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dzou\Desktop\22275\"/>
    </mc:Choice>
  </mc:AlternateContent>
  <xr:revisionPtr revIDLastSave="0" documentId="13_ncr:1_{81A492FC-794F-4881-BCA4-55C942183287}" xr6:coauthVersionLast="45" xr6:coauthVersionMax="45" xr10:uidLastSave="{00000000-0000-0000-0000-000000000000}"/>
  <bookViews>
    <workbookView xWindow="-120" yWindow="-120" windowWidth="29040" windowHeight="15840" tabRatio="758" xr2:uid="{00000000-000D-0000-FFFF-FFFF00000000}"/>
  </bookViews>
  <sheets>
    <sheet name="fnd budget" sheetId="18" r:id="rId1"/>
    <sheet name="fnd base rates" sheetId="24" state="hidden" r:id="rId2"/>
    <sheet name="pre fnd budg" sheetId="15" state="hidden" r:id="rId3"/>
    <sheet name="fnd enro" sheetId="8" state="hidden" r:id="rId4"/>
    <sheet name="charterinfo" sheetId="3" state="hidden" r:id="rId5"/>
    <sheet name="distinfo" sheetId="6" r:id="rId6"/>
    <sheet name="inflat" sheetId="28" state="hidden" r:id="rId7"/>
    <sheet name="lowincgroup" sheetId="29" state="hidden" r:id="rId8"/>
    <sheet name="codes" sheetId="2" state="hidden" r:id="rId9"/>
  </sheets>
  <externalReferences>
    <externalReference r:id="rId10"/>
  </externalReferences>
  <definedNames>
    <definedName name="_Fill" hidden="1">#REF!</definedName>
    <definedName name="_xlnm._FilterDatabase" localSheetId="4" hidden="1">charterinfo!$A$9:$P$1069</definedName>
    <definedName name="_xlnm._FilterDatabase" localSheetId="8" hidden="1">codes!$A$9:$H$448</definedName>
    <definedName name="_xlnm._FilterDatabase" localSheetId="5" hidden="1">distinfo!$A$9:$K$448</definedName>
    <definedName name="_xlnm._FilterDatabase" localSheetId="1" hidden="1">'fnd base rates'!$C$113:$N$127</definedName>
    <definedName name="_xlnm._FilterDatabase" localSheetId="0" hidden="1">'fnd budget'!$A$31:$H$33</definedName>
    <definedName name="_xlnm._FilterDatabase" localSheetId="3" hidden="1">'fnd enro'!$A$9:$AZ$1069</definedName>
    <definedName name="_xlnm._FilterDatabase" localSheetId="7" hidden="1">lowincgroup!$G$9:$M$448</definedName>
    <definedName name="_xlnm._FilterDatabase" localSheetId="2" hidden="1">'pre fnd budg'!$A$9:$BD$1069</definedName>
    <definedName name="_Key1" hidden="1">[1]CALC!#REF!</definedName>
    <definedName name="_Key2" hidden="1">[1]CALC!#REF!</definedName>
    <definedName name="_Order1" hidden="1">255</definedName>
    <definedName name="_Order2" hidden="1">255</definedName>
    <definedName name="charterinfo_a">charterinfo!$B$10:$N$1069</definedName>
    <definedName name="charterinfo_b">charterinfo!$D$10:$N$1069</definedName>
    <definedName name="code436">codes!$A$10:$C$448</definedName>
    <definedName name="codeCHA">codes!$F$10:$H$81</definedName>
    <definedName name="decile_distr">lowincgroup!$G$10:$J$448</definedName>
    <definedName name="distinfo">distinfo!$A$10:$E$448</definedName>
    <definedName name="enro">'fnd enro'!$R$10:$R$1069</definedName>
    <definedName name="enro_chafnd">'fnd enro'!$B$10:$R$1069</definedName>
    <definedName name="inflat">'fnd base rates'!$C$98</definedName>
    <definedName name="lowinc_bysend">lowincgroup!$E$10:$H$448</definedName>
    <definedName name="orderCHA">charterinfo!$J$1</definedName>
    <definedName name="_xlnm.Print_Area" localSheetId="0">'fnd budget'!$A$1:$S$38</definedName>
    <definedName name="rate_basefnd">'fnd base rates'!$A$107:$N$130</definedName>
    <definedName name="rate_chafnd">'pre fnd budg'!$B$10:$AR$1069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48" i="6" l="1"/>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AV1" i="15" l="1"/>
  <c r="AT1" i="15"/>
  <c r="AX1069" i="15"/>
  <c r="AX1068" i="15"/>
  <c r="AX1067" i="15"/>
  <c r="AX1066" i="15"/>
  <c r="AX1065" i="15"/>
  <c r="AX1064" i="15"/>
  <c r="AX1063" i="15"/>
  <c r="AX1062" i="15"/>
  <c r="AX1061" i="15"/>
  <c r="AX1060" i="15"/>
  <c r="AX1059" i="15"/>
  <c r="AX1058" i="15"/>
  <c r="AX1057" i="15"/>
  <c r="AX1056" i="15"/>
  <c r="AX1055" i="15"/>
  <c r="AX1054" i="15"/>
  <c r="AX1053" i="15"/>
  <c r="AX1052" i="15"/>
  <c r="AX1051" i="15"/>
  <c r="AX1050" i="15"/>
  <c r="AX1049" i="15"/>
  <c r="AX1048" i="15"/>
  <c r="AX1047" i="15"/>
  <c r="AX1046" i="15"/>
  <c r="AX1045" i="15"/>
  <c r="AX1044" i="15"/>
  <c r="AX1043" i="15"/>
  <c r="AX1042" i="15"/>
  <c r="AX1041" i="15"/>
  <c r="AX1040" i="15"/>
  <c r="AX1039" i="15"/>
  <c r="AX1038" i="15"/>
  <c r="AX1037" i="15"/>
  <c r="AX1036" i="15"/>
  <c r="AX1035" i="15"/>
  <c r="AX1034" i="15"/>
  <c r="AX1033" i="15"/>
  <c r="AX1032" i="15"/>
  <c r="AX1031" i="15"/>
  <c r="AX1030" i="15"/>
  <c r="AX1029" i="15"/>
  <c r="AX1028" i="15"/>
  <c r="AX1027" i="15"/>
  <c r="AX1026" i="15"/>
  <c r="AX1025" i="15"/>
  <c r="AX1024" i="15"/>
  <c r="AX1023" i="15"/>
  <c r="AX1022" i="15"/>
  <c r="AX1021" i="15"/>
  <c r="AX1020" i="15"/>
  <c r="AX1019" i="15"/>
  <c r="AX1018" i="15"/>
  <c r="AX1017" i="15"/>
  <c r="AX1016" i="15"/>
  <c r="AX1015" i="15"/>
  <c r="AX1014" i="15"/>
  <c r="AX1013" i="15"/>
  <c r="AX1012" i="15"/>
  <c r="AX1011" i="15"/>
  <c r="AX1010" i="15"/>
  <c r="AX1009" i="15"/>
  <c r="AX1008" i="15"/>
  <c r="AX1007" i="15"/>
  <c r="AX1006" i="15"/>
  <c r="AX1005" i="15"/>
  <c r="AX1004" i="15"/>
  <c r="AX1003" i="15"/>
  <c r="AX1002" i="15"/>
  <c r="AX1001" i="15"/>
  <c r="AX1000" i="15"/>
  <c r="AX999" i="15"/>
  <c r="AX998" i="15"/>
  <c r="AX997" i="15"/>
  <c r="AX996" i="15"/>
  <c r="AX995" i="15"/>
  <c r="AX994" i="15"/>
  <c r="AX993" i="15"/>
  <c r="AX992" i="15"/>
  <c r="AX991" i="15"/>
  <c r="AX990" i="15"/>
  <c r="AX989" i="15"/>
  <c r="AX988" i="15"/>
  <c r="AX987" i="15"/>
  <c r="AX986" i="15"/>
  <c r="AX985" i="15"/>
  <c r="AX984" i="15"/>
  <c r="AX983" i="15"/>
  <c r="AX982" i="15"/>
  <c r="AX981" i="15"/>
  <c r="AX980" i="15"/>
  <c r="AX979" i="15"/>
  <c r="AX978" i="15"/>
  <c r="AX977" i="15"/>
  <c r="AX976" i="15"/>
  <c r="AX975" i="15"/>
  <c r="AX974" i="15"/>
  <c r="AX973" i="15"/>
  <c r="AX972" i="15"/>
  <c r="AX971" i="15"/>
  <c r="AX970" i="15"/>
  <c r="AX969" i="15"/>
  <c r="AX968" i="15"/>
  <c r="AX967" i="15"/>
  <c r="AX966" i="15"/>
  <c r="AX965" i="15"/>
  <c r="AX964" i="15"/>
  <c r="AX963" i="15"/>
  <c r="AX962" i="15"/>
  <c r="AX961" i="15"/>
  <c r="AX960" i="15"/>
  <c r="AX959" i="15"/>
  <c r="AX958" i="15"/>
  <c r="AX957" i="15"/>
  <c r="AX956" i="15"/>
  <c r="AX955" i="15"/>
  <c r="AX954" i="15"/>
  <c r="AX953" i="15"/>
  <c r="AX952" i="15"/>
  <c r="AX951" i="15"/>
  <c r="AX950" i="15"/>
  <c r="AX949" i="15"/>
  <c r="AX948" i="15"/>
  <c r="AX947" i="15"/>
  <c r="AX946" i="15"/>
  <c r="AX945" i="15"/>
  <c r="AX944" i="15"/>
  <c r="AX943" i="15"/>
  <c r="AX942" i="15"/>
  <c r="AX941" i="15"/>
  <c r="AX940" i="15"/>
  <c r="AX939" i="15"/>
  <c r="AX938" i="15"/>
  <c r="AX937" i="15"/>
  <c r="AX936" i="15"/>
  <c r="AX935" i="15"/>
  <c r="AX934" i="15"/>
  <c r="AX933" i="15"/>
  <c r="AX932" i="15"/>
  <c r="AX931" i="15"/>
  <c r="AX930" i="15"/>
  <c r="AX929" i="15"/>
  <c r="AX928" i="15"/>
  <c r="AX927" i="15"/>
  <c r="AX926" i="15"/>
  <c r="AX925" i="15"/>
  <c r="AX924" i="15"/>
  <c r="AX923" i="15"/>
  <c r="AX922" i="15"/>
  <c r="AX921" i="15"/>
  <c r="AX920" i="15"/>
  <c r="AX919" i="15"/>
  <c r="AX918" i="15"/>
  <c r="AX917" i="15"/>
  <c r="AX916" i="15"/>
  <c r="AX915" i="15"/>
  <c r="AX914" i="15"/>
  <c r="AX913" i="15"/>
  <c r="AX912" i="15"/>
  <c r="AX911" i="15"/>
  <c r="AX910" i="15"/>
  <c r="AX909" i="15"/>
  <c r="AX908" i="15"/>
  <c r="AX907" i="15"/>
  <c r="AX906" i="15"/>
  <c r="AX905" i="15"/>
  <c r="AX904" i="15"/>
  <c r="AX903" i="15"/>
  <c r="AX902" i="15"/>
  <c r="AX901" i="15"/>
  <c r="AX900" i="15"/>
  <c r="AX899" i="15"/>
  <c r="AX898" i="15"/>
  <c r="AX897" i="15"/>
  <c r="AX896" i="15"/>
  <c r="AX895" i="15"/>
  <c r="AX894" i="15"/>
  <c r="AX893" i="15"/>
  <c r="AX892" i="15"/>
  <c r="AX891" i="15"/>
  <c r="AX890" i="15"/>
  <c r="AX889" i="15"/>
  <c r="AX888" i="15"/>
  <c r="AX887" i="15"/>
  <c r="AX886" i="15"/>
  <c r="AX885" i="15"/>
  <c r="AX884" i="15"/>
  <c r="AX883" i="15"/>
  <c r="AX882" i="15"/>
  <c r="AX881" i="15"/>
  <c r="AX880" i="15"/>
  <c r="AX879" i="15"/>
  <c r="AX878" i="15"/>
  <c r="AX877" i="15"/>
  <c r="AX876" i="15"/>
  <c r="AX875" i="15"/>
  <c r="AX874" i="15"/>
  <c r="AX873" i="15"/>
  <c r="AX872" i="15"/>
  <c r="AX871" i="15"/>
  <c r="AX870" i="15"/>
  <c r="AX869" i="15"/>
  <c r="AX868" i="15"/>
  <c r="AX867" i="15"/>
  <c r="AX866" i="15"/>
  <c r="AX865" i="15"/>
  <c r="AX864" i="15"/>
  <c r="AX863" i="15"/>
  <c r="AX862" i="15"/>
  <c r="AX861" i="15"/>
  <c r="AX860" i="15"/>
  <c r="AX859" i="15"/>
  <c r="AX858" i="15"/>
  <c r="AX857" i="15"/>
  <c r="AX856" i="15"/>
  <c r="AX855" i="15"/>
  <c r="AX854" i="15"/>
  <c r="AX853" i="15"/>
  <c r="AX852" i="15"/>
  <c r="AX851" i="15"/>
  <c r="AX850" i="15"/>
  <c r="AX849" i="15"/>
  <c r="AX848" i="15"/>
  <c r="AX847" i="15"/>
  <c r="AX846" i="15"/>
  <c r="AX845" i="15"/>
  <c r="AX844" i="15"/>
  <c r="AX843" i="15"/>
  <c r="AX842" i="15"/>
  <c r="AX841" i="15"/>
  <c r="AX840" i="15"/>
  <c r="AX839" i="15"/>
  <c r="AX838" i="15"/>
  <c r="AX837" i="15"/>
  <c r="AX836" i="15"/>
  <c r="AX835" i="15"/>
  <c r="AX834" i="15"/>
  <c r="AX833" i="15"/>
  <c r="AX832" i="15"/>
  <c r="AX831" i="15"/>
  <c r="AX830" i="15"/>
  <c r="AX829" i="15"/>
  <c r="AX828" i="15"/>
  <c r="AX827" i="15"/>
  <c r="AX826" i="15"/>
  <c r="AX825" i="15"/>
  <c r="AX824" i="15"/>
  <c r="AX823" i="15"/>
  <c r="AX822" i="15"/>
  <c r="AX821" i="15"/>
  <c r="AX820" i="15"/>
  <c r="AX819" i="15"/>
  <c r="AX818" i="15"/>
  <c r="AX817" i="15"/>
  <c r="AX816" i="15"/>
  <c r="AX815" i="15"/>
  <c r="AX814" i="15"/>
  <c r="AX813" i="15"/>
  <c r="AX812" i="15"/>
  <c r="AX811" i="15"/>
  <c r="AX810" i="15"/>
  <c r="AX809" i="15"/>
  <c r="AX808" i="15"/>
  <c r="AX807" i="15"/>
  <c r="AX806" i="15"/>
  <c r="AX805" i="15"/>
  <c r="AX804" i="15"/>
  <c r="AX803" i="15"/>
  <c r="AX802" i="15"/>
  <c r="AX801" i="15"/>
  <c r="AX800" i="15"/>
  <c r="AX799" i="15"/>
  <c r="AX798" i="15"/>
  <c r="AX797" i="15"/>
  <c r="AX796" i="15"/>
  <c r="AX795" i="15"/>
  <c r="AX794" i="15"/>
  <c r="AX793" i="15"/>
  <c r="AX792" i="15"/>
  <c r="AX791" i="15"/>
  <c r="AX790" i="15"/>
  <c r="AX789" i="15"/>
  <c r="AX788" i="15"/>
  <c r="AX787" i="15"/>
  <c r="AX786" i="15"/>
  <c r="AX785" i="15"/>
  <c r="AX784" i="15"/>
  <c r="AX783" i="15"/>
  <c r="AX782" i="15"/>
  <c r="AX781" i="15"/>
  <c r="AX780" i="15"/>
  <c r="AX779" i="15"/>
  <c r="AX778" i="15"/>
  <c r="AX777" i="15"/>
  <c r="AX776" i="15"/>
  <c r="AX775" i="15"/>
  <c r="AX774" i="15"/>
  <c r="AX773" i="15"/>
  <c r="AX772" i="15"/>
  <c r="AX771" i="15"/>
  <c r="AX770" i="15"/>
  <c r="AX769" i="15"/>
  <c r="AX768" i="15"/>
  <c r="AX767" i="15"/>
  <c r="AX766" i="15"/>
  <c r="AX765" i="15"/>
  <c r="AX764" i="15"/>
  <c r="AX763" i="15"/>
  <c r="AX762" i="15"/>
  <c r="AX761" i="15"/>
  <c r="AX760" i="15"/>
  <c r="AX759" i="15"/>
  <c r="AX758" i="15"/>
  <c r="AX757" i="15"/>
  <c r="AX756" i="15"/>
  <c r="AX755" i="15"/>
  <c r="AX754" i="15"/>
  <c r="AX753" i="15"/>
  <c r="AX752" i="15"/>
  <c r="AX751" i="15"/>
  <c r="AX750" i="15"/>
  <c r="AX749" i="15"/>
  <c r="AX748" i="15"/>
  <c r="AX747" i="15"/>
  <c r="AX746" i="15"/>
  <c r="AX745" i="15"/>
  <c r="AX744" i="15"/>
  <c r="AX743" i="15"/>
  <c r="AX742" i="15"/>
  <c r="AX741" i="15"/>
  <c r="AX740" i="15"/>
  <c r="AX739" i="15"/>
  <c r="AX738" i="15"/>
  <c r="AX737" i="15"/>
  <c r="AX736" i="15"/>
  <c r="AX735" i="15"/>
  <c r="AX734" i="15"/>
  <c r="AX733" i="15"/>
  <c r="AX732" i="15"/>
  <c r="AX731" i="15"/>
  <c r="AX730" i="15"/>
  <c r="AX729" i="15"/>
  <c r="AX728" i="15"/>
  <c r="AX727" i="15"/>
  <c r="AX726" i="15"/>
  <c r="AX725" i="15"/>
  <c r="AX724" i="15"/>
  <c r="AX723" i="15"/>
  <c r="AX722" i="15"/>
  <c r="AX721" i="15"/>
  <c r="AX720" i="15"/>
  <c r="AX719" i="15"/>
  <c r="AX718" i="15"/>
  <c r="AX717" i="15"/>
  <c r="AX716" i="15"/>
  <c r="AX715" i="15"/>
  <c r="AX714" i="15"/>
  <c r="AX713" i="15"/>
  <c r="AX712" i="15"/>
  <c r="AX711" i="15"/>
  <c r="AX710" i="15"/>
  <c r="AX709" i="15"/>
  <c r="AX708" i="15"/>
  <c r="AX707" i="15"/>
  <c r="AX706" i="15"/>
  <c r="AX705" i="15"/>
  <c r="AX704" i="15"/>
  <c r="AX703" i="15"/>
  <c r="AX702" i="15"/>
  <c r="AX701" i="15"/>
  <c r="AX700" i="15"/>
  <c r="AX699" i="15"/>
  <c r="AX698" i="15"/>
  <c r="AX697" i="15"/>
  <c r="AX696" i="15"/>
  <c r="AX695" i="15"/>
  <c r="AX694" i="15"/>
  <c r="AX693" i="15"/>
  <c r="AX692" i="15"/>
  <c r="AX691" i="15"/>
  <c r="AX690" i="15"/>
  <c r="AX689" i="15"/>
  <c r="AX688" i="15"/>
  <c r="AX687" i="15"/>
  <c r="AX686" i="15"/>
  <c r="AX685" i="15"/>
  <c r="AX684" i="15"/>
  <c r="AX683" i="15"/>
  <c r="AX682" i="15"/>
  <c r="AX681" i="15"/>
  <c r="AX680" i="15"/>
  <c r="AX679" i="15"/>
  <c r="AX678" i="15"/>
  <c r="AX677" i="15"/>
  <c r="AX676" i="15"/>
  <c r="AX675" i="15"/>
  <c r="AX674" i="15"/>
  <c r="AX673" i="15"/>
  <c r="AX672" i="15"/>
  <c r="AX671" i="15"/>
  <c r="AX670" i="15"/>
  <c r="AX669" i="15"/>
  <c r="AX668" i="15"/>
  <c r="AX667" i="15"/>
  <c r="AX666" i="15"/>
  <c r="AX665" i="15"/>
  <c r="AX664" i="15"/>
  <c r="AX663" i="15"/>
  <c r="AX662" i="15"/>
  <c r="AX661" i="15"/>
  <c r="AX660" i="15"/>
  <c r="AX659" i="15"/>
  <c r="AX658" i="15"/>
  <c r="AX657" i="15"/>
  <c r="AX656" i="15"/>
  <c r="AX655" i="15"/>
  <c r="AX654" i="15"/>
  <c r="AX653" i="15"/>
  <c r="AX652" i="15"/>
  <c r="AX651" i="15"/>
  <c r="AX650" i="15"/>
  <c r="AX649" i="15"/>
  <c r="AX648" i="15"/>
  <c r="AX647" i="15"/>
  <c r="AX646" i="15"/>
  <c r="AX645" i="15"/>
  <c r="AX644" i="15"/>
  <c r="AX643" i="15"/>
  <c r="AX642" i="15"/>
  <c r="AX641" i="15"/>
  <c r="AX640" i="15"/>
  <c r="AX639" i="15"/>
  <c r="AX638" i="15"/>
  <c r="AX637" i="15"/>
  <c r="AX636" i="15"/>
  <c r="AX635" i="15"/>
  <c r="AX634" i="15"/>
  <c r="AX633" i="15"/>
  <c r="AX632" i="15"/>
  <c r="AX631" i="15"/>
  <c r="AX630" i="15"/>
  <c r="AX629" i="15"/>
  <c r="AX628" i="15"/>
  <c r="AX627" i="15"/>
  <c r="AX626" i="15"/>
  <c r="AX625" i="15"/>
  <c r="AX624" i="15"/>
  <c r="AX623" i="15"/>
  <c r="AX622" i="15"/>
  <c r="AX621" i="15"/>
  <c r="AX620" i="15"/>
  <c r="AX619" i="15"/>
  <c r="AX618" i="15"/>
  <c r="AX617" i="15"/>
  <c r="AX616" i="15"/>
  <c r="AX615" i="15"/>
  <c r="AX614" i="15"/>
  <c r="AX613" i="15"/>
  <c r="AX612" i="15"/>
  <c r="AX611" i="15"/>
  <c r="AX610" i="15"/>
  <c r="AX609" i="15"/>
  <c r="AX608" i="15"/>
  <c r="AX607" i="15"/>
  <c r="AX606" i="15"/>
  <c r="AX605" i="15"/>
  <c r="AX604" i="15"/>
  <c r="AX603" i="15"/>
  <c r="AX602" i="15"/>
  <c r="AX601" i="15"/>
  <c r="AX600" i="15"/>
  <c r="AX599" i="15"/>
  <c r="AX598" i="15"/>
  <c r="AX597" i="15"/>
  <c r="AX596" i="15"/>
  <c r="AX595" i="15"/>
  <c r="AX594" i="15"/>
  <c r="AX593" i="15"/>
  <c r="AX592" i="15"/>
  <c r="AX591" i="15"/>
  <c r="AX590" i="15"/>
  <c r="AX589" i="15"/>
  <c r="AX588" i="15"/>
  <c r="AX587" i="15"/>
  <c r="AX586" i="15"/>
  <c r="AX585" i="15"/>
  <c r="AX584" i="15"/>
  <c r="AX583" i="15"/>
  <c r="AX582" i="15"/>
  <c r="AX581" i="15"/>
  <c r="AX580" i="15"/>
  <c r="AX579" i="15"/>
  <c r="AX578" i="15"/>
  <c r="AX577" i="15"/>
  <c r="AX576" i="15"/>
  <c r="AX575" i="15"/>
  <c r="AX574" i="15"/>
  <c r="AX573" i="15"/>
  <c r="AX572" i="15"/>
  <c r="AX571" i="15"/>
  <c r="AX570" i="15"/>
  <c r="AX569" i="15"/>
  <c r="AX568" i="15"/>
  <c r="AX567" i="15"/>
  <c r="AX566" i="15"/>
  <c r="AX565" i="15"/>
  <c r="AX564" i="15"/>
  <c r="AX563" i="15"/>
  <c r="AX562" i="15"/>
  <c r="AX561" i="15"/>
  <c r="AX560" i="15"/>
  <c r="AX559" i="15"/>
  <c r="AX558" i="15"/>
  <c r="AX557" i="15"/>
  <c r="AX556" i="15"/>
  <c r="AX555" i="15"/>
  <c r="AX554" i="15"/>
  <c r="AX553" i="15"/>
  <c r="AX552" i="15"/>
  <c r="AX551" i="15"/>
  <c r="AX550" i="15"/>
  <c r="AX549" i="15"/>
  <c r="AX548" i="15"/>
  <c r="AX547" i="15"/>
  <c r="AX546" i="15"/>
  <c r="AX545" i="15"/>
  <c r="AX544" i="15"/>
  <c r="AX543" i="15"/>
  <c r="AX542" i="15"/>
  <c r="AX541" i="15"/>
  <c r="AX540" i="15"/>
  <c r="AX539" i="15"/>
  <c r="AX538" i="15"/>
  <c r="AX537" i="15"/>
  <c r="AX536" i="15"/>
  <c r="AX535" i="15"/>
  <c r="AX534" i="15"/>
  <c r="AX533" i="15"/>
  <c r="AX532" i="15"/>
  <c r="AX531" i="15"/>
  <c r="AX530" i="15"/>
  <c r="AX529" i="15"/>
  <c r="AX528" i="15"/>
  <c r="AX527" i="15"/>
  <c r="AX526" i="15"/>
  <c r="AX525" i="15"/>
  <c r="AX524" i="15"/>
  <c r="AX523" i="15"/>
  <c r="AX522" i="15"/>
  <c r="AX521" i="15"/>
  <c r="AX520" i="15"/>
  <c r="AX519" i="15"/>
  <c r="AX518" i="15"/>
  <c r="AX517" i="15"/>
  <c r="AX516" i="15"/>
  <c r="AX515" i="15"/>
  <c r="AX514" i="15"/>
  <c r="AX513" i="15"/>
  <c r="AX512" i="15"/>
  <c r="AX511" i="15"/>
  <c r="AX510" i="15"/>
  <c r="AX509" i="15"/>
  <c r="AX508" i="15"/>
  <c r="AX507" i="15"/>
  <c r="AX506" i="15"/>
  <c r="AX505" i="15"/>
  <c r="AX504" i="15"/>
  <c r="AX503" i="15"/>
  <c r="AX502" i="15"/>
  <c r="AX501" i="15"/>
  <c r="AX500" i="15"/>
  <c r="AX499" i="15"/>
  <c r="AX498" i="15"/>
  <c r="AX497" i="15"/>
  <c r="AX496" i="15"/>
  <c r="AX495" i="15"/>
  <c r="AX494" i="15"/>
  <c r="AX493" i="15"/>
  <c r="AX492" i="15"/>
  <c r="AX491" i="15"/>
  <c r="AX490" i="15"/>
  <c r="AX489" i="15"/>
  <c r="AX488" i="15"/>
  <c r="AX487" i="15"/>
  <c r="AX486" i="15"/>
  <c r="AX485" i="15"/>
  <c r="AX484" i="15"/>
  <c r="AX483" i="15"/>
  <c r="AX482" i="15"/>
  <c r="AX481" i="15"/>
  <c r="AX480" i="15"/>
  <c r="AX479" i="15"/>
  <c r="AX478" i="15"/>
  <c r="AX477" i="15"/>
  <c r="AX476" i="15"/>
  <c r="AX475" i="15"/>
  <c r="AX474" i="15"/>
  <c r="AX473" i="15"/>
  <c r="AX472" i="15"/>
  <c r="AX471" i="15"/>
  <c r="AX470" i="15"/>
  <c r="AX469" i="15"/>
  <c r="AX468" i="15"/>
  <c r="AX467" i="15"/>
  <c r="AX466" i="15"/>
  <c r="AX465" i="15"/>
  <c r="AX464" i="15"/>
  <c r="AX463" i="15"/>
  <c r="AX462" i="15"/>
  <c r="AX461" i="15"/>
  <c r="AX460" i="15"/>
  <c r="AX459" i="15"/>
  <c r="AX458" i="15"/>
  <c r="AX457" i="15"/>
  <c r="AX456" i="15"/>
  <c r="AX455" i="15"/>
  <c r="AX454" i="15"/>
  <c r="AX453" i="15"/>
  <c r="AX452" i="15"/>
  <c r="AX451" i="15"/>
  <c r="AX450" i="15"/>
  <c r="AX449" i="15"/>
  <c r="AX448" i="15"/>
  <c r="AX447" i="15"/>
  <c r="AX446" i="15"/>
  <c r="AX445" i="15"/>
  <c r="AX444" i="15"/>
  <c r="AX443" i="15"/>
  <c r="AX442" i="15"/>
  <c r="AX441" i="15"/>
  <c r="AX440" i="15"/>
  <c r="AX439" i="15"/>
  <c r="AX438" i="15"/>
  <c r="AX437" i="15"/>
  <c r="AX436" i="15"/>
  <c r="AX435" i="15"/>
  <c r="AX434" i="15"/>
  <c r="AX433" i="15"/>
  <c r="AX432" i="15"/>
  <c r="AX431" i="15"/>
  <c r="AX430" i="15"/>
  <c r="AX429" i="15"/>
  <c r="AX428" i="15"/>
  <c r="AX427" i="15"/>
  <c r="AX426" i="15"/>
  <c r="AX425" i="15"/>
  <c r="AX424" i="15"/>
  <c r="AX423" i="15"/>
  <c r="AX422" i="15"/>
  <c r="AX421" i="15"/>
  <c r="AX420" i="15"/>
  <c r="AX419" i="15"/>
  <c r="AX418" i="15"/>
  <c r="AX417" i="15"/>
  <c r="AX416" i="15"/>
  <c r="AX415" i="15"/>
  <c r="AX414" i="15"/>
  <c r="AX413" i="15"/>
  <c r="AX412" i="15"/>
  <c r="AX411" i="15"/>
  <c r="AX410" i="15"/>
  <c r="AX409" i="15"/>
  <c r="AX408" i="15"/>
  <c r="AX407" i="15"/>
  <c r="AX406" i="15"/>
  <c r="AX405" i="15"/>
  <c r="AX404" i="15"/>
  <c r="AX403" i="15"/>
  <c r="AX402" i="15"/>
  <c r="AX401" i="15"/>
  <c r="AX400" i="15"/>
  <c r="AX399" i="15"/>
  <c r="AX398" i="15"/>
  <c r="AX397" i="15"/>
  <c r="AX396" i="15"/>
  <c r="AX395" i="15"/>
  <c r="AX394" i="15"/>
  <c r="AX393" i="15"/>
  <c r="AX392" i="15"/>
  <c r="AX391" i="15"/>
  <c r="AX390" i="15"/>
  <c r="AX389" i="15"/>
  <c r="AX388" i="15"/>
  <c r="AX387" i="15"/>
  <c r="AX386" i="15"/>
  <c r="AX385" i="15"/>
  <c r="AX384" i="15"/>
  <c r="AX383" i="15"/>
  <c r="AX382" i="15"/>
  <c r="AX381" i="15"/>
  <c r="AX380" i="15"/>
  <c r="AX379" i="15"/>
  <c r="AX378" i="15"/>
  <c r="AX377" i="15"/>
  <c r="AX376" i="15"/>
  <c r="AX375" i="15"/>
  <c r="AX374" i="15"/>
  <c r="AX373" i="15"/>
  <c r="AX372" i="15"/>
  <c r="AX371" i="15"/>
  <c r="AX370" i="15"/>
  <c r="AX369" i="15"/>
  <c r="AX368" i="15"/>
  <c r="AX367" i="15"/>
  <c r="AX366" i="15"/>
  <c r="AX365" i="15"/>
  <c r="AX364" i="15"/>
  <c r="AX363" i="15"/>
  <c r="AX362" i="15"/>
  <c r="AX361" i="15"/>
  <c r="AX360" i="15"/>
  <c r="AX359" i="15"/>
  <c r="AX358" i="15"/>
  <c r="AX357" i="15"/>
  <c r="AX356" i="15"/>
  <c r="AX355" i="15"/>
  <c r="AX354" i="15"/>
  <c r="AX353" i="15"/>
  <c r="AX352" i="15"/>
  <c r="AX351" i="15"/>
  <c r="AX350" i="15"/>
  <c r="AX349" i="15"/>
  <c r="AX348" i="15"/>
  <c r="AX347" i="15"/>
  <c r="AX346" i="15"/>
  <c r="AX345" i="15"/>
  <c r="AX344" i="15"/>
  <c r="AX343" i="15"/>
  <c r="AX342" i="15"/>
  <c r="AX341" i="15"/>
  <c r="AX340" i="15"/>
  <c r="AX339" i="15"/>
  <c r="AX338" i="15"/>
  <c r="AX337" i="15"/>
  <c r="AX336" i="15"/>
  <c r="AX335" i="15"/>
  <c r="AX334" i="15"/>
  <c r="AX333" i="15"/>
  <c r="AX332" i="15"/>
  <c r="AX331" i="15"/>
  <c r="AX330" i="15"/>
  <c r="AX329" i="15"/>
  <c r="AX328" i="15"/>
  <c r="AX327" i="15"/>
  <c r="AX326" i="15"/>
  <c r="AX325" i="15"/>
  <c r="AX324" i="15"/>
  <c r="AX323" i="15"/>
  <c r="AX322" i="15"/>
  <c r="AX321" i="15"/>
  <c r="AX320" i="15"/>
  <c r="AX319" i="15"/>
  <c r="AX318" i="15"/>
  <c r="AX317" i="15"/>
  <c r="AX316" i="15"/>
  <c r="AX315" i="15"/>
  <c r="AX314" i="15"/>
  <c r="AX313" i="15"/>
  <c r="AX312" i="15"/>
  <c r="AX311" i="15"/>
  <c r="AX310" i="15"/>
  <c r="AX309" i="15"/>
  <c r="AX308" i="15"/>
  <c r="AX307" i="15"/>
  <c r="AX306" i="15"/>
  <c r="AX305" i="15"/>
  <c r="AX304" i="15"/>
  <c r="AX303" i="15"/>
  <c r="AX302" i="15"/>
  <c r="AX301" i="15"/>
  <c r="AX300" i="15"/>
  <c r="AX299" i="15"/>
  <c r="AX298" i="15"/>
  <c r="AX297" i="15"/>
  <c r="AX296" i="15"/>
  <c r="AX295" i="15"/>
  <c r="AX294" i="15"/>
  <c r="AX293" i="15"/>
  <c r="AX292" i="15"/>
  <c r="AX291" i="15"/>
  <c r="AX290" i="15"/>
  <c r="AX289" i="15"/>
  <c r="AX288" i="15"/>
  <c r="AX287" i="15"/>
  <c r="AX286" i="15"/>
  <c r="AX285" i="15"/>
  <c r="AX284" i="15"/>
  <c r="AX283" i="15"/>
  <c r="AX282" i="15"/>
  <c r="AX281" i="15"/>
  <c r="AX280" i="15"/>
  <c r="AX279" i="15"/>
  <c r="AX278" i="15"/>
  <c r="AX277" i="15"/>
  <c r="AX276" i="15"/>
  <c r="AX275" i="15"/>
  <c r="AX274" i="15"/>
  <c r="AX273" i="15"/>
  <c r="AX272" i="15"/>
  <c r="AX271" i="15"/>
  <c r="AX270" i="15"/>
  <c r="AX269" i="15"/>
  <c r="AX268" i="15"/>
  <c r="AX267" i="15"/>
  <c r="AX266" i="15"/>
  <c r="AX265" i="15"/>
  <c r="AX264" i="15"/>
  <c r="AX263" i="15"/>
  <c r="AX262" i="15"/>
  <c r="AX261" i="15"/>
  <c r="AX260" i="15"/>
  <c r="AX259" i="15"/>
  <c r="AX258" i="15"/>
  <c r="AX257" i="15"/>
  <c r="AX256" i="15"/>
  <c r="AX255" i="15"/>
  <c r="AX254" i="15"/>
  <c r="AX253" i="15"/>
  <c r="AX252" i="15"/>
  <c r="AX251" i="15"/>
  <c r="AX250" i="15"/>
  <c r="AX249" i="15"/>
  <c r="AX248" i="15"/>
  <c r="AX247" i="15"/>
  <c r="AX246" i="15"/>
  <c r="AX245" i="15"/>
  <c r="AX244" i="15"/>
  <c r="AX243" i="15"/>
  <c r="AX242" i="15"/>
  <c r="AX241" i="15"/>
  <c r="AX240" i="15"/>
  <c r="AX239" i="15"/>
  <c r="AX238" i="15"/>
  <c r="AX237" i="15"/>
  <c r="AX236" i="15"/>
  <c r="AX235" i="15"/>
  <c r="AX234" i="15"/>
  <c r="AX233" i="15"/>
  <c r="AX232" i="15"/>
  <c r="AX231" i="15"/>
  <c r="AX230" i="15"/>
  <c r="AX229" i="15"/>
  <c r="AX228" i="15"/>
  <c r="AX227" i="15"/>
  <c r="AX226" i="15"/>
  <c r="AX225" i="15"/>
  <c r="AX224" i="15"/>
  <c r="AX223" i="15"/>
  <c r="AX222" i="15"/>
  <c r="AX221" i="15"/>
  <c r="AX220" i="15"/>
  <c r="AX219" i="15"/>
  <c r="AX218" i="15"/>
  <c r="AX217" i="15"/>
  <c r="AX216" i="15"/>
  <c r="AX215" i="15"/>
  <c r="AX214" i="15"/>
  <c r="AX213" i="15"/>
  <c r="AX212" i="15"/>
  <c r="AX211" i="15"/>
  <c r="AX210" i="15"/>
  <c r="AX209" i="15"/>
  <c r="AX208" i="15"/>
  <c r="AX207" i="15"/>
  <c r="AX206" i="15"/>
  <c r="AX205" i="15"/>
  <c r="AX204" i="15"/>
  <c r="AX203" i="15"/>
  <c r="AX202" i="15"/>
  <c r="AX201" i="15"/>
  <c r="AX200" i="15"/>
  <c r="AX199" i="15"/>
  <c r="AX198" i="15"/>
  <c r="AX197" i="15"/>
  <c r="AX196" i="15"/>
  <c r="AX195" i="15"/>
  <c r="AX194" i="15"/>
  <c r="AX193" i="15"/>
  <c r="AX192" i="15"/>
  <c r="AX191" i="15"/>
  <c r="AX190" i="15"/>
  <c r="AX189" i="15"/>
  <c r="AX188" i="15"/>
  <c r="AX187" i="15"/>
  <c r="AX186" i="15"/>
  <c r="AX185" i="15"/>
  <c r="AX184" i="15"/>
  <c r="AX183" i="15"/>
  <c r="AX182" i="15"/>
  <c r="AX181" i="15"/>
  <c r="AX180" i="15"/>
  <c r="AX179" i="15"/>
  <c r="AX178" i="15"/>
  <c r="AX177" i="15"/>
  <c r="AX176" i="15"/>
  <c r="AX175" i="15"/>
  <c r="AX174" i="15"/>
  <c r="AX173" i="15"/>
  <c r="AX172" i="15"/>
  <c r="AX171" i="15"/>
  <c r="AX170" i="15"/>
  <c r="AX169" i="15"/>
  <c r="AX168" i="15"/>
  <c r="AX167" i="15"/>
  <c r="AX166" i="15"/>
  <c r="AX165" i="15"/>
  <c r="AX164" i="15"/>
  <c r="AX163" i="15"/>
  <c r="AX162" i="15"/>
  <c r="AX161" i="15"/>
  <c r="AX160" i="15"/>
  <c r="AX159" i="15"/>
  <c r="AX158" i="15"/>
  <c r="AX157" i="15"/>
  <c r="AX156" i="15"/>
  <c r="AX155" i="15"/>
  <c r="AX154" i="15"/>
  <c r="AX153" i="15"/>
  <c r="AX152" i="15"/>
  <c r="AX151" i="15"/>
  <c r="AX150" i="15"/>
  <c r="AX149" i="15"/>
  <c r="AX148" i="15"/>
  <c r="AX147" i="15"/>
  <c r="AX146" i="15"/>
  <c r="AX145" i="15"/>
  <c r="AX144" i="15"/>
  <c r="AX143" i="15"/>
  <c r="AX142" i="15"/>
  <c r="AX141" i="15"/>
  <c r="AX140" i="15"/>
  <c r="AX139" i="15"/>
  <c r="AX138" i="15"/>
  <c r="AX137" i="15"/>
  <c r="AX136" i="15"/>
  <c r="AX135" i="15"/>
  <c r="AX134" i="15"/>
  <c r="AX133" i="15"/>
  <c r="AX132" i="15"/>
  <c r="AX131" i="15"/>
  <c r="AX130" i="15"/>
  <c r="AX129" i="15"/>
  <c r="AX128" i="15"/>
  <c r="AX127" i="15"/>
  <c r="AX126" i="15"/>
  <c r="AX125" i="15"/>
  <c r="AX124" i="15"/>
  <c r="AX123" i="15"/>
  <c r="AX122" i="15"/>
  <c r="AX121" i="15"/>
  <c r="AX120" i="15"/>
  <c r="AX119" i="15"/>
  <c r="AX118" i="15"/>
  <c r="AX117" i="15"/>
  <c r="AX116" i="15"/>
  <c r="AX115" i="15"/>
  <c r="AX114" i="15"/>
  <c r="AX113" i="15"/>
  <c r="AX112" i="15"/>
  <c r="AX111" i="15"/>
  <c r="AX110" i="15"/>
  <c r="AX109" i="15"/>
  <c r="AX108" i="15"/>
  <c r="AX107" i="15"/>
  <c r="AX106" i="15"/>
  <c r="AX105" i="15"/>
  <c r="AX104" i="15"/>
  <c r="AX103" i="15"/>
  <c r="AX102" i="15"/>
  <c r="AX101" i="15"/>
  <c r="AX100" i="15"/>
  <c r="AX99" i="15"/>
  <c r="AX98" i="15"/>
  <c r="AX97" i="15"/>
  <c r="AX96" i="15"/>
  <c r="AX95" i="15"/>
  <c r="AX94" i="15"/>
  <c r="AX93" i="15"/>
  <c r="AX92" i="15"/>
  <c r="AX91" i="15"/>
  <c r="AX90" i="15"/>
  <c r="AX89" i="15"/>
  <c r="AX88" i="15"/>
  <c r="AX87" i="15"/>
  <c r="AX86" i="15"/>
  <c r="AX85" i="15"/>
  <c r="AX84" i="15"/>
  <c r="AX83" i="15"/>
  <c r="AX82" i="15"/>
  <c r="AX81" i="15"/>
  <c r="AX80" i="15"/>
  <c r="AX79" i="15"/>
  <c r="AX78" i="15"/>
  <c r="AX77" i="15"/>
  <c r="AX76" i="15"/>
  <c r="AX75" i="15"/>
  <c r="AX74" i="15"/>
  <c r="AX73" i="15"/>
  <c r="AX72" i="15"/>
  <c r="AX71" i="15"/>
  <c r="AX70" i="15"/>
  <c r="AX69" i="15"/>
  <c r="AX68" i="15"/>
  <c r="AX67" i="15"/>
  <c r="AX66" i="15"/>
  <c r="AX65" i="15"/>
  <c r="AX64" i="15"/>
  <c r="AX63" i="15"/>
  <c r="AX62" i="15"/>
  <c r="AX61" i="15"/>
  <c r="AX60" i="15"/>
  <c r="AX59" i="15"/>
  <c r="AX58" i="15"/>
  <c r="AX57" i="15"/>
  <c r="AX56" i="15"/>
  <c r="AX55" i="15"/>
  <c r="AX54" i="15"/>
  <c r="AX53" i="15"/>
  <c r="AX52" i="15"/>
  <c r="AX51" i="15"/>
  <c r="AX50" i="15"/>
  <c r="AX49" i="15"/>
  <c r="AX48" i="15"/>
  <c r="AX47" i="15"/>
  <c r="AX46" i="15"/>
  <c r="AX45" i="15"/>
  <c r="AX44" i="15"/>
  <c r="AX43" i="15"/>
  <c r="AX42" i="15"/>
  <c r="AX41" i="15"/>
  <c r="AX40" i="15"/>
  <c r="AX39" i="15"/>
  <c r="AX38" i="15"/>
  <c r="AX37" i="15"/>
  <c r="AX36" i="15"/>
  <c r="AX35" i="15"/>
  <c r="AX34" i="15"/>
  <c r="AX33" i="15"/>
  <c r="AX32" i="15"/>
  <c r="AX31" i="15"/>
  <c r="AX30" i="15"/>
  <c r="AX29" i="15"/>
  <c r="AX28" i="15"/>
  <c r="AX27" i="15"/>
  <c r="AX26" i="15"/>
  <c r="AX25" i="15"/>
  <c r="AX24" i="15"/>
  <c r="AX23" i="15"/>
  <c r="AX22" i="15"/>
  <c r="AX21" i="15"/>
  <c r="AX20" i="15"/>
  <c r="AX19" i="15"/>
  <c r="AX18" i="15"/>
  <c r="AX17" i="15"/>
  <c r="AX16" i="15"/>
  <c r="AX15" i="15"/>
  <c r="AX14" i="15"/>
  <c r="AX13" i="15"/>
  <c r="AX12" i="15"/>
  <c r="AX11" i="15"/>
  <c r="AX10" i="15"/>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BB1069" i="15" l="1"/>
  <c r="BB1068" i="15"/>
  <c r="BB1067" i="15"/>
  <c r="BB1066" i="15"/>
  <c r="BB1065" i="15"/>
  <c r="BB1064" i="15"/>
  <c r="BB1063" i="15"/>
  <c r="BB1062" i="15"/>
  <c r="BB1061" i="15"/>
  <c r="BB1060" i="15"/>
  <c r="BB1059" i="15"/>
  <c r="BB1058" i="15"/>
  <c r="BB1057" i="15"/>
  <c r="BB1056" i="15"/>
  <c r="BB1055" i="15"/>
  <c r="BB1054" i="15"/>
  <c r="BB1053" i="15"/>
  <c r="BB1052" i="15"/>
  <c r="BB1051" i="15"/>
  <c r="BB1050" i="15"/>
  <c r="BB1049" i="15"/>
  <c r="BB1048" i="15"/>
  <c r="BB1047" i="15"/>
  <c r="BB1046" i="15"/>
  <c r="BB1045" i="15"/>
  <c r="BB1044" i="15"/>
  <c r="BB1043" i="15"/>
  <c r="BB1042" i="15"/>
  <c r="BB1041" i="15"/>
  <c r="BB1040" i="15"/>
  <c r="BB1039" i="15"/>
  <c r="BB1038" i="15"/>
  <c r="BB1037" i="15"/>
  <c r="BB1036" i="15"/>
  <c r="BB1035" i="15"/>
  <c r="BB1034" i="15"/>
  <c r="BB1033" i="15"/>
  <c r="BB1032" i="15"/>
  <c r="BB1031" i="15"/>
  <c r="BB1030" i="15"/>
  <c r="BB1029" i="15"/>
  <c r="BB1028" i="15"/>
  <c r="BB1027" i="15"/>
  <c r="BB1026" i="15"/>
  <c r="BB1025" i="15"/>
  <c r="BB1024" i="15"/>
  <c r="BB1023" i="15"/>
  <c r="BB1022" i="15"/>
  <c r="BB1021" i="15"/>
  <c r="BB1020" i="15"/>
  <c r="BB1019" i="15"/>
  <c r="BB1018" i="15"/>
  <c r="BB1017" i="15"/>
  <c r="BB1016" i="15"/>
  <c r="BB1015" i="15"/>
  <c r="BB1014" i="15"/>
  <c r="BB1013" i="15"/>
  <c r="BB1012" i="15"/>
  <c r="BB1011" i="15"/>
  <c r="BB1010" i="15"/>
  <c r="BB1009" i="15"/>
  <c r="BB1008" i="15"/>
  <c r="BB1007" i="15"/>
  <c r="BB1006" i="15"/>
  <c r="BB1005" i="15"/>
  <c r="BB1004" i="15"/>
  <c r="BB1003" i="15"/>
  <c r="BB1002" i="15"/>
  <c r="BB1001" i="15"/>
  <c r="BB1000" i="15"/>
  <c r="BB999" i="15"/>
  <c r="BB998" i="15"/>
  <c r="BB997" i="15"/>
  <c r="BB996" i="15"/>
  <c r="BB995" i="15"/>
  <c r="BB994" i="15"/>
  <c r="BB993" i="15"/>
  <c r="BB992" i="15"/>
  <c r="BB991" i="15"/>
  <c r="BB990" i="15"/>
  <c r="BB989" i="15"/>
  <c r="BB988" i="15"/>
  <c r="BB987" i="15"/>
  <c r="BB986" i="15"/>
  <c r="BB985" i="15"/>
  <c r="BB984" i="15"/>
  <c r="BB983" i="15"/>
  <c r="BB982" i="15"/>
  <c r="BB981" i="15"/>
  <c r="BB980" i="15"/>
  <c r="BB979" i="15"/>
  <c r="BB978" i="15"/>
  <c r="BB977" i="15"/>
  <c r="BB976" i="15"/>
  <c r="BB975" i="15"/>
  <c r="BB974" i="15"/>
  <c r="BB973" i="15"/>
  <c r="BB972" i="15"/>
  <c r="BB971" i="15"/>
  <c r="BB970" i="15"/>
  <c r="BB969" i="15"/>
  <c r="BB968" i="15"/>
  <c r="BB967" i="15"/>
  <c r="BB966" i="15"/>
  <c r="BB965" i="15"/>
  <c r="BB964" i="15"/>
  <c r="BB963" i="15"/>
  <c r="BB962" i="15"/>
  <c r="BB961" i="15"/>
  <c r="BB960" i="15"/>
  <c r="BB959" i="15"/>
  <c r="BB958" i="15"/>
  <c r="BB957" i="15"/>
  <c r="BB956" i="15"/>
  <c r="BB955" i="15"/>
  <c r="BB954" i="15"/>
  <c r="BB953" i="15"/>
  <c r="BB952" i="15"/>
  <c r="BB951" i="15"/>
  <c r="BB950" i="15"/>
  <c r="BB949" i="15"/>
  <c r="BB948" i="15"/>
  <c r="BB947" i="15"/>
  <c r="BB946" i="15"/>
  <c r="BB945" i="15"/>
  <c r="BB944" i="15"/>
  <c r="BB943" i="15"/>
  <c r="BB942" i="15"/>
  <c r="BB941" i="15"/>
  <c r="BB940" i="15"/>
  <c r="BB939" i="15"/>
  <c r="BB938" i="15"/>
  <c r="BB937" i="15"/>
  <c r="BB936" i="15"/>
  <c r="BB935" i="15"/>
  <c r="BB934" i="15"/>
  <c r="BB933" i="15"/>
  <c r="BB932" i="15"/>
  <c r="BB931" i="15"/>
  <c r="BB930" i="15"/>
  <c r="BB929" i="15"/>
  <c r="BB928" i="15"/>
  <c r="BB927" i="15"/>
  <c r="BB926" i="15"/>
  <c r="BB925" i="15"/>
  <c r="BB924" i="15"/>
  <c r="BB923" i="15"/>
  <c r="BB922" i="15"/>
  <c r="BB921" i="15"/>
  <c r="BB920" i="15"/>
  <c r="BB919" i="15"/>
  <c r="BB918" i="15"/>
  <c r="BB917" i="15"/>
  <c r="BB916" i="15"/>
  <c r="BB915" i="15"/>
  <c r="BB914" i="15"/>
  <c r="BB913" i="15"/>
  <c r="BB912" i="15"/>
  <c r="BB911" i="15"/>
  <c r="BB910" i="15"/>
  <c r="BB909" i="15"/>
  <c r="BB908" i="15"/>
  <c r="BB907" i="15"/>
  <c r="BB906" i="15"/>
  <c r="BB905" i="15"/>
  <c r="BB904" i="15"/>
  <c r="BB903" i="15"/>
  <c r="BB902" i="15"/>
  <c r="BB901" i="15"/>
  <c r="BB900" i="15"/>
  <c r="BB899" i="15"/>
  <c r="BB898" i="15"/>
  <c r="BB897" i="15"/>
  <c r="BB896" i="15"/>
  <c r="BB895" i="15"/>
  <c r="BB894" i="15"/>
  <c r="BB893" i="15"/>
  <c r="BB892" i="15"/>
  <c r="BB891" i="15"/>
  <c r="BB890" i="15"/>
  <c r="BB889" i="15"/>
  <c r="BB888" i="15"/>
  <c r="BB887" i="15"/>
  <c r="BB886" i="15"/>
  <c r="BB885" i="15"/>
  <c r="BB884" i="15"/>
  <c r="BB883" i="15"/>
  <c r="BB882" i="15"/>
  <c r="BB881" i="15"/>
  <c r="BB880" i="15"/>
  <c r="BB879" i="15"/>
  <c r="BB878" i="15"/>
  <c r="BB877" i="15"/>
  <c r="BB876" i="15"/>
  <c r="BB875" i="15"/>
  <c r="BB874" i="15"/>
  <c r="BB873" i="15"/>
  <c r="BB872" i="15"/>
  <c r="BB871" i="15"/>
  <c r="BB870" i="15"/>
  <c r="BB869" i="15"/>
  <c r="BB868" i="15"/>
  <c r="BB867" i="15"/>
  <c r="BB866" i="15"/>
  <c r="BB865" i="15"/>
  <c r="BB864" i="15"/>
  <c r="BB863" i="15"/>
  <c r="BB862" i="15"/>
  <c r="BB861" i="15"/>
  <c r="BB860" i="15"/>
  <c r="BB859" i="15"/>
  <c r="BB858" i="15"/>
  <c r="BB857" i="15"/>
  <c r="BB856" i="15"/>
  <c r="BB855" i="15"/>
  <c r="BB854" i="15"/>
  <c r="BB853" i="15"/>
  <c r="BB852" i="15"/>
  <c r="BB851" i="15"/>
  <c r="BB850" i="15"/>
  <c r="BB849" i="15"/>
  <c r="BB848" i="15"/>
  <c r="BB847" i="15"/>
  <c r="BB846" i="15"/>
  <c r="BB845" i="15"/>
  <c r="BB844" i="15"/>
  <c r="BB843" i="15"/>
  <c r="BB842" i="15"/>
  <c r="BB841" i="15"/>
  <c r="BB840" i="15"/>
  <c r="BB839" i="15"/>
  <c r="BB838" i="15"/>
  <c r="BB837" i="15"/>
  <c r="BB836" i="15"/>
  <c r="BB835" i="15"/>
  <c r="BB834" i="15"/>
  <c r="BB833" i="15"/>
  <c r="BB832" i="15"/>
  <c r="BB831" i="15"/>
  <c r="BB830" i="15"/>
  <c r="BB829" i="15"/>
  <c r="BB828" i="15"/>
  <c r="BB827" i="15"/>
  <c r="BB826" i="15"/>
  <c r="BB825" i="15"/>
  <c r="BB824" i="15"/>
  <c r="BB823" i="15"/>
  <c r="BB822" i="15"/>
  <c r="BB821" i="15"/>
  <c r="BB820" i="15"/>
  <c r="BB819" i="15"/>
  <c r="BB818" i="15"/>
  <c r="BB817" i="15"/>
  <c r="BB816" i="15"/>
  <c r="BB815" i="15"/>
  <c r="BB814" i="15"/>
  <c r="BB813" i="15"/>
  <c r="BB812" i="15"/>
  <c r="BB811" i="15"/>
  <c r="BB810" i="15"/>
  <c r="BB809" i="15"/>
  <c r="BB808" i="15"/>
  <c r="BB807" i="15"/>
  <c r="BB806" i="15"/>
  <c r="BB805" i="15"/>
  <c r="BB804" i="15"/>
  <c r="BB803" i="15"/>
  <c r="BB802" i="15"/>
  <c r="BB801" i="15"/>
  <c r="BB800" i="15"/>
  <c r="BB799" i="15"/>
  <c r="BB798" i="15"/>
  <c r="BB797" i="15"/>
  <c r="BB796" i="15"/>
  <c r="BB795" i="15"/>
  <c r="BB794" i="15"/>
  <c r="BB793" i="15"/>
  <c r="BB792" i="15"/>
  <c r="BB791" i="15"/>
  <c r="BB790" i="15"/>
  <c r="BB789" i="15"/>
  <c r="BB788" i="15"/>
  <c r="BB787" i="15"/>
  <c r="BB786" i="15"/>
  <c r="BB785" i="15"/>
  <c r="BB784" i="15"/>
  <c r="BB783" i="15"/>
  <c r="BB782" i="15"/>
  <c r="BB781" i="15"/>
  <c r="BB780" i="15"/>
  <c r="BB779" i="15"/>
  <c r="BB778" i="15"/>
  <c r="BB777" i="15"/>
  <c r="BB776" i="15"/>
  <c r="BB775" i="15"/>
  <c r="BB774" i="15"/>
  <c r="BB773" i="15"/>
  <c r="BB772" i="15"/>
  <c r="BB771" i="15"/>
  <c r="BB770" i="15"/>
  <c r="BB769" i="15"/>
  <c r="BB768" i="15"/>
  <c r="BB767" i="15"/>
  <c r="BB766" i="15"/>
  <c r="BB765" i="15"/>
  <c r="BB764" i="15"/>
  <c r="BB763" i="15"/>
  <c r="BB762" i="15"/>
  <c r="BB761" i="15"/>
  <c r="BB760" i="15"/>
  <c r="BB759" i="15"/>
  <c r="BB758" i="15"/>
  <c r="BB757" i="15"/>
  <c r="BB756" i="15"/>
  <c r="BB755" i="15"/>
  <c r="BB754" i="15"/>
  <c r="BB753" i="15"/>
  <c r="BB752" i="15"/>
  <c r="BB751" i="15"/>
  <c r="BB750" i="15"/>
  <c r="BB749" i="15"/>
  <c r="BB748" i="15"/>
  <c r="BB747" i="15"/>
  <c r="BB746" i="15"/>
  <c r="BB745" i="15"/>
  <c r="BB744" i="15"/>
  <c r="BB743" i="15"/>
  <c r="BB742" i="15"/>
  <c r="BB741" i="15"/>
  <c r="BB740" i="15"/>
  <c r="BB739" i="15"/>
  <c r="BB738" i="15"/>
  <c r="BB737" i="15"/>
  <c r="BB736" i="15"/>
  <c r="BB735" i="15"/>
  <c r="BB734" i="15"/>
  <c r="BB733" i="15"/>
  <c r="BB732" i="15"/>
  <c r="BB731" i="15"/>
  <c r="BB730" i="15"/>
  <c r="BB729" i="15"/>
  <c r="BB728" i="15"/>
  <c r="BB727" i="15"/>
  <c r="BB726" i="15"/>
  <c r="BB725" i="15"/>
  <c r="BB724" i="15"/>
  <c r="BB723" i="15"/>
  <c r="BB722" i="15"/>
  <c r="BB721" i="15"/>
  <c r="BB720" i="15"/>
  <c r="BB719" i="15"/>
  <c r="BB718" i="15"/>
  <c r="BB717" i="15"/>
  <c r="BB716" i="15"/>
  <c r="BB715" i="15"/>
  <c r="BB714" i="15"/>
  <c r="BB713" i="15"/>
  <c r="BB712" i="15"/>
  <c r="BB711" i="15"/>
  <c r="BB710" i="15"/>
  <c r="BB709" i="15"/>
  <c r="BB708" i="15"/>
  <c r="BB707" i="15"/>
  <c r="BB706" i="15"/>
  <c r="BB705" i="15"/>
  <c r="BB704" i="15"/>
  <c r="BB703" i="15"/>
  <c r="BB702" i="15"/>
  <c r="BB701" i="15"/>
  <c r="BB700" i="15"/>
  <c r="BB699" i="15"/>
  <c r="BB698" i="15"/>
  <c r="BB697" i="15"/>
  <c r="BB696" i="15"/>
  <c r="BB695" i="15"/>
  <c r="BB694" i="15"/>
  <c r="BB693" i="15"/>
  <c r="BB692" i="15"/>
  <c r="BB691" i="15"/>
  <c r="BB690" i="15"/>
  <c r="BB689" i="15"/>
  <c r="BB688" i="15"/>
  <c r="BB687" i="15"/>
  <c r="BB686" i="15"/>
  <c r="BB685" i="15"/>
  <c r="BB684" i="15"/>
  <c r="BB683" i="15"/>
  <c r="BB682" i="15"/>
  <c r="BB681" i="15"/>
  <c r="BB680" i="15"/>
  <c r="BB679" i="15"/>
  <c r="BB678" i="15"/>
  <c r="BB677" i="15"/>
  <c r="BB676" i="15"/>
  <c r="BB675" i="15"/>
  <c r="BB674" i="15"/>
  <c r="BB673" i="15"/>
  <c r="BB672" i="15"/>
  <c r="BB671" i="15"/>
  <c r="BB670" i="15"/>
  <c r="BB669" i="15"/>
  <c r="BB668" i="15"/>
  <c r="BB667" i="15"/>
  <c r="BB666" i="15"/>
  <c r="BB665" i="15"/>
  <c r="BB664" i="15"/>
  <c r="BB663" i="15"/>
  <c r="BB662" i="15"/>
  <c r="BB661" i="15"/>
  <c r="BB660" i="15"/>
  <c r="BB659" i="15"/>
  <c r="BB658" i="15"/>
  <c r="BB657" i="15"/>
  <c r="BB656" i="15"/>
  <c r="BB655" i="15"/>
  <c r="BB654" i="15"/>
  <c r="BB653" i="15"/>
  <c r="BB652" i="15"/>
  <c r="BB651" i="15"/>
  <c r="BB650" i="15"/>
  <c r="BB649" i="15"/>
  <c r="BB648" i="15"/>
  <c r="BB647" i="15"/>
  <c r="BB646" i="15"/>
  <c r="BB645" i="15"/>
  <c r="BB644" i="15"/>
  <c r="BB643" i="15"/>
  <c r="BB642" i="15"/>
  <c r="BB641" i="15"/>
  <c r="BB640" i="15"/>
  <c r="BB639" i="15"/>
  <c r="BB638" i="15"/>
  <c r="BB637" i="15"/>
  <c r="BB636" i="15"/>
  <c r="BB635" i="15"/>
  <c r="BB634" i="15"/>
  <c r="BB633" i="15"/>
  <c r="BB632" i="15"/>
  <c r="BB631" i="15"/>
  <c r="BB630" i="15"/>
  <c r="BB629" i="15"/>
  <c r="BB628" i="15"/>
  <c r="BB627" i="15"/>
  <c r="BB626" i="15"/>
  <c r="BB625" i="15"/>
  <c r="BB624" i="15"/>
  <c r="BB623" i="15"/>
  <c r="BB622" i="15"/>
  <c r="BB621" i="15"/>
  <c r="BB620" i="15"/>
  <c r="BB619" i="15"/>
  <c r="BB618" i="15"/>
  <c r="BB617" i="15"/>
  <c r="BB616" i="15"/>
  <c r="BB615" i="15"/>
  <c r="BB614" i="15"/>
  <c r="BB613" i="15"/>
  <c r="BB612" i="15"/>
  <c r="BB611" i="15"/>
  <c r="BB610" i="15"/>
  <c r="BB609" i="15"/>
  <c r="BB608" i="15"/>
  <c r="BB607" i="15"/>
  <c r="BB606" i="15"/>
  <c r="BB605" i="15"/>
  <c r="BB604" i="15"/>
  <c r="BB603" i="15"/>
  <c r="BB602" i="15"/>
  <c r="BB601" i="15"/>
  <c r="BB600" i="15"/>
  <c r="BB599" i="15"/>
  <c r="BB598" i="15"/>
  <c r="BB597" i="15"/>
  <c r="BB596" i="15"/>
  <c r="BB595" i="15"/>
  <c r="BB594" i="15"/>
  <c r="BB593" i="15"/>
  <c r="BB592" i="15"/>
  <c r="BB591" i="15"/>
  <c r="BB590" i="15"/>
  <c r="BB589" i="15"/>
  <c r="BB588" i="15"/>
  <c r="BB587" i="15"/>
  <c r="BB586" i="15"/>
  <c r="BB585" i="15"/>
  <c r="BB584" i="15"/>
  <c r="BB583" i="15"/>
  <c r="BB582" i="15"/>
  <c r="BB581" i="15"/>
  <c r="BB580" i="15"/>
  <c r="BB579" i="15"/>
  <c r="BB578" i="15"/>
  <c r="BB577" i="15"/>
  <c r="BB576" i="15"/>
  <c r="BB575" i="15"/>
  <c r="BB574" i="15"/>
  <c r="BB573" i="15"/>
  <c r="BB572" i="15"/>
  <c r="BB571" i="15"/>
  <c r="BB570" i="15"/>
  <c r="BB569" i="15"/>
  <c r="BB568" i="15"/>
  <c r="BB567" i="15"/>
  <c r="BB566" i="15"/>
  <c r="BB565" i="15"/>
  <c r="BB564" i="15"/>
  <c r="BB563" i="15"/>
  <c r="BB562" i="15"/>
  <c r="BB561" i="15"/>
  <c r="BB560" i="15"/>
  <c r="BB559" i="15"/>
  <c r="BB558" i="15"/>
  <c r="BB557" i="15"/>
  <c r="BB556" i="15"/>
  <c r="BB555" i="15"/>
  <c r="BB554" i="15"/>
  <c r="BB553" i="15"/>
  <c r="BB552" i="15"/>
  <c r="BB551" i="15"/>
  <c r="BB550" i="15"/>
  <c r="BB549" i="15"/>
  <c r="BB548" i="15"/>
  <c r="BB547" i="15"/>
  <c r="BB546" i="15"/>
  <c r="BB545" i="15"/>
  <c r="BB544" i="15"/>
  <c r="BB543" i="15"/>
  <c r="BB542" i="15"/>
  <c r="BB541" i="15"/>
  <c r="BB540" i="15"/>
  <c r="BB539" i="15"/>
  <c r="BB538" i="15"/>
  <c r="BB537" i="15"/>
  <c r="BB536" i="15"/>
  <c r="BB535" i="15"/>
  <c r="BB534" i="15"/>
  <c r="BB533" i="15"/>
  <c r="BB532" i="15"/>
  <c r="BB531" i="15"/>
  <c r="BB530" i="15"/>
  <c r="BB529" i="15"/>
  <c r="BB528" i="15"/>
  <c r="BB527" i="15"/>
  <c r="BB526" i="15"/>
  <c r="BB525" i="15"/>
  <c r="BB524" i="15"/>
  <c r="BB523" i="15"/>
  <c r="BB522" i="15"/>
  <c r="BB521" i="15"/>
  <c r="BB520" i="15"/>
  <c r="BB519" i="15"/>
  <c r="BB518" i="15"/>
  <c r="BB517" i="15"/>
  <c r="BB516" i="15"/>
  <c r="BB515" i="15"/>
  <c r="BB514" i="15"/>
  <c r="BB513" i="15"/>
  <c r="BB512" i="15"/>
  <c r="BB511" i="15"/>
  <c r="BB510" i="15"/>
  <c r="BB509" i="15"/>
  <c r="BB508" i="15"/>
  <c r="BB507" i="15"/>
  <c r="BB506" i="15"/>
  <c r="BB505" i="15"/>
  <c r="BB504" i="15"/>
  <c r="BB503" i="15"/>
  <c r="BB502" i="15"/>
  <c r="BB501" i="15"/>
  <c r="BB500" i="15"/>
  <c r="BB499" i="15"/>
  <c r="BB498" i="15"/>
  <c r="BB497" i="15"/>
  <c r="BB496" i="15"/>
  <c r="BB495" i="15"/>
  <c r="BB494" i="15"/>
  <c r="BB493" i="15"/>
  <c r="BB492" i="15"/>
  <c r="BB491" i="15"/>
  <c r="BB490" i="15"/>
  <c r="BB489" i="15"/>
  <c r="BB488" i="15"/>
  <c r="BB487" i="15"/>
  <c r="BB486" i="15"/>
  <c r="BB485" i="15"/>
  <c r="BB484" i="15"/>
  <c r="BB483" i="15"/>
  <c r="BB482" i="15"/>
  <c r="BB481" i="15"/>
  <c r="BB480" i="15"/>
  <c r="BB479" i="15"/>
  <c r="BB478" i="15"/>
  <c r="BB477" i="15"/>
  <c r="BB476" i="15"/>
  <c r="BB475" i="15"/>
  <c r="BB474" i="15"/>
  <c r="BB473" i="15"/>
  <c r="BB472" i="15"/>
  <c r="BB471" i="15"/>
  <c r="BB470" i="15"/>
  <c r="BB469" i="15"/>
  <c r="BB468" i="15"/>
  <c r="BB467" i="15"/>
  <c r="BB466" i="15"/>
  <c r="BB465" i="15"/>
  <c r="BB464" i="15"/>
  <c r="BB463" i="15"/>
  <c r="BB462" i="15"/>
  <c r="BB461" i="15"/>
  <c r="BB460" i="15"/>
  <c r="BB459" i="15"/>
  <c r="BB458" i="15"/>
  <c r="BB457" i="15"/>
  <c r="BB456" i="15"/>
  <c r="BB455" i="15"/>
  <c r="BB454" i="15"/>
  <c r="BB453" i="15"/>
  <c r="BB452" i="15"/>
  <c r="BB451" i="15"/>
  <c r="BB450" i="15"/>
  <c r="BB449" i="15"/>
  <c r="BB448" i="15"/>
  <c r="BB447" i="15"/>
  <c r="BB446" i="15"/>
  <c r="BB445" i="15"/>
  <c r="BB444" i="15"/>
  <c r="BB443" i="15"/>
  <c r="BB442" i="15"/>
  <c r="BB441" i="15"/>
  <c r="BB440" i="15"/>
  <c r="BB439" i="15"/>
  <c r="BB438" i="15"/>
  <c r="BB437" i="15"/>
  <c r="BB436" i="15"/>
  <c r="BB435" i="15"/>
  <c r="BB434" i="15"/>
  <c r="BB433" i="15"/>
  <c r="BB432" i="15"/>
  <c r="BB431" i="15"/>
  <c r="BB430" i="15"/>
  <c r="BB429" i="15"/>
  <c r="BB428" i="15"/>
  <c r="BB427" i="15"/>
  <c r="BB426" i="15"/>
  <c r="BB425" i="15"/>
  <c r="BB424" i="15"/>
  <c r="BB423" i="15"/>
  <c r="BB422" i="15"/>
  <c r="BB421" i="15"/>
  <c r="BB420" i="15"/>
  <c r="BB419" i="15"/>
  <c r="BB418" i="15"/>
  <c r="BB417" i="15"/>
  <c r="BB416" i="15"/>
  <c r="BB415" i="15"/>
  <c r="BB414" i="15"/>
  <c r="BB413" i="15"/>
  <c r="BB412" i="15"/>
  <c r="BB411" i="15"/>
  <c r="BB410" i="15"/>
  <c r="BB409" i="15"/>
  <c r="BB408" i="15"/>
  <c r="BB407" i="15"/>
  <c r="BB406" i="15"/>
  <c r="BB405" i="15"/>
  <c r="BB404" i="15"/>
  <c r="BB403" i="15"/>
  <c r="BB402" i="15"/>
  <c r="BB401" i="15"/>
  <c r="BB400" i="15"/>
  <c r="BB399" i="15"/>
  <c r="BB398" i="15"/>
  <c r="BB397" i="15"/>
  <c r="BB396" i="15"/>
  <c r="BB395" i="15"/>
  <c r="BB394" i="15"/>
  <c r="BB393" i="15"/>
  <c r="BB392" i="15"/>
  <c r="BB391" i="15"/>
  <c r="BB390" i="15"/>
  <c r="BB389" i="15"/>
  <c r="BB388" i="15"/>
  <c r="BB387" i="15"/>
  <c r="BB386" i="15"/>
  <c r="BB385" i="15"/>
  <c r="BB384" i="15"/>
  <c r="BB383" i="15"/>
  <c r="BB382" i="15"/>
  <c r="BB381" i="15"/>
  <c r="BB380" i="15"/>
  <c r="BB379" i="15"/>
  <c r="BB378" i="15"/>
  <c r="BB377" i="15"/>
  <c r="BB376" i="15"/>
  <c r="BB375" i="15"/>
  <c r="BB374" i="15"/>
  <c r="BB373" i="15"/>
  <c r="BB372" i="15"/>
  <c r="BB371" i="15"/>
  <c r="BB370" i="15"/>
  <c r="BB369" i="15"/>
  <c r="BB368" i="15"/>
  <c r="BB367" i="15"/>
  <c r="BB366" i="15"/>
  <c r="BB365" i="15"/>
  <c r="BB364" i="15"/>
  <c r="BB363" i="15"/>
  <c r="BB362" i="15"/>
  <c r="BB361" i="15"/>
  <c r="BB360" i="15"/>
  <c r="BB359" i="15"/>
  <c r="BB358" i="15"/>
  <c r="BB357" i="15"/>
  <c r="BB356" i="15"/>
  <c r="BB355" i="15"/>
  <c r="BB354" i="15"/>
  <c r="BB353" i="15"/>
  <c r="BB352" i="15"/>
  <c r="BB351" i="15"/>
  <c r="BB350" i="15"/>
  <c r="BB349" i="15"/>
  <c r="BB348" i="15"/>
  <c r="BB347" i="15"/>
  <c r="BB346" i="15"/>
  <c r="BB345" i="15"/>
  <c r="BB344" i="15"/>
  <c r="BB343" i="15"/>
  <c r="BB342" i="15"/>
  <c r="BB341" i="15"/>
  <c r="BB340" i="15"/>
  <c r="BB339" i="15"/>
  <c r="BB338" i="15"/>
  <c r="BB337" i="15"/>
  <c r="BB336" i="15"/>
  <c r="BB335" i="15"/>
  <c r="BB334" i="15"/>
  <c r="BB333" i="15"/>
  <c r="BB332" i="15"/>
  <c r="BB331" i="15"/>
  <c r="BB330" i="15"/>
  <c r="BB329" i="15"/>
  <c r="BB328" i="15"/>
  <c r="BB327" i="15"/>
  <c r="BB326" i="15"/>
  <c r="BB325" i="15"/>
  <c r="BB324" i="15"/>
  <c r="BB323" i="15"/>
  <c r="BB322" i="15"/>
  <c r="BB321" i="15"/>
  <c r="BB320" i="15"/>
  <c r="BB319" i="15"/>
  <c r="BB318" i="15"/>
  <c r="BB317" i="15"/>
  <c r="BB316" i="15"/>
  <c r="BB315" i="15"/>
  <c r="BB314" i="15"/>
  <c r="BB313" i="15"/>
  <c r="BB312" i="15"/>
  <c r="BB311" i="15"/>
  <c r="BB310" i="15"/>
  <c r="BB309" i="15"/>
  <c r="BB308" i="15"/>
  <c r="BB307" i="15"/>
  <c r="BB306" i="15"/>
  <c r="BB305" i="15"/>
  <c r="BB304" i="15"/>
  <c r="BB303" i="15"/>
  <c r="BB302" i="15"/>
  <c r="BB301" i="15"/>
  <c r="BB300" i="15"/>
  <c r="BB299" i="15"/>
  <c r="BB298" i="15"/>
  <c r="BB297" i="15"/>
  <c r="BB296" i="15"/>
  <c r="BB295" i="15"/>
  <c r="BB294" i="15"/>
  <c r="BB293" i="15"/>
  <c r="BB292" i="15"/>
  <c r="BB291" i="15"/>
  <c r="BB290" i="15"/>
  <c r="BB289" i="15"/>
  <c r="BB288" i="15"/>
  <c r="BB287" i="15"/>
  <c r="BB286" i="15"/>
  <c r="BB285" i="15"/>
  <c r="BB284" i="15"/>
  <c r="BB283" i="15"/>
  <c r="BB282" i="15"/>
  <c r="BB281" i="15"/>
  <c r="BB280" i="15"/>
  <c r="BB279" i="15"/>
  <c r="BB278" i="15"/>
  <c r="BB277" i="15"/>
  <c r="BB276" i="15"/>
  <c r="BB275" i="15"/>
  <c r="BB274" i="15"/>
  <c r="BB273" i="15"/>
  <c r="BB272" i="15"/>
  <c r="BB271" i="15"/>
  <c r="BB270" i="15"/>
  <c r="BB269" i="15"/>
  <c r="BB268" i="15"/>
  <c r="BB267" i="15"/>
  <c r="BB266" i="15"/>
  <c r="BB265" i="15"/>
  <c r="BB264" i="15"/>
  <c r="BB263" i="15"/>
  <c r="BB262" i="15"/>
  <c r="BB261" i="15"/>
  <c r="BB260" i="15"/>
  <c r="BB259" i="15"/>
  <c r="BB258" i="15"/>
  <c r="BB257" i="15"/>
  <c r="BB256" i="15"/>
  <c r="BB255" i="15"/>
  <c r="BB254" i="15"/>
  <c r="BB253" i="15"/>
  <c r="BB252" i="15"/>
  <c r="BB251" i="15"/>
  <c r="BB250" i="15"/>
  <c r="BB249" i="15"/>
  <c r="BB248" i="15"/>
  <c r="BB247" i="15"/>
  <c r="BB246" i="15"/>
  <c r="BB245" i="15"/>
  <c r="BB244" i="15"/>
  <c r="BB243" i="15"/>
  <c r="BB242" i="15"/>
  <c r="BB241" i="15"/>
  <c r="BB240" i="15"/>
  <c r="BB239" i="15"/>
  <c r="BB238" i="15"/>
  <c r="BB237" i="15"/>
  <c r="BB236" i="15"/>
  <c r="BB235" i="15"/>
  <c r="BB234" i="15"/>
  <c r="BB233" i="15"/>
  <c r="BB232" i="15"/>
  <c r="BB231" i="15"/>
  <c r="BB230" i="15"/>
  <c r="BB229" i="15"/>
  <c r="BB228" i="15"/>
  <c r="BB227" i="15"/>
  <c r="BB226" i="15"/>
  <c r="BB225" i="15"/>
  <c r="BB224" i="15"/>
  <c r="BB223" i="15"/>
  <c r="BB222" i="15"/>
  <c r="BB221" i="15"/>
  <c r="BB220" i="15"/>
  <c r="BB219" i="15"/>
  <c r="BB218" i="15"/>
  <c r="BB217" i="15"/>
  <c r="BB216" i="15"/>
  <c r="BB215" i="15"/>
  <c r="BB214" i="15"/>
  <c r="BB213" i="15"/>
  <c r="BB212" i="15"/>
  <c r="BB211" i="15"/>
  <c r="BB210" i="15"/>
  <c r="BB209" i="15"/>
  <c r="BB208" i="15"/>
  <c r="BB207" i="15"/>
  <c r="BB206" i="15"/>
  <c r="BB205" i="15"/>
  <c r="BB204" i="15"/>
  <c r="BB203" i="15"/>
  <c r="BB202" i="15"/>
  <c r="BB201" i="15"/>
  <c r="BB200" i="15"/>
  <c r="BB199" i="15"/>
  <c r="BB198" i="15"/>
  <c r="BB197" i="15"/>
  <c r="BB196" i="15"/>
  <c r="BB195" i="15"/>
  <c r="BB194" i="15"/>
  <c r="BB193" i="15"/>
  <c r="BB192" i="15"/>
  <c r="BB191" i="15"/>
  <c r="BB190" i="15"/>
  <c r="BB189" i="15"/>
  <c r="BB188" i="15"/>
  <c r="BB187" i="15"/>
  <c r="BB186" i="15"/>
  <c r="BB185" i="15"/>
  <c r="BB184" i="15"/>
  <c r="BB183" i="15"/>
  <c r="BB182" i="15"/>
  <c r="BB181" i="15"/>
  <c r="BB180" i="15"/>
  <c r="BB179" i="15"/>
  <c r="BB178" i="15"/>
  <c r="BB177" i="15"/>
  <c r="BB176" i="15"/>
  <c r="BB175" i="15"/>
  <c r="BB174" i="15"/>
  <c r="BB173" i="15"/>
  <c r="BB172" i="15"/>
  <c r="BB171" i="15"/>
  <c r="BB170" i="15"/>
  <c r="BB169" i="15"/>
  <c r="BB168" i="15"/>
  <c r="BB167" i="15"/>
  <c r="BB166" i="15"/>
  <c r="BB165" i="15"/>
  <c r="BB164" i="15"/>
  <c r="BB163" i="15"/>
  <c r="BB162" i="15"/>
  <c r="BB161" i="15"/>
  <c r="BB160" i="15"/>
  <c r="BB159" i="15"/>
  <c r="BB158" i="15"/>
  <c r="BB157" i="15"/>
  <c r="BB156" i="15"/>
  <c r="BB155" i="15"/>
  <c r="BB154" i="15"/>
  <c r="BB153" i="15"/>
  <c r="BB152" i="15"/>
  <c r="BB151" i="15"/>
  <c r="BB150" i="15"/>
  <c r="BB149" i="15"/>
  <c r="BB148" i="15"/>
  <c r="BB147" i="15"/>
  <c r="BB146" i="15"/>
  <c r="BB145" i="15"/>
  <c r="BB144" i="15"/>
  <c r="BB143" i="15"/>
  <c r="BB142" i="15"/>
  <c r="BB141" i="15"/>
  <c r="BB140" i="15"/>
  <c r="BB139" i="15"/>
  <c r="BB138" i="15"/>
  <c r="BB137" i="15"/>
  <c r="BB136" i="15"/>
  <c r="BB135" i="15"/>
  <c r="BB134" i="15"/>
  <c r="BB133" i="15"/>
  <c r="BB132" i="15"/>
  <c r="BB131" i="15"/>
  <c r="BB130" i="15"/>
  <c r="BB129" i="15"/>
  <c r="BB128" i="15"/>
  <c r="BB127" i="15"/>
  <c r="BB126" i="15"/>
  <c r="BB125" i="15"/>
  <c r="BB124" i="15"/>
  <c r="BB123" i="15"/>
  <c r="BB122" i="15"/>
  <c r="BB121" i="15"/>
  <c r="BB120" i="15"/>
  <c r="BB119" i="15"/>
  <c r="BB118" i="15"/>
  <c r="BB117" i="15"/>
  <c r="BB116" i="15"/>
  <c r="BB115" i="15"/>
  <c r="BB114" i="15"/>
  <c r="BB113" i="15"/>
  <c r="BB112" i="15"/>
  <c r="BB111" i="15"/>
  <c r="BB110" i="15"/>
  <c r="BB109" i="15"/>
  <c r="BB108" i="15"/>
  <c r="BB107" i="15"/>
  <c r="BB106" i="15"/>
  <c r="BB105" i="15"/>
  <c r="BB104" i="15"/>
  <c r="BB103" i="15"/>
  <c r="BB102" i="15"/>
  <c r="BB101" i="15"/>
  <c r="BB100" i="15"/>
  <c r="BB99" i="15"/>
  <c r="BB98" i="15"/>
  <c r="BB97" i="15"/>
  <c r="BB96" i="15"/>
  <c r="BB95" i="15"/>
  <c r="BB94" i="15"/>
  <c r="BB93" i="15"/>
  <c r="BB92" i="15"/>
  <c r="BB91" i="15"/>
  <c r="BB90" i="15"/>
  <c r="BB89" i="15"/>
  <c r="BB88" i="15"/>
  <c r="BB87" i="15"/>
  <c r="BB86" i="15"/>
  <c r="BB85" i="15"/>
  <c r="BB84" i="15"/>
  <c r="BB83" i="15"/>
  <c r="BB82" i="15"/>
  <c r="BB81" i="15"/>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D361" i="6" l="1"/>
  <c r="E361" i="6"/>
  <c r="K361" i="29"/>
  <c r="J361" i="29"/>
  <c r="J1049" i="3" l="1"/>
  <c r="J1069" i="3" l="1"/>
  <c r="J1068" i="3"/>
  <c r="J1067" i="3"/>
  <c r="J1066" i="3"/>
  <c r="J1065" i="3"/>
  <c r="J1064" i="3"/>
  <c r="J1063" i="3"/>
  <c r="J1062" i="3"/>
  <c r="J1061" i="3"/>
  <c r="J1060" i="3"/>
  <c r="J1059" i="3"/>
  <c r="J1058" i="3"/>
  <c r="J1057" i="3"/>
  <c r="J1056" i="3"/>
  <c r="J1055" i="3"/>
  <c r="J1054" i="3"/>
  <c r="J1053" i="3"/>
  <c r="J1052" i="3"/>
  <c r="J1051" i="3"/>
  <c r="J1050"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N1" i="8" l="1"/>
  <c r="P1" i="8"/>
  <c r="AX1071" i="8"/>
  <c r="AW1071" i="8"/>
  <c r="AW1069" i="8"/>
  <c r="AW1068" i="8"/>
  <c r="AW1067" i="8"/>
  <c r="AW1066" i="8"/>
  <c r="AW1065" i="8"/>
  <c r="AW1064" i="8"/>
  <c r="AW1063" i="8"/>
  <c r="AW1062" i="8"/>
  <c r="AW1061" i="8"/>
  <c r="AW1060" i="8"/>
  <c r="AW1059" i="8"/>
  <c r="AW1058" i="8"/>
  <c r="AW1057" i="8"/>
  <c r="AW1056" i="8"/>
  <c r="AW1055" i="8"/>
  <c r="AW1054" i="8"/>
  <c r="AW1053" i="8"/>
  <c r="AW1052" i="8"/>
  <c r="AW1051" i="8"/>
  <c r="AW1050" i="8"/>
  <c r="AW1049" i="8"/>
  <c r="AW1048" i="8"/>
  <c r="AW1047" i="8"/>
  <c r="AW1046" i="8"/>
  <c r="AW1045" i="8"/>
  <c r="AW1044" i="8"/>
  <c r="AW1043" i="8"/>
  <c r="AW1042" i="8"/>
  <c r="AW1041" i="8"/>
  <c r="AW1040" i="8"/>
  <c r="AW1039" i="8"/>
  <c r="AW1038" i="8"/>
  <c r="AW1037" i="8"/>
  <c r="AW1036" i="8"/>
  <c r="AW1035" i="8"/>
  <c r="AW1034" i="8"/>
  <c r="AW1033" i="8"/>
  <c r="AW1032" i="8"/>
  <c r="AW1031" i="8"/>
  <c r="AW1030" i="8"/>
  <c r="AW1029" i="8"/>
  <c r="AW1028" i="8"/>
  <c r="AW1027" i="8"/>
  <c r="AW1026" i="8"/>
  <c r="AW1025" i="8"/>
  <c r="AW1024" i="8"/>
  <c r="AW1023" i="8"/>
  <c r="AW1022" i="8"/>
  <c r="AW1021" i="8"/>
  <c r="AW1020" i="8"/>
  <c r="AW1019" i="8"/>
  <c r="AW1018" i="8"/>
  <c r="AW1017" i="8"/>
  <c r="AW1016" i="8"/>
  <c r="AW1015" i="8"/>
  <c r="AW1014" i="8"/>
  <c r="AW1013" i="8"/>
  <c r="AW1012" i="8"/>
  <c r="AW1011" i="8"/>
  <c r="AW1010" i="8"/>
  <c r="AW1009" i="8"/>
  <c r="AW1008" i="8"/>
  <c r="AW1007" i="8"/>
  <c r="AW1006" i="8"/>
  <c r="AW1005" i="8"/>
  <c r="AW1004" i="8"/>
  <c r="AW1003" i="8"/>
  <c r="AW1002" i="8"/>
  <c r="AW1001" i="8"/>
  <c r="AW1000" i="8"/>
  <c r="AW999" i="8"/>
  <c r="AW998" i="8"/>
  <c r="AW997" i="8"/>
  <c r="AW996" i="8"/>
  <c r="AW995" i="8"/>
  <c r="AW994" i="8"/>
  <c r="AW993" i="8"/>
  <c r="AW992" i="8"/>
  <c r="AW991" i="8"/>
  <c r="AW990" i="8"/>
  <c r="AW989" i="8"/>
  <c r="AW988" i="8"/>
  <c r="AW987" i="8"/>
  <c r="AW986" i="8"/>
  <c r="AW985" i="8"/>
  <c r="AW984" i="8"/>
  <c r="AW983" i="8"/>
  <c r="AW982" i="8"/>
  <c r="AW981" i="8"/>
  <c r="AW980" i="8"/>
  <c r="AW979" i="8"/>
  <c r="AW978" i="8"/>
  <c r="AW977" i="8"/>
  <c r="AW976" i="8"/>
  <c r="AW975" i="8"/>
  <c r="AW974" i="8"/>
  <c r="AW973" i="8"/>
  <c r="AW972" i="8"/>
  <c r="AW971" i="8"/>
  <c r="AW970" i="8"/>
  <c r="AW969" i="8"/>
  <c r="AW968" i="8"/>
  <c r="AW967" i="8"/>
  <c r="AW966" i="8"/>
  <c r="AW965" i="8"/>
  <c r="AW964" i="8"/>
  <c r="AW963" i="8"/>
  <c r="AW962" i="8"/>
  <c r="AW961" i="8"/>
  <c r="AW960" i="8"/>
  <c r="AW959" i="8"/>
  <c r="AW958" i="8"/>
  <c r="AW957" i="8"/>
  <c r="AW956" i="8"/>
  <c r="AW955" i="8"/>
  <c r="AW954" i="8"/>
  <c r="AW953" i="8"/>
  <c r="AW952" i="8"/>
  <c r="AW951" i="8"/>
  <c r="AW950" i="8"/>
  <c r="AW949" i="8"/>
  <c r="AW948" i="8"/>
  <c r="AW947" i="8"/>
  <c r="AW946" i="8"/>
  <c r="AW945" i="8"/>
  <c r="AW944" i="8"/>
  <c r="AW943" i="8"/>
  <c r="AW942" i="8"/>
  <c r="AW941" i="8"/>
  <c r="AW940" i="8"/>
  <c r="AW939" i="8"/>
  <c r="AW938" i="8"/>
  <c r="AW937" i="8"/>
  <c r="AW936" i="8"/>
  <c r="AW935" i="8"/>
  <c r="AW934" i="8"/>
  <c r="AW933" i="8"/>
  <c r="AW932" i="8"/>
  <c r="AW931" i="8"/>
  <c r="AW930" i="8"/>
  <c r="AW929" i="8"/>
  <c r="AW928" i="8"/>
  <c r="AW927" i="8"/>
  <c r="AW926" i="8"/>
  <c r="AW925" i="8"/>
  <c r="AW924" i="8"/>
  <c r="AW923" i="8"/>
  <c r="AW922" i="8"/>
  <c r="AW921" i="8"/>
  <c r="AW920" i="8"/>
  <c r="AW919" i="8"/>
  <c r="AW918" i="8"/>
  <c r="AW917" i="8"/>
  <c r="AW916" i="8"/>
  <c r="AW915" i="8"/>
  <c r="AW914" i="8"/>
  <c r="AW913" i="8"/>
  <c r="AW912" i="8"/>
  <c r="AW911" i="8"/>
  <c r="AW910" i="8"/>
  <c r="AW909" i="8"/>
  <c r="AW908" i="8"/>
  <c r="AW907" i="8"/>
  <c r="AW906" i="8"/>
  <c r="AW905" i="8"/>
  <c r="AW904" i="8"/>
  <c r="AW903" i="8"/>
  <c r="AW902" i="8"/>
  <c r="AW901" i="8"/>
  <c r="AW900" i="8"/>
  <c r="AW899" i="8"/>
  <c r="AW898" i="8"/>
  <c r="AW897" i="8"/>
  <c r="AW896" i="8"/>
  <c r="AW895" i="8"/>
  <c r="AW894" i="8"/>
  <c r="AW893" i="8"/>
  <c r="AW892" i="8"/>
  <c r="AW891" i="8"/>
  <c r="AW890" i="8"/>
  <c r="AW889" i="8"/>
  <c r="AW888" i="8"/>
  <c r="AW887" i="8"/>
  <c r="AW886" i="8"/>
  <c r="AW885" i="8"/>
  <c r="AW884" i="8"/>
  <c r="AW883" i="8"/>
  <c r="AW882" i="8"/>
  <c r="AW881" i="8"/>
  <c r="AW880" i="8"/>
  <c r="AW879" i="8"/>
  <c r="AW878" i="8"/>
  <c r="AW877" i="8"/>
  <c r="AW876" i="8"/>
  <c r="AW875" i="8"/>
  <c r="AW874" i="8"/>
  <c r="AW873" i="8"/>
  <c r="AW872" i="8"/>
  <c r="AW871" i="8"/>
  <c r="AW870" i="8"/>
  <c r="AW869" i="8"/>
  <c r="AW868" i="8"/>
  <c r="AW867" i="8"/>
  <c r="AW866" i="8"/>
  <c r="AW865" i="8"/>
  <c r="AW864" i="8"/>
  <c r="AW863" i="8"/>
  <c r="AW862" i="8"/>
  <c r="AW861" i="8"/>
  <c r="AW860" i="8"/>
  <c r="AW859" i="8"/>
  <c r="AW858" i="8"/>
  <c r="AW857" i="8"/>
  <c r="AW856" i="8"/>
  <c r="AW855" i="8"/>
  <c r="AW854" i="8"/>
  <c r="AW853" i="8"/>
  <c r="AW852" i="8"/>
  <c r="AW851" i="8"/>
  <c r="AW850" i="8"/>
  <c r="AW849" i="8"/>
  <c r="AW848" i="8"/>
  <c r="AW847" i="8"/>
  <c r="AW846" i="8"/>
  <c r="AW845" i="8"/>
  <c r="AW844" i="8"/>
  <c r="AW843" i="8"/>
  <c r="AW842" i="8"/>
  <c r="AW841" i="8"/>
  <c r="AW840" i="8"/>
  <c r="AW839" i="8"/>
  <c r="AW838" i="8"/>
  <c r="AW837" i="8"/>
  <c r="AW836" i="8"/>
  <c r="AW835" i="8"/>
  <c r="AW834" i="8"/>
  <c r="AW833" i="8"/>
  <c r="AW832" i="8"/>
  <c r="AW831" i="8"/>
  <c r="AW830" i="8"/>
  <c r="AW829" i="8"/>
  <c r="AW828" i="8"/>
  <c r="AW827" i="8"/>
  <c r="AW826" i="8"/>
  <c r="AW825" i="8"/>
  <c r="AW824" i="8"/>
  <c r="AW823" i="8"/>
  <c r="AW822" i="8"/>
  <c r="AW821" i="8"/>
  <c r="AW820" i="8"/>
  <c r="AW819" i="8"/>
  <c r="AW818" i="8"/>
  <c r="AW817" i="8"/>
  <c r="AW816" i="8"/>
  <c r="AW815" i="8"/>
  <c r="AW814" i="8"/>
  <c r="AW813" i="8"/>
  <c r="AW812" i="8"/>
  <c r="AW811" i="8"/>
  <c r="AW810" i="8"/>
  <c r="AW809" i="8"/>
  <c r="AW808" i="8"/>
  <c r="AW807" i="8"/>
  <c r="AW806" i="8"/>
  <c r="AW805" i="8"/>
  <c r="AW804" i="8"/>
  <c r="AW803" i="8"/>
  <c r="AW802" i="8"/>
  <c r="AW801" i="8"/>
  <c r="AW800" i="8"/>
  <c r="AW799" i="8"/>
  <c r="AW798" i="8"/>
  <c r="AW797" i="8"/>
  <c r="AW796" i="8"/>
  <c r="AW795" i="8"/>
  <c r="AW794" i="8"/>
  <c r="AW793" i="8"/>
  <c r="AW792" i="8"/>
  <c r="AW791" i="8"/>
  <c r="AW790" i="8"/>
  <c r="AW789" i="8"/>
  <c r="AW788" i="8"/>
  <c r="AW787" i="8"/>
  <c r="AW786" i="8"/>
  <c r="AW785" i="8"/>
  <c r="AW784" i="8"/>
  <c r="AW783" i="8"/>
  <c r="AW782" i="8"/>
  <c r="AW781" i="8"/>
  <c r="AW780" i="8"/>
  <c r="AW779" i="8"/>
  <c r="AW778" i="8"/>
  <c r="AW777" i="8"/>
  <c r="AW776" i="8"/>
  <c r="AW775" i="8"/>
  <c r="AW774" i="8"/>
  <c r="AW773" i="8"/>
  <c r="AW772" i="8"/>
  <c r="AW771" i="8"/>
  <c r="AW770" i="8"/>
  <c r="AW769" i="8"/>
  <c r="AW768" i="8"/>
  <c r="AW767" i="8"/>
  <c r="AW766" i="8"/>
  <c r="AW765" i="8"/>
  <c r="AW764" i="8"/>
  <c r="AW763" i="8"/>
  <c r="AW762" i="8"/>
  <c r="AW761" i="8"/>
  <c r="AW760" i="8"/>
  <c r="AW759" i="8"/>
  <c r="AW758" i="8"/>
  <c r="AW757" i="8"/>
  <c r="AW756" i="8"/>
  <c r="AW755" i="8"/>
  <c r="AW754" i="8"/>
  <c r="AW753" i="8"/>
  <c r="AW752" i="8"/>
  <c r="AW751" i="8"/>
  <c r="AW750" i="8"/>
  <c r="AW749" i="8"/>
  <c r="AW748" i="8"/>
  <c r="AW747" i="8"/>
  <c r="AW746" i="8"/>
  <c r="AW745" i="8"/>
  <c r="AW744" i="8"/>
  <c r="AW743" i="8"/>
  <c r="AW742" i="8"/>
  <c r="AW741" i="8"/>
  <c r="AW740" i="8"/>
  <c r="AW739" i="8"/>
  <c r="AW738" i="8"/>
  <c r="AW737" i="8"/>
  <c r="AW736" i="8"/>
  <c r="AW735" i="8"/>
  <c r="AW734" i="8"/>
  <c r="AW733" i="8"/>
  <c r="AW732" i="8"/>
  <c r="AW731" i="8"/>
  <c r="AW730" i="8"/>
  <c r="AW729" i="8"/>
  <c r="AW728" i="8"/>
  <c r="AW727" i="8"/>
  <c r="AW726" i="8"/>
  <c r="AW725" i="8"/>
  <c r="AW724" i="8"/>
  <c r="AW723" i="8"/>
  <c r="AW722" i="8"/>
  <c r="AW721" i="8"/>
  <c r="AW720" i="8"/>
  <c r="AW719" i="8"/>
  <c r="AW718" i="8"/>
  <c r="AW717" i="8"/>
  <c r="AW716" i="8"/>
  <c r="AW715" i="8"/>
  <c r="AW714" i="8"/>
  <c r="AW713" i="8"/>
  <c r="AW712" i="8"/>
  <c r="AW711" i="8"/>
  <c r="AW710" i="8"/>
  <c r="AW709" i="8"/>
  <c r="AW708" i="8"/>
  <c r="AW707" i="8"/>
  <c r="AW706" i="8"/>
  <c r="AW705" i="8"/>
  <c r="AW704" i="8"/>
  <c r="AW703" i="8"/>
  <c r="AW702" i="8"/>
  <c r="AW701" i="8"/>
  <c r="AW700" i="8"/>
  <c r="AW699" i="8"/>
  <c r="AW698" i="8"/>
  <c r="AW697" i="8"/>
  <c r="AW696" i="8"/>
  <c r="AW695" i="8"/>
  <c r="AW694" i="8"/>
  <c r="AW693" i="8"/>
  <c r="AW692" i="8"/>
  <c r="AW691" i="8"/>
  <c r="AW690" i="8"/>
  <c r="AW689" i="8"/>
  <c r="AW688" i="8"/>
  <c r="AW687" i="8"/>
  <c r="AW686" i="8"/>
  <c r="AW685" i="8"/>
  <c r="AW684" i="8"/>
  <c r="AW683" i="8"/>
  <c r="AW682" i="8"/>
  <c r="AW681" i="8"/>
  <c r="AW680" i="8"/>
  <c r="AW679" i="8"/>
  <c r="AW678" i="8"/>
  <c r="AW677" i="8"/>
  <c r="AW676" i="8"/>
  <c r="AW675" i="8"/>
  <c r="AW674" i="8"/>
  <c r="AW673" i="8"/>
  <c r="AW672" i="8"/>
  <c r="AW671" i="8"/>
  <c r="AW670" i="8"/>
  <c r="AW669" i="8"/>
  <c r="AW668" i="8"/>
  <c r="AW667" i="8"/>
  <c r="AW666" i="8"/>
  <c r="AW665" i="8"/>
  <c r="AW664" i="8"/>
  <c r="AW663" i="8"/>
  <c r="AW662" i="8"/>
  <c r="AW661" i="8"/>
  <c r="AW660" i="8"/>
  <c r="AW659" i="8"/>
  <c r="AW658" i="8"/>
  <c r="AW657" i="8"/>
  <c r="AW656" i="8"/>
  <c r="AW655" i="8"/>
  <c r="AW654" i="8"/>
  <c r="AW653" i="8"/>
  <c r="AW652" i="8"/>
  <c r="AW651" i="8"/>
  <c r="AW650" i="8"/>
  <c r="AW649" i="8"/>
  <c r="AW648" i="8"/>
  <c r="AW647" i="8"/>
  <c r="AW646" i="8"/>
  <c r="AW645" i="8"/>
  <c r="AW644" i="8"/>
  <c r="AW643" i="8"/>
  <c r="AW642" i="8"/>
  <c r="AW641" i="8"/>
  <c r="AW640" i="8"/>
  <c r="AW639" i="8"/>
  <c r="AW638" i="8"/>
  <c r="AW637" i="8"/>
  <c r="AW636" i="8"/>
  <c r="AW635" i="8"/>
  <c r="AW634" i="8"/>
  <c r="AW633" i="8"/>
  <c r="AW632" i="8"/>
  <c r="AW631" i="8"/>
  <c r="AW630" i="8"/>
  <c r="AW629" i="8"/>
  <c r="AW628" i="8"/>
  <c r="AW627" i="8"/>
  <c r="AW626" i="8"/>
  <c r="AW625" i="8"/>
  <c r="AW624" i="8"/>
  <c r="AW623" i="8"/>
  <c r="AW622" i="8"/>
  <c r="AW621" i="8"/>
  <c r="AW620" i="8"/>
  <c r="AW619" i="8"/>
  <c r="AW618" i="8"/>
  <c r="AW617" i="8"/>
  <c r="AW616" i="8"/>
  <c r="AW615" i="8"/>
  <c r="AW614" i="8"/>
  <c r="AW613" i="8"/>
  <c r="AW612" i="8"/>
  <c r="AW611" i="8"/>
  <c r="AW610" i="8"/>
  <c r="AW609" i="8"/>
  <c r="AW608" i="8"/>
  <c r="AW607" i="8"/>
  <c r="AW606" i="8"/>
  <c r="AW605" i="8"/>
  <c r="AW604" i="8"/>
  <c r="AW603" i="8"/>
  <c r="AW602" i="8"/>
  <c r="AW601" i="8"/>
  <c r="AW600" i="8"/>
  <c r="AW599" i="8"/>
  <c r="AW598" i="8"/>
  <c r="AW597" i="8"/>
  <c r="AW596" i="8"/>
  <c r="AW595" i="8"/>
  <c r="AW594" i="8"/>
  <c r="AW593" i="8"/>
  <c r="AW592" i="8"/>
  <c r="AW591" i="8"/>
  <c r="AW590" i="8"/>
  <c r="AW589" i="8"/>
  <c r="AW588" i="8"/>
  <c r="AW587" i="8"/>
  <c r="AW586" i="8"/>
  <c r="AW585" i="8"/>
  <c r="AW584" i="8"/>
  <c r="AW583" i="8"/>
  <c r="AW582" i="8"/>
  <c r="AW581" i="8"/>
  <c r="AW580" i="8"/>
  <c r="AW579" i="8"/>
  <c r="AW578" i="8"/>
  <c r="AW577" i="8"/>
  <c r="AW576" i="8"/>
  <c r="AW575" i="8"/>
  <c r="AW574" i="8"/>
  <c r="AW573" i="8"/>
  <c r="AW572" i="8"/>
  <c r="AW571" i="8"/>
  <c r="AW570" i="8"/>
  <c r="AW569" i="8"/>
  <c r="AW568" i="8"/>
  <c r="AW567" i="8"/>
  <c r="AW566" i="8"/>
  <c r="AW565" i="8"/>
  <c r="AW564" i="8"/>
  <c r="AW563" i="8"/>
  <c r="AW562" i="8"/>
  <c r="AW561" i="8"/>
  <c r="AW560" i="8"/>
  <c r="AW559" i="8"/>
  <c r="AW558" i="8"/>
  <c r="AW557" i="8"/>
  <c r="AW556" i="8"/>
  <c r="AW555" i="8"/>
  <c r="AW554" i="8"/>
  <c r="AW553" i="8"/>
  <c r="AW552" i="8"/>
  <c r="AW551" i="8"/>
  <c r="AW550" i="8"/>
  <c r="AW549" i="8"/>
  <c r="AW548" i="8"/>
  <c r="AW547" i="8"/>
  <c r="AW546" i="8"/>
  <c r="AW545" i="8"/>
  <c r="AW544" i="8"/>
  <c r="AW543" i="8"/>
  <c r="AW542" i="8"/>
  <c r="AW541" i="8"/>
  <c r="AW540" i="8"/>
  <c r="AW539" i="8"/>
  <c r="AW538" i="8"/>
  <c r="AW537" i="8"/>
  <c r="AW536" i="8"/>
  <c r="AW535" i="8"/>
  <c r="AW534" i="8"/>
  <c r="AW533" i="8"/>
  <c r="AW532" i="8"/>
  <c r="AW531" i="8"/>
  <c r="AW530" i="8"/>
  <c r="AW529" i="8"/>
  <c r="AW528" i="8"/>
  <c r="AW527" i="8"/>
  <c r="AW526" i="8"/>
  <c r="AW525" i="8"/>
  <c r="AW524" i="8"/>
  <c r="AW523" i="8"/>
  <c r="AW522" i="8"/>
  <c r="AW521" i="8"/>
  <c r="AW520" i="8"/>
  <c r="AW519" i="8"/>
  <c r="AW518" i="8"/>
  <c r="AW517" i="8"/>
  <c r="AW516" i="8"/>
  <c r="AW515" i="8"/>
  <c r="AW514" i="8"/>
  <c r="AW513" i="8"/>
  <c r="AW512" i="8"/>
  <c r="AW511" i="8"/>
  <c r="AW510" i="8"/>
  <c r="AW509" i="8"/>
  <c r="AW508" i="8"/>
  <c r="AW507" i="8"/>
  <c r="AW506" i="8"/>
  <c r="AW505" i="8"/>
  <c r="AW504" i="8"/>
  <c r="AW503" i="8"/>
  <c r="AW502" i="8"/>
  <c r="AW501" i="8"/>
  <c r="AW500" i="8"/>
  <c r="AW499" i="8"/>
  <c r="AW498" i="8"/>
  <c r="AW497" i="8"/>
  <c r="AW496" i="8"/>
  <c r="AW495" i="8"/>
  <c r="AW494" i="8"/>
  <c r="AW493" i="8"/>
  <c r="AW492" i="8"/>
  <c r="AW491" i="8"/>
  <c r="AW490" i="8"/>
  <c r="AW489" i="8"/>
  <c r="AW488" i="8"/>
  <c r="AW487" i="8"/>
  <c r="AW486" i="8"/>
  <c r="AW485" i="8"/>
  <c r="AW484" i="8"/>
  <c r="AW483" i="8"/>
  <c r="AW482" i="8"/>
  <c r="AW481" i="8"/>
  <c r="AW480" i="8"/>
  <c r="AW479" i="8"/>
  <c r="AW478" i="8"/>
  <c r="AW477" i="8"/>
  <c r="AW476" i="8"/>
  <c r="AW475" i="8"/>
  <c r="AW474" i="8"/>
  <c r="AW473" i="8"/>
  <c r="AW472" i="8"/>
  <c r="AW471" i="8"/>
  <c r="AW470" i="8"/>
  <c r="AW469" i="8"/>
  <c r="AW468" i="8"/>
  <c r="AW467" i="8"/>
  <c r="AW466" i="8"/>
  <c r="AW465" i="8"/>
  <c r="AW464" i="8"/>
  <c r="AW463" i="8"/>
  <c r="AW462" i="8"/>
  <c r="AW461" i="8"/>
  <c r="AW460" i="8"/>
  <c r="AW459" i="8"/>
  <c r="AW458" i="8"/>
  <c r="AW457" i="8"/>
  <c r="AW456" i="8"/>
  <c r="AW455" i="8"/>
  <c r="AW454" i="8"/>
  <c r="AW453" i="8"/>
  <c r="AW452" i="8"/>
  <c r="AW451" i="8"/>
  <c r="AW450" i="8"/>
  <c r="AW449" i="8"/>
  <c r="AW448" i="8"/>
  <c r="AW447" i="8"/>
  <c r="AW446" i="8"/>
  <c r="AW445" i="8"/>
  <c r="AW444" i="8"/>
  <c r="AW443" i="8"/>
  <c r="AW442" i="8"/>
  <c r="AW441" i="8"/>
  <c r="AW440" i="8"/>
  <c r="AW439" i="8"/>
  <c r="AW438" i="8"/>
  <c r="AW437" i="8"/>
  <c r="AW436" i="8"/>
  <c r="AW435" i="8"/>
  <c r="AW434" i="8"/>
  <c r="AW433" i="8"/>
  <c r="AW432" i="8"/>
  <c r="AW431" i="8"/>
  <c r="AW430" i="8"/>
  <c r="AW429" i="8"/>
  <c r="AW428" i="8"/>
  <c r="AW427" i="8"/>
  <c r="AW426" i="8"/>
  <c r="AW425" i="8"/>
  <c r="AW424" i="8"/>
  <c r="AW423" i="8"/>
  <c r="AW422" i="8"/>
  <c r="AW421" i="8"/>
  <c r="AW420" i="8"/>
  <c r="AW419" i="8"/>
  <c r="AW418" i="8"/>
  <c r="AW417" i="8"/>
  <c r="AW416" i="8"/>
  <c r="AW415" i="8"/>
  <c r="AW414" i="8"/>
  <c r="AW413" i="8"/>
  <c r="AW412" i="8"/>
  <c r="AW411" i="8"/>
  <c r="AW410" i="8"/>
  <c r="AW409" i="8"/>
  <c r="AW408" i="8"/>
  <c r="AW407" i="8"/>
  <c r="AW406" i="8"/>
  <c r="AW405" i="8"/>
  <c r="AW404" i="8"/>
  <c r="AW403" i="8"/>
  <c r="AW402" i="8"/>
  <c r="AW401" i="8"/>
  <c r="AW400" i="8"/>
  <c r="AW399" i="8"/>
  <c r="AW398" i="8"/>
  <c r="AW397" i="8"/>
  <c r="AW396" i="8"/>
  <c r="AW395" i="8"/>
  <c r="AW394" i="8"/>
  <c r="AW393" i="8"/>
  <c r="AW392" i="8"/>
  <c r="AW391" i="8"/>
  <c r="AW390" i="8"/>
  <c r="AW389" i="8"/>
  <c r="AW388" i="8"/>
  <c r="AW387" i="8"/>
  <c r="AW386" i="8"/>
  <c r="AW385" i="8"/>
  <c r="AW384" i="8"/>
  <c r="AW383" i="8"/>
  <c r="AW382" i="8"/>
  <c r="AW381" i="8"/>
  <c r="AW380" i="8"/>
  <c r="AW379" i="8"/>
  <c r="AW378" i="8"/>
  <c r="AW377" i="8"/>
  <c r="AW376" i="8"/>
  <c r="AW375" i="8"/>
  <c r="AW374" i="8"/>
  <c r="AW373" i="8"/>
  <c r="AW372" i="8"/>
  <c r="AW371" i="8"/>
  <c r="AW370" i="8"/>
  <c r="AW369" i="8"/>
  <c r="AW368" i="8"/>
  <c r="AW367" i="8"/>
  <c r="AW366" i="8"/>
  <c r="AW365" i="8"/>
  <c r="AW364" i="8"/>
  <c r="AW363" i="8"/>
  <c r="AW362" i="8"/>
  <c r="AW361" i="8"/>
  <c r="AW360" i="8"/>
  <c r="AW359" i="8"/>
  <c r="AW358" i="8"/>
  <c r="AW357" i="8"/>
  <c r="AW356" i="8"/>
  <c r="AW355" i="8"/>
  <c r="AW354" i="8"/>
  <c r="AW353" i="8"/>
  <c r="AW352" i="8"/>
  <c r="AW351" i="8"/>
  <c r="AW350" i="8"/>
  <c r="AW349" i="8"/>
  <c r="AW348" i="8"/>
  <c r="AW347" i="8"/>
  <c r="AW346" i="8"/>
  <c r="AW345" i="8"/>
  <c r="AW344" i="8"/>
  <c r="AW343" i="8"/>
  <c r="AW342" i="8"/>
  <c r="AW341" i="8"/>
  <c r="AW340" i="8"/>
  <c r="AW339" i="8"/>
  <c r="AW338" i="8"/>
  <c r="AW337" i="8"/>
  <c r="AW336" i="8"/>
  <c r="AW335" i="8"/>
  <c r="AW334" i="8"/>
  <c r="AW333" i="8"/>
  <c r="AW332" i="8"/>
  <c r="AW331" i="8"/>
  <c r="AW330" i="8"/>
  <c r="AW329" i="8"/>
  <c r="AW328" i="8"/>
  <c r="AW327" i="8"/>
  <c r="AW326" i="8"/>
  <c r="AW325" i="8"/>
  <c r="AW324" i="8"/>
  <c r="AW323" i="8"/>
  <c r="AW322" i="8"/>
  <c r="AW321" i="8"/>
  <c r="AW320" i="8"/>
  <c r="AW319" i="8"/>
  <c r="AW318" i="8"/>
  <c r="AW317" i="8"/>
  <c r="AW316" i="8"/>
  <c r="AW315" i="8"/>
  <c r="AW314" i="8"/>
  <c r="AW313" i="8"/>
  <c r="AW312" i="8"/>
  <c r="AW311" i="8"/>
  <c r="AW310" i="8"/>
  <c r="AW309" i="8"/>
  <c r="AW308" i="8"/>
  <c r="AW307" i="8"/>
  <c r="AW306" i="8"/>
  <c r="AW305" i="8"/>
  <c r="AW304" i="8"/>
  <c r="AW303" i="8"/>
  <c r="AW302" i="8"/>
  <c r="AW301" i="8"/>
  <c r="AW300" i="8"/>
  <c r="AW299" i="8"/>
  <c r="AW298" i="8"/>
  <c r="AW297" i="8"/>
  <c r="AW296" i="8"/>
  <c r="AW295" i="8"/>
  <c r="AW294" i="8"/>
  <c r="AW293" i="8"/>
  <c r="AW292" i="8"/>
  <c r="AW291" i="8"/>
  <c r="AW290" i="8"/>
  <c r="AW289" i="8"/>
  <c r="AW288" i="8"/>
  <c r="AW287" i="8"/>
  <c r="AW286" i="8"/>
  <c r="AW285" i="8"/>
  <c r="AW284" i="8"/>
  <c r="AW283" i="8"/>
  <c r="AW282" i="8"/>
  <c r="AW281" i="8"/>
  <c r="AW280" i="8"/>
  <c r="AW279" i="8"/>
  <c r="AW278" i="8"/>
  <c r="AW277" i="8"/>
  <c r="AW276" i="8"/>
  <c r="AW275" i="8"/>
  <c r="AW274" i="8"/>
  <c r="AW273" i="8"/>
  <c r="AW272" i="8"/>
  <c r="AW271" i="8"/>
  <c r="AW270" i="8"/>
  <c r="AW269" i="8"/>
  <c r="AW268" i="8"/>
  <c r="AW267" i="8"/>
  <c r="AW266" i="8"/>
  <c r="AW265" i="8"/>
  <c r="AW264" i="8"/>
  <c r="AW263" i="8"/>
  <c r="AW262" i="8"/>
  <c r="AW261" i="8"/>
  <c r="AW260" i="8"/>
  <c r="AW259" i="8"/>
  <c r="AW258" i="8"/>
  <c r="AW257" i="8"/>
  <c r="AW256" i="8"/>
  <c r="AW255" i="8"/>
  <c r="AW254" i="8"/>
  <c r="AW253" i="8"/>
  <c r="AW252" i="8"/>
  <c r="AW251" i="8"/>
  <c r="AW250" i="8"/>
  <c r="AW249" i="8"/>
  <c r="AW248" i="8"/>
  <c r="AW247" i="8"/>
  <c r="AW246" i="8"/>
  <c r="AW245" i="8"/>
  <c r="AW244" i="8"/>
  <c r="AW243" i="8"/>
  <c r="AW242" i="8"/>
  <c r="AW241" i="8"/>
  <c r="AW240" i="8"/>
  <c r="AW239" i="8"/>
  <c r="AW238" i="8"/>
  <c r="AW237" i="8"/>
  <c r="AW236" i="8"/>
  <c r="AW235" i="8"/>
  <c r="AW234" i="8"/>
  <c r="AW233" i="8"/>
  <c r="AW232" i="8"/>
  <c r="AW231" i="8"/>
  <c r="AW230" i="8"/>
  <c r="AW229" i="8"/>
  <c r="AW228" i="8"/>
  <c r="AW227" i="8"/>
  <c r="AW226" i="8"/>
  <c r="AW225" i="8"/>
  <c r="AW224" i="8"/>
  <c r="AW223" i="8"/>
  <c r="AW222" i="8"/>
  <c r="AW221" i="8"/>
  <c r="AW220" i="8"/>
  <c r="AW219" i="8"/>
  <c r="AW218" i="8"/>
  <c r="AW217" i="8"/>
  <c r="AW216" i="8"/>
  <c r="AW215" i="8"/>
  <c r="AW214" i="8"/>
  <c r="AW213" i="8"/>
  <c r="AW212" i="8"/>
  <c r="AW211" i="8"/>
  <c r="AW210" i="8"/>
  <c r="AW209" i="8"/>
  <c r="AW208" i="8"/>
  <c r="AW207" i="8"/>
  <c r="AW206" i="8"/>
  <c r="AW205" i="8"/>
  <c r="AW204" i="8"/>
  <c r="AW203" i="8"/>
  <c r="AW202" i="8"/>
  <c r="AW201" i="8"/>
  <c r="AW200" i="8"/>
  <c r="AW199" i="8"/>
  <c r="AW198" i="8"/>
  <c r="AW197" i="8"/>
  <c r="AW196" i="8"/>
  <c r="AW195" i="8"/>
  <c r="AW194" i="8"/>
  <c r="AW193" i="8"/>
  <c r="AW192" i="8"/>
  <c r="AW191" i="8"/>
  <c r="AW190" i="8"/>
  <c r="AW189" i="8"/>
  <c r="AW188" i="8"/>
  <c r="AW187" i="8"/>
  <c r="AW186" i="8"/>
  <c r="AW185" i="8"/>
  <c r="AW184" i="8"/>
  <c r="AW183" i="8"/>
  <c r="AW182" i="8"/>
  <c r="AW181" i="8"/>
  <c r="AW180" i="8"/>
  <c r="AW179" i="8"/>
  <c r="AW178" i="8"/>
  <c r="AW177" i="8"/>
  <c r="AW176" i="8"/>
  <c r="AW175" i="8"/>
  <c r="AW174" i="8"/>
  <c r="AW173" i="8"/>
  <c r="AW172" i="8"/>
  <c r="AW171" i="8"/>
  <c r="AW170" i="8"/>
  <c r="AW169" i="8"/>
  <c r="AW168" i="8"/>
  <c r="AW167" i="8"/>
  <c r="AW166" i="8"/>
  <c r="AW165" i="8"/>
  <c r="AW164" i="8"/>
  <c r="AW163" i="8"/>
  <c r="AW162" i="8"/>
  <c r="AW161" i="8"/>
  <c r="AW160" i="8"/>
  <c r="AW159" i="8"/>
  <c r="AW158" i="8"/>
  <c r="AW157" i="8"/>
  <c r="AW156" i="8"/>
  <c r="AW155" i="8"/>
  <c r="AW154" i="8"/>
  <c r="AW153" i="8"/>
  <c r="AW152" i="8"/>
  <c r="AW151" i="8"/>
  <c r="AW150" i="8"/>
  <c r="AW149" i="8"/>
  <c r="AW148" i="8"/>
  <c r="AW147" i="8"/>
  <c r="AW146" i="8"/>
  <c r="AW145" i="8"/>
  <c r="AW144" i="8"/>
  <c r="AW143" i="8"/>
  <c r="AW142" i="8"/>
  <c r="AW141" i="8"/>
  <c r="AW140" i="8"/>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16" i="8"/>
  <c r="AW115" i="8"/>
  <c r="AW114" i="8"/>
  <c r="AW113" i="8"/>
  <c r="AW112" i="8"/>
  <c r="AW111" i="8"/>
  <c r="AW110" i="8"/>
  <c r="AW109" i="8"/>
  <c r="AW108" i="8"/>
  <c r="AW107" i="8"/>
  <c r="AW106" i="8"/>
  <c r="AW105" i="8"/>
  <c r="AW104" i="8"/>
  <c r="AW103" i="8"/>
  <c r="AW102" i="8"/>
  <c r="AW101" i="8"/>
  <c r="AW100" i="8"/>
  <c r="AW99" i="8"/>
  <c r="AW98" i="8"/>
  <c r="AW97" i="8"/>
  <c r="AW96" i="8"/>
  <c r="AW95" i="8"/>
  <c r="AW94" i="8"/>
  <c r="AW93" i="8"/>
  <c r="AW92" i="8"/>
  <c r="AW91" i="8"/>
  <c r="AW90" i="8"/>
  <c r="AW89" i="8"/>
  <c r="AW88" i="8"/>
  <c r="AW87" i="8"/>
  <c r="AW86" i="8"/>
  <c r="AW85" i="8"/>
  <c r="AW84" i="8"/>
  <c r="AW83" i="8"/>
  <c r="AW82" i="8"/>
  <c r="AW81" i="8"/>
  <c r="AW80" i="8"/>
  <c r="AW79" i="8"/>
  <c r="AW78" i="8"/>
  <c r="AW77" i="8"/>
  <c r="AW76" i="8"/>
  <c r="AW75" i="8"/>
  <c r="AW74" i="8"/>
  <c r="AW73" i="8"/>
  <c r="AW72" i="8"/>
  <c r="AW71" i="8"/>
  <c r="AW70" i="8"/>
  <c r="AW69" i="8"/>
  <c r="AW68" i="8"/>
  <c r="AW67" i="8"/>
  <c r="AW66" i="8"/>
  <c r="AW65" i="8"/>
  <c r="AW64" i="8"/>
  <c r="AW63" i="8"/>
  <c r="AW62" i="8"/>
  <c r="AW61" i="8"/>
  <c r="AW60" i="8"/>
  <c r="AW59" i="8"/>
  <c r="AW58" i="8"/>
  <c r="AW57" i="8"/>
  <c r="AW56" i="8"/>
  <c r="AW55" i="8"/>
  <c r="AW54" i="8"/>
  <c r="AW53" i="8"/>
  <c r="AW52" i="8"/>
  <c r="AW51" i="8"/>
  <c r="AW50" i="8"/>
  <c r="AW49" i="8"/>
  <c r="AW48" i="8"/>
  <c r="AW47" i="8"/>
  <c r="AW46" i="8"/>
  <c r="AW45" i="8"/>
  <c r="AW44" i="8"/>
  <c r="AW43" i="8"/>
  <c r="AW42" i="8"/>
  <c r="AW41" i="8"/>
  <c r="AW40" i="8"/>
  <c r="AW39" i="8"/>
  <c r="AW38" i="8"/>
  <c r="AW37" i="8"/>
  <c r="AW36" i="8"/>
  <c r="AW35" i="8"/>
  <c r="AW34" i="8"/>
  <c r="AW33" i="8"/>
  <c r="AW32" i="8"/>
  <c r="AW31" i="8"/>
  <c r="AW30" i="8"/>
  <c r="AW29" i="8"/>
  <c r="AW28" i="8"/>
  <c r="AW27" i="8"/>
  <c r="AW26" i="8"/>
  <c r="AW25" i="8"/>
  <c r="AW24" i="8"/>
  <c r="AW23" i="8"/>
  <c r="AW22" i="8"/>
  <c r="AW21" i="8"/>
  <c r="AW20" i="8"/>
  <c r="AW19" i="8"/>
  <c r="AW18" i="8"/>
  <c r="AW17" i="8"/>
  <c r="AW16" i="8"/>
  <c r="AW15" i="8"/>
  <c r="AW14" i="8"/>
  <c r="AW13" i="8"/>
  <c r="AW12" i="8"/>
  <c r="AW11" i="8"/>
  <c r="AW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 i="8"/>
  <c r="D11" i="8"/>
  <c r="E11" i="8"/>
  <c r="F11" i="8"/>
  <c r="G11" i="8"/>
  <c r="H11" i="8"/>
  <c r="I11" i="8"/>
  <c r="J11" i="8"/>
  <c r="D12" i="8"/>
  <c r="E12" i="8"/>
  <c r="F12" i="8"/>
  <c r="G12" i="8"/>
  <c r="H12" i="8"/>
  <c r="I12" i="8"/>
  <c r="J12" i="8"/>
  <c r="D13" i="8"/>
  <c r="E13" i="8"/>
  <c r="F13" i="8"/>
  <c r="G13" i="8"/>
  <c r="H13" i="8"/>
  <c r="I13" i="8"/>
  <c r="J13" i="8"/>
  <c r="D14" i="8"/>
  <c r="E14" i="8"/>
  <c r="F14" i="8"/>
  <c r="G14" i="8"/>
  <c r="H14" i="8"/>
  <c r="I14" i="8"/>
  <c r="J14" i="8"/>
  <c r="D15" i="8"/>
  <c r="E15" i="8"/>
  <c r="F15" i="8"/>
  <c r="G15" i="8"/>
  <c r="H15" i="8"/>
  <c r="I15" i="8"/>
  <c r="J15" i="8"/>
  <c r="D16" i="8"/>
  <c r="E16" i="8"/>
  <c r="F16" i="8"/>
  <c r="G16" i="8"/>
  <c r="H16" i="8"/>
  <c r="I16" i="8"/>
  <c r="J16" i="8"/>
  <c r="D17" i="8"/>
  <c r="E17" i="8"/>
  <c r="F17" i="8"/>
  <c r="G17" i="8"/>
  <c r="H17" i="8"/>
  <c r="I17" i="8"/>
  <c r="J17" i="8"/>
  <c r="D18" i="8"/>
  <c r="E18" i="8"/>
  <c r="F18" i="8"/>
  <c r="G18" i="8"/>
  <c r="H18" i="8"/>
  <c r="I18" i="8"/>
  <c r="J18" i="8"/>
  <c r="D19" i="8"/>
  <c r="E19" i="8"/>
  <c r="F19" i="8"/>
  <c r="G19" i="8"/>
  <c r="H19" i="8"/>
  <c r="I19" i="8"/>
  <c r="J19" i="8"/>
  <c r="D20" i="8"/>
  <c r="E20" i="8"/>
  <c r="F20" i="8"/>
  <c r="G20" i="8"/>
  <c r="H20" i="8"/>
  <c r="I20" i="8"/>
  <c r="J20" i="8"/>
  <c r="D21" i="8"/>
  <c r="E21" i="8"/>
  <c r="F21" i="8"/>
  <c r="G21" i="8"/>
  <c r="H21" i="8"/>
  <c r="I21" i="8"/>
  <c r="J21" i="8"/>
  <c r="D22" i="8"/>
  <c r="E22" i="8"/>
  <c r="F22" i="8"/>
  <c r="G22" i="8"/>
  <c r="H22" i="8"/>
  <c r="I22" i="8"/>
  <c r="J22" i="8"/>
  <c r="D23" i="8"/>
  <c r="E23" i="8"/>
  <c r="F23" i="8"/>
  <c r="G23" i="8"/>
  <c r="H23" i="8"/>
  <c r="I23" i="8"/>
  <c r="J23" i="8"/>
  <c r="D24" i="8"/>
  <c r="E24" i="8"/>
  <c r="F24" i="8"/>
  <c r="G24" i="8"/>
  <c r="H24" i="8"/>
  <c r="I24" i="8"/>
  <c r="J24" i="8"/>
  <c r="D25" i="8"/>
  <c r="E25" i="8"/>
  <c r="F25" i="8"/>
  <c r="G25" i="8"/>
  <c r="H25" i="8"/>
  <c r="I25" i="8"/>
  <c r="J25" i="8"/>
  <c r="D26" i="8"/>
  <c r="E26" i="8"/>
  <c r="F26" i="8"/>
  <c r="G26" i="8"/>
  <c r="H26" i="8"/>
  <c r="I26" i="8"/>
  <c r="J26" i="8"/>
  <c r="D27" i="8"/>
  <c r="E27" i="8"/>
  <c r="F27" i="8"/>
  <c r="G27" i="8"/>
  <c r="H27" i="8"/>
  <c r="I27" i="8"/>
  <c r="J27" i="8"/>
  <c r="D28" i="8"/>
  <c r="E28" i="8"/>
  <c r="F28" i="8"/>
  <c r="G28" i="8"/>
  <c r="H28" i="8"/>
  <c r="I28" i="8"/>
  <c r="J28" i="8"/>
  <c r="D29" i="8"/>
  <c r="E29" i="8"/>
  <c r="F29" i="8"/>
  <c r="G29" i="8"/>
  <c r="H29" i="8"/>
  <c r="I29" i="8"/>
  <c r="J29" i="8"/>
  <c r="D30" i="8"/>
  <c r="E30" i="8"/>
  <c r="F30" i="8"/>
  <c r="G30" i="8"/>
  <c r="H30" i="8"/>
  <c r="I30" i="8"/>
  <c r="J30" i="8"/>
  <c r="D31" i="8"/>
  <c r="E31" i="8"/>
  <c r="F31" i="8"/>
  <c r="G31" i="8"/>
  <c r="H31" i="8"/>
  <c r="I31" i="8"/>
  <c r="J31" i="8"/>
  <c r="D32" i="8"/>
  <c r="E32" i="8"/>
  <c r="F32" i="8"/>
  <c r="G32" i="8"/>
  <c r="H32" i="8"/>
  <c r="I32" i="8"/>
  <c r="J32" i="8"/>
  <c r="D33" i="8"/>
  <c r="E33" i="8"/>
  <c r="F33" i="8"/>
  <c r="G33" i="8"/>
  <c r="H33" i="8"/>
  <c r="I33" i="8"/>
  <c r="J33" i="8"/>
  <c r="D34" i="8"/>
  <c r="E34" i="8"/>
  <c r="F34" i="8"/>
  <c r="G34" i="8"/>
  <c r="H34" i="8"/>
  <c r="I34" i="8"/>
  <c r="J34" i="8"/>
  <c r="D35" i="8"/>
  <c r="E35" i="8"/>
  <c r="F35" i="8"/>
  <c r="G35" i="8"/>
  <c r="H35" i="8"/>
  <c r="I35" i="8"/>
  <c r="J35" i="8"/>
  <c r="D36" i="8"/>
  <c r="E36" i="8"/>
  <c r="F36" i="8"/>
  <c r="G36" i="8"/>
  <c r="H36" i="8"/>
  <c r="I36" i="8"/>
  <c r="J36" i="8"/>
  <c r="D37" i="8"/>
  <c r="E37" i="8"/>
  <c r="F37" i="8"/>
  <c r="G37" i="8"/>
  <c r="H37" i="8"/>
  <c r="I37" i="8"/>
  <c r="J37" i="8"/>
  <c r="D38" i="8"/>
  <c r="E38" i="8"/>
  <c r="F38" i="8"/>
  <c r="G38" i="8"/>
  <c r="H38" i="8"/>
  <c r="I38" i="8"/>
  <c r="J38" i="8"/>
  <c r="D39" i="8"/>
  <c r="E39" i="8"/>
  <c r="F39" i="8"/>
  <c r="G39" i="8"/>
  <c r="H39" i="8"/>
  <c r="I39" i="8"/>
  <c r="J39" i="8"/>
  <c r="D40" i="8"/>
  <c r="E40" i="8"/>
  <c r="F40" i="8"/>
  <c r="G40" i="8"/>
  <c r="H40" i="8"/>
  <c r="I40" i="8"/>
  <c r="J40" i="8"/>
  <c r="D41" i="8"/>
  <c r="E41" i="8"/>
  <c r="F41" i="8"/>
  <c r="G41" i="8"/>
  <c r="H41" i="8"/>
  <c r="I41" i="8"/>
  <c r="J41" i="8"/>
  <c r="D42" i="8"/>
  <c r="E42" i="8"/>
  <c r="F42" i="8"/>
  <c r="G42" i="8"/>
  <c r="H42" i="8"/>
  <c r="I42" i="8"/>
  <c r="J42" i="8"/>
  <c r="D43" i="8"/>
  <c r="E43" i="8"/>
  <c r="F43" i="8"/>
  <c r="G43" i="8"/>
  <c r="H43" i="8"/>
  <c r="I43" i="8"/>
  <c r="J43" i="8"/>
  <c r="D44" i="8"/>
  <c r="E44" i="8"/>
  <c r="F44" i="8"/>
  <c r="G44" i="8"/>
  <c r="H44" i="8"/>
  <c r="I44" i="8"/>
  <c r="J44" i="8"/>
  <c r="D45" i="8"/>
  <c r="E45" i="8"/>
  <c r="F45" i="8"/>
  <c r="G45" i="8"/>
  <c r="H45" i="8"/>
  <c r="I45" i="8"/>
  <c r="J45" i="8"/>
  <c r="D46" i="8"/>
  <c r="E46" i="8"/>
  <c r="F46" i="8"/>
  <c r="G46" i="8"/>
  <c r="H46" i="8"/>
  <c r="I46" i="8"/>
  <c r="J46" i="8"/>
  <c r="D47" i="8"/>
  <c r="E47" i="8"/>
  <c r="F47" i="8"/>
  <c r="G47" i="8"/>
  <c r="H47" i="8"/>
  <c r="I47" i="8"/>
  <c r="J47" i="8"/>
  <c r="D48" i="8"/>
  <c r="E48" i="8"/>
  <c r="F48" i="8"/>
  <c r="G48" i="8"/>
  <c r="H48" i="8"/>
  <c r="I48" i="8"/>
  <c r="J48" i="8"/>
  <c r="D49" i="8"/>
  <c r="E49" i="8"/>
  <c r="F49" i="8"/>
  <c r="G49" i="8"/>
  <c r="H49" i="8"/>
  <c r="I49" i="8"/>
  <c r="J49" i="8"/>
  <c r="D50" i="8"/>
  <c r="E50" i="8"/>
  <c r="F50" i="8"/>
  <c r="G50" i="8"/>
  <c r="H50" i="8"/>
  <c r="I50" i="8"/>
  <c r="J50" i="8"/>
  <c r="D51" i="8"/>
  <c r="E51" i="8"/>
  <c r="F51" i="8"/>
  <c r="G51" i="8"/>
  <c r="H51" i="8"/>
  <c r="I51" i="8"/>
  <c r="J51" i="8"/>
  <c r="D52" i="8"/>
  <c r="E52" i="8"/>
  <c r="F52" i="8"/>
  <c r="G52" i="8"/>
  <c r="H52" i="8"/>
  <c r="I52" i="8"/>
  <c r="J52" i="8"/>
  <c r="D53" i="8"/>
  <c r="E53" i="8"/>
  <c r="F53" i="8"/>
  <c r="G53" i="8"/>
  <c r="H53" i="8"/>
  <c r="I53" i="8"/>
  <c r="J53" i="8"/>
  <c r="D54" i="8"/>
  <c r="E54" i="8"/>
  <c r="F54" i="8"/>
  <c r="G54" i="8"/>
  <c r="H54" i="8"/>
  <c r="I54" i="8"/>
  <c r="J54" i="8"/>
  <c r="D55" i="8"/>
  <c r="E55" i="8"/>
  <c r="F55" i="8"/>
  <c r="G55" i="8"/>
  <c r="H55" i="8"/>
  <c r="I55" i="8"/>
  <c r="J55" i="8"/>
  <c r="D56" i="8"/>
  <c r="E56" i="8"/>
  <c r="F56" i="8"/>
  <c r="G56" i="8"/>
  <c r="H56" i="8"/>
  <c r="I56" i="8"/>
  <c r="J56" i="8"/>
  <c r="D57" i="8"/>
  <c r="E57" i="8"/>
  <c r="F57" i="8"/>
  <c r="G57" i="8"/>
  <c r="H57" i="8"/>
  <c r="I57" i="8"/>
  <c r="J57" i="8"/>
  <c r="D58" i="8"/>
  <c r="E58" i="8"/>
  <c r="F58" i="8"/>
  <c r="G58" i="8"/>
  <c r="H58" i="8"/>
  <c r="I58" i="8"/>
  <c r="J58" i="8"/>
  <c r="D59" i="8"/>
  <c r="E59" i="8"/>
  <c r="F59" i="8"/>
  <c r="G59" i="8"/>
  <c r="H59" i="8"/>
  <c r="I59" i="8"/>
  <c r="J59" i="8"/>
  <c r="D60" i="8"/>
  <c r="E60" i="8"/>
  <c r="F60" i="8"/>
  <c r="G60" i="8"/>
  <c r="H60" i="8"/>
  <c r="I60" i="8"/>
  <c r="J60" i="8"/>
  <c r="D61" i="8"/>
  <c r="E61" i="8"/>
  <c r="F61" i="8"/>
  <c r="G61" i="8"/>
  <c r="H61" i="8"/>
  <c r="I61" i="8"/>
  <c r="J61" i="8"/>
  <c r="D62" i="8"/>
  <c r="E62" i="8"/>
  <c r="F62" i="8"/>
  <c r="G62" i="8"/>
  <c r="H62" i="8"/>
  <c r="I62" i="8"/>
  <c r="J62" i="8"/>
  <c r="D63" i="8"/>
  <c r="E63" i="8"/>
  <c r="F63" i="8"/>
  <c r="G63" i="8"/>
  <c r="H63" i="8"/>
  <c r="I63" i="8"/>
  <c r="J63" i="8"/>
  <c r="D64" i="8"/>
  <c r="E64" i="8"/>
  <c r="F64" i="8"/>
  <c r="G64" i="8"/>
  <c r="H64" i="8"/>
  <c r="I64" i="8"/>
  <c r="J64" i="8"/>
  <c r="D65" i="8"/>
  <c r="E65" i="8"/>
  <c r="F65" i="8"/>
  <c r="G65" i="8"/>
  <c r="H65" i="8"/>
  <c r="I65" i="8"/>
  <c r="J65" i="8"/>
  <c r="D66" i="8"/>
  <c r="E66" i="8"/>
  <c r="F66" i="8"/>
  <c r="G66" i="8"/>
  <c r="H66" i="8"/>
  <c r="I66" i="8"/>
  <c r="J66" i="8"/>
  <c r="D67" i="8"/>
  <c r="E67" i="8"/>
  <c r="F67" i="8"/>
  <c r="G67" i="8"/>
  <c r="H67" i="8"/>
  <c r="I67" i="8"/>
  <c r="J67" i="8"/>
  <c r="D68" i="8"/>
  <c r="E68" i="8"/>
  <c r="F68" i="8"/>
  <c r="G68" i="8"/>
  <c r="H68" i="8"/>
  <c r="I68" i="8"/>
  <c r="J68" i="8"/>
  <c r="D69" i="8"/>
  <c r="E69" i="8"/>
  <c r="F69" i="8"/>
  <c r="G69" i="8"/>
  <c r="H69" i="8"/>
  <c r="I69" i="8"/>
  <c r="J69" i="8"/>
  <c r="D70" i="8"/>
  <c r="E70" i="8"/>
  <c r="F70" i="8"/>
  <c r="G70" i="8"/>
  <c r="H70" i="8"/>
  <c r="I70" i="8"/>
  <c r="J70" i="8"/>
  <c r="D71" i="8"/>
  <c r="E71" i="8"/>
  <c r="F71" i="8"/>
  <c r="G71" i="8"/>
  <c r="H71" i="8"/>
  <c r="I71" i="8"/>
  <c r="J71" i="8"/>
  <c r="D72" i="8"/>
  <c r="E72" i="8"/>
  <c r="F72" i="8"/>
  <c r="G72" i="8"/>
  <c r="H72" i="8"/>
  <c r="I72" i="8"/>
  <c r="J72" i="8"/>
  <c r="D73" i="8"/>
  <c r="E73" i="8"/>
  <c r="F73" i="8"/>
  <c r="G73" i="8"/>
  <c r="H73" i="8"/>
  <c r="I73" i="8"/>
  <c r="J73" i="8"/>
  <c r="D74" i="8"/>
  <c r="E74" i="8"/>
  <c r="F74" i="8"/>
  <c r="G74" i="8"/>
  <c r="H74" i="8"/>
  <c r="I74" i="8"/>
  <c r="J74" i="8"/>
  <c r="D75" i="8"/>
  <c r="E75" i="8"/>
  <c r="F75" i="8"/>
  <c r="G75" i="8"/>
  <c r="H75" i="8"/>
  <c r="I75" i="8"/>
  <c r="J75" i="8"/>
  <c r="D76" i="8"/>
  <c r="E76" i="8"/>
  <c r="F76" i="8"/>
  <c r="G76" i="8"/>
  <c r="H76" i="8"/>
  <c r="I76" i="8"/>
  <c r="J76" i="8"/>
  <c r="D77" i="8"/>
  <c r="E77" i="8"/>
  <c r="F77" i="8"/>
  <c r="G77" i="8"/>
  <c r="H77" i="8"/>
  <c r="I77" i="8"/>
  <c r="J77" i="8"/>
  <c r="D78" i="8"/>
  <c r="E78" i="8"/>
  <c r="F78" i="8"/>
  <c r="G78" i="8"/>
  <c r="H78" i="8"/>
  <c r="I78" i="8"/>
  <c r="J78" i="8"/>
  <c r="D79" i="8"/>
  <c r="E79" i="8"/>
  <c r="F79" i="8"/>
  <c r="G79" i="8"/>
  <c r="H79" i="8"/>
  <c r="I79" i="8"/>
  <c r="J79" i="8"/>
  <c r="D80" i="8"/>
  <c r="E80" i="8"/>
  <c r="F80" i="8"/>
  <c r="G80" i="8"/>
  <c r="H80" i="8"/>
  <c r="I80" i="8"/>
  <c r="J80" i="8"/>
  <c r="D81" i="8"/>
  <c r="E81" i="8"/>
  <c r="F81" i="8"/>
  <c r="G81" i="8"/>
  <c r="H81" i="8"/>
  <c r="I81" i="8"/>
  <c r="J81" i="8"/>
  <c r="D82" i="8"/>
  <c r="E82" i="8"/>
  <c r="F82" i="8"/>
  <c r="G82" i="8"/>
  <c r="H82" i="8"/>
  <c r="I82" i="8"/>
  <c r="J82" i="8"/>
  <c r="D83" i="8"/>
  <c r="E83" i="8"/>
  <c r="F83" i="8"/>
  <c r="G83" i="8"/>
  <c r="H83" i="8"/>
  <c r="I83" i="8"/>
  <c r="J83" i="8"/>
  <c r="D84" i="8"/>
  <c r="E84" i="8"/>
  <c r="F84" i="8"/>
  <c r="G84" i="8"/>
  <c r="H84" i="8"/>
  <c r="I84" i="8"/>
  <c r="J84" i="8"/>
  <c r="D85" i="8"/>
  <c r="E85" i="8"/>
  <c r="F85" i="8"/>
  <c r="G85" i="8"/>
  <c r="H85" i="8"/>
  <c r="I85" i="8"/>
  <c r="J85" i="8"/>
  <c r="D86" i="8"/>
  <c r="E86" i="8"/>
  <c r="F86" i="8"/>
  <c r="G86" i="8"/>
  <c r="H86" i="8"/>
  <c r="I86" i="8"/>
  <c r="J86" i="8"/>
  <c r="D87" i="8"/>
  <c r="E87" i="8"/>
  <c r="F87" i="8"/>
  <c r="G87" i="8"/>
  <c r="H87" i="8"/>
  <c r="I87" i="8"/>
  <c r="J87" i="8"/>
  <c r="D88" i="8"/>
  <c r="E88" i="8"/>
  <c r="F88" i="8"/>
  <c r="G88" i="8"/>
  <c r="H88" i="8"/>
  <c r="I88" i="8"/>
  <c r="J88" i="8"/>
  <c r="D89" i="8"/>
  <c r="E89" i="8"/>
  <c r="F89" i="8"/>
  <c r="G89" i="8"/>
  <c r="H89" i="8"/>
  <c r="I89" i="8"/>
  <c r="J89" i="8"/>
  <c r="D90" i="8"/>
  <c r="E90" i="8"/>
  <c r="F90" i="8"/>
  <c r="G90" i="8"/>
  <c r="H90" i="8"/>
  <c r="I90" i="8"/>
  <c r="J90" i="8"/>
  <c r="D91" i="8"/>
  <c r="E91" i="8"/>
  <c r="F91" i="8"/>
  <c r="G91" i="8"/>
  <c r="H91" i="8"/>
  <c r="I91" i="8"/>
  <c r="J91" i="8"/>
  <c r="D92" i="8"/>
  <c r="E92" i="8"/>
  <c r="F92" i="8"/>
  <c r="G92" i="8"/>
  <c r="H92" i="8"/>
  <c r="I92" i="8"/>
  <c r="J92" i="8"/>
  <c r="D93" i="8"/>
  <c r="E93" i="8"/>
  <c r="F93" i="8"/>
  <c r="G93" i="8"/>
  <c r="H93" i="8"/>
  <c r="I93" i="8"/>
  <c r="J93" i="8"/>
  <c r="D94" i="8"/>
  <c r="E94" i="8"/>
  <c r="F94" i="8"/>
  <c r="G94" i="8"/>
  <c r="H94" i="8"/>
  <c r="I94" i="8"/>
  <c r="J94" i="8"/>
  <c r="D95" i="8"/>
  <c r="E95" i="8"/>
  <c r="F95" i="8"/>
  <c r="G95" i="8"/>
  <c r="H95" i="8"/>
  <c r="I95" i="8"/>
  <c r="J95" i="8"/>
  <c r="D96" i="8"/>
  <c r="E96" i="8"/>
  <c r="F96" i="8"/>
  <c r="G96" i="8"/>
  <c r="H96" i="8"/>
  <c r="I96" i="8"/>
  <c r="J96" i="8"/>
  <c r="D97" i="8"/>
  <c r="E97" i="8"/>
  <c r="F97" i="8"/>
  <c r="G97" i="8"/>
  <c r="H97" i="8"/>
  <c r="I97" i="8"/>
  <c r="J97" i="8"/>
  <c r="D98" i="8"/>
  <c r="E98" i="8"/>
  <c r="F98" i="8"/>
  <c r="G98" i="8"/>
  <c r="H98" i="8"/>
  <c r="I98" i="8"/>
  <c r="J98" i="8"/>
  <c r="D99" i="8"/>
  <c r="E99" i="8"/>
  <c r="F99" i="8"/>
  <c r="G99" i="8"/>
  <c r="H99" i="8"/>
  <c r="I99" i="8"/>
  <c r="J99" i="8"/>
  <c r="D100" i="8"/>
  <c r="E100" i="8"/>
  <c r="F100" i="8"/>
  <c r="G100" i="8"/>
  <c r="H100" i="8"/>
  <c r="I100" i="8"/>
  <c r="J100" i="8"/>
  <c r="D101" i="8"/>
  <c r="E101" i="8"/>
  <c r="F101" i="8"/>
  <c r="G101" i="8"/>
  <c r="H101" i="8"/>
  <c r="I101" i="8"/>
  <c r="J101" i="8"/>
  <c r="D102" i="8"/>
  <c r="E102" i="8"/>
  <c r="F102" i="8"/>
  <c r="G102" i="8"/>
  <c r="H102" i="8"/>
  <c r="I102" i="8"/>
  <c r="J102" i="8"/>
  <c r="D103" i="8"/>
  <c r="E103" i="8"/>
  <c r="F103" i="8"/>
  <c r="G103" i="8"/>
  <c r="H103" i="8"/>
  <c r="I103" i="8"/>
  <c r="J103" i="8"/>
  <c r="D104" i="8"/>
  <c r="E104" i="8"/>
  <c r="F104" i="8"/>
  <c r="G104" i="8"/>
  <c r="H104" i="8"/>
  <c r="I104" i="8"/>
  <c r="J104" i="8"/>
  <c r="D105" i="8"/>
  <c r="E105" i="8"/>
  <c r="F105" i="8"/>
  <c r="G105" i="8"/>
  <c r="H105" i="8"/>
  <c r="I105" i="8"/>
  <c r="J105" i="8"/>
  <c r="D106" i="8"/>
  <c r="E106" i="8"/>
  <c r="F106" i="8"/>
  <c r="G106" i="8"/>
  <c r="H106" i="8"/>
  <c r="I106" i="8"/>
  <c r="J106" i="8"/>
  <c r="D107" i="8"/>
  <c r="E107" i="8"/>
  <c r="F107" i="8"/>
  <c r="G107" i="8"/>
  <c r="H107" i="8"/>
  <c r="I107" i="8"/>
  <c r="J107" i="8"/>
  <c r="D108" i="8"/>
  <c r="E108" i="8"/>
  <c r="F108" i="8"/>
  <c r="G108" i="8"/>
  <c r="H108" i="8"/>
  <c r="I108" i="8"/>
  <c r="J108" i="8"/>
  <c r="D109" i="8"/>
  <c r="E109" i="8"/>
  <c r="F109" i="8"/>
  <c r="G109" i="8"/>
  <c r="H109" i="8"/>
  <c r="I109" i="8"/>
  <c r="J109" i="8"/>
  <c r="D110" i="8"/>
  <c r="E110" i="8"/>
  <c r="F110" i="8"/>
  <c r="G110" i="8"/>
  <c r="H110" i="8"/>
  <c r="I110" i="8"/>
  <c r="J110" i="8"/>
  <c r="D111" i="8"/>
  <c r="E111" i="8"/>
  <c r="F111" i="8"/>
  <c r="G111" i="8"/>
  <c r="H111" i="8"/>
  <c r="I111" i="8"/>
  <c r="J111" i="8"/>
  <c r="D112" i="8"/>
  <c r="E112" i="8"/>
  <c r="F112" i="8"/>
  <c r="G112" i="8"/>
  <c r="H112" i="8"/>
  <c r="I112" i="8"/>
  <c r="J112" i="8"/>
  <c r="D113" i="8"/>
  <c r="E113" i="8"/>
  <c r="F113" i="8"/>
  <c r="G113" i="8"/>
  <c r="H113" i="8"/>
  <c r="I113" i="8"/>
  <c r="J113" i="8"/>
  <c r="D114" i="8"/>
  <c r="E114" i="8"/>
  <c r="F114" i="8"/>
  <c r="G114" i="8"/>
  <c r="H114" i="8"/>
  <c r="I114" i="8"/>
  <c r="J114" i="8"/>
  <c r="D115" i="8"/>
  <c r="E115" i="8"/>
  <c r="F115" i="8"/>
  <c r="G115" i="8"/>
  <c r="H115" i="8"/>
  <c r="I115" i="8"/>
  <c r="J115" i="8"/>
  <c r="D116" i="8"/>
  <c r="E116" i="8"/>
  <c r="F116" i="8"/>
  <c r="G116" i="8"/>
  <c r="H116" i="8"/>
  <c r="I116" i="8"/>
  <c r="J116" i="8"/>
  <c r="D117" i="8"/>
  <c r="E117" i="8"/>
  <c r="F117" i="8"/>
  <c r="G117" i="8"/>
  <c r="H117" i="8"/>
  <c r="I117" i="8"/>
  <c r="J117" i="8"/>
  <c r="D118" i="8"/>
  <c r="E118" i="8"/>
  <c r="F118" i="8"/>
  <c r="G118" i="8"/>
  <c r="H118" i="8"/>
  <c r="I118" i="8"/>
  <c r="J118" i="8"/>
  <c r="D119" i="8"/>
  <c r="E119" i="8"/>
  <c r="F119" i="8"/>
  <c r="G119" i="8"/>
  <c r="H119" i="8"/>
  <c r="I119" i="8"/>
  <c r="J119" i="8"/>
  <c r="D120" i="8"/>
  <c r="E120" i="8"/>
  <c r="F120" i="8"/>
  <c r="G120" i="8"/>
  <c r="H120" i="8"/>
  <c r="I120" i="8"/>
  <c r="J120" i="8"/>
  <c r="D121" i="8"/>
  <c r="E121" i="8"/>
  <c r="F121" i="8"/>
  <c r="G121" i="8"/>
  <c r="H121" i="8"/>
  <c r="I121" i="8"/>
  <c r="J121" i="8"/>
  <c r="D122" i="8"/>
  <c r="E122" i="8"/>
  <c r="F122" i="8"/>
  <c r="G122" i="8"/>
  <c r="H122" i="8"/>
  <c r="I122" i="8"/>
  <c r="J122" i="8"/>
  <c r="D123" i="8"/>
  <c r="E123" i="8"/>
  <c r="F123" i="8"/>
  <c r="G123" i="8"/>
  <c r="H123" i="8"/>
  <c r="I123" i="8"/>
  <c r="J123" i="8"/>
  <c r="D124" i="8"/>
  <c r="E124" i="8"/>
  <c r="F124" i="8"/>
  <c r="G124" i="8"/>
  <c r="H124" i="8"/>
  <c r="I124" i="8"/>
  <c r="J124" i="8"/>
  <c r="D125" i="8"/>
  <c r="E125" i="8"/>
  <c r="F125" i="8"/>
  <c r="G125" i="8"/>
  <c r="H125" i="8"/>
  <c r="I125" i="8"/>
  <c r="J125" i="8"/>
  <c r="D126" i="8"/>
  <c r="E126" i="8"/>
  <c r="F126" i="8"/>
  <c r="G126" i="8"/>
  <c r="H126" i="8"/>
  <c r="I126" i="8"/>
  <c r="J126" i="8"/>
  <c r="D127" i="8"/>
  <c r="E127" i="8"/>
  <c r="F127" i="8"/>
  <c r="G127" i="8"/>
  <c r="H127" i="8"/>
  <c r="I127" i="8"/>
  <c r="J127" i="8"/>
  <c r="D128" i="8"/>
  <c r="E128" i="8"/>
  <c r="F128" i="8"/>
  <c r="G128" i="8"/>
  <c r="H128" i="8"/>
  <c r="I128" i="8"/>
  <c r="J128" i="8"/>
  <c r="D129" i="8"/>
  <c r="E129" i="8"/>
  <c r="F129" i="8"/>
  <c r="G129" i="8"/>
  <c r="H129" i="8"/>
  <c r="I129" i="8"/>
  <c r="J129" i="8"/>
  <c r="D130" i="8"/>
  <c r="E130" i="8"/>
  <c r="F130" i="8"/>
  <c r="G130" i="8"/>
  <c r="H130" i="8"/>
  <c r="I130" i="8"/>
  <c r="J130" i="8"/>
  <c r="D131" i="8"/>
  <c r="E131" i="8"/>
  <c r="F131" i="8"/>
  <c r="G131" i="8"/>
  <c r="H131" i="8"/>
  <c r="I131" i="8"/>
  <c r="J131" i="8"/>
  <c r="D132" i="8"/>
  <c r="E132" i="8"/>
  <c r="F132" i="8"/>
  <c r="G132" i="8"/>
  <c r="H132" i="8"/>
  <c r="I132" i="8"/>
  <c r="J132" i="8"/>
  <c r="D133" i="8"/>
  <c r="E133" i="8"/>
  <c r="F133" i="8"/>
  <c r="G133" i="8"/>
  <c r="H133" i="8"/>
  <c r="I133" i="8"/>
  <c r="J133" i="8"/>
  <c r="D134" i="8"/>
  <c r="E134" i="8"/>
  <c r="F134" i="8"/>
  <c r="G134" i="8"/>
  <c r="H134" i="8"/>
  <c r="I134" i="8"/>
  <c r="J134" i="8"/>
  <c r="D135" i="8"/>
  <c r="E135" i="8"/>
  <c r="F135" i="8"/>
  <c r="G135" i="8"/>
  <c r="H135" i="8"/>
  <c r="I135" i="8"/>
  <c r="J135" i="8"/>
  <c r="D136" i="8"/>
  <c r="E136" i="8"/>
  <c r="F136" i="8"/>
  <c r="G136" i="8"/>
  <c r="H136" i="8"/>
  <c r="I136" i="8"/>
  <c r="J136" i="8"/>
  <c r="D137" i="8"/>
  <c r="E137" i="8"/>
  <c r="F137" i="8"/>
  <c r="G137" i="8"/>
  <c r="H137" i="8"/>
  <c r="I137" i="8"/>
  <c r="J137" i="8"/>
  <c r="D138" i="8"/>
  <c r="E138" i="8"/>
  <c r="F138" i="8"/>
  <c r="G138" i="8"/>
  <c r="H138" i="8"/>
  <c r="I138" i="8"/>
  <c r="J138" i="8"/>
  <c r="D139" i="8"/>
  <c r="E139" i="8"/>
  <c r="F139" i="8"/>
  <c r="G139" i="8"/>
  <c r="H139" i="8"/>
  <c r="I139" i="8"/>
  <c r="J139" i="8"/>
  <c r="D140" i="8"/>
  <c r="E140" i="8"/>
  <c r="F140" i="8"/>
  <c r="G140" i="8"/>
  <c r="H140" i="8"/>
  <c r="I140" i="8"/>
  <c r="J140" i="8"/>
  <c r="D141" i="8"/>
  <c r="E141" i="8"/>
  <c r="F141" i="8"/>
  <c r="G141" i="8"/>
  <c r="H141" i="8"/>
  <c r="I141" i="8"/>
  <c r="J141" i="8"/>
  <c r="D142" i="8"/>
  <c r="E142" i="8"/>
  <c r="F142" i="8"/>
  <c r="G142" i="8"/>
  <c r="H142" i="8"/>
  <c r="I142" i="8"/>
  <c r="J142" i="8"/>
  <c r="D143" i="8"/>
  <c r="E143" i="8"/>
  <c r="F143" i="8"/>
  <c r="G143" i="8"/>
  <c r="H143" i="8"/>
  <c r="I143" i="8"/>
  <c r="J143" i="8"/>
  <c r="D144" i="8"/>
  <c r="E144" i="8"/>
  <c r="F144" i="8"/>
  <c r="G144" i="8"/>
  <c r="H144" i="8"/>
  <c r="I144" i="8"/>
  <c r="J144" i="8"/>
  <c r="D145" i="8"/>
  <c r="E145" i="8"/>
  <c r="F145" i="8"/>
  <c r="G145" i="8"/>
  <c r="H145" i="8"/>
  <c r="I145" i="8"/>
  <c r="J145" i="8"/>
  <c r="D146" i="8"/>
  <c r="E146" i="8"/>
  <c r="F146" i="8"/>
  <c r="G146" i="8"/>
  <c r="H146" i="8"/>
  <c r="I146" i="8"/>
  <c r="J146" i="8"/>
  <c r="D147" i="8"/>
  <c r="E147" i="8"/>
  <c r="F147" i="8"/>
  <c r="G147" i="8"/>
  <c r="H147" i="8"/>
  <c r="I147" i="8"/>
  <c r="J147" i="8"/>
  <c r="D148" i="8"/>
  <c r="E148" i="8"/>
  <c r="F148" i="8"/>
  <c r="G148" i="8"/>
  <c r="H148" i="8"/>
  <c r="I148" i="8"/>
  <c r="J148" i="8"/>
  <c r="D149" i="8"/>
  <c r="E149" i="8"/>
  <c r="F149" i="8"/>
  <c r="G149" i="8"/>
  <c r="H149" i="8"/>
  <c r="I149" i="8"/>
  <c r="J149" i="8"/>
  <c r="D150" i="8"/>
  <c r="E150" i="8"/>
  <c r="F150" i="8"/>
  <c r="G150" i="8"/>
  <c r="H150" i="8"/>
  <c r="I150" i="8"/>
  <c r="J150" i="8"/>
  <c r="D151" i="8"/>
  <c r="E151" i="8"/>
  <c r="F151" i="8"/>
  <c r="G151" i="8"/>
  <c r="H151" i="8"/>
  <c r="I151" i="8"/>
  <c r="J151" i="8"/>
  <c r="D152" i="8"/>
  <c r="E152" i="8"/>
  <c r="F152" i="8"/>
  <c r="G152" i="8"/>
  <c r="H152" i="8"/>
  <c r="I152" i="8"/>
  <c r="J152" i="8"/>
  <c r="D153" i="8"/>
  <c r="E153" i="8"/>
  <c r="F153" i="8"/>
  <c r="G153" i="8"/>
  <c r="H153" i="8"/>
  <c r="I153" i="8"/>
  <c r="J153" i="8"/>
  <c r="D154" i="8"/>
  <c r="E154" i="8"/>
  <c r="F154" i="8"/>
  <c r="G154" i="8"/>
  <c r="H154" i="8"/>
  <c r="I154" i="8"/>
  <c r="J154" i="8"/>
  <c r="D155" i="8"/>
  <c r="E155" i="8"/>
  <c r="F155" i="8"/>
  <c r="G155" i="8"/>
  <c r="H155" i="8"/>
  <c r="I155" i="8"/>
  <c r="J155" i="8"/>
  <c r="D156" i="8"/>
  <c r="E156" i="8"/>
  <c r="F156" i="8"/>
  <c r="G156" i="8"/>
  <c r="H156" i="8"/>
  <c r="I156" i="8"/>
  <c r="J156" i="8"/>
  <c r="D157" i="8"/>
  <c r="E157" i="8"/>
  <c r="F157" i="8"/>
  <c r="G157" i="8"/>
  <c r="H157" i="8"/>
  <c r="I157" i="8"/>
  <c r="J157" i="8"/>
  <c r="D158" i="8"/>
  <c r="E158" i="8"/>
  <c r="F158" i="8"/>
  <c r="G158" i="8"/>
  <c r="H158" i="8"/>
  <c r="I158" i="8"/>
  <c r="J158" i="8"/>
  <c r="D159" i="8"/>
  <c r="E159" i="8"/>
  <c r="F159" i="8"/>
  <c r="G159" i="8"/>
  <c r="H159" i="8"/>
  <c r="I159" i="8"/>
  <c r="J159" i="8"/>
  <c r="D160" i="8"/>
  <c r="E160" i="8"/>
  <c r="F160" i="8"/>
  <c r="G160" i="8"/>
  <c r="H160" i="8"/>
  <c r="I160" i="8"/>
  <c r="J160" i="8"/>
  <c r="D161" i="8"/>
  <c r="E161" i="8"/>
  <c r="F161" i="8"/>
  <c r="G161" i="8"/>
  <c r="H161" i="8"/>
  <c r="I161" i="8"/>
  <c r="J161" i="8"/>
  <c r="D162" i="8"/>
  <c r="E162" i="8"/>
  <c r="F162" i="8"/>
  <c r="G162" i="8"/>
  <c r="H162" i="8"/>
  <c r="I162" i="8"/>
  <c r="J162" i="8"/>
  <c r="D163" i="8"/>
  <c r="E163" i="8"/>
  <c r="F163" i="8"/>
  <c r="G163" i="8"/>
  <c r="H163" i="8"/>
  <c r="I163" i="8"/>
  <c r="J163" i="8"/>
  <c r="D164" i="8"/>
  <c r="E164" i="8"/>
  <c r="F164" i="8"/>
  <c r="G164" i="8"/>
  <c r="H164" i="8"/>
  <c r="I164" i="8"/>
  <c r="J164" i="8"/>
  <c r="D165" i="8"/>
  <c r="E165" i="8"/>
  <c r="F165" i="8"/>
  <c r="G165" i="8"/>
  <c r="H165" i="8"/>
  <c r="I165" i="8"/>
  <c r="J165" i="8"/>
  <c r="D166" i="8"/>
  <c r="E166" i="8"/>
  <c r="F166" i="8"/>
  <c r="G166" i="8"/>
  <c r="H166" i="8"/>
  <c r="I166" i="8"/>
  <c r="J166" i="8"/>
  <c r="D167" i="8"/>
  <c r="E167" i="8"/>
  <c r="F167" i="8"/>
  <c r="G167" i="8"/>
  <c r="H167" i="8"/>
  <c r="I167" i="8"/>
  <c r="J167" i="8"/>
  <c r="D168" i="8"/>
  <c r="E168" i="8"/>
  <c r="F168" i="8"/>
  <c r="G168" i="8"/>
  <c r="H168" i="8"/>
  <c r="I168" i="8"/>
  <c r="J168" i="8"/>
  <c r="D169" i="8"/>
  <c r="E169" i="8"/>
  <c r="F169" i="8"/>
  <c r="G169" i="8"/>
  <c r="H169" i="8"/>
  <c r="I169" i="8"/>
  <c r="J169" i="8"/>
  <c r="D170" i="8"/>
  <c r="E170" i="8"/>
  <c r="F170" i="8"/>
  <c r="G170" i="8"/>
  <c r="H170" i="8"/>
  <c r="I170" i="8"/>
  <c r="J170" i="8"/>
  <c r="D171" i="8"/>
  <c r="E171" i="8"/>
  <c r="F171" i="8"/>
  <c r="G171" i="8"/>
  <c r="H171" i="8"/>
  <c r="I171" i="8"/>
  <c r="J171" i="8"/>
  <c r="D172" i="8"/>
  <c r="E172" i="8"/>
  <c r="F172" i="8"/>
  <c r="G172" i="8"/>
  <c r="H172" i="8"/>
  <c r="I172" i="8"/>
  <c r="J172" i="8"/>
  <c r="D173" i="8"/>
  <c r="E173" i="8"/>
  <c r="F173" i="8"/>
  <c r="G173" i="8"/>
  <c r="H173" i="8"/>
  <c r="I173" i="8"/>
  <c r="J173" i="8"/>
  <c r="D174" i="8"/>
  <c r="E174" i="8"/>
  <c r="F174" i="8"/>
  <c r="G174" i="8"/>
  <c r="H174" i="8"/>
  <c r="I174" i="8"/>
  <c r="J174" i="8"/>
  <c r="D175" i="8"/>
  <c r="E175" i="8"/>
  <c r="F175" i="8"/>
  <c r="G175" i="8"/>
  <c r="H175" i="8"/>
  <c r="I175" i="8"/>
  <c r="J175" i="8"/>
  <c r="D176" i="8"/>
  <c r="E176" i="8"/>
  <c r="F176" i="8"/>
  <c r="G176" i="8"/>
  <c r="H176" i="8"/>
  <c r="I176" i="8"/>
  <c r="J176" i="8"/>
  <c r="D177" i="8"/>
  <c r="E177" i="8"/>
  <c r="F177" i="8"/>
  <c r="G177" i="8"/>
  <c r="H177" i="8"/>
  <c r="I177" i="8"/>
  <c r="J177" i="8"/>
  <c r="D178" i="8"/>
  <c r="E178" i="8"/>
  <c r="F178" i="8"/>
  <c r="G178" i="8"/>
  <c r="H178" i="8"/>
  <c r="I178" i="8"/>
  <c r="J178" i="8"/>
  <c r="D179" i="8"/>
  <c r="E179" i="8"/>
  <c r="F179" i="8"/>
  <c r="G179" i="8"/>
  <c r="H179" i="8"/>
  <c r="I179" i="8"/>
  <c r="J179" i="8"/>
  <c r="D180" i="8"/>
  <c r="E180" i="8"/>
  <c r="F180" i="8"/>
  <c r="G180" i="8"/>
  <c r="H180" i="8"/>
  <c r="I180" i="8"/>
  <c r="J180" i="8"/>
  <c r="D181" i="8"/>
  <c r="E181" i="8"/>
  <c r="F181" i="8"/>
  <c r="G181" i="8"/>
  <c r="H181" i="8"/>
  <c r="I181" i="8"/>
  <c r="J181" i="8"/>
  <c r="D182" i="8"/>
  <c r="E182" i="8"/>
  <c r="F182" i="8"/>
  <c r="G182" i="8"/>
  <c r="H182" i="8"/>
  <c r="I182" i="8"/>
  <c r="J182" i="8"/>
  <c r="D183" i="8"/>
  <c r="E183" i="8"/>
  <c r="F183" i="8"/>
  <c r="G183" i="8"/>
  <c r="H183" i="8"/>
  <c r="I183" i="8"/>
  <c r="J183" i="8"/>
  <c r="D184" i="8"/>
  <c r="E184" i="8"/>
  <c r="F184" i="8"/>
  <c r="G184" i="8"/>
  <c r="H184" i="8"/>
  <c r="I184" i="8"/>
  <c r="J184" i="8"/>
  <c r="D185" i="8"/>
  <c r="E185" i="8"/>
  <c r="F185" i="8"/>
  <c r="G185" i="8"/>
  <c r="H185" i="8"/>
  <c r="I185" i="8"/>
  <c r="J185" i="8"/>
  <c r="D186" i="8"/>
  <c r="E186" i="8"/>
  <c r="F186" i="8"/>
  <c r="G186" i="8"/>
  <c r="H186" i="8"/>
  <c r="I186" i="8"/>
  <c r="J186" i="8"/>
  <c r="D187" i="8"/>
  <c r="E187" i="8"/>
  <c r="F187" i="8"/>
  <c r="G187" i="8"/>
  <c r="H187" i="8"/>
  <c r="I187" i="8"/>
  <c r="J187" i="8"/>
  <c r="D188" i="8"/>
  <c r="E188" i="8"/>
  <c r="F188" i="8"/>
  <c r="G188" i="8"/>
  <c r="H188" i="8"/>
  <c r="I188" i="8"/>
  <c r="J188" i="8"/>
  <c r="D189" i="8"/>
  <c r="E189" i="8"/>
  <c r="F189" i="8"/>
  <c r="G189" i="8"/>
  <c r="H189" i="8"/>
  <c r="I189" i="8"/>
  <c r="J189" i="8"/>
  <c r="D190" i="8"/>
  <c r="E190" i="8"/>
  <c r="F190" i="8"/>
  <c r="G190" i="8"/>
  <c r="H190" i="8"/>
  <c r="I190" i="8"/>
  <c r="J190" i="8"/>
  <c r="D191" i="8"/>
  <c r="E191" i="8"/>
  <c r="F191" i="8"/>
  <c r="G191" i="8"/>
  <c r="H191" i="8"/>
  <c r="I191" i="8"/>
  <c r="J191" i="8"/>
  <c r="D192" i="8"/>
  <c r="E192" i="8"/>
  <c r="F192" i="8"/>
  <c r="G192" i="8"/>
  <c r="H192" i="8"/>
  <c r="I192" i="8"/>
  <c r="J192" i="8"/>
  <c r="D193" i="8"/>
  <c r="E193" i="8"/>
  <c r="F193" i="8"/>
  <c r="G193" i="8"/>
  <c r="H193" i="8"/>
  <c r="I193" i="8"/>
  <c r="J193" i="8"/>
  <c r="D194" i="8"/>
  <c r="E194" i="8"/>
  <c r="F194" i="8"/>
  <c r="G194" i="8"/>
  <c r="H194" i="8"/>
  <c r="I194" i="8"/>
  <c r="J194" i="8"/>
  <c r="D195" i="8"/>
  <c r="E195" i="8"/>
  <c r="F195" i="8"/>
  <c r="G195" i="8"/>
  <c r="H195" i="8"/>
  <c r="I195" i="8"/>
  <c r="J195" i="8"/>
  <c r="D196" i="8"/>
  <c r="E196" i="8"/>
  <c r="F196" i="8"/>
  <c r="G196" i="8"/>
  <c r="H196" i="8"/>
  <c r="I196" i="8"/>
  <c r="J196" i="8"/>
  <c r="D197" i="8"/>
  <c r="E197" i="8"/>
  <c r="F197" i="8"/>
  <c r="G197" i="8"/>
  <c r="H197" i="8"/>
  <c r="I197" i="8"/>
  <c r="J197" i="8"/>
  <c r="D198" i="8"/>
  <c r="E198" i="8"/>
  <c r="F198" i="8"/>
  <c r="G198" i="8"/>
  <c r="H198" i="8"/>
  <c r="I198" i="8"/>
  <c r="J198" i="8"/>
  <c r="D199" i="8"/>
  <c r="E199" i="8"/>
  <c r="F199" i="8"/>
  <c r="G199" i="8"/>
  <c r="H199" i="8"/>
  <c r="I199" i="8"/>
  <c r="J199" i="8"/>
  <c r="D200" i="8"/>
  <c r="E200" i="8"/>
  <c r="F200" i="8"/>
  <c r="G200" i="8"/>
  <c r="H200" i="8"/>
  <c r="I200" i="8"/>
  <c r="J200" i="8"/>
  <c r="D201" i="8"/>
  <c r="E201" i="8"/>
  <c r="F201" i="8"/>
  <c r="G201" i="8"/>
  <c r="H201" i="8"/>
  <c r="I201" i="8"/>
  <c r="J201" i="8"/>
  <c r="D202" i="8"/>
  <c r="E202" i="8"/>
  <c r="F202" i="8"/>
  <c r="G202" i="8"/>
  <c r="H202" i="8"/>
  <c r="I202" i="8"/>
  <c r="J202" i="8"/>
  <c r="D203" i="8"/>
  <c r="E203" i="8"/>
  <c r="F203" i="8"/>
  <c r="G203" i="8"/>
  <c r="H203" i="8"/>
  <c r="I203" i="8"/>
  <c r="J203" i="8"/>
  <c r="D204" i="8"/>
  <c r="E204" i="8"/>
  <c r="F204" i="8"/>
  <c r="G204" i="8"/>
  <c r="H204" i="8"/>
  <c r="I204" i="8"/>
  <c r="J204" i="8"/>
  <c r="D205" i="8"/>
  <c r="E205" i="8"/>
  <c r="F205" i="8"/>
  <c r="G205" i="8"/>
  <c r="H205" i="8"/>
  <c r="I205" i="8"/>
  <c r="J205" i="8"/>
  <c r="D206" i="8"/>
  <c r="E206" i="8"/>
  <c r="F206" i="8"/>
  <c r="G206" i="8"/>
  <c r="H206" i="8"/>
  <c r="I206" i="8"/>
  <c r="J206" i="8"/>
  <c r="D207" i="8"/>
  <c r="E207" i="8"/>
  <c r="F207" i="8"/>
  <c r="G207" i="8"/>
  <c r="H207" i="8"/>
  <c r="I207" i="8"/>
  <c r="J207" i="8"/>
  <c r="D208" i="8"/>
  <c r="E208" i="8"/>
  <c r="F208" i="8"/>
  <c r="G208" i="8"/>
  <c r="H208" i="8"/>
  <c r="I208" i="8"/>
  <c r="J208" i="8"/>
  <c r="D209" i="8"/>
  <c r="E209" i="8"/>
  <c r="F209" i="8"/>
  <c r="G209" i="8"/>
  <c r="H209" i="8"/>
  <c r="I209" i="8"/>
  <c r="J209" i="8"/>
  <c r="D210" i="8"/>
  <c r="E210" i="8"/>
  <c r="F210" i="8"/>
  <c r="G210" i="8"/>
  <c r="H210" i="8"/>
  <c r="I210" i="8"/>
  <c r="J210" i="8"/>
  <c r="D211" i="8"/>
  <c r="E211" i="8"/>
  <c r="F211" i="8"/>
  <c r="G211" i="8"/>
  <c r="H211" i="8"/>
  <c r="I211" i="8"/>
  <c r="J211" i="8"/>
  <c r="D212" i="8"/>
  <c r="E212" i="8"/>
  <c r="F212" i="8"/>
  <c r="G212" i="8"/>
  <c r="H212" i="8"/>
  <c r="I212" i="8"/>
  <c r="J212" i="8"/>
  <c r="D213" i="8"/>
  <c r="E213" i="8"/>
  <c r="F213" i="8"/>
  <c r="G213" i="8"/>
  <c r="H213" i="8"/>
  <c r="I213" i="8"/>
  <c r="J213" i="8"/>
  <c r="D214" i="8"/>
  <c r="E214" i="8"/>
  <c r="F214" i="8"/>
  <c r="G214" i="8"/>
  <c r="H214" i="8"/>
  <c r="I214" i="8"/>
  <c r="J214" i="8"/>
  <c r="D215" i="8"/>
  <c r="E215" i="8"/>
  <c r="F215" i="8"/>
  <c r="G215" i="8"/>
  <c r="H215" i="8"/>
  <c r="I215" i="8"/>
  <c r="J215" i="8"/>
  <c r="D216" i="8"/>
  <c r="E216" i="8"/>
  <c r="F216" i="8"/>
  <c r="G216" i="8"/>
  <c r="H216" i="8"/>
  <c r="I216" i="8"/>
  <c r="J216" i="8"/>
  <c r="D217" i="8"/>
  <c r="E217" i="8"/>
  <c r="F217" i="8"/>
  <c r="G217" i="8"/>
  <c r="H217" i="8"/>
  <c r="I217" i="8"/>
  <c r="J217" i="8"/>
  <c r="D218" i="8"/>
  <c r="E218" i="8"/>
  <c r="F218" i="8"/>
  <c r="G218" i="8"/>
  <c r="H218" i="8"/>
  <c r="I218" i="8"/>
  <c r="J218" i="8"/>
  <c r="D219" i="8"/>
  <c r="E219" i="8"/>
  <c r="F219" i="8"/>
  <c r="G219" i="8"/>
  <c r="H219" i="8"/>
  <c r="I219" i="8"/>
  <c r="J219" i="8"/>
  <c r="D220" i="8"/>
  <c r="E220" i="8"/>
  <c r="F220" i="8"/>
  <c r="G220" i="8"/>
  <c r="H220" i="8"/>
  <c r="I220" i="8"/>
  <c r="J220" i="8"/>
  <c r="D221" i="8"/>
  <c r="E221" i="8"/>
  <c r="F221" i="8"/>
  <c r="G221" i="8"/>
  <c r="H221" i="8"/>
  <c r="I221" i="8"/>
  <c r="J221" i="8"/>
  <c r="D222" i="8"/>
  <c r="E222" i="8"/>
  <c r="F222" i="8"/>
  <c r="G222" i="8"/>
  <c r="H222" i="8"/>
  <c r="I222" i="8"/>
  <c r="J222" i="8"/>
  <c r="D223" i="8"/>
  <c r="E223" i="8"/>
  <c r="F223" i="8"/>
  <c r="G223" i="8"/>
  <c r="H223" i="8"/>
  <c r="I223" i="8"/>
  <c r="J223" i="8"/>
  <c r="D224" i="8"/>
  <c r="E224" i="8"/>
  <c r="F224" i="8"/>
  <c r="G224" i="8"/>
  <c r="H224" i="8"/>
  <c r="I224" i="8"/>
  <c r="J224" i="8"/>
  <c r="D225" i="8"/>
  <c r="E225" i="8"/>
  <c r="F225" i="8"/>
  <c r="G225" i="8"/>
  <c r="H225" i="8"/>
  <c r="I225" i="8"/>
  <c r="J225" i="8"/>
  <c r="D226" i="8"/>
  <c r="E226" i="8"/>
  <c r="F226" i="8"/>
  <c r="G226" i="8"/>
  <c r="H226" i="8"/>
  <c r="I226" i="8"/>
  <c r="J226" i="8"/>
  <c r="D227" i="8"/>
  <c r="E227" i="8"/>
  <c r="F227" i="8"/>
  <c r="G227" i="8"/>
  <c r="H227" i="8"/>
  <c r="I227" i="8"/>
  <c r="J227" i="8"/>
  <c r="D228" i="8"/>
  <c r="E228" i="8"/>
  <c r="F228" i="8"/>
  <c r="G228" i="8"/>
  <c r="H228" i="8"/>
  <c r="I228" i="8"/>
  <c r="J228" i="8"/>
  <c r="D229" i="8"/>
  <c r="E229" i="8"/>
  <c r="F229" i="8"/>
  <c r="G229" i="8"/>
  <c r="H229" i="8"/>
  <c r="I229" i="8"/>
  <c r="J229" i="8"/>
  <c r="D230" i="8"/>
  <c r="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i="8"/>
  <c r="J233" i="8"/>
  <c r="D234" i="8"/>
  <c r="E234" i="8"/>
  <c r="F234" i="8"/>
  <c r="G234" i="8"/>
  <c r="H234" i="8"/>
  <c r="I234" i="8"/>
  <c r="J234" i="8"/>
  <c r="D235" i="8"/>
  <c r="E235" i="8"/>
  <c r="F235" i="8"/>
  <c r="G235" i="8"/>
  <c r="H235" i="8"/>
  <c r="I235" i="8"/>
  <c r="J235" i="8"/>
  <c r="D236" i="8"/>
  <c r="E236" i="8"/>
  <c r="F236" i="8"/>
  <c r="G236" i="8"/>
  <c r="H236" i="8"/>
  <c r="I236" i="8"/>
  <c r="J236" i="8"/>
  <c r="D237" i="8"/>
  <c r="E237" i="8"/>
  <c r="F237" i="8"/>
  <c r="G237" i="8"/>
  <c r="H237" i="8"/>
  <c r="I237" i="8"/>
  <c r="J237" i="8"/>
  <c r="D238" i="8"/>
  <c r="E238" i="8"/>
  <c r="F238" i="8"/>
  <c r="G238" i="8"/>
  <c r="H238" i="8"/>
  <c r="I238" i="8"/>
  <c r="J238" i="8"/>
  <c r="D239" i="8"/>
  <c r="E239" i="8"/>
  <c r="F239" i="8"/>
  <c r="G239" i="8"/>
  <c r="H239" i="8"/>
  <c r="I239" i="8"/>
  <c r="J239" i="8"/>
  <c r="D240" i="8"/>
  <c r="E240" i="8"/>
  <c r="F240" i="8"/>
  <c r="G240" i="8"/>
  <c r="H240" i="8"/>
  <c r="I240" i="8"/>
  <c r="J240" i="8"/>
  <c r="D241" i="8"/>
  <c r="E241" i="8"/>
  <c r="F241" i="8"/>
  <c r="G241" i="8"/>
  <c r="H241" i="8"/>
  <c r="I241" i="8"/>
  <c r="J241" i="8"/>
  <c r="D242" i="8"/>
  <c r="E242" i="8"/>
  <c r="F242" i="8"/>
  <c r="G242" i="8"/>
  <c r="H242" i="8"/>
  <c r="I242" i="8"/>
  <c r="J242" i="8"/>
  <c r="D243" i="8"/>
  <c r="E243" i="8"/>
  <c r="F243" i="8"/>
  <c r="G243" i="8"/>
  <c r="H243" i="8"/>
  <c r="I243" i="8"/>
  <c r="J243" i="8"/>
  <c r="D244" i="8"/>
  <c r="E244" i="8"/>
  <c r="F244" i="8"/>
  <c r="G244" i="8"/>
  <c r="H244" i="8"/>
  <c r="I244" i="8"/>
  <c r="J244" i="8"/>
  <c r="D245" i="8"/>
  <c r="E245" i="8"/>
  <c r="F245" i="8"/>
  <c r="G245" i="8"/>
  <c r="H245" i="8"/>
  <c r="I245" i="8"/>
  <c r="J245" i="8"/>
  <c r="D246" i="8"/>
  <c r="E246" i="8"/>
  <c r="F246" i="8"/>
  <c r="G246" i="8"/>
  <c r="H246" i="8"/>
  <c r="I246" i="8"/>
  <c r="J246" i="8"/>
  <c r="D247" i="8"/>
  <c r="E247" i="8"/>
  <c r="F247" i="8"/>
  <c r="G247" i="8"/>
  <c r="H247" i="8"/>
  <c r="I247" i="8"/>
  <c r="J247" i="8"/>
  <c r="D248" i="8"/>
  <c r="E248" i="8"/>
  <c r="F248" i="8"/>
  <c r="G248" i="8"/>
  <c r="H248" i="8"/>
  <c r="I248" i="8"/>
  <c r="J248" i="8"/>
  <c r="D249" i="8"/>
  <c r="E249" i="8"/>
  <c r="F249" i="8"/>
  <c r="G249" i="8"/>
  <c r="H249" i="8"/>
  <c r="I249" i="8"/>
  <c r="J249" i="8"/>
  <c r="D250" i="8"/>
  <c r="E250" i="8"/>
  <c r="F250" i="8"/>
  <c r="G250" i="8"/>
  <c r="H250" i="8"/>
  <c r="I250" i="8"/>
  <c r="J250" i="8"/>
  <c r="D251" i="8"/>
  <c r="E251" i="8"/>
  <c r="F251" i="8"/>
  <c r="G251" i="8"/>
  <c r="H251" i="8"/>
  <c r="I251" i="8"/>
  <c r="J251" i="8"/>
  <c r="D252" i="8"/>
  <c r="E252" i="8"/>
  <c r="F252" i="8"/>
  <c r="G252" i="8"/>
  <c r="H252" i="8"/>
  <c r="I252" i="8"/>
  <c r="J252" i="8"/>
  <c r="D253" i="8"/>
  <c r="E253" i="8"/>
  <c r="F253" i="8"/>
  <c r="G253" i="8"/>
  <c r="H253" i="8"/>
  <c r="I253" i="8"/>
  <c r="J253" i="8"/>
  <c r="D254" i="8"/>
  <c r="E254" i="8"/>
  <c r="F254" i="8"/>
  <c r="G254" i="8"/>
  <c r="H254" i="8"/>
  <c r="I254" i="8"/>
  <c r="J254" i="8"/>
  <c r="D255" i="8"/>
  <c r="E255" i="8"/>
  <c r="F255" i="8"/>
  <c r="G255" i="8"/>
  <c r="H255" i="8"/>
  <c r="I255" i="8"/>
  <c r="J255" i="8"/>
  <c r="D256" i="8"/>
  <c r="E256" i="8"/>
  <c r="F256" i="8"/>
  <c r="G256" i="8"/>
  <c r="H256" i="8"/>
  <c r="I256" i="8"/>
  <c r="J256" i="8"/>
  <c r="D257" i="8"/>
  <c r="E257" i="8"/>
  <c r="F257" i="8"/>
  <c r="G257" i="8"/>
  <c r="H257" i="8"/>
  <c r="I257" i="8"/>
  <c r="J257" i="8"/>
  <c r="D258" i="8"/>
  <c r="E258" i="8"/>
  <c r="F258" i="8"/>
  <c r="G258" i="8"/>
  <c r="H258" i="8"/>
  <c r="I258" i="8"/>
  <c r="J258" i="8"/>
  <c r="D259" i="8"/>
  <c r="E259" i="8"/>
  <c r="F259" i="8"/>
  <c r="G259" i="8"/>
  <c r="H259" i="8"/>
  <c r="I259" i="8"/>
  <c r="J259" i="8"/>
  <c r="D260" i="8"/>
  <c r="E260" i="8"/>
  <c r="F260" i="8"/>
  <c r="G260" i="8"/>
  <c r="H260" i="8"/>
  <c r="I260" i="8"/>
  <c r="J260" i="8"/>
  <c r="D261" i="8"/>
  <c r="E261" i="8"/>
  <c r="F261" i="8"/>
  <c r="G261" i="8"/>
  <c r="H261" i="8"/>
  <c r="I261" i="8"/>
  <c r="J261" i="8"/>
  <c r="D262" i="8"/>
  <c r="E262" i="8"/>
  <c r="F262" i="8"/>
  <c r="G262" i="8"/>
  <c r="H262" i="8"/>
  <c r="I262" i="8"/>
  <c r="J262" i="8"/>
  <c r="D263" i="8"/>
  <c r="E263" i="8"/>
  <c r="F263" i="8"/>
  <c r="G263" i="8"/>
  <c r="H263" i="8"/>
  <c r="I263" i="8"/>
  <c r="J263" i="8"/>
  <c r="D264" i="8"/>
  <c r="E264" i="8"/>
  <c r="F264" i="8"/>
  <c r="G264" i="8"/>
  <c r="H264" i="8"/>
  <c r="I264" i="8"/>
  <c r="J264" i="8"/>
  <c r="D265" i="8"/>
  <c r="E265" i="8"/>
  <c r="F265" i="8"/>
  <c r="G265" i="8"/>
  <c r="H265" i="8"/>
  <c r="I265" i="8"/>
  <c r="J265" i="8"/>
  <c r="D266" i="8"/>
  <c r="E266" i="8"/>
  <c r="F266" i="8"/>
  <c r="G266" i="8"/>
  <c r="H266" i="8"/>
  <c r="I266" i="8"/>
  <c r="J266" i="8"/>
  <c r="D267" i="8"/>
  <c r="E267" i="8"/>
  <c r="F267" i="8"/>
  <c r="G267" i="8"/>
  <c r="H267" i="8"/>
  <c r="I267" i="8"/>
  <c r="J267" i="8"/>
  <c r="D268" i="8"/>
  <c r="E268" i="8"/>
  <c r="F268" i="8"/>
  <c r="G268" i="8"/>
  <c r="H268" i="8"/>
  <c r="I268" i="8"/>
  <c r="J268" i="8"/>
  <c r="D269" i="8"/>
  <c r="E269" i="8"/>
  <c r="F269" i="8"/>
  <c r="G269" i="8"/>
  <c r="H269" i="8"/>
  <c r="I269" i="8"/>
  <c r="J269" i="8"/>
  <c r="D270" i="8"/>
  <c r="E270" i="8"/>
  <c r="F270" i="8"/>
  <c r="G270" i="8"/>
  <c r="H270" i="8"/>
  <c r="I270" i="8"/>
  <c r="J270" i="8"/>
  <c r="D271" i="8"/>
  <c r="E271" i="8"/>
  <c r="F271" i="8"/>
  <c r="G271" i="8"/>
  <c r="H271" i="8"/>
  <c r="I271" i="8"/>
  <c r="J271" i="8"/>
  <c r="D272" i="8"/>
  <c r="E272" i="8"/>
  <c r="F272" i="8"/>
  <c r="G272" i="8"/>
  <c r="H272" i="8"/>
  <c r="I272" i="8"/>
  <c r="J272" i="8"/>
  <c r="D273" i="8"/>
  <c r="E273" i="8"/>
  <c r="F273" i="8"/>
  <c r="G273" i="8"/>
  <c r="H273" i="8"/>
  <c r="I273" i="8"/>
  <c r="J273" i="8"/>
  <c r="D274" i="8"/>
  <c r="E274" i="8"/>
  <c r="F274" i="8"/>
  <c r="G274" i="8"/>
  <c r="H274" i="8"/>
  <c r="I274" i="8"/>
  <c r="J274" i="8"/>
  <c r="D275" i="8"/>
  <c r="E275" i="8"/>
  <c r="F275" i="8"/>
  <c r="G275" i="8"/>
  <c r="H275" i="8"/>
  <c r="I275" i="8"/>
  <c r="J275" i="8"/>
  <c r="D276" i="8"/>
  <c r="E276" i="8"/>
  <c r="F276" i="8"/>
  <c r="G276" i="8"/>
  <c r="H276" i="8"/>
  <c r="I276" i="8"/>
  <c r="J276" i="8"/>
  <c r="D277" i="8"/>
  <c r="E277" i="8"/>
  <c r="F277" i="8"/>
  <c r="G277" i="8"/>
  <c r="H277" i="8"/>
  <c r="I277" i="8"/>
  <c r="J277" i="8"/>
  <c r="D278" i="8"/>
  <c r="E278" i="8"/>
  <c r="F278" i="8"/>
  <c r="G278" i="8"/>
  <c r="H278" i="8"/>
  <c r="I278" i="8"/>
  <c r="J278" i="8"/>
  <c r="D279" i="8"/>
  <c r="E279" i="8"/>
  <c r="F279" i="8"/>
  <c r="G279" i="8"/>
  <c r="H279" i="8"/>
  <c r="I279" i="8"/>
  <c r="J279" i="8"/>
  <c r="D280" i="8"/>
  <c r="E280" i="8"/>
  <c r="F280" i="8"/>
  <c r="G280" i="8"/>
  <c r="H280" i="8"/>
  <c r="I280" i="8"/>
  <c r="J280" i="8"/>
  <c r="D281" i="8"/>
  <c r="E281" i="8"/>
  <c r="F281" i="8"/>
  <c r="G281" i="8"/>
  <c r="H281" i="8"/>
  <c r="I281" i="8"/>
  <c r="J281" i="8"/>
  <c r="D282" i="8"/>
  <c r="E282" i="8"/>
  <c r="F282" i="8"/>
  <c r="G282" i="8"/>
  <c r="H282" i="8"/>
  <c r="I282" i="8"/>
  <c r="J282" i="8"/>
  <c r="D283" i="8"/>
  <c r="E283" i="8"/>
  <c r="F283" i="8"/>
  <c r="G283" i="8"/>
  <c r="H283" i="8"/>
  <c r="I283" i="8"/>
  <c r="J283" i="8"/>
  <c r="D284" i="8"/>
  <c r="E284" i="8"/>
  <c r="F284" i="8"/>
  <c r="G284" i="8"/>
  <c r="H284" i="8"/>
  <c r="I284" i="8"/>
  <c r="J284" i="8"/>
  <c r="D285" i="8"/>
  <c r="E285" i="8"/>
  <c r="F285" i="8"/>
  <c r="G285" i="8"/>
  <c r="H285" i="8"/>
  <c r="I285" i="8"/>
  <c r="J285" i="8"/>
  <c r="D286" i="8"/>
  <c r="E286" i="8"/>
  <c r="F286" i="8"/>
  <c r="G286" i="8"/>
  <c r="H286" i="8"/>
  <c r="I286" i="8"/>
  <c r="J286" i="8"/>
  <c r="D287" i="8"/>
  <c r="E287" i="8"/>
  <c r="F287" i="8"/>
  <c r="G287" i="8"/>
  <c r="H287" i="8"/>
  <c r="I287" i="8"/>
  <c r="J287" i="8"/>
  <c r="D288" i="8"/>
  <c r="E288" i="8"/>
  <c r="F288" i="8"/>
  <c r="G288" i="8"/>
  <c r="H288" i="8"/>
  <c r="I288" i="8"/>
  <c r="J288" i="8"/>
  <c r="D289" i="8"/>
  <c r="E289" i="8"/>
  <c r="F289" i="8"/>
  <c r="G289" i="8"/>
  <c r="H289" i="8"/>
  <c r="I289" i="8"/>
  <c r="J289" i="8"/>
  <c r="D290" i="8"/>
  <c r="E290" i="8"/>
  <c r="F290" i="8"/>
  <c r="G290" i="8"/>
  <c r="H290" i="8"/>
  <c r="I290" i="8"/>
  <c r="J290" i="8"/>
  <c r="D291" i="8"/>
  <c r="E291" i="8"/>
  <c r="F291" i="8"/>
  <c r="G291" i="8"/>
  <c r="H291" i="8"/>
  <c r="I291" i="8"/>
  <c r="J291" i="8"/>
  <c r="D292" i="8"/>
  <c r="E292" i="8"/>
  <c r="F292" i="8"/>
  <c r="G292" i="8"/>
  <c r="H292" i="8"/>
  <c r="I292" i="8"/>
  <c r="J292" i="8"/>
  <c r="D293" i="8"/>
  <c r="E293" i="8"/>
  <c r="F293" i="8"/>
  <c r="G293" i="8"/>
  <c r="H293" i="8"/>
  <c r="I293" i="8"/>
  <c r="J293" i="8"/>
  <c r="D294" i="8"/>
  <c r="E294" i="8"/>
  <c r="F294" i="8"/>
  <c r="G294" i="8"/>
  <c r="H294" i="8"/>
  <c r="I294" i="8"/>
  <c r="J294" i="8"/>
  <c r="D295" i="8"/>
  <c r="E295" i="8"/>
  <c r="F295" i="8"/>
  <c r="G295" i="8"/>
  <c r="H295" i="8"/>
  <c r="I295" i="8"/>
  <c r="J295" i="8"/>
  <c r="D296" i="8"/>
  <c r="E296" i="8"/>
  <c r="F296" i="8"/>
  <c r="G296" i="8"/>
  <c r="H296" i="8"/>
  <c r="I296" i="8"/>
  <c r="J296" i="8"/>
  <c r="D297" i="8"/>
  <c r="E297" i="8"/>
  <c r="F297" i="8"/>
  <c r="G297" i="8"/>
  <c r="H297" i="8"/>
  <c r="I297" i="8"/>
  <c r="J297" i="8"/>
  <c r="D298" i="8"/>
  <c r="E298" i="8"/>
  <c r="F298" i="8"/>
  <c r="G298" i="8"/>
  <c r="H298" i="8"/>
  <c r="I298" i="8"/>
  <c r="J298" i="8"/>
  <c r="D299" i="8"/>
  <c r="E299" i="8"/>
  <c r="F299" i="8"/>
  <c r="G299" i="8"/>
  <c r="H299" i="8"/>
  <c r="I299" i="8"/>
  <c r="J299" i="8"/>
  <c r="D300" i="8"/>
  <c r="E300" i="8"/>
  <c r="F300" i="8"/>
  <c r="G300" i="8"/>
  <c r="H300" i="8"/>
  <c r="I300" i="8"/>
  <c r="J300" i="8"/>
  <c r="D301" i="8"/>
  <c r="E301" i="8"/>
  <c r="F301" i="8"/>
  <c r="G301" i="8"/>
  <c r="H301" i="8"/>
  <c r="I301" i="8"/>
  <c r="J301" i="8"/>
  <c r="D302" i="8"/>
  <c r="E302" i="8"/>
  <c r="F302" i="8"/>
  <c r="G302" i="8"/>
  <c r="H302" i="8"/>
  <c r="I302" i="8"/>
  <c r="J302" i="8"/>
  <c r="D303" i="8"/>
  <c r="E303" i="8"/>
  <c r="F303" i="8"/>
  <c r="G303" i="8"/>
  <c r="H303" i="8"/>
  <c r="I303" i="8"/>
  <c r="J303" i="8"/>
  <c r="D304" i="8"/>
  <c r="E304" i="8"/>
  <c r="F304" i="8"/>
  <c r="G304" i="8"/>
  <c r="H304" i="8"/>
  <c r="I304" i="8"/>
  <c r="J304" i="8"/>
  <c r="D305" i="8"/>
  <c r="E305" i="8"/>
  <c r="F305" i="8"/>
  <c r="G305" i="8"/>
  <c r="H305" i="8"/>
  <c r="I305" i="8"/>
  <c r="J305" i="8"/>
  <c r="D306" i="8"/>
  <c r="E306" i="8"/>
  <c r="F306" i="8"/>
  <c r="G306" i="8"/>
  <c r="H306" i="8"/>
  <c r="I306" i="8"/>
  <c r="J306" i="8"/>
  <c r="D307" i="8"/>
  <c r="E307" i="8"/>
  <c r="F307" i="8"/>
  <c r="G307" i="8"/>
  <c r="H307" i="8"/>
  <c r="I307" i="8"/>
  <c r="J307" i="8"/>
  <c r="D308" i="8"/>
  <c r="E308" i="8"/>
  <c r="F308" i="8"/>
  <c r="G308" i="8"/>
  <c r="H308" i="8"/>
  <c r="I308" i="8"/>
  <c r="J308" i="8"/>
  <c r="D309" i="8"/>
  <c r="E309" i="8"/>
  <c r="F309" i="8"/>
  <c r="G309" i="8"/>
  <c r="H309" i="8"/>
  <c r="I309" i="8"/>
  <c r="J309" i="8"/>
  <c r="D310" i="8"/>
  <c r="E310" i="8"/>
  <c r="F310" i="8"/>
  <c r="G310" i="8"/>
  <c r="H310" i="8"/>
  <c r="I310" i="8"/>
  <c r="J310" i="8"/>
  <c r="D311" i="8"/>
  <c r="E311" i="8"/>
  <c r="F311" i="8"/>
  <c r="G311" i="8"/>
  <c r="H311" i="8"/>
  <c r="I311" i="8"/>
  <c r="J311" i="8"/>
  <c r="D312" i="8"/>
  <c r="E312" i="8"/>
  <c r="F312" i="8"/>
  <c r="G312" i="8"/>
  <c r="H312" i="8"/>
  <c r="I312" i="8"/>
  <c r="J312" i="8"/>
  <c r="D313" i="8"/>
  <c r="E313" i="8"/>
  <c r="F313" i="8"/>
  <c r="G313" i="8"/>
  <c r="H313" i="8"/>
  <c r="I313" i="8"/>
  <c r="J313" i="8"/>
  <c r="D314" i="8"/>
  <c r="E314" i="8"/>
  <c r="F314" i="8"/>
  <c r="G314" i="8"/>
  <c r="H314" i="8"/>
  <c r="I314" i="8"/>
  <c r="J314" i="8"/>
  <c r="D315" i="8"/>
  <c r="E315" i="8"/>
  <c r="F315" i="8"/>
  <c r="G315" i="8"/>
  <c r="H315" i="8"/>
  <c r="I315" i="8"/>
  <c r="J315" i="8"/>
  <c r="D316" i="8"/>
  <c r="E316" i="8"/>
  <c r="F316" i="8"/>
  <c r="G316" i="8"/>
  <c r="H316" i="8"/>
  <c r="I316" i="8"/>
  <c r="J316" i="8"/>
  <c r="D317" i="8"/>
  <c r="E317" i="8"/>
  <c r="F317" i="8"/>
  <c r="G317" i="8"/>
  <c r="H317" i="8"/>
  <c r="I317" i="8"/>
  <c r="J317" i="8"/>
  <c r="D318" i="8"/>
  <c r="E318" i="8"/>
  <c r="F318" i="8"/>
  <c r="G318" i="8"/>
  <c r="H318" i="8"/>
  <c r="I318" i="8"/>
  <c r="J318" i="8"/>
  <c r="D319" i="8"/>
  <c r="E319" i="8"/>
  <c r="F319" i="8"/>
  <c r="G319" i="8"/>
  <c r="H319" i="8"/>
  <c r="I319" i="8"/>
  <c r="J319" i="8"/>
  <c r="D320" i="8"/>
  <c r="E320" i="8"/>
  <c r="F320" i="8"/>
  <c r="G320" i="8"/>
  <c r="H320" i="8"/>
  <c r="I320" i="8"/>
  <c r="J320" i="8"/>
  <c r="D321" i="8"/>
  <c r="E321" i="8"/>
  <c r="F321" i="8"/>
  <c r="G321" i="8"/>
  <c r="H321" i="8"/>
  <c r="I321" i="8"/>
  <c r="J321" i="8"/>
  <c r="D322" i="8"/>
  <c r="E322" i="8"/>
  <c r="F322" i="8"/>
  <c r="G322" i="8"/>
  <c r="H322" i="8"/>
  <c r="I322" i="8"/>
  <c r="J322" i="8"/>
  <c r="D323" i="8"/>
  <c r="E323" i="8"/>
  <c r="F323" i="8"/>
  <c r="G323" i="8"/>
  <c r="H323" i="8"/>
  <c r="I323" i="8"/>
  <c r="J323" i="8"/>
  <c r="D324" i="8"/>
  <c r="E324" i="8"/>
  <c r="F324" i="8"/>
  <c r="G324" i="8"/>
  <c r="H324" i="8"/>
  <c r="I324" i="8"/>
  <c r="J324" i="8"/>
  <c r="D325" i="8"/>
  <c r="E325" i="8"/>
  <c r="F325" i="8"/>
  <c r="G325" i="8"/>
  <c r="H325" i="8"/>
  <c r="I325" i="8"/>
  <c r="J325" i="8"/>
  <c r="D326" i="8"/>
  <c r="E326" i="8"/>
  <c r="F326" i="8"/>
  <c r="G326" i="8"/>
  <c r="H326" i="8"/>
  <c r="I326" i="8"/>
  <c r="J326" i="8"/>
  <c r="D327" i="8"/>
  <c r="E327" i="8"/>
  <c r="F327" i="8"/>
  <c r="G327" i="8"/>
  <c r="H327" i="8"/>
  <c r="I327" i="8"/>
  <c r="J327" i="8"/>
  <c r="D328" i="8"/>
  <c r="E328" i="8"/>
  <c r="F328" i="8"/>
  <c r="G328" i="8"/>
  <c r="H328" i="8"/>
  <c r="I328" i="8"/>
  <c r="J328" i="8"/>
  <c r="D329" i="8"/>
  <c r="E329" i="8"/>
  <c r="F329" i="8"/>
  <c r="G329" i="8"/>
  <c r="H329" i="8"/>
  <c r="I329" i="8"/>
  <c r="J329" i="8"/>
  <c r="D330" i="8"/>
  <c r="E330" i="8"/>
  <c r="F330" i="8"/>
  <c r="G330" i="8"/>
  <c r="H330" i="8"/>
  <c r="I330" i="8"/>
  <c r="J330" i="8"/>
  <c r="D331" i="8"/>
  <c r="E331" i="8"/>
  <c r="F331" i="8"/>
  <c r="G331" i="8"/>
  <c r="H331" i="8"/>
  <c r="I331" i="8"/>
  <c r="J331" i="8"/>
  <c r="D332" i="8"/>
  <c r="E332" i="8"/>
  <c r="F332" i="8"/>
  <c r="G332" i="8"/>
  <c r="H332" i="8"/>
  <c r="I332" i="8"/>
  <c r="J332" i="8"/>
  <c r="D333" i="8"/>
  <c r="E333" i="8"/>
  <c r="F333" i="8"/>
  <c r="G333" i="8"/>
  <c r="H333" i="8"/>
  <c r="I333" i="8"/>
  <c r="J333" i="8"/>
  <c r="D334" i="8"/>
  <c r="E334" i="8"/>
  <c r="F334" i="8"/>
  <c r="G334" i="8"/>
  <c r="H334" i="8"/>
  <c r="I334" i="8"/>
  <c r="J334" i="8"/>
  <c r="D335" i="8"/>
  <c r="E335" i="8"/>
  <c r="F335" i="8"/>
  <c r="G335" i="8"/>
  <c r="H335" i="8"/>
  <c r="I335" i="8"/>
  <c r="J335" i="8"/>
  <c r="D336" i="8"/>
  <c r="E336" i="8"/>
  <c r="F336" i="8"/>
  <c r="G336" i="8"/>
  <c r="H336" i="8"/>
  <c r="I336" i="8"/>
  <c r="J336" i="8"/>
  <c r="D337" i="8"/>
  <c r="E337" i="8"/>
  <c r="F337" i="8"/>
  <c r="G337" i="8"/>
  <c r="H337" i="8"/>
  <c r="I337" i="8"/>
  <c r="J337" i="8"/>
  <c r="D338" i="8"/>
  <c r="E338" i="8"/>
  <c r="F338" i="8"/>
  <c r="G338" i="8"/>
  <c r="H338" i="8"/>
  <c r="I338" i="8"/>
  <c r="J338" i="8"/>
  <c r="D339" i="8"/>
  <c r="E339" i="8"/>
  <c r="F339" i="8"/>
  <c r="G339" i="8"/>
  <c r="H339" i="8"/>
  <c r="I339" i="8"/>
  <c r="J339" i="8"/>
  <c r="D340" i="8"/>
  <c r="E340" i="8"/>
  <c r="F340" i="8"/>
  <c r="G340" i="8"/>
  <c r="H340" i="8"/>
  <c r="I340" i="8"/>
  <c r="J340" i="8"/>
  <c r="D341" i="8"/>
  <c r="E341" i="8"/>
  <c r="F341" i="8"/>
  <c r="G341" i="8"/>
  <c r="H341" i="8"/>
  <c r="I341" i="8"/>
  <c r="J341" i="8"/>
  <c r="D342" i="8"/>
  <c r="E342" i="8"/>
  <c r="F342" i="8"/>
  <c r="G342" i="8"/>
  <c r="H342" i="8"/>
  <c r="I342" i="8"/>
  <c r="J342" i="8"/>
  <c r="D343" i="8"/>
  <c r="E343" i="8"/>
  <c r="F343" i="8"/>
  <c r="G343" i="8"/>
  <c r="H343" i="8"/>
  <c r="I343" i="8"/>
  <c r="J343" i="8"/>
  <c r="D344" i="8"/>
  <c r="E344" i="8"/>
  <c r="F344" i="8"/>
  <c r="G344" i="8"/>
  <c r="H344" i="8"/>
  <c r="I344" i="8"/>
  <c r="J344" i="8"/>
  <c r="D345" i="8"/>
  <c r="E345" i="8"/>
  <c r="F345" i="8"/>
  <c r="G345" i="8"/>
  <c r="H345" i="8"/>
  <c r="I345" i="8"/>
  <c r="J345" i="8"/>
  <c r="D346" i="8"/>
  <c r="E346" i="8"/>
  <c r="F346" i="8"/>
  <c r="G346" i="8"/>
  <c r="H346" i="8"/>
  <c r="I346" i="8"/>
  <c r="J346" i="8"/>
  <c r="D347" i="8"/>
  <c r="E347" i="8"/>
  <c r="F347" i="8"/>
  <c r="G347" i="8"/>
  <c r="H347" i="8"/>
  <c r="I347" i="8"/>
  <c r="J347" i="8"/>
  <c r="D348" i="8"/>
  <c r="E348" i="8"/>
  <c r="F348" i="8"/>
  <c r="G348" i="8"/>
  <c r="H348" i="8"/>
  <c r="I348" i="8"/>
  <c r="J348" i="8"/>
  <c r="D349" i="8"/>
  <c r="E349" i="8"/>
  <c r="F349" i="8"/>
  <c r="G349" i="8"/>
  <c r="H349" i="8"/>
  <c r="I349" i="8"/>
  <c r="J349" i="8"/>
  <c r="D350" i="8"/>
  <c r="E350" i="8"/>
  <c r="F350" i="8"/>
  <c r="G350" i="8"/>
  <c r="H350" i="8"/>
  <c r="I350" i="8"/>
  <c r="J350" i="8"/>
  <c r="D351" i="8"/>
  <c r="E351" i="8"/>
  <c r="F351" i="8"/>
  <c r="G351" i="8"/>
  <c r="H351" i="8"/>
  <c r="I351" i="8"/>
  <c r="J351" i="8"/>
  <c r="D352" i="8"/>
  <c r="E352" i="8"/>
  <c r="F352" i="8"/>
  <c r="G352" i="8"/>
  <c r="H352" i="8"/>
  <c r="I352" i="8"/>
  <c r="J352" i="8"/>
  <c r="D353" i="8"/>
  <c r="E353" i="8"/>
  <c r="F353" i="8"/>
  <c r="G353" i="8"/>
  <c r="H353" i="8"/>
  <c r="I353" i="8"/>
  <c r="J353" i="8"/>
  <c r="D354" i="8"/>
  <c r="E354" i="8"/>
  <c r="F354" i="8"/>
  <c r="G354" i="8"/>
  <c r="H354" i="8"/>
  <c r="I354" i="8"/>
  <c r="J354" i="8"/>
  <c r="D355" i="8"/>
  <c r="E355" i="8"/>
  <c r="F355" i="8"/>
  <c r="G355" i="8"/>
  <c r="H355" i="8"/>
  <c r="I355" i="8"/>
  <c r="J355" i="8"/>
  <c r="D356" i="8"/>
  <c r="E356" i="8"/>
  <c r="F356" i="8"/>
  <c r="G356" i="8"/>
  <c r="H356" i="8"/>
  <c r="I356" i="8"/>
  <c r="J356" i="8"/>
  <c r="D357" i="8"/>
  <c r="E357" i="8"/>
  <c r="F357" i="8"/>
  <c r="G357" i="8"/>
  <c r="H357" i="8"/>
  <c r="I357" i="8"/>
  <c r="J357" i="8"/>
  <c r="D358" i="8"/>
  <c r="E358" i="8"/>
  <c r="F358" i="8"/>
  <c r="G358" i="8"/>
  <c r="H358" i="8"/>
  <c r="I358" i="8"/>
  <c r="J358" i="8"/>
  <c r="D359" i="8"/>
  <c r="E359" i="8"/>
  <c r="F359" i="8"/>
  <c r="G359" i="8"/>
  <c r="H359" i="8"/>
  <c r="I359" i="8"/>
  <c r="J359" i="8"/>
  <c r="D360" i="8"/>
  <c r="E360" i="8"/>
  <c r="F360" i="8"/>
  <c r="G360" i="8"/>
  <c r="H360" i="8"/>
  <c r="I360" i="8"/>
  <c r="J360" i="8"/>
  <c r="D361" i="8"/>
  <c r="E361" i="8"/>
  <c r="F361" i="8"/>
  <c r="G361" i="8"/>
  <c r="H361" i="8"/>
  <c r="I361" i="8"/>
  <c r="J361" i="8"/>
  <c r="D362" i="8"/>
  <c r="E362" i="8"/>
  <c r="F362" i="8"/>
  <c r="G362" i="8"/>
  <c r="H362" i="8"/>
  <c r="I362" i="8"/>
  <c r="J362" i="8"/>
  <c r="D363" i="8"/>
  <c r="E363" i="8"/>
  <c r="F363" i="8"/>
  <c r="G363" i="8"/>
  <c r="H363" i="8"/>
  <c r="I363" i="8"/>
  <c r="J363" i="8"/>
  <c r="D364" i="8"/>
  <c r="E364" i="8"/>
  <c r="F364" i="8"/>
  <c r="G364" i="8"/>
  <c r="H364" i="8"/>
  <c r="I364" i="8"/>
  <c r="J364" i="8"/>
  <c r="D365" i="8"/>
  <c r="E365" i="8"/>
  <c r="F365" i="8"/>
  <c r="G365" i="8"/>
  <c r="H365" i="8"/>
  <c r="I365" i="8"/>
  <c r="J365" i="8"/>
  <c r="D366" i="8"/>
  <c r="E366" i="8"/>
  <c r="F366" i="8"/>
  <c r="G366" i="8"/>
  <c r="H366" i="8"/>
  <c r="I366" i="8"/>
  <c r="J366" i="8"/>
  <c r="D367" i="8"/>
  <c r="E367" i="8"/>
  <c r="F367" i="8"/>
  <c r="G367" i="8"/>
  <c r="H367" i="8"/>
  <c r="I367" i="8"/>
  <c r="J367" i="8"/>
  <c r="D368" i="8"/>
  <c r="E368" i="8"/>
  <c r="F368" i="8"/>
  <c r="G368" i="8"/>
  <c r="H368" i="8"/>
  <c r="I368" i="8"/>
  <c r="J368" i="8"/>
  <c r="D369" i="8"/>
  <c r="E369" i="8"/>
  <c r="F369" i="8"/>
  <c r="G369" i="8"/>
  <c r="H369" i="8"/>
  <c r="I369" i="8"/>
  <c r="J369" i="8"/>
  <c r="D370" i="8"/>
  <c r="E370" i="8"/>
  <c r="F370" i="8"/>
  <c r="G370" i="8"/>
  <c r="H370" i="8"/>
  <c r="I370" i="8"/>
  <c r="J370" i="8"/>
  <c r="D371" i="8"/>
  <c r="E371" i="8"/>
  <c r="F371" i="8"/>
  <c r="G371" i="8"/>
  <c r="H371" i="8"/>
  <c r="I371" i="8"/>
  <c r="J371" i="8"/>
  <c r="D372" i="8"/>
  <c r="E372" i="8"/>
  <c r="F372" i="8"/>
  <c r="G372" i="8"/>
  <c r="H372" i="8"/>
  <c r="I372" i="8"/>
  <c r="J372" i="8"/>
  <c r="D373" i="8"/>
  <c r="E373" i="8"/>
  <c r="F373" i="8"/>
  <c r="G373" i="8"/>
  <c r="H373" i="8"/>
  <c r="I373" i="8"/>
  <c r="J373" i="8"/>
  <c r="D374" i="8"/>
  <c r="E374" i="8"/>
  <c r="F374" i="8"/>
  <c r="G374" i="8"/>
  <c r="H374" i="8"/>
  <c r="I374" i="8"/>
  <c r="J374" i="8"/>
  <c r="D375" i="8"/>
  <c r="E375" i="8"/>
  <c r="F375" i="8"/>
  <c r="G375" i="8"/>
  <c r="H375" i="8"/>
  <c r="I375" i="8"/>
  <c r="J375" i="8"/>
  <c r="D376" i="8"/>
  <c r="E376" i="8"/>
  <c r="F376" i="8"/>
  <c r="G376" i="8"/>
  <c r="H376" i="8"/>
  <c r="I376" i="8"/>
  <c r="J376" i="8"/>
  <c r="D377" i="8"/>
  <c r="E377" i="8"/>
  <c r="F377" i="8"/>
  <c r="G377" i="8"/>
  <c r="H377" i="8"/>
  <c r="I377" i="8"/>
  <c r="J377" i="8"/>
  <c r="D378" i="8"/>
  <c r="E378" i="8"/>
  <c r="F378" i="8"/>
  <c r="G378" i="8"/>
  <c r="H378" i="8"/>
  <c r="I378" i="8"/>
  <c r="J378" i="8"/>
  <c r="D379" i="8"/>
  <c r="E379" i="8"/>
  <c r="F379" i="8"/>
  <c r="G379" i="8"/>
  <c r="H379" i="8"/>
  <c r="I379" i="8"/>
  <c r="J379" i="8"/>
  <c r="D380" i="8"/>
  <c r="E380" i="8"/>
  <c r="F380" i="8"/>
  <c r="G380" i="8"/>
  <c r="H380" i="8"/>
  <c r="I380" i="8"/>
  <c r="J380" i="8"/>
  <c r="D381" i="8"/>
  <c r="E381" i="8"/>
  <c r="F381" i="8"/>
  <c r="G381" i="8"/>
  <c r="H381" i="8"/>
  <c r="I381" i="8"/>
  <c r="J381" i="8"/>
  <c r="D382" i="8"/>
  <c r="E382" i="8"/>
  <c r="F382" i="8"/>
  <c r="G382" i="8"/>
  <c r="H382" i="8"/>
  <c r="I382" i="8"/>
  <c r="J382" i="8"/>
  <c r="D383" i="8"/>
  <c r="E383" i="8"/>
  <c r="F383" i="8"/>
  <c r="G383" i="8"/>
  <c r="H383" i="8"/>
  <c r="I383" i="8"/>
  <c r="J383" i="8"/>
  <c r="D384" i="8"/>
  <c r="E384" i="8"/>
  <c r="F384" i="8"/>
  <c r="G384" i="8"/>
  <c r="H384" i="8"/>
  <c r="I384" i="8"/>
  <c r="J384" i="8"/>
  <c r="D385" i="8"/>
  <c r="E385" i="8"/>
  <c r="F385" i="8"/>
  <c r="G385" i="8"/>
  <c r="H385" i="8"/>
  <c r="I385" i="8"/>
  <c r="J385" i="8"/>
  <c r="D386" i="8"/>
  <c r="E386" i="8"/>
  <c r="F386" i="8"/>
  <c r="G386" i="8"/>
  <c r="H386" i="8"/>
  <c r="I386" i="8"/>
  <c r="J386" i="8"/>
  <c r="D387" i="8"/>
  <c r="E387" i="8"/>
  <c r="F387" i="8"/>
  <c r="G387" i="8"/>
  <c r="H387" i="8"/>
  <c r="I387" i="8"/>
  <c r="J387" i="8"/>
  <c r="D388" i="8"/>
  <c r="E388" i="8"/>
  <c r="F388" i="8"/>
  <c r="G388" i="8"/>
  <c r="H388" i="8"/>
  <c r="I388" i="8"/>
  <c r="J388" i="8"/>
  <c r="D389" i="8"/>
  <c r="E389" i="8"/>
  <c r="F389" i="8"/>
  <c r="G389" i="8"/>
  <c r="H389" i="8"/>
  <c r="I389" i="8"/>
  <c r="J389" i="8"/>
  <c r="D390" i="8"/>
  <c r="E390" i="8"/>
  <c r="F390" i="8"/>
  <c r="G390" i="8"/>
  <c r="H390" i="8"/>
  <c r="I390" i="8"/>
  <c r="J390" i="8"/>
  <c r="D391" i="8"/>
  <c r="E391" i="8"/>
  <c r="F391" i="8"/>
  <c r="G391" i="8"/>
  <c r="H391" i="8"/>
  <c r="I391" i="8"/>
  <c r="J391" i="8"/>
  <c r="D392" i="8"/>
  <c r="E392" i="8"/>
  <c r="F392" i="8"/>
  <c r="G392" i="8"/>
  <c r="H392" i="8"/>
  <c r="I392" i="8"/>
  <c r="J392" i="8"/>
  <c r="D393" i="8"/>
  <c r="E393" i="8"/>
  <c r="F393" i="8"/>
  <c r="G393" i="8"/>
  <c r="H393" i="8"/>
  <c r="I393" i="8"/>
  <c r="J393" i="8"/>
  <c r="D394" i="8"/>
  <c r="E394" i="8"/>
  <c r="F394" i="8"/>
  <c r="G394" i="8"/>
  <c r="H394" i="8"/>
  <c r="I394" i="8"/>
  <c r="J394" i="8"/>
  <c r="D395" i="8"/>
  <c r="E395" i="8"/>
  <c r="F395" i="8"/>
  <c r="G395" i="8"/>
  <c r="H395" i="8"/>
  <c r="I395" i="8"/>
  <c r="J395" i="8"/>
  <c r="D396" i="8"/>
  <c r="E396" i="8"/>
  <c r="F396" i="8"/>
  <c r="G396" i="8"/>
  <c r="H396" i="8"/>
  <c r="I396" i="8"/>
  <c r="J396" i="8"/>
  <c r="D397" i="8"/>
  <c r="E397" i="8"/>
  <c r="F397" i="8"/>
  <c r="G397" i="8"/>
  <c r="H397" i="8"/>
  <c r="I397" i="8"/>
  <c r="J397" i="8"/>
  <c r="D398" i="8"/>
  <c r="E398" i="8"/>
  <c r="F398" i="8"/>
  <c r="G398" i="8"/>
  <c r="H398" i="8"/>
  <c r="I398" i="8"/>
  <c r="J398" i="8"/>
  <c r="D399" i="8"/>
  <c r="E399" i="8"/>
  <c r="F399" i="8"/>
  <c r="G399" i="8"/>
  <c r="H399" i="8"/>
  <c r="I399" i="8"/>
  <c r="J399" i="8"/>
  <c r="D400" i="8"/>
  <c r="E400" i="8"/>
  <c r="F400" i="8"/>
  <c r="G400" i="8"/>
  <c r="H400" i="8"/>
  <c r="I400" i="8"/>
  <c r="J400" i="8"/>
  <c r="D401" i="8"/>
  <c r="E401" i="8"/>
  <c r="F401" i="8"/>
  <c r="G401" i="8"/>
  <c r="H401" i="8"/>
  <c r="I401" i="8"/>
  <c r="J401" i="8"/>
  <c r="D402" i="8"/>
  <c r="E402" i="8"/>
  <c r="F402" i="8"/>
  <c r="G402" i="8"/>
  <c r="H402" i="8"/>
  <c r="I402" i="8"/>
  <c r="J402" i="8"/>
  <c r="D403" i="8"/>
  <c r="E403" i="8"/>
  <c r="F403" i="8"/>
  <c r="G403" i="8"/>
  <c r="H403" i="8"/>
  <c r="I403" i="8"/>
  <c r="J403" i="8"/>
  <c r="D404" i="8"/>
  <c r="E404" i="8"/>
  <c r="F404" i="8"/>
  <c r="G404" i="8"/>
  <c r="H404" i="8"/>
  <c r="I404" i="8"/>
  <c r="J404" i="8"/>
  <c r="D405" i="8"/>
  <c r="E405" i="8"/>
  <c r="F405" i="8"/>
  <c r="G405" i="8"/>
  <c r="H405" i="8"/>
  <c r="I405" i="8"/>
  <c r="J405" i="8"/>
  <c r="D406" i="8"/>
  <c r="E406" i="8"/>
  <c r="F406" i="8"/>
  <c r="G406" i="8"/>
  <c r="H406" i="8"/>
  <c r="I406" i="8"/>
  <c r="J406" i="8"/>
  <c r="D407" i="8"/>
  <c r="E407" i="8"/>
  <c r="F407" i="8"/>
  <c r="G407" i="8"/>
  <c r="H407" i="8"/>
  <c r="I407" i="8"/>
  <c r="J407" i="8"/>
  <c r="D408" i="8"/>
  <c r="E408" i="8"/>
  <c r="F408" i="8"/>
  <c r="G408" i="8"/>
  <c r="H408" i="8"/>
  <c r="I408" i="8"/>
  <c r="J408" i="8"/>
  <c r="D409" i="8"/>
  <c r="E409" i="8"/>
  <c r="F409" i="8"/>
  <c r="G409" i="8"/>
  <c r="H409" i="8"/>
  <c r="I409" i="8"/>
  <c r="J409" i="8"/>
  <c r="D410" i="8"/>
  <c r="E410" i="8"/>
  <c r="F410" i="8"/>
  <c r="G410" i="8"/>
  <c r="H410" i="8"/>
  <c r="I410" i="8"/>
  <c r="J410" i="8"/>
  <c r="D411" i="8"/>
  <c r="E411" i="8"/>
  <c r="F411" i="8"/>
  <c r="G411" i="8"/>
  <c r="H411" i="8"/>
  <c r="I411" i="8"/>
  <c r="J411" i="8"/>
  <c r="D412" i="8"/>
  <c r="E412" i="8"/>
  <c r="F412" i="8"/>
  <c r="G412" i="8"/>
  <c r="H412" i="8"/>
  <c r="I412" i="8"/>
  <c r="J412" i="8"/>
  <c r="D413" i="8"/>
  <c r="E413" i="8"/>
  <c r="F413" i="8"/>
  <c r="G413" i="8"/>
  <c r="H413" i="8"/>
  <c r="I413" i="8"/>
  <c r="J413" i="8"/>
  <c r="D414" i="8"/>
  <c r="E414" i="8"/>
  <c r="F414" i="8"/>
  <c r="G414" i="8"/>
  <c r="H414" i="8"/>
  <c r="I414" i="8"/>
  <c r="J414" i="8"/>
  <c r="D415" i="8"/>
  <c r="E415" i="8"/>
  <c r="F415" i="8"/>
  <c r="G415" i="8"/>
  <c r="H415" i="8"/>
  <c r="I415" i="8"/>
  <c r="J415" i="8"/>
  <c r="D416" i="8"/>
  <c r="E416" i="8"/>
  <c r="F416" i="8"/>
  <c r="G416" i="8"/>
  <c r="H416" i="8"/>
  <c r="I416" i="8"/>
  <c r="J416" i="8"/>
  <c r="D417" i="8"/>
  <c r="E417" i="8"/>
  <c r="F417" i="8"/>
  <c r="G417" i="8"/>
  <c r="H417" i="8"/>
  <c r="I417" i="8"/>
  <c r="J417" i="8"/>
  <c r="D418" i="8"/>
  <c r="E418" i="8"/>
  <c r="F418" i="8"/>
  <c r="G418" i="8"/>
  <c r="H418" i="8"/>
  <c r="I418" i="8"/>
  <c r="J418" i="8"/>
  <c r="D419" i="8"/>
  <c r="E419" i="8"/>
  <c r="F419" i="8"/>
  <c r="G419" i="8"/>
  <c r="H419" i="8"/>
  <c r="I419" i="8"/>
  <c r="J419" i="8"/>
  <c r="D420" i="8"/>
  <c r="E420" i="8"/>
  <c r="F420" i="8"/>
  <c r="G420" i="8"/>
  <c r="H420" i="8"/>
  <c r="I420" i="8"/>
  <c r="J420" i="8"/>
  <c r="D421" i="8"/>
  <c r="E421" i="8"/>
  <c r="F421" i="8"/>
  <c r="G421" i="8"/>
  <c r="H421" i="8"/>
  <c r="I421" i="8"/>
  <c r="J421" i="8"/>
  <c r="D422" i="8"/>
  <c r="E422" i="8"/>
  <c r="F422" i="8"/>
  <c r="G422" i="8"/>
  <c r="H422" i="8"/>
  <c r="I422" i="8"/>
  <c r="J422" i="8"/>
  <c r="D423" i="8"/>
  <c r="E423" i="8"/>
  <c r="F423" i="8"/>
  <c r="G423" i="8"/>
  <c r="H423" i="8"/>
  <c r="I423" i="8"/>
  <c r="J423" i="8"/>
  <c r="D424" i="8"/>
  <c r="E424" i="8"/>
  <c r="F424" i="8"/>
  <c r="G424" i="8"/>
  <c r="H424" i="8"/>
  <c r="I424" i="8"/>
  <c r="J424" i="8"/>
  <c r="D425" i="8"/>
  <c r="E425" i="8"/>
  <c r="F425" i="8"/>
  <c r="G425" i="8"/>
  <c r="H425" i="8"/>
  <c r="I425" i="8"/>
  <c r="J425" i="8"/>
  <c r="D426" i="8"/>
  <c r="E426" i="8"/>
  <c r="F426" i="8"/>
  <c r="G426" i="8"/>
  <c r="H426" i="8"/>
  <c r="I426" i="8"/>
  <c r="J426" i="8"/>
  <c r="D427" i="8"/>
  <c r="E427" i="8"/>
  <c r="F427" i="8"/>
  <c r="G427" i="8"/>
  <c r="H427" i="8"/>
  <c r="I427" i="8"/>
  <c r="J427" i="8"/>
  <c r="D428" i="8"/>
  <c r="E428" i="8"/>
  <c r="F428" i="8"/>
  <c r="G428" i="8"/>
  <c r="H428" i="8"/>
  <c r="I428" i="8"/>
  <c r="J428" i="8"/>
  <c r="D429" i="8"/>
  <c r="E429" i="8"/>
  <c r="F429" i="8"/>
  <c r="G429" i="8"/>
  <c r="H429" i="8"/>
  <c r="I429" i="8"/>
  <c r="J429" i="8"/>
  <c r="D430" i="8"/>
  <c r="E430" i="8"/>
  <c r="F430" i="8"/>
  <c r="G430" i="8"/>
  <c r="H430" i="8"/>
  <c r="I430" i="8"/>
  <c r="J430" i="8"/>
  <c r="D431" i="8"/>
  <c r="E431" i="8"/>
  <c r="F431" i="8"/>
  <c r="G431" i="8"/>
  <c r="H431" i="8"/>
  <c r="I431" i="8"/>
  <c r="J431" i="8"/>
  <c r="D432" i="8"/>
  <c r="E432" i="8"/>
  <c r="F432" i="8"/>
  <c r="G432" i="8"/>
  <c r="H432" i="8"/>
  <c r="I432" i="8"/>
  <c r="J432" i="8"/>
  <c r="D433" i="8"/>
  <c r="E433" i="8"/>
  <c r="F433" i="8"/>
  <c r="G433" i="8"/>
  <c r="H433" i="8"/>
  <c r="I433" i="8"/>
  <c r="J433" i="8"/>
  <c r="D434" i="8"/>
  <c r="E434" i="8"/>
  <c r="F434" i="8"/>
  <c r="G434" i="8"/>
  <c r="H434" i="8"/>
  <c r="I434" i="8"/>
  <c r="J434" i="8"/>
  <c r="D435" i="8"/>
  <c r="E435" i="8"/>
  <c r="F435" i="8"/>
  <c r="G435" i="8"/>
  <c r="H435" i="8"/>
  <c r="I435" i="8"/>
  <c r="J435" i="8"/>
  <c r="D436" i="8"/>
  <c r="E436" i="8"/>
  <c r="F436" i="8"/>
  <c r="G436" i="8"/>
  <c r="H436" i="8"/>
  <c r="I436" i="8"/>
  <c r="J436" i="8"/>
  <c r="D437" i="8"/>
  <c r="E437" i="8"/>
  <c r="F437" i="8"/>
  <c r="G437" i="8"/>
  <c r="H437" i="8"/>
  <c r="I437" i="8"/>
  <c r="J437" i="8"/>
  <c r="D438" i="8"/>
  <c r="E438" i="8"/>
  <c r="F438" i="8"/>
  <c r="G438" i="8"/>
  <c r="H438" i="8"/>
  <c r="I438" i="8"/>
  <c r="J438" i="8"/>
  <c r="D439" i="8"/>
  <c r="E439" i="8"/>
  <c r="F439" i="8"/>
  <c r="G439" i="8"/>
  <c r="H439" i="8"/>
  <c r="I439" i="8"/>
  <c r="J439" i="8"/>
  <c r="D440" i="8"/>
  <c r="E440" i="8"/>
  <c r="F440" i="8"/>
  <c r="G440" i="8"/>
  <c r="H440" i="8"/>
  <c r="I440" i="8"/>
  <c r="J440" i="8"/>
  <c r="D441" i="8"/>
  <c r="E441" i="8"/>
  <c r="F441" i="8"/>
  <c r="G441" i="8"/>
  <c r="H441" i="8"/>
  <c r="I441" i="8"/>
  <c r="J441" i="8"/>
  <c r="D442" i="8"/>
  <c r="E442" i="8"/>
  <c r="F442" i="8"/>
  <c r="G442" i="8"/>
  <c r="H442" i="8"/>
  <c r="I442" i="8"/>
  <c r="J442" i="8"/>
  <c r="D443" i="8"/>
  <c r="E443" i="8"/>
  <c r="F443" i="8"/>
  <c r="G443" i="8"/>
  <c r="H443" i="8"/>
  <c r="I443" i="8"/>
  <c r="J443" i="8"/>
  <c r="D444" i="8"/>
  <c r="E444" i="8"/>
  <c r="F444" i="8"/>
  <c r="G444" i="8"/>
  <c r="H444" i="8"/>
  <c r="I444" i="8"/>
  <c r="J444" i="8"/>
  <c r="D445" i="8"/>
  <c r="E445" i="8"/>
  <c r="F445" i="8"/>
  <c r="G445" i="8"/>
  <c r="H445" i="8"/>
  <c r="I445" i="8"/>
  <c r="J445" i="8"/>
  <c r="D446" i="8"/>
  <c r="E446" i="8"/>
  <c r="F446" i="8"/>
  <c r="G446" i="8"/>
  <c r="H446" i="8"/>
  <c r="I446" i="8"/>
  <c r="J446" i="8"/>
  <c r="D447" i="8"/>
  <c r="E447" i="8"/>
  <c r="F447" i="8"/>
  <c r="G447" i="8"/>
  <c r="H447" i="8"/>
  <c r="I447" i="8"/>
  <c r="J447" i="8"/>
  <c r="D448" i="8"/>
  <c r="E448" i="8"/>
  <c r="F448" i="8"/>
  <c r="G448" i="8"/>
  <c r="H448" i="8"/>
  <c r="I448" i="8"/>
  <c r="J448" i="8"/>
  <c r="D449" i="8"/>
  <c r="E449" i="8"/>
  <c r="F449" i="8"/>
  <c r="G449" i="8"/>
  <c r="H449" i="8"/>
  <c r="I449" i="8"/>
  <c r="J449" i="8"/>
  <c r="D450" i="8"/>
  <c r="E450" i="8"/>
  <c r="F450" i="8"/>
  <c r="G450" i="8"/>
  <c r="H450" i="8"/>
  <c r="I450" i="8"/>
  <c r="J450" i="8"/>
  <c r="D451" i="8"/>
  <c r="E451" i="8"/>
  <c r="F451" i="8"/>
  <c r="G451" i="8"/>
  <c r="H451" i="8"/>
  <c r="I451" i="8"/>
  <c r="J451" i="8"/>
  <c r="D452" i="8"/>
  <c r="E452" i="8"/>
  <c r="F452" i="8"/>
  <c r="G452" i="8"/>
  <c r="H452" i="8"/>
  <c r="I452" i="8"/>
  <c r="J452" i="8"/>
  <c r="D453" i="8"/>
  <c r="E453" i="8"/>
  <c r="F453" i="8"/>
  <c r="G453" i="8"/>
  <c r="H453" i="8"/>
  <c r="I453" i="8"/>
  <c r="J453" i="8"/>
  <c r="D454" i="8"/>
  <c r="E454" i="8"/>
  <c r="F454" i="8"/>
  <c r="G454" i="8"/>
  <c r="H454" i="8"/>
  <c r="I454" i="8"/>
  <c r="J454" i="8"/>
  <c r="D455" i="8"/>
  <c r="E455" i="8"/>
  <c r="F455" i="8"/>
  <c r="G455" i="8"/>
  <c r="H455" i="8"/>
  <c r="I455" i="8"/>
  <c r="J455" i="8"/>
  <c r="D456" i="8"/>
  <c r="E456" i="8"/>
  <c r="F456" i="8"/>
  <c r="G456" i="8"/>
  <c r="H456" i="8"/>
  <c r="I456" i="8"/>
  <c r="J456" i="8"/>
  <c r="D457" i="8"/>
  <c r="E457" i="8"/>
  <c r="F457" i="8"/>
  <c r="G457" i="8"/>
  <c r="H457" i="8"/>
  <c r="I457" i="8"/>
  <c r="J457" i="8"/>
  <c r="D458" i="8"/>
  <c r="E458" i="8"/>
  <c r="F458" i="8"/>
  <c r="G458" i="8"/>
  <c r="H458" i="8"/>
  <c r="I458" i="8"/>
  <c r="J458" i="8"/>
  <c r="D459" i="8"/>
  <c r="E459" i="8"/>
  <c r="F459" i="8"/>
  <c r="G459" i="8"/>
  <c r="H459" i="8"/>
  <c r="I459" i="8"/>
  <c r="J459" i="8"/>
  <c r="D460" i="8"/>
  <c r="E460" i="8"/>
  <c r="F460" i="8"/>
  <c r="G460" i="8"/>
  <c r="H460" i="8"/>
  <c r="I460" i="8"/>
  <c r="J460" i="8"/>
  <c r="D461" i="8"/>
  <c r="E461" i="8"/>
  <c r="F461" i="8"/>
  <c r="G461" i="8"/>
  <c r="H461" i="8"/>
  <c r="I461" i="8"/>
  <c r="J461" i="8"/>
  <c r="D462" i="8"/>
  <c r="E462" i="8"/>
  <c r="F462" i="8"/>
  <c r="G462" i="8"/>
  <c r="H462" i="8"/>
  <c r="I462" i="8"/>
  <c r="J462" i="8"/>
  <c r="D463" i="8"/>
  <c r="E463" i="8"/>
  <c r="F463" i="8"/>
  <c r="G463" i="8"/>
  <c r="H463" i="8"/>
  <c r="I463" i="8"/>
  <c r="J463" i="8"/>
  <c r="D464" i="8"/>
  <c r="E464" i="8"/>
  <c r="F464" i="8"/>
  <c r="G464" i="8"/>
  <c r="H464" i="8"/>
  <c r="I464" i="8"/>
  <c r="J464" i="8"/>
  <c r="D465" i="8"/>
  <c r="E465" i="8"/>
  <c r="F465" i="8"/>
  <c r="G465" i="8"/>
  <c r="H465" i="8"/>
  <c r="I465" i="8"/>
  <c r="J465" i="8"/>
  <c r="D466" i="8"/>
  <c r="E466" i="8"/>
  <c r="F466" i="8"/>
  <c r="G466" i="8"/>
  <c r="H466" i="8"/>
  <c r="I466" i="8"/>
  <c r="J466" i="8"/>
  <c r="D467" i="8"/>
  <c r="E467" i="8"/>
  <c r="F467" i="8"/>
  <c r="G467" i="8"/>
  <c r="H467" i="8"/>
  <c r="I467" i="8"/>
  <c r="J467" i="8"/>
  <c r="D468" i="8"/>
  <c r="E468" i="8"/>
  <c r="F468" i="8"/>
  <c r="G468" i="8"/>
  <c r="H468" i="8"/>
  <c r="I468" i="8"/>
  <c r="J468" i="8"/>
  <c r="D469" i="8"/>
  <c r="E469" i="8"/>
  <c r="F469" i="8"/>
  <c r="G469" i="8"/>
  <c r="H469" i="8"/>
  <c r="I469" i="8"/>
  <c r="J469" i="8"/>
  <c r="D470" i="8"/>
  <c r="E470" i="8"/>
  <c r="F470" i="8"/>
  <c r="G470" i="8"/>
  <c r="H470" i="8"/>
  <c r="I470" i="8"/>
  <c r="J470" i="8"/>
  <c r="D471" i="8"/>
  <c r="E471" i="8"/>
  <c r="F471" i="8"/>
  <c r="G471" i="8"/>
  <c r="H471" i="8"/>
  <c r="I471" i="8"/>
  <c r="J471" i="8"/>
  <c r="D472" i="8"/>
  <c r="E472" i="8"/>
  <c r="F472" i="8"/>
  <c r="G472" i="8"/>
  <c r="H472" i="8"/>
  <c r="I472" i="8"/>
  <c r="J472" i="8"/>
  <c r="D473" i="8"/>
  <c r="E473" i="8"/>
  <c r="F473" i="8"/>
  <c r="G473" i="8"/>
  <c r="H473" i="8"/>
  <c r="I473" i="8"/>
  <c r="J473" i="8"/>
  <c r="D474" i="8"/>
  <c r="E474" i="8"/>
  <c r="F474" i="8"/>
  <c r="G474" i="8"/>
  <c r="H474" i="8"/>
  <c r="I474" i="8"/>
  <c r="J474" i="8"/>
  <c r="D475" i="8"/>
  <c r="E475" i="8"/>
  <c r="F475" i="8"/>
  <c r="G475" i="8"/>
  <c r="H475" i="8"/>
  <c r="I475" i="8"/>
  <c r="J475" i="8"/>
  <c r="D476" i="8"/>
  <c r="E476" i="8"/>
  <c r="F476" i="8"/>
  <c r="G476" i="8"/>
  <c r="H476" i="8"/>
  <c r="I476" i="8"/>
  <c r="J476" i="8"/>
  <c r="D477" i="8"/>
  <c r="E477" i="8"/>
  <c r="F477" i="8"/>
  <c r="G477" i="8"/>
  <c r="H477" i="8"/>
  <c r="I477" i="8"/>
  <c r="J477" i="8"/>
  <c r="D478" i="8"/>
  <c r="E478" i="8"/>
  <c r="F478" i="8"/>
  <c r="G478" i="8"/>
  <c r="H478" i="8"/>
  <c r="I478" i="8"/>
  <c r="J478" i="8"/>
  <c r="D479" i="8"/>
  <c r="E479" i="8"/>
  <c r="F479" i="8"/>
  <c r="G479" i="8"/>
  <c r="H479" i="8"/>
  <c r="I479" i="8"/>
  <c r="J479" i="8"/>
  <c r="D480" i="8"/>
  <c r="E480" i="8"/>
  <c r="F480" i="8"/>
  <c r="G480" i="8"/>
  <c r="H480" i="8"/>
  <c r="I480" i="8"/>
  <c r="J480" i="8"/>
  <c r="D481" i="8"/>
  <c r="E481" i="8"/>
  <c r="F481" i="8"/>
  <c r="G481" i="8"/>
  <c r="H481" i="8"/>
  <c r="I481" i="8"/>
  <c r="J481" i="8"/>
  <c r="D482" i="8"/>
  <c r="E482" i="8"/>
  <c r="F482" i="8"/>
  <c r="G482" i="8"/>
  <c r="H482" i="8"/>
  <c r="I482" i="8"/>
  <c r="J482" i="8"/>
  <c r="D483" i="8"/>
  <c r="E483" i="8"/>
  <c r="F483" i="8"/>
  <c r="G483" i="8"/>
  <c r="H483" i="8"/>
  <c r="I483" i="8"/>
  <c r="J483" i="8"/>
  <c r="D484" i="8"/>
  <c r="E484" i="8"/>
  <c r="F484" i="8"/>
  <c r="G484" i="8"/>
  <c r="H484" i="8"/>
  <c r="I484" i="8"/>
  <c r="J484" i="8"/>
  <c r="D485" i="8"/>
  <c r="E485" i="8"/>
  <c r="F485" i="8"/>
  <c r="G485" i="8"/>
  <c r="H485" i="8"/>
  <c r="I485" i="8"/>
  <c r="J485" i="8"/>
  <c r="D486" i="8"/>
  <c r="E486" i="8"/>
  <c r="F486" i="8"/>
  <c r="G486" i="8"/>
  <c r="H486" i="8"/>
  <c r="I486" i="8"/>
  <c r="J486" i="8"/>
  <c r="D487" i="8"/>
  <c r="E487" i="8"/>
  <c r="F487" i="8"/>
  <c r="G487" i="8"/>
  <c r="H487" i="8"/>
  <c r="I487" i="8"/>
  <c r="J487" i="8"/>
  <c r="D488" i="8"/>
  <c r="E488" i="8"/>
  <c r="F488" i="8"/>
  <c r="G488" i="8"/>
  <c r="H488" i="8"/>
  <c r="I488" i="8"/>
  <c r="J488" i="8"/>
  <c r="D489" i="8"/>
  <c r="E489" i="8"/>
  <c r="F489" i="8"/>
  <c r="G489" i="8"/>
  <c r="H489" i="8"/>
  <c r="I489" i="8"/>
  <c r="J489" i="8"/>
  <c r="D490" i="8"/>
  <c r="E490" i="8"/>
  <c r="F490" i="8"/>
  <c r="G490" i="8"/>
  <c r="H490" i="8"/>
  <c r="I490" i="8"/>
  <c r="J490" i="8"/>
  <c r="D491" i="8"/>
  <c r="E491" i="8"/>
  <c r="F491" i="8"/>
  <c r="G491" i="8"/>
  <c r="H491" i="8"/>
  <c r="I491" i="8"/>
  <c r="J491" i="8"/>
  <c r="D492" i="8"/>
  <c r="E492" i="8"/>
  <c r="F492" i="8"/>
  <c r="G492" i="8"/>
  <c r="H492" i="8"/>
  <c r="I492" i="8"/>
  <c r="J492" i="8"/>
  <c r="D493" i="8"/>
  <c r="E493" i="8"/>
  <c r="F493" i="8"/>
  <c r="G493" i="8"/>
  <c r="H493" i="8"/>
  <c r="I493" i="8"/>
  <c r="J493" i="8"/>
  <c r="D494" i="8"/>
  <c r="E494" i="8"/>
  <c r="F494" i="8"/>
  <c r="G494" i="8"/>
  <c r="H494" i="8"/>
  <c r="I494" i="8"/>
  <c r="J494" i="8"/>
  <c r="D495" i="8"/>
  <c r="E495" i="8"/>
  <c r="F495" i="8"/>
  <c r="G495" i="8"/>
  <c r="H495" i="8"/>
  <c r="I495" i="8"/>
  <c r="J495" i="8"/>
  <c r="D496" i="8"/>
  <c r="E496" i="8"/>
  <c r="F496" i="8"/>
  <c r="G496" i="8"/>
  <c r="H496" i="8"/>
  <c r="I496" i="8"/>
  <c r="J496" i="8"/>
  <c r="D497" i="8"/>
  <c r="E497" i="8"/>
  <c r="F497" i="8"/>
  <c r="G497" i="8"/>
  <c r="H497" i="8"/>
  <c r="I497" i="8"/>
  <c r="J497" i="8"/>
  <c r="D498" i="8"/>
  <c r="E498" i="8"/>
  <c r="F498" i="8"/>
  <c r="G498" i="8"/>
  <c r="H498" i="8"/>
  <c r="I498" i="8"/>
  <c r="J498" i="8"/>
  <c r="D499" i="8"/>
  <c r="E499" i="8"/>
  <c r="F499" i="8"/>
  <c r="G499" i="8"/>
  <c r="H499" i="8"/>
  <c r="I499" i="8"/>
  <c r="J499" i="8"/>
  <c r="D500" i="8"/>
  <c r="E500" i="8"/>
  <c r="F500" i="8"/>
  <c r="G500" i="8"/>
  <c r="H500" i="8"/>
  <c r="I500" i="8"/>
  <c r="J500" i="8"/>
  <c r="D501" i="8"/>
  <c r="E501" i="8"/>
  <c r="F501" i="8"/>
  <c r="G501" i="8"/>
  <c r="H501" i="8"/>
  <c r="I501" i="8"/>
  <c r="J501" i="8"/>
  <c r="D502" i="8"/>
  <c r="E502" i="8"/>
  <c r="F502" i="8"/>
  <c r="G502" i="8"/>
  <c r="H502" i="8"/>
  <c r="I502" i="8"/>
  <c r="J502" i="8"/>
  <c r="D503" i="8"/>
  <c r="E503" i="8"/>
  <c r="F503" i="8"/>
  <c r="G503" i="8"/>
  <c r="H503" i="8"/>
  <c r="I503" i="8"/>
  <c r="J503" i="8"/>
  <c r="D504" i="8"/>
  <c r="E504" i="8"/>
  <c r="F504" i="8"/>
  <c r="G504" i="8"/>
  <c r="H504" i="8"/>
  <c r="I504" i="8"/>
  <c r="J504" i="8"/>
  <c r="D505" i="8"/>
  <c r="E505" i="8"/>
  <c r="F505" i="8"/>
  <c r="G505" i="8"/>
  <c r="H505" i="8"/>
  <c r="I505" i="8"/>
  <c r="J505" i="8"/>
  <c r="D506" i="8"/>
  <c r="E506" i="8"/>
  <c r="F506" i="8"/>
  <c r="G506" i="8"/>
  <c r="H506" i="8"/>
  <c r="I506" i="8"/>
  <c r="J506" i="8"/>
  <c r="D507" i="8"/>
  <c r="E507" i="8"/>
  <c r="F507" i="8"/>
  <c r="G507" i="8"/>
  <c r="H507" i="8"/>
  <c r="I507" i="8"/>
  <c r="J507" i="8"/>
  <c r="D508" i="8"/>
  <c r="E508" i="8"/>
  <c r="F508" i="8"/>
  <c r="G508" i="8"/>
  <c r="H508" i="8"/>
  <c r="I508" i="8"/>
  <c r="J508" i="8"/>
  <c r="D509" i="8"/>
  <c r="E509" i="8"/>
  <c r="F509" i="8"/>
  <c r="G509" i="8"/>
  <c r="H509" i="8"/>
  <c r="I509" i="8"/>
  <c r="J509" i="8"/>
  <c r="D510" i="8"/>
  <c r="E510" i="8"/>
  <c r="F510" i="8"/>
  <c r="G510" i="8"/>
  <c r="H510" i="8"/>
  <c r="I510" i="8"/>
  <c r="J510" i="8"/>
  <c r="D511" i="8"/>
  <c r="E511" i="8"/>
  <c r="F511" i="8"/>
  <c r="G511" i="8"/>
  <c r="H511" i="8"/>
  <c r="I511" i="8"/>
  <c r="J511" i="8"/>
  <c r="D512" i="8"/>
  <c r="E512" i="8"/>
  <c r="F512" i="8"/>
  <c r="G512" i="8"/>
  <c r="H512" i="8"/>
  <c r="I512" i="8"/>
  <c r="J512" i="8"/>
  <c r="D513" i="8"/>
  <c r="E513" i="8"/>
  <c r="F513" i="8"/>
  <c r="G513" i="8"/>
  <c r="H513" i="8"/>
  <c r="I513" i="8"/>
  <c r="J513" i="8"/>
  <c r="D514" i="8"/>
  <c r="E514" i="8"/>
  <c r="F514" i="8"/>
  <c r="G514" i="8"/>
  <c r="H514" i="8"/>
  <c r="I514" i="8"/>
  <c r="J514" i="8"/>
  <c r="D515" i="8"/>
  <c r="E515" i="8"/>
  <c r="F515" i="8"/>
  <c r="G515" i="8"/>
  <c r="H515" i="8"/>
  <c r="I515" i="8"/>
  <c r="J515" i="8"/>
  <c r="D516" i="8"/>
  <c r="E516" i="8"/>
  <c r="F516" i="8"/>
  <c r="G516" i="8"/>
  <c r="H516" i="8"/>
  <c r="I516" i="8"/>
  <c r="J516" i="8"/>
  <c r="D517" i="8"/>
  <c r="E517" i="8"/>
  <c r="F517" i="8"/>
  <c r="G517" i="8"/>
  <c r="H517" i="8"/>
  <c r="I517" i="8"/>
  <c r="J517" i="8"/>
  <c r="D518" i="8"/>
  <c r="E518" i="8"/>
  <c r="F518" i="8"/>
  <c r="G518" i="8"/>
  <c r="H518" i="8"/>
  <c r="I518" i="8"/>
  <c r="J518" i="8"/>
  <c r="D519" i="8"/>
  <c r="E519" i="8"/>
  <c r="F519" i="8"/>
  <c r="G519" i="8"/>
  <c r="H519" i="8"/>
  <c r="I519" i="8"/>
  <c r="J519" i="8"/>
  <c r="D520" i="8"/>
  <c r="E520" i="8"/>
  <c r="F520" i="8"/>
  <c r="G520" i="8"/>
  <c r="H520" i="8"/>
  <c r="I520" i="8"/>
  <c r="J520" i="8"/>
  <c r="D521" i="8"/>
  <c r="E521" i="8"/>
  <c r="F521" i="8"/>
  <c r="G521" i="8"/>
  <c r="H521" i="8"/>
  <c r="I521" i="8"/>
  <c r="J521" i="8"/>
  <c r="D522" i="8"/>
  <c r="E522" i="8"/>
  <c r="F522" i="8"/>
  <c r="G522" i="8"/>
  <c r="H522" i="8"/>
  <c r="I522" i="8"/>
  <c r="J522" i="8"/>
  <c r="D523" i="8"/>
  <c r="E523" i="8"/>
  <c r="F523" i="8"/>
  <c r="G523" i="8"/>
  <c r="H523" i="8"/>
  <c r="I523" i="8"/>
  <c r="J523" i="8"/>
  <c r="D524" i="8"/>
  <c r="E524" i="8"/>
  <c r="F524" i="8"/>
  <c r="G524" i="8"/>
  <c r="H524" i="8"/>
  <c r="I524" i="8"/>
  <c r="J524" i="8"/>
  <c r="D525" i="8"/>
  <c r="E525" i="8"/>
  <c r="F525" i="8"/>
  <c r="G525" i="8"/>
  <c r="H525" i="8"/>
  <c r="I525" i="8"/>
  <c r="J525" i="8"/>
  <c r="D526" i="8"/>
  <c r="E526" i="8"/>
  <c r="F526" i="8"/>
  <c r="G526" i="8"/>
  <c r="H526" i="8"/>
  <c r="I526" i="8"/>
  <c r="J526" i="8"/>
  <c r="D527" i="8"/>
  <c r="E527" i="8"/>
  <c r="F527" i="8"/>
  <c r="G527" i="8"/>
  <c r="H527" i="8"/>
  <c r="I527" i="8"/>
  <c r="J527" i="8"/>
  <c r="D528" i="8"/>
  <c r="E528" i="8"/>
  <c r="F528" i="8"/>
  <c r="G528" i="8"/>
  <c r="H528" i="8"/>
  <c r="I528" i="8"/>
  <c r="J528" i="8"/>
  <c r="D529" i="8"/>
  <c r="E529" i="8"/>
  <c r="F529" i="8"/>
  <c r="G529" i="8"/>
  <c r="H529" i="8"/>
  <c r="I529" i="8"/>
  <c r="J529" i="8"/>
  <c r="D530" i="8"/>
  <c r="E530" i="8"/>
  <c r="F530" i="8"/>
  <c r="G530" i="8"/>
  <c r="H530" i="8"/>
  <c r="I530" i="8"/>
  <c r="J530" i="8"/>
  <c r="D531" i="8"/>
  <c r="E531" i="8"/>
  <c r="F531" i="8"/>
  <c r="G531" i="8"/>
  <c r="H531" i="8"/>
  <c r="I531" i="8"/>
  <c r="J531" i="8"/>
  <c r="D532" i="8"/>
  <c r="E532" i="8"/>
  <c r="F532" i="8"/>
  <c r="G532" i="8"/>
  <c r="H532" i="8"/>
  <c r="I532" i="8"/>
  <c r="J532" i="8"/>
  <c r="D533" i="8"/>
  <c r="E533" i="8"/>
  <c r="F533" i="8"/>
  <c r="G533" i="8"/>
  <c r="H533" i="8"/>
  <c r="I533" i="8"/>
  <c r="J533" i="8"/>
  <c r="D534" i="8"/>
  <c r="E534" i="8"/>
  <c r="F534" i="8"/>
  <c r="G534" i="8"/>
  <c r="H534" i="8"/>
  <c r="I534" i="8"/>
  <c r="J534" i="8"/>
  <c r="D535" i="8"/>
  <c r="E535" i="8"/>
  <c r="F535" i="8"/>
  <c r="G535" i="8"/>
  <c r="H535" i="8"/>
  <c r="I535" i="8"/>
  <c r="J535" i="8"/>
  <c r="D536" i="8"/>
  <c r="E536" i="8"/>
  <c r="F536" i="8"/>
  <c r="G536" i="8"/>
  <c r="H536" i="8"/>
  <c r="I536" i="8"/>
  <c r="J536" i="8"/>
  <c r="D537" i="8"/>
  <c r="E537" i="8"/>
  <c r="F537" i="8"/>
  <c r="G537" i="8"/>
  <c r="H537" i="8"/>
  <c r="I537" i="8"/>
  <c r="J537" i="8"/>
  <c r="D538" i="8"/>
  <c r="E538" i="8"/>
  <c r="F538" i="8"/>
  <c r="G538" i="8"/>
  <c r="H538" i="8"/>
  <c r="I538" i="8"/>
  <c r="J538" i="8"/>
  <c r="D539" i="8"/>
  <c r="E539" i="8"/>
  <c r="F539" i="8"/>
  <c r="G539" i="8"/>
  <c r="H539" i="8"/>
  <c r="I539" i="8"/>
  <c r="J539" i="8"/>
  <c r="D540" i="8"/>
  <c r="E540" i="8"/>
  <c r="F540" i="8"/>
  <c r="G540" i="8"/>
  <c r="H540" i="8"/>
  <c r="I540" i="8"/>
  <c r="J540" i="8"/>
  <c r="D541" i="8"/>
  <c r="E541" i="8"/>
  <c r="F541" i="8"/>
  <c r="G541" i="8"/>
  <c r="H541" i="8"/>
  <c r="I541" i="8"/>
  <c r="J541" i="8"/>
  <c r="D542" i="8"/>
  <c r="E542" i="8"/>
  <c r="F542" i="8"/>
  <c r="G542" i="8"/>
  <c r="H542" i="8"/>
  <c r="I542" i="8"/>
  <c r="J542" i="8"/>
  <c r="D543" i="8"/>
  <c r="E543" i="8"/>
  <c r="F543" i="8"/>
  <c r="G543" i="8"/>
  <c r="H543" i="8"/>
  <c r="I543" i="8"/>
  <c r="J543" i="8"/>
  <c r="D544" i="8"/>
  <c r="E544" i="8"/>
  <c r="F544" i="8"/>
  <c r="G544" i="8"/>
  <c r="H544" i="8"/>
  <c r="I544" i="8"/>
  <c r="J544" i="8"/>
  <c r="D545" i="8"/>
  <c r="E545" i="8"/>
  <c r="F545" i="8"/>
  <c r="G545" i="8"/>
  <c r="H545" i="8"/>
  <c r="I545" i="8"/>
  <c r="J545" i="8"/>
  <c r="D546" i="8"/>
  <c r="E546" i="8"/>
  <c r="F546" i="8"/>
  <c r="G546" i="8"/>
  <c r="H546" i="8"/>
  <c r="I546" i="8"/>
  <c r="J546" i="8"/>
  <c r="D547" i="8"/>
  <c r="E547" i="8"/>
  <c r="F547" i="8"/>
  <c r="G547" i="8"/>
  <c r="H547" i="8"/>
  <c r="I547" i="8"/>
  <c r="J547" i="8"/>
  <c r="D548" i="8"/>
  <c r="E548" i="8"/>
  <c r="F548" i="8"/>
  <c r="G548" i="8"/>
  <c r="H548" i="8"/>
  <c r="I548" i="8"/>
  <c r="J548" i="8"/>
  <c r="D549" i="8"/>
  <c r="E549" i="8"/>
  <c r="F549" i="8"/>
  <c r="G549" i="8"/>
  <c r="H549" i="8"/>
  <c r="I549" i="8"/>
  <c r="J549" i="8"/>
  <c r="D550" i="8"/>
  <c r="E550" i="8"/>
  <c r="F550" i="8"/>
  <c r="G550" i="8"/>
  <c r="H550" i="8"/>
  <c r="I550" i="8"/>
  <c r="J550" i="8"/>
  <c r="D551" i="8"/>
  <c r="E551" i="8"/>
  <c r="F551" i="8"/>
  <c r="G551" i="8"/>
  <c r="H551" i="8"/>
  <c r="I551" i="8"/>
  <c r="J551" i="8"/>
  <c r="D552" i="8"/>
  <c r="E552" i="8"/>
  <c r="F552" i="8"/>
  <c r="G552" i="8"/>
  <c r="H552" i="8"/>
  <c r="I552" i="8"/>
  <c r="J552" i="8"/>
  <c r="D553" i="8"/>
  <c r="E553" i="8"/>
  <c r="F553" i="8"/>
  <c r="G553" i="8"/>
  <c r="H553" i="8"/>
  <c r="I553" i="8"/>
  <c r="J553" i="8"/>
  <c r="D554" i="8"/>
  <c r="E554" i="8"/>
  <c r="F554" i="8"/>
  <c r="G554" i="8"/>
  <c r="H554" i="8"/>
  <c r="I554" i="8"/>
  <c r="J554" i="8"/>
  <c r="D555" i="8"/>
  <c r="E555" i="8"/>
  <c r="F555" i="8"/>
  <c r="G555" i="8"/>
  <c r="H555" i="8"/>
  <c r="I555" i="8"/>
  <c r="J555" i="8"/>
  <c r="D556" i="8"/>
  <c r="E556" i="8"/>
  <c r="F556" i="8"/>
  <c r="G556" i="8"/>
  <c r="H556" i="8"/>
  <c r="I556" i="8"/>
  <c r="J556" i="8"/>
  <c r="D557" i="8"/>
  <c r="E557" i="8"/>
  <c r="F557" i="8"/>
  <c r="G557" i="8"/>
  <c r="H557" i="8"/>
  <c r="I557" i="8"/>
  <c r="J557" i="8"/>
  <c r="D558" i="8"/>
  <c r="E558" i="8"/>
  <c r="F558" i="8"/>
  <c r="G558" i="8"/>
  <c r="H558" i="8"/>
  <c r="I558" i="8"/>
  <c r="J558" i="8"/>
  <c r="D559" i="8"/>
  <c r="E559" i="8"/>
  <c r="F559" i="8"/>
  <c r="G559" i="8"/>
  <c r="H559" i="8"/>
  <c r="I559" i="8"/>
  <c r="J559" i="8"/>
  <c r="D560" i="8"/>
  <c r="E560" i="8"/>
  <c r="F560" i="8"/>
  <c r="G560" i="8"/>
  <c r="H560" i="8"/>
  <c r="I560" i="8"/>
  <c r="J560" i="8"/>
  <c r="D561" i="8"/>
  <c r="E561" i="8"/>
  <c r="F561" i="8"/>
  <c r="G561" i="8"/>
  <c r="H561" i="8"/>
  <c r="I561" i="8"/>
  <c r="J561" i="8"/>
  <c r="D562" i="8"/>
  <c r="E562" i="8"/>
  <c r="F562" i="8"/>
  <c r="G562" i="8"/>
  <c r="H562" i="8"/>
  <c r="I562" i="8"/>
  <c r="J562" i="8"/>
  <c r="D563" i="8"/>
  <c r="E563" i="8"/>
  <c r="F563" i="8"/>
  <c r="G563" i="8"/>
  <c r="H563" i="8"/>
  <c r="I563" i="8"/>
  <c r="J563" i="8"/>
  <c r="D564" i="8"/>
  <c r="E564" i="8"/>
  <c r="F564" i="8"/>
  <c r="G564" i="8"/>
  <c r="H564" i="8"/>
  <c r="I564" i="8"/>
  <c r="J564" i="8"/>
  <c r="D565" i="8"/>
  <c r="E565" i="8"/>
  <c r="F565" i="8"/>
  <c r="G565" i="8"/>
  <c r="H565" i="8"/>
  <c r="I565" i="8"/>
  <c r="J565" i="8"/>
  <c r="D566" i="8"/>
  <c r="E566" i="8"/>
  <c r="F566" i="8"/>
  <c r="G566" i="8"/>
  <c r="H566" i="8"/>
  <c r="I566" i="8"/>
  <c r="J566" i="8"/>
  <c r="D567" i="8"/>
  <c r="E567" i="8"/>
  <c r="F567" i="8"/>
  <c r="G567" i="8"/>
  <c r="H567" i="8"/>
  <c r="I567" i="8"/>
  <c r="J567" i="8"/>
  <c r="D568" i="8"/>
  <c r="E568" i="8"/>
  <c r="F568" i="8"/>
  <c r="G568" i="8"/>
  <c r="H568" i="8"/>
  <c r="I568" i="8"/>
  <c r="J568" i="8"/>
  <c r="D569" i="8"/>
  <c r="E569" i="8"/>
  <c r="F569" i="8"/>
  <c r="G569" i="8"/>
  <c r="H569" i="8"/>
  <c r="I569" i="8"/>
  <c r="J569" i="8"/>
  <c r="D570" i="8"/>
  <c r="E570" i="8"/>
  <c r="F570" i="8"/>
  <c r="G570" i="8"/>
  <c r="H570" i="8"/>
  <c r="I570" i="8"/>
  <c r="J570" i="8"/>
  <c r="D571" i="8"/>
  <c r="E571" i="8"/>
  <c r="F571" i="8"/>
  <c r="G571" i="8"/>
  <c r="H571" i="8"/>
  <c r="I571" i="8"/>
  <c r="J571" i="8"/>
  <c r="D572" i="8"/>
  <c r="E572" i="8"/>
  <c r="F572" i="8"/>
  <c r="G572" i="8"/>
  <c r="H572" i="8"/>
  <c r="I572" i="8"/>
  <c r="J572" i="8"/>
  <c r="D573" i="8"/>
  <c r="E573" i="8"/>
  <c r="F573" i="8"/>
  <c r="G573" i="8"/>
  <c r="H573" i="8"/>
  <c r="I573" i="8"/>
  <c r="J573" i="8"/>
  <c r="D574" i="8"/>
  <c r="E574" i="8"/>
  <c r="F574" i="8"/>
  <c r="G574" i="8"/>
  <c r="H574" i="8"/>
  <c r="I574" i="8"/>
  <c r="J574" i="8"/>
  <c r="D575" i="8"/>
  <c r="E575" i="8"/>
  <c r="F575" i="8"/>
  <c r="G575" i="8"/>
  <c r="H575" i="8"/>
  <c r="I575" i="8"/>
  <c r="J575" i="8"/>
  <c r="D576" i="8"/>
  <c r="E576" i="8"/>
  <c r="F576" i="8"/>
  <c r="G576" i="8"/>
  <c r="H576" i="8"/>
  <c r="I576" i="8"/>
  <c r="J576" i="8"/>
  <c r="D577" i="8"/>
  <c r="E577" i="8"/>
  <c r="F577" i="8"/>
  <c r="G577" i="8"/>
  <c r="H577" i="8"/>
  <c r="I577" i="8"/>
  <c r="J577" i="8"/>
  <c r="D578" i="8"/>
  <c r="E578" i="8"/>
  <c r="F578" i="8"/>
  <c r="G578" i="8"/>
  <c r="H578" i="8"/>
  <c r="I578" i="8"/>
  <c r="J578" i="8"/>
  <c r="D579" i="8"/>
  <c r="E579" i="8"/>
  <c r="F579" i="8"/>
  <c r="G579" i="8"/>
  <c r="H579" i="8"/>
  <c r="I579" i="8"/>
  <c r="J579" i="8"/>
  <c r="D580" i="8"/>
  <c r="E580" i="8"/>
  <c r="F580" i="8"/>
  <c r="G580" i="8"/>
  <c r="H580" i="8"/>
  <c r="I580" i="8"/>
  <c r="J580" i="8"/>
  <c r="D581" i="8"/>
  <c r="E581" i="8"/>
  <c r="F581" i="8"/>
  <c r="G581" i="8"/>
  <c r="H581" i="8"/>
  <c r="I581" i="8"/>
  <c r="J581" i="8"/>
  <c r="D582" i="8"/>
  <c r="E582" i="8"/>
  <c r="F582" i="8"/>
  <c r="G582" i="8"/>
  <c r="H582" i="8"/>
  <c r="I582" i="8"/>
  <c r="J582" i="8"/>
  <c r="D583" i="8"/>
  <c r="E583" i="8"/>
  <c r="F583" i="8"/>
  <c r="G583" i="8"/>
  <c r="H583" i="8"/>
  <c r="I583" i="8"/>
  <c r="J583" i="8"/>
  <c r="D584" i="8"/>
  <c r="E584" i="8"/>
  <c r="F584" i="8"/>
  <c r="G584" i="8"/>
  <c r="H584" i="8"/>
  <c r="I584" i="8"/>
  <c r="J584" i="8"/>
  <c r="D585" i="8"/>
  <c r="E585" i="8"/>
  <c r="F585" i="8"/>
  <c r="G585" i="8"/>
  <c r="H585" i="8"/>
  <c r="I585" i="8"/>
  <c r="J585" i="8"/>
  <c r="D586" i="8"/>
  <c r="E586" i="8"/>
  <c r="F586" i="8"/>
  <c r="G586" i="8"/>
  <c r="H586" i="8"/>
  <c r="I586" i="8"/>
  <c r="J586" i="8"/>
  <c r="D587" i="8"/>
  <c r="E587" i="8"/>
  <c r="F587" i="8"/>
  <c r="G587" i="8"/>
  <c r="H587" i="8"/>
  <c r="I587" i="8"/>
  <c r="J587" i="8"/>
  <c r="D588" i="8"/>
  <c r="E588" i="8"/>
  <c r="F588" i="8"/>
  <c r="G588" i="8"/>
  <c r="H588" i="8"/>
  <c r="I588" i="8"/>
  <c r="J588" i="8"/>
  <c r="D589" i="8"/>
  <c r="E589" i="8"/>
  <c r="F589" i="8"/>
  <c r="G589" i="8"/>
  <c r="H589" i="8"/>
  <c r="I589" i="8"/>
  <c r="J589" i="8"/>
  <c r="D590" i="8"/>
  <c r="E590" i="8"/>
  <c r="F590" i="8"/>
  <c r="G590" i="8"/>
  <c r="H590" i="8"/>
  <c r="I590" i="8"/>
  <c r="J590" i="8"/>
  <c r="D591" i="8"/>
  <c r="E591" i="8"/>
  <c r="F591" i="8"/>
  <c r="G591" i="8"/>
  <c r="H591" i="8"/>
  <c r="I591" i="8"/>
  <c r="J591" i="8"/>
  <c r="D592" i="8"/>
  <c r="E592" i="8"/>
  <c r="F592" i="8"/>
  <c r="G592" i="8"/>
  <c r="H592" i="8"/>
  <c r="I592" i="8"/>
  <c r="J592" i="8"/>
  <c r="D593" i="8"/>
  <c r="E593" i="8"/>
  <c r="F593" i="8"/>
  <c r="G593" i="8"/>
  <c r="H593" i="8"/>
  <c r="I593" i="8"/>
  <c r="J593" i="8"/>
  <c r="D594" i="8"/>
  <c r="E594" i="8"/>
  <c r="F594" i="8"/>
  <c r="G594" i="8"/>
  <c r="H594" i="8"/>
  <c r="I594" i="8"/>
  <c r="J594" i="8"/>
  <c r="D595" i="8"/>
  <c r="E595" i="8"/>
  <c r="F595" i="8"/>
  <c r="G595" i="8"/>
  <c r="H595" i="8"/>
  <c r="I595" i="8"/>
  <c r="J595" i="8"/>
  <c r="D596" i="8"/>
  <c r="E596" i="8"/>
  <c r="F596" i="8"/>
  <c r="G596" i="8"/>
  <c r="H596" i="8"/>
  <c r="I596" i="8"/>
  <c r="J596" i="8"/>
  <c r="D597" i="8"/>
  <c r="E597" i="8"/>
  <c r="F597" i="8"/>
  <c r="G597" i="8"/>
  <c r="H597" i="8"/>
  <c r="I597" i="8"/>
  <c r="J597" i="8"/>
  <c r="D598" i="8"/>
  <c r="E598" i="8"/>
  <c r="F598" i="8"/>
  <c r="G598" i="8"/>
  <c r="H598" i="8"/>
  <c r="I598" i="8"/>
  <c r="J598" i="8"/>
  <c r="D599" i="8"/>
  <c r="E599" i="8"/>
  <c r="F599" i="8"/>
  <c r="G599" i="8"/>
  <c r="H599" i="8"/>
  <c r="I599" i="8"/>
  <c r="J599" i="8"/>
  <c r="D600" i="8"/>
  <c r="E600" i="8"/>
  <c r="F600" i="8"/>
  <c r="G600" i="8"/>
  <c r="H600" i="8"/>
  <c r="I600" i="8"/>
  <c r="J600" i="8"/>
  <c r="D601" i="8"/>
  <c r="E601" i="8"/>
  <c r="F601" i="8"/>
  <c r="G601" i="8"/>
  <c r="H601" i="8"/>
  <c r="I601" i="8"/>
  <c r="J601" i="8"/>
  <c r="D602" i="8"/>
  <c r="E602" i="8"/>
  <c r="F602" i="8"/>
  <c r="G602" i="8"/>
  <c r="H602" i="8"/>
  <c r="I602" i="8"/>
  <c r="J602" i="8"/>
  <c r="D603" i="8"/>
  <c r="E603" i="8"/>
  <c r="F603" i="8"/>
  <c r="G603" i="8"/>
  <c r="H603" i="8"/>
  <c r="I603" i="8"/>
  <c r="J603" i="8"/>
  <c r="D604" i="8"/>
  <c r="E604" i="8"/>
  <c r="F604" i="8"/>
  <c r="G604" i="8"/>
  <c r="H604" i="8"/>
  <c r="I604" i="8"/>
  <c r="J604" i="8"/>
  <c r="D605" i="8"/>
  <c r="E605" i="8"/>
  <c r="F605" i="8"/>
  <c r="G605" i="8"/>
  <c r="H605" i="8"/>
  <c r="I605" i="8"/>
  <c r="J605" i="8"/>
  <c r="D606" i="8"/>
  <c r="E606" i="8"/>
  <c r="F606" i="8"/>
  <c r="G606" i="8"/>
  <c r="H606" i="8"/>
  <c r="I606" i="8"/>
  <c r="J606" i="8"/>
  <c r="D607" i="8"/>
  <c r="E607" i="8"/>
  <c r="F607" i="8"/>
  <c r="G607" i="8"/>
  <c r="H607" i="8"/>
  <c r="I607" i="8"/>
  <c r="J607" i="8"/>
  <c r="D608" i="8"/>
  <c r="E608" i="8"/>
  <c r="F608" i="8"/>
  <c r="G608" i="8"/>
  <c r="H608" i="8"/>
  <c r="I608" i="8"/>
  <c r="J608" i="8"/>
  <c r="D609" i="8"/>
  <c r="E609" i="8"/>
  <c r="F609" i="8"/>
  <c r="G609" i="8"/>
  <c r="H609" i="8"/>
  <c r="I609" i="8"/>
  <c r="J609" i="8"/>
  <c r="D610" i="8"/>
  <c r="E610" i="8"/>
  <c r="F610" i="8"/>
  <c r="G610" i="8"/>
  <c r="H610" i="8"/>
  <c r="I610" i="8"/>
  <c r="J610" i="8"/>
  <c r="D611" i="8"/>
  <c r="E611" i="8"/>
  <c r="F611" i="8"/>
  <c r="G611" i="8"/>
  <c r="H611" i="8"/>
  <c r="I611" i="8"/>
  <c r="J611" i="8"/>
  <c r="D612" i="8"/>
  <c r="E612" i="8"/>
  <c r="F612" i="8"/>
  <c r="G612" i="8"/>
  <c r="H612" i="8"/>
  <c r="I612" i="8"/>
  <c r="J612" i="8"/>
  <c r="D613" i="8"/>
  <c r="E613" i="8"/>
  <c r="F613" i="8"/>
  <c r="G613" i="8"/>
  <c r="H613" i="8"/>
  <c r="I613" i="8"/>
  <c r="J613" i="8"/>
  <c r="D614" i="8"/>
  <c r="E614" i="8"/>
  <c r="F614" i="8"/>
  <c r="G614" i="8"/>
  <c r="H614" i="8"/>
  <c r="I614" i="8"/>
  <c r="J614" i="8"/>
  <c r="D615" i="8"/>
  <c r="E615" i="8"/>
  <c r="F615" i="8"/>
  <c r="G615" i="8"/>
  <c r="H615" i="8"/>
  <c r="I615" i="8"/>
  <c r="J615" i="8"/>
  <c r="D616" i="8"/>
  <c r="E616" i="8"/>
  <c r="F616" i="8"/>
  <c r="G616" i="8"/>
  <c r="H616" i="8"/>
  <c r="I616" i="8"/>
  <c r="J616" i="8"/>
  <c r="D617" i="8"/>
  <c r="E617" i="8"/>
  <c r="F617" i="8"/>
  <c r="G617" i="8"/>
  <c r="H617" i="8"/>
  <c r="I617" i="8"/>
  <c r="J617" i="8"/>
  <c r="D618" i="8"/>
  <c r="E618" i="8"/>
  <c r="F618" i="8"/>
  <c r="G618" i="8"/>
  <c r="H618" i="8"/>
  <c r="I618" i="8"/>
  <c r="J618" i="8"/>
  <c r="D619" i="8"/>
  <c r="E619" i="8"/>
  <c r="F619" i="8"/>
  <c r="G619" i="8"/>
  <c r="H619" i="8"/>
  <c r="I619" i="8"/>
  <c r="J619" i="8"/>
  <c r="D620" i="8"/>
  <c r="E620" i="8"/>
  <c r="F620" i="8"/>
  <c r="G620" i="8"/>
  <c r="H620" i="8"/>
  <c r="I620" i="8"/>
  <c r="J620" i="8"/>
  <c r="D621" i="8"/>
  <c r="E621" i="8"/>
  <c r="F621" i="8"/>
  <c r="G621" i="8"/>
  <c r="H621" i="8"/>
  <c r="I621" i="8"/>
  <c r="J621" i="8"/>
  <c r="D622" i="8"/>
  <c r="E622" i="8"/>
  <c r="F622" i="8"/>
  <c r="G622" i="8"/>
  <c r="H622" i="8"/>
  <c r="I622" i="8"/>
  <c r="J622" i="8"/>
  <c r="D623" i="8"/>
  <c r="E623" i="8"/>
  <c r="F623" i="8"/>
  <c r="G623" i="8"/>
  <c r="H623" i="8"/>
  <c r="I623" i="8"/>
  <c r="J623" i="8"/>
  <c r="D624" i="8"/>
  <c r="E624" i="8"/>
  <c r="F624" i="8"/>
  <c r="G624" i="8"/>
  <c r="H624" i="8"/>
  <c r="I624" i="8"/>
  <c r="J624" i="8"/>
  <c r="D625" i="8"/>
  <c r="E625" i="8"/>
  <c r="F625" i="8"/>
  <c r="G625" i="8"/>
  <c r="H625" i="8"/>
  <c r="I625" i="8"/>
  <c r="J625" i="8"/>
  <c r="D626" i="8"/>
  <c r="E626" i="8"/>
  <c r="F626" i="8"/>
  <c r="G626" i="8"/>
  <c r="H626" i="8"/>
  <c r="I626" i="8"/>
  <c r="J626" i="8"/>
  <c r="D627" i="8"/>
  <c r="E627" i="8"/>
  <c r="F627" i="8"/>
  <c r="G627" i="8"/>
  <c r="H627" i="8"/>
  <c r="I627" i="8"/>
  <c r="J627" i="8"/>
  <c r="D628" i="8"/>
  <c r="E628" i="8"/>
  <c r="F628" i="8"/>
  <c r="G628" i="8"/>
  <c r="H628" i="8"/>
  <c r="I628" i="8"/>
  <c r="J628" i="8"/>
  <c r="D629" i="8"/>
  <c r="E629" i="8"/>
  <c r="F629" i="8"/>
  <c r="G629" i="8"/>
  <c r="H629" i="8"/>
  <c r="I629" i="8"/>
  <c r="J629" i="8"/>
  <c r="D630" i="8"/>
  <c r="E630" i="8"/>
  <c r="F630" i="8"/>
  <c r="G630" i="8"/>
  <c r="H630" i="8"/>
  <c r="I630" i="8"/>
  <c r="J630" i="8"/>
  <c r="D631" i="8"/>
  <c r="E631" i="8"/>
  <c r="F631" i="8"/>
  <c r="G631" i="8"/>
  <c r="H631" i="8"/>
  <c r="I631" i="8"/>
  <c r="J631" i="8"/>
  <c r="D632" i="8"/>
  <c r="E632" i="8"/>
  <c r="F632" i="8"/>
  <c r="G632" i="8"/>
  <c r="H632" i="8"/>
  <c r="I632" i="8"/>
  <c r="J632" i="8"/>
  <c r="D633" i="8"/>
  <c r="E633" i="8"/>
  <c r="F633" i="8"/>
  <c r="G633" i="8"/>
  <c r="H633" i="8"/>
  <c r="I633" i="8"/>
  <c r="J633" i="8"/>
  <c r="D634" i="8"/>
  <c r="E634" i="8"/>
  <c r="F634" i="8"/>
  <c r="G634" i="8"/>
  <c r="H634" i="8"/>
  <c r="I634" i="8"/>
  <c r="J634" i="8"/>
  <c r="D635" i="8"/>
  <c r="E635" i="8"/>
  <c r="F635" i="8"/>
  <c r="G635" i="8"/>
  <c r="H635" i="8"/>
  <c r="I635" i="8"/>
  <c r="J635" i="8"/>
  <c r="D636" i="8"/>
  <c r="E636" i="8"/>
  <c r="F636" i="8"/>
  <c r="G636" i="8"/>
  <c r="H636" i="8"/>
  <c r="I636" i="8"/>
  <c r="J636" i="8"/>
  <c r="D637" i="8"/>
  <c r="E637" i="8"/>
  <c r="F637" i="8"/>
  <c r="G637" i="8"/>
  <c r="H637" i="8"/>
  <c r="I637" i="8"/>
  <c r="J637" i="8"/>
  <c r="D638" i="8"/>
  <c r="E638" i="8"/>
  <c r="F638" i="8"/>
  <c r="G638" i="8"/>
  <c r="H638" i="8"/>
  <c r="I638" i="8"/>
  <c r="J638" i="8"/>
  <c r="D639" i="8"/>
  <c r="E639" i="8"/>
  <c r="F639" i="8"/>
  <c r="G639" i="8"/>
  <c r="H639" i="8"/>
  <c r="I639" i="8"/>
  <c r="J639" i="8"/>
  <c r="D640" i="8"/>
  <c r="E640" i="8"/>
  <c r="F640" i="8"/>
  <c r="G640" i="8"/>
  <c r="H640" i="8"/>
  <c r="I640" i="8"/>
  <c r="J640" i="8"/>
  <c r="D641" i="8"/>
  <c r="E641" i="8"/>
  <c r="F641" i="8"/>
  <c r="G641" i="8"/>
  <c r="H641" i="8"/>
  <c r="I641" i="8"/>
  <c r="J641" i="8"/>
  <c r="D642" i="8"/>
  <c r="E642" i="8"/>
  <c r="F642" i="8"/>
  <c r="G642" i="8"/>
  <c r="H642" i="8"/>
  <c r="I642" i="8"/>
  <c r="J642" i="8"/>
  <c r="D643" i="8"/>
  <c r="E643" i="8"/>
  <c r="F643" i="8"/>
  <c r="G643" i="8"/>
  <c r="H643" i="8"/>
  <c r="I643" i="8"/>
  <c r="J643" i="8"/>
  <c r="D644" i="8"/>
  <c r="E644" i="8"/>
  <c r="F644" i="8"/>
  <c r="G644" i="8"/>
  <c r="H644" i="8"/>
  <c r="I644" i="8"/>
  <c r="J644" i="8"/>
  <c r="D645" i="8"/>
  <c r="E645" i="8"/>
  <c r="F645" i="8"/>
  <c r="G645" i="8"/>
  <c r="H645" i="8"/>
  <c r="I645" i="8"/>
  <c r="J645" i="8"/>
  <c r="D646" i="8"/>
  <c r="E646" i="8"/>
  <c r="F646" i="8"/>
  <c r="G646" i="8"/>
  <c r="H646" i="8"/>
  <c r="I646" i="8"/>
  <c r="J646" i="8"/>
  <c r="D647" i="8"/>
  <c r="E647" i="8"/>
  <c r="F647" i="8"/>
  <c r="G647" i="8"/>
  <c r="H647" i="8"/>
  <c r="I647" i="8"/>
  <c r="J647" i="8"/>
  <c r="D648" i="8"/>
  <c r="E648" i="8"/>
  <c r="F648" i="8"/>
  <c r="G648" i="8"/>
  <c r="H648" i="8"/>
  <c r="I648" i="8"/>
  <c r="J648" i="8"/>
  <c r="D649" i="8"/>
  <c r="E649" i="8"/>
  <c r="F649" i="8"/>
  <c r="G649" i="8"/>
  <c r="H649" i="8"/>
  <c r="I649" i="8"/>
  <c r="J649" i="8"/>
  <c r="D650" i="8"/>
  <c r="E650" i="8"/>
  <c r="F650" i="8"/>
  <c r="G650" i="8"/>
  <c r="H650" i="8"/>
  <c r="I650" i="8"/>
  <c r="J650" i="8"/>
  <c r="D651" i="8"/>
  <c r="E651" i="8"/>
  <c r="F651" i="8"/>
  <c r="G651" i="8"/>
  <c r="H651" i="8"/>
  <c r="I651" i="8"/>
  <c r="J651" i="8"/>
  <c r="D652" i="8"/>
  <c r="E652" i="8"/>
  <c r="F652" i="8"/>
  <c r="G652" i="8"/>
  <c r="H652" i="8"/>
  <c r="I652" i="8"/>
  <c r="J652" i="8"/>
  <c r="D653" i="8"/>
  <c r="E653" i="8"/>
  <c r="F653" i="8"/>
  <c r="G653" i="8"/>
  <c r="H653" i="8"/>
  <c r="I653" i="8"/>
  <c r="J653" i="8"/>
  <c r="D654" i="8"/>
  <c r="E654" i="8"/>
  <c r="F654" i="8"/>
  <c r="G654" i="8"/>
  <c r="H654" i="8"/>
  <c r="I654" i="8"/>
  <c r="J654" i="8"/>
  <c r="D655" i="8"/>
  <c r="E655" i="8"/>
  <c r="F655" i="8"/>
  <c r="G655" i="8"/>
  <c r="H655" i="8"/>
  <c r="I655" i="8"/>
  <c r="J655" i="8"/>
  <c r="D656" i="8"/>
  <c r="E656" i="8"/>
  <c r="F656" i="8"/>
  <c r="G656" i="8"/>
  <c r="H656" i="8"/>
  <c r="I656" i="8"/>
  <c r="J656" i="8"/>
  <c r="D657" i="8"/>
  <c r="E657" i="8"/>
  <c r="F657" i="8"/>
  <c r="G657" i="8"/>
  <c r="H657" i="8"/>
  <c r="I657" i="8"/>
  <c r="J657" i="8"/>
  <c r="D658" i="8"/>
  <c r="E658" i="8"/>
  <c r="F658" i="8"/>
  <c r="G658" i="8"/>
  <c r="H658" i="8"/>
  <c r="I658" i="8"/>
  <c r="J658" i="8"/>
  <c r="D659" i="8"/>
  <c r="E659" i="8"/>
  <c r="F659" i="8"/>
  <c r="G659" i="8"/>
  <c r="H659" i="8"/>
  <c r="I659" i="8"/>
  <c r="J659" i="8"/>
  <c r="D660" i="8"/>
  <c r="E660" i="8"/>
  <c r="F660" i="8"/>
  <c r="G660" i="8"/>
  <c r="H660" i="8"/>
  <c r="I660" i="8"/>
  <c r="J660" i="8"/>
  <c r="D661" i="8"/>
  <c r="E661" i="8"/>
  <c r="F661" i="8"/>
  <c r="G661" i="8"/>
  <c r="H661" i="8"/>
  <c r="I661" i="8"/>
  <c r="J661" i="8"/>
  <c r="D662" i="8"/>
  <c r="E662" i="8"/>
  <c r="F662" i="8"/>
  <c r="G662" i="8"/>
  <c r="H662" i="8"/>
  <c r="I662" i="8"/>
  <c r="J662" i="8"/>
  <c r="D663" i="8"/>
  <c r="E663" i="8"/>
  <c r="F663" i="8"/>
  <c r="G663" i="8"/>
  <c r="H663" i="8"/>
  <c r="I663" i="8"/>
  <c r="J663" i="8"/>
  <c r="D664" i="8"/>
  <c r="E664" i="8"/>
  <c r="F664" i="8"/>
  <c r="G664" i="8"/>
  <c r="H664" i="8"/>
  <c r="I664" i="8"/>
  <c r="J664" i="8"/>
  <c r="D665" i="8"/>
  <c r="E665" i="8"/>
  <c r="F665" i="8"/>
  <c r="G665" i="8"/>
  <c r="H665" i="8"/>
  <c r="I665" i="8"/>
  <c r="J665" i="8"/>
  <c r="D666" i="8"/>
  <c r="E666" i="8"/>
  <c r="F666" i="8"/>
  <c r="G666" i="8"/>
  <c r="H666" i="8"/>
  <c r="I666" i="8"/>
  <c r="J666" i="8"/>
  <c r="D667" i="8"/>
  <c r="E667" i="8"/>
  <c r="F667" i="8"/>
  <c r="G667" i="8"/>
  <c r="H667" i="8"/>
  <c r="I667" i="8"/>
  <c r="J667" i="8"/>
  <c r="D668" i="8"/>
  <c r="E668" i="8"/>
  <c r="F668" i="8"/>
  <c r="G668" i="8"/>
  <c r="H668" i="8"/>
  <c r="I668" i="8"/>
  <c r="J668" i="8"/>
  <c r="D669" i="8"/>
  <c r="E669" i="8"/>
  <c r="F669" i="8"/>
  <c r="G669" i="8"/>
  <c r="H669" i="8"/>
  <c r="I669" i="8"/>
  <c r="J669" i="8"/>
  <c r="D670" i="8"/>
  <c r="E670" i="8"/>
  <c r="F670" i="8"/>
  <c r="G670" i="8"/>
  <c r="H670" i="8"/>
  <c r="I670" i="8"/>
  <c r="J670" i="8"/>
  <c r="D671" i="8"/>
  <c r="E671" i="8"/>
  <c r="F671" i="8"/>
  <c r="G671" i="8"/>
  <c r="H671" i="8"/>
  <c r="I671" i="8"/>
  <c r="J671" i="8"/>
  <c r="D672" i="8"/>
  <c r="E672" i="8"/>
  <c r="F672" i="8"/>
  <c r="G672" i="8"/>
  <c r="H672" i="8"/>
  <c r="I672" i="8"/>
  <c r="J672" i="8"/>
  <c r="D673" i="8"/>
  <c r="E673" i="8"/>
  <c r="F673" i="8"/>
  <c r="G673" i="8"/>
  <c r="H673" i="8"/>
  <c r="I673" i="8"/>
  <c r="J673" i="8"/>
  <c r="D674" i="8"/>
  <c r="E674" i="8"/>
  <c r="F674" i="8"/>
  <c r="G674" i="8"/>
  <c r="H674" i="8"/>
  <c r="I674" i="8"/>
  <c r="J674" i="8"/>
  <c r="D675" i="8"/>
  <c r="E675" i="8"/>
  <c r="F675" i="8"/>
  <c r="G675" i="8"/>
  <c r="H675" i="8"/>
  <c r="I675" i="8"/>
  <c r="J675" i="8"/>
  <c r="D676" i="8"/>
  <c r="E676" i="8"/>
  <c r="F676" i="8"/>
  <c r="G676" i="8"/>
  <c r="H676" i="8"/>
  <c r="I676" i="8"/>
  <c r="J676" i="8"/>
  <c r="D677" i="8"/>
  <c r="E677" i="8"/>
  <c r="F677" i="8"/>
  <c r="G677" i="8"/>
  <c r="H677" i="8"/>
  <c r="I677" i="8"/>
  <c r="J677" i="8"/>
  <c r="D678" i="8"/>
  <c r="E678" i="8"/>
  <c r="F678" i="8"/>
  <c r="G678" i="8"/>
  <c r="H678" i="8"/>
  <c r="I678" i="8"/>
  <c r="J678" i="8"/>
  <c r="D679" i="8"/>
  <c r="E679" i="8"/>
  <c r="F679" i="8"/>
  <c r="G679" i="8"/>
  <c r="H679" i="8"/>
  <c r="I679" i="8"/>
  <c r="J679" i="8"/>
  <c r="D680" i="8"/>
  <c r="E680" i="8"/>
  <c r="F680" i="8"/>
  <c r="G680" i="8"/>
  <c r="H680" i="8"/>
  <c r="I680" i="8"/>
  <c r="J680" i="8"/>
  <c r="D681" i="8"/>
  <c r="E681" i="8"/>
  <c r="F681" i="8"/>
  <c r="G681" i="8"/>
  <c r="H681" i="8"/>
  <c r="I681" i="8"/>
  <c r="J681" i="8"/>
  <c r="D682" i="8"/>
  <c r="E682" i="8"/>
  <c r="F682" i="8"/>
  <c r="G682" i="8"/>
  <c r="H682" i="8"/>
  <c r="I682" i="8"/>
  <c r="J682" i="8"/>
  <c r="D683" i="8"/>
  <c r="E683" i="8"/>
  <c r="F683" i="8"/>
  <c r="G683" i="8"/>
  <c r="H683" i="8"/>
  <c r="I683" i="8"/>
  <c r="J683" i="8"/>
  <c r="D684" i="8"/>
  <c r="E684" i="8"/>
  <c r="F684" i="8"/>
  <c r="G684" i="8"/>
  <c r="H684" i="8"/>
  <c r="I684" i="8"/>
  <c r="J684" i="8"/>
  <c r="D685" i="8"/>
  <c r="E685" i="8"/>
  <c r="F685" i="8"/>
  <c r="G685" i="8"/>
  <c r="H685" i="8"/>
  <c r="I685" i="8"/>
  <c r="J685" i="8"/>
  <c r="D686" i="8"/>
  <c r="E686" i="8"/>
  <c r="F686" i="8"/>
  <c r="G686" i="8"/>
  <c r="H686" i="8"/>
  <c r="I686" i="8"/>
  <c r="J686" i="8"/>
  <c r="D687" i="8"/>
  <c r="E687" i="8"/>
  <c r="F687" i="8"/>
  <c r="G687" i="8"/>
  <c r="H687" i="8"/>
  <c r="I687" i="8"/>
  <c r="J687" i="8"/>
  <c r="D688" i="8"/>
  <c r="E688" i="8"/>
  <c r="F688" i="8"/>
  <c r="G688" i="8"/>
  <c r="H688" i="8"/>
  <c r="I688" i="8"/>
  <c r="J688" i="8"/>
  <c r="D689" i="8"/>
  <c r="E689" i="8"/>
  <c r="F689" i="8"/>
  <c r="G689" i="8"/>
  <c r="H689" i="8"/>
  <c r="I689" i="8"/>
  <c r="J689" i="8"/>
  <c r="D690" i="8"/>
  <c r="E690" i="8"/>
  <c r="F690" i="8"/>
  <c r="G690" i="8"/>
  <c r="H690" i="8"/>
  <c r="I690" i="8"/>
  <c r="J690" i="8"/>
  <c r="D691" i="8"/>
  <c r="E691" i="8"/>
  <c r="F691" i="8"/>
  <c r="G691" i="8"/>
  <c r="H691" i="8"/>
  <c r="I691" i="8"/>
  <c r="J691" i="8"/>
  <c r="D692" i="8"/>
  <c r="E692" i="8"/>
  <c r="F692" i="8"/>
  <c r="G692" i="8"/>
  <c r="H692" i="8"/>
  <c r="I692" i="8"/>
  <c r="J692" i="8"/>
  <c r="D693" i="8"/>
  <c r="E693" i="8"/>
  <c r="F693" i="8"/>
  <c r="G693" i="8"/>
  <c r="H693" i="8"/>
  <c r="I693" i="8"/>
  <c r="J693" i="8"/>
  <c r="D694" i="8"/>
  <c r="E694" i="8"/>
  <c r="F694" i="8"/>
  <c r="G694" i="8"/>
  <c r="H694" i="8"/>
  <c r="I694" i="8"/>
  <c r="J694" i="8"/>
  <c r="D695" i="8"/>
  <c r="E695" i="8"/>
  <c r="F695" i="8"/>
  <c r="G695" i="8"/>
  <c r="H695" i="8"/>
  <c r="I695" i="8"/>
  <c r="J695" i="8"/>
  <c r="D696" i="8"/>
  <c r="E696" i="8"/>
  <c r="F696" i="8"/>
  <c r="G696" i="8"/>
  <c r="H696" i="8"/>
  <c r="I696" i="8"/>
  <c r="J696" i="8"/>
  <c r="D697" i="8"/>
  <c r="E697" i="8"/>
  <c r="F697" i="8"/>
  <c r="G697" i="8"/>
  <c r="H697" i="8"/>
  <c r="I697" i="8"/>
  <c r="J697" i="8"/>
  <c r="D698" i="8"/>
  <c r="E698" i="8"/>
  <c r="F698" i="8"/>
  <c r="G698" i="8"/>
  <c r="H698" i="8"/>
  <c r="I698" i="8"/>
  <c r="J698" i="8"/>
  <c r="D699" i="8"/>
  <c r="E699" i="8"/>
  <c r="F699" i="8"/>
  <c r="G699" i="8"/>
  <c r="H699" i="8"/>
  <c r="I699" i="8"/>
  <c r="J699" i="8"/>
  <c r="D700" i="8"/>
  <c r="E700" i="8"/>
  <c r="F700" i="8"/>
  <c r="G700" i="8"/>
  <c r="H700" i="8"/>
  <c r="I700" i="8"/>
  <c r="J700" i="8"/>
  <c r="D701" i="8"/>
  <c r="E701" i="8"/>
  <c r="F701" i="8"/>
  <c r="G701" i="8"/>
  <c r="H701" i="8"/>
  <c r="I701" i="8"/>
  <c r="J701" i="8"/>
  <c r="D702" i="8"/>
  <c r="E702" i="8"/>
  <c r="F702" i="8"/>
  <c r="G702" i="8"/>
  <c r="H702" i="8"/>
  <c r="I702" i="8"/>
  <c r="J702" i="8"/>
  <c r="D703" i="8"/>
  <c r="E703" i="8"/>
  <c r="F703" i="8"/>
  <c r="G703" i="8"/>
  <c r="H703" i="8"/>
  <c r="I703" i="8"/>
  <c r="J703" i="8"/>
  <c r="D704" i="8"/>
  <c r="E704" i="8"/>
  <c r="F704" i="8"/>
  <c r="G704" i="8"/>
  <c r="H704" i="8"/>
  <c r="I704" i="8"/>
  <c r="J704" i="8"/>
  <c r="D705" i="8"/>
  <c r="E705" i="8"/>
  <c r="F705" i="8"/>
  <c r="G705" i="8"/>
  <c r="H705" i="8"/>
  <c r="I705" i="8"/>
  <c r="J705" i="8"/>
  <c r="D706" i="8"/>
  <c r="E706" i="8"/>
  <c r="F706" i="8"/>
  <c r="G706" i="8"/>
  <c r="H706" i="8"/>
  <c r="I706" i="8"/>
  <c r="J706" i="8"/>
  <c r="D707" i="8"/>
  <c r="E707" i="8"/>
  <c r="F707" i="8"/>
  <c r="G707" i="8"/>
  <c r="H707" i="8"/>
  <c r="I707" i="8"/>
  <c r="J707" i="8"/>
  <c r="D708" i="8"/>
  <c r="E708" i="8"/>
  <c r="F708" i="8"/>
  <c r="G708" i="8"/>
  <c r="H708" i="8"/>
  <c r="I708" i="8"/>
  <c r="J708" i="8"/>
  <c r="D709" i="8"/>
  <c r="E709" i="8"/>
  <c r="F709" i="8"/>
  <c r="G709" i="8"/>
  <c r="H709" i="8"/>
  <c r="I709" i="8"/>
  <c r="J709" i="8"/>
  <c r="D710" i="8"/>
  <c r="E710" i="8"/>
  <c r="F710" i="8"/>
  <c r="G710" i="8"/>
  <c r="H710" i="8"/>
  <c r="I710" i="8"/>
  <c r="J710" i="8"/>
  <c r="D711" i="8"/>
  <c r="E711" i="8"/>
  <c r="F711" i="8"/>
  <c r="G711" i="8"/>
  <c r="H711" i="8"/>
  <c r="I711" i="8"/>
  <c r="J711" i="8"/>
  <c r="D712" i="8"/>
  <c r="E712" i="8"/>
  <c r="F712" i="8"/>
  <c r="G712" i="8"/>
  <c r="H712" i="8"/>
  <c r="I712" i="8"/>
  <c r="J712" i="8"/>
  <c r="D713" i="8"/>
  <c r="E713" i="8"/>
  <c r="F713" i="8"/>
  <c r="G713" i="8"/>
  <c r="H713" i="8"/>
  <c r="I713" i="8"/>
  <c r="J713" i="8"/>
  <c r="D714" i="8"/>
  <c r="E714" i="8"/>
  <c r="F714" i="8"/>
  <c r="G714" i="8"/>
  <c r="H714" i="8"/>
  <c r="I714" i="8"/>
  <c r="J714" i="8"/>
  <c r="D715" i="8"/>
  <c r="E715" i="8"/>
  <c r="F715" i="8"/>
  <c r="G715" i="8"/>
  <c r="H715" i="8"/>
  <c r="I715" i="8"/>
  <c r="J715" i="8"/>
  <c r="D716" i="8"/>
  <c r="E716" i="8"/>
  <c r="F716" i="8"/>
  <c r="G716" i="8"/>
  <c r="H716" i="8"/>
  <c r="I716" i="8"/>
  <c r="J716" i="8"/>
  <c r="D717" i="8"/>
  <c r="E717" i="8"/>
  <c r="F717" i="8"/>
  <c r="G717" i="8"/>
  <c r="H717" i="8"/>
  <c r="I717" i="8"/>
  <c r="J717" i="8"/>
  <c r="D718" i="8"/>
  <c r="E718" i="8"/>
  <c r="F718" i="8"/>
  <c r="G718" i="8"/>
  <c r="H718" i="8"/>
  <c r="I718" i="8"/>
  <c r="J718" i="8"/>
  <c r="D719" i="8"/>
  <c r="E719" i="8"/>
  <c r="F719" i="8"/>
  <c r="G719" i="8"/>
  <c r="H719" i="8"/>
  <c r="I719" i="8"/>
  <c r="J719" i="8"/>
  <c r="D720" i="8"/>
  <c r="E720" i="8"/>
  <c r="F720" i="8"/>
  <c r="G720" i="8"/>
  <c r="H720" i="8"/>
  <c r="I720" i="8"/>
  <c r="J720" i="8"/>
  <c r="D721" i="8"/>
  <c r="E721" i="8"/>
  <c r="F721" i="8"/>
  <c r="G721" i="8"/>
  <c r="H721" i="8"/>
  <c r="I721" i="8"/>
  <c r="J721" i="8"/>
  <c r="D722" i="8"/>
  <c r="E722" i="8"/>
  <c r="F722" i="8"/>
  <c r="G722" i="8"/>
  <c r="H722" i="8"/>
  <c r="I722" i="8"/>
  <c r="J722" i="8"/>
  <c r="D723" i="8"/>
  <c r="E723" i="8"/>
  <c r="F723" i="8"/>
  <c r="G723" i="8"/>
  <c r="H723" i="8"/>
  <c r="I723" i="8"/>
  <c r="J723" i="8"/>
  <c r="D724" i="8"/>
  <c r="E724" i="8"/>
  <c r="F724" i="8"/>
  <c r="G724" i="8"/>
  <c r="H724" i="8"/>
  <c r="I724" i="8"/>
  <c r="J724" i="8"/>
  <c r="D725" i="8"/>
  <c r="E725" i="8"/>
  <c r="F725" i="8"/>
  <c r="G725" i="8"/>
  <c r="H725" i="8"/>
  <c r="I725" i="8"/>
  <c r="J725" i="8"/>
  <c r="D726" i="8"/>
  <c r="E726" i="8"/>
  <c r="F726" i="8"/>
  <c r="G726" i="8"/>
  <c r="H726" i="8"/>
  <c r="I726" i="8"/>
  <c r="J726" i="8"/>
  <c r="D727" i="8"/>
  <c r="E727" i="8"/>
  <c r="F727" i="8"/>
  <c r="G727" i="8"/>
  <c r="H727" i="8"/>
  <c r="I727" i="8"/>
  <c r="J727" i="8"/>
  <c r="D728" i="8"/>
  <c r="E728" i="8"/>
  <c r="F728" i="8"/>
  <c r="G728" i="8"/>
  <c r="H728" i="8"/>
  <c r="I728" i="8"/>
  <c r="J728" i="8"/>
  <c r="D729" i="8"/>
  <c r="E729" i="8"/>
  <c r="F729" i="8"/>
  <c r="G729" i="8"/>
  <c r="H729" i="8"/>
  <c r="I729" i="8"/>
  <c r="J729" i="8"/>
  <c r="D730" i="8"/>
  <c r="E730" i="8"/>
  <c r="F730" i="8"/>
  <c r="G730" i="8"/>
  <c r="H730" i="8"/>
  <c r="I730" i="8"/>
  <c r="J730" i="8"/>
  <c r="D731" i="8"/>
  <c r="E731" i="8"/>
  <c r="F731" i="8"/>
  <c r="G731" i="8"/>
  <c r="H731" i="8"/>
  <c r="I731" i="8"/>
  <c r="J731" i="8"/>
  <c r="D732" i="8"/>
  <c r="E732" i="8"/>
  <c r="F732" i="8"/>
  <c r="G732" i="8"/>
  <c r="H732" i="8"/>
  <c r="I732" i="8"/>
  <c r="J732" i="8"/>
  <c r="D733" i="8"/>
  <c r="E733" i="8"/>
  <c r="F733" i="8"/>
  <c r="G733" i="8"/>
  <c r="H733" i="8"/>
  <c r="I733" i="8"/>
  <c r="J733" i="8"/>
  <c r="D734" i="8"/>
  <c r="E734" i="8"/>
  <c r="F734" i="8"/>
  <c r="G734" i="8"/>
  <c r="H734" i="8"/>
  <c r="I734" i="8"/>
  <c r="J734" i="8"/>
  <c r="D735" i="8"/>
  <c r="E735" i="8"/>
  <c r="F735" i="8"/>
  <c r="G735" i="8"/>
  <c r="H735" i="8"/>
  <c r="I735" i="8"/>
  <c r="J735" i="8"/>
  <c r="D736" i="8"/>
  <c r="E736" i="8"/>
  <c r="F736" i="8"/>
  <c r="G736" i="8"/>
  <c r="H736" i="8"/>
  <c r="I736" i="8"/>
  <c r="J736" i="8"/>
  <c r="D737" i="8"/>
  <c r="E737" i="8"/>
  <c r="F737" i="8"/>
  <c r="G737" i="8"/>
  <c r="H737" i="8"/>
  <c r="I737" i="8"/>
  <c r="J737" i="8"/>
  <c r="D738" i="8"/>
  <c r="E738" i="8"/>
  <c r="F738" i="8"/>
  <c r="G738" i="8"/>
  <c r="H738" i="8"/>
  <c r="I738" i="8"/>
  <c r="J738" i="8"/>
  <c r="D739" i="8"/>
  <c r="E739" i="8"/>
  <c r="F739" i="8"/>
  <c r="G739" i="8"/>
  <c r="H739" i="8"/>
  <c r="I739" i="8"/>
  <c r="J739" i="8"/>
  <c r="D740" i="8"/>
  <c r="E740" i="8"/>
  <c r="F740" i="8"/>
  <c r="G740" i="8"/>
  <c r="H740" i="8"/>
  <c r="I740" i="8"/>
  <c r="J740" i="8"/>
  <c r="D741" i="8"/>
  <c r="E741" i="8"/>
  <c r="F741" i="8"/>
  <c r="G741" i="8"/>
  <c r="H741" i="8"/>
  <c r="I741" i="8"/>
  <c r="J741" i="8"/>
  <c r="D742" i="8"/>
  <c r="E742" i="8"/>
  <c r="F742" i="8"/>
  <c r="G742" i="8"/>
  <c r="H742" i="8"/>
  <c r="I742" i="8"/>
  <c r="J742" i="8"/>
  <c r="D743" i="8"/>
  <c r="E743" i="8"/>
  <c r="F743" i="8"/>
  <c r="G743" i="8"/>
  <c r="H743" i="8"/>
  <c r="I743" i="8"/>
  <c r="J743" i="8"/>
  <c r="D744" i="8"/>
  <c r="E744" i="8"/>
  <c r="F744" i="8"/>
  <c r="G744" i="8"/>
  <c r="H744" i="8"/>
  <c r="I744" i="8"/>
  <c r="J744" i="8"/>
  <c r="D745" i="8"/>
  <c r="E745" i="8"/>
  <c r="F745" i="8"/>
  <c r="G745" i="8"/>
  <c r="H745" i="8"/>
  <c r="I745" i="8"/>
  <c r="J745" i="8"/>
  <c r="D746" i="8"/>
  <c r="E746" i="8"/>
  <c r="F746" i="8"/>
  <c r="G746" i="8"/>
  <c r="H746" i="8"/>
  <c r="I746" i="8"/>
  <c r="J746" i="8"/>
  <c r="D747" i="8"/>
  <c r="E747" i="8"/>
  <c r="F747" i="8"/>
  <c r="G747" i="8"/>
  <c r="H747" i="8"/>
  <c r="I747" i="8"/>
  <c r="J747" i="8"/>
  <c r="D748" i="8"/>
  <c r="E748" i="8"/>
  <c r="F748" i="8"/>
  <c r="G748" i="8"/>
  <c r="H748" i="8"/>
  <c r="I748" i="8"/>
  <c r="J748" i="8"/>
  <c r="D749" i="8"/>
  <c r="E749" i="8"/>
  <c r="F749" i="8"/>
  <c r="G749" i="8"/>
  <c r="H749" i="8"/>
  <c r="I749" i="8"/>
  <c r="J749" i="8"/>
  <c r="D750" i="8"/>
  <c r="E750" i="8"/>
  <c r="F750" i="8"/>
  <c r="G750" i="8"/>
  <c r="H750" i="8"/>
  <c r="I750" i="8"/>
  <c r="J750" i="8"/>
  <c r="D751" i="8"/>
  <c r="E751" i="8"/>
  <c r="F751" i="8"/>
  <c r="G751" i="8"/>
  <c r="H751" i="8"/>
  <c r="I751" i="8"/>
  <c r="J751" i="8"/>
  <c r="D752" i="8"/>
  <c r="E752" i="8"/>
  <c r="F752" i="8"/>
  <c r="G752" i="8"/>
  <c r="H752" i="8"/>
  <c r="I752" i="8"/>
  <c r="J752" i="8"/>
  <c r="D753" i="8"/>
  <c r="E753" i="8"/>
  <c r="F753" i="8"/>
  <c r="G753" i="8"/>
  <c r="H753" i="8"/>
  <c r="I753" i="8"/>
  <c r="J753" i="8"/>
  <c r="D754" i="8"/>
  <c r="E754" i="8"/>
  <c r="F754" i="8"/>
  <c r="G754" i="8"/>
  <c r="H754" i="8"/>
  <c r="I754" i="8"/>
  <c r="J754" i="8"/>
  <c r="D755" i="8"/>
  <c r="E755" i="8"/>
  <c r="F755" i="8"/>
  <c r="G755" i="8"/>
  <c r="H755" i="8"/>
  <c r="I755" i="8"/>
  <c r="J755" i="8"/>
  <c r="D756" i="8"/>
  <c r="E756" i="8"/>
  <c r="F756" i="8"/>
  <c r="G756" i="8"/>
  <c r="H756" i="8"/>
  <c r="I756" i="8"/>
  <c r="J756" i="8"/>
  <c r="D757" i="8"/>
  <c r="E757" i="8"/>
  <c r="F757" i="8"/>
  <c r="G757" i="8"/>
  <c r="H757" i="8"/>
  <c r="I757" i="8"/>
  <c r="J757" i="8"/>
  <c r="D758" i="8"/>
  <c r="E758" i="8"/>
  <c r="F758" i="8"/>
  <c r="G758" i="8"/>
  <c r="H758" i="8"/>
  <c r="I758" i="8"/>
  <c r="J758" i="8"/>
  <c r="D759" i="8"/>
  <c r="E759" i="8"/>
  <c r="F759" i="8"/>
  <c r="G759" i="8"/>
  <c r="H759" i="8"/>
  <c r="I759" i="8"/>
  <c r="J759" i="8"/>
  <c r="D760" i="8"/>
  <c r="E760" i="8"/>
  <c r="F760" i="8"/>
  <c r="G760" i="8"/>
  <c r="H760" i="8"/>
  <c r="I760" i="8"/>
  <c r="J760" i="8"/>
  <c r="D761" i="8"/>
  <c r="E761" i="8"/>
  <c r="F761" i="8"/>
  <c r="G761" i="8"/>
  <c r="H761" i="8"/>
  <c r="I761" i="8"/>
  <c r="J761" i="8"/>
  <c r="D762" i="8"/>
  <c r="E762" i="8"/>
  <c r="F762" i="8"/>
  <c r="G762" i="8"/>
  <c r="H762" i="8"/>
  <c r="I762" i="8"/>
  <c r="J762" i="8"/>
  <c r="D763" i="8"/>
  <c r="E763" i="8"/>
  <c r="F763" i="8"/>
  <c r="G763" i="8"/>
  <c r="H763" i="8"/>
  <c r="I763" i="8"/>
  <c r="J763" i="8"/>
  <c r="D764" i="8"/>
  <c r="E764" i="8"/>
  <c r="F764" i="8"/>
  <c r="G764" i="8"/>
  <c r="H764" i="8"/>
  <c r="I764" i="8"/>
  <c r="J764" i="8"/>
  <c r="D765" i="8"/>
  <c r="E765" i="8"/>
  <c r="F765" i="8"/>
  <c r="G765" i="8"/>
  <c r="H765" i="8"/>
  <c r="I765" i="8"/>
  <c r="J765" i="8"/>
  <c r="D766" i="8"/>
  <c r="E766" i="8"/>
  <c r="F766" i="8"/>
  <c r="G766" i="8"/>
  <c r="H766" i="8"/>
  <c r="I766" i="8"/>
  <c r="J766" i="8"/>
  <c r="D767" i="8"/>
  <c r="E767" i="8"/>
  <c r="F767" i="8"/>
  <c r="G767" i="8"/>
  <c r="H767" i="8"/>
  <c r="I767" i="8"/>
  <c r="J767" i="8"/>
  <c r="D768" i="8"/>
  <c r="E768" i="8"/>
  <c r="F768" i="8"/>
  <c r="G768" i="8"/>
  <c r="H768" i="8"/>
  <c r="I768" i="8"/>
  <c r="J768" i="8"/>
  <c r="D769" i="8"/>
  <c r="E769" i="8"/>
  <c r="F769" i="8"/>
  <c r="G769" i="8"/>
  <c r="H769" i="8"/>
  <c r="I769" i="8"/>
  <c r="J769" i="8"/>
  <c r="D770" i="8"/>
  <c r="E770" i="8"/>
  <c r="F770" i="8"/>
  <c r="G770" i="8"/>
  <c r="H770" i="8"/>
  <c r="I770" i="8"/>
  <c r="J770" i="8"/>
  <c r="D771" i="8"/>
  <c r="E771" i="8"/>
  <c r="F771" i="8"/>
  <c r="G771" i="8"/>
  <c r="H771" i="8"/>
  <c r="I771" i="8"/>
  <c r="J771" i="8"/>
  <c r="D772" i="8"/>
  <c r="E772" i="8"/>
  <c r="F772" i="8"/>
  <c r="G772" i="8"/>
  <c r="H772" i="8"/>
  <c r="I772" i="8"/>
  <c r="J772" i="8"/>
  <c r="D773" i="8"/>
  <c r="E773" i="8"/>
  <c r="F773" i="8"/>
  <c r="G773" i="8"/>
  <c r="H773" i="8"/>
  <c r="I773" i="8"/>
  <c r="J773" i="8"/>
  <c r="D774" i="8"/>
  <c r="E774" i="8"/>
  <c r="F774" i="8"/>
  <c r="G774" i="8"/>
  <c r="H774" i="8"/>
  <c r="I774" i="8"/>
  <c r="J774" i="8"/>
  <c r="D775" i="8"/>
  <c r="E775" i="8"/>
  <c r="F775" i="8"/>
  <c r="G775" i="8"/>
  <c r="H775" i="8"/>
  <c r="I775" i="8"/>
  <c r="J775" i="8"/>
  <c r="D776" i="8"/>
  <c r="E776" i="8"/>
  <c r="F776" i="8"/>
  <c r="G776" i="8"/>
  <c r="H776" i="8"/>
  <c r="I776" i="8"/>
  <c r="J776" i="8"/>
  <c r="D777" i="8"/>
  <c r="E777" i="8"/>
  <c r="F777" i="8"/>
  <c r="G777" i="8"/>
  <c r="H777" i="8"/>
  <c r="I777" i="8"/>
  <c r="J777" i="8"/>
  <c r="D778" i="8"/>
  <c r="E778" i="8"/>
  <c r="F778" i="8"/>
  <c r="G778" i="8"/>
  <c r="H778" i="8"/>
  <c r="I778" i="8"/>
  <c r="J778" i="8"/>
  <c r="D779" i="8"/>
  <c r="E779" i="8"/>
  <c r="F779" i="8"/>
  <c r="G779" i="8"/>
  <c r="H779" i="8"/>
  <c r="I779" i="8"/>
  <c r="J779" i="8"/>
  <c r="D780" i="8"/>
  <c r="E780" i="8"/>
  <c r="F780" i="8"/>
  <c r="G780" i="8"/>
  <c r="H780" i="8"/>
  <c r="I780" i="8"/>
  <c r="J780" i="8"/>
  <c r="D781" i="8"/>
  <c r="E781" i="8"/>
  <c r="F781" i="8"/>
  <c r="G781" i="8"/>
  <c r="H781" i="8"/>
  <c r="I781" i="8"/>
  <c r="J781" i="8"/>
  <c r="D782" i="8"/>
  <c r="E782" i="8"/>
  <c r="F782" i="8"/>
  <c r="G782" i="8"/>
  <c r="H782" i="8"/>
  <c r="I782" i="8"/>
  <c r="J782" i="8"/>
  <c r="D783" i="8"/>
  <c r="E783" i="8"/>
  <c r="F783" i="8"/>
  <c r="G783" i="8"/>
  <c r="H783" i="8"/>
  <c r="I783" i="8"/>
  <c r="J783" i="8"/>
  <c r="D784" i="8"/>
  <c r="E784" i="8"/>
  <c r="F784" i="8"/>
  <c r="G784" i="8"/>
  <c r="H784" i="8"/>
  <c r="I784" i="8"/>
  <c r="J784" i="8"/>
  <c r="D785" i="8"/>
  <c r="E785" i="8"/>
  <c r="F785" i="8"/>
  <c r="G785" i="8"/>
  <c r="H785" i="8"/>
  <c r="I785" i="8"/>
  <c r="J785" i="8"/>
  <c r="D786" i="8"/>
  <c r="E786" i="8"/>
  <c r="F786" i="8"/>
  <c r="G786" i="8"/>
  <c r="H786" i="8"/>
  <c r="I786" i="8"/>
  <c r="J786" i="8"/>
  <c r="D787" i="8"/>
  <c r="E787" i="8"/>
  <c r="F787" i="8"/>
  <c r="G787" i="8"/>
  <c r="H787" i="8"/>
  <c r="I787" i="8"/>
  <c r="J787" i="8"/>
  <c r="D788" i="8"/>
  <c r="E788" i="8"/>
  <c r="F788" i="8"/>
  <c r="G788" i="8"/>
  <c r="H788" i="8"/>
  <c r="I788" i="8"/>
  <c r="J788" i="8"/>
  <c r="D789" i="8"/>
  <c r="E789" i="8"/>
  <c r="F789" i="8"/>
  <c r="G789" i="8"/>
  <c r="H789" i="8"/>
  <c r="I789" i="8"/>
  <c r="J789" i="8"/>
  <c r="D790" i="8"/>
  <c r="E790" i="8"/>
  <c r="F790" i="8"/>
  <c r="G790" i="8"/>
  <c r="H790" i="8"/>
  <c r="I790" i="8"/>
  <c r="J790" i="8"/>
  <c r="D791" i="8"/>
  <c r="E791" i="8"/>
  <c r="F791" i="8"/>
  <c r="G791" i="8"/>
  <c r="H791" i="8"/>
  <c r="I791" i="8"/>
  <c r="J791" i="8"/>
  <c r="D792" i="8"/>
  <c r="E792" i="8"/>
  <c r="F792" i="8"/>
  <c r="G792" i="8"/>
  <c r="H792" i="8"/>
  <c r="I792" i="8"/>
  <c r="J792" i="8"/>
  <c r="D793" i="8"/>
  <c r="E793" i="8"/>
  <c r="F793" i="8"/>
  <c r="G793" i="8"/>
  <c r="H793" i="8"/>
  <c r="I793" i="8"/>
  <c r="J793" i="8"/>
  <c r="D794" i="8"/>
  <c r="E794" i="8"/>
  <c r="F794" i="8"/>
  <c r="G794" i="8"/>
  <c r="H794" i="8"/>
  <c r="I794" i="8"/>
  <c r="J794" i="8"/>
  <c r="D795" i="8"/>
  <c r="E795" i="8"/>
  <c r="F795" i="8"/>
  <c r="G795" i="8"/>
  <c r="H795" i="8"/>
  <c r="I795" i="8"/>
  <c r="J795" i="8"/>
  <c r="D796" i="8"/>
  <c r="E796" i="8"/>
  <c r="F796" i="8"/>
  <c r="G796" i="8"/>
  <c r="H796" i="8"/>
  <c r="I796" i="8"/>
  <c r="J796" i="8"/>
  <c r="D797" i="8"/>
  <c r="E797" i="8"/>
  <c r="F797" i="8"/>
  <c r="G797" i="8"/>
  <c r="H797" i="8"/>
  <c r="I797" i="8"/>
  <c r="J797" i="8"/>
  <c r="D798" i="8"/>
  <c r="E798" i="8"/>
  <c r="F798" i="8"/>
  <c r="G798" i="8"/>
  <c r="H798" i="8"/>
  <c r="I798" i="8"/>
  <c r="J798" i="8"/>
  <c r="D799" i="8"/>
  <c r="E799" i="8"/>
  <c r="F799" i="8"/>
  <c r="G799" i="8"/>
  <c r="H799" i="8"/>
  <c r="I799" i="8"/>
  <c r="J799" i="8"/>
  <c r="D800" i="8"/>
  <c r="E800" i="8"/>
  <c r="F800" i="8"/>
  <c r="G800" i="8"/>
  <c r="H800" i="8"/>
  <c r="I800" i="8"/>
  <c r="J800" i="8"/>
  <c r="D801" i="8"/>
  <c r="E801" i="8"/>
  <c r="F801" i="8"/>
  <c r="G801" i="8"/>
  <c r="H801" i="8"/>
  <c r="I801" i="8"/>
  <c r="J801" i="8"/>
  <c r="D802" i="8"/>
  <c r="E802" i="8"/>
  <c r="F802" i="8"/>
  <c r="G802" i="8"/>
  <c r="H802" i="8"/>
  <c r="I802" i="8"/>
  <c r="J802" i="8"/>
  <c r="D803" i="8"/>
  <c r="E803" i="8"/>
  <c r="F803" i="8"/>
  <c r="G803" i="8"/>
  <c r="H803" i="8"/>
  <c r="I803" i="8"/>
  <c r="J803" i="8"/>
  <c r="D804" i="8"/>
  <c r="E804" i="8"/>
  <c r="F804" i="8"/>
  <c r="G804" i="8"/>
  <c r="H804" i="8"/>
  <c r="I804" i="8"/>
  <c r="J804" i="8"/>
  <c r="D805" i="8"/>
  <c r="E805" i="8"/>
  <c r="F805" i="8"/>
  <c r="G805" i="8"/>
  <c r="H805" i="8"/>
  <c r="I805" i="8"/>
  <c r="J805" i="8"/>
  <c r="D806" i="8"/>
  <c r="E806" i="8"/>
  <c r="F806" i="8"/>
  <c r="G806" i="8"/>
  <c r="H806" i="8"/>
  <c r="I806" i="8"/>
  <c r="J806" i="8"/>
  <c r="D807" i="8"/>
  <c r="E807" i="8"/>
  <c r="F807" i="8"/>
  <c r="G807" i="8"/>
  <c r="H807" i="8"/>
  <c r="I807" i="8"/>
  <c r="J807" i="8"/>
  <c r="D808" i="8"/>
  <c r="E808" i="8"/>
  <c r="F808" i="8"/>
  <c r="G808" i="8"/>
  <c r="H808" i="8"/>
  <c r="I808" i="8"/>
  <c r="J808" i="8"/>
  <c r="D809" i="8"/>
  <c r="E809" i="8"/>
  <c r="F809" i="8"/>
  <c r="G809" i="8"/>
  <c r="H809" i="8"/>
  <c r="I809" i="8"/>
  <c r="J809" i="8"/>
  <c r="D810" i="8"/>
  <c r="E810" i="8"/>
  <c r="F810" i="8"/>
  <c r="G810" i="8"/>
  <c r="H810" i="8"/>
  <c r="I810" i="8"/>
  <c r="J810" i="8"/>
  <c r="D811" i="8"/>
  <c r="E811" i="8"/>
  <c r="F811" i="8"/>
  <c r="G811" i="8"/>
  <c r="H811" i="8"/>
  <c r="I811" i="8"/>
  <c r="J811" i="8"/>
  <c r="D812" i="8"/>
  <c r="E812" i="8"/>
  <c r="F812" i="8"/>
  <c r="G812" i="8"/>
  <c r="H812" i="8"/>
  <c r="I812" i="8"/>
  <c r="J812" i="8"/>
  <c r="D813" i="8"/>
  <c r="E813" i="8"/>
  <c r="F813" i="8"/>
  <c r="G813" i="8"/>
  <c r="H813" i="8"/>
  <c r="I813" i="8"/>
  <c r="J813" i="8"/>
  <c r="D814" i="8"/>
  <c r="E814" i="8"/>
  <c r="F814" i="8"/>
  <c r="G814" i="8"/>
  <c r="H814" i="8"/>
  <c r="I814" i="8"/>
  <c r="J814" i="8"/>
  <c r="D815" i="8"/>
  <c r="E815" i="8"/>
  <c r="F815" i="8"/>
  <c r="G815" i="8"/>
  <c r="H815" i="8"/>
  <c r="I815" i="8"/>
  <c r="J815" i="8"/>
  <c r="D816" i="8"/>
  <c r="E816" i="8"/>
  <c r="F816" i="8"/>
  <c r="G816" i="8"/>
  <c r="H816" i="8"/>
  <c r="I816" i="8"/>
  <c r="J816" i="8"/>
  <c r="D817" i="8"/>
  <c r="E817" i="8"/>
  <c r="F817" i="8"/>
  <c r="G817" i="8"/>
  <c r="H817" i="8"/>
  <c r="I817" i="8"/>
  <c r="J817" i="8"/>
  <c r="D818" i="8"/>
  <c r="E818" i="8"/>
  <c r="F818" i="8"/>
  <c r="G818" i="8"/>
  <c r="H818" i="8"/>
  <c r="I818" i="8"/>
  <c r="J818" i="8"/>
  <c r="D819" i="8"/>
  <c r="E819" i="8"/>
  <c r="F819" i="8"/>
  <c r="G819" i="8"/>
  <c r="H819" i="8"/>
  <c r="I819" i="8"/>
  <c r="J819" i="8"/>
  <c r="D820" i="8"/>
  <c r="E820" i="8"/>
  <c r="F820" i="8"/>
  <c r="G820" i="8"/>
  <c r="H820" i="8"/>
  <c r="I820" i="8"/>
  <c r="J820" i="8"/>
  <c r="D821" i="8"/>
  <c r="E821" i="8"/>
  <c r="F821" i="8"/>
  <c r="G821" i="8"/>
  <c r="H821" i="8"/>
  <c r="I821" i="8"/>
  <c r="J821" i="8"/>
  <c r="D822" i="8"/>
  <c r="E822" i="8"/>
  <c r="F822" i="8"/>
  <c r="G822" i="8"/>
  <c r="H822" i="8"/>
  <c r="I822" i="8"/>
  <c r="J822" i="8"/>
  <c r="D823" i="8"/>
  <c r="E823" i="8"/>
  <c r="F823" i="8"/>
  <c r="G823" i="8"/>
  <c r="H823" i="8"/>
  <c r="I823" i="8"/>
  <c r="J823" i="8"/>
  <c r="D824" i="8"/>
  <c r="E824" i="8"/>
  <c r="F824" i="8"/>
  <c r="G824" i="8"/>
  <c r="H824" i="8"/>
  <c r="I824" i="8"/>
  <c r="J824" i="8"/>
  <c r="D825" i="8"/>
  <c r="E825" i="8"/>
  <c r="F825" i="8"/>
  <c r="G825" i="8"/>
  <c r="H825" i="8"/>
  <c r="I825" i="8"/>
  <c r="J825" i="8"/>
  <c r="D826" i="8"/>
  <c r="E826" i="8"/>
  <c r="F826" i="8"/>
  <c r="G826" i="8"/>
  <c r="H826" i="8"/>
  <c r="I826" i="8"/>
  <c r="J826" i="8"/>
  <c r="D827" i="8"/>
  <c r="E827" i="8"/>
  <c r="F827" i="8"/>
  <c r="G827" i="8"/>
  <c r="H827" i="8"/>
  <c r="I827" i="8"/>
  <c r="J827" i="8"/>
  <c r="D828" i="8"/>
  <c r="E828" i="8"/>
  <c r="F828" i="8"/>
  <c r="G828" i="8"/>
  <c r="H828" i="8"/>
  <c r="I828" i="8"/>
  <c r="J828" i="8"/>
  <c r="D829" i="8"/>
  <c r="E829" i="8"/>
  <c r="F829" i="8"/>
  <c r="G829" i="8"/>
  <c r="H829" i="8"/>
  <c r="I829" i="8"/>
  <c r="J829" i="8"/>
  <c r="D830" i="8"/>
  <c r="E830" i="8"/>
  <c r="F830" i="8"/>
  <c r="G830" i="8"/>
  <c r="H830" i="8"/>
  <c r="I830" i="8"/>
  <c r="J830" i="8"/>
  <c r="D831" i="8"/>
  <c r="E831" i="8"/>
  <c r="F831" i="8"/>
  <c r="G831" i="8"/>
  <c r="H831" i="8"/>
  <c r="I831" i="8"/>
  <c r="J831" i="8"/>
  <c r="D832" i="8"/>
  <c r="E832" i="8"/>
  <c r="F832" i="8"/>
  <c r="G832" i="8"/>
  <c r="H832" i="8"/>
  <c r="I832" i="8"/>
  <c r="J832" i="8"/>
  <c r="D833" i="8"/>
  <c r="E833" i="8"/>
  <c r="F833" i="8"/>
  <c r="G833" i="8"/>
  <c r="H833" i="8"/>
  <c r="I833" i="8"/>
  <c r="J833" i="8"/>
  <c r="D834" i="8"/>
  <c r="E834" i="8"/>
  <c r="F834" i="8"/>
  <c r="G834" i="8"/>
  <c r="H834" i="8"/>
  <c r="I834" i="8"/>
  <c r="J834" i="8"/>
  <c r="D835" i="8"/>
  <c r="E835" i="8"/>
  <c r="F835" i="8"/>
  <c r="G835" i="8"/>
  <c r="H835" i="8"/>
  <c r="I835" i="8"/>
  <c r="J835" i="8"/>
  <c r="D836" i="8"/>
  <c r="E836" i="8"/>
  <c r="F836" i="8"/>
  <c r="G836" i="8"/>
  <c r="H836" i="8"/>
  <c r="I836" i="8"/>
  <c r="J836" i="8"/>
  <c r="D837" i="8"/>
  <c r="E837" i="8"/>
  <c r="F837" i="8"/>
  <c r="G837" i="8"/>
  <c r="H837" i="8"/>
  <c r="I837" i="8"/>
  <c r="J837" i="8"/>
  <c r="D838" i="8"/>
  <c r="E838" i="8"/>
  <c r="F838" i="8"/>
  <c r="G838" i="8"/>
  <c r="H838" i="8"/>
  <c r="I838" i="8"/>
  <c r="J838" i="8"/>
  <c r="D839" i="8"/>
  <c r="E839" i="8"/>
  <c r="F839" i="8"/>
  <c r="G839" i="8"/>
  <c r="H839" i="8"/>
  <c r="I839" i="8"/>
  <c r="J839" i="8"/>
  <c r="D840" i="8"/>
  <c r="E840" i="8"/>
  <c r="F840" i="8"/>
  <c r="G840" i="8"/>
  <c r="H840" i="8"/>
  <c r="I840" i="8"/>
  <c r="J840" i="8"/>
  <c r="D841" i="8"/>
  <c r="E841" i="8"/>
  <c r="F841" i="8"/>
  <c r="G841" i="8"/>
  <c r="H841" i="8"/>
  <c r="I841" i="8"/>
  <c r="J841" i="8"/>
  <c r="D842" i="8"/>
  <c r="E842" i="8"/>
  <c r="F842" i="8"/>
  <c r="G842" i="8"/>
  <c r="H842" i="8"/>
  <c r="I842" i="8"/>
  <c r="J842" i="8"/>
  <c r="D843" i="8"/>
  <c r="E843" i="8"/>
  <c r="F843" i="8"/>
  <c r="G843" i="8"/>
  <c r="H843" i="8"/>
  <c r="I843" i="8"/>
  <c r="J843" i="8"/>
  <c r="D844" i="8"/>
  <c r="E844" i="8"/>
  <c r="F844" i="8"/>
  <c r="G844" i="8"/>
  <c r="H844" i="8"/>
  <c r="I844" i="8"/>
  <c r="J844" i="8"/>
  <c r="D845" i="8"/>
  <c r="E845" i="8"/>
  <c r="F845" i="8"/>
  <c r="G845" i="8"/>
  <c r="H845" i="8"/>
  <c r="I845" i="8"/>
  <c r="J845" i="8"/>
  <c r="D846" i="8"/>
  <c r="E846" i="8"/>
  <c r="F846" i="8"/>
  <c r="G846" i="8"/>
  <c r="H846" i="8"/>
  <c r="I846" i="8"/>
  <c r="J846" i="8"/>
  <c r="D847" i="8"/>
  <c r="E847" i="8"/>
  <c r="F847" i="8"/>
  <c r="G847" i="8"/>
  <c r="H847" i="8"/>
  <c r="I847" i="8"/>
  <c r="J847" i="8"/>
  <c r="D848" i="8"/>
  <c r="E848" i="8"/>
  <c r="F848" i="8"/>
  <c r="G848" i="8"/>
  <c r="H848" i="8"/>
  <c r="I848" i="8"/>
  <c r="J848" i="8"/>
  <c r="D849" i="8"/>
  <c r="E849" i="8"/>
  <c r="F849" i="8"/>
  <c r="G849" i="8"/>
  <c r="H849" i="8"/>
  <c r="I849" i="8"/>
  <c r="J849" i="8"/>
  <c r="D850" i="8"/>
  <c r="E850" i="8"/>
  <c r="F850" i="8"/>
  <c r="G850" i="8"/>
  <c r="H850" i="8"/>
  <c r="I850" i="8"/>
  <c r="J850" i="8"/>
  <c r="D851" i="8"/>
  <c r="E851" i="8"/>
  <c r="F851" i="8"/>
  <c r="G851" i="8"/>
  <c r="H851" i="8"/>
  <c r="I851" i="8"/>
  <c r="J851" i="8"/>
  <c r="D852" i="8"/>
  <c r="E852" i="8"/>
  <c r="F852" i="8"/>
  <c r="G852" i="8"/>
  <c r="H852" i="8"/>
  <c r="I852" i="8"/>
  <c r="J852" i="8"/>
  <c r="D853" i="8"/>
  <c r="E853" i="8"/>
  <c r="F853" i="8"/>
  <c r="G853" i="8"/>
  <c r="H853" i="8"/>
  <c r="I853" i="8"/>
  <c r="J853" i="8"/>
  <c r="D854" i="8"/>
  <c r="E854" i="8"/>
  <c r="F854" i="8"/>
  <c r="G854" i="8"/>
  <c r="H854" i="8"/>
  <c r="I854" i="8"/>
  <c r="J854" i="8"/>
  <c r="D855" i="8"/>
  <c r="E855" i="8"/>
  <c r="F855" i="8"/>
  <c r="G855" i="8"/>
  <c r="H855" i="8"/>
  <c r="I855" i="8"/>
  <c r="J855" i="8"/>
  <c r="D856" i="8"/>
  <c r="E856" i="8"/>
  <c r="F856" i="8"/>
  <c r="G856" i="8"/>
  <c r="H856" i="8"/>
  <c r="I856" i="8"/>
  <c r="J856" i="8"/>
  <c r="D857" i="8"/>
  <c r="E857" i="8"/>
  <c r="F857" i="8"/>
  <c r="G857" i="8"/>
  <c r="H857" i="8"/>
  <c r="I857" i="8"/>
  <c r="J857" i="8"/>
  <c r="D858" i="8"/>
  <c r="E858" i="8"/>
  <c r="F858" i="8"/>
  <c r="G858" i="8"/>
  <c r="H858" i="8"/>
  <c r="I858" i="8"/>
  <c r="J858" i="8"/>
  <c r="D859" i="8"/>
  <c r="E859" i="8"/>
  <c r="F859" i="8"/>
  <c r="G859" i="8"/>
  <c r="H859" i="8"/>
  <c r="I859" i="8"/>
  <c r="J859" i="8"/>
  <c r="D860" i="8"/>
  <c r="E860" i="8"/>
  <c r="F860" i="8"/>
  <c r="G860" i="8"/>
  <c r="H860" i="8"/>
  <c r="I860" i="8"/>
  <c r="J860" i="8"/>
  <c r="D861" i="8"/>
  <c r="E861" i="8"/>
  <c r="F861" i="8"/>
  <c r="G861" i="8"/>
  <c r="H861" i="8"/>
  <c r="I861" i="8"/>
  <c r="J861" i="8"/>
  <c r="D862" i="8"/>
  <c r="E862" i="8"/>
  <c r="F862" i="8"/>
  <c r="G862" i="8"/>
  <c r="H862" i="8"/>
  <c r="I862" i="8"/>
  <c r="J862" i="8"/>
  <c r="D863" i="8"/>
  <c r="E863" i="8"/>
  <c r="F863" i="8"/>
  <c r="G863" i="8"/>
  <c r="H863" i="8"/>
  <c r="I863" i="8"/>
  <c r="J863" i="8"/>
  <c r="D864" i="8"/>
  <c r="E864" i="8"/>
  <c r="F864" i="8"/>
  <c r="G864" i="8"/>
  <c r="H864" i="8"/>
  <c r="I864" i="8"/>
  <c r="J864" i="8"/>
  <c r="D865" i="8"/>
  <c r="E865" i="8"/>
  <c r="F865" i="8"/>
  <c r="G865" i="8"/>
  <c r="H865" i="8"/>
  <c r="I865" i="8"/>
  <c r="J865" i="8"/>
  <c r="D866" i="8"/>
  <c r="E866" i="8"/>
  <c r="F866" i="8"/>
  <c r="G866" i="8"/>
  <c r="H866" i="8"/>
  <c r="I866" i="8"/>
  <c r="J866" i="8"/>
  <c r="D867" i="8"/>
  <c r="E867" i="8"/>
  <c r="F867" i="8"/>
  <c r="G867" i="8"/>
  <c r="H867" i="8"/>
  <c r="I867" i="8"/>
  <c r="J867" i="8"/>
  <c r="D868" i="8"/>
  <c r="E868" i="8"/>
  <c r="F868" i="8"/>
  <c r="G868" i="8"/>
  <c r="H868" i="8"/>
  <c r="I868" i="8"/>
  <c r="J868" i="8"/>
  <c r="D869" i="8"/>
  <c r="E869" i="8"/>
  <c r="F869" i="8"/>
  <c r="G869" i="8"/>
  <c r="H869" i="8"/>
  <c r="I869" i="8"/>
  <c r="J869" i="8"/>
  <c r="D870" i="8"/>
  <c r="E870" i="8"/>
  <c r="F870" i="8"/>
  <c r="G870" i="8"/>
  <c r="H870" i="8"/>
  <c r="I870" i="8"/>
  <c r="J870" i="8"/>
  <c r="D871" i="8"/>
  <c r="E871" i="8"/>
  <c r="F871" i="8"/>
  <c r="G871" i="8"/>
  <c r="H871" i="8"/>
  <c r="I871" i="8"/>
  <c r="J871" i="8"/>
  <c r="D872" i="8"/>
  <c r="E872" i="8"/>
  <c r="F872" i="8"/>
  <c r="G872" i="8"/>
  <c r="H872" i="8"/>
  <c r="I872" i="8"/>
  <c r="J872" i="8"/>
  <c r="D873" i="8"/>
  <c r="E873" i="8"/>
  <c r="F873" i="8"/>
  <c r="G873" i="8"/>
  <c r="H873" i="8"/>
  <c r="I873" i="8"/>
  <c r="J873" i="8"/>
  <c r="D874" i="8"/>
  <c r="E874" i="8"/>
  <c r="F874" i="8"/>
  <c r="G874" i="8"/>
  <c r="H874" i="8"/>
  <c r="I874" i="8"/>
  <c r="J874" i="8"/>
  <c r="D875" i="8"/>
  <c r="E875" i="8"/>
  <c r="F875" i="8"/>
  <c r="G875" i="8"/>
  <c r="H875" i="8"/>
  <c r="I875" i="8"/>
  <c r="J875" i="8"/>
  <c r="D876" i="8"/>
  <c r="E876" i="8"/>
  <c r="F876" i="8"/>
  <c r="G876" i="8"/>
  <c r="H876" i="8"/>
  <c r="I876" i="8"/>
  <c r="J876" i="8"/>
  <c r="D877" i="8"/>
  <c r="E877" i="8"/>
  <c r="F877" i="8"/>
  <c r="G877" i="8"/>
  <c r="H877" i="8"/>
  <c r="I877" i="8"/>
  <c r="J877" i="8"/>
  <c r="D878" i="8"/>
  <c r="E878" i="8"/>
  <c r="F878" i="8"/>
  <c r="G878" i="8"/>
  <c r="H878" i="8"/>
  <c r="I878" i="8"/>
  <c r="J878" i="8"/>
  <c r="D879" i="8"/>
  <c r="E879" i="8"/>
  <c r="F879" i="8"/>
  <c r="G879" i="8"/>
  <c r="H879" i="8"/>
  <c r="I879" i="8"/>
  <c r="J879" i="8"/>
  <c r="D880" i="8"/>
  <c r="E880" i="8"/>
  <c r="F880" i="8"/>
  <c r="G880" i="8"/>
  <c r="H880" i="8"/>
  <c r="I880" i="8"/>
  <c r="J880" i="8"/>
  <c r="D881" i="8"/>
  <c r="E881" i="8"/>
  <c r="F881" i="8"/>
  <c r="G881" i="8"/>
  <c r="H881" i="8"/>
  <c r="I881" i="8"/>
  <c r="J881" i="8"/>
  <c r="D882" i="8"/>
  <c r="E882" i="8"/>
  <c r="F882" i="8"/>
  <c r="G882" i="8"/>
  <c r="H882" i="8"/>
  <c r="I882" i="8"/>
  <c r="J882" i="8"/>
  <c r="D883" i="8"/>
  <c r="E883" i="8"/>
  <c r="F883" i="8"/>
  <c r="G883" i="8"/>
  <c r="H883" i="8"/>
  <c r="I883" i="8"/>
  <c r="J883" i="8"/>
  <c r="D884" i="8"/>
  <c r="E884" i="8"/>
  <c r="F884" i="8"/>
  <c r="G884" i="8"/>
  <c r="H884" i="8"/>
  <c r="I884" i="8"/>
  <c r="J884" i="8"/>
  <c r="D885" i="8"/>
  <c r="E885" i="8"/>
  <c r="F885" i="8"/>
  <c r="G885" i="8"/>
  <c r="H885" i="8"/>
  <c r="I885" i="8"/>
  <c r="J885" i="8"/>
  <c r="D886" i="8"/>
  <c r="E886" i="8"/>
  <c r="F886" i="8"/>
  <c r="G886" i="8"/>
  <c r="H886" i="8"/>
  <c r="I886" i="8"/>
  <c r="J886" i="8"/>
  <c r="D887" i="8"/>
  <c r="E887" i="8"/>
  <c r="F887" i="8"/>
  <c r="G887" i="8"/>
  <c r="H887" i="8"/>
  <c r="I887" i="8"/>
  <c r="J887" i="8"/>
  <c r="D888" i="8"/>
  <c r="E888" i="8"/>
  <c r="F888" i="8"/>
  <c r="G888" i="8"/>
  <c r="H888" i="8"/>
  <c r="I888" i="8"/>
  <c r="J888" i="8"/>
  <c r="D889" i="8"/>
  <c r="E889" i="8"/>
  <c r="F889" i="8"/>
  <c r="G889" i="8"/>
  <c r="H889" i="8"/>
  <c r="I889" i="8"/>
  <c r="J889" i="8"/>
  <c r="D890" i="8"/>
  <c r="E890" i="8"/>
  <c r="F890" i="8"/>
  <c r="G890" i="8"/>
  <c r="H890" i="8"/>
  <c r="I890" i="8"/>
  <c r="J890" i="8"/>
  <c r="D891" i="8"/>
  <c r="E891" i="8"/>
  <c r="F891" i="8"/>
  <c r="G891" i="8"/>
  <c r="H891" i="8"/>
  <c r="I891" i="8"/>
  <c r="J891" i="8"/>
  <c r="D892" i="8"/>
  <c r="E892" i="8"/>
  <c r="F892" i="8"/>
  <c r="G892" i="8"/>
  <c r="H892" i="8"/>
  <c r="I892" i="8"/>
  <c r="J892" i="8"/>
  <c r="D893" i="8"/>
  <c r="E893" i="8"/>
  <c r="F893" i="8"/>
  <c r="G893" i="8"/>
  <c r="H893" i="8"/>
  <c r="I893" i="8"/>
  <c r="J893" i="8"/>
  <c r="D894" i="8"/>
  <c r="E894" i="8"/>
  <c r="F894" i="8"/>
  <c r="G894" i="8"/>
  <c r="H894" i="8"/>
  <c r="I894" i="8"/>
  <c r="J894" i="8"/>
  <c r="D895" i="8"/>
  <c r="E895" i="8"/>
  <c r="F895" i="8"/>
  <c r="G895" i="8"/>
  <c r="H895" i="8"/>
  <c r="I895" i="8"/>
  <c r="J895" i="8"/>
  <c r="D896" i="8"/>
  <c r="E896" i="8"/>
  <c r="F896" i="8"/>
  <c r="G896" i="8"/>
  <c r="H896" i="8"/>
  <c r="I896" i="8"/>
  <c r="J896" i="8"/>
  <c r="D897" i="8"/>
  <c r="E897" i="8"/>
  <c r="F897" i="8"/>
  <c r="G897" i="8"/>
  <c r="H897" i="8"/>
  <c r="I897" i="8"/>
  <c r="J897" i="8"/>
  <c r="D898" i="8"/>
  <c r="E898" i="8"/>
  <c r="F898" i="8"/>
  <c r="G898" i="8"/>
  <c r="H898" i="8"/>
  <c r="I898" i="8"/>
  <c r="J898" i="8"/>
  <c r="D899" i="8"/>
  <c r="E899" i="8"/>
  <c r="F899" i="8"/>
  <c r="G899" i="8"/>
  <c r="H899" i="8"/>
  <c r="I899" i="8"/>
  <c r="J899" i="8"/>
  <c r="D900" i="8"/>
  <c r="E900" i="8"/>
  <c r="F900" i="8"/>
  <c r="G900" i="8"/>
  <c r="H900" i="8"/>
  <c r="I900" i="8"/>
  <c r="J900" i="8"/>
  <c r="D901" i="8"/>
  <c r="E901" i="8"/>
  <c r="F901" i="8"/>
  <c r="G901" i="8"/>
  <c r="H901" i="8"/>
  <c r="I901" i="8"/>
  <c r="J901" i="8"/>
  <c r="D902" i="8"/>
  <c r="E902" i="8"/>
  <c r="F902" i="8"/>
  <c r="G902" i="8"/>
  <c r="H902" i="8"/>
  <c r="I902" i="8"/>
  <c r="J902" i="8"/>
  <c r="D903" i="8"/>
  <c r="E903" i="8"/>
  <c r="F903" i="8"/>
  <c r="G903" i="8"/>
  <c r="H903" i="8"/>
  <c r="I903" i="8"/>
  <c r="J903" i="8"/>
  <c r="D904" i="8"/>
  <c r="E904" i="8"/>
  <c r="F904" i="8"/>
  <c r="G904" i="8"/>
  <c r="H904" i="8"/>
  <c r="I904" i="8"/>
  <c r="J904" i="8"/>
  <c r="D905" i="8"/>
  <c r="E905" i="8"/>
  <c r="F905" i="8"/>
  <c r="G905" i="8"/>
  <c r="H905" i="8"/>
  <c r="I905" i="8"/>
  <c r="J905" i="8"/>
  <c r="D906" i="8"/>
  <c r="E906" i="8"/>
  <c r="F906" i="8"/>
  <c r="G906" i="8"/>
  <c r="H906" i="8"/>
  <c r="I906" i="8"/>
  <c r="J906" i="8"/>
  <c r="D907" i="8"/>
  <c r="E907" i="8"/>
  <c r="F907" i="8"/>
  <c r="G907" i="8"/>
  <c r="H907" i="8"/>
  <c r="I907" i="8"/>
  <c r="J907" i="8"/>
  <c r="D908" i="8"/>
  <c r="E908" i="8"/>
  <c r="F908" i="8"/>
  <c r="G908" i="8"/>
  <c r="H908" i="8"/>
  <c r="I908" i="8"/>
  <c r="J908" i="8"/>
  <c r="D909" i="8"/>
  <c r="E909" i="8"/>
  <c r="F909" i="8"/>
  <c r="G909" i="8"/>
  <c r="H909" i="8"/>
  <c r="I909" i="8"/>
  <c r="J909" i="8"/>
  <c r="D910" i="8"/>
  <c r="E910" i="8"/>
  <c r="F910" i="8"/>
  <c r="G910" i="8"/>
  <c r="H910" i="8"/>
  <c r="I910" i="8"/>
  <c r="J910" i="8"/>
  <c r="D911" i="8"/>
  <c r="E911" i="8"/>
  <c r="F911" i="8"/>
  <c r="G911" i="8"/>
  <c r="H911" i="8"/>
  <c r="I911" i="8"/>
  <c r="J911" i="8"/>
  <c r="D912" i="8"/>
  <c r="E912" i="8"/>
  <c r="F912" i="8"/>
  <c r="G912" i="8"/>
  <c r="H912" i="8"/>
  <c r="I912" i="8"/>
  <c r="J912" i="8"/>
  <c r="D913" i="8"/>
  <c r="E913" i="8"/>
  <c r="F913" i="8"/>
  <c r="G913" i="8"/>
  <c r="H913" i="8"/>
  <c r="I913" i="8"/>
  <c r="J913" i="8"/>
  <c r="D914" i="8"/>
  <c r="E914" i="8"/>
  <c r="F914" i="8"/>
  <c r="G914" i="8"/>
  <c r="H914" i="8"/>
  <c r="I914" i="8"/>
  <c r="J914" i="8"/>
  <c r="D915" i="8"/>
  <c r="E915" i="8"/>
  <c r="F915" i="8"/>
  <c r="G915" i="8"/>
  <c r="H915" i="8"/>
  <c r="I915" i="8"/>
  <c r="J915" i="8"/>
  <c r="D916" i="8"/>
  <c r="E916" i="8"/>
  <c r="F916" i="8"/>
  <c r="G916" i="8"/>
  <c r="H916" i="8"/>
  <c r="I916" i="8"/>
  <c r="J916" i="8"/>
  <c r="D917" i="8"/>
  <c r="E917" i="8"/>
  <c r="F917" i="8"/>
  <c r="G917" i="8"/>
  <c r="H917" i="8"/>
  <c r="I917" i="8"/>
  <c r="J917" i="8"/>
  <c r="D918" i="8"/>
  <c r="E918" i="8"/>
  <c r="F918" i="8"/>
  <c r="G918" i="8"/>
  <c r="H918" i="8"/>
  <c r="I918" i="8"/>
  <c r="J918" i="8"/>
  <c r="D919" i="8"/>
  <c r="E919" i="8"/>
  <c r="F919" i="8"/>
  <c r="G919" i="8"/>
  <c r="H919" i="8"/>
  <c r="I919" i="8"/>
  <c r="J919" i="8"/>
  <c r="D920" i="8"/>
  <c r="E920" i="8"/>
  <c r="F920" i="8"/>
  <c r="G920" i="8"/>
  <c r="H920" i="8"/>
  <c r="I920" i="8"/>
  <c r="J920" i="8"/>
  <c r="D921" i="8"/>
  <c r="E921" i="8"/>
  <c r="F921" i="8"/>
  <c r="G921" i="8"/>
  <c r="H921" i="8"/>
  <c r="I921" i="8"/>
  <c r="J921" i="8"/>
  <c r="D922" i="8"/>
  <c r="E922" i="8"/>
  <c r="F922" i="8"/>
  <c r="G922" i="8"/>
  <c r="H922" i="8"/>
  <c r="I922" i="8"/>
  <c r="J922" i="8"/>
  <c r="D923" i="8"/>
  <c r="E923" i="8"/>
  <c r="F923" i="8"/>
  <c r="G923" i="8"/>
  <c r="H923" i="8"/>
  <c r="I923" i="8"/>
  <c r="J923" i="8"/>
  <c r="D924" i="8"/>
  <c r="E924" i="8"/>
  <c r="F924" i="8"/>
  <c r="G924" i="8"/>
  <c r="H924" i="8"/>
  <c r="I924" i="8"/>
  <c r="J924" i="8"/>
  <c r="D925" i="8"/>
  <c r="E925" i="8"/>
  <c r="F925" i="8"/>
  <c r="G925" i="8"/>
  <c r="H925" i="8"/>
  <c r="I925" i="8"/>
  <c r="J925" i="8"/>
  <c r="D926" i="8"/>
  <c r="E926" i="8"/>
  <c r="F926" i="8"/>
  <c r="G926" i="8"/>
  <c r="H926" i="8"/>
  <c r="I926" i="8"/>
  <c r="J926" i="8"/>
  <c r="D927" i="8"/>
  <c r="E927" i="8"/>
  <c r="F927" i="8"/>
  <c r="G927" i="8"/>
  <c r="H927" i="8"/>
  <c r="I927" i="8"/>
  <c r="J927" i="8"/>
  <c r="D928" i="8"/>
  <c r="E928" i="8"/>
  <c r="F928" i="8"/>
  <c r="G928" i="8"/>
  <c r="H928" i="8"/>
  <c r="I928" i="8"/>
  <c r="J928" i="8"/>
  <c r="D929" i="8"/>
  <c r="E929" i="8"/>
  <c r="F929" i="8"/>
  <c r="G929" i="8"/>
  <c r="H929" i="8"/>
  <c r="I929" i="8"/>
  <c r="J929" i="8"/>
  <c r="D930" i="8"/>
  <c r="E930" i="8"/>
  <c r="F930" i="8"/>
  <c r="G930" i="8"/>
  <c r="H930" i="8"/>
  <c r="I930" i="8"/>
  <c r="J930" i="8"/>
  <c r="D931" i="8"/>
  <c r="E931" i="8"/>
  <c r="F931" i="8"/>
  <c r="G931" i="8"/>
  <c r="H931" i="8"/>
  <c r="I931" i="8"/>
  <c r="J931" i="8"/>
  <c r="D932" i="8"/>
  <c r="E932" i="8"/>
  <c r="F932" i="8"/>
  <c r="G932" i="8"/>
  <c r="H932" i="8"/>
  <c r="I932" i="8"/>
  <c r="J932" i="8"/>
  <c r="D933" i="8"/>
  <c r="E933" i="8"/>
  <c r="F933" i="8"/>
  <c r="G933" i="8"/>
  <c r="H933" i="8"/>
  <c r="I933" i="8"/>
  <c r="J933" i="8"/>
  <c r="D934" i="8"/>
  <c r="E934" i="8"/>
  <c r="F934" i="8"/>
  <c r="G934" i="8"/>
  <c r="H934" i="8"/>
  <c r="I934" i="8"/>
  <c r="J934" i="8"/>
  <c r="D935" i="8"/>
  <c r="E935" i="8"/>
  <c r="F935" i="8"/>
  <c r="G935" i="8"/>
  <c r="H935" i="8"/>
  <c r="I935" i="8"/>
  <c r="J935" i="8"/>
  <c r="D936" i="8"/>
  <c r="E936" i="8"/>
  <c r="F936" i="8"/>
  <c r="G936" i="8"/>
  <c r="H936" i="8"/>
  <c r="I936" i="8"/>
  <c r="J936" i="8"/>
  <c r="D937" i="8"/>
  <c r="E937" i="8"/>
  <c r="F937" i="8"/>
  <c r="G937" i="8"/>
  <c r="H937" i="8"/>
  <c r="I937" i="8"/>
  <c r="J937" i="8"/>
  <c r="D938" i="8"/>
  <c r="E938" i="8"/>
  <c r="F938" i="8"/>
  <c r="G938" i="8"/>
  <c r="H938" i="8"/>
  <c r="I938" i="8"/>
  <c r="J938" i="8"/>
  <c r="D939" i="8"/>
  <c r="E939" i="8"/>
  <c r="F939" i="8"/>
  <c r="G939" i="8"/>
  <c r="H939" i="8"/>
  <c r="I939" i="8"/>
  <c r="J939" i="8"/>
  <c r="D940" i="8"/>
  <c r="E940" i="8"/>
  <c r="F940" i="8"/>
  <c r="G940" i="8"/>
  <c r="H940" i="8"/>
  <c r="I940" i="8"/>
  <c r="J940" i="8"/>
  <c r="D941" i="8"/>
  <c r="E941" i="8"/>
  <c r="F941" i="8"/>
  <c r="G941" i="8"/>
  <c r="H941" i="8"/>
  <c r="I941" i="8"/>
  <c r="J941" i="8"/>
  <c r="D942" i="8"/>
  <c r="E942" i="8"/>
  <c r="F942" i="8"/>
  <c r="G942" i="8"/>
  <c r="H942" i="8"/>
  <c r="I942" i="8"/>
  <c r="J942" i="8"/>
  <c r="D943" i="8"/>
  <c r="E943" i="8"/>
  <c r="F943" i="8"/>
  <c r="G943" i="8"/>
  <c r="H943" i="8"/>
  <c r="I943" i="8"/>
  <c r="J943" i="8"/>
  <c r="D944" i="8"/>
  <c r="E944" i="8"/>
  <c r="F944" i="8"/>
  <c r="G944" i="8"/>
  <c r="H944" i="8"/>
  <c r="I944" i="8"/>
  <c r="J944" i="8"/>
  <c r="D945" i="8"/>
  <c r="E945" i="8"/>
  <c r="F945" i="8"/>
  <c r="G945" i="8"/>
  <c r="H945" i="8"/>
  <c r="I945" i="8"/>
  <c r="J945" i="8"/>
  <c r="D946" i="8"/>
  <c r="E946" i="8"/>
  <c r="F946" i="8"/>
  <c r="G946" i="8"/>
  <c r="H946" i="8"/>
  <c r="I946" i="8"/>
  <c r="J946" i="8"/>
  <c r="D947" i="8"/>
  <c r="E947" i="8"/>
  <c r="F947" i="8"/>
  <c r="G947" i="8"/>
  <c r="H947" i="8"/>
  <c r="I947" i="8"/>
  <c r="J947" i="8"/>
  <c r="D948" i="8"/>
  <c r="E948" i="8"/>
  <c r="F948" i="8"/>
  <c r="G948" i="8"/>
  <c r="H948" i="8"/>
  <c r="I948" i="8"/>
  <c r="J948" i="8"/>
  <c r="D949" i="8"/>
  <c r="E949" i="8"/>
  <c r="F949" i="8"/>
  <c r="G949" i="8"/>
  <c r="H949" i="8"/>
  <c r="I949" i="8"/>
  <c r="J949" i="8"/>
  <c r="D950" i="8"/>
  <c r="E950" i="8"/>
  <c r="F950" i="8"/>
  <c r="G950" i="8"/>
  <c r="H950" i="8"/>
  <c r="I950" i="8"/>
  <c r="J950" i="8"/>
  <c r="D951" i="8"/>
  <c r="E951" i="8"/>
  <c r="F951" i="8"/>
  <c r="G951" i="8"/>
  <c r="H951" i="8"/>
  <c r="I951" i="8"/>
  <c r="J951" i="8"/>
  <c r="D952" i="8"/>
  <c r="E952" i="8"/>
  <c r="F952" i="8"/>
  <c r="G952" i="8"/>
  <c r="H952" i="8"/>
  <c r="I952" i="8"/>
  <c r="J952" i="8"/>
  <c r="D953" i="8"/>
  <c r="E953" i="8"/>
  <c r="F953" i="8"/>
  <c r="G953" i="8"/>
  <c r="H953" i="8"/>
  <c r="I953" i="8"/>
  <c r="J953" i="8"/>
  <c r="D954" i="8"/>
  <c r="E954" i="8"/>
  <c r="F954" i="8"/>
  <c r="G954" i="8"/>
  <c r="H954" i="8"/>
  <c r="I954" i="8"/>
  <c r="J954" i="8"/>
  <c r="D955" i="8"/>
  <c r="E955" i="8"/>
  <c r="F955" i="8"/>
  <c r="G955" i="8"/>
  <c r="H955" i="8"/>
  <c r="I955" i="8"/>
  <c r="J955" i="8"/>
  <c r="D956" i="8"/>
  <c r="E956" i="8"/>
  <c r="F956" i="8"/>
  <c r="G956" i="8"/>
  <c r="H956" i="8"/>
  <c r="I956" i="8"/>
  <c r="J956" i="8"/>
  <c r="D957" i="8"/>
  <c r="E957" i="8"/>
  <c r="F957" i="8"/>
  <c r="G957" i="8"/>
  <c r="H957" i="8"/>
  <c r="I957" i="8"/>
  <c r="J957" i="8"/>
  <c r="D958" i="8"/>
  <c r="E958" i="8"/>
  <c r="F958" i="8"/>
  <c r="G958" i="8"/>
  <c r="H958" i="8"/>
  <c r="I958" i="8"/>
  <c r="J958" i="8"/>
  <c r="D959" i="8"/>
  <c r="E959" i="8"/>
  <c r="F959" i="8"/>
  <c r="G959" i="8"/>
  <c r="H959" i="8"/>
  <c r="I959" i="8"/>
  <c r="J959" i="8"/>
  <c r="D960" i="8"/>
  <c r="E960" i="8"/>
  <c r="F960" i="8"/>
  <c r="G960" i="8"/>
  <c r="H960" i="8"/>
  <c r="I960" i="8"/>
  <c r="J960" i="8"/>
  <c r="D961" i="8"/>
  <c r="E961" i="8"/>
  <c r="F961" i="8"/>
  <c r="G961" i="8"/>
  <c r="H961" i="8"/>
  <c r="I961" i="8"/>
  <c r="J961" i="8"/>
  <c r="D962" i="8"/>
  <c r="E962" i="8"/>
  <c r="F962" i="8"/>
  <c r="G962" i="8"/>
  <c r="H962" i="8"/>
  <c r="I962" i="8"/>
  <c r="J962" i="8"/>
  <c r="D963" i="8"/>
  <c r="E963" i="8"/>
  <c r="F963" i="8"/>
  <c r="G963" i="8"/>
  <c r="H963" i="8"/>
  <c r="I963" i="8"/>
  <c r="J963" i="8"/>
  <c r="D964" i="8"/>
  <c r="E964" i="8"/>
  <c r="F964" i="8"/>
  <c r="G964" i="8"/>
  <c r="H964" i="8"/>
  <c r="I964" i="8"/>
  <c r="J964" i="8"/>
  <c r="D965" i="8"/>
  <c r="E965" i="8"/>
  <c r="F965" i="8"/>
  <c r="G965" i="8"/>
  <c r="H965" i="8"/>
  <c r="I965" i="8"/>
  <c r="J965" i="8"/>
  <c r="D966" i="8"/>
  <c r="E966" i="8"/>
  <c r="F966" i="8"/>
  <c r="G966" i="8"/>
  <c r="H966" i="8"/>
  <c r="I966" i="8"/>
  <c r="J966" i="8"/>
  <c r="D967" i="8"/>
  <c r="E967" i="8"/>
  <c r="F967" i="8"/>
  <c r="G967" i="8"/>
  <c r="H967" i="8"/>
  <c r="I967" i="8"/>
  <c r="J967" i="8"/>
  <c r="D968" i="8"/>
  <c r="E968" i="8"/>
  <c r="F968" i="8"/>
  <c r="G968" i="8"/>
  <c r="H968" i="8"/>
  <c r="I968" i="8"/>
  <c r="J968" i="8"/>
  <c r="D969" i="8"/>
  <c r="E969" i="8"/>
  <c r="F969" i="8"/>
  <c r="G969" i="8"/>
  <c r="H969" i="8"/>
  <c r="I969" i="8"/>
  <c r="J969" i="8"/>
  <c r="D970" i="8"/>
  <c r="E970" i="8"/>
  <c r="F970" i="8"/>
  <c r="G970" i="8"/>
  <c r="H970" i="8"/>
  <c r="I970" i="8"/>
  <c r="J970" i="8"/>
  <c r="D971" i="8"/>
  <c r="E971" i="8"/>
  <c r="F971" i="8"/>
  <c r="G971" i="8"/>
  <c r="H971" i="8"/>
  <c r="I971" i="8"/>
  <c r="J971" i="8"/>
  <c r="D972" i="8"/>
  <c r="E972" i="8"/>
  <c r="F972" i="8"/>
  <c r="G972" i="8"/>
  <c r="H972" i="8"/>
  <c r="I972" i="8"/>
  <c r="J972" i="8"/>
  <c r="D973" i="8"/>
  <c r="E973" i="8"/>
  <c r="F973" i="8"/>
  <c r="G973" i="8"/>
  <c r="H973" i="8"/>
  <c r="I973" i="8"/>
  <c r="J973" i="8"/>
  <c r="D974" i="8"/>
  <c r="E974" i="8"/>
  <c r="F974" i="8"/>
  <c r="G974" i="8"/>
  <c r="H974" i="8"/>
  <c r="I974" i="8"/>
  <c r="J974" i="8"/>
  <c r="D975" i="8"/>
  <c r="E975" i="8"/>
  <c r="F975" i="8"/>
  <c r="G975" i="8"/>
  <c r="H975" i="8"/>
  <c r="I975" i="8"/>
  <c r="J975" i="8"/>
  <c r="D976" i="8"/>
  <c r="E976" i="8"/>
  <c r="F976" i="8"/>
  <c r="G976" i="8"/>
  <c r="H976" i="8"/>
  <c r="I976" i="8"/>
  <c r="J976" i="8"/>
  <c r="D977" i="8"/>
  <c r="E977" i="8"/>
  <c r="F977" i="8"/>
  <c r="G977" i="8"/>
  <c r="H977" i="8"/>
  <c r="I977" i="8"/>
  <c r="J977" i="8"/>
  <c r="D978" i="8"/>
  <c r="E978" i="8"/>
  <c r="F978" i="8"/>
  <c r="G978" i="8"/>
  <c r="H978" i="8"/>
  <c r="I978" i="8"/>
  <c r="J978" i="8"/>
  <c r="D979" i="8"/>
  <c r="E979" i="8"/>
  <c r="F979" i="8"/>
  <c r="G979" i="8"/>
  <c r="H979" i="8"/>
  <c r="I979" i="8"/>
  <c r="J979" i="8"/>
  <c r="D980" i="8"/>
  <c r="E980" i="8"/>
  <c r="F980" i="8"/>
  <c r="G980" i="8"/>
  <c r="H980" i="8"/>
  <c r="I980" i="8"/>
  <c r="J980" i="8"/>
  <c r="D981" i="8"/>
  <c r="E981" i="8"/>
  <c r="F981" i="8"/>
  <c r="G981" i="8"/>
  <c r="H981" i="8"/>
  <c r="I981" i="8"/>
  <c r="J981" i="8"/>
  <c r="D982" i="8"/>
  <c r="E982" i="8"/>
  <c r="F982" i="8"/>
  <c r="G982" i="8"/>
  <c r="H982" i="8"/>
  <c r="I982" i="8"/>
  <c r="J982" i="8"/>
  <c r="D983" i="8"/>
  <c r="E983" i="8"/>
  <c r="F983" i="8"/>
  <c r="G983" i="8"/>
  <c r="H983" i="8"/>
  <c r="I983" i="8"/>
  <c r="J983" i="8"/>
  <c r="D984" i="8"/>
  <c r="E984" i="8"/>
  <c r="F984" i="8"/>
  <c r="G984" i="8"/>
  <c r="H984" i="8"/>
  <c r="I984" i="8"/>
  <c r="J984" i="8"/>
  <c r="D985" i="8"/>
  <c r="E985" i="8"/>
  <c r="F985" i="8"/>
  <c r="G985" i="8"/>
  <c r="H985" i="8"/>
  <c r="I985" i="8"/>
  <c r="J985" i="8"/>
  <c r="D986" i="8"/>
  <c r="E986" i="8"/>
  <c r="F986" i="8"/>
  <c r="G986" i="8"/>
  <c r="H986" i="8"/>
  <c r="I986" i="8"/>
  <c r="J986" i="8"/>
  <c r="D987" i="8"/>
  <c r="E987" i="8"/>
  <c r="F987" i="8"/>
  <c r="G987" i="8"/>
  <c r="H987" i="8"/>
  <c r="I987" i="8"/>
  <c r="J987" i="8"/>
  <c r="D988" i="8"/>
  <c r="E988" i="8"/>
  <c r="F988" i="8"/>
  <c r="G988" i="8"/>
  <c r="H988" i="8"/>
  <c r="I988" i="8"/>
  <c r="J988" i="8"/>
  <c r="D989" i="8"/>
  <c r="E989" i="8"/>
  <c r="F989" i="8"/>
  <c r="G989" i="8"/>
  <c r="H989" i="8"/>
  <c r="I989" i="8"/>
  <c r="J989" i="8"/>
  <c r="D990" i="8"/>
  <c r="E990" i="8"/>
  <c r="F990" i="8"/>
  <c r="G990" i="8"/>
  <c r="H990" i="8"/>
  <c r="I990" i="8"/>
  <c r="J990" i="8"/>
  <c r="D991" i="8"/>
  <c r="E991" i="8"/>
  <c r="F991" i="8"/>
  <c r="G991" i="8"/>
  <c r="H991" i="8"/>
  <c r="I991" i="8"/>
  <c r="J991" i="8"/>
  <c r="D992" i="8"/>
  <c r="E992" i="8"/>
  <c r="F992" i="8"/>
  <c r="G992" i="8"/>
  <c r="H992" i="8"/>
  <c r="I992" i="8"/>
  <c r="J992" i="8"/>
  <c r="D993" i="8"/>
  <c r="E993" i="8"/>
  <c r="F993" i="8"/>
  <c r="G993" i="8"/>
  <c r="H993" i="8"/>
  <c r="I993" i="8"/>
  <c r="J993" i="8"/>
  <c r="D994" i="8"/>
  <c r="E994" i="8"/>
  <c r="F994" i="8"/>
  <c r="G994" i="8"/>
  <c r="H994" i="8"/>
  <c r="I994" i="8"/>
  <c r="J994" i="8"/>
  <c r="D995" i="8"/>
  <c r="E995" i="8"/>
  <c r="F995" i="8"/>
  <c r="G995" i="8"/>
  <c r="H995" i="8"/>
  <c r="I995" i="8"/>
  <c r="J995" i="8"/>
  <c r="D996" i="8"/>
  <c r="E996" i="8"/>
  <c r="F996" i="8"/>
  <c r="G996" i="8"/>
  <c r="H996" i="8"/>
  <c r="I996" i="8"/>
  <c r="J996" i="8"/>
  <c r="D997" i="8"/>
  <c r="E997" i="8"/>
  <c r="F997" i="8"/>
  <c r="G997" i="8"/>
  <c r="H997" i="8"/>
  <c r="I997" i="8"/>
  <c r="J997" i="8"/>
  <c r="D998" i="8"/>
  <c r="E998" i="8"/>
  <c r="F998" i="8"/>
  <c r="G998" i="8"/>
  <c r="H998" i="8"/>
  <c r="I998" i="8"/>
  <c r="J998" i="8"/>
  <c r="D999" i="8"/>
  <c r="E999" i="8"/>
  <c r="F999" i="8"/>
  <c r="G999" i="8"/>
  <c r="H999" i="8"/>
  <c r="I999" i="8"/>
  <c r="J999" i="8"/>
  <c r="D1000" i="8"/>
  <c r="E1000" i="8"/>
  <c r="F1000" i="8"/>
  <c r="G1000" i="8"/>
  <c r="H1000" i="8"/>
  <c r="I1000" i="8"/>
  <c r="J1000" i="8"/>
  <c r="D1001" i="8"/>
  <c r="E1001" i="8"/>
  <c r="F1001" i="8"/>
  <c r="G1001" i="8"/>
  <c r="H1001" i="8"/>
  <c r="I1001" i="8"/>
  <c r="J1001" i="8"/>
  <c r="D1002" i="8"/>
  <c r="E1002" i="8"/>
  <c r="F1002" i="8"/>
  <c r="G1002" i="8"/>
  <c r="H1002" i="8"/>
  <c r="I1002" i="8"/>
  <c r="J1002" i="8"/>
  <c r="D1003" i="8"/>
  <c r="E1003" i="8"/>
  <c r="F1003" i="8"/>
  <c r="G1003" i="8"/>
  <c r="H1003" i="8"/>
  <c r="I1003" i="8"/>
  <c r="J1003" i="8"/>
  <c r="D1004" i="8"/>
  <c r="E1004" i="8"/>
  <c r="F1004" i="8"/>
  <c r="G1004" i="8"/>
  <c r="H1004" i="8"/>
  <c r="I1004" i="8"/>
  <c r="J1004" i="8"/>
  <c r="D1005" i="8"/>
  <c r="E1005" i="8"/>
  <c r="F1005" i="8"/>
  <c r="G1005" i="8"/>
  <c r="H1005" i="8"/>
  <c r="I1005" i="8"/>
  <c r="J1005" i="8"/>
  <c r="D1006" i="8"/>
  <c r="E1006" i="8"/>
  <c r="F1006" i="8"/>
  <c r="G1006" i="8"/>
  <c r="H1006" i="8"/>
  <c r="I1006" i="8"/>
  <c r="J1006" i="8"/>
  <c r="D1007" i="8"/>
  <c r="E1007" i="8"/>
  <c r="F1007" i="8"/>
  <c r="G1007" i="8"/>
  <c r="H1007" i="8"/>
  <c r="I1007" i="8"/>
  <c r="J1007" i="8"/>
  <c r="D1008" i="8"/>
  <c r="E1008" i="8"/>
  <c r="F1008" i="8"/>
  <c r="G1008" i="8"/>
  <c r="H1008" i="8"/>
  <c r="I1008" i="8"/>
  <c r="J1008" i="8"/>
  <c r="D1009" i="8"/>
  <c r="E1009" i="8"/>
  <c r="F1009" i="8"/>
  <c r="G1009" i="8"/>
  <c r="H1009" i="8"/>
  <c r="I1009" i="8"/>
  <c r="J1009" i="8"/>
  <c r="D1010" i="8"/>
  <c r="E1010" i="8"/>
  <c r="F1010" i="8"/>
  <c r="G1010" i="8"/>
  <c r="H1010" i="8"/>
  <c r="I1010" i="8"/>
  <c r="J1010" i="8"/>
  <c r="D1011" i="8"/>
  <c r="E1011" i="8"/>
  <c r="F1011" i="8"/>
  <c r="G1011" i="8"/>
  <c r="H1011" i="8"/>
  <c r="I1011" i="8"/>
  <c r="J1011" i="8"/>
  <c r="D1012" i="8"/>
  <c r="E1012" i="8"/>
  <c r="F1012" i="8"/>
  <c r="G1012" i="8"/>
  <c r="H1012" i="8"/>
  <c r="I1012" i="8"/>
  <c r="J1012" i="8"/>
  <c r="D1013" i="8"/>
  <c r="E1013" i="8"/>
  <c r="F1013" i="8"/>
  <c r="G1013" i="8"/>
  <c r="H1013" i="8"/>
  <c r="I1013" i="8"/>
  <c r="J1013" i="8"/>
  <c r="D1014" i="8"/>
  <c r="E1014" i="8"/>
  <c r="F1014" i="8"/>
  <c r="G1014" i="8"/>
  <c r="H1014" i="8"/>
  <c r="I1014" i="8"/>
  <c r="J1014" i="8"/>
  <c r="D1015" i="8"/>
  <c r="E1015" i="8"/>
  <c r="F1015" i="8"/>
  <c r="G1015" i="8"/>
  <c r="H1015" i="8"/>
  <c r="I1015" i="8"/>
  <c r="J1015" i="8"/>
  <c r="D1016" i="8"/>
  <c r="E1016" i="8"/>
  <c r="F1016" i="8"/>
  <c r="G1016" i="8"/>
  <c r="H1016" i="8"/>
  <c r="I1016" i="8"/>
  <c r="J1016" i="8"/>
  <c r="D1017" i="8"/>
  <c r="E1017" i="8"/>
  <c r="F1017" i="8"/>
  <c r="G1017" i="8"/>
  <c r="H1017" i="8"/>
  <c r="I1017" i="8"/>
  <c r="J1017" i="8"/>
  <c r="D1018" i="8"/>
  <c r="E1018" i="8"/>
  <c r="F1018" i="8"/>
  <c r="G1018" i="8"/>
  <c r="H1018" i="8"/>
  <c r="I1018" i="8"/>
  <c r="J1018" i="8"/>
  <c r="D1019" i="8"/>
  <c r="E1019" i="8"/>
  <c r="F1019" i="8"/>
  <c r="G1019" i="8"/>
  <c r="H1019" i="8"/>
  <c r="I1019" i="8"/>
  <c r="J1019" i="8"/>
  <c r="D1020" i="8"/>
  <c r="E1020" i="8"/>
  <c r="F1020" i="8"/>
  <c r="G1020" i="8"/>
  <c r="H1020" i="8"/>
  <c r="I1020" i="8"/>
  <c r="J1020" i="8"/>
  <c r="D1021" i="8"/>
  <c r="E1021" i="8"/>
  <c r="F1021" i="8"/>
  <c r="G1021" i="8"/>
  <c r="H1021" i="8"/>
  <c r="I1021" i="8"/>
  <c r="J1021" i="8"/>
  <c r="D1022" i="8"/>
  <c r="E1022" i="8"/>
  <c r="F1022" i="8"/>
  <c r="G1022" i="8"/>
  <c r="H1022" i="8"/>
  <c r="I1022" i="8"/>
  <c r="J1022" i="8"/>
  <c r="D1023" i="8"/>
  <c r="E1023" i="8"/>
  <c r="F1023" i="8"/>
  <c r="G1023" i="8"/>
  <c r="H1023" i="8"/>
  <c r="I1023" i="8"/>
  <c r="J1023" i="8"/>
  <c r="D1024" i="8"/>
  <c r="E1024" i="8"/>
  <c r="F1024" i="8"/>
  <c r="G1024" i="8"/>
  <c r="H1024" i="8"/>
  <c r="I1024" i="8"/>
  <c r="J1024" i="8"/>
  <c r="D1025" i="8"/>
  <c r="E1025" i="8"/>
  <c r="F1025" i="8"/>
  <c r="G1025" i="8"/>
  <c r="H1025" i="8"/>
  <c r="I1025" i="8"/>
  <c r="J1025" i="8"/>
  <c r="D1026" i="8"/>
  <c r="E1026" i="8"/>
  <c r="F1026" i="8"/>
  <c r="G1026" i="8"/>
  <c r="H1026" i="8"/>
  <c r="I1026" i="8"/>
  <c r="J1026" i="8"/>
  <c r="D1027" i="8"/>
  <c r="E1027" i="8"/>
  <c r="F1027" i="8"/>
  <c r="G1027" i="8"/>
  <c r="H1027" i="8"/>
  <c r="I1027" i="8"/>
  <c r="J1027" i="8"/>
  <c r="D1028" i="8"/>
  <c r="E1028" i="8"/>
  <c r="F1028" i="8"/>
  <c r="G1028" i="8"/>
  <c r="H1028" i="8"/>
  <c r="I1028" i="8"/>
  <c r="J1028" i="8"/>
  <c r="D1029" i="8"/>
  <c r="E1029" i="8"/>
  <c r="F1029" i="8"/>
  <c r="G1029" i="8"/>
  <c r="H1029" i="8"/>
  <c r="I1029" i="8"/>
  <c r="J1029" i="8"/>
  <c r="D1030" i="8"/>
  <c r="E1030" i="8"/>
  <c r="F1030" i="8"/>
  <c r="G1030" i="8"/>
  <c r="H1030" i="8"/>
  <c r="I1030" i="8"/>
  <c r="J1030" i="8"/>
  <c r="D1031" i="8"/>
  <c r="E1031" i="8"/>
  <c r="F1031" i="8"/>
  <c r="G1031" i="8"/>
  <c r="H1031" i="8"/>
  <c r="I1031" i="8"/>
  <c r="J1031" i="8"/>
  <c r="D1032" i="8"/>
  <c r="E1032" i="8"/>
  <c r="F1032" i="8"/>
  <c r="G1032" i="8"/>
  <c r="H1032" i="8"/>
  <c r="I1032" i="8"/>
  <c r="J1032" i="8"/>
  <c r="D1033" i="8"/>
  <c r="E1033" i="8"/>
  <c r="F1033" i="8"/>
  <c r="G1033" i="8"/>
  <c r="H1033" i="8"/>
  <c r="I1033" i="8"/>
  <c r="J1033" i="8"/>
  <c r="D1034" i="8"/>
  <c r="E1034" i="8"/>
  <c r="F1034" i="8"/>
  <c r="G1034" i="8"/>
  <c r="H1034" i="8"/>
  <c r="I1034" i="8"/>
  <c r="J1034" i="8"/>
  <c r="D1035" i="8"/>
  <c r="E1035" i="8"/>
  <c r="F1035" i="8"/>
  <c r="G1035" i="8"/>
  <c r="H1035" i="8"/>
  <c r="I1035" i="8"/>
  <c r="J1035" i="8"/>
  <c r="D1036" i="8"/>
  <c r="E1036" i="8"/>
  <c r="F1036" i="8"/>
  <c r="G1036" i="8"/>
  <c r="H1036" i="8"/>
  <c r="I1036" i="8"/>
  <c r="J1036" i="8"/>
  <c r="D1037" i="8"/>
  <c r="E1037" i="8"/>
  <c r="F1037" i="8"/>
  <c r="G1037" i="8"/>
  <c r="H1037" i="8"/>
  <c r="I1037" i="8"/>
  <c r="J1037" i="8"/>
  <c r="D1038" i="8"/>
  <c r="E1038" i="8"/>
  <c r="F1038" i="8"/>
  <c r="G1038" i="8"/>
  <c r="H1038" i="8"/>
  <c r="I1038" i="8"/>
  <c r="J1038" i="8"/>
  <c r="D1039" i="8"/>
  <c r="E1039" i="8"/>
  <c r="F1039" i="8"/>
  <c r="G1039" i="8"/>
  <c r="H1039" i="8"/>
  <c r="I1039" i="8"/>
  <c r="J1039" i="8"/>
  <c r="D1040" i="8"/>
  <c r="E1040" i="8"/>
  <c r="F1040" i="8"/>
  <c r="G1040" i="8"/>
  <c r="H1040" i="8"/>
  <c r="I1040" i="8"/>
  <c r="J1040" i="8"/>
  <c r="D1041" i="8"/>
  <c r="E1041" i="8"/>
  <c r="F1041" i="8"/>
  <c r="G1041" i="8"/>
  <c r="H1041" i="8"/>
  <c r="I1041" i="8"/>
  <c r="J1041" i="8"/>
  <c r="D1042" i="8"/>
  <c r="E1042" i="8"/>
  <c r="F1042" i="8"/>
  <c r="G1042" i="8"/>
  <c r="H1042" i="8"/>
  <c r="I1042" i="8"/>
  <c r="J1042" i="8"/>
  <c r="D1043" i="8"/>
  <c r="E1043" i="8"/>
  <c r="F1043" i="8"/>
  <c r="G1043" i="8"/>
  <c r="H1043" i="8"/>
  <c r="I1043" i="8"/>
  <c r="J1043" i="8"/>
  <c r="D1044" i="8"/>
  <c r="E1044" i="8"/>
  <c r="F1044" i="8"/>
  <c r="G1044" i="8"/>
  <c r="H1044" i="8"/>
  <c r="I1044" i="8"/>
  <c r="J1044" i="8"/>
  <c r="D1045" i="8"/>
  <c r="E1045" i="8"/>
  <c r="F1045" i="8"/>
  <c r="G1045" i="8"/>
  <c r="H1045" i="8"/>
  <c r="I1045" i="8"/>
  <c r="J1045" i="8"/>
  <c r="D1046" i="8"/>
  <c r="E1046" i="8"/>
  <c r="F1046" i="8"/>
  <c r="G1046" i="8"/>
  <c r="H1046" i="8"/>
  <c r="I1046" i="8"/>
  <c r="J1046" i="8"/>
  <c r="D1047" i="8"/>
  <c r="E1047" i="8"/>
  <c r="F1047" i="8"/>
  <c r="G1047" i="8"/>
  <c r="H1047" i="8"/>
  <c r="I1047" i="8"/>
  <c r="J1047" i="8"/>
  <c r="D1048" i="8"/>
  <c r="E1048" i="8"/>
  <c r="F1048" i="8"/>
  <c r="G1048" i="8"/>
  <c r="H1048" i="8"/>
  <c r="I1048" i="8"/>
  <c r="J1048" i="8"/>
  <c r="D1049" i="8"/>
  <c r="E1049" i="8"/>
  <c r="F1049" i="8"/>
  <c r="G1049" i="8"/>
  <c r="H1049" i="8"/>
  <c r="I1049" i="8"/>
  <c r="J1049" i="8"/>
  <c r="D1050" i="8"/>
  <c r="E1050" i="8"/>
  <c r="F1050" i="8"/>
  <c r="G1050" i="8"/>
  <c r="H1050" i="8"/>
  <c r="I1050" i="8"/>
  <c r="J1050" i="8"/>
  <c r="D1051" i="8"/>
  <c r="E1051" i="8"/>
  <c r="F1051" i="8"/>
  <c r="G1051" i="8"/>
  <c r="H1051" i="8"/>
  <c r="I1051" i="8"/>
  <c r="J1051" i="8"/>
  <c r="D1052" i="8"/>
  <c r="E1052" i="8"/>
  <c r="F1052" i="8"/>
  <c r="G1052" i="8"/>
  <c r="H1052" i="8"/>
  <c r="I1052" i="8"/>
  <c r="J1052" i="8"/>
  <c r="D1053" i="8"/>
  <c r="E1053" i="8"/>
  <c r="F1053" i="8"/>
  <c r="G1053" i="8"/>
  <c r="H1053" i="8"/>
  <c r="I1053" i="8"/>
  <c r="J1053" i="8"/>
  <c r="D1054" i="8"/>
  <c r="E1054" i="8"/>
  <c r="F1054" i="8"/>
  <c r="G1054" i="8"/>
  <c r="H1054" i="8"/>
  <c r="I1054" i="8"/>
  <c r="J1054" i="8"/>
  <c r="D1055" i="8"/>
  <c r="E1055" i="8"/>
  <c r="F1055" i="8"/>
  <c r="G1055" i="8"/>
  <c r="H1055" i="8"/>
  <c r="I1055" i="8"/>
  <c r="J1055" i="8"/>
  <c r="D1056" i="8"/>
  <c r="E1056" i="8"/>
  <c r="F1056" i="8"/>
  <c r="G1056" i="8"/>
  <c r="H1056" i="8"/>
  <c r="I1056" i="8"/>
  <c r="J1056" i="8"/>
  <c r="D1057" i="8"/>
  <c r="E1057" i="8"/>
  <c r="F1057" i="8"/>
  <c r="G1057" i="8"/>
  <c r="H1057" i="8"/>
  <c r="I1057" i="8"/>
  <c r="J1057" i="8"/>
  <c r="D1058" i="8"/>
  <c r="E1058" i="8"/>
  <c r="F1058" i="8"/>
  <c r="G1058" i="8"/>
  <c r="H1058" i="8"/>
  <c r="I1058" i="8"/>
  <c r="J1058" i="8"/>
  <c r="D1059" i="8"/>
  <c r="E1059" i="8"/>
  <c r="F1059" i="8"/>
  <c r="G1059" i="8"/>
  <c r="H1059" i="8"/>
  <c r="I1059" i="8"/>
  <c r="J1059" i="8"/>
  <c r="D1060" i="8"/>
  <c r="E1060" i="8"/>
  <c r="F1060" i="8"/>
  <c r="G1060" i="8"/>
  <c r="H1060" i="8"/>
  <c r="I1060" i="8"/>
  <c r="J1060" i="8"/>
  <c r="D1061" i="8"/>
  <c r="E1061" i="8"/>
  <c r="F1061" i="8"/>
  <c r="G1061" i="8"/>
  <c r="H1061" i="8"/>
  <c r="I1061" i="8"/>
  <c r="J1061" i="8"/>
  <c r="D1062" i="8"/>
  <c r="E1062" i="8"/>
  <c r="F1062" i="8"/>
  <c r="G1062" i="8"/>
  <c r="H1062" i="8"/>
  <c r="I1062" i="8"/>
  <c r="J1062" i="8"/>
  <c r="D1063" i="8"/>
  <c r="E1063" i="8"/>
  <c r="F1063" i="8"/>
  <c r="G1063" i="8"/>
  <c r="H1063" i="8"/>
  <c r="I1063" i="8"/>
  <c r="J1063" i="8"/>
  <c r="D1064" i="8"/>
  <c r="E1064" i="8"/>
  <c r="F1064" i="8"/>
  <c r="G1064" i="8"/>
  <c r="H1064" i="8"/>
  <c r="I1064" i="8"/>
  <c r="J1064" i="8"/>
  <c r="D1065" i="8"/>
  <c r="E1065" i="8"/>
  <c r="F1065" i="8"/>
  <c r="G1065" i="8"/>
  <c r="H1065" i="8"/>
  <c r="I1065" i="8"/>
  <c r="J1065" i="8"/>
  <c r="D1066" i="8"/>
  <c r="E1066" i="8"/>
  <c r="F1066" i="8"/>
  <c r="G1066" i="8"/>
  <c r="H1066" i="8"/>
  <c r="I1066" i="8"/>
  <c r="J1066" i="8"/>
  <c r="D1067" i="8"/>
  <c r="E1067" i="8"/>
  <c r="F1067" i="8"/>
  <c r="G1067" i="8"/>
  <c r="H1067" i="8"/>
  <c r="I1067" i="8"/>
  <c r="J1067" i="8"/>
  <c r="D1068" i="8"/>
  <c r="E1068" i="8"/>
  <c r="F1068" i="8"/>
  <c r="G1068" i="8"/>
  <c r="H1068" i="8"/>
  <c r="I1068" i="8"/>
  <c r="J1068" i="8"/>
  <c r="D1069" i="8"/>
  <c r="E1069" i="8"/>
  <c r="F1069" i="8"/>
  <c r="G1069" i="8"/>
  <c r="H1069" i="8"/>
  <c r="I1069" i="8"/>
  <c r="J1069" i="8"/>
  <c r="J10" i="8"/>
  <c r="E10" i="8"/>
  <c r="F10" i="8"/>
  <c r="G10" i="8"/>
  <c r="H10" i="8"/>
  <c r="I10" i="8"/>
  <c r="D10" i="8"/>
  <c r="P11" i="8" l="1"/>
  <c r="M11" i="8"/>
  <c r="N11" i="8"/>
  <c r="O11" i="8"/>
  <c r="Q11" i="8"/>
  <c r="P12" i="8"/>
  <c r="M12" i="8"/>
  <c r="N12" i="8"/>
  <c r="O12" i="8"/>
  <c r="Q12" i="8"/>
  <c r="M13" i="8"/>
  <c r="N13" i="8"/>
  <c r="O13" i="8"/>
  <c r="P13" i="8"/>
  <c r="Q13" i="8"/>
  <c r="M14" i="8"/>
  <c r="N14" i="8"/>
  <c r="O14" i="8"/>
  <c r="Q14" i="8"/>
  <c r="P14" i="8"/>
  <c r="P15" i="8"/>
  <c r="M15" i="8"/>
  <c r="N15" i="8"/>
  <c r="O15" i="8"/>
  <c r="Q15" i="8"/>
  <c r="P16" i="8"/>
  <c r="M16" i="8"/>
  <c r="N16" i="8"/>
  <c r="O16" i="8"/>
  <c r="Q16" i="8"/>
  <c r="P17" i="8"/>
  <c r="M17" i="8"/>
  <c r="N17" i="8"/>
  <c r="O17" i="8"/>
  <c r="Q17" i="8"/>
  <c r="M18" i="8"/>
  <c r="N18" i="8"/>
  <c r="O18" i="8"/>
  <c r="Q18" i="8"/>
  <c r="P18" i="8"/>
  <c r="M19" i="8"/>
  <c r="N19" i="8"/>
  <c r="O19" i="8"/>
  <c r="P19" i="8"/>
  <c r="Q19" i="8"/>
  <c r="P20" i="8"/>
  <c r="M20" i="8"/>
  <c r="N20" i="8"/>
  <c r="O20" i="8"/>
  <c r="Q20" i="8"/>
  <c r="M21" i="8"/>
  <c r="N21" i="8"/>
  <c r="O21" i="8"/>
  <c r="P21" i="8"/>
  <c r="Q21" i="8"/>
  <c r="M22" i="8"/>
  <c r="N22" i="8"/>
  <c r="O22" i="8"/>
  <c r="Q22" i="8"/>
  <c r="P22" i="8"/>
  <c r="P23" i="8"/>
  <c r="M23" i="8"/>
  <c r="N23" i="8"/>
  <c r="O23" i="8"/>
  <c r="Q23" i="8"/>
  <c r="P24" i="8"/>
  <c r="M24" i="8"/>
  <c r="N24" i="8"/>
  <c r="O24" i="8"/>
  <c r="Q24" i="8"/>
  <c r="P25" i="8"/>
  <c r="M25" i="8"/>
  <c r="N25" i="8"/>
  <c r="O25" i="8"/>
  <c r="Q25" i="8"/>
  <c r="M26" i="8"/>
  <c r="N26" i="8"/>
  <c r="O26" i="8"/>
  <c r="Q26" i="8"/>
  <c r="P26" i="8"/>
  <c r="M27" i="8"/>
  <c r="N27" i="8"/>
  <c r="O27" i="8"/>
  <c r="P27" i="8"/>
  <c r="Q27" i="8"/>
  <c r="P28" i="8"/>
  <c r="M28" i="8"/>
  <c r="N28" i="8"/>
  <c r="O28" i="8"/>
  <c r="Q28" i="8"/>
  <c r="M29" i="8"/>
  <c r="N29" i="8"/>
  <c r="O29" i="8"/>
  <c r="P29" i="8"/>
  <c r="Q29" i="8"/>
  <c r="M30" i="8"/>
  <c r="N30" i="8"/>
  <c r="O30" i="8"/>
  <c r="Q30" i="8"/>
  <c r="P30" i="8"/>
  <c r="P31" i="8"/>
  <c r="M31" i="8"/>
  <c r="N31" i="8"/>
  <c r="O31" i="8"/>
  <c r="Q31" i="8"/>
  <c r="P32" i="8"/>
  <c r="M32" i="8"/>
  <c r="N32" i="8"/>
  <c r="O32" i="8"/>
  <c r="Q32" i="8"/>
  <c r="P33" i="8"/>
  <c r="M33" i="8"/>
  <c r="N33" i="8"/>
  <c r="O33" i="8"/>
  <c r="Q33" i="8"/>
  <c r="M34" i="8"/>
  <c r="N34" i="8"/>
  <c r="O34" i="8"/>
  <c r="Q34" i="8"/>
  <c r="P34" i="8"/>
  <c r="M35" i="8"/>
  <c r="N35" i="8"/>
  <c r="O35" i="8"/>
  <c r="P35" i="8"/>
  <c r="Q35" i="8"/>
  <c r="P36" i="8"/>
  <c r="M36" i="8"/>
  <c r="N36" i="8"/>
  <c r="O36" i="8"/>
  <c r="Q36" i="8"/>
  <c r="M37" i="8"/>
  <c r="N37" i="8"/>
  <c r="O37" i="8"/>
  <c r="P37" i="8"/>
  <c r="Q37" i="8"/>
  <c r="M38" i="8"/>
  <c r="N38" i="8"/>
  <c r="O38" i="8"/>
  <c r="Q38" i="8"/>
  <c r="P38" i="8"/>
  <c r="P39" i="8"/>
  <c r="M39" i="8"/>
  <c r="N39" i="8"/>
  <c r="O39" i="8"/>
  <c r="Q39" i="8"/>
  <c r="P40" i="8"/>
  <c r="M40" i="8"/>
  <c r="N40" i="8"/>
  <c r="O40" i="8"/>
  <c r="Q40" i="8"/>
  <c r="P41" i="8"/>
  <c r="M41" i="8"/>
  <c r="N41" i="8"/>
  <c r="O41" i="8"/>
  <c r="Q41" i="8"/>
  <c r="M42" i="8"/>
  <c r="N42" i="8"/>
  <c r="O42" i="8"/>
  <c r="Q42" i="8"/>
  <c r="P42" i="8"/>
  <c r="M43" i="8"/>
  <c r="N43" i="8"/>
  <c r="O43" i="8"/>
  <c r="P43" i="8"/>
  <c r="Q43" i="8"/>
  <c r="P44" i="8"/>
  <c r="M44" i="8"/>
  <c r="N44" i="8"/>
  <c r="O44" i="8"/>
  <c r="Q44" i="8"/>
  <c r="M45" i="8"/>
  <c r="N45" i="8"/>
  <c r="O45" i="8"/>
  <c r="P45" i="8"/>
  <c r="Q45" i="8"/>
  <c r="M46" i="8"/>
  <c r="N46" i="8"/>
  <c r="O46" i="8"/>
  <c r="Q46" i="8"/>
  <c r="P46" i="8"/>
  <c r="P47" i="8"/>
  <c r="M47" i="8"/>
  <c r="N47" i="8"/>
  <c r="O47" i="8"/>
  <c r="Q47" i="8"/>
  <c r="P48" i="8"/>
  <c r="M48" i="8"/>
  <c r="N48" i="8"/>
  <c r="O48" i="8"/>
  <c r="Q48" i="8"/>
  <c r="P49" i="8"/>
  <c r="M49" i="8"/>
  <c r="N49" i="8"/>
  <c r="O49" i="8"/>
  <c r="Q49" i="8"/>
  <c r="M50" i="8"/>
  <c r="N50" i="8"/>
  <c r="O50" i="8"/>
  <c r="Q50" i="8"/>
  <c r="P50" i="8"/>
  <c r="M51" i="8"/>
  <c r="N51" i="8"/>
  <c r="O51" i="8"/>
  <c r="P51" i="8"/>
  <c r="Q51" i="8"/>
  <c r="P52" i="8"/>
  <c r="M52" i="8"/>
  <c r="N52" i="8"/>
  <c r="O52" i="8"/>
  <c r="Q52" i="8"/>
  <c r="M53" i="8"/>
  <c r="N53" i="8"/>
  <c r="O53" i="8"/>
  <c r="P53" i="8"/>
  <c r="Q53" i="8"/>
  <c r="M54" i="8"/>
  <c r="N54" i="8"/>
  <c r="O54" i="8"/>
  <c r="Q54" i="8"/>
  <c r="P54" i="8"/>
  <c r="P55" i="8"/>
  <c r="M55" i="8"/>
  <c r="N55" i="8"/>
  <c r="O55" i="8"/>
  <c r="Q55" i="8"/>
  <c r="P56" i="8"/>
  <c r="M56" i="8"/>
  <c r="N56" i="8"/>
  <c r="O56" i="8"/>
  <c r="Q56" i="8"/>
  <c r="P57" i="8"/>
  <c r="M57" i="8"/>
  <c r="N57" i="8"/>
  <c r="O57" i="8"/>
  <c r="Q57" i="8"/>
  <c r="M58" i="8"/>
  <c r="N58" i="8"/>
  <c r="O58" i="8"/>
  <c r="Q58" i="8"/>
  <c r="P58" i="8"/>
  <c r="M59" i="8"/>
  <c r="N59" i="8"/>
  <c r="O59" i="8"/>
  <c r="P59" i="8"/>
  <c r="Q59" i="8"/>
  <c r="P60" i="8"/>
  <c r="M60" i="8"/>
  <c r="N60" i="8"/>
  <c r="O60" i="8"/>
  <c r="Q60" i="8"/>
  <c r="M61" i="8"/>
  <c r="N61" i="8"/>
  <c r="O61" i="8"/>
  <c r="P61" i="8"/>
  <c r="Q61" i="8"/>
  <c r="M62" i="8"/>
  <c r="N62" i="8"/>
  <c r="O62" i="8"/>
  <c r="Q62" i="8"/>
  <c r="P62" i="8"/>
  <c r="P63" i="8"/>
  <c r="M63" i="8"/>
  <c r="N63" i="8"/>
  <c r="O63" i="8"/>
  <c r="Q63" i="8"/>
  <c r="P64" i="8"/>
  <c r="M64" i="8"/>
  <c r="N64" i="8"/>
  <c r="O64" i="8"/>
  <c r="Q64" i="8"/>
  <c r="P65" i="8"/>
  <c r="M65" i="8"/>
  <c r="N65" i="8"/>
  <c r="O65" i="8"/>
  <c r="Q65" i="8"/>
  <c r="M66" i="8"/>
  <c r="N66" i="8"/>
  <c r="O66" i="8"/>
  <c r="Q66" i="8"/>
  <c r="P66" i="8"/>
  <c r="M67" i="8"/>
  <c r="N67" i="8"/>
  <c r="O67" i="8"/>
  <c r="P67" i="8"/>
  <c r="Q67" i="8"/>
  <c r="P68" i="8"/>
  <c r="M68" i="8"/>
  <c r="N68" i="8"/>
  <c r="O68" i="8"/>
  <c r="Q68" i="8"/>
  <c r="M69" i="8"/>
  <c r="N69" i="8"/>
  <c r="O69" i="8"/>
  <c r="P69" i="8"/>
  <c r="Q69" i="8"/>
  <c r="M70" i="8"/>
  <c r="N70" i="8"/>
  <c r="O70" i="8"/>
  <c r="Q70" i="8"/>
  <c r="P70" i="8"/>
  <c r="P71" i="8"/>
  <c r="M71" i="8"/>
  <c r="N71" i="8"/>
  <c r="O71" i="8"/>
  <c r="Q71" i="8"/>
  <c r="P72" i="8"/>
  <c r="M72" i="8"/>
  <c r="N72" i="8"/>
  <c r="O72" i="8"/>
  <c r="Q72" i="8"/>
  <c r="P73" i="8"/>
  <c r="M73" i="8"/>
  <c r="N73" i="8"/>
  <c r="O73" i="8"/>
  <c r="Q73" i="8"/>
  <c r="M74" i="8"/>
  <c r="N74" i="8"/>
  <c r="O74" i="8"/>
  <c r="Q74" i="8"/>
  <c r="P74" i="8"/>
  <c r="M75" i="8"/>
  <c r="N75" i="8"/>
  <c r="O75" i="8"/>
  <c r="P75" i="8"/>
  <c r="Q75" i="8"/>
  <c r="P76" i="8"/>
  <c r="M76" i="8"/>
  <c r="N76" i="8"/>
  <c r="O76" i="8"/>
  <c r="Q76" i="8"/>
  <c r="M77" i="8"/>
  <c r="N77" i="8"/>
  <c r="O77" i="8"/>
  <c r="P77" i="8"/>
  <c r="Q77" i="8"/>
  <c r="M78" i="8"/>
  <c r="N78" i="8"/>
  <c r="O78" i="8"/>
  <c r="Q78" i="8"/>
  <c r="P78" i="8"/>
  <c r="P79" i="8"/>
  <c r="M79" i="8"/>
  <c r="N79" i="8"/>
  <c r="O79" i="8"/>
  <c r="Q79" i="8"/>
  <c r="P80" i="8"/>
  <c r="M80" i="8"/>
  <c r="N80" i="8"/>
  <c r="O80" i="8"/>
  <c r="Q80" i="8"/>
  <c r="P81" i="8"/>
  <c r="M81" i="8"/>
  <c r="N81" i="8"/>
  <c r="O81" i="8"/>
  <c r="Q81" i="8"/>
  <c r="M82" i="8"/>
  <c r="N82" i="8"/>
  <c r="O82" i="8"/>
  <c r="Q82" i="8"/>
  <c r="P82" i="8"/>
  <c r="M83" i="8"/>
  <c r="N83" i="8"/>
  <c r="O83" i="8"/>
  <c r="P83" i="8"/>
  <c r="Q83" i="8"/>
  <c r="P84" i="8"/>
  <c r="M84" i="8"/>
  <c r="N84" i="8"/>
  <c r="O84" i="8"/>
  <c r="Q84" i="8"/>
  <c r="M85" i="8"/>
  <c r="N85" i="8"/>
  <c r="O85" i="8"/>
  <c r="P85" i="8"/>
  <c r="Q85" i="8"/>
  <c r="M86" i="8"/>
  <c r="N86" i="8"/>
  <c r="O86" i="8"/>
  <c r="Q86" i="8"/>
  <c r="P86" i="8"/>
  <c r="P87" i="8"/>
  <c r="M87" i="8"/>
  <c r="N87" i="8"/>
  <c r="O87" i="8"/>
  <c r="Q87" i="8"/>
  <c r="P88" i="8"/>
  <c r="M88" i="8"/>
  <c r="N88" i="8"/>
  <c r="O88" i="8"/>
  <c r="Q88" i="8"/>
  <c r="P89" i="8"/>
  <c r="M89" i="8"/>
  <c r="N89" i="8"/>
  <c r="O89" i="8"/>
  <c r="Q89" i="8"/>
  <c r="M90" i="8"/>
  <c r="N90" i="8"/>
  <c r="O90" i="8"/>
  <c r="Q90" i="8"/>
  <c r="P90" i="8"/>
  <c r="P91" i="8"/>
  <c r="M91" i="8"/>
  <c r="N91" i="8"/>
  <c r="O91" i="8"/>
  <c r="Q91" i="8"/>
  <c r="P92" i="8"/>
  <c r="M92" i="8"/>
  <c r="N92" i="8"/>
  <c r="O92" i="8"/>
  <c r="Q92" i="8"/>
  <c r="M93" i="8"/>
  <c r="N93" i="8"/>
  <c r="O93" i="8"/>
  <c r="P93" i="8"/>
  <c r="Q93" i="8"/>
  <c r="M94" i="8"/>
  <c r="N94" i="8"/>
  <c r="O94" i="8"/>
  <c r="Q94" i="8"/>
  <c r="P94" i="8"/>
  <c r="M95" i="8"/>
  <c r="N95" i="8"/>
  <c r="O95" i="8"/>
  <c r="P95" i="8"/>
  <c r="Q95" i="8"/>
  <c r="P96" i="8"/>
  <c r="M96" i="8"/>
  <c r="N96" i="8"/>
  <c r="O96" i="8"/>
  <c r="Q96" i="8"/>
  <c r="P97" i="8"/>
  <c r="M97" i="8"/>
  <c r="N97" i="8"/>
  <c r="O97" i="8"/>
  <c r="Q97" i="8"/>
  <c r="P98" i="8"/>
  <c r="M98" i="8"/>
  <c r="N98" i="8"/>
  <c r="O98" i="8"/>
  <c r="Q98" i="8"/>
  <c r="M99" i="8"/>
  <c r="N99" i="8"/>
  <c r="O99" i="8"/>
  <c r="Q99" i="8"/>
  <c r="P100" i="8"/>
  <c r="M100" i="8"/>
  <c r="N100" i="8"/>
  <c r="O100" i="8"/>
  <c r="Q100" i="8"/>
  <c r="M101" i="8"/>
  <c r="N101" i="8"/>
  <c r="O101" i="8"/>
  <c r="Q101" i="8"/>
  <c r="M102" i="8"/>
  <c r="N102" i="8"/>
  <c r="O102" i="8"/>
  <c r="Q102" i="8"/>
  <c r="P102" i="8"/>
  <c r="M103" i="8"/>
  <c r="N103" i="8"/>
  <c r="O103" i="8"/>
  <c r="Q103" i="8"/>
  <c r="M104" i="8"/>
  <c r="N104" i="8"/>
  <c r="O104" i="8"/>
  <c r="Q104" i="8"/>
  <c r="M105" i="8"/>
  <c r="N105" i="8"/>
  <c r="O105" i="8"/>
  <c r="Q105" i="8"/>
  <c r="P106" i="8"/>
  <c r="M106" i="8"/>
  <c r="N106" i="8"/>
  <c r="O106" i="8"/>
  <c r="Q106" i="8"/>
  <c r="M107" i="8"/>
  <c r="N107" i="8"/>
  <c r="O107" i="8"/>
  <c r="Q107" i="8"/>
  <c r="P108" i="8"/>
  <c r="M108" i="8"/>
  <c r="N108" i="8"/>
  <c r="O108" i="8"/>
  <c r="Q108" i="8"/>
  <c r="M109" i="8"/>
  <c r="N109" i="8"/>
  <c r="O109" i="8"/>
  <c r="Q109" i="8"/>
  <c r="M110" i="8"/>
  <c r="N110" i="8"/>
  <c r="O110" i="8"/>
  <c r="Q110" i="8"/>
  <c r="P110" i="8"/>
  <c r="M111" i="8"/>
  <c r="N111" i="8"/>
  <c r="O111" i="8"/>
  <c r="Q111" i="8"/>
  <c r="M112" i="8"/>
  <c r="N112" i="8"/>
  <c r="O112" i="8"/>
  <c r="Q112" i="8"/>
  <c r="M113" i="8"/>
  <c r="N113" i="8"/>
  <c r="O113" i="8"/>
  <c r="Q113" i="8"/>
  <c r="P114" i="8"/>
  <c r="M114" i="8"/>
  <c r="N114" i="8"/>
  <c r="O114" i="8"/>
  <c r="Q114" i="8"/>
  <c r="M115" i="8"/>
  <c r="N115" i="8"/>
  <c r="O115" i="8"/>
  <c r="Q115" i="8"/>
  <c r="P116" i="8"/>
  <c r="M116" i="8"/>
  <c r="N116" i="8"/>
  <c r="O116" i="8"/>
  <c r="Q116" i="8"/>
  <c r="M117" i="8"/>
  <c r="N117" i="8"/>
  <c r="O117" i="8"/>
  <c r="Q117" i="8"/>
  <c r="M118" i="8"/>
  <c r="N118" i="8"/>
  <c r="O118" i="8"/>
  <c r="Q118" i="8"/>
  <c r="P118" i="8"/>
  <c r="M119" i="8"/>
  <c r="N119" i="8"/>
  <c r="O119" i="8"/>
  <c r="Q119" i="8"/>
  <c r="M120" i="8"/>
  <c r="N120" i="8"/>
  <c r="O120" i="8"/>
  <c r="Q120" i="8"/>
  <c r="M121" i="8"/>
  <c r="N121" i="8"/>
  <c r="O121" i="8"/>
  <c r="Q121" i="8"/>
  <c r="P122" i="8"/>
  <c r="M122" i="8"/>
  <c r="N122" i="8"/>
  <c r="O122" i="8"/>
  <c r="Q122" i="8"/>
  <c r="M123" i="8"/>
  <c r="N123" i="8"/>
  <c r="O123" i="8"/>
  <c r="Q123" i="8"/>
  <c r="P124" i="8"/>
  <c r="M124" i="8"/>
  <c r="N124" i="8"/>
  <c r="O124" i="8"/>
  <c r="Q124" i="8"/>
  <c r="M125" i="8"/>
  <c r="N125" i="8"/>
  <c r="O125" i="8"/>
  <c r="Q125" i="8"/>
  <c r="M126" i="8"/>
  <c r="N126" i="8"/>
  <c r="O126" i="8"/>
  <c r="Q126" i="8"/>
  <c r="P126" i="8"/>
  <c r="M127" i="8"/>
  <c r="N127" i="8"/>
  <c r="O127" i="8"/>
  <c r="Q127" i="8"/>
  <c r="M128" i="8"/>
  <c r="N128" i="8"/>
  <c r="O128" i="8"/>
  <c r="Q128" i="8"/>
  <c r="M129" i="8"/>
  <c r="N129" i="8"/>
  <c r="O129" i="8"/>
  <c r="Q129" i="8"/>
  <c r="P130" i="8"/>
  <c r="M130" i="8"/>
  <c r="N130" i="8"/>
  <c r="O130" i="8"/>
  <c r="Q130" i="8"/>
  <c r="M131" i="8"/>
  <c r="N131" i="8"/>
  <c r="O131" i="8"/>
  <c r="Q131" i="8"/>
  <c r="P132" i="8"/>
  <c r="M132" i="8"/>
  <c r="N132" i="8"/>
  <c r="O132" i="8"/>
  <c r="Q132" i="8"/>
  <c r="M133" i="8"/>
  <c r="N133" i="8"/>
  <c r="O133" i="8"/>
  <c r="Q133" i="8"/>
  <c r="M134" i="8"/>
  <c r="N134" i="8"/>
  <c r="O134" i="8"/>
  <c r="Q134" i="8"/>
  <c r="P134" i="8"/>
  <c r="M135" i="8"/>
  <c r="N135" i="8"/>
  <c r="O135" i="8"/>
  <c r="Q135" i="8"/>
  <c r="M136" i="8"/>
  <c r="N136" i="8"/>
  <c r="O136" i="8"/>
  <c r="Q136" i="8"/>
  <c r="M137" i="8"/>
  <c r="N137" i="8"/>
  <c r="O137" i="8"/>
  <c r="Q137" i="8"/>
  <c r="P138" i="8"/>
  <c r="M138" i="8"/>
  <c r="N138" i="8"/>
  <c r="O138" i="8"/>
  <c r="Q138" i="8"/>
  <c r="M139" i="8"/>
  <c r="N139" i="8"/>
  <c r="O139" i="8"/>
  <c r="Q139" i="8"/>
  <c r="P140" i="8"/>
  <c r="M140" i="8"/>
  <c r="N140" i="8"/>
  <c r="O140" i="8"/>
  <c r="Q140" i="8"/>
  <c r="M141" i="8"/>
  <c r="N141" i="8"/>
  <c r="O141" i="8"/>
  <c r="Q141" i="8"/>
  <c r="M142" i="8"/>
  <c r="N142" i="8"/>
  <c r="O142" i="8"/>
  <c r="Q142" i="8"/>
  <c r="P142" i="8"/>
  <c r="M143" i="8"/>
  <c r="N143" i="8"/>
  <c r="O143" i="8"/>
  <c r="Q143" i="8"/>
  <c r="M144" i="8"/>
  <c r="N144" i="8"/>
  <c r="O144" i="8"/>
  <c r="Q144" i="8"/>
  <c r="M145" i="8"/>
  <c r="N145" i="8"/>
  <c r="O145" i="8"/>
  <c r="Q145" i="8"/>
  <c r="P146" i="8"/>
  <c r="M146" i="8"/>
  <c r="N146" i="8"/>
  <c r="O146" i="8"/>
  <c r="Q146" i="8"/>
  <c r="M147" i="8"/>
  <c r="N147" i="8"/>
  <c r="O147" i="8"/>
  <c r="Q147" i="8"/>
  <c r="P148" i="8"/>
  <c r="M148" i="8"/>
  <c r="N148" i="8"/>
  <c r="O148" i="8"/>
  <c r="Q148" i="8"/>
  <c r="M149" i="8"/>
  <c r="N149" i="8"/>
  <c r="O149" i="8"/>
  <c r="Q149" i="8"/>
  <c r="M150" i="8"/>
  <c r="N150" i="8"/>
  <c r="O150" i="8"/>
  <c r="Q150" i="8"/>
  <c r="P150" i="8"/>
  <c r="M151" i="8"/>
  <c r="N151" i="8"/>
  <c r="O151" i="8"/>
  <c r="Q151" i="8"/>
  <c r="M152" i="8"/>
  <c r="N152" i="8"/>
  <c r="O152" i="8"/>
  <c r="Q152" i="8"/>
  <c r="M153" i="8"/>
  <c r="N153" i="8"/>
  <c r="O153" i="8"/>
  <c r="Q153" i="8"/>
  <c r="P154" i="8"/>
  <c r="M154" i="8"/>
  <c r="N154" i="8"/>
  <c r="O154" i="8"/>
  <c r="Q154" i="8"/>
  <c r="M155" i="8"/>
  <c r="N155" i="8"/>
  <c r="O155" i="8"/>
  <c r="Q155" i="8"/>
  <c r="P156" i="8"/>
  <c r="M156" i="8"/>
  <c r="N156" i="8"/>
  <c r="O156" i="8"/>
  <c r="Q156" i="8"/>
  <c r="M157" i="8"/>
  <c r="N157" i="8"/>
  <c r="O157" i="8"/>
  <c r="Q157" i="8"/>
  <c r="M158" i="8"/>
  <c r="N158" i="8"/>
  <c r="O158" i="8"/>
  <c r="Q158" i="8"/>
  <c r="P158" i="8"/>
  <c r="M159" i="8"/>
  <c r="N159" i="8"/>
  <c r="O159" i="8"/>
  <c r="Q159" i="8"/>
  <c r="M160" i="8"/>
  <c r="N160" i="8"/>
  <c r="O160" i="8"/>
  <c r="Q160" i="8"/>
  <c r="M161" i="8"/>
  <c r="N161" i="8"/>
  <c r="O161" i="8"/>
  <c r="Q161" i="8"/>
  <c r="P162" i="8"/>
  <c r="M162" i="8"/>
  <c r="N162" i="8"/>
  <c r="O162" i="8"/>
  <c r="Q162" i="8"/>
  <c r="M163" i="8"/>
  <c r="N163" i="8"/>
  <c r="O163" i="8"/>
  <c r="Q163" i="8"/>
  <c r="P164" i="8"/>
  <c r="M164" i="8"/>
  <c r="N164" i="8"/>
  <c r="O164" i="8"/>
  <c r="Q164" i="8"/>
  <c r="M165" i="8"/>
  <c r="N165" i="8"/>
  <c r="O165" i="8"/>
  <c r="Q165" i="8"/>
  <c r="M166" i="8"/>
  <c r="N166" i="8"/>
  <c r="O166" i="8"/>
  <c r="Q166" i="8"/>
  <c r="P166" i="8"/>
  <c r="M167" i="8"/>
  <c r="N167" i="8"/>
  <c r="O167" i="8"/>
  <c r="Q167" i="8"/>
  <c r="M168" i="8"/>
  <c r="N168" i="8"/>
  <c r="O168" i="8"/>
  <c r="Q168" i="8"/>
  <c r="M169" i="8"/>
  <c r="N169" i="8"/>
  <c r="O169" i="8"/>
  <c r="Q169" i="8"/>
  <c r="P170" i="8"/>
  <c r="M170" i="8"/>
  <c r="N170" i="8"/>
  <c r="O170" i="8"/>
  <c r="Q170" i="8"/>
  <c r="M171" i="8"/>
  <c r="N171" i="8"/>
  <c r="O171" i="8"/>
  <c r="Q171" i="8"/>
  <c r="P172" i="8"/>
  <c r="M172" i="8"/>
  <c r="N172" i="8"/>
  <c r="O172" i="8"/>
  <c r="Q172" i="8"/>
  <c r="M173" i="8"/>
  <c r="N173" i="8"/>
  <c r="O173" i="8"/>
  <c r="Q173" i="8"/>
  <c r="M174" i="8"/>
  <c r="N174" i="8"/>
  <c r="O174" i="8"/>
  <c r="Q174" i="8"/>
  <c r="P174" i="8"/>
  <c r="M175" i="8"/>
  <c r="N175" i="8"/>
  <c r="O175" i="8"/>
  <c r="Q175" i="8"/>
  <c r="P176" i="8"/>
  <c r="M176" i="8"/>
  <c r="N176" i="8"/>
  <c r="O176" i="8"/>
  <c r="Q176" i="8"/>
  <c r="M177" i="8"/>
  <c r="N177" i="8"/>
  <c r="O177" i="8"/>
  <c r="Q177" i="8"/>
  <c r="P178" i="8"/>
  <c r="M178" i="8"/>
  <c r="N178" i="8"/>
  <c r="O178" i="8"/>
  <c r="Q178" i="8"/>
  <c r="M179" i="8"/>
  <c r="N179" i="8"/>
  <c r="O179" i="8"/>
  <c r="Q179" i="8"/>
  <c r="P180" i="8"/>
  <c r="M180" i="8"/>
  <c r="N180" i="8"/>
  <c r="O180" i="8"/>
  <c r="Q180" i="8"/>
  <c r="M181" i="8"/>
  <c r="N181" i="8"/>
  <c r="O181" i="8"/>
  <c r="Q181" i="8"/>
  <c r="P181" i="8"/>
  <c r="M182" i="8"/>
  <c r="N182" i="8"/>
  <c r="O182" i="8"/>
  <c r="Q182" i="8"/>
  <c r="M183" i="8"/>
  <c r="N183" i="8"/>
  <c r="O183" i="8"/>
  <c r="Q183" i="8"/>
  <c r="M184" i="8"/>
  <c r="N184" i="8"/>
  <c r="O184" i="8"/>
  <c r="Q184" i="8"/>
  <c r="M185" i="8"/>
  <c r="N185" i="8"/>
  <c r="O185" i="8"/>
  <c r="Q185" i="8"/>
  <c r="P185" i="8"/>
  <c r="M186" i="8"/>
  <c r="N186" i="8"/>
  <c r="O186" i="8"/>
  <c r="Q186" i="8"/>
  <c r="M187" i="8"/>
  <c r="N187" i="8"/>
  <c r="O187" i="8"/>
  <c r="Q187" i="8"/>
  <c r="M188" i="8"/>
  <c r="N188" i="8"/>
  <c r="O188" i="8"/>
  <c r="Q188" i="8"/>
  <c r="M189" i="8"/>
  <c r="N189" i="8"/>
  <c r="O189" i="8"/>
  <c r="Q189" i="8"/>
  <c r="P189" i="8"/>
  <c r="M190" i="8"/>
  <c r="N190" i="8"/>
  <c r="O190" i="8"/>
  <c r="Q190" i="8"/>
  <c r="M191" i="8"/>
  <c r="N191" i="8"/>
  <c r="O191" i="8"/>
  <c r="Q191" i="8"/>
  <c r="M192" i="8"/>
  <c r="N192" i="8"/>
  <c r="O192" i="8"/>
  <c r="Q192" i="8"/>
  <c r="M193" i="8"/>
  <c r="N193" i="8"/>
  <c r="O193" i="8"/>
  <c r="Q193" i="8"/>
  <c r="P193" i="8"/>
  <c r="M194" i="8"/>
  <c r="N194" i="8"/>
  <c r="O194" i="8"/>
  <c r="Q194" i="8"/>
  <c r="M195" i="8"/>
  <c r="N195" i="8"/>
  <c r="O195" i="8"/>
  <c r="Q195" i="8"/>
  <c r="M196" i="8"/>
  <c r="N196" i="8"/>
  <c r="O196" i="8"/>
  <c r="Q196" i="8"/>
  <c r="M197" i="8"/>
  <c r="N197" i="8"/>
  <c r="O197" i="8"/>
  <c r="Q197" i="8"/>
  <c r="P197" i="8"/>
  <c r="M198" i="8"/>
  <c r="N198" i="8"/>
  <c r="O198" i="8"/>
  <c r="Q198" i="8"/>
  <c r="M199" i="8"/>
  <c r="N199" i="8"/>
  <c r="O199" i="8"/>
  <c r="Q199" i="8"/>
  <c r="M200" i="8"/>
  <c r="N200" i="8"/>
  <c r="O200" i="8"/>
  <c r="Q200" i="8"/>
  <c r="M201" i="8"/>
  <c r="N201" i="8"/>
  <c r="O201" i="8"/>
  <c r="Q201" i="8"/>
  <c r="P201" i="8"/>
  <c r="M202" i="8"/>
  <c r="N202" i="8"/>
  <c r="O202" i="8"/>
  <c r="Q202" i="8"/>
  <c r="M203" i="8"/>
  <c r="N203" i="8"/>
  <c r="O203" i="8"/>
  <c r="Q203" i="8"/>
  <c r="M204" i="8"/>
  <c r="N204" i="8"/>
  <c r="O204" i="8"/>
  <c r="Q204" i="8"/>
  <c r="M205" i="8"/>
  <c r="N205" i="8"/>
  <c r="O205" i="8"/>
  <c r="Q205" i="8"/>
  <c r="P205" i="8"/>
  <c r="M206" i="8"/>
  <c r="N206" i="8"/>
  <c r="O206" i="8"/>
  <c r="Q206" i="8"/>
  <c r="M207" i="8"/>
  <c r="N207" i="8"/>
  <c r="O207" i="8"/>
  <c r="Q207" i="8"/>
  <c r="M208" i="8"/>
  <c r="N208" i="8"/>
  <c r="O208" i="8"/>
  <c r="Q208" i="8"/>
  <c r="M209" i="8"/>
  <c r="N209" i="8"/>
  <c r="O209" i="8"/>
  <c r="Q209" i="8"/>
  <c r="P209" i="8"/>
  <c r="M210" i="8"/>
  <c r="N210" i="8"/>
  <c r="O210" i="8"/>
  <c r="Q210" i="8"/>
  <c r="M211" i="8"/>
  <c r="N211" i="8"/>
  <c r="O211" i="8"/>
  <c r="Q211" i="8"/>
  <c r="M212" i="8"/>
  <c r="N212" i="8"/>
  <c r="O212" i="8"/>
  <c r="Q212" i="8"/>
  <c r="M213" i="8"/>
  <c r="N213" i="8"/>
  <c r="O213" i="8"/>
  <c r="Q213" i="8"/>
  <c r="P213" i="8"/>
  <c r="M214" i="8"/>
  <c r="N214" i="8"/>
  <c r="O214" i="8"/>
  <c r="Q214" i="8"/>
  <c r="M215" i="8"/>
  <c r="N215" i="8"/>
  <c r="O215" i="8"/>
  <c r="Q215" i="8"/>
  <c r="M216" i="8"/>
  <c r="N216" i="8"/>
  <c r="O216" i="8"/>
  <c r="Q216" i="8"/>
  <c r="M217" i="8"/>
  <c r="N217" i="8"/>
  <c r="O217" i="8"/>
  <c r="Q217" i="8"/>
  <c r="P217" i="8"/>
  <c r="M218" i="8"/>
  <c r="N218" i="8"/>
  <c r="O218" i="8"/>
  <c r="Q218" i="8"/>
  <c r="M219" i="8"/>
  <c r="N219" i="8"/>
  <c r="O219" i="8"/>
  <c r="Q219" i="8"/>
  <c r="M220" i="8"/>
  <c r="N220" i="8"/>
  <c r="O220" i="8"/>
  <c r="Q220" i="8"/>
  <c r="M221" i="8"/>
  <c r="N221" i="8"/>
  <c r="O221" i="8"/>
  <c r="Q221" i="8"/>
  <c r="P221" i="8"/>
  <c r="M222" i="8"/>
  <c r="N222" i="8"/>
  <c r="O222" i="8"/>
  <c r="Q222" i="8"/>
  <c r="M223" i="8"/>
  <c r="N223" i="8"/>
  <c r="O223" i="8"/>
  <c r="Q223" i="8"/>
  <c r="M224" i="8"/>
  <c r="N224" i="8"/>
  <c r="O224" i="8"/>
  <c r="Q224" i="8"/>
  <c r="M225" i="8"/>
  <c r="N225" i="8"/>
  <c r="O225" i="8"/>
  <c r="Q225" i="8"/>
  <c r="P225" i="8"/>
  <c r="M226" i="8"/>
  <c r="N226" i="8"/>
  <c r="O226" i="8"/>
  <c r="Q226" i="8"/>
  <c r="M227" i="8"/>
  <c r="N227" i="8"/>
  <c r="O227" i="8"/>
  <c r="Q227" i="8"/>
  <c r="M228" i="8"/>
  <c r="N228" i="8"/>
  <c r="O228" i="8"/>
  <c r="Q228" i="8"/>
  <c r="M229" i="8"/>
  <c r="N229" i="8"/>
  <c r="O229" i="8"/>
  <c r="Q229" i="8"/>
  <c r="P229" i="8"/>
  <c r="M230" i="8"/>
  <c r="N230" i="8"/>
  <c r="O230" i="8"/>
  <c r="Q230" i="8"/>
  <c r="M231" i="8"/>
  <c r="N231" i="8"/>
  <c r="O231" i="8"/>
  <c r="Q231" i="8"/>
  <c r="M232" i="8"/>
  <c r="N232" i="8"/>
  <c r="O232" i="8"/>
  <c r="Q232" i="8"/>
  <c r="M233" i="8"/>
  <c r="N233" i="8"/>
  <c r="O233" i="8"/>
  <c r="Q233" i="8"/>
  <c r="P233" i="8"/>
  <c r="M234" i="8"/>
  <c r="N234" i="8"/>
  <c r="O234" i="8"/>
  <c r="Q234" i="8"/>
  <c r="M235" i="8"/>
  <c r="N235" i="8"/>
  <c r="O235" i="8"/>
  <c r="Q235" i="8"/>
  <c r="M236" i="8"/>
  <c r="N236" i="8"/>
  <c r="O236" i="8"/>
  <c r="Q236" i="8"/>
  <c r="M237" i="8"/>
  <c r="N237" i="8"/>
  <c r="O237" i="8"/>
  <c r="Q237" i="8"/>
  <c r="P237" i="8"/>
  <c r="M238" i="8"/>
  <c r="N238" i="8"/>
  <c r="O238" i="8"/>
  <c r="Q238" i="8"/>
  <c r="M239" i="8"/>
  <c r="N239" i="8"/>
  <c r="O239" i="8"/>
  <c r="Q239" i="8"/>
  <c r="M240" i="8"/>
  <c r="N240" i="8"/>
  <c r="O240" i="8"/>
  <c r="Q240" i="8"/>
  <c r="M241" i="8"/>
  <c r="N241" i="8"/>
  <c r="O241" i="8"/>
  <c r="Q241" i="8"/>
  <c r="P241" i="8"/>
  <c r="M242" i="8"/>
  <c r="N242" i="8"/>
  <c r="O242" i="8"/>
  <c r="Q242" i="8"/>
  <c r="M243" i="8"/>
  <c r="N243" i="8"/>
  <c r="O243" i="8"/>
  <c r="Q243" i="8"/>
  <c r="M244" i="8"/>
  <c r="N244" i="8"/>
  <c r="O244" i="8"/>
  <c r="Q244" i="8"/>
  <c r="M245" i="8"/>
  <c r="N245" i="8"/>
  <c r="O245" i="8"/>
  <c r="Q245" i="8"/>
  <c r="P245" i="8"/>
  <c r="M246" i="8"/>
  <c r="N246" i="8"/>
  <c r="O246" i="8"/>
  <c r="Q246" i="8"/>
  <c r="M247" i="8"/>
  <c r="N247" i="8"/>
  <c r="O247" i="8"/>
  <c r="Q247" i="8"/>
  <c r="M248" i="8"/>
  <c r="N248" i="8"/>
  <c r="O248" i="8"/>
  <c r="Q248" i="8"/>
  <c r="M249" i="8"/>
  <c r="N249" i="8"/>
  <c r="O249" i="8"/>
  <c r="Q249" i="8"/>
  <c r="P249" i="8"/>
  <c r="M250" i="8"/>
  <c r="N250" i="8"/>
  <c r="O250" i="8"/>
  <c r="Q250" i="8"/>
  <c r="M251" i="8"/>
  <c r="N251" i="8"/>
  <c r="O251" i="8"/>
  <c r="Q251" i="8"/>
  <c r="M252" i="8"/>
  <c r="N252" i="8"/>
  <c r="O252" i="8"/>
  <c r="Q252" i="8"/>
  <c r="M253" i="8"/>
  <c r="N253" i="8"/>
  <c r="O253" i="8"/>
  <c r="Q253" i="8"/>
  <c r="P253" i="8"/>
  <c r="M254" i="8"/>
  <c r="N254" i="8"/>
  <c r="O254" i="8"/>
  <c r="Q254" i="8"/>
  <c r="M255" i="8"/>
  <c r="N255" i="8"/>
  <c r="O255" i="8"/>
  <c r="Q255" i="8"/>
  <c r="M256" i="8"/>
  <c r="N256" i="8"/>
  <c r="O256" i="8"/>
  <c r="Q256" i="8"/>
  <c r="M257" i="8"/>
  <c r="N257" i="8"/>
  <c r="O257" i="8"/>
  <c r="Q257" i="8"/>
  <c r="P257" i="8"/>
  <c r="M258" i="8"/>
  <c r="N258" i="8"/>
  <c r="O258" i="8"/>
  <c r="Q258" i="8"/>
  <c r="M259" i="8"/>
  <c r="N259" i="8"/>
  <c r="O259" i="8"/>
  <c r="Q259" i="8"/>
  <c r="M260" i="8"/>
  <c r="N260" i="8"/>
  <c r="O260" i="8"/>
  <c r="Q260" i="8"/>
  <c r="M261" i="8"/>
  <c r="N261" i="8"/>
  <c r="O261" i="8"/>
  <c r="Q261" i="8"/>
  <c r="P261" i="8"/>
  <c r="M262" i="8"/>
  <c r="N262" i="8"/>
  <c r="O262" i="8"/>
  <c r="Q262" i="8"/>
  <c r="M263" i="8"/>
  <c r="N263" i="8"/>
  <c r="O263" i="8"/>
  <c r="Q263" i="8"/>
  <c r="P264" i="8"/>
  <c r="M264" i="8"/>
  <c r="N264" i="8"/>
  <c r="O264" i="8"/>
  <c r="Q264" i="8"/>
  <c r="M265" i="8"/>
  <c r="N265" i="8"/>
  <c r="O265" i="8"/>
  <c r="Q265" i="8"/>
  <c r="P265" i="8"/>
  <c r="M266" i="8"/>
  <c r="N266" i="8"/>
  <c r="O266" i="8"/>
  <c r="Q266" i="8"/>
  <c r="M267" i="8"/>
  <c r="N267" i="8"/>
  <c r="O267" i="8"/>
  <c r="Q267" i="8"/>
  <c r="M268" i="8"/>
  <c r="N268" i="8"/>
  <c r="O268" i="8"/>
  <c r="Q268" i="8"/>
  <c r="M269" i="8"/>
  <c r="N269" i="8"/>
  <c r="O269" i="8"/>
  <c r="Q269" i="8"/>
  <c r="P269" i="8"/>
  <c r="M270" i="8"/>
  <c r="N270" i="8"/>
  <c r="O270" i="8"/>
  <c r="Q270" i="8"/>
  <c r="M271" i="8"/>
  <c r="N271" i="8"/>
  <c r="O271" i="8"/>
  <c r="Q271" i="8"/>
  <c r="M272" i="8"/>
  <c r="N272" i="8"/>
  <c r="O272" i="8"/>
  <c r="Q272" i="8"/>
  <c r="M273" i="8"/>
  <c r="N273" i="8"/>
  <c r="O273" i="8"/>
  <c r="Q273" i="8"/>
  <c r="P273" i="8"/>
  <c r="M274" i="8"/>
  <c r="N274" i="8"/>
  <c r="O274" i="8"/>
  <c r="Q274" i="8"/>
  <c r="M275" i="8"/>
  <c r="N275" i="8"/>
  <c r="O275" i="8"/>
  <c r="Q275" i="8"/>
  <c r="M276" i="8"/>
  <c r="N276" i="8"/>
  <c r="O276" i="8"/>
  <c r="Q276" i="8"/>
  <c r="M277" i="8"/>
  <c r="N277" i="8"/>
  <c r="O277" i="8"/>
  <c r="Q277" i="8"/>
  <c r="P277" i="8"/>
  <c r="M278" i="8"/>
  <c r="N278" i="8"/>
  <c r="O278" i="8"/>
  <c r="Q278" i="8"/>
  <c r="M279" i="8"/>
  <c r="N279" i="8"/>
  <c r="O279" i="8"/>
  <c r="Q279" i="8"/>
  <c r="M280" i="8"/>
  <c r="N280" i="8"/>
  <c r="O280" i="8"/>
  <c r="Q280" i="8"/>
  <c r="M281" i="8"/>
  <c r="N281" i="8"/>
  <c r="O281" i="8"/>
  <c r="Q281" i="8"/>
  <c r="P281" i="8"/>
  <c r="M282" i="8"/>
  <c r="N282" i="8"/>
  <c r="O282" i="8"/>
  <c r="Q282" i="8"/>
  <c r="M283" i="8"/>
  <c r="N283" i="8"/>
  <c r="O283" i="8"/>
  <c r="Q283" i="8"/>
  <c r="M284" i="8"/>
  <c r="N284" i="8"/>
  <c r="O284" i="8"/>
  <c r="Q284" i="8"/>
  <c r="M285" i="8"/>
  <c r="N285" i="8"/>
  <c r="O285" i="8"/>
  <c r="Q285" i="8"/>
  <c r="P285" i="8"/>
  <c r="M286" i="8"/>
  <c r="N286" i="8"/>
  <c r="O286" i="8"/>
  <c r="Q286" i="8"/>
  <c r="M287" i="8"/>
  <c r="N287" i="8"/>
  <c r="O287" i="8"/>
  <c r="Q287" i="8"/>
  <c r="M288" i="8"/>
  <c r="N288" i="8"/>
  <c r="O288" i="8"/>
  <c r="Q288" i="8"/>
  <c r="M289" i="8"/>
  <c r="N289" i="8"/>
  <c r="O289" i="8"/>
  <c r="Q289" i="8"/>
  <c r="P289" i="8"/>
  <c r="M290" i="8"/>
  <c r="N290" i="8"/>
  <c r="O290" i="8"/>
  <c r="Q290" i="8"/>
  <c r="M291" i="8"/>
  <c r="N291" i="8"/>
  <c r="O291" i="8"/>
  <c r="Q291" i="8"/>
  <c r="M292" i="8"/>
  <c r="N292" i="8"/>
  <c r="O292" i="8"/>
  <c r="Q292" i="8"/>
  <c r="M293" i="8"/>
  <c r="N293" i="8"/>
  <c r="O293" i="8"/>
  <c r="Q293" i="8"/>
  <c r="P293" i="8"/>
  <c r="M294" i="8"/>
  <c r="N294" i="8"/>
  <c r="O294" i="8"/>
  <c r="Q294" i="8"/>
  <c r="M295" i="8"/>
  <c r="N295" i="8"/>
  <c r="O295" i="8"/>
  <c r="Q295" i="8"/>
  <c r="M296" i="8"/>
  <c r="N296" i="8"/>
  <c r="O296" i="8"/>
  <c r="Q296" i="8"/>
  <c r="M297" i="8"/>
  <c r="N297" i="8"/>
  <c r="O297" i="8"/>
  <c r="Q297" i="8"/>
  <c r="P297" i="8"/>
  <c r="M298" i="8"/>
  <c r="N298" i="8"/>
  <c r="O298" i="8"/>
  <c r="Q298" i="8"/>
  <c r="M299" i="8"/>
  <c r="N299" i="8"/>
  <c r="O299" i="8"/>
  <c r="Q299" i="8"/>
  <c r="M300" i="8"/>
  <c r="N300" i="8"/>
  <c r="O300" i="8"/>
  <c r="Q300" i="8"/>
  <c r="M301" i="8"/>
  <c r="N301" i="8"/>
  <c r="O301" i="8"/>
  <c r="Q301" i="8"/>
  <c r="P301" i="8"/>
  <c r="M302" i="8"/>
  <c r="N302" i="8"/>
  <c r="O302" i="8"/>
  <c r="Q302" i="8"/>
  <c r="M303" i="8"/>
  <c r="N303" i="8"/>
  <c r="O303" i="8"/>
  <c r="Q303" i="8"/>
  <c r="M304" i="8"/>
  <c r="N304" i="8"/>
  <c r="O304" i="8"/>
  <c r="Q304" i="8"/>
  <c r="M305" i="8"/>
  <c r="N305" i="8"/>
  <c r="O305" i="8"/>
  <c r="Q305" i="8"/>
  <c r="P305" i="8"/>
  <c r="M306" i="8"/>
  <c r="N306" i="8"/>
  <c r="O306" i="8"/>
  <c r="Q306" i="8"/>
  <c r="M307" i="8"/>
  <c r="N307" i="8"/>
  <c r="O307" i="8"/>
  <c r="Q307" i="8"/>
  <c r="M308" i="8"/>
  <c r="N308" i="8"/>
  <c r="O308" i="8"/>
  <c r="Q308" i="8"/>
  <c r="P309" i="8"/>
  <c r="M309" i="8"/>
  <c r="N309" i="8"/>
  <c r="O309" i="8"/>
  <c r="Q309" i="8"/>
  <c r="P310" i="8"/>
  <c r="M310" i="8"/>
  <c r="N310" i="8"/>
  <c r="O310" i="8"/>
  <c r="Q310" i="8"/>
  <c r="P311" i="8"/>
  <c r="M311" i="8"/>
  <c r="N311" i="8"/>
  <c r="O311" i="8"/>
  <c r="Q311" i="8"/>
  <c r="P312" i="8"/>
  <c r="M312" i="8"/>
  <c r="N312" i="8"/>
  <c r="O312" i="8"/>
  <c r="Q312" i="8"/>
  <c r="M313" i="8"/>
  <c r="N313" i="8"/>
  <c r="O313" i="8"/>
  <c r="P313" i="8"/>
  <c r="Q313" i="8"/>
  <c r="P314" i="8"/>
  <c r="M314" i="8"/>
  <c r="N314" i="8"/>
  <c r="O314" i="8"/>
  <c r="Q314" i="8"/>
  <c r="M315" i="8"/>
  <c r="N315" i="8"/>
  <c r="O315" i="8"/>
  <c r="P315" i="8"/>
  <c r="Q315" i="8"/>
  <c r="P316" i="8"/>
  <c r="M316" i="8"/>
  <c r="N316" i="8"/>
  <c r="O316" i="8"/>
  <c r="Q316" i="8"/>
  <c r="P317" i="8"/>
  <c r="M317" i="8"/>
  <c r="N317" i="8"/>
  <c r="O317" i="8"/>
  <c r="Q317" i="8"/>
  <c r="P318" i="8"/>
  <c r="M318" i="8"/>
  <c r="N318" i="8"/>
  <c r="O318" i="8"/>
  <c r="Q318" i="8"/>
  <c r="P319" i="8"/>
  <c r="M319" i="8"/>
  <c r="N319" i="8"/>
  <c r="O319" i="8"/>
  <c r="Q319" i="8"/>
  <c r="P320" i="8"/>
  <c r="M320" i="8"/>
  <c r="N320" i="8"/>
  <c r="O320" i="8"/>
  <c r="Q320" i="8"/>
  <c r="M321" i="8"/>
  <c r="N321" i="8"/>
  <c r="O321" i="8"/>
  <c r="P321" i="8"/>
  <c r="Q321" i="8"/>
  <c r="P322" i="8"/>
  <c r="M322" i="8"/>
  <c r="N322" i="8"/>
  <c r="O322" i="8"/>
  <c r="Q322" i="8"/>
  <c r="M323" i="8"/>
  <c r="N323" i="8"/>
  <c r="O323" i="8"/>
  <c r="P323" i="8"/>
  <c r="Q323" i="8"/>
  <c r="P324" i="8"/>
  <c r="M324" i="8"/>
  <c r="N324" i="8"/>
  <c r="O324" i="8"/>
  <c r="Q324" i="8"/>
  <c r="P325" i="8"/>
  <c r="M325" i="8"/>
  <c r="N325" i="8"/>
  <c r="O325" i="8"/>
  <c r="Q325" i="8"/>
  <c r="P326" i="8"/>
  <c r="M326" i="8"/>
  <c r="N326" i="8"/>
  <c r="O326" i="8"/>
  <c r="Q326" i="8"/>
  <c r="P327" i="8"/>
  <c r="M327" i="8"/>
  <c r="N327" i="8"/>
  <c r="O327" i="8"/>
  <c r="Q327" i="8"/>
  <c r="P328" i="8"/>
  <c r="M328" i="8"/>
  <c r="N328" i="8"/>
  <c r="O328" i="8"/>
  <c r="Q328" i="8"/>
  <c r="M329" i="8"/>
  <c r="N329" i="8"/>
  <c r="O329" i="8"/>
  <c r="P329" i="8"/>
  <c r="Q329" i="8"/>
  <c r="P330" i="8"/>
  <c r="M330" i="8"/>
  <c r="N330" i="8"/>
  <c r="O330" i="8"/>
  <c r="Q330" i="8"/>
  <c r="M331" i="8"/>
  <c r="N331" i="8"/>
  <c r="O331" i="8"/>
  <c r="P331" i="8"/>
  <c r="Q331" i="8"/>
  <c r="P332" i="8"/>
  <c r="M332" i="8"/>
  <c r="N332" i="8"/>
  <c r="O332" i="8"/>
  <c r="Q332" i="8"/>
  <c r="P333" i="8"/>
  <c r="M333" i="8"/>
  <c r="N333" i="8"/>
  <c r="O333" i="8"/>
  <c r="Q333" i="8"/>
  <c r="P334" i="8"/>
  <c r="M334" i="8"/>
  <c r="N334" i="8"/>
  <c r="O334" i="8"/>
  <c r="Q334" i="8"/>
  <c r="P335" i="8"/>
  <c r="M335" i="8"/>
  <c r="N335" i="8"/>
  <c r="O335" i="8"/>
  <c r="Q335" i="8"/>
  <c r="P336" i="8"/>
  <c r="M336" i="8"/>
  <c r="N336" i="8"/>
  <c r="O336" i="8"/>
  <c r="Q336" i="8"/>
  <c r="M337" i="8"/>
  <c r="N337" i="8"/>
  <c r="O337" i="8"/>
  <c r="P337" i="8"/>
  <c r="Q337" i="8"/>
  <c r="P338" i="8"/>
  <c r="M338" i="8"/>
  <c r="N338" i="8"/>
  <c r="O338" i="8"/>
  <c r="Q338" i="8"/>
  <c r="M339" i="8"/>
  <c r="N339" i="8"/>
  <c r="O339" i="8"/>
  <c r="P339" i="8"/>
  <c r="Q339" i="8"/>
  <c r="P340" i="8"/>
  <c r="M340" i="8"/>
  <c r="N340" i="8"/>
  <c r="O340" i="8"/>
  <c r="Q340" i="8"/>
  <c r="M341" i="8"/>
  <c r="N341" i="8"/>
  <c r="O341" i="8"/>
  <c r="Q341" i="8"/>
  <c r="P342" i="8"/>
  <c r="M342" i="8"/>
  <c r="N342" i="8"/>
  <c r="O342" i="8"/>
  <c r="Q342" i="8"/>
  <c r="M343" i="8"/>
  <c r="N343" i="8"/>
  <c r="O343" i="8"/>
  <c r="Q343" i="8"/>
  <c r="P344" i="8"/>
  <c r="M344" i="8"/>
  <c r="N344" i="8"/>
  <c r="O344" i="8"/>
  <c r="Q344" i="8"/>
  <c r="M345" i="8"/>
  <c r="N345" i="8"/>
  <c r="O345" i="8"/>
  <c r="Q345" i="8"/>
  <c r="P346" i="8"/>
  <c r="M346" i="8"/>
  <c r="N346" i="8"/>
  <c r="O346" i="8"/>
  <c r="Q346" i="8"/>
  <c r="M347" i="8"/>
  <c r="N347" i="8"/>
  <c r="O347" i="8"/>
  <c r="Q347" i="8"/>
  <c r="P348" i="8"/>
  <c r="M348" i="8"/>
  <c r="N348" i="8"/>
  <c r="O348" i="8"/>
  <c r="Q348" i="8"/>
  <c r="M349" i="8"/>
  <c r="N349" i="8"/>
  <c r="O349" i="8"/>
  <c r="Q349" i="8"/>
  <c r="P350" i="8"/>
  <c r="M350" i="8"/>
  <c r="N350" i="8"/>
  <c r="O350" i="8"/>
  <c r="Q350" i="8"/>
  <c r="M351" i="8"/>
  <c r="N351" i="8"/>
  <c r="O351" i="8"/>
  <c r="Q351" i="8"/>
  <c r="P352" i="8"/>
  <c r="M352" i="8"/>
  <c r="N352" i="8"/>
  <c r="O352" i="8"/>
  <c r="Q352" i="8"/>
  <c r="M353" i="8"/>
  <c r="N353" i="8"/>
  <c r="O353" i="8"/>
  <c r="Q353" i="8"/>
  <c r="P354" i="8"/>
  <c r="M354" i="8"/>
  <c r="N354" i="8"/>
  <c r="O354" i="8"/>
  <c r="Q354" i="8"/>
  <c r="M355" i="8"/>
  <c r="N355" i="8"/>
  <c r="O355" i="8"/>
  <c r="Q355" i="8"/>
  <c r="P356" i="8"/>
  <c r="M356" i="8"/>
  <c r="N356" i="8"/>
  <c r="O356" i="8"/>
  <c r="Q356" i="8"/>
  <c r="M357" i="8"/>
  <c r="N357" i="8"/>
  <c r="O357" i="8"/>
  <c r="Q357" i="8"/>
  <c r="P358" i="8"/>
  <c r="M358" i="8"/>
  <c r="N358" i="8"/>
  <c r="O358" i="8"/>
  <c r="Q358" i="8"/>
  <c r="M359" i="8"/>
  <c r="N359" i="8"/>
  <c r="O359" i="8"/>
  <c r="Q359" i="8"/>
  <c r="P360" i="8"/>
  <c r="M360" i="8"/>
  <c r="N360" i="8"/>
  <c r="O360" i="8"/>
  <c r="Q360" i="8"/>
  <c r="M361" i="8"/>
  <c r="N361" i="8"/>
  <c r="O361" i="8"/>
  <c r="Q361" i="8"/>
  <c r="P362" i="8"/>
  <c r="M362" i="8"/>
  <c r="N362" i="8"/>
  <c r="O362" i="8"/>
  <c r="Q362" i="8"/>
  <c r="M363" i="8"/>
  <c r="N363" i="8"/>
  <c r="O363" i="8"/>
  <c r="Q363" i="8"/>
  <c r="P364" i="8"/>
  <c r="M364" i="8"/>
  <c r="N364" i="8"/>
  <c r="O364" i="8"/>
  <c r="Q364" i="8"/>
  <c r="M365" i="8"/>
  <c r="N365" i="8"/>
  <c r="O365" i="8"/>
  <c r="Q365" i="8"/>
  <c r="P366" i="8"/>
  <c r="M366" i="8"/>
  <c r="N366" i="8"/>
  <c r="O366" i="8"/>
  <c r="Q366" i="8"/>
  <c r="M367" i="8"/>
  <c r="N367" i="8"/>
  <c r="O367" i="8"/>
  <c r="Q367" i="8"/>
  <c r="P368" i="8"/>
  <c r="M368" i="8"/>
  <c r="N368" i="8"/>
  <c r="O368" i="8"/>
  <c r="Q368" i="8"/>
  <c r="M369" i="8"/>
  <c r="N369" i="8"/>
  <c r="O369" i="8"/>
  <c r="Q369" i="8"/>
  <c r="P370" i="8"/>
  <c r="M370" i="8"/>
  <c r="N370" i="8"/>
  <c r="O370" i="8"/>
  <c r="Q370" i="8"/>
  <c r="M371" i="8"/>
  <c r="N371" i="8"/>
  <c r="O371" i="8"/>
  <c r="Q371" i="8"/>
  <c r="P372" i="8"/>
  <c r="M372" i="8"/>
  <c r="N372" i="8"/>
  <c r="O372" i="8"/>
  <c r="Q372" i="8"/>
  <c r="M373" i="8"/>
  <c r="N373" i="8"/>
  <c r="O373" i="8"/>
  <c r="Q373" i="8"/>
  <c r="P374" i="8"/>
  <c r="M374" i="8"/>
  <c r="N374" i="8"/>
  <c r="O374" i="8"/>
  <c r="Q374" i="8"/>
  <c r="M375" i="8"/>
  <c r="N375" i="8"/>
  <c r="O375" i="8"/>
  <c r="Q375" i="8"/>
  <c r="P376" i="8"/>
  <c r="M376" i="8"/>
  <c r="N376" i="8"/>
  <c r="O376" i="8"/>
  <c r="Q376" i="8"/>
  <c r="M377" i="8"/>
  <c r="N377" i="8"/>
  <c r="O377" i="8"/>
  <c r="Q377" i="8"/>
  <c r="P378" i="8"/>
  <c r="M378" i="8"/>
  <c r="N378" i="8"/>
  <c r="O378" i="8"/>
  <c r="Q378" i="8"/>
  <c r="M379" i="8"/>
  <c r="N379" i="8"/>
  <c r="O379" i="8"/>
  <c r="Q379" i="8"/>
  <c r="P380" i="8"/>
  <c r="M380" i="8"/>
  <c r="N380" i="8"/>
  <c r="O380" i="8"/>
  <c r="Q380" i="8"/>
  <c r="M381" i="8"/>
  <c r="N381" i="8"/>
  <c r="O381" i="8"/>
  <c r="Q381" i="8"/>
  <c r="P382" i="8"/>
  <c r="M382" i="8"/>
  <c r="N382" i="8"/>
  <c r="O382" i="8"/>
  <c r="Q382" i="8"/>
  <c r="M383" i="8"/>
  <c r="N383" i="8"/>
  <c r="O383" i="8"/>
  <c r="Q383" i="8"/>
  <c r="P384" i="8"/>
  <c r="M384" i="8"/>
  <c r="N384" i="8"/>
  <c r="O384" i="8"/>
  <c r="Q384" i="8"/>
  <c r="M385" i="8"/>
  <c r="N385" i="8"/>
  <c r="O385" i="8"/>
  <c r="Q385" i="8"/>
  <c r="P386" i="8"/>
  <c r="M386" i="8"/>
  <c r="N386" i="8"/>
  <c r="O386" i="8"/>
  <c r="Q386" i="8"/>
  <c r="M387" i="8"/>
  <c r="N387" i="8"/>
  <c r="O387" i="8"/>
  <c r="Q387" i="8"/>
  <c r="P388" i="8"/>
  <c r="M388" i="8"/>
  <c r="N388" i="8"/>
  <c r="O388" i="8"/>
  <c r="Q388" i="8"/>
  <c r="M389" i="8"/>
  <c r="N389" i="8"/>
  <c r="O389" i="8"/>
  <c r="Q389" i="8"/>
  <c r="P390" i="8"/>
  <c r="M390" i="8"/>
  <c r="N390" i="8"/>
  <c r="O390" i="8"/>
  <c r="Q390" i="8"/>
  <c r="M391" i="8"/>
  <c r="N391" i="8"/>
  <c r="O391" i="8"/>
  <c r="Q391" i="8"/>
  <c r="P392" i="8"/>
  <c r="M392" i="8"/>
  <c r="N392" i="8"/>
  <c r="O392" i="8"/>
  <c r="Q392" i="8"/>
  <c r="M393" i="8"/>
  <c r="N393" i="8"/>
  <c r="O393" i="8"/>
  <c r="Q393" i="8"/>
  <c r="P394" i="8"/>
  <c r="M394" i="8"/>
  <c r="N394" i="8"/>
  <c r="O394" i="8"/>
  <c r="Q394" i="8"/>
  <c r="M395" i="8"/>
  <c r="N395" i="8"/>
  <c r="O395" i="8"/>
  <c r="Q395" i="8"/>
  <c r="P396" i="8"/>
  <c r="M396" i="8"/>
  <c r="N396" i="8"/>
  <c r="O396" i="8"/>
  <c r="Q396" i="8"/>
  <c r="M397" i="8"/>
  <c r="N397" i="8"/>
  <c r="O397" i="8"/>
  <c r="Q397" i="8"/>
  <c r="P398" i="8"/>
  <c r="M398" i="8"/>
  <c r="N398" i="8"/>
  <c r="O398" i="8"/>
  <c r="Q398" i="8"/>
  <c r="M399" i="8"/>
  <c r="N399" i="8"/>
  <c r="O399" i="8"/>
  <c r="Q399" i="8"/>
  <c r="P400" i="8"/>
  <c r="M400" i="8"/>
  <c r="N400" i="8"/>
  <c r="O400" i="8"/>
  <c r="Q400" i="8"/>
  <c r="M401" i="8"/>
  <c r="N401" i="8"/>
  <c r="O401" i="8"/>
  <c r="Q401" i="8"/>
  <c r="P402" i="8"/>
  <c r="M402" i="8"/>
  <c r="N402" i="8"/>
  <c r="O402" i="8"/>
  <c r="Q402" i="8"/>
  <c r="M403" i="8"/>
  <c r="N403" i="8"/>
  <c r="O403" i="8"/>
  <c r="Q403" i="8"/>
  <c r="P404" i="8"/>
  <c r="M404" i="8"/>
  <c r="N404" i="8"/>
  <c r="O404" i="8"/>
  <c r="Q404" i="8"/>
  <c r="M405" i="8"/>
  <c r="N405" i="8"/>
  <c r="O405" i="8"/>
  <c r="Q405" i="8"/>
  <c r="P406" i="8"/>
  <c r="M406" i="8"/>
  <c r="N406" i="8"/>
  <c r="O406" i="8"/>
  <c r="Q406" i="8"/>
  <c r="M407" i="8"/>
  <c r="N407" i="8"/>
  <c r="O407" i="8"/>
  <c r="Q407" i="8"/>
  <c r="P408" i="8"/>
  <c r="M408" i="8"/>
  <c r="N408" i="8"/>
  <c r="O408" i="8"/>
  <c r="Q408" i="8"/>
  <c r="M409" i="8"/>
  <c r="N409" i="8"/>
  <c r="O409" i="8"/>
  <c r="Q409" i="8"/>
  <c r="P410" i="8"/>
  <c r="M410" i="8"/>
  <c r="N410" i="8"/>
  <c r="O410" i="8"/>
  <c r="Q410" i="8"/>
  <c r="M411" i="8"/>
  <c r="N411" i="8"/>
  <c r="O411" i="8"/>
  <c r="Q411" i="8"/>
  <c r="P412" i="8"/>
  <c r="M412" i="8"/>
  <c r="N412" i="8"/>
  <c r="O412" i="8"/>
  <c r="Q412" i="8"/>
  <c r="M413" i="8"/>
  <c r="N413" i="8"/>
  <c r="O413" i="8"/>
  <c r="Q413" i="8"/>
  <c r="P414" i="8"/>
  <c r="M414" i="8"/>
  <c r="N414" i="8"/>
  <c r="O414" i="8"/>
  <c r="Q414" i="8"/>
  <c r="M415" i="8"/>
  <c r="N415" i="8"/>
  <c r="O415" i="8"/>
  <c r="Q415" i="8"/>
  <c r="P416" i="8"/>
  <c r="M416" i="8"/>
  <c r="N416" i="8"/>
  <c r="O416" i="8"/>
  <c r="Q416" i="8"/>
  <c r="M417" i="8"/>
  <c r="N417" i="8"/>
  <c r="O417" i="8"/>
  <c r="Q417" i="8"/>
  <c r="P418" i="8"/>
  <c r="M418" i="8"/>
  <c r="N418" i="8"/>
  <c r="O418" i="8"/>
  <c r="Q418" i="8"/>
  <c r="M419" i="8"/>
  <c r="N419" i="8"/>
  <c r="O419" i="8"/>
  <c r="Q419" i="8"/>
  <c r="P420" i="8"/>
  <c r="M420" i="8"/>
  <c r="N420" i="8"/>
  <c r="O420" i="8"/>
  <c r="Q420" i="8"/>
  <c r="M421" i="8"/>
  <c r="N421" i="8"/>
  <c r="O421" i="8"/>
  <c r="Q421" i="8"/>
  <c r="P422" i="8"/>
  <c r="M422" i="8"/>
  <c r="N422" i="8"/>
  <c r="O422" i="8"/>
  <c r="Q422" i="8"/>
  <c r="M423" i="8"/>
  <c r="N423" i="8"/>
  <c r="O423" i="8"/>
  <c r="Q423" i="8"/>
  <c r="P424" i="8"/>
  <c r="M424" i="8"/>
  <c r="N424" i="8"/>
  <c r="O424" i="8"/>
  <c r="Q424" i="8"/>
  <c r="M425" i="8"/>
  <c r="N425" i="8"/>
  <c r="O425" i="8"/>
  <c r="Q425" i="8"/>
  <c r="P426" i="8"/>
  <c r="M426" i="8"/>
  <c r="N426" i="8"/>
  <c r="O426" i="8"/>
  <c r="Q426" i="8"/>
  <c r="M427" i="8"/>
  <c r="N427" i="8"/>
  <c r="O427" i="8"/>
  <c r="Q427" i="8"/>
  <c r="P428" i="8"/>
  <c r="M428" i="8"/>
  <c r="N428" i="8"/>
  <c r="O428" i="8"/>
  <c r="Q428" i="8"/>
  <c r="M429" i="8"/>
  <c r="N429" i="8"/>
  <c r="O429" i="8"/>
  <c r="Q429" i="8"/>
  <c r="P430" i="8"/>
  <c r="M430" i="8"/>
  <c r="N430" i="8"/>
  <c r="O430" i="8"/>
  <c r="Q430" i="8"/>
  <c r="M431" i="8"/>
  <c r="N431" i="8"/>
  <c r="O431" i="8"/>
  <c r="Q431" i="8"/>
  <c r="P432" i="8"/>
  <c r="M432" i="8"/>
  <c r="N432" i="8"/>
  <c r="O432" i="8"/>
  <c r="Q432" i="8"/>
  <c r="M433" i="8"/>
  <c r="N433" i="8"/>
  <c r="O433" i="8"/>
  <c r="Q433" i="8"/>
  <c r="P434" i="8"/>
  <c r="M434" i="8"/>
  <c r="N434" i="8"/>
  <c r="O434" i="8"/>
  <c r="Q434" i="8"/>
  <c r="M435" i="8"/>
  <c r="N435" i="8"/>
  <c r="O435" i="8"/>
  <c r="Q435" i="8"/>
  <c r="P436" i="8"/>
  <c r="M436" i="8"/>
  <c r="N436" i="8"/>
  <c r="O436" i="8"/>
  <c r="Q436" i="8"/>
  <c r="M437" i="8"/>
  <c r="N437" i="8"/>
  <c r="O437" i="8"/>
  <c r="Q437" i="8"/>
  <c r="P438" i="8"/>
  <c r="M438" i="8"/>
  <c r="N438" i="8"/>
  <c r="O438" i="8"/>
  <c r="Q438" i="8"/>
  <c r="M439" i="8"/>
  <c r="N439" i="8"/>
  <c r="O439" i="8"/>
  <c r="Q439" i="8"/>
  <c r="P440" i="8"/>
  <c r="M440" i="8"/>
  <c r="N440" i="8"/>
  <c r="O440" i="8"/>
  <c r="Q440" i="8"/>
  <c r="M441" i="8"/>
  <c r="N441" i="8"/>
  <c r="O441" i="8"/>
  <c r="Q441" i="8"/>
  <c r="P442" i="8"/>
  <c r="M442" i="8"/>
  <c r="N442" i="8"/>
  <c r="O442" i="8"/>
  <c r="Q442" i="8"/>
  <c r="M443" i="8"/>
  <c r="N443" i="8"/>
  <c r="O443" i="8"/>
  <c r="Q443" i="8"/>
  <c r="P444" i="8"/>
  <c r="M444" i="8"/>
  <c r="N444" i="8"/>
  <c r="O444" i="8"/>
  <c r="Q444" i="8"/>
  <c r="M445" i="8"/>
  <c r="N445" i="8"/>
  <c r="O445" i="8"/>
  <c r="Q445" i="8"/>
  <c r="P446" i="8"/>
  <c r="M446" i="8"/>
  <c r="N446" i="8"/>
  <c r="O446" i="8"/>
  <c r="Q446" i="8"/>
  <c r="M447" i="8"/>
  <c r="N447" i="8"/>
  <c r="O447" i="8"/>
  <c r="Q447" i="8"/>
  <c r="P448" i="8"/>
  <c r="M448" i="8"/>
  <c r="N448" i="8"/>
  <c r="O448" i="8"/>
  <c r="Q448" i="8"/>
  <c r="M449" i="8"/>
  <c r="N449" i="8"/>
  <c r="O449" i="8"/>
  <c r="Q449" i="8"/>
  <c r="P450" i="8"/>
  <c r="M450" i="8"/>
  <c r="N450" i="8"/>
  <c r="O450" i="8"/>
  <c r="Q450" i="8"/>
  <c r="M451" i="8"/>
  <c r="N451" i="8"/>
  <c r="O451" i="8"/>
  <c r="Q451" i="8"/>
  <c r="P452" i="8"/>
  <c r="M452" i="8"/>
  <c r="N452" i="8"/>
  <c r="O452" i="8"/>
  <c r="Q452" i="8"/>
  <c r="M453" i="8"/>
  <c r="N453" i="8"/>
  <c r="O453" i="8"/>
  <c r="Q453" i="8"/>
  <c r="P454" i="8"/>
  <c r="M454" i="8"/>
  <c r="N454" i="8"/>
  <c r="O454" i="8"/>
  <c r="Q454" i="8"/>
  <c r="M455" i="8"/>
  <c r="N455" i="8"/>
  <c r="O455" i="8"/>
  <c r="Q455" i="8"/>
  <c r="P456" i="8"/>
  <c r="M456" i="8"/>
  <c r="N456" i="8"/>
  <c r="O456" i="8"/>
  <c r="Q456" i="8"/>
  <c r="M457" i="8"/>
  <c r="N457" i="8"/>
  <c r="O457" i="8"/>
  <c r="Q457" i="8"/>
  <c r="P458" i="8"/>
  <c r="M458" i="8"/>
  <c r="N458" i="8"/>
  <c r="O458" i="8"/>
  <c r="Q458" i="8"/>
  <c r="M459" i="8"/>
  <c r="N459" i="8"/>
  <c r="O459" i="8"/>
  <c r="Q459" i="8"/>
  <c r="P460" i="8"/>
  <c r="M460" i="8"/>
  <c r="N460" i="8"/>
  <c r="O460" i="8"/>
  <c r="Q460" i="8"/>
  <c r="M461" i="8"/>
  <c r="N461" i="8"/>
  <c r="O461" i="8"/>
  <c r="Q461" i="8"/>
  <c r="P462" i="8"/>
  <c r="M462" i="8"/>
  <c r="N462" i="8"/>
  <c r="O462" i="8"/>
  <c r="Q462" i="8"/>
  <c r="M463" i="8"/>
  <c r="N463" i="8"/>
  <c r="O463" i="8"/>
  <c r="Q463" i="8"/>
  <c r="M464" i="8"/>
  <c r="N464" i="8"/>
  <c r="O464" i="8"/>
  <c r="Q464" i="8"/>
  <c r="M465" i="8"/>
  <c r="N465" i="8"/>
  <c r="O465" i="8"/>
  <c r="Q465" i="8"/>
  <c r="M466" i="8"/>
  <c r="N466" i="8"/>
  <c r="O466" i="8"/>
  <c r="Q466" i="8"/>
  <c r="P466" i="8"/>
  <c r="M467" i="8"/>
  <c r="N467" i="8"/>
  <c r="O467" i="8"/>
  <c r="Q467" i="8"/>
  <c r="M468" i="8"/>
  <c r="N468" i="8"/>
  <c r="O468" i="8"/>
  <c r="Q468" i="8"/>
  <c r="M469" i="8"/>
  <c r="N469" i="8"/>
  <c r="O469" i="8"/>
  <c r="Q469" i="8"/>
  <c r="M470" i="8"/>
  <c r="N470" i="8"/>
  <c r="O470" i="8"/>
  <c r="Q470" i="8"/>
  <c r="P470" i="8"/>
  <c r="M471" i="8"/>
  <c r="N471" i="8"/>
  <c r="O471" i="8"/>
  <c r="Q471" i="8"/>
  <c r="M472" i="8"/>
  <c r="N472" i="8"/>
  <c r="O472" i="8"/>
  <c r="Q472" i="8"/>
  <c r="M473" i="8"/>
  <c r="N473" i="8"/>
  <c r="O473" i="8"/>
  <c r="Q473" i="8"/>
  <c r="M474" i="8"/>
  <c r="N474" i="8"/>
  <c r="O474" i="8"/>
  <c r="Q474" i="8"/>
  <c r="P474" i="8"/>
  <c r="M475" i="8"/>
  <c r="N475" i="8"/>
  <c r="O475" i="8"/>
  <c r="Q475" i="8"/>
  <c r="M476" i="8"/>
  <c r="N476" i="8"/>
  <c r="O476" i="8"/>
  <c r="Q476" i="8"/>
  <c r="M477" i="8"/>
  <c r="N477" i="8"/>
  <c r="O477" i="8"/>
  <c r="Q477" i="8"/>
  <c r="M478" i="8"/>
  <c r="N478" i="8"/>
  <c r="O478" i="8"/>
  <c r="Q478" i="8"/>
  <c r="P478" i="8"/>
  <c r="M479" i="8"/>
  <c r="N479" i="8"/>
  <c r="O479" i="8"/>
  <c r="Q479" i="8"/>
  <c r="M480" i="8"/>
  <c r="N480" i="8"/>
  <c r="O480" i="8"/>
  <c r="Q480" i="8"/>
  <c r="M481" i="8"/>
  <c r="N481" i="8"/>
  <c r="O481" i="8"/>
  <c r="Q481" i="8"/>
  <c r="M482" i="8"/>
  <c r="N482" i="8"/>
  <c r="O482" i="8"/>
  <c r="Q482" i="8"/>
  <c r="P482" i="8"/>
  <c r="M483" i="8"/>
  <c r="N483" i="8"/>
  <c r="O483" i="8"/>
  <c r="Q483" i="8"/>
  <c r="M484" i="8"/>
  <c r="N484" i="8"/>
  <c r="O484" i="8"/>
  <c r="Q484" i="8"/>
  <c r="M485" i="8"/>
  <c r="N485" i="8"/>
  <c r="O485" i="8"/>
  <c r="Q485" i="8"/>
  <c r="M486" i="8"/>
  <c r="N486" i="8"/>
  <c r="O486" i="8"/>
  <c r="Q486" i="8"/>
  <c r="P486" i="8"/>
  <c r="M487" i="8"/>
  <c r="N487" i="8"/>
  <c r="O487" i="8"/>
  <c r="Q487" i="8"/>
  <c r="M488" i="8"/>
  <c r="N488" i="8"/>
  <c r="O488" i="8"/>
  <c r="Q488" i="8"/>
  <c r="M489" i="8"/>
  <c r="N489" i="8"/>
  <c r="O489" i="8"/>
  <c r="Q489" i="8"/>
  <c r="M490" i="8"/>
  <c r="N490" i="8"/>
  <c r="O490" i="8"/>
  <c r="Q490" i="8"/>
  <c r="P490" i="8"/>
  <c r="M491" i="8"/>
  <c r="N491" i="8"/>
  <c r="O491" i="8"/>
  <c r="Q491" i="8"/>
  <c r="M492" i="8"/>
  <c r="N492" i="8"/>
  <c r="O492" i="8"/>
  <c r="Q492" i="8"/>
  <c r="M493" i="8"/>
  <c r="N493" i="8"/>
  <c r="O493" i="8"/>
  <c r="Q493" i="8"/>
  <c r="M494" i="8"/>
  <c r="N494" i="8"/>
  <c r="O494" i="8"/>
  <c r="Q494" i="8"/>
  <c r="P494" i="8"/>
  <c r="M495" i="8"/>
  <c r="N495" i="8"/>
  <c r="O495" i="8"/>
  <c r="Q495" i="8"/>
  <c r="M496" i="8"/>
  <c r="N496" i="8"/>
  <c r="O496" i="8"/>
  <c r="Q496" i="8"/>
  <c r="M497" i="8"/>
  <c r="N497" i="8"/>
  <c r="O497" i="8"/>
  <c r="Q497" i="8"/>
  <c r="M498" i="8"/>
  <c r="N498" i="8"/>
  <c r="O498" i="8"/>
  <c r="Q498" i="8"/>
  <c r="P498" i="8"/>
  <c r="M499" i="8"/>
  <c r="N499" i="8"/>
  <c r="O499" i="8"/>
  <c r="Q499" i="8"/>
  <c r="M500" i="8"/>
  <c r="N500" i="8"/>
  <c r="O500" i="8"/>
  <c r="Q500" i="8"/>
  <c r="M501" i="8"/>
  <c r="N501" i="8"/>
  <c r="O501" i="8"/>
  <c r="Q501" i="8"/>
  <c r="M502" i="8"/>
  <c r="N502" i="8"/>
  <c r="O502" i="8"/>
  <c r="Q502" i="8"/>
  <c r="P502" i="8"/>
  <c r="M503" i="8"/>
  <c r="N503" i="8"/>
  <c r="O503" i="8"/>
  <c r="Q503" i="8"/>
  <c r="M504" i="8"/>
  <c r="N504" i="8"/>
  <c r="O504" i="8"/>
  <c r="Q504" i="8"/>
  <c r="M505" i="8"/>
  <c r="N505" i="8"/>
  <c r="O505" i="8"/>
  <c r="Q505" i="8"/>
  <c r="M506" i="8"/>
  <c r="N506" i="8"/>
  <c r="O506" i="8"/>
  <c r="Q506" i="8"/>
  <c r="P506" i="8"/>
  <c r="M507" i="8"/>
  <c r="N507" i="8"/>
  <c r="O507" i="8"/>
  <c r="Q507" i="8"/>
  <c r="M508" i="8"/>
  <c r="N508" i="8"/>
  <c r="O508" i="8"/>
  <c r="Q508" i="8"/>
  <c r="M509" i="8"/>
  <c r="N509" i="8"/>
  <c r="O509" i="8"/>
  <c r="Q509" i="8"/>
  <c r="M510" i="8"/>
  <c r="N510" i="8"/>
  <c r="O510" i="8"/>
  <c r="Q510" i="8"/>
  <c r="P510" i="8"/>
  <c r="M511" i="8"/>
  <c r="N511" i="8"/>
  <c r="O511" i="8"/>
  <c r="Q511" i="8"/>
  <c r="M512" i="8"/>
  <c r="N512" i="8"/>
  <c r="O512" i="8"/>
  <c r="Q512" i="8"/>
  <c r="M513" i="8"/>
  <c r="N513" i="8"/>
  <c r="O513" i="8"/>
  <c r="Q513" i="8"/>
  <c r="M514" i="8"/>
  <c r="N514" i="8"/>
  <c r="O514" i="8"/>
  <c r="Q514" i="8"/>
  <c r="P514" i="8"/>
  <c r="M515" i="8"/>
  <c r="N515" i="8"/>
  <c r="O515" i="8"/>
  <c r="Q515" i="8"/>
  <c r="M516" i="8"/>
  <c r="N516" i="8"/>
  <c r="O516" i="8"/>
  <c r="Q516" i="8"/>
  <c r="M517" i="8"/>
  <c r="N517" i="8"/>
  <c r="O517" i="8"/>
  <c r="Q517" i="8"/>
  <c r="M518" i="8"/>
  <c r="N518" i="8"/>
  <c r="O518" i="8"/>
  <c r="Q518" i="8"/>
  <c r="P518" i="8"/>
  <c r="M519" i="8"/>
  <c r="N519" i="8"/>
  <c r="O519" i="8"/>
  <c r="Q519" i="8"/>
  <c r="M520" i="8"/>
  <c r="N520" i="8"/>
  <c r="O520" i="8"/>
  <c r="Q520" i="8"/>
  <c r="M521" i="8"/>
  <c r="N521" i="8"/>
  <c r="O521" i="8"/>
  <c r="Q521" i="8"/>
  <c r="M522" i="8"/>
  <c r="N522" i="8"/>
  <c r="O522" i="8"/>
  <c r="Q522" i="8"/>
  <c r="P522" i="8"/>
  <c r="M523" i="8"/>
  <c r="N523" i="8"/>
  <c r="O523" i="8"/>
  <c r="Q523" i="8"/>
  <c r="M524" i="8"/>
  <c r="N524" i="8"/>
  <c r="O524" i="8"/>
  <c r="Q524" i="8"/>
  <c r="M525" i="8"/>
  <c r="N525" i="8"/>
  <c r="O525" i="8"/>
  <c r="Q525" i="8"/>
  <c r="M526" i="8"/>
  <c r="N526" i="8"/>
  <c r="O526" i="8"/>
  <c r="Q526" i="8"/>
  <c r="P526" i="8"/>
  <c r="M527" i="8"/>
  <c r="N527" i="8"/>
  <c r="O527" i="8"/>
  <c r="Q527" i="8"/>
  <c r="M528" i="8"/>
  <c r="N528" i="8"/>
  <c r="O528" i="8"/>
  <c r="Q528" i="8"/>
  <c r="M529" i="8"/>
  <c r="N529" i="8"/>
  <c r="O529" i="8"/>
  <c r="Q529" i="8"/>
  <c r="M530" i="8"/>
  <c r="N530" i="8"/>
  <c r="O530" i="8"/>
  <c r="Q530" i="8"/>
  <c r="P530" i="8"/>
  <c r="M531" i="8"/>
  <c r="N531" i="8"/>
  <c r="O531" i="8"/>
  <c r="Q531" i="8"/>
  <c r="M532" i="8"/>
  <c r="N532" i="8"/>
  <c r="O532" i="8"/>
  <c r="Q532" i="8"/>
  <c r="M533" i="8"/>
  <c r="N533" i="8"/>
  <c r="O533" i="8"/>
  <c r="Q533" i="8"/>
  <c r="M534" i="8"/>
  <c r="N534" i="8"/>
  <c r="O534" i="8"/>
  <c r="Q534" i="8"/>
  <c r="P534" i="8"/>
  <c r="M535" i="8"/>
  <c r="N535" i="8"/>
  <c r="O535" i="8"/>
  <c r="Q535" i="8"/>
  <c r="M536" i="8"/>
  <c r="N536" i="8"/>
  <c r="O536" i="8"/>
  <c r="Q536" i="8"/>
  <c r="M537" i="8"/>
  <c r="N537" i="8"/>
  <c r="O537" i="8"/>
  <c r="Q537" i="8"/>
  <c r="M538" i="8"/>
  <c r="N538" i="8"/>
  <c r="O538" i="8"/>
  <c r="Q538" i="8"/>
  <c r="P538" i="8"/>
  <c r="M539" i="8"/>
  <c r="N539" i="8"/>
  <c r="O539" i="8"/>
  <c r="Q539" i="8"/>
  <c r="M540" i="8"/>
  <c r="N540" i="8"/>
  <c r="O540" i="8"/>
  <c r="Q540" i="8"/>
  <c r="M541" i="8"/>
  <c r="N541" i="8"/>
  <c r="O541" i="8"/>
  <c r="Q541" i="8"/>
  <c r="M542" i="8"/>
  <c r="N542" i="8"/>
  <c r="O542" i="8"/>
  <c r="Q542" i="8"/>
  <c r="P542" i="8"/>
  <c r="M543" i="8"/>
  <c r="N543" i="8"/>
  <c r="O543" i="8"/>
  <c r="Q543" i="8"/>
  <c r="M544" i="8"/>
  <c r="N544" i="8"/>
  <c r="O544" i="8"/>
  <c r="Q544" i="8"/>
  <c r="M545" i="8"/>
  <c r="N545" i="8"/>
  <c r="O545" i="8"/>
  <c r="Q545" i="8"/>
  <c r="M546" i="8"/>
  <c r="N546" i="8"/>
  <c r="O546" i="8"/>
  <c r="Q546" i="8"/>
  <c r="P546" i="8"/>
  <c r="M547" i="8"/>
  <c r="N547" i="8"/>
  <c r="O547" i="8"/>
  <c r="Q547" i="8"/>
  <c r="M548" i="8"/>
  <c r="N548" i="8"/>
  <c r="O548" i="8"/>
  <c r="Q548" i="8"/>
  <c r="M549" i="8"/>
  <c r="N549" i="8"/>
  <c r="O549" i="8"/>
  <c r="Q549" i="8"/>
  <c r="M550" i="8"/>
  <c r="N550" i="8"/>
  <c r="O550" i="8"/>
  <c r="Q550" i="8"/>
  <c r="P550" i="8"/>
  <c r="M551" i="8"/>
  <c r="N551" i="8"/>
  <c r="O551" i="8"/>
  <c r="Q551" i="8"/>
  <c r="M552" i="8"/>
  <c r="N552" i="8"/>
  <c r="O552" i="8"/>
  <c r="Q552" i="8"/>
  <c r="M553" i="8"/>
  <c r="N553" i="8"/>
  <c r="O553" i="8"/>
  <c r="Q553" i="8"/>
  <c r="M554" i="8"/>
  <c r="N554" i="8"/>
  <c r="O554" i="8"/>
  <c r="Q554" i="8"/>
  <c r="P554" i="8"/>
  <c r="M555" i="8"/>
  <c r="N555" i="8"/>
  <c r="O555" i="8"/>
  <c r="Q555" i="8"/>
  <c r="M556" i="8"/>
  <c r="N556" i="8"/>
  <c r="O556" i="8"/>
  <c r="Q556" i="8"/>
  <c r="M557" i="8"/>
  <c r="N557" i="8"/>
  <c r="O557" i="8"/>
  <c r="Q557" i="8"/>
  <c r="M558" i="8"/>
  <c r="N558" i="8"/>
  <c r="O558" i="8"/>
  <c r="Q558" i="8"/>
  <c r="P558" i="8"/>
  <c r="M559" i="8"/>
  <c r="N559" i="8"/>
  <c r="O559" i="8"/>
  <c r="Q559" i="8"/>
  <c r="M560" i="8"/>
  <c r="N560" i="8"/>
  <c r="O560" i="8"/>
  <c r="Q560" i="8"/>
  <c r="M561" i="8"/>
  <c r="N561" i="8"/>
  <c r="O561" i="8"/>
  <c r="Q561" i="8"/>
  <c r="M562" i="8"/>
  <c r="N562" i="8"/>
  <c r="O562" i="8"/>
  <c r="Q562" i="8"/>
  <c r="P562" i="8"/>
  <c r="M563" i="8"/>
  <c r="N563" i="8"/>
  <c r="O563" i="8"/>
  <c r="Q563" i="8"/>
  <c r="M564" i="8"/>
  <c r="N564" i="8"/>
  <c r="O564" i="8"/>
  <c r="Q564" i="8"/>
  <c r="M565" i="8"/>
  <c r="N565" i="8"/>
  <c r="O565" i="8"/>
  <c r="Q565" i="8"/>
  <c r="M566" i="8"/>
  <c r="N566" i="8"/>
  <c r="O566" i="8"/>
  <c r="Q566" i="8"/>
  <c r="P566" i="8"/>
  <c r="M567" i="8"/>
  <c r="N567" i="8"/>
  <c r="O567" i="8"/>
  <c r="Q567" i="8"/>
  <c r="M568" i="8"/>
  <c r="N568" i="8"/>
  <c r="O568" i="8"/>
  <c r="Q568" i="8"/>
  <c r="M569" i="8"/>
  <c r="N569" i="8"/>
  <c r="O569" i="8"/>
  <c r="Q569" i="8"/>
  <c r="M570" i="8"/>
  <c r="N570" i="8"/>
  <c r="O570" i="8"/>
  <c r="Q570" i="8"/>
  <c r="P570" i="8"/>
  <c r="M571" i="8"/>
  <c r="N571" i="8"/>
  <c r="O571" i="8"/>
  <c r="Q571" i="8"/>
  <c r="M572" i="8"/>
  <c r="N572" i="8"/>
  <c r="O572" i="8"/>
  <c r="Q572" i="8"/>
  <c r="M573" i="8"/>
  <c r="N573" i="8"/>
  <c r="O573" i="8"/>
  <c r="Q573" i="8"/>
  <c r="M574" i="8"/>
  <c r="N574" i="8"/>
  <c r="O574" i="8"/>
  <c r="Q574" i="8"/>
  <c r="P574" i="8"/>
  <c r="M575" i="8"/>
  <c r="N575" i="8"/>
  <c r="O575" i="8"/>
  <c r="Q575" i="8"/>
  <c r="M576" i="8"/>
  <c r="N576" i="8"/>
  <c r="O576" i="8"/>
  <c r="Q576" i="8"/>
  <c r="M577" i="8"/>
  <c r="N577" i="8"/>
  <c r="O577" i="8"/>
  <c r="Q577" i="8"/>
  <c r="M578" i="8"/>
  <c r="N578" i="8"/>
  <c r="O578" i="8"/>
  <c r="Q578" i="8"/>
  <c r="P578" i="8"/>
  <c r="M579" i="8"/>
  <c r="N579" i="8"/>
  <c r="O579" i="8"/>
  <c r="Q579" i="8"/>
  <c r="M580" i="8"/>
  <c r="N580" i="8"/>
  <c r="O580" i="8"/>
  <c r="Q580" i="8"/>
  <c r="M581" i="8"/>
  <c r="N581" i="8"/>
  <c r="O581" i="8"/>
  <c r="Q581" i="8"/>
  <c r="M582" i="8"/>
  <c r="N582" i="8"/>
  <c r="O582" i="8"/>
  <c r="Q582" i="8"/>
  <c r="P582" i="8"/>
  <c r="M583" i="8"/>
  <c r="N583" i="8"/>
  <c r="O583" i="8"/>
  <c r="Q583" i="8"/>
  <c r="M584" i="8"/>
  <c r="N584" i="8"/>
  <c r="O584" i="8"/>
  <c r="Q584" i="8"/>
  <c r="M585" i="8"/>
  <c r="N585" i="8"/>
  <c r="O585" i="8"/>
  <c r="Q585" i="8"/>
  <c r="M586" i="8"/>
  <c r="N586" i="8"/>
  <c r="O586" i="8"/>
  <c r="Q586" i="8"/>
  <c r="P586" i="8"/>
  <c r="M587" i="8"/>
  <c r="N587" i="8"/>
  <c r="O587" i="8"/>
  <c r="Q587" i="8"/>
  <c r="M588" i="8"/>
  <c r="N588" i="8"/>
  <c r="O588" i="8"/>
  <c r="Q588" i="8"/>
  <c r="M589" i="8"/>
  <c r="N589" i="8"/>
  <c r="O589" i="8"/>
  <c r="Q589" i="8"/>
  <c r="M590" i="8"/>
  <c r="N590" i="8"/>
  <c r="O590" i="8"/>
  <c r="Q590" i="8"/>
  <c r="P590" i="8"/>
  <c r="M591" i="8"/>
  <c r="N591" i="8"/>
  <c r="O591" i="8"/>
  <c r="Q591" i="8"/>
  <c r="M592" i="8"/>
  <c r="N592" i="8"/>
  <c r="O592" i="8"/>
  <c r="Q592" i="8"/>
  <c r="M593" i="8"/>
  <c r="N593" i="8"/>
  <c r="O593" i="8"/>
  <c r="Q593" i="8"/>
  <c r="M594" i="8"/>
  <c r="N594" i="8"/>
  <c r="O594" i="8"/>
  <c r="Q594" i="8"/>
  <c r="P594" i="8"/>
  <c r="M595" i="8"/>
  <c r="N595" i="8"/>
  <c r="O595" i="8"/>
  <c r="Q595" i="8"/>
  <c r="M596" i="8"/>
  <c r="N596" i="8"/>
  <c r="O596" i="8"/>
  <c r="Q596" i="8"/>
  <c r="M597" i="8"/>
  <c r="N597" i="8"/>
  <c r="O597" i="8"/>
  <c r="Q597" i="8"/>
  <c r="M598" i="8"/>
  <c r="N598" i="8"/>
  <c r="O598" i="8"/>
  <c r="Q598" i="8"/>
  <c r="P598" i="8"/>
  <c r="M599" i="8"/>
  <c r="N599" i="8"/>
  <c r="O599" i="8"/>
  <c r="Q599" i="8"/>
  <c r="M600" i="8"/>
  <c r="N600" i="8"/>
  <c r="O600" i="8"/>
  <c r="Q600" i="8"/>
  <c r="M601" i="8"/>
  <c r="N601" i="8"/>
  <c r="O601" i="8"/>
  <c r="Q601" i="8"/>
  <c r="M602" i="8"/>
  <c r="N602" i="8"/>
  <c r="O602" i="8"/>
  <c r="Q602" i="8"/>
  <c r="P602" i="8"/>
  <c r="M603" i="8"/>
  <c r="N603" i="8"/>
  <c r="O603" i="8"/>
  <c r="Q603" i="8"/>
  <c r="M604" i="8"/>
  <c r="N604" i="8"/>
  <c r="O604" i="8"/>
  <c r="Q604" i="8"/>
  <c r="M605" i="8"/>
  <c r="N605" i="8"/>
  <c r="O605" i="8"/>
  <c r="Q605" i="8"/>
  <c r="M606" i="8"/>
  <c r="N606" i="8"/>
  <c r="O606" i="8"/>
  <c r="Q606" i="8"/>
  <c r="P606" i="8"/>
  <c r="M607" i="8"/>
  <c r="N607" i="8"/>
  <c r="O607" i="8"/>
  <c r="Q607" i="8"/>
  <c r="P608" i="8"/>
  <c r="M608" i="8"/>
  <c r="N608" i="8"/>
  <c r="O608" i="8"/>
  <c r="Q608" i="8"/>
  <c r="P609" i="8"/>
  <c r="M609" i="8"/>
  <c r="N609" i="8"/>
  <c r="O609" i="8"/>
  <c r="Q609" i="8"/>
  <c r="P610" i="8"/>
  <c r="M610" i="8"/>
  <c r="N610" i="8"/>
  <c r="O610" i="8"/>
  <c r="Q610" i="8"/>
  <c r="P611" i="8"/>
  <c r="M611" i="8"/>
  <c r="N611" i="8"/>
  <c r="O611" i="8"/>
  <c r="Q611" i="8"/>
  <c r="P612" i="8"/>
  <c r="M612" i="8"/>
  <c r="N612" i="8"/>
  <c r="O612" i="8"/>
  <c r="Q612" i="8"/>
  <c r="P613" i="8"/>
  <c r="M613" i="8"/>
  <c r="N613" i="8"/>
  <c r="O613" i="8"/>
  <c r="Q613" i="8"/>
  <c r="P614" i="8"/>
  <c r="M614" i="8"/>
  <c r="N614" i="8"/>
  <c r="O614" i="8"/>
  <c r="Q614" i="8"/>
  <c r="P615" i="8"/>
  <c r="M615" i="8"/>
  <c r="N615" i="8"/>
  <c r="O615" i="8"/>
  <c r="Q615" i="8"/>
  <c r="P616" i="8"/>
  <c r="M616" i="8"/>
  <c r="N616" i="8"/>
  <c r="O616" i="8"/>
  <c r="Q616" i="8"/>
  <c r="P617" i="8"/>
  <c r="M617" i="8"/>
  <c r="N617" i="8"/>
  <c r="O617" i="8"/>
  <c r="Q617" i="8"/>
  <c r="P618" i="8"/>
  <c r="M618" i="8"/>
  <c r="N618" i="8"/>
  <c r="O618" i="8"/>
  <c r="Q618" i="8"/>
  <c r="P619" i="8"/>
  <c r="M619" i="8"/>
  <c r="N619" i="8"/>
  <c r="O619" i="8"/>
  <c r="Q619" i="8"/>
  <c r="P620" i="8"/>
  <c r="M620" i="8"/>
  <c r="N620" i="8"/>
  <c r="O620" i="8"/>
  <c r="Q620" i="8"/>
  <c r="P621" i="8"/>
  <c r="M621" i="8"/>
  <c r="N621" i="8"/>
  <c r="O621" i="8"/>
  <c r="Q621" i="8"/>
  <c r="P622" i="8"/>
  <c r="M622" i="8"/>
  <c r="N622" i="8"/>
  <c r="O622" i="8"/>
  <c r="Q622" i="8"/>
  <c r="P623" i="8"/>
  <c r="M623" i="8"/>
  <c r="N623" i="8"/>
  <c r="O623" i="8"/>
  <c r="Q623" i="8"/>
  <c r="P624" i="8"/>
  <c r="M624" i="8"/>
  <c r="N624" i="8"/>
  <c r="O624" i="8"/>
  <c r="Q624" i="8"/>
  <c r="P625" i="8"/>
  <c r="M625" i="8"/>
  <c r="N625" i="8"/>
  <c r="O625" i="8"/>
  <c r="Q625" i="8"/>
  <c r="P626" i="8"/>
  <c r="M626" i="8"/>
  <c r="N626" i="8"/>
  <c r="O626" i="8"/>
  <c r="Q626" i="8"/>
  <c r="P627" i="8"/>
  <c r="M627" i="8"/>
  <c r="N627" i="8"/>
  <c r="O627" i="8"/>
  <c r="Q627" i="8"/>
  <c r="P628" i="8"/>
  <c r="M628" i="8"/>
  <c r="N628" i="8"/>
  <c r="O628" i="8"/>
  <c r="Q628" i="8"/>
  <c r="P629" i="8"/>
  <c r="M629" i="8"/>
  <c r="N629" i="8"/>
  <c r="O629" i="8"/>
  <c r="Q629" i="8"/>
  <c r="P630" i="8"/>
  <c r="M630" i="8"/>
  <c r="N630" i="8"/>
  <c r="O630" i="8"/>
  <c r="Q630" i="8"/>
  <c r="P631" i="8"/>
  <c r="M631" i="8"/>
  <c r="N631" i="8"/>
  <c r="O631" i="8"/>
  <c r="Q631" i="8"/>
  <c r="P632" i="8"/>
  <c r="M632" i="8"/>
  <c r="N632" i="8"/>
  <c r="O632" i="8"/>
  <c r="Q632" i="8"/>
  <c r="P633" i="8"/>
  <c r="M633" i="8"/>
  <c r="N633" i="8"/>
  <c r="O633" i="8"/>
  <c r="Q633" i="8"/>
  <c r="P634" i="8"/>
  <c r="M634" i="8"/>
  <c r="N634" i="8"/>
  <c r="O634" i="8"/>
  <c r="Q634" i="8"/>
  <c r="P635" i="8"/>
  <c r="M635" i="8"/>
  <c r="N635" i="8"/>
  <c r="O635" i="8"/>
  <c r="Q635" i="8"/>
  <c r="P636" i="8"/>
  <c r="M636" i="8"/>
  <c r="N636" i="8"/>
  <c r="O636" i="8"/>
  <c r="Q636" i="8"/>
  <c r="P637" i="8"/>
  <c r="M637" i="8"/>
  <c r="N637" i="8"/>
  <c r="O637" i="8"/>
  <c r="Q637" i="8"/>
  <c r="P638" i="8"/>
  <c r="M638" i="8"/>
  <c r="N638" i="8"/>
  <c r="O638" i="8"/>
  <c r="Q638" i="8"/>
  <c r="P639" i="8"/>
  <c r="M639" i="8"/>
  <c r="N639" i="8"/>
  <c r="O639" i="8"/>
  <c r="Q639" i="8"/>
  <c r="P640" i="8"/>
  <c r="M640" i="8"/>
  <c r="N640" i="8"/>
  <c r="O640" i="8"/>
  <c r="Q640" i="8"/>
  <c r="P641" i="8"/>
  <c r="M641" i="8"/>
  <c r="N641" i="8"/>
  <c r="O641" i="8"/>
  <c r="Q641" i="8"/>
  <c r="P642" i="8"/>
  <c r="M642" i="8"/>
  <c r="N642" i="8"/>
  <c r="O642" i="8"/>
  <c r="Q642" i="8"/>
  <c r="P643" i="8"/>
  <c r="M643" i="8"/>
  <c r="N643" i="8"/>
  <c r="O643" i="8"/>
  <c r="Q643" i="8"/>
  <c r="P644" i="8"/>
  <c r="M644" i="8"/>
  <c r="N644" i="8"/>
  <c r="O644" i="8"/>
  <c r="Q644" i="8"/>
  <c r="P645" i="8"/>
  <c r="M645" i="8"/>
  <c r="N645" i="8"/>
  <c r="O645" i="8"/>
  <c r="Q645" i="8"/>
  <c r="P646" i="8"/>
  <c r="M646" i="8"/>
  <c r="N646" i="8"/>
  <c r="O646" i="8"/>
  <c r="Q646" i="8"/>
  <c r="P647" i="8"/>
  <c r="M647" i="8"/>
  <c r="N647" i="8"/>
  <c r="O647" i="8"/>
  <c r="Q647" i="8"/>
  <c r="P648" i="8"/>
  <c r="M648" i="8"/>
  <c r="N648" i="8"/>
  <c r="O648" i="8"/>
  <c r="Q648" i="8"/>
  <c r="P649" i="8"/>
  <c r="M649" i="8"/>
  <c r="N649" i="8"/>
  <c r="O649" i="8"/>
  <c r="Q649" i="8"/>
  <c r="P650" i="8"/>
  <c r="M650" i="8"/>
  <c r="N650" i="8"/>
  <c r="O650" i="8"/>
  <c r="Q650" i="8"/>
  <c r="P651" i="8"/>
  <c r="M651" i="8"/>
  <c r="N651" i="8"/>
  <c r="O651" i="8"/>
  <c r="Q651" i="8"/>
  <c r="P652" i="8"/>
  <c r="M652" i="8"/>
  <c r="N652" i="8"/>
  <c r="O652" i="8"/>
  <c r="Q652" i="8"/>
  <c r="P653" i="8"/>
  <c r="M653" i="8"/>
  <c r="N653" i="8"/>
  <c r="O653" i="8"/>
  <c r="Q653" i="8"/>
  <c r="P654" i="8"/>
  <c r="M654" i="8"/>
  <c r="N654" i="8"/>
  <c r="O654" i="8"/>
  <c r="Q654" i="8"/>
  <c r="P655" i="8"/>
  <c r="M655" i="8"/>
  <c r="N655" i="8"/>
  <c r="O655" i="8"/>
  <c r="Q655" i="8"/>
  <c r="P656" i="8"/>
  <c r="M656" i="8"/>
  <c r="N656" i="8"/>
  <c r="O656" i="8"/>
  <c r="Q656" i="8"/>
  <c r="P657" i="8"/>
  <c r="M657" i="8"/>
  <c r="N657" i="8"/>
  <c r="O657" i="8"/>
  <c r="Q657" i="8"/>
  <c r="P658" i="8"/>
  <c r="M658" i="8"/>
  <c r="N658" i="8"/>
  <c r="O658" i="8"/>
  <c r="Q658" i="8"/>
  <c r="P659" i="8"/>
  <c r="M659" i="8"/>
  <c r="N659" i="8"/>
  <c r="O659" i="8"/>
  <c r="Q659" i="8"/>
  <c r="P660" i="8"/>
  <c r="M660" i="8"/>
  <c r="N660" i="8"/>
  <c r="O660" i="8"/>
  <c r="Q660" i="8"/>
  <c r="P661" i="8"/>
  <c r="M661" i="8"/>
  <c r="N661" i="8"/>
  <c r="O661" i="8"/>
  <c r="Q661" i="8"/>
  <c r="P662" i="8"/>
  <c r="M662" i="8"/>
  <c r="N662" i="8"/>
  <c r="O662" i="8"/>
  <c r="Q662" i="8"/>
  <c r="P663" i="8"/>
  <c r="M663" i="8"/>
  <c r="N663" i="8"/>
  <c r="O663" i="8"/>
  <c r="Q663" i="8"/>
  <c r="P664" i="8"/>
  <c r="M664" i="8"/>
  <c r="N664" i="8"/>
  <c r="O664" i="8"/>
  <c r="Q664" i="8"/>
  <c r="P665" i="8"/>
  <c r="M665" i="8"/>
  <c r="N665" i="8"/>
  <c r="O665" i="8"/>
  <c r="Q665" i="8"/>
  <c r="P666" i="8"/>
  <c r="M666" i="8"/>
  <c r="N666" i="8"/>
  <c r="O666" i="8"/>
  <c r="Q666" i="8"/>
  <c r="P667" i="8"/>
  <c r="M667" i="8"/>
  <c r="N667" i="8"/>
  <c r="O667" i="8"/>
  <c r="Q667" i="8"/>
  <c r="P668" i="8"/>
  <c r="M668" i="8"/>
  <c r="N668" i="8"/>
  <c r="O668" i="8"/>
  <c r="Q668" i="8"/>
  <c r="P669" i="8"/>
  <c r="M669" i="8"/>
  <c r="N669" i="8"/>
  <c r="O669" i="8"/>
  <c r="Q669" i="8"/>
  <c r="P670" i="8"/>
  <c r="M670" i="8"/>
  <c r="N670" i="8"/>
  <c r="O670" i="8"/>
  <c r="Q670" i="8"/>
  <c r="P671" i="8"/>
  <c r="M671" i="8"/>
  <c r="N671" i="8"/>
  <c r="O671" i="8"/>
  <c r="Q671" i="8"/>
  <c r="P672" i="8"/>
  <c r="M672" i="8"/>
  <c r="N672" i="8"/>
  <c r="O672" i="8"/>
  <c r="Q672" i="8"/>
  <c r="P673" i="8"/>
  <c r="M673" i="8"/>
  <c r="N673" i="8"/>
  <c r="O673" i="8"/>
  <c r="Q673" i="8"/>
  <c r="P674" i="8"/>
  <c r="M674" i="8"/>
  <c r="N674" i="8"/>
  <c r="O674" i="8"/>
  <c r="Q674" i="8"/>
  <c r="P675" i="8"/>
  <c r="M675" i="8"/>
  <c r="N675" i="8"/>
  <c r="O675" i="8"/>
  <c r="Q675" i="8"/>
  <c r="P676" i="8"/>
  <c r="M676" i="8"/>
  <c r="N676" i="8"/>
  <c r="O676" i="8"/>
  <c r="Q676" i="8"/>
  <c r="P677" i="8"/>
  <c r="M677" i="8"/>
  <c r="N677" i="8"/>
  <c r="O677" i="8"/>
  <c r="Q677" i="8"/>
  <c r="P678" i="8"/>
  <c r="M678" i="8"/>
  <c r="N678" i="8"/>
  <c r="O678" i="8"/>
  <c r="Q678" i="8"/>
  <c r="P679" i="8"/>
  <c r="M679" i="8"/>
  <c r="N679" i="8"/>
  <c r="O679" i="8"/>
  <c r="Q679" i="8"/>
  <c r="P680" i="8"/>
  <c r="M680" i="8"/>
  <c r="N680" i="8"/>
  <c r="O680" i="8"/>
  <c r="Q680" i="8"/>
  <c r="P681" i="8"/>
  <c r="M681" i="8"/>
  <c r="N681" i="8"/>
  <c r="O681" i="8"/>
  <c r="Q681" i="8"/>
  <c r="P682" i="8"/>
  <c r="M682" i="8"/>
  <c r="N682" i="8"/>
  <c r="O682" i="8"/>
  <c r="Q682" i="8"/>
  <c r="M683" i="8"/>
  <c r="N683" i="8"/>
  <c r="O683" i="8"/>
  <c r="Q683" i="8"/>
  <c r="P684" i="8"/>
  <c r="M684" i="8"/>
  <c r="N684" i="8"/>
  <c r="O684" i="8"/>
  <c r="Q684" i="8"/>
  <c r="M685" i="8"/>
  <c r="N685" i="8"/>
  <c r="O685" i="8"/>
  <c r="Q685" i="8"/>
  <c r="P686" i="8"/>
  <c r="M686" i="8"/>
  <c r="N686" i="8"/>
  <c r="O686" i="8"/>
  <c r="Q686" i="8"/>
  <c r="P687" i="8"/>
  <c r="M687" i="8"/>
  <c r="N687" i="8"/>
  <c r="O687" i="8"/>
  <c r="Q687" i="8"/>
  <c r="P688" i="8"/>
  <c r="M688" i="8"/>
  <c r="N688" i="8"/>
  <c r="O688" i="8"/>
  <c r="Q688" i="8"/>
  <c r="M689" i="8"/>
  <c r="N689" i="8"/>
  <c r="O689" i="8"/>
  <c r="Q689" i="8"/>
  <c r="P690" i="8"/>
  <c r="M690" i="8"/>
  <c r="N690" i="8"/>
  <c r="O690" i="8"/>
  <c r="Q690" i="8"/>
  <c r="M691" i="8"/>
  <c r="N691" i="8"/>
  <c r="O691" i="8"/>
  <c r="Q691" i="8"/>
  <c r="P692" i="8"/>
  <c r="M692" i="8"/>
  <c r="N692" i="8"/>
  <c r="O692" i="8"/>
  <c r="Q692" i="8"/>
  <c r="P693" i="8"/>
  <c r="M693" i="8"/>
  <c r="N693" i="8"/>
  <c r="O693" i="8"/>
  <c r="Q693" i="8"/>
  <c r="P694" i="8"/>
  <c r="M694" i="8"/>
  <c r="N694" i="8"/>
  <c r="O694" i="8"/>
  <c r="Q694" i="8"/>
  <c r="P695" i="8"/>
  <c r="M695" i="8"/>
  <c r="N695" i="8"/>
  <c r="O695" i="8"/>
  <c r="Q695" i="8"/>
  <c r="P696" i="8"/>
  <c r="M696" i="8"/>
  <c r="N696" i="8"/>
  <c r="O696" i="8"/>
  <c r="Q696" i="8"/>
  <c r="M697" i="8"/>
  <c r="N697" i="8"/>
  <c r="O697" i="8"/>
  <c r="Q697" i="8"/>
  <c r="P698" i="8"/>
  <c r="M698" i="8"/>
  <c r="N698" i="8"/>
  <c r="O698" i="8"/>
  <c r="Q698" i="8"/>
  <c r="P699" i="8"/>
  <c r="M699" i="8"/>
  <c r="N699" i="8"/>
  <c r="O699" i="8"/>
  <c r="Q699" i="8"/>
  <c r="P700" i="8"/>
  <c r="M700" i="8"/>
  <c r="N700" i="8"/>
  <c r="O700" i="8"/>
  <c r="Q700" i="8"/>
  <c r="P701" i="8"/>
  <c r="M701" i="8"/>
  <c r="N701" i="8"/>
  <c r="O701" i="8"/>
  <c r="Q701" i="8"/>
  <c r="P702" i="8"/>
  <c r="M702" i="8"/>
  <c r="N702" i="8"/>
  <c r="O702" i="8"/>
  <c r="Q702" i="8"/>
  <c r="M703" i="8"/>
  <c r="N703" i="8"/>
  <c r="O703" i="8"/>
  <c r="Q703" i="8"/>
  <c r="P704" i="8"/>
  <c r="M704" i="8"/>
  <c r="N704" i="8"/>
  <c r="O704" i="8"/>
  <c r="Q704" i="8"/>
  <c r="P705" i="8"/>
  <c r="M705" i="8"/>
  <c r="N705" i="8"/>
  <c r="O705" i="8"/>
  <c r="Q705" i="8"/>
  <c r="P706" i="8"/>
  <c r="M706" i="8"/>
  <c r="N706" i="8"/>
  <c r="O706" i="8"/>
  <c r="Q706" i="8"/>
  <c r="P707" i="8"/>
  <c r="M707" i="8"/>
  <c r="N707" i="8"/>
  <c r="O707" i="8"/>
  <c r="Q707" i="8"/>
  <c r="P708" i="8"/>
  <c r="M708" i="8"/>
  <c r="N708" i="8"/>
  <c r="O708" i="8"/>
  <c r="Q708" i="8"/>
  <c r="P709" i="8"/>
  <c r="M709" i="8"/>
  <c r="N709" i="8"/>
  <c r="O709" i="8"/>
  <c r="Q709" i="8"/>
  <c r="P710" i="8"/>
  <c r="M710" i="8"/>
  <c r="N710" i="8"/>
  <c r="O710" i="8"/>
  <c r="Q710" i="8"/>
  <c r="M711" i="8"/>
  <c r="N711" i="8"/>
  <c r="O711" i="8"/>
  <c r="Q711" i="8"/>
  <c r="P712" i="8"/>
  <c r="M712" i="8"/>
  <c r="N712" i="8"/>
  <c r="O712" i="8"/>
  <c r="Q712" i="8"/>
  <c r="P713" i="8"/>
  <c r="M713" i="8"/>
  <c r="N713" i="8"/>
  <c r="O713" i="8"/>
  <c r="Q713" i="8"/>
  <c r="P714" i="8"/>
  <c r="M714" i="8"/>
  <c r="N714" i="8"/>
  <c r="O714" i="8"/>
  <c r="Q714" i="8"/>
  <c r="P715" i="8"/>
  <c r="M715" i="8"/>
  <c r="N715" i="8"/>
  <c r="O715" i="8"/>
  <c r="Q715" i="8"/>
  <c r="P716" i="8"/>
  <c r="M716" i="8"/>
  <c r="N716" i="8"/>
  <c r="O716" i="8"/>
  <c r="Q716" i="8"/>
  <c r="P717" i="8"/>
  <c r="M717" i="8"/>
  <c r="N717" i="8"/>
  <c r="O717" i="8"/>
  <c r="Q717" i="8"/>
  <c r="P718" i="8"/>
  <c r="M718" i="8"/>
  <c r="N718" i="8"/>
  <c r="O718" i="8"/>
  <c r="Q718" i="8"/>
  <c r="P719" i="8"/>
  <c r="M719" i="8"/>
  <c r="N719" i="8"/>
  <c r="O719" i="8"/>
  <c r="Q719" i="8"/>
  <c r="P720" i="8"/>
  <c r="M720" i="8"/>
  <c r="N720" i="8"/>
  <c r="O720" i="8"/>
  <c r="Q720" i="8"/>
  <c r="M721" i="8"/>
  <c r="N721" i="8"/>
  <c r="O721" i="8"/>
  <c r="Q721" i="8"/>
  <c r="P722" i="8"/>
  <c r="M722" i="8"/>
  <c r="N722" i="8"/>
  <c r="O722" i="8"/>
  <c r="Q722" i="8"/>
  <c r="P723" i="8"/>
  <c r="M723" i="8"/>
  <c r="N723" i="8"/>
  <c r="O723" i="8"/>
  <c r="Q723" i="8"/>
  <c r="P724" i="8"/>
  <c r="M724" i="8"/>
  <c r="N724" i="8"/>
  <c r="O724" i="8"/>
  <c r="Q724" i="8"/>
  <c r="P725" i="8"/>
  <c r="M725" i="8"/>
  <c r="N725" i="8"/>
  <c r="O725" i="8"/>
  <c r="Q725" i="8"/>
  <c r="P726" i="8"/>
  <c r="M726" i="8"/>
  <c r="N726" i="8"/>
  <c r="O726" i="8"/>
  <c r="Q726" i="8"/>
  <c r="P727" i="8"/>
  <c r="M727" i="8"/>
  <c r="N727" i="8"/>
  <c r="O727" i="8"/>
  <c r="Q727" i="8"/>
  <c r="P728" i="8"/>
  <c r="M728" i="8"/>
  <c r="N728" i="8"/>
  <c r="O728" i="8"/>
  <c r="Q728" i="8"/>
  <c r="M729" i="8"/>
  <c r="N729" i="8"/>
  <c r="O729" i="8"/>
  <c r="Q729" i="8"/>
  <c r="P730" i="8"/>
  <c r="M730" i="8"/>
  <c r="N730" i="8"/>
  <c r="O730" i="8"/>
  <c r="Q730" i="8"/>
  <c r="P731" i="8"/>
  <c r="M731" i="8"/>
  <c r="N731" i="8"/>
  <c r="O731" i="8"/>
  <c r="Q731" i="8"/>
  <c r="P732" i="8"/>
  <c r="M732" i="8"/>
  <c r="N732" i="8"/>
  <c r="O732" i="8"/>
  <c r="Q732" i="8"/>
  <c r="P733" i="8"/>
  <c r="M733" i="8"/>
  <c r="N733" i="8"/>
  <c r="O733" i="8"/>
  <c r="Q733" i="8"/>
  <c r="P734" i="8"/>
  <c r="M734" i="8"/>
  <c r="N734" i="8"/>
  <c r="O734" i="8"/>
  <c r="Q734" i="8"/>
  <c r="M735" i="8"/>
  <c r="N735" i="8"/>
  <c r="O735" i="8"/>
  <c r="Q735" i="8"/>
  <c r="P736" i="8"/>
  <c r="M736" i="8"/>
  <c r="N736" i="8"/>
  <c r="O736" i="8"/>
  <c r="Q736" i="8"/>
  <c r="P737" i="8"/>
  <c r="M737" i="8"/>
  <c r="N737" i="8"/>
  <c r="O737" i="8"/>
  <c r="Q737" i="8"/>
  <c r="P738" i="8"/>
  <c r="M738" i="8"/>
  <c r="N738" i="8"/>
  <c r="O738" i="8"/>
  <c r="Q738" i="8"/>
  <c r="P739" i="8"/>
  <c r="M739" i="8"/>
  <c r="N739" i="8"/>
  <c r="O739" i="8"/>
  <c r="Q739" i="8"/>
  <c r="P740" i="8"/>
  <c r="M740" i="8"/>
  <c r="N740" i="8"/>
  <c r="O740" i="8"/>
  <c r="Q740" i="8"/>
  <c r="M741" i="8"/>
  <c r="N741" i="8"/>
  <c r="O741" i="8"/>
  <c r="Q741" i="8"/>
  <c r="P742" i="8"/>
  <c r="M742" i="8"/>
  <c r="N742" i="8"/>
  <c r="O742" i="8"/>
  <c r="Q742" i="8"/>
  <c r="P743" i="8"/>
  <c r="M743" i="8"/>
  <c r="N743" i="8"/>
  <c r="O743" i="8"/>
  <c r="Q743" i="8"/>
  <c r="P744" i="8"/>
  <c r="M744" i="8"/>
  <c r="N744" i="8"/>
  <c r="O744" i="8"/>
  <c r="Q744" i="8"/>
  <c r="P745" i="8"/>
  <c r="M745" i="8"/>
  <c r="N745" i="8"/>
  <c r="O745" i="8"/>
  <c r="Q745" i="8"/>
  <c r="P746" i="8"/>
  <c r="M746" i="8"/>
  <c r="N746" i="8"/>
  <c r="O746" i="8"/>
  <c r="Q746" i="8"/>
  <c r="P747" i="8"/>
  <c r="M747" i="8"/>
  <c r="N747" i="8"/>
  <c r="O747" i="8"/>
  <c r="Q747" i="8"/>
  <c r="P748" i="8"/>
  <c r="M748" i="8"/>
  <c r="N748" i="8"/>
  <c r="O748" i="8"/>
  <c r="Q748" i="8"/>
  <c r="M749" i="8"/>
  <c r="N749" i="8"/>
  <c r="O749" i="8"/>
  <c r="Q749" i="8"/>
  <c r="P750" i="8"/>
  <c r="M750" i="8"/>
  <c r="N750" i="8"/>
  <c r="O750" i="8"/>
  <c r="Q750" i="8"/>
  <c r="M751" i="8"/>
  <c r="N751" i="8"/>
  <c r="O751" i="8"/>
  <c r="Q751" i="8"/>
  <c r="P751" i="8"/>
  <c r="M752" i="8"/>
  <c r="N752" i="8"/>
  <c r="O752" i="8"/>
  <c r="Q752" i="8"/>
  <c r="M753" i="8"/>
  <c r="N753" i="8"/>
  <c r="O753" i="8"/>
  <c r="Q753" i="8"/>
  <c r="P753" i="8"/>
  <c r="M754" i="8"/>
  <c r="N754" i="8"/>
  <c r="O754" i="8"/>
  <c r="Q754" i="8"/>
  <c r="M755" i="8"/>
  <c r="N755" i="8"/>
  <c r="O755" i="8"/>
  <c r="Q755" i="8"/>
  <c r="P755" i="8"/>
  <c r="M756" i="8"/>
  <c r="N756" i="8"/>
  <c r="O756" i="8"/>
  <c r="Q756" i="8"/>
  <c r="M757" i="8"/>
  <c r="N757" i="8"/>
  <c r="O757" i="8"/>
  <c r="Q757" i="8"/>
  <c r="P757" i="8"/>
  <c r="M758" i="8"/>
  <c r="N758" i="8"/>
  <c r="O758" i="8"/>
  <c r="Q758" i="8"/>
  <c r="M759" i="8"/>
  <c r="N759" i="8"/>
  <c r="O759" i="8"/>
  <c r="Q759" i="8"/>
  <c r="P759" i="8"/>
  <c r="M760" i="8"/>
  <c r="N760" i="8"/>
  <c r="O760" i="8"/>
  <c r="Q760" i="8"/>
  <c r="M761" i="8"/>
  <c r="N761" i="8"/>
  <c r="O761" i="8"/>
  <c r="Q761" i="8"/>
  <c r="P761" i="8"/>
  <c r="M762" i="8"/>
  <c r="N762" i="8"/>
  <c r="O762" i="8"/>
  <c r="Q762" i="8"/>
  <c r="M763" i="8"/>
  <c r="N763" i="8"/>
  <c r="O763" i="8"/>
  <c r="Q763" i="8"/>
  <c r="P763" i="8"/>
  <c r="M764" i="8"/>
  <c r="N764" i="8"/>
  <c r="O764" i="8"/>
  <c r="Q764" i="8"/>
  <c r="M765" i="8"/>
  <c r="N765" i="8"/>
  <c r="O765" i="8"/>
  <c r="Q765" i="8"/>
  <c r="P765" i="8"/>
  <c r="M766" i="8"/>
  <c r="N766" i="8"/>
  <c r="O766" i="8"/>
  <c r="Q766" i="8"/>
  <c r="P767" i="8"/>
  <c r="M767" i="8"/>
  <c r="N767" i="8"/>
  <c r="O767" i="8"/>
  <c r="Q767" i="8"/>
  <c r="P768" i="8"/>
  <c r="M768" i="8"/>
  <c r="N768" i="8"/>
  <c r="O768" i="8"/>
  <c r="Q768" i="8"/>
  <c r="P769" i="8"/>
  <c r="M769" i="8"/>
  <c r="N769" i="8"/>
  <c r="O769" i="8"/>
  <c r="Q769" i="8"/>
  <c r="P770" i="8"/>
  <c r="M770" i="8"/>
  <c r="N770" i="8"/>
  <c r="O770" i="8"/>
  <c r="Q770" i="8"/>
  <c r="P771" i="8"/>
  <c r="M771" i="8"/>
  <c r="N771" i="8"/>
  <c r="O771" i="8"/>
  <c r="Q771" i="8"/>
  <c r="P772" i="8"/>
  <c r="M772" i="8"/>
  <c r="N772" i="8"/>
  <c r="O772" i="8"/>
  <c r="Q772" i="8"/>
  <c r="P773" i="8"/>
  <c r="M773" i="8"/>
  <c r="N773" i="8"/>
  <c r="O773" i="8"/>
  <c r="Q773" i="8"/>
  <c r="P774" i="8"/>
  <c r="M774" i="8"/>
  <c r="N774" i="8"/>
  <c r="O774" i="8"/>
  <c r="Q774" i="8"/>
  <c r="P775" i="8"/>
  <c r="M775" i="8"/>
  <c r="N775" i="8"/>
  <c r="O775" i="8"/>
  <c r="Q775" i="8"/>
  <c r="P776" i="8"/>
  <c r="M776" i="8"/>
  <c r="N776" i="8"/>
  <c r="O776" i="8"/>
  <c r="Q776" i="8"/>
  <c r="P777" i="8"/>
  <c r="M777" i="8"/>
  <c r="N777" i="8"/>
  <c r="O777" i="8"/>
  <c r="Q777" i="8"/>
  <c r="P778" i="8"/>
  <c r="M778" i="8"/>
  <c r="N778" i="8"/>
  <c r="O778" i="8"/>
  <c r="Q778" i="8"/>
  <c r="P779" i="8"/>
  <c r="M779" i="8"/>
  <c r="N779" i="8"/>
  <c r="O779" i="8"/>
  <c r="Q779" i="8"/>
  <c r="P780" i="8"/>
  <c r="M780" i="8"/>
  <c r="N780" i="8"/>
  <c r="O780" i="8"/>
  <c r="Q780" i="8"/>
  <c r="P781" i="8"/>
  <c r="M781" i="8"/>
  <c r="N781" i="8"/>
  <c r="O781" i="8"/>
  <c r="Q781" i="8"/>
  <c r="P782" i="8"/>
  <c r="M782" i="8"/>
  <c r="N782" i="8"/>
  <c r="O782" i="8"/>
  <c r="Q782" i="8"/>
  <c r="P783" i="8"/>
  <c r="M783" i="8"/>
  <c r="N783" i="8"/>
  <c r="O783" i="8"/>
  <c r="Q783" i="8"/>
  <c r="P784" i="8"/>
  <c r="M784" i="8"/>
  <c r="N784" i="8"/>
  <c r="O784" i="8"/>
  <c r="Q784" i="8"/>
  <c r="P785" i="8"/>
  <c r="M785" i="8"/>
  <c r="N785" i="8"/>
  <c r="O785" i="8"/>
  <c r="Q785" i="8"/>
  <c r="P786" i="8"/>
  <c r="M786" i="8"/>
  <c r="N786" i="8"/>
  <c r="O786" i="8"/>
  <c r="Q786" i="8"/>
  <c r="P787" i="8"/>
  <c r="M787" i="8"/>
  <c r="N787" i="8"/>
  <c r="O787" i="8"/>
  <c r="Q787" i="8"/>
  <c r="P788" i="8"/>
  <c r="M788" i="8"/>
  <c r="N788" i="8"/>
  <c r="O788" i="8"/>
  <c r="Q788" i="8"/>
  <c r="P789" i="8"/>
  <c r="M789" i="8"/>
  <c r="N789" i="8"/>
  <c r="O789" i="8"/>
  <c r="Q789" i="8"/>
  <c r="P790" i="8"/>
  <c r="M790" i="8"/>
  <c r="N790" i="8"/>
  <c r="O790" i="8"/>
  <c r="Q790" i="8"/>
  <c r="P791" i="8"/>
  <c r="M791" i="8"/>
  <c r="N791" i="8"/>
  <c r="O791" i="8"/>
  <c r="Q791" i="8"/>
  <c r="P792" i="8"/>
  <c r="M792" i="8"/>
  <c r="N792" i="8"/>
  <c r="O792" i="8"/>
  <c r="Q792" i="8"/>
  <c r="P793" i="8"/>
  <c r="M793" i="8"/>
  <c r="N793" i="8"/>
  <c r="O793" i="8"/>
  <c r="Q793" i="8"/>
  <c r="P794" i="8"/>
  <c r="M794" i="8"/>
  <c r="N794" i="8"/>
  <c r="O794" i="8"/>
  <c r="Q794" i="8"/>
  <c r="P795" i="8"/>
  <c r="M795" i="8"/>
  <c r="N795" i="8"/>
  <c r="O795" i="8"/>
  <c r="Q795" i="8"/>
  <c r="P796" i="8"/>
  <c r="M796" i="8"/>
  <c r="N796" i="8"/>
  <c r="O796" i="8"/>
  <c r="Q796" i="8"/>
  <c r="P797" i="8"/>
  <c r="M797" i="8"/>
  <c r="N797" i="8"/>
  <c r="O797" i="8"/>
  <c r="Q797" i="8"/>
  <c r="P798" i="8"/>
  <c r="M798" i="8"/>
  <c r="N798" i="8"/>
  <c r="O798" i="8"/>
  <c r="Q798" i="8"/>
  <c r="P799" i="8"/>
  <c r="M799" i="8"/>
  <c r="N799" i="8"/>
  <c r="O799" i="8"/>
  <c r="Q799" i="8"/>
  <c r="P800" i="8"/>
  <c r="M800" i="8"/>
  <c r="N800" i="8"/>
  <c r="O800" i="8"/>
  <c r="Q800" i="8"/>
  <c r="P801" i="8"/>
  <c r="M801" i="8"/>
  <c r="N801" i="8"/>
  <c r="O801" i="8"/>
  <c r="Q801" i="8"/>
  <c r="P802" i="8"/>
  <c r="M802" i="8"/>
  <c r="N802" i="8"/>
  <c r="O802" i="8"/>
  <c r="Q802" i="8"/>
  <c r="P803" i="8"/>
  <c r="M803" i="8"/>
  <c r="N803" i="8"/>
  <c r="O803" i="8"/>
  <c r="Q803" i="8"/>
  <c r="P804" i="8"/>
  <c r="M804" i="8"/>
  <c r="N804" i="8"/>
  <c r="O804" i="8"/>
  <c r="Q804" i="8"/>
  <c r="P805" i="8"/>
  <c r="M805" i="8"/>
  <c r="N805" i="8"/>
  <c r="O805" i="8"/>
  <c r="Q805" i="8"/>
  <c r="P806" i="8"/>
  <c r="M806" i="8"/>
  <c r="N806" i="8"/>
  <c r="O806" i="8"/>
  <c r="Q806" i="8"/>
  <c r="P807" i="8"/>
  <c r="M807" i="8"/>
  <c r="N807" i="8"/>
  <c r="O807" i="8"/>
  <c r="Q807" i="8"/>
  <c r="P808" i="8"/>
  <c r="M808" i="8"/>
  <c r="N808" i="8"/>
  <c r="O808" i="8"/>
  <c r="Q808" i="8"/>
  <c r="P809" i="8"/>
  <c r="M809" i="8"/>
  <c r="N809" i="8"/>
  <c r="O809" i="8"/>
  <c r="Q809" i="8"/>
  <c r="P810" i="8"/>
  <c r="M810" i="8"/>
  <c r="N810" i="8"/>
  <c r="O810" i="8"/>
  <c r="Q810" i="8"/>
  <c r="P811" i="8"/>
  <c r="M811" i="8"/>
  <c r="N811" i="8"/>
  <c r="O811" i="8"/>
  <c r="Q811" i="8"/>
  <c r="P812" i="8"/>
  <c r="M812" i="8"/>
  <c r="N812" i="8"/>
  <c r="O812" i="8"/>
  <c r="Q812" i="8"/>
  <c r="P813" i="8"/>
  <c r="M813" i="8"/>
  <c r="N813" i="8"/>
  <c r="O813" i="8"/>
  <c r="Q813" i="8"/>
  <c r="P814" i="8"/>
  <c r="M814" i="8"/>
  <c r="N814" i="8"/>
  <c r="O814" i="8"/>
  <c r="Q814" i="8"/>
  <c r="P815" i="8"/>
  <c r="M815" i="8"/>
  <c r="N815" i="8"/>
  <c r="O815" i="8"/>
  <c r="Q815" i="8"/>
  <c r="P816" i="8"/>
  <c r="M816" i="8"/>
  <c r="N816" i="8"/>
  <c r="O816" i="8"/>
  <c r="Q816" i="8"/>
  <c r="P817" i="8"/>
  <c r="M817" i="8"/>
  <c r="N817" i="8"/>
  <c r="O817" i="8"/>
  <c r="Q817" i="8"/>
  <c r="P818" i="8"/>
  <c r="M818" i="8"/>
  <c r="N818" i="8"/>
  <c r="O818" i="8"/>
  <c r="Q818" i="8"/>
  <c r="P819" i="8"/>
  <c r="M819" i="8"/>
  <c r="N819" i="8"/>
  <c r="O819" i="8"/>
  <c r="Q819" i="8"/>
  <c r="P820" i="8"/>
  <c r="M820" i="8"/>
  <c r="N820" i="8"/>
  <c r="O820" i="8"/>
  <c r="Q820" i="8"/>
  <c r="P821" i="8"/>
  <c r="M821" i="8"/>
  <c r="N821" i="8"/>
  <c r="O821" i="8"/>
  <c r="Q821" i="8"/>
  <c r="P822" i="8"/>
  <c r="M822" i="8"/>
  <c r="N822" i="8"/>
  <c r="O822" i="8"/>
  <c r="Q822" i="8"/>
  <c r="P823" i="8"/>
  <c r="M823" i="8"/>
  <c r="N823" i="8"/>
  <c r="O823" i="8"/>
  <c r="Q823" i="8"/>
  <c r="P824" i="8"/>
  <c r="M824" i="8"/>
  <c r="N824" i="8"/>
  <c r="O824" i="8"/>
  <c r="Q824" i="8"/>
  <c r="P825" i="8"/>
  <c r="M825" i="8"/>
  <c r="N825" i="8"/>
  <c r="O825" i="8"/>
  <c r="Q825" i="8"/>
  <c r="P826" i="8"/>
  <c r="M826" i="8"/>
  <c r="N826" i="8"/>
  <c r="O826" i="8"/>
  <c r="Q826" i="8"/>
  <c r="P827" i="8"/>
  <c r="M827" i="8"/>
  <c r="N827" i="8"/>
  <c r="O827" i="8"/>
  <c r="Q827" i="8"/>
  <c r="P828" i="8"/>
  <c r="M828" i="8"/>
  <c r="N828" i="8"/>
  <c r="O828" i="8"/>
  <c r="Q828" i="8"/>
  <c r="P829" i="8"/>
  <c r="M829" i="8"/>
  <c r="N829" i="8"/>
  <c r="O829" i="8"/>
  <c r="Q829" i="8"/>
  <c r="P830" i="8"/>
  <c r="M830" i="8"/>
  <c r="N830" i="8"/>
  <c r="O830" i="8"/>
  <c r="Q830" i="8"/>
  <c r="P831" i="8"/>
  <c r="M831" i="8"/>
  <c r="N831" i="8"/>
  <c r="O831" i="8"/>
  <c r="Q831" i="8"/>
  <c r="P832" i="8"/>
  <c r="M832" i="8"/>
  <c r="N832" i="8"/>
  <c r="O832" i="8"/>
  <c r="Q832" i="8"/>
  <c r="P833" i="8"/>
  <c r="M833" i="8"/>
  <c r="N833" i="8"/>
  <c r="O833" i="8"/>
  <c r="Q833" i="8"/>
  <c r="P834" i="8"/>
  <c r="M834" i="8"/>
  <c r="N834" i="8"/>
  <c r="O834" i="8"/>
  <c r="Q834" i="8"/>
  <c r="P835" i="8"/>
  <c r="M835" i="8"/>
  <c r="N835" i="8"/>
  <c r="O835" i="8"/>
  <c r="Q835" i="8"/>
  <c r="P836" i="8"/>
  <c r="M836" i="8"/>
  <c r="N836" i="8"/>
  <c r="O836" i="8"/>
  <c r="Q836" i="8"/>
  <c r="P837" i="8"/>
  <c r="M837" i="8"/>
  <c r="N837" i="8"/>
  <c r="O837" i="8"/>
  <c r="Q837" i="8"/>
  <c r="P838" i="8"/>
  <c r="M838" i="8"/>
  <c r="N838" i="8"/>
  <c r="O838" i="8"/>
  <c r="Q838" i="8"/>
  <c r="P839" i="8"/>
  <c r="M839" i="8"/>
  <c r="N839" i="8"/>
  <c r="O839" i="8"/>
  <c r="Q839" i="8"/>
  <c r="P840" i="8"/>
  <c r="M840" i="8"/>
  <c r="N840" i="8"/>
  <c r="O840" i="8"/>
  <c r="Q840" i="8"/>
  <c r="P841" i="8"/>
  <c r="M841" i="8"/>
  <c r="N841" i="8"/>
  <c r="O841" i="8"/>
  <c r="Q841" i="8"/>
  <c r="P842" i="8"/>
  <c r="M842" i="8"/>
  <c r="N842" i="8"/>
  <c r="O842" i="8"/>
  <c r="Q842" i="8"/>
  <c r="P843" i="8"/>
  <c r="M843" i="8"/>
  <c r="N843" i="8"/>
  <c r="O843" i="8"/>
  <c r="Q843" i="8"/>
  <c r="P844" i="8"/>
  <c r="M844" i="8"/>
  <c r="N844" i="8"/>
  <c r="O844" i="8"/>
  <c r="Q844" i="8"/>
  <c r="P845" i="8"/>
  <c r="M845" i="8"/>
  <c r="N845" i="8"/>
  <c r="O845" i="8"/>
  <c r="Q845" i="8"/>
  <c r="P846" i="8"/>
  <c r="M846" i="8"/>
  <c r="N846" i="8"/>
  <c r="O846" i="8"/>
  <c r="Q846" i="8"/>
  <c r="P847" i="8"/>
  <c r="M847" i="8"/>
  <c r="N847" i="8"/>
  <c r="O847" i="8"/>
  <c r="Q847" i="8"/>
  <c r="P848" i="8"/>
  <c r="M848" i="8"/>
  <c r="N848" i="8"/>
  <c r="O848" i="8"/>
  <c r="Q848" i="8"/>
  <c r="P849" i="8"/>
  <c r="M849" i="8"/>
  <c r="N849" i="8"/>
  <c r="O849" i="8"/>
  <c r="Q849" i="8"/>
  <c r="P850" i="8"/>
  <c r="M850" i="8"/>
  <c r="N850" i="8"/>
  <c r="O850" i="8"/>
  <c r="Q850" i="8"/>
  <c r="P851" i="8"/>
  <c r="M851" i="8"/>
  <c r="N851" i="8"/>
  <c r="O851" i="8"/>
  <c r="Q851" i="8"/>
  <c r="P852" i="8"/>
  <c r="M852" i="8"/>
  <c r="N852" i="8"/>
  <c r="O852" i="8"/>
  <c r="Q852" i="8"/>
  <c r="P853" i="8"/>
  <c r="M853" i="8"/>
  <c r="N853" i="8"/>
  <c r="O853" i="8"/>
  <c r="Q853" i="8"/>
  <c r="P854" i="8"/>
  <c r="M854" i="8"/>
  <c r="N854" i="8"/>
  <c r="O854" i="8"/>
  <c r="Q854" i="8"/>
  <c r="P855" i="8"/>
  <c r="M855" i="8"/>
  <c r="N855" i="8"/>
  <c r="O855" i="8"/>
  <c r="Q855" i="8"/>
  <c r="P856" i="8"/>
  <c r="M856" i="8"/>
  <c r="N856" i="8"/>
  <c r="O856" i="8"/>
  <c r="Q856" i="8"/>
  <c r="P857" i="8"/>
  <c r="M857" i="8"/>
  <c r="N857" i="8"/>
  <c r="O857" i="8"/>
  <c r="Q857" i="8"/>
  <c r="P858" i="8"/>
  <c r="M858" i="8"/>
  <c r="N858" i="8"/>
  <c r="O858" i="8"/>
  <c r="Q858" i="8"/>
  <c r="P859" i="8"/>
  <c r="M859" i="8"/>
  <c r="N859" i="8"/>
  <c r="O859" i="8"/>
  <c r="Q859" i="8"/>
  <c r="P860" i="8"/>
  <c r="M860" i="8"/>
  <c r="N860" i="8"/>
  <c r="O860" i="8"/>
  <c r="Q860" i="8"/>
  <c r="P861" i="8"/>
  <c r="M861" i="8"/>
  <c r="N861" i="8"/>
  <c r="O861" i="8"/>
  <c r="Q861" i="8"/>
  <c r="P862" i="8"/>
  <c r="M862" i="8"/>
  <c r="N862" i="8"/>
  <c r="O862" i="8"/>
  <c r="Q862" i="8"/>
  <c r="P863" i="8"/>
  <c r="M863" i="8"/>
  <c r="N863" i="8"/>
  <c r="O863" i="8"/>
  <c r="Q863" i="8"/>
  <c r="P864" i="8"/>
  <c r="M864" i="8"/>
  <c r="N864" i="8"/>
  <c r="O864" i="8"/>
  <c r="Q864" i="8"/>
  <c r="P865" i="8"/>
  <c r="M865" i="8"/>
  <c r="N865" i="8"/>
  <c r="O865" i="8"/>
  <c r="Q865" i="8"/>
  <c r="P866" i="8"/>
  <c r="M866" i="8"/>
  <c r="N866" i="8"/>
  <c r="O866" i="8"/>
  <c r="Q866" i="8"/>
  <c r="P867" i="8"/>
  <c r="M867" i="8"/>
  <c r="N867" i="8"/>
  <c r="O867" i="8"/>
  <c r="Q867" i="8"/>
  <c r="P868" i="8"/>
  <c r="M868" i="8"/>
  <c r="N868" i="8"/>
  <c r="O868" i="8"/>
  <c r="Q868" i="8"/>
  <c r="P869" i="8"/>
  <c r="M869" i="8"/>
  <c r="N869" i="8"/>
  <c r="O869" i="8"/>
  <c r="Q869" i="8"/>
  <c r="P870" i="8"/>
  <c r="M870" i="8"/>
  <c r="N870" i="8"/>
  <c r="O870" i="8"/>
  <c r="Q870" i="8"/>
  <c r="P871" i="8"/>
  <c r="M871" i="8"/>
  <c r="N871" i="8"/>
  <c r="O871" i="8"/>
  <c r="Q871" i="8"/>
  <c r="P872" i="8"/>
  <c r="M872" i="8"/>
  <c r="N872" i="8"/>
  <c r="O872" i="8"/>
  <c r="Q872" i="8"/>
  <c r="P873" i="8"/>
  <c r="M873" i="8"/>
  <c r="N873" i="8"/>
  <c r="O873" i="8"/>
  <c r="Q873" i="8"/>
  <c r="P874" i="8"/>
  <c r="M874" i="8"/>
  <c r="N874" i="8"/>
  <c r="O874" i="8"/>
  <c r="Q874" i="8"/>
  <c r="P875" i="8"/>
  <c r="M875" i="8"/>
  <c r="N875" i="8"/>
  <c r="O875" i="8"/>
  <c r="Q875" i="8"/>
  <c r="P876" i="8"/>
  <c r="M876" i="8"/>
  <c r="N876" i="8"/>
  <c r="O876" i="8"/>
  <c r="Q876" i="8"/>
  <c r="P877" i="8"/>
  <c r="M877" i="8"/>
  <c r="N877" i="8"/>
  <c r="O877" i="8"/>
  <c r="Q877" i="8"/>
  <c r="P878" i="8"/>
  <c r="M878" i="8"/>
  <c r="N878" i="8"/>
  <c r="O878" i="8"/>
  <c r="Q878" i="8"/>
  <c r="P879" i="8"/>
  <c r="M879" i="8"/>
  <c r="N879" i="8"/>
  <c r="O879" i="8"/>
  <c r="Q879" i="8"/>
  <c r="P880" i="8"/>
  <c r="M880" i="8"/>
  <c r="N880" i="8"/>
  <c r="O880" i="8"/>
  <c r="Q880" i="8"/>
  <c r="P881" i="8"/>
  <c r="M881" i="8"/>
  <c r="N881" i="8"/>
  <c r="O881" i="8"/>
  <c r="Q881" i="8"/>
  <c r="P882" i="8"/>
  <c r="M882" i="8"/>
  <c r="N882" i="8"/>
  <c r="O882" i="8"/>
  <c r="Q882" i="8"/>
  <c r="P883" i="8"/>
  <c r="M883" i="8"/>
  <c r="N883" i="8"/>
  <c r="O883" i="8"/>
  <c r="Q883" i="8"/>
  <c r="P884" i="8"/>
  <c r="M884" i="8"/>
  <c r="N884" i="8"/>
  <c r="O884" i="8"/>
  <c r="Q884" i="8"/>
  <c r="P885" i="8"/>
  <c r="M885" i="8"/>
  <c r="N885" i="8"/>
  <c r="O885" i="8"/>
  <c r="Q885" i="8"/>
  <c r="P886" i="8"/>
  <c r="M886" i="8"/>
  <c r="N886" i="8"/>
  <c r="O886" i="8"/>
  <c r="Q886" i="8"/>
  <c r="P887" i="8"/>
  <c r="M887" i="8"/>
  <c r="N887" i="8"/>
  <c r="O887" i="8"/>
  <c r="Q887" i="8"/>
  <c r="P888" i="8"/>
  <c r="M888" i="8"/>
  <c r="N888" i="8"/>
  <c r="O888" i="8"/>
  <c r="Q888" i="8"/>
  <c r="P889" i="8"/>
  <c r="M889" i="8"/>
  <c r="N889" i="8"/>
  <c r="O889" i="8"/>
  <c r="Q889" i="8"/>
  <c r="P890" i="8"/>
  <c r="M890" i="8"/>
  <c r="N890" i="8"/>
  <c r="O890" i="8"/>
  <c r="Q890" i="8"/>
  <c r="P891" i="8"/>
  <c r="M891" i="8"/>
  <c r="N891" i="8"/>
  <c r="O891" i="8"/>
  <c r="Q891" i="8"/>
  <c r="P892" i="8"/>
  <c r="M892" i="8"/>
  <c r="N892" i="8"/>
  <c r="O892" i="8"/>
  <c r="Q892" i="8"/>
  <c r="P893" i="8"/>
  <c r="M893" i="8"/>
  <c r="N893" i="8"/>
  <c r="O893" i="8"/>
  <c r="Q893" i="8"/>
  <c r="P894" i="8"/>
  <c r="M894" i="8"/>
  <c r="N894" i="8"/>
  <c r="O894" i="8"/>
  <c r="Q894" i="8"/>
  <c r="P895" i="8"/>
  <c r="M895" i="8"/>
  <c r="N895" i="8"/>
  <c r="O895" i="8"/>
  <c r="Q895" i="8"/>
  <c r="P896" i="8"/>
  <c r="M896" i="8"/>
  <c r="N896" i="8"/>
  <c r="O896" i="8"/>
  <c r="Q896" i="8"/>
  <c r="P897" i="8"/>
  <c r="M897" i="8"/>
  <c r="N897" i="8"/>
  <c r="O897" i="8"/>
  <c r="Q897" i="8"/>
  <c r="P898" i="8"/>
  <c r="M898" i="8"/>
  <c r="N898" i="8"/>
  <c r="O898" i="8"/>
  <c r="Q898" i="8"/>
  <c r="P899" i="8"/>
  <c r="M899" i="8"/>
  <c r="N899" i="8"/>
  <c r="O899" i="8"/>
  <c r="Q899" i="8"/>
  <c r="P900" i="8"/>
  <c r="M900" i="8"/>
  <c r="N900" i="8"/>
  <c r="O900" i="8"/>
  <c r="Q900" i="8"/>
  <c r="P901" i="8"/>
  <c r="M901" i="8"/>
  <c r="N901" i="8"/>
  <c r="O901" i="8"/>
  <c r="Q901" i="8"/>
  <c r="P902" i="8"/>
  <c r="M902" i="8"/>
  <c r="N902" i="8"/>
  <c r="O902" i="8"/>
  <c r="Q902" i="8"/>
  <c r="P903" i="8"/>
  <c r="M903" i="8"/>
  <c r="N903" i="8"/>
  <c r="O903" i="8"/>
  <c r="Q903" i="8"/>
  <c r="P904" i="8"/>
  <c r="M904" i="8"/>
  <c r="N904" i="8"/>
  <c r="O904" i="8"/>
  <c r="Q904" i="8"/>
  <c r="P905" i="8"/>
  <c r="M905" i="8"/>
  <c r="N905" i="8"/>
  <c r="O905" i="8"/>
  <c r="Q905" i="8"/>
  <c r="P906" i="8"/>
  <c r="M906" i="8"/>
  <c r="N906" i="8"/>
  <c r="O906" i="8"/>
  <c r="Q906" i="8"/>
  <c r="P907" i="8"/>
  <c r="M907" i="8"/>
  <c r="N907" i="8"/>
  <c r="O907" i="8"/>
  <c r="Q907" i="8"/>
  <c r="P908" i="8"/>
  <c r="M908" i="8"/>
  <c r="N908" i="8"/>
  <c r="O908" i="8"/>
  <c r="Q908" i="8"/>
  <c r="P909" i="8"/>
  <c r="M909" i="8"/>
  <c r="N909" i="8"/>
  <c r="O909" i="8"/>
  <c r="Q909" i="8"/>
  <c r="P910" i="8"/>
  <c r="M910" i="8"/>
  <c r="N910" i="8"/>
  <c r="O910" i="8"/>
  <c r="Q910" i="8"/>
  <c r="P911" i="8"/>
  <c r="M911" i="8"/>
  <c r="N911" i="8"/>
  <c r="O911" i="8"/>
  <c r="Q911" i="8"/>
  <c r="P912" i="8"/>
  <c r="M912" i="8"/>
  <c r="N912" i="8"/>
  <c r="O912" i="8"/>
  <c r="Q912" i="8"/>
  <c r="P913" i="8"/>
  <c r="M913" i="8"/>
  <c r="N913" i="8"/>
  <c r="O913" i="8"/>
  <c r="Q913" i="8"/>
  <c r="P914" i="8"/>
  <c r="M914" i="8"/>
  <c r="N914" i="8"/>
  <c r="O914" i="8"/>
  <c r="Q914" i="8"/>
  <c r="P915" i="8"/>
  <c r="M915" i="8"/>
  <c r="N915" i="8"/>
  <c r="O915" i="8"/>
  <c r="Q915" i="8"/>
  <c r="P916" i="8"/>
  <c r="M916" i="8"/>
  <c r="N916" i="8"/>
  <c r="O916" i="8"/>
  <c r="Q916" i="8"/>
  <c r="P917" i="8"/>
  <c r="M917" i="8"/>
  <c r="N917" i="8"/>
  <c r="O917" i="8"/>
  <c r="Q917" i="8"/>
  <c r="P918" i="8"/>
  <c r="M918" i="8"/>
  <c r="N918" i="8"/>
  <c r="O918" i="8"/>
  <c r="Q918" i="8"/>
  <c r="P919" i="8"/>
  <c r="M919" i="8"/>
  <c r="N919" i="8"/>
  <c r="O919" i="8"/>
  <c r="Q919" i="8"/>
  <c r="P920" i="8"/>
  <c r="M920" i="8"/>
  <c r="N920" i="8"/>
  <c r="O920" i="8"/>
  <c r="Q920" i="8"/>
  <c r="P921" i="8"/>
  <c r="M921" i="8"/>
  <c r="N921" i="8"/>
  <c r="O921" i="8"/>
  <c r="Q921" i="8"/>
  <c r="P922" i="8"/>
  <c r="M922" i="8"/>
  <c r="N922" i="8"/>
  <c r="O922" i="8"/>
  <c r="Q922" i="8"/>
  <c r="P923" i="8"/>
  <c r="M923" i="8"/>
  <c r="N923" i="8"/>
  <c r="O923" i="8"/>
  <c r="Q923" i="8"/>
  <c r="P924" i="8"/>
  <c r="M924" i="8"/>
  <c r="N924" i="8"/>
  <c r="O924" i="8"/>
  <c r="Q924" i="8"/>
  <c r="P925" i="8"/>
  <c r="M925" i="8"/>
  <c r="N925" i="8"/>
  <c r="O925" i="8"/>
  <c r="Q925" i="8"/>
  <c r="P926" i="8"/>
  <c r="M926" i="8"/>
  <c r="N926" i="8"/>
  <c r="O926" i="8"/>
  <c r="Q926" i="8"/>
  <c r="P927" i="8"/>
  <c r="M927" i="8"/>
  <c r="N927" i="8"/>
  <c r="O927" i="8"/>
  <c r="Q927" i="8"/>
  <c r="P928" i="8"/>
  <c r="M928" i="8"/>
  <c r="N928" i="8"/>
  <c r="O928" i="8"/>
  <c r="Q928" i="8"/>
  <c r="P929" i="8"/>
  <c r="M929" i="8"/>
  <c r="N929" i="8"/>
  <c r="O929" i="8"/>
  <c r="Q929" i="8"/>
  <c r="P930" i="8"/>
  <c r="M930" i="8"/>
  <c r="N930" i="8"/>
  <c r="O930" i="8"/>
  <c r="Q930" i="8"/>
  <c r="P931" i="8"/>
  <c r="M931" i="8"/>
  <c r="N931" i="8"/>
  <c r="O931" i="8"/>
  <c r="Q931" i="8"/>
  <c r="P932" i="8"/>
  <c r="M932" i="8"/>
  <c r="N932" i="8"/>
  <c r="O932" i="8"/>
  <c r="Q932" i="8"/>
  <c r="P933" i="8"/>
  <c r="M933" i="8"/>
  <c r="N933" i="8"/>
  <c r="O933" i="8"/>
  <c r="Q933" i="8"/>
  <c r="P934" i="8"/>
  <c r="M934" i="8"/>
  <c r="N934" i="8"/>
  <c r="O934" i="8"/>
  <c r="Q934" i="8"/>
  <c r="P935" i="8"/>
  <c r="M935" i="8"/>
  <c r="N935" i="8"/>
  <c r="O935" i="8"/>
  <c r="Q935" i="8"/>
  <c r="P936" i="8"/>
  <c r="M936" i="8"/>
  <c r="N936" i="8"/>
  <c r="O936" i="8"/>
  <c r="Q936" i="8"/>
  <c r="P937" i="8"/>
  <c r="M937" i="8"/>
  <c r="N937" i="8"/>
  <c r="O937" i="8"/>
  <c r="Q937" i="8"/>
  <c r="P938" i="8"/>
  <c r="M938" i="8"/>
  <c r="N938" i="8"/>
  <c r="O938" i="8"/>
  <c r="Q938" i="8"/>
  <c r="P939" i="8"/>
  <c r="M939" i="8"/>
  <c r="N939" i="8"/>
  <c r="O939" i="8"/>
  <c r="Q939" i="8"/>
  <c r="P940" i="8"/>
  <c r="M940" i="8"/>
  <c r="N940" i="8"/>
  <c r="O940" i="8"/>
  <c r="Q940" i="8"/>
  <c r="P941" i="8"/>
  <c r="M941" i="8"/>
  <c r="N941" i="8"/>
  <c r="O941" i="8"/>
  <c r="Q941" i="8"/>
  <c r="P942" i="8"/>
  <c r="M942" i="8"/>
  <c r="N942" i="8"/>
  <c r="O942" i="8"/>
  <c r="Q942" i="8"/>
  <c r="P943" i="8"/>
  <c r="M943" i="8"/>
  <c r="N943" i="8"/>
  <c r="O943" i="8"/>
  <c r="Q943" i="8"/>
  <c r="P944" i="8"/>
  <c r="M944" i="8"/>
  <c r="N944" i="8"/>
  <c r="O944" i="8"/>
  <c r="Q944" i="8"/>
  <c r="P945" i="8"/>
  <c r="M945" i="8"/>
  <c r="N945" i="8"/>
  <c r="O945" i="8"/>
  <c r="Q945" i="8"/>
  <c r="P946" i="8"/>
  <c r="M946" i="8"/>
  <c r="N946" i="8"/>
  <c r="O946" i="8"/>
  <c r="Q946" i="8"/>
  <c r="P947" i="8"/>
  <c r="M947" i="8"/>
  <c r="N947" i="8"/>
  <c r="O947" i="8"/>
  <c r="Q947" i="8"/>
  <c r="P948" i="8"/>
  <c r="M948" i="8"/>
  <c r="N948" i="8"/>
  <c r="O948" i="8"/>
  <c r="Q948" i="8"/>
  <c r="P949" i="8"/>
  <c r="M949" i="8"/>
  <c r="N949" i="8"/>
  <c r="O949" i="8"/>
  <c r="Q949" i="8"/>
  <c r="P950" i="8"/>
  <c r="M950" i="8"/>
  <c r="N950" i="8"/>
  <c r="O950" i="8"/>
  <c r="Q950" i="8"/>
  <c r="P951" i="8"/>
  <c r="M951" i="8"/>
  <c r="N951" i="8"/>
  <c r="O951" i="8"/>
  <c r="Q951" i="8"/>
  <c r="P952" i="8"/>
  <c r="M952" i="8"/>
  <c r="N952" i="8"/>
  <c r="O952" i="8"/>
  <c r="Q952" i="8"/>
  <c r="P953" i="8"/>
  <c r="M953" i="8"/>
  <c r="N953" i="8"/>
  <c r="O953" i="8"/>
  <c r="Q953" i="8"/>
  <c r="P954" i="8"/>
  <c r="M954" i="8"/>
  <c r="N954" i="8"/>
  <c r="O954" i="8"/>
  <c r="Q954" i="8"/>
  <c r="P955" i="8"/>
  <c r="M955" i="8"/>
  <c r="N955" i="8"/>
  <c r="O955" i="8"/>
  <c r="Q955" i="8"/>
  <c r="P956" i="8"/>
  <c r="M956" i="8"/>
  <c r="N956" i="8"/>
  <c r="O956" i="8"/>
  <c r="Q956" i="8"/>
  <c r="P957" i="8"/>
  <c r="M957" i="8"/>
  <c r="N957" i="8"/>
  <c r="O957" i="8"/>
  <c r="Q957" i="8"/>
  <c r="P958" i="8"/>
  <c r="M958" i="8"/>
  <c r="N958" i="8"/>
  <c r="O958" i="8"/>
  <c r="Q958" i="8"/>
  <c r="P959" i="8"/>
  <c r="M959" i="8"/>
  <c r="N959" i="8"/>
  <c r="O959" i="8"/>
  <c r="Q959" i="8"/>
  <c r="P960" i="8"/>
  <c r="M960" i="8"/>
  <c r="N960" i="8"/>
  <c r="O960" i="8"/>
  <c r="Q960" i="8"/>
  <c r="P961" i="8"/>
  <c r="M961" i="8"/>
  <c r="N961" i="8"/>
  <c r="O961" i="8"/>
  <c r="Q961" i="8"/>
  <c r="P962" i="8"/>
  <c r="M962" i="8"/>
  <c r="N962" i="8"/>
  <c r="O962" i="8"/>
  <c r="Q962" i="8"/>
  <c r="P963" i="8"/>
  <c r="M963" i="8"/>
  <c r="N963" i="8"/>
  <c r="O963" i="8"/>
  <c r="Q963" i="8"/>
  <c r="P964" i="8"/>
  <c r="M964" i="8"/>
  <c r="N964" i="8"/>
  <c r="O964" i="8"/>
  <c r="Q964" i="8"/>
  <c r="P965" i="8"/>
  <c r="M965" i="8"/>
  <c r="N965" i="8"/>
  <c r="O965" i="8"/>
  <c r="Q965" i="8"/>
  <c r="P966" i="8"/>
  <c r="M966" i="8"/>
  <c r="N966" i="8"/>
  <c r="O966" i="8"/>
  <c r="Q966" i="8"/>
  <c r="P967" i="8"/>
  <c r="M967" i="8"/>
  <c r="N967" i="8"/>
  <c r="O967" i="8"/>
  <c r="Q967" i="8"/>
  <c r="P968" i="8"/>
  <c r="M968" i="8"/>
  <c r="N968" i="8"/>
  <c r="O968" i="8"/>
  <c r="Q968" i="8"/>
  <c r="P969" i="8"/>
  <c r="M969" i="8"/>
  <c r="N969" i="8"/>
  <c r="O969" i="8"/>
  <c r="Q969" i="8"/>
  <c r="P970" i="8"/>
  <c r="M970" i="8"/>
  <c r="N970" i="8"/>
  <c r="O970" i="8"/>
  <c r="Q970" i="8"/>
  <c r="P971" i="8"/>
  <c r="M971" i="8"/>
  <c r="N971" i="8"/>
  <c r="O971" i="8"/>
  <c r="Q971" i="8"/>
  <c r="P972" i="8"/>
  <c r="M972" i="8"/>
  <c r="N972" i="8"/>
  <c r="O972" i="8"/>
  <c r="Q972" i="8"/>
  <c r="P973" i="8"/>
  <c r="M973" i="8"/>
  <c r="N973" i="8"/>
  <c r="O973" i="8"/>
  <c r="Q973" i="8"/>
  <c r="P974" i="8"/>
  <c r="M974" i="8"/>
  <c r="N974" i="8"/>
  <c r="O974" i="8"/>
  <c r="Q974" i="8"/>
  <c r="P975" i="8"/>
  <c r="M975" i="8"/>
  <c r="N975" i="8"/>
  <c r="O975" i="8"/>
  <c r="Q975" i="8"/>
  <c r="P976" i="8"/>
  <c r="M976" i="8"/>
  <c r="N976" i="8"/>
  <c r="O976" i="8"/>
  <c r="Q976" i="8"/>
  <c r="P977" i="8"/>
  <c r="M977" i="8"/>
  <c r="N977" i="8"/>
  <c r="O977" i="8"/>
  <c r="Q977" i="8"/>
  <c r="P978" i="8"/>
  <c r="M978" i="8"/>
  <c r="N978" i="8"/>
  <c r="O978" i="8"/>
  <c r="Q978" i="8"/>
  <c r="P979" i="8"/>
  <c r="M979" i="8"/>
  <c r="N979" i="8"/>
  <c r="O979" i="8"/>
  <c r="Q979" i="8"/>
  <c r="P980" i="8"/>
  <c r="M980" i="8"/>
  <c r="N980" i="8"/>
  <c r="O980" i="8"/>
  <c r="Q980" i="8"/>
  <c r="P981" i="8"/>
  <c r="M981" i="8"/>
  <c r="N981" i="8"/>
  <c r="O981" i="8"/>
  <c r="Q981" i="8"/>
  <c r="P982" i="8"/>
  <c r="M982" i="8"/>
  <c r="N982" i="8"/>
  <c r="O982" i="8"/>
  <c r="Q982" i="8"/>
  <c r="P983" i="8"/>
  <c r="M983" i="8"/>
  <c r="N983" i="8"/>
  <c r="O983" i="8"/>
  <c r="Q983" i="8"/>
  <c r="P984" i="8"/>
  <c r="M984" i="8"/>
  <c r="N984" i="8"/>
  <c r="O984" i="8"/>
  <c r="Q984" i="8"/>
  <c r="P985" i="8"/>
  <c r="M985" i="8"/>
  <c r="N985" i="8"/>
  <c r="O985" i="8"/>
  <c r="Q985" i="8"/>
  <c r="P986" i="8"/>
  <c r="M986" i="8"/>
  <c r="N986" i="8"/>
  <c r="O986" i="8"/>
  <c r="Q986" i="8"/>
  <c r="P987" i="8"/>
  <c r="M987" i="8"/>
  <c r="N987" i="8"/>
  <c r="O987" i="8"/>
  <c r="Q987" i="8"/>
  <c r="P988" i="8"/>
  <c r="M988" i="8"/>
  <c r="N988" i="8"/>
  <c r="O988" i="8"/>
  <c r="Q988" i="8"/>
  <c r="P989" i="8"/>
  <c r="M989" i="8"/>
  <c r="N989" i="8"/>
  <c r="O989" i="8"/>
  <c r="Q989" i="8"/>
  <c r="P990" i="8"/>
  <c r="M990" i="8"/>
  <c r="N990" i="8"/>
  <c r="O990" i="8"/>
  <c r="Q990" i="8"/>
  <c r="P991" i="8"/>
  <c r="M991" i="8"/>
  <c r="N991" i="8"/>
  <c r="O991" i="8"/>
  <c r="Q991" i="8"/>
  <c r="P992" i="8"/>
  <c r="M992" i="8"/>
  <c r="N992" i="8"/>
  <c r="O992" i="8"/>
  <c r="Q992" i="8"/>
  <c r="P993" i="8"/>
  <c r="M993" i="8"/>
  <c r="N993" i="8"/>
  <c r="O993" i="8"/>
  <c r="Q993" i="8"/>
  <c r="P994" i="8"/>
  <c r="M994" i="8"/>
  <c r="N994" i="8"/>
  <c r="O994" i="8"/>
  <c r="Q994" i="8"/>
  <c r="P995" i="8"/>
  <c r="M995" i="8"/>
  <c r="N995" i="8"/>
  <c r="O995" i="8"/>
  <c r="Q995" i="8"/>
  <c r="P996" i="8"/>
  <c r="M996" i="8"/>
  <c r="N996" i="8"/>
  <c r="O996" i="8"/>
  <c r="Q996" i="8"/>
  <c r="P997" i="8"/>
  <c r="M997" i="8"/>
  <c r="N997" i="8"/>
  <c r="O997" i="8"/>
  <c r="Q997" i="8"/>
  <c r="P998" i="8"/>
  <c r="M998" i="8"/>
  <c r="N998" i="8"/>
  <c r="O998" i="8"/>
  <c r="Q998" i="8"/>
  <c r="P999" i="8"/>
  <c r="M999" i="8"/>
  <c r="N999" i="8"/>
  <c r="O999" i="8"/>
  <c r="Q999" i="8"/>
  <c r="P1000" i="8"/>
  <c r="M1000" i="8"/>
  <c r="N1000" i="8"/>
  <c r="O1000" i="8"/>
  <c r="Q1000" i="8"/>
  <c r="P1001" i="8"/>
  <c r="M1001" i="8"/>
  <c r="N1001" i="8"/>
  <c r="O1001" i="8"/>
  <c r="Q1001" i="8"/>
  <c r="P1002" i="8"/>
  <c r="M1002" i="8"/>
  <c r="N1002" i="8"/>
  <c r="O1002" i="8"/>
  <c r="Q1002" i="8"/>
  <c r="P1003" i="8"/>
  <c r="M1003" i="8"/>
  <c r="N1003" i="8"/>
  <c r="O1003" i="8"/>
  <c r="Q1003" i="8"/>
  <c r="P1004" i="8"/>
  <c r="M1004" i="8"/>
  <c r="N1004" i="8"/>
  <c r="O1004" i="8"/>
  <c r="Q1004" i="8"/>
  <c r="P1005" i="8"/>
  <c r="M1005" i="8"/>
  <c r="N1005" i="8"/>
  <c r="O1005" i="8"/>
  <c r="Q1005" i="8"/>
  <c r="P1006" i="8"/>
  <c r="M1006" i="8"/>
  <c r="N1006" i="8"/>
  <c r="O1006" i="8"/>
  <c r="Q1006" i="8"/>
  <c r="P1007" i="8"/>
  <c r="M1007" i="8"/>
  <c r="N1007" i="8"/>
  <c r="O1007" i="8"/>
  <c r="Q1007" i="8"/>
  <c r="P1008" i="8"/>
  <c r="M1008" i="8"/>
  <c r="N1008" i="8"/>
  <c r="O1008" i="8"/>
  <c r="Q1008" i="8"/>
  <c r="P1009" i="8"/>
  <c r="M1009" i="8"/>
  <c r="N1009" i="8"/>
  <c r="O1009" i="8"/>
  <c r="Q1009" i="8"/>
  <c r="P1010" i="8"/>
  <c r="M1010" i="8"/>
  <c r="N1010" i="8"/>
  <c r="O1010" i="8"/>
  <c r="Q1010" i="8"/>
  <c r="P1011" i="8"/>
  <c r="M1011" i="8"/>
  <c r="N1011" i="8"/>
  <c r="O1011" i="8"/>
  <c r="Q1011" i="8"/>
  <c r="P1012" i="8"/>
  <c r="M1012" i="8"/>
  <c r="N1012" i="8"/>
  <c r="O1012" i="8"/>
  <c r="Q1012" i="8"/>
  <c r="P1013" i="8"/>
  <c r="M1013" i="8"/>
  <c r="N1013" i="8"/>
  <c r="O1013" i="8"/>
  <c r="Q1013" i="8"/>
  <c r="P1014" i="8"/>
  <c r="M1014" i="8"/>
  <c r="N1014" i="8"/>
  <c r="O1014" i="8"/>
  <c r="Q1014" i="8"/>
  <c r="P1015" i="8"/>
  <c r="M1015" i="8"/>
  <c r="N1015" i="8"/>
  <c r="O1015" i="8"/>
  <c r="Q1015" i="8"/>
  <c r="P1016" i="8"/>
  <c r="M1016" i="8"/>
  <c r="N1016" i="8"/>
  <c r="O1016" i="8"/>
  <c r="Q1016" i="8"/>
  <c r="P1017" i="8"/>
  <c r="M1017" i="8"/>
  <c r="N1017" i="8"/>
  <c r="O1017" i="8"/>
  <c r="Q1017" i="8"/>
  <c r="P1018" i="8"/>
  <c r="M1018" i="8"/>
  <c r="N1018" i="8"/>
  <c r="O1018" i="8"/>
  <c r="Q1018" i="8"/>
  <c r="P1019" i="8"/>
  <c r="M1019" i="8"/>
  <c r="N1019" i="8"/>
  <c r="O1019" i="8"/>
  <c r="Q1019" i="8"/>
  <c r="P1020" i="8"/>
  <c r="M1020" i="8"/>
  <c r="N1020" i="8"/>
  <c r="O1020" i="8"/>
  <c r="Q1020" i="8"/>
  <c r="P1021" i="8"/>
  <c r="M1021" i="8"/>
  <c r="N1021" i="8"/>
  <c r="O1021" i="8"/>
  <c r="Q1021" i="8"/>
  <c r="P1022" i="8"/>
  <c r="M1022" i="8"/>
  <c r="N1022" i="8"/>
  <c r="O1022" i="8"/>
  <c r="Q1022" i="8"/>
  <c r="P1023" i="8"/>
  <c r="M1023" i="8"/>
  <c r="N1023" i="8"/>
  <c r="O1023" i="8"/>
  <c r="Q1023" i="8"/>
  <c r="P1024" i="8"/>
  <c r="M1024" i="8"/>
  <c r="N1024" i="8"/>
  <c r="O1024" i="8"/>
  <c r="Q1024" i="8"/>
  <c r="P1025" i="8"/>
  <c r="M1025" i="8"/>
  <c r="N1025" i="8"/>
  <c r="O1025" i="8"/>
  <c r="Q1025" i="8"/>
  <c r="P1026" i="8"/>
  <c r="M1026" i="8"/>
  <c r="N1026" i="8"/>
  <c r="O1026" i="8"/>
  <c r="Q1026" i="8"/>
  <c r="P1027" i="8"/>
  <c r="M1027" i="8"/>
  <c r="N1027" i="8"/>
  <c r="O1027" i="8"/>
  <c r="Q1027" i="8"/>
  <c r="P1028" i="8"/>
  <c r="M1028" i="8"/>
  <c r="N1028" i="8"/>
  <c r="O1028" i="8"/>
  <c r="Q1028" i="8"/>
  <c r="P1029" i="8"/>
  <c r="M1029" i="8"/>
  <c r="N1029" i="8"/>
  <c r="O1029" i="8"/>
  <c r="Q1029" i="8"/>
  <c r="P1030" i="8"/>
  <c r="M1030" i="8"/>
  <c r="N1030" i="8"/>
  <c r="O1030" i="8"/>
  <c r="Q1030" i="8"/>
  <c r="P1031" i="8"/>
  <c r="M1031" i="8"/>
  <c r="N1031" i="8"/>
  <c r="O1031" i="8"/>
  <c r="Q1031" i="8"/>
  <c r="P1032" i="8"/>
  <c r="M1032" i="8"/>
  <c r="N1032" i="8"/>
  <c r="O1032" i="8"/>
  <c r="Q1032" i="8"/>
  <c r="P1033" i="8"/>
  <c r="M1033" i="8"/>
  <c r="N1033" i="8"/>
  <c r="O1033" i="8"/>
  <c r="Q1033" i="8"/>
  <c r="P1034" i="8"/>
  <c r="M1034" i="8"/>
  <c r="N1034" i="8"/>
  <c r="O1034" i="8"/>
  <c r="Q1034" i="8"/>
  <c r="P1035" i="8"/>
  <c r="M1035" i="8"/>
  <c r="N1035" i="8"/>
  <c r="O1035" i="8"/>
  <c r="Q1035" i="8"/>
  <c r="P1036" i="8"/>
  <c r="M1036" i="8"/>
  <c r="N1036" i="8"/>
  <c r="O1036" i="8"/>
  <c r="Q1036" i="8"/>
  <c r="P1037" i="8"/>
  <c r="M1037" i="8"/>
  <c r="N1037" i="8"/>
  <c r="O1037" i="8"/>
  <c r="Q1037" i="8"/>
  <c r="P1038" i="8"/>
  <c r="M1038" i="8"/>
  <c r="N1038" i="8"/>
  <c r="O1038" i="8"/>
  <c r="Q1038" i="8"/>
  <c r="P1039" i="8"/>
  <c r="M1039" i="8"/>
  <c r="N1039" i="8"/>
  <c r="O1039" i="8"/>
  <c r="Q1039" i="8"/>
  <c r="P1040" i="8"/>
  <c r="M1040" i="8"/>
  <c r="N1040" i="8"/>
  <c r="O1040" i="8"/>
  <c r="Q1040" i="8"/>
  <c r="P1041" i="8"/>
  <c r="M1041" i="8"/>
  <c r="N1041" i="8"/>
  <c r="O1041" i="8"/>
  <c r="Q1041" i="8"/>
  <c r="P1042" i="8"/>
  <c r="M1042" i="8"/>
  <c r="N1042" i="8"/>
  <c r="O1042" i="8"/>
  <c r="Q1042" i="8"/>
  <c r="P1043" i="8"/>
  <c r="M1043" i="8"/>
  <c r="N1043" i="8"/>
  <c r="O1043" i="8"/>
  <c r="Q1043" i="8"/>
  <c r="P1044" i="8"/>
  <c r="M1044" i="8"/>
  <c r="N1044" i="8"/>
  <c r="O1044" i="8"/>
  <c r="Q1044" i="8"/>
  <c r="P1045" i="8"/>
  <c r="M1045" i="8"/>
  <c r="N1045" i="8"/>
  <c r="O1045" i="8"/>
  <c r="Q1045" i="8"/>
  <c r="P1046" i="8"/>
  <c r="M1046" i="8"/>
  <c r="N1046" i="8"/>
  <c r="O1046" i="8"/>
  <c r="Q1046" i="8"/>
  <c r="P1047" i="8"/>
  <c r="M1047" i="8"/>
  <c r="N1047" i="8"/>
  <c r="O1047" i="8"/>
  <c r="Q1047" i="8"/>
  <c r="P1048" i="8"/>
  <c r="M1048" i="8"/>
  <c r="N1048" i="8"/>
  <c r="O1048" i="8"/>
  <c r="Q1048" i="8"/>
  <c r="P1049" i="8"/>
  <c r="M1049" i="8"/>
  <c r="N1049" i="8"/>
  <c r="O1049" i="8"/>
  <c r="Q1049" i="8"/>
  <c r="P1050" i="8"/>
  <c r="M1050" i="8"/>
  <c r="N1050" i="8"/>
  <c r="O1050" i="8"/>
  <c r="Q1050" i="8"/>
  <c r="P1051" i="8"/>
  <c r="M1051" i="8"/>
  <c r="N1051" i="8"/>
  <c r="O1051" i="8"/>
  <c r="Q1051" i="8"/>
  <c r="P1052" i="8"/>
  <c r="M1052" i="8"/>
  <c r="N1052" i="8"/>
  <c r="O1052" i="8"/>
  <c r="Q1052" i="8"/>
  <c r="P1053" i="8"/>
  <c r="M1053" i="8"/>
  <c r="N1053" i="8"/>
  <c r="O1053" i="8"/>
  <c r="Q1053" i="8"/>
  <c r="P1054" i="8"/>
  <c r="M1054" i="8"/>
  <c r="N1054" i="8"/>
  <c r="O1054" i="8"/>
  <c r="Q1054" i="8"/>
  <c r="P1055" i="8"/>
  <c r="M1055" i="8"/>
  <c r="N1055" i="8"/>
  <c r="O1055" i="8"/>
  <c r="Q1055" i="8"/>
  <c r="P1056" i="8"/>
  <c r="M1056" i="8"/>
  <c r="N1056" i="8"/>
  <c r="O1056" i="8"/>
  <c r="Q1056" i="8"/>
  <c r="P1057" i="8"/>
  <c r="M1057" i="8"/>
  <c r="N1057" i="8"/>
  <c r="O1057" i="8"/>
  <c r="Q1057" i="8"/>
  <c r="P1058" i="8"/>
  <c r="M1058" i="8"/>
  <c r="N1058" i="8"/>
  <c r="O1058" i="8"/>
  <c r="Q1058" i="8"/>
  <c r="P1059" i="8"/>
  <c r="M1059" i="8"/>
  <c r="N1059" i="8"/>
  <c r="O1059" i="8"/>
  <c r="Q1059" i="8"/>
  <c r="P1060" i="8"/>
  <c r="M1060" i="8"/>
  <c r="N1060" i="8"/>
  <c r="O1060" i="8"/>
  <c r="Q1060" i="8"/>
  <c r="P1061" i="8"/>
  <c r="M1061" i="8"/>
  <c r="N1061" i="8"/>
  <c r="O1061" i="8"/>
  <c r="Q1061" i="8"/>
  <c r="P1062" i="8"/>
  <c r="M1062" i="8"/>
  <c r="N1062" i="8"/>
  <c r="O1062" i="8"/>
  <c r="Q1062" i="8"/>
  <c r="P1063" i="8"/>
  <c r="M1063" i="8"/>
  <c r="N1063" i="8"/>
  <c r="O1063" i="8"/>
  <c r="Q1063" i="8"/>
  <c r="P1064" i="8"/>
  <c r="M1064" i="8"/>
  <c r="N1064" i="8"/>
  <c r="O1064" i="8"/>
  <c r="Q1064" i="8"/>
  <c r="P1065" i="8"/>
  <c r="M1065" i="8"/>
  <c r="N1065" i="8"/>
  <c r="O1065" i="8"/>
  <c r="Q1065" i="8"/>
  <c r="P1066" i="8"/>
  <c r="M1066" i="8"/>
  <c r="N1066" i="8"/>
  <c r="O1066" i="8"/>
  <c r="Q1066" i="8"/>
  <c r="P1067" i="8"/>
  <c r="M1067" i="8"/>
  <c r="N1067" i="8"/>
  <c r="O1067" i="8"/>
  <c r="Q1067" i="8"/>
  <c r="P1068" i="8"/>
  <c r="M1068" i="8"/>
  <c r="N1068" i="8"/>
  <c r="O1068" i="8"/>
  <c r="Q1068" i="8"/>
  <c r="P1069" i="8"/>
  <c r="M1069" i="8"/>
  <c r="N1069" i="8"/>
  <c r="O1069" i="8"/>
  <c r="Q1069" i="8"/>
  <c r="M10" i="8"/>
  <c r="P749" i="8" l="1"/>
  <c r="P729" i="8"/>
  <c r="P689" i="8"/>
  <c r="P685" i="8"/>
  <c r="P683" i="8"/>
  <c r="P764" i="8"/>
  <c r="P760" i="8"/>
  <c r="P756" i="8"/>
  <c r="P752" i="8"/>
  <c r="P741" i="8"/>
  <c r="P735" i="8"/>
  <c r="P711" i="8"/>
  <c r="P703" i="8"/>
  <c r="P721" i="8"/>
  <c r="P697" i="8"/>
  <c r="P691" i="8"/>
  <c r="P766" i="8"/>
  <c r="P762" i="8"/>
  <c r="P758" i="8"/>
  <c r="P754" i="8"/>
  <c r="P296" i="8"/>
  <c r="P603" i="8"/>
  <c r="P600" i="8"/>
  <c r="P595" i="8"/>
  <c r="P592" i="8"/>
  <c r="P587" i="8"/>
  <c r="P584" i="8"/>
  <c r="P579" i="8"/>
  <c r="P576" i="8"/>
  <c r="P571" i="8"/>
  <c r="P568" i="8"/>
  <c r="P563" i="8"/>
  <c r="P560" i="8"/>
  <c r="P555" i="8"/>
  <c r="P552" i="8"/>
  <c r="P547" i="8"/>
  <c r="P544" i="8"/>
  <c r="P539" i="8"/>
  <c r="P536" i="8"/>
  <c r="P531" i="8"/>
  <c r="P528" i="8"/>
  <c r="P523" i="8"/>
  <c r="P520" i="8"/>
  <c r="P515" i="8"/>
  <c r="P512" i="8"/>
  <c r="P507" i="8"/>
  <c r="P504" i="8"/>
  <c r="P499" i="8"/>
  <c r="P496" i="8"/>
  <c r="P491" i="8"/>
  <c r="P488" i="8"/>
  <c r="P483" i="8"/>
  <c r="P480" i="8"/>
  <c r="P475" i="8"/>
  <c r="P472" i="8"/>
  <c r="P467" i="8"/>
  <c r="P464" i="8"/>
  <c r="P304" i="8"/>
  <c r="P272" i="8"/>
  <c r="P240" i="8"/>
  <c r="P280" i="8"/>
  <c r="P248" i="8"/>
  <c r="P607" i="8"/>
  <c r="P604" i="8"/>
  <c r="P599" i="8"/>
  <c r="P596" i="8"/>
  <c r="P591" i="8"/>
  <c r="P588" i="8"/>
  <c r="P583" i="8"/>
  <c r="P580" i="8"/>
  <c r="P575" i="8"/>
  <c r="P572" i="8"/>
  <c r="P567" i="8"/>
  <c r="P564" i="8"/>
  <c r="P559" i="8"/>
  <c r="P556" i="8"/>
  <c r="P551" i="8"/>
  <c r="P548" i="8"/>
  <c r="P543" i="8"/>
  <c r="P540" i="8"/>
  <c r="P535" i="8"/>
  <c r="P532" i="8"/>
  <c r="P527" i="8"/>
  <c r="P524" i="8"/>
  <c r="P519" i="8"/>
  <c r="P516" i="8"/>
  <c r="P511" i="8"/>
  <c r="P508" i="8"/>
  <c r="P503" i="8"/>
  <c r="P500" i="8"/>
  <c r="P495" i="8"/>
  <c r="P492" i="8"/>
  <c r="P487" i="8"/>
  <c r="P484" i="8"/>
  <c r="P479" i="8"/>
  <c r="P476" i="8"/>
  <c r="P471" i="8"/>
  <c r="P468" i="8"/>
  <c r="P463" i="8"/>
  <c r="P459" i="8"/>
  <c r="P455" i="8"/>
  <c r="P451" i="8"/>
  <c r="P447" i="8"/>
  <c r="P443" i="8"/>
  <c r="P439" i="8"/>
  <c r="P435" i="8"/>
  <c r="P431" i="8"/>
  <c r="P427" i="8"/>
  <c r="P423" i="8"/>
  <c r="P419" i="8"/>
  <c r="P415" i="8"/>
  <c r="P411" i="8"/>
  <c r="P407" i="8"/>
  <c r="P403" i="8"/>
  <c r="P399" i="8"/>
  <c r="P395" i="8"/>
  <c r="P391" i="8"/>
  <c r="P387" i="8"/>
  <c r="P383" i="8"/>
  <c r="P379" i="8"/>
  <c r="P375" i="8"/>
  <c r="P371" i="8"/>
  <c r="P367" i="8"/>
  <c r="P363" i="8"/>
  <c r="P359" i="8"/>
  <c r="P355" i="8"/>
  <c r="P351" i="8"/>
  <c r="P347" i="8"/>
  <c r="P343" i="8"/>
  <c r="P288" i="8"/>
  <c r="P256" i="8"/>
  <c r="P307" i="8"/>
  <c r="P299" i="8"/>
  <c r="P291" i="8"/>
  <c r="P283" i="8"/>
  <c r="P275" i="8"/>
  <c r="P267" i="8"/>
  <c r="P259" i="8"/>
  <c r="P251" i="8"/>
  <c r="P243" i="8"/>
  <c r="P235" i="8"/>
  <c r="P227" i="8"/>
  <c r="P219" i="8"/>
  <c r="P211" i="8"/>
  <c r="P203" i="8"/>
  <c r="P195" i="8"/>
  <c r="P187" i="8"/>
  <c r="P605" i="8"/>
  <c r="P601" i="8"/>
  <c r="P597" i="8"/>
  <c r="P593" i="8"/>
  <c r="P589" i="8"/>
  <c r="P585" i="8"/>
  <c r="P581" i="8"/>
  <c r="P577" i="8"/>
  <c r="P573" i="8"/>
  <c r="P569" i="8"/>
  <c r="P565" i="8"/>
  <c r="P561" i="8"/>
  <c r="P557" i="8"/>
  <c r="P553" i="8"/>
  <c r="P549" i="8"/>
  <c r="P545" i="8"/>
  <c r="P541" i="8"/>
  <c r="P537" i="8"/>
  <c r="P533" i="8"/>
  <c r="P529" i="8"/>
  <c r="P525" i="8"/>
  <c r="P521" i="8"/>
  <c r="P517" i="8"/>
  <c r="P513" i="8"/>
  <c r="P509" i="8"/>
  <c r="P505" i="8"/>
  <c r="P501" i="8"/>
  <c r="P497" i="8"/>
  <c r="P493" i="8"/>
  <c r="P489" i="8"/>
  <c r="P485" i="8"/>
  <c r="P481" i="8"/>
  <c r="P477" i="8"/>
  <c r="P473" i="8"/>
  <c r="P469" i="8"/>
  <c r="P465" i="8"/>
  <c r="P461" i="8"/>
  <c r="P457" i="8"/>
  <c r="P453" i="8"/>
  <c r="P449" i="8"/>
  <c r="P445" i="8"/>
  <c r="P441" i="8"/>
  <c r="P437" i="8"/>
  <c r="P433" i="8"/>
  <c r="P429" i="8"/>
  <c r="P425" i="8"/>
  <c r="P421" i="8"/>
  <c r="P417" i="8"/>
  <c r="P413" i="8"/>
  <c r="P409" i="8"/>
  <c r="P405" i="8"/>
  <c r="P401" i="8"/>
  <c r="P397" i="8"/>
  <c r="P393" i="8"/>
  <c r="P389" i="8"/>
  <c r="P385" i="8"/>
  <c r="P381" i="8"/>
  <c r="P377" i="8"/>
  <c r="P373" i="8"/>
  <c r="P369" i="8"/>
  <c r="P365" i="8"/>
  <c r="P361" i="8"/>
  <c r="P357" i="8"/>
  <c r="P353" i="8"/>
  <c r="P349" i="8"/>
  <c r="P345" i="8"/>
  <c r="P341" i="8"/>
  <c r="P308" i="8"/>
  <c r="P300" i="8"/>
  <c r="P292" i="8"/>
  <c r="P284" i="8"/>
  <c r="P276" i="8"/>
  <c r="P268" i="8"/>
  <c r="P260" i="8"/>
  <c r="P252" i="8"/>
  <c r="P244" i="8"/>
  <c r="P303" i="8"/>
  <c r="P295" i="8"/>
  <c r="P287" i="8"/>
  <c r="P279" i="8"/>
  <c r="P271" i="8"/>
  <c r="P263" i="8"/>
  <c r="P255" i="8"/>
  <c r="P247" i="8"/>
  <c r="P239" i="8"/>
  <c r="P231" i="8"/>
  <c r="P223" i="8"/>
  <c r="P215" i="8"/>
  <c r="P207" i="8"/>
  <c r="P199" i="8"/>
  <c r="P191" i="8"/>
  <c r="P183" i="8"/>
  <c r="P236" i="8"/>
  <c r="P232" i="8"/>
  <c r="P228" i="8"/>
  <c r="P224" i="8"/>
  <c r="P220" i="8"/>
  <c r="P216" i="8"/>
  <c r="P212" i="8"/>
  <c r="P208" i="8"/>
  <c r="P204" i="8"/>
  <c r="P200" i="8"/>
  <c r="P196" i="8"/>
  <c r="P192" i="8"/>
  <c r="P188" i="8"/>
  <c r="P184" i="8"/>
  <c r="P179" i="8"/>
  <c r="P171" i="8"/>
  <c r="P168" i="8"/>
  <c r="P163" i="8"/>
  <c r="P160" i="8"/>
  <c r="P155" i="8"/>
  <c r="P152" i="8"/>
  <c r="P147" i="8"/>
  <c r="P144" i="8"/>
  <c r="P139" i="8"/>
  <c r="P136" i="8"/>
  <c r="P131" i="8"/>
  <c r="P128" i="8"/>
  <c r="P123" i="8"/>
  <c r="P120" i="8"/>
  <c r="P115" i="8"/>
  <c r="P112" i="8"/>
  <c r="P107" i="8"/>
  <c r="P104" i="8"/>
  <c r="P306" i="8"/>
  <c r="P302" i="8"/>
  <c r="P298" i="8"/>
  <c r="P294" i="8"/>
  <c r="P290" i="8"/>
  <c r="P286" i="8"/>
  <c r="P282" i="8"/>
  <c r="P278" i="8"/>
  <c r="P274" i="8"/>
  <c r="P270" i="8"/>
  <c r="P266" i="8"/>
  <c r="P262" i="8"/>
  <c r="P258" i="8"/>
  <c r="P254" i="8"/>
  <c r="P250" i="8"/>
  <c r="P246" i="8"/>
  <c r="P242" i="8"/>
  <c r="P238" i="8"/>
  <c r="P234" i="8"/>
  <c r="P230" i="8"/>
  <c r="P226" i="8"/>
  <c r="P222" i="8"/>
  <c r="P218" i="8"/>
  <c r="P214" i="8"/>
  <c r="P210" i="8"/>
  <c r="P206" i="8"/>
  <c r="P202" i="8"/>
  <c r="P198" i="8"/>
  <c r="P194" i="8"/>
  <c r="P190" i="8"/>
  <c r="P186" i="8"/>
  <c r="P182" i="8"/>
  <c r="P175" i="8"/>
  <c r="P167" i="8"/>
  <c r="P159" i="8"/>
  <c r="P151" i="8"/>
  <c r="P143" i="8"/>
  <c r="P135" i="8"/>
  <c r="P127" i="8"/>
  <c r="P119" i="8"/>
  <c r="P111" i="8"/>
  <c r="P103" i="8"/>
  <c r="P177" i="8"/>
  <c r="P173" i="8"/>
  <c r="P169" i="8"/>
  <c r="P165" i="8"/>
  <c r="P161" i="8"/>
  <c r="P157" i="8"/>
  <c r="P153" i="8"/>
  <c r="P149" i="8"/>
  <c r="P145" i="8"/>
  <c r="P141" i="8"/>
  <c r="P137" i="8"/>
  <c r="P133" i="8"/>
  <c r="P129" i="8"/>
  <c r="P125" i="8"/>
  <c r="P121" i="8"/>
  <c r="P117" i="8"/>
  <c r="P113" i="8"/>
  <c r="P109" i="8"/>
  <c r="P105" i="8"/>
  <c r="P101" i="8"/>
  <c r="P99" i="8"/>
  <c r="Q10" i="8"/>
  <c r="O10" i="8"/>
  <c r="N10" i="8"/>
  <c r="P10" i="8"/>
  <c r="E21" i="29"/>
  <c r="E20" i="29"/>
  <c r="M114" i="24" l="1"/>
  <c r="K114" i="24"/>
  <c r="J114" i="24"/>
  <c r="I114" i="24"/>
  <c r="H114" i="24"/>
  <c r="G114" i="24"/>
  <c r="F114" i="24"/>
  <c r="E114" i="24"/>
  <c r="D114" i="24"/>
  <c r="C114" i="24"/>
  <c r="M113" i="24"/>
  <c r="K113" i="24"/>
  <c r="J113" i="24"/>
  <c r="I113" i="24"/>
  <c r="H113" i="24"/>
  <c r="G113" i="24"/>
  <c r="F113" i="24"/>
  <c r="E113" i="24"/>
  <c r="D113" i="24"/>
  <c r="C113" i="24"/>
  <c r="M112" i="24"/>
  <c r="K112" i="24"/>
  <c r="J112" i="24"/>
  <c r="H112" i="24"/>
  <c r="G112" i="24"/>
  <c r="F112" i="24"/>
  <c r="E112" i="24"/>
  <c r="D112" i="24"/>
  <c r="C112" i="24"/>
  <c r="M111" i="24"/>
  <c r="K111" i="24"/>
  <c r="J111" i="24"/>
  <c r="H111" i="24"/>
  <c r="G111" i="24"/>
  <c r="F111" i="24"/>
  <c r="E111" i="24"/>
  <c r="D111" i="24"/>
  <c r="C111" i="24"/>
  <c r="M110" i="24"/>
  <c r="K110" i="24"/>
  <c r="J110" i="24"/>
  <c r="H110" i="24"/>
  <c r="G110" i="24"/>
  <c r="F110" i="24"/>
  <c r="E110" i="24"/>
  <c r="D110" i="24"/>
  <c r="C110" i="24"/>
  <c r="M109" i="24"/>
  <c r="K109" i="24"/>
  <c r="J109" i="24"/>
  <c r="H109" i="24"/>
  <c r="G109" i="24"/>
  <c r="F109" i="24"/>
  <c r="E109" i="24"/>
  <c r="D109" i="24"/>
  <c r="C109" i="24"/>
  <c r="M108" i="24"/>
  <c r="K108" i="24"/>
  <c r="J108" i="24"/>
  <c r="H108" i="24"/>
  <c r="G108" i="24"/>
  <c r="F108" i="24"/>
  <c r="E108" i="24"/>
  <c r="D108" i="24"/>
  <c r="C108" i="24"/>
  <c r="M107" i="24"/>
  <c r="K107" i="24"/>
  <c r="J107" i="24"/>
  <c r="H107" i="24"/>
  <c r="G107" i="24"/>
  <c r="F107" i="24"/>
  <c r="E107" i="24"/>
  <c r="D107" i="24"/>
  <c r="C107" i="24"/>
  <c r="L11" i="15" l="1"/>
  <c r="AH11" i="15"/>
  <c r="AI11" i="15"/>
  <c r="AJ11" i="15"/>
  <c r="AK11" i="15"/>
  <c r="L12" i="15"/>
  <c r="AH12" i="15"/>
  <c r="AI12" i="15"/>
  <c r="AJ12" i="15"/>
  <c r="AK12" i="15"/>
  <c r="L13" i="15"/>
  <c r="AH13" i="15"/>
  <c r="AI13" i="15"/>
  <c r="AJ13" i="15"/>
  <c r="AK13" i="15"/>
  <c r="L14" i="15"/>
  <c r="AH14" i="15"/>
  <c r="AI14" i="15"/>
  <c r="AJ14" i="15"/>
  <c r="AK14" i="15"/>
  <c r="L15" i="15"/>
  <c r="AH15" i="15"/>
  <c r="AI15" i="15"/>
  <c r="AJ15" i="15"/>
  <c r="AK15" i="15"/>
  <c r="L16" i="15"/>
  <c r="AH16" i="15"/>
  <c r="AI16" i="15"/>
  <c r="AJ16" i="15"/>
  <c r="AK16" i="15"/>
  <c r="L17" i="15"/>
  <c r="AH17" i="15"/>
  <c r="AI17" i="15"/>
  <c r="AJ17" i="15"/>
  <c r="AK17" i="15"/>
  <c r="L18" i="15"/>
  <c r="AH18" i="15"/>
  <c r="AI18" i="15"/>
  <c r="AJ18" i="15"/>
  <c r="AK18" i="15"/>
  <c r="L19" i="15"/>
  <c r="AH19" i="15"/>
  <c r="AI19" i="15"/>
  <c r="AJ19" i="15"/>
  <c r="AK19" i="15"/>
  <c r="L20" i="15"/>
  <c r="AH20" i="15"/>
  <c r="AI20" i="15"/>
  <c r="AJ20" i="15"/>
  <c r="AK20" i="15"/>
  <c r="L21" i="15"/>
  <c r="AH21" i="15"/>
  <c r="AI21" i="15"/>
  <c r="AJ21" i="15"/>
  <c r="AK21" i="15"/>
  <c r="L22" i="15"/>
  <c r="AH22" i="15"/>
  <c r="AI22" i="15"/>
  <c r="AJ22" i="15"/>
  <c r="AK22" i="15"/>
  <c r="L23" i="15"/>
  <c r="AH23" i="15"/>
  <c r="AI23" i="15"/>
  <c r="AJ23" i="15"/>
  <c r="AK23" i="15"/>
  <c r="L24" i="15"/>
  <c r="AH24" i="15"/>
  <c r="AI24" i="15"/>
  <c r="AJ24" i="15"/>
  <c r="AK24" i="15"/>
  <c r="L25" i="15"/>
  <c r="AH25" i="15"/>
  <c r="AI25" i="15"/>
  <c r="AJ25" i="15"/>
  <c r="AK25" i="15"/>
  <c r="L26" i="15"/>
  <c r="AH26" i="15"/>
  <c r="AI26" i="15"/>
  <c r="AJ26" i="15"/>
  <c r="AK26" i="15"/>
  <c r="L27" i="15"/>
  <c r="AH27" i="15"/>
  <c r="AI27" i="15"/>
  <c r="AJ27" i="15"/>
  <c r="AK27" i="15"/>
  <c r="L28" i="15"/>
  <c r="AH28" i="15"/>
  <c r="AI28" i="15"/>
  <c r="AJ28" i="15"/>
  <c r="AK28" i="15"/>
  <c r="L29" i="15"/>
  <c r="AH29" i="15"/>
  <c r="AI29" i="15"/>
  <c r="AJ29" i="15"/>
  <c r="AK29" i="15"/>
  <c r="L30" i="15"/>
  <c r="AH30" i="15"/>
  <c r="AI30" i="15"/>
  <c r="AJ30" i="15"/>
  <c r="AK30" i="15"/>
  <c r="L31" i="15"/>
  <c r="AH31" i="15"/>
  <c r="AI31" i="15"/>
  <c r="AJ31" i="15"/>
  <c r="AK31" i="15"/>
  <c r="L32" i="15"/>
  <c r="AH32" i="15"/>
  <c r="AI32" i="15"/>
  <c r="AJ32" i="15"/>
  <c r="AK32" i="15"/>
  <c r="L33" i="15"/>
  <c r="AH33" i="15"/>
  <c r="AI33" i="15"/>
  <c r="AJ33" i="15"/>
  <c r="AK33" i="15"/>
  <c r="L34" i="15"/>
  <c r="AH34" i="15"/>
  <c r="AI34" i="15"/>
  <c r="AJ34" i="15"/>
  <c r="AK34" i="15"/>
  <c r="L35" i="15"/>
  <c r="AH35" i="15"/>
  <c r="AI35" i="15"/>
  <c r="AJ35" i="15"/>
  <c r="AK35" i="15"/>
  <c r="L36" i="15"/>
  <c r="AH36" i="15"/>
  <c r="AI36" i="15"/>
  <c r="AJ36" i="15"/>
  <c r="AK36" i="15"/>
  <c r="L37" i="15"/>
  <c r="AH37" i="15"/>
  <c r="AI37" i="15"/>
  <c r="AJ37" i="15"/>
  <c r="AK37" i="15"/>
  <c r="L38" i="15"/>
  <c r="AH38" i="15"/>
  <c r="AI38" i="15"/>
  <c r="AJ38" i="15"/>
  <c r="AK38" i="15"/>
  <c r="L39" i="15"/>
  <c r="AH39" i="15"/>
  <c r="AI39" i="15"/>
  <c r="AJ39" i="15"/>
  <c r="AK39" i="15"/>
  <c r="L40" i="15"/>
  <c r="AH40" i="15"/>
  <c r="AI40" i="15"/>
  <c r="AJ40" i="15"/>
  <c r="AK40" i="15"/>
  <c r="L41" i="15"/>
  <c r="AH41" i="15"/>
  <c r="AI41" i="15"/>
  <c r="AJ41" i="15"/>
  <c r="AK41" i="15"/>
  <c r="L42" i="15"/>
  <c r="AH42" i="15"/>
  <c r="AI42" i="15"/>
  <c r="AJ42" i="15"/>
  <c r="AK42" i="15"/>
  <c r="L43" i="15"/>
  <c r="AH43" i="15"/>
  <c r="AI43" i="15"/>
  <c r="AJ43" i="15"/>
  <c r="AK43" i="15"/>
  <c r="L44" i="15"/>
  <c r="AH44" i="15"/>
  <c r="AI44" i="15"/>
  <c r="AJ44" i="15"/>
  <c r="AK44" i="15"/>
  <c r="L45" i="15"/>
  <c r="AH45" i="15"/>
  <c r="AI45" i="15"/>
  <c r="AJ45" i="15"/>
  <c r="AK45" i="15"/>
  <c r="L46" i="15"/>
  <c r="AH46" i="15"/>
  <c r="AI46" i="15"/>
  <c r="AJ46" i="15"/>
  <c r="AK46" i="15"/>
  <c r="L47" i="15"/>
  <c r="AH47" i="15"/>
  <c r="AI47" i="15"/>
  <c r="AJ47" i="15"/>
  <c r="AK47" i="15"/>
  <c r="L48" i="15"/>
  <c r="AH48" i="15"/>
  <c r="AI48" i="15"/>
  <c r="AJ48" i="15"/>
  <c r="AK48" i="15"/>
  <c r="L49" i="15"/>
  <c r="AH49" i="15"/>
  <c r="AI49" i="15"/>
  <c r="AJ49" i="15"/>
  <c r="AK49" i="15"/>
  <c r="L50" i="15"/>
  <c r="AH50" i="15"/>
  <c r="AI50" i="15"/>
  <c r="AJ50" i="15"/>
  <c r="AK50" i="15"/>
  <c r="L51" i="15"/>
  <c r="AH51" i="15"/>
  <c r="AI51" i="15"/>
  <c r="AJ51" i="15"/>
  <c r="AK51" i="15"/>
  <c r="L52" i="15"/>
  <c r="AH52" i="15"/>
  <c r="AI52" i="15"/>
  <c r="AJ52" i="15"/>
  <c r="AK52" i="15"/>
  <c r="L53" i="15"/>
  <c r="AH53" i="15"/>
  <c r="AI53" i="15"/>
  <c r="AJ53" i="15"/>
  <c r="AK53" i="15"/>
  <c r="L54" i="15"/>
  <c r="AH54" i="15"/>
  <c r="AI54" i="15"/>
  <c r="AJ54" i="15"/>
  <c r="AK54" i="15"/>
  <c r="L55" i="15"/>
  <c r="AH55" i="15"/>
  <c r="AI55" i="15"/>
  <c r="AJ55" i="15"/>
  <c r="AK55" i="15"/>
  <c r="L56" i="15"/>
  <c r="AH56" i="15"/>
  <c r="AI56" i="15"/>
  <c r="AJ56" i="15"/>
  <c r="AK56" i="15"/>
  <c r="L57" i="15"/>
  <c r="AH57" i="15"/>
  <c r="AI57" i="15"/>
  <c r="AJ57" i="15"/>
  <c r="AK57" i="15"/>
  <c r="L58" i="15"/>
  <c r="AH58" i="15"/>
  <c r="AI58" i="15"/>
  <c r="AJ58" i="15"/>
  <c r="AK58" i="15"/>
  <c r="L59" i="15"/>
  <c r="AH59" i="15"/>
  <c r="AI59" i="15"/>
  <c r="AJ59" i="15"/>
  <c r="AK59" i="15"/>
  <c r="L60" i="15"/>
  <c r="AH60" i="15"/>
  <c r="AI60" i="15"/>
  <c r="AJ60" i="15"/>
  <c r="AK60" i="15"/>
  <c r="L61" i="15"/>
  <c r="AH61" i="15"/>
  <c r="AI61" i="15"/>
  <c r="AJ61" i="15"/>
  <c r="AK61" i="15"/>
  <c r="L62" i="15"/>
  <c r="AH62" i="15"/>
  <c r="AI62" i="15"/>
  <c r="AJ62" i="15"/>
  <c r="AK62" i="15"/>
  <c r="L63" i="15"/>
  <c r="AH63" i="15"/>
  <c r="AI63" i="15"/>
  <c r="AJ63" i="15"/>
  <c r="AK63" i="15"/>
  <c r="L64" i="15"/>
  <c r="AH64" i="15"/>
  <c r="AI64" i="15"/>
  <c r="AJ64" i="15"/>
  <c r="AK64" i="15"/>
  <c r="L65" i="15"/>
  <c r="AH65" i="15"/>
  <c r="AI65" i="15"/>
  <c r="AJ65" i="15"/>
  <c r="AK65" i="15"/>
  <c r="L66" i="15"/>
  <c r="AH66" i="15"/>
  <c r="AI66" i="15"/>
  <c r="AJ66" i="15"/>
  <c r="AK66" i="15"/>
  <c r="L67" i="15"/>
  <c r="AH67" i="15"/>
  <c r="AI67" i="15"/>
  <c r="AJ67" i="15"/>
  <c r="AK67" i="15"/>
  <c r="L68" i="15"/>
  <c r="AH68" i="15"/>
  <c r="AI68" i="15"/>
  <c r="AJ68" i="15"/>
  <c r="AK68" i="15"/>
  <c r="L69" i="15"/>
  <c r="AH69" i="15"/>
  <c r="AI69" i="15"/>
  <c r="AJ69" i="15"/>
  <c r="AK69" i="15"/>
  <c r="L70" i="15"/>
  <c r="AH70" i="15"/>
  <c r="AI70" i="15"/>
  <c r="AJ70" i="15"/>
  <c r="AK70" i="15"/>
  <c r="L71" i="15"/>
  <c r="AH71" i="15"/>
  <c r="AI71" i="15"/>
  <c r="AJ71" i="15"/>
  <c r="AK71" i="15"/>
  <c r="L72" i="15"/>
  <c r="AH72" i="15"/>
  <c r="AI72" i="15"/>
  <c r="AJ72" i="15"/>
  <c r="AK72" i="15"/>
  <c r="L73" i="15"/>
  <c r="AH73" i="15"/>
  <c r="AI73" i="15"/>
  <c r="AJ73" i="15"/>
  <c r="AK73" i="15"/>
  <c r="L74" i="15"/>
  <c r="AH74" i="15"/>
  <c r="AI74" i="15"/>
  <c r="AJ74" i="15"/>
  <c r="AK74" i="15"/>
  <c r="L75" i="15"/>
  <c r="AH75" i="15"/>
  <c r="AI75" i="15"/>
  <c r="AJ75" i="15"/>
  <c r="AK75" i="15"/>
  <c r="L76" i="15"/>
  <c r="AH76" i="15"/>
  <c r="AI76" i="15"/>
  <c r="AJ76" i="15"/>
  <c r="AK76" i="15"/>
  <c r="L77" i="15"/>
  <c r="AH77" i="15"/>
  <c r="AI77" i="15"/>
  <c r="AJ77" i="15"/>
  <c r="AK77" i="15"/>
  <c r="L78" i="15"/>
  <c r="AH78" i="15"/>
  <c r="AI78" i="15"/>
  <c r="AJ78" i="15"/>
  <c r="AK78" i="15"/>
  <c r="L79" i="15"/>
  <c r="AH79" i="15"/>
  <c r="AI79" i="15"/>
  <c r="AJ79" i="15"/>
  <c r="AK79" i="15"/>
  <c r="L80" i="15"/>
  <c r="AH80" i="15"/>
  <c r="AI80" i="15"/>
  <c r="AJ80" i="15"/>
  <c r="AK80" i="15"/>
  <c r="L81" i="15"/>
  <c r="AH81" i="15"/>
  <c r="AI81" i="15"/>
  <c r="AJ81" i="15"/>
  <c r="AK81" i="15"/>
  <c r="L82" i="15"/>
  <c r="AH82" i="15"/>
  <c r="AI82" i="15"/>
  <c r="AJ82" i="15"/>
  <c r="AK82" i="15"/>
  <c r="L83" i="15"/>
  <c r="AH83" i="15"/>
  <c r="AI83" i="15"/>
  <c r="AJ83" i="15"/>
  <c r="AK83" i="15"/>
  <c r="L84" i="15"/>
  <c r="AH84" i="15"/>
  <c r="AI84" i="15"/>
  <c r="AJ84" i="15"/>
  <c r="AK84" i="15"/>
  <c r="L85" i="15"/>
  <c r="AH85" i="15"/>
  <c r="AI85" i="15"/>
  <c r="AJ85" i="15"/>
  <c r="AK85" i="15"/>
  <c r="L86" i="15"/>
  <c r="AH86" i="15"/>
  <c r="AI86" i="15"/>
  <c r="AJ86" i="15"/>
  <c r="AK86" i="15"/>
  <c r="L87" i="15"/>
  <c r="AH87" i="15"/>
  <c r="AI87" i="15"/>
  <c r="AJ87" i="15"/>
  <c r="AK87" i="15"/>
  <c r="L88" i="15"/>
  <c r="AH88" i="15"/>
  <c r="AI88" i="15"/>
  <c r="AJ88" i="15"/>
  <c r="AK88" i="15"/>
  <c r="L89" i="15"/>
  <c r="AH89" i="15"/>
  <c r="AI89" i="15"/>
  <c r="AJ89" i="15"/>
  <c r="AK89" i="15"/>
  <c r="L90" i="15"/>
  <c r="AH90" i="15"/>
  <c r="AI90" i="15"/>
  <c r="AJ90" i="15"/>
  <c r="AK90" i="15"/>
  <c r="L91" i="15"/>
  <c r="AH91" i="15"/>
  <c r="AI91" i="15"/>
  <c r="AJ91" i="15"/>
  <c r="AK91" i="15"/>
  <c r="L92" i="15"/>
  <c r="AH92" i="15"/>
  <c r="AI92" i="15"/>
  <c r="AJ92" i="15"/>
  <c r="AK92" i="15"/>
  <c r="L93" i="15"/>
  <c r="AH93" i="15"/>
  <c r="AI93" i="15"/>
  <c r="AJ93" i="15"/>
  <c r="AK93" i="15"/>
  <c r="L94" i="15"/>
  <c r="AH94" i="15"/>
  <c r="AI94" i="15"/>
  <c r="AJ94" i="15"/>
  <c r="AK94" i="15"/>
  <c r="L95" i="15"/>
  <c r="AH95" i="15"/>
  <c r="AI95" i="15"/>
  <c r="AJ95" i="15"/>
  <c r="AK95" i="15"/>
  <c r="L96" i="15"/>
  <c r="AH96" i="15"/>
  <c r="AI96" i="15"/>
  <c r="AJ96" i="15"/>
  <c r="AK96" i="15"/>
  <c r="L97" i="15"/>
  <c r="AH97" i="15"/>
  <c r="AI97" i="15"/>
  <c r="AJ97" i="15"/>
  <c r="AK97" i="15"/>
  <c r="L98" i="15"/>
  <c r="AH98" i="15"/>
  <c r="AI98" i="15"/>
  <c r="AJ98" i="15"/>
  <c r="AK98" i="15"/>
  <c r="L99" i="15"/>
  <c r="AH99" i="15"/>
  <c r="AI99" i="15"/>
  <c r="AJ99" i="15"/>
  <c r="AK99" i="15"/>
  <c r="L100" i="15"/>
  <c r="AH100" i="15"/>
  <c r="AI100" i="15"/>
  <c r="AJ100" i="15"/>
  <c r="AK100" i="15"/>
  <c r="L101" i="15"/>
  <c r="AH101" i="15"/>
  <c r="AI101" i="15"/>
  <c r="AJ101" i="15"/>
  <c r="AK101" i="15"/>
  <c r="L102" i="15"/>
  <c r="AH102" i="15"/>
  <c r="AI102" i="15"/>
  <c r="AJ102" i="15"/>
  <c r="AK102" i="15"/>
  <c r="L103" i="15"/>
  <c r="AH103" i="15"/>
  <c r="AI103" i="15"/>
  <c r="AJ103" i="15"/>
  <c r="AK103" i="15"/>
  <c r="L104" i="15"/>
  <c r="AH104" i="15"/>
  <c r="AI104" i="15"/>
  <c r="AJ104" i="15"/>
  <c r="AK104" i="15"/>
  <c r="L105" i="15"/>
  <c r="AH105" i="15"/>
  <c r="AI105" i="15"/>
  <c r="AJ105" i="15"/>
  <c r="AK105" i="15"/>
  <c r="L106" i="15"/>
  <c r="AH106" i="15"/>
  <c r="AI106" i="15"/>
  <c r="AJ106" i="15"/>
  <c r="AK106" i="15"/>
  <c r="L107" i="15"/>
  <c r="AH107" i="15"/>
  <c r="AI107" i="15"/>
  <c r="AJ107" i="15"/>
  <c r="AK107" i="15"/>
  <c r="L108" i="15"/>
  <c r="AH108" i="15"/>
  <c r="AI108" i="15"/>
  <c r="AJ108" i="15"/>
  <c r="AK108" i="15"/>
  <c r="L109" i="15"/>
  <c r="AH109" i="15"/>
  <c r="AI109" i="15"/>
  <c r="AJ109" i="15"/>
  <c r="AK109" i="15"/>
  <c r="L110" i="15"/>
  <c r="AH110" i="15"/>
  <c r="AI110" i="15"/>
  <c r="AJ110" i="15"/>
  <c r="AK110" i="15"/>
  <c r="L111" i="15"/>
  <c r="AH111" i="15"/>
  <c r="AI111" i="15"/>
  <c r="AJ111" i="15"/>
  <c r="AK111" i="15"/>
  <c r="L112" i="15"/>
  <c r="AH112" i="15"/>
  <c r="AI112" i="15"/>
  <c r="AJ112" i="15"/>
  <c r="AK112" i="15"/>
  <c r="L113" i="15"/>
  <c r="AH113" i="15"/>
  <c r="AI113" i="15"/>
  <c r="AJ113" i="15"/>
  <c r="AK113" i="15"/>
  <c r="L114" i="15"/>
  <c r="AH114" i="15"/>
  <c r="AI114" i="15"/>
  <c r="AJ114" i="15"/>
  <c r="AK114" i="15"/>
  <c r="L115" i="15"/>
  <c r="AH115" i="15"/>
  <c r="AI115" i="15"/>
  <c r="AJ115" i="15"/>
  <c r="AK115" i="15"/>
  <c r="L116" i="15"/>
  <c r="AH116" i="15"/>
  <c r="AI116" i="15"/>
  <c r="AJ116" i="15"/>
  <c r="AK116" i="15"/>
  <c r="L117" i="15"/>
  <c r="AH117" i="15"/>
  <c r="AI117" i="15"/>
  <c r="AJ117" i="15"/>
  <c r="AK117" i="15"/>
  <c r="L118" i="15"/>
  <c r="AH118" i="15"/>
  <c r="AI118" i="15"/>
  <c r="AJ118" i="15"/>
  <c r="AK118" i="15"/>
  <c r="L119" i="15"/>
  <c r="AH119" i="15"/>
  <c r="AI119" i="15"/>
  <c r="AJ119" i="15"/>
  <c r="AK119" i="15"/>
  <c r="L120" i="15"/>
  <c r="AH120" i="15"/>
  <c r="AI120" i="15"/>
  <c r="AJ120" i="15"/>
  <c r="AK120" i="15"/>
  <c r="L121" i="15"/>
  <c r="AH121" i="15"/>
  <c r="AI121" i="15"/>
  <c r="AJ121" i="15"/>
  <c r="AK121" i="15"/>
  <c r="L122" i="15"/>
  <c r="AH122" i="15"/>
  <c r="AI122" i="15"/>
  <c r="AJ122" i="15"/>
  <c r="AK122" i="15"/>
  <c r="L123" i="15"/>
  <c r="AH123" i="15"/>
  <c r="AI123" i="15"/>
  <c r="AJ123" i="15"/>
  <c r="AK123" i="15"/>
  <c r="L124" i="15"/>
  <c r="AH124" i="15"/>
  <c r="AI124" i="15"/>
  <c r="AJ124" i="15"/>
  <c r="AK124" i="15"/>
  <c r="L125" i="15"/>
  <c r="AH125" i="15"/>
  <c r="AI125" i="15"/>
  <c r="AJ125" i="15"/>
  <c r="AK125" i="15"/>
  <c r="L126" i="15"/>
  <c r="AH126" i="15"/>
  <c r="AI126" i="15"/>
  <c r="AJ126" i="15"/>
  <c r="AK126" i="15"/>
  <c r="L127" i="15"/>
  <c r="AH127" i="15"/>
  <c r="AI127" i="15"/>
  <c r="AJ127" i="15"/>
  <c r="AK127" i="15"/>
  <c r="L128" i="15"/>
  <c r="AH128" i="15"/>
  <c r="AI128" i="15"/>
  <c r="AJ128" i="15"/>
  <c r="AK128" i="15"/>
  <c r="L129" i="15"/>
  <c r="AH129" i="15"/>
  <c r="AI129" i="15"/>
  <c r="AJ129" i="15"/>
  <c r="AK129" i="15"/>
  <c r="L130" i="15"/>
  <c r="AH130" i="15"/>
  <c r="AI130" i="15"/>
  <c r="AJ130" i="15"/>
  <c r="AK130" i="15"/>
  <c r="L131" i="15"/>
  <c r="AH131" i="15"/>
  <c r="AI131" i="15"/>
  <c r="AJ131" i="15"/>
  <c r="AK131" i="15"/>
  <c r="L132" i="15"/>
  <c r="AH132" i="15"/>
  <c r="AI132" i="15"/>
  <c r="AJ132" i="15"/>
  <c r="AK132" i="15"/>
  <c r="L133" i="15"/>
  <c r="AH133" i="15"/>
  <c r="AI133" i="15"/>
  <c r="AJ133" i="15"/>
  <c r="AK133" i="15"/>
  <c r="L134" i="15"/>
  <c r="AH134" i="15"/>
  <c r="AI134" i="15"/>
  <c r="AJ134" i="15"/>
  <c r="AK134" i="15"/>
  <c r="L135" i="15"/>
  <c r="AH135" i="15"/>
  <c r="AI135" i="15"/>
  <c r="AJ135" i="15"/>
  <c r="AK135" i="15"/>
  <c r="L136" i="15"/>
  <c r="AH136" i="15"/>
  <c r="AI136" i="15"/>
  <c r="AJ136" i="15"/>
  <c r="AK136" i="15"/>
  <c r="L137" i="15"/>
  <c r="AH137" i="15"/>
  <c r="AI137" i="15"/>
  <c r="AJ137" i="15"/>
  <c r="AK137" i="15"/>
  <c r="L138" i="15"/>
  <c r="AH138" i="15"/>
  <c r="AI138" i="15"/>
  <c r="AJ138" i="15"/>
  <c r="AK138" i="15"/>
  <c r="L139" i="15"/>
  <c r="AH139" i="15"/>
  <c r="AI139" i="15"/>
  <c r="AJ139" i="15"/>
  <c r="AK139" i="15"/>
  <c r="L140" i="15"/>
  <c r="AH140" i="15"/>
  <c r="AI140" i="15"/>
  <c r="AJ140" i="15"/>
  <c r="AK140" i="15"/>
  <c r="L141" i="15"/>
  <c r="AH141" i="15"/>
  <c r="AI141" i="15"/>
  <c r="AJ141" i="15"/>
  <c r="AK141" i="15"/>
  <c r="L142" i="15"/>
  <c r="AH142" i="15"/>
  <c r="AI142" i="15"/>
  <c r="AJ142" i="15"/>
  <c r="AK142" i="15"/>
  <c r="L143" i="15"/>
  <c r="AH143" i="15"/>
  <c r="AI143" i="15"/>
  <c r="AJ143" i="15"/>
  <c r="AK143" i="15"/>
  <c r="L144" i="15"/>
  <c r="AH144" i="15"/>
  <c r="AI144" i="15"/>
  <c r="AJ144" i="15"/>
  <c r="AK144" i="15"/>
  <c r="L145" i="15"/>
  <c r="AH145" i="15"/>
  <c r="AI145" i="15"/>
  <c r="AJ145" i="15"/>
  <c r="AK145" i="15"/>
  <c r="L146" i="15"/>
  <c r="AH146" i="15"/>
  <c r="AI146" i="15"/>
  <c r="AJ146" i="15"/>
  <c r="AK146" i="15"/>
  <c r="L147" i="15"/>
  <c r="AH147" i="15"/>
  <c r="AI147" i="15"/>
  <c r="AJ147" i="15"/>
  <c r="AK147" i="15"/>
  <c r="L148" i="15"/>
  <c r="AH148" i="15"/>
  <c r="AI148" i="15"/>
  <c r="AJ148" i="15"/>
  <c r="AK148" i="15"/>
  <c r="L149" i="15"/>
  <c r="AH149" i="15"/>
  <c r="AI149" i="15"/>
  <c r="AJ149" i="15"/>
  <c r="AK149" i="15"/>
  <c r="L150" i="15"/>
  <c r="AH150" i="15"/>
  <c r="AI150" i="15"/>
  <c r="AJ150" i="15"/>
  <c r="AK150" i="15"/>
  <c r="L151" i="15"/>
  <c r="AH151" i="15"/>
  <c r="AI151" i="15"/>
  <c r="AJ151" i="15"/>
  <c r="AK151" i="15"/>
  <c r="L152" i="15"/>
  <c r="AH152" i="15"/>
  <c r="AI152" i="15"/>
  <c r="AJ152" i="15"/>
  <c r="AK152" i="15"/>
  <c r="L153" i="15"/>
  <c r="AH153" i="15"/>
  <c r="AI153" i="15"/>
  <c r="AJ153" i="15"/>
  <c r="AK153" i="15"/>
  <c r="L154" i="15"/>
  <c r="AH154" i="15"/>
  <c r="AI154" i="15"/>
  <c r="AJ154" i="15"/>
  <c r="AK154" i="15"/>
  <c r="L155" i="15"/>
  <c r="AH155" i="15"/>
  <c r="AI155" i="15"/>
  <c r="AJ155" i="15"/>
  <c r="AK155" i="15"/>
  <c r="L156" i="15"/>
  <c r="AH156" i="15"/>
  <c r="AI156" i="15"/>
  <c r="AJ156" i="15"/>
  <c r="AK156" i="15"/>
  <c r="L157" i="15"/>
  <c r="AH157" i="15"/>
  <c r="AI157" i="15"/>
  <c r="AJ157" i="15"/>
  <c r="AK157" i="15"/>
  <c r="L158" i="15"/>
  <c r="AH158" i="15"/>
  <c r="AI158" i="15"/>
  <c r="AJ158" i="15"/>
  <c r="AK158" i="15"/>
  <c r="L159" i="15"/>
  <c r="AH159" i="15"/>
  <c r="AI159" i="15"/>
  <c r="AJ159" i="15"/>
  <c r="AK159" i="15"/>
  <c r="L160" i="15"/>
  <c r="AH160" i="15"/>
  <c r="AI160" i="15"/>
  <c r="AJ160" i="15"/>
  <c r="AK160" i="15"/>
  <c r="L161" i="15"/>
  <c r="AH161" i="15"/>
  <c r="AI161" i="15"/>
  <c r="AJ161" i="15"/>
  <c r="AK161" i="15"/>
  <c r="L162" i="15"/>
  <c r="AH162" i="15"/>
  <c r="AI162" i="15"/>
  <c r="AJ162" i="15"/>
  <c r="AK162" i="15"/>
  <c r="L163" i="15"/>
  <c r="AH163" i="15"/>
  <c r="AI163" i="15"/>
  <c r="AJ163" i="15"/>
  <c r="AK163" i="15"/>
  <c r="L164" i="15"/>
  <c r="AH164" i="15"/>
  <c r="AI164" i="15"/>
  <c r="AJ164" i="15"/>
  <c r="AK164" i="15"/>
  <c r="L165" i="15"/>
  <c r="AH165" i="15"/>
  <c r="AI165" i="15"/>
  <c r="AJ165" i="15"/>
  <c r="AK165" i="15"/>
  <c r="L166" i="15"/>
  <c r="AH166" i="15"/>
  <c r="AI166" i="15"/>
  <c r="AJ166" i="15"/>
  <c r="AK166" i="15"/>
  <c r="L167" i="15"/>
  <c r="AH167" i="15"/>
  <c r="AI167" i="15"/>
  <c r="AJ167" i="15"/>
  <c r="AK167" i="15"/>
  <c r="L168" i="15"/>
  <c r="AH168" i="15"/>
  <c r="AI168" i="15"/>
  <c r="AJ168" i="15"/>
  <c r="AK168" i="15"/>
  <c r="L169" i="15"/>
  <c r="AH169" i="15"/>
  <c r="AI169" i="15"/>
  <c r="AJ169" i="15"/>
  <c r="AK169" i="15"/>
  <c r="L170" i="15"/>
  <c r="AH170" i="15"/>
  <c r="AI170" i="15"/>
  <c r="AJ170" i="15"/>
  <c r="AK170" i="15"/>
  <c r="L171" i="15"/>
  <c r="AH171" i="15"/>
  <c r="AI171" i="15"/>
  <c r="AJ171" i="15"/>
  <c r="AK171" i="15"/>
  <c r="L172" i="15"/>
  <c r="AH172" i="15"/>
  <c r="AI172" i="15"/>
  <c r="AJ172" i="15"/>
  <c r="AK172" i="15"/>
  <c r="L173" i="15"/>
  <c r="AH173" i="15"/>
  <c r="AI173" i="15"/>
  <c r="AJ173" i="15"/>
  <c r="AK173" i="15"/>
  <c r="L174" i="15"/>
  <c r="AH174" i="15"/>
  <c r="AI174" i="15"/>
  <c r="AJ174" i="15"/>
  <c r="AK174" i="15"/>
  <c r="L175" i="15"/>
  <c r="AH175" i="15"/>
  <c r="AI175" i="15"/>
  <c r="AJ175" i="15"/>
  <c r="AK175" i="15"/>
  <c r="L176" i="15"/>
  <c r="AH176" i="15"/>
  <c r="AI176" i="15"/>
  <c r="AJ176" i="15"/>
  <c r="AK176" i="15"/>
  <c r="L177" i="15"/>
  <c r="AH177" i="15"/>
  <c r="AI177" i="15"/>
  <c r="AJ177" i="15"/>
  <c r="AK177" i="15"/>
  <c r="L178" i="15"/>
  <c r="AH178" i="15"/>
  <c r="AI178" i="15"/>
  <c r="AJ178" i="15"/>
  <c r="AK178" i="15"/>
  <c r="L179" i="15"/>
  <c r="AH179" i="15"/>
  <c r="AI179" i="15"/>
  <c r="AJ179" i="15"/>
  <c r="AK179" i="15"/>
  <c r="L180" i="15"/>
  <c r="AH180" i="15"/>
  <c r="AI180" i="15"/>
  <c r="AJ180" i="15"/>
  <c r="AK180" i="15"/>
  <c r="L181" i="15"/>
  <c r="AH181" i="15"/>
  <c r="AI181" i="15"/>
  <c r="AJ181" i="15"/>
  <c r="AK181" i="15"/>
  <c r="L182" i="15"/>
  <c r="AH182" i="15"/>
  <c r="AI182" i="15"/>
  <c r="AJ182" i="15"/>
  <c r="AK182" i="15"/>
  <c r="L183" i="15"/>
  <c r="AH183" i="15"/>
  <c r="AI183" i="15"/>
  <c r="AJ183" i="15"/>
  <c r="AK183" i="15"/>
  <c r="L184" i="15"/>
  <c r="AH184" i="15"/>
  <c r="AI184" i="15"/>
  <c r="AJ184" i="15"/>
  <c r="AK184" i="15"/>
  <c r="L185" i="15"/>
  <c r="AH185" i="15"/>
  <c r="AI185" i="15"/>
  <c r="AJ185" i="15"/>
  <c r="AK185" i="15"/>
  <c r="L186" i="15"/>
  <c r="AH186" i="15"/>
  <c r="AI186" i="15"/>
  <c r="AJ186" i="15"/>
  <c r="AK186" i="15"/>
  <c r="L187" i="15"/>
  <c r="AH187" i="15"/>
  <c r="AI187" i="15"/>
  <c r="AJ187" i="15"/>
  <c r="AK187" i="15"/>
  <c r="L188" i="15"/>
  <c r="AH188" i="15"/>
  <c r="AI188" i="15"/>
  <c r="AJ188" i="15"/>
  <c r="AK188" i="15"/>
  <c r="L189" i="15"/>
  <c r="AH189" i="15"/>
  <c r="AI189" i="15"/>
  <c r="AJ189" i="15"/>
  <c r="AK189" i="15"/>
  <c r="L190" i="15"/>
  <c r="AH190" i="15"/>
  <c r="AI190" i="15"/>
  <c r="AJ190" i="15"/>
  <c r="AK190" i="15"/>
  <c r="L191" i="15"/>
  <c r="AH191" i="15"/>
  <c r="AI191" i="15"/>
  <c r="AJ191" i="15"/>
  <c r="AK191" i="15"/>
  <c r="L192" i="15"/>
  <c r="AH192" i="15"/>
  <c r="AI192" i="15"/>
  <c r="AJ192" i="15"/>
  <c r="AK192" i="15"/>
  <c r="L193" i="15"/>
  <c r="AH193" i="15"/>
  <c r="AI193" i="15"/>
  <c r="AJ193" i="15"/>
  <c r="AK193" i="15"/>
  <c r="L194" i="15"/>
  <c r="AH194" i="15"/>
  <c r="AI194" i="15"/>
  <c r="AJ194" i="15"/>
  <c r="AK194" i="15"/>
  <c r="L195" i="15"/>
  <c r="AH195" i="15"/>
  <c r="AI195" i="15"/>
  <c r="AJ195" i="15"/>
  <c r="AK195" i="15"/>
  <c r="L196" i="15"/>
  <c r="AH196" i="15"/>
  <c r="AI196" i="15"/>
  <c r="AJ196" i="15"/>
  <c r="AK196" i="15"/>
  <c r="L197" i="15"/>
  <c r="AH197" i="15"/>
  <c r="AI197" i="15"/>
  <c r="AJ197" i="15"/>
  <c r="AK197" i="15"/>
  <c r="L198" i="15"/>
  <c r="AH198" i="15"/>
  <c r="AI198" i="15"/>
  <c r="AJ198" i="15"/>
  <c r="AK198" i="15"/>
  <c r="L199" i="15"/>
  <c r="AH199" i="15"/>
  <c r="AI199" i="15"/>
  <c r="AJ199" i="15"/>
  <c r="AK199" i="15"/>
  <c r="L200" i="15"/>
  <c r="AH200" i="15"/>
  <c r="AI200" i="15"/>
  <c r="AJ200" i="15"/>
  <c r="AK200" i="15"/>
  <c r="L201" i="15"/>
  <c r="AH201" i="15"/>
  <c r="AI201" i="15"/>
  <c r="AJ201" i="15"/>
  <c r="AK201" i="15"/>
  <c r="L202" i="15"/>
  <c r="AH202" i="15"/>
  <c r="AI202" i="15"/>
  <c r="AJ202" i="15"/>
  <c r="AK202" i="15"/>
  <c r="L203" i="15"/>
  <c r="AH203" i="15"/>
  <c r="AI203" i="15"/>
  <c r="AJ203" i="15"/>
  <c r="AK203" i="15"/>
  <c r="L204" i="15"/>
  <c r="AH204" i="15"/>
  <c r="AI204" i="15"/>
  <c r="AJ204" i="15"/>
  <c r="AK204" i="15"/>
  <c r="L205" i="15"/>
  <c r="AH205" i="15"/>
  <c r="AI205" i="15"/>
  <c r="AJ205" i="15"/>
  <c r="AK205" i="15"/>
  <c r="L206" i="15"/>
  <c r="AH206" i="15"/>
  <c r="AI206" i="15"/>
  <c r="AJ206" i="15"/>
  <c r="AK206" i="15"/>
  <c r="L207" i="15"/>
  <c r="AH207" i="15"/>
  <c r="AI207" i="15"/>
  <c r="AJ207" i="15"/>
  <c r="AK207" i="15"/>
  <c r="L208" i="15"/>
  <c r="AH208" i="15"/>
  <c r="AI208" i="15"/>
  <c r="AJ208" i="15"/>
  <c r="AK208" i="15"/>
  <c r="L209" i="15"/>
  <c r="AH209" i="15"/>
  <c r="AI209" i="15"/>
  <c r="AJ209" i="15"/>
  <c r="AK209" i="15"/>
  <c r="L210" i="15"/>
  <c r="AH210" i="15"/>
  <c r="AI210" i="15"/>
  <c r="AJ210" i="15"/>
  <c r="AK210" i="15"/>
  <c r="L211" i="15"/>
  <c r="AH211" i="15"/>
  <c r="AI211" i="15"/>
  <c r="AJ211" i="15"/>
  <c r="AK211" i="15"/>
  <c r="L212" i="15"/>
  <c r="AH212" i="15"/>
  <c r="AI212" i="15"/>
  <c r="AJ212" i="15"/>
  <c r="AK212" i="15"/>
  <c r="L213" i="15"/>
  <c r="AH213" i="15"/>
  <c r="AI213" i="15"/>
  <c r="AJ213" i="15"/>
  <c r="AK213" i="15"/>
  <c r="L214" i="15"/>
  <c r="AH214" i="15"/>
  <c r="AI214" i="15"/>
  <c r="AJ214" i="15"/>
  <c r="AK214" i="15"/>
  <c r="L215" i="15"/>
  <c r="AH215" i="15"/>
  <c r="AI215" i="15"/>
  <c r="AJ215" i="15"/>
  <c r="AK215" i="15"/>
  <c r="L216" i="15"/>
  <c r="AH216" i="15"/>
  <c r="AI216" i="15"/>
  <c r="AJ216" i="15"/>
  <c r="AK216" i="15"/>
  <c r="L217" i="15"/>
  <c r="AH217" i="15"/>
  <c r="AI217" i="15"/>
  <c r="AJ217" i="15"/>
  <c r="AK217" i="15"/>
  <c r="L218" i="15"/>
  <c r="AH218" i="15"/>
  <c r="AI218" i="15"/>
  <c r="AJ218" i="15"/>
  <c r="AK218" i="15"/>
  <c r="L219" i="15"/>
  <c r="AH219" i="15"/>
  <c r="AI219" i="15"/>
  <c r="AJ219" i="15"/>
  <c r="AK219" i="15"/>
  <c r="L220" i="15"/>
  <c r="AH220" i="15"/>
  <c r="AI220" i="15"/>
  <c r="AJ220" i="15"/>
  <c r="AK220" i="15"/>
  <c r="L221" i="15"/>
  <c r="AH221" i="15"/>
  <c r="AI221" i="15"/>
  <c r="AJ221" i="15"/>
  <c r="AK221" i="15"/>
  <c r="L222" i="15"/>
  <c r="AH222" i="15"/>
  <c r="AI222" i="15"/>
  <c r="AJ222" i="15"/>
  <c r="AK222" i="15"/>
  <c r="L223" i="15"/>
  <c r="AH223" i="15"/>
  <c r="AI223" i="15"/>
  <c r="AJ223" i="15"/>
  <c r="AK223" i="15"/>
  <c r="L224" i="15"/>
  <c r="AH224" i="15"/>
  <c r="AI224" i="15"/>
  <c r="AJ224" i="15"/>
  <c r="AK224" i="15"/>
  <c r="L225" i="15"/>
  <c r="AH225" i="15"/>
  <c r="AI225" i="15"/>
  <c r="AJ225" i="15"/>
  <c r="AK225" i="15"/>
  <c r="L226" i="15"/>
  <c r="AH226" i="15"/>
  <c r="AI226" i="15"/>
  <c r="AJ226" i="15"/>
  <c r="AK226" i="15"/>
  <c r="L227" i="15"/>
  <c r="AH227" i="15"/>
  <c r="AI227" i="15"/>
  <c r="AJ227" i="15"/>
  <c r="AK227" i="15"/>
  <c r="L228" i="15"/>
  <c r="AH228" i="15"/>
  <c r="AI228" i="15"/>
  <c r="AJ228" i="15"/>
  <c r="AK228" i="15"/>
  <c r="L229" i="15"/>
  <c r="AH229" i="15"/>
  <c r="AI229" i="15"/>
  <c r="AJ229" i="15"/>
  <c r="AK229" i="15"/>
  <c r="L230" i="15"/>
  <c r="AH230" i="15"/>
  <c r="AI230" i="15"/>
  <c r="AJ230" i="15"/>
  <c r="AK230" i="15"/>
  <c r="L231" i="15"/>
  <c r="AH231" i="15"/>
  <c r="AI231" i="15"/>
  <c r="AJ231" i="15"/>
  <c r="AK231" i="15"/>
  <c r="L232" i="15"/>
  <c r="AH232" i="15"/>
  <c r="AI232" i="15"/>
  <c r="AJ232" i="15"/>
  <c r="AK232" i="15"/>
  <c r="L233" i="15"/>
  <c r="AH233" i="15"/>
  <c r="AI233" i="15"/>
  <c r="AJ233" i="15"/>
  <c r="AK233" i="15"/>
  <c r="L234" i="15"/>
  <c r="AH234" i="15"/>
  <c r="AI234" i="15"/>
  <c r="AJ234" i="15"/>
  <c r="AK234" i="15"/>
  <c r="L235" i="15"/>
  <c r="AH235" i="15"/>
  <c r="AI235" i="15"/>
  <c r="AJ235" i="15"/>
  <c r="AK235" i="15"/>
  <c r="L236" i="15"/>
  <c r="AH236" i="15"/>
  <c r="AI236" i="15"/>
  <c r="AJ236" i="15"/>
  <c r="AK236" i="15"/>
  <c r="L237" i="15"/>
  <c r="AH237" i="15"/>
  <c r="AI237" i="15"/>
  <c r="AJ237" i="15"/>
  <c r="AK237" i="15"/>
  <c r="L238" i="15"/>
  <c r="AH238" i="15"/>
  <c r="AI238" i="15"/>
  <c r="AJ238" i="15"/>
  <c r="AK238" i="15"/>
  <c r="L239" i="15"/>
  <c r="AH239" i="15"/>
  <c r="AI239" i="15"/>
  <c r="AJ239" i="15"/>
  <c r="AK239" i="15"/>
  <c r="L240" i="15"/>
  <c r="AH240" i="15"/>
  <c r="AI240" i="15"/>
  <c r="AJ240" i="15"/>
  <c r="AK240" i="15"/>
  <c r="L241" i="15"/>
  <c r="AH241" i="15"/>
  <c r="AI241" i="15"/>
  <c r="AJ241" i="15"/>
  <c r="AK241" i="15"/>
  <c r="L242" i="15"/>
  <c r="AH242" i="15"/>
  <c r="AI242" i="15"/>
  <c r="AJ242" i="15"/>
  <c r="AK242" i="15"/>
  <c r="L243" i="15"/>
  <c r="AH243" i="15"/>
  <c r="AI243" i="15"/>
  <c r="AJ243" i="15"/>
  <c r="AK243" i="15"/>
  <c r="L244" i="15"/>
  <c r="AH244" i="15"/>
  <c r="AI244" i="15"/>
  <c r="AJ244" i="15"/>
  <c r="AK244" i="15"/>
  <c r="L245" i="15"/>
  <c r="AH245" i="15"/>
  <c r="AI245" i="15"/>
  <c r="AJ245" i="15"/>
  <c r="AK245" i="15"/>
  <c r="L246" i="15"/>
  <c r="AH246" i="15"/>
  <c r="AI246" i="15"/>
  <c r="AJ246" i="15"/>
  <c r="AK246" i="15"/>
  <c r="L247" i="15"/>
  <c r="AH247" i="15"/>
  <c r="AI247" i="15"/>
  <c r="AJ247" i="15"/>
  <c r="AK247" i="15"/>
  <c r="L248" i="15"/>
  <c r="AH248" i="15"/>
  <c r="AI248" i="15"/>
  <c r="AJ248" i="15"/>
  <c r="AK248" i="15"/>
  <c r="L249" i="15"/>
  <c r="AH249" i="15"/>
  <c r="AI249" i="15"/>
  <c r="AJ249" i="15"/>
  <c r="AK249" i="15"/>
  <c r="L250" i="15"/>
  <c r="AH250" i="15"/>
  <c r="AI250" i="15"/>
  <c r="AJ250" i="15"/>
  <c r="AK250" i="15"/>
  <c r="L251" i="15"/>
  <c r="AH251" i="15"/>
  <c r="AI251" i="15"/>
  <c r="AJ251" i="15"/>
  <c r="AK251" i="15"/>
  <c r="L252" i="15"/>
  <c r="AH252" i="15"/>
  <c r="AI252" i="15"/>
  <c r="AJ252" i="15"/>
  <c r="AK252" i="15"/>
  <c r="L253" i="15"/>
  <c r="AH253" i="15"/>
  <c r="AI253" i="15"/>
  <c r="AJ253" i="15"/>
  <c r="AK253" i="15"/>
  <c r="L254" i="15"/>
  <c r="AH254" i="15"/>
  <c r="AI254" i="15"/>
  <c r="AJ254" i="15"/>
  <c r="AK254" i="15"/>
  <c r="L255" i="15"/>
  <c r="AH255" i="15"/>
  <c r="AI255" i="15"/>
  <c r="AJ255" i="15"/>
  <c r="AK255" i="15"/>
  <c r="L256" i="15"/>
  <c r="AH256" i="15"/>
  <c r="AI256" i="15"/>
  <c r="AJ256" i="15"/>
  <c r="AK256" i="15"/>
  <c r="L257" i="15"/>
  <c r="AH257" i="15"/>
  <c r="AI257" i="15"/>
  <c r="AJ257" i="15"/>
  <c r="AK257" i="15"/>
  <c r="L258" i="15"/>
  <c r="AH258" i="15"/>
  <c r="AI258" i="15"/>
  <c r="AJ258" i="15"/>
  <c r="AK258" i="15"/>
  <c r="L259" i="15"/>
  <c r="AH259" i="15"/>
  <c r="AI259" i="15"/>
  <c r="AJ259" i="15"/>
  <c r="AK259" i="15"/>
  <c r="L260" i="15"/>
  <c r="AH260" i="15"/>
  <c r="AI260" i="15"/>
  <c r="AJ260" i="15"/>
  <c r="AK260" i="15"/>
  <c r="L261" i="15"/>
  <c r="AH261" i="15"/>
  <c r="AI261" i="15"/>
  <c r="AJ261" i="15"/>
  <c r="AK261" i="15"/>
  <c r="L262" i="15"/>
  <c r="AH262" i="15"/>
  <c r="AI262" i="15"/>
  <c r="AJ262" i="15"/>
  <c r="AK262" i="15"/>
  <c r="L263" i="15"/>
  <c r="AH263" i="15"/>
  <c r="AI263" i="15"/>
  <c r="AJ263" i="15"/>
  <c r="AK263" i="15"/>
  <c r="L264" i="15"/>
  <c r="AH264" i="15"/>
  <c r="AI264" i="15"/>
  <c r="AJ264" i="15"/>
  <c r="AK264" i="15"/>
  <c r="L265" i="15"/>
  <c r="AH265" i="15"/>
  <c r="AI265" i="15"/>
  <c r="AJ265" i="15"/>
  <c r="AK265" i="15"/>
  <c r="L266" i="15"/>
  <c r="AH266" i="15"/>
  <c r="AI266" i="15"/>
  <c r="AJ266" i="15"/>
  <c r="AK266" i="15"/>
  <c r="L267" i="15"/>
  <c r="AH267" i="15"/>
  <c r="AI267" i="15"/>
  <c r="AJ267" i="15"/>
  <c r="AK267" i="15"/>
  <c r="L268" i="15"/>
  <c r="AH268" i="15"/>
  <c r="AI268" i="15"/>
  <c r="AJ268" i="15"/>
  <c r="AK268" i="15"/>
  <c r="L269" i="15"/>
  <c r="AH269" i="15"/>
  <c r="AI269" i="15"/>
  <c r="AJ269" i="15"/>
  <c r="AK269" i="15"/>
  <c r="L270" i="15"/>
  <c r="AH270" i="15"/>
  <c r="AI270" i="15"/>
  <c r="AJ270" i="15"/>
  <c r="AK270" i="15"/>
  <c r="L271" i="15"/>
  <c r="AH271" i="15"/>
  <c r="AI271" i="15"/>
  <c r="AJ271" i="15"/>
  <c r="AK271" i="15"/>
  <c r="L272" i="15"/>
  <c r="AH272" i="15"/>
  <c r="AI272" i="15"/>
  <c r="AJ272" i="15"/>
  <c r="AK272" i="15"/>
  <c r="L273" i="15"/>
  <c r="AH273" i="15"/>
  <c r="AI273" i="15"/>
  <c r="AJ273" i="15"/>
  <c r="AK273" i="15"/>
  <c r="L274" i="15"/>
  <c r="AH274" i="15"/>
  <c r="AI274" i="15"/>
  <c r="AJ274" i="15"/>
  <c r="AK274" i="15"/>
  <c r="L275" i="15"/>
  <c r="AH275" i="15"/>
  <c r="AI275" i="15"/>
  <c r="AJ275" i="15"/>
  <c r="AK275" i="15"/>
  <c r="L276" i="15"/>
  <c r="AH276" i="15"/>
  <c r="AI276" i="15"/>
  <c r="AJ276" i="15"/>
  <c r="AK276" i="15"/>
  <c r="L277" i="15"/>
  <c r="AH277" i="15"/>
  <c r="AI277" i="15"/>
  <c r="AJ277" i="15"/>
  <c r="AK277" i="15"/>
  <c r="L278" i="15"/>
  <c r="AH278" i="15"/>
  <c r="AI278" i="15"/>
  <c r="AJ278" i="15"/>
  <c r="AK278" i="15"/>
  <c r="L279" i="15"/>
  <c r="AH279" i="15"/>
  <c r="AI279" i="15"/>
  <c r="AJ279" i="15"/>
  <c r="AK279" i="15"/>
  <c r="L280" i="15"/>
  <c r="AH280" i="15"/>
  <c r="AI280" i="15"/>
  <c r="AJ280" i="15"/>
  <c r="AK280" i="15"/>
  <c r="L281" i="15"/>
  <c r="AH281" i="15"/>
  <c r="AI281" i="15"/>
  <c r="AJ281" i="15"/>
  <c r="AK281" i="15"/>
  <c r="L282" i="15"/>
  <c r="AH282" i="15"/>
  <c r="AI282" i="15"/>
  <c r="AJ282" i="15"/>
  <c r="AK282" i="15"/>
  <c r="L283" i="15"/>
  <c r="AH283" i="15"/>
  <c r="AI283" i="15"/>
  <c r="AJ283" i="15"/>
  <c r="AK283" i="15"/>
  <c r="L284" i="15"/>
  <c r="AH284" i="15"/>
  <c r="AI284" i="15"/>
  <c r="AJ284" i="15"/>
  <c r="AK284" i="15"/>
  <c r="L285" i="15"/>
  <c r="AH285" i="15"/>
  <c r="AI285" i="15"/>
  <c r="AJ285" i="15"/>
  <c r="AK285" i="15"/>
  <c r="L286" i="15"/>
  <c r="AH286" i="15"/>
  <c r="AI286" i="15"/>
  <c r="AJ286" i="15"/>
  <c r="AK286" i="15"/>
  <c r="L287" i="15"/>
  <c r="AH287" i="15"/>
  <c r="AI287" i="15"/>
  <c r="AJ287" i="15"/>
  <c r="AK287" i="15"/>
  <c r="L288" i="15"/>
  <c r="AH288" i="15"/>
  <c r="AI288" i="15"/>
  <c r="AJ288" i="15"/>
  <c r="AK288" i="15"/>
  <c r="L289" i="15"/>
  <c r="AH289" i="15"/>
  <c r="AI289" i="15"/>
  <c r="AJ289" i="15"/>
  <c r="AK289" i="15"/>
  <c r="L290" i="15"/>
  <c r="AH290" i="15"/>
  <c r="AI290" i="15"/>
  <c r="AJ290" i="15"/>
  <c r="AK290" i="15"/>
  <c r="L291" i="15"/>
  <c r="AH291" i="15"/>
  <c r="AI291" i="15"/>
  <c r="AJ291" i="15"/>
  <c r="AK291" i="15"/>
  <c r="L292" i="15"/>
  <c r="AH292" i="15"/>
  <c r="AI292" i="15"/>
  <c r="AJ292" i="15"/>
  <c r="AK292" i="15"/>
  <c r="L293" i="15"/>
  <c r="AH293" i="15"/>
  <c r="AI293" i="15"/>
  <c r="AJ293" i="15"/>
  <c r="AK293" i="15"/>
  <c r="L294" i="15"/>
  <c r="AH294" i="15"/>
  <c r="AI294" i="15"/>
  <c r="AJ294" i="15"/>
  <c r="AK294" i="15"/>
  <c r="L295" i="15"/>
  <c r="AH295" i="15"/>
  <c r="AI295" i="15"/>
  <c r="AJ295" i="15"/>
  <c r="AK295" i="15"/>
  <c r="L296" i="15"/>
  <c r="AH296" i="15"/>
  <c r="AI296" i="15"/>
  <c r="AJ296" i="15"/>
  <c r="AK296" i="15"/>
  <c r="L297" i="15"/>
  <c r="AH297" i="15"/>
  <c r="AI297" i="15"/>
  <c r="AJ297" i="15"/>
  <c r="AK297" i="15"/>
  <c r="L298" i="15"/>
  <c r="AH298" i="15"/>
  <c r="AI298" i="15"/>
  <c r="AJ298" i="15"/>
  <c r="AK298" i="15"/>
  <c r="L299" i="15"/>
  <c r="AH299" i="15"/>
  <c r="AI299" i="15"/>
  <c r="AJ299" i="15"/>
  <c r="AK299" i="15"/>
  <c r="L300" i="15"/>
  <c r="AH300" i="15"/>
  <c r="AI300" i="15"/>
  <c r="AJ300" i="15"/>
  <c r="AK300" i="15"/>
  <c r="L301" i="15"/>
  <c r="AH301" i="15"/>
  <c r="AI301" i="15"/>
  <c r="AJ301" i="15"/>
  <c r="AK301" i="15"/>
  <c r="L302" i="15"/>
  <c r="AH302" i="15"/>
  <c r="AI302" i="15"/>
  <c r="AJ302" i="15"/>
  <c r="AK302" i="15"/>
  <c r="L303" i="15"/>
  <c r="AH303" i="15"/>
  <c r="AI303" i="15"/>
  <c r="AJ303" i="15"/>
  <c r="AK303" i="15"/>
  <c r="L304" i="15"/>
  <c r="AH304" i="15"/>
  <c r="AI304" i="15"/>
  <c r="AJ304" i="15"/>
  <c r="AK304" i="15"/>
  <c r="L305" i="15"/>
  <c r="AH305" i="15"/>
  <c r="AI305" i="15"/>
  <c r="AJ305" i="15"/>
  <c r="AK305" i="15"/>
  <c r="L306" i="15"/>
  <c r="AH306" i="15"/>
  <c r="AI306" i="15"/>
  <c r="AJ306" i="15"/>
  <c r="AK306" i="15"/>
  <c r="L307" i="15"/>
  <c r="AH307" i="15"/>
  <c r="AI307" i="15"/>
  <c r="AJ307" i="15"/>
  <c r="AK307" i="15"/>
  <c r="L308" i="15"/>
  <c r="AH308" i="15"/>
  <c r="AI308" i="15"/>
  <c r="AJ308" i="15"/>
  <c r="AK308" i="15"/>
  <c r="L309" i="15"/>
  <c r="AH309" i="15"/>
  <c r="AI309" i="15"/>
  <c r="AJ309" i="15"/>
  <c r="AK309" i="15"/>
  <c r="L310" i="15"/>
  <c r="AH310" i="15"/>
  <c r="AI310" i="15"/>
  <c r="AJ310" i="15"/>
  <c r="AK310" i="15"/>
  <c r="L311" i="15"/>
  <c r="AH311" i="15"/>
  <c r="AI311" i="15"/>
  <c r="AJ311" i="15"/>
  <c r="AK311" i="15"/>
  <c r="L312" i="15"/>
  <c r="AH312" i="15"/>
  <c r="AI312" i="15"/>
  <c r="AJ312" i="15"/>
  <c r="AK312" i="15"/>
  <c r="L313" i="15"/>
  <c r="AH313" i="15"/>
  <c r="AI313" i="15"/>
  <c r="AJ313" i="15"/>
  <c r="AK313" i="15"/>
  <c r="L314" i="15"/>
  <c r="AH314" i="15"/>
  <c r="AI314" i="15"/>
  <c r="AJ314" i="15"/>
  <c r="AK314" i="15"/>
  <c r="L315" i="15"/>
  <c r="AH315" i="15"/>
  <c r="AI315" i="15"/>
  <c r="AJ315" i="15"/>
  <c r="AK315" i="15"/>
  <c r="L316" i="15"/>
  <c r="AH316" i="15"/>
  <c r="AI316" i="15"/>
  <c r="AJ316" i="15"/>
  <c r="AK316" i="15"/>
  <c r="L317" i="15"/>
  <c r="AH317" i="15"/>
  <c r="AI317" i="15"/>
  <c r="AJ317" i="15"/>
  <c r="AK317" i="15"/>
  <c r="L318" i="15"/>
  <c r="AH318" i="15"/>
  <c r="AI318" i="15"/>
  <c r="AJ318" i="15"/>
  <c r="AK318" i="15"/>
  <c r="L319" i="15"/>
  <c r="AH319" i="15"/>
  <c r="AI319" i="15"/>
  <c r="AJ319" i="15"/>
  <c r="AK319" i="15"/>
  <c r="L320" i="15"/>
  <c r="AH320" i="15"/>
  <c r="AI320" i="15"/>
  <c r="AJ320" i="15"/>
  <c r="AK320" i="15"/>
  <c r="L321" i="15"/>
  <c r="AH321" i="15"/>
  <c r="AI321" i="15"/>
  <c r="AJ321" i="15"/>
  <c r="AK321" i="15"/>
  <c r="L322" i="15"/>
  <c r="AH322" i="15"/>
  <c r="AI322" i="15"/>
  <c r="AJ322" i="15"/>
  <c r="AK322" i="15"/>
  <c r="L323" i="15"/>
  <c r="AH323" i="15"/>
  <c r="AI323" i="15"/>
  <c r="AJ323" i="15"/>
  <c r="AK323" i="15"/>
  <c r="L324" i="15"/>
  <c r="AH324" i="15"/>
  <c r="AI324" i="15"/>
  <c r="AJ324" i="15"/>
  <c r="AK324" i="15"/>
  <c r="L325" i="15"/>
  <c r="AH325" i="15"/>
  <c r="AI325" i="15"/>
  <c r="AJ325" i="15"/>
  <c r="AK325" i="15"/>
  <c r="L326" i="15"/>
  <c r="AH326" i="15"/>
  <c r="AI326" i="15"/>
  <c r="AJ326" i="15"/>
  <c r="AK326" i="15"/>
  <c r="L327" i="15"/>
  <c r="AH327" i="15"/>
  <c r="AI327" i="15"/>
  <c r="AJ327" i="15"/>
  <c r="AK327" i="15"/>
  <c r="L328" i="15"/>
  <c r="AH328" i="15"/>
  <c r="AI328" i="15"/>
  <c r="AJ328" i="15"/>
  <c r="AK328" i="15"/>
  <c r="L329" i="15"/>
  <c r="AH329" i="15"/>
  <c r="AI329" i="15"/>
  <c r="AJ329" i="15"/>
  <c r="AK329" i="15"/>
  <c r="L330" i="15"/>
  <c r="AH330" i="15"/>
  <c r="AI330" i="15"/>
  <c r="AJ330" i="15"/>
  <c r="AK330" i="15"/>
  <c r="L331" i="15"/>
  <c r="AH331" i="15"/>
  <c r="AI331" i="15"/>
  <c r="AJ331" i="15"/>
  <c r="AK331" i="15"/>
  <c r="L332" i="15"/>
  <c r="AH332" i="15"/>
  <c r="AI332" i="15"/>
  <c r="AJ332" i="15"/>
  <c r="AK332" i="15"/>
  <c r="L333" i="15"/>
  <c r="AH333" i="15"/>
  <c r="AI333" i="15"/>
  <c r="AJ333" i="15"/>
  <c r="AK333" i="15"/>
  <c r="L334" i="15"/>
  <c r="AH334" i="15"/>
  <c r="AI334" i="15"/>
  <c r="AJ334" i="15"/>
  <c r="AK334" i="15"/>
  <c r="L335" i="15"/>
  <c r="AH335" i="15"/>
  <c r="AI335" i="15"/>
  <c r="AJ335" i="15"/>
  <c r="AK335" i="15"/>
  <c r="L336" i="15"/>
  <c r="AH336" i="15"/>
  <c r="AI336" i="15"/>
  <c r="AJ336" i="15"/>
  <c r="AK336" i="15"/>
  <c r="L337" i="15"/>
  <c r="AH337" i="15"/>
  <c r="AI337" i="15"/>
  <c r="AJ337" i="15"/>
  <c r="AK337" i="15"/>
  <c r="L338" i="15"/>
  <c r="AH338" i="15"/>
  <c r="AI338" i="15"/>
  <c r="AJ338" i="15"/>
  <c r="AK338" i="15"/>
  <c r="L339" i="15"/>
  <c r="AH339" i="15"/>
  <c r="AI339" i="15"/>
  <c r="AJ339" i="15"/>
  <c r="AK339" i="15"/>
  <c r="L340" i="15"/>
  <c r="AH340" i="15"/>
  <c r="AI340" i="15"/>
  <c r="AJ340" i="15"/>
  <c r="AK340" i="15"/>
  <c r="L341" i="15"/>
  <c r="AH341" i="15"/>
  <c r="AI341" i="15"/>
  <c r="AJ341" i="15"/>
  <c r="AK341" i="15"/>
  <c r="L342" i="15"/>
  <c r="AH342" i="15"/>
  <c r="AI342" i="15"/>
  <c r="AJ342" i="15"/>
  <c r="AK342" i="15"/>
  <c r="L343" i="15"/>
  <c r="AH343" i="15"/>
  <c r="AI343" i="15"/>
  <c r="AJ343" i="15"/>
  <c r="AK343" i="15"/>
  <c r="L344" i="15"/>
  <c r="AH344" i="15"/>
  <c r="AI344" i="15"/>
  <c r="AJ344" i="15"/>
  <c r="AK344" i="15"/>
  <c r="L345" i="15"/>
  <c r="AH345" i="15"/>
  <c r="AI345" i="15"/>
  <c r="AJ345" i="15"/>
  <c r="AK345" i="15"/>
  <c r="L346" i="15"/>
  <c r="AH346" i="15"/>
  <c r="AI346" i="15"/>
  <c r="AJ346" i="15"/>
  <c r="AK346" i="15"/>
  <c r="L347" i="15"/>
  <c r="AH347" i="15"/>
  <c r="AI347" i="15"/>
  <c r="AJ347" i="15"/>
  <c r="AK347" i="15"/>
  <c r="L348" i="15"/>
  <c r="AH348" i="15"/>
  <c r="AI348" i="15"/>
  <c r="AJ348" i="15"/>
  <c r="AK348" i="15"/>
  <c r="L349" i="15"/>
  <c r="AH349" i="15"/>
  <c r="AI349" i="15"/>
  <c r="AJ349" i="15"/>
  <c r="AK349" i="15"/>
  <c r="L350" i="15"/>
  <c r="AH350" i="15"/>
  <c r="AI350" i="15"/>
  <c r="AJ350" i="15"/>
  <c r="AK350" i="15"/>
  <c r="L351" i="15"/>
  <c r="AH351" i="15"/>
  <c r="AI351" i="15"/>
  <c r="AJ351" i="15"/>
  <c r="AK351" i="15"/>
  <c r="L352" i="15"/>
  <c r="AH352" i="15"/>
  <c r="AI352" i="15"/>
  <c r="AJ352" i="15"/>
  <c r="AK352" i="15"/>
  <c r="L353" i="15"/>
  <c r="AH353" i="15"/>
  <c r="AI353" i="15"/>
  <c r="AJ353" i="15"/>
  <c r="AK353" i="15"/>
  <c r="L354" i="15"/>
  <c r="AH354" i="15"/>
  <c r="AI354" i="15"/>
  <c r="AJ354" i="15"/>
  <c r="AK354" i="15"/>
  <c r="L355" i="15"/>
  <c r="AH355" i="15"/>
  <c r="AI355" i="15"/>
  <c r="AJ355" i="15"/>
  <c r="AK355" i="15"/>
  <c r="L356" i="15"/>
  <c r="AH356" i="15"/>
  <c r="AI356" i="15"/>
  <c r="AJ356" i="15"/>
  <c r="AK356" i="15"/>
  <c r="L357" i="15"/>
  <c r="AH357" i="15"/>
  <c r="AI357" i="15"/>
  <c r="AJ357" i="15"/>
  <c r="AK357" i="15"/>
  <c r="L358" i="15"/>
  <c r="AH358" i="15"/>
  <c r="AI358" i="15"/>
  <c r="AJ358" i="15"/>
  <c r="AK358" i="15"/>
  <c r="L359" i="15"/>
  <c r="AH359" i="15"/>
  <c r="AI359" i="15"/>
  <c r="AJ359" i="15"/>
  <c r="AK359" i="15"/>
  <c r="L360" i="15"/>
  <c r="AH360" i="15"/>
  <c r="AI360" i="15"/>
  <c r="AJ360" i="15"/>
  <c r="AK360" i="15"/>
  <c r="L361" i="15"/>
  <c r="AH361" i="15"/>
  <c r="AI361" i="15"/>
  <c r="AJ361" i="15"/>
  <c r="AK361" i="15"/>
  <c r="L362" i="15"/>
  <c r="AH362" i="15"/>
  <c r="AI362" i="15"/>
  <c r="AJ362" i="15"/>
  <c r="AK362" i="15"/>
  <c r="L363" i="15"/>
  <c r="AH363" i="15"/>
  <c r="AI363" i="15"/>
  <c r="AJ363" i="15"/>
  <c r="AK363" i="15"/>
  <c r="L364" i="15"/>
  <c r="AH364" i="15"/>
  <c r="AI364" i="15"/>
  <c r="AJ364" i="15"/>
  <c r="AK364" i="15"/>
  <c r="L365" i="15"/>
  <c r="AH365" i="15"/>
  <c r="AI365" i="15"/>
  <c r="AJ365" i="15"/>
  <c r="AK365" i="15"/>
  <c r="L366" i="15"/>
  <c r="AH366" i="15"/>
  <c r="AI366" i="15"/>
  <c r="AJ366" i="15"/>
  <c r="AK366" i="15"/>
  <c r="L367" i="15"/>
  <c r="AH367" i="15"/>
  <c r="AI367" i="15"/>
  <c r="AJ367" i="15"/>
  <c r="AK367" i="15"/>
  <c r="L368" i="15"/>
  <c r="AH368" i="15"/>
  <c r="AI368" i="15"/>
  <c r="AJ368" i="15"/>
  <c r="AK368" i="15"/>
  <c r="L369" i="15"/>
  <c r="AH369" i="15"/>
  <c r="AI369" i="15"/>
  <c r="AJ369" i="15"/>
  <c r="AK369" i="15"/>
  <c r="L370" i="15"/>
  <c r="AH370" i="15"/>
  <c r="AI370" i="15"/>
  <c r="AJ370" i="15"/>
  <c r="AK370" i="15"/>
  <c r="L371" i="15"/>
  <c r="AH371" i="15"/>
  <c r="AI371" i="15"/>
  <c r="AJ371" i="15"/>
  <c r="AK371" i="15"/>
  <c r="L372" i="15"/>
  <c r="AH372" i="15"/>
  <c r="AI372" i="15"/>
  <c r="AJ372" i="15"/>
  <c r="AK372" i="15"/>
  <c r="L373" i="15"/>
  <c r="AH373" i="15"/>
  <c r="AI373" i="15"/>
  <c r="AJ373" i="15"/>
  <c r="AK373" i="15"/>
  <c r="L374" i="15"/>
  <c r="AH374" i="15"/>
  <c r="AI374" i="15"/>
  <c r="AJ374" i="15"/>
  <c r="AK374" i="15"/>
  <c r="L375" i="15"/>
  <c r="AH375" i="15"/>
  <c r="AI375" i="15"/>
  <c r="AJ375" i="15"/>
  <c r="AK375" i="15"/>
  <c r="L376" i="15"/>
  <c r="AH376" i="15"/>
  <c r="AI376" i="15"/>
  <c r="AJ376" i="15"/>
  <c r="AK376" i="15"/>
  <c r="L377" i="15"/>
  <c r="AH377" i="15"/>
  <c r="AI377" i="15"/>
  <c r="AJ377" i="15"/>
  <c r="AK377" i="15"/>
  <c r="L378" i="15"/>
  <c r="AH378" i="15"/>
  <c r="AI378" i="15"/>
  <c r="AJ378" i="15"/>
  <c r="AK378" i="15"/>
  <c r="L379" i="15"/>
  <c r="AH379" i="15"/>
  <c r="AI379" i="15"/>
  <c r="AJ379" i="15"/>
  <c r="AK379" i="15"/>
  <c r="L380" i="15"/>
  <c r="AH380" i="15"/>
  <c r="AI380" i="15"/>
  <c r="AJ380" i="15"/>
  <c r="AK380" i="15"/>
  <c r="L381" i="15"/>
  <c r="AH381" i="15"/>
  <c r="AI381" i="15"/>
  <c r="AJ381" i="15"/>
  <c r="AK381" i="15"/>
  <c r="L382" i="15"/>
  <c r="AH382" i="15"/>
  <c r="AI382" i="15"/>
  <c r="AJ382" i="15"/>
  <c r="AK382" i="15"/>
  <c r="L383" i="15"/>
  <c r="AH383" i="15"/>
  <c r="AI383" i="15"/>
  <c r="AJ383" i="15"/>
  <c r="AK383" i="15"/>
  <c r="L384" i="15"/>
  <c r="AH384" i="15"/>
  <c r="AI384" i="15"/>
  <c r="AJ384" i="15"/>
  <c r="AK384" i="15"/>
  <c r="L385" i="15"/>
  <c r="AH385" i="15"/>
  <c r="AI385" i="15"/>
  <c r="AJ385" i="15"/>
  <c r="AK385" i="15"/>
  <c r="L386" i="15"/>
  <c r="AH386" i="15"/>
  <c r="AI386" i="15"/>
  <c r="AJ386" i="15"/>
  <c r="AK386" i="15"/>
  <c r="L387" i="15"/>
  <c r="AH387" i="15"/>
  <c r="AI387" i="15"/>
  <c r="AJ387" i="15"/>
  <c r="AK387" i="15"/>
  <c r="L388" i="15"/>
  <c r="AH388" i="15"/>
  <c r="AI388" i="15"/>
  <c r="AJ388" i="15"/>
  <c r="AK388" i="15"/>
  <c r="L389" i="15"/>
  <c r="AH389" i="15"/>
  <c r="AI389" i="15"/>
  <c r="AJ389" i="15"/>
  <c r="AK389" i="15"/>
  <c r="L390" i="15"/>
  <c r="AH390" i="15"/>
  <c r="AI390" i="15"/>
  <c r="AJ390" i="15"/>
  <c r="AK390" i="15"/>
  <c r="L391" i="15"/>
  <c r="AH391" i="15"/>
  <c r="AI391" i="15"/>
  <c r="AJ391" i="15"/>
  <c r="AK391" i="15"/>
  <c r="L392" i="15"/>
  <c r="AH392" i="15"/>
  <c r="AI392" i="15"/>
  <c r="AJ392" i="15"/>
  <c r="AK392" i="15"/>
  <c r="L393" i="15"/>
  <c r="AH393" i="15"/>
  <c r="AI393" i="15"/>
  <c r="AJ393" i="15"/>
  <c r="AK393" i="15"/>
  <c r="L394" i="15"/>
  <c r="AH394" i="15"/>
  <c r="AI394" i="15"/>
  <c r="AJ394" i="15"/>
  <c r="AK394" i="15"/>
  <c r="L395" i="15"/>
  <c r="AH395" i="15"/>
  <c r="AI395" i="15"/>
  <c r="AJ395" i="15"/>
  <c r="AK395" i="15"/>
  <c r="L396" i="15"/>
  <c r="AH396" i="15"/>
  <c r="AI396" i="15"/>
  <c r="AJ396" i="15"/>
  <c r="AK396" i="15"/>
  <c r="L397" i="15"/>
  <c r="AH397" i="15"/>
  <c r="AI397" i="15"/>
  <c r="AJ397" i="15"/>
  <c r="AK397" i="15"/>
  <c r="L398" i="15"/>
  <c r="AH398" i="15"/>
  <c r="AI398" i="15"/>
  <c r="AJ398" i="15"/>
  <c r="AK398" i="15"/>
  <c r="L399" i="15"/>
  <c r="AH399" i="15"/>
  <c r="AI399" i="15"/>
  <c r="AJ399" i="15"/>
  <c r="AK399" i="15"/>
  <c r="L400" i="15"/>
  <c r="AH400" i="15"/>
  <c r="AI400" i="15"/>
  <c r="AJ400" i="15"/>
  <c r="AK400" i="15"/>
  <c r="L401" i="15"/>
  <c r="AH401" i="15"/>
  <c r="AI401" i="15"/>
  <c r="AJ401" i="15"/>
  <c r="AK401" i="15"/>
  <c r="L402" i="15"/>
  <c r="AH402" i="15"/>
  <c r="AI402" i="15"/>
  <c r="AJ402" i="15"/>
  <c r="AK402" i="15"/>
  <c r="L403" i="15"/>
  <c r="AH403" i="15"/>
  <c r="AI403" i="15"/>
  <c r="AJ403" i="15"/>
  <c r="AK403" i="15"/>
  <c r="L404" i="15"/>
  <c r="AH404" i="15"/>
  <c r="AI404" i="15"/>
  <c r="AJ404" i="15"/>
  <c r="AK404" i="15"/>
  <c r="L405" i="15"/>
  <c r="AH405" i="15"/>
  <c r="AI405" i="15"/>
  <c r="AJ405" i="15"/>
  <c r="AK405" i="15"/>
  <c r="L406" i="15"/>
  <c r="AH406" i="15"/>
  <c r="AI406" i="15"/>
  <c r="AJ406" i="15"/>
  <c r="AK406" i="15"/>
  <c r="L407" i="15"/>
  <c r="AH407" i="15"/>
  <c r="AI407" i="15"/>
  <c r="AJ407" i="15"/>
  <c r="AK407" i="15"/>
  <c r="L408" i="15"/>
  <c r="AH408" i="15"/>
  <c r="AI408" i="15"/>
  <c r="AJ408" i="15"/>
  <c r="AK408" i="15"/>
  <c r="L409" i="15"/>
  <c r="AH409" i="15"/>
  <c r="AI409" i="15"/>
  <c r="AJ409" i="15"/>
  <c r="AK409" i="15"/>
  <c r="L410" i="15"/>
  <c r="AH410" i="15"/>
  <c r="AI410" i="15"/>
  <c r="AJ410" i="15"/>
  <c r="AK410" i="15"/>
  <c r="L411" i="15"/>
  <c r="AH411" i="15"/>
  <c r="AI411" i="15"/>
  <c r="AJ411" i="15"/>
  <c r="AK411" i="15"/>
  <c r="L412" i="15"/>
  <c r="AH412" i="15"/>
  <c r="AI412" i="15"/>
  <c r="AJ412" i="15"/>
  <c r="AK412" i="15"/>
  <c r="L413" i="15"/>
  <c r="AH413" i="15"/>
  <c r="AI413" i="15"/>
  <c r="AJ413" i="15"/>
  <c r="AK413" i="15"/>
  <c r="L414" i="15"/>
  <c r="AH414" i="15"/>
  <c r="AI414" i="15"/>
  <c r="AJ414" i="15"/>
  <c r="AK414" i="15"/>
  <c r="L415" i="15"/>
  <c r="AH415" i="15"/>
  <c r="AI415" i="15"/>
  <c r="AJ415" i="15"/>
  <c r="AK415" i="15"/>
  <c r="L416" i="15"/>
  <c r="AH416" i="15"/>
  <c r="AI416" i="15"/>
  <c r="AJ416" i="15"/>
  <c r="AK416" i="15"/>
  <c r="L417" i="15"/>
  <c r="AH417" i="15"/>
  <c r="AI417" i="15"/>
  <c r="AJ417" i="15"/>
  <c r="AK417" i="15"/>
  <c r="L418" i="15"/>
  <c r="AH418" i="15"/>
  <c r="AI418" i="15"/>
  <c r="AJ418" i="15"/>
  <c r="AK418" i="15"/>
  <c r="L419" i="15"/>
  <c r="AH419" i="15"/>
  <c r="AI419" i="15"/>
  <c r="AJ419" i="15"/>
  <c r="AK419" i="15"/>
  <c r="L420" i="15"/>
  <c r="AH420" i="15"/>
  <c r="AI420" i="15"/>
  <c r="AJ420" i="15"/>
  <c r="AK420" i="15"/>
  <c r="L421" i="15"/>
  <c r="AH421" i="15"/>
  <c r="AI421" i="15"/>
  <c r="AJ421" i="15"/>
  <c r="AK421" i="15"/>
  <c r="L422" i="15"/>
  <c r="AH422" i="15"/>
  <c r="AI422" i="15"/>
  <c r="AJ422" i="15"/>
  <c r="AK422" i="15"/>
  <c r="L423" i="15"/>
  <c r="AH423" i="15"/>
  <c r="AI423" i="15"/>
  <c r="AJ423" i="15"/>
  <c r="AK423" i="15"/>
  <c r="L424" i="15"/>
  <c r="AH424" i="15"/>
  <c r="AI424" i="15"/>
  <c r="AJ424" i="15"/>
  <c r="AK424" i="15"/>
  <c r="L425" i="15"/>
  <c r="AH425" i="15"/>
  <c r="AI425" i="15"/>
  <c r="AJ425" i="15"/>
  <c r="AK425" i="15"/>
  <c r="L426" i="15"/>
  <c r="AH426" i="15"/>
  <c r="AI426" i="15"/>
  <c r="AJ426" i="15"/>
  <c r="AK426" i="15"/>
  <c r="L427" i="15"/>
  <c r="AH427" i="15"/>
  <c r="AI427" i="15"/>
  <c r="AJ427" i="15"/>
  <c r="AK427" i="15"/>
  <c r="L428" i="15"/>
  <c r="AH428" i="15"/>
  <c r="AI428" i="15"/>
  <c r="AJ428" i="15"/>
  <c r="AK428" i="15"/>
  <c r="L429" i="15"/>
  <c r="AH429" i="15"/>
  <c r="AI429" i="15"/>
  <c r="AJ429" i="15"/>
  <c r="AK429" i="15"/>
  <c r="L430" i="15"/>
  <c r="AH430" i="15"/>
  <c r="AI430" i="15"/>
  <c r="AJ430" i="15"/>
  <c r="AK430" i="15"/>
  <c r="L431" i="15"/>
  <c r="AH431" i="15"/>
  <c r="AI431" i="15"/>
  <c r="AJ431" i="15"/>
  <c r="AK431" i="15"/>
  <c r="L432" i="15"/>
  <c r="AH432" i="15"/>
  <c r="AI432" i="15"/>
  <c r="AJ432" i="15"/>
  <c r="AK432" i="15"/>
  <c r="L433" i="15"/>
  <c r="AH433" i="15"/>
  <c r="AI433" i="15"/>
  <c r="AJ433" i="15"/>
  <c r="AK433" i="15"/>
  <c r="L434" i="15"/>
  <c r="AH434" i="15"/>
  <c r="AI434" i="15"/>
  <c r="AJ434" i="15"/>
  <c r="AK434" i="15"/>
  <c r="L435" i="15"/>
  <c r="AH435" i="15"/>
  <c r="AI435" i="15"/>
  <c r="AJ435" i="15"/>
  <c r="AK435" i="15"/>
  <c r="L436" i="15"/>
  <c r="AH436" i="15"/>
  <c r="AI436" i="15"/>
  <c r="AJ436" i="15"/>
  <c r="AK436" i="15"/>
  <c r="L437" i="15"/>
  <c r="AH437" i="15"/>
  <c r="AI437" i="15"/>
  <c r="AJ437" i="15"/>
  <c r="AK437" i="15"/>
  <c r="L438" i="15"/>
  <c r="AH438" i="15"/>
  <c r="AI438" i="15"/>
  <c r="AJ438" i="15"/>
  <c r="AK438" i="15"/>
  <c r="L439" i="15"/>
  <c r="AH439" i="15"/>
  <c r="AI439" i="15"/>
  <c r="AJ439" i="15"/>
  <c r="AK439" i="15"/>
  <c r="L440" i="15"/>
  <c r="AH440" i="15"/>
  <c r="AI440" i="15"/>
  <c r="AJ440" i="15"/>
  <c r="AK440" i="15"/>
  <c r="L441" i="15"/>
  <c r="AH441" i="15"/>
  <c r="AI441" i="15"/>
  <c r="AJ441" i="15"/>
  <c r="AK441" i="15"/>
  <c r="L442" i="15"/>
  <c r="AH442" i="15"/>
  <c r="AI442" i="15"/>
  <c r="AJ442" i="15"/>
  <c r="AK442" i="15"/>
  <c r="L443" i="15"/>
  <c r="AH443" i="15"/>
  <c r="AI443" i="15"/>
  <c r="AJ443" i="15"/>
  <c r="AK443" i="15"/>
  <c r="L444" i="15"/>
  <c r="AH444" i="15"/>
  <c r="AI444" i="15"/>
  <c r="AJ444" i="15"/>
  <c r="AK444" i="15"/>
  <c r="L445" i="15"/>
  <c r="AH445" i="15"/>
  <c r="AI445" i="15"/>
  <c r="AJ445" i="15"/>
  <c r="AK445" i="15"/>
  <c r="L446" i="15"/>
  <c r="AH446" i="15"/>
  <c r="AI446" i="15"/>
  <c r="AJ446" i="15"/>
  <c r="AK446" i="15"/>
  <c r="L447" i="15"/>
  <c r="AH447" i="15"/>
  <c r="AI447" i="15"/>
  <c r="AJ447" i="15"/>
  <c r="AK447" i="15"/>
  <c r="L448" i="15"/>
  <c r="AH448" i="15"/>
  <c r="AI448" i="15"/>
  <c r="AJ448" i="15"/>
  <c r="AK448" i="15"/>
  <c r="L449" i="15"/>
  <c r="AH449" i="15"/>
  <c r="AI449" i="15"/>
  <c r="AJ449" i="15"/>
  <c r="AK449" i="15"/>
  <c r="L450" i="15"/>
  <c r="AH450" i="15"/>
  <c r="AI450" i="15"/>
  <c r="AJ450" i="15"/>
  <c r="AK450" i="15"/>
  <c r="L451" i="15"/>
  <c r="AH451" i="15"/>
  <c r="AI451" i="15"/>
  <c r="AJ451" i="15"/>
  <c r="AK451" i="15"/>
  <c r="L452" i="15"/>
  <c r="AH452" i="15"/>
  <c r="AI452" i="15"/>
  <c r="AJ452" i="15"/>
  <c r="AK452" i="15"/>
  <c r="L453" i="15"/>
  <c r="AH453" i="15"/>
  <c r="AI453" i="15"/>
  <c r="AJ453" i="15"/>
  <c r="AK453" i="15"/>
  <c r="L454" i="15"/>
  <c r="AH454" i="15"/>
  <c r="AI454" i="15"/>
  <c r="AJ454" i="15"/>
  <c r="AK454" i="15"/>
  <c r="L455" i="15"/>
  <c r="AH455" i="15"/>
  <c r="AI455" i="15"/>
  <c r="AJ455" i="15"/>
  <c r="AK455" i="15"/>
  <c r="L456" i="15"/>
  <c r="AH456" i="15"/>
  <c r="AI456" i="15"/>
  <c r="AJ456" i="15"/>
  <c r="AK456" i="15"/>
  <c r="L457" i="15"/>
  <c r="AH457" i="15"/>
  <c r="AI457" i="15"/>
  <c r="AJ457" i="15"/>
  <c r="AK457" i="15"/>
  <c r="L458" i="15"/>
  <c r="AH458" i="15"/>
  <c r="AI458" i="15"/>
  <c r="AJ458" i="15"/>
  <c r="AK458" i="15"/>
  <c r="L459" i="15"/>
  <c r="AH459" i="15"/>
  <c r="AI459" i="15"/>
  <c r="AJ459" i="15"/>
  <c r="AK459" i="15"/>
  <c r="L460" i="15"/>
  <c r="AH460" i="15"/>
  <c r="AI460" i="15"/>
  <c r="AJ460" i="15"/>
  <c r="AK460" i="15"/>
  <c r="L461" i="15"/>
  <c r="AH461" i="15"/>
  <c r="AI461" i="15"/>
  <c r="AJ461" i="15"/>
  <c r="AK461" i="15"/>
  <c r="L462" i="15"/>
  <c r="AH462" i="15"/>
  <c r="AI462" i="15"/>
  <c r="AJ462" i="15"/>
  <c r="AK462" i="15"/>
  <c r="L463" i="15"/>
  <c r="AH463" i="15"/>
  <c r="AI463" i="15"/>
  <c r="AJ463" i="15"/>
  <c r="AK463" i="15"/>
  <c r="L464" i="15"/>
  <c r="AH464" i="15"/>
  <c r="AI464" i="15"/>
  <c r="AJ464" i="15"/>
  <c r="AK464" i="15"/>
  <c r="L465" i="15"/>
  <c r="AH465" i="15"/>
  <c r="AI465" i="15"/>
  <c r="AJ465" i="15"/>
  <c r="AK465" i="15"/>
  <c r="L466" i="15"/>
  <c r="AH466" i="15"/>
  <c r="AI466" i="15"/>
  <c r="AJ466" i="15"/>
  <c r="AK466" i="15"/>
  <c r="L467" i="15"/>
  <c r="AH467" i="15"/>
  <c r="AI467" i="15"/>
  <c r="AJ467" i="15"/>
  <c r="AK467" i="15"/>
  <c r="L468" i="15"/>
  <c r="AH468" i="15"/>
  <c r="AI468" i="15"/>
  <c r="AJ468" i="15"/>
  <c r="AK468" i="15"/>
  <c r="L469" i="15"/>
  <c r="AH469" i="15"/>
  <c r="AI469" i="15"/>
  <c r="AJ469" i="15"/>
  <c r="AK469" i="15"/>
  <c r="L470" i="15"/>
  <c r="AH470" i="15"/>
  <c r="AI470" i="15"/>
  <c r="AJ470" i="15"/>
  <c r="AK470" i="15"/>
  <c r="L471" i="15"/>
  <c r="AH471" i="15"/>
  <c r="AI471" i="15"/>
  <c r="AJ471" i="15"/>
  <c r="AK471" i="15"/>
  <c r="L472" i="15"/>
  <c r="AH472" i="15"/>
  <c r="AI472" i="15"/>
  <c r="AJ472" i="15"/>
  <c r="AK472" i="15"/>
  <c r="L473" i="15"/>
  <c r="AH473" i="15"/>
  <c r="AI473" i="15"/>
  <c r="AJ473" i="15"/>
  <c r="AK473" i="15"/>
  <c r="L474" i="15"/>
  <c r="AH474" i="15"/>
  <c r="AI474" i="15"/>
  <c r="AJ474" i="15"/>
  <c r="AK474" i="15"/>
  <c r="L475" i="15"/>
  <c r="AH475" i="15"/>
  <c r="AI475" i="15"/>
  <c r="AJ475" i="15"/>
  <c r="AK475" i="15"/>
  <c r="L476" i="15"/>
  <c r="AH476" i="15"/>
  <c r="AI476" i="15"/>
  <c r="AJ476" i="15"/>
  <c r="AK476" i="15"/>
  <c r="L477" i="15"/>
  <c r="AH477" i="15"/>
  <c r="AI477" i="15"/>
  <c r="AJ477" i="15"/>
  <c r="AK477" i="15"/>
  <c r="L478" i="15"/>
  <c r="AH478" i="15"/>
  <c r="AI478" i="15"/>
  <c r="AJ478" i="15"/>
  <c r="AK478" i="15"/>
  <c r="L479" i="15"/>
  <c r="AH479" i="15"/>
  <c r="AI479" i="15"/>
  <c r="AJ479" i="15"/>
  <c r="AK479" i="15"/>
  <c r="L480" i="15"/>
  <c r="AH480" i="15"/>
  <c r="AI480" i="15"/>
  <c r="AJ480" i="15"/>
  <c r="AK480" i="15"/>
  <c r="L481" i="15"/>
  <c r="AH481" i="15"/>
  <c r="AI481" i="15"/>
  <c r="AJ481" i="15"/>
  <c r="AK481" i="15"/>
  <c r="L482" i="15"/>
  <c r="AH482" i="15"/>
  <c r="AI482" i="15"/>
  <c r="AJ482" i="15"/>
  <c r="AK482" i="15"/>
  <c r="L483" i="15"/>
  <c r="AH483" i="15"/>
  <c r="AI483" i="15"/>
  <c r="AJ483" i="15"/>
  <c r="AK483" i="15"/>
  <c r="L484" i="15"/>
  <c r="AH484" i="15"/>
  <c r="AI484" i="15"/>
  <c r="AJ484" i="15"/>
  <c r="AK484" i="15"/>
  <c r="L485" i="15"/>
  <c r="AH485" i="15"/>
  <c r="AI485" i="15"/>
  <c r="AJ485" i="15"/>
  <c r="AK485" i="15"/>
  <c r="L486" i="15"/>
  <c r="AH486" i="15"/>
  <c r="AI486" i="15"/>
  <c r="AJ486" i="15"/>
  <c r="AK486" i="15"/>
  <c r="L487" i="15"/>
  <c r="AH487" i="15"/>
  <c r="AI487" i="15"/>
  <c r="AJ487" i="15"/>
  <c r="AK487" i="15"/>
  <c r="L488" i="15"/>
  <c r="AH488" i="15"/>
  <c r="AI488" i="15"/>
  <c r="AJ488" i="15"/>
  <c r="AK488" i="15"/>
  <c r="L489" i="15"/>
  <c r="AH489" i="15"/>
  <c r="AI489" i="15"/>
  <c r="AJ489" i="15"/>
  <c r="AK489" i="15"/>
  <c r="L490" i="15"/>
  <c r="AH490" i="15"/>
  <c r="AI490" i="15"/>
  <c r="AJ490" i="15"/>
  <c r="AK490" i="15"/>
  <c r="L491" i="15"/>
  <c r="AH491" i="15"/>
  <c r="AI491" i="15"/>
  <c r="AJ491" i="15"/>
  <c r="AK491" i="15"/>
  <c r="L492" i="15"/>
  <c r="AH492" i="15"/>
  <c r="AI492" i="15"/>
  <c r="AJ492" i="15"/>
  <c r="AK492" i="15"/>
  <c r="L493" i="15"/>
  <c r="AH493" i="15"/>
  <c r="AI493" i="15"/>
  <c r="AJ493" i="15"/>
  <c r="AK493" i="15"/>
  <c r="L494" i="15"/>
  <c r="AH494" i="15"/>
  <c r="AI494" i="15"/>
  <c r="AJ494" i="15"/>
  <c r="AK494" i="15"/>
  <c r="L495" i="15"/>
  <c r="AH495" i="15"/>
  <c r="AI495" i="15"/>
  <c r="AJ495" i="15"/>
  <c r="AK495" i="15"/>
  <c r="L496" i="15"/>
  <c r="AH496" i="15"/>
  <c r="AI496" i="15"/>
  <c r="AJ496" i="15"/>
  <c r="AK496" i="15"/>
  <c r="L497" i="15"/>
  <c r="AH497" i="15"/>
  <c r="AI497" i="15"/>
  <c r="AJ497" i="15"/>
  <c r="AK497" i="15"/>
  <c r="L498" i="15"/>
  <c r="AH498" i="15"/>
  <c r="AI498" i="15"/>
  <c r="AJ498" i="15"/>
  <c r="AK498" i="15"/>
  <c r="L499" i="15"/>
  <c r="AH499" i="15"/>
  <c r="AI499" i="15"/>
  <c r="AJ499" i="15"/>
  <c r="AK499" i="15"/>
  <c r="L500" i="15"/>
  <c r="AH500" i="15"/>
  <c r="AI500" i="15"/>
  <c r="AJ500" i="15"/>
  <c r="AK500" i="15"/>
  <c r="L501" i="15"/>
  <c r="AH501" i="15"/>
  <c r="AI501" i="15"/>
  <c r="AJ501" i="15"/>
  <c r="AK501" i="15"/>
  <c r="L502" i="15"/>
  <c r="AH502" i="15"/>
  <c r="AI502" i="15"/>
  <c r="AJ502" i="15"/>
  <c r="AK502" i="15"/>
  <c r="L503" i="15"/>
  <c r="AH503" i="15"/>
  <c r="AI503" i="15"/>
  <c r="AJ503" i="15"/>
  <c r="AK503" i="15"/>
  <c r="L504" i="15"/>
  <c r="AH504" i="15"/>
  <c r="AI504" i="15"/>
  <c r="AJ504" i="15"/>
  <c r="AK504" i="15"/>
  <c r="L505" i="15"/>
  <c r="AH505" i="15"/>
  <c r="AI505" i="15"/>
  <c r="AJ505" i="15"/>
  <c r="AK505" i="15"/>
  <c r="L506" i="15"/>
  <c r="AH506" i="15"/>
  <c r="AI506" i="15"/>
  <c r="AJ506" i="15"/>
  <c r="AK506" i="15"/>
  <c r="L507" i="15"/>
  <c r="AH507" i="15"/>
  <c r="AI507" i="15"/>
  <c r="AJ507" i="15"/>
  <c r="AK507" i="15"/>
  <c r="L508" i="15"/>
  <c r="AH508" i="15"/>
  <c r="AI508" i="15"/>
  <c r="AJ508" i="15"/>
  <c r="AK508" i="15"/>
  <c r="L509" i="15"/>
  <c r="AH509" i="15"/>
  <c r="AI509" i="15"/>
  <c r="AJ509" i="15"/>
  <c r="AK509" i="15"/>
  <c r="L510" i="15"/>
  <c r="AH510" i="15"/>
  <c r="AI510" i="15"/>
  <c r="AJ510" i="15"/>
  <c r="AK510" i="15"/>
  <c r="L511" i="15"/>
  <c r="AH511" i="15"/>
  <c r="AI511" i="15"/>
  <c r="AJ511" i="15"/>
  <c r="AK511" i="15"/>
  <c r="L512" i="15"/>
  <c r="AH512" i="15"/>
  <c r="AI512" i="15"/>
  <c r="AJ512" i="15"/>
  <c r="AK512" i="15"/>
  <c r="L513" i="15"/>
  <c r="AH513" i="15"/>
  <c r="AI513" i="15"/>
  <c r="AJ513" i="15"/>
  <c r="AK513" i="15"/>
  <c r="L514" i="15"/>
  <c r="AH514" i="15"/>
  <c r="AI514" i="15"/>
  <c r="AJ514" i="15"/>
  <c r="AK514" i="15"/>
  <c r="L515" i="15"/>
  <c r="AH515" i="15"/>
  <c r="AI515" i="15"/>
  <c r="AJ515" i="15"/>
  <c r="AK515" i="15"/>
  <c r="L516" i="15"/>
  <c r="AH516" i="15"/>
  <c r="AI516" i="15"/>
  <c r="AJ516" i="15"/>
  <c r="AK516" i="15"/>
  <c r="L517" i="15"/>
  <c r="AH517" i="15"/>
  <c r="AI517" i="15"/>
  <c r="AJ517" i="15"/>
  <c r="AK517" i="15"/>
  <c r="L518" i="15"/>
  <c r="AH518" i="15"/>
  <c r="AI518" i="15"/>
  <c r="AJ518" i="15"/>
  <c r="AK518" i="15"/>
  <c r="L519" i="15"/>
  <c r="AH519" i="15"/>
  <c r="AI519" i="15"/>
  <c r="AJ519" i="15"/>
  <c r="AK519" i="15"/>
  <c r="L520" i="15"/>
  <c r="AH520" i="15"/>
  <c r="AI520" i="15"/>
  <c r="AJ520" i="15"/>
  <c r="AK520" i="15"/>
  <c r="L521" i="15"/>
  <c r="AH521" i="15"/>
  <c r="AI521" i="15"/>
  <c r="AJ521" i="15"/>
  <c r="AK521" i="15"/>
  <c r="L522" i="15"/>
  <c r="AH522" i="15"/>
  <c r="AI522" i="15"/>
  <c r="AJ522" i="15"/>
  <c r="AK522" i="15"/>
  <c r="L523" i="15"/>
  <c r="AH523" i="15"/>
  <c r="AI523" i="15"/>
  <c r="AJ523" i="15"/>
  <c r="AK523" i="15"/>
  <c r="L524" i="15"/>
  <c r="AH524" i="15"/>
  <c r="AI524" i="15"/>
  <c r="AJ524" i="15"/>
  <c r="AK524" i="15"/>
  <c r="L525" i="15"/>
  <c r="AH525" i="15"/>
  <c r="AI525" i="15"/>
  <c r="AJ525" i="15"/>
  <c r="AK525" i="15"/>
  <c r="L526" i="15"/>
  <c r="AH526" i="15"/>
  <c r="AI526" i="15"/>
  <c r="AJ526" i="15"/>
  <c r="AK526" i="15"/>
  <c r="L527" i="15"/>
  <c r="AH527" i="15"/>
  <c r="AI527" i="15"/>
  <c r="AJ527" i="15"/>
  <c r="AK527" i="15"/>
  <c r="L528" i="15"/>
  <c r="AH528" i="15"/>
  <c r="AI528" i="15"/>
  <c r="AJ528" i="15"/>
  <c r="AK528" i="15"/>
  <c r="L529" i="15"/>
  <c r="AH529" i="15"/>
  <c r="AI529" i="15"/>
  <c r="AJ529" i="15"/>
  <c r="AK529" i="15"/>
  <c r="L530" i="15"/>
  <c r="AH530" i="15"/>
  <c r="AI530" i="15"/>
  <c r="AJ530" i="15"/>
  <c r="AK530" i="15"/>
  <c r="L531" i="15"/>
  <c r="AH531" i="15"/>
  <c r="AI531" i="15"/>
  <c r="AJ531" i="15"/>
  <c r="AK531" i="15"/>
  <c r="L532" i="15"/>
  <c r="AH532" i="15"/>
  <c r="AI532" i="15"/>
  <c r="AJ532" i="15"/>
  <c r="AK532" i="15"/>
  <c r="L533" i="15"/>
  <c r="AH533" i="15"/>
  <c r="AI533" i="15"/>
  <c r="AJ533" i="15"/>
  <c r="AK533" i="15"/>
  <c r="L534" i="15"/>
  <c r="AH534" i="15"/>
  <c r="AI534" i="15"/>
  <c r="AJ534" i="15"/>
  <c r="AK534" i="15"/>
  <c r="L535" i="15"/>
  <c r="AH535" i="15"/>
  <c r="AI535" i="15"/>
  <c r="AJ535" i="15"/>
  <c r="AK535" i="15"/>
  <c r="L536" i="15"/>
  <c r="AH536" i="15"/>
  <c r="AI536" i="15"/>
  <c r="AJ536" i="15"/>
  <c r="AK536" i="15"/>
  <c r="L537" i="15"/>
  <c r="AH537" i="15"/>
  <c r="AI537" i="15"/>
  <c r="AJ537" i="15"/>
  <c r="AK537" i="15"/>
  <c r="L538" i="15"/>
  <c r="AH538" i="15"/>
  <c r="AI538" i="15"/>
  <c r="AJ538" i="15"/>
  <c r="AK538" i="15"/>
  <c r="L539" i="15"/>
  <c r="AH539" i="15"/>
  <c r="AI539" i="15"/>
  <c r="AJ539" i="15"/>
  <c r="AK539" i="15"/>
  <c r="L540" i="15"/>
  <c r="AH540" i="15"/>
  <c r="AI540" i="15"/>
  <c r="AJ540" i="15"/>
  <c r="AK540" i="15"/>
  <c r="L541" i="15"/>
  <c r="AH541" i="15"/>
  <c r="AI541" i="15"/>
  <c r="AJ541" i="15"/>
  <c r="AK541" i="15"/>
  <c r="L542" i="15"/>
  <c r="AH542" i="15"/>
  <c r="AI542" i="15"/>
  <c r="AJ542" i="15"/>
  <c r="AK542" i="15"/>
  <c r="L543" i="15"/>
  <c r="AH543" i="15"/>
  <c r="AI543" i="15"/>
  <c r="AJ543" i="15"/>
  <c r="AK543" i="15"/>
  <c r="L544" i="15"/>
  <c r="AH544" i="15"/>
  <c r="AI544" i="15"/>
  <c r="AJ544" i="15"/>
  <c r="AK544" i="15"/>
  <c r="L545" i="15"/>
  <c r="AH545" i="15"/>
  <c r="AI545" i="15"/>
  <c r="AJ545" i="15"/>
  <c r="AK545" i="15"/>
  <c r="L546" i="15"/>
  <c r="AH546" i="15"/>
  <c r="AI546" i="15"/>
  <c r="AJ546" i="15"/>
  <c r="AK546" i="15"/>
  <c r="L547" i="15"/>
  <c r="AH547" i="15"/>
  <c r="AI547" i="15"/>
  <c r="AJ547" i="15"/>
  <c r="AK547" i="15"/>
  <c r="L548" i="15"/>
  <c r="AH548" i="15"/>
  <c r="AI548" i="15"/>
  <c r="AJ548" i="15"/>
  <c r="AK548" i="15"/>
  <c r="L549" i="15"/>
  <c r="AH549" i="15"/>
  <c r="AI549" i="15"/>
  <c r="AJ549" i="15"/>
  <c r="AK549" i="15"/>
  <c r="L550" i="15"/>
  <c r="AH550" i="15"/>
  <c r="AI550" i="15"/>
  <c r="AJ550" i="15"/>
  <c r="AK550" i="15"/>
  <c r="L551" i="15"/>
  <c r="AH551" i="15"/>
  <c r="AI551" i="15"/>
  <c r="AJ551" i="15"/>
  <c r="AK551" i="15"/>
  <c r="L552" i="15"/>
  <c r="AH552" i="15"/>
  <c r="AI552" i="15"/>
  <c r="AJ552" i="15"/>
  <c r="AK552" i="15"/>
  <c r="L553" i="15"/>
  <c r="AH553" i="15"/>
  <c r="AI553" i="15"/>
  <c r="AJ553" i="15"/>
  <c r="AK553" i="15"/>
  <c r="L554" i="15"/>
  <c r="AH554" i="15"/>
  <c r="AI554" i="15"/>
  <c r="AJ554" i="15"/>
  <c r="AK554" i="15"/>
  <c r="L555" i="15"/>
  <c r="AH555" i="15"/>
  <c r="AI555" i="15"/>
  <c r="AJ555" i="15"/>
  <c r="AK555" i="15"/>
  <c r="L556" i="15"/>
  <c r="AH556" i="15"/>
  <c r="AI556" i="15"/>
  <c r="AJ556" i="15"/>
  <c r="AK556" i="15"/>
  <c r="L557" i="15"/>
  <c r="AH557" i="15"/>
  <c r="AI557" i="15"/>
  <c r="AJ557" i="15"/>
  <c r="AK557" i="15"/>
  <c r="L558" i="15"/>
  <c r="AH558" i="15"/>
  <c r="AI558" i="15"/>
  <c r="AJ558" i="15"/>
  <c r="AK558" i="15"/>
  <c r="L559" i="15"/>
  <c r="AH559" i="15"/>
  <c r="AI559" i="15"/>
  <c r="AJ559" i="15"/>
  <c r="AK559" i="15"/>
  <c r="L560" i="15"/>
  <c r="AH560" i="15"/>
  <c r="AI560" i="15"/>
  <c r="AJ560" i="15"/>
  <c r="AK560" i="15"/>
  <c r="L561" i="15"/>
  <c r="AH561" i="15"/>
  <c r="AI561" i="15"/>
  <c r="AJ561" i="15"/>
  <c r="AK561" i="15"/>
  <c r="L562" i="15"/>
  <c r="AH562" i="15"/>
  <c r="AI562" i="15"/>
  <c r="AJ562" i="15"/>
  <c r="AK562" i="15"/>
  <c r="L563" i="15"/>
  <c r="AH563" i="15"/>
  <c r="AI563" i="15"/>
  <c r="AJ563" i="15"/>
  <c r="AK563" i="15"/>
  <c r="L564" i="15"/>
  <c r="AH564" i="15"/>
  <c r="AI564" i="15"/>
  <c r="AJ564" i="15"/>
  <c r="AK564" i="15"/>
  <c r="L565" i="15"/>
  <c r="AH565" i="15"/>
  <c r="AI565" i="15"/>
  <c r="AJ565" i="15"/>
  <c r="AK565" i="15"/>
  <c r="L566" i="15"/>
  <c r="AH566" i="15"/>
  <c r="AI566" i="15"/>
  <c r="AJ566" i="15"/>
  <c r="AK566" i="15"/>
  <c r="L567" i="15"/>
  <c r="AH567" i="15"/>
  <c r="AI567" i="15"/>
  <c r="AJ567" i="15"/>
  <c r="AK567" i="15"/>
  <c r="L568" i="15"/>
  <c r="AH568" i="15"/>
  <c r="AI568" i="15"/>
  <c r="AJ568" i="15"/>
  <c r="AK568" i="15"/>
  <c r="L569" i="15"/>
  <c r="AH569" i="15"/>
  <c r="AI569" i="15"/>
  <c r="AJ569" i="15"/>
  <c r="AK569" i="15"/>
  <c r="L570" i="15"/>
  <c r="AH570" i="15"/>
  <c r="AI570" i="15"/>
  <c r="AJ570" i="15"/>
  <c r="AK570" i="15"/>
  <c r="L571" i="15"/>
  <c r="AH571" i="15"/>
  <c r="AI571" i="15"/>
  <c r="AJ571" i="15"/>
  <c r="AK571" i="15"/>
  <c r="L572" i="15"/>
  <c r="AH572" i="15"/>
  <c r="AI572" i="15"/>
  <c r="AJ572" i="15"/>
  <c r="AK572" i="15"/>
  <c r="L573" i="15"/>
  <c r="AH573" i="15"/>
  <c r="AI573" i="15"/>
  <c r="AJ573" i="15"/>
  <c r="AK573" i="15"/>
  <c r="L574" i="15"/>
  <c r="AH574" i="15"/>
  <c r="AI574" i="15"/>
  <c r="AJ574" i="15"/>
  <c r="AK574" i="15"/>
  <c r="L575" i="15"/>
  <c r="AH575" i="15"/>
  <c r="AI575" i="15"/>
  <c r="AJ575" i="15"/>
  <c r="AK575" i="15"/>
  <c r="L576" i="15"/>
  <c r="AH576" i="15"/>
  <c r="AI576" i="15"/>
  <c r="AJ576" i="15"/>
  <c r="AK576" i="15"/>
  <c r="L577" i="15"/>
  <c r="AH577" i="15"/>
  <c r="AI577" i="15"/>
  <c r="AJ577" i="15"/>
  <c r="AK577" i="15"/>
  <c r="L578" i="15"/>
  <c r="AH578" i="15"/>
  <c r="AI578" i="15"/>
  <c r="AJ578" i="15"/>
  <c r="AK578" i="15"/>
  <c r="L579" i="15"/>
  <c r="AH579" i="15"/>
  <c r="AI579" i="15"/>
  <c r="AJ579" i="15"/>
  <c r="AK579" i="15"/>
  <c r="L580" i="15"/>
  <c r="AH580" i="15"/>
  <c r="AI580" i="15"/>
  <c r="AJ580" i="15"/>
  <c r="AK580" i="15"/>
  <c r="L581" i="15"/>
  <c r="AH581" i="15"/>
  <c r="AI581" i="15"/>
  <c r="AJ581" i="15"/>
  <c r="AK581" i="15"/>
  <c r="L582" i="15"/>
  <c r="AH582" i="15"/>
  <c r="AI582" i="15"/>
  <c r="AJ582" i="15"/>
  <c r="AK582" i="15"/>
  <c r="L583" i="15"/>
  <c r="AH583" i="15"/>
  <c r="AI583" i="15"/>
  <c r="AJ583" i="15"/>
  <c r="AK583" i="15"/>
  <c r="L584" i="15"/>
  <c r="AH584" i="15"/>
  <c r="AI584" i="15"/>
  <c r="AJ584" i="15"/>
  <c r="AK584" i="15"/>
  <c r="L585" i="15"/>
  <c r="AH585" i="15"/>
  <c r="AI585" i="15"/>
  <c r="AJ585" i="15"/>
  <c r="AK585" i="15"/>
  <c r="L586" i="15"/>
  <c r="AH586" i="15"/>
  <c r="AI586" i="15"/>
  <c r="AJ586" i="15"/>
  <c r="AK586" i="15"/>
  <c r="L587" i="15"/>
  <c r="AH587" i="15"/>
  <c r="AI587" i="15"/>
  <c r="AJ587" i="15"/>
  <c r="AK587" i="15"/>
  <c r="L588" i="15"/>
  <c r="AH588" i="15"/>
  <c r="AI588" i="15"/>
  <c r="AJ588" i="15"/>
  <c r="AK588" i="15"/>
  <c r="L589" i="15"/>
  <c r="AH589" i="15"/>
  <c r="AI589" i="15"/>
  <c r="AJ589" i="15"/>
  <c r="AK589" i="15"/>
  <c r="L590" i="15"/>
  <c r="AH590" i="15"/>
  <c r="AI590" i="15"/>
  <c r="AJ590" i="15"/>
  <c r="AK590" i="15"/>
  <c r="L591" i="15"/>
  <c r="AH591" i="15"/>
  <c r="AI591" i="15"/>
  <c r="AJ591" i="15"/>
  <c r="AK591" i="15"/>
  <c r="L592" i="15"/>
  <c r="AH592" i="15"/>
  <c r="AI592" i="15"/>
  <c r="AJ592" i="15"/>
  <c r="AK592" i="15"/>
  <c r="L593" i="15"/>
  <c r="AH593" i="15"/>
  <c r="AI593" i="15"/>
  <c r="AJ593" i="15"/>
  <c r="AK593" i="15"/>
  <c r="L594" i="15"/>
  <c r="AH594" i="15"/>
  <c r="AI594" i="15"/>
  <c r="AJ594" i="15"/>
  <c r="AK594" i="15"/>
  <c r="L595" i="15"/>
  <c r="AH595" i="15"/>
  <c r="AI595" i="15"/>
  <c r="AJ595" i="15"/>
  <c r="AK595" i="15"/>
  <c r="L596" i="15"/>
  <c r="AH596" i="15"/>
  <c r="AI596" i="15"/>
  <c r="AJ596" i="15"/>
  <c r="AK596" i="15"/>
  <c r="L597" i="15"/>
  <c r="AH597" i="15"/>
  <c r="AI597" i="15"/>
  <c r="AJ597" i="15"/>
  <c r="AK597" i="15"/>
  <c r="L598" i="15"/>
  <c r="AH598" i="15"/>
  <c r="AI598" i="15"/>
  <c r="AJ598" i="15"/>
  <c r="AK598" i="15"/>
  <c r="L599" i="15"/>
  <c r="AH599" i="15"/>
  <c r="AI599" i="15"/>
  <c r="AJ599" i="15"/>
  <c r="AK599" i="15"/>
  <c r="L600" i="15"/>
  <c r="AH600" i="15"/>
  <c r="AI600" i="15"/>
  <c r="AJ600" i="15"/>
  <c r="AK600" i="15"/>
  <c r="L601" i="15"/>
  <c r="AH601" i="15"/>
  <c r="AI601" i="15"/>
  <c r="AJ601" i="15"/>
  <c r="AK601" i="15"/>
  <c r="L602" i="15"/>
  <c r="AH602" i="15"/>
  <c r="AI602" i="15"/>
  <c r="AJ602" i="15"/>
  <c r="AK602" i="15"/>
  <c r="L603" i="15"/>
  <c r="AH603" i="15"/>
  <c r="AI603" i="15"/>
  <c r="AJ603" i="15"/>
  <c r="AK603" i="15"/>
  <c r="L604" i="15"/>
  <c r="AH604" i="15"/>
  <c r="AI604" i="15"/>
  <c r="AJ604" i="15"/>
  <c r="AK604" i="15"/>
  <c r="L605" i="15"/>
  <c r="AH605" i="15"/>
  <c r="AI605" i="15"/>
  <c r="AJ605" i="15"/>
  <c r="AK605" i="15"/>
  <c r="L606" i="15"/>
  <c r="AH606" i="15"/>
  <c r="AI606" i="15"/>
  <c r="AJ606" i="15"/>
  <c r="AK606" i="15"/>
  <c r="L607" i="15"/>
  <c r="AH607" i="15"/>
  <c r="AI607" i="15"/>
  <c r="AJ607" i="15"/>
  <c r="AK607" i="15"/>
  <c r="L608" i="15"/>
  <c r="AH608" i="15"/>
  <c r="AI608" i="15"/>
  <c r="AJ608" i="15"/>
  <c r="AK608" i="15"/>
  <c r="L609" i="15"/>
  <c r="AH609" i="15"/>
  <c r="AI609" i="15"/>
  <c r="AJ609" i="15"/>
  <c r="AK609" i="15"/>
  <c r="L610" i="15"/>
  <c r="AH610" i="15"/>
  <c r="AI610" i="15"/>
  <c r="AJ610" i="15"/>
  <c r="AK610" i="15"/>
  <c r="L611" i="15"/>
  <c r="AH611" i="15"/>
  <c r="AI611" i="15"/>
  <c r="AJ611" i="15"/>
  <c r="AK611" i="15"/>
  <c r="L612" i="15"/>
  <c r="AH612" i="15"/>
  <c r="AI612" i="15"/>
  <c r="AJ612" i="15"/>
  <c r="AK612" i="15"/>
  <c r="L613" i="15"/>
  <c r="AH613" i="15"/>
  <c r="AI613" i="15"/>
  <c r="AJ613" i="15"/>
  <c r="AK613" i="15"/>
  <c r="L614" i="15"/>
  <c r="AH614" i="15"/>
  <c r="AI614" i="15"/>
  <c r="AJ614" i="15"/>
  <c r="AK614" i="15"/>
  <c r="L615" i="15"/>
  <c r="AH615" i="15"/>
  <c r="AI615" i="15"/>
  <c r="AJ615" i="15"/>
  <c r="AK615" i="15"/>
  <c r="L616" i="15"/>
  <c r="AH616" i="15"/>
  <c r="AI616" i="15"/>
  <c r="AJ616" i="15"/>
  <c r="AK616" i="15"/>
  <c r="L617" i="15"/>
  <c r="AH617" i="15"/>
  <c r="AI617" i="15"/>
  <c r="AJ617" i="15"/>
  <c r="AK617" i="15"/>
  <c r="L618" i="15"/>
  <c r="AH618" i="15"/>
  <c r="AI618" i="15"/>
  <c r="AJ618" i="15"/>
  <c r="AK618" i="15"/>
  <c r="L619" i="15"/>
  <c r="AH619" i="15"/>
  <c r="AI619" i="15"/>
  <c r="AJ619" i="15"/>
  <c r="AK619" i="15"/>
  <c r="L620" i="15"/>
  <c r="AH620" i="15"/>
  <c r="AI620" i="15"/>
  <c r="AJ620" i="15"/>
  <c r="AK620" i="15"/>
  <c r="L621" i="15"/>
  <c r="AH621" i="15"/>
  <c r="AI621" i="15"/>
  <c r="AJ621" i="15"/>
  <c r="AK621" i="15"/>
  <c r="L622" i="15"/>
  <c r="AH622" i="15"/>
  <c r="AI622" i="15"/>
  <c r="AJ622" i="15"/>
  <c r="AK622" i="15"/>
  <c r="L623" i="15"/>
  <c r="AH623" i="15"/>
  <c r="AI623" i="15"/>
  <c r="AJ623" i="15"/>
  <c r="AK623" i="15"/>
  <c r="L624" i="15"/>
  <c r="AH624" i="15"/>
  <c r="AI624" i="15"/>
  <c r="AJ624" i="15"/>
  <c r="AK624" i="15"/>
  <c r="L625" i="15"/>
  <c r="AH625" i="15"/>
  <c r="AI625" i="15"/>
  <c r="AJ625" i="15"/>
  <c r="AK625" i="15"/>
  <c r="L626" i="15"/>
  <c r="AH626" i="15"/>
  <c r="AI626" i="15"/>
  <c r="AJ626" i="15"/>
  <c r="AK626" i="15"/>
  <c r="L627" i="15"/>
  <c r="AH627" i="15"/>
  <c r="AI627" i="15"/>
  <c r="AJ627" i="15"/>
  <c r="AK627" i="15"/>
  <c r="L628" i="15"/>
  <c r="AH628" i="15"/>
  <c r="AI628" i="15"/>
  <c r="AJ628" i="15"/>
  <c r="AK628" i="15"/>
  <c r="L629" i="15"/>
  <c r="AH629" i="15"/>
  <c r="AI629" i="15"/>
  <c r="AJ629" i="15"/>
  <c r="AK629" i="15"/>
  <c r="L630" i="15"/>
  <c r="AH630" i="15"/>
  <c r="AI630" i="15"/>
  <c r="AJ630" i="15"/>
  <c r="AK630" i="15"/>
  <c r="L631" i="15"/>
  <c r="AH631" i="15"/>
  <c r="AI631" i="15"/>
  <c r="AJ631" i="15"/>
  <c r="AK631" i="15"/>
  <c r="L632" i="15"/>
  <c r="AH632" i="15"/>
  <c r="AI632" i="15"/>
  <c r="AJ632" i="15"/>
  <c r="AK632" i="15"/>
  <c r="L633" i="15"/>
  <c r="AH633" i="15"/>
  <c r="AI633" i="15"/>
  <c r="AJ633" i="15"/>
  <c r="AK633" i="15"/>
  <c r="L634" i="15"/>
  <c r="AH634" i="15"/>
  <c r="AI634" i="15"/>
  <c r="AJ634" i="15"/>
  <c r="AK634" i="15"/>
  <c r="L635" i="15"/>
  <c r="AH635" i="15"/>
  <c r="AI635" i="15"/>
  <c r="AJ635" i="15"/>
  <c r="AK635" i="15"/>
  <c r="L636" i="15"/>
  <c r="AH636" i="15"/>
  <c r="AI636" i="15"/>
  <c r="AJ636" i="15"/>
  <c r="AK636" i="15"/>
  <c r="L637" i="15"/>
  <c r="AH637" i="15"/>
  <c r="AI637" i="15"/>
  <c r="AJ637" i="15"/>
  <c r="AK637" i="15"/>
  <c r="L638" i="15"/>
  <c r="AH638" i="15"/>
  <c r="AI638" i="15"/>
  <c r="AJ638" i="15"/>
  <c r="AK638" i="15"/>
  <c r="L639" i="15"/>
  <c r="AH639" i="15"/>
  <c r="AI639" i="15"/>
  <c r="AJ639" i="15"/>
  <c r="AK639" i="15"/>
  <c r="L640" i="15"/>
  <c r="AH640" i="15"/>
  <c r="AI640" i="15"/>
  <c r="AJ640" i="15"/>
  <c r="AK640" i="15"/>
  <c r="L641" i="15"/>
  <c r="AH641" i="15"/>
  <c r="AI641" i="15"/>
  <c r="AJ641" i="15"/>
  <c r="AK641" i="15"/>
  <c r="L642" i="15"/>
  <c r="AH642" i="15"/>
  <c r="AI642" i="15"/>
  <c r="AJ642" i="15"/>
  <c r="AK642" i="15"/>
  <c r="L643" i="15"/>
  <c r="AH643" i="15"/>
  <c r="AI643" i="15"/>
  <c r="AJ643" i="15"/>
  <c r="AK643" i="15"/>
  <c r="L644" i="15"/>
  <c r="AH644" i="15"/>
  <c r="AI644" i="15"/>
  <c r="AJ644" i="15"/>
  <c r="AK644" i="15"/>
  <c r="L645" i="15"/>
  <c r="AH645" i="15"/>
  <c r="AI645" i="15"/>
  <c r="AJ645" i="15"/>
  <c r="AK645" i="15"/>
  <c r="L646" i="15"/>
  <c r="AH646" i="15"/>
  <c r="AI646" i="15"/>
  <c r="AJ646" i="15"/>
  <c r="AK646" i="15"/>
  <c r="L647" i="15"/>
  <c r="AH647" i="15"/>
  <c r="AI647" i="15"/>
  <c r="AJ647" i="15"/>
  <c r="AK647" i="15"/>
  <c r="L648" i="15"/>
  <c r="AH648" i="15"/>
  <c r="AI648" i="15"/>
  <c r="AJ648" i="15"/>
  <c r="AK648" i="15"/>
  <c r="L649" i="15"/>
  <c r="AH649" i="15"/>
  <c r="AI649" i="15"/>
  <c r="AJ649" i="15"/>
  <c r="AK649" i="15"/>
  <c r="L650" i="15"/>
  <c r="AH650" i="15"/>
  <c r="AI650" i="15"/>
  <c r="AJ650" i="15"/>
  <c r="AK650" i="15"/>
  <c r="L651" i="15"/>
  <c r="AH651" i="15"/>
  <c r="AI651" i="15"/>
  <c r="AJ651" i="15"/>
  <c r="AK651" i="15"/>
  <c r="L652" i="15"/>
  <c r="AH652" i="15"/>
  <c r="AI652" i="15"/>
  <c r="AJ652" i="15"/>
  <c r="AK652" i="15"/>
  <c r="L653" i="15"/>
  <c r="AH653" i="15"/>
  <c r="AI653" i="15"/>
  <c r="AJ653" i="15"/>
  <c r="AK653" i="15"/>
  <c r="L654" i="15"/>
  <c r="AH654" i="15"/>
  <c r="AI654" i="15"/>
  <c r="AJ654" i="15"/>
  <c r="AK654" i="15"/>
  <c r="L655" i="15"/>
  <c r="AH655" i="15"/>
  <c r="AI655" i="15"/>
  <c r="AJ655" i="15"/>
  <c r="AK655" i="15"/>
  <c r="L656" i="15"/>
  <c r="AH656" i="15"/>
  <c r="AI656" i="15"/>
  <c r="AJ656" i="15"/>
  <c r="AK656" i="15"/>
  <c r="L657" i="15"/>
  <c r="AH657" i="15"/>
  <c r="AI657" i="15"/>
  <c r="AJ657" i="15"/>
  <c r="AK657" i="15"/>
  <c r="L658" i="15"/>
  <c r="AH658" i="15"/>
  <c r="AI658" i="15"/>
  <c r="AJ658" i="15"/>
  <c r="AK658" i="15"/>
  <c r="L659" i="15"/>
  <c r="AH659" i="15"/>
  <c r="AI659" i="15"/>
  <c r="AJ659" i="15"/>
  <c r="AK659" i="15"/>
  <c r="L660" i="15"/>
  <c r="AH660" i="15"/>
  <c r="AI660" i="15"/>
  <c r="AJ660" i="15"/>
  <c r="AK660" i="15"/>
  <c r="L661" i="15"/>
  <c r="AH661" i="15"/>
  <c r="AI661" i="15"/>
  <c r="AJ661" i="15"/>
  <c r="AK661" i="15"/>
  <c r="L662" i="15"/>
  <c r="AH662" i="15"/>
  <c r="AI662" i="15"/>
  <c r="AJ662" i="15"/>
  <c r="AK662" i="15"/>
  <c r="L663" i="15"/>
  <c r="AH663" i="15"/>
  <c r="AI663" i="15"/>
  <c r="AJ663" i="15"/>
  <c r="AK663" i="15"/>
  <c r="L664" i="15"/>
  <c r="AH664" i="15"/>
  <c r="AI664" i="15"/>
  <c r="AJ664" i="15"/>
  <c r="AK664" i="15"/>
  <c r="L665" i="15"/>
  <c r="AH665" i="15"/>
  <c r="AI665" i="15"/>
  <c r="AJ665" i="15"/>
  <c r="AK665" i="15"/>
  <c r="L666" i="15"/>
  <c r="AH666" i="15"/>
  <c r="AI666" i="15"/>
  <c r="AJ666" i="15"/>
  <c r="AK666" i="15"/>
  <c r="L667" i="15"/>
  <c r="AH667" i="15"/>
  <c r="AI667" i="15"/>
  <c r="AJ667" i="15"/>
  <c r="AK667" i="15"/>
  <c r="L668" i="15"/>
  <c r="AH668" i="15"/>
  <c r="AI668" i="15"/>
  <c r="AJ668" i="15"/>
  <c r="AK668" i="15"/>
  <c r="L669" i="15"/>
  <c r="AH669" i="15"/>
  <c r="AI669" i="15"/>
  <c r="AJ669" i="15"/>
  <c r="AK669" i="15"/>
  <c r="L670" i="15"/>
  <c r="AH670" i="15"/>
  <c r="AI670" i="15"/>
  <c r="AJ670" i="15"/>
  <c r="AK670" i="15"/>
  <c r="L671" i="15"/>
  <c r="AH671" i="15"/>
  <c r="AI671" i="15"/>
  <c r="AJ671" i="15"/>
  <c r="AK671" i="15"/>
  <c r="L672" i="15"/>
  <c r="AH672" i="15"/>
  <c r="AI672" i="15"/>
  <c r="AJ672" i="15"/>
  <c r="AK672" i="15"/>
  <c r="L673" i="15"/>
  <c r="AH673" i="15"/>
  <c r="AI673" i="15"/>
  <c r="AJ673" i="15"/>
  <c r="AK673" i="15"/>
  <c r="L674" i="15"/>
  <c r="AH674" i="15"/>
  <c r="AI674" i="15"/>
  <c r="AJ674" i="15"/>
  <c r="AK674" i="15"/>
  <c r="L675" i="15"/>
  <c r="AH675" i="15"/>
  <c r="AI675" i="15"/>
  <c r="AJ675" i="15"/>
  <c r="AK675" i="15"/>
  <c r="L676" i="15"/>
  <c r="AH676" i="15"/>
  <c r="AI676" i="15"/>
  <c r="AJ676" i="15"/>
  <c r="AK676" i="15"/>
  <c r="L677" i="15"/>
  <c r="AH677" i="15"/>
  <c r="AI677" i="15"/>
  <c r="AJ677" i="15"/>
  <c r="AK677" i="15"/>
  <c r="L678" i="15"/>
  <c r="AH678" i="15"/>
  <c r="AI678" i="15"/>
  <c r="AJ678" i="15"/>
  <c r="AK678" i="15"/>
  <c r="L679" i="15"/>
  <c r="AH679" i="15"/>
  <c r="AI679" i="15"/>
  <c r="AJ679" i="15"/>
  <c r="AK679" i="15"/>
  <c r="L680" i="15"/>
  <c r="AH680" i="15"/>
  <c r="AI680" i="15"/>
  <c r="AJ680" i="15"/>
  <c r="AK680" i="15"/>
  <c r="L681" i="15"/>
  <c r="AH681" i="15"/>
  <c r="AI681" i="15"/>
  <c r="AJ681" i="15"/>
  <c r="AK681" i="15"/>
  <c r="L682" i="15"/>
  <c r="AH682" i="15"/>
  <c r="AI682" i="15"/>
  <c r="AJ682" i="15"/>
  <c r="AK682" i="15"/>
  <c r="L683" i="15"/>
  <c r="AH683" i="15"/>
  <c r="AI683" i="15"/>
  <c r="AJ683" i="15"/>
  <c r="AK683" i="15"/>
  <c r="L684" i="15"/>
  <c r="AH684" i="15"/>
  <c r="AI684" i="15"/>
  <c r="AJ684" i="15"/>
  <c r="AK684" i="15"/>
  <c r="L685" i="15"/>
  <c r="AH685" i="15"/>
  <c r="AI685" i="15"/>
  <c r="AJ685" i="15"/>
  <c r="AK685" i="15"/>
  <c r="L686" i="15"/>
  <c r="AH686" i="15"/>
  <c r="AI686" i="15"/>
  <c r="AJ686" i="15"/>
  <c r="AK686" i="15"/>
  <c r="L687" i="15"/>
  <c r="AH687" i="15"/>
  <c r="AI687" i="15"/>
  <c r="AJ687" i="15"/>
  <c r="AK687" i="15"/>
  <c r="L688" i="15"/>
  <c r="AH688" i="15"/>
  <c r="AI688" i="15"/>
  <c r="AJ688" i="15"/>
  <c r="AK688" i="15"/>
  <c r="L689" i="15"/>
  <c r="AH689" i="15"/>
  <c r="AI689" i="15"/>
  <c r="AJ689" i="15"/>
  <c r="AK689" i="15"/>
  <c r="L690" i="15"/>
  <c r="AH690" i="15"/>
  <c r="AI690" i="15"/>
  <c r="AJ690" i="15"/>
  <c r="AK690" i="15"/>
  <c r="L691" i="15"/>
  <c r="AH691" i="15"/>
  <c r="AI691" i="15"/>
  <c r="AJ691" i="15"/>
  <c r="AK691" i="15"/>
  <c r="L692" i="15"/>
  <c r="AH692" i="15"/>
  <c r="AI692" i="15"/>
  <c r="AJ692" i="15"/>
  <c r="AK692" i="15"/>
  <c r="L693" i="15"/>
  <c r="AH693" i="15"/>
  <c r="AI693" i="15"/>
  <c r="AJ693" i="15"/>
  <c r="AK693" i="15"/>
  <c r="L694" i="15"/>
  <c r="AH694" i="15"/>
  <c r="AI694" i="15"/>
  <c r="AJ694" i="15"/>
  <c r="AK694" i="15"/>
  <c r="L695" i="15"/>
  <c r="AH695" i="15"/>
  <c r="AI695" i="15"/>
  <c r="AJ695" i="15"/>
  <c r="AK695" i="15"/>
  <c r="L696" i="15"/>
  <c r="AH696" i="15"/>
  <c r="AI696" i="15"/>
  <c r="AJ696" i="15"/>
  <c r="AK696" i="15"/>
  <c r="L697" i="15"/>
  <c r="AH697" i="15"/>
  <c r="AI697" i="15"/>
  <c r="AJ697" i="15"/>
  <c r="AK697" i="15"/>
  <c r="L698" i="15"/>
  <c r="AH698" i="15"/>
  <c r="AI698" i="15"/>
  <c r="AJ698" i="15"/>
  <c r="AK698" i="15"/>
  <c r="L699" i="15"/>
  <c r="AH699" i="15"/>
  <c r="AI699" i="15"/>
  <c r="AJ699" i="15"/>
  <c r="AK699" i="15"/>
  <c r="L700" i="15"/>
  <c r="AH700" i="15"/>
  <c r="AI700" i="15"/>
  <c r="AJ700" i="15"/>
  <c r="AK700" i="15"/>
  <c r="L701" i="15"/>
  <c r="AH701" i="15"/>
  <c r="AI701" i="15"/>
  <c r="AJ701" i="15"/>
  <c r="AK701" i="15"/>
  <c r="L702" i="15"/>
  <c r="AH702" i="15"/>
  <c r="AI702" i="15"/>
  <c r="AJ702" i="15"/>
  <c r="AK702" i="15"/>
  <c r="L703" i="15"/>
  <c r="AH703" i="15"/>
  <c r="AI703" i="15"/>
  <c r="AJ703" i="15"/>
  <c r="AK703" i="15"/>
  <c r="L704" i="15"/>
  <c r="AH704" i="15"/>
  <c r="AI704" i="15"/>
  <c r="AJ704" i="15"/>
  <c r="AK704" i="15"/>
  <c r="L705" i="15"/>
  <c r="AH705" i="15"/>
  <c r="AI705" i="15"/>
  <c r="AJ705" i="15"/>
  <c r="AK705" i="15"/>
  <c r="L706" i="15"/>
  <c r="AH706" i="15"/>
  <c r="AI706" i="15"/>
  <c r="AJ706" i="15"/>
  <c r="AK706" i="15"/>
  <c r="L707" i="15"/>
  <c r="AH707" i="15"/>
  <c r="AI707" i="15"/>
  <c r="AJ707" i="15"/>
  <c r="AK707" i="15"/>
  <c r="L708" i="15"/>
  <c r="AH708" i="15"/>
  <c r="AI708" i="15"/>
  <c r="AJ708" i="15"/>
  <c r="AK708" i="15"/>
  <c r="L709" i="15"/>
  <c r="AH709" i="15"/>
  <c r="AI709" i="15"/>
  <c r="AJ709" i="15"/>
  <c r="AK709" i="15"/>
  <c r="L710" i="15"/>
  <c r="AH710" i="15"/>
  <c r="AI710" i="15"/>
  <c r="AJ710" i="15"/>
  <c r="AK710" i="15"/>
  <c r="L711" i="15"/>
  <c r="AH711" i="15"/>
  <c r="AI711" i="15"/>
  <c r="AJ711" i="15"/>
  <c r="AK711" i="15"/>
  <c r="L712" i="15"/>
  <c r="AH712" i="15"/>
  <c r="AI712" i="15"/>
  <c r="AJ712" i="15"/>
  <c r="AK712" i="15"/>
  <c r="L713" i="15"/>
  <c r="AH713" i="15"/>
  <c r="AI713" i="15"/>
  <c r="AJ713" i="15"/>
  <c r="AK713" i="15"/>
  <c r="L714" i="15"/>
  <c r="AH714" i="15"/>
  <c r="AI714" i="15"/>
  <c r="AJ714" i="15"/>
  <c r="AK714" i="15"/>
  <c r="L715" i="15"/>
  <c r="AH715" i="15"/>
  <c r="AI715" i="15"/>
  <c r="AJ715" i="15"/>
  <c r="AK715" i="15"/>
  <c r="L716" i="15"/>
  <c r="AH716" i="15"/>
  <c r="AI716" i="15"/>
  <c r="AJ716" i="15"/>
  <c r="AK716" i="15"/>
  <c r="L717" i="15"/>
  <c r="AH717" i="15"/>
  <c r="AI717" i="15"/>
  <c r="AJ717" i="15"/>
  <c r="AK717" i="15"/>
  <c r="L718" i="15"/>
  <c r="AH718" i="15"/>
  <c r="AI718" i="15"/>
  <c r="AJ718" i="15"/>
  <c r="AK718" i="15"/>
  <c r="L719" i="15"/>
  <c r="AH719" i="15"/>
  <c r="AI719" i="15"/>
  <c r="AJ719" i="15"/>
  <c r="AK719" i="15"/>
  <c r="L720" i="15"/>
  <c r="AH720" i="15"/>
  <c r="AI720" i="15"/>
  <c r="AJ720" i="15"/>
  <c r="AK720" i="15"/>
  <c r="L721" i="15"/>
  <c r="AH721" i="15"/>
  <c r="AI721" i="15"/>
  <c r="AJ721" i="15"/>
  <c r="AK721" i="15"/>
  <c r="L722" i="15"/>
  <c r="AH722" i="15"/>
  <c r="AI722" i="15"/>
  <c r="AJ722" i="15"/>
  <c r="AK722" i="15"/>
  <c r="L723" i="15"/>
  <c r="AH723" i="15"/>
  <c r="AI723" i="15"/>
  <c r="AJ723" i="15"/>
  <c r="AK723" i="15"/>
  <c r="L724" i="15"/>
  <c r="AH724" i="15"/>
  <c r="AI724" i="15"/>
  <c r="AJ724" i="15"/>
  <c r="AK724" i="15"/>
  <c r="L725" i="15"/>
  <c r="AH725" i="15"/>
  <c r="AI725" i="15"/>
  <c r="AJ725" i="15"/>
  <c r="AK725" i="15"/>
  <c r="L726" i="15"/>
  <c r="AH726" i="15"/>
  <c r="AI726" i="15"/>
  <c r="AJ726" i="15"/>
  <c r="AK726" i="15"/>
  <c r="L727" i="15"/>
  <c r="AH727" i="15"/>
  <c r="AI727" i="15"/>
  <c r="AJ727" i="15"/>
  <c r="AK727" i="15"/>
  <c r="L728" i="15"/>
  <c r="AH728" i="15"/>
  <c r="AI728" i="15"/>
  <c r="AJ728" i="15"/>
  <c r="AK728" i="15"/>
  <c r="L729" i="15"/>
  <c r="AH729" i="15"/>
  <c r="AI729" i="15"/>
  <c r="AJ729" i="15"/>
  <c r="AK729" i="15"/>
  <c r="L730" i="15"/>
  <c r="AH730" i="15"/>
  <c r="AI730" i="15"/>
  <c r="AJ730" i="15"/>
  <c r="AK730" i="15"/>
  <c r="L731" i="15"/>
  <c r="AH731" i="15"/>
  <c r="AI731" i="15"/>
  <c r="AJ731" i="15"/>
  <c r="AK731" i="15"/>
  <c r="L732" i="15"/>
  <c r="AH732" i="15"/>
  <c r="AI732" i="15"/>
  <c r="AJ732" i="15"/>
  <c r="AK732" i="15"/>
  <c r="L733" i="15"/>
  <c r="AH733" i="15"/>
  <c r="AI733" i="15"/>
  <c r="AJ733" i="15"/>
  <c r="AK733" i="15"/>
  <c r="L734" i="15"/>
  <c r="AH734" i="15"/>
  <c r="AI734" i="15"/>
  <c r="AJ734" i="15"/>
  <c r="AK734" i="15"/>
  <c r="L735" i="15"/>
  <c r="AH735" i="15"/>
  <c r="AI735" i="15"/>
  <c r="AJ735" i="15"/>
  <c r="AK735" i="15"/>
  <c r="L736" i="15"/>
  <c r="AH736" i="15"/>
  <c r="AI736" i="15"/>
  <c r="AJ736" i="15"/>
  <c r="AK736" i="15"/>
  <c r="L737" i="15"/>
  <c r="AH737" i="15"/>
  <c r="AI737" i="15"/>
  <c r="AJ737" i="15"/>
  <c r="AK737" i="15"/>
  <c r="L738" i="15"/>
  <c r="AH738" i="15"/>
  <c r="AI738" i="15"/>
  <c r="AJ738" i="15"/>
  <c r="AK738" i="15"/>
  <c r="L739" i="15"/>
  <c r="AH739" i="15"/>
  <c r="AI739" i="15"/>
  <c r="AJ739" i="15"/>
  <c r="AK739" i="15"/>
  <c r="L740" i="15"/>
  <c r="AH740" i="15"/>
  <c r="AI740" i="15"/>
  <c r="AJ740" i="15"/>
  <c r="AK740" i="15"/>
  <c r="L741" i="15"/>
  <c r="AH741" i="15"/>
  <c r="AI741" i="15"/>
  <c r="AJ741" i="15"/>
  <c r="AK741" i="15"/>
  <c r="L742" i="15"/>
  <c r="AH742" i="15"/>
  <c r="AI742" i="15"/>
  <c r="AJ742" i="15"/>
  <c r="AK742" i="15"/>
  <c r="L743" i="15"/>
  <c r="AH743" i="15"/>
  <c r="AI743" i="15"/>
  <c r="AJ743" i="15"/>
  <c r="AK743" i="15"/>
  <c r="L744" i="15"/>
  <c r="AH744" i="15"/>
  <c r="AI744" i="15"/>
  <c r="AJ744" i="15"/>
  <c r="AK744" i="15"/>
  <c r="L745" i="15"/>
  <c r="AH745" i="15"/>
  <c r="AI745" i="15"/>
  <c r="AJ745" i="15"/>
  <c r="AK745" i="15"/>
  <c r="L746" i="15"/>
  <c r="AH746" i="15"/>
  <c r="AI746" i="15"/>
  <c r="AJ746" i="15"/>
  <c r="AK746" i="15"/>
  <c r="L747" i="15"/>
  <c r="AH747" i="15"/>
  <c r="AI747" i="15"/>
  <c r="AJ747" i="15"/>
  <c r="AK747" i="15"/>
  <c r="L748" i="15"/>
  <c r="AH748" i="15"/>
  <c r="AI748" i="15"/>
  <c r="AJ748" i="15"/>
  <c r="AK748" i="15"/>
  <c r="L749" i="15"/>
  <c r="AH749" i="15"/>
  <c r="AI749" i="15"/>
  <c r="AJ749" i="15"/>
  <c r="AK749" i="15"/>
  <c r="L750" i="15"/>
  <c r="AH750" i="15"/>
  <c r="AI750" i="15"/>
  <c r="AJ750" i="15"/>
  <c r="AK750" i="15"/>
  <c r="L751" i="15"/>
  <c r="AH751" i="15"/>
  <c r="AI751" i="15"/>
  <c r="AJ751" i="15"/>
  <c r="AK751" i="15"/>
  <c r="L752" i="15"/>
  <c r="AH752" i="15"/>
  <c r="AI752" i="15"/>
  <c r="AJ752" i="15"/>
  <c r="AK752" i="15"/>
  <c r="L753" i="15"/>
  <c r="AH753" i="15"/>
  <c r="AI753" i="15"/>
  <c r="AJ753" i="15"/>
  <c r="AK753" i="15"/>
  <c r="L754" i="15"/>
  <c r="AH754" i="15"/>
  <c r="AI754" i="15"/>
  <c r="AJ754" i="15"/>
  <c r="AK754" i="15"/>
  <c r="L755" i="15"/>
  <c r="AH755" i="15"/>
  <c r="AI755" i="15"/>
  <c r="AJ755" i="15"/>
  <c r="AK755" i="15"/>
  <c r="L756" i="15"/>
  <c r="AH756" i="15"/>
  <c r="AI756" i="15"/>
  <c r="AJ756" i="15"/>
  <c r="AK756" i="15"/>
  <c r="L757" i="15"/>
  <c r="AH757" i="15"/>
  <c r="AI757" i="15"/>
  <c r="AJ757" i="15"/>
  <c r="AK757" i="15"/>
  <c r="L758" i="15"/>
  <c r="AH758" i="15"/>
  <c r="AI758" i="15"/>
  <c r="AJ758" i="15"/>
  <c r="AK758" i="15"/>
  <c r="L759" i="15"/>
  <c r="AH759" i="15"/>
  <c r="AI759" i="15"/>
  <c r="AJ759" i="15"/>
  <c r="AK759" i="15"/>
  <c r="L760" i="15"/>
  <c r="AH760" i="15"/>
  <c r="AI760" i="15"/>
  <c r="AJ760" i="15"/>
  <c r="AK760" i="15"/>
  <c r="L761" i="15"/>
  <c r="AH761" i="15"/>
  <c r="AI761" i="15"/>
  <c r="AJ761" i="15"/>
  <c r="AK761" i="15"/>
  <c r="L762" i="15"/>
  <c r="AH762" i="15"/>
  <c r="AI762" i="15"/>
  <c r="AJ762" i="15"/>
  <c r="AK762" i="15"/>
  <c r="L763" i="15"/>
  <c r="AH763" i="15"/>
  <c r="AI763" i="15"/>
  <c r="AJ763" i="15"/>
  <c r="AK763" i="15"/>
  <c r="L764" i="15"/>
  <c r="AH764" i="15"/>
  <c r="AI764" i="15"/>
  <c r="AJ764" i="15"/>
  <c r="AK764" i="15"/>
  <c r="L765" i="15"/>
  <c r="AH765" i="15"/>
  <c r="AI765" i="15"/>
  <c r="AJ765" i="15"/>
  <c r="AK765" i="15"/>
  <c r="L766" i="15"/>
  <c r="AH766" i="15"/>
  <c r="AI766" i="15"/>
  <c r="AJ766" i="15"/>
  <c r="AK766" i="15"/>
  <c r="L767" i="15"/>
  <c r="AH767" i="15"/>
  <c r="AI767" i="15"/>
  <c r="AJ767" i="15"/>
  <c r="AK767" i="15"/>
  <c r="L768" i="15"/>
  <c r="AH768" i="15"/>
  <c r="AI768" i="15"/>
  <c r="AJ768" i="15"/>
  <c r="AK768" i="15"/>
  <c r="L769" i="15"/>
  <c r="AH769" i="15"/>
  <c r="AI769" i="15"/>
  <c r="AJ769" i="15"/>
  <c r="AK769" i="15"/>
  <c r="L770" i="15"/>
  <c r="AH770" i="15"/>
  <c r="AI770" i="15"/>
  <c r="AJ770" i="15"/>
  <c r="AK770" i="15"/>
  <c r="L771" i="15"/>
  <c r="AH771" i="15"/>
  <c r="AI771" i="15"/>
  <c r="AJ771" i="15"/>
  <c r="AK771" i="15"/>
  <c r="L772" i="15"/>
  <c r="AH772" i="15"/>
  <c r="AI772" i="15"/>
  <c r="AJ772" i="15"/>
  <c r="AK772" i="15"/>
  <c r="L773" i="15"/>
  <c r="AH773" i="15"/>
  <c r="AI773" i="15"/>
  <c r="AJ773" i="15"/>
  <c r="AK773" i="15"/>
  <c r="L774" i="15"/>
  <c r="AH774" i="15"/>
  <c r="AI774" i="15"/>
  <c r="AJ774" i="15"/>
  <c r="AK774" i="15"/>
  <c r="L775" i="15"/>
  <c r="AH775" i="15"/>
  <c r="AI775" i="15"/>
  <c r="AJ775" i="15"/>
  <c r="AK775" i="15"/>
  <c r="L776" i="15"/>
  <c r="AH776" i="15"/>
  <c r="AI776" i="15"/>
  <c r="AJ776" i="15"/>
  <c r="AK776" i="15"/>
  <c r="L777" i="15"/>
  <c r="AH777" i="15"/>
  <c r="AI777" i="15"/>
  <c r="AJ777" i="15"/>
  <c r="AK777" i="15"/>
  <c r="L778" i="15"/>
  <c r="AH778" i="15"/>
  <c r="AI778" i="15"/>
  <c r="AJ778" i="15"/>
  <c r="AK778" i="15"/>
  <c r="L779" i="15"/>
  <c r="AH779" i="15"/>
  <c r="AI779" i="15"/>
  <c r="AJ779" i="15"/>
  <c r="AK779" i="15"/>
  <c r="L780" i="15"/>
  <c r="AH780" i="15"/>
  <c r="AI780" i="15"/>
  <c r="AJ780" i="15"/>
  <c r="AK780" i="15"/>
  <c r="L781" i="15"/>
  <c r="AH781" i="15"/>
  <c r="AI781" i="15"/>
  <c r="AJ781" i="15"/>
  <c r="AK781" i="15"/>
  <c r="L782" i="15"/>
  <c r="AH782" i="15"/>
  <c r="AI782" i="15"/>
  <c r="AJ782" i="15"/>
  <c r="AK782" i="15"/>
  <c r="L783" i="15"/>
  <c r="AH783" i="15"/>
  <c r="AI783" i="15"/>
  <c r="AJ783" i="15"/>
  <c r="AK783" i="15"/>
  <c r="L784" i="15"/>
  <c r="AH784" i="15"/>
  <c r="AI784" i="15"/>
  <c r="AJ784" i="15"/>
  <c r="AK784" i="15"/>
  <c r="L785" i="15"/>
  <c r="AH785" i="15"/>
  <c r="AI785" i="15"/>
  <c r="AJ785" i="15"/>
  <c r="AK785" i="15"/>
  <c r="L786" i="15"/>
  <c r="AH786" i="15"/>
  <c r="AI786" i="15"/>
  <c r="AJ786" i="15"/>
  <c r="AK786" i="15"/>
  <c r="L787" i="15"/>
  <c r="AH787" i="15"/>
  <c r="AI787" i="15"/>
  <c r="AJ787" i="15"/>
  <c r="AK787" i="15"/>
  <c r="L788" i="15"/>
  <c r="AH788" i="15"/>
  <c r="AI788" i="15"/>
  <c r="AJ788" i="15"/>
  <c r="AK788" i="15"/>
  <c r="L789" i="15"/>
  <c r="AH789" i="15"/>
  <c r="AI789" i="15"/>
  <c r="AJ789" i="15"/>
  <c r="AK789" i="15"/>
  <c r="L790" i="15"/>
  <c r="AH790" i="15"/>
  <c r="AI790" i="15"/>
  <c r="AJ790" i="15"/>
  <c r="AK790" i="15"/>
  <c r="L791" i="15"/>
  <c r="AH791" i="15"/>
  <c r="AI791" i="15"/>
  <c r="AJ791" i="15"/>
  <c r="AK791" i="15"/>
  <c r="L792" i="15"/>
  <c r="AH792" i="15"/>
  <c r="AI792" i="15"/>
  <c r="AJ792" i="15"/>
  <c r="AK792" i="15"/>
  <c r="L793" i="15"/>
  <c r="AH793" i="15"/>
  <c r="AI793" i="15"/>
  <c r="AJ793" i="15"/>
  <c r="AK793" i="15"/>
  <c r="L794" i="15"/>
  <c r="AH794" i="15"/>
  <c r="AI794" i="15"/>
  <c r="AJ794" i="15"/>
  <c r="AK794" i="15"/>
  <c r="L795" i="15"/>
  <c r="AH795" i="15"/>
  <c r="AI795" i="15"/>
  <c r="AJ795" i="15"/>
  <c r="AK795" i="15"/>
  <c r="L796" i="15"/>
  <c r="AH796" i="15"/>
  <c r="AI796" i="15"/>
  <c r="AJ796" i="15"/>
  <c r="AK796" i="15"/>
  <c r="L797" i="15"/>
  <c r="AH797" i="15"/>
  <c r="AI797" i="15"/>
  <c r="AJ797" i="15"/>
  <c r="AK797" i="15"/>
  <c r="L798" i="15"/>
  <c r="AH798" i="15"/>
  <c r="AI798" i="15"/>
  <c r="AJ798" i="15"/>
  <c r="AK798" i="15"/>
  <c r="L799" i="15"/>
  <c r="AH799" i="15"/>
  <c r="AI799" i="15"/>
  <c r="AJ799" i="15"/>
  <c r="AK799" i="15"/>
  <c r="L800" i="15"/>
  <c r="AH800" i="15"/>
  <c r="AI800" i="15"/>
  <c r="AJ800" i="15"/>
  <c r="AK800" i="15"/>
  <c r="L801" i="15"/>
  <c r="AH801" i="15"/>
  <c r="AI801" i="15"/>
  <c r="AJ801" i="15"/>
  <c r="AK801" i="15"/>
  <c r="L802" i="15"/>
  <c r="AH802" i="15"/>
  <c r="AI802" i="15"/>
  <c r="AJ802" i="15"/>
  <c r="AK802" i="15"/>
  <c r="L803" i="15"/>
  <c r="AH803" i="15"/>
  <c r="AI803" i="15"/>
  <c r="AJ803" i="15"/>
  <c r="AK803" i="15"/>
  <c r="L804" i="15"/>
  <c r="AH804" i="15"/>
  <c r="AI804" i="15"/>
  <c r="AJ804" i="15"/>
  <c r="AK804" i="15"/>
  <c r="L805" i="15"/>
  <c r="AH805" i="15"/>
  <c r="AI805" i="15"/>
  <c r="AJ805" i="15"/>
  <c r="AK805" i="15"/>
  <c r="L806" i="15"/>
  <c r="AH806" i="15"/>
  <c r="AI806" i="15"/>
  <c r="AJ806" i="15"/>
  <c r="AK806" i="15"/>
  <c r="L807" i="15"/>
  <c r="AH807" i="15"/>
  <c r="AI807" i="15"/>
  <c r="AJ807" i="15"/>
  <c r="AK807" i="15"/>
  <c r="L808" i="15"/>
  <c r="AH808" i="15"/>
  <c r="AI808" i="15"/>
  <c r="AJ808" i="15"/>
  <c r="AK808" i="15"/>
  <c r="L809" i="15"/>
  <c r="AH809" i="15"/>
  <c r="AI809" i="15"/>
  <c r="AJ809" i="15"/>
  <c r="AK809" i="15"/>
  <c r="L810" i="15"/>
  <c r="AH810" i="15"/>
  <c r="AI810" i="15"/>
  <c r="AJ810" i="15"/>
  <c r="AK810" i="15"/>
  <c r="L811" i="15"/>
  <c r="AH811" i="15"/>
  <c r="AI811" i="15"/>
  <c r="AJ811" i="15"/>
  <c r="AK811" i="15"/>
  <c r="L812" i="15"/>
  <c r="AH812" i="15"/>
  <c r="AI812" i="15"/>
  <c r="AJ812" i="15"/>
  <c r="AK812" i="15"/>
  <c r="L813" i="15"/>
  <c r="AH813" i="15"/>
  <c r="AI813" i="15"/>
  <c r="AJ813" i="15"/>
  <c r="AK813" i="15"/>
  <c r="L814" i="15"/>
  <c r="AH814" i="15"/>
  <c r="AI814" i="15"/>
  <c r="AJ814" i="15"/>
  <c r="AK814" i="15"/>
  <c r="L815" i="15"/>
  <c r="AH815" i="15"/>
  <c r="AI815" i="15"/>
  <c r="AJ815" i="15"/>
  <c r="AK815" i="15"/>
  <c r="L816" i="15"/>
  <c r="AH816" i="15"/>
  <c r="AI816" i="15"/>
  <c r="AJ816" i="15"/>
  <c r="AK816" i="15"/>
  <c r="L817" i="15"/>
  <c r="AH817" i="15"/>
  <c r="AI817" i="15"/>
  <c r="AJ817" i="15"/>
  <c r="AK817" i="15"/>
  <c r="L818" i="15"/>
  <c r="AH818" i="15"/>
  <c r="AI818" i="15"/>
  <c r="AJ818" i="15"/>
  <c r="AK818" i="15"/>
  <c r="L819" i="15"/>
  <c r="AH819" i="15"/>
  <c r="AI819" i="15"/>
  <c r="AJ819" i="15"/>
  <c r="AK819" i="15"/>
  <c r="L820" i="15"/>
  <c r="AH820" i="15"/>
  <c r="AI820" i="15"/>
  <c r="AJ820" i="15"/>
  <c r="AK820" i="15"/>
  <c r="L821" i="15"/>
  <c r="AH821" i="15"/>
  <c r="AI821" i="15"/>
  <c r="AJ821" i="15"/>
  <c r="AK821" i="15"/>
  <c r="L822" i="15"/>
  <c r="AH822" i="15"/>
  <c r="AI822" i="15"/>
  <c r="AJ822" i="15"/>
  <c r="AK822" i="15"/>
  <c r="L823" i="15"/>
  <c r="AH823" i="15"/>
  <c r="AI823" i="15"/>
  <c r="AJ823" i="15"/>
  <c r="AK823" i="15"/>
  <c r="L824" i="15"/>
  <c r="AH824" i="15"/>
  <c r="AI824" i="15"/>
  <c r="AJ824" i="15"/>
  <c r="AK824" i="15"/>
  <c r="L825" i="15"/>
  <c r="AH825" i="15"/>
  <c r="AI825" i="15"/>
  <c r="AJ825" i="15"/>
  <c r="AK825" i="15"/>
  <c r="L826" i="15"/>
  <c r="AH826" i="15"/>
  <c r="AI826" i="15"/>
  <c r="AJ826" i="15"/>
  <c r="AK826" i="15"/>
  <c r="L827" i="15"/>
  <c r="AH827" i="15"/>
  <c r="AI827" i="15"/>
  <c r="AJ827" i="15"/>
  <c r="AK827" i="15"/>
  <c r="L828" i="15"/>
  <c r="AH828" i="15"/>
  <c r="AI828" i="15"/>
  <c r="AJ828" i="15"/>
  <c r="AK828" i="15"/>
  <c r="L829" i="15"/>
  <c r="AH829" i="15"/>
  <c r="AI829" i="15"/>
  <c r="AJ829" i="15"/>
  <c r="AK829" i="15"/>
  <c r="L830" i="15"/>
  <c r="AH830" i="15"/>
  <c r="AI830" i="15"/>
  <c r="AJ830" i="15"/>
  <c r="AK830" i="15"/>
  <c r="L831" i="15"/>
  <c r="AH831" i="15"/>
  <c r="AI831" i="15"/>
  <c r="AJ831" i="15"/>
  <c r="AK831" i="15"/>
  <c r="L832" i="15"/>
  <c r="AH832" i="15"/>
  <c r="AI832" i="15"/>
  <c r="AJ832" i="15"/>
  <c r="AK832" i="15"/>
  <c r="L833" i="15"/>
  <c r="AH833" i="15"/>
  <c r="AI833" i="15"/>
  <c r="AJ833" i="15"/>
  <c r="AK833" i="15"/>
  <c r="L834" i="15"/>
  <c r="AH834" i="15"/>
  <c r="AI834" i="15"/>
  <c r="AJ834" i="15"/>
  <c r="AK834" i="15"/>
  <c r="L835" i="15"/>
  <c r="AH835" i="15"/>
  <c r="AI835" i="15"/>
  <c r="AJ835" i="15"/>
  <c r="AK835" i="15"/>
  <c r="L836" i="15"/>
  <c r="AH836" i="15"/>
  <c r="AI836" i="15"/>
  <c r="AJ836" i="15"/>
  <c r="AK836" i="15"/>
  <c r="L837" i="15"/>
  <c r="AH837" i="15"/>
  <c r="AI837" i="15"/>
  <c r="AJ837" i="15"/>
  <c r="AK837" i="15"/>
  <c r="L838" i="15"/>
  <c r="AH838" i="15"/>
  <c r="AI838" i="15"/>
  <c r="AJ838" i="15"/>
  <c r="AK838" i="15"/>
  <c r="L839" i="15"/>
  <c r="AH839" i="15"/>
  <c r="AI839" i="15"/>
  <c r="AJ839" i="15"/>
  <c r="AK839" i="15"/>
  <c r="L840" i="15"/>
  <c r="AH840" i="15"/>
  <c r="AI840" i="15"/>
  <c r="AJ840" i="15"/>
  <c r="AK840" i="15"/>
  <c r="L841" i="15"/>
  <c r="AH841" i="15"/>
  <c r="AI841" i="15"/>
  <c r="AJ841" i="15"/>
  <c r="AK841" i="15"/>
  <c r="L842" i="15"/>
  <c r="AH842" i="15"/>
  <c r="AI842" i="15"/>
  <c r="AJ842" i="15"/>
  <c r="AK842" i="15"/>
  <c r="L843" i="15"/>
  <c r="AH843" i="15"/>
  <c r="AI843" i="15"/>
  <c r="AJ843" i="15"/>
  <c r="AK843" i="15"/>
  <c r="L844" i="15"/>
  <c r="AH844" i="15"/>
  <c r="AI844" i="15"/>
  <c r="AJ844" i="15"/>
  <c r="AK844" i="15"/>
  <c r="L845" i="15"/>
  <c r="AH845" i="15"/>
  <c r="AI845" i="15"/>
  <c r="AJ845" i="15"/>
  <c r="AK845" i="15"/>
  <c r="L846" i="15"/>
  <c r="AH846" i="15"/>
  <c r="AI846" i="15"/>
  <c r="AJ846" i="15"/>
  <c r="AK846" i="15"/>
  <c r="L847" i="15"/>
  <c r="AH847" i="15"/>
  <c r="AI847" i="15"/>
  <c r="AJ847" i="15"/>
  <c r="AK847" i="15"/>
  <c r="L848" i="15"/>
  <c r="AH848" i="15"/>
  <c r="AI848" i="15"/>
  <c r="AJ848" i="15"/>
  <c r="AK848" i="15"/>
  <c r="L849" i="15"/>
  <c r="AH849" i="15"/>
  <c r="AI849" i="15"/>
  <c r="AJ849" i="15"/>
  <c r="AK849" i="15"/>
  <c r="L850" i="15"/>
  <c r="AH850" i="15"/>
  <c r="AI850" i="15"/>
  <c r="AJ850" i="15"/>
  <c r="AK850" i="15"/>
  <c r="L851" i="15"/>
  <c r="AH851" i="15"/>
  <c r="AI851" i="15"/>
  <c r="AJ851" i="15"/>
  <c r="AK851" i="15"/>
  <c r="L852" i="15"/>
  <c r="AH852" i="15"/>
  <c r="AI852" i="15"/>
  <c r="AJ852" i="15"/>
  <c r="AK852" i="15"/>
  <c r="L853" i="15"/>
  <c r="AH853" i="15"/>
  <c r="AI853" i="15"/>
  <c r="AJ853" i="15"/>
  <c r="AK853" i="15"/>
  <c r="L854" i="15"/>
  <c r="AH854" i="15"/>
  <c r="AI854" i="15"/>
  <c r="AJ854" i="15"/>
  <c r="AK854" i="15"/>
  <c r="L855" i="15"/>
  <c r="AH855" i="15"/>
  <c r="AI855" i="15"/>
  <c r="AJ855" i="15"/>
  <c r="AK855" i="15"/>
  <c r="L856" i="15"/>
  <c r="AH856" i="15"/>
  <c r="AI856" i="15"/>
  <c r="AJ856" i="15"/>
  <c r="AK856" i="15"/>
  <c r="L857" i="15"/>
  <c r="AH857" i="15"/>
  <c r="AI857" i="15"/>
  <c r="AJ857" i="15"/>
  <c r="AK857" i="15"/>
  <c r="L858" i="15"/>
  <c r="AH858" i="15"/>
  <c r="AI858" i="15"/>
  <c r="AJ858" i="15"/>
  <c r="AK858" i="15"/>
  <c r="L859" i="15"/>
  <c r="AH859" i="15"/>
  <c r="AI859" i="15"/>
  <c r="AJ859" i="15"/>
  <c r="AK859" i="15"/>
  <c r="L860" i="15"/>
  <c r="AH860" i="15"/>
  <c r="AI860" i="15"/>
  <c r="AJ860" i="15"/>
  <c r="AK860" i="15"/>
  <c r="L861" i="15"/>
  <c r="AH861" i="15"/>
  <c r="AI861" i="15"/>
  <c r="AJ861" i="15"/>
  <c r="AK861" i="15"/>
  <c r="L862" i="15"/>
  <c r="AH862" i="15"/>
  <c r="AI862" i="15"/>
  <c r="AJ862" i="15"/>
  <c r="AK862" i="15"/>
  <c r="L863" i="15"/>
  <c r="AH863" i="15"/>
  <c r="AI863" i="15"/>
  <c r="AJ863" i="15"/>
  <c r="AK863" i="15"/>
  <c r="L864" i="15"/>
  <c r="AH864" i="15"/>
  <c r="AI864" i="15"/>
  <c r="AJ864" i="15"/>
  <c r="AK864" i="15"/>
  <c r="L865" i="15"/>
  <c r="AH865" i="15"/>
  <c r="AI865" i="15"/>
  <c r="AJ865" i="15"/>
  <c r="AK865" i="15"/>
  <c r="L866" i="15"/>
  <c r="AH866" i="15"/>
  <c r="AI866" i="15"/>
  <c r="AJ866" i="15"/>
  <c r="AK866" i="15"/>
  <c r="L867" i="15"/>
  <c r="AH867" i="15"/>
  <c r="AI867" i="15"/>
  <c r="AJ867" i="15"/>
  <c r="AK867" i="15"/>
  <c r="L868" i="15"/>
  <c r="AH868" i="15"/>
  <c r="AI868" i="15"/>
  <c r="AJ868" i="15"/>
  <c r="AK868" i="15"/>
  <c r="L869" i="15"/>
  <c r="AH869" i="15"/>
  <c r="AI869" i="15"/>
  <c r="AJ869" i="15"/>
  <c r="AK869" i="15"/>
  <c r="L870" i="15"/>
  <c r="AH870" i="15"/>
  <c r="AI870" i="15"/>
  <c r="AJ870" i="15"/>
  <c r="AK870" i="15"/>
  <c r="L871" i="15"/>
  <c r="AH871" i="15"/>
  <c r="AI871" i="15"/>
  <c r="AJ871" i="15"/>
  <c r="AK871" i="15"/>
  <c r="L872" i="15"/>
  <c r="AH872" i="15"/>
  <c r="AI872" i="15"/>
  <c r="AJ872" i="15"/>
  <c r="AK872" i="15"/>
  <c r="L873" i="15"/>
  <c r="AH873" i="15"/>
  <c r="AI873" i="15"/>
  <c r="AJ873" i="15"/>
  <c r="AK873" i="15"/>
  <c r="L874" i="15"/>
  <c r="AH874" i="15"/>
  <c r="AI874" i="15"/>
  <c r="AJ874" i="15"/>
  <c r="AK874" i="15"/>
  <c r="L875" i="15"/>
  <c r="AH875" i="15"/>
  <c r="AI875" i="15"/>
  <c r="AJ875" i="15"/>
  <c r="AK875" i="15"/>
  <c r="L876" i="15"/>
  <c r="AH876" i="15"/>
  <c r="AI876" i="15"/>
  <c r="AJ876" i="15"/>
  <c r="AK876" i="15"/>
  <c r="L877" i="15"/>
  <c r="AH877" i="15"/>
  <c r="AI877" i="15"/>
  <c r="AJ877" i="15"/>
  <c r="AK877" i="15"/>
  <c r="L878" i="15"/>
  <c r="AH878" i="15"/>
  <c r="AI878" i="15"/>
  <c r="AJ878" i="15"/>
  <c r="AK878" i="15"/>
  <c r="L879" i="15"/>
  <c r="AH879" i="15"/>
  <c r="AI879" i="15"/>
  <c r="AJ879" i="15"/>
  <c r="AK879" i="15"/>
  <c r="L880" i="15"/>
  <c r="AH880" i="15"/>
  <c r="AI880" i="15"/>
  <c r="AJ880" i="15"/>
  <c r="AK880" i="15"/>
  <c r="L881" i="15"/>
  <c r="AH881" i="15"/>
  <c r="AI881" i="15"/>
  <c r="AJ881" i="15"/>
  <c r="AK881" i="15"/>
  <c r="L882" i="15"/>
  <c r="AH882" i="15"/>
  <c r="AI882" i="15"/>
  <c r="AJ882" i="15"/>
  <c r="AK882" i="15"/>
  <c r="L883" i="15"/>
  <c r="AH883" i="15"/>
  <c r="AI883" i="15"/>
  <c r="AJ883" i="15"/>
  <c r="AK883" i="15"/>
  <c r="L884" i="15"/>
  <c r="AH884" i="15"/>
  <c r="AI884" i="15"/>
  <c r="AJ884" i="15"/>
  <c r="AK884" i="15"/>
  <c r="L885" i="15"/>
  <c r="AH885" i="15"/>
  <c r="AI885" i="15"/>
  <c r="AJ885" i="15"/>
  <c r="AK885" i="15"/>
  <c r="L886" i="15"/>
  <c r="AH886" i="15"/>
  <c r="AI886" i="15"/>
  <c r="AJ886" i="15"/>
  <c r="AK886" i="15"/>
  <c r="L887" i="15"/>
  <c r="AH887" i="15"/>
  <c r="AI887" i="15"/>
  <c r="AJ887" i="15"/>
  <c r="AK887" i="15"/>
  <c r="L888" i="15"/>
  <c r="AH888" i="15"/>
  <c r="AI888" i="15"/>
  <c r="AJ888" i="15"/>
  <c r="AK888" i="15"/>
  <c r="L889" i="15"/>
  <c r="AH889" i="15"/>
  <c r="AI889" i="15"/>
  <c r="AJ889" i="15"/>
  <c r="AK889" i="15"/>
  <c r="L890" i="15"/>
  <c r="AH890" i="15"/>
  <c r="AI890" i="15"/>
  <c r="AJ890" i="15"/>
  <c r="AK890" i="15"/>
  <c r="L891" i="15"/>
  <c r="AH891" i="15"/>
  <c r="AI891" i="15"/>
  <c r="AJ891" i="15"/>
  <c r="AK891" i="15"/>
  <c r="L892" i="15"/>
  <c r="AH892" i="15"/>
  <c r="AI892" i="15"/>
  <c r="AJ892" i="15"/>
  <c r="AK892" i="15"/>
  <c r="L893" i="15"/>
  <c r="AH893" i="15"/>
  <c r="AI893" i="15"/>
  <c r="AJ893" i="15"/>
  <c r="AK893" i="15"/>
  <c r="L894" i="15"/>
  <c r="AH894" i="15"/>
  <c r="AI894" i="15"/>
  <c r="AJ894" i="15"/>
  <c r="AK894" i="15"/>
  <c r="L895" i="15"/>
  <c r="AH895" i="15"/>
  <c r="AI895" i="15"/>
  <c r="AJ895" i="15"/>
  <c r="AK895" i="15"/>
  <c r="L896" i="15"/>
  <c r="AH896" i="15"/>
  <c r="AI896" i="15"/>
  <c r="AJ896" i="15"/>
  <c r="AK896" i="15"/>
  <c r="L897" i="15"/>
  <c r="AH897" i="15"/>
  <c r="AI897" i="15"/>
  <c r="AJ897" i="15"/>
  <c r="AK897" i="15"/>
  <c r="L898" i="15"/>
  <c r="AH898" i="15"/>
  <c r="AI898" i="15"/>
  <c r="AJ898" i="15"/>
  <c r="AK898" i="15"/>
  <c r="L899" i="15"/>
  <c r="AH899" i="15"/>
  <c r="AI899" i="15"/>
  <c r="AJ899" i="15"/>
  <c r="AK899" i="15"/>
  <c r="L900" i="15"/>
  <c r="AH900" i="15"/>
  <c r="AI900" i="15"/>
  <c r="AJ900" i="15"/>
  <c r="AK900" i="15"/>
  <c r="L901" i="15"/>
  <c r="AH901" i="15"/>
  <c r="AI901" i="15"/>
  <c r="AJ901" i="15"/>
  <c r="AK901" i="15"/>
  <c r="L902" i="15"/>
  <c r="AH902" i="15"/>
  <c r="AI902" i="15"/>
  <c r="AJ902" i="15"/>
  <c r="AK902" i="15"/>
  <c r="L903" i="15"/>
  <c r="AH903" i="15"/>
  <c r="AI903" i="15"/>
  <c r="AJ903" i="15"/>
  <c r="AK903" i="15"/>
  <c r="L904" i="15"/>
  <c r="AH904" i="15"/>
  <c r="AI904" i="15"/>
  <c r="AJ904" i="15"/>
  <c r="AK904" i="15"/>
  <c r="L905" i="15"/>
  <c r="AH905" i="15"/>
  <c r="AI905" i="15"/>
  <c r="AJ905" i="15"/>
  <c r="AK905" i="15"/>
  <c r="L906" i="15"/>
  <c r="AH906" i="15"/>
  <c r="AI906" i="15"/>
  <c r="AJ906" i="15"/>
  <c r="AK906" i="15"/>
  <c r="L907" i="15"/>
  <c r="AH907" i="15"/>
  <c r="AI907" i="15"/>
  <c r="AJ907" i="15"/>
  <c r="AK907" i="15"/>
  <c r="L908" i="15"/>
  <c r="AH908" i="15"/>
  <c r="AI908" i="15"/>
  <c r="AJ908" i="15"/>
  <c r="AK908" i="15"/>
  <c r="L909" i="15"/>
  <c r="AH909" i="15"/>
  <c r="AI909" i="15"/>
  <c r="AJ909" i="15"/>
  <c r="AK909" i="15"/>
  <c r="L910" i="15"/>
  <c r="AH910" i="15"/>
  <c r="AI910" i="15"/>
  <c r="AJ910" i="15"/>
  <c r="AK910" i="15"/>
  <c r="L911" i="15"/>
  <c r="AH911" i="15"/>
  <c r="AI911" i="15"/>
  <c r="AJ911" i="15"/>
  <c r="AK911" i="15"/>
  <c r="L912" i="15"/>
  <c r="AH912" i="15"/>
  <c r="AI912" i="15"/>
  <c r="AJ912" i="15"/>
  <c r="AK912" i="15"/>
  <c r="L913" i="15"/>
  <c r="AH913" i="15"/>
  <c r="AI913" i="15"/>
  <c r="AJ913" i="15"/>
  <c r="AK913" i="15"/>
  <c r="L914" i="15"/>
  <c r="AH914" i="15"/>
  <c r="AI914" i="15"/>
  <c r="AJ914" i="15"/>
  <c r="AK914" i="15"/>
  <c r="L915" i="15"/>
  <c r="AH915" i="15"/>
  <c r="AI915" i="15"/>
  <c r="AJ915" i="15"/>
  <c r="AK915" i="15"/>
  <c r="L916" i="15"/>
  <c r="AH916" i="15"/>
  <c r="AI916" i="15"/>
  <c r="AJ916" i="15"/>
  <c r="AK916" i="15"/>
  <c r="L917" i="15"/>
  <c r="AH917" i="15"/>
  <c r="AI917" i="15"/>
  <c r="AJ917" i="15"/>
  <c r="AK917" i="15"/>
  <c r="L918" i="15"/>
  <c r="AH918" i="15"/>
  <c r="AI918" i="15"/>
  <c r="AJ918" i="15"/>
  <c r="AK918" i="15"/>
  <c r="L919" i="15"/>
  <c r="AH919" i="15"/>
  <c r="AI919" i="15"/>
  <c r="AJ919" i="15"/>
  <c r="AK919" i="15"/>
  <c r="L920" i="15"/>
  <c r="AH920" i="15"/>
  <c r="AI920" i="15"/>
  <c r="AJ920" i="15"/>
  <c r="AK920" i="15"/>
  <c r="L921" i="15"/>
  <c r="AH921" i="15"/>
  <c r="AI921" i="15"/>
  <c r="AJ921" i="15"/>
  <c r="AK921" i="15"/>
  <c r="L922" i="15"/>
  <c r="AH922" i="15"/>
  <c r="AI922" i="15"/>
  <c r="AJ922" i="15"/>
  <c r="AK922" i="15"/>
  <c r="L923" i="15"/>
  <c r="AH923" i="15"/>
  <c r="AI923" i="15"/>
  <c r="AJ923" i="15"/>
  <c r="AK923" i="15"/>
  <c r="L924" i="15"/>
  <c r="AH924" i="15"/>
  <c r="AI924" i="15"/>
  <c r="AJ924" i="15"/>
  <c r="AK924" i="15"/>
  <c r="L925" i="15"/>
  <c r="AH925" i="15"/>
  <c r="AI925" i="15"/>
  <c r="AJ925" i="15"/>
  <c r="AK925" i="15"/>
  <c r="L926" i="15"/>
  <c r="AH926" i="15"/>
  <c r="AI926" i="15"/>
  <c r="AJ926" i="15"/>
  <c r="AK926" i="15"/>
  <c r="L927" i="15"/>
  <c r="AH927" i="15"/>
  <c r="AI927" i="15"/>
  <c r="AJ927" i="15"/>
  <c r="AK927" i="15"/>
  <c r="L928" i="15"/>
  <c r="AH928" i="15"/>
  <c r="AI928" i="15"/>
  <c r="AJ928" i="15"/>
  <c r="AK928" i="15"/>
  <c r="L929" i="15"/>
  <c r="AH929" i="15"/>
  <c r="AI929" i="15"/>
  <c r="AJ929" i="15"/>
  <c r="AK929" i="15"/>
  <c r="L930" i="15"/>
  <c r="AH930" i="15"/>
  <c r="AI930" i="15"/>
  <c r="AJ930" i="15"/>
  <c r="AK930" i="15"/>
  <c r="L931" i="15"/>
  <c r="AH931" i="15"/>
  <c r="AI931" i="15"/>
  <c r="AJ931" i="15"/>
  <c r="AK931" i="15"/>
  <c r="L932" i="15"/>
  <c r="AH932" i="15"/>
  <c r="AI932" i="15"/>
  <c r="AJ932" i="15"/>
  <c r="AK932" i="15"/>
  <c r="L933" i="15"/>
  <c r="AH933" i="15"/>
  <c r="AI933" i="15"/>
  <c r="AJ933" i="15"/>
  <c r="AK933" i="15"/>
  <c r="L934" i="15"/>
  <c r="AH934" i="15"/>
  <c r="AI934" i="15"/>
  <c r="AJ934" i="15"/>
  <c r="AK934" i="15"/>
  <c r="L935" i="15"/>
  <c r="AH935" i="15"/>
  <c r="AI935" i="15"/>
  <c r="AJ935" i="15"/>
  <c r="AK935" i="15"/>
  <c r="L936" i="15"/>
  <c r="AH936" i="15"/>
  <c r="AI936" i="15"/>
  <c r="AJ936" i="15"/>
  <c r="AK936" i="15"/>
  <c r="L937" i="15"/>
  <c r="AH937" i="15"/>
  <c r="AI937" i="15"/>
  <c r="AJ937" i="15"/>
  <c r="AK937" i="15"/>
  <c r="L938" i="15"/>
  <c r="AH938" i="15"/>
  <c r="AI938" i="15"/>
  <c r="AJ938" i="15"/>
  <c r="AK938" i="15"/>
  <c r="L939" i="15"/>
  <c r="AH939" i="15"/>
  <c r="AI939" i="15"/>
  <c r="AJ939" i="15"/>
  <c r="AK939" i="15"/>
  <c r="L940" i="15"/>
  <c r="AH940" i="15"/>
  <c r="AI940" i="15"/>
  <c r="AJ940" i="15"/>
  <c r="AK940" i="15"/>
  <c r="L941" i="15"/>
  <c r="AH941" i="15"/>
  <c r="AI941" i="15"/>
  <c r="AJ941" i="15"/>
  <c r="AK941" i="15"/>
  <c r="L942" i="15"/>
  <c r="AH942" i="15"/>
  <c r="AI942" i="15"/>
  <c r="AJ942" i="15"/>
  <c r="AK942" i="15"/>
  <c r="L943" i="15"/>
  <c r="AH943" i="15"/>
  <c r="AI943" i="15"/>
  <c r="AJ943" i="15"/>
  <c r="AK943" i="15"/>
  <c r="L944" i="15"/>
  <c r="AH944" i="15"/>
  <c r="AI944" i="15"/>
  <c r="AJ944" i="15"/>
  <c r="AK944" i="15"/>
  <c r="L945" i="15"/>
  <c r="AH945" i="15"/>
  <c r="AI945" i="15"/>
  <c r="AJ945" i="15"/>
  <c r="AK945" i="15"/>
  <c r="L946" i="15"/>
  <c r="AH946" i="15"/>
  <c r="AI946" i="15"/>
  <c r="AJ946" i="15"/>
  <c r="AK946" i="15"/>
  <c r="L947" i="15"/>
  <c r="AH947" i="15"/>
  <c r="AI947" i="15"/>
  <c r="AJ947" i="15"/>
  <c r="AK947" i="15"/>
  <c r="L948" i="15"/>
  <c r="AH948" i="15"/>
  <c r="AI948" i="15"/>
  <c r="AJ948" i="15"/>
  <c r="AK948" i="15"/>
  <c r="L949" i="15"/>
  <c r="AH949" i="15"/>
  <c r="AI949" i="15"/>
  <c r="AJ949" i="15"/>
  <c r="AK949" i="15"/>
  <c r="L950" i="15"/>
  <c r="AH950" i="15"/>
  <c r="AI950" i="15"/>
  <c r="AJ950" i="15"/>
  <c r="AK950" i="15"/>
  <c r="L951" i="15"/>
  <c r="AH951" i="15"/>
  <c r="AI951" i="15"/>
  <c r="AJ951" i="15"/>
  <c r="AK951" i="15"/>
  <c r="L952" i="15"/>
  <c r="AH952" i="15"/>
  <c r="AI952" i="15"/>
  <c r="AJ952" i="15"/>
  <c r="AK952" i="15"/>
  <c r="L953" i="15"/>
  <c r="AH953" i="15"/>
  <c r="AI953" i="15"/>
  <c r="AJ953" i="15"/>
  <c r="AK953" i="15"/>
  <c r="L954" i="15"/>
  <c r="AH954" i="15"/>
  <c r="AI954" i="15"/>
  <c r="AJ954" i="15"/>
  <c r="AK954" i="15"/>
  <c r="L955" i="15"/>
  <c r="AH955" i="15"/>
  <c r="AI955" i="15"/>
  <c r="AJ955" i="15"/>
  <c r="AK955" i="15"/>
  <c r="L956" i="15"/>
  <c r="AH956" i="15"/>
  <c r="AI956" i="15"/>
  <c r="AJ956" i="15"/>
  <c r="AK956" i="15"/>
  <c r="L957" i="15"/>
  <c r="AH957" i="15"/>
  <c r="AI957" i="15"/>
  <c r="AJ957" i="15"/>
  <c r="AK957" i="15"/>
  <c r="L958" i="15"/>
  <c r="AH958" i="15"/>
  <c r="AI958" i="15"/>
  <c r="AJ958" i="15"/>
  <c r="AK958" i="15"/>
  <c r="L959" i="15"/>
  <c r="AH959" i="15"/>
  <c r="AI959" i="15"/>
  <c r="AJ959" i="15"/>
  <c r="AK959" i="15"/>
  <c r="L960" i="15"/>
  <c r="AH960" i="15"/>
  <c r="AI960" i="15"/>
  <c r="AJ960" i="15"/>
  <c r="AK960" i="15"/>
  <c r="L961" i="15"/>
  <c r="AH961" i="15"/>
  <c r="AI961" i="15"/>
  <c r="AJ961" i="15"/>
  <c r="AK961" i="15"/>
  <c r="L962" i="15"/>
  <c r="AH962" i="15"/>
  <c r="AI962" i="15"/>
  <c r="AJ962" i="15"/>
  <c r="AK962" i="15"/>
  <c r="L963" i="15"/>
  <c r="AH963" i="15"/>
  <c r="AI963" i="15"/>
  <c r="AJ963" i="15"/>
  <c r="AK963" i="15"/>
  <c r="L964" i="15"/>
  <c r="AH964" i="15"/>
  <c r="AI964" i="15"/>
  <c r="AJ964" i="15"/>
  <c r="AK964" i="15"/>
  <c r="L965" i="15"/>
  <c r="AH965" i="15"/>
  <c r="AI965" i="15"/>
  <c r="AJ965" i="15"/>
  <c r="AK965" i="15"/>
  <c r="L966" i="15"/>
  <c r="AH966" i="15"/>
  <c r="AI966" i="15"/>
  <c r="AJ966" i="15"/>
  <c r="AK966" i="15"/>
  <c r="L967" i="15"/>
  <c r="AH967" i="15"/>
  <c r="AI967" i="15"/>
  <c r="AJ967" i="15"/>
  <c r="AK967" i="15"/>
  <c r="L968" i="15"/>
  <c r="AH968" i="15"/>
  <c r="AI968" i="15"/>
  <c r="AJ968" i="15"/>
  <c r="AK968" i="15"/>
  <c r="L969" i="15"/>
  <c r="AH969" i="15"/>
  <c r="AI969" i="15"/>
  <c r="AJ969" i="15"/>
  <c r="AK969" i="15"/>
  <c r="L970" i="15"/>
  <c r="AH970" i="15"/>
  <c r="AI970" i="15"/>
  <c r="AJ970" i="15"/>
  <c r="AK970" i="15"/>
  <c r="L971" i="15"/>
  <c r="AH971" i="15"/>
  <c r="AI971" i="15"/>
  <c r="AJ971" i="15"/>
  <c r="AK971" i="15"/>
  <c r="L972" i="15"/>
  <c r="AH972" i="15"/>
  <c r="AI972" i="15"/>
  <c r="AJ972" i="15"/>
  <c r="AK972" i="15"/>
  <c r="L973" i="15"/>
  <c r="AH973" i="15"/>
  <c r="AI973" i="15"/>
  <c r="AJ973" i="15"/>
  <c r="AK973" i="15"/>
  <c r="L974" i="15"/>
  <c r="AH974" i="15"/>
  <c r="AI974" i="15"/>
  <c r="AJ974" i="15"/>
  <c r="AK974" i="15"/>
  <c r="L975" i="15"/>
  <c r="AH975" i="15"/>
  <c r="AI975" i="15"/>
  <c r="AJ975" i="15"/>
  <c r="AK975" i="15"/>
  <c r="L976" i="15"/>
  <c r="AH976" i="15"/>
  <c r="AI976" i="15"/>
  <c r="AJ976" i="15"/>
  <c r="AK976" i="15"/>
  <c r="L977" i="15"/>
  <c r="AH977" i="15"/>
  <c r="AI977" i="15"/>
  <c r="AJ977" i="15"/>
  <c r="AK977" i="15"/>
  <c r="L978" i="15"/>
  <c r="AH978" i="15"/>
  <c r="AI978" i="15"/>
  <c r="AJ978" i="15"/>
  <c r="AK978" i="15"/>
  <c r="L979" i="15"/>
  <c r="AH979" i="15"/>
  <c r="AI979" i="15"/>
  <c r="AJ979" i="15"/>
  <c r="AK979" i="15"/>
  <c r="L980" i="15"/>
  <c r="AH980" i="15"/>
  <c r="AI980" i="15"/>
  <c r="AJ980" i="15"/>
  <c r="AK980" i="15"/>
  <c r="L981" i="15"/>
  <c r="AH981" i="15"/>
  <c r="AI981" i="15"/>
  <c r="AJ981" i="15"/>
  <c r="AK981" i="15"/>
  <c r="L982" i="15"/>
  <c r="AH982" i="15"/>
  <c r="AI982" i="15"/>
  <c r="AJ982" i="15"/>
  <c r="AK982" i="15"/>
  <c r="L983" i="15"/>
  <c r="AH983" i="15"/>
  <c r="AI983" i="15"/>
  <c r="AJ983" i="15"/>
  <c r="AK983" i="15"/>
  <c r="L984" i="15"/>
  <c r="AH984" i="15"/>
  <c r="AI984" i="15"/>
  <c r="AJ984" i="15"/>
  <c r="AK984" i="15"/>
  <c r="L985" i="15"/>
  <c r="AH985" i="15"/>
  <c r="AI985" i="15"/>
  <c r="AJ985" i="15"/>
  <c r="AK985" i="15"/>
  <c r="L986" i="15"/>
  <c r="AH986" i="15"/>
  <c r="AI986" i="15"/>
  <c r="AJ986" i="15"/>
  <c r="AK986" i="15"/>
  <c r="L987" i="15"/>
  <c r="AH987" i="15"/>
  <c r="AI987" i="15"/>
  <c r="AJ987" i="15"/>
  <c r="AK987" i="15"/>
  <c r="L988" i="15"/>
  <c r="AH988" i="15"/>
  <c r="AI988" i="15"/>
  <c r="AJ988" i="15"/>
  <c r="AK988" i="15"/>
  <c r="L989" i="15"/>
  <c r="AH989" i="15"/>
  <c r="AI989" i="15"/>
  <c r="AJ989" i="15"/>
  <c r="AK989" i="15"/>
  <c r="L990" i="15"/>
  <c r="AH990" i="15"/>
  <c r="AI990" i="15"/>
  <c r="AJ990" i="15"/>
  <c r="AK990" i="15"/>
  <c r="L991" i="15"/>
  <c r="AH991" i="15"/>
  <c r="AI991" i="15"/>
  <c r="AJ991" i="15"/>
  <c r="AK991" i="15"/>
  <c r="L992" i="15"/>
  <c r="AH992" i="15"/>
  <c r="AI992" i="15"/>
  <c r="AJ992" i="15"/>
  <c r="AK992" i="15"/>
  <c r="L993" i="15"/>
  <c r="AH993" i="15"/>
  <c r="AI993" i="15"/>
  <c r="AJ993" i="15"/>
  <c r="AK993" i="15"/>
  <c r="L994" i="15"/>
  <c r="AH994" i="15"/>
  <c r="AI994" i="15"/>
  <c r="AJ994" i="15"/>
  <c r="AK994" i="15"/>
  <c r="L995" i="15"/>
  <c r="AH995" i="15"/>
  <c r="AI995" i="15"/>
  <c r="AJ995" i="15"/>
  <c r="AK995" i="15"/>
  <c r="L996" i="15"/>
  <c r="AH996" i="15"/>
  <c r="AI996" i="15"/>
  <c r="AJ996" i="15"/>
  <c r="AK996" i="15"/>
  <c r="L997" i="15"/>
  <c r="AH997" i="15"/>
  <c r="AI997" i="15"/>
  <c r="AJ997" i="15"/>
  <c r="AK997" i="15"/>
  <c r="L998" i="15"/>
  <c r="AH998" i="15"/>
  <c r="AI998" i="15"/>
  <c r="AJ998" i="15"/>
  <c r="AK998" i="15"/>
  <c r="L999" i="15"/>
  <c r="AH999" i="15"/>
  <c r="AI999" i="15"/>
  <c r="AJ999" i="15"/>
  <c r="AK999" i="15"/>
  <c r="L1000" i="15"/>
  <c r="AH1000" i="15"/>
  <c r="AI1000" i="15"/>
  <c r="AJ1000" i="15"/>
  <c r="AK1000" i="15"/>
  <c r="L1001" i="15"/>
  <c r="AH1001" i="15"/>
  <c r="AI1001" i="15"/>
  <c r="AJ1001" i="15"/>
  <c r="AK1001" i="15"/>
  <c r="L1002" i="15"/>
  <c r="AH1002" i="15"/>
  <c r="AI1002" i="15"/>
  <c r="AJ1002" i="15"/>
  <c r="AK1002" i="15"/>
  <c r="L1003" i="15"/>
  <c r="AH1003" i="15"/>
  <c r="AI1003" i="15"/>
  <c r="AJ1003" i="15"/>
  <c r="AK1003" i="15"/>
  <c r="L1004" i="15"/>
  <c r="AH1004" i="15"/>
  <c r="AI1004" i="15"/>
  <c r="AJ1004" i="15"/>
  <c r="AK1004" i="15"/>
  <c r="L1005" i="15"/>
  <c r="AH1005" i="15"/>
  <c r="AI1005" i="15"/>
  <c r="AJ1005" i="15"/>
  <c r="AK1005" i="15"/>
  <c r="L1006" i="15"/>
  <c r="AH1006" i="15"/>
  <c r="AI1006" i="15"/>
  <c r="AJ1006" i="15"/>
  <c r="AK1006" i="15"/>
  <c r="L1007" i="15"/>
  <c r="AH1007" i="15"/>
  <c r="AI1007" i="15"/>
  <c r="AJ1007" i="15"/>
  <c r="AK1007" i="15"/>
  <c r="L1008" i="15"/>
  <c r="AH1008" i="15"/>
  <c r="AI1008" i="15"/>
  <c r="AJ1008" i="15"/>
  <c r="AK1008" i="15"/>
  <c r="L1009" i="15"/>
  <c r="AH1009" i="15"/>
  <c r="AI1009" i="15"/>
  <c r="AJ1009" i="15"/>
  <c r="AK1009" i="15"/>
  <c r="L1010" i="15"/>
  <c r="AH1010" i="15"/>
  <c r="AI1010" i="15"/>
  <c r="AJ1010" i="15"/>
  <c r="AK1010" i="15"/>
  <c r="L1011" i="15"/>
  <c r="AH1011" i="15"/>
  <c r="AI1011" i="15"/>
  <c r="AJ1011" i="15"/>
  <c r="AK1011" i="15"/>
  <c r="L1012" i="15"/>
  <c r="AH1012" i="15"/>
  <c r="AI1012" i="15"/>
  <c r="AJ1012" i="15"/>
  <c r="AK1012" i="15"/>
  <c r="L1013" i="15"/>
  <c r="AH1013" i="15"/>
  <c r="AI1013" i="15"/>
  <c r="AJ1013" i="15"/>
  <c r="AK1013" i="15"/>
  <c r="L1014" i="15"/>
  <c r="AH1014" i="15"/>
  <c r="AI1014" i="15"/>
  <c r="AJ1014" i="15"/>
  <c r="AK1014" i="15"/>
  <c r="L1015" i="15"/>
  <c r="AH1015" i="15"/>
  <c r="AI1015" i="15"/>
  <c r="AJ1015" i="15"/>
  <c r="AK1015" i="15"/>
  <c r="L1016" i="15"/>
  <c r="AH1016" i="15"/>
  <c r="AI1016" i="15"/>
  <c r="AJ1016" i="15"/>
  <c r="AK1016" i="15"/>
  <c r="L1017" i="15"/>
  <c r="AH1017" i="15"/>
  <c r="AI1017" i="15"/>
  <c r="AJ1017" i="15"/>
  <c r="AK1017" i="15"/>
  <c r="L1018" i="15"/>
  <c r="AH1018" i="15"/>
  <c r="AI1018" i="15"/>
  <c r="AJ1018" i="15"/>
  <c r="AK1018" i="15"/>
  <c r="L1019" i="15"/>
  <c r="AH1019" i="15"/>
  <c r="AI1019" i="15"/>
  <c r="AJ1019" i="15"/>
  <c r="AK1019" i="15"/>
  <c r="L1020" i="15"/>
  <c r="AH1020" i="15"/>
  <c r="AI1020" i="15"/>
  <c r="AJ1020" i="15"/>
  <c r="AK1020" i="15"/>
  <c r="L1021" i="15"/>
  <c r="AH1021" i="15"/>
  <c r="AI1021" i="15"/>
  <c r="AJ1021" i="15"/>
  <c r="AK1021" i="15"/>
  <c r="L1022" i="15"/>
  <c r="AH1022" i="15"/>
  <c r="AI1022" i="15"/>
  <c r="AJ1022" i="15"/>
  <c r="AK1022" i="15"/>
  <c r="L1023" i="15"/>
  <c r="AH1023" i="15"/>
  <c r="AI1023" i="15"/>
  <c r="AJ1023" i="15"/>
  <c r="AK1023" i="15"/>
  <c r="L1024" i="15"/>
  <c r="AH1024" i="15"/>
  <c r="AI1024" i="15"/>
  <c r="AJ1024" i="15"/>
  <c r="AK1024" i="15"/>
  <c r="L1025" i="15"/>
  <c r="AH1025" i="15"/>
  <c r="AI1025" i="15"/>
  <c r="AJ1025" i="15"/>
  <c r="AK1025" i="15"/>
  <c r="L1026" i="15"/>
  <c r="AH1026" i="15"/>
  <c r="AI1026" i="15"/>
  <c r="AJ1026" i="15"/>
  <c r="AK1026" i="15"/>
  <c r="L1027" i="15"/>
  <c r="AH1027" i="15"/>
  <c r="AI1027" i="15"/>
  <c r="AJ1027" i="15"/>
  <c r="AK1027" i="15"/>
  <c r="L1028" i="15"/>
  <c r="AH1028" i="15"/>
  <c r="AI1028" i="15"/>
  <c r="AJ1028" i="15"/>
  <c r="AK1028" i="15"/>
  <c r="L1029" i="15"/>
  <c r="AH1029" i="15"/>
  <c r="AI1029" i="15"/>
  <c r="AJ1029" i="15"/>
  <c r="AK1029" i="15"/>
  <c r="L1030" i="15"/>
  <c r="AH1030" i="15"/>
  <c r="AI1030" i="15"/>
  <c r="AJ1030" i="15"/>
  <c r="AK1030" i="15"/>
  <c r="L1031" i="15"/>
  <c r="AH1031" i="15"/>
  <c r="AI1031" i="15"/>
  <c r="AJ1031" i="15"/>
  <c r="AK1031" i="15"/>
  <c r="L1032" i="15"/>
  <c r="AH1032" i="15"/>
  <c r="AI1032" i="15"/>
  <c r="AJ1032" i="15"/>
  <c r="AK1032" i="15"/>
  <c r="L1033" i="15"/>
  <c r="AH1033" i="15"/>
  <c r="AI1033" i="15"/>
  <c r="AJ1033" i="15"/>
  <c r="AK1033" i="15"/>
  <c r="L1034" i="15"/>
  <c r="AH1034" i="15"/>
  <c r="AI1034" i="15"/>
  <c r="AJ1034" i="15"/>
  <c r="AK1034" i="15"/>
  <c r="L1035" i="15"/>
  <c r="AH1035" i="15"/>
  <c r="AI1035" i="15"/>
  <c r="AJ1035" i="15"/>
  <c r="AK1035" i="15"/>
  <c r="L1036" i="15"/>
  <c r="AH1036" i="15"/>
  <c r="AI1036" i="15"/>
  <c r="AJ1036" i="15"/>
  <c r="AK1036" i="15"/>
  <c r="L1037" i="15"/>
  <c r="AH1037" i="15"/>
  <c r="AI1037" i="15"/>
  <c r="AJ1037" i="15"/>
  <c r="AK1037" i="15"/>
  <c r="L1038" i="15"/>
  <c r="AH1038" i="15"/>
  <c r="AI1038" i="15"/>
  <c r="AJ1038" i="15"/>
  <c r="AK1038" i="15"/>
  <c r="L1039" i="15"/>
  <c r="AH1039" i="15"/>
  <c r="AI1039" i="15"/>
  <c r="AJ1039" i="15"/>
  <c r="AK1039" i="15"/>
  <c r="L1040" i="15"/>
  <c r="AH1040" i="15"/>
  <c r="AI1040" i="15"/>
  <c r="AJ1040" i="15"/>
  <c r="AK1040" i="15"/>
  <c r="L1041" i="15"/>
  <c r="AH1041" i="15"/>
  <c r="AI1041" i="15"/>
  <c r="AJ1041" i="15"/>
  <c r="AK1041" i="15"/>
  <c r="L1042" i="15"/>
  <c r="AH1042" i="15"/>
  <c r="AI1042" i="15"/>
  <c r="AJ1042" i="15"/>
  <c r="AK1042" i="15"/>
  <c r="L1043" i="15"/>
  <c r="AH1043" i="15"/>
  <c r="AI1043" i="15"/>
  <c r="AJ1043" i="15"/>
  <c r="AK1043" i="15"/>
  <c r="L1044" i="15"/>
  <c r="AH1044" i="15"/>
  <c r="AI1044" i="15"/>
  <c r="AJ1044" i="15"/>
  <c r="AK1044" i="15"/>
  <c r="L1045" i="15"/>
  <c r="AH1045" i="15"/>
  <c r="AI1045" i="15"/>
  <c r="AJ1045" i="15"/>
  <c r="AK1045" i="15"/>
  <c r="L1046" i="15"/>
  <c r="AH1046" i="15"/>
  <c r="AI1046" i="15"/>
  <c r="AJ1046" i="15"/>
  <c r="AK1046" i="15"/>
  <c r="L1047" i="15"/>
  <c r="AH1047" i="15"/>
  <c r="AI1047" i="15"/>
  <c r="AJ1047" i="15"/>
  <c r="AK1047" i="15"/>
  <c r="L1048" i="15"/>
  <c r="AH1048" i="15"/>
  <c r="AI1048" i="15"/>
  <c r="AJ1048" i="15"/>
  <c r="AK1048" i="15"/>
  <c r="L1049" i="15"/>
  <c r="AH1049" i="15"/>
  <c r="AI1049" i="15"/>
  <c r="AJ1049" i="15"/>
  <c r="AK1049" i="15"/>
  <c r="L1050" i="15"/>
  <c r="AH1050" i="15"/>
  <c r="AI1050" i="15"/>
  <c r="AJ1050" i="15"/>
  <c r="AK1050" i="15"/>
  <c r="L1051" i="15"/>
  <c r="AH1051" i="15"/>
  <c r="AI1051" i="15"/>
  <c r="AJ1051" i="15"/>
  <c r="AK1051" i="15"/>
  <c r="L1052" i="15"/>
  <c r="AH1052" i="15"/>
  <c r="AI1052" i="15"/>
  <c r="AJ1052" i="15"/>
  <c r="AK1052" i="15"/>
  <c r="L1053" i="15"/>
  <c r="AH1053" i="15"/>
  <c r="AI1053" i="15"/>
  <c r="AJ1053" i="15"/>
  <c r="AK1053" i="15"/>
  <c r="L1054" i="15"/>
  <c r="AH1054" i="15"/>
  <c r="AI1054" i="15"/>
  <c r="AJ1054" i="15"/>
  <c r="AK1054" i="15"/>
  <c r="L1055" i="15"/>
  <c r="AH1055" i="15"/>
  <c r="AI1055" i="15"/>
  <c r="AJ1055" i="15"/>
  <c r="AK1055" i="15"/>
  <c r="L1056" i="15"/>
  <c r="AH1056" i="15"/>
  <c r="AI1056" i="15"/>
  <c r="AJ1056" i="15"/>
  <c r="AK1056" i="15"/>
  <c r="L1057" i="15"/>
  <c r="AH1057" i="15"/>
  <c r="AI1057" i="15"/>
  <c r="AJ1057" i="15"/>
  <c r="AK1057" i="15"/>
  <c r="L1058" i="15"/>
  <c r="AH1058" i="15"/>
  <c r="AI1058" i="15"/>
  <c r="AJ1058" i="15"/>
  <c r="AK1058" i="15"/>
  <c r="L1059" i="15"/>
  <c r="AH1059" i="15"/>
  <c r="AI1059" i="15"/>
  <c r="AJ1059" i="15"/>
  <c r="AK1059" i="15"/>
  <c r="L1060" i="15"/>
  <c r="AH1060" i="15"/>
  <c r="AI1060" i="15"/>
  <c r="AJ1060" i="15"/>
  <c r="AK1060" i="15"/>
  <c r="L1061" i="15"/>
  <c r="AH1061" i="15"/>
  <c r="AI1061" i="15"/>
  <c r="AJ1061" i="15"/>
  <c r="AK1061" i="15"/>
  <c r="L1062" i="15"/>
  <c r="AH1062" i="15"/>
  <c r="AI1062" i="15"/>
  <c r="AJ1062" i="15"/>
  <c r="AK1062" i="15"/>
  <c r="L1063" i="15"/>
  <c r="AH1063" i="15"/>
  <c r="AI1063" i="15"/>
  <c r="AJ1063" i="15"/>
  <c r="AK1063" i="15"/>
  <c r="L1064" i="15"/>
  <c r="AH1064" i="15"/>
  <c r="AI1064" i="15"/>
  <c r="AJ1064" i="15"/>
  <c r="AK1064" i="15"/>
  <c r="L1065" i="15"/>
  <c r="AH1065" i="15"/>
  <c r="AI1065" i="15"/>
  <c r="AJ1065" i="15"/>
  <c r="AK1065" i="15"/>
  <c r="L1066" i="15"/>
  <c r="AH1066" i="15"/>
  <c r="AI1066" i="15"/>
  <c r="AJ1066" i="15"/>
  <c r="AK1066" i="15"/>
  <c r="L1067" i="15"/>
  <c r="AH1067" i="15"/>
  <c r="AI1067" i="15"/>
  <c r="AJ1067" i="15"/>
  <c r="AK1067" i="15"/>
  <c r="L1068" i="15"/>
  <c r="AH1068" i="15"/>
  <c r="AI1068" i="15"/>
  <c r="AJ1068" i="15"/>
  <c r="AK1068" i="15"/>
  <c r="L1069" i="15"/>
  <c r="AH1069" i="15"/>
  <c r="AI1069" i="15"/>
  <c r="AJ1069" i="15"/>
  <c r="AK1069" i="15"/>
  <c r="B27" i="28" l="1"/>
  <c r="Q1075" i="8" l="1"/>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 i="15"/>
  <c r="D11" i="15"/>
  <c r="E11" i="15"/>
  <c r="F11" i="15"/>
  <c r="G11" i="15"/>
  <c r="H11" i="15"/>
  <c r="I11" i="15"/>
  <c r="J11" i="15"/>
  <c r="K11" i="15"/>
  <c r="N11" i="15"/>
  <c r="O11" i="15"/>
  <c r="P11" i="15"/>
  <c r="S11" i="15"/>
  <c r="D12" i="15"/>
  <c r="E12" i="15"/>
  <c r="F12" i="15"/>
  <c r="G12" i="15"/>
  <c r="H12" i="15"/>
  <c r="I12" i="15"/>
  <c r="J12" i="15"/>
  <c r="K12" i="15"/>
  <c r="N12" i="15"/>
  <c r="O12" i="15"/>
  <c r="P12" i="15"/>
  <c r="S12" i="15"/>
  <c r="D13" i="15"/>
  <c r="E13" i="15"/>
  <c r="F13" i="15"/>
  <c r="G13" i="15"/>
  <c r="H13" i="15"/>
  <c r="I13" i="15"/>
  <c r="J13" i="15"/>
  <c r="K13" i="15"/>
  <c r="N13" i="15"/>
  <c r="O13" i="15"/>
  <c r="P13" i="15"/>
  <c r="S13" i="15"/>
  <c r="D14" i="15"/>
  <c r="E14" i="15"/>
  <c r="F14" i="15"/>
  <c r="G14" i="15"/>
  <c r="H14" i="15"/>
  <c r="I14" i="15"/>
  <c r="J14" i="15"/>
  <c r="K14" i="15"/>
  <c r="N14" i="15"/>
  <c r="O14" i="15"/>
  <c r="P14" i="15"/>
  <c r="S14" i="15"/>
  <c r="D15" i="15"/>
  <c r="E15" i="15"/>
  <c r="F15" i="15"/>
  <c r="H15" i="15"/>
  <c r="I15" i="15"/>
  <c r="J15" i="15"/>
  <c r="K15" i="15"/>
  <c r="N15" i="15"/>
  <c r="O15" i="15"/>
  <c r="P15" i="15"/>
  <c r="S15" i="15"/>
  <c r="D16" i="15"/>
  <c r="E16" i="15"/>
  <c r="F16" i="15"/>
  <c r="G16" i="15"/>
  <c r="H16" i="15"/>
  <c r="I16" i="15"/>
  <c r="J16" i="15"/>
  <c r="K16" i="15"/>
  <c r="N16" i="15"/>
  <c r="O16" i="15"/>
  <c r="P16" i="15"/>
  <c r="S16" i="15"/>
  <c r="D17" i="15"/>
  <c r="E17" i="15"/>
  <c r="F17" i="15"/>
  <c r="G17" i="15"/>
  <c r="H17" i="15"/>
  <c r="I17" i="15"/>
  <c r="J17" i="15"/>
  <c r="K17" i="15"/>
  <c r="N17" i="15"/>
  <c r="O17" i="15"/>
  <c r="P17" i="15"/>
  <c r="S17" i="15"/>
  <c r="D18" i="15"/>
  <c r="E18" i="15"/>
  <c r="F18" i="15"/>
  <c r="G18" i="15"/>
  <c r="H18" i="15"/>
  <c r="I18" i="15"/>
  <c r="J18" i="15"/>
  <c r="K18" i="15"/>
  <c r="N18" i="15"/>
  <c r="O18" i="15"/>
  <c r="P18" i="15"/>
  <c r="S18" i="15"/>
  <c r="D19" i="15"/>
  <c r="E19" i="15"/>
  <c r="F19" i="15"/>
  <c r="H19" i="15"/>
  <c r="I19" i="15"/>
  <c r="J19" i="15"/>
  <c r="K19" i="15"/>
  <c r="N19" i="15"/>
  <c r="O19" i="15"/>
  <c r="P19" i="15"/>
  <c r="S19" i="15"/>
  <c r="D20" i="15"/>
  <c r="E20" i="15"/>
  <c r="F20" i="15"/>
  <c r="G20" i="15"/>
  <c r="H20" i="15"/>
  <c r="I20" i="15"/>
  <c r="J20" i="15"/>
  <c r="K20" i="15"/>
  <c r="N20" i="15"/>
  <c r="O20" i="15"/>
  <c r="P20" i="15"/>
  <c r="S20" i="15"/>
  <c r="D21" i="15"/>
  <c r="E21" i="15"/>
  <c r="F21" i="15"/>
  <c r="G21" i="15"/>
  <c r="H21" i="15"/>
  <c r="I21" i="15"/>
  <c r="J21" i="15"/>
  <c r="K21" i="15"/>
  <c r="N21" i="15"/>
  <c r="O21" i="15"/>
  <c r="P21" i="15"/>
  <c r="S21" i="15"/>
  <c r="D22" i="15"/>
  <c r="E22" i="15"/>
  <c r="F22" i="15"/>
  <c r="G22" i="15"/>
  <c r="H22" i="15"/>
  <c r="I22" i="15"/>
  <c r="J22" i="15"/>
  <c r="K22" i="15"/>
  <c r="N22" i="15"/>
  <c r="O22" i="15"/>
  <c r="P22" i="15"/>
  <c r="S22" i="15"/>
  <c r="D23" i="15"/>
  <c r="E23" i="15"/>
  <c r="F23" i="15"/>
  <c r="H23" i="15"/>
  <c r="I23" i="15"/>
  <c r="J23" i="15"/>
  <c r="K23" i="15"/>
  <c r="N23" i="15"/>
  <c r="O23" i="15"/>
  <c r="P23" i="15"/>
  <c r="S23" i="15"/>
  <c r="D24" i="15"/>
  <c r="E24" i="15"/>
  <c r="F24" i="15"/>
  <c r="G24" i="15"/>
  <c r="H24" i="15"/>
  <c r="I24" i="15"/>
  <c r="J24" i="15"/>
  <c r="K24" i="15"/>
  <c r="N24" i="15"/>
  <c r="O24" i="15"/>
  <c r="P24" i="15"/>
  <c r="S24" i="15"/>
  <c r="D25" i="15"/>
  <c r="E25" i="15"/>
  <c r="F25" i="15"/>
  <c r="G25" i="15"/>
  <c r="H25" i="15"/>
  <c r="I25" i="15"/>
  <c r="J25" i="15"/>
  <c r="K25" i="15"/>
  <c r="N25" i="15"/>
  <c r="O25" i="15"/>
  <c r="P25" i="15"/>
  <c r="S25" i="15"/>
  <c r="D26" i="15"/>
  <c r="E26" i="15"/>
  <c r="F26" i="15"/>
  <c r="G26" i="15"/>
  <c r="H26" i="15"/>
  <c r="I26" i="15"/>
  <c r="J26" i="15"/>
  <c r="K26" i="15"/>
  <c r="N26" i="15"/>
  <c r="O26" i="15"/>
  <c r="P26" i="15"/>
  <c r="S26" i="15"/>
  <c r="D27" i="15"/>
  <c r="E27" i="15"/>
  <c r="F27" i="15"/>
  <c r="H27" i="15"/>
  <c r="I27" i="15"/>
  <c r="J27" i="15"/>
  <c r="K27" i="15"/>
  <c r="N27" i="15"/>
  <c r="O27" i="15"/>
  <c r="P27" i="15"/>
  <c r="S27" i="15"/>
  <c r="D28" i="15"/>
  <c r="E28" i="15"/>
  <c r="F28" i="15"/>
  <c r="G28" i="15"/>
  <c r="H28" i="15"/>
  <c r="I28" i="15"/>
  <c r="J28" i="15"/>
  <c r="K28" i="15"/>
  <c r="N28" i="15"/>
  <c r="O28" i="15"/>
  <c r="P28" i="15"/>
  <c r="S28" i="15"/>
  <c r="D29" i="15"/>
  <c r="E29" i="15"/>
  <c r="F29" i="15"/>
  <c r="G29" i="15"/>
  <c r="H29" i="15"/>
  <c r="I29" i="15"/>
  <c r="J29" i="15"/>
  <c r="K29" i="15"/>
  <c r="N29" i="15"/>
  <c r="O29" i="15"/>
  <c r="P29" i="15"/>
  <c r="S29" i="15"/>
  <c r="D30" i="15"/>
  <c r="E30" i="15"/>
  <c r="F30" i="15"/>
  <c r="G30" i="15"/>
  <c r="H30" i="15"/>
  <c r="I30" i="15"/>
  <c r="J30" i="15"/>
  <c r="K30" i="15"/>
  <c r="N30" i="15"/>
  <c r="O30" i="15"/>
  <c r="P30" i="15"/>
  <c r="S30" i="15"/>
  <c r="D31" i="15"/>
  <c r="E31" i="15"/>
  <c r="F31" i="15"/>
  <c r="H31" i="15"/>
  <c r="I31" i="15"/>
  <c r="J31" i="15"/>
  <c r="K31" i="15"/>
  <c r="N31" i="15"/>
  <c r="O31" i="15"/>
  <c r="P31" i="15"/>
  <c r="S31" i="15"/>
  <c r="D32" i="15"/>
  <c r="E32" i="15"/>
  <c r="F32" i="15"/>
  <c r="G32" i="15"/>
  <c r="H32" i="15"/>
  <c r="I32" i="15"/>
  <c r="J32" i="15"/>
  <c r="K32" i="15"/>
  <c r="N32" i="15"/>
  <c r="O32" i="15"/>
  <c r="P32" i="15"/>
  <c r="S32" i="15"/>
  <c r="D33" i="15"/>
  <c r="E33" i="15"/>
  <c r="F33" i="15"/>
  <c r="G33" i="15"/>
  <c r="H33" i="15"/>
  <c r="I33" i="15"/>
  <c r="J33" i="15"/>
  <c r="K33" i="15"/>
  <c r="N33" i="15"/>
  <c r="O33" i="15"/>
  <c r="P33" i="15"/>
  <c r="S33" i="15"/>
  <c r="D34" i="15"/>
  <c r="E34" i="15"/>
  <c r="F34" i="15"/>
  <c r="G34" i="15"/>
  <c r="H34" i="15"/>
  <c r="I34" i="15"/>
  <c r="J34" i="15"/>
  <c r="K34" i="15"/>
  <c r="N34" i="15"/>
  <c r="O34" i="15"/>
  <c r="P34" i="15"/>
  <c r="S34" i="15"/>
  <c r="D35" i="15"/>
  <c r="E35" i="15"/>
  <c r="F35" i="15"/>
  <c r="H35" i="15"/>
  <c r="I35" i="15"/>
  <c r="J35" i="15"/>
  <c r="K35" i="15"/>
  <c r="N35" i="15"/>
  <c r="O35" i="15"/>
  <c r="P35" i="15"/>
  <c r="S35" i="15"/>
  <c r="D36" i="15"/>
  <c r="E36" i="15"/>
  <c r="F36" i="15"/>
  <c r="G36" i="15"/>
  <c r="H36" i="15"/>
  <c r="I36" i="15"/>
  <c r="J36" i="15"/>
  <c r="K36" i="15"/>
  <c r="N36" i="15"/>
  <c r="O36" i="15"/>
  <c r="P36" i="15"/>
  <c r="S36" i="15"/>
  <c r="D37" i="15"/>
  <c r="E37" i="15"/>
  <c r="F37" i="15"/>
  <c r="G37" i="15"/>
  <c r="H37" i="15"/>
  <c r="I37" i="15"/>
  <c r="J37" i="15"/>
  <c r="K37" i="15"/>
  <c r="N37" i="15"/>
  <c r="O37" i="15"/>
  <c r="P37" i="15"/>
  <c r="S37" i="15"/>
  <c r="D38" i="15"/>
  <c r="E38" i="15"/>
  <c r="F38" i="15"/>
  <c r="G38" i="15"/>
  <c r="H38" i="15"/>
  <c r="I38" i="15"/>
  <c r="J38" i="15"/>
  <c r="K38" i="15"/>
  <c r="N38" i="15"/>
  <c r="O38" i="15"/>
  <c r="P38" i="15"/>
  <c r="S38" i="15"/>
  <c r="D39" i="15"/>
  <c r="E39" i="15"/>
  <c r="F39" i="15"/>
  <c r="H39" i="15"/>
  <c r="I39" i="15"/>
  <c r="J39" i="15"/>
  <c r="K39" i="15"/>
  <c r="N39" i="15"/>
  <c r="O39" i="15"/>
  <c r="P39" i="15"/>
  <c r="S39" i="15"/>
  <c r="D40" i="15"/>
  <c r="E40" i="15"/>
  <c r="F40" i="15"/>
  <c r="G40" i="15"/>
  <c r="H40" i="15"/>
  <c r="I40" i="15"/>
  <c r="J40" i="15"/>
  <c r="K40" i="15"/>
  <c r="N40" i="15"/>
  <c r="O40" i="15"/>
  <c r="P40" i="15"/>
  <c r="S40" i="15"/>
  <c r="D41" i="15"/>
  <c r="E41" i="15"/>
  <c r="F41" i="15"/>
  <c r="G41" i="15"/>
  <c r="H41" i="15"/>
  <c r="I41" i="15"/>
  <c r="J41" i="15"/>
  <c r="K41" i="15"/>
  <c r="N41" i="15"/>
  <c r="O41" i="15"/>
  <c r="P41" i="15"/>
  <c r="S41" i="15"/>
  <c r="D42" i="15"/>
  <c r="E42" i="15"/>
  <c r="F42" i="15"/>
  <c r="G42" i="15"/>
  <c r="H42" i="15"/>
  <c r="I42" i="15"/>
  <c r="J42" i="15"/>
  <c r="K42" i="15"/>
  <c r="N42" i="15"/>
  <c r="O42" i="15"/>
  <c r="P42" i="15"/>
  <c r="S42" i="15"/>
  <c r="D43" i="15"/>
  <c r="E43" i="15"/>
  <c r="F43" i="15"/>
  <c r="H43" i="15"/>
  <c r="I43" i="15"/>
  <c r="J43" i="15"/>
  <c r="K43" i="15"/>
  <c r="N43" i="15"/>
  <c r="O43" i="15"/>
  <c r="P43" i="15"/>
  <c r="S43" i="15"/>
  <c r="D44" i="15"/>
  <c r="E44" i="15"/>
  <c r="F44" i="15"/>
  <c r="G44" i="15"/>
  <c r="H44" i="15"/>
  <c r="I44" i="15"/>
  <c r="J44" i="15"/>
  <c r="K44" i="15"/>
  <c r="N44" i="15"/>
  <c r="O44" i="15"/>
  <c r="P44" i="15"/>
  <c r="S44" i="15"/>
  <c r="D45" i="15"/>
  <c r="E45" i="15"/>
  <c r="F45" i="15"/>
  <c r="G45" i="15"/>
  <c r="H45" i="15"/>
  <c r="I45" i="15"/>
  <c r="J45" i="15"/>
  <c r="K45" i="15"/>
  <c r="N45" i="15"/>
  <c r="O45" i="15"/>
  <c r="P45" i="15"/>
  <c r="S45" i="15"/>
  <c r="D46" i="15"/>
  <c r="E46" i="15"/>
  <c r="F46" i="15"/>
  <c r="G46" i="15"/>
  <c r="H46" i="15"/>
  <c r="I46" i="15"/>
  <c r="J46" i="15"/>
  <c r="K46" i="15"/>
  <c r="N46" i="15"/>
  <c r="O46" i="15"/>
  <c r="P46" i="15"/>
  <c r="S46" i="15"/>
  <c r="D47" i="15"/>
  <c r="E47" i="15"/>
  <c r="F47" i="15"/>
  <c r="H47" i="15"/>
  <c r="I47" i="15"/>
  <c r="J47" i="15"/>
  <c r="K47" i="15"/>
  <c r="N47" i="15"/>
  <c r="O47" i="15"/>
  <c r="P47" i="15"/>
  <c r="S47" i="15"/>
  <c r="D48" i="15"/>
  <c r="E48" i="15"/>
  <c r="F48" i="15"/>
  <c r="G48" i="15"/>
  <c r="H48" i="15"/>
  <c r="I48" i="15"/>
  <c r="J48" i="15"/>
  <c r="K48" i="15"/>
  <c r="N48" i="15"/>
  <c r="O48" i="15"/>
  <c r="P48" i="15"/>
  <c r="S48" i="15"/>
  <c r="D49" i="15"/>
  <c r="E49" i="15"/>
  <c r="F49" i="15"/>
  <c r="G49" i="15"/>
  <c r="H49" i="15"/>
  <c r="I49" i="15"/>
  <c r="J49" i="15"/>
  <c r="K49" i="15"/>
  <c r="N49" i="15"/>
  <c r="O49" i="15"/>
  <c r="P49" i="15"/>
  <c r="S49" i="15"/>
  <c r="D50" i="15"/>
  <c r="E50" i="15"/>
  <c r="F50" i="15"/>
  <c r="G50" i="15"/>
  <c r="H50" i="15"/>
  <c r="I50" i="15"/>
  <c r="J50" i="15"/>
  <c r="K50" i="15"/>
  <c r="N50" i="15"/>
  <c r="O50" i="15"/>
  <c r="P50" i="15"/>
  <c r="S50" i="15"/>
  <c r="D51" i="15"/>
  <c r="E51" i="15"/>
  <c r="F51" i="15"/>
  <c r="H51" i="15"/>
  <c r="I51" i="15"/>
  <c r="J51" i="15"/>
  <c r="K51" i="15"/>
  <c r="N51" i="15"/>
  <c r="O51" i="15"/>
  <c r="P51" i="15"/>
  <c r="S51" i="15"/>
  <c r="D52" i="15"/>
  <c r="E52" i="15"/>
  <c r="F52" i="15"/>
  <c r="G52" i="15"/>
  <c r="H52" i="15"/>
  <c r="I52" i="15"/>
  <c r="J52" i="15"/>
  <c r="K52" i="15"/>
  <c r="N52" i="15"/>
  <c r="O52" i="15"/>
  <c r="P52" i="15"/>
  <c r="S52" i="15"/>
  <c r="D53" i="15"/>
  <c r="E53" i="15"/>
  <c r="F53" i="15"/>
  <c r="G53" i="15"/>
  <c r="H53" i="15"/>
  <c r="I53" i="15"/>
  <c r="J53" i="15"/>
  <c r="K53" i="15"/>
  <c r="N53" i="15"/>
  <c r="O53" i="15"/>
  <c r="P53" i="15"/>
  <c r="S53" i="15"/>
  <c r="D54" i="15"/>
  <c r="E54" i="15"/>
  <c r="F54" i="15"/>
  <c r="G54" i="15"/>
  <c r="H54" i="15"/>
  <c r="I54" i="15"/>
  <c r="J54" i="15"/>
  <c r="K54" i="15"/>
  <c r="N54" i="15"/>
  <c r="O54" i="15"/>
  <c r="P54" i="15"/>
  <c r="S54" i="15"/>
  <c r="D55" i="15"/>
  <c r="E55" i="15"/>
  <c r="F55" i="15"/>
  <c r="H55" i="15"/>
  <c r="I55" i="15"/>
  <c r="J55" i="15"/>
  <c r="K55" i="15"/>
  <c r="N55" i="15"/>
  <c r="O55" i="15"/>
  <c r="P55" i="15"/>
  <c r="S55" i="15"/>
  <c r="D56" i="15"/>
  <c r="E56" i="15"/>
  <c r="F56" i="15"/>
  <c r="G56" i="15"/>
  <c r="H56" i="15"/>
  <c r="I56" i="15"/>
  <c r="J56" i="15"/>
  <c r="K56" i="15"/>
  <c r="N56" i="15"/>
  <c r="O56" i="15"/>
  <c r="P56" i="15"/>
  <c r="S56" i="15"/>
  <c r="D57" i="15"/>
  <c r="E57" i="15"/>
  <c r="F57" i="15"/>
  <c r="G57" i="15"/>
  <c r="H57" i="15"/>
  <c r="I57" i="15"/>
  <c r="J57" i="15"/>
  <c r="K57" i="15"/>
  <c r="N57" i="15"/>
  <c r="O57" i="15"/>
  <c r="P57" i="15"/>
  <c r="S57" i="15"/>
  <c r="D58" i="15"/>
  <c r="E58" i="15"/>
  <c r="F58" i="15"/>
  <c r="G58" i="15"/>
  <c r="H58" i="15"/>
  <c r="I58" i="15"/>
  <c r="J58" i="15"/>
  <c r="K58" i="15"/>
  <c r="N58" i="15"/>
  <c r="O58" i="15"/>
  <c r="P58" i="15"/>
  <c r="S58" i="15"/>
  <c r="D59" i="15"/>
  <c r="E59" i="15"/>
  <c r="F59" i="15"/>
  <c r="H59" i="15"/>
  <c r="I59" i="15"/>
  <c r="J59" i="15"/>
  <c r="K59" i="15"/>
  <c r="N59" i="15"/>
  <c r="O59" i="15"/>
  <c r="P59" i="15"/>
  <c r="S59" i="15"/>
  <c r="D60" i="15"/>
  <c r="E60" i="15"/>
  <c r="F60" i="15"/>
  <c r="G60" i="15"/>
  <c r="H60" i="15"/>
  <c r="I60" i="15"/>
  <c r="J60" i="15"/>
  <c r="K60" i="15"/>
  <c r="N60" i="15"/>
  <c r="O60" i="15"/>
  <c r="P60" i="15"/>
  <c r="S60" i="15"/>
  <c r="D61" i="15"/>
  <c r="E61" i="15"/>
  <c r="F61" i="15"/>
  <c r="G61" i="15"/>
  <c r="H61" i="15"/>
  <c r="I61" i="15"/>
  <c r="J61" i="15"/>
  <c r="K61" i="15"/>
  <c r="N61" i="15"/>
  <c r="O61" i="15"/>
  <c r="P61" i="15"/>
  <c r="S61" i="15"/>
  <c r="D62" i="15"/>
  <c r="E62" i="15"/>
  <c r="F62" i="15"/>
  <c r="G62" i="15"/>
  <c r="H62" i="15"/>
  <c r="I62" i="15"/>
  <c r="J62" i="15"/>
  <c r="K62" i="15"/>
  <c r="N62" i="15"/>
  <c r="O62" i="15"/>
  <c r="P62" i="15"/>
  <c r="S62" i="15"/>
  <c r="D63" i="15"/>
  <c r="E63" i="15"/>
  <c r="F63" i="15"/>
  <c r="H63" i="15"/>
  <c r="I63" i="15"/>
  <c r="J63" i="15"/>
  <c r="K63" i="15"/>
  <c r="N63" i="15"/>
  <c r="O63" i="15"/>
  <c r="P63" i="15"/>
  <c r="S63" i="15"/>
  <c r="D64" i="15"/>
  <c r="E64" i="15"/>
  <c r="F64" i="15"/>
  <c r="G64" i="15"/>
  <c r="H64" i="15"/>
  <c r="I64" i="15"/>
  <c r="J64" i="15"/>
  <c r="K64" i="15"/>
  <c r="N64" i="15"/>
  <c r="O64" i="15"/>
  <c r="P64" i="15"/>
  <c r="S64" i="15"/>
  <c r="D65" i="15"/>
  <c r="E65" i="15"/>
  <c r="F65" i="15"/>
  <c r="G65" i="15"/>
  <c r="H65" i="15"/>
  <c r="I65" i="15"/>
  <c r="J65" i="15"/>
  <c r="K65" i="15"/>
  <c r="N65" i="15"/>
  <c r="O65" i="15"/>
  <c r="P65" i="15"/>
  <c r="S65" i="15"/>
  <c r="D66" i="15"/>
  <c r="E66" i="15"/>
  <c r="F66" i="15"/>
  <c r="G66" i="15"/>
  <c r="H66" i="15"/>
  <c r="I66" i="15"/>
  <c r="J66" i="15"/>
  <c r="K66" i="15"/>
  <c r="N66" i="15"/>
  <c r="O66" i="15"/>
  <c r="P66" i="15"/>
  <c r="S66" i="15"/>
  <c r="D67" i="15"/>
  <c r="E67" i="15"/>
  <c r="F67" i="15"/>
  <c r="H67" i="15"/>
  <c r="I67" i="15"/>
  <c r="J67" i="15"/>
  <c r="K67" i="15"/>
  <c r="N67" i="15"/>
  <c r="O67" i="15"/>
  <c r="P67" i="15"/>
  <c r="S67" i="15"/>
  <c r="D68" i="15"/>
  <c r="E68" i="15"/>
  <c r="F68" i="15"/>
  <c r="G68" i="15"/>
  <c r="H68" i="15"/>
  <c r="I68" i="15"/>
  <c r="J68" i="15"/>
  <c r="K68" i="15"/>
  <c r="N68" i="15"/>
  <c r="O68" i="15"/>
  <c r="P68" i="15"/>
  <c r="S68" i="15"/>
  <c r="D69" i="15"/>
  <c r="E69" i="15"/>
  <c r="F69" i="15"/>
  <c r="G69" i="15"/>
  <c r="H69" i="15"/>
  <c r="I69" i="15"/>
  <c r="J69" i="15"/>
  <c r="K69" i="15"/>
  <c r="N69" i="15"/>
  <c r="O69" i="15"/>
  <c r="P69" i="15"/>
  <c r="S69" i="15"/>
  <c r="D70" i="15"/>
  <c r="E70" i="15"/>
  <c r="F70" i="15"/>
  <c r="G70" i="15"/>
  <c r="H70" i="15"/>
  <c r="I70" i="15"/>
  <c r="J70" i="15"/>
  <c r="K70" i="15"/>
  <c r="N70" i="15"/>
  <c r="O70" i="15"/>
  <c r="P70" i="15"/>
  <c r="S70" i="15"/>
  <c r="D71" i="15"/>
  <c r="E71" i="15"/>
  <c r="F71" i="15"/>
  <c r="H71" i="15"/>
  <c r="I71" i="15"/>
  <c r="J71" i="15"/>
  <c r="K71" i="15"/>
  <c r="N71" i="15"/>
  <c r="O71" i="15"/>
  <c r="P71" i="15"/>
  <c r="S71" i="15"/>
  <c r="D72" i="15"/>
  <c r="E72" i="15"/>
  <c r="F72" i="15"/>
  <c r="G72" i="15"/>
  <c r="H72" i="15"/>
  <c r="I72" i="15"/>
  <c r="J72" i="15"/>
  <c r="K72" i="15"/>
  <c r="N72" i="15"/>
  <c r="O72" i="15"/>
  <c r="P72" i="15"/>
  <c r="S72" i="15"/>
  <c r="D73" i="15"/>
  <c r="E73" i="15"/>
  <c r="F73" i="15"/>
  <c r="G73" i="15"/>
  <c r="H73" i="15"/>
  <c r="I73" i="15"/>
  <c r="J73" i="15"/>
  <c r="K73" i="15"/>
  <c r="N73" i="15"/>
  <c r="O73" i="15"/>
  <c r="P73" i="15"/>
  <c r="S73" i="15"/>
  <c r="D74" i="15"/>
  <c r="E74" i="15"/>
  <c r="F74" i="15"/>
  <c r="G74" i="15"/>
  <c r="H74" i="15"/>
  <c r="I74" i="15"/>
  <c r="J74" i="15"/>
  <c r="K74" i="15"/>
  <c r="N74" i="15"/>
  <c r="O74" i="15"/>
  <c r="P74" i="15"/>
  <c r="S74" i="15"/>
  <c r="D75" i="15"/>
  <c r="E75" i="15"/>
  <c r="F75" i="15"/>
  <c r="H75" i="15"/>
  <c r="I75" i="15"/>
  <c r="J75" i="15"/>
  <c r="K75" i="15"/>
  <c r="N75" i="15"/>
  <c r="O75" i="15"/>
  <c r="P75" i="15"/>
  <c r="S75" i="15"/>
  <c r="D76" i="15"/>
  <c r="E76" i="15"/>
  <c r="F76" i="15"/>
  <c r="G76" i="15"/>
  <c r="H76" i="15"/>
  <c r="I76" i="15"/>
  <c r="J76" i="15"/>
  <c r="K76" i="15"/>
  <c r="N76" i="15"/>
  <c r="O76" i="15"/>
  <c r="P76" i="15"/>
  <c r="S76" i="15"/>
  <c r="D77" i="15"/>
  <c r="E77" i="15"/>
  <c r="F77" i="15"/>
  <c r="G77" i="15"/>
  <c r="H77" i="15"/>
  <c r="I77" i="15"/>
  <c r="J77" i="15"/>
  <c r="K77" i="15"/>
  <c r="N77" i="15"/>
  <c r="O77" i="15"/>
  <c r="P77" i="15"/>
  <c r="S77" i="15"/>
  <c r="D78" i="15"/>
  <c r="E78" i="15"/>
  <c r="F78" i="15"/>
  <c r="G78" i="15"/>
  <c r="H78" i="15"/>
  <c r="I78" i="15"/>
  <c r="J78" i="15"/>
  <c r="K78" i="15"/>
  <c r="N78" i="15"/>
  <c r="O78" i="15"/>
  <c r="P78" i="15"/>
  <c r="S78" i="15"/>
  <c r="D79" i="15"/>
  <c r="E79" i="15"/>
  <c r="F79" i="15"/>
  <c r="H79" i="15"/>
  <c r="I79" i="15"/>
  <c r="J79" i="15"/>
  <c r="K79" i="15"/>
  <c r="N79" i="15"/>
  <c r="O79" i="15"/>
  <c r="P79" i="15"/>
  <c r="S79" i="15"/>
  <c r="D80" i="15"/>
  <c r="E80" i="15"/>
  <c r="F80" i="15"/>
  <c r="G80" i="15"/>
  <c r="H80" i="15"/>
  <c r="I80" i="15"/>
  <c r="J80" i="15"/>
  <c r="K80" i="15"/>
  <c r="N80" i="15"/>
  <c r="O80" i="15"/>
  <c r="P80" i="15"/>
  <c r="S80" i="15"/>
  <c r="D81" i="15"/>
  <c r="E81" i="15"/>
  <c r="F81" i="15"/>
  <c r="G81" i="15"/>
  <c r="H81" i="15"/>
  <c r="I81" i="15"/>
  <c r="J81" i="15"/>
  <c r="K81" i="15"/>
  <c r="N81" i="15"/>
  <c r="O81" i="15"/>
  <c r="P81" i="15"/>
  <c r="S81" i="15"/>
  <c r="D82" i="15"/>
  <c r="E82" i="15"/>
  <c r="F82" i="15"/>
  <c r="G82" i="15"/>
  <c r="H82" i="15"/>
  <c r="I82" i="15"/>
  <c r="J82" i="15"/>
  <c r="K82" i="15"/>
  <c r="N82" i="15"/>
  <c r="O82" i="15"/>
  <c r="P82" i="15"/>
  <c r="S82" i="15"/>
  <c r="D83" i="15"/>
  <c r="E83" i="15"/>
  <c r="F83" i="15"/>
  <c r="H83" i="15"/>
  <c r="I83" i="15"/>
  <c r="J83" i="15"/>
  <c r="K83" i="15"/>
  <c r="N83" i="15"/>
  <c r="O83" i="15"/>
  <c r="P83" i="15"/>
  <c r="S83" i="15"/>
  <c r="D84" i="15"/>
  <c r="E84" i="15"/>
  <c r="F84" i="15"/>
  <c r="G84" i="15"/>
  <c r="H84" i="15"/>
  <c r="I84" i="15"/>
  <c r="J84" i="15"/>
  <c r="K84" i="15"/>
  <c r="N84" i="15"/>
  <c r="O84" i="15"/>
  <c r="P84" i="15"/>
  <c r="S84" i="15"/>
  <c r="D85" i="15"/>
  <c r="E85" i="15"/>
  <c r="F85" i="15"/>
  <c r="G85" i="15"/>
  <c r="H85" i="15"/>
  <c r="I85" i="15"/>
  <c r="J85" i="15"/>
  <c r="K85" i="15"/>
  <c r="N85" i="15"/>
  <c r="O85" i="15"/>
  <c r="P85" i="15"/>
  <c r="S85" i="15"/>
  <c r="D86" i="15"/>
  <c r="E86" i="15"/>
  <c r="F86" i="15"/>
  <c r="G86" i="15"/>
  <c r="H86" i="15"/>
  <c r="I86" i="15"/>
  <c r="J86" i="15"/>
  <c r="K86" i="15"/>
  <c r="N86" i="15"/>
  <c r="O86" i="15"/>
  <c r="P86" i="15"/>
  <c r="S86" i="15"/>
  <c r="D87" i="15"/>
  <c r="E87" i="15"/>
  <c r="F87" i="15"/>
  <c r="H87" i="15"/>
  <c r="I87" i="15"/>
  <c r="J87" i="15"/>
  <c r="K87" i="15"/>
  <c r="N87" i="15"/>
  <c r="O87" i="15"/>
  <c r="P87" i="15"/>
  <c r="S87" i="15"/>
  <c r="D88" i="15"/>
  <c r="E88" i="15"/>
  <c r="F88" i="15"/>
  <c r="G88" i="15"/>
  <c r="H88" i="15"/>
  <c r="I88" i="15"/>
  <c r="J88" i="15"/>
  <c r="K88" i="15"/>
  <c r="N88" i="15"/>
  <c r="O88" i="15"/>
  <c r="P88" i="15"/>
  <c r="S88" i="15"/>
  <c r="D89" i="15"/>
  <c r="E89" i="15"/>
  <c r="F89" i="15"/>
  <c r="G89" i="15"/>
  <c r="H89" i="15"/>
  <c r="I89" i="15"/>
  <c r="J89" i="15"/>
  <c r="K89" i="15"/>
  <c r="N89" i="15"/>
  <c r="O89" i="15"/>
  <c r="P89" i="15"/>
  <c r="S89" i="15"/>
  <c r="D90" i="15"/>
  <c r="E90" i="15"/>
  <c r="F90" i="15"/>
  <c r="G90" i="15"/>
  <c r="H90" i="15"/>
  <c r="I90" i="15"/>
  <c r="J90" i="15"/>
  <c r="K90" i="15"/>
  <c r="N90" i="15"/>
  <c r="O90" i="15"/>
  <c r="P90" i="15"/>
  <c r="S90" i="15"/>
  <c r="D91" i="15"/>
  <c r="E91" i="15"/>
  <c r="F91" i="15"/>
  <c r="H91" i="15"/>
  <c r="I91" i="15"/>
  <c r="J91" i="15"/>
  <c r="K91" i="15"/>
  <c r="N91" i="15"/>
  <c r="O91" i="15"/>
  <c r="P91" i="15"/>
  <c r="S91" i="15"/>
  <c r="D92" i="15"/>
  <c r="E92" i="15"/>
  <c r="F92" i="15"/>
  <c r="G92" i="15"/>
  <c r="H92" i="15"/>
  <c r="I92" i="15"/>
  <c r="J92" i="15"/>
  <c r="K92" i="15"/>
  <c r="N92" i="15"/>
  <c r="O92" i="15"/>
  <c r="P92" i="15"/>
  <c r="S92" i="15"/>
  <c r="D93" i="15"/>
  <c r="E93" i="15"/>
  <c r="F93" i="15"/>
  <c r="G93" i="15"/>
  <c r="H93" i="15"/>
  <c r="I93" i="15"/>
  <c r="J93" i="15"/>
  <c r="K93" i="15"/>
  <c r="N93" i="15"/>
  <c r="O93" i="15"/>
  <c r="P93" i="15"/>
  <c r="S93" i="15"/>
  <c r="D94" i="15"/>
  <c r="E94" i="15"/>
  <c r="F94" i="15"/>
  <c r="G94" i="15"/>
  <c r="H94" i="15"/>
  <c r="I94" i="15"/>
  <c r="J94" i="15"/>
  <c r="K94" i="15"/>
  <c r="N94" i="15"/>
  <c r="O94" i="15"/>
  <c r="P94" i="15"/>
  <c r="S94" i="15"/>
  <c r="D95" i="15"/>
  <c r="E95" i="15"/>
  <c r="F95" i="15"/>
  <c r="H95" i="15"/>
  <c r="I95" i="15"/>
  <c r="J95" i="15"/>
  <c r="K95" i="15"/>
  <c r="N95" i="15"/>
  <c r="O95" i="15"/>
  <c r="P95" i="15"/>
  <c r="S95" i="15"/>
  <c r="D96" i="15"/>
  <c r="E96" i="15"/>
  <c r="F96" i="15"/>
  <c r="G96" i="15"/>
  <c r="H96" i="15"/>
  <c r="I96" i="15"/>
  <c r="J96" i="15"/>
  <c r="K96" i="15"/>
  <c r="N96" i="15"/>
  <c r="O96" i="15"/>
  <c r="P96" i="15"/>
  <c r="S96" i="15"/>
  <c r="D97" i="15"/>
  <c r="E97" i="15"/>
  <c r="F97" i="15"/>
  <c r="G97" i="15"/>
  <c r="H97" i="15"/>
  <c r="I97" i="15"/>
  <c r="J97" i="15"/>
  <c r="K97" i="15"/>
  <c r="N97" i="15"/>
  <c r="O97" i="15"/>
  <c r="P97" i="15"/>
  <c r="S97" i="15"/>
  <c r="D98" i="15"/>
  <c r="E98" i="15"/>
  <c r="F98" i="15"/>
  <c r="G98" i="15"/>
  <c r="H98" i="15"/>
  <c r="I98" i="15"/>
  <c r="J98" i="15"/>
  <c r="K98" i="15"/>
  <c r="N98" i="15"/>
  <c r="O98" i="15"/>
  <c r="P98" i="15"/>
  <c r="S98" i="15"/>
  <c r="D99" i="15"/>
  <c r="E99" i="15"/>
  <c r="F99" i="15"/>
  <c r="H99" i="15"/>
  <c r="I99" i="15"/>
  <c r="J99" i="15"/>
  <c r="K99" i="15"/>
  <c r="N99" i="15"/>
  <c r="O99" i="15"/>
  <c r="P99" i="15"/>
  <c r="S99" i="15"/>
  <c r="D100" i="15"/>
  <c r="E100" i="15"/>
  <c r="F100" i="15"/>
  <c r="G100" i="15"/>
  <c r="H100" i="15"/>
  <c r="I100" i="15"/>
  <c r="J100" i="15"/>
  <c r="K100" i="15"/>
  <c r="N100" i="15"/>
  <c r="O100" i="15"/>
  <c r="P100" i="15"/>
  <c r="S100" i="15"/>
  <c r="D101" i="15"/>
  <c r="E101" i="15"/>
  <c r="F101" i="15"/>
  <c r="G101" i="15"/>
  <c r="H101" i="15"/>
  <c r="I101" i="15"/>
  <c r="J101" i="15"/>
  <c r="K101" i="15"/>
  <c r="N101" i="15"/>
  <c r="O101" i="15"/>
  <c r="P101" i="15"/>
  <c r="S101" i="15"/>
  <c r="D102" i="15"/>
  <c r="E102" i="15"/>
  <c r="F102" i="15"/>
  <c r="G102" i="15"/>
  <c r="H102" i="15"/>
  <c r="I102" i="15"/>
  <c r="J102" i="15"/>
  <c r="K102" i="15"/>
  <c r="N102" i="15"/>
  <c r="O102" i="15"/>
  <c r="P102" i="15"/>
  <c r="S102" i="15"/>
  <c r="D103" i="15"/>
  <c r="E103" i="15"/>
  <c r="F103" i="15"/>
  <c r="H103" i="15"/>
  <c r="I103" i="15"/>
  <c r="J103" i="15"/>
  <c r="K103" i="15"/>
  <c r="N103" i="15"/>
  <c r="O103" i="15"/>
  <c r="P103" i="15"/>
  <c r="S103" i="15"/>
  <c r="D104" i="15"/>
  <c r="E104" i="15"/>
  <c r="F104" i="15"/>
  <c r="G104" i="15"/>
  <c r="H104" i="15"/>
  <c r="I104" i="15"/>
  <c r="J104" i="15"/>
  <c r="K104" i="15"/>
  <c r="N104" i="15"/>
  <c r="O104" i="15"/>
  <c r="P104" i="15"/>
  <c r="S104" i="15"/>
  <c r="D105" i="15"/>
  <c r="E105" i="15"/>
  <c r="F105" i="15"/>
  <c r="G105" i="15"/>
  <c r="H105" i="15"/>
  <c r="I105" i="15"/>
  <c r="J105" i="15"/>
  <c r="K105" i="15"/>
  <c r="N105" i="15"/>
  <c r="O105" i="15"/>
  <c r="P105" i="15"/>
  <c r="S105" i="15"/>
  <c r="D106" i="15"/>
  <c r="E106" i="15"/>
  <c r="F106" i="15"/>
  <c r="G106" i="15"/>
  <c r="H106" i="15"/>
  <c r="I106" i="15"/>
  <c r="J106" i="15"/>
  <c r="K106" i="15"/>
  <c r="N106" i="15"/>
  <c r="O106" i="15"/>
  <c r="P106" i="15"/>
  <c r="S106" i="15"/>
  <c r="D107" i="15"/>
  <c r="E107" i="15"/>
  <c r="F107" i="15"/>
  <c r="H107" i="15"/>
  <c r="I107" i="15"/>
  <c r="J107" i="15"/>
  <c r="K107" i="15"/>
  <c r="N107" i="15"/>
  <c r="O107" i="15"/>
  <c r="P107" i="15"/>
  <c r="S107" i="15"/>
  <c r="D108" i="15"/>
  <c r="E108" i="15"/>
  <c r="F108" i="15"/>
  <c r="G108" i="15"/>
  <c r="H108" i="15"/>
  <c r="I108" i="15"/>
  <c r="J108" i="15"/>
  <c r="K108" i="15"/>
  <c r="N108" i="15"/>
  <c r="O108" i="15"/>
  <c r="P108" i="15"/>
  <c r="S108" i="15"/>
  <c r="D109" i="15"/>
  <c r="E109" i="15"/>
  <c r="F109" i="15"/>
  <c r="G109" i="15"/>
  <c r="H109" i="15"/>
  <c r="I109" i="15"/>
  <c r="J109" i="15"/>
  <c r="K109" i="15"/>
  <c r="N109" i="15"/>
  <c r="O109" i="15"/>
  <c r="P109" i="15"/>
  <c r="S109" i="15"/>
  <c r="D110" i="15"/>
  <c r="E110" i="15"/>
  <c r="F110" i="15"/>
  <c r="G110" i="15"/>
  <c r="H110" i="15"/>
  <c r="I110" i="15"/>
  <c r="J110" i="15"/>
  <c r="K110" i="15"/>
  <c r="N110" i="15"/>
  <c r="O110" i="15"/>
  <c r="P110" i="15"/>
  <c r="S110" i="15"/>
  <c r="D111" i="15"/>
  <c r="E111" i="15"/>
  <c r="F111" i="15"/>
  <c r="H111" i="15"/>
  <c r="I111" i="15"/>
  <c r="J111" i="15"/>
  <c r="K111" i="15"/>
  <c r="N111" i="15"/>
  <c r="O111" i="15"/>
  <c r="P111" i="15"/>
  <c r="S111" i="15"/>
  <c r="D112" i="15"/>
  <c r="E112" i="15"/>
  <c r="F112" i="15"/>
  <c r="G112" i="15"/>
  <c r="H112" i="15"/>
  <c r="I112" i="15"/>
  <c r="J112" i="15"/>
  <c r="K112" i="15"/>
  <c r="N112" i="15"/>
  <c r="O112" i="15"/>
  <c r="P112" i="15"/>
  <c r="S112" i="15"/>
  <c r="D113" i="15"/>
  <c r="E113" i="15"/>
  <c r="F113" i="15"/>
  <c r="G113" i="15"/>
  <c r="H113" i="15"/>
  <c r="I113" i="15"/>
  <c r="J113" i="15"/>
  <c r="K113" i="15"/>
  <c r="N113" i="15"/>
  <c r="O113" i="15"/>
  <c r="P113" i="15"/>
  <c r="S113" i="15"/>
  <c r="D114" i="15"/>
  <c r="E114" i="15"/>
  <c r="F114" i="15"/>
  <c r="G114" i="15"/>
  <c r="H114" i="15"/>
  <c r="I114" i="15"/>
  <c r="J114" i="15"/>
  <c r="K114" i="15"/>
  <c r="N114" i="15"/>
  <c r="O114" i="15"/>
  <c r="P114" i="15"/>
  <c r="S114" i="15"/>
  <c r="D115" i="15"/>
  <c r="E115" i="15"/>
  <c r="F115" i="15"/>
  <c r="H115" i="15"/>
  <c r="I115" i="15"/>
  <c r="J115" i="15"/>
  <c r="K115" i="15"/>
  <c r="N115" i="15"/>
  <c r="O115" i="15"/>
  <c r="P115" i="15"/>
  <c r="S115" i="15"/>
  <c r="D116" i="15"/>
  <c r="E116" i="15"/>
  <c r="F116" i="15"/>
  <c r="G116" i="15"/>
  <c r="H116" i="15"/>
  <c r="I116" i="15"/>
  <c r="J116" i="15"/>
  <c r="K116" i="15"/>
  <c r="N116" i="15"/>
  <c r="O116" i="15"/>
  <c r="P116" i="15"/>
  <c r="S116" i="15"/>
  <c r="D117" i="15"/>
  <c r="E117" i="15"/>
  <c r="F117" i="15"/>
  <c r="G117" i="15"/>
  <c r="H117" i="15"/>
  <c r="I117" i="15"/>
  <c r="J117" i="15"/>
  <c r="K117" i="15"/>
  <c r="N117" i="15"/>
  <c r="O117" i="15"/>
  <c r="P117" i="15"/>
  <c r="S117" i="15"/>
  <c r="D118" i="15"/>
  <c r="E118" i="15"/>
  <c r="F118" i="15"/>
  <c r="G118" i="15"/>
  <c r="H118" i="15"/>
  <c r="I118" i="15"/>
  <c r="J118" i="15"/>
  <c r="K118" i="15"/>
  <c r="N118" i="15"/>
  <c r="O118" i="15"/>
  <c r="P118" i="15"/>
  <c r="S118" i="15"/>
  <c r="D119" i="15"/>
  <c r="E119" i="15"/>
  <c r="F119" i="15"/>
  <c r="H119" i="15"/>
  <c r="I119" i="15"/>
  <c r="J119" i="15"/>
  <c r="K119" i="15"/>
  <c r="N119" i="15"/>
  <c r="O119" i="15"/>
  <c r="P119" i="15"/>
  <c r="S119" i="15"/>
  <c r="D120" i="15"/>
  <c r="E120" i="15"/>
  <c r="F120" i="15"/>
  <c r="G120" i="15"/>
  <c r="H120" i="15"/>
  <c r="I120" i="15"/>
  <c r="J120" i="15"/>
  <c r="K120" i="15"/>
  <c r="N120" i="15"/>
  <c r="O120" i="15"/>
  <c r="P120" i="15"/>
  <c r="S120" i="15"/>
  <c r="D121" i="15"/>
  <c r="E121" i="15"/>
  <c r="F121" i="15"/>
  <c r="G121" i="15"/>
  <c r="H121" i="15"/>
  <c r="I121" i="15"/>
  <c r="J121" i="15"/>
  <c r="K121" i="15"/>
  <c r="N121" i="15"/>
  <c r="O121" i="15"/>
  <c r="P121" i="15"/>
  <c r="S121" i="15"/>
  <c r="D122" i="15"/>
  <c r="E122" i="15"/>
  <c r="F122" i="15"/>
  <c r="G122" i="15"/>
  <c r="H122" i="15"/>
  <c r="I122" i="15"/>
  <c r="J122" i="15"/>
  <c r="K122" i="15"/>
  <c r="N122" i="15"/>
  <c r="O122" i="15"/>
  <c r="P122" i="15"/>
  <c r="S122" i="15"/>
  <c r="D123" i="15"/>
  <c r="E123" i="15"/>
  <c r="F123" i="15"/>
  <c r="H123" i="15"/>
  <c r="I123" i="15"/>
  <c r="J123" i="15"/>
  <c r="K123" i="15"/>
  <c r="N123" i="15"/>
  <c r="O123" i="15"/>
  <c r="P123" i="15"/>
  <c r="S123" i="15"/>
  <c r="D124" i="15"/>
  <c r="E124" i="15"/>
  <c r="F124" i="15"/>
  <c r="G124" i="15"/>
  <c r="H124" i="15"/>
  <c r="I124" i="15"/>
  <c r="J124" i="15"/>
  <c r="K124" i="15"/>
  <c r="N124" i="15"/>
  <c r="O124" i="15"/>
  <c r="P124" i="15"/>
  <c r="S124" i="15"/>
  <c r="D125" i="15"/>
  <c r="E125" i="15"/>
  <c r="F125" i="15"/>
  <c r="G125" i="15"/>
  <c r="H125" i="15"/>
  <c r="I125" i="15"/>
  <c r="J125" i="15"/>
  <c r="K125" i="15"/>
  <c r="N125" i="15"/>
  <c r="O125" i="15"/>
  <c r="P125" i="15"/>
  <c r="S125" i="15"/>
  <c r="D126" i="15"/>
  <c r="E126" i="15"/>
  <c r="F126" i="15"/>
  <c r="G126" i="15"/>
  <c r="H126" i="15"/>
  <c r="I126" i="15"/>
  <c r="J126" i="15"/>
  <c r="K126" i="15"/>
  <c r="N126" i="15"/>
  <c r="O126" i="15"/>
  <c r="P126" i="15"/>
  <c r="S126" i="15"/>
  <c r="D127" i="15"/>
  <c r="E127" i="15"/>
  <c r="F127" i="15"/>
  <c r="H127" i="15"/>
  <c r="I127" i="15"/>
  <c r="J127" i="15"/>
  <c r="K127" i="15"/>
  <c r="N127" i="15"/>
  <c r="O127" i="15"/>
  <c r="P127" i="15"/>
  <c r="S127" i="15"/>
  <c r="D128" i="15"/>
  <c r="E128" i="15"/>
  <c r="F128" i="15"/>
  <c r="G128" i="15"/>
  <c r="H128" i="15"/>
  <c r="I128" i="15"/>
  <c r="J128" i="15"/>
  <c r="K128" i="15"/>
  <c r="N128" i="15"/>
  <c r="O128" i="15"/>
  <c r="P128" i="15"/>
  <c r="S128" i="15"/>
  <c r="D129" i="15"/>
  <c r="E129" i="15"/>
  <c r="F129" i="15"/>
  <c r="G129" i="15"/>
  <c r="H129" i="15"/>
  <c r="I129" i="15"/>
  <c r="J129" i="15"/>
  <c r="K129" i="15"/>
  <c r="N129" i="15"/>
  <c r="O129" i="15"/>
  <c r="P129" i="15"/>
  <c r="S129" i="15"/>
  <c r="D130" i="15"/>
  <c r="E130" i="15"/>
  <c r="F130" i="15"/>
  <c r="G130" i="15"/>
  <c r="H130" i="15"/>
  <c r="I130" i="15"/>
  <c r="J130" i="15"/>
  <c r="K130" i="15"/>
  <c r="N130" i="15"/>
  <c r="O130" i="15"/>
  <c r="P130" i="15"/>
  <c r="S130" i="15"/>
  <c r="D131" i="15"/>
  <c r="E131" i="15"/>
  <c r="F131" i="15"/>
  <c r="H131" i="15"/>
  <c r="I131" i="15"/>
  <c r="J131" i="15"/>
  <c r="K131" i="15"/>
  <c r="N131" i="15"/>
  <c r="O131" i="15"/>
  <c r="P131" i="15"/>
  <c r="S131" i="15"/>
  <c r="D132" i="15"/>
  <c r="E132" i="15"/>
  <c r="F132" i="15"/>
  <c r="G132" i="15"/>
  <c r="H132" i="15"/>
  <c r="I132" i="15"/>
  <c r="J132" i="15"/>
  <c r="K132" i="15"/>
  <c r="N132" i="15"/>
  <c r="O132" i="15"/>
  <c r="P132" i="15"/>
  <c r="S132" i="15"/>
  <c r="D133" i="15"/>
  <c r="E133" i="15"/>
  <c r="F133" i="15"/>
  <c r="G133" i="15"/>
  <c r="H133" i="15"/>
  <c r="I133" i="15"/>
  <c r="J133" i="15"/>
  <c r="K133" i="15"/>
  <c r="N133" i="15"/>
  <c r="O133" i="15"/>
  <c r="P133" i="15"/>
  <c r="S133" i="15"/>
  <c r="D134" i="15"/>
  <c r="E134" i="15"/>
  <c r="F134" i="15"/>
  <c r="G134" i="15"/>
  <c r="H134" i="15"/>
  <c r="I134" i="15"/>
  <c r="J134" i="15"/>
  <c r="K134" i="15"/>
  <c r="N134" i="15"/>
  <c r="O134" i="15"/>
  <c r="P134" i="15"/>
  <c r="S134" i="15"/>
  <c r="D135" i="15"/>
  <c r="E135" i="15"/>
  <c r="F135" i="15"/>
  <c r="H135" i="15"/>
  <c r="I135" i="15"/>
  <c r="J135" i="15"/>
  <c r="K135" i="15"/>
  <c r="N135" i="15"/>
  <c r="O135" i="15"/>
  <c r="P135" i="15"/>
  <c r="S135" i="15"/>
  <c r="D136" i="15"/>
  <c r="E136" i="15"/>
  <c r="F136" i="15"/>
  <c r="G136" i="15"/>
  <c r="H136" i="15"/>
  <c r="I136" i="15"/>
  <c r="J136" i="15"/>
  <c r="K136" i="15"/>
  <c r="N136" i="15"/>
  <c r="O136" i="15"/>
  <c r="P136" i="15"/>
  <c r="S136" i="15"/>
  <c r="D137" i="15"/>
  <c r="E137" i="15"/>
  <c r="F137" i="15"/>
  <c r="G137" i="15"/>
  <c r="H137" i="15"/>
  <c r="I137" i="15"/>
  <c r="J137" i="15"/>
  <c r="K137" i="15"/>
  <c r="N137" i="15"/>
  <c r="O137" i="15"/>
  <c r="P137" i="15"/>
  <c r="S137" i="15"/>
  <c r="D138" i="15"/>
  <c r="E138" i="15"/>
  <c r="F138" i="15"/>
  <c r="G138" i="15"/>
  <c r="H138" i="15"/>
  <c r="I138" i="15"/>
  <c r="J138" i="15"/>
  <c r="K138" i="15"/>
  <c r="N138" i="15"/>
  <c r="O138" i="15"/>
  <c r="P138" i="15"/>
  <c r="S138" i="15"/>
  <c r="D139" i="15"/>
  <c r="E139" i="15"/>
  <c r="F139" i="15"/>
  <c r="H139" i="15"/>
  <c r="I139" i="15"/>
  <c r="J139" i="15"/>
  <c r="K139" i="15"/>
  <c r="N139" i="15"/>
  <c r="O139" i="15"/>
  <c r="P139" i="15"/>
  <c r="S139" i="15"/>
  <c r="D140" i="15"/>
  <c r="E140" i="15"/>
  <c r="F140" i="15"/>
  <c r="G140" i="15"/>
  <c r="H140" i="15"/>
  <c r="I140" i="15"/>
  <c r="J140" i="15"/>
  <c r="K140" i="15"/>
  <c r="N140" i="15"/>
  <c r="O140" i="15"/>
  <c r="P140" i="15"/>
  <c r="S140" i="15"/>
  <c r="D141" i="15"/>
  <c r="E141" i="15"/>
  <c r="F141" i="15"/>
  <c r="G141" i="15"/>
  <c r="H141" i="15"/>
  <c r="I141" i="15"/>
  <c r="J141" i="15"/>
  <c r="K141" i="15"/>
  <c r="N141" i="15"/>
  <c r="O141" i="15"/>
  <c r="P141" i="15"/>
  <c r="S141" i="15"/>
  <c r="D142" i="15"/>
  <c r="E142" i="15"/>
  <c r="F142" i="15"/>
  <c r="G142" i="15"/>
  <c r="H142" i="15"/>
  <c r="I142" i="15"/>
  <c r="J142" i="15"/>
  <c r="K142" i="15"/>
  <c r="N142" i="15"/>
  <c r="O142" i="15"/>
  <c r="P142" i="15"/>
  <c r="S142" i="15"/>
  <c r="D143" i="15"/>
  <c r="E143" i="15"/>
  <c r="F143" i="15"/>
  <c r="H143" i="15"/>
  <c r="I143" i="15"/>
  <c r="J143" i="15"/>
  <c r="K143" i="15"/>
  <c r="N143" i="15"/>
  <c r="O143" i="15"/>
  <c r="P143" i="15"/>
  <c r="S143" i="15"/>
  <c r="D144" i="15"/>
  <c r="E144" i="15"/>
  <c r="F144" i="15"/>
  <c r="G144" i="15"/>
  <c r="H144" i="15"/>
  <c r="I144" i="15"/>
  <c r="J144" i="15"/>
  <c r="K144" i="15"/>
  <c r="N144" i="15"/>
  <c r="O144" i="15"/>
  <c r="P144" i="15"/>
  <c r="S144" i="15"/>
  <c r="D145" i="15"/>
  <c r="E145" i="15"/>
  <c r="F145" i="15"/>
  <c r="G145" i="15"/>
  <c r="H145" i="15"/>
  <c r="I145" i="15"/>
  <c r="J145" i="15"/>
  <c r="K145" i="15"/>
  <c r="N145" i="15"/>
  <c r="O145" i="15"/>
  <c r="P145" i="15"/>
  <c r="S145" i="15"/>
  <c r="D146" i="15"/>
  <c r="E146" i="15"/>
  <c r="F146" i="15"/>
  <c r="G146" i="15"/>
  <c r="H146" i="15"/>
  <c r="I146" i="15"/>
  <c r="J146" i="15"/>
  <c r="K146" i="15"/>
  <c r="N146" i="15"/>
  <c r="O146" i="15"/>
  <c r="P146" i="15"/>
  <c r="S146" i="15"/>
  <c r="D147" i="15"/>
  <c r="E147" i="15"/>
  <c r="F147" i="15"/>
  <c r="H147" i="15"/>
  <c r="I147" i="15"/>
  <c r="J147" i="15"/>
  <c r="K147" i="15"/>
  <c r="N147" i="15"/>
  <c r="O147" i="15"/>
  <c r="P147" i="15"/>
  <c r="S147" i="15"/>
  <c r="D148" i="15"/>
  <c r="E148" i="15"/>
  <c r="F148" i="15"/>
  <c r="G148" i="15"/>
  <c r="H148" i="15"/>
  <c r="I148" i="15"/>
  <c r="J148" i="15"/>
  <c r="K148" i="15"/>
  <c r="N148" i="15"/>
  <c r="O148" i="15"/>
  <c r="P148" i="15"/>
  <c r="S148" i="15"/>
  <c r="D149" i="15"/>
  <c r="E149" i="15"/>
  <c r="F149" i="15"/>
  <c r="G149" i="15"/>
  <c r="H149" i="15"/>
  <c r="I149" i="15"/>
  <c r="J149" i="15"/>
  <c r="K149" i="15"/>
  <c r="N149" i="15"/>
  <c r="O149" i="15"/>
  <c r="P149" i="15"/>
  <c r="S149" i="15"/>
  <c r="D150" i="15"/>
  <c r="E150" i="15"/>
  <c r="F150" i="15"/>
  <c r="G150" i="15"/>
  <c r="H150" i="15"/>
  <c r="I150" i="15"/>
  <c r="J150" i="15"/>
  <c r="K150" i="15"/>
  <c r="N150" i="15"/>
  <c r="O150" i="15"/>
  <c r="P150" i="15"/>
  <c r="S150" i="15"/>
  <c r="D151" i="15"/>
  <c r="E151" i="15"/>
  <c r="F151" i="15"/>
  <c r="H151" i="15"/>
  <c r="I151" i="15"/>
  <c r="J151" i="15"/>
  <c r="K151" i="15"/>
  <c r="N151" i="15"/>
  <c r="O151" i="15"/>
  <c r="P151" i="15"/>
  <c r="S151" i="15"/>
  <c r="D152" i="15"/>
  <c r="E152" i="15"/>
  <c r="F152" i="15"/>
  <c r="G152" i="15"/>
  <c r="H152" i="15"/>
  <c r="I152" i="15"/>
  <c r="J152" i="15"/>
  <c r="K152" i="15"/>
  <c r="N152" i="15"/>
  <c r="O152" i="15"/>
  <c r="P152" i="15"/>
  <c r="S152" i="15"/>
  <c r="D153" i="15"/>
  <c r="E153" i="15"/>
  <c r="F153" i="15"/>
  <c r="G153" i="15"/>
  <c r="H153" i="15"/>
  <c r="I153" i="15"/>
  <c r="J153" i="15"/>
  <c r="K153" i="15"/>
  <c r="N153" i="15"/>
  <c r="O153" i="15"/>
  <c r="P153" i="15"/>
  <c r="S153" i="15"/>
  <c r="D154" i="15"/>
  <c r="E154" i="15"/>
  <c r="F154" i="15"/>
  <c r="G154" i="15"/>
  <c r="H154" i="15"/>
  <c r="I154" i="15"/>
  <c r="J154" i="15"/>
  <c r="K154" i="15"/>
  <c r="N154" i="15"/>
  <c r="O154" i="15"/>
  <c r="P154" i="15"/>
  <c r="S154" i="15"/>
  <c r="D155" i="15"/>
  <c r="E155" i="15"/>
  <c r="F155" i="15"/>
  <c r="H155" i="15"/>
  <c r="I155" i="15"/>
  <c r="J155" i="15"/>
  <c r="K155" i="15"/>
  <c r="N155" i="15"/>
  <c r="O155" i="15"/>
  <c r="P155" i="15"/>
  <c r="S155" i="15"/>
  <c r="D156" i="15"/>
  <c r="E156" i="15"/>
  <c r="F156" i="15"/>
  <c r="G156" i="15"/>
  <c r="H156" i="15"/>
  <c r="I156" i="15"/>
  <c r="J156" i="15"/>
  <c r="K156" i="15"/>
  <c r="N156" i="15"/>
  <c r="O156" i="15"/>
  <c r="P156" i="15"/>
  <c r="S156" i="15"/>
  <c r="D157" i="15"/>
  <c r="E157" i="15"/>
  <c r="F157" i="15"/>
  <c r="G157" i="15"/>
  <c r="H157" i="15"/>
  <c r="I157" i="15"/>
  <c r="J157" i="15"/>
  <c r="K157" i="15"/>
  <c r="N157" i="15"/>
  <c r="O157" i="15"/>
  <c r="P157" i="15"/>
  <c r="S157" i="15"/>
  <c r="D158" i="15"/>
  <c r="E158" i="15"/>
  <c r="F158" i="15"/>
  <c r="G158" i="15"/>
  <c r="H158" i="15"/>
  <c r="I158" i="15"/>
  <c r="J158" i="15"/>
  <c r="K158" i="15"/>
  <c r="N158" i="15"/>
  <c r="O158" i="15"/>
  <c r="P158" i="15"/>
  <c r="S158" i="15"/>
  <c r="D159" i="15"/>
  <c r="E159" i="15"/>
  <c r="F159" i="15"/>
  <c r="G159" i="15"/>
  <c r="H159" i="15"/>
  <c r="I159" i="15"/>
  <c r="J159" i="15"/>
  <c r="K159" i="15"/>
  <c r="N159" i="15"/>
  <c r="O159" i="15"/>
  <c r="P159" i="15"/>
  <c r="S159" i="15"/>
  <c r="D160" i="15"/>
  <c r="E160" i="15"/>
  <c r="F160" i="15"/>
  <c r="G160" i="15"/>
  <c r="H160" i="15"/>
  <c r="I160" i="15"/>
  <c r="J160" i="15"/>
  <c r="K160" i="15"/>
  <c r="N160" i="15"/>
  <c r="O160" i="15"/>
  <c r="P160" i="15"/>
  <c r="S160" i="15"/>
  <c r="D161" i="15"/>
  <c r="E161" i="15"/>
  <c r="F161" i="15"/>
  <c r="G161" i="15"/>
  <c r="H161" i="15"/>
  <c r="I161" i="15"/>
  <c r="J161" i="15"/>
  <c r="K161" i="15"/>
  <c r="N161" i="15"/>
  <c r="O161" i="15"/>
  <c r="P161" i="15"/>
  <c r="S161" i="15"/>
  <c r="E162" i="15"/>
  <c r="F162" i="15"/>
  <c r="G162" i="15"/>
  <c r="H162" i="15"/>
  <c r="I162" i="15"/>
  <c r="J162" i="15"/>
  <c r="K162" i="15"/>
  <c r="N162" i="15"/>
  <c r="O162" i="15"/>
  <c r="P162" i="15"/>
  <c r="S162" i="15"/>
  <c r="D163" i="15"/>
  <c r="E163" i="15"/>
  <c r="F163" i="15"/>
  <c r="G163" i="15"/>
  <c r="H163" i="15"/>
  <c r="I163" i="15"/>
  <c r="J163" i="15"/>
  <c r="K163" i="15"/>
  <c r="N163" i="15"/>
  <c r="O163" i="15"/>
  <c r="P163" i="15"/>
  <c r="S163" i="15"/>
  <c r="D164" i="15"/>
  <c r="E164" i="15"/>
  <c r="F164" i="15"/>
  <c r="H164" i="15"/>
  <c r="I164" i="15"/>
  <c r="J164" i="15"/>
  <c r="K164" i="15"/>
  <c r="N164" i="15"/>
  <c r="O164" i="15"/>
  <c r="P164" i="15"/>
  <c r="S164" i="15"/>
  <c r="D165" i="15"/>
  <c r="E165" i="15"/>
  <c r="F165" i="15"/>
  <c r="G165" i="15"/>
  <c r="H165" i="15"/>
  <c r="I165" i="15"/>
  <c r="J165" i="15"/>
  <c r="K165" i="15"/>
  <c r="N165" i="15"/>
  <c r="O165" i="15"/>
  <c r="P165" i="15"/>
  <c r="S165" i="15"/>
  <c r="D166" i="15"/>
  <c r="E166" i="15"/>
  <c r="F166" i="15"/>
  <c r="G166" i="15"/>
  <c r="H166" i="15"/>
  <c r="I166" i="15"/>
  <c r="J166" i="15"/>
  <c r="K166" i="15"/>
  <c r="N166" i="15"/>
  <c r="O166" i="15"/>
  <c r="P166" i="15"/>
  <c r="S166" i="15"/>
  <c r="D167" i="15"/>
  <c r="E167" i="15"/>
  <c r="F167" i="15"/>
  <c r="H167" i="15"/>
  <c r="I167" i="15"/>
  <c r="J167" i="15"/>
  <c r="K167" i="15"/>
  <c r="N167" i="15"/>
  <c r="O167" i="15"/>
  <c r="P167" i="15"/>
  <c r="S167" i="15"/>
  <c r="D168" i="15"/>
  <c r="E168" i="15"/>
  <c r="F168" i="15"/>
  <c r="G168" i="15"/>
  <c r="H168" i="15"/>
  <c r="I168" i="15"/>
  <c r="J168" i="15"/>
  <c r="K168" i="15"/>
  <c r="N168" i="15"/>
  <c r="O168" i="15"/>
  <c r="P168" i="15"/>
  <c r="S168" i="15"/>
  <c r="D169" i="15"/>
  <c r="E169" i="15"/>
  <c r="F169" i="15"/>
  <c r="G169" i="15"/>
  <c r="H169" i="15"/>
  <c r="I169" i="15"/>
  <c r="J169" i="15"/>
  <c r="K169" i="15"/>
  <c r="N169" i="15"/>
  <c r="O169" i="15"/>
  <c r="P169" i="15"/>
  <c r="S169" i="15"/>
  <c r="D170" i="15"/>
  <c r="E170" i="15"/>
  <c r="F170" i="15"/>
  <c r="G170" i="15"/>
  <c r="H170" i="15"/>
  <c r="I170" i="15"/>
  <c r="J170" i="15"/>
  <c r="K170" i="15"/>
  <c r="N170" i="15"/>
  <c r="O170" i="15"/>
  <c r="P170" i="15"/>
  <c r="S170" i="15"/>
  <c r="D171" i="15"/>
  <c r="E171" i="15"/>
  <c r="F171" i="15"/>
  <c r="H171" i="15"/>
  <c r="I171" i="15"/>
  <c r="J171" i="15"/>
  <c r="K171" i="15"/>
  <c r="N171" i="15"/>
  <c r="O171" i="15"/>
  <c r="P171" i="15"/>
  <c r="S171" i="15"/>
  <c r="E172" i="15"/>
  <c r="F172" i="15"/>
  <c r="G172" i="15"/>
  <c r="H172" i="15"/>
  <c r="I172" i="15"/>
  <c r="J172" i="15"/>
  <c r="K172" i="15"/>
  <c r="N172" i="15"/>
  <c r="O172" i="15"/>
  <c r="P172" i="15"/>
  <c r="S172" i="15"/>
  <c r="D173" i="15"/>
  <c r="E173" i="15"/>
  <c r="F173" i="15"/>
  <c r="G173" i="15"/>
  <c r="H173" i="15"/>
  <c r="I173" i="15"/>
  <c r="J173" i="15"/>
  <c r="K173" i="15"/>
  <c r="N173" i="15"/>
  <c r="O173" i="15"/>
  <c r="P173" i="15"/>
  <c r="S173" i="15"/>
  <c r="D174" i="15"/>
  <c r="E174" i="15"/>
  <c r="F174" i="15"/>
  <c r="G174" i="15"/>
  <c r="H174" i="15"/>
  <c r="I174" i="15"/>
  <c r="J174" i="15"/>
  <c r="K174" i="15"/>
  <c r="N174" i="15"/>
  <c r="O174" i="15"/>
  <c r="P174" i="15"/>
  <c r="S174" i="15"/>
  <c r="D175" i="15"/>
  <c r="E175" i="15"/>
  <c r="F175" i="15"/>
  <c r="G175" i="15"/>
  <c r="H175" i="15"/>
  <c r="I175" i="15"/>
  <c r="J175" i="15"/>
  <c r="K175" i="15"/>
  <c r="N175" i="15"/>
  <c r="O175" i="15"/>
  <c r="P175" i="15"/>
  <c r="S175" i="15"/>
  <c r="D176" i="15"/>
  <c r="E176" i="15"/>
  <c r="F176" i="15"/>
  <c r="G176" i="15"/>
  <c r="H176" i="15"/>
  <c r="I176" i="15"/>
  <c r="J176" i="15"/>
  <c r="K176" i="15"/>
  <c r="N176" i="15"/>
  <c r="O176" i="15"/>
  <c r="P176" i="15"/>
  <c r="S176" i="15"/>
  <c r="D177" i="15"/>
  <c r="E177" i="15"/>
  <c r="F177" i="15"/>
  <c r="G177" i="15"/>
  <c r="H177" i="15"/>
  <c r="I177" i="15"/>
  <c r="J177" i="15"/>
  <c r="K177" i="15"/>
  <c r="N177" i="15"/>
  <c r="O177" i="15"/>
  <c r="P177" i="15"/>
  <c r="S177" i="15"/>
  <c r="E178" i="15"/>
  <c r="F178" i="15"/>
  <c r="G178" i="15"/>
  <c r="H178" i="15"/>
  <c r="I178" i="15"/>
  <c r="J178" i="15"/>
  <c r="K178" i="15"/>
  <c r="N178" i="15"/>
  <c r="O178" i="15"/>
  <c r="P178" i="15"/>
  <c r="S178" i="15"/>
  <c r="D179" i="15"/>
  <c r="E179" i="15"/>
  <c r="F179" i="15"/>
  <c r="G179" i="15"/>
  <c r="H179" i="15"/>
  <c r="I179" i="15"/>
  <c r="J179" i="15"/>
  <c r="K179" i="15"/>
  <c r="N179" i="15"/>
  <c r="O179" i="15"/>
  <c r="P179" i="15"/>
  <c r="S179" i="15"/>
  <c r="D180" i="15"/>
  <c r="E180" i="15"/>
  <c r="F180" i="15"/>
  <c r="H180" i="15"/>
  <c r="I180" i="15"/>
  <c r="J180" i="15"/>
  <c r="K180" i="15"/>
  <c r="N180" i="15"/>
  <c r="O180" i="15"/>
  <c r="P180" i="15"/>
  <c r="S180" i="15"/>
  <c r="D181" i="15"/>
  <c r="E181" i="15"/>
  <c r="F181" i="15"/>
  <c r="G181" i="15"/>
  <c r="H181" i="15"/>
  <c r="I181" i="15"/>
  <c r="J181" i="15"/>
  <c r="K181" i="15"/>
  <c r="N181" i="15"/>
  <c r="O181" i="15"/>
  <c r="P181" i="15"/>
  <c r="S181" i="15"/>
  <c r="D182" i="15"/>
  <c r="E182" i="15"/>
  <c r="F182" i="15"/>
  <c r="G182" i="15"/>
  <c r="H182" i="15"/>
  <c r="I182" i="15"/>
  <c r="J182" i="15"/>
  <c r="K182" i="15"/>
  <c r="N182" i="15"/>
  <c r="O182" i="15"/>
  <c r="P182" i="15"/>
  <c r="S182" i="15"/>
  <c r="D183" i="15"/>
  <c r="E183" i="15"/>
  <c r="F183" i="15"/>
  <c r="H183" i="15"/>
  <c r="I183" i="15"/>
  <c r="J183" i="15"/>
  <c r="K183" i="15"/>
  <c r="N183" i="15"/>
  <c r="O183" i="15"/>
  <c r="P183" i="15"/>
  <c r="S183" i="15"/>
  <c r="D184" i="15"/>
  <c r="E184" i="15"/>
  <c r="F184" i="15"/>
  <c r="G184" i="15"/>
  <c r="H184" i="15"/>
  <c r="I184" i="15"/>
  <c r="J184" i="15"/>
  <c r="K184" i="15"/>
  <c r="N184" i="15"/>
  <c r="O184" i="15"/>
  <c r="P184" i="15"/>
  <c r="S184" i="15"/>
  <c r="D185" i="15"/>
  <c r="E185" i="15"/>
  <c r="F185" i="15"/>
  <c r="G185" i="15"/>
  <c r="H185" i="15"/>
  <c r="I185" i="15"/>
  <c r="J185" i="15"/>
  <c r="K185" i="15"/>
  <c r="N185" i="15"/>
  <c r="O185" i="15"/>
  <c r="P185" i="15"/>
  <c r="S185" i="15"/>
  <c r="D186" i="15"/>
  <c r="E186" i="15"/>
  <c r="F186" i="15"/>
  <c r="G186" i="15"/>
  <c r="H186" i="15"/>
  <c r="I186" i="15"/>
  <c r="J186" i="15"/>
  <c r="K186" i="15"/>
  <c r="N186" i="15"/>
  <c r="O186" i="15"/>
  <c r="P186" i="15"/>
  <c r="S186" i="15"/>
  <c r="D187" i="15"/>
  <c r="E187" i="15"/>
  <c r="F187" i="15"/>
  <c r="H187" i="15"/>
  <c r="I187" i="15"/>
  <c r="J187" i="15"/>
  <c r="K187" i="15"/>
  <c r="N187" i="15"/>
  <c r="O187" i="15"/>
  <c r="P187" i="15"/>
  <c r="S187" i="15"/>
  <c r="E188" i="15"/>
  <c r="F188" i="15"/>
  <c r="G188" i="15"/>
  <c r="H188" i="15"/>
  <c r="I188" i="15"/>
  <c r="J188" i="15"/>
  <c r="K188" i="15"/>
  <c r="N188" i="15"/>
  <c r="O188" i="15"/>
  <c r="P188" i="15"/>
  <c r="S188" i="15"/>
  <c r="D189" i="15"/>
  <c r="E189" i="15"/>
  <c r="F189" i="15"/>
  <c r="G189" i="15"/>
  <c r="H189" i="15"/>
  <c r="I189" i="15"/>
  <c r="J189" i="15"/>
  <c r="K189" i="15"/>
  <c r="N189" i="15"/>
  <c r="O189" i="15"/>
  <c r="P189" i="15"/>
  <c r="S189" i="15"/>
  <c r="D190" i="15"/>
  <c r="E190" i="15"/>
  <c r="F190" i="15"/>
  <c r="G190" i="15"/>
  <c r="H190" i="15"/>
  <c r="I190" i="15"/>
  <c r="J190" i="15"/>
  <c r="K190" i="15"/>
  <c r="N190" i="15"/>
  <c r="O190" i="15"/>
  <c r="P190" i="15"/>
  <c r="S190" i="15"/>
  <c r="D191" i="15"/>
  <c r="E191" i="15"/>
  <c r="F191" i="15"/>
  <c r="G191" i="15"/>
  <c r="H191" i="15"/>
  <c r="I191" i="15"/>
  <c r="J191" i="15"/>
  <c r="K191" i="15"/>
  <c r="N191" i="15"/>
  <c r="O191" i="15"/>
  <c r="P191" i="15"/>
  <c r="S191" i="15"/>
  <c r="D192" i="15"/>
  <c r="E192" i="15"/>
  <c r="F192" i="15"/>
  <c r="G192" i="15"/>
  <c r="H192" i="15"/>
  <c r="I192" i="15"/>
  <c r="J192" i="15"/>
  <c r="K192" i="15"/>
  <c r="N192" i="15"/>
  <c r="O192" i="15"/>
  <c r="P192" i="15"/>
  <c r="S192" i="15"/>
  <c r="D193" i="15"/>
  <c r="E193" i="15"/>
  <c r="F193" i="15"/>
  <c r="G193" i="15"/>
  <c r="H193" i="15"/>
  <c r="I193" i="15"/>
  <c r="J193" i="15"/>
  <c r="K193" i="15"/>
  <c r="N193" i="15"/>
  <c r="O193" i="15"/>
  <c r="P193" i="15"/>
  <c r="S193" i="15"/>
  <c r="D194" i="15"/>
  <c r="E194" i="15"/>
  <c r="F194" i="15"/>
  <c r="G194" i="15"/>
  <c r="H194" i="15"/>
  <c r="I194" i="15"/>
  <c r="J194" i="15"/>
  <c r="K194" i="15"/>
  <c r="N194" i="15"/>
  <c r="O194" i="15"/>
  <c r="P194" i="15"/>
  <c r="S194" i="15"/>
  <c r="D195" i="15"/>
  <c r="E195" i="15"/>
  <c r="F195" i="15"/>
  <c r="G195" i="15"/>
  <c r="H195" i="15"/>
  <c r="I195" i="15"/>
  <c r="J195" i="15"/>
  <c r="K195" i="15"/>
  <c r="N195" i="15"/>
  <c r="O195" i="15"/>
  <c r="P195" i="15"/>
  <c r="S195" i="15"/>
  <c r="D196" i="15"/>
  <c r="E196" i="15"/>
  <c r="F196" i="15"/>
  <c r="G196" i="15"/>
  <c r="H196" i="15"/>
  <c r="I196" i="15"/>
  <c r="J196" i="15"/>
  <c r="K196" i="15"/>
  <c r="N196" i="15"/>
  <c r="O196" i="15"/>
  <c r="P196" i="15"/>
  <c r="S196" i="15"/>
  <c r="D197" i="15"/>
  <c r="E197" i="15"/>
  <c r="F197" i="15"/>
  <c r="G197" i="15"/>
  <c r="H197" i="15"/>
  <c r="I197" i="15"/>
  <c r="J197" i="15"/>
  <c r="K197" i="15"/>
  <c r="N197" i="15"/>
  <c r="O197" i="15"/>
  <c r="P197" i="15"/>
  <c r="S197" i="15"/>
  <c r="D198" i="15"/>
  <c r="E198" i="15"/>
  <c r="F198" i="15"/>
  <c r="G198" i="15"/>
  <c r="H198" i="15"/>
  <c r="I198" i="15"/>
  <c r="J198" i="15"/>
  <c r="K198" i="15"/>
  <c r="N198" i="15"/>
  <c r="O198" i="15"/>
  <c r="P198" i="15"/>
  <c r="S198" i="15"/>
  <c r="D199" i="15"/>
  <c r="E199" i="15"/>
  <c r="F199" i="15"/>
  <c r="G199" i="15"/>
  <c r="H199" i="15"/>
  <c r="I199" i="15"/>
  <c r="J199" i="15"/>
  <c r="K199" i="15"/>
  <c r="N199" i="15"/>
  <c r="O199" i="15"/>
  <c r="P199" i="15"/>
  <c r="S199" i="15"/>
  <c r="D200" i="15"/>
  <c r="E200" i="15"/>
  <c r="F200" i="15"/>
  <c r="G200" i="15"/>
  <c r="H200" i="15"/>
  <c r="I200" i="15"/>
  <c r="J200" i="15"/>
  <c r="K200" i="15"/>
  <c r="N200" i="15"/>
  <c r="O200" i="15"/>
  <c r="P200" i="15"/>
  <c r="S200" i="15"/>
  <c r="D201" i="15"/>
  <c r="E201" i="15"/>
  <c r="F201" i="15"/>
  <c r="G201" i="15"/>
  <c r="H201" i="15"/>
  <c r="I201" i="15"/>
  <c r="J201" i="15"/>
  <c r="K201" i="15"/>
  <c r="N201" i="15"/>
  <c r="O201" i="15"/>
  <c r="P201" i="15"/>
  <c r="S201" i="15"/>
  <c r="D202" i="15"/>
  <c r="E202" i="15"/>
  <c r="F202" i="15"/>
  <c r="G202" i="15"/>
  <c r="H202" i="15"/>
  <c r="I202" i="15"/>
  <c r="J202" i="15"/>
  <c r="K202" i="15"/>
  <c r="N202" i="15"/>
  <c r="O202" i="15"/>
  <c r="P202" i="15"/>
  <c r="S202" i="15"/>
  <c r="D203" i="15"/>
  <c r="E203" i="15"/>
  <c r="F203" i="15"/>
  <c r="H203" i="15"/>
  <c r="I203" i="15"/>
  <c r="J203" i="15"/>
  <c r="K203" i="15"/>
  <c r="N203" i="15"/>
  <c r="O203" i="15"/>
  <c r="P203" i="15"/>
  <c r="S203" i="15"/>
  <c r="D204" i="15"/>
  <c r="E204" i="15"/>
  <c r="F204" i="15"/>
  <c r="G204" i="15"/>
  <c r="H204" i="15"/>
  <c r="I204" i="15"/>
  <c r="J204" i="15"/>
  <c r="K204" i="15"/>
  <c r="N204" i="15"/>
  <c r="O204" i="15"/>
  <c r="P204" i="15"/>
  <c r="S204" i="15"/>
  <c r="D205" i="15"/>
  <c r="E205" i="15"/>
  <c r="F205" i="15"/>
  <c r="G205" i="15"/>
  <c r="H205" i="15"/>
  <c r="I205" i="15"/>
  <c r="J205" i="15"/>
  <c r="K205" i="15"/>
  <c r="N205" i="15"/>
  <c r="O205" i="15"/>
  <c r="P205" i="15"/>
  <c r="S205" i="15"/>
  <c r="D206" i="15"/>
  <c r="E206" i="15"/>
  <c r="F206" i="15"/>
  <c r="G206" i="15"/>
  <c r="H206" i="15"/>
  <c r="I206" i="15"/>
  <c r="J206" i="15"/>
  <c r="K206" i="15"/>
  <c r="N206" i="15"/>
  <c r="O206" i="15"/>
  <c r="P206" i="15"/>
  <c r="S206" i="15"/>
  <c r="D207" i="15"/>
  <c r="E207" i="15"/>
  <c r="F207" i="15"/>
  <c r="G207" i="15"/>
  <c r="H207" i="15"/>
  <c r="I207" i="15"/>
  <c r="J207" i="15"/>
  <c r="K207" i="15"/>
  <c r="N207" i="15"/>
  <c r="O207" i="15"/>
  <c r="P207" i="15"/>
  <c r="S207" i="15"/>
  <c r="D208" i="15"/>
  <c r="E208" i="15"/>
  <c r="F208" i="15"/>
  <c r="G208" i="15"/>
  <c r="H208" i="15"/>
  <c r="I208" i="15"/>
  <c r="J208" i="15"/>
  <c r="K208" i="15"/>
  <c r="N208" i="15"/>
  <c r="O208" i="15"/>
  <c r="P208" i="15"/>
  <c r="S208" i="15"/>
  <c r="D209" i="15"/>
  <c r="E209" i="15"/>
  <c r="F209" i="15"/>
  <c r="G209" i="15"/>
  <c r="H209" i="15"/>
  <c r="I209" i="15"/>
  <c r="J209" i="15"/>
  <c r="K209" i="15"/>
  <c r="N209" i="15"/>
  <c r="O209" i="15"/>
  <c r="P209" i="15"/>
  <c r="S209" i="15"/>
  <c r="D210" i="15"/>
  <c r="E210" i="15"/>
  <c r="F210" i="15"/>
  <c r="G210" i="15"/>
  <c r="H210" i="15"/>
  <c r="I210" i="15"/>
  <c r="J210" i="15"/>
  <c r="K210" i="15"/>
  <c r="N210" i="15"/>
  <c r="O210" i="15"/>
  <c r="P210" i="15"/>
  <c r="S210" i="15"/>
  <c r="D211" i="15"/>
  <c r="F211" i="15"/>
  <c r="G211" i="15"/>
  <c r="H211" i="15"/>
  <c r="I211" i="15"/>
  <c r="J211" i="15"/>
  <c r="K211" i="15"/>
  <c r="N211" i="15"/>
  <c r="O211" i="15"/>
  <c r="P211" i="15"/>
  <c r="S211" i="15"/>
  <c r="D212" i="15"/>
  <c r="E212" i="15"/>
  <c r="F212" i="15"/>
  <c r="G212" i="15"/>
  <c r="H212" i="15"/>
  <c r="I212" i="15"/>
  <c r="J212" i="15"/>
  <c r="K212" i="15"/>
  <c r="N212" i="15"/>
  <c r="O212" i="15"/>
  <c r="P212" i="15"/>
  <c r="S212" i="15"/>
  <c r="D213" i="15"/>
  <c r="E213" i="15"/>
  <c r="F213" i="15"/>
  <c r="G213" i="15"/>
  <c r="H213" i="15"/>
  <c r="I213" i="15"/>
  <c r="J213" i="15"/>
  <c r="K213" i="15"/>
  <c r="N213" i="15"/>
  <c r="O213" i="15"/>
  <c r="P213" i="15"/>
  <c r="S213" i="15"/>
  <c r="D214" i="15"/>
  <c r="F214" i="15"/>
  <c r="G214" i="15"/>
  <c r="H214" i="15"/>
  <c r="I214" i="15"/>
  <c r="J214" i="15"/>
  <c r="K214" i="15"/>
  <c r="N214" i="15"/>
  <c r="O214" i="15"/>
  <c r="P214" i="15"/>
  <c r="S214" i="15"/>
  <c r="D215" i="15"/>
  <c r="E215" i="15"/>
  <c r="F215" i="15"/>
  <c r="G215" i="15"/>
  <c r="H215" i="15"/>
  <c r="I215" i="15"/>
  <c r="J215" i="15"/>
  <c r="K215" i="15"/>
  <c r="N215" i="15"/>
  <c r="O215" i="15"/>
  <c r="P215" i="15"/>
  <c r="S215" i="15"/>
  <c r="D216" i="15"/>
  <c r="E216" i="15"/>
  <c r="F216" i="15"/>
  <c r="G216" i="15"/>
  <c r="H216" i="15"/>
  <c r="I216" i="15"/>
  <c r="J216" i="15"/>
  <c r="K216" i="15"/>
  <c r="N216" i="15"/>
  <c r="O216" i="15"/>
  <c r="P216" i="15"/>
  <c r="S216" i="15"/>
  <c r="D217" i="15"/>
  <c r="E217" i="15"/>
  <c r="F217" i="15"/>
  <c r="G217" i="15"/>
  <c r="H217" i="15"/>
  <c r="I217" i="15"/>
  <c r="J217" i="15"/>
  <c r="K217" i="15"/>
  <c r="N217" i="15"/>
  <c r="O217" i="15"/>
  <c r="P217" i="15"/>
  <c r="S217" i="15"/>
  <c r="D218" i="15"/>
  <c r="E218" i="15"/>
  <c r="F218" i="15"/>
  <c r="G218" i="15"/>
  <c r="H218" i="15"/>
  <c r="I218" i="15"/>
  <c r="J218" i="15"/>
  <c r="K218" i="15"/>
  <c r="N218" i="15"/>
  <c r="O218" i="15"/>
  <c r="P218" i="15"/>
  <c r="S218" i="15"/>
  <c r="D219" i="15"/>
  <c r="E219" i="15"/>
  <c r="F219" i="15"/>
  <c r="H219" i="15"/>
  <c r="I219" i="15"/>
  <c r="J219" i="15"/>
  <c r="K219" i="15"/>
  <c r="N219" i="15"/>
  <c r="O219" i="15"/>
  <c r="P219" i="15"/>
  <c r="S219" i="15"/>
  <c r="D220" i="15"/>
  <c r="E220" i="15"/>
  <c r="F220" i="15"/>
  <c r="G220" i="15"/>
  <c r="H220" i="15"/>
  <c r="I220" i="15"/>
  <c r="J220" i="15"/>
  <c r="K220" i="15"/>
  <c r="N220" i="15"/>
  <c r="O220" i="15"/>
  <c r="P220" i="15"/>
  <c r="S220" i="15"/>
  <c r="D221" i="15"/>
  <c r="E221" i="15"/>
  <c r="F221" i="15"/>
  <c r="G221" i="15"/>
  <c r="H221" i="15"/>
  <c r="I221" i="15"/>
  <c r="J221" i="15"/>
  <c r="K221" i="15"/>
  <c r="N221" i="15"/>
  <c r="O221" i="15"/>
  <c r="P221" i="15"/>
  <c r="S221" i="15"/>
  <c r="D222" i="15"/>
  <c r="E222" i="15"/>
  <c r="F222" i="15"/>
  <c r="G222" i="15"/>
  <c r="H222" i="15"/>
  <c r="I222" i="15"/>
  <c r="J222" i="15"/>
  <c r="K222" i="15"/>
  <c r="N222" i="15"/>
  <c r="O222" i="15"/>
  <c r="P222" i="15"/>
  <c r="S222" i="15"/>
  <c r="D223" i="15"/>
  <c r="E223" i="15"/>
  <c r="F223" i="15"/>
  <c r="G223" i="15"/>
  <c r="H223" i="15"/>
  <c r="I223" i="15"/>
  <c r="J223" i="15"/>
  <c r="K223" i="15"/>
  <c r="N223" i="15"/>
  <c r="O223" i="15"/>
  <c r="P223" i="15"/>
  <c r="S223" i="15"/>
  <c r="D224" i="15"/>
  <c r="E224" i="15"/>
  <c r="F224" i="15"/>
  <c r="G224" i="15"/>
  <c r="H224" i="15"/>
  <c r="I224" i="15"/>
  <c r="J224" i="15"/>
  <c r="K224" i="15"/>
  <c r="N224" i="15"/>
  <c r="O224" i="15"/>
  <c r="P224" i="15"/>
  <c r="S224" i="15"/>
  <c r="D225" i="15"/>
  <c r="E225" i="15"/>
  <c r="F225" i="15"/>
  <c r="G225" i="15"/>
  <c r="H225" i="15"/>
  <c r="I225" i="15"/>
  <c r="J225" i="15"/>
  <c r="K225" i="15"/>
  <c r="N225" i="15"/>
  <c r="O225" i="15"/>
  <c r="P225" i="15"/>
  <c r="S225" i="15"/>
  <c r="D226" i="15"/>
  <c r="E226" i="15"/>
  <c r="F226" i="15"/>
  <c r="G226" i="15"/>
  <c r="H226" i="15"/>
  <c r="I226" i="15"/>
  <c r="J226" i="15"/>
  <c r="K226" i="15"/>
  <c r="N226" i="15"/>
  <c r="O226" i="15"/>
  <c r="P226" i="15"/>
  <c r="S226" i="15"/>
  <c r="D227" i="15"/>
  <c r="E227" i="15"/>
  <c r="F227" i="15"/>
  <c r="G227" i="15"/>
  <c r="H227" i="15"/>
  <c r="I227" i="15"/>
  <c r="J227" i="15"/>
  <c r="K227" i="15"/>
  <c r="N227" i="15"/>
  <c r="O227" i="15"/>
  <c r="P227" i="15"/>
  <c r="S227" i="15"/>
  <c r="D228" i="15"/>
  <c r="E228" i="15"/>
  <c r="F228" i="15"/>
  <c r="G228" i="15"/>
  <c r="H228" i="15"/>
  <c r="I228" i="15"/>
  <c r="J228" i="15"/>
  <c r="K228" i="15"/>
  <c r="N228" i="15"/>
  <c r="O228" i="15"/>
  <c r="P228" i="15"/>
  <c r="S228" i="15"/>
  <c r="D229" i="15"/>
  <c r="E229" i="15"/>
  <c r="F229" i="15"/>
  <c r="G229" i="15"/>
  <c r="H229" i="15"/>
  <c r="I229" i="15"/>
  <c r="J229" i="15"/>
  <c r="K229" i="15"/>
  <c r="N229" i="15"/>
  <c r="O229" i="15"/>
  <c r="P229" i="15"/>
  <c r="S229" i="15"/>
  <c r="D230" i="15"/>
  <c r="E230" i="15"/>
  <c r="F230" i="15"/>
  <c r="G230" i="15"/>
  <c r="H230" i="15"/>
  <c r="I230" i="15"/>
  <c r="J230" i="15"/>
  <c r="K230" i="15"/>
  <c r="N230" i="15"/>
  <c r="O230" i="15"/>
  <c r="P230" i="15"/>
  <c r="S230" i="15"/>
  <c r="D231" i="15"/>
  <c r="E231" i="15"/>
  <c r="F231" i="15"/>
  <c r="G231" i="15"/>
  <c r="H231" i="15"/>
  <c r="I231" i="15"/>
  <c r="J231" i="15"/>
  <c r="K231" i="15"/>
  <c r="N231" i="15"/>
  <c r="O231" i="15"/>
  <c r="P231" i="15"/>
  <c r="S231" i="15"/>
  <c r="D232" i="15"/>
  <c r="E232" i="15"/>
  <c r="F232" i="15"/>
  <c r="G232" i="15"/>
  <c r="H232" i="15"/>
  <c r="I232" i="15"/>
  <c r="J232" i="15"/>
  <c r="K232" i="15"/>
  <c r="N232" i="15"/>
  <c r="O232" i="15"/>
  <c r="P232" i="15"/>
  <c r="S232" i="15"/>
  <c r="D233" i="15"/>
  <c r="E233" i="15"/>
  <c r="F233" i="15"/>
  <c r="G233" i="15"/>
  <c r="H233" i="15"/>
  <c r="I233" i="15"/>
  <c r="J233" i="15"/>
  <c r="K233" i="15"/>
  <c r="N233" i="15"/>
  <c r="O233" i="15"/>
  <c r="P233" i="15"/>
  <c r="S233" i="15"/>
  <c r="D234" i="15"/>
  <c r="E234" i="15"/>
  <c r="F234" i="15"/>
  <c r="G234" i="15"/>
  <c r="H234" i="15"/>
  <c r="I234" i="15"/>
  <c r="J234" i="15"/>
  <c r="K234" i="15"/>
  <c r="N234" i="15"/>
  <c r="O234" i="15"/>
  <c r="P234" i="15"/>
  <c r="S234" i="15"/>
  <c r="D235" i="15"/>
  <c r="E235" i="15"/>
  <c r="F235" i="15"/>
  <c r="H235" i="15"/>
  <c r="I235" i="15"/>
  <c r="J235" i="15"/>
  <c r="K235" i="15"/>
  <c r="N235" i="15"/>
  <c r="O235" i="15"/>
  <c r="P235" i="15"/>
  <c r="S235" i="15"/>
  <c r="D236" i="15"/>
  <c r="E236" i="15"/>
  <c r="F236" i="15"/>
  <c r="G236" i="15"/>
  <c r="H236" i="15"/>
  <c r="I236" i="15"/>
  <c r="J236" i="15"/>
  <c r="K236" i="15"/>
  <c r="N236" i="15"/>
  <c r="O236" i="15"/>
  <c r="P236" i="15"/>
  <c r="S236" i="15"/>
  <c r="D237" i="15"/>
  <c r="E237" i="15"/>
  <c r="F237" i="15"/>
  <c r="G237" i="15"/>
  <c r="H237" i="15"/>
  <c r="I237" i="15"/>
  <c r="J237" i="15"/>
  <c r="K237" i="15"/>
  <c r="N237" i="15"/>
  <c r="O237" i="15"/>
  <c r="P237" i="15"/>
  <c r="S237" i="15"/>
  <c r="D238" i="15"/>
  <c r="E238" i="15"/>
  <c r="F238" i="15"/>
  <c r="G238" i="15"/>
  <c r="H238" i="15"/>
  <c r="I238" i="15"/>
  <c r="J238" i="15"/>
  <c r="K238" i="15"/>
  <c r="N238" i="15"/>
  <c r="O238" i="15"/>
  <c r="P238" i="15"/>
  <c r="S238" i="15"/>
  <c r="D239" i="15"/>
  <c r="E239" i="15"/>
  <c r="F239" i="15"/>
  <c r="G239" i="15"/>
  <c r="H239" i="15"/>
  <c r="I239" i="15"/>
  <c r="J239" i="15"/>
  <c r="K239" i="15"/>
  <c r="N239" i="15"/>
  <c r="O239" i="15"/>
  <c r="P239" i="15"/>
  <c r="S239" i="15"/>
  <c r="D240" i="15"/>
  <c r="E240" i="15"/>
  <c r="F240" i="15"/>
  <c r="G240" i="15"/>
  <c r="H240" i="15"/>
  <c r="I240" i="15"/>
  <c r="J240" i="15"/>
  <c r="K240" i="15"/>
  <c r="N240" i="15"/>
  <c r="O240" i="15"/>
  <c r="P240" i="15"/>
  <c r="S240" i="15"/>
  <c r="D241" i="15"/>
  <c r="E241" i="15"/>
  <c r="F241" i="15"/>
  <c r="G241" i="15"/>
  <c r="H241" i="15"/>
  <c r="I241" i="15"/>
  <c r="J241" i="15"/>
  <c r="K241" i="15"/>
  <c r="N241" i="15"/>
  <c r="O241" i="15"/>
  <c r="P241" i="15"/>
  <c r="S241" i="15"/>
  <c r="D242" i="15"/>
  <c r="E242" i="15"/>
  <c r="F242" i="15"/>
  <c r="G242" i="15"/>
  <c r="H242" i="15"/>
  <c r="I242" i="15"/>
  <c r="J242" i="15"/>
  <c r="K242" i="15"/>
  <c r="N242" i="15"/>
  <c r="O242" i="15"/>
  <c r="P242" i="15"/>
  <c r="S242" i="15"/>
  <c r="D243" i="15"/>
  <c r="F243" i="15"/>
  <c r="G243" i="15"/>
  <c r="H243" i="15"/>
  <c r="I243" i="15"/>
  <c r="J243" i="15"/>
  <c r="K243" i="15"/>
  <c r="N243" i="15"/>
  <c r="O243" i="15"/>
  <c r="P243" i="15"/>
  <c r="S243" i="15"/>
  <c r="D244" i="15"/>
  <c r="E244" i="15"/>
  <c r="F244" i="15"/>
  <c r="G244" i="15"/>
  <c r="H244" i="15"/>
  <c r="I244" i="15"/>
  <c r="J244" i="15"/>
  <c r="K244" i="15"/>
  <c r="N244" i="15"/>
  <c r="O244" i="15"/>
  <c r="P244" i="15"/>
  <c r="S244" i="15"/>
  <c r="D245" i="15"/>
  <c r="E245" i="15"/>
  <c r="F245" i="15"/>
  <c r="G245" i="15"/>
  <c r="H245" i="15"/>
  <c r="I245" i="15"/>
  <c r="J245" i="15"/>
  <c r="K245" i="15"/>
  <c r="N245" i="15"/>
  <c r="O245" i="15"/>
  <c r="P245" i="15"/>
  <c r="S245" i="15"/>
  <c r="D246" i="15"/>
  <c r="F246" i="15"/>
  <c r="G246" i="15"/>
  <c r="H246" i="15"/>
  <c r="I246" i="15"/>
  <c r="J246" i="15"/>
  <c r="K246" i="15"/>
  <c r="N246" i="15"/>
  <c r="O246" i="15"/>
  <c r="P246" i="15"/>
  <c r="S246" i="15"/>
  <c r="D247" i="15"/>
  <c r="E247" i="15"/>
  <c r="F247" i="15"/>
  <c r="G247" i="15"/>
  <c r="H247" i="15"/>
  <c r="I247" i="15"/>
  <c r="J247" i="15"/>
  <c r="K247" i="15"/>
  <c r="N247" i="15"/>
  <c r="O247" i="15"/>
  <c r="P247" i="15"/>
  <c r="S247" i="15"/>
  <c r="D248" i="15"/>
  <c r="E248" i="15"/>
  <c r="F248" i="15"/>
  <c r="G248" i="15"/>
  <c r="H248" i="15"/>
  <c r="I248" i="15"/>
  <c r="J248" i="15"/>
  <c r="K248" i="15"/>
  <c r="N248" i="15"/>
  <c r="O248" i="15"/>
  <c r="P248" i="15"/>
  <c r="S248" i="15"/>
  <c r="D249" i="15"/>
  <c r="E249" i="15"/>
  <c r="F249" i="15"/>
  <c r="G249" i="15"/>
  <c r="H249" i="15"/>
  <c r="I249" i="15"/>
  <c r="J249" i="15"/>
  <c r="K249" i="15"/>
  <c r="N249" i="15"/>
  <c r="O249" i="15"/>
  <c r="P249" i="15"/>
  <c r="S249" i="15"/>
  <c r="D250" i="15"/>
  <c r="E250" i="15"/>
  <c r="F250" i="15"/>
  <c r="G250" i="15"/>
  <c r="H250" i="15"/>
  <c r="I250" i="15"/>
  <c r="J250" i="15"/>
  <c r="K250" i="15"/>
  <c r="N250" i="15"/>
  <c r="O250" i="15"/>
  <c r="P250" i="15"/>
  <c r="S250" i="15"/>
  <c r="D251" i="15"/>
  <c r="E251" i="15"/>
  <c r="F251" i="15"/>
  <c r="H251" i="15"/>
  <c r="I251" i="15"/>
  <c r="J251" i="15"/>
  <c r="K251" i="15"/>
  <c r="N251" i="15"/>
  <c r="O251" i="15"/>
  <c r="P251" i="15"/>
  <c r="S251" i="15"/>
  <c r="E252" i="15"/>
  <c r="F252" i="15"/>
  <c r="G252" i="15"/>
  <c r="H252" i="15"/>
  <c r="I252" i="15"/>
  <c r="J252" i="15"/>
  <c r="K252" i="15"/>
  <c r="N252" i="15"/>
  <c r="O252" i="15"/>
  <c r="P252" i="15"/>
  <c r="S252" i="15"/>
  <c r="D253" i="15"/>
  <c r="E253" i="15"/>
  <c r="F253" i="15"/>
  <c r="G253" i="15"/>
  <c r="H253" i="15"/>
  <c r="I253" i="15"/>
  <c r="J253" i="15"/>
  <c r="K253" i="15"/>
  <c r="N253" i="15"/>
  <c r="O253" i="15"/>
  <c r="P253" i="15"/>
  <c r="S253" i="15"/>
  <c r="D254" i="15"/>
  <c r="E254" i="15"/>
  <c r="F254" i="15"/>
  <c r="G254" i="15"/>
  <c r="H254" i="15"/>
  <c r="I254" i="15"/>
  <c r="J254" i="15"/>
  <c r="K254" i="15"/>
  <c r="N254" i="15"/>
  <c r="O254" i="15"/>
  <c r="P254" i="15"/>
  <c r="S254" i="15"/>
  <c r="D255" i="15"/>
  <c r="E255" i="15"/>
  <c r="F255" i="15"/>
  <c r="G255" i="15"/>
  <c r="H255" i="15"/>
  <c r="I255" i="15"/>
  <c r="J255" i="15"/>
  <c r="K255" i="15"/>
  <c r="N255" i="15"/>
  <c r="O255" i="15"/>
  <c r="P255" i="15"/>
  <c r="S255" i="15"/>
  <c r="D256" i="15"/>
  <c r="E256" i="15"/>
  <c r="F256" i="15"/>
  <c r="G256" i="15"/>
  <c r="H256" i="15"/>
  <c r="I256" i="15"/>
  <c r="J256" i="15"/>
  <c r="K256" i="15"/>
  <c r="N256" i="15"/>
  <c r="O256" i="15"/>
  <c r="P256" i="15"/>
  <c r="S256" i="15"/>
  <c r="D257" i="15"/>
  <c r="E257" i="15"/>
  <c r="F257" i="15"/>
  <c r="G257" i="15"/>
  <c r="H257" i="15"/>
  <c r="I257" i="15"/>
  <c r="J257" i="15"/>
  <c r="K257" i="15"/>
  <c r="N257" i="15"/>
  <c r="O257" i="15"/>
  <c r="P257" i="15"/>
  <c r="S257" i="15"/>
  <c r="D258" i="15"/>
  <c r="E258" i="15"/>
  <c r="F258" i="15"/>
  <c r="G258" i="15"/>
  <c r="H258" i="15"/>
  <c r="I258" i="15"/>
  <c r="J258" i="15"/>
  <c r="K258" i="15"/>
  <c r="N258" i="15"/>
  <c r="O258" i="15"/>
  <c r="P258" i="15"/>
  <c r="S258" i="15"/>
  <c r="D259" i="15"/>
  <c r="E259" i="15"/>
  <c r="F259" i="15"/>
  <c r="G259" i="15"/>
  <c r="H259" i="15"/>
  <c r="I259" i="15"/>
  <c r="J259" i="15"/>
  <c r="K259" i="15"/>
  <c r="N259" i="15"/>
  <c r="O259" i="15"/>
  <c r="P259" i="15"/>
  <c r="S259" i="15"/>
  <c r="D260" i="15"/>
  <c r="E260" i="15"/>
  <c r="F260" i="15"/>
  <c r="G260" i="15"/>
  <c r="H260" i="15"/>
  <c r="I260" i="15"/>
  <c r="J260" i="15"/>
  <c r="K260" i="15"/>
  <c r="N260" i="15"/>
  <c r="O260" i="15"/>
  <c r="P260" i="15"/>
  <c r="S260" i="15"/>
  <c r="D261" i="15"/>
  <c r="E261" i="15"/>
  <c r="F261" i="15"/>
  <c r="G261" i="15"/>
  <c r="H261" i="15"/>
  <c r="I261" i="15"/>
  <c r="J261" i="15"/>
  <c r="K261" i="15"/>
  <c r="N261" i="15"/>
  <c r="O261" i="15"/>
  <c r="P261" i="15"/>
  <c r="S261" i="15"/>
  <c r="D262" i="15"/>
  <c r="E262" i="15"/>
  <c r="F262" i="15"/>
  <c r="G262" i="15"/>
  <c r="H262" i="15"/>
  <c r="I262" i="15"/>
  <c r="J262" i="15"/>
  <c r="K262" i="15"/>
  <c r="N262" i="15"/>
  <c r="O262" i="15"/>
  <c r="P262" i="15"/>
  <c r="S262" i="15"/>
  <c r="D263" i="15"/>
  <c r="E263" i="15"/>
  <c r="F263" i="15"/>
  <c r="G263" i="15"/>
  <c r="H263" i="15"/>
  <c r="I263" i="15"/>
  <c r="J263" i="15"/>
  <c r="K263" i="15"/>
  <c r="N263" i="15"/>
  <c r="O263" i="15"/>
  <c r="P263" i="15"/>
  <c r="S263" i="15"/>
  <c r="D264" i="15"/>
  <c r="E264" i="15"/>
  <c r="F264" i="15"/>
  <c r="G264" i="15"/>
  <c r="H264" i="15"/>
  <c r="I264" i="15"/>
  <c r="J264" i="15"/>
  <c r="K264" i="15"/>
  <c r="N264" i="15"/>
  <c r="O264" i="15"/>
  <c r="P264" i="15"/>
  <c r="S264" i="15"/>
  <c r="D265" i="15"/>
  <c r="E265" i="15"/>
  <c r="F265" i="15"/>
  <c r="G265" i="15"/>
  <c r="H265" i="15"/>
  <c r="I265" i="15"/>
  <c r="J265" i="15"/>
  <c r="K265" i="15"/>
  <c r="N265" i="15"/>
  <c r="O265" i="15"/>
  <c r="P265" i="15"/>
  <c r="S265" i="15"/>
  <c r="D266" i="15"/>
  <c r="E266" i="15"/>
  <c r="F266" i="15"/>
  <c r="G266" i="15"/>
  <c r="H266" i="15"/>
  <c r="I266" i="15"/>
  <c r="J266" i="15"/>
  <c r="K266" i="15"/>
  <c r="N266" i="15"/>
  <c r="O266" i="15"/>
  <c r="P266" i="15"/>
  <c r="S266" i="15"/>
  <c r="D267" i="15"/>
  <c r="E267" i="15"/>
  <c r="F267" i="15"/>
  <c r="H267" i="15"/>
  <c r="I267" i="15"/>
  <c r="J267" i="15"/>
  <c r="K267" i="15"/>
  <c r="N267" i="15"/>
  <c r="O267" i="15"/>
  <c r="P267" i="15"/>
  <c r="S267" i="15"/>
  <c r="D268" i="15"/>
  <c r="E268" i="15"/>
  <c r="F268" i="15"/>
  <c r="G268" i="15"/>
  <c r="H268" i="15"/>
  <c r="I268" i="15"/>
  <c r="J268" i="15"/>
  <c r="K268" i="15"/>
  <c r="N268" i="15"/>
  <c r="O268" i="15"/>
  <c r="P268" i="15"/>
  <c r="S268" i="15"/>
  <c r="D269" i="15"/>
  <c r="E269" i="15"/>
  <c r="F269" i="15"/>
  <c r="G269" i="15"/>
  <c r="H269" i="15"/>
  <c r="I269" i="15"/>
  <c r="J269" i="15"/>
  <c r="K269" i="15"/>
  <c r="N269" i="15"/>
  <c r="O269" i="15"/>
  <c r="P269" i="15"/>
  <c r="S269" i="15"/>
  <c r="D270" i="15"/>
  <c r="E270" i="15"/>
  <c r="F270" i="15"/>
  <c r="G270" i="15"/>
  <c r="H270" i="15"/>
  <c r="I270" i="15"/>
  <c r="J270" i="15"/>
  <c r="K270" i="15"/>
  <c r="N270" i="15"/>
  <c r="O270" i="15"/>
  <c r="P270" i="15"/>
  <c r="S270" i="15"/>
  <c r="D271" i="15"/>
  <c r="E271" i="15"/>
  <c r="F271" i="15"/>
  <c r="G271" i="15"/>
  <c r="H271" i="15"/>
  <c r="I271" i="15"/>
  <c r="J271" i="15"/>
  <c r="K271" i="15"/>
  <c r="N271" i="15"/>
  <c r="O271" i="15"/>
  <c r="P271" i="15"/>
  <c r="S271" i="15"/>
  <c r="D272" i="15"/>
  <c r="E272" i="15"/>
  <c r="F272" i="15"/>
  <c r="G272" i="15"/>
  <c r="H272" i="15"/>
  <c r="I272" i="15"/>
  <c r="J272" i="15"/>
  <c r="K272" i="15"/>
  <c r="N272" i="15"/>
  <c r="O272" i="15"/>
  <c r="P272" i="15"/>
  <c r="S272" i="15"/>
  <c r="D273" i="15"/>
  <c r="E273" i="15"/>
  <c r="F273" i="15"/>
  <c r="G273" i="15"/>
  <c r="H273" i="15"/>
  <c r="I273" i="15"/>
  <c r="J273" i="15"/>
  <c r="K273" i="15"/>
  <c r="N273" i="15"/>
  <c r="O273" i="15"/>
  <c r="P273" i="15"/>
  <c r="S273" i="15"/>
  <c r="D274" i="15"/>
  <c r="E274" i="15"/>
  <c r="F274" i="15"/>
  <c r="G274" i="15"/>
  <c r="H274" i="15"/>
  <c r="I274" i="15"/>
  <c r="J274" i="15"/>
  <c r="K274" i="15"/>
  <c r="N274" i="15"/>
  <c r="O274" i="15"/>
  <c r="P274" i="15"/>
  <c r="S274" i="15"/>
  <c r="D275" i="15"/>
  <c r="F275" i="15"/>
  <c r="G275" i="15"/>
  <c r="H275" i="15"/>
  <c r="I275" i="15"/>
  <c r="J275" i="15"/>
  <c r="K275" i="15"/>
  <c r="N275" i="15"/>
  <c r="O275" i="15"/>
  <c r="P275" i="15"/>
  <c r="S275" i="15"/>
  <c r="D276" i="15"/>
  <c r="E276" i="15"/>
  <c r="F276" i="15"/>
  <c r="G276" i="15"/>
  <c r="H276" i="15"/>
  <c r="I276" i="15"/>
  <c r="J276" i="15"/>
  <c r="K276" i="15"/>
  <c r="N276" i="15"/>
  <c r="O276" i="15"/>
  <c r="P276" i="15"/>
  <c r="S276" i="15"/>
  <c r="D277" i="15"/>
  <c r="E277" i="15"/>
  <c r="F277" i="15"/>
  <c r="G277" i="15"/>
  <c r="H277" i="15"/>
  <c r="I277" i="15"/>
  <c r="J277" i="15"/>
  <c r="K277" i="15"/>
  <c r="N277" i="15"/>
  <c r="O277" i="15"/>
  <c r="P277" i="15"/>
  <c r="S277" i="15"/>
  <c r="D278" i="15"/>
  <c r="F278" i="15"/>
  <c r="G278" i="15"/>
  <c r="H278" i="15"/>
  <c r="I278" i="15"/>
  <c r="J278" i="15"/>
  <c r="K278" i="15"/>
  <c r="N278" i="15"/>
  <c r="O278" i="15"/>
  <c r="P278" i="15"/>
  <c r="S278" i="15"/>
  <c r="D279" i="15"/>
  <c r="E279" i="15"/>
  <c r="F279" i="15"/>
  <c r="G279" i="15"/>
  <c r="H279" i="15"/>
  <c r="I279" i="15"/>
  <c r="J279" i="15"/>
  <c r="K279" i="15"/>
  <c r="N279" i="15"/>
  <c r="O279" i="15"/>
  <c r="P279" i="15"/>
  <c r="S279" i="15"/>
  <c r="D280" i="15"/>
  <c r="E280" i="15"/>
  <c r="F280" i="15"/>
  <c r="G280" i="15"/>
  <c r="H280" i="15"/>
  <c r="I280" i="15"/>
  <c r="J280" i="15"/>
  <c r="K280" i="15"/>
  <c r="N280" i="15"/>
  <c r="O280" i="15"/>
  <c r="P280" i="15"/>
  <c r="S280" i="15"/>
  <c r="D281" i="15"/>
  <c r="E281" i="15"/>
  <c r="F281" i="15"/>
  <c r="G281" i="15"/>
  <c r="H281" i="15"/>
  <c r="I281" i="15"/>
  <c r="J281" i="15"/>
  <c r="K281" i="15"/>
  <c r="N281" i="15"/>
  <c r="O281" i="15"/>
  <c r="P281" i="15"/>
  <c r="S281" i="15"/>
  <c r="D282" i="15"/>
  <c r="E282" i="15"/>
  <c r="F282" i="15"/>
  <c r="G282" i="15"/>
  <c r="H282" i="15"/>
  <c r="I282" i="15"/>
  <c r="J282" i="15"/>
  <c r="K282" i="15"/>
  <c r="N282" i="15"/>
  <c r="O282" i="15"/>
  <c r="P282" i="15"/>
  <c r="S282" i="15"/>
  <c r="D283" i="15"/>
  <c r="E283" i="15"/>
  <c r="F283" i="15"/>
  <c r="H283" i="15"/>
  <c r="I283" i="15"/>
  <c r="J283" i="15"/>
  <c r="K283" i="15"/>
  <c r="N283" i="15"/>
  <c r="O283" i="15"/>
  <c r="P283" i="15"/>
  <c r="S283" i="15"/>
  <c r="D284" i="15"/>
  <c r="E284" i="15"/>
  <c r="F284" i="15"/>
  <c r="G284" i="15"/>
  <c r="H284" i="15"/>
  <c r="I284" i="15"/>
  <c r="J284" i="15"/>
  <c r="K284" i="15"/>
  <c r="N284" i="15"/>
  <c r="O284" i="15"/>
  <c r="P284" i="15"/>
  <c r="S284" i="15"/>
  <c r="D285" i="15"/>
  <c r="E285" i="15"/>
  <c r="F285" i="15"/>
  <c r="G285" i="15"/>
  <c r="H285" i="15"/>
  <c r="I285" i="15"/>
  <c r="J285" i="15"/>
  <c r="K285" i="15"/>
  <c r="N285" i="15"/>
  <c r="O285" i="15"/>
  <c r="P285" i="15"/>
  <c r="S285" i="15"/>
  <c r="D286" i="15"/>
  <c r="E286" i="15"/>
  <c r="F286" i="15"/>
  <c r="G286" i="15"/>
  <c r="H286" i="15"/>
  <c r="I286" i="15"/>
  <c r="J286" i="15"/>
  <c r="K286" i="15"/>
  <c r="N286" i="15"/>
  <c r="O286" i="15"/>
  <c r="P286" i="15"/>
  <c r="S286" i="15"/>
  <c r="D287" i="15"/>
  <c r="E287" i="15"/>
  <c r="F287" i="15"/>
  <c r="G287" i="15"/>
  <c r="H287" i="15"/>
  <c r="I287" i="15"/>
  <c r="J287" i="15"/>
  <c r="K287" i="15"/>
  <c r="N287" i="15"/>
  <c r="O287" i="15"/>
  <c r="P287" i="15"/>
  <c r="S287" i="15"/>
  <c r="D288" i="15"/>
  <c r="E288" i="15"/>
  <c r="F288" i="15"/>
  <c r="G288" i="15"/>
  <c r="H288" i="15"/>
  <c r="I288" i="15"/>
  <c r="J288" i="15"/>
  <c r="K288" i="15"/>
  <c r="N288" i="15"/>
  <c r="O288" i="15"/>
  <c r="P288" i="15"/>
  <c r="S288" i="15"/>
  <c r="D289" i="15"/>
  <c r="E289" i="15"/>
  <c r="F289" i="15"/>
  <c r="G289" i="15"/>
  <c r="H289" i="15"/>
  <c r="I289" i="15"/>
  <c r="J289" i="15"/>
  <c r="K289" i="15"/>
  <c r="N289" i="15"/>
  <c r="O289" i="15"/>
  <c r="P289" i="15"/>
  <c r="S289" i="15"/>
  <c r="D290" i="15"/>
  <c r="E290" i="15"/>
  <c r="F290" i="15"/>
  <c r="G290" i="15"/>
  <c r="H290" i="15"/>
  <c r="I290" i="15"/>
  <c r="J290" i="15"/>
  <c r="K290" i="15"/>
  <c r="N290" i="15"/>
  <c r="O290" i="15"/>
  <c r="P290" i="15"/>
  <c r="S290" i="15"/>
  <c r="D291" i="15"/>
  <c r="E291" i="15"/>
  <c r="F291" i="15"/>
  <c r="G291" i="15"/>
  <c r="H291" i="15"/>
  <c r="I291" i="15"/>
  <c r="J291" i="15"/>
  <c r="K291" i="15"/>
  <c r="N291" i="15"/>
  <c r="O291" i="15"/>
  <c r="P291" i="15"/>
  <c r="S291" i="15"/>
  <c r="D292" i="15"/>
  <c r="E292" i="15"/>
  <c r="F292" i="15"/>
  <c r="G292" i="15"/>
  <c r="H292" i="15"/>
  <c r="I292" i="15"/>
  <c r="J292" i="15"/>
  <c r="K292" i="15"/>
  <c r="N292" i="15"/>
  <c r="O292" i="15"/>
  <c r="P292" i="15"/>
  <c r="S292" i="15"/>
  <c r="D293" i="15"/>
  <c r="E293" i="15"/>
  <c r="F293" i="15"/>
  <c r="G293" i="15"/>
  <c r="H293" i="15"/>
  <c r="I293" i="15"/>
  <c r="J293" i="15"/>
  <c r="K293" i="15"/>
  <c r="N293" i="15"/>
  <c r="O293" i="15"/>
  <c r="P293" i="15"/>
  <c r="S293" i="15"/>
  <c r="D294" i="15"/>
  <c r="E294" i="15"/>
  <c r="F294" i="15"/>
  <c r="G294" i="15"/>
  <c r="H294" i="15"/>
  <c r="I294" i="15"/>
  <c r="J294" i="15"/>
  <c r="K294" i="15"/>
  <c r="N294" i="15"/>
  <c r="O294" i="15"/>
  <c r="P294" i="15"/>
  <c r="S294" i="15"/>
  <c r="D295" i="15"/>
  <c r="E295" i="15"/>
  <c r="F295" i="15"/>
  <c r="G295" i="15"/>
  <c r="H295" i="15"/>
  <c r="I295" i="15"/>
  <c r="J295" i="15"/>
  <c r="K295" i="15"/>
  <c r="N295" i="15"/>
  <c r="O295" i="15"/>
  <c r="P295" i="15"/>
  <c r="S295" i="15"/>
  <c r="D296" i="15"/>
  <c r="E296" i="15"/>
  <c r="F296" i="15"/>
  <c r="G296" i="15"/>
  <c r="H296" i="15"/>
  <c r="I296" i="15"/>
  <c r="J296" i="15"/>
  <c r="K296" i="15"/>
  <c r="N296" i="15"/>
  <c r="O296" i="15"/>
  <c r="P296" i="15"/>
  <c r="S296" i="15"/>
  <c r="D297" i="15"/>
  <c r="E297" i="15"/>
  <c r="F297" i="15"/>
  <c r="G297" i="15"/>
  <c r="H297" i="15"/>
  <c r="I297" i="15"/>
  <c r="J297" i="15"/>
  <c r="K297" i="15"/>
  <c r="N297" i="15"/>
  <c r="O297" i="15"/>
  <c r="P297" i="15"/>
  <c r="S297" i="15"/>
  <c r="D298" i="15"/>
  <c r="E298" i="15"/>
  <c r="F298" i="15"/>
  <c r="G298" i="15"/>
  <c r="H298" i="15"/>
  <c r="I298" i="15"/>
  <c r="J298" i="15"/>
  <c r="K298" i="15"/>
  <c r="N298" i="15"/>
  <c r="O298" i="15"/>
  <c r="P298" i="15"/>
  <c r="S298" i="15"/>
  <c r="D299" i="15"/>
  <c r="E299" i="15"/>
  <c r="F299" i="15"/>
  <c r="H299" i="15"/>
  <c r="I299" i="15"/>
  <c r="J299" i="15"/>
  <c r="K299" i="15"/>
  <c r="N299" i="15"/>
  <c r="O299" i="15"/>
  <c r="P299" i="15"/>
  <c r="S299" i="15"/>
  <c r="D300" i="15"/>
  <c r="E300" i="15"/>
  <c r="F300" i="15"/>
  <c r="G300" i="15"/>
  <c r="H300" i="15"/>
  <c r="I300" i="15"/>
  <c r="J300" i="15"/>
  <c r="K300" i="15"/>
  <c r="N300" i="15"/>
  <c r="O300" i="15"/>
  <c r="P300" i="15"/>
  <c r="S300" i="15"/>
  <c r="D301" i="15"/>
  <c r="E301" i="15"/>
  <c r="F301" i="15"/>
  <c r="G301" i="15"/>
  <c r="H301" i="15"/>
  <c r="I301" i="15"/>
  <c r="J301" i="15"/>
  <c r="K301" i="15"/>
  <c r="N301" i="15"/>
  <c r="O301" i="15"/>
  <c r="P301" i="15"/>
  <c r="S301" i="15"/>
  <c r="D302" i="15"/>
  <c r="E302" i="15"/>
  <c r="F302" i="15"/>
  <c r="G302" i="15"/>
  <c r="H302" i="15"/>
  <c r="I302" i="15"/>
  <c r="J302" i="15"/>
  <c r="K302" i="15"/>
  <c r="N302" i="15"/>
  <c r="O302" i="15"/>
  <c r="P302" i="15"/>
  <c r="S302" i="15"/>
  <c r="D303" i="15"/>
  <c r="E303" i="15"/>
  <c r="F303" i="15"/>
  <c r="G303" i="15"/>
  <c r="H303" i="15"/>
  <c r="I303" i="15"/>
  <c r="J303" i="15"/>
  <c r="K303" i="15"/>
  <c r="N303" i="15"/>
  <c r="O303" i="15"/>
  <c r="P303" i="15"/>
  <c r="S303" i="15"/>
  <c r="D304" i="15"/>
  <c r="E304" i="15"/>
  <c r="F304" i="15"/>
  <c r="G304" i="15"/>
  <c r="H304" i="15"/>
  <c r="I304" i="15"/>
  <c r="J304" i="15"/>
  <c r="K304" i="15"/>
  <c r="N304" i="15"/>
  <c r="O304" i="15"/>
  <c r="P304" i="15"/>
  <c r="S304" i="15"/>
  <c r="D305" i="15"/>
  <c r="E305" i="15"/>
  <c r="F305" i="15"/>
  <c r="G305" i="15"/>
  <c r="H305" i="15"/>
  <c r="I305" i="15"/>
  <c r="J305" i="15"/>
  <c r="K305" i="15"/>
  <c r="N305" i="15"/>
  <c r="O305" i="15"/>
  <c r="P305" i="15"/>
  <c r="S305" i="15"/>
  <c r="D306" i="15"/>
  <c r="E306" i="15"/>
  <c r="F306" i="15"/>
  <c r="G306" i="15"/>
  <c r="H306" i="15"/>
  <c r="I306" i="15"/>
  <c r="J306" i="15"/>
  <c r="K306" i="15"/>
  <c r="N306" i="15"/>
  <c r="O306" i="15"/>
  <c r="P306" i="15"/>
  <c r="S306" i="15"/>
  <c r="D307" i="15"/>
  <c r="F307" i="15"/>
  <c r="G307" i="15"/>
  <c r="H307" i="15"/>
  <c r="I307" i="15"/>
  <c r="J307" i="15"/>
  <c r="K307" i="15"/>
  <c r="N307" i="15"/>
  <c r="O307" i="15"/>
  <c r="P307" i="15"/>
  <c r="S307" i="15"/>
  <c r="D308" i="15"/>
  <c r="E308" i="15"/>
  <c r="F308" i="15"/>
  <c r="G308" i="15"/>
  <c r="H308" i="15"/>
  <c r="I308" i="15"/>
  <c r="J308" i="15"/>
  <c r="K308" i="15"/>
  <c r="N308" i="15"/>
  <c r="O308" i="15"/>
  <c r="P308" i="15"/>
  <c r="S308" i="15"/>
  <c r="D309" i="15"/>
  <c r="E309" i="15"/>
  <c r="F309" i="15"/>
  <c r="G309" i="15"/>
  <c r="H309" i="15"/>
  <c r="I309" i="15"/>
  <c r="J309" i="15"/>
  <c r="K309" i="15"/>
  <c r="N309" i="15"/>
  <c r="O309" i="15"/>
  <c r="P309" i="15"/>
  <c r="S309" i="15"/>
  <c r="D310" i="15"/>
  <c r="F310" i="15"/>
  <c r="G310" i="15"/>
  <c r="H310" i="15"/>
  <c r="I310" i="15"/>
  <c r="J310" i="15"/>
  <c r="K310" i="15"/>
  <c r="N310" i="15"/>
  <c r="O310" i="15"/>
  <c r="P310" i="15"/>
  <c r="S310" i="15"/>
  <c r="D311" i="15"/>
  <c r="E311" i="15"/>
  <c r="F311" i="15"/>
  <c r="G311" i="15"/>
  <c r="H311" i="15"/>
  <c r="I311" i="15"/>
  <c r="J311" i="15"/>
  <c r="K311" i="15"/>
  <c r="N311" i="15"/>
  <c r="O311" i="15"/>
  <c r="P311" i="15"/>
  <c r="S311" i="15"/>
  <c r="D312" i="15"/>
  <c r="E312" i="15"/>
  <c r="F312" i="15"/>
  <c r="G312" i="15"/>
  <c r="H312" i="15"/>
  <c r="I312" i="15"/>
  <c r="J312" i="15"/>
  <c r="K312" i="15"/>
  <c r="N312" i="15"/>
  <c r="O312" i="15"/>
  <c r="P312" i="15"/>
  <c r="S312" i="15"/>
  <c r="D313" i="15"/>
  <c r="E313" i="15"/>
  <c r="F313" i="15"/>
  <c r="G313" i="15"/>
  <c r="H313" i="15"/>
  <c r="I313" i="15"/>
  <c r="J313" i="15"/>
  <c r="K313" i="15"/>
  <c r="N313" i="15"/>
  <c r="O313" i="15"/>
  <c r="P313" i="15"/>
  <c r="S313" i="15"/>
  <c r="D314" i="15"/>
  <c r="E314" i="15"/>
  <c r="F314" i="15"/>
  <c r="G314" i="15"/>
  <c r="H314" i="15"/>
  <c r="I314" i="15"/>
  <c r="J314" i="15"/>
  <c r="K314" i="15"/>
  <c r="N314" i="15"/>
  <c r="O314" i="15"/>
  <c r="P314" i="15"/>
  <c r="S314" i="15"/>
  <c r="D315" i="15"/>
  <c r="E315" i="15"/>
  <c r="F315" i="15"/>
  <c r="H315" i="15"/>
  <c r="I315" i="15"/>
  <c r="J315" i="15"/>
  <c r="K315" i="15"/>
  <c r="N315" i="15"/>
  <c r="O315" i="15"/>
  <c r="P315" i="15"/>
  <c r="S315" i="15"/>
  <c r="E316" i="15"/>
  <c r="F316" i="15"/>
  <c r="G316" i="15"/>
  <c r="H316" i="15"/>
  <c r="I316" i="15"/>
  <c r="J316" i="15"/>
  <c r="K316" i="15"/>
  <c r="N316" i="15"/>
  <c r="O316" i="15"/>
  <c r="P316" i="15"/>
  <c r="S316" i="15"/>
  <c r="D317" i="15"/>
  <c r="E317" i="15"/>
  <c r="F317" i="15"/>
  <c r="G317" i="15"/>
  <c r="H317" i="15"/>
  <c r="I317" i="15"/>
  <c r="J317" i="15"/>
  <c r="K317" i="15"/>
  <c r="N317" i="15"/>
  <c r="O317" i="15"/>
  <c r="P317" i="15"/>
  <c r="S317" i="15"/>
  <c r="D318" i="15"/>
  <c r="E318" i="15"/>
  <c r="F318" i="15"/>
  <c r="G318" i="15"/>
  <c r="H318" i="15"/>
  <c r="I318" i="15"/>
  <c r="J318" i="15"/>
  <c r="K318" i="15"/>
  <c r="N318" i="15"/>
  <c r="O318" i="15"/>
  <c r="P318" i="15"/>
  <c r="S318" i="15"/>
  <c r="D319" i="15"/>
  <c r="E319" i="15"/>
  <c r="F319" i="15"/>
  <c r="G319" i="15"/>
  <c r="H319" i="15"/>
  <c r="I319" i="15"/>
  <c r="J319" i="15"/>
  <c r="K319" i="15"/>
  <c r="N319" i="15"/>
  <c r="O319" i="15"/>
  <c r="P319" i="15"/>
  <c r="S319" i="15"/>
  <c r="D320" i="15"/>
  <c r="E320" i="15"/>
  <c r="F320" i="15"/>
  <c r="G320" i="15"/>
  <c r="H320" i="15"/>
  <c r="I320" i="15"/>
  <c r="J320" i="15"/>
  <c r="K320" i="15"/>
  <c r="N320" i="15"/>
  <c r="O320" i="15"/>
  <c r="P320" i="15"/>
  <c r="S320" i="15"/>
  <c r="D321" i="15"/>
  <c r="E321" i="15"/>
  <c r="F321" i="15"/>
  <c r="G321" i="15"/>
  <c r="H321" i="15"/>
  <c r="I321" i="15"/>
  <c r="J321" i="15"/>
  <c r="K321" i="15"/>
  <c r="N321" i="15"/>
  <c r="O321" i="15"/>
  <c r="P321" i="15"/>
  <c r="S321" i="15"/>
  <c r="D322" i="15"/>
  <c r="E322" i="15"/>
  <c r="F322" i="15"/>
  <c r="G322" i="15"/>
  <c r="H322" i="15"/>
  <c r="I322" i="15"/>
  <c r="J322" i="15"/>
  <c r="K322" i="15"/>
  <c r="N322" i="15"/>
  <c r="O322" i="15"/>
  <c r="P322" i="15"/>
  <c r="S322" i="15"/>
  <c r="D323" i="15"/>
  <c r="E323" i="15"/>
  <c r="F323" i="15"/>
  <c r="G323" i="15"/>
  <c r="H323" i="15"/>
  <c r="I323" i="15"/>
  <c r="J323" i="15"/>
  <c r="K323" i="15"/>
  <c r="N323" i="15"/>
  <c r="O323" i="15"/>
  <c r="P323" i="15"/>
  <c r="S323" i="15"/>
  <c r="D324" i="15"/>
  <c r="E324" i="15"/>
  <c r="F324" i="15"/>
  <c r="G324" i="15"/>
  <c r="H324" i="15"/>
  <c r="I324" i="15"/>
  <c r="J324" i="15"/>
  <c r="K324" i="15"/>
  <c r="N324" i="15"/>
  <c r="O324" i="15"/>
  <c r="P324" i="15"/>
  <c r="S324" i="15"/>
  <c r="D325" i="15"/>
  <c r="E325" i="15"/>
  <c r="F325" i="15"/>
  <c r="G325" i="15"/>
  <c r="H325" i="15"/>
  <c r="I325" i="15"/>
  <c r="J325" i="15"/>
  <c r="K325" i="15"/>
  <c r="N325" i="15"/>
  <c r="O325" i="15"/>
  <c r="P325" i="15"/>
  <c r="S325" i="15"/>
  <c r="D326" i="15"/>
  <c r="E326" i="15"/>
  <c r="F326" i="15"/>
  <c r="G326" i="15"/>
  <c r="H326" i="15"/>
  <c r="I326" i="15"/>
  <c r="J326" i="15"/>
  <c r="K326" i="15"/>
  <c r="N326" i="15"/>
  <c r="O326" i="15"/>
  <c r="P326" i="15"/>
  <c r="S326" i="15"/>
  <c r="D327" i="15"/>
  <c r="E327" i="15"/>
  <c r="F327" i="15"/>
  <c r="G327" i="15"/>
  <c r="H327" i="15"/>
  <c r="I327" i="15"/>
  <c r="J327" i="15"/>
  <c r="K327" i="15"/>
  <c r="N327" i="15"/>
  <c r="O327" i="15"/>
  <c r="P327" i="15"/>
  <c r="S327" i="15"/>
  <c r="D328" i="15"/>
  <c r="E328" i="15"/>
  <c r="F328" i="15"/>
  <c r="G328" i="15"/>
  <c r="H328" i="15"/>
  <c r="I328" i="15"/>
  <c r="J328" i="15"/>
  <c r="K328" i="15"/>
  <c r="N328" i="15"/>
  <c r="O328" i="15"/>
  <c r="P328" i="15"/>
  <c r="S328" i="15"/>
  <c r="D329" i="15"/>
  <c r="E329" i="15"/>
  <c r="F329" i="15"/>
  <c r="G329" i="15"/>
  <c r="H329" i="15"/>
  <c r="I329" i="15"/>
  <c r="J329" i="15"/>
  <c r="K329" i="15"/>
  <c r="N329" i="15"/>
  <c r="O329" i="15"/>
  <c r="P329" i="15"/>
  <c r="S329" i="15"/>
  <c r="D330" i="15"/>
  <c r="E330" i="15"/>
  <c r="F330" i="15"/>
  <c r="G330" i="15"/>
  <c r="H330" i="15"/>
  <c r="I330" i="15"/>
  <c r="J330" i="15"/>
  <c r="K330" i="15"/>
  <c r="N330" i="15"/>
  <c r="O330" i="15"/>
  <c r="P330" i="15"/>
  <c r="S330" i="15"/>
  <c r="D331" i="15"/>
  <c r="E331" i="15"/>
  <c r="F331" i="15"/>
  <c r="H331" i="15"/>
  <c r="I331" i="15"/>
  <c r="J331" i="15"/>
  <c r="K331" i="15"/>
  <c r="N331" i="15"/>
  <c r="O331" i="15"/>
  <c r="P331" i="15"/>
  <c r="S331" i="15"/>
  <c r="D332" i="15"/>
  <c r="E332" i="15"/>
  <c r="F332" i="15"/>
  <c r="G332" i="15"/>
  <c r="H332" i="15"/>
  <c r="I332" i="15"/>
  <c r="J332" i="15"/>
  <c r="K332" i="15"/>
  <c r="N332" i="15"/>
  <c r="O332" i="15"/>
  <c r="P332" i="15"/>
  <c r="S332" i="15"/>
  <c r="D333" i="15"/>
  <c r="E333" i="15"/>
  <c r="F333" i="15"/>
  <c r="G333" i="15"/>
  <c r="H333" i="15"/>
  <c r="I333" i="15"/>
  <c r="J333" i="15"/>
  <c r="K333" i="15"/>
  <c r="N333" i="15"/>
  <c r="O333" i="15"/>
  <c r="P333" i="15"/>
  <c r="S333" i="15"/>
  <c r="D334" i="15"/>
  <c r="E334" i="15"/>
  <c r="F334" i="15"/>
  <c r="G334" i="15"/>
  <c r="H334" i="15"/>
  <c r="I334" i="15"/>
  <c r="J334" i="15"/>
  <c r="K334" i="15"/>
  <c r="N334" i="15"/>
  <c r="O334" i="15"/>
  <c r="P334" i="15"/>
  <c r="S334" i="15"/>
  <c r="D335" i="15"/>
  <c r="E335" i="15"/>
  <c r="F335" i="15"/>
  <c r="G335" i="15"/>
  <c r="H335" i="15"/>
  <c r="I335" i="15"/>
  <c r="J335" i="15"/>
  <c r="K335" i="15"/>
  <c r="N335" i="15"/>
  <c r="O335" i="15"/>
  <c r="P335" i="15"/>
  <c r="S335" i="15"/>
  <c r="D336" i="15"/>
  <c r="E336" i="15"/>
  <c r="F336" i="15"/>
  <c r="G336" i="15"/>
  <c r="H336" i="15"/>
  <c r="I336" i="15"/>
  <c r="J336" i="15"/>
  <c r="K336" i="15"/>
  <c r="N336" i="15"/>
  <c r="O336" i="15"/>
  <c r="P336" i="15"/>
  <c r="S336" i="15"/>
  <c r="D337" i="15"/>
  <c r="E337" i="15"/>
  <c r="F337" i="15"/>
  <c r="G337" i="15"/>
  <c r="H337" i="15"/>
  <c r="I337" i="15"/>
  <c r="J337" i="15"/>
  <c r="K337" i="15"/>
  <c r="N337" i="15"/>
  <c r="O337" i="15"/>
  <c r="P337" i="15"/>
  <c r="S337" i="15"/>
  <c r="D338" i="15"/>
  <c r="E338" i="15"/>
  <c r="F338" i="15"/>
  <c r="G338" i="15"/>
  <c r="H338" i="15"/>
  <c r="I338" i="15"/>
  <c r="J338" i="15"/>
  <c r="K338" i="15"/>
  <c r="N338" i="15"/>
  <c r="O338" i="15"/>
  <c r="P338" i="15"/>
  <c r="S338" i="15"/>
  <c r="D339" i="15"/>
  <c r="F339" i="15"/>
  <c r="G339" i="15"/>
  <c r="H339" i="15"/>
  <c r="I339" i="15"/>
  <c r="J339" i="15"/>
  <c r="K339" i="15"/>
  <c r="N339" i="15"/>
  <c r="O339" i="15"/>
  <c r="P339" i="15"/>
  <c r="S339" i="15"/>
  <c r="D340" i="15"/>
  <c r="E340" i="15"/>
  <c r="F340" i="15"/>
  <c r="G340" i="15"/>
  <c r="H340" i="15"/>
  <c r="I340" i="15"/>
  <c r="J340" i="15"/>
  <c r="K340" i="15"/>
  <c r="N340" i="15"/>
  <c r="O340" i="15"/>
  <c r="P340" i="15"/>
  <c r="S340" i="15"/>
  <c r="D341" i="15"/>
  <c r="E341" i="15"/>
  <c r="F341" i="15"/>
  <c r="G341" i="15"/>
  <c r="H341" i="15"/>
  <c r="I341" i="15"/>
  <c r="J341" i="15"/>
  <c r="K341" i="15"/>
  <c r="N341" i="15"/>
  <c r="O341" i="15"/>
  <c r="P341" i="15"/>
  <c r="S341" i="15"/>
  <c r="D342" i="15"/>
  <c r="F342" i="15"/>
  <c r="G342" i="15"/>
  <c r="H342" i="15"/>
  <c r="I342" i="15"/>
  <c r="J342" i="15"/>
  <c r="K342" i="15"/>
  <c r="N342" i="15"/>
  <c r="O342" i="15"/>
  <c r="P342" i="15"/>
  <c r="S342" i="15"/>
  <c r="D343" i="15"/>
  <c r="E343" i="15"/>
  <c r="F343" i="15"/>
  <c r="G343" i="15"/>
  <c r="H343" i="15"/>
  <c r="I343" i="15"/>
  <c r="J343" i="15"/>
  <c r="K343" i="15"/>
  <c r="N343" i="15"/>
  <c r="O343" i="15"/>
  <c r="P343" i="15"/>
  <c r="S343" i="15"/>
  <c r="D344" i="15"/>
  <c r="E344" i="15"/>
  <c r="F344" i="15"/>
  <c r="G344" i="15"/>
  <c r="H344" i="15"/>
  <c r="I344" i="15"/>
  <c r="J344" i="15"/>
  <c r="K344" i="15"/>
  <c r="N344" i="15"/>
  <c r="O344" i="15"/>
  <c r="P344" i="15"/>
  <c r="S344" i="15"/>
  <c r="D345" i="15"/>
  <c r="E345" i="15"/>
  <c r="F345" i="15"/>
  <c r="G345" i="15"/>
  <c r="H345" i="15"/>
  <c r="I345" i="15"/>
  <c r="J345" i="15"/>
  <c r="K345" i="15"/>
  <c r="N345" i="15"/>
  <c r="O345" i="15"/>
  <c r="P345" i="15"/>
  <c r="S345" i="15"/>
  <c r="D346" i="15"/>
  <c r="E346" i="15"/>
  <c r="F346" i="15"/>
  <c r="G346" i="15"/>
  <c r="H346" i="15"/>
  <c r="I346" i="15"/>
  <c r="J346" i="15"/>
  <c r="K346" i="15"/>
  <c r="N346" i="15"/>
  <c r="O346" i="15"/>
  <c r="P346" i="15"/>
  <c r="S346" i="15"/>
  <c r="D347" i="15"/>
  <c r="E347" i="15"/>
  <c r="F347" i="15"/>
  <c r="H347" i="15"/>
  <c r="I347" i="15"/>
  <c r="J347" i="15"/>
  <c r="K347" i="15"/>
  <c r="N347" i="15"/>
  <c r="O347" i="15"/>
  <c r="P347" i="15"/>
  <c r="S347" i="15"/>
  <c r="E348" i="15"/>
  <c r="F348" i="15"/>
  <c r="G348" i="15"/>
  <c r="H348" i="15"/>
  <c r="I348" i="15"/>
  <c r="J348" i="15"/>
  <c r="K348" i="15"/>
  <c r="N348" i="15"/>
  <c r="O348" i="15"/>
  <c r="P348" i="15"/>
  <c r="S348" i="15"/>
  <c r="D349" i="15"/>
  <c r="E349" i="15"/>
  <c r="F349" i="15"/>
  <c r="G349" i="15"/>
  <c r="H349" i="15"/>
  <c r="I349" i="15"/>
  <c r="J349" i="15"/>
  <c r="K349" i="15"/>
  <c r="N349" i="15"/>
  <c r="O349" i="15"/>
  <c r="P349" i="15"/>
  <c r="S349" i="15"/>
  <c r="D350" i="15"/>
  <c r="E350" i="15"/>
  <c r="F350" i="15"/>
  <c r="G350" i="15"/>
  <c r="H350" i="15"/>
  <c r="I350" i="15"/>
  <c r="J350" i="15"/>
  <c r="K350" i="15"/>
  <c r="N350" i="15"/>
  <c r="O350" i="15"/>
  <c r="P350" i="15"/>
  <c r="S350" i="15"/>
  <c r="D351" i="15"/>
  <c r="E351" i="15"/>
  <c r="F351" i="15"/>
  <c r="G351" i="15"/>
  <c r="H351" i="15"/>
  <c r="I351" i="15"/>
  <c r="J351" i="15"/>
  <c r="K351" i="15"/>
  <c r="N351" i="15"/>
  <c r="O351" i="15"/>
  <c r="P351" i="15"/>
  <c r="S351" i="15"/>
  <c r="E352" i="15"/>
  <c r="F352" i="15"/>
  <c r="G352" i="15"/>
  <c r="H352" i="15"/>
  <c r="I352" i="15"/>
  <c r="J352" i="15"/>
  <c r="K352" i="15"/>
  <c r="N352" i="15"/>
  <c r="O352" i="15"/>
  <c r="P352" i="15"/>
  <c r="S352" i="15"/>
  <c r="D353" i="15"/>
  <c r="F353" i="15"/>
  <c r="G353" i="15"/>
  <c r="H353" i="15"/>
  <c r="I353" i="15"/>
  <c r="J353" i="15"/>
  <c r="K353" i="15"/>
  <c r="N353" i="15"/>
  <c r="O353" i="15"/>
  <c r="P353" i="15"/>
  <c r="S353" i="15"/>
  <c r="D354" i="15"/>
  <c r="E354" i="15"/>
  <c r="F354" i="15"/>
  <c r="G354" i="15"/>
  <c r="H354" i="15"/>
  <c r="I354" i="15"/>
  <c r="J354" i="15"/>
  <c r="K354" i="15"/>
  <c r="N354" i="15"/>
  <c r="O354" i="15"/>
  <c r="P354" i="15"/>
  <c r="S354" i="15"/>
  <c r="D355" i="15"/>
  <c r="E355" i="15"/>
  <c r="F355" i="15"/>
  <c r="G355" i="15"/>
  <c r="H355" i="15"/>
  <c r="I355" i="15"/>
  <c r="J355" i="15"/>
  <c r="K355" i="15"/>
  <c r="N355" i="15"/>
  <c r="O355" i="15"/>
  <c r="P355" i="15"/>
  <c r="S355" i="15"/>
  <c r="D356" i="15"/>
  <c r="E356" i="15"/>
  <c r="F356" i="15"/>
  <c r="G356" i="15"/>
  <c r="H356" i="15"/>
  <c r="I356" i="15"/>
  <c r="J356" i="15"/>
  <c r="K356" i="15"/>
  <c r="N356" i="15"/>
  <c r="O356" i="15"/>
  <c r="P356" i="15"/>
  <c r="S356" i="15"/>
  <c r="D357" i="15"/>
  <c r="F357" i="15"/>
  <c r="G357" i="15"/>
  <c r="H357" i="15"/>
  <c r="I357" i="15"/>
  <c r="J357" i="15"/>
  <c r="K357" i="15"/>
  <c r="N357" i="15"/>
  <c r="O357" i="15"/>
  <c r="P357" i="15"/>
  <c r="S357" i="15"/>
  <c r="D358" i="15"/>
  <c r="E358" i="15"/>
  <c r="F358" i="15"/>
  <c r="G358" i="15"/>
  <c r="H358" i="15"/>
  <c r="I358" i="15"/>
  <c r="J358" i="15"/>
  <c r="K358" i="15"/>
  <c r="N358" i="15"/>
  <c r="O358" i="15"/>
  <c r="P358" i="15"/>
  <c r="S358" i="15"/>
  <c r="D359" i="15"/>
  <c r="E359" i="15"/>
  <c r="F359" i="15"/>
  <c r="G359" i="15"/>
  <c r="H359" i="15"/>
  <c r="I359" i="15"/>
  <c r="J359" i="15"/>
  <c r="K359" i="15"/>
  <c r="N359" i="15"/>
  <c r="O359" i="15"/>
  <c r="P359" i="15"/>
  <c r="S359" i="15"/>
  <c r="D360" i="15"/>
  <c r="E360" i="15"/>
  <c r="F360" i="15"/>
  <c r="G360" i="15"/>
  <c r="H360" i="15"/>
  <c r="I360" i="15"/>
  <c r="J360" i="15"/>
  <c r="K360" i="15"/>
  <c r="N360" i="15"/>
  <c r="O360" i="15"/>
  <c r="P360" i="15"/>
  <c r="S360" i="15"/>
  <c r="D361" i="15"/>
  <c r="E361" i="15"/>
  <c r="F361" i="15"/>
  <c r="G361" i="15"/>
  <c r="H361" i="15"/>
  <c r="I361" i="15"/>
  <c r="J361" i="15"/>
  <c r="K361" i="15"/>
  <c r="N361" i="15"/>
  <c r="O361" i="15"/>
  <c r="P361" i="15"/>
  <c r="S361" i="15"/>
  <c r="D362" i="15"/>
  <c r="E362" i="15"/>
  <c r="F362" i="15"/>
  <c r="G362" i="15"/>
  <c r="H362" i="15"/>
  <c r="I362" i="15"/>
  <c r="J362" i="15"/>
  <c r="K362" i="15"/>
  <c r="N362" i="15"/>
  <c r="O362" i="15"/>
  <c r="P362" i="15"/>
  <c r="S362" i="15"/>
  <c r="D363" i="15"/>
  <c r="E363" i="15"/>
  <c r="F363" i="15"/>
  <c r="G363" i="15"/>
  <c r="H363" i="15"/>
  <c r="I363" i="15"/>
  <c r="J363" i="15"/>
  <c r="K363" i="15"/>
  <c r="N363" i="15"/>
  <c r="O363" i="15"/>
  <c r="P363" i="15"/>
  <c r="S363" i="15"/>
  <c r="D364" i="15"/>
  <c r="E364" i="15"/>
  <c r="F364" i="15"/>
  <c r="G364" i="15"/>
  <c r="H364" i="15"/>
  <c r="I364" i="15"/>
  <c r="J364" i="15"/>
  <c r="K364" i="15"/>
  <c r="N364" i="15"/>
  <c r="O364" i="15"/>
  <c r="P364" i="15"/>
  <c r="S364" i="15"/>
  <c r="D365" i="15"/>
  <c r="E365" i="15"/>
  <c r="F365" i="15"/>
  <c r="G365" i="15"/>
  <c r="H365" i="15"/>
  <c r="I365" i="15"/>
  <c r="J365" i="15"/>
  <c r="K365" i="15"/>
  <c r="N365" i="15"/>
  <c r="O365" i="15"/>
  <c r="P365" i="15"/>
  <c r="S365" i="15"/>
  <c r="E366" i="15"/>
  <c r="F366" i="15"/>
  <c r="G366" i="15"/>
  <c r="H366" i="15"/>
  <c r="I366" i="15"/>
  <c r="J366" i="15"/>
  <c r="K366" i="15"/>
  <c r="N366" i="15"/>
  <c r="O366" i="15"/>
  <c r="P366" i="15"/>
  <c r="S366" i="15"/>
  <c r="D367" i="15"/>
  <c r="E367" i="15"/>
  <c r="F367" i="15"/>
  <c r="G367" i="15"/>
  <c r="H367" i="15"/>
  <c r="I367" i="15"/>
  <c r="J367" i="15"/>
  <c r="K367" i="15"/>
  <c r="N367" i="15"/>
  <c r="O367" i="15"/>
  <c r="P367" i="15"/>
  <c r="S367" i="15"/>
  <c r="E368" i="15"/>
  <c r="F368" i="15"/>
  <c r="G368" i="15"/>
  <c r="H368" i="15"/>
  <c r="I368" i="15"/>
  <c r="J368" i="15"/>
  <c r="K368" i="15"/>
  <c r="N368" i="15"/>
  <c r="O368" i="15"/>
  <c r="P368" i="15"/>
  <c r="S368" i="15"/>
  <c r="D369" i="15"/>
  <c r="F369" i="15"/>
  <c r="G369" i="15"/>
  <c r="H369" i="15"/>
  <c r="I369" i="15"/>
  <c r="J369" i="15"/>
  <c r="K369" i="15"/>
  <c r="N369" i="15"/>
  <c r="O369" i="15"/>
  <c r="P369" i="15"/>
  <c r="S369" i="15"/>
  <c r="D370" i="15"/>
  <c r="E370" i="15"/>
  <c r="F370" i="15"/>
  <c r="G370" i="15"/>
  <c r="H370" i="15"/>
  <c r="I370" i="15"/>
  <c r="J370" i="15"/>
  <c r="K370" i="15"/>
  <c r="N370" i="15"/>
  <c r="O370" i="15"/>
  <c r="P370" i="15"/>
  <c r="S370" i="15"/>
  <c r="D371" i="15"/>
  <c r="E371" i="15"/>
  <c r="F371" i="15"/>
  <c r="G371" i="15"/>
  <c r="H371" i="15"/>
  <c r="I371" i="15"/>
  <c r="J371" i="15"/>
  <c r="K371" i="15"/>
  <c r="N371" i="15"/>
  <c r="O371" i="15"/>
  <c r="P371" i="15"/>
  <c r="S371" i="15"/>
  <c r="D372" i="15"/>
  <c r="E372" i="15"/>
  <c r="F372" i="15"/>
  <c r="G372" i="15"/>
  <c r="H372" i="15"/>
  <c r="I372" i="15"/>
  <c r="J372" i="15"/>
  <c r="K372" i="15"/>
  <c r="N372" i="15"/>
  <c r="O372" i="15"/>
  <c r="P372" i="15"/>
  <c r="S372" i="15"/>
  <c r="D373" i="15"/>
  <c r="F373" i="15"/>
  <c r="G373" i="15"/>
  <c r="H373" i="15"/>
  <c r="I373" i="15"/>
  <c r="J373" i="15"/>
  <c r="K373" i="15"/>
  <c r="N373" i="15"/>
  <c r="O373" i="15"/>
  <c r="P373" i="15"/>
  <c r="S373" i="15"/>
  <c r="D374" i="15"/>
  <c r="E374" i="15"/>
  <c r="F374" i="15"/>
  <c r="G374" i="15"/>
  <c r="H374" i="15"/>
  <c r="I374" i="15"/>
  <c r="J374" i="15"/>
  <c r="K374" i="15"/>
  <c r="N374" i="15"/>
  <c r="O374" i="15"/>
  <c r="P374" i="15"/>
  <c r="S374" i="15"/>
  <c r="D375" i="15"/>
  <c r="E375" i="15"/>
  <c r="F375" i="15"/>
  <c r="G375" i="15"/>
  <c r="H375" i="15"/>
  <c r="I375" i="15"/>
  <c r="J375" i="15"/>
  <c r="K375" i="15"/>
  <c r="N375" i="15"/>
  <c r="O375" i="15"/>
  <c r="P375" i="15"/>
  <c r="S375" i="15"/>
  <c r="D376" i="15"/>
  <c r="E376" i="15"/>
  <c r="F376" i="15"/>
  <c r="G376" i="15"/>
  <c r="H376" i="15"/>
  <c r="I376" i="15"/>
  <c r="J376" i="15"/>
  <c r="K376" i="15"/>
  <c r="N376" i="15"/>
  <c r="O376" i="15"/>
  <c r="P376" i="15"/>
  <c r="S376" i="15"/>
  <c r="D377" i="15"/>
  <c r="E377" i="15"/>
  <c r="F377" i="15"/>
  <c r="G377" i="15"/>
  <c r="H377" i="15"/>
  <c r="I377" i="15"/>
  <c r="J377" i="15"/>
  <c r="K377" i="15"/>
  <c r="N377" i="15"/>
  <c r="O377" i="15"/>
  <c r="P377" i="15"/>
  <c r="S377" i="15"/>
  <c r="D378" i="15"/>
  <c r="E378" i="15"/>
  <c r="F378" i="15"/>
  <c r="G378" i="15"/>
  <c r="H378" i="15"/>
  <c r="I378" i="15"/>
  <c r="J378" i="15"/>
  <c r="K378" i="15"/>
  <c r="N378" i="15"/>
  <c r="O378" i="15"/>
  <c r="P378" i="15"/>
  <c r="S378" i="15"/>
  <c r="D379" i="15"/>
  <c r="E379" i="15"/>
  <c r="F379" i="15"/>
  <c r="G379" i="15"/>
  <c r="H379" i="15"/>
  <c r="I379" i="15"/>
  <c r="J379" i="15"/>
  <c r="K379" i="15"/>
  <c r="N379" i="15"/>
  <c r="O379" i="15"/>
  <c r="P379" i="15"/>
  <c r="S379" i="15"/>
  <c r="D380" i="15"/>
  <c r="E380" i="15"/>
  <c r="F380" i="15"/>
  <c r="G380" i="15"/>
  <c r="H380" i="15"/>
  <c r="I380" i="15"/>
  <c r="J380" i="15"/>
  <c r="K380" i="15"/>
  <c r="N380" i="15"/>
  <c r="O380" i="15"/>
  <c r="P380" i="15"/>
  <c r="S380" i="15"/>
  <c r="D381" i="15"/>
  <c r="E381" i="15"/>
  <c r="F381" i="15"/>
  <c r="G381" i="15"/>
  <c r="H381" i="15"/>
  <c r="I381" i="15"/>
  <c r="J381" i="15"/>
  <c r="K381" i="15"/>
  <c r="N381" i="15"/>
  <c r="O381" i="15"/>
  <c r="P381" i="15"/>
  <c r="S381" i="15"/>
  <c r="E382" i="15"/>
  <c r="F382" i="15"/>
  <c r="G382" i="15"/>
  <c r="H382" i="15"/>
  <c r="I382" i="15"/>
  <c r="J382" i="15"/>
  <c r="K382" i="15"/>
  <c r="N382" i="15"/>
  <c r="O382" i="15"/>
  <c r="P382" i="15"/>
  <c r="S382" i="15"/>
  <c r="D383" i="15"/>
  <c r="E383" i="15"/>
  <c r="F383" i="15"/>
  <c r="G383" i="15"/>
  <c r="H383" i="15"/>
  <c r="I383" i="15"/>
  <c r="J383" i="15"/>
  <c r="K383" i="15"/>
  <c r="N383" i="15"/>
  <c r="O383" i="15"/>
  <c r="P383" i="15"/>
  <c r="S383" i="15"/>
  <c r="E384" i="15"/>
  <c r="F384" i="15"/>
  <c r="G384" i="15"/>
  <c r="H384" i="15"/>
  <c r="I384" i="15"/>
  <c r="J384" i="15"/>
  <c r="K384" i="15"/>
  <c r="N384" i="15"/>
  <c r="O384" i="15"/>
  <c r="P384" i="15"/>
  <c r="S384" i="15"/>
  <c r="D385" i="15"/>
  <c r="F385" i="15"/>
  <c r="G385" i="15"/>
  <c r="H385" i="15"/>
  <c r="I385" i="15"/>
  <c r="J385" i="15"/>
  <c r="K385" i="15"/>
  <c r="N385" i="15"/>
  <c r="O385" i="15"/>
  <c r="P385" i="15"/>
  <c r="S385" i="15"/>
  <c r="D386" i="15"/>
  <c r="E386" i="15"/>
  <c r="F386" i="15"/>
  <c r="G386" i="15"/>
  <c r="H386" i="15"/>
  <c r="I386" i="15"/>
  <c r="J386" i="15"/>
  <c r="K386" i="15"/>
  <c r="N386" i="15"/>
  <c r="O386" i="15"/>
  <c r="P386" i="15"/>
  <c r="S386" i="15"/>
  <c r="D387" i="15"/>
  <c r="E387" i="15"/>
  <c r="F387" i="15"/>
  <c r="G387" i="15"/>
  <c r="H387" i="15"/>
  <c r="I387" i="15"/>
  <c r="J387" i="15"/>
  <c r="K387" i="15"/>
  <c r="N387" i="15"/>
  <c r="O387" i="15"/>
  <c r="P387" i="15"/>
  <c r="S387" i="15"/>
  <c r="D388" i="15"/>
  <c r="E388" i="15"/>
  <c r="F388" i="15"/>
  <c r="G388" i="15"/>
  <c r="H388" i="15"/>
  <c r="I388" i="15"/>
  <c r="J388" i="15"/>
  <c r="K388" i="15"/>
  <c r="N388" i="15"/>
  <c r="O388" i="15"/>
  <c r="P388" i="15"/>
  <c r="S388" i="15"/>
  <c r="D389" i="15"/>
  <c r="F389" i="15"/>
  <c r="G389" i="15"/>
  <c r="H389" i="15"/>
  <c r="I389" i="15"/>
  <c r="J389" i="15"/>
  <c r="K389" i="15"/>
  <c r="N389" i="15"/>
  <c r="O389" i="15"/>
  <c r="P389" i="15"/>
  <c r="S389" i="15"/>
  <c r="D390" i="15"/>
  <c r="E390" i="15"/>
  <c r="F390" i="15"/>
  <c r="G390" i="15"/>
  <c r="H390" i="15"/>
  <c r="I390" i="15"/>
  <c r="J390" i="15"/>
  <c r="K390" i="15"/>
  <c r="N390" i="15"/>
  <c r="O390" i="15"/>
  <c r="P390" i="15"/>
  <c r="S390" i="15"/>
  <c r="D391" i="15"/>
  <c r="E391" i="15"/>
  <c r="F391" i="15"/>
  <c r="G391" i="15"/>
  <c r="H391" i="15"/>
  <c r="I391" i="15"/>
  <c r="J391" i="15"/>
  <c r="K391" i="15"/>
  <c r="N391" i="15"/>
  <c r="O391" i="15"/>
  <c r="P391" i="15"/>
  <c r="S391" i="15"/>
  <c r="D392" i="15"/>
  <c r="E392" i="15"/>
  <c r="F392" i="15"/>
  <c r="G392" i="15"/>
  <c r="H392" i="15"/>
  <c r="I392" i="15"/>
  <c r="J392" i="15"/>
  <c r="K392" i="15"/>
  <c r="N392" i="15"/>
  <c r="O392" i="15"/>
  <c r="P392" i="15"/>
  <c r="S392" i="15"/>
  <c r="D393" i="15"/>
  <c r="E393" i="15"/>
  <c r="F393" i="15"/>
  <c r="G393" i="15"/>
  <c r="H393" i="15"/>
  <c r="I393" i="15"/>
  <c r="J393" i="15"/>
  <c r="K393" i="15"/>
  <c r="N393" i="15"/>
  <c r="O393" i="15"/>
  <c r="P393" i="15"/>
  <c r="S393" i="15"/>
  <c r="D394" i="15"/>
  <c r="E394" i="15"/>
  <c r="F394" i="15"/>
  <c r="G394" i="15"/>
  <c r="H394" i="15"/>
  <c r="I394" i="15"/>
  <c r="J394" i="15"/>
  <c r="K394" i="15"/>
  <c r="N394" i="15"/>
  <c r="O394" i="15"/>
  <c r="P394" i="15"/>
  <c r="S394" i="15"/>
  <c r="D395" i="15"/>
  <c r="E395" i="15"/>
  <c r="F395" i="15"/>
  <c r="G395" i="15"/>
  <c r="H395" i="15"/>
  <c r="I395" i="15"/>
  <c r="J395" i="15"/>
  <c r="K395" i="15"/>
  <c r="N395" i="15"/>
  <c r="O395" i="15"/>
  <c r="P395" i="15"/>
  <c r="S395" i="15"/>
  <c r="D396" i="15"/>
  <c r="E396" i="15"/>
  <c r="F396" i="15"/>
  <c r="G396" i="15"/>
  <c r="H396" i="15"/>
  <c r="I396" i="15"/>
  <c r="J396" i="15"/>
  <c r="K396" i="15"/>
  <c r="N396" i="15"/>
  <c r="O396" i="15"/>
  <c r="P396" i="15"/>
  <c r="S396" i="15"/>
  <c r="D397" i="15"/>
  <c r="E397" i="15"/>
  <c r="F397" i="15"/>
  <c r="G397" i="15"/>
  <c r="H397" i="15"/>
  <c r="I397" i="15"/>
  <c r="J397" i="15"/>
  <c r="K397" i="15"/>
  <c r="N397" i="15"/>
  <c r="O397" i="15"/>
  <c r="P397" i="15"/>
  <c r="S397" i="15"/>
  <c r="E398" i="15"/>
  <c r="F398" i="15"/>
  <c r="G398" i="15"/>
  <c r="H398" i="15"/>
  <c r="I398" i="15"/>
  <c r="J398" i="15"/>
  <c r="K398" i="15"/>
  <c r="N398" i="15"/>
  <c r="O398" i="15"/>
  <c r="P398" i="15"/>
  <c r="S398" i="15"/>
  <c r="D399" i="15"/>
  <c r="E399" i="15"/>
  <c r="F399" i="15"/>
  <c r="G399" i="15"/>
  <c r="H399" i="15"/>
  <c r="I399" i="15"/>
  <c r="J399" i="15"/>
  <c r="K399" i="15"/>
  <c r="N399" i="15"/>
  <c r="O399" i="15"/>
  <c r="P399" i="15"/>
  <c r="S399" i="15"/>
  <c r="E400" i="15"/>
  <c r="F400" i="15"/>
  <c r="G400" i="15"/>
  <c r="H400" i="15"/>
  <c r="I400" i="15"/>
  <c r="J400" i="15"/>
  <c r="K400" i="15"/>
  <c r="N400" i="15"/>
  <c r="O400" i="15"/>
  <c r="P400" i="15"/>
  <c r="S400" i="15"/>
  <c r="D401" i="15"/>
  <c r="F401" i="15"/>
  <c r="G401" i="15"/>
  <c r="H401" i="15"/>
  <c r="I401" i="15"/>
  <c r="J401" i="15"/>
  <c r="K401" i="15"/>
  <c r="N401" i="15"/>
  <c r="O401" i="15"/>
  <c r="P401" i="15"/>
  <c r="S401" i="15"/>
  <c r="D402" i="15"/>
  <c r="E402" i="15"/>
  <c r="F402" i="15"/>
  <c r="G402" i="15"/>
  <c r="H402" i="15"/>
  <c r="I402" i="15"/>
  <c r="J402" i="15"/>
  <c r="K402" i="15"/>
  <c r="N402" i="15"/>
  <c r="O402" i="15"/>
  <c r="P402" i="15"/>
  <c r="S402" i="15"/>
  <c r="D403" i="15"/>
  <c r="E403" i="15"/>
  <c r="F403" i="15"/>
  <c r="G403" i="15"/>
  <c r="H403" i="15"/>
  <c r="I403" i="15"/>
  <c r="J403" i="15"/>
  <c r="K403" i="15"/>
  <c r="N403" i="15"/>
  <c r="O403" i="15"/>
  <c r="P403" i="15"/>
  <c r="S403" i="15"/>
  <c r="D404" i="15"/>
  <c r="E404" i="15"/>
  <c r="F404" i="15"/>
  <c r="G404" i="15"/>
  <c r="H404" i="15"/>
  <c r="I404" i="15"/>
  <c r="J404" i="15"/>
  <c r="K404" i="15"/>
  <c r="N404" i="15"/>
  <c r="O404" i="15"/>
  <c r="P404" i="15"/>
  <c r="S404" i="15"/>
  <c r="D405" i="15"/>
  <c r="F405" i="15"/>
  <c r="G405" i="15"/>
  <c r="H405" i="15"/>
  <c r="I405" i="15"/>
  <c r="J405" i="15"/>
  <c r="K405" i="15"/>
  <c r="N405" i="15"/>
  <c r="O405" i="15"/>
  <c r="P405" i="15"/>
  <c r="S405" i="15"/>
  <c r="D406" i="15"/>
  <c r="E406" i="15"/>
  <c r="F406" i="15"/>
  <c r="G406" i="15"/>
  <c r="H406" i="15"/>
  <c r="I406" i="15"/>
  <c r="J406" i="15"/>
  <c r="K406" i="15"/>
  <c r="N406" i="15"/>
  <c r="O406" i="15"/>
  <c r="P406" i="15"/>
  <c r="S406" i="15"/>
  <c r="D407" i="15"/>
  <c r="E407" i="15"/>
  <c r="F407" i="15"/>
  <c r="G407" i="15"/>
  <c r="H407" i="15"/>
  <c r="I407" i="15"/>
  <c r="J407" i="15"/>
  <c r="K407" i="15"/>
  <c r="N407" i="15"/>
  <c r="O407" i="15"/>
  <c r="P407" i="15"/>
  <c r="S407" i="15"/>
  <c r="D408" i="15"/>
  <c r="E408" i="15"/>
  <c r="F408" i="15"/>
  <c r="G408" i="15"/>
  <c r="H408" i="15"/>
  <c r="I408" i="15"/>
  <c r="J408" i="15"/>
  <c r="K408" i="15"/>
  <c r="N408" i="15"/>
  <c r="O408" i="15"/>
  <c r="P408" i="15"/>
  <c r="S408" i="15"/>
  <c r="D409" i="15"/>
  <c r="E409" i="15"/>
  <c r="F409" i="15"/>
  <c r="G409" i="15"/>
  <c r="H409" i="15"/>
  <c r="I409" i="15"/>
  <c r="J409" i="15"/>
  <c r="K409" i="15"/>
  <c r="N409" i="15"/>
  <c r="O409" i="15"/>
  <c r="P409" i="15"/>
  <c r="S409" i="15"/>
  <c r="D410" i="15"/>
  <c r="E410" i="15"/>
  <c r="F410" i="15"/>
  <c r="G410" i="15"/>
  <c r="H410" i="15"/>
  <c r="I410" i="15"/>
  <c r="J410" i="15"/>
  <c r="K410" i="15"/>
  <c r="N410" i="15"/>
  <c r="O410" i="15"/>
  <c r="P410" i="15"/>
  <c r="S410" i="15"/>
  <c r="D411" i="15"/>
  <c r="E411" i="15"/>
  <c r="F411" i="15"/>
  <c r="G411" i="15"/>
  <c r="H411" i="15"/>
  <c r="I411" i="15"/>
  <c r="J411" i="15"/>
  <c r="K411" i="15"/>
  <c r="N411" i="15"/>
  <c r="O411" i="15"/>
  <c r="P411" i="15"/>
  <c r="S411" i="15"/>
  <c r="D412" i="15"/>
  <c r="E412" i="15"/>
  <c r="F412" i="15"/>
  <c r="G412" i="15"/>
  <c r="H412" i="15"/>
  <c r="I412" i="15"/>
  <c r="J412" i="15"/>
  <c r="K412" i="15"/>
  <c r="N412" i="15"/>
  <c r="O412" i="15"/>
  <c r="P412" i="15"/>
  <c r="S412" i="15"/>
  <c r="D413" i="15"/>
  <c r="E413" i="15"/>
  <c r="F413" i="15"/>
  <c r="G413" i="15"/>
  <c r="H413" i="15"/>
  <c r="I413" i="15"/>
  <c r="J413" i="15"/>
  <c r="K413" i="15"/>
  <c r="N413" i="15"/>
  <c r="O413" i="15"/>
  <c r="P413" i="15"/>
  <c r="S413" i="15"/>
  <c r="E414" i="15"/>
  <c r="F414" i="15"/>
  <c r="G414" i="15"/>
  <c r="H414" i="15"/>
  <c r="I414" i="15"/>
  <c r="J414" i="15"/>
  <c r="K414" i="15"/>
  <c r="N414" i="15"/>
  <c r="O414" i="15"/>
  <c r="P414" i="15"/>
  <c r="S414" i="15"/>
  <c r="D415" i="15"/>
  <c r="E415" i="15"/>
  <c r="F415" i="15"/>
  <c r="G415" i="15"/>
  <c r="H415" i="15"/>
  <c r="I415" i="15"/>
  <c r="J415" i="15"/>
  <c r="K415" i="15"/>
  <c r="N415" i="15"/>
  <c r="O415" i="15"/>
  <c r="P415" i="15"/>
  <c r="S415" i="15"/>
  <c r="E416" i="15"/>
  <c r="F416" i="15"/>
  <c r="G416" i="15"/>
  <c r="H416" i="15"/>
  <c r="I416" i="15"/>
  <c r="J416" i="15"/>
  <c r="K416" i="15"/>
  <c r="N416" i="15"/>
  <c r="O416" i="15"/>
  <c r="P416" i="15"/>
  <c r="S416" i="15"/>
  <c r="D417" i="15"/>
  <c r="F417" i="15"/>
  <c r="G417" i="15"/>
  <c r="H417" i="15"/>
  <c r="I417" i="15"/>
  <c r="J417" i="15"/>
  <c r="K417" i="15"/>
  <c r="N417" i="15"/>
  <c r="O417" i="15"/>
  <c r="P417" i="15"/>
  <c r="S417" i="15"/>
  <c r="D418" i="15"/>
  <c r="E418" i="15"/>
  <c r="F418" i="15"/>
  <c r="G418" i="15"/>
  <c r="H418" i="15"/>
  <c r="I418" i="15"/>
  <c r="J418" i="15"/>
  <c r="K418" i="15"/>
  <c r="N418" i="15"/>
  <c r="O418" i="15"/>
  <c r="P418" i="15"/>
  <c r="S418" i="15"/>
  <c r="D419" i="15"/>
  <c r="E419" i="15"/>
  <c r="F419" i="15"/>
  <c r="G419" i="15"/>
  <c r="H419" i="15"/>
  <c r="I419" i="15"/>
  <c r="J419" i="15"/>
  <c r="K419" i="15"/>
  <c r="N419" i="15"/>
  <c r="O419" i="15"/>
  <c r="P419" i="15"/>
  <c r="S419" i="15"/>
  <c r="D420" i="15"/>
  <c r="E420" i="15"/>
  <c r="F420" i="15"/>
  <c r="G420" i="15"/>
  <c r="H420" i="15"/>
  <c r="I420" i="15"/>
  <c r="J420" i="15"/>
  <c r="K420" i="15"/>
  <c r="N420" i="15"/>
  <c r="O420" i="15"/>
  <c r="P420" i="15"/>
  <c r="S420" i="15"/>
  <c r="D421" i="15"/>
  <c r="E421" i="15"/>
  <c r="F421" i="15"/>
  <c r="G421" i="15"/>
  <c r="H421" i="15"/>
  <c r="I421" i="15"/>
  <c r="J421" i="15"/>
  <c r="K421" i="15"/>
  <c r="N421" i="15"/>
  <c r="O421" i="15"/>
  <c r="P421" i="15"/>
  <c r="S421" i="15"/>
  <c r="D422" i="15"/>
  <c r="E422" i="15"/>
  <c r="F422" i="15"/>
  <c r="G422" i="15"/>
  <c r="H422" i="15"/>
  <c r="I422" i="15"/>
  <c r="J422" i="15"/>
  <c r="K422" i="15"/>
  <c r="N422" i="15"/>
  <c r="O422" i="15"/>
  <c r="P422" i="15"/>
  <c r="S422" i="15"/>
  <c r="D423" i="15"/>
  <c r="E423" i="15"/>
  <c r="F423" i="15"/>
  <c r="G423" i="15"/>
  <c r="H423" i="15"/>
  <c r="I423" i="15"/>
  <c r="J423" i="15"/>
  <c r="K423" i="15"/>
  <c r="N423" i="15"/>
  <c r="O423" i="15"/>
  <c r="P423" i="15"/>
  <c r="S423" i="15"/>
  <c r="D424" i="15"/>
  <c r="E424" i="15"/>
  <c r="F424" i="15"/>
  <c r="G424" i="15"/>
  <c r="H424" i="15"/>
  <c r="I424" i="15"/>
  <c r="J424" i="15"/>
  <c r="K424" i="15"/>
  <c r="N424" i="15"/>
  <c r="O424" i="15"/>
  <c r="P424" i="15"/>
  <c r="S424" i="15"/>
  <c r="D425" i="15"/>
  <c r="E425" i="15"/>
  <c r="F425" i="15"/>
  <c r="G425" i="15"/>
  <c r="H425" i="15"/>
  <c r="I425" i="15"/>
  <c r="J425" i="15"/>
  <c r="K425" i="15"/>
  <c r="N425" i="15"/>
  <c r="O425" i="15"/>
  <c r="P425" i="15"/>
  <c r="S425" i="15"/>
  <c r="D426" i="15"/>
  <c r="E426" i="15"/>
  <c r="F426" i="15"/>
  <c r="G426" i="15"/>
  <c r="H426" i="15"/>
  <c r="I426" i="15"/>
  <c r="J426" i="15"/>
  <c r="K426" i="15"/>
  <c r="N426" i="15"/>
  <c r="O426" i="15"/>
  <c r="P426" i="15"/>
  <c r="S426" i="15"/>
  <c r="D427" i="15"/>
  <c r="E427" i="15"/>
  <c r="F427" i="15"/>
  <c r="G427" i="15"/>
  <c r="H427" i="15"/>
  <c r="I427" i="15"/>
  <c r="J427" i="15"/>
  <c r="K427" i="15"/>
  <c r="N427" i="15"/>
  <c r="O427" i="15"/>
  <c r="P427" i="15"/>
  <c r="S427" i="15"/>
  <c r="D428" i="15"/>
  <c r="E428" i="15"/>
  <c r="F428" i="15"/>
  <c r="G428" i="15"/>
  <c r="H428" i="15"/>
  <c r="I428" i="15"/>
  <c r="J428" i="15"/>
  <c r="K428" i="15"/>
  <c r="N428" i="15"/>
  <c r="O428" i="15"/>
  <c r="P428" i="15"/>
  <c r="S428" i="15"/>
  <c r="D429" i="15"/>
  <c r="E429" i="15"/>
  <c r="F429" i="15"/>
  <c r="G429" i="15"/>
  <c r="H429" i="15"/>
  <c r="I429" i="15"/>
  <c r="J429" i="15"/>
  <c r="K429" i="15"/>
  <c r="N429" i="15"/>
  <c r="O429" i="15"/>
  <c r="P429" i="15"/>
  <c r="S429" i="15"/>
  <c r="D430" i="15"/>
  <c r="E430" i="15"/>
  <c r="F430" i="15"/>
  <c r="G430" i="15"/>
  <c r="H430" i="15"/>
  <c r="I430" i="15"/>
  <c r="J430" i="15"/>
  <c r="K430" i="15"/>
  <c r="N430" i="15"/>
  <c r="O430" i="15"/>
  <c r="P430" i="15"/>
  <c r="S430" i="15"/>
  <c r="D431" i="15"/>
  <c r="E431" i="15"/>
  <c r="F431" i="15"/>
  <c r="G431" i="15"/>
  <c r="H431" i="15"/>
  <c r="I431" i="15"/>
  <c r="J431" i="15"/>
  <c r="K431" i="15"/>
  <c r="N431" i="15"/>
  <c r="O431" i="15"/>
  <c r="P431" i="15"/>
  <c r="S431" i="15"/>
  <c r="E432" i="15"/>
  <c r="F432" i="15"/>
  <c r="G432" i="15"/>
  <c r="H432" i="15"/>
  <c r="I432" i="15"/>
  <c r="J432" i="15"/>
  <c r="K432" i="15"/>
  <c r="N432" i="15"/>
  <c r="O432" i="15"/>
  <c r="P432" i="15"/>
  <c r="S432" i="15"/>
  <c r="D433" i="15"/>
  <c r="F433" i="15"/>
  <c r="G433" i="15"/>
  <c r="H433" i="15"/>
  <c r="I433" i="15"/>
  <c r="J433" i="15"/>
  <c r="K433" i="15"/>
  <c r="N433" i="15"/>
  <c r="O433" i="15"/>
  <c r="P433" i="15"/>
  <c r="S433" i="15"/>
  <c r="D434" i="15"/>
  <c r="E434" i="15"/>
  <c r="F434" i="15"/>
  <c r="G434" i="15"/>
  <c r="H434" i="15"/>
  <c r="I434" i="15"/>
  <c r="J434" i="15"/>
  <c r="K434" i="15"/>
  <c r="N434" i="15"/>
  <c r="O434" i="15"/>
  <c r="P434" i="15"/>
  <c r="S434" i="15"/>
  <c r="D435" i="15"/>
  <c r="E435" i="15"/>
  <c r="F435" i="15"/>
  <c r="G435" i="15"/>
  <c r="H435" i="15"/>
  <c r="I435" i="15"/>
  <c r="J435" i="15"/>
  <c r="K435" i="15"/>
  <c r="N435" i="15"/>
  <c r="O435" i="15"/>
  <c r="P435" i="15"/>
  <c r="S435" i="15"/>
  <c r="D436" i="15"/>
  <c r="E436" i="15"/>
  <c r="F436" i="15"/>
  <c r="G436" i="15"/>
  <c r="H436" i="15"/>
  <c r="I436" i="15"/>
  <c r="J436" i="15"/>
  <c r="K436" i="15"/>
  <c r="N436" i="15"/>
  <c r="O436" i="15"/>
  <c r="P436" i="15"/>
  <c r="S436" i="15"/>
  <c r="D437" i="15"/>
  <c r="F437" i="15"/>
  <c r="G437" i="15"/>
  <c r="H437" i="15"/>
  <c r="I437" i="15"/>
  <c r="J437" i="15"/>
  <c r="K437" i="15"/>
  <c r="N437" i="15"/>
  <c r="O437" i="15"/>
  <c r="P437" i="15"/>
  <c r="S437" i="15"/>
  <c r="D438" i="15"/>
  <c r="E438" i="15"/>
  <c r="F438" i="15"/>
  <c r="G438" i="15"/>
  <c r="H438" i="15"/>
  <c r="I438" i="15"/>
  <c r="J438" i="15"/>
  <c r="K438" i="15"/>
  <c r="N438" i="15"/>
  <c r="O438" i="15"/>
  <c r="P438" i="15"/>
  <c r="S438" i="15"/>
  <c r="D439" i="15"/>
  <c r="E439" i="15"/>
  <c r="F439" i="15"/>
  <c r="G439" i="15"/>
  <c r="H439" i="15"/>
  <c r="I439" i="15"/>
  <c r="J439" i="15"/>
  <c r="K439" i="15"/>
  <c r="N439" i="15"/>
  <c r="O439" i="15"/>
  <c r="P439" i="15"/>
  <c r="S439" i="15"/>
  <c r="D440" i="15"/>
  <c r="E440" i="15"/>
  <c r="F440" i="15"/>
  <c r="G440" i="15"/>
  <c r="H440" i="15"/>
  <c r="I440" i="15"/>
  <c r="J440" i="15"/>
  <c r="K440" i="15"/>
  <c r="N440" i="15"/>
  <c r="O440" i="15"/>
  <c r="P440" i="15"/>
  <c r="S440" i="15"/>
  <c r="D441" i="15"/>
  <c r="E441" i="15"/>
  <c r="F441" i="15"/>
  <c r="G441" i="15"/>
  <c r="H441" i="15"/>
  <c r="I441" i="15"/>
  <c r="J441" i="15"/>
  <c r="K441" i="15"/>
  <c r="N441" i="15"/>
  <c r="O441" i="15"/>
  <c r="P441" i="15"/>
  <c r="S441" i="15"/>
  <c r="D442" i="15"/>
  <c r="E442" i="15"/>
  <c r="F442" i="15"/>
  <c r="G442" i="15"/>
  <c r="H442" i="15"/>
  <c r="I442" i="15"/>
  <c r="J442" i="15"/>
  <c r="K442" i="15"/>
  <c r="N442" i="15"/>
  <c r="O442" i="15"/>
  <c r="P442" i="15"/>
  <c r="S442" i="15"/>
  <c r="D443" i="15"/>
  <c r="E443" i="15"/>
  <c r="F443" i="15"/>
  <c r="G443" i="15"/>
  <c r="H443" i="15"/>
  <c r="I443" i="15"/>
  <c r="J443" i="15"/>
  <c r="K443" i="15"/>
  <c r="N443" i="15"/>
  <c r="O443" i="15"/>
  <c r="P443" i="15"/>
  <c r="S443" i="15"/>
  <c r="D444" i="15"/>
  <c r="E444" i="15"/>
  <c r="F444" i="15"/>
  <c r="G444" i="15"/>
  <c r="H444" i="15"/>
  <c r="I444" i="15"/>
  <c r="J444" i="15"/>
  <c r="K444" i="15"/>
  <c r="N444" i="15"/>
  <c r="O444" i="15"/>
  <c r="P444" i="15"/>
  <c r="S444" i="15"/>
  <c r="D445" i="15"/>
  <c r="F445" i="15"/>
  <c r="G445" i="15"/>
  <c r="H445" i="15"/>
  <c r="I445" i="15"/>
  <c r="J445" i="15"/>
  <c r="K445" i="15"/>
  <c r="N445" i="15"/>
  <c r="O445" i="15"/>
  <c r="P445" i="15"/>
  <c r="S445" i="15"/>
  <c r="D446" i="15"/>
  <c r="E446" i="15"/>
  <c r="F446" i="15"/>
  <c r="G446" i="15"/>
  <c r="H446" i="15"/>
  <c r="I446" i="15"/>
  <c r="J446" i="15"/>
  <c r="K446" i="15"/>
  <c r="N446" i="15"/>
  <c r="O446" i="15"/>
  <c r="P446" i="15"/>
  <c r="S446" i="15"/>
  <c r="D447" i="15"/>
  <c r="E447" i="15"/>
  <c r="F447" i="15"/>
  <c r="G447" i="15"/>
  <c r="H447" i="15"/>
  <c r="I447" i="15"/>
  <c r="J447" i="15"/>
  <c r="K447" i="15"/>
  <c r="N447" i="15"/>
  <c r="O447" i="15"/>
  <c r="P447" i="15"/>
  <c r="S447" i="15"/>
  <c r="D448" i="15"/>
  <c r="E448" i="15"/>
  <c r="F448" i="15"/>
  <c r="G448" i="15"/>
  <c r="H448" i="15"/>
  <c r="I448" i="15"/>
  <c r="J448" i="15"/>
  <c r="K448" i="15"/>
  <c r="N448" i="15"/>
  <c r="O448" i="15"/>
  <c r="P448" i="15"/>
  <c r="S448" i="15"/>
  <c r="D449" i="15"/>
  <c r="E449" i="15"/>
  <c r="F449" i="15"/>
  <c r="G449" i="15"/>
  <c r="H449" i="15"/>
  <c r="I449" i="15"/>
  <c r="J449" i="15"/>
  <c r="K449" i="15"/>
  <c r="N449" i="15"/>
  <c r="O449" i="15"/>
  <c r="P449" i="15"/>
  <c r="S449" i="15"/>
  <c r="D450" i="15"/>
  <c r="E450" i="15"/>
  <c r="F450" i="15"/>
  <c r="G450" i="15"/>
  <c r="H450" i="15"/>
  <c r="I450" i="15"/>
  <c r="J450" i="15"/>
  <c r="K450" i="15"/>
  <c r="N450" i="15"/>
  <c r="O450" i="15"/>
  <c r="P450" i="15"/>
  <c r="S450" i="15"/>
  <c r="D451" i="15"/>
  <c r="E451" i="15"/>
  <c r="F451" i="15"/>
  <c r="G451" i="15"/>
  <c r="H451" i="15"/>
  <c r="I451" i="15"/>
  <c r="J451" i="15"/>
  <c r="K451" i="15"/>
  <c r="N451" i="15"/>
  <c r="O451" i="15"/>
  <c r="P451" i="15"/>
  <c r="S451" i="15"/>
  <c r="D452" i="15"/>
  <c r="E452" i="15"/>
  <c r="F452" i="15"/>
  <c r="G452" i="15"/>
  <c r="H452" i="15"/>
  <c r="I452" i="15"/>
  <c r="J452" i="15"/>
  <c r="K452" i="15"/>
  <c r="N452" i="15"/>
  <c r="O452" i="15"/>
  <c r="P452" i="15"/>
  <c r="S452" i="15"/>
  <c r="D453" i="15"/>
  <c r="F453" i="15"/>
  <c r="G453" i="15"/>
  <c r="H453" i="15"/>
  <c r="I453" i="15"/>
  <c r="J453" i="15"/>
  <c r="K453" i="15"/>
  <c r="N453" i="15"/>
  <c r="O453" i="15"/>
  <c r="P453" i="15"/>
  <c r="S453" i="15"/>
  <c r="D454" i="15"/>
  <c r="E454" i="15"/>
  <c r="F454" i="15"/>
  <c r="G454" i="15"/>
  <c r="H454" i="15"/>
  <c r="I454" i="15"/>
  <c r="J454" i="15"/>
  <c r="K454" i="15"/>
  <c r="N454" i="15"/>
  <c r="O454" i="15"/>
  <c r="P454" i="15"/>
  <c r="S454" i="15"/>
  <c r="D455" i="15"/>
  <c r="E455" i="15"/>
  <c r="F455" i="15"/>
  <c r="G455" i="15"/>
  <c r="H455" i="15"/>
  <c r="I455" i="15"/>
  <c r="J455" i="15"/>
  <c r="K455" i="15"/>
  <c r="N455" i="15"/>
  <c r="O455" i="15"/>
  <c r="P455" i="15"/>
  <c r="S455" i="15"/>
  <c r="D456" i="15"/>
  <c r="F456" i="15"/>
  <c r="G456" i="15"/>
  <c r="H456" i="15"/>
  <c r="I456" i="15"/>
  <c r="J456" i="15"/>
  <c r="K456" i="15"/>
  <c r="N456" i="15"/>
  <c r="O456" i="15"/>
  <c r="P456" i="15"/>
  <c r="S456" i="15"/>
  <c r="D457" i="15"/>
  <c r="E457" i="15"/>
  <c r="F457" i="15"/>
  <c r="G457" i="15"/>
  <c r="H457" i="15"/>
  <c r="I457" i="15"/>
  <c r="J457" i="15"/>
  <c r="K457" i="15"/>
  <c r="N457" i="15"/>
  <c r="O457" i="15"/>
  <c r="P457" i="15"/>
  <c r="S457" i="15"/>
  <c r="D458" i="15"/>
  <c r="E458" i="15"/>
  <c r="F458" i="15"/>
  <c r="G458" i="15"/>
  <c r="H458" i="15"/>
  <c r="I458" i="15"/>
  <c r="J458" i="15"/>
  <c r="K458" i="15"/>
  <c r="N458" i="15"/>
  <c r="O458" i="15"/>
  <c r="P458" i="15"/>
  <c r="S458" i="15"/>
  <c r="D459" i="15"/>
  <c r="E459" i="15"/>
  <c r="F459" i="15"/>
  <c r="G459" i="15"/>
  <c r="H459" i="15"/>
  <c r="I459" i="15"/>
  <c r="J459" i="15"/>
  <c r="K459" i="15"/>
  <c r="N459" i="15"/>
  <c r="O459" i="15"/>
  <c r="P459" i="15"/>
  <c r="S459" i="15"/>
  <c r="D460" i="15"/>
  <c r="E460" i="15"/>
  <c r="F460" i="15"/>
  <c r="G460" i="15"/>
  <c r="H460" i="15"/>
  <c r="I460" i="15"/>
  <c r="J460" i="15"/>
  <c r="K460" i="15"/>
  <c r="N460" i="15"/>
  <c r="O460" i="15"/>
  <c r="P460" i="15"/>
  <c r="S460" i="15"/>
  <c r="D461" i="15"/>
  <c r="E461" i="15"/>
  <c r="F461" i="15"/>
  <c r="G461" i="15"/>
  <c r="H461" i="15"/>
  <c r="I461" i="15"/>
  <c r="J461" i="15"/>
  <c r="K461" i="15"/>
  <c r="N461" i="15"/>
  <c r="O461" i="15"/>
  <c r="P461" i="15"/>
  <c r="S461" i="15"/>
  <c r="E462" i="15"/>
  <c r="F462" i="15"/>
  <c r="G462" i="15"/>
  <c r="H462" i="15"/>
  <c r="I462" i="15"/>
  <c r="J462" i="15"/>
  <c r="K462" i="15"/>
  <c r="N462" i="15"/>
  <c r="O462" i="15"/>
  <c r="P462" i="15"/>
  <c r="S462" i="15"/>
  <c r="D463" i="15"/>
  <c r="E463" i="15"/>
  <c r="F463" i="15"/>
  <c r="G463" i="15"/>
  <c r="H463" i="15"/>
  <c r="I463" i="15"/>
  <c r="J463" i="15"/>
  <c r="K463" i="15"/>
  <c r="N463" i="15"/>
  <c r="O463" i="15"/>
  <c r="P463" i="15"/>
  <c r="S463" i="15"/>
  <c r="D464" i="15"/>
  <c r="E464" i="15"/>
  <c r="F464" i="15"/>
  <c r="G464" i="15"/>
  <c r="H464" i="15"/>
  <c r="I464" i="15"/>
  <c r="J464" i="15"/>
  <c r="K464" i="15"/>
  <c r="N464" i="15"/>
  <c r="O464" i="15"/>
  <c r="P464" i="15"/>
  <c r="S464" i="15"/>
  <c r="D465" i="15"/>
  <c r="E465" i="15"/>
  <c r="F465" i="15"/>
  <c r="G465" i="15"/>
  <c r="H465" i="15"/>
  <c r="I465" i="15"/>
  <c r="J465" i="15"/>
  <c r="K465" i="15"/>
  <c r="N465" i="15"/>
  <c r="O465" i="15"/>
  <c r="P465" i="15"/>
  <c r="S465" i="15"/>
  <c r="D466" i="15"/>
  <c r="E466" i="15"/>
  <c r="F466" i="15"/>
  <c r="G466" i="15"/>
  <c r="H466" i="15"/>
  <c r="I466" i="15"/>
  <c r="J466" i="15"/>
  <c r="K466" i="15"/>
  <c r="N466" i="15"/>
  <c r="O466" i="15"/>
  <c r="P466" i="15"/>
  <c r="S466" i="15"/>
  <c r="D467" i="15"/>
  <c r="E467" i="15"/>
  <c r="F467" i="15"/>
  <c r="G467" i="15"/>
  <c r="H467" i="15"/>
  <c r="I467" i="15"/>
  <c r="J467" i="15"/>
  <c r="K467" i="15"/>
  <c r="N467" i="15"/>
  <c r="O467" i="15"/>
  <c r="P467" i="15"/>
  <c r="S467" i="15"/>
  <c r="D468" i="15"/>
  <c r="E468" i="15"/>
  <c r="F468" i="15"/>
  <c r="G468" i="15"/>
  <c r="H468" i="15"/>
  <c r="I468" i="15"/>
  <c r="J468" i="15"/>
  <c r="K468" i="15"/>
  <c r="N468" i="15"/>
  <c r="O468" i="15"/>
  <c r="P468" i="15"/>
  <c r="S468" i="15"/>
  <c r="D469" i="15"/>
  <c r="F469" i="15"/>
  <c r="G469" i="15"/>
  <c r="H469" i="15"/>
  <c r="I469" i="15"/>
  <c r="J469" i="15"/>
  <c r="K469" i="15"/>
  <c r="N469" i="15"/>
  <c r="O469" i="15"/>
  <c r="P469" i="15"/>
  <c r="S469" i="15"/>
  <c r="D470" i="15"/>
  <c r="E470" i="15"/>
  <c r="F470" i="15"/>
  <c r="G470" i="15"/>
  <c r="H470" i="15"/>
  <c r="I470" i="15"/>
  <c r="J470" i="15"/>
  <c r="K470" i="15"/>
  <c r="N470" i="15"/>
  <c r="O470" i="15"/>
  <c r="P470" i="15"/>
  <c r="S470" i="15"/>
  <c r="D471" i="15"/>
  <c r="E471" i="15"/>
  <c r="F471" i="15"/>
  <c r="G471" i="15"/>
  <c r="H471" i="15"/>
  <c r="I471" i="15"/>
  <c r="J471" i="15"/>
  <c r="K471" i="15"/>
  <c r="N471" i="15"/>
  <c r="O471" i="15"/>
  <c r="P471" i="15"/>
  <c r="S471" i="15"/>
  <c r="D472" i="15"/>
  <c r="E472" i="15"/>
  <c r="F472" i="15"/>
  <c r="G472" i="15"/>
  <c r="H472" i="15"/>
  <c r="I472" i="15"/>
  <c r="J472" i="15"/>
  <c r="K472" i="15"/>
  <c r="N472" i="15"/>
  <c r="O472" i="15"/>
  <c r="P472" i="15"/>
  <c r="S472" i="15"/>
  <c r="D473" i="15"/>
  <c r="E473" i="15"/>
  <c r="F473" i="15"/>
  <c r="G473" i="15"/>
  <c r="H473" i="15"/>
  <c r="I473" i="15"/>
  <c r="J473" i="15"/>
  <c r="K473" i="15"/>
  <c r="N473" i="15"/>
  <c r="O473" i="15"/>
  <c r="P473" i="15"/>
  <c r="S473" i="15"/>
  <c r="D474" i="15"/>
  <c r="E474" i="15"/>
  <c r="F474" i="15"/>
  <c r="G474" i="15"/>
  <c r="H474" i="15"/>
  <c r="I474" i="15"/>
  <c r="J474" i="15"/>
  <c r="K474" i="15"/>
  <c r="N474" i="15"/>
  <c r="O474" i="15"/>
  <c r="P474" i="15"/>
  <c r="S474" i="15"/>
  <c r="D475" i="15"/>
  <c r="E475" i="15"/>
  <c r="F475" i="15"/>
  <c r="G475" i="15"/>
  <c r="H475" i="15"/>
  <c r="I475" i="15"/>
  <c r="J475" i="15"/>
  <c r="K475" i="15"/>
  <c r="N475" i="15"/>
  <c r="O475" i="15"/>
  <c r="P475" i="15"/>
  <c r="S475" i="15"/>
  <c r="E476" i="15"/>
  <c r="F476" i="15"/>
  <c r="G476" i="15"/>
  <c r="H476" i="15"/>
  <c r="I476" i="15"/>
  <c r="J476" i="15"/>
  <c r="K476" i="15"/>
  <c r="N476" i="15"/>
  <c r="O476" i="15"/>
  <c r="P476" i="15"/>
  <c r="S476" i="15"/>
  <c r="D477" i="15"/>
  <c r="E477" i="15"/>
  <c r="F477" i="15"/>
  <c r="G477" i="15"/>
  <c r="H477" i="15"/>
  <c r="I477" i="15"/>
  <c r="J477" i="15"/>
  <c r="K477" i="15"/>
  <c r="N477" i="15"/>
  <c r="O477" i="15"/>
  <c r="P477" i="15"/>
  <c r="S477" i="15"/>
  <c r="D478" i="15"/>
  <c r="E478" i="15"/>
  <c r="F478" i="15"/>
  <c r="G478" i="15"/>
  <c r="H478" i="15"/>
  <c r="I478" i="15"/>
  <c r="J478" i="15"/>
  <c r="K478" i="15"/>
  <c r="N478" i="15"/>
  <c r="O478" i="15"/>
  <c r="P478" i="15"/>
  <c r="S478" i="15"/>
  <c r="D479" i="15"/>
  <c r="E479" i="15"/>
  <c r="F479" i="15"/>
  <c r="G479" i="15"/>
  <c r="H479" i="15"/>
  <c r="I479" i="15"/>
  <c r="J479" i="15"/>
  <c r="K479" i="15"/>
  <c r="N479" i="15"/>
  <c r="O479" i="15"/>
  <c r="P479" i="15"/>
  <c r="S479" i="15"/>
  <c r="D480" i="15"/>
  <c r="E480" i="15"/>
  <c r="F480" i="15"/>
  <c r="G480" i="15"/>
  <c r="H480" i="15"/>
  <c r="I480" i="15"/>
  <c r="J480" i="15"/>
  <c r="K480" i="15"/>
  <c r="N480" i="15"/>
  <c r="O480" i="15"/>
  <c r="P480" i="15"/>
  <c r="S480" i="15"/>
  <c r="D481" i="15"/>
  <c r="F481" i="15"/>
  <c r="G481" i="15"/>
  <c r="H481" i="15"/>
  <c r="I481" i="15"/>
  <c r="J481" i="15"/>
  <c r="K481" i="15"/>
  <c r="N481" i="15"/>
  <c r="O481" i="15"/>
  <c r="P481" i="15"/>
  <c r="S481" i="15"/>
  <c r="D482" i="15"/>
  <c r="E482" i="15"/>
  <c r="F482" i="15"/>
  <c r="G482" i="15"/>
  <c r="H482" i="15"/>
  <c r="I482" i="15"/>
  <c r="J482" i="15"/>
  <c r="K482" i="15"/>
  <c r="N482" i="15"/>
  <c r="O482" i="15"/>
  <c r="P482" i="15"/>
  <c r="S482" i="15"/>
  <c r="D483" i="15"/>
  <c r="E483" i="15"/>
  <c r="F483" i="15"/>
  <c r="G483" i="15"/>
  <c r="H483" i="15"/>
  <c r="I483" i="15"/>
  <c r="J483" i="15"/>
  <c r="K483" i="15"/>
  <c r="N483" i="15"/>
  <c r="O483" i="15"/>
  <c r="P483" i="15"/>
  <c r="S483" i="15"/>
  <c r="E484" i="15"/>
  <c r="F484" i="15"/>
  <c r="G484" i="15"/>
  <c r="H484" i="15"/>
  <c r="I484" i="15"/>
  <c r="J484" i="15"/>
  <c r="K484" i="15"/>
  <c r="N484" i="15"/>
  <c r="O484" i="15"/>
  <c r="P484" i="15"/>
  <c r="S484" i="15"/>
  <c r="D485" i="15"/>
  <c r="F485" i="15"/>
  <c r="G485" i="15"/>
  <c r="H485" i="15"/>
  <c r="I485" i="15"/>
  <c r="J485" i="15"/>
  <c r="K485" i="15"/>
  <c r="N485" i="15"/>
  <c r="O485" i="15"/>
  <c r="P485" i="15"/>
  <c r="S485" i="15"/>
  <c r="D486" i="15"/>
  <c r="E486" i="15"/>
  <c r="F486" i="15"/>
  <c r="G486" i="15"/>
  <c r="H486" i="15"/>
  <c r="I486" i="15"/>
  <c r="J486" i="15"/>
  <c r="K486" i="15"/>
  <c r="N486" i="15"/>
  <c r="O486" i="15"/>
  <c r="P486" i="15"/>
  <c r="S486" i="15"/>
  <c r="D487" i="15"/>
  <c r="E487" i="15"/>
  <c r="F487" i="15"/>
  <c r="G487" i="15"/>
  <c r="H487" i="15"/>
  <c r="I487" i="15"/>
  <c r="J487" i="15"/>
  <c r="K487" i="15"/>
  <c r="N487" i="15"/>
  <c r="O487" i="15"/>
  <c r="P487" i="15"/>
  <c r="S487" i="15"/>
  <c r="D488" i="15"/>
  <c r="F488" i="15"/>
  <c r="G488" i="15"/>
  <c r="H488" i="15"/>
  <c r="I488" i="15"/>
  <c r="J488" i="15"/>
  <c r="K488" i="15"/>
  <c r="N488" i="15"/>
  <c r="O488" i="15"/>
  <c r="P488" i="15"/>
  <c r="S488" i="15"/>
  <c r="D489" i="15"/>
  <c r="E489" i="15"/>
  <c r="F489" i="15"/>
  <c r="G489" i="15"/>
  <c r="H489" i="15"/>
  <c r="I489" i="15"/>
  <c r="J489" i="15"/>
  <c r="K489" i="15"/>
  <c r="N489" i="15"/>
  <c r="O489" i="15"/>
  <c r="P489" i="15"/>
  <c r="S489" i="15"/>
  <c r="D490" i="15"/>
  <c r="E490" i="15"/>
  <c r="F490" i="15"/>
  <c r="G490" i="15"/>
  <c r="H490" i="15"/>
  <c r="I490" i="15"/>
  <c r="J490" i="15"/>
  <c r="K490" i="15"/>
  <c r="N490" i="15"/>
  <c r="O490" i="15"/>
  <c r="P490" i="15"/>
  <c r="S490" i="15"/>
  <c r="D491" i="15"/>
  <c r="E491" i="15"/>
  <c r="F491" i="15"/>
  <c r="G491" i="15"/>
  <c r="H491" i="15"/>
  <c r="I491" i="15"/>
  <c r="J491" i="15"/>
  <c r="K491" i="15"/>
  <c r="N491" i="15"/>
  <c r="O491" i="15"/>
  <c r="P491" i="15"/>
  <c r="S491" i="15"/>
  <c r="D492" i="15"/>
  <c r="E492" i="15"/>
  <c r="F492" i="15"/>
  <c r="G492" i="15"/>
  <c r="H492" i="15"/>
  <c r="I492" i="15"/>
  <c r="J492" i="15"/>
  <c r="K492" i="15"/>
  <c r="N492" i="15"/>
  <c r="O492" i="15"/>
  <c r="P492" i="15"/>
  <c r="S492" i="15"/>
  <c r="D493" i="15"/>
  <c r="E493" i="15"/>
  <c r="F493" i="15"/>
  <c r="G493" i="15"/>
  <c r="H493" i="15"/>
  <c r="I493" i="15"/>
  <c r="J493" i="15"/>
  <c r="K493" i="15"/>
  <c r="N493" i="15"/>
  <c r="O493" i="15"/>
  <c r="P493" i="15"/>
  <c r="S493" i="15"/>
  <c r="D494" i="15"/>
  <c r="E494" i="15"/>
  <c r="F494" i="15"/>
  <c r="G494" i="15"/>
  <c r="H494" i="15"/>
  <c r="I494" i="15"/>
  <c r="J494" i="15"/>
  <c r="K494" i="15"/>
  <c r="N494" i="15"/>
  <c r="O494" i="15"/>
  <c r="P494" i="15"/>
  <c r="S494" i="15"/>
  <c r="D495" i="15"/>
  <c r="E495" i="15"/>
  <c r="F495" i="15"/>
  <c r="G495" i="15"/>
  <c r="H495" i="15"/>
  <c r="I495" i="15"/>
  <c r="J495" i="15"/>
  <c r="K495" i="15"/>
  <c r="N495" i="15"/>
  <c r="O495" i="15"/>
  <c r="P495" i="15"/>
  <c r="S495" i="15"/>
  <c r="D496" i="15"/>
  <c r="E496" i="15"/>
  <c r="F496" i="15"/>
  <c r="G496" i="15"/>
  <c r="H496" i="15"/>
  <c r="I496" i="15"/>
  <c r="J496" i="15"/>
  <c r="K496" i="15"/>
  <c r="N496" i="15"/>
  <c r="O496" i="15"/>
  <c r="P496" i="15"/>
  <c r="S496" i="15"/>
  <c r="D497" i="15"/>
  <c r="E497" i="15"/>
  <c r="F497" i="15"/>
  <c r="G497" i="15"/>
  <c r="H497" i="15"/>
  <c r="I497" i="15"/>
  <c r="J497" i="15"/>
  <c r="K497" i="15"/>
  <c r="N497" i="15"/>
  <c r="O497" i="15"/>
  <c r="P497" i="15"/>
  <c r="S497" i="15"/>
  <c r="D498" i="15"/>
  <c r="E498" i="15"/>
  <c r="F498" i="15"/>
  <c r="G498" i="15"/>
  <c r="H498" i="15"/>
  <c r="I498" i="15"/>
  <c r="J498" i="15"/>
  <c r="K498" i="15"/>
  <c r="N498" i="15"/>
  <c r="O498" i="15"/>
  <c r="P498" i="15"/>
  <c r="S498" i="15"/>
  <c r="D499" i="15"/>
  <c r="E499" i="15"/>
  <c r="F499" i="15"/>
  <c r="G499" i="15"/>
  <c r="H499" i="15"/>
  <c r="I499" i="15"/>
  <c r="J499" i="15"/>
  <c r="K499" i="15"/>
  <c r="N499" i="15"/>
  <c r="O499" i="15"/>
  <c r="P499" i="15"/>
  <c r="S499" i="15"/>
  <c r="D500" i="15"/>
  <c r="E500" i="15"/>
  <c r="F500" i="15"/>
  <c r="G500" i="15"/>
  <c r="H500" i="15"/>
  <c r="I500" i="15"/>
  <c r="J500" i="15"/>
  <c r="K500" i="15"/>
  <c r="N500" i="15"/>
  <c r="O500" i="15"/>
  <c r="P500" i="15"/>
  <c r="S500" i="15"/>
  <c r="D501" i="15"/>
  <c r="E501" i="15"/>
  <c r="F501" i="15"/>
  <c r="G501" i="15"/>
  <c r="H501" i="15"/>
  <c r="I501" i="15"/>
  <c r="J501" i="15"/>
  <c r="K501" i="15"/>
  <c r="N501" i="15"/>
  <c r="O501" i="15"/>
  <c r="P501" i="15"/>
  <c r="S501" i="15"/>
  <c r="D502" i="15"/>
  <c r="E502" i="15"/>
  <c r="F502" i="15"/>
  <c r="G502" i="15"/>
  <c r="H502" i="15"/>
  <c r="I502" i="15"/>
  <c r="J502" i="15"/>
  <c r="K502" i="15"/>
  <c r="N502" i="15"/>
  <c r="O502" i="15"/>
  <c r="P502" i="15"/>
  <c r="S502" i="15"/>
  <c r="D503" i="15"/>
  <c r="E503" i="15"/>
  <c r="F503" i="15"/>
  <c r="G503" i="15"/>
  <c r="H503" i="15"/>
  <c r="I503" i="15"/>
  <c r="J503" i="15"/>
  <c r="K503" i="15"/>
  <c r="N503" i="15"/>
  <c r="O503" i="15"/>
  <c r="P503" i="15"/>
  <c r="S503" i="15"/>
  <c r="D504" i="15"/>
  <c r="E504" i="15"/>
  <c r="F504" i="15"/>
  <c r="G504" i="15"/>
  <c r="H504" i="15"/>
  <c r="I504" i="15"/>
  <c r="J504" i="15"/>
  <c r="K504" i="15"/>
  <c r="N504" i="15"/>
  <c r="O504" i="15"/>
  <c r="P504" i="15"/>
  <c r="S504" i="15"/>
  <c r="D505" i="15"/>
  <c r="E505" i="15"/>
  <c r="F505" i="15"/>
  <c r="G505" i="15"/>
  <c r="H505" i="15"/>
  <c r="I505" i="15"/>
  <c r="J505" i="15"/>
  <c r="K505" i="15"/>
  <c r="N505" i="15"/>
  <c r="O505" i="15"/>
  <c r="P505" i="15"/>
  <c r="S505" i="15"/>
  <c r="E506" i="15"/>
  <c r="F506" i="15"/>
  <c r="G506" i="15"/>
  <c r="H506" i="15"/>
  <c r="I506" i="15"/>
  <c r="J506" i="15"/>
  <c r="K506" i="15"/>
  <c r="N506" i="15"/>
  <c r="O506" i="15"/>
  <c r="P506" i="15"/>
  <c r="S506" i="15"/>
  <c r="D507" i="15"/>
  <c r="E507" i="15"/>
  <c r="F507" i="15"/>
  <c r="G507" i="15"/>
  <c r="H507" i="15"/>
  <c r="I507" i="15"/>
  <c r="J507" i="15"/>
  <c r="K507" i="15"/>
  <c r="N507" i="15"/>
  <c r="O507" i="15"/>
  <c r="P507" i="15"/>
  <c r="S507" i="15"/>
  <c r="E508" i="15"/>
  <c r="F508" i="15"/>
  <c r="G508" i="15"/>
  <c r="H508" i="15"/>
  <c r="I508" i="15"/>
  <c r="J508" i="15"/>
  <c r="K508" i="15"/>
  <c r="N508" i="15"/>
  <c r="O508" i="15"/>
  <c r="P508" i="15"/>
  <c r="S508" i="15"/>
  <c r="D509" i="15"/>
  <c r="F509" i="15"/>
  <c r="G509" i="15"/>
  <c r="H509" i="15"/>
  <c r="I509" i="15"/>
  <c r="J509" i="15"/>
  <c r="K509" i="15"/>
  <c r="N509" i="15"/>
  <c r="O509" i="15"/>
  <c r="P509" i="15"/>
  <c r="S509" i="15"/>
  <c r="D510" i="15"/>
  <c r="E510" i="15"/>
  <c r="F510" i="15"/>
  <c r="G510" i="15"/>
  <c r="H510" i="15"/>
  <c r="I510" i="15"/>
  <c r="J510" i="15"/>
  <c r="K510" i="15"/>
  <c r="N510" i="15"/>
  <c r="O510" i="15"/>
  <c r="P510" i="15"/>
  <c r="S510" i="15"/>
  <c r="D511" i="15"/>
  <c r="E511" i="15"/>
  <c r="F511" i="15"/>
  <c r="G511" i="15"/>
  <c r="H511" i="15"/>
  <c r="I511" i="15"/>
  <c r="J511" i="15"/>
  <c r="K511" i="15"/>
  <c r="N511" i="15"/>
  <c r="O511" i="15"/>
  <c r="P511" i="15"/>
  <c r="S511" i="15"/>
  <c r="D512" i="15"/>
  <c r="E512" i="15"/>
  <c r="F512" i="15"/>
  <c r="G512" i="15"/>
  <c r="H512" i="15"/>
  <c r="I512" i="15"/>
  <c r="J512" i="15"/>
  <c r="K512" i="15"/>
  <c r="N512" i="15"/>
  <c r="O512" i="15"/>
  <c r="P512" i="15"/>
  <c r="S512" i="15"/>
  <c r="D513" i="15"/>
  <c r="F513" i="15"/>
  <c r="G513" i="15"/>
  <c r="H513" i="15"/>
  <c r="I513" i="15"/>
  <c r="J513" i="15"/>
  <c r="K513" i="15"/>
  <c r="N513" i="15"/>
  <c r="O513" i="15"/>
  <c r="P513" i="15"/>
  <c r="S513" i="15"/>
  <c r="D514" i="15"/>
  <c r="E514" i="15"/>
  <c r="F514" i="15"/>
  <c r="G514" i="15"/>
  <c r="H514" i="15"/>
  <c r="I514" i="15"/>
  <c r="J514" i="15"/>
  <c r="K514" i="15"/>
  <c r="N514" i="15"/>
  <c r="O514" i="15"/>
  <c r="P514" i="15"/>
  <c r="S514" i="15"/>
  <c r="D515" i="15"/>
  <c r="E515" i="15"/>
  <c r="F515" i="15"/>
  <c r="G515" i="15"/>
  <c r="H515" i="15"/>
  <c r="I515" i="15"/>
  <c r="J515" i="15"/>
  <c r="K515" i="15"/>
  <c r="N515" i="15"/>
  <c r="O515" i="15"/>
  <c r="P515" i="15"/>
  <c r="S515" i="15"/>
  <c r="D516" i="15"/>
  <c r="E516" i="15"/>
  <c r="F516" i="15"/>
  <c r="G516" i="15"/>
  <c r="H516" i="15"/>
  <c r="I516" i="15"/>
  <c r="J516" i="15"/>
  <c r="K516" i="15"/>
  <c r="N516" i="15"/>
  <c r="O516" i="15"/>
  <c r="P516" i="15"/>
  <c r="S516" i="15"/>
  <c r="D517" i="15"/>
  <c r="E517" i="15"/>
  <c r="F517" i="15"/>
  <c r="G517" i="15"/>
  <c r="H517" i="15"/>
  <c r="I517" i="15"/>
  <c r="J517" i="15"/>
  <c r="K517" i="15"/>
  <c r="N517" i="15"/>
  <c r="O517" i="15"/>
  <c r="P517" i="15"/>
  <c r="S517" i="15"/>
  <c r="D518" i="15"/>
  <c r="E518" i="15"/>
  <c r="F518" i="15"/>
  <c r="G518" i="15"/>
  <c r="H518" i="15"/>
  <c r="I518" i="15"/>
  <c r="J518" i="15"/>
  <c r="K518" i="15"/>
  <c r="N518" i="15"/>
  <c r="O518" i="15"/>
  <c r="P518" i="15"/>
  <c r="S518" i="15"/>
  <c r="D519" i="15"/>
  <c r="E519" i="15"/>
  <c r="F519" i="15"/>
  <c r="G519" i="15"/>
  <c r="H519" i="15"/>
  <c r="I519" i="15"/>
  <c r="J519" i="15"/>
  <c r="K519" i="15"/>
  <c r="N519" i="15"/>
  <c r="O519" i="15"/>
  <c r="P519" i="15"/>
  <c r="S519" i="15"/>
  <c r="D520" i="15"/>
  <c r="E520" i="15"/>
  <c r="F520" i="15"/>
  <c r="G520" i="15"/>
  <c r="H520" i="15"/>
  <c r="I520" i="15"/>
  <c r="J520" i="15"/>
  <c r="K520" i="15"/>
  <c r="N520" i="15"/>
  <c r="O520" i="15"/>
  <c r="P520" i="15"/>
  <c r="S520" i="15"/>
  <c r="D521" i="15"/>
  <c r="E521" i="15"/>
  <c r="F521" i="15"/>
  <c r="G521" i="15"/>
  <c r="H521" i="15"/>
  <c r="I521" i="15"/>
  <c r="J521" i="15"/>
  <c r="K521" i="15"/>
  <c r="N521" i="15"/>
  <c r="O521" i="15"/>
  <c r="P521" i="15"/>
  <c r="S521" i="15"/>
  <c r="E522" i="15"/>
  <c r="F522" i="15"/>
  <c r="G522" i="15"/>
  <c r="H522" i="15"/>
  <c r="I522" i="15"/>
  <c r="J522" i="15"/>
  <c r="K522" i="15"/>
  <c r="N522" i="15"/>
  <c r="O522" i="15"/>
  <c r="P522" i="15"/>
  <c r="S522" i="15"/>
  <c r="D523" i="15"/>
  <c r="E523" i="15"/>
  <c r="F523" i="15"/>
  <c r="G523" i="15"/>
  <c r="H523" i="15"/>
  <c r="I523" i="15"/>
  <c r="J523" i="15"/>
  <c r="K523" i="15"/>
  <c r="N523" i="15"/>
  <c r="O523" i="15"/>
  <c r="P523" i="15"/>
  <c r="S523" i="15"/>
  <c r="E524" i="15"/>
  <c r="F524" i="15"/>
  <c r="G524" i="15"/>
  <c r="H524" i="15"/>
  <c r="I524" i="15"/>
  <c r="J524" i="15"/>
  <c r="K524" i="15"/>
  <c r="N524" i="15"/>
  <c r="O524" i="15"/>
  <c r="P524" i="15"/>
  <c r="S524" i="15"/>
  <c r="D525" i="15"/>
  <c r="F525" i="15"/>
  <c r="G525" i="15"/>
  <c r="H525" i="15"/>
  <c r="I525" i="15"/>
  <c r="J525" i="15"/>
  <c r="K525" i="15"/>
  <c r="N525" i="15"/>
  <c r="O525" i="15"/>
  <c r="P525" i="15"/>
  <c r="S525" i="15"/>
  <c r="D526" i="15"/>
  <c r="E526" i="15"/>
  <c r="F526" i="15"/>
  <c r="G526" i="15"/>
  <c r="H526" i="15"/>
  <c r="I526" i="15"/>
  <c r="J526" i="15"/>
  <c r="K526" i="15"/>
  <c r="N526" i="15"/>
  <c r="O526" i="15"/>
  <c r="P526" i="15"/>
  <c r="S526" i="15"/>
  <c r="D527" i="15"/>
  <c r="E527" i="15"/>
  <c r="F527" i="15"/>
  <c r="G527" i="15"/>
  <c r="H527" i="15"/>
  <c r="I527" i="15"/>
  <c r="J527" i="15"/>
  <c r="K527" i="15"/>
  <c r="N527" i="15"/>
  <c r="O527" i="15"/>
  <c r="P527" i="15"/>
  <c r="S527" i="15"/>
  <c r="D528" i="15"/>
  <c r="E528" i="15"/>
  <c r="F528" i="15"/>
  <c r="G528" i="15"/>
  <c r="H528" i="15"/>
  <c r="I528" i="15"/>
  <c r="J528" i="15"/>
  <c r="K528" i="15"/>
  <c r="N528" i="15"/>
  <c r="O528" i="15"/>
  <c r="P528" i="15"/>
  <c r="S528" i="15"/>
  <c r="D529" i="15"/>
  <c r="F529" i="15"/>
  <c r="G529" i="15"/>
  <c r="H529" i="15"/>
  <c r="I529" i="15"/>
  <c r="J529" i="15"/>
  <c r="K529" i="15"/>
  <c r="N529" i="15"/>
  <c r="O529" i="15"/>
  <c r="P529" i="15"/>
  <c r="S529" i="15"/>
  <c r="D530" i="15"/>
  <c r="E530" i="15"/>
  <c r="F530" i="15"/>
  <c r="G530" i="15"/>
  <c r="H530" i="15"/>
  <c r="I530" i="15"/>
  <c r="J530" i="15"/>
  <c r="K530" i="15"/>
  <c r="N530" i="15"/>
  <c r="O530" i="15"/>
  <c r="P530" i="15"/>
  <c r="S530" i="15"/>
  <c r="D531" i="15"/>
  <c r="E531" i="15"/>
  <c r="F531" i="15"/>
  <c r="G531" i="15"/>
  <c r="H531" i="15"/>
  <c r="I531" i="15"/>
  <c r="J531" i="15"/>
  <c r="K531" i="15"/>
  <c r="N531" i="15"/>
  <c r="O531" i="15"/>
  <c r="P531" i="15"/>
  <c r="S531" i="15"/>
  <c r="D532" i="15"/>
  <c r="E532" i="15"/>
  <c r="F532" i="15"/>
  <c r="G532" i="15"/>
  <c r="H532" i="15"/>
  <c r="I532" i="15"/>
  <c r="J532" i="15"/>
  <c r="K532" i="15"/>
  <c r="N532" i="15"/>
  <c r="O532" i="15"/>
  <c r="P532" i="15"/>
  <c r="S532" i="15"/>
  <c r="D533" i="15"/>
  <c r="E533" i="15"/>
  <c r="F533" i="15"/>
  <c r="G533" i="15"/>
  <c r="H533" i="15"/>
  <c r="I533" i="15"/>
  <c r="J533" i="15"/>
  <c r="K533" i="15"/>
  <c r="N533" i="15"/>
  <c r="O533" i="15"/>
  <c r="P533" i="15"/>
  <c r="S533" i="15"/>
  <c r="D534" i="15"/>
  <c r="E534" i="15"/>
  <c r="F534" i="15"/>
  <c r="G534" i="15"/>
  <c r="H534" i="15"/>
  <c r="I534" i="15"/>
  <c r="J534" i="15"/>
  <c r="K534" i="15"/>
  <c r="N534" i="15"/>
  <c r="O534" i="15"/>
  <c r="P534" i="15"/>
  <c r="S534" i="15"/>
  <c r="D535" i="15"/>
  <c r="E535" i="15"/>
  <c r="F535" i="15"/>
  <c r="G535" i="15"/>
  <c r="H535" i="15"/>
  <c r="I535" i="15"/>
  <c r="J535" i="15"/>
  <c r="K535" i="15"/>
  <c r="N535" i="15"/>
  <c r="O535" i="15"/>
  <c r="P535" i="15"/>
  <c r="S535" i="15"/>
  <c r="D536" i="15"/>
  <c r="E536" i="15"/>
  <c r="F536" i="15"/>
  <c r="G536" i="15"/>
  <c r="H536" i="15"/>
  <c r="I536" i="15"/>
  <c r="J536" i="15"/>
  <c r="K536" i="15"/>
  <c r="N536" i="15"/>
  <c r="O536" i="15"/>
  <c r="P536" i="15"/>
  <c r="S536" i="15"/>
  <c r="D537" i="15"/>
  <c r="E537" i="15"/>
  <c r="F537" i="15"/>
  <c r="G537" i="15"/>
  <c r="H537" i="15"/>
  <c r="I537" i="15"/>
  <c r="J537" i="15"/>
  <c r="K537" i="15"/>
  <c r="N537" i="15"/>
  <c r="O537" i="15"/>
  <c r="P537" i="15"/>
  <c r="S537" i="15"/>
  <c r="E538" i="15"/>
  <c r="F538" i="15"/>
  <c r="G538" i="15"/>
  <c r="H538" i="15"/>
  <c r="I538" i="15"/>
  <c r="J538" i="15"/>
  <c r="K538" i="15"/>
  <c r="N538" i="15"/>
  <c r="O538" i="15"/>
  <c r="P538" i="15"/>
  <c r="S538" i="15"/>
  <c r="D539" i="15"/>
  <c r="E539" i="15"/>
  <c r="F539" i="15"/>
  <c r="G539" i="15"/>
  <c r="H539" i="15"/>
  <c r="I539" i="15"/>
  <c r="J539" i="15"/>
  <c r="K539" i="15"/>
  <c r="N539" i="15"/>
  <c r="O539" i="15"/>
  <c r="P539" i="15"/>
  <c r="S539" i="15"/>
  <c r="E540" i="15"/>
  <c r="F540" i="15"/>
  <c r="G540" i="15"/>
  <c r="H540" i="15"/>
  <c r="I540" i="15"/>
  <c r="J540" i="15"/>
  <c r="K540" i="15"/>
  <c r="N540" i="15"/>
  <c r="O540" i="15"/>
  <c r="P540" i="15"/>
  <c r="S540" i="15"/>
  <c r="D541" i="15"/>
  <c r="F541" i="15"/>
  <c r="G541" i="15"/>
  <c r="H541" i="15"/>
  <c r="I541" i="15"/>
  <c r="J541" i="15"/>
  <c r="K541" i="15"/>
  <c r="N541" i="15"/>
  <c r="O541" i="15"/>
  <c r="P541" i="15"/>
  <c r="S541" i="15"/>
  <c r="D542" i="15"/>
  <c r="E542" i="15"/>
  <c r="F542" i="15"/>
  <c r="G542" i="15"/>
  <c r="H542" i="15"/>
  <c r="I542" i="15"/>
  <c r="J542" i="15"/>
  <c r="K542" i="15"/>
  <c r="N542" i="15"/>
  <c r="O542" i="15"/>
  <c r="P542" i="15"/>
  <c r="S542" i="15"/>
  <c r="D543" i="15"/>
  <c r="E543" i="15"/>
  <c r="F543" i="15"/>
  <c r="G543" i="15"/>
  <c r="H543" i="15"/>
  <c r="I543" i="15"/>
  <c r="J543" i="15"/>
  <c r="K543" i="15"/>
  <c r="N543" i="15"/>
  <c r="O543" i="15"/>
  <c r="P543" i="15"/>
  <c r="S543" i="15"/>
  <c r="D544" i="15"/>
  <c r="E544" i="15"/>
  <c r="F544" i="15"/>
  <c r="G544" i="15"/>
  <c r="H544" i="15"/>
  <c r="I544" i="15"/>
  <c r="J544" i="15"/>
  <c r="K544" i="15"/>
  <c r="N544" i="15"/>
  <c r="O544" i="15"/>
  <c r="P544" i="15"/>
  <c r="S544" i="15"/>
  <c r="D545" i="15"/>
  <c r="F545" i="15"/>
  <c r="G545" i="15"/>
  <c r="H545" i="15"/>
  <c r="I545" i="15"/>
  <c r="J545" i="15"/>
  <c r="K545" i="15"/>
  <c r="N545" i="15"/>
  <c r="O545" i="15"/>
  <c r="P545" i="15"/>
  <c r="S545" i="15"/>
  <c r="D546" i="15"/>
  <c r="E546" i="15"/>
  <c r="F546" i="15"/>
  <c r="G546" i="15"/>
  <c r="H546" i="15"/>
  <c r="I546" i="15"/>
  <c r="J546" i="15"/>
  <c r="K546" i="15"/>
  <c r="N546" i="15"/>
  <c r="O546" i="15"/>
  <c r="P546" i="15"/>
  <c r="S546" i="15"/>
  <c r="D547" i="15"/>
  <c r="E547" i="15"/>
  <c r="F547" i="15"/>
  <c r="G547" i="15"/>
  <c r="H547" i="15"/>
  <c r="I547" i="15"/>
  <c r="J547" i="15"/>
  <c r="K547" i="15"/>
  <c r="N547" i="15"/>
  <c r="O547" i="15"/>
  <c r="P547" i="15"/>
  <c r="S547" i="15"/>
  <c r="D548" i="15"/>
  <c r="E548" i="15"/>
  <c r="F548" i="15"/>
  <c r="G548" i="15"/>
  <c r="H548" i="15"/>
  <c r="I548" i="15"/>
  <c r="J548" i="15"/>
  <c r="K548" i="15"/>
  <c r="N548" i="15"/>
  <c r="O548" i="15"/>
  <c r="P548" i="15"/>
  <c r="S548" i="15"/>
  <c r="D549" i="15"/>
  <c r="E549" i="15"/>
  <c r="F549" i="15"/>
  <c r="G549" i="15"/>
  <c r="H549" i="15"/>
  <c r="I549" i="15"/>
  <c r="J549" i="15"/>
  <c r="K549" i="15"/>
  <c r="N549" i="15"/>
  <c r="O549" i="15"/>
  <c r="P549" i="15"/>
  <c r="S549" i="15"/>
  <c r="D550" i="15"/>
  <c r="E550" i="15"/>
  <c r="F550" i="15"/>
  <c r="G550" i="15"/>
  <c r="H550" i="15"/>
  <c r="I550" i="15"/>
  <c r="J550" i="15"/>
  <c r="K550" i="15"/>
  <c r="N550" i="15"/>
  <c r="O550" i="15"/>
  <c r="P550" i="15"/>
  <c r="S550" i="15"/>
  <c r="D551" i="15"/>
  <c r="E551" i="15"/>
  <c r="F551" i="15"/>
  <c r="G551" i="15"/>
  <c r="H551" i="15"/>
  <c r="I551" i="15"/>
  <c r="J551" i="15"/>
  <c r="K551" i="15"/>
  <c r="N551" i="15"/>
  <c r="O551" i="15"/>
  <c r="P551" i="15"/>
  <c r="S551" i="15"/>
  <c r="D552" i="15"/>
  <c r="E552" i="15"/>
  <c r="F552" i="15"/>
  <c r="G552" i="15"/>
  <c r="H552" i="15"/>
  <c r="I552" i="15"/>
  <c r="J552" i="15"/>
  <c r="K552" i="15"/>
  <c r="N552" i="15"/>
  <c r="O552" i="15"/>
  <c r="P552" i="15"/>
  <c r="S552" i="15"/>
  <c r="D553" i="15"/>
  <c r="E553" i="15"/>
  <c r="F553" i="15"/>
  <c r="G553" i="15"/>
  <c r="H553" i="15"/>
  <c r="I553" i="15"/>
  <c r="J553" i="15"/>
  <c r="K553" i="15"/>
  <c r="N553" i="15"/>
  <c r="O553" i="15"/>
  <c r="P553" i="15"/>
  <c r="S553" i="15"/>
  <c r="E554" i="15"/>
  <c r="F554" i="15"/>
  <c r="G554" i="15"/>
  <c r="H554" i="15"/>
  <c r="I554" i="15"/>
  <c r="J554" i="15"/>
  <c r="K554" i="15"/>
  <c r="N554" i="15"/>
  <c r="O554" i="15"/>
  <c r="P554" i="15"/>
  <c r="S554" i="15"/>
  <c r="D555" i="15"/>
  <c r="E555" i="15"/>
  <c r="F555" i="15"/>
  <c r="G555" i="15"/>
  <c r="H555" i="15"/>
  <c r="I555" i="15"/>
  <c r="J555" i="15"/>
  <c r="K555" i="15"/>
  <c r="N555" i="15"/>
  <c r="O555" i="15"/>
  <c r="P555" i="15"/>
  <c r="S555" i="15"/>
  <c r="E556" i="15"/>
  <c r="F556" i="15"/>
  <c r="G556" i="15"/>
  <c r="H556" i="15"/>
  <c r="I556" i="15"/>
  <c r="J556" i="15"/>
  <c r="K556" i="15"/>
  <c r="N556" i="15"/>
  <c r="O556" i="15"/>
  <c r="P556" i="15"/>
  <c r="S556" i="15"/>
  <c r="D557" i="15"/>
  <c r="F557" i="15"/>
  <c r="G557" i="15"/>
  <c r="H557" i="15"/>
  <c r="I557" i="15"/>
  <c r="J557" i="15"/>
  <c r="K557" i="15"/>
  <c r="N557" i="15"/>
  <c r="O557" i="15"/>
  <c r="P557" i="15"/>
  <c r="S557" i="15"/>
  <c r="D558" i="15"/>
  <c r="E558" i="15"/>
  <c r="F558" i="15"/>
  <c r="G558" i="15"/>
  <c r="H558" i="15"/>
  <c r="I558" i="15"/>
  <c r="J558" i="15"/>
  <c r="K558" i="15"/>
  <c r="N558" i="15"/>
  <c r="O558" i="15"/>
  <c r="P558" i="15"/>
  <c r="S558" i="15"/>
  <c r="D559" i="15"/>
  <c r="E559" i="15"/>
  <c r="F559" i="15"/>
  <c r="G559" i="15"/>
  <c r="H559" i="15"/>
  <c r="I559" i="15"/>
  <c r="J559" i="15"/>
  <c r="K559" i="15"/>
  <c r="N559" i="15"/>
  <c r="O559" i="15"/>
  <c r="P559" i="15"/>
  <c r="S559" i="15"/>
  <c r="D560" i="15"/>
  <c r="E560" i="15"/>
  <c r="F560" i="15"/>
  <c r="G560" i="15"/>
  <c r="H560" i="15"/>
  <c r="I560" i="15"/>
  <c r="J560" i="15"/>
  <c r="K560" i="15"/>
  <c r="N560" i="15"/>
  <c r="O560" i="15"/>
  <c r="P560" i="15"/>
  <c r="S560" i="15"/>
  <c r="D561" i="15"/>
  <c r="F561" i="15"/>
  <c r="G561" i="15"/>
  <c r="H561" i="15"/>
  <c r="I561" i="15"/>
  <c r="J561" i="15"/>
  <c r="K561" i="15"/>
  <c r="N561" i="15"/>
  <c r="O561" i="15"/>
  <c r="P561" i="15"/>
  <c r="S561" i="15"/>
  <c r="D562" i="15"/>
  <c r="E562" i="15"/>
  <c r="F562" i="15"/>
  <c r="G562" i="15"/>
  <c r="H562" i="15"/>
  <c r="I562" i="15"/>
  <c r="J562" i="15"/>
  <c r="K562" i="15"/>
  <c r="N562" i="15"/>
  <c r="O562" i="15"/>
  <c r="P562" i="15"/>
  <c r="S562" i="15"/>
  <c r="D563" i="15"/>
  <c r="E563" i="15"/>
  <c r="F563" i="15"/>
  <c r="G563" i="15"/>
  <c r="H563" i="15"/>
  <c r="I563" i="15"/>
  <c r="J563" i="15"/>
  <c r="K563" i="15"/>
  <c r="N563" i="15"/>
  <c r="O563" i="15"/>
  <c r="P563" i="15"/>
  <c r="S563" i="15"/>
  <c r="D564" i="15"/>
  <c r="E564" i="15"/>
  <c r="F564" i="15"/>
  <c r="G564" i="15"/>
  <c r="H564" i="15"/>
  <c r="I564" i="15"/>
  <c r="J564" i="15"/>
  <c r="K564" i="15"/>
  <c r="N564" i="15"/>
  <c r="O564" i="15"/>
  <c r="P564" i="15"/>
  <c r="S564" i="15"/>
  <c r="D565" i="15"/>
  <c r="E565" i="15"/>
  <c r="F565" i="15"/>
  <c r="G565" i="15"/>
  <c r="H565" i="15"/>
  <c r="I565" i="15"/>
  <c r="J565" i="15"/>
  <c r="K565" i="15"/>
  <c r="N565" i="15"/>
  <c r="O565" i="15"/>
  <c r="P565" i="15"/>
  <c r="S565" i="15"/>
  <c r="D566" i="15"/>
  <c r="E566" i="15"/>
  <c r="F566" i="15"/>
  <c r="G566" i="15"/>
  <c r="H566" i="15"/>
  <c r="I566" i="15"/>
  <c r="J566" i="15"/>
  <c r="K566" i="15"/>
  <c r="N566" i="15"/>
  <c r="O566" i="15"/>
  <c r="P566" i="15"/>
  <c r="S566" i="15"/>
  <c r="D567" i="15"/>
  <c r="E567" i="15"/>
  <c r="F567" i="15"/>
  <c r="G567" i="15"/>
  <c r="H567" i="15"/>
  <c r="I567" i="15"/>
  <c r="J567" i="15"/>
  <c r="K567" i="15"/>
  <c r="N567" i="15"/>
  <c r="O567" i="15"/>
  <c r="P567" i="15"/>
  <c r="S567" i="15"/>
  <c r="D568" i="15"/>
  <c r="E568" i="15"/>
  <c r="F568" i="15"/>
  <c r="G568" i="15"/>
  <c r="H568" i="15"/>
  <c r="I568" i="15"/>
  <c r="J568" i="15"/>
  <c r="K568" i="15"/>
  <c r="N568" i="15"/>
  <c r="O568" i="15"/>
  <c r="P568" i="15"/>
  <c r="S568" i="15"/>
  <c r="D569" i="15"/>
  <c r="E569" i="15"/>
  <c r="F569" i="15"/>
  <c r="G569" i="15"/>
  <c r="H569" i="15"/>
  <c r="I569" i="15"/>
  <c r="J569" i="15"/>
  <c r="K569" i="15"/>
  <c r="N569" i="15"/>
  <c r="O569" i="15"/>
  <c r="P569" i="15"/>
  <c r="S569" i="15"/>
  <c r="E570" i="15"/>
  <c r="F570" i="15"/>
  <c r="G570" i="15"/>
  <c r="H570" i="15"/>
  <c r="I570" i="15"/>
  <c r="J570" i="15"/>
  <c r="K570" i="15"/>
  <c r="N570" i="15"/>
  <c r="O570" i="15"/>
  <c r="P570" i="15"/>
  <c r="S570" i="15"/>
  <c r="D571" i="15"/>
  <c r="E571" i="15"/>
  <c r="F571" i="15"/>
  <c r="G571" i="15"/>
  <c r="H571" i="15"/>
  <c r="I571" i="15"/>
  <c r="J571" i="15"/>
  <c r="K571" i="15"/>
  <c r="N571" i="15"/>
  <c r="O571" i="15"/>
  <c r="P571" i="15"/>
  <c r="S571" i="15"/>
  <c r="E572" i="15"/>
  <c r="F572" i="15"/>
  <c r="G572" i="15"/>
  <c r="H572" i="15"/>
  <c r="I572" i="15"/>
  <c r="J572" i="15"/>
  <c r="K572" i="15"/>
  <c r="N572" i="15"/>
  <c r="O572" i="15"/>
  <c r="P572" i="15"/>
  <c r="S572" i="15"/>
  <c r="D573" i="15"/>
  <c r="F573" i="15"/>
  <c r="G573" i="15"/>
  <c r="H573" i="15"/>
  <c r="I573" i="15"/>
  <c r="J573" i="15"/>
  <c r="K573" i="15"/>
  <c r="N573" i="15"/>
  <c r="O573" i="15"/>
  <c r="P573" i="15"/>
  <c r="S573" i="15"/>
  <c r="D574" i="15"/>
  <c r="E574" i="15"/>
  <c r="F574" i="15"/>
  <c r="G574" i="15"/>
  <c r="H574" i="15"/>
  <c r="I574" i="15"/>
  <c r="J574" i="15"/>
  <c r="K574" i="15"/>
  <c r="N574" i="15"/>
  <c r="O574" i="15"/>
  <c r="P574" i="15"/>
  <c r="S574" i="15"/>
  <c r="D575" i="15"/>
  <c r="E575" i="15"/>
  <c r="F575" i="15"/>
  <c r="G575" i="15"/>
  <c r="H575" i="15"/>
  <c r="I575" i="15"/>
  <c r="J575" i="15"/>
  <c r="K575" i="15"/>
  <c r="N575" i="15"/>
  <c r="O575" i="15"/>
  <c r="P575" i="15"/>
  <c r="S575" i="15"/>
  <c r="D576" i="15"/>
  <c r="E576" i="15"/>
  <c r="F576" i="15"/>
  <c r="G576" i="15"/>
  <c r="H576" i="15"/>
  <c r="I576" i="15"/>
  <c r="J576" i="15"/>
  <c r="K576" i="15"/>
  <c r="N576" i="15"/>
  <c r="O576" i="15"/>
  <c r="P576" i="15"/>
  <c r="S576" i="15"/>
  <c r="D577" i="15"/>
  <c r="F577" i="15"/>
  <c r="G577" i="15"/>
  <c r="H577" i="15"/>
  <c r="I577" i="15"/>
  <c r="J577" i="15"/>
  <c r="K577" i="15"/>
  <c r="N577" i="15"/>
  <c r="O577" i="15"/>
  <c r="P577" i="15"/>
  <c r="S577" i="15"/>
  <c r="D578" i="15"/>
  <c r="E578" i="15"/>
  <c r="F578" i="15"/>
  <c r="G578" i="15"/>
  <c r="H578" i="15"/>
  <c r="I578" i="15"/>
  <c r="J578" i="15"/>
  <c r="K578" i="15"/>
  <c r="N578" i="15"/>
  <c r="O578" i="15"/>
  <c r="P578" i="15"/>
  <c r="S578" i="15"/>
  <c r="D579" i="15"/>
  <c r="E579" i="15"/>
  <c r="F579" i="15"/>
  <c r="G579" i="15"/>
  <c r="H579" i="15"/>
  <c r="I579" i="15"/>
  <c r="J579" i="15"/>
  <c r="K579" i="15"/>
  <c r="N579" i="15"/>
  <c r="O579" i="15"/>
  <c r="P579" i="15"/>
  <c r="S579" i="15"/>
  <c r="D580" i="15"/>
  <c r="E580" i="15"/>
  <c r="F580" i="15"/>
  <c r="G580" i="15"/>
  <c r="H580" i="15"/>
  <c r="I580" i="15"/>
  <c r="J580" i="15"/>
  <c r="K580" i="15"/>
  <c r="N580" i="15"/>
  <c r="O580" i="15"/>
  <c r="P580" i="15"/>
  <c r="S580" i="15"/>
  <c r="D581" i="15"/>
  <c r="E581" i="15"/>
  <c r="F581" i="15"/>
  <c r="G581" i="15"/>
  <c r="H581" i="15"/>
  <c r="I581" i="15"/>
  <c r="J581" i="15"/>
  <c r="K581" i="15"/>
  <c r="N581" i="15"/>
  <c r="O581" i="15"/>
  <c r="P581" i="15"/>
  <c r="S581" i="15"/>
  <c r="D582" i="15"/>
  <c r="E582" i="15"/>
  <c r="F582" i="15"/>
  <c r="G582" i="15"/>
  <c r="H582" i="15"/>
  <c r="I582" i="15"/>
  <c r="J582" i="15"/>
  <c r="K582" i="15"/>
  <c r="N582" i="15"/>
  <c r="O582" i="15"/>
  <c r="P582" i="15"/>
  <c r="S582" i="15"/>
  <c r="D583" i="15"/>
  <c r="E583" i="15"/>
  <c r="F583" i="15"/>
  <c r="G583" i="15"/>
  <c r="H583" i="15"/>
  <c r="I583" i="15"/>
  <c r="J583" i="15"/>
  <c r="K583" i="15"/>
  <c r="N583" i="15"/>
  <c r="O583" i="15"/>
  <c r="P583" i="15"/>
  <c r="S583" i="15"/>
  <c r="D584" i="15"/>
  <c r="E584" i="15"/>
  <c r="F584" i="15"/>
  <c r="G584" i="15"/>
  <c r="H584" i="15"/>
  <c r="I584" i="15"/>
  <c r="J584" i="15"/>
  <c r="K584" i="15"/>
  <c r="N584" i="15"/>
  <c r="O584" i="15"/>
  <c r="P584" i="15"/>
  <c r="S584" i="15"/>
  <c r="D585" i="15"/>
  <c r="E585" i="15"/>
  <c r="F585" i="15"/>
  <c r="G585" i="15"/>
  <c r="H585" i="15"/>
  <c r="I585" i="15"/>
  <c r="J585" i="15"/>
  <c r="K585" i="15"/>
  <c r="N585" i="15"/>
  <c r="O585" i="15"/>
  <c r="P585" i="15"/>
  <c r="S585" i="15"/>
  <c r="E586" i="15"/>
  <c r="F586" i="15"/>
  <c r="G586" i="15"/>
  <c r="H586" i="15"/>
  <c r="I586" i="15"/>
  <c r="J586" i="15"/>
  <c r="K586" i="15"/>
  <c r="N586" i="15"/>
  <c r="O586" i="15"/>
  <c r="P586" i="15"/>
  <c r="S586" i="15"/>
  <c r="D587" i="15"/>
  <c r="E587" i="15"/>
  <c r="F587" i="15"/>
  <c r="G587" i="15"/>
  <c r="H587" i="15"/>
  <c r="I587" i="15"/>
  <c r="J587" i="15"/>
  <c r="K587" i="15"/>
  <c r="N587" i="15"/>
  <c r="O587" i="15"/>
  <c r="P587" i="15"/>
  <c r="S587" i="15"/>
  <c r="E588" i="15"/>
  <c r="F588" i="15"/>
  <c r="G588" i="15"/>
  <c r="H588" i="15"/>
  <c r="I588" i="15"/>
  <c r="J588" i="15"/>
  <c r="K588" i="15"/>
  <c r="N588" i="15"/>
  <c r="O588" i="15"/>
  <c r="P588" i="15"/>
  <c r="S588" i="15"/>
  <c r="D589" i="15"/>
  <c r="F589" i="15"/>
  <c r="G589" i="15"/>
  <c r="H589" i="15"/>
  <c r="I589" i="15"/>
  <c r="J589" i="15"/>
  <c r="K589" i="15"/>
  <c r="N589" i="15"/>
  <c r="O589" i="15"/>
  <c r="P589" i="15"/>
  <c r="S589" i="15"/>
  <c r="D590" i="15"/>
  <c r="E590" i="15"/>
  <c r="F590" i="15"/>
  <c r="G590" i="15"/>
  <c r="H590" i="15"/>
  <c r="I590" i="15"/>
  <c r="J590" i="15"/>
  <c r="K590" i="15"/>
  <c r="N590" i="15"/>
  <c r="O590" i="15"/>
  <c r="P590" i="15"/>
  <c r="S590" i="15"/>
  <c r="D591" i="15"/>
  <c r="E591" i="15"/>
  <c r="F591" i="15"/>
  <c r="G591" i="15"/>
  <c r="H591" i="15"/>
  <c r="I591" i="15"/>
  <c r="J591" i="15"/>
  <c r="K591" i="15"/>
  <c r="N591" i="15"/>
  <c r="O591" i="15"/>
  <c r="P591" i="15"/>
  <c r="S591" i="15"/>
  <c r="D592" i="15"/>
  <c r="E592" i="15"/>
  <c r="F592" i="15"/>
  <c r="G592" i="15"/>
  <c r="H592" i="15"/>
  <c r="I592" i="15"/>
  <c r="J592" i="15"/>
  <c r="K592" i="15"/>
  <c r="N592" i="15"/>
  <c r="O592" i="15"/>
  <c r="P592" i="15"/>
  <c r="S592" i="15"/>
  <c r="D593" i="15"/>
  <c r="F593" i="15"/>
  <c r="G593" i="15"/>
  <c r="H593" i="15"/>
  <c r="I593" i="15"/>
  <c r="J593" i="15"/>
  <c r="K593" i="15"/>
  <c r="N593" i="15"/>
  <c r="O593" i="15"/>
  <c r="P593" i="15"/>
  <c r="S593" i="15"/>
  <c r="D594" i="15"/>
  <c r="E594" i="15"/>
  <c r="F594" i="15"/>
  <c r="G594" i="15"/>
  <c r="H594" i="15"/>
  <c r="I594" i="15"/>
  <c r="J594" i="15"/>
  <c r="K594" i="15"/>
  <c r="N594" i="15"/>
  <c r="O594" i="15"/>
  <c r="P594" i="15"/>
  <c r="S594" i="15"/>
  <c r="D595" i="15"/>
  <c r="E595" i="15"/>
  <c r="F595" i="15"/>
  <c r="G595" i="15"/>
  <c r="H595" i="15"/>
  <c r="I595" i="15"/>
  <c r="J595" i="15"/>
  <c r="K595" i="15"/>
  <c r="N595" i="15"/>
  <c r="O595" i="15"/>
  <c r="P595" i="15"/>
  <c r="S595" i="15"/>
  <c r="D596" i="15"/>
  <c r="E596" i="15"/>
  <c r="F596" i="15"/>
  <c r="G596" i="15"/>
  <c r="H596" i="15"/>
  <c r="I596" i="15"/>
  <c r="J596" i="15"/>
  <c r="K596" i="15"/>
  <c r="N596" i="15"/>
  <c r="O596" i="15"/>
  <c r="P596" i="15"/>
  <c r="S596" i="15"/>
  <c r="D597" i="15"/>
  <c r="E597" i="15"/>
  <c r="F597" i="15"/>
  <c r="G597" i="15"/>
  <c r="H597" i="15"/>
  <c r="I597" i="15"/>
  <c r="J597" i="15"/>
  <c r="K597" i="15"/>
  <c r="N597" i="15"/>
  <c r="O597" i="15"/>
  <c r="P597" i="15"/>
  <c r="S597" i="15"/>
  <c r="D598" i="15"/>
  <c r="E598" i="15"/>
  <c r="F598" i="15"/>
  <c r="G598" i="15"/>
  <c r="H598" i="15"/>
  <c r="I598" i="15"/>
  <c r="J598" i="15"/>
  <c r="K598" i="15"/>
  <c r="N598" i="15"/>
  <c r="O598" i="15"/>
  <c r="P598" i="15"/>
  <c r="S598" i="15"/>
  <c r="D599" i="15"/>
  <c r="E599" i="15"/>
  <c r="F599" i="15"/>
  <c r="G599" i="15"/>
  <c r="H599" i="15"/>
  <c r="I599" i="15"/>
  <c r="J599" i="15"/>
  <c r="K599" i="15"/>
  <c r="N599" i="15"/>
  <c r="O599" i="15"/>
  <c r="P599" i="15"/>
  <c r="S599" i="15"/>
  <c r="D600" i="15"/>
  <c r="E600" i="15"/>
  <c r="F600" i="15"/>
  <c r="G600" i="15"/>
  <c r="H600" i="15"/>
  <c r="I600" i="15"/>
  <c r="J600" i="15"/>
  <c r="K600" i="15"/>
  <c r="N600" i="15"/>
  <c r="O600" i="15"/>
  <c r="P600" i="15"/>
  <c r="S600" i="15"/>
  <c r="D601" i="15"/>
  <c r="E601" i="15"/>
  <c r="F601" i="15"/>
  <c r="G601" i="15"/>
  <c r="H601" i="15"/>
  <c r="I601" i="15"/>
  <c r="J601" i="15"/>
  <c r="K601" i="15"/>
  <c r="N601" i="15"/>
  <c r="O601" i="15"/>
  <c r="P601" i="15"/>
  <c r="S601" i="15"/>
  <c r="E602" i="15"/>
  <c r="F602" i="15"/>
  <c r="G602" i="15"/>
  <c r="H602" i="15"/>
  <c r="I602" i="15"/>
  <c r="J602" i="15"/>
  <c r="K602" i="15"/>
  <c r="N602" i="15"/>
  <c r="O602" i="15"/>
  <c r="P602" i="15"/>
  <c r="S602" i="15"/>
  <c r="D603" i="15"/>
  <c r="E603" i="15"/>
  <c r="F603" i="15"/>
  <c r="G603" i="15"/>
  <c r="H603" i="15"/>
  <c r="I603" i="15"/>
  <c r="J603" i="15"/>
  <c r="K603" i="15"/>
  <c r="N603" i="15"/>
  <c r="O603" i="15"/>
  <c r="P603" i="15"/>
  <c r="S603" i="15"/>
  <c r="E604" i="15"/>
  <c r="F604" i="15"/>
  <c r="G604" i="15"/>
  <c r="H604" i="15"/>
  <c r="I604" i="15"/>
  <c r="J604" i="15"/>
  <c r="K604" i="15"/>
  <c r="N604" i="15"/>
  <c r="O604" i="15"/>
  <c r="P604" i="15"/>
  <c r="S604" i="15"/>
  <c r="D605" i="15"/>
  <c r="F605" i="15"/>
  <c r="G605" i="15"/>
  <c r="H605" i="15"/>
  <c r="I605" i="15"/>
  <c r="J605" i="15"/>
  <c r="K605" i="15"/>
  <c r="N605" i="15"/>
  <c r="O605" i="15"/>
  <c r="P605" i="15"/>
  <c r="S605" i="15"/>
  <c r="D606" i="15"/>
  <c r="E606" i="15"/>
  <c r="F606" i="15"/>
  <c r="G606" i="15"/>
  <c r="H606" i="15"/>
  <c r="I606" i="15"/>
  <c r="J606" i="15"/>
  <c r="K606" i="15"/>
  <c r="N606" i="15"/>
  <c r="O606" i="15"/>
  <c r="P606" i="15"/>
  <c r="S606" i="15"/>
  <c r="D607" i="15"/>
  <c r="E607" i="15"/>
  <c r="F607" i="15"/>
  <c r="G607" i="15"/>
  <c r="H607" i="15"/>
  <c r="I607" i="15"/>
  <c r="J607" i="15"/>
  <c r="K607" i="15"/>
  <c r="N607" i="15"/>
  <c r="O607" i="15"/>
  <c r="P607" i="15"/>
  <c r="S607" i="15"/>
  <c r="D608" i="15"/>
  <c r="E608" i="15"/>
  <c r="F608" i="15"/>
  <c r="G608" i="15"/>
  <c r="H608" i="15"/>
  <c r="I608" i="15"/>
  <c r="J608" i="15"/>
  <c r="K608" i="15"/>
  <c r="N608" i="15"/>
  <c r="O608" i="15"/>
  <c r="P608" i="15"/>
  <c r="S608" i="15"/>
  <c r="D609" i="15"/>
  <c r="E609" i="15"/>
  <c r="F609" i="15"/>
  <c r="G609" i="15"/>
  <c r="H609" i="15"/>
  <c r="I609" i="15"/>
  <c r="J609" i="15"/>
  <c r="K609" i="15"/>
  <c r="N609" i="15"/>
  <c r="O609" i="15"/>
  <c r="P609" i="15"/>
  <c r="S609" i="15"/>
  <c r="D610" i="15"/>
  <c r="E610" i="15"/>
  <c r="F610" i="15"/>
  <c r="G610" i="15"/>
  <c r="H610" i="15"/>
  <c r="I610" i="15"/>
  <c r="J610" i="15"/>
  <c r="K610" i="15"/>
  <c r="N610" i="15"/>
  <c r="O610" i="15"/>
  <c r="P610" i="15"/>
  <c r="S610" i="15"/>
  <c r="D611" i="15"/>
  <c r="E611" i="15"/>
  <c r="F611" i="15"/>
  <c r="G611" i="15"/>
  <c r="H611" i="15"/>
  <c r="I611" i="15"/>
  <c r="J611" i="15"/>
  <c r="K611" i="15"/>
  <c r="N611" i="15"/>
  <c r="O611" i="15"/>
  <c r="P611" i="15"/>
  <c r="S611" i="15"/>
  <c r="D612" i="15"/>
  <c r="E612" i="15"/>
  <c r="F612" i="15"/>
  <c r="G612" i="15"/>
  <c r="H612" i="15"/>
  <c r="I612" i="15"/>
  <c r="J612" i="15"/>
  <c r="K612" i="15"/>
  <c r="N612" i="15"/>
  <c r="O612" i="15"/>
  <c r="P612" i="15"/>
  <c r="S612" i="15"/>
  <c r="D613" i="15"/>
  <c r="E613" i="15"/>
  <c r="F613" i="15"/>
  <c r="G613" i="15"/>
  <c r="H613" i="15"/>
  <c r="I613" i="15"/>
  <c r="J613" i="15"/>
  <c r="K613" i="15"/>
  <c r="N613" i="15"/>
  <c r="O613" i="15"/>
  <c r="P613" i="15"/>
  <c r="S613" i="15"/>
  <c r="D614" i="15"/>
  <c r="E614" i="15"/>
  <c r="F614" i="15"/>
  <c r="G614" i="15"/>
  <c r="H614" i="15"/>
  <c r="I614" i="15"/>
  <c r="J614" i="15"/>
  <c r="K614" i="15"/>
  <c r="N614" i="15"/>
  <c r="O614" i="15"/>
  <c r="P614" i="15"/>
  <c r="S614" i="15"/>
  <c r="D615" i="15"/>
  <c r="E615" i="15"/>
  <c r="F615" i="15"/>
  <c r="G615" i="15"/>
  <c r="H615" i="15"/>
  <c r="I615" i="15"/>
  <c r="J615" i="15"/>
  <c r="K615" i="15"/>
  <c r="N615" i="15"/>
  <c r="O615" i="15"/>
  <c r="P615" i="15"/>
  <c r="S615" i="15"/>
  <c r="D616" i="15"/>
  <c r="E616" i="15"/>
  <c r="F616" i="15"/>
  <c r="G616" i="15"/>
  <c r="H616" i="15"/>
  <c r="I616" i="15"/>
  <c r="J616" i="15"/>
  <c r="K616" i="15"/>
  <c r="N616" i="15"/>
  <c r="O616" i="15"/>
  <c r="P616" i="15"/>
  <c r="S616" i="15"/>
  <c r="D617" i="15"/>
  <c r="E617" i="15"/>
  <c r="F617" i="15"/>
  <c r="G617" i="15"/>
  <c r="H617" i="15"/>
  <c r="I617" i="15"/>
  <c r="J617" i="15"/>
  <c r="K617" i="15"/>
  <c r="N617" i="15"/>
  <c r="O617" i="15"/>
  <c r="P617" i="15"/>
  <c r="S617" i="15"/>
  <c r="E618" i="15"/>
  <c r="F618" i="15"/>
  <c r="G618" i="15"/>
  <c r="H618" i="15"/>
  <c r="I618" i="15"/>
  <c r="J618" i="15"/>
  <c r="K618" i="15"/>
  <c r="N618" i="15"/>
  <c r="O618" i="15"/>
  <c r="P618" i="15"/>
  <c r="S618" i="15"/>
  <c r="D619" i="15"/>
  <c r="E619" i="15"/>
  <c r="F619" i="15"/>
  <c r="G619" i="15"/>
  <c r="H619" i="15"/>
  <c r="I619" i="15"/>
  <c r="J619" i="15"/>
  <c r="K619" i="15"/>
  <c r="N619" i="15"/>
  <c r="O619" i="15"/>
  <c r="P619" i="15"/>
  <c r="S619" i="15"/>
  <c r="E620" i="15"/>
  <c r="F620" i="15"/>
  <c r="G620" i="15"/>
  <c r="H620" i="15"/>
  <c r="I620" i="15"/>
  <c r="J620" i="15"/>
  <c r="K620" i="15"/>
  <c r="N620" i="15"/>
  <c r="O620" i="15"/>
  <c r="P620" i="15"/>
  <c r="S620" i="15"/>
  <c r="D621" i="15"/>
  <c r="F621" i="15"/>
  <c r="G621" i="15"/>
  <c r="H621" i="15"/>
  <c r="I621" i="15"/>
  <c r="J621" i="15"/>
  <c r="K621" i="15"/>
  <c r="N621" i="15"/>
  <c r="O621" i="15"/>
  <c r="P621" i="15"/>
  <c r="S621" i="15"/>
  <c r="D622" i="15"/>
  <c r="E622" i="15"/>
  <c r="F622" i="15"/>
  <c r="G622" i="15"/>
  <c r="H622" i="15"/>
  <c r="I622" i="15"/>
  <c r="J622" i="15"/>
  <c r="K622" i="15"/>
  <c r="N622" i="15"/>
  <c r="O622" i="15"/>
  <c r="P622" i="15"/>
  <c r="S622" i="15"/>
  <c r="D623" i="15"/>
  <c r="E623" i="15"/>
  <c r="F623" i="15"/>
  <c r="G623" i="15"/>
  <c r="H623" i="15"/>
  <c r="I623" i="15"/>
  <c r="J623" i="15"/>
  <c r="K623" i="15"/>
  <c r="N623" i="15"/>
  <c r="O623" i="15"/>
  <c r="P623" i="15"/>
  <c r="S623" i="15"/>
  <c r="D624" i="15"/>
  <c r="E624" i="15"/>
  <c r="F624" i="15"/>
  <c r="G624" i="15"/>
  <c r="H624" i="15"/>
  <c r="I624" i="15"/>
  <c r="J624" i="15"/>
  <c r="K624" i="15"/>
  <c r="N624" i="15"/>
  <c r="O624" i="15"/>
  <c r="P624" i="15"/>
  <c r="S624" i="15"/>
  <c r="D625" i="15"/>
  <c r="F625" i="15"/>
  <c r="G625" i="15"/>
  <c r="H625" i="15"/>
  <c r="I625" i="15"/>
  <c r="J625" i="15"/>
  <c r="K625" i="15"/>
  <c r="N625" i="15"/>
  <c r="O625" i="15"/>
  <c r="P625" i="15"/>
  <c r="S625" i="15"/>
  <c r="D626" i="15"/>
  <c r="E626" i="15"/>
  <c r="F626" i="15"/>
  <c r="G626" i="15"/>
  <c r="H626" i="15"/>
  <c r="I626" i="15"/>
  <c r="J626" i="15"/>
  <c r="K626" i="15"/>
  <c r="N626" i="15"/>
  <c r="O626" i="15"/>
  <c r="P626" i="15"/>
  <c r="S626" i="15"/>
  <c r="D627" i="15"/>
  <c r="E627" i="15"/>
  <c r="F627" i="15"/>
  <c r="G627" i="15"/>
  <c r="H627" i="15"/>
  <c r="I627" i="15"/>
  <c r="J627" i="15"/>
  <c r="K627" i="15"/>
  <c r="N627" i="15"/>
  <c r="O627" i="15"/>
  <c r="P627" i="15"/>
  <c r="S627" i="15"/>
  <c r="D628" i="15"/>
  <c r="E628" i="15"/>
  <c r="F628" i="15"/>
  <c r="G628" i="15"/>
  <c r="H628" i="15"/>
  <c r="I628" i="15"/>
  <c r="J628" i="15"/>
  <c r="K628" i="15"/>
  <c r="N628" i="15"/>
  <c r="O628" i="15"/>
  <c r="P628" i="15"/>
  <c r="S628" i="15"/>
  <c r="D629" i="15"/>
  <c r="E629" i="15"/>
  <c r="F629" i="15"/>
  <c r="G629" i="15"/>
  <c r="H629" i="15"/>
  <c r="I629" i="15"/>
  <c r="J629" i="15"/>
  <c r="K629" i="15"/>
  <c r="N629" i="15"/>
  <c r="O629" i="15"/>
  <c r="P629" i="15"/>
  <c r="S629" i="15"/>
  <c r="D630" i="15"/>
  <c r="E630" i="15"/>
  <c r="F630" i="15"/>
  <c r="G630" i="15"/>
  <c r="H630" i="15"/>
  <c r="I630" i="15"/>
  <c r="J630" i="15"/>
  <c r="K630" i="15"/>
  <c r="N630" i="15"/>
  <c r="O630" i="15"/>
  <c r="P630" i="15"/>
  <c r="S630" i="15"/>
  <c r="D631" i="15"/>
  <c r="E631" i="15"/>
  <c r="F631" i="15"/>
  <c r="G631" i="15"/>
  <c r="H631" i="15"/>
  <c r="I631" i="15"/>
  <c r="J631" i="15"/>
  <c r="K631" i="15"/>
  <c r="N631" i="15"/>
  <c r="O631" i="15"/>
  <c r="P631" i="15"/>
  <c r="S631" i="15"/>
  <c r="D632" i="15"/>
  <c r="E632" i="15"/>
  <c r="F632" i="15"/>
  <c r="G632" i="15"/>
  <c r="H632" i="15"/>
  <c r="I632" i="15"/>
  <c r="J632" i="15"/>
  <c r="K632" i="15"/>
  <c r="N632" i="15"/>
  <c r="O632" i="15"/>
  <c r="P632" i="15"/>
  <c r="S632" i="15"/>
  <c r="D633" i="15"/>
  <c r="E633" i="15"/>
  <c r="F633" i="15"/>
  <c r="G633" i="15"/>
  <c r="H633" i="15"/>
  <c r="I633" i="15"/>
  <c r="J633" i="15"/>
  <c r="K633" i="15"/>
  <c r="N633" i="15"/>
  <c r="O633" i="15"/>
  <c r="P633" i="15"/>
  <c r="S633" i="15"/>
  <c r="D634" i="15"/>
  <c r="E634" i="15"/>
  <c r="F634" i="15"/>
  <c r="G634" i="15"/>
  <c r="H634" i="15"/>
  <c r="I634" i="15"/>
  <c r="J634" i="15"/>
  <c r="K634" i="15"/>
  <c r="N634" i="15"/>
  <c r="O634" i="15"/>
  <c r="P634" i="15"/>
  <c r="S634" i="15"/>
  <c r="D635" i="15"/>
  <c r="E635" i="15"/>
  <c r="F635" i="15"/>
  <c r="G635" i="15"/>
  <c r="H635" i="15"/>
  <c r="I635" i="15"/>
  <c r="J635" i="15"/>
  <c r="K635" i="15"/>
  <c r="N635" i="15"/>
  <c r="O635" i="15"/>
  <c r="P635" i="15"/>
  <c r="S635" i="15"/>
  <c r="E636" i="15"/>
  <c r="F636" i="15"/>
  <c r="G636" i="15"/>
  <c r="H636" i="15"/>
  <c r="I636" i="15"/>
  <c r="J636" i="15"/>
  <c r="K636" i="15"/>
  <c r="N636" i="15"/>
  <c r="O636" i="15"/>
  <c r="P636" i="15"/>
  <c r="S636" i="15"/>
  <c r="D637" i="15"/>
  <c r="F637" i="15"/>
  <c r="G637" i="15"/>
  <c r="H637" i="15"/>
  <c r="I637" i="15"/>
  <c r="J637" i="15"/>
  <c r="K637" i="15"/>
  <c r="N637" i="15"/>
  <c r="O637" i="15"/>
  <c r="P637" i="15"/>
  <c r="S637" i="15"/>
  <c r="D638" i="15"/>
  <c r="E638" i="15"/>
  <c r="F638" i="15"/>
  <c r="G638" i="15"/>
  <c r="H638" i="15"/>
  <c r="I638" i="15"/>
  <c r="J638" i="15"/>
  <c r="K638" i="15"/>
  <c r="N638" i="15"/>
  <c r="O638" i="15"/>
  <c r="P638" i="15"/>
  <c r="S638" i="15"/>
  <c r="D639" i="15"/>
  <c r="E639" i="15"/>
  <c r="F639" i="15"/>
  <c r="G639" i="15"/>
  <c r="H639" i="15"/>
  <c r="I639" i="15"/>
  <c r="J639" i="15"/>
  <c r="K639" i="15"/>
  <c r="N639" i="15"/>
  <c r="O639" i="15"/>
  <c r="P639" i="15"/>
  <c r="S639" i="15"/>
  <c r="D640" i="15"/>
  <c r="E640" i="15"/>
  <c r="F640" i="15"/>
  <c r="G640" i="15"/>
  <c r="H640" i="15"/>
  <c r="I640" i="15"/>
  <c r="J640" i="15"/>
  <c r="K640" i="15"/>
  <c r="N640" i="15"/>
  <c r="O640" i="15"/>
  <c r="P640" i="15"/>
  <c r="S640" i="15"/>
  <c r="D641" i="15"/>
  <c r="E641" i="15"/>
  <c r="F641" i="15"/>
  <c r="G641" i="15"/>
  <c r="H641" i="15"/>
  <c r="I641" i="15"/>
  <c r="J641" i="15"/>
  <c r="K641" i="15"/>
  <c r="N641" i="15"/>
  <c r="O641" i="15"/>
  <c r="P641" i="15"/>
  <c r="S641" i="15"/>
  <c r="D642" i="15"/>
  <c r="E642" i="15"/>
  <c r="F642" i="15"/>
  <c r="G642" i="15"/>
  <c r="H642" i="15"/>
  <c r="I642" i="15"/>
  <c r="J642" i="15"/>
  <c r="K642" i="15"/>
  <c r="N642" i="15"/>
  <c r="O642" i="15"/>
  <c r="P642" i="15"/>
  <c r="S642" i="15"/>
  <c r="D643" i="15"/>
  <c r="E643" i="15"/>
  <c r="F643" i="15"/>
  <c r="G643" i="15"/>
  <c r="H643" i="15"/>
  <c r="I643" i="15"/>
  <c r="J643" i="15"/>
  <c r="K643" i="15"/>
  <c r="N643" i="15"/>
  <c r="O643" i="15"/>
  <c r="P643" i="15"/>
  <c r="S643" i="15"/>
  <c r="D644" i="15"/>
  <c r="E644" i="15"/>
  <c r="F644" i="15"/>
  <c r="G644" i="15"/>
  <c r="H644" i="15"/>
  <c r="I644" i="15"/>
  <c r="J644" i="15"/>
  <c r="K644" i="15"/>
  <c r="N644" i="15"/>
  <c r="O644" i="15"/>
  <c r="P644" i="15"/>
  <c r="S644" i="15"/>
  <c r="D645" i="15"/>
  <c r="E645" i="15"/>
  <c r="F645" i="15"/>
  <c r="G645" i="15"/>
  <c r="H645" i="15"/>
  <c r="I645" i="15"/>
  <c r="J645" i="15"/>
  <c r="K645" i="15"/>
  <c r="N645" i="15"/>
  <c r="O645" i="15"/>
  <c r="P645" i="15"/>
  <c r="S645" i="15"/>
  <c r="D646" i="15"/>
  <c r="E646" i="15"/>
  <c r="F646" i="15"/>
  <c r="G646" i="15"/>
  <c r="H646" i="15"/>
  <c r="I646" i="15"/>
  <c r="J646" i="15"/>
  <c r="K646" i="15"/>
  <c r="N646" i="15"/>
  <c r="O646" i="15"/>
  <c r="P646" i="15"/>
  <c r="S646" i="15"/>
  <c r="D647" i="15"/>
  <c r="E647" i="15"/>
  <c r="F647" i="15"/>
  <c r="G647" i="15"/>
  <c r="H647" i="15"/>
  <c r="I647" i="15"/>
  <c r="J647" i="15"/>
  <c r="K647" i="15"/>
  <c r="N647" i="15"/>
  <c r="O647" i="15"/>
  <c r="P647" i="15"/>
  <c r="S647" i="15"/>
  <c r="D648" i="15"/>
  <c r="E648" i="15"/>
  <c r="F648" i="15"/>
  <c r="G648" i="15"/>
  <c r="H648" i="15"/>
  <c r="I648" i="15"/>
  <c r="J648" i="15"/>
  <c r="K648" i="15"/>
  <c r="N648" i="15"/>
  <c r="O648" i="15"/>
  <c r="P648" i="15"/>
  <c r="S648" i="15"/>
  <c r="D649" i="15"/>
  <c r="E649" i="15"/>
  <c r="F649" i="15"/>
  <c r="G649" i="15"/>
  <c r="H649" i="15"/>
  <c r="I649" i="15"/>
  <c r="J649" i="15"/>
  <c r="K649" i="15"/>
  <c r="N649" i="15"/>
  <c r="O649" i="15"/>
  <c r="P649" i="15"/>
  <c r="S649" i="15"/>
  <c r="D650" i="15"/>
  <c r="E650" i="15"/>
  <c r="F650" i="15"/>
  <c r="G650" i="15"/>
  <c r="H650" i="15"/>
  <c r="I650" i="15"/>
  <c r="J650" i="15"/>
  <c r="K650" i="15"/>
  <c r="N650" i="15"/>
  <c r="O650" i="15"/>
  <c r="P650" i="15"/>
  <c r="S650" i="15"/>
  <c r="D651" i="15"/>
  <c r="E651" i="15"/>
  <c r="F651" i="15"/>
  <c r="G651" i="15"/>
  <c r="H651" i="15"/>
  <c r="I651" i="15"/>
  <c r="J651" i="15"/>
  <c r="K651" i="15"/>
  <c r="N651" i="15"/>
  <c r="O651" i="15"/>
  <c r="P651" i="15"/>
  <c r="S651" i="15"/>
  <c r="E652" i="15"/>
  <c r="F652" i="15"/>
  <c r="G652" i="15"/>
  <c r="H652" i="15"/>
  <c r="I652" i="15"/>
  <c r="J652" i="15"/>
  <c r="K652" i="15"/>
  <c r="N652" i="15"/>
  <c r="O652" i="15"/>
  <c r="P652" i="15"/>
  <c r="S652" i="15"/>
  <c r="D653" i="15"/>
  <c r="F653" i="15"/>
  <c r="G653" i="15"/>
  <c r="H653" i="15"/>
  <c r="I653" i="15"/>
  <c r="J653" i="15"/>
  <c r="K653" i="15"/>
  <c r="N653" i="15"/>
  <c r="O653" i="15"/>
  <c r="P653" i="15"/>
  <c r="S653" i="15"/>
  <c r="D654" i="15"/>
  <c r="E654" i="15"/>
  <c r="F654" i="15"/>
  <c r="G654" i="15"/>
  <c r="H654" i="15"/>
  <c r="I654" i="15"/>
  <c r="J654" i="15"/>
  <c r="K654" i="15"/>
  <c r="N654" i="15"/>
  <c r="O654" i="15"/>
  <c r="P654" i="15"/>
  <c r="S654" i="15"/>
  <c r="D655" i="15"/>
  <c r="E655" i="15"/>
  <c r="F655" i="15"/>
  <c r="G655" i="15"/>
  <c r="H655" i="15"/>
  <c r="I655" i="15"/>
  <c r="J655" i="15"/>
  <c r="K655" i="15"/>
  <c r="N655" i="15"/>
  <c r="O655" i="15"/>
  <c r="P655" i="15"/>
  <c r="S655" i="15"/>
  <c r="D656" i="15"/>
  <c r="E656" i="15"/>
  <c r="F656" i="15"/>
  <c r="G656" i="15"/>
  <c r="H656" i="15"/>
  <c r="I656" i="15"/>
  <c r="J656" i="15"/>
  <c r="K656" i="15"/>
  <c r="N656" i="15"/>
  <c r="O656" i="15"/>
  <c r="P656" i="15"/>
  <c r="S656" i="15"/>
  <c r="D657" i="15"/>
  <c r="E657" i="15"/>
  <c r="F657" i="15"/>
  <c r="G657" i="15"/>
  <c r="H657" i="15"/>
  <c r="I657" i="15"/>
  <c r="J657" i="15"/>
  <c r="K657" i="15"/>
  <c r="N657" i="15"/>
  <c r="O657" i="15"/>
  <c r="P657" i="15"/>
  <c r="S657" i="15"/>
  <c r="D658" i="15"/>
  <c r="E658" i="15"/>
  <c r="F658" i="15"/>
  <c r="G658" i="15"/>
  <c r="H658" i="15"/>
  <c r="I658" i="15"/>
  <c r="J658" i="15"/>
  <c r="K658" i="15"/>
  <c r="N658" i="15"/>
  <c r="O658" i="15"/>
  <c r="P658" i="15"/>
  <c r="S658" i="15"/>
  <c r="D659" i="15"/>
  <c r="E659" i="15"/>
  <c r="F659" i="15"/>
  <c r="G659" i="15"/>
  <c r="H659" i="15"/>
  <c r="I659" i="15"/>
  <c r="J659" i="15"/>
  <c r="K659" i="15"/>
  <c r="N659" i="15"/>
  <c r="O659" i="15"/>
  <c r="P659" i="15"/>
  <c r="S659" i="15"/>
  <c r="D660" i="15"/>
  <c r="E660" i="15"/>
  <c r="F660" i="15"/>
  <c r="G660" i="15"/>
  <c r="H660" i="15"/>
  <c r="I660" i="15"/>
  <c r="J660" i="15"/>
  <c r="K660" i="15"/>
  <c r="N660" i="15"/>
  <c r="O660" i="15"/>
  <c r="P660" i="15"/>
  <c r="S660" i="15"/>
  <c r="D661" i="15"/>
  <c r="E661" i="15"/>
  <c r="F661" i="15"/>
  <c r="G661" i="15"/>
  <c r="H661" i="15"/>
  <c r="I661" i="15"/>
  <c r="J661" i="15"/>
  <c r="K661" i="15"/>
  <c r="N661" i="15"/>
  <c r="O661" i="15"/>
  <c r="P661" i="15"/>
  <c r="S661" i="15"/>
  <c r="D662" i="15"/>
  <c r="E662" i="15"/>
  <c r="F662" i="15"/>
  <c r="G662" i="15"/>
  <c r="H662" i="15"/>
  <c r="I662" i="15"/>
  <c r="J662" i="15"/>
  <c r="K662" i="15"/>
  <c r="N662" i="15"/>
  <c r="O662" i="15"/>
  <c r="P662" i="15"/>
  <c r="S662" i="15"/>
  <c r="D663" i="15"/>
  <c r="E663" i="15"/>
  <c r="F663" i="15"/>
  <c r="G663" i="15"/>
  <c r="H663" i="15"/>
  <c r="I663" i="15"/>
  <c r="J663" i="15"/>
  <c r="K663" i="15"/>
  <c r="N663" i="15"/>
  <c r="O663" i="15"/>
  <c r="P663" i="15"/>
  <c r="S663" i="15"/>
  <c r="D664" i="15"/>
  <c r="E664" i="15"/>
  <c r="F664" i="15"/>
  <c r="G664" i="15"/>
  <c r="H664" i="15"/>
  <c r="I664" i="15"/>
  <c r="J664" i="15"/>
  <c r="K664" i="15"/>
  <c r="N664" i="15"/>
  <c r="O664" i="15"/>
  <c r="P664" i="15"/>
  <c r="S664" i="15"/>
  <c r="D665" i="15"/>
  <c r="E665" i="15"/>
  <c r="F665" i="15"/>
  <c r="G665" i="15"/>
  <c r="H665" i="15"/>
  <c r="I665" i="15"/>
  <c r="J665" i="15"/>
  <c r="K665" i="15"/>
  <c r="N665" i="15"/>
  <c r="O665" i="15"/>
  <c r="P665" i="15"/>
  <c r="S665" i="15"/>
  <c r="D666" i="15"/>
  <c r="E666" i="15"/>
  <c r="F666" i="15"/>
  <c r="G666" i="15"/>
  <c r="H666" i="15"/>
  <c r="I666" i="15"/>
  <c r="J666" i="15"/>
  <c r="K666" i="15"/>
  <c r="N666" i="15"/>
  <c r="O666" i="15"/>
  <c r="P666" i="15"/>
  <c r="S666" i="15"/>
  <c r="D667" i="15"/>
  <c r="E667" i="15"/>
  <c r="F667" i="15"/>
  <c r="G667" i="15"/>
  <c r="H667" i="15"/>
  <c r="I667" i="15"/>
  <c r="J667" i="15"/>
  <c r="K667" i="15"/>
  <c r="N667" i="15"/>
  <c r="O667" i="15"/>
  <c r="P667" i="15"/>
  <c r="S667" i="15"/>
  <c r="E668" i="15"/>
  <c r="F668" i="15"/>
  <c r="G668" i="15"/>
  <c r="H668" i="15"/>
  <c r="I668" i="15"/>
  <c r="J668" i="15"/>
  <c r="K668" i="15"/>
  <c r="N668" i="15"/>
  <c r="O668" i="15"/>
  <c r="P668" i="15"/>
  <c r="S668" i="15"/>
  <c r="D669" i="15"/>
  <c r="F669" i="15"/>
  <c r="G669" i="15"/>
  <c r="H669" i="15"/>
  <c r="I669" i="15"/>
  <c r="J669" i="15"/>
  <c r="K669" i="15"/>
  <c r="N669" i="15"/>
  <c r="O669" i="15"/>
  <c r="P669" i="15"/>
  <c r="S669" i="15"/>
  <c r="D670" i="15"/>
  <c r="E670" i="15"/>
  <c r="F670" i="15"/>
  <c r="G670" i="15"/>
  <c r="H670" i="15"/>
  <c r="I670" i="15"/>
  <c r="J670" i="15"/>
  <c r="K670" i="15"/>
  <c r="N670" i="15"/>
  <c r="O670" i="15"/>
  <c r="P670" i="15"/>
  <c r="S670" i="15"/>
  <c r="D671" i="15"/>
  <c r="E671" i="15"/>
  <c r="F671" i="15"/>
  <c r="G671" i="15"/>
  <c r="H671" i="15"/>
  <c r="I671" i="15"/>
  <c r="J671" i="15"/>
  <c r="K671" i="15"/>
  <c r="N671" i="15"/>
  <c r="O671" i="15"/>
  <c r="P671" i="15"/>
  <c r="S671" i="15"/>
  <c r="D672" i="15"/>
  <c r="E672" i="15"/>
  <c r="F672" i="15"/>
  <c r="G672" i="15"/>
  <c r="H672" i="15"/>
  <c r="I672" i="15"/>
  <c r="J672" i="15"/>
  <c r="K672" i="15"/>
  <c r="N672" i="15"/>
  <c r="O672" i="15"/>
  <c r="P672" i="15"/>
  <c r="S672" i="15"/>
  <c r="D673" i="15"/>
  <c r="E673" i="15"/>
  <c r="F673" i="15"/>
  <c r="G673" i="15"/>
  <c r="H673" i="15"/>
  <c r="I673" i="15"/>
  <c r="J673" i="15"/>
  <c r="K673" i="15"/>
  <c r="N673" i="15"/>
  <c r="O673" i="15"/>
  <c r="P673" i="15"/>
  <c r="S673" i="15"/>
  <c r="D674" i="15"/>
  <c r="E674" i="15"/>
  <c r="F674" i="15"/>
  <c r="G674" i="15"/>
  <c r="H674" i="15"/>
  <c r="I674" i="15"/>
  <c r="J674" i="15"/>
  <c r="K674" i="15"/>
  <c r="N674" i="15"/>
  <c r="O674" i="15"/>
  <c r="P674" i="15"/>
  <c r="S674" i="15"/>
  <c r="D675" i="15"/>
  <c r="E675" i="15"/>
  <c r="F675" i="15"/>
  <c r="G675" i="15"/>
  <c r="H675" i="15"/>
  <c r="I675" i="15"/>
  <c r="J675" i="15"/>
  <c r="K675" i="15"/>
  <c r="N675" i="15"/>
  <c r="O675" i="15"/>
  <c r="P675" i="15"/>
  <c r="S675" i="15"/>
  <c r="D676" i="15"/>
  <c r="E676" i="15"/>
  <c r="F676" i="15"/>
  <c r="G676" i="15"/>
  <c r="H676" i="15"/>
  <c r="I676" i="15"/>
  <c r="J676" i="15"/>
  <c r="K676" i="15"/>
  <c r="N676" i="15"/>
  <c r="O676" i="15"/>
  <c r="P676" i="15"/>
  <c r="S676" i="15"/>
  <c r="D677" i="15"/>
  <c r="E677" i="15"/>
  <c r="F677" i="15"/>
  <c r="G677" i="15"/>
  <c r="H677" i="15"/>
  <c r="I677" i="15"/>
  <c r="J677" i="15"/>
  <c r="K677" i="15"/>
  <c r="N677" i="15"/>
  <c r="O677" i="15"/>
  <c r="P677" i="15"/>
  <c r="S677" i="15"/>
  <c r="D678" i="15"/>
  <c r="E678" i="15"/>
  <c r="F678" i="15"/>
  <c r="G678" i="15"/>
  <c r="H678" i="15"/>
  <c r="I678" i="15"/>
  <c r="J678" i="15"/>
  <c r="K678" i="15"/>
  <c r="N678" i="15"/>
  <c r="O678" i="15"/>
  <c r="P678" i="15"/>
  <c r="S678" i="15"/>
  <c r="D679" i="15"/>
  <c r="E679" i="15"/>
  <c r="F679" i="15"/>
  <c r="G679" i="15"/>
  <c r="H679" i="15"/>
  <c r="I679" i="15"/>
  <c r="J679" i="15"/>
  <c r="K679" i="15"/>
  <c r="N679" i="15"/>
  <c r="O679" i="15"/>
  <c r="P679" i="15"/>
  <c r="S679" i="15"/>
  <c r="D680" i="15"/>
  <c r="E680" i="15"/>
  <c r="F680" i="15"/>
  <c r="G680" i="15"/>
  <c r="H680" i="15"/>
  <c r="I680" i="15"/>
  <c r="J680" i="15"/>
  <c r="K680" i="15"/>
  <c r="N680" i="15"/>
  <c r="O680" i="15"/>
  <c r="P680" i="15"/>
  <c r="S680" i="15"/>
  <c r="D681" i="15"/>
  <c r="E681" i="15"/>
  <c r="F681" i="15"/>
  <c r="G681" i="15"/>
  <c r="H681" i="15"/>
  <c r="I681" i="15"/>
  <c r="J681" i="15"/>
  <c r="K681" i="15"/>
  <c r="N681" i="15"/>
  <c r="O681" i="15"/>
  <c r="P681" i="15"/>
  <c r="S681" i="15"/>
  <c r="D682" i="15"/>
  <c r="E682" i="15"/>
  <c r="F682" i="15"/>
  <c r="G682" i="15"/>
  <c r="H682" i="15"/>
  <c r="I682" i="15"/>
  <c r="J682" i="15"/>
  <c r="K682" i="15"/>
  <c r="N682" i="15"/>
  <c r="O682" i="15"/>
  <c r="P682" i="15"/>
  <c r="S682" i="15"/>
  <c r="D683" i="15"/>
  <c r="E683" i="15"/>
  <c r="F683" i="15"/>
  <c r="G683" i="15"/>
  <c r="H683" i="15"/>
  <c r="I683" i="15"/>
  <c r="J683" i="15"/>
  <c r="K683" i="15"/>
  <c r="N683" i="15"/>
  <c r="O683" i="15"/>
  <c r="P683" i="15"/>
  <c r="S683" i="15"/>
  <c r="E684" i="15"/>
  <c r="F684" i="15"/>
  <c r="G684" i="15"/>
  <c r="H684" i="15"/>
  <c r="I684" i="15"/>
  <c r="J684" i="15"/>
  <c r="K684" i="15"/>
  <c r="N684" i="15"/>
  <c r="O684" i="15"/>
  <c r="P684" i="15"/>
  <c r="S684" i="15"/>
  <c r="D685" i="15"/>
  <c r="F685" i="15"/>
  <c r="G685" i="15"/>
  <c r="H685" i="15"/>
  <c r="I685" i="15"/>
  <c r="J685" i="15"/>
  <c r="K685" i="15"/>
  <c r="N685" i="15"/>
  <c r="O685" i="15"/>
  <c r="P685" i="15"/>
  <c r="S685" i="15"/>
  <c r="D686" i="15"/>
  <c r="E686" i="15"/>
  <c r="F686" i="15"/>
  <c r="G686" i="15"/>
  <c r="H686" i="15"/>
  <c r="I686" i="15"/>
  <c r="J686" i="15"/>
  <c r="K686" i="15"/>
  <c r="N686" i="15"/>
  <c r="O686" i="15"/>
  <c r="P686" i="15"/>
  <c r="S686" i="15"/>
  <c r="D687" i="15"/>
  <c r="E687" i="15"/>
  <c r="F687" i="15"/>
  <c r="G687" i="15"/>
  <c r="H687" i="15"/>
  <c r="I687" i="15"/>
  <c r="J687" i="15"/>
  <c r="K687" i="15"/>
  <c r="N687" i="15"/>
  <c r="O687" i="15"/>
  <c r="P687" i="15"/>
  <c r="S687" i="15"/>
  <c r="D688" i="15"/>
  <c r="E688" i="15"/>
  <c r="F688" i="15"/>
  <c r="G688" i="15"/>
  <c r="H688" i="15"/>
  <c r="I688" i="15"/>
  <c r="J688" i="15"/>
  <c r="K688" i="15"/>
  <c r="N688" i="15"/>
  <c r="O688" i="15"/>
  <c r="P688" i="15"/>
  <c r="S688" i="15"/>
  <c r="D689" i="15"/>
  <c r="E689" i="15"/>
  <c r="F689" i="15"/>
  <c r="G689" i="15"/>
  <c r="H689" i="15"/>
  <c r="I689" i="15"/>
  <c r="J689" i="15"/>
  <c r="K689" i="15"/>
  <c r="N689" i="15"/>
  <c r="O689" i="15"/>
  <c r="P689" i="15"/>
  <c r="S689" i="15"/>
  <c r="D690" i="15"/>
  <c r="E690" i="15"/>
  <c r="F690" i="15"/>
  <c r="G690" i="15"/>
  <c r="H690" i="15"/>
  <c r="I690" i="15"/>
  <c r="J690" i="15"/>
  <c r="K690" i="15"/>
  <c r="N690" i="15"/>
  <c r="O690" i="15"/>
  <c r="P690" i="15"/>
  <c r="S690" i="15"/>
  <c r="D691" i="15"/>
  <c r="E691" i="15"/>
  <c r="F691" i="15"/>
  <c r="G691" i="15"/>
  <c r="H691" i="15"/>
  <c r="I691" i="15"/>
  <c r="J691" i="15"/>
  <c r="K691" i="15"/>
  <c r="N691" i="15"/>
  <c r="O691" i="15"/>
  <c r="P691" i="15"/>
  <c r="S691" i="15"/>
  <c r="D692" i="15"/>
  <c r="E692" i="15"/>
  <c r="F692" i="15"/>
  <c r="G692" i="15"/>
  <c r="H692" i="15"/>
  <c r="I692" i="15"/>
  <c r="J692" i="15"/>
  <c r="K692" i="15"/>
  <c r="N692" i="15"/>
  <c r="O692" i="15"/>
  <c r="P692" i="15"/>
  <c r="S692" i="15"/>
  <c r="D693" i="15"/>
  <c r="E693" i="15"/>
  <c r="F693" i="15"/>
  <c r="G693" i="15"/>
  <c r="H693" i="15"/>
  <c r="I693" i="15"/>
  <c r="J693" i="15"/>
  <c r="K693" i="15"/>
  <c r="N693" i="15"/>
  <c r="O693" i="15"/>
  <c r="P693" i="15"/>
  <c r="S693" i="15"/>
  <c r="D694" i="15"/>
  <c r="E694" i="15"/>
  <c r="F694" i="15"/>
  <c r="G694" i="15"/>
  <c r="H694" i="15"/>
  <c r="I694" i="15"/>
  <c r="J694" i="15"/>
  <c r="K694" i="15"/>
  <c r="N694" i="15"/>
  <c r="O694" i="15"/>
  <c r="P694" i="15"/>
  <c r="S694" i="15"/>
  <c r="D695" i="15"/>
  <c r="E695" i="15"/>
  <c r="F695" i="15"/>
  <c r="G695" i="15"/>
  <c r="H695" i="15"/>
  <c r="I695" i="15"/>
  <c r="J695" i="15"/>
  <c r="K695" i="15"/>
  <c r="N695" i="15"/>
  <c r="O695" i="15"/>
  <c r="P695" i="15"/>
  <c r="S695" i="15"/>
  <c r="D696" i="15"/>
  <c r="E696" i="15"/>
  <c r="F696" i="15"/>
  <c r="G696" i="15"/>
  <c r="H696" i="15"/>
  <c r="I696" i="15"/>
  <c r="J696" i="15"/>
  <c r="K696" i="15"/>
  <c r="N696" i="15"/>
  <c r="O696" i="15"/>
  <c r="P696" i="15"/>
  <c r="S696" i="15"/>
  <c r="D697" i="15"/>
  <c r="E697" i="15"/>
  <c r="F697" i="15"/>
  <c r="G697" i="15"/>
  <c r="H697" i="15"/>
  <c r="I697" i="15"/>
  <c r="J697" i="15"/>
  <c r="K697" i="15"/>
  <c r="N697" i="15"/>
  <c r="O697" i="15"/>
  <c r="P697" i="15"/>
  <c r="S697" i="15"/>
  <c r="D698" i="15"/>
  <c r="E698" i="15"/>
  <c r="F698" i="15"/>
  <c r="G698" i="15"/>
  <c r="H698" i="15"/>
  <c r="I698" i="15"/>
  <c r="J698" i="15"/>
  <c r="K698" i="15"/>
  <c r="N698" i="15"/>
  <c r="O698" i="15"/>
  <c r="P698" i="15"/>
  <c r="S698" i="15"/>
  <c r="D699" i="15"/>
  <c r="E699" i="15"/>
  <c r="F699" i="15"/>
  <c r="G699" i="15"/>
  <c r="H699" i="15"/>
  <c r="I699" i="15"/>
  <c r="J699" i="15"/>
  <c r="K699" i="15"/>
  <c r="N699" i="15"/>
  <c r="O699" i="15"/>
  <c r="P699" i="15"/>
  <c r="S699" i="15"/>
  <c r="E700" i="15"/>
  <c r="F700" i="15"/>
  <c r="G700" i="15"/>
  <c r="H700" i="15"/>
  <c r="I700" i="15"/>
  <c r="J700" i="15"/>
  <c r="K700" i="15"/>
  <c r="N700" i="15"/>
  <c r="O700" i="15"/>
  <c r="P700" i="15"/>
  <c r="S700" i="15"/>
  <c r="D701" i="15"/>
  <c r="F701" i="15"/>
  <c r="G701" i="15"/>
  <c r="H701" i="15"/>
  <c r="I701" i="15"/>
  <c r="J701" i="15"/>
  <c r="K701" i="15"/>
  <c r="N701" i="15"/>
  <c r="O701" i="15"/>
  <c r="P701" i="15"/>
  <c r="S701" i="15"/>
  <c r="D702" i="15"/>
  <c r="E702" i="15"/>
  <c r="F702" i="15"/>
  <c r="G702" i="15"/>
  <c r="H702" i="15"/>
  <c r="I702" i="15"/>
  <c r="J702" i="15"/>
  <c r="K702" i="15"/>
  <c r="N702" i="15"/>
  <c r="O702" i="15"/>
  <c r="P702" i="15"/>
  <c r="S702" i="15"/>
  <c r="D703" i="15"/>
  <c r="E703" i="15"/>
  <c r="F703" i="15"/>
  <c r="G703" i="15"/>
  <c r="H703" i="15"/>
  <c r="I703" i="15"/>
  <c r="J703" i="15"/>
  <c r="K703" i="15"/>
  <c r="N703" i="15"/>
  <c r="O703" i="15"/>
  <c r="P703" i="15"/>
  <c r="S703" i="15"/>
  <c r="D704" i="15"/>
  <c r="E704" i="15"/>
  <c r="F704" i="15"/>
  <c r="G704" i="15"/>
  <c r="H704" i="15"/>
  <c r="I704" i="15"/>
  <c r="J704" i="15"/>
  <c r="K704" i="15"/>
  <c r="N704" i="15"/>
  <c r="O704" i="15"/>
  <c r="P704" i="15"/>
  <c r="S704" i="15"/>
  <c r="D705" i="15"/>
  <c r="E705" i="15"/>
  <c r="F705" i="15"/>
  <c r="G705" i="15"/>
  <c r="H705" i="15"/>
  <c r="I705" i="15"/>
  <c r="J705" i="15"/>
  <c r="K705" i="15"/>
  <c r="N705" i="15"/>
  <c r="O705" i="15"/>
  <c r="P705" i="15"/>
  <c r="S705" i="15"/>
  <c r="D706" i="15"/>
  <c r="E706" i="15"/>
  <c r="F706" i="15"/>
  <c r="G706" i="15"/>
  <c r="H706" i="15"/>
  <c r="I706" i="15"/>
  <c r="J706" i="15"/>
  <c r="K706" i="15"/>
  <c r="N706" i="15"/>
  <c r="O706" i="15"/>
  <c r="P706" i="15"/>
  <c r="S706" i="15"/>
  <c r="D707" i="15"/>
  <c r="E707" i="15"/>
  <c r="F707" i="15"/>
  <c r="G707" i="15"/>
  <c r="H707" i="15"/>
  <c r="I707" i="15"/>
  <c r="J707" i="15"/>
  <c r="K707" i="15"/>
  <c r="N707" i="15"/>
  <c r="O707" i="15"/>
  <c r="P707" i="15"/>
  <c r="S707" i="15"/>
  <c r="D708" i="15"/>
  <c r="E708" i="15"/>
  <c r="F708" i="15"/>
  <c r="G708" i="15"/>
  <c r="H708" i="15"/>
  <c r="I708" i="15"/>
  <c r="J708" i="15"/>
  <c r="K708" i="15"/>
  <c r="N708" i="15"/>
  <c r="O708" i="15"/>
  <c r="P708" i="15"/>
  <c r="S708" i="15"/>
  <c r="D709" i="15"/>
  <c r="E709" i="15"/>
  <c r="F709" i="15"/>
  <c r="G709" i="15"/>
  <c r="H709" i="15"/>
  <c r="I709" i="15"/>
  <c r="J709" i="15"/>
  <c r="K709" i="15"/>
  <c r="N709" i="15"/>
  <c r="O709" i="15"/>
  <c r="P709" i="15"/>
  <c r="S709" i="15"/>
  <c r="D710" i="15"/>
  <c r="E710" i="15"/>
  <c r="F710" i="15"/>
  <c r="G710" i="15"/>
  <c r="H710" i="15"/>
  <c r="I710" i="15"/>
  <c r="J710" i="15"/>
  <c r="K710" i="15"/>
  <c r="N710" i="15"/>
  <c r="O710" i="15"/>
  <c r="P710" i="15"/>
  <c r="S710" i="15"/>
  <c r="D711" i="15"/>
  <c r="E711" i="15"/>
  <c r="F711" i="15"/>
  <c r="G711" i="15"/>
  <c r="H711" i="15"/>
  <c r="I711" i="15"/>
  <c r="J711" i="15"/>
  <c r="K711" i="15"/>
  <c r="N711" i="15"/>
  <c r="O711" i="15"/>
  <c r="P711" i="15"/>
  <c r="S711" i="15"/>
  <c r="D712" i="15"/>
  <c r="E712" i="15"/>
  <c r="F712" i="15"/>
  <c r="G712" i="15"/>
  <c r="H712" i="15"/>
  <c r="I712" i="15"/>
  <c r="J712" i="15"/>
  <c r="K712" i="15"/>
  <c r="N712" i="15"/>
  <c r="O712" i="15"/>
  <c r="P712" i="15"/>
  <c r="S712" i="15"/>
  <c r="D713" i="15"/>
  <c r="E713" i="15"/>
  <c r="F713" i="15"/>
  <c r="G713" i="15"/>
  <c r="H713" i="15"/>
  <c r="I713" i="15"/>
  <c r="J713" i="15"/>
  <c r="K713" i="15"/>
  <c r="N713" i="15"/>
  <c r="O713" i="15"/>
  <c r="P713" i="15"/>
  <c r="S713" i="15"/>
  <c r="D714" i="15"/>
  <c r="E714" i="15"/>
  <c r="F714" i="15"/>
  <c r="G714" i="15"/>
  <c r="H714" i="15"/>
  <c r="I714" i="15"/>
  <c r="J714" i="15"/>
  <c r="K714" i="15"/>
  <c r="N714" i="15"/>
  <c r="O714" i="15"/>
  <c r="P714" i="15"/>
  <c r="S714" i="15"/>
  <c r="D715" i="15"/>
  <c r="E715" i="15"/>
  <c r="F715" i="15"/>
  <c r="G715" i="15"/>
  <c r="H715" i="15"/>
  <c r="I715" i="15"/>
  <c r="J715" i="15"/>
  <c r="K715" i="15"/>
  <c r="N715" i="15"/>
  <c r="O715" i="15"/>
  <c r="P715" i="15"/>
  <c r="S715" i="15"/>
  <c r="E716" i="15"/>
  <c r="F716" i="15"/>
  <c r="G716" i="15"/>
  <c r="H716" i="15"/>
  <c r="I716" i="15"/>
  <c r="J716" i="15"/>
  <c r="K716" i="15"/>
  <c r="N716" i="15"/>
  <c r="O716" i="15"/>
  <c r="P716" i="15"/>
  <c r="S716" i="15"/>
  <c r="D717" i="15"/>
  <c r="F717" i="15"/>
  <c r="G717" i="15"/>
  <c r="H717" i="15"/>
  <c r="I717" i="15"/>
  <c r="J717" i="15"/>
  <c r="K717" i="15"/>
  <c r="N717" i="15"/>
  <c r="O717" i="15"/>
  <c r="P717" i="15"/>
  <c r="S717" i="15"/>
  <c r="D718" i="15"/>
  <c r="E718" i="15"/>
  <c r="F718" i="15"/>
  <c r="G718" i="15"/>
  <c r="H718" i="15"/>
  <c r="I718" i="15"/>
  <c r="J718" i="15"/>
  <c r="K718" i="15"/>
  <c r="N718" i="15"/>
  <c r="O718" i="15"/>
  <c r="P718" i="15"/>
  <c r="S718" i="15"/>
  <c r="D719" i="15"/>
  <c r="E719" i="15"/>
  <c r="F719" i="15"/>
  <c r="G719" i="15"/>
  <c r="H719" i="15"/>
  <c r="I719" i="15"/>
  <c r="J719" i="15"/>
  <c r="K719" i="15"/>
  <c r="N719" i="15"/>
  <c r="O719" i="15"/>
  <c r="P719" i="15"/>
  <c r="S719" i="15"/>
  <c r="D720" i="15"/>
  <c r="E720" i="15"/>
  <c r="F720" i="15"/>
  <c r="G720" i="15"/>
  <c r="H720" i="15"/>
  <c r="I720" i="15"/>
  <c r="J720" i="15"/>
  <c r="K720" i="15"/>
  <c r="N720" i="15"/>
  <c r="O720" i="15"/>
  <c r="P720" i="15"/>
  <c r="S720" i="15"/>
  <c r="D721" i="15"/>
  <c r="E721" i="15"/>
  <c r="F721" i="15"/>
  <c r="G721" i="15"/>
  <c r="H721" i="15"/>
  <c r="I721" i="15"/>
  <c r="J721" i="15"/>
  <c r="K721" i="15"/>
  <c r="N721" i="15"/>
  <c r="O721" i="15"/>
  <c r="P721" i="15"/>
  <c r="S721" i="15"/>
  <c r="D722" i="15"/>
  <c r="E722" i="15"/>
  <c r="F722" i="15"/>
  <c r="G722" i="15"/>
  <c r="H722" i="15"/>
  <c r="I722" i="15"/>
  <c r="J722" i="15"/>
  <c r="K722" i="15"/>
  <c r="N722" i="15"/>
  <c r="O722" i="15"/>
  <c r="P722" i="15"/>
  <c r="S722" i="15"/>
  <c r="D723" i="15"/>
  <c r="E723" i="15"/>
  <c r="F723" i="15"/>
  <c r="G723" i="15"/>
  <c r="H723" i="15"/>
  <c r="I723" i="15"/>
  <c r="J723" i="15"/>
  <c r="K723" i="15"/>
  <c r="N723" i="15"/>
  <c r="O723" i="15"/>
  <c r="P723" i="15"/>
  <c r="S723" i="15"/>
  <c r="D724" i="15"/>
  <c r="E724" i="15"/>
  <c r="F724" i="15"/>
  <c r="G724" i="15"/>
  <c r="H724" i="15"/>
  <c r="I724" i="15"/>
  <c r="J724" i="15"/>
  <c r="K724" i="15"/>
  <c r="N724" i="15"/>
  <c r="O724" i="15"/>
  <c r="P724" i="15"/>
  <c r="S724" i="15"/>
  <c r="D725" i="15"/>
  <c r="E725" i="15"/>
  <c r="F725" i="15"/>
  <c r="G725" i="15"/>
  <c r="H725" i="15"/>
  <c r="I725" i="15"/>
  <c r="J725" i="15"/>
  <c r="K725" i="15"/>
  <c r="N725" i="15"/>
  <c r="O725" i="15"/>
  <c r="P725" i="15"/>
  <c r="S725" i="15"/>
  <c r="E726" i="15"/>
  <c r="F726" i="15"/>
  <c r="G726" i="15"/>
  <c r="H726" i="15"/>
  <c r="I726" i="15"/>
  <c r="J726" i="15"/>
  <c r="K726" i="15"/>
  <c r="N726" i="15"/>
  <c r="O726" i="15"/>
  <c r="P726" i="15"/>
  <c r="S726" i="15"/>
  <c r="D727" i="15"/>
  <c r="E727" i="15"/>
  <c r="F727" i="15"/>
  <c r="G727" i="15"/>
  <c r="H727" i="15"/>
  <c r="I727" i="15"/>
  <c r="J727" i="15"/>
  <c r="K727" i="15"/>
  <c r="N727" i="15"/>
  <c r="O727" i="15"/>
  <c r="P727" i="15"/>
  <c r="S727" i="15"/>
  <c r="D728" i="15"/>
  <c r="E728" i="15"/>
  <c r="F728" i="15"/>
  <c r="G728" i="15"/>
  <c r="H728" i="15"/>
  <c r="I728" i="15"/>
  <c r="J728" i="15"/>
  <c r="K728" i="15"/>
  <c r="N728" i="15"/>
  <c r="O728" i="15"/>
  <c r="P728" i="15"/>
  <c r="S728" i="15"/>
  <c r="D729" i="15"/>
  <c r="E729" i="15"/>
  <c r="F729" i="15"/>
  <c r="G729" i="15"/>
  <c r="H729" i="15"/>
  <c r="I729" i="15"/>
  <c r="J729" i="15"/>
  <c r="K729" i="15"/>
  <c r="N729" i="15"/>
  <c r="O729" i="15"/>
  <c r="P729" i="15"/>
  <c r="S729" i="15"/>
  <c r="D730" i="15"/>
  <c r="E730" i="15"/>
  <c r="F730" i="15"/>
  <c r="G730" i="15"/>
  <c r="H730" i="15"/>
  <c r="I730" i="15"/>
  <c r="J730" i="15"/>
  <c r="K730" i="15"/>
  <c r="N730" i="15"/>
  <c r="O730" i="15"/>
  <c r="P730" i="15"/>
  <c r="S730" i="15"/>
  <c r="D731" i="15"/>
  <c r="E731" i="15"/>
  <c r="F731" i="15"/>
  <c r="G731" i="15"/>
  <c r="H731" i="15"/>
  <c r="I731" i="15"/>
  <c r="J731" i="15"/>
  <c r="K731" i="15"/>
  <c r="N731" i="15"/>
  <c r="O731" i="15"/>
  <c r="P731" i="15"/>
  <c r="S731" i="15"/>
  <c r="E732" i="15"/>
  <c r="F732" i="15"/>
  <c r="G732" i="15"/>
  <c r="H732" i="15"/>
  <c r="I732" i="15"/>
  <c r="J732" i="15"/>
  <c r="K732" i="15"/>
  <c r="N732" i="15"/>
  <c r="O732" i="15"/>
  <c r="P732" i="15"/>
  <c r="S732" i="15"/>
  <c r="D733" i="15"/>
  <c r="F733" i="15"/>
  <c r="G733" i="15"/>
  <c r="H733" i="15"/>
  <c r="I733" i="15"/>
  <c r="J733" i="15"/>
  <c r="K733" i="15"/>
  <c r="N733" i="15"/>
  <c r="O733" i="15"/>
  <c r="P733" i="15"/>
  <c r="S733" i="15"/>
  <c r="D734" i="15"/>
  <c r="E734" i="15"/>
  <c r="F734" i="15"/>
  <c r="G734" i="15"/>
  <c r="H734" i="15"/>
  <c r="I734" i="15"/>
  <c r="J734" i="15"/>
  <c r="K734" i="15"/>
  <c r="N734" i="15"/>
  <c r="O734" i="15"/>
  <c r="P734" i="15"/>
  <c r="S734" i="15"/>
  <c r="D735" i="15"/>
  <c r="E735" i="15"/>
  <c r="F735" i="15"/>
  <c r="G735" i="15"/>
  <c r="H735" i="15"/>
  <c r="I735" i="15"/>
  <c r="J735" i="15"/>
  <c r="K735" i="15"/>
  <c r="N735" i="15"/>
  <c r="O735" i="15"/>
  <c r="P735" i="15"/>
  <c r="S735" i="15"/>
  <c r="D736" i="15"/>
  <c r="E736" i="15"/>
  <c r="F736" i="15"/>
  <c r="G736" i="15"/>
  <c r="H736" i="15"/>
  <c r="I736" i="15"/>
  <c r="J736" i="15"/>
  <c r="K736" i="15"/>
  <c r="N736" i="15"/>
  <c r="O736" i="15"/>
  <c r="P736" i="15"/>
  <c r="S736" i="15"/>
  <c r="D737" i="15"/>
  <c r="F737" i="15"/>
  <c r="G737" i="15"/>
  <c r="H737" i="15"/>
  <c r="I737" i="15"/>
  <c r="J737" i="15"/>
  <c r="K737" i="15"/>
  <c r="N737" i="15"/>
  <c r="O737" i="15"/>
  <c r="P737" i="15"/>
  <c r="S737" i="15"/>
  <c r="D738" i="15"/>
  <c r="E738" i="15"/>
  <c r="F738" i="15"/>
  <c r="G738" i="15"/>
  <c r="H738" i="15"/>
  <c r="I738" i="15"/>
  <c r="J738" i="15"/>
  <c r="K738" i="15"/>
  <c r="N738" i="15"/>
  <c r="O738" i="15"/>
  <c r="P738" i="15"/>
  <c r="S738" i="15"/>
  <c r="D739" i="15"/>
  <c r="E739" i="15"/>
  <c r="F739" i="15"/>
  <c r="G739" i="15"/>
  <c r="H739" i="15"/>
  <c r="I739" i="15"/>
  <c r="J739" i="15"/>
  <c r="K739" i="15"/>
  <c r="N739" i="15"/>
  <c r="O739" i="15"/>
  <c r="P739" i="15"/>
  <c r="S739" i="15"/>
  <c r="D740" i="15"/>
  <c r="E740" i="15"/>
  <c r="F740" i="15"/>
  <c r="G740" i="15"/>
  <c r="H740" i="15"/>
  <c r="I740" i="15"/>
  <c r="J740" i="15"/>
  <c r="K740" i="15"/>
  <c r="N740" i="15"/>
  <c r="O740" i="15"/>
  <c r="P740" i="15"/>
  <c r="S740" i="15"/>
  <c r="D741" i="15"/>
  <c r="E741" i="15"/>
  <c r="F741" i="15"/>
  <c r="G741" i="15"/>
  <c r="H741" i="15"/>
  <c r="I741" i="15"/>
  <c r="J741" i="15"/>
  <c r="K741" i="15"/>
  <c r="N741" i="15"/>
  <c r="O741" i="15"/>
  <c r="P741" i="15"/>
  <c r="S741" i="15"/>
  <c r="E742" i="15"/>
  <c r="F742" i="15"/>
  <c r="G742" i="15"/>
  <c r="H742" i="15"/>
  <c r="I742" i="15"/>
  <c r="J742" i="15"/>
  <c r="K742" i="15"/>
  <c r="N742" i="15"/>
  <c r="O742" i="15"/>
  <c r="P742" i="15"/>
  <c r="S742" i="15"/>
  <c r="D743" i="15"/>
  <c r="E743" i="15"/>
  <c r="F743" i="15"/>
  <c r="G743" i="15"/>
  <c r="H743" i="15"/>
  <c r="I743" i="15"/>
  <c r="J743" i="15"/>
  <c r="K743" i="15"/>
  <c r="N743" i="15"/>
  <c r="O743" i="15"/>
  <c r="P743" i="15"/>
  <c r="S743" i="15"/>
  <c r="D744" i="15"/>
  <c r="E744" i="15"/>
  <c r="F744" i="15"/>
  <c r="G744" i="15"/>
  <c r="H744" i="15"/>
  <c r="I744" i="15"/>
  <c r="J744" i="15"/>
  <c r="K744" i="15"/>
  <c r="N744" i="15"/>
  <c r="O744" i="15"/>
  <c r="P744" i="15"/>
  <c r="S744" i="15"/>
  <c r="D745" i="15"/>
  <c r="E745" i="15"/>
  <c r="F745" i="15"/>
  <c r="G745" i="15"/>
  <c r="H745" i="15"/>
  <c r="I745" i="15"/>
  <c r="J745" i="15"/>
  <c r="K745" i="15"/>
  <c r="N745" i="15"/>
  <c r="O745" i="15"/>
  <c r="P745" i="15"/>
  <c r="S745" i="15"/>
  <c r="E746" i="15"/>
  <c r="F746" i="15"/>
  <c r="G746" i="15"/>
  <c r="H746" i="15"/>
  <c r="I746" i="15"/>
  <c r="J746" i="15"/>
  <c r="K746" i="15"/>
  <c r="N746" i="15"/>
  <c r="O746" i="15"/>
  <c r="P746" i="15"/>
  <c r="S746" i="15"/>
  <c r="D747" i="15"/>
  <c r="E747" i="15"/>
  <c r="F747" i="15"/>
  <c r="G747" i="15"/>
  <c r="H747" i="15"/>
  <c r="I747" i="15"/>
  <c r="J747" i="15"/>
  <c r="K747" i="15"/>
  <c r="N747" i="15"/>
  <c r="O747" i="15"/>
  <c r="P747" i="15"/>
  <c r="S747" i="15"/>
  <c r="E748" i="15"/>
  <c r="F748" i="15"/>
  <c r="G748" i="15"/>
  <c r="H748" i="15"/>
  <c r="I748" i="15"/>
  <c r="J748" i="15"/>
  <c r="K748" i="15"/>
  <c r="N748" i="15"/>
  <c r="O748" i="15"/>
  <c r="P748" i="15"/>
  <c r="S748" i="15"/>
  <c r="D749" i="15"/>
  <c r="F749" i="15"/>
  <c r="G749" i="15"/>
  <c r="H749" i="15"/>
  <c r="I749" i="15"/>
  <c r="J749" i="15"/>
  <c r="K749" i="15"/>
  <c r="N749" i="15"/>
  <c r="O749" i="15"/>
  <c r="P749" i="15"/>
  <c r="S749" i="15"/>
  <c r="D750" i="15"/>
  <c r="E750" i="15"/>
  <c r="F750" i="15"/>
  <c r="G750" i="15"/>
  <c r="H750" i="15"/>
  <c r="I750" i="15"/>
  <c r="J750" i="15"/>
  <c r="K750" i="15"/>
  <c r="N750" i="15"/>
  <c r="O750" i="15"/>
  <c r="P750" i="15"/>
  <c r="S750" i="15"/>
  <c r="D751" i="15"/>
  <c r="E751" i="15"/>
  <c r="F751" i="15"/>
  <c r="G751" i="15"/>
  <c r="H751" i="15"/>
  <c r="I751" i="15"/>
  <c r="J751" i="15"/>
  <c r="K751" i="15"/>
  <c r="N751" i="15"/>
  <c r="O751" i="15"/>
  <c r="P751" i="15"/>
  <c r="S751" i="15"/>
  <c r="D752" i="15"/>
  <c r="E752" i="15"/>
  <c r="F752" i="15"/>
  <c r="G752" i="15"/>
  <c r="H752" i="15"/>
  <c r="I752" i="15"/>
  <c r="J752" i="15"/>
  <c r="K752" i="15"/>
  <c r="N752" i="15"/>
  <c r="O752" i="15"/>
  <c r="P752" i="15"/>
  <c r="S752" i="15"/>
  <c r="D753" i="15"/>
  <c r="F753" i="15"/>
  <c r="G753" i="15"/>
  <c r="H753" i="15"/>
  <c r="I753" i="15"/>
  <c r="J753" i="15"/>
  <c r="K753" i="15"/>
  <c r="N753" i="15"/>
  <c r="O753" i="15"/>
  <c r="P753" i="15"/>
  <c r="S753" i="15"/>
  <c r="D754" i="15"/>
  <c r="E754" i="15"/>
  <c r="F754" i="15"/>
  <c r="G754" i="15"/>
  <c r="H754" i="15"/>
  <c r="I754" i="15"/>
  <c r="J754" i="15"/>
  <c r="K754" i="15"/>
  <c r="N754" i="15"/>
  <c r="O754" i="15"/>
  <c r="P754" i="15"/>
  <c r="S754" i="15"/>
  <c r="D755" i="15"/>
  <c r="E755" i="15"/>
  <c r="F755" i="15"/>
  <c r="G755" i="15"/>
  <c r="H755" i="15"/>
  <c r="I755" i="15"/>
  <c r="J755" i="15"/>
  <c r="K755" i="15"/>
  <c r="N755" i="15"/>
  <c r="O755" i="15"/>
  <c r="P755" i="15"/>
  <c r="S755" i="15"/>
  <c r="D756" i="15"/>
  <c r="E756" i="15"/>
  <c r="F756" i="15"/>
  <c r="G756" i="15"/>
  <c r="H756" i="15"/>
  <c r="I756" i="15"/>
  <c r="J756" i="15"/>
  <c r="K756" i="15"/>
  <c r="N756" i="15"/>
  <c r="O756" i="15"/>
  <c r="P756" i="15"/>
  <c r="S756" i="15"/>
  <c r="D757" i="15"/>
  <c r="E757" i="15"/>
  <c r="F757" i="15"/>
  <c r="G757" i="15"/>
  <c r="H757" i="15"/>
  <c r="I757" i="15"/>
  <c r="J757" i="15"/>
  <c r="K757" i="15"/>
  <c r="N757" i="15"/>
  <c r="O757" i="15"/>
  <c r="P757" i="15"/>
  <c r="S757" i="15"/>
  <c r="E758" i="15"/>
  <c r="F758" i="15"/>
  <c r="G758" i="15"/>
  <c r="H758" i="15"/>
  <c r="I758" i="15"/>
  <c r="J758" i="15"/>
  <c r="K758" i="15"/>
  <c r="N758" i="15"/>
  <c r="O758" i="15"/>
  <c r="P758" i="15"/>
  <c r="S758" i="15"/>
  <c r="D759" i="15"/>
  <c r="E759" i="15"/>
  <c r="F759" i="15"/>
  <c r="G759" i="15"/>
  <c r="H759" i="15"/>
  <c r="I759" i="15"/>
  <c r="J759" i="15"/>
  <c r="K759" i="15"/>
  <c r="N759" i="15"/>
  <c r="O759" i="15"/>
  <c r="P759" i="15"/>
  <c r="S759" i="15"/>
  <c r="D760" i="15"/>
  <c r="E760" i="15"/>
  <c r="F760" i="15"/>
  <c r="G760" i="15"/>
  <c r="H760" i="15"/>
  <c r="I760" i="15"/>
  <c r="J760" i="15"/>
  <c r="K760" i="15"/>
  <c r="N760" i="15"/>
  <c r="O760" i="15"/>
  <c r="P760" i="15"/>
  <c r="S760" i="15"/>
  <c r="D761" i="15"/>
  <c r="E761" i="15"/>
  <c r="F761" i="15"/>
  <c r="G761" i="15"/>
  <c r="H761" i="15"/>
  <c r="I761" i="15"/>
  <c r="J761" i="15"/>
  <c r="K761" i="15"/>
  <c r="N761" i="15"/>
  <c r="O761" i="15"/>
  <c r="P761" i="15"/>
  <c r="S761" i="15"/>
  <c r="E762" i="15"/>
  <c r="F762" i="15"/>
  <c r="G762" i="15"/>
  <c r="H762" i="15"/>
  <c r="I762" i="15"/>
  <c r="J762" i="15"/>
  <c r="K762" i="15"/>
  <c r="N762" i="15"/>
  <c r="O762" i="15"/>
  <c r="P762" i="15"/>
  <c r="S762" i="15"/>
  <c r="D763" i="15"/>
  <c r="E763" i="15"/>
  <c r="F763" i="15"/>
  <c r="G763" i="15"/>
  <c r="H763" i="15"/>
  <c r="I763" i="15"/>
  <c r="J763" i="15"/>
  <c r="K763" i="15"/>
  <c r="N763" i="15"/>
  <c r="O763" i="15"/>
  <c r="P763" i="15"/>
  <c r="S763" i="15"/>
  <c r="D764" i="15"/>
  <c r="E764" i="15"/>
  <c r="F764" i="15"/>
  <c r="G764" i="15"/>
  <c r="H764" i="15"/>
  <c r="I764" i="15"/>
  <c r="J764" i="15"/>
  <c r="K764" i="15"/>
  <c r="N764" i="15"/>
  <c r="O764" i="15"/>
  <c r="P764" i="15"/>
  <c r="S764" i="15"/>
  <c r="E765" i="15"/>
  <c r="F765" i="15"/>
  <c r="G765" i="15"/>
  <c r="H765" i="15"/>
  <c r="I765" i="15"/>
  <c r="J765" i="15"/>
  <c r="K765" i="15"/>
  <c r="N765" i="15"/>
  <c r="O765" i="15"/>
  <c r="P765" i="15"/>
  <c r="S765" i="15"/>
  <c r="D766" i="15"/>
  <c r="E766" i="15"/>
  <c r="F766" i="15"/>
  <c r="G766" i="15"/>
  <c r="H766" i="15"/>
  <c r="I766" i="15"/>
  <c r="J766" i="15"/>
  <c r="K766" i="15"/>
  <c r="N766" i="15"/>
  <c r="O766" i="15"/>
  <c r="P766" i="15"/>
  <c r="S766" i="15"/>
  <c r="D767" i="15"/>
  <c r="F767" i="15"/>
  <c r="G767" i="15"/>
  <c r="H767" i="15"/>
  <c r="I767" i="15"/>
  <c r="J767" i="15"/>
  <c r="K767" i="15"/>
  <c r="N767" i="15"/>
  <c r="O767" i="15"/>
  <c r="P767" i="15"/>
  <c r="S767" i="15"/>
  <c r="D768" i="15"/>
  <c r="E768" i="15"/>
  <c r="F768" i="15"/>
  <c r="G768" i="15"/>
  <c r="H768" i="15"/>
  <c r="I768" i="15"/>
  <c r="J768" i="15"/>
  <c r="K768" i="15"/>
  <c r="N768" i="15"/>
  <c r="O768" i="15"/>
  <c r="P768" i="15"/>
  <c r="S768" i="15"/>
  <c r="E769" i="15"/>
  <c r="F769" i="15"/>
  <c r="G769" i="15"/>
  <c r="H769" i="15"/>
  <c r="I769" i="15"/>
  <c r="J769" i="15"/>
  <c r="K769" i="15"/>
  <c r="N769" i="15"/>
  <c r="O769" i="15"/>
  <c r="P769" i="15"/>
  <c r="S769" i="15"/>
  <c r="D770" i="15"/>
  <c r="E770" i="15"/>
  <c r="F770" i="15"/>
  <c r="G770" i="15"/>
  <c r="H770" i="15"/>
  <c r="I770" i="15"/>
  <c r="J770" i="15"/>
  <c r="K770" i="15"/>
  <c r="N770" i="15"/>
  <c r="O770" i="15"/>
  <c r="P770" i="15"/>
  <c r="S770" i="15"/>
  <c r="D771" i="15"/>
  <c r="E771" i="15"/>
  <c r="F771" i="15"/>
  <c r="G771" i="15"/>
  <c r="H771" i="15"/>
  <c r="I771" i="15"/>
  <c r="J771" i="15"/>
  <c r="K771" i="15"/>
  <c r="N771" i="15"/>
  <c r="O771" i="15"/>
  <c r="P771" i="15"/>
  <c r="S771" i="15"/>
  <c r="D772" i="15"/>
  <c r="E772" i="15"/>
  <c r="F772" i="15"/>
  <c r="G772" i="15"/>
  <c r="H772" i="15"/>
  <c r="I772" i="15"/>
  <c r="J772" i="15"/>
  <c r="K772" i="15"/>
  <c r="N772" i="15"/>
  <c r="O772" i="15"/>
  <c r="P772" i="15"/>
  <c r="S772" i="15"/>
  <c r="D773" i="15"/>
  <c r="E773" i="15"/>
  <c r="F773" i="15"/>
  <c r="G773" i="15"/>
  <c r="H773" i="15"/>
  <c r="I773" i="15"/>
  <c r="J773" i="15"/>
  <c r="K773" i="15"/>
  <c r="N773" i="15"/>
  <c r="O773" i="15"/>
  <c r="P773" i="15"/>
  <c r="S773" i="15"/>
  <c r="D774" i="15"/>
  <c r="E774" i="15"/>
  <c r="F774" i="15"/>
  <c r="G774" i="15"/>
  <c r="H774" i="15"/>
  <c r="I774" i="15"/>
  <c r="J774" i="15"/>
  <c r="K774" i="15"/>
  <c r="N774" i="15"/>
  <c r="O774" i="15"/>
  <c r="P774" i="15"/>
  <c r="S774" i="15"/>
  <c r="D775" i="15"/>
  <c r="E775" i="15"/>
  <c r="F775" i="15"/>
  <c r="G775" i="15"/>
  <c r="H775" i="15"/>
  <c r="I775" i="15"/>
  <c r="J775" i="15"/>
  <c r="K775" i="15"/>
  <c r="N775" i="15"/>
  <c r="O775" i="15"/>
  <c r="P775" i="15"/>
  <c r="S775" i="15"/>
  <c r="D776" i="15"/>
  <c r="E776" i="15"/>
  <c r="F776" i="15"/>
  <c r="G776" i="15"/>
  <c r="H776" i="15"/>
  <c r="I776" i="15"/>
  <c r="J776" i="15"/>
  <c r="K776" i="15"/>
  <c r="N776" i="15"/>
  <c r="O776" i="15"/>
  <c r="P776" i="15"/>
  <c r="S776" i="15"/>
  <c r="D777" i="15"/>
  <c r="E777" i="15"/>
  <c r="F777" i="15"/>
  <c r="G777" i="15"/>
  <c r="H777" i="15"/>
  <c r="I777" i="15"/>
  <c r="J777" i="15"/>
  <c r="K777" i="15"/>
  <c r="N777" i="15"/>
  <c r="O777" i="15"/>
  <c r="P777" i="15"/>
  <c r="S777" i="15"/>
  <c r="E778" i="15"/>
  <c r="F778" i="15"/>
  <c r="G778" i="15"/>
  <c r="H778" i="15"/>
  <c r="I778" i="15"/>
  <c r="J778" i="15"/>
  <c r="K778" i="15"/>
  <c r="N778" i="15"/>
  <c r="O778" i="15"/>
  <c r="P778" i="15"/>
  <c r="S778" i="15"/>
  <c r="D779" i="15"/>
  <c r="E779" i="15"/>
  <c r="F779" i="15"/>
  <c r="G779" i="15"/>
  <c r="H779" i="15"/>
  <c r="I779" i="15"/>
  <c r="J779" i="15"/>
  <c r="K779" i="15"/>
  <c r="N779" i="15"/>
  <c r="O779" i="15"/>
  <c r="P779" i="15"/>
  <c r="S779" i="15"/>
  <c r="D780" i="15"/>
  <c r="E780" i="15"/>
  <c r="F780" i="15"/>
  <c r="G780" i="15"/>
  <c r="H780" i="15"/>
  <c r="I780" i="15"/>
  <c r="J780" i="15"/>
  <c r="K780" i="15"/>
  <c r="N780" i="15"/>
  <c r="O780" i="15"/>
  <c r="P780" i="15"/>
  <c r="S780" i="15"/>
  <c r="E781" i="15"/>
  <c r="F781" i="15"/>
  <c r="G781" i="15"/>
  <c r="H781" i="15"/>
  <c r="I781" i="15"/>
  <c r="J781" i="15"/>
  <c r="K781" i="15"/>
  <c r="N781" i="15"/>
  <c r="O781" i="15"/>
  <c r="P781" i="15"/>
  <c r="S781" i="15"/>
  <c r="D782" i="15"/>
  <c r="E782" i="15"/>
  <c r="F782" i="15"/>
  <c r="G782" i="15"/>
  <c r="H782" i="15"/>
  <c r="I782" i="15"/>
  <c r="J782" i="15"/>
  <c r="K782" i="15"/>
  <c r="N782" i="15"/>
  <c r="O782" i="15"/>
  <c r="P782" i="15"/>
  <c r="S782" i="15"/>
  <c r="D783" i="15"/>
  <c r="F783" i="15"/>
  <c r="G783" i="15"/>
  <c r="H783" i="15"/>
  <c r="I783" i="15"/>
  <c r="J783" i="15"/>
  <c r="K783" i="15"/>
  <c r="N783" i="15"/>
  <c r="O783" i="15"/>
  <c r="P783" i="15"/>
  <c r="S783" i="15"/>
  <c r="D784" i="15"/>
  <c r="E784" i="15"/>
  <c r="F784" i="15"/>
  <c r="G784" i="15"/>
  <c r="H784" i="15"/>
  <c r="I784" i="15"/>
  <c r="J784" i="15"/>
  <c r="K784" i="15"/>
  <c r="N784" i="15"/>
  <c r="O784" i="15"/>
  <c r="P784" i="15"/>
  <c r="S784" i="15"/>
  <c r="E785" i="15"/>
  <c r="F785" i="15"/>
  <c r="G785" i="15"/>
  <c r="H785" i="15"/>
  <c r="I785" i="15"/>
  <c r="J785" i="15"/>
  <c r="K785" i="15"/>
  <c r="N785" i="15"/>
  <c r="O785" i="15"/>
  <c r="P785" i="15"/>
  <c r="S785" i="15"/>
  <c r="D786" i="15"/>
  <c r="E786" i="15"/>
  <c r="F786" i="15"/>
  <c r="G786" i="15"/>
  <c r="H786" i="15"/>
  <c r="I786" i="15"/>
  <c r="J786" i="15"/>
  <c r="K786" i="15"/>
  <c r="N786" i="15"/>
  <c r="O786" i="15"/>
  <c r="P786" i="15"/>
  <c r="S786" i="15"/>
  <c r="D787" i="15"/>
  <c r="E787" i="15"/>
  <c r="F787" i="15"/>
  <c r="G787" i="15"/>
  <c r="H787" i="15"/>
  <c r="I787" i="15"/>
  <c r="J787" i="15"/>
  <c r="K787" i="15"/>
  <c r="N787" i="15"/>
  <c r="O787" i="15"/>
  <c r="P787" i="15"/>
  <c r="S787" i="15"/>
  <c r="D788" i="15"/>
  <c r="E788" i="15"/>
  <c r="F788" i="15"/>
  <c r="G788" i="15"/>
  <c r="H788" i="15"/>
  <c r="I788" i="15"/>
  <c r="J788" i="15"/>
  <c r="K788" i="15"/>
  <c r="N788" i="15"/>
  <c r="O788" i="15"/>
  <c r="P788" i="15"/>
  <c r="S788" i="15"/>
  <c r="D789" i="15"/>
  <c r="E789" i="15"/>
  <c r="F789" i="15"/>
  <c r="G789" i="15"/>
  <c r="H789" i="15"/>
  <c r="I789" i="15"/>
  <c r="J789" i="15"/>
  <c r="K789" i="15"/>
  <c r="N789" i="15"/>
  <c r="O789" i="15"/>
  <c r="P789" i="15"/>
  <c r="S789" i="15"/>
  <c r="D790" i="15"/>
  <c r="E790" i="15"/>
  <c r="F790" i="15"/>
  <c r="G790" i="15"/>
  <c r="H790" i="15"/>
  <c r="I790" i="15"/>
  <c r="J790" i="15"/>
  <c r="K790" i="15"/>
  <c r="N790" i="15"/>
  <c r="O790" i="15"/>
  <c r="P790" i="15"/>
  <c r="S790" i="15"/>
  <c r="D791" i="15"/>
  <c r="E791" i="15"/>
  <c r="F791" i="15"/>
  <c r="G791" i="15"/>
  <c r="H791" i="15"/>
  <c r="I791" i="15"/>
  <c r="J791" i="15"/>
  <c r="K791" i="15"/>
  <c r="N791" i="15"/>
  <c r="O791" i="15"/>
  <c r="P791" i="15"/>
  <c r="S791" i="15"/>
  <c r="D792" i="15"/>
  <c r="E792" i="15"/>
  <c r="F792" i="15"/>
  <c r="G792" i="15"/>
  <c r="H792" i="15"/>
  <c r="I792" i="15"/>
  <c r="J792" i="15"/>
  <c r="K792" i="15"/>
  <c r="N792" i="15"/>
  <c r="O792" i="15"/>
  <c r="P792" i="15"/>
  <c r="S792" i="15"/>
  <c r="D793" i="15"/>
  <c r="E793" i="15"/>
  <c r="F793" i="15"/>
  <c r="G793" i="15"/>
  <c r="H793" i="15"/>
  <c r="I793" i="15"/>
  <c r="J793" i="15"/>
  <c r="K793" i="15"/>
  <c r="N793" i="15"/>
  <c r="O793" i="15"/>
  <c r="P793" i="15"/>
  <c r="S793" i="15"/>
  <c r="E794" i="15"/>
  <c r="F794" i="15"/>
  <c r="G794" i="15"/>
  <c r="H794" i="15"/>
  <c r="I794" i="15"/>
  <c r="J794" i="15"/>
  <c r="K794" i="15"/>
  <c r="N794" i="15"/>
  <c r="O794" i="15"/>
  <c r="P794" i="15"/>
  <c r="S794" i="15"/>
  <c r="D795" i="15"/>
  <c r="E795" i="15"/>
  <c r="F795" i="15"/>
  <c r="G795" i="15"/>
  <c r="H795" i="15"/>
  <c r="I795" i="15"/>
  <c r="J795" i="15"/>
  <c r="K795" i="15"/>
  <c r="N795" i="15"/>
  <c r="O795" i="15"/>
  <c r="P795" i="15"/>
  <c r="S795" i="15"/>
  <c r="D796" i="15"/>
  <c r="E796" i="15"/>
  <c r="F796" i="15"/>
  <c r="G796" i="15"/>
  <c r="H796" i="15"/>
  <c r="I796" i="15"/>
  <c r="J796" i="15"/>
  <c r="K796" i="15"/>
  <c r="N796" i="15"/>
  <c r="O796" i="15"/>
  <c r="P796" i="15"/>
  <c r="S796" i="15"/>
  <c r="E797" i="15"/>
  <c r="F797" i="15"/>
  <c r="G797" i="15"/>
  <c r="H797" i="15"/>
  <c r="I797" i="15"/>
  <c r="J797" i="15"/>
  <c r="K797" i="15"/>
  <c r="N797" i="15"/>
  <c r="O797" i="15"/>
  <c r="P797" i="15"/>
  <c r="S797" i="15"/>
  <c r="D798" i="15"/>
  <c r="E798" i="15"/>
  <c r="F798" i="15"/>
  <c r="G798" i="15"/>
  <c r="H798" i="15"/>
  <c r="I798" i="15"/>
  <c r="J798" i="15"/>
  <c r="K798" i="15"/>
  <c r="N798" i="15"/>
  <c r="O798" i="15"/>
  <c r="P798" i="15"/>
  <c r="S798" i="15"/>
  <c r="D799" i="15"/>
  <c r="F799" i="15"/>
  <c r="G799" i="15"/>
  <c r="H799" i="15"/>
  <c r="I799" i="15"/>
  <c r="J799" i="15"/>
  <c r="K799" i="15"/>
  <c r="N799" i="15"/>
  <c r="O799" i="15"/>
  <c r="P799" i="15"/>
  <c r="S799" i="15"/>
  <c r="D800" i="15"/>
  <c r="E800" i="15"/>
  <c r="F800" i="15"/>
  <c r="G800" i="15"/>
  <c r="H800" i="15"/>
  <c r="I800" i="15"/>
  <c r="J800" i="15"/>
  <c r="K800" i="15"/>
  <c r="N800" i="15"/>
  <c r="O800" i="15"/>
  <c r="P800" i="15"/>
  <c r="S800" i="15"/>
  <c r="E801" i="15"/>
  <c r="F801" i="15"/>
  <c r="G801" i="15"/>
  <c r="H801" i="15"/>
  <c r="I801" i="15"/>
  <c r="J801" i="15"/>
  <c r="K801" i="15"/>
  <c r="N801" i="15"/>
  <c r="O801" i="15"/>
  <c r="P801" i="15"/>
  <c r="S801" i="15"/>
  <c r="D802" i="15"/>
  <c r="E802" i="15"/>
  <c r="F802" i="15"/>
  <c r="G802" i="15"/>
  <c r="H802" i="15"/>
  <c r="I802" i="15"/>
  <c r="J802" i="15"/>
  <c r="K802" i="15"/>
  <c r="N802" i="15"/>
  <c r="O802" i="15"/>
  <c r="P802" i="15"/>
  <c r="S802" i="15"/>
  <c r="D803" i="15"/>
  <c r="E803" i="15"/>
  <c r="F803" i="15"/>
  <c r="G803" i="15"/>
  <c r="H803" i="15"/>
  <c r="I803" i="15"/>
  <c r="J803" i="15"/>
  <c r="K803" i="15"/>
  <c r="N803" i="15"/>
  <c r="O803" i="15"/>
  <c r="P803" i="15"/>
  <c r="S803" i="15"/>
  <c r="D804" i="15"/>
  <c r="E804" i="15"/>
  <c r="F804" i="15"/>
  <c r="G804" i="15"/>
  <c r="H804" i="15"/>
  <c r="I804" i="15"/>
  <c r="J804" i="15"/>
  <c r="K804" i="15"/>
  <c r="N804" i="15"/>
  <c r="O804" i="15"/>
  <c r="P804" i="15"/>
  <c r="S804" i="15"/>
  <c r="D805" i="15"/>
  <c r="E805" i="15"/>
  <c r="F805" i="15"/>
  <c r="G805" i="15"/>
  <c r="H805" i="15"/>
  <c r="I805" i="15"/>
  <c r="J805" i="15"/>
  <c r="K805" i="15"/>
  <c r="N805" i="15"/>
  <c r="O805" i="15"/>
  <c r="P805" i="15"/>
  <c r="S805" i="15"/>
  <c r="D806" i="15"/>
  <c r="E806" i="15"/>
  <c r="F806" i="15"/>
  <c r="G806" i="15"/>
  <c r="H806" i="15"/>
  <c r="I806" i="15"/>
  <c r="J806" i="15"/>
  <c r="K806" i="15"/>
  <c r="N806" i="15"/>
  <c r="O806" i="15"/>
  <c r="P806" i="15"/>
  <c r="S806" i="15"/>
  <c r="D807" i="15"/>
  <c r="E807" i="15"/>
  <c r="F807" i="15"/>
  <c r="G807" i="15"/>
  <c r="H807" i="15"/>
  <c r="I807" i="15"/>
  <c r="J807" i="15"/>
  <c r="K807" i="15"/>
  <c r="N807" i="15"/>
  <c r="O807" i="15"/>
  <c r="P807" i="15"/>
  <c r="S807" i="15"/>
  <c r="D808" i="15"/>
  <c r="E808" i="15"/>
  <c r="F808" i="15"/>
  <c r="G808" i="15"/>
  <c r="H808" i="15"/>
  <c r="I808" i="15"/>
  <c r="J808" i="15"/>
  <c r="K808" i="15"/>
  <c r="N808" i="15"/>
  <c r="O808" i="15"/>
  <c r="P808" i="15"/>
  <c r="S808" i="15"/>
  <c r="D809" i="15"/>
  <c r="E809" i="15"/>
  <c r="F809" i="15"/>
  <c r="G809" i="15"/>
  <c r="H809" i="15"/>
  <c r="I809" i="15"/>
  <c r="J809" i="15"/>
  <c r="K809" i="15"/>
  <c r="N809" i="15"/>
  <c r="O809" i="15"/>
  <c r="P809" i="15"/>
  <c r="S809" i="15"/>
  <c r="E810" i="15"/>
  <c r="F810" i="15"/>
  <c r="G810" i="15"/>
  <c r="H810" i="15"/>
  <c r="I810" i="15"/>
  <c r="J810" i="15"/>
  <c r="K810" i="15"/>
  <c r="N810" i="15"/>
  <c r="O810" i="15"/>
  <c r="P810" i="15"/>
  <c r="S810" i="15"/>
  <c r="D811" i="15"/>
  <c r="E811" i="15"/>
  <c r="F811" i="15"/>
  <c r="G811" i="15"/>
  <c r="H811" i="15"/>
  <c r="I811" i="15"/>
  <c r="J811" i="15"/>
  <c r="K811" i="15"/>
  <c r="N811" i="15"/>
  <c r="O811" i="15"/>
  <c r="P811" i="15"/>
  <c r="S811" i="15"/>
  <c r="D812" i="15"/>
  <c r="E812" i="15"/>
  <c r="F812" i="15"/>
  <c r="G812" i="15"/>
  <c r="H812" i="15"/>
  <c r="I812" i="15"/>
  <c r="J812" i="15"/>
  <c r="K812" i="15"/>
  <c r="N812" i="15"/>
  <c r="O812" i="15"/>
  <c r="P812" i="15"/>
  <c r="S812" i="15"/>
  <c r="E813" i="15"/>
  <c r="F813" i="15"/>
  <c r="G813" i="15"/>
  <c r="H813" i="15"/>
  <c r="I813" i="15"/>
  <c r="J813" i="15"/>
  <c r="K813" i="15"/>
  <c r="N813" i="15"/>
  <c r="O813" i="15"/>
  <c r="P813" i="15"/>
  <c r="S813" i="15"/>
  <c r="D814" i="15"/>
  <c r="E814" i="15"/>
  <c r="F814" i="15"/>
  <c r="G814" i="15"/>
  <c r="H814" i="15"/>
  <c r="I814" i="15"/>
  <c r="J814" i="15"/>
  <c r="K814" i="15"/>
  <c r="N814" i="15"/>
  <c r="O814" i="15"/>
  <c r="P814" i="15"/>
  <c r="S814" i="15"/>
  <c r="D815" i="15"/>
  <c r="F815" i="15"/>
  <c r="G815" i="15"/>
  <c r="H815" i="15"/>
  <c r="I815" i="15"/>
  <c r="J815" i="15"/>
  <c r="K815" i="15"/>
  <c r="N815" i="15"/>
  <c r="O815" i="15"/>
  <c r="P815" i="15"/>
  <c r="S815" i="15"/>
  <c r="D816" i="15"/>
  <c r="E816" i="15"/>
  <c r="F816" i="15"/>
  <c r="G816" i="15"/>
  <c r="H816" i="15"/>
  <c r="I816" i="15"/>
  <c r="J816" i="15"/>
  <c r="K816" i="15"/>
  <c r="N816" i="15"/>
  <c r="O816" i="15"/>
  <c r="P816" i="15"/>
  <c r="S816" i="15"/>
  <c r="E817" i="15"/>
  <c r="F817" i="15"/>
  <c r="G817" i="15"/>
  <c r="H817" i="15"/>
  <c r="I817" i="15"/>
  <c r="J817" i="15"/>
  <c r="K817" i="15"/>
  <c r="N817" i="15"/>
  <c r="O817" i="15"/>
  <c r="P817" i="15"/>
  <c r="S817" i="15"/>
  <c r="D818" i="15"/>
  <c r="E818" i="15"/>
  <c r="F818" i="15"/>
  <c r="G818" i="15"/>
  <c r="H818" i="15"/>
  <c r="I818" i="15"/>
  <c r="J818" i="15"/>
  <c r="K818" i="15"/>
  <c r="N818" i="15"/>
  <c r="O818" i="15"/>
  <c r="P818" i="15"/>
  <c r="S818" i="15"/>
  <c r="D819" i="15"/>
  <c r="E819" i="15"/>
  <c r="F819" i="15"/>
  <c r="G819" i="15"/>
  <c r="H819" i="15"/>
  <c r="I819" i="15"/>
  <c r="J819" i="15"/>
  <c r="K819" i="15"/>
  <c r="N819" i="15"/>
  <c r="O819" i="15"/>
  <c r="P819" i="15"/>
  <c r="S819" i="15"/>
  <c r="D820" i="15"/>
  <c r="E820" i="15"/>
  <c r="F820" i="15"/>
  <c r="G820" i="15"/>
  <c r="H820" i="15"/>
  <c r="I820" i="15"/>
  <c r="J820" i="15"/>
  <c r="K820" i="15"/>
  <c r="N820" i="15"/>
  <c r="O820" i="15"/>
  <c r="P820" i="15"/>
  <c r="S820" i="15"/>
  <c r="D821" i="15"/>
  <c r="E821" i="15"/>
  <c r="F821" i="15"/>
  <c r="G821" i="15"/>
  <c r="H821" i="15"/>
  <c r="I821" i="15"/>
  <c r="J821" i="15"/>
  <c r="K821" i="15"/>
  <c r="N821" i="15"/>
  <c r="O821" i="15"/>
  <c r="P821" i="15"/>
  <c r="S821" i="15"/>
  <c r="D822" i="15"/>
  <c r="E822" i="15"/>
  <c r="F822" i="15"/>
  <c r="G822" i="15"/>
  <c r="H822" i="15"/>
  <c r="I822" i="15"/>
  <c r="J822" i="15"/>
  <c r="K822" i="15"/>
  <c r="N822" i="15"/>
  <c r="O822" i="15"/>
  <c r="P822" i="15"/>
  <c r="S822" i="15"/>
  <c r="D823" i="15"/>
  <c r="E823" i="15"/>
  <c r="F823" i="15"/>
  <c r="G823" i="15"/>
  <c r="H823" i="15"/>
  <c r="I823" i="15"/>
  <c r="J823" i="15"/>
  <c r="K823" i="15"/>
  <c r="N823" i="15"/>
  <c r="O823" i="15"/>
  <c r="P823" i="15"/>
  <c r="S823" i="15"/>
  <c r="D824" i="15"/>
  <c r="E824" i="15"/>
  <c r="F824" i="15"/>
  <c r="G824" i="15"/>
  <c r="H824" i="15"/>
  <c r="I824" i="15"/>
  <c r="J824" i="15"/>
  <c r="K824" i="15"/>
  <c r="N824" i="15"/>
  <c r="O824" i="15"/>
  <c r="P824" i="15"/>
  <c r="S824" i="15"/>
  <c r="D825" i="15"/>
  <c r="E825" i="15"/>
  <c r="F825" i="15"/>
  <c r="G825" i="15"/>
  <c r="H825" i="15"/>
  <c r="I825" i="15"/>
  <c r="J825" i="15"/>
  <c r="K825" i="15"/>
  <c r="N825" i="15"/>
  <c r="O825" i="15"/>
  <c r="P825" i="15"/>
  <c r="S825" i="15"/>
  <c r="E826" i="15"/>
  <c r="F826" i="15"/>
  <c r="G826" i="15"/>
  <c r="H826" i="15"/>
  <c r="I826" i="15"/>
  <c r="J826" i="15"/>
  <c r="K826" i="15"/>
  <c r="N826" i="15"/>
  <c r="O826" i="15"/>
  <c r="P826" i="15"/>
  <c r="S826" i="15"/>
  <c r="D827" i="15"/>
  <c r="E827" i="15"/>
  <c r="F827" i="15"/>
  <c r="G827" i="15"/>
  <c r="H827" i="15"/>
  <c r="I827" i="15"/>
  <c r="J827" i="15"/>
  <c r="K827" i="15"/>
  <c r="N827" i="15"/>
  <c r="O827" i="15"/>
  <c r="P827" i="15"/>
  <c r="S827" i="15"/>
  <c r="D828" i="15"/>
  <c r="E828" i="15"/>
  <c r="F828" i="15"/>
  <c r="G828" i="15"/>
  <c r="H828" i="15"/>
  <c r="I828" i="15"/>
  <c r="J828" i="15"/>
  <c r="K828" i="15"/>
  <c r="N828" i="15"/>
  <c r="O828" i="15"/>
  <c r="P828" i="15"/>
  <c r="S828" i="15"/>
  <c r="E829" i="15"/>
  <c r="F829" i="15"/>
  <c r="G829" i="15"/>
  <c r="H829" i="15"/>
  <c r="I829" i="15"/>
  <c r="J829" i="15"/>
  <c r="K829" i="15"/>
  <c r="N829" i="15"/>
  <c r="O829" i="15"/>
  <c r="P829" i="15"/>
  <c r="S829" i="15"/>
  <c r="D830" i="15"/>
  <c r="E830" i="15"/>
  <c r="F830" i="15"/>
  <c r="G830" i="15"/>
  <c r="H830" i="15"/>
  <c r="I830" i="15"/>
  <c r="J830" i="15"/>
  <c r="K830" i="15"/>
  <c r="N830" i="15"/>
  <c r="O830" i="15"/>
  <c r="P830" i="15"/>
  <c r="S830" i="15"/>
  <c r="D831" i="15"/>
  <c r="F831" i="15"/>
  <c r="G831" i="15"/>
  <c r="H831" i="15"/>
  <c r="I831" i="15"/>
  <c r="J831" i="15"/>
  <c r="K831" i="15"/>
  <c r="N831" i="15"/>
  <c r="O831" i="15"/>
  <c r="P831" i="15"/>
  <c r="S831" i="15"/>
  <c r="D832" i="15"/>
  <c r="E832" i="15"/>
  <c r="F832" i="15"/>
  <c r="G832" i="15"/>
  <c r="H832" i="15"/>
  <c r="I832" i="15"/>
  <c r="J832" i="15"/>
  <c r="K832" i="15"/>
  <c r="N832" i="15"/>
  <c r="O832" i="15"/>
  <c r="P832" i="15"/>
  <c r="S832" i="15"/>
  <c r="E833" i="15"/>
  <c r="F833" i="15"/>
  <c r="G833" i="15"/>
  <c r="H833" i="15"/>
  <c r="I833" i="15"/>
  <c r="J833" i="15"/>
  <c r="K833" i="15"/>
  <c r="N833" i="15"/>
  <c r="O833" i="15"/>
  <c r="P833" i="15"/>
  <c r="S833" i="15"/>
  <c r="D834" i="15"/>
  <c r="E834" i="15"/>
  <c r="F834" i="15"/>
  <c r="G834" i="15"/>
  <c r="H834" i="15"/>
  <c r="I834" i="15"/>
  <c r="J834" i="15"/>
  <c r="K834" i="15"/>
  <c r="N834" i="15"/>
  <c r="O834" i="15"/>
  <c r="P834" i="15"/>
  <c r="S834" i="15"/>
  <c r="D835" i="15"/>
  <c r="E835" i="15"/>
  <c r="F835" i="15"/>
  <c r="G835" i="15"/>
  <c r="H835" i="15"/>
  <c r="I835" i="15"/>
  <c r="J835" i="15"/>
  <c r="K835" i="15"/>
  <c r="N835" i="15"/>
  <c r="O835" i="15"/>
  <c r="P835" i="15"/>
  <c r="S835" i="15"/>
  <c r="D836" i="15"/>
  <c r="E836" i="15"/>
  <c r="F836" i="15"/>
  <c r="G836" i="15"/>
  <c r="H836" i="15"/>
  <c r="I836" i="15"/>
  <c r="J836" i="15"/>
  <c r="K836" i="15"/>
  <c r="N836" i="15"/>
  <c r="O836" i="15"/>
  <c r="P836" i="15"/>
  <c r="S836" i="15"/>
  <c r="D837" i="15"/>
  <c r="E837" i="15"/>
  <c r="F837" i="15"/>
  <c r="G837" i="15"/>
  <c r="H837" i="15"/>
  <c r="I837" i="15"/>
  <c r="J837" i="15"/>
  <c r="K837" i="15"/>
  <c r="N837" i="15"/>
  <c r="O837" i="15"/>
  <c r="P837" i="15"/>
  <c r="S837" i="15"/>
  <c r="D838" i="15"/>
  <c r="E838" i="15"/>
  <c r="F838" i="15"/>
  <c r="G838" i="15"/>
  <c r="H838" i="15"/>
  <c r="I838" i="15"/>
  <c r="J838" i="15"/>
  <c r="K838" i="15"/>
  <c r="N838" i="15"/>
  <c r="O838" i="15"/>
  <c r="P838" i="15"/>
  <c r="S838" i="15"/>
  <c r="D839" i="15"/>
  <c r="E839" i="15"/>
  <c r="F839" i="15"/>
  <c r="G839" i="15"/>
  <c r="H839" i="15"/>
  <c r="I839" i="15"/>
  <c r="J839" i="15"/>
  <c r="K839" i="15"/>
  <c r="N839" i="15"/>
  <c r="O839" i="15"/>
  <c r="P839" i="15"/>
  <c r="S839" i="15"/>
  <c r="D840" i="15"/>
  <c r="E840" i="15"/>
  <c r="F840" i="15"/>
  <c r="G840" i="15"/>
  <c r="H840" i="15"/>
  <c r="I840" i="15"/>
  <c r="J840" i="15"/>
  <c r="K840" i="15"/>
  <c r="N840" i="15"/>
  <c r="O840" i="15"/>
  <c r="P840" i="15"/>
  <c r="S840" i="15"/>
  <c r="D841" i="15"/>
  <c r="E841" i="15"/>
  <c r="F841" i="15"/>
  <c r="G841" i="15"/>
  <c r="H841" i="15"/>
  <c r="I841" i="15"/>
  <c r="J841" i="15"/>
  <c r="K841" i="15"/>
  <c r="N841" i="15"/>
  <c r="O841" i="15"/>
  <c r="P841" i="15"/>
  <c r="S841" i="15"/>
  <c r="E842" i="15"/>
  <c r="F842" i="15"/>
  <c r="G842" i="15"/>
  <c r="H842" i="15"/>
  <c r="I842" i="15"/>
  <c r="J842" i="15"/>
  <c r="K842" i="15"/>
  <c r="N842" i="15"/>
  <c r="O842" i="15"/>
  <c r="P842" i="15"/>
  <c r="S842" i="15"/>
  <c r="D843" i="15"/>
  <c r="E843" i="15"/>
  <c r="F843" i="15"/>
  <c r="G843" i="15"/>
  <c r="H843" i="15"/>
  <c r="I843" i="15"/>
  <c r="J843" i="15"/>
  <c r="K843" i="15"/>
  <c r="N843" i="15"/>
  <c r="O843" i="15"/>
  <c r="P843" i="15"/>
  <c r="S843" i="15"/>
  <c r="D844" i="15"/>
  <c r="E844" i="15"/>
  <c r="F844" i="15"/>
  <c r="G844" i="15"/>
  <c r="H844" i="15"/>
  <c r="I844" i="15"/>
  <c r="J844" i="15"/>
  <c r="K844" i="15"/>
  <c r="N844" i="15"/>
  <c r="O844" i="15"/>
  <c r="P844" i="15"/>
  <c r="S844" i="15"/>
  <c r="E845" i="15"/>
  <c r="F845" i="15"/>
  <c r="G845" i="15"/>
  <c r="H845" i="15"/>
  <c r="I845" i="15"/>
  <c r="J845" i="15"/>
  <c r="K845" i="15"/>
  <c r="N845" i="15"/>
  <c r="O845" i="15"/>
  <c r="P845" i="15"/>
  <c r="S845" i="15"/>
  <c r="D846" i="15"/>
  <c r="E846" i="15"/>
  <c r="F846" i="15"/>
  <c r="G846" i="15"/>
  <c r="H846" i="15"/>
  <c r="I846" i="15"/>
  <c r="J846" i="15"/>
  <c r="K846" i="15"/>
  <c r="N846" i="15"/>
  <c r="O846" i="15"/>
  <c r="P846" i="15"/>
  <c r="S846" i="15"/>
  <c r="D847" i="15"/>
  <c r="F847" i="15"/>
  <c r="G847" i="15"/>
  <c r="H847" i="15"/>
  <c r="I847" i="15"/>
  <c r="J847" i="15"/>
  <c r="K847" i="15"/>
  <c r="N847" i="15"/>
  <c r="O847" i="15"/>
  <c r="P847" i="15"/>
  <c r="S847" i="15"/>
  <c r="D848" i="15"/>
  <c r="E848" i="15"/>
  <c r="F848" i="15"/>
  <c r="G848" i="15"/>
  <c r="H848" i="15"/>
  <c r="I848" i="15"/>
  <c r="J848" i="15"/>
  <c r="K848" i="15"/>
  <c r="N848" i="15"/>
  <c r="O848" i="15"/>
  <c r="P848" i="15"/>
  <c r="S848" i="15"/>
  <c r="E849" i="15"/>
  <c r="F849" i="15"/>
  <c r="G849" i="15"/>
  <c r="H849" i="15"/>
  <c r="I849" i="15"/>
  <c r="J849" i="15"/>
  <c r="K849" i="15"/>
  <c r="N849" i="15"/>
  <c r="O849" i="15"/>
  <c r="P849" i="15"/>
  <c r="S849" i="15"/>
  <c r="D850" i="15"/>
  <c r="E850" i="15"/>
  <c r="F850" i="15"/>
  <c r="G850" i="15"/>
  <c r="H850" i="15"/>
  <c r="I850" i="15"/>
  <c r="J850" i="15"/>
  <c r="K850" i="15"/>
  <c r="N850" i="15"/>
  <c r="O850" i="15"/>
  <c r="P850" i="15"/>
  <c r="S850" i="15"/>
  <c r="D851" i="15"/>
  <c r="E851" i="15"/>
  <c r="F851" i="15"/>
  <c r="G851" i="15"/>
  <c r="H851" i="15"/>
  <c r="I851" i="15"/>
  <c r="J851" i="15"/>
  <c r="K851" i="15"/>
  <c r="N851" i="15"/>
  <c r="O851" i="15"/>
  <c r="P851" i="15"/>
  <c r="S851" i="15"/>
  <c r="D852" i="15"/>
  <c r="E852" i="15"/>
  <c r="F852" i="15"/>
  <c r="G852" i="15"/>
  <c r="H852" i="15"/>
  <c r="I852" i="15"/>
  <c r="J852" i="15"/>
  <c r="K852" i="15"/>
  <c r="N852" i="15"/>
  <c r="O852" i="15"/>
  <c r="P852" i="15"/>
  <c r="S852" i="15"/>
  <c r="D853" i="15"/>
  <c r="E853" i="15"/>
  <c r="F853" i="15"/>
  <c r="G853" i="15"/>
  <c r="H853" i="15"/>
  <c r="I853" i="15"/>
  <c r="J853" i="15"/>
  <c r="K853" i="15"/>
  <c r="N853" i="15"/>
  <c r="O853" i="15"/>
  <c r="P853" i="15"/>
  <c r="S853" i="15"/>
  <c r="D854" i="15"/>
  <c r="E854" i="15"/>
  <c r="F854" i="15"/>
  <c r="G854" i="15"/>
  <c r="H854" i="15"/>
  <c r="I854" i="15"/>
  <c r="J854" i="15"/>
  <c r="K854" i="15"/>
  <c r="N854" i="15"/>
  <c r="O854" i="15"/>
  <c r="P854" i="15"/>
  <c r="S854" i="15"/>
  <c r="D855" i="15"/>
  <c r="E855" i="15"/>
  <c r="F855" i="15"/>
  <c r="G855" i="15"/>
  <c r="H855" i="15"/>
  <c r="I855" i="15"/>
  <c r="J855" i="15"/>
  <c r="K855" i="15"/>
  <c r="N855" i="15"/>
  <c r="O855" i="15"/>
  <c r="P855" i="15"/>
  <c r="S855" i="15"/>
  <c r="D856" i="15"/>
  <c r="E856" i="15"/>
  <c r="F856" i="15"/>
  <c r="G856" i="15"/>
  <c r="H856" i="15"/>
  <c r="I856" i="15"/>
  <c r="J856" i="15"/>
  <c r="K856" i="15"/>
  <c r="N856" i="15"/>
  <c r="O856" i="15"/>
  <c r="P856" i="15"/>
  <c r="S856" i="15"/>
  <c r="D857" i="15"/>
  <c r="E857" i="15"/>
  <c r="F857" i="15"/>
  <c r="G857" i="15"/>
  <c r="H857" i="15"/>
  <c r="I857" i="15"/>
  <c r="J857" i="15"/>
  <c r="K857" i="15"/>
  <c r="N857" i="15"/>
  <c r="O857" i="15"/>
  <c r="P857" i="15"/>
  <c r="S857" i="15"/>
  <c r="E858" i="15"/>
  <c r="F858" i="15"/>
  <c r="G858" i="15"/>
  <c r="H858" i="15"/>
  <c r="I858" i="15"/>
  <c r="J858" i="15"/>
  <c r="K858" i="15"/>
  <c r="N858" i="15"/>
  <c r="O858" i="15"/>
  <c r="P858" i="15"/>
  <c r="S858" i="15"/>
  <c r="D859" i="15"/>
  <c r="E859" i="15"/>
  <c r="F859" i="15"/>
  <c r="G859" i="15"/>
  <c r="H859" i="15"/>
  <c r="I859" i="15"/>
  <c r="J859" i="15"/>
  <c r="K859" i="15"/>
  <c r="N859" i="15"/>
  <c r="O859" i="15"/>
  <c r="P859" i="15"/>
  <c r="S859" i="15"/>
  <c r="D860" i="15"/>
  <c r="E860" i="15"/>
  <c r="F860" i="15"/>
  <c r="G860" i="15"/>
  <c r="H860" i="15"/>
  <c r="I860" i="15"/>
  <c r="J860" i="15"/>
  <c r="K860" i="15"/>
  <c r="N860" i="15"/>
  <c r="O860" i="15"/>
  <c r="P860" i="15"/>
  <c r="S860" i="15"/>
  <c r="E861" i="15"/>
  <c r="F861" i="15"/>
  <c r="G861" i="15"/>
  <c r="H861" i="15"/>
  <c r="I861" i="15"/>
  <c r="J861" i="15"/>
  <c r="K861" i="15"/>
  <c r="N861" i="15"/>
  <c r="O861" i="15"/>
  <c r="P861" i="15"/>
  <c r="S861" i="15"/>
  <c r="D862" i="15"/>
  <c r="E862" i="15"/>
  <c r="F862" i="15"/>
  <c r="G862" i="15"/>
  <c r="H862" i="15"/>
  <c r="I862" i="15"/>
  <c r="J862" i="15"/>
  <c r="K862" i="15"/>
  <c r="N862" i="15"/>
  <c r="O862" i="15"/>
  <c r="P862" i="15"/>
  <c r="S862" i="15"/>
  <c r="D863" i="15"/>
  <c r="F863" i="15"/>
  <c r="G863" i="15"/>
  <c r="H863" i="15"/>
  <c r="I863" i="15"/>
  <c r="J863" i="15"/>
  <c r="K863" i="15"/>
  <c r="N863" i="15"/>
  <c r="O863" i="15"/>
  <c r="P863" i="15"/>
  <c r="S863" i="15"/>
  <c r="D864" i="15"/>
  <c r="E864" i="15"/>
  <c r="F864" i="15"/>
  <c r="G864" i="15"/>
  <c r="H864" i="15"/>
  <c r="I864" i="15"/>
  <c r="J864" i="15"/>
  <c r="K864" i="15"/>
  <c r="N864" i="15"/>
  <c r="O864" i="15"/>
  <c r="P864" i="15"/>
  <c r="S864" i="15"/>
  <c r="E865" i="15"/>
  <c r="F865" i="15"/>
  <c r="G865" i="15"/>
  <c r="H865" i="15"/>
  <c r="I865" i="15"/>
  <c r="J865" i="15"/>
  <c r="K865" i="15"/>
  <c r="N865" i="15"/>
  <c r="O865" i="15"/>
  <c r="P865" i="15"/>
  <c r="S865" i="15"/>
  <c r="D866" i="15"/>
  <c r="E866" i="15"/>
  <c r="F866" i="15"/>
  <c r="G866" i="15"/>
  <c r="H866" i="15"/>
  <c r="I866" i="15"/>
  <c r="J866" i="15"/>
  <c r="K866" i="15"/>
  <c r="N866" i="15"/>
  <c r="O866" i="15"/>
  <c r="P866" i="15"/>
  <c r="S866" i="15"/>
  <c r="D867" i="15"/>
  <c r="E867" i="15"/>
  <c r="F867" i="15"/>
  <c r="G867" i="15"/>
  <c r="H867" i="15"/>
  <c r="I867" i="15"/>
  <c r="J867" i="15"/>
  <c r="K867" i="15"/>
  <c r="N867" i="15"/>
  <c r="O867" i="15"/>
  <c r="P867" i="15"/>
  <c r="S867" i="15"/>
  <c r="D868" i="15"/>
  <c r="E868" i="15"/>
  <c r="F868" i="15"/>
  <c r="G868" i="15"/>
  <c r="H868" i="15"/>
  <c r="I868" i="15"/>
  <c r="J868" i="15"/>
  <c r="K868" i="15"/>
  <c r="N868" i="15"/>
  <c r="O868" i="15"/>
  <c r="P868" i="15"/>
  <c r="S868" i="15"/>
  <c r="D869" i="15"/>
  <c r="E869" i="15"/>
  <c r="F869" i="15"/>
  <c r="G869" i="15"/>
  <c r="H869" i="15"/>
  <c r="I869" i="15"/>
  <c r="J869" i="15"/>
  <c r="K869" i="15"/>
  <c r="N869" i="15"/>
  <c r="O869" i="15"/>
  <c r="P869" i="15"/>
  <c r="S869" i="15"/>
  <c r="D870" i="15"/>
  <c r="E870" i="15"/>
  <c r="F870" i="15"/>
  <c r="G870" i="15"/>
  <c r="H870" i="15"/>
  <c r="I870" i="15"/>
  <c r="J870" i="15"/>
  <c r="K870" i="15"/>
  <c r="N870" i="15"/>
  <c r="O870" i="15"/>
  <c r="P870" i="15"/>
  <c r="S870" i="15"/>
  <c r="D871" i="15"/>
  <c r="E871" i="15"/>
  <c r="F871" i="15"/>
  <c r="G871" i="15"/>
  <c r="H871" i="15"/>
  <c r="I871" i="15"/>
  <c r="J871" i="15"/>
  <c r="K871" i="15"/>
  <c r="N871" i="15"/>
  <c r="O871" i="15"/>
  <c r="P871" i="15"/>
  <c r="S871" i="15"/>
  <c r="D872" i="15"/>
  <c r="E872" i="15"/>
  <c r="F872" i="15"/>
  <c r="G872" i="15"/>
  <c r="H872" i="15"/>
  <c r="I872" i="15"/>
  <c r="J872" i="15"/>
  <c r="K872" i="15"/>
  <c r="N872" i="15"/>
  <c r="O872" i="15"/>
  <c r="P872" i="15"/>
  <c r="S872" i="15"/>
  <c r="D873" i="15"/>
  <c r="E873" i="15"/>
  <c r="F873" i="15"/>
  <c r="G873" i="15"/>
  <c r="H873" i="15"/>
  <c r="I873" i="15"/>
  <c r="J873" i="15"/>
  <c r="K873" i="15"/>
  <c r="N873" i="15"/>
  <c r="O873" i="15"/>
  <c r="P873" i="15"/>
  <c r="S873" i="15"/>
  <c r="E874" i="15"/>
  <c r="F874" i="15"/>
  <c r="G874" i="15"/>
  <c r="H874" i="15"/>
  <c r="I874" i="15"/>
  <c r="J874" i="15"/>
  <c r="K874" i="15"/>
  <c r="N874" i="15"/>
  <c r="O874" i="15"/>
  <c r="P874" i="15"/>
  <c r="S874" i="15"/>
  <c r="D875" i="15"/>
  <c r="E875" i="15"/>
  <c r="F875" i="15"/>
  <c r="G875" i="15"/>
  <c r="H875" i="15"/>
  <c r="I875" i="15"/>
  <c r="J875" i="15"/>
  <c r="K875" i="15"/>
  <c r="N875" i="15"/>
  <c r="O875" i="15"/>
  <c r="P875" i="15"/>
  <c r="S875" i="15"/>
  <c r="D876" i="15"/>
  <c r="E876" i="15"/>
  <c r="F876" i="15"/>
  <c r="G876" i="15"/>
  <c r="H876" i="15"/>
  <c r="I876" i="15"/>
  <c r="J876" i="15"/>
  <c r="K876" i="15"/>
  <c r="N876" i="15"/>
  <c r="O876" i="15"/>
  <c r="P876" i="15"/>
  <c r="S876" i="15"/>
  <c r="E877" i="15"/>
  <c r="F877" i="15"/>
  <c r="G877" i="15"/>
  <c r="H877" i="15"/>
  <c r="I877" i="15"/>
  <c r="J877" i="15"/>
  <c r="K877" i="15"/>
  <c r="N877" i="15"/>
  <c r="O877" i="15"/>
  <c r="P877" i="15"/>
  <c r="S877" i="15"/>
  <c r="D878" i="15"/>
  <c r="E878" i="15"/>
  <c r="F878" i="15"/>
  <c r="G878" i="15"/>
  <c r="H878" i="15"/>
  <c r="I878" i="15"/>
  <c r="J878" i="15"/>
  <c r="K878" i="15"/>
  <c r="N878" i="15"/>
  <c r="O878" i="15"/>
  <c r="P878" i="15"/>
  <c r="S878" i="15"/>
  <c r="D879" i="15"/>
  <c r="F879" i="15"/>
  <c r="G879" i="15"/>
  <c r="H879" i="15"/>
  <c r="I879" i="15"/>
  <c r="J879" i="15"/>
  <c r="K879" i="15"/>
  <c r="N879" i="15"/>
  <c r="O879" i="15"/>
  <c r="P879" i="15"/>
  <c r="S879" i="15"/>
  <c r="D880" i="15"/>
  <c r="E880" i="15"/>
  <c r="F880" i="15"/>
  <c r="G880" i="15"/>
  <c r="H880" i="15"/>
  <c r="I880" i="15"/>
  <c r="J880" i="15"/>
  <c r="K880" i="15"/>
  <c r="N880" i="15"/>
  <c r="O880" i="15"/>
  <c r="P880" i="15"/>
  <c r="S880" i="15"/>
  <c r="E881" i="15"/>
  <c r="F881" i="15"/>
  <c r="G881" i="15"/>
  <c r="H881" i="15"/>
  <c r="I881" i="15"/>
  <c r="J881" i="15"/>
  <c r="K881" i="15"/>
  <c r="N881" i="15"/>
  <c r="O881" i="15"/>
  <c r="P881" i="15"/>
  <c r="S881" i="15"/>
  <c r="D882" i="15"/>
  <c r="E882" i="15"/>
  <c r="F882" i="15"/>
  <c r="G882" i="15"/>
  <c r="H882" i="15"/>
  <c r="I882" i="15"/>
  <c r="J882" i="15"/>
  <c r="K882" i="15"/>
  <c r="N882" i="15"/>
  <c r="O882" i="15"/>
  <c r="P882" i="15"/>
  <c r="S882" i="15"/>
  <c r="D883" i="15"/>
  <c r="E883" i="15"/>
  <c r="F883" i="15"/>
  <c r="G883" i="15"/>
  <c r="H883" i="15"/>
  <c r="I883" i="15"/>
  <c r="J883" i="15"/>
  <c r="K883" i="15"/>
  <c r="N883" i="15"/>
  <c r="O883" i="15"/>
  <c r="P883" i="15"/>
  <c r="S883" i="15"/>
  <c r="D884" i="15"/>
  <c r="E884" i="15"/>
  <c r="F884" i="15"/>
  <c r="G884" i="15"/>
  <c r="H884" i="15"/>
  <c r="I884" i="15"/>
  <c r="J884" i="15"/>
  <c r="K884" i="15"/>
  <c r="N884" i="15"/>
  <c r="O884" i="15"/>
  <c r="P884" i="15"/>
  <c r="S884" i="15"/>
  <c r="D885" i="15"/>
  <c r="E885" i="15"/>
  <c r="F885" i="15"/>
  <c r="G885" i="15"/>
  <c r="H885" i="15"/>
  <c r="I885" i="15"/>
  <c r="J885" i="15"/>
  <c r="K885" i="15"/>
  <c r="N885" i="15"/>
  <c r="O885" i="15"/>
  <c r="P885" i="15"/>
  <c r="S885" i="15"/>
  <c r="D886" i="15"/>
  <c r="E886" i="15"/>
  <c r="F886" i="15"/>
  <c r="G886" i="15"/>
  <c r="H886" i="15"/>
  <c r="I886" i="15"/>
  <c r="J886" i="15"/>
  <c r="K886" i="15"/>
  <c r="N886" i="15"/>
  <c r="O886" i="15"/>
  <c r="P886" i="15"/>
  <c r="S886" i="15"/>
  <c r="D887" i="15"/>
  <c r="E887" i="15"/>
  <c r="F887" i="15"/>
  <c r="G887" i="15"/>
  <c r="H887" i="15"/>
  <c r="I887" i="15"/>
  <c r="J887" i="15"/>
  <c r="K887" i="15"/>
  <c r="N887" i="15"/>
  <c r="O887" i="15"/>
  <c r="P887" i="15"/>
  <c r="S887" i="15"/>
  <c r="D888" i="15"/>
  <c r="E888" i="15"/>
  <c r="F888" i="15"/>
  <c r="G888" i="15"/>
  <c r="H888" i="15"/>
  <c r="I888" i="15"/>
  <c r="J888" i="15"/>
  <c r="K888" i="15"/>
  <c r="N888" i="15"/>
  <c r="O888" i="15"/>
  <c r="P888" i="15"/>
  <c r="S888" i="15"/>
  <c r="D889" i="15"/>
  <c r="E889" i="15"/>
  <c r="F889" i="15"/>
  <c r="G889" i="15"/>
  <c r="H889" i="15"/>
  <c r="I889" i="15"/>
  <c r="J889" i="15"/>
  <c r="K889" i="15"/>
  <c r="N889" i="15"/>
  <c r="O889" i="15"/>
  <c r="P889" i="15"/>
  <c r="S889" i="15"/>
  <c r="E890" i="15"/>
  <c r="F890" i="15"/>
  <c r="G890" i="15"/>
  <c r="H890" i="15"/>
  <c r="I890" i="15"/>
  <c r="J890" i="15"/>
  <c r="K890" i="15"/>
  <c r="N890" i="15"/>
  <c r="O890" i="15"/>
  <c r="P890" i="15"/>
  <c r="S890" i="15"/>
  <c r="D891" i="15"/>
  <c r="E891" i="15"/>
  <c r="F891" i="15"/>
  <c r="G891" i="15"/>
  <c r="H891" i="15"/>
  <c r="I891" i="15"/>
  <c r="J891" i="15"/>
  <c r="K891" i="15"/>
  <c r="N891" i="15"/>
  <c r="O891" i="15"/>
  <c r="P891" i="15"/>
  <c r="S891" i="15"/>
  <c r="D892" i="15"/>
  <c r="E892" i="15"/>
  <c r="F892" i="15"/>
  <c r="G892" i="15"/>
  <c r="H892" i="15"/>
  <c r="I892" i="15"/>
  <c r="J892" i="15"/>
  <c r="K892" i="15"/>
  <c r="N892" i="15"/>
  <c r="O892" i="15"/>
  <c r="P892" i="15"/>
  <c r="S892" i="15"/>
  <c r="E893" i="15"/>
  <c r="F893" i="15"/>
  <c r="G893" i="15"/>
  <c r="H893" i="15"/>
  <c r="I893" i="15"/>
  <c r="J893" i="15"/>
  <c r="K893" i="15"/>
  <c r="N893" i="15"/>
  <c r="O893" i="15"/>
  <c r="P893" i="15"/>
  <c r="S893" i="15"/>
  <c r="D894" i="15"/>
  <c r="E894" i="15"/>
  <c r="F894" i="15"/>
  <c r="G894" i="15"/>
  <c r="H894" i="15"/>
  <c r="I894" i="15"/>
  <c r="J894" i="15"/>
  <c r="K894" i="15"/>
  <c r="N894" i="15"/>
  <c r="O894" i="15"/>
  <c r="P894" i="15"/>
  <c r="S894" i="15"/>
  <c r="D895" i="15"/>
  <c r="F895" i="15"/>
  <c r="G895" i="15"/>
  <c r="H895" i="15"/>
  <c r="I895" i="15"/>
  <c r="J895" i="15"/>
  <c r="K895" i="15"/>
  <c r="N895" i="15"/>
  <c r="O895" i="15"/>
  <c r="P895" i="15"/>
  <c r="S895" i="15"/>
  <c r="D896" i="15"/>
  <c r="E896" i="15"/>
  <c r="F896" i="15"/>
  <c r="G896" i="15"/>
  <c r="H896" i="15"/>
  <c r="I896" i="15"/>
  <c r="J896" i="15"/>
  <c r="K896" i="15"/>
  <c r="N896" i="15"/>
  <c r="O896" i="15"/>
  <c r="P896" i="15"/>
  <c r="S896" i="15"/>
  <c r="E897" i="15"/>
  <c r="F897" i="15"/>
  <c r="G897" i="15"/>
  <c r="H897" i="15"/>
  <c r="I897" i="15"/>
  <c r="J897" i="15"/>
  <c r="K897" i="15"/>
  <c r="N897" i="15"/>
  <c r="O897" i="15"/>
  <c r="P897" i="15"/>
  <c r="S897" i="15"/>
  <c r="D898" i="15"/>
  <c r="E898" i="15"/>
  <c r="F898" i="15"/>
  <c r="G898" i="15"/>
  <c r="H898" i="15"/>
  <c r="I898" i="15"/>
  <c r="J898" i="15"/>
  <c r="K898" i="15"/>
  <c r="N898" i="15"/>
  <c r="O898" i="15"/>
  <c r="P898" i="15"/>
  <c r="S898" i="15"/>
  <c r="D899" i="15"/>
  <c r="E899" i="15"/>
  <c r="F899" i="15"/>
  <c r="G899" i="15"/>
  <c r="H899" i="15"/>
  <c r="I899" i="15"/>
  <c r="J899" i="15"/>
  <c r="K899" i="15"/>
  <c r="N899" i="15"/>
  <c r="O899" i="15"/>
  <c r="P899" i="15"/>
  <c r="S899" i="15"/>
  <c r="D900" i="15"/>
  <c r="E900" i="15"/>
  <c r="F900" i="15"/>
  <c r="G900" i="15"/>
  <c r="H900" i="15"/>
  <c r="I900" i="15"/>
  <c r="J900" i="15"/>
  <c r="K900" i="15"/>
  <c r="N900" i="15"/>
  <c r="O900" i="15"/>
  <c r="P900" i="15"/>
  <c r="S900" i="15"/>
  <c r="D901" i="15"/>
  <c r="E901" i="15"/>
  <c r="F901" i="15"/>
  <c r="G901" i="15"/>
  <c r="H901" i="15"/>
  <c r="I901" i="15"/>
  <c r="J901" i="15"/>
  <c r="K901" i="15"/>
  <c r="N901" i="15"/>
  <c r="O901" i="15"/>
  <c r="P901" i="15"/>
  <c r="S901" i="15"/>
  <c r="D902" i="15"/>
  <c r="E902" i="15"/>
  <c r="F902" i="15"/>
  <c r="G902" i="15"/>
  <c r="H902" i="15"/>
  <c r="I902" i="15"/>
  <c r="J902" i="15"/>
  <c r="K902" i="15"/>
  <c r="N902" i="15"/>
  <c r="O902" i="15"/>
  <c r="P902" i="15"/>
  <c r="S902" i="15"/>
  <c r="D903" i="15"/>
  <c r="E903" i="15"/>
  <c r="F903" i="15"/>
  <c r="G903" i="15"/>
  <c r="H903" i="15"/>
  <c r="I903" i="15"/>
  <c r="J903" i="15"/>
  <c r="K903" i="15"/>
  <c r="N903" i="15"/>
  <c r="O903" i="15"/>
  <c r="P903" i="15"/>
  <c r="S903" i="15"/>
  <c r="D904" i="15"/>
  <c r="E904" i="15"/>
  <c r="F904" i="15"/>
  <c r="G904" i="15"/>
  <c r="H904" i="15"/>
  <c r="I904" i="15"/>
  <c r="J904" i="15"/>
  <c r="K904" i="15"/>
  <c r="N904" i="15"/>
  <c r="O904" i="15"/>
  <c r="P904" i="15"/>
  <c r="S904" i="15"/>
  <c r="D905" i="15"/>
  <c r="E905" i="15"/>
  <c r="F905" i="15"/>
  <c r="G905" i="15"/>
  <c r="H905" i="15"/>
  <c r="I905" i="15"/>
  <c r="J905" i="15"/>
  <c r="K905" i="15"/>
  <c r="N905" i="15"/>
  <c r="O905" i="15"/>
  <c r="P905" i="15"/>
  <c r="S905" i="15"/>
  <c r="E906" i="15"/>
  <c r="F906" i="15"/>
  <c r="G906" i="15"/>
  <c r="H906" i="15"/>
  <c r="I906" i="15"/>
  <c r="J906" i="15"/>
  <c r="K906" i="15"/>
  <c r="N906" i="15"/>
  <c r="O906" i="15"/>
  <c r="P906" i="15"/>
  <c r="S906" i="15"/>
  <c r="D907" i="15"/>
  <c r="E907" i="15"/>
  <c r="F907" i="15"/>
  <c r="G907" i="15"/>
  <c r="H907" i="15"/>
  <c r="I907" i="15"/>
  <c r="J907" i="15"/>
  <c r="K907" i="15"/>
  <c r="N907" i="15"/>
  <c r="O907" i="15"/>
  <c r="P907" i="15"/>
  <c r="S907" i="15"/>
  <c r="D908" i="15"/>
  <c r="E908" i="15"/>
  <c r="F908" i="15"/>
  <c r="G908" i="15"/>
  <c r="H908" i="15"/>
  <c r="I908" i="15"/>
  <c r="J908" i="15"/>
  <c r="K908" i="15"/>
  <c r="N908" i="15"/>
  <c r="O908" i="15"/>
  <c r="P908" i="15"/>
  <c r="S908" i="15"/>
  <c r="E909" i="15"/>
  <c r="F909" i="15"/>
  <c r="G909" i="15"/>
  <c r="H909" i="15"/>
  <c r="I909" i="15"/>
  <c r="J909" i="15"/>
  <c r="K909" i="15"/>
  <c r="N909" i="15"/>
  <c r="O909" i="15"/>
  <c r="P909" i="15"/>
  <c r="S909" i="15"/>
  <c r="D910" i="15"/>
  <c r="E910" i="15"/>
  <c r="F910" i="15"/>
  <c r="G910" i="15"/>
  <c r="H910" i="15"/>
  <c r="I910" i="15"/>
  <c r="J910" i="15"/>
  <c r="K910" i="15"/>
  <c r="N910" i="15"/>
  <c r="O910" i="15"/>
  <c r="P910" i="15"/>
  <c r="S910" i="15"/>
  <c r="D911" i="15"/>
  <c r="E911" i="15"/>
  <c r="F911" i="15"/>
  <c r="G911" i="15"/>
  <c r="H911" i="15"/>
  <c r="I911" i="15"/>
  <c r="J911" i="15"/>
  <c r="K911" i="15"/>
  <c r="N911" i="15"/>
  <c r="O911" i="15"/>
  <c r="P911" i="15"/>
  <c r="S911" i="15"/>
  <c r="D912" i="15"/>
  <c r="E912" i="15"/>
  <c r="F912" i="15"/>
  <c r="G912" i="15"/>
  <c r="H912" i="15"/>
  <c r="I912" i="15"/>
  <c r="J912" i="15"/>
  <c r="K912" i="15"/>
  <c r="N912" i="15"/>
  <c r="O912" i="15"/>
  <c r="P912" i="15"/>
  <c r="S912" i="15"/>
  <c r="E913" i="15"/>
  <c r="F913" i="15"/>
  <c r="G913" i="15"/>
  <c r="H913" i="15"/>
  <c r="I913" i="15"/>
  <c r="J913" i="15"/>
  <c r="K913" i="15"/>
  <c r="N913" i="15"/>
  <c r="O913" i="15"/>
  <c r="P913" i="15"/>
  <c r="S913" i="15"/>
  <c r="D914" i="15"/>
  <c r="E914" i="15"/>
  <c r="F914" i="15"/>
  <c r="G914" i="15"/>
  <c r="H914" i="15"/>
  <c r="I914" i="15"/>
  <c r="J914" i="15"/>
  <c r="K914" i="15"/>
  <c r="N914" i="15"/>
  <c r="O914" i="15"/>
  <c r="P914" i="15"/>
  <c r="S914" i="15"/>
  <c r="D915" i="15"/>
  <c r="E915" i="15"/>
  <c r="F915" i="15"/>
  <c r="G915" i="15"/>
  <c r="H915" i="15"/>
  <c r="I915" i="15"/>
  <c r="J915" i="15"/>
  <c r="K915" i="15"/>
  <c r="N915" i="15"/>
  <c r="O915" i="15"/>
  <c r="P915" i="15"/>
  <c r="S915" i="15"/>
  <c r="D916" i="15"/>
  <c r="E916" i="15"/>
  <c r="F916" i="15"/>
  <c r="G916" i="15"/>
  <c r="H916" i="15"/>
  <c r="I916" i="15"/>
  <c r="J916" i="15"/>
  <c r="K916" i="15"/>
  <c r="N916" i="15"/>
  <c r="O916" i="15"/>
  <c r="P916" i="15"/>
  <c r="S916" i="15"/>
  <c r="D917" i="15"/>
  <c r="E917" i="15"/>
  <c r="F917" i="15"/>
  <c r="G917" i="15"/>
  <c r="H917" i="15"/>
  <c r="I917" i="15"/>
  <c r="J917" i="15"/>
  <c r="K917" i="15"/>
  <c r="N917" i="15"/>
  <c r="O917" i="15"/>
  <c r="P917" i="15"/>
  <c r="S917" i="15"/>
  <c r="D918" i="15"/>
  <c r="E918" i="15"/>
  <c r="F918" i="15"/>
  <c r="G918" i="15"/>
  <c r="H918" i="15"/>
  <c r="I918" i="15"/>
  <c r="J918" i="15"/>
  <c r="K918" i="15"/>
  <c r="N918" i="15"/>
  <c r="O918" i="15"/>
  <c r="P918" i="15"/>
  <c r="S918" i="15"/>
  <c r="D919" i="15"/>
  <c r="E919" i="15"/>
  <c r="F919" i="15"/>
  <c r="G919" i="15"/>
  <c r="H919" i="15"/>
  <c r="I919" i="15"/>
  <c r="J919" i="15"/>
  <c r="K919" i="15"/>
  <c r="N919" i="15"/>
  <c r="O919" i="15"/>
  <c r="P919" i="15"/>
  <c r="S919" i="15"/>
  <c r="D920" i="15"/>
  <c r="E920" i="15"/>
  <c r="F920" i="15"/>
  <c r="G920" i="15"/>
  <c r="H920" i="15"/>
  <c r="I920" i="15"/>
  <c r="J920" i="15"/>
  <c r="K920" i="15"/>
  <c r="N920" i="15"/>
  <c r="O920" i="15"/>
  <c r="P920" i="15"/>
  <c r="S920" i="15"/>
  <c r="D921" i="15"/>
  <c r="E921" i="15"/>
  <c r="F921" i="15"/>
  <c r="G921" i="15"/>
  <c r="H921" i="15"/>
  <c r="I921" i="15"/>
  <c r="J921" i="15"/>
  <c r="K921" i="15"/>
  <c r="N921" i="15"/>
  <c r="O921" i="15"/>
  <c r="P921" i="15"/>
  <c r="S921" i="15"/>
  <c r="E922" i="15"/>
  <c r="F922" i="15"/>
  <c r="G922" i="15"/>
  <c r="H922" i="15"/>
  <c r="I922" i="15"/>
  <c r="J922" i="15"/>
  <c r="K922" i="15"/>
  <c r="N922" i="15"/>
  <c r="O922" i="15"/>
  <c r="P922" i="15"/>
  <c r="S922" i="15"/>
  <c r="D923" i="15"/>
  <c r="E923" i="15"/>
  <c r="F923" i="15"/>
  <c r="G923" i="15"/>
  <c r="H923" i="15"/>
  <c r="I923" i="15"/>
  <c r="J923" i="15"/>
  <c r="K923" i="15"/>
  <c r="N923" i="15"/>
  <c r="O923" i="15"/>
  <c r="P923" i="15"/>
  <c r="S923" i="15"/>
  <c r="D924" i="15"/>
  <c r="E924" i="15"/>
  <c r="F924" i="15"/>
  <c r="H924" i="15"/>
  <c r="I924" i="15"/>
  <c r="J924" i="15"/>
  <c r="K924" i="15"/>
  <c r="N924" i="15"/>
  <c r="O924" i="15"/>
  <c r="P924" i="15"/>
  <c r="S924" i="15"/>
  <c r="D925" i="15"/>
  <c r="E925" i="15"/>
  <c r="F925" i="15"/>
  <c r="G925" i="15"/>
  <c r="H925" i="15"/>
  <c r="I925" i="15"/>
  <c r="J925" i="15"/>
  <c r="K925" i="15"/>
  <c r="N925" i="15"/>
  <c r="O925" i="15"/>
  <c r="P925" i="15"/>
  <c r="S925" i="15"/>
  <c r="D926" i="15"/>
  <c r="E926" i="15"/>
  <c r="F926" i="15"/>
  <c r="G926" i="15"/>
  <c r="H926" i="15"/>
  <c r="I926" i="15"/>
  <c r="J926" i="15"/>
  <c r="K926" i="15"/>
  <c r="N926" i="15"/>
  <c r="O926" i="15"/>
  <c r="P926" i="15"/>
  <c r="S926" i="15"/>
  <c r="D927" i="15"/>
  <c r="F927" i="15"/>
  <c r="G927" i="15"/>
  <c r="H927" i="15"/>
  <c r="I927" i="15"/>
  <c r="J927" i="15"/>
  <c r="K927" i="15"/>
  <c r="N927" i="15"/>
  <c r="O927" i="15"/>
  <c r="P927" i="15"/>
  <c r="S927" i="15"/>
  <c r="D928" i="15"/>
  <c r="E928" i="15"/>
  <c r="F928" i="15"/>
  <c r="G928" i="15"/>
  <c r="H928" i="15"/>
  <c r="I928" i="15"/>
  <c r="J928" i="15"/>
  <c r="K928" i="15"/>
  <c r="N928" i="15"/>
  <c r="O928" i="15"/>
  <c r="P928" i="15"/>
  <c r="S928" i="15"/>
  <c r="D929" i="15"/>
  <c r="E929" i="15"/>
  <c r="F929" i="15"/>
  <c r="G929" i="15"/>
  <c r="H929" i="15"/>
  <c r="I929" i="15"/>
  <c r="J929" i="15"/>
  <c r="K929" i="15"/>
  <c r="N929" i="15"/>
  <c r="O929" i="15"/>
  <c r="P929" i="15"/>
  <c r="S929" i="15"/>
  <c r="E930" i="15"/>
  <c r="F930" i="15"/>
  <c r="G930" i="15"/>
  <c r="H930" i="15"/>
  <c r="I930" i="15"/>
  <c r="J930" i="15"/>
  <c r="K930" i="15"/>
  <c r="N930" i="15"/>
  <c r="O930" i="15"/>
  <c r="P930" i="15"/>
  <c r="S930" i="15"/>
  <c r="D931" i="15"/>
  <c r="E931" i="15"/>
  <c r="F931" i="15"/>
  <c r="G931" i="15"/>
  <c r="H931" i="15"/>
  <c r="I931" i="15"/>
  <c r="J931" i="15"/>
  <c r="K931" i="15"/>
  <c r="N931" i="15"/>
  <c r="O931" i="15"/>
  <c r="P931" i="15"/>
  <c r="S931" i="15"/>
  <c r="D932" i="15"/>
  <c r="E932" i="15"/>
  <c r="F932" i="15"/>
  <c r="H932" i="15"/>
  <c r="I932" i="15"/>
  <c r="J932" i="15"/>
  <c r="K932" i="15"/>
  <c r="N932" i="15"/>
  <c r="O932" i="15"/>
  <c r="P932" i="15"/>
  <c r="S932" i="15"/>
  <c r="E933" i="15"/>
  <c r="F933" i="15"/>
  <c r="G933" i="15"/>
  <c r="H933" i="15"/>
  <c r="I933" i="15"/>
  <c r="J933" i="15"/>
  <c r="K933" i="15"/>
  <c r="N933" i="15"/>
  <c r="O933" i="15"/>
  <c r="P933" i="15"/>
  <c r="S933" i="15"/>
  <c r="D934" i="15"/>
  <c r="E934" i="15"/>
  <c r="F934" i="15"/>
  <c r="G934" i="15"/>
  <c r="H934" i="15"/>
  <c r="I934" i="15"/>
  <c r="J934" i="15"/>
  <c r="K934" i="15"/>
  <c r="N934" i="15"/>
  <c r="O934" i="15"/>
  <c r="P934" i="15"/>
  <c r="S934" i="15"/>
  <c r="D935" i="15"/>
  <c r="F935" i="15"/>
  <c r="G935" i="15"/>
  <c r="H935" i="15"/>
  <c r="I935" i="15"/>
  <c r="J935" i="15"/>
  <c r="K935" i="15"/>
  <c r="N935" i="15"/>
  <c r="O935" i="15"/>
  <c r="P935" i="15"/>
  <c r="S935" i="15"/>
  <c r="D936" i="15"/>
  <c r="E936" i="15"/>
  <c r="F936" i="15"/>
  <c r="G936" i="15"/>
  <c r="H936" i="15"/>
  <c r="I936" i="15"/>
  <c r="J936" i="15"/>
  <c r="K936" i="15"/>
  <c r="N936" i="15"/>
  <c r="O936" i="15"/>
  <c r="P936" i="15"/>
  <c r="S936" i="15"/>
  <c r="D937" i="15"/>
  <c r="E937" i="15"/>
  <c r="F937" i="15"/>
  <c r="G937" i="15"/>
  <c r="H937" i="15"/>
  <c r="I937" i="15"/>
  <c r="J937" i="15"/>
  <c r="K937" i="15"/>
  <c r="N937" i="15"/>
  <c r="O937" i="15"/>
  <c r="P937" i="15"/>
  <c r="S937" i="15"/>
  <c r="E938" i="15"/>
  <c r="F938" i="15"/>
  <c r="G938" i="15"/>
  <c r="H938" i="15"/>
  <c r="I938" i="15"/>
  <c r="J938" i="15"/>
  <c r="K938" i="15"/>
  <c r="N938" i="15"/>
  <c r="O938" i="15"/>
  <c r="P938" i="15"/>
  <c r="S938" i="15"/>
  <c r="D939" i="15"/>
  <c r="E939" i="15"/>
  <c r="F939" i="15"/>
  <c r="G939" i="15"/>
  <c r="H939" i="15"/>
  <c r="I939" i="15"/>
  <c r="J939" i="15"/>
  <c r="K939" i="15"/>
  <c r="N939" i="15"/>
  <c r="O939" i="15"/>
  <c r="P939" i="15"/>
  <c r="S939" i="15"/>
  <c r="D940" i="15"/>
  <c r="E940" i="15"/>
  <c r="F940" i="15"/>
  <c r="H940" i="15"/>
  <c r="I940" i="15"/>
  <c r="J940" i="15"/>
  <c r="K940" i="15"/>
  <c r="N940" i="15"/>
  <c r="O940" i="15"/>
  <c r="P940" i="15"/>
  <c r="S940" i="15"/>
  <c r="D941" i="15"/>
  <c r="E941" i="15"/>
  <c r="F941" i="15"/>
  <c r="G941" i="15"/>
  <c r="H941" i="15"/>
  <c r="I941" i="15"/>
  <c r="J941" i="15"/>
  <c r="K941" i="15"/>
  <c r="N941" i="15"/>
  <c r="O941" i="15"/>
  <c r="P941" i="15"/>
  <c r="S941" i="15"/>
  <c r="D942" i="15"/>
  <c r="E942" i="15"/>
  <c r="F942" i="15"/>
  <c r="G942" i="15"/>
  <c r="H942" i="15"/>
  <c r="I942" i="15"/>
  <c r="J942" i="15"/>
  <c r="K942" i="15"/>
  <c r="N942" i="15"/>
  <c r="O942" i="15"/>
  <c r="P942" i="15"/>
  <c r="S942" i="15"/>
  <c r="D943" i="15"/>
  <c r="F943" i="15"/>
  <c r="G943" i="15"/>
  <c r="H943" i="15"/>
  <c r="I943" i="15"/>
  <c r="J943" i="15"/>
  <c r="K943" i="15"/>
  <c r="N943" i="15"/>
  <c r="O943" i="15"/>
  <c r="P943" i="15"/>
  <c r="S943" i="15"/>
  <c r="D944" i="15"/>
  <c r="E944" i="15"/>
  <c r="F944" i="15"/>
  <c r="G944" i="15"/>
  <c r="H944" i="15"/>
  <c r="I944" i="15"/>
  <c r="J944" i="15"/>
  <c r="K944" i="15"/>
  <c r="N944" i="15"/>
  <c r="O944" i="15"/>
  <c r="P944" i="15"/>
  <c r="S944" i="15"/>
  <c r="D945" i="15"/>
  <c r="E945" i="15"/>
  <c r="F945" i="15"/>
  <c r="G945" i="15"/>
  <c r="H945" i="15"/>
  <c r="I945" i="15"/>
  <c r="J945" i="15"/>
  <c r="K945" i="15"/>
  <c r="N945" i="15"/>
  <c r="O945" i="15"/>
  <c r="P945" i="15"/>
  <c r="S945" i="15"/>
  <c r="E946" i="15"/>
  <c r="F946" i="15"/>
  <c r="G946" i="15"/>
  <c r="H946" i="15"/>
  <c r="I946" i="15"/>
  <c r="J946" i="15"/>
  <c r="K946" i="15"/>
  <c r="N946" i="15"/>
  <c r="O946" i="15"/>
  <c r="P946" i="15"/>
  <c r="S946" i="15"/>
  <c r="D947" i="15"/>
  <c r="E947" i="15"/>
  <c r="F947" i="15"/>
  <c r="G947" i="15"/>
  <c r="H947" i="15"/>
  <c r="I947" i="15"/>
  <c r="J947" i="15"/>
  <c r="K947" i="15"/>
  <c r="N947" i="15"/>
  <c r="O947" i="15"/>
  <c r="P947" i="15"/>
  <c r="S947" i="15"/>
  <c r="E948" i="15"/>
  <c r="F948" i="15"/>
  <c r="G948" i="15"/>
  <c r="H948" i="15"/>
  <c r="I948" i="15"/>
  <c r="J948" i="15"/>
  <c r="K948" i="15"/>
  <c r="N948" i="15"/>
  <c r="O948" i="15"/>
  <c r="P948" i="15"/>
  <c r="S948" i="15"/>
  <c r="E949" i="15"/>
  <c r="F949" i="15"/>
  <c r="G949" i="15"/>
  <c r="H949" i="15"/>
  <c r="I949" i="15"/>
  <c r="J949" i="15"/>
  <c r="K949" i="15"/>
  <c r="N949" i="15"/>
  <c r="O949" i="15"/>
  <c r="P949" i="15"/>
  <c r="S949" i="15"/>
  <c r="D950" i="15"/>
  <c r="E950" i="15"/>
  <c r="F950" i="15"/>
  <c r="G950" i="15"/>
  <c r="H950" i="15"/>
  <c r="I950" i="15"/>
  <c r="J950" i="15"/>
  <c r="K950" i="15"/>
  <c r="N950" i="15"/>
  <c r="O950" i="15"/>
  <c r="P950" i="15"/>
  <c r="S950" i="15"/>
  <c r="D951" i="15"/>
  <c r="E951" i="15"/>
  <c r="F951" i="15"/>
  <c r="H951" i="15"/>
  <c r="I951" i="15"/>
  <c r="J951" i="15"/>
  <c r="K951" i="15"/>
  <c r="N951" i="15"/>
  <c r="O951" i="15"/>
  <c r="P951" i="15"/>
  <c r="S951" i="15"/>
  <c r="E952" i="15"/>
  <c r="F952" i="15"/>
  <c r="G952" i="15"/>
  <c r="H952" i="15"/>
  <c r="I952" i="15"/>
  <c r="J952" i="15"/>
  <c r="K952" i="15"/>
  <c r="N952" i="15"/>
  <c r="O952" i="15"/>
  <c r="P952" i="15"/>
  <c r="S952" i="15"/>
  <c r="D953" i="15"/>
  <c r="E953" i="15"/>
  <c r="F953" i="15"/>
  <c r="G953" i="15"/>
  <c r="H953" i="15"/>
  <c r="I953" i="15"/>
  <c r="J953" i="15"/>
  <c r="K953" i="15"/>
  <c r="N953" i="15"/>
  <c r="O953" i="15"/>
  <c r="P953" i="15"/>
  <c r="S953" i="15"/>
  <c r="E954" i="15"/>
  <c r="F954" i="15"/>
  <c r="G954" i="15"/>
  <c r="H954" i="15"/>
  <c r="I954" i="15"/>
  <c r="J954" i="15"/>
  <c r="K954" i="15"/>
  <c r="N954" i="15"/>
  <c r="O954" i="15"/>
  <c r="P954" i="15"/>
  <c r="S954" i="15"/>
  <c r="D955" i="15"/>
  <c r="F955" i="15"/>
  <c r="G955" i="15"/>
  <c r="H955" i="15"/>
  <c r="I955" i="15"/>
  <c r="J955" i="15"/>
  <c r="K955" i="15"/>
  <c r="N955" i="15"/>
  <c r="O955" i="15"/>
  <c r="P955" i="15"/>
  <c r="S955" i="15"/>
  <c r="D956" i="15"/>
  <c r="E956" i="15"/>
  <c r="F956" i="15"/>
  <c r="G956" i="15"/>
  <c r="H956" i="15"/>
  <c r="I956" i="15"/>
  <c r="J956" i="15"/>
  <c r="K956" i="15"/>
  <c r="N956" i="15"/>
  <c r="O956" i="15"/>
  <c r="P956" i="15"/>
  <c r="S956" i="15"/>
  <c r="D957" i="15"/>
  <c r="E957" i="15"/>
  <c r="F957" i="15"/>
  <c r="G957" i="15"/>
  <c r="H957" i="15"/>
  <c r="I957" i="15"/>
  <c r="J957" i="15"/>
  <c r="K957" i="15"/>
  <c r="N957" i="15"/>
  <c r="O957" i="15"/>
  <c r="P957" i="15"/>
  <c r="S957" i="15"/>
  <c r="E958" i="15"/>
  <c r="F958" i="15"/>
  <c r="G958" i="15"/>
  <c r="H958" i="15"/>
  <c r="I958" i="15"/>
  <c r="J958" i="15"/>
  <c r="K958" i="15"/>
  <c r="N958" i="15"/>
  <c r="O958" i="15"/>
  <c r="P958" i="15"/>
  <c r="S958" i="15"/>
  <c r="D959" i="15"/>
  <c r="F959" i="15"/>
  <c r="G959" i="15"/>
  <c r="H959" i="15"/>
  <c r="I959" i="15"/>
  <c r="J959" i="15"/>
  <c r="K959" i="15"/>
  <c r="N959" i="15"/>
  <c r="O959" i="15"/>
  <c r="P959" i="15"/>
  <c r="S959" i="15"/>
  <c r="D960" i="15"/>
  <c r="E960" i="15"/>
  <c r="F960" i="15"/>
  <c r="G960" i="15"/>
  <c r="H960" i="15"/>
  <c r="I960" i="15"/>
  <c r="J960" i="15"/>
  <c r="K960" i="15"/>
  <c r="N960" i="15"/>
  <c r="O960" i="15"/>
  <c r="P960" i="15"/>
  <c r="S960" i="15"/>
  <c r="D961" i="15"/>
  <c r="E961" i="15"/>
  <c r="F961" i="15"/>
  <c r="G961" i="15"/>
  <c r="H961" i="15"/>
  <c r="I961" i="15"/>
  <c r="J961" i="15"/>
  <c r="K961" i="15"/>
  <c r="N961" i="15"/>
  <c r="O961" i="15"/>
  <c r="P961" i="15"/>
  <c r="S961" i="15"/>
  <c r="D962" i="15"/>
  <c r="F962" i="15"/>
  <c r="G962" i="15"/>
  <c r="H962" i="15"/>
  <c r="I962" i="15"/>
  <c r="J962" i="15"/>
  <c r="K962" i="15"/>
  <c r="N962" i="15"/>
  <c r="O962" i="15"/>
  <c r="P962" i="15"/>
  <c r="S962" i="15"/>
  <c r="D963" i="15"/>
  <c r="E963" i="15"/>
  <c r="F963" i="15"/>
  <c r="G963" i="15"/>
  <c r="H963" i="15"/>
  <c r="I963" i="15"/>
  <c r="J963" i="15"/>
  <c r="K963" i="15"/>
  <c r="N963" i="15"/>
  <c r="O963" i="15"/>
  <c r="P963" i="15"/>
  <c r="S963" i="15"/>
  <c r="E964" i="15"/>
  <c r="F964" i="15"/>
  <c r="G964" i="15"/>
  <c r="H964" i="15"/>
  <c r="I964" i="15"/>
  <c r="J964" i="15"/>
  <c r="K964" i="15"/>
  <c r="N964" i="15"/>
  <c r="O964" i="15"/>
  <c r="P964" i="15"/>
  <c r="S964" i="15"/>
  <c r="D965" i="15"/>
  <c r="E965" i="15"/>
  <c r="F965" i="15"/>
  <c r="G965" i="15"/>
  <c r="H965" i="15"/>
  <c r="I965" i="15"/>
  <c r="J965" i="15"/>
  <c r="K965" i="15"/>
  <c r="N965" i="15"/>
  <c r="O965" i="15"/>
  <c r="P965" i="15"/>
  <c r="S965" i="15"/>
  <c r="D966" i="15"/>
  <c r="E966" i="15"/>
  <c r="F966" i="15"/>
  <c r="G966" i="15"/>
  <c r="H966" i="15"/>
  <c r="I966" i="15"/>
  <c r="J966" i="15"/>
  <c r="K966" i="15"/>
  <c r="N966" i="15"/>
  <c r="O966" i="15"/>
  <c r="P966" i="15"/>
  <c r="S966" i="15"/>
  <c r="D967" i="15"/>
  <c r="F967" i="15"/>
  <c r="G967" i="15"/>
  <c r="H967" i="15"/>
  <c r="I967" i="15"/>
  <c r="J967" i="15"/>
  <c r="K967" i="15"/>
  <c r="N967" i="15"/>
  <c r="O967" i="15"/>
  <c r="P967" i="15"/>
  <c r="S967" i="15"/>
  <c r="E968" i="15"/>
  <c r="F968" i="15"/>
  <c r="G968" i="15"/>
  <c r="H968" i="15"/>
  <c r="I968" i="15"/>
  <c r="J968" i="15"/>
  <c r="K968" i="15"/>
  <c r="N968" i="15"/>
  <c r="O968" i="15"/>
  <c r="P968" i="15"/>
  <c r="S968" i="15"/>
  <c r="D969" i="15"/>
  <c r="E969" i="15"/>
  <c r="F969" i="15"/>
  <c r="G969" i="15"/>
  <c r="H969" i="15"/>
  <c r="I969" i="15"/>
  <c r="J969" i="15"/>
  <c r="K969" i="15"/>
  <c r="N969" i="15"/>
  <c r="O969" i="15"/>
  <c r="P969" i="15"/>
  <c r="S969" i="15"/>
  <c r="E970" i="15"/>
  <c r="F970" i="15"/>
  <c r="G970" i="15"/>
  <c r="H970" i="15"/>
  <c r="I970" i="15"/>
  <c r="J970" i="15"/>
  <c r="K970" i="15"/>
  <c r="N970" i="15"/>
  <c r="O970" i="15"/>
  <c r="P970" i="15"/>
  <c r="S970" i="15"/>
  <c r="D971" i="15"/>
  <c r="F971" i="15"/>
  <c r="G971" i="15"/>
  <c r="H971" i="15"/>
  <c r="I971" i="15"/>
  <c r="J971" i="15"/>
  <c r="K971" i="15"/>
  <c r="N971" i="15"/>
  <c r="O971" i="15"/>
  <c r="P971" i="15"/>
  <c r="S971" i="15"/>
  <c r="D972" i="15"/>
  <c r="E972" i="15"/>
  <c r="F972" i="15"/>
  <c r="G972" i="15"/>
  <c r="H972" i="15"/>
  <c r="I972" i="15"/>
  <c r="J972" i="15"/>
  <c r="K972" i="15"/>
  <c r="N972" i="15"/>
  <c r="O972" i="15"/>
  <c r="P972" i="15"/>
  <c r="S972" i="15"/>
  <c r="D973" i="15"/>
  <c r="E973" i="15"/>
  <c r="F973" i="15"/>
  <c r="G973" i="15"/>
  <c r="H973" i="15"/>
  <c r="I973" i="15"/>
  <c r="J973" i="15"/>
  <c r="K973" i="15"/>
  <c r="N973" i="15"/>
  <c r="O973" i="15"/>
  <c r="P973" i="15"/>
  <c r="S973" i="15"/>
  <c r="E974" i="15"/>
  <c r="F974" i="15"/>
  <c r="G974" i="15"/>
  <c r="H974" i="15"/>
  <c r="I974" i="15"/>
  <c r="J974" i="15"/>
  <c r="K974" i="15"/>
  <c r="N974" i="15"/>
  <c r="O974" i="15"/>
  <c r="P974" i="15"/>
  <c r="S974" i="15"/>
  <c r="D975" i="15"/>
  <c r="F975" i="15"/>
  <c r="G975" i="15"/>
  <c r="H975" i="15"/>
  <c r="I975" i="15"/>
  <c r="J975" i="15"/>
  <c r="K975" i="15"/>
  <c r="N975" i="15"/>
  <c r="O975" i="15"/>
  <c r="P975" i="15"/>
  <c r="S975" i="15"/>
  <c r="D976" i="15"/>
  <c r="E976" i="15"/>
  <c r="F976" i="15"/>
  <c r="G976" i="15"/>
  <c r="H976" i="15"/>
  <c r="I976" i="15"/>
  <c r="J976" i="15"/>
  <c r="K976" i="15"/>
  <c r="N976" i="15"/>
  <c r="O976" i="15"/>
  <c r="P976" i="15"/>
  <c r="S976" i="15"/>
  <c r="D977" i="15"/>
  <c r="E977" i="15"/>
  <c r="F977" i="15"/>
  <c r="G977" i="15"/>
  <c r="H977" i="15"/>
  <c r="I977" i="15"/>
  <c r="J977" i="15"/>
  <c r="K977" i="15"/>
  <c r="N977" i="15"/>
  <c r="O977" i="15"/>
  <c r="P977" i="15"/>
  <c r="S977" i="15"/>
  <c r="D978" i="15"/>
  <c r="F978" i="15"/>
  <c r="G978" i="15"/>
  <c r="H978" i="15"/>
  <c r="I978" i="15"/>
  <c r="J978" i="15"/>
  <c r="K978" i="15"/>
  <c r="N978" i="15"/>
  <c r="O978" i="15"/>
  <c r="P978" i="15"/>
  <c r="S978" i="15"/>
  <c r="D979" i="15"/>
  <c r="E979" i="15"/>
  <c r="F979" i="15"/>
  <c r="G979" i="15"/>
  <c r="H979" i="15"/>
  <c r="I979" i="15"/>
  <c r="J979" i="15"/>
  <c r="K979" i="15"/>
  <c r="N979" i="15"/>
  <c r="O979" i="15"/>
  <c r="P979" i="15"/>
  <c r="S979" i="15"/>
  <c r="E980" i="15"/>
  <c r="F980" i="15"/>
  <c r="G980" i="15"/>
  <c r="H980" i="15"/>
  <c r="I980" i="15"/>
  <c r="J980" i="15"/>
  <c r="K980" i="15"/>
  <c r="N980" i="15"/>
  <c r="O980" i="15"/>
  <c r="P980" i="15"/>
  <c r="S980" i="15"/>
  <c r="E981" i="15"/>
  <c r="F981" i="15"/>
  <c r="G981" i="15"/>
  <c r="H981" i="15"/>
  <c r="I981" i="15"/>
  <c r="J981" i="15"/>
  <c r="K981" i="15"/>
  <c r="N981" i="15"/>
  <c r="O981" i="15"/>
  <c r="P981" i="15"/>
  <c r="S981" i="15"/>
  <c r="D982" i="15"/>
  <c r="E982" i="15"/>
  <c r="F982" i="15"/>
  <c r="G982" i="15"/>
  <c r="H982" i="15"/>
  <c r="I982" i="15"/>
  <c r="J982" i="15"/>
  <c r="K982" i="15"/>
  <c r="N982" i="15"/>
  <c r="O982" i="15"/>
  <c r="P982" i="15"/>
  <c r="S982" i="15"/>
  <c r="D983" i="15"/>
  <c r="F983" i="15"/>
  <c r="G983" i="15"/>
  <c r="H983" i="15"/>
  <c r="I983" i="15"/>
  <c r="J983" i="15"/>
  <c r="K983" i="15"/>
  <c r="N983" i="15"/>
  <c r="O983" i="15"/>
  <c r="P983" i="15"/>
  <c r="S983" i="15"/>
  <c r="E984" i="15"/>
  <c r="F984" i="15"/>
  <c r="G984" i="15"/>
  <c r="H984" i="15"/>
  <c r="I984" i="15"/>
  <c r="J984" i="15"/>
  <c r="K984" i="15"/>
  <c r="N984" i="15"/>
  <c r="O984" i="15"/>
  <c r="P984" i="15"/>
  <c r="S984" i="15"/>
  <c r="D985" i="15"/>
  <c r="E985" i="15"/>
  <c r="F985" i="15"/>
  <c r="G985" i="15"/>
  <c r="H985" i="15"/>
  <c r="I985" i="15"/>
  <c r="J985" i="15"/>
  <c r="K985" i="15"/>
  <c r="N985" i="15"/>
  <c r="O985" i="15"/>
  <c r="P985" i="15"/>
  <c r="S985" i="15"/>
  <c r="E986" i="15"/>
  <c r="F986" i="15"/>
  <c r="G986" i="15"/>
  <c r="H986" i="15"/>
  <c r="I986" i="15"/>
  <c r="J986" i="15"/>
  <c r="K986" i="15"/>
  <c r="N986" i="15"/>
  <c r="O986" i="15"/>
  <c r="P986" i="15"/>
  <c r="S986" i="15"/>
  <c r="D987" i="15"/>
  <c r="F987" i="15"/>
  <c r="G987" i="15"/>
  <c r="H987" i="15"/>
  <c r="I987" i="15"/>
  <c r="J987" i="15"/>
  <c r="K987" i="15"/>
  <c r="N987" i="15"/>
  <c r="O987" i="15"/>
  <c r="P987" i="15"/>
  <c r="S987" i="15"/>
  <c r="D988" i="15"/>
  <c r="E988" i="15"/>
  <c r="F988" i="15"/>
  <c r="G988" i="15"/>
  <c r="H988" i="15"/>
  <c r="I988" i="15"/>
  <c r="J988" i="15"/>
  <c r="K988" i="15"/>
  <c r="N988" i="15"/>
  <c r="O988" i="15"/>
  <c r="P988" i="15"/>
  <c r="S988" i="15"/>
  <c r="D989" i="15"/>
  <c r="E989" i="15"/>
  <c r="F989" i="15"/>
  <c r="G989" i="15"/>
  <c r="H989" i="15"/>
  <c r="I989" i="15"/>
  <c r="J989" i="15"/>
  <c r="K989" i="15"/>
  <c r="N989" i="15"/>
  <c r="O989" i="15"/>
  <c r="P989" i="15"/>
  <c r="S989" i="15"/>
  <c r="E990" i="15"/>
  <c r="F990" i="15"/>
  <c r="G990" i="15"/>
  <c r="H990" i="15"/>
  <c r="I990" i="15"/>
  <c r="J990" i="15"/>
  <c r="K990" i="15"/>
  <c r="N990" i="15"/>
  <c r="O990" i="15"/>
  <c r="P990" i="15"/>
  <c r="S990" i="15"/>
  <c r="D991" i="15"/>
  <c r="F991" i="15"/>
  <c r="G991" i="15"/>
  <c r="H991" i="15"/>
  <c r="I991" i="15"/>
  <c r="J991" i="15"/>
  <c r="K991" i="15"/>
  <c r="N991" i="15"/>
  <c r="O991" i="15"/>
  <c r="P991" i="15"/>
  <c r="S991" i="15"/>
  <c r="D992" i="15"/>
  <c r="E992" i="15"/>
  <c r="F992" i="15"/>
  <c r="G992" i="15"/>
  <c r="H992" i="15"/>
  <c r="I992" i="15"/>
  <c r="J992" i="15"/>
  <c r="K992" i="15"/>
  <c r="N992" i="15"/>
  <c r="O992" i="15"/>
  <c r="P992" i="15"/>
  <c r="S992" i="15"/>
  <c r="D993" i="15"/>
  <c r="E993" i="15"/>
  <c r="F993" i="15"/>
  <c r="G993" i="15"/>
  <c r="H993" i="15"/>
  <c r="I993" i="15"/>
  <c r="J993" i="15"/>
  <c r="K993" i="15"/>
  <c r="N993" i="15"/>
  <c r="O993" i="15"/>
  <c r="P993" i="15"/>
  <c r="S993" i="15"/>
  <c r="D994" i="15"/>
  <c r="F994" i="15"/>
  <c r="G994" i="15"/>
  <c r="H994" i="15"/>
  <c r="I994" i="15"/>
  <c r="J994" i="15"/>
  <c r="K994" i="15"/>
  <c r="N994" i="15"/>
  <c r="O994" i="15"/>
  <c r="P994" i="15"/>
  <c r="S994" i="15"/>
  <c r="D995" i="15"/>
  <c r="E995" i="15"/>
  <c r="F995" i="15"/>
  <c r="G995" i="15"/>
  <c r="H995" i="15"/>
  <c r="I995" i="15"/>
  <c r="J995" i="15"/>
  <c r="K995" i="15"/>
  <c r="N995" i="15"/>
  <c r="O995" i="15"/>
  <c r="P995" i="15"/>
  <c r="S995" i="15"/>
  <c r="E996" i="15"/>
  <c r="F996" i="15"/>
  <c r="G996" i="15"/>
  <c r="H996" i="15"/>
  <c r="I996" i="15"/>
  <c r="J996" i="15"/>
  <c r="K996" i="15"/>
  <c r="N996" i="15"/>
  <c r="O996" i="15"/>
  <c r="P996" i="15"/>
  <c r="S996" i="15"/>
  <c r="E997" i="15"/>
  <c r="F997" i="15"/>
  <c r="G997" i="15"/>
  <c r="H997" i="15"/>
  <c r="I997" i="15"/>
  <c r="J997" i="15"/>
  <c r="K997" i="15"/>
  <c r="N997" i="15"/>
  <c r="O997" i="15"/>
  <c r="P997" i="15"/>
  <c r="S997" i="15"/>
  <c r="D998" i="15"/>
  <c r="E998" i="15"/>
  <c r="F998" i="15"/>
  <c r="G998" i="15"/>
  <c r="H998" i="15"/>
  <c r="I998" i="15"/>
  <c r="J998" i="15"/>
  <c r="K998" i="15"/>
  <c r="N998" i="15"/>
  <c r="O998" i="15"/>
  <c r="P998" i="15"/>
  <c r="S998" i="15"/>
  <c r="D999" i="15"/>
  <c r="F999" i="15"/>
  <c r="G999" i="15"/>
  <c r="H999" i="15"/>
  <c r="I999" i="15"/>
  <c r="J999" i="15"/>
  <c r="K999" i="15"/>
  <c r="N999" i="15"/>
  <c r="O999" i="15"/>
  <c r="P999" i="15"/>
  <c r="S999" i="15"/>
  <c r="E1000" i="15"/>
  <c r="F1000" i="15"/>
  <c r="G1000" i="15"/>
  <c r="H1000" i="15"/>
  <c r="I1000" i="15"/>
  <c r="J1000" i="15"/>
  <c r="K1000" i="15"/>
  <c r="N1000" i="15"/>
  <c r="O1000" i="15"/>
  <c r="P1000" i="15"/>
  <c r="S1000" i="15"/>
  <c r="D1001" i="15"/>
  <c r="E1001" i="15"/>
  <c r="F1001" i="15"/>
  <c r="G1001" i="15"/>
  <c r="H1001" i="15"/>
  <c r="I1001" i="15"/>
  <c r="J1001" i="15"/>
  <c r="K1001" i="15"/>
  <c r="N1001" i="15"/>
  <c r="O1001" i="15"/>
  <c r="P1001" i="15"/>
  <c r="S1001" i="15"/>
  <c r="E1002" i="15"/>
  <c r="F1002" i="15"/>
  <c r="G1002" i="15"/>
  <c r="H1002" i="15"/>
  <c r="I1002" i="15"/>
  <c r="J1002" i="15"/>
  <c r="K1002" i="15"/>
  <c r="N1002" i="15"/>
  <c r="O1002" i="15"/>
  <c r="P1002" i="15"/>
  <c r="S1002" i="15"/>
  <c r="D1003" i="15"/>
  <c r="F1003" i="15"/>
  <c r="G1003" i="15"/>
  <c r="H1003" i="15"/>
  <c r="I1003" i="15"/>
  <c r="J1003" i="15"/>
  <c r="K1003" i="15"/>
  <c r="N1003" i="15"/>
  <c r="O1003" i="15"/>
  <c r="P1003" i="15"/>
  <c r="S1003" i="15"/>
  <c r="D1004" i="15"/>
  <c r="E1004" i="15"/>
  <c r="F1004" i="15"/>
  <c r="G1004" i="15"/>
  <c r="H1004" i="15"/>
  <c r="I1004" i="15"/>
  <c r="J1004" i="15"/>
  <c r="K1004" i="15"/>
  <c r="N1004" i="15"/>
  <c r="O1004" i="15"/>
  <c r="P1004" i="15"/>
  <c r="S1004" i="15"/>
  <c r="D1005" i="15"/>
  <c r="E1005" i="15"/>
  <c r="F1005" i="15"/>
  <c r="G1005" i="15"/>
  <c r="H1005" i="15"/>
  <c r="I1005" i="15"/>
  <c r="J1005" i="15"/>
  <c r="K1005" i="15"/>
  <c r="N1005" i="15"/>
  <c r="O1005" i="15"/>
  <c r="P1005" i="15"/>
  <c r="S1005" i="15"/>
  <c r="E1006" i="15"/>
  <c r="F1006" i="15"/>
  <c r="G1006" i="15"/>
  <c r="H1006" i="15"/>
  <c r="I1006" i="15"/>
  <c r="J1006" i="15"/>
  <c r="K1006" i="15"/>
  <c r="N1006" i="15"/>
  <c r="O1006" i="15"/>
  <c r="P1006" i="15"/>
  <c r="S1006" i="15"/>
  <c r="D1007" i="15"/>
  <c r="F1007" i="15"/>
  <c r="G1007" i="15"/>
  <c r="H1007" i="15"/>
  <c r="I1007" i="15"/>
  <c r="J1007" i="15"/>
  <c r="K1007" i="15"/>
  <c r="N1007" i="15"/>
  <c r="O1007" i="15"/>
  <c r="P1007" i="15"/>
  <c r="S1007" i="15"/>
  <c r="D1008" i="15"/>
  <c r="E1008" i="15"/>
  <c r="F1008" i="15"/>
  <c r="G1008" i="15"/>
  <c r="H1008" i="15"/>
  <c r="I1008" i="15"/>
  <c r="J1008" i="15"/>
  <c r="K1008" i="15"/>
  <c r="N1008" i="15"/>
  <c r="O1008" i="15"/>
  <c r="P1008" i="15"/>
  <c r="S1008" i="15"/>
  <c r="D1009" i="15"/>
  <c r="E1009" i="15"/>
  <c r="F1009" i="15"/>
  <c r="G1009" i="15"/>
  <c r="H1009" i="15"/>
  <c r="I1009" i="15"/>
  <c r="J1009" i="15"/>
  <c r="K1009" i="15"/>
  <c r="N1009" i="15"/>
  <c r="O1009" i="15"/>
  <c r="P1009" i="15"/>
  <c r="S1009" i="15"/>
  <c r="D1010" i="15"/>
  <c r="F1010" i="15"/>
  <c r="G1010" i="15"/>
  <c r="H1010" i="15"/>
  <c r="I1010" i="15"/>
  <c r="J1010" i="15"/>
  <c r="K1010" i="15"/>
  <c r="N1010" i="15"/>
  <c r="O1010" i="15"/>
  <c r="P1010" i="15"/>
  <c r="S1010" i="15"/>
  <c r="D1011" i="15"/>
  <c r="E1011" i="15"/>
  <c r="F1011" i="15"/>
  <c r="G1011" i="15"/>
  <c r="H1011" i="15"/>
  <c r="I1011" i="15"/>
  <c r="J1011" i="15"/>
  <c r="K1011" i="15"/>
  <c r="N1011" i="15"/>
  <c r="O1011" i="15"/>
  <c r="P1011" i="15"/>
  <c r="S1011" i="15"/>
  <c r="E1012" i="15"/>
  <c r="F1012" i="15"/>
  <c r="G1012" i="15"/>
  <c r="H1012" i="15"/>
  <c r="I1012" i="15"/>
  <c r="J1012" i="15"/>
  <c r="K1012" i="15"/>
  <c r="N1012" i="15"/>
  <c r="O1012" i="15"/>
  <c r="P1012" i="15"/>
  <c r="S1012" i="15"/>
  <c r="D1013" i="15"/>
  <c r="E1013" i="15"/>
  <c r="F1013" i="15"/>
  <c r="G1013" i="15"/>
  <c r="H1013" i="15"/>
  <c r="I1013" i="15"/>
  <c r="J1013" i="15"/>
  <c r="K1013" i="15"/>
  <c r="N1013" i="15"/>
  <c r="O1013" i="15"/>
  <c r="P1013" i="15"/>
  <c r="S1013" i="15"/>
  <c r="D1014" i="15"/>
  <c r="E1014" i="15"/>
  <c r="F1014" i="15"/>
  <c r="G1014" i="15"/>
  <c r="H1014" i="15"/>
  <c r="I1014" i="15"/>
  <c r="J1014" i="15"/>
  <c r="K1014" i="15"/>
  <c r="N1014" i="15"/>
  <c r="O1014" i="15"/>
  <c r="P1014" i="15"/>
  <c r="S1014" i="15"/>
  <c r="D1015" i="15"/>
  <c r="F1015" i="15"/>
  <c r="G1015" i="15"/>
  <c r="H1015" i="15"/>
  <c r="I1015" i="15"/>
  <c r="J1015" i="15"/>
  <c r="K1015" i="15"/>
  <c r="N1015" i="15"/>
  <c r="O1015" i="15"/>
  <c r="P1015" i="15"/>
  <c r="S1015" i="15"/>
  <c r="E1016" i="15"/>
  <c r="F1016" i="15"/>
  <c r="G1016" i="15"/>
  <c r="H1016" i="15"/>
  <c r="I1016" i="15"/>
  <c r="J1016" i="15"/>
  <c r="K1016" i="15"/>
  <c r="N1016" i="15"/>
  <c r="O1016" i="15"/>
  <c r="P1016" i="15"/>
  <c r="S1016" i="15"/>
  <c r="D1017" i="15"/>
  <c r="E1017" i="15"/>
  <c r="F1017" i="15"/>
  <c r="G1017" i="15"/>
  <c r="H1017" i="15"/>
  <c r="I1017" i="15"/>
  <c r="J1017" i="15"/>
  <c r="K1017" i="15"/>
  <c r="N1017" i="15"/>
  <c r="O1017" i="15"/>
  <c r="P1017" i="15"/>
  <c r="S1017" i="15"/>
  <c r="E1018" i="15"/>
  <c r="F1018" i="15"/>
  <c r="G1018" i="15"/>
  <c r="H1018" i="15"/>
  <c r="I1018" i="15"/>
  <c r="J1018" i="15"/>
  <c r="K1018" i="15"/>
  <c r="N1018" i="15"/>
  <c r="O1018" i="15"/>
  <c r="P1018" i="15"/>
  <c r="S1018" i="15"/>
  <c r="D1019" i="15"/>
  <c r="F1019" i="15"/>
  <c r="G1019" i="15"/>
  <c r="H1019" i="15"/>
  <c r="I1019" i="15"/>
  <c r="J1019" i="15"/>
  <c r="K1019" i="15"/>
  <c r="N1019" i="15"/>
  <c r="O1019" i="15"/>
  <c r="P1019" i="15"/>
  <c r="S1019" i="15"/>
  <c r="D1020" i="15"/>
  <c r="E1020" i="15"/>
  <c r="F1020" i="15"/>
  <c r="G1020" i="15"/>
  <c r="H1020" i="15"/>
  <c r="I1020" i="15"/>
  <c r="J1020" i="15"/>
  <c r="K1020" i="15"/>
  <c r="N1020" i="15"/>
  <c r="O1020" i="15"/>
  <c r="P1020" i="15"/>
  <c r="S1020" i="15"/>
  <c r="D1021" i="15"/>
  <c r="E1021" i="15"/>
  <c r="F1021" i="15"/>
  <c r="G1021" i="15"/>
  <c r="H1021" i="15"/>
  <c r="I1021" i="15"/>
  <c r="J1021" i="15"/>
  <c r="K1021" i="15"/>
  <c r="N1021" i="15"/>
  <c r="O1021" i="15"/>
  <c r="P1021" i="15"/>
  <c r="S1021" i="15"/>
  <c r="E1022" i="15"/>
  <c r="F1022" i="15"/>
  <c r="G1022" i="15"/>
  <c r="H1022" i="15"/>
  <c r="I1022" i="15"/>
  <c r="J1022" i="15"/>
  <c r="K1022" i="15"/>
  <c r="N1022" i="15"/>
  <c r="O1022" i="15"/>
  <c r="P1022" i="15"/>
  <c r="S1022" i="15"/>
  <c r="D1023" i="15"/>
  <c r="F1023" i="15"/>
  <c r="G1023" i="15"/>
  <c r="H1023" i="15"/>
  <c r="I1023" i="15"/>
  <c r="J1023" i="15"/>
  <c r="K1023" i="15"/>
  <c r="N1023" i="15"/>
  <c r="O1023" i="15"/>
  <c r="P1023" i="15"/>
  <c r="S1023" i="15"/>
  <c r="D1024" i="15"/>
  <c r="E1024" i="15"/>
  <c r="F1024" i="15"/>
  <c r="G1024" i="15"/>
  <c r="H1024" i="15"/>
  <c r="I1024" i="15"/>
  <c r="J1024" i="15"/>
  <c r="K1024" i="15"/>
  <c r="N1024" i="15"/>
  <c r="O1024" i="15"/>
  <c r="P1024" i="15"/>
  <c r="S1024" i="15"/>
  <c r="D1025" i="15"/>
  <c r="E1025" i="15"/>
  <c r="F1025" i="15"/>
  <c r="G1025" i="15"/>
  <c r="H1025" i="15"/>
  <c r="I1025" i="15"/>
  <c r="J1025" i="15"/>
  <c r="K1025" i="15"/>
  <c r="N1025" i="15"/>
  <c r="O1025" i="15"/>
  <c r="P1025" i="15"/>
  <c r="S1025" i="15"/>
  <c r="D1026" i="15"/>
  <c r="F1026" i="15"/>
  <c r="G1026" i="15"/>
  <c r="H1026" i="15"/>
  <c r="I1026" i="15"/>
  <c r="J1026" i="15"/>
  <c r="K1026" i="15"/>
  <c r="N1026" i="15"/>
  <c r="O1026" i="15"/>
  <c r="P1026" i="15"/>
  <c r="S1026" i="15"/>
  <c r="D1027" i="15"/>
  <c r="E1027" i="15"/>
  <c r="F1027" i="15"/>
  <c r="G1027" i="15"/>
  <c r="H1027" i="15"/>
  <c r="I1027" i="15"/>
  <c r="J1027" i="15"/>
  <c r="K1027" i="15"/>
  <c r="N1027" i="15"/>
  <c r="O1027" i="15"/>
  <c r="P1027" i="15"/>
  <c r="S1027" i="15"/>
  <c r="E1028" i="15"/>
  <c r="F1028" i="15"/>
  <c r="G1028" i="15"/>
  <c r="H1028" i="15"/>
  <c r="I1028" i="15"/>
  <c r="J1028" i="15"/>
  <c r="K1028" i="15"/>
  <c r="N1028" i="15"/>
  <c r="O1028" i="15"/>
  <c r="P1028" i="15"/>
  <c r="S1028" i="15"/>
  <c r="E1029" i="15"/>
  <c r="F1029" i="15"/>
  <c r="G1029" i="15"/>
  <c r="H1029" i="15"/>
  <c r="I1029" i="15"/>
  <c r="J1029" i="15"/>
  <c r="K1029" i="15"/>
  <c r="N1029" i="15"/>
  <c r="O1029" i="15"/>
  <c r="P1029" i="15"/>
  <c r="S1029" i="15"/>
  <c r="D1030" i="15"/>
  <c r="E1030" i="15"/>
  <c r="F1030" i="15"/>
  <c r="G1030" i="15"/>
  <c r="H1030" i="15"/>
  <c r="I1030" i="15"/>
  <c r="J1030" i="15"/>
  <c r="K1030" i="15"/>
  <c r="N1030" i="15"/>
  <c r="O1030" i="15"/>
  <c r="P1030" i="15"/>
  <c r="S1030" i="15"/>
  <c r="D1031" i="15"/>
  <c r="F1031" i="15"/>
  <c r="G1031" i="15"/>
  <c r="H1031" i="15"/>
  <c r="I1031" i="15"/>
  <c r="J1031" i="15"/>
  <c r="K1031" i="15"/>
  <c r="N1031" i="15"/>
  <c r="O1031" i="15"/>
  <c r="P1031" i="15"/>
  <c r="S1031" i="15"/>
  <c r="E1032" i="15"/>
  <c r="F1032" i="15"/>
  <c r="G1032" i="15"/>
  <c r="H1032" i="15"/>
  <c r="I1032" i="15"/>
  <c r="J1032" i="15"/>
  <c r="K1032" i="15"/>
  <c r="N1032" i="15"/>
  <c r="O1032" i="15"/>
  <c r="P1032" i="15"/>
  <c r="S1032" i="15"/>
  <c r="D1033" i="15"/>
  <c r="E1033" i="15"/>
  <c r="F1033" i="15"/>
  <c r="G1033" i="15"/>
  <c r="H1033" i="15"/>
  <c r="I1033" i="15"/>
  <c r="J1033" i="15"/>
  <c r="K1033" i="15"/>
  <c r="N1033" i="15"/>
  <c r="O1033" i="15"/>
  <c r="P1033" i="15"/>
  <c r="S1033" i="15"/>
  <c r="E1034" i="15"/>
  <c r="F1034" i="15"/>
  <c r="G1034" i="15"/>
  <c r="H1034" i="15"/>
  <c r="I1034" i="15"/>
  <c r="J1034" i="15"/>
  <c r="K1034" i="15"/>
  <c r="N1034" i="15"/>
  <c r="O1034" i="15"/>
  <c r="P1034" i="15"/>
  <c r="S1034" i="15"/>
  <c r="D1035" i="15"/>
  <c r="F1035" i="15"/>
  <c r="G1035" i="15"/>
  <c r="H1035" i="15"/>
  <c r="I1035" i="15"/>
  <c r="J1035" i="15"/>
  <c r="K1035" i="15"/>
  <c r="N1035" i="15"/>
  <c r="O1035" i="15"/>
  <c r="P1035" i="15"/>
  <c r="S1035" i="15"/>
  <c r="D1036" i="15"/>
  <c r="E1036" i="15"/>
  <c r="F1036" i="15"/>
  <c r="G1036" i="15"/>
  <c r="H1036" i="15"/>
  <c r="I1036" i="15"/>
  <c r="J1036" i="15"/>
  <c r="K1036" i="15"/>
  <c r="N1036" i="15"/>
  <c r="O1036" i="15"/>
  <c r="P1036" i="15"/>
  <c r="S1036" i="15"/>
  <c r="D1037" i="15"/>
  <c r="E1037" i="15"/>
  <c r="F1037" i="15"/>
  <c r="G1037" i="15"/>
  <c r="H1037" i="15"/>
  <c r="I1037" i="15"/>
  <c r="J1037" i="15"/>
  <c r="K1037" i="15"/>
  <c r="N1037" i="15"/>
  <c r="O1037" i="15"/>
  <c r="P1037" i="15"/>
  <c r="S1037" i="15"/>
  <c r="E1038" i="15"/>
  <c r="F1038" i="15"/>
  <c r="G1038" i="15"/>
  <c r="H1038" i="15"/>
  <c r="I1038" i="15"/>
  <c r="J1038" i="15"/>
  <c r="K1038" i="15"/>
  <c r="N1038" i="15"/>
  <c r="O1038" i="15"/>
  <c r="P1038" i="15"/>
  <c r="S1038" i="15"/>
  <c r="D1039" i="15"/>
  <c r="F1039" i="15"/>
  <c r="G1039" i="15"/>
  <c r="H1039" i="15"/>
  <c r="I1039" i="15"/>
  <c r="J1039" i="15"/>
  <c r="K1039" i="15"/>
  <c r="N1039" i="15"/>
  <c r="O1039" i="15"/>
  <c r="P1039" i="15"/>
  <c r="S1039" i="15"/>
  <c r="D1040" i="15"/>
  <c r="E1040" i="15"/>
  <c r="F1040" i="15"/>
  <c r="G1040" i="15"/>
  <c r="H1040" i="15"/>
  <c r="I1040" i="15"/>
  <c r="J1040" i="15"/>
  <c r="K1040" i="15"/>
  <c r="N1040" i="15"/>
  <c r="O1040" i="15"/>
  <c r="P1040" i="15"/>
  <c r="S1040" i="15"/>
  <c r="D1041" i="15"/>
  <c r="E1041" i="15"/>
  <c r="F1041" i="15"/>
  <c r="G1041" i="15"/>
  <c r="H1041" i="15"/>
  <c r="I1041" i="15"/>
  <c r="J1041" i="15"/>
  <c r="K1041" i="15"/>
  <c r="N1041" i="15"/>
  <c r="O1041" i="15"/>
  <c r="P1041" i="15"/>
  <c r="S1041" i="15"/>
  <c r="D1042" i="15"/>
  <c r="F1042" i="15"/>
  <c r="G1042" i="15"/>
  <c r="H1042" i="15"/>
  <c r="I1042" i="15"/>
  <c r="J1042" i="15"/>
  <c r="K1042" i="15"/>
  <c r="N1042" i="15"/>
  <c r="O1042" i="15"/>
  <c r="P1042" i="15"/>
  <c r="S1042" i="15"/>
  <c r="D1043" i="15"/>
  <c r="E1043" i="15"/>
  <c r="F1043" i="15"/>
  <c r="G1043" i="15"/>
  <c r="H1043" i="15"/>
  <c r="I1043" i="15"/>
  <c r="J1043" i="15"/>
  <c r="K1043" i="15"/>
  <c r="N1043" i="15"/>
  <c r="O1043" i="15"/>
  <c r="P1043" i="15"/>
  <c r="S1043" i="15"/>
  <c r="E1044" i="15"/>
  <c r="F1044" i="15"/>
  <c r="G1044" i="15"/>
  <c r="H1044" i="15"/>
  <c r="I1044" i="15"/>
  <c r="J1044" i="15"/>
  <c r="K1044" i="15"/>
  <c r="N1044" i="15"/>
  <c r="O1044" i="15"/>
  <c r="P1044" i="15"/>
  <c r="S1044" i="15"/>
  <c r="E1045" i="15"/>
  <c r="F1045" i="15"/>
  <c r="G1045" i="15"/>
  <c r="H1045" i="15"/>
  <c r="I1045" i="15"/>
  <c r="J1045" i="15"/>
  <c r="K1045" i="15"/>
  <c r="N1045" i="15"/>
  <c r="O1045" i="15"/>
  <c r="P1045" i="15"/>
  <c r="S1045" i="15"/>
  <c r="D1046" i="15"/>
  <c r="F1046" i="15"/>
  <c r="G1046" i="15"/>
  <c r="H1046" i="15"/>
  <c r="I1046" i="15"/>
  <c r="J1046" i="15"/>
  <c r="K1046" i="15"/>
  <c r="N1046" i="15"/>
  <c r="O1046" i="15"/>
  <c r="P1046" i="15"/>
  <c r="S1046" i="15"/>
  <c r="D1047" i="15"/>
  <c r="E1047" i="15"/>
  <c r="F1047" i="15"/>
  <c r="G1047" i="15"/>
  <c r="H1047" i="15"/>
  <c r="I1047" i="15"/>
  <c r="J1047" i="15"/>
  <c r="K1047" i="15"/>
  <c r="N1047" i="15"/>
  <c r="O1047" i="15"/>
  <c r="P1047" i="15"/>
  <c r="S1047" i="15"/>
  <c r="E1048" i="15"/>
  <c r="F1048" i="15"/>
  <c r="G1048" i="15"/>
  <c r="H1048" i="15"/>
  <c r="I1048" i="15"/>
  <c r="J1048" i="15"/>
  <c r="K1048" i="15"/>
  <c r="N1048" i="15"/>
  <c r="O1048" i="15"/>
  <c r="P1048" i="15"/>
  <c r="S1048" i="15"/>
  <c r="E1049" i="15"/>
  <c r="F1049" i="15"/>
  <c r="G1049" i="15"/>
  <c r="H1049" i="15"/>
  <c r="I1049" i="15"/>
  <c r="J1049" i="15"/>
  <c r="K1049" i="15"/>
  <c r="N1049" i="15"/>
  <c r="O1049" i="15"/>
  <c r="P1049" i="15"/>
  <c r="S1049" i="15"/>
  <c r="D1050" i="15"/>
  <c r="F1050" i="15"/>
  <c r="G1050" i="15"/>
  <c r="H1050" i="15"/>
  <c r="I1050" i="15"/>
  <c r="J1050" i="15"/>
  <c r="K1050" i="15"/>
  <c r="N1050" i="15"/>
  <c r="O1050" i="15"/>
  <c r="P1050" i="15"/>
  <c r="S1050" i="15"/>
  <c r="D1051" i="15"/>
  <c r="E1051" i="15"/>
  <c r="F1051" i="15"/>
  <c r="G1051" i="15"/>
  <c r="H1051" i="15"/>
  <c r="I1051" i="15"/>
  <c r="J1051" i="15"/>
  <c r="K1051" i="15"/>
  <c r="N1051" i="15"/>
  <c r="O1051" i="15"/>
  <c r="P1051" i="15"/>
  <c r="S1051" i="15"/>
  <c r="E1052" i="15"/>
  <c r="F1052" i="15"/>
  <c r="G1052" i="15"/>
  <c r="H1052" i="15"/>
  <c r="I1052" i="15"/>
  <c r="J1052" i="15"/>
  <c r="K1052" i="15"/>
  <c r="N1052" i="15"/>
  <c r="O1052" i="15"/>
  <c r="P1052" i="15"/>
  <c r="S1052" i="15"/>
  <c r="E1053" i="15"/>
  <c r="F1053" i="15"/>
  <c r="G1053" i="15"/>
  <c r="H1053" i="15"/>
  <c r="I1053" i="15"/>
  <c r="J1053" i="15"/>
  <c r="K1053" i="15"/>
  <c r="N1053" i="15"/>
  <c r="O1053" i="15"/>
  <c r="P1053" i="15"/>
  <c r="S1053" i="15"/>
  <c r="D1054" i="15"/>
  <c r="F1054" i="15"/>
  <c r="G1054" i="15"/>
  <c r="H1054" i="15"/>
  <c r="I1054" i="15"/>
  <c r="J1054" i="15"/>
  <c r="K1054" i="15"/>
  <c r="N1054" i="15"/>
  <c r="O1054" i="15"/>
  <c r="P1054" i="15"/>
  <c r="S1054" i="15"/>
  <c r="D1055" i="15"/>
  <c r="E1055" i="15"/>
  <c r="F1055" i="15"/>
  <c r="G1055" i="15"/>
  <c r="H1055" i="15"/>
  <c r="I1055" i="15"/>
  <c r="J1055" i="15"/>
  <c r="K1055" i="15"/>
  <c r="N1055" i="15"/>
  <c r="O1055" i="15"/>
  <c r="P1055" i="15"/>
  <c r="S1055" i="15"/>
  <c r="E1056" i="15"/>
  <c r="F1056" i="15"/>
  <c r="G1056" i="15"/>
  <c r="H1056" i="15"/>
  <c r="I1056" i="15"/>
  <c r="J1056" i="15"/>
  <c r="K1056" i="15"/>
  <c r="N1056" i="15"/>
  <c r="O1056" i="15"/>
  <c r="P1056" i="15"/>
  <c r="S1056" i="15"/>
  <c r="E1057" i="15"/>
  <c r="F1057" i="15"/>
  <c r="G1057" i="15"/>
  <c r="H1057" i="15"/>
  <c r="I1057" i="15"/>
  <c r="J1057" i="15"/>
  <c r="K1057" i="15"/>
  <c r="N1057" i="15"/>
  <c r="O1057" i="15"/>
  <c r="P1057" i="15"/>
  <c r="S1057" i="15"/>
  <c r="D1058" i="15"/>
  <c r="F1058" i="15"/>
  <c r="G1058" i="15"/>
  <c r="H1058" i="15"/>
  <c r="I1058" i="15"/>
  <c r="J1058" i="15"/>
  <c r="K1058" i="15"/>
  <c r="N1058" i="15"/>
  <c r="O1058" i="15"/>
  <c r="P1058" i="15"/>
  <c r="S1058" i="15"/>
  <c r="D1059" i="15"/>
  <c r="E1059" i="15"/>
  <c r="F1059" i="15"/>
  <c r="G1059" i="15"/>
  <c r="H1059" i="15"/>
  <c r="I1059" i="15"/>
  <c r="J1059" i="15"/>
  <c r="K1059" i="15"/>
  <c r="N1059" i="15"/>
  <c r="O1059" i="15"/>
  <c r="P1059" i="15"/>
  <c r="S1059" i="15"/>
  <c r="E1060" i="15"/>
  <c r="F1060" i="15"/>
  <c r="G1060" i="15"/>
  <c r="H1060" i="15"/>
  <c r="I1060" i="15"/>
  <c r="J1060" i="15"/>
  <c r="K1060" i="15"/>
  <c r="N1060" i="15"/>
  <c r="O1060" i="15"/>
  <c r="P1060" i="15"/>
  <c r="S1060" i="15"/>
  <c r="E1061" i="15"/>
  <c r="F1061" i="15"/>
  <c r="G1061" i="15"/>
  <c r="H1061" i="15"/>
  <c r="I1061" i="15"/>
  <c r="J1061" i="15"/>
  <c r="K1061" i="15"/>
  <c r="N1061" i="15"/>
  <c r="O1061" i="15"/>
  <c r="P1061" i="15"/>
  <c r="S1061" i="15"/>
  <c r="D1062" i="15"/>
  <c r="F1062" i="15"/>
  <c r="G1062" i="15"/>
  <c r="H1062" i="15"/>
  <c r="I1062" i="15"/>
  <c r="J1062" i="15"/>
  <c r="K1062" i="15"/>
  <c r="N1062" i="15"/>
  <c r="O1062" i="15"/>
  <c r="P1062" i="15"/>
  <c r="S1062" i="15"/>
  <c r="D1063" i="15"/>
  <c r="E1063" i="15"/>
  <c r="F1063" i="15"/>
  <c r="G1063" i="15"/>
  <c r="H1063" i="15"/>
  <c r="I1063" i="15"/>
  <c r="J1063" i="15"/>
  <c r="K1063" i="15"/>
  <c r="N1063" i="15"/>
  <c r="O1063" i="15"/>
  <c r="P1063" i="15"/>
  <c r="S1063" i="15"/>
  <c r="E1064" i="15"/>
  <c r="F1064" i="15"/>
  <c r="G1064" i="15"/>
  <c r="H1064" i="15"/>
  <c r="I1064" i="15"/>
  <c r="J1064" i="15"/>
  <c r="K1064" i="15"/>
  <c r="N1064" i="15"/>
  <c r="O1064" i="15"/>
  <c r="P1064" i="15"/>
  <c r="S1064" i="15"/>
  <c r="E1065" i="15"/>
  <c r="F1065" i="15"/>
  <c r="G1065" i="15"/>
  <c r="H1065" i="15"/>
  <c r="I1065" i="15"/>
  <c r="J1065" i="15"/>
  <c r="K1065" i="15"/>
  <c r="N1065" i="15"/>
  <c r="O1065" i="15"/>
  <c r="P1065" i="15"/>
  <c r="S1065" i="15"/>
  <c r="D1066" i="15"/>
  <c r="F1066" i="15"/>
  <c r="G1066" i="15"/>
  <c r="H1066" i="15"/>
  <c r="I1066" i="15"/>
  <c r="J1066" i="15"/>
  <c r="K1066" i="15"/>
  <c r="N1066" i="15"/>
  <c r="O1066" i="15"/>
  <c r="P1066" i="15"/>
  <c r="S1066" i="15"/>
  <c r="D1067" i="15"/>
  <c r="E1067" i="15"/>
  <c r="F1067" i="15"/>
  <c r="G1067" i="15"/>
  <c r="H1067" i="15"/>
  <c r="I1067" i="15"/>
  <c r="J1067" i="15"/>
  <c r="K1067" i="15"/>
  <c r="N1067" i="15"/>
  <c r="O1067" i="15"/>
  <c r="P1067" i="15"/>
  <c r="S1067" i="15"/>
  <c r="E1068" i="15"/>
  <c r="F1068" i="15"/>
  <c r="G1068" i="15"/>
  <c r="H1068" i="15"/>
  <c r="I1068" i="15"/>
  <c r="J1068" i="15"/>
  <c r="K1068" i="15"/>
  <c r="N1068" i="15"/>
  <c r="O1068" i="15"/>
  <c r="P1068" i="15"/>
  <c r="S1068" i="15"/>
  <c r="E1069" i="15"/>
  <c r="F1069" i="15"/>
  <c r="G1069" i="15"/>
  <c r="H1069" i="15"/>
  <c r="I1069" i="15"/>
  <c r="J1069" i="15"/>
  <c r="K1069" i="15"/>
  <c r="N1069" i="15"/>
  <c r="O1069" i="15"/>
  <c r="P1069" i="15"/>
  <c r="S1069" i="15"/>
  <c r="D1060" i="15" l="1"/>
  <c r="E1026" i="15"/>
  <c r="D1065" i="15"/>
  <c r="D1064" i="15"/>
  <c r="E1062" i="15"/>
  <c r="D1049" i="15"/>
  <c r="D1048" i="15"/>
  <c r="E1046" i="15"/>
  <c r="D1034" i="15"/>
  <c r="D1032" i="15"/>
  <c r="D1018" i="15"/>
  <c r="D1016" i="15"/>
  <c r="D1002" i="15"/>
  <c r="D1000" i="15"/>
  <c r="D986" i="15"/>
  <c r="D984" i="15"/>
  <c r="D970" i="15"/>
  <c r="D968" i="15"/>
  <c r="D954" i="15"/>
  <c r="D952" i="15"/>
  <c r="G940" i="15"/>
  <c r="D938" i="15"/>
  <c r="E935" i="15"/>
  <c r="G924" i="15"/>
  <c r="D922" i="15"/>
  <c r="D906" i="15"/>
  <c r="D890" i="15"/>
  <c r="D874" i="15"/>
  <c r="D858" i="15"/>
  <c r="D842" i="15"/>
  <c r="D826" i="15"/>
  <c r="D810" i="15"/>
  <c r="D794" i="15"/>
  <c r="D778" i="15"/>
  <c r="D762" i="15"/>
  <c r="D748" i="15"/>
  <c r="D746" i="15"/>
  <c r="D732" i="15"/>
  <c r="D716" i="15"/>
  <c r="D700" i="15"/>
  <c r="D684" i="15"/>
  <c r="D668" i="15"/>
  <c r="D652" i="15"/>
  <c r="D636" i="15"/>
  <c r="D620" i="15"/>
  <c r="D618" i="15"/>
  <c r="D604" i="15"/>
  <c r="D602" i="15"/>
  <c r="D588" i="15"/>
  <c r="D586" i="15"/>
  <c r="D572" i="15"/>
  <c r="D570" i="15"/>
  <c r="D556" i="15"/>
  <c r="D554" i="15"/>
  <c r="D540" i="15"/>
  <c r="D538" i="15"/>
  <c r="D524" i="15"/>
  <c r="D522" i="15"/>
  <c r="D508" i="15"/>
  <c r="D506" i="15"/>
  <c r="D462" i="15"/>
  <c r="D432" i="15"/>
  <c r="D416" i="15"/>
  <c r="D414" i="15"/>
  <c r="D400" i="15"/>
  <c r="D398" i="15"/>
  <c r="D384" i="15"/>
  <c r="D382" i="15"/>
  <c r="D368" i="15"/>
  <c r="D366" i="15"/>
  <c r="D352" i="15"/>
  <c r="D348" i="15"/>
  <c r="D316" i="15"/>
  <c r="D252" i="15"/>
  <c r="D188" i="15"/>
  <c r="D172" i="15"/>
  <c r="G143" i="15"/>
  <c r="G127" i="15"/>
  <c r="G111" i="15"/>
  <c r="G95" i="15"/>
  <c r="G79" i="15"/>
  <c r="G63" i="15"/>
  <c r="G47" i="15"/>
  <c r="G31" i="15"/>
  <c r="G15" i="15"/>
  <c r="D1061" i="15"/>
  <c r="E1058" i="15"/>
  <c r="Q1047" i="15"/>
  <c r="AM1047" i="15"/>
  <c r="D1044" i="15"/>
  <c r="Q1030" i="15"/>
  <c r="AM1030" i="15"/>
  <c r="D1029" i="15"/>
  <c r="D1028" i="15"/>
  <c r="AM1014" i="15"/>
  <c r="Q1014" i="15"/>
  <c r="D1012" i="15"/>
  <c r="E1010" i="15"/>
  <c r="AM998" i="15"/>
  <c r="Q998" i="15"/>
  <c r="D997" i="15"/>
  <c r="D996" i="15"/>
  <c r="E994" i="15"/>
  <c r="AM982" i="15"/>
  <c r="Q982" i="15"/>
  <c r="D981" i="15"/>
  <c r="D980" i="15"/>
  <c r="E978" i="15"/>
  <c r="AM966" i="15"/>
  <c r="Q966" i="15"/>
  <c r="D964" i="15"/>
  <c r="E962" i="15"/>
  <c r="G951" i="15"/>
  <c r="Q950" i="15"/>
  <c r="AM950" i="15"/>
  <c r="D949" i="15"/>
  <c r="D948" i="15"/>
  <c r="Q936" i="15"/>
  <c r="AM936" i="15"/>
  <c r="D933" i="15"/>
  <c r="Q920" i="15"/>
  <c r="AM920" i="15"/>
  <c r="AM904" i="15"/>
  <c r="Q904" i="15"/>
  <c r="AM888" i="15"/>
  <c r="Q888" i="15"/>
  <c r="Q872" i="15"/>
  <c r="AM872" i="15"/>
  <c r="AM856" i="15"/>
  <c r="Q856" i="15"/>
  <c r="Q840" i="15"/>
  <c r="AM840" i="15"/>
  <c r="AM824" i="15"/>
  <c r="Q824" i="15"/>
  <c r="Q808" i="15"/>
  <c r="AM808" i="15"/>
  <c r="AM792" i="15"/>
  <c r="Q792" i="15"/>
  <c r="AM776" i="15"/>
  <c r="Q776" i="15"/>
  <c r="AM760" i="15"/>
  <c r="Q760" i="15"/>
  <c r="D758" i="15"/>
  <c r="Q744" i="15"/>
  <c r="AM744" i="15"/>
  <c r="D742" i="15"/>
  <c r="AM728" i="15"/>
  <c r="Q728" i="15"/>
  <c r="D726" i="15"/>
  <c r="AM712" i="15"/>
  <c r="Q712" i="15"/>
  <c r="AM696" i="15"/>
  <c r="Q696" i="15"/>
  <c r="AM680" i="15"/>
  <c r="Q680" i="15"/>
  <c r="AM664" i="15"/>
  <c r="Q664" i="15"/>
  <c r="Q648" i="15"/>
  <c r="AM648" i="15"/>
  <c r="AM632" i="15"/>
  <c r="Q632" i="15"/>
  <c r="AM616" i="15"/>
  <c r="Q616" i="15"/>
  <c r="AM600" i="15"/>
  <c r="Q600" i="15"/>
  <c r="AM584" i="15"/>
  <c r="Q584" i="15"/>
  <c r="AM568" i="15"/>
  <c r="Q568" i="15"/>
  <c r="AM552" i="15"/>
  <c r="Q552" i="15"/>
  <c r="AM536" i="15"/>
  <c r="Q536" i="15"/>
  <c r="AM520" i="15"/>
  <c r="Q520" i="15"/>
  <c r="AM504" i="15"/>
  <c r="Q504" i="15"/>
  <c r="Q492" i="15"/>
  <c r="AM492" i="15"/>
  <c r="E488" i="15"/>
  <c r="Q478" i="15"/>
  <c r="AM478" i="15"/>
  <c r="D476" i="15"/>
  <c r="Q460" i="15"/>
  <c r="AM460" i="15"/>
  <c r="E456" i="15"/>
  <c r="AM444" i="15"/>
  <c r="Q444" i="15"/>
  <c r="Q428" i="15"/>
  <c r="AM428" i="15"/>
  <c r="AM412" i="15"/>
  <c r="Q412" i="15"/>
  <c r="Q396" i="15"/>
  <c r="AM396" i="15"/>
  <c r="AM380" i="15"/>
  <c r="Q380" i="15"/>
  <c r="Q364" i="15"/>
  <c r="AM364" i="15"/>
  <c r="G347" i="15"/>
  <c r="AM346" i="15"/>
  <c r="Q346" i="15"/>
  <c r="E342" i="15"/>
  <c r="G331" i="15"/>
  <c r="Q330" i="15"/>
  <c r="AM330" i="15"/>
  <c r="G315" i="15"/>
  <c r="AM314" i="15"/>
  <c r="Q314" i="15"/>
  <c r="E310" i="15"/>
  <c r="G299" i="15"/>
  <c r="Q298" i="15"/>
  <c r="AM298" i="15"/>
  <c r="G283" i="15"/>
  <c r="Q282" i="15"/>
  <c r="AM282" i="15"/>
  <c r="E278" i="15"/>
  <c r="G267" i="15"/>
  <c r="Q266" i="15"/>
  <c r="AM266" i="15"/>
  <c r="G251" i="15"/>
  <c r="Q250" i="15"/>
  <c r="AM250" i="15"/>
  <c r="E246" i="15"/>
  <c r="G235" i="15"/>
  <c r="AM234" i="15"/>
  <c r="Q234" i="15"/>
  <c r="G219" i="15"/>
  <c r="AM218" i="15"/>
  <c r="Q218" i="15"/>
  <c r="E214" i="15"/>
  <c r="G203" i="15"/>
  <c r="AM202" i="15"/>
  <c r="Q202" i="15"/>
  <c r="G187" i="15"/>
  <c r="AM186" i="15"/>
  <c r="Q186" i="15"/>
  <c r="G171" i="15"/>
  <c r="AM170" i="15"/>
  <c r="Q170" i="15"/>
  <c r="G155" i="15"/>
  <c r="Q154" i="15"/>
  <c r="AM154" i="15"/>
  <c r="G139" i="15"/>
  <c r="Q138" i="15"/>
  <c r="AM138" i="15"/>
  <c r="G123" i="15"/>
  <c r="AM122" i="15"/>
  <c r="Q122" i="15"/>
  <c r="G107" i="15"/>
  <c r="Q106" i="15"/>
  <c r="AM106" i="15"/>
  <c r="G91" i="15"/>
  <c r="Q90" i="15"/>
  <c r="AM90" i="15"/>
  <c r="G75" i="15"/>
  <c r="G59" i="15"/>
  <c r="Q58" i="15"/>
  <c r="AM58" i="15"/>
  <c r="G43" i="15"/>
  <c r="AM42" i="15"/>
  <c r="Q42" i="15"/>
  <c r="G27" i="15"/>
  <c r="Q26" i="15"/>
  <c r="AM26" i="15"/>
  <c r="Q11" i="15"/>
  <c r="AM11" i="15"/>
  <c r="AM1063" i="15"/>
  <c r="Q1063" i="15"/>
  <c r="E1042" i="15"/>
  <c r="D1057" i="15"/>
  <c r="D1056" i="15"/>
  <c r="E1054" i="15"/>
  <c r="E1039" i="15"/>
  <c r="E1023" i="15"/>
  <c r="E1007" i="15"/>
  <c r="E991" i="15"/>
  <c r="E975" i="15"/>
  <c r="E959" i="15"/>
  <c r="D946" i="15"/>
  <c r="E943" i="15"/>
  <c r="G932" i="15"/>
  <c r="D930" i="15"/>
  <c r="E927" i="15"/>
  <c r="D913" i="15"/>
  <c r="D897" i="15"/>
  <c r="E895" i="15"/>
  <c r="D881" i="15"/>
  <c r="E879" i="15"/>
  <c r="D865" i="15"/>
  <c r="E863" i="15"/>
  <c r="D849" i="15"/>
  <c r="E847" i="15"/>
  <c r="D833" i="15"/>
  <c r="E831" i="15"/>
  <c r="D817" i="15"/>
  <c r="E815" i="15"/>
  <c r="D801" i="15"/>
  <c r="E799" i="15"/>
  <c r="D785" i="15"/>
  <c r="E783" i="15"/>
  <c r="D769" i="15"/>
  <c r="E767" i="15"/>
  <c r="E753" i="15"/>
  <c r="E737" i="15"/>
  <c r="E625" i="15"/>
  <c r="E593" i="15"/>
  <c r="E577" i="15"/>
  <c r="E561" i="15"/>
  <c r="E545" i="15"/>
  <c r="E529" i="15"/>
  <c r="E513" i="15"/>
  <c r="E485" i="15"/>
  <c r="E469" i="15"/>
  <c r="E453" i="15"/>
  <c r="E437" i="15"/>
  <c r="E405" i="15"/>
  <c r="E389" i="15"/>
  <c r="E373" i="15"/>
  <c r="E357" i="15"/>
  <c r="E339" i="15"/>
  <c r="E307" i="15"/>
  <c r="E275" i="15"/>
  <c r="E243" i="15"/>
  <c r="E211" i="15"/>
  <c r="G183" i="15"/>
  <c r="G167" i="15"/>
  <c r="G151" i="15"/>
  <c r="G135" i="15"/>
  <c r="G119" i="15"/>
  <c r="G103" i="15"/>
  <c r="G87" i="15"/>
  <c r="G71" i="15"/>
  <c r="AM70" i="15"/>
  <c r="Q70" i="15"/>
  <c r="G55" i="15"/>
  <c r="G39" i="15"/>
  <c r="G23" i="15"/>
  <c r="D1045" i="15"/>
  <c r="D1069" i="15"/>
  <c r="D1068" i="15"/>
  <c r="E1066" i="15"/>
  <c r="D1053" i="15"/>
  <c r="D1052" i="15"/>
  <c r="E1050" i="15"/>
  <c r="D1038" i="15"/>
  <c r="E1035" i="15"/>
  <c r="E1031" i="15"/>
  <c r="D1022" i="15"/>
  <c r="E1019" i="15"/>
  <c r="E1015" i="15"/>
  <c r="D1006" i="15"/>
  <c r="E1003" i="15"/>
  <c r="E999" i="15"/>
  <c r="D990" i="15"/>
  <c r="E987" i="15"/>
  <c r="E983" i="15"/>
  <c r="D974" i="15"/>
  <c r="E971" i="15"/>
  <c r="E967" i="15"/>
  <c r="D958" i="15"/>
  <c r="E955" i="15"/>
  <c r="D909" i="15"/>
  <c r="D893" i="15"/>
  <c r="D877" i="15"/>
  <c r="D861" i="15"/>
  <c r="D845" i="15"/>
  <c r="D829" i="15"/>
  <c r="D813" i="15"/>
  <c r="D797" i="15"/>
  <c r="D781" i="15"/>
  <c r="D765" i="15"/>
  <c r="E749" i="15"/>
  <c r="E733" i="15"/>
  <c r="E717" i="15"/>
  <c r="E701" i="15"/>
  <c r="E685" i="15"/>
  <c r="E669" i="15"/>
  <c r="E653" i="15"/>
  <c r="E637" i="15"/>
  <c r="E621" i="15"/>
  <c r="E605" i="15"/>
  <c r="E589" i="15"/>
  <c r="E573" i="15"/>
  <c r="E557" i="15"/>
  <c r="E541" i="15"/>
  <c r="E525" i="15"/>
  <c r="E509" i="15"/>
  <c r="D484" i="15"/>
  <c r="E481" i="15"/>
  <c r="E445" i="15"/>
  <c r="E433" i="15"/>
  <c r="E417" i="15"/>
  <c r="E401" i="15"/>
  <c r="E385" i="15"/>
  <c r="E369" i="15"/>
  <c r="E353" i="15"/>
  <c r="G180" i="15"/>
  <c r="D178" i="15"/>
  <c r="G164" i="15"/>
  <c r="D162" i="15"/>
  <c r="G147" i="15"/>
  <c r="G131" i="15"/>
  <c r="G115" i="15"/>
  <c r="G99" i="15"/>
  <c r="G83" i="15"/>
  <c r="G67" i="15"/>
  <c r="G51" i="15"/>
  <c r="G35" i="15"/>
  <c r="G19" i="15"/>
  <c r="Q177" i="15" l="1"/>
  <c r="AM177" i="15"/>
  <c r="AM241" i="15"/>
  <c r="Q241" i="15"/>
  <c r="AM305" i="15"/>
  <c r="Q305" i="15"/>
  <c r="AM16" i="15"/>
  <c r="Q16" i="15"/>
  <c r="Q32" i="15"/>
  <c r="AM32" i="15"/>
  <c r="Q48" i="15"/>
  <c r="AM48" i="15"/>
  <c r="Q64" i="15"/>
  <c r="AM64" i="15"/>
  <c r="Q80" i="15"/>
  <c r="AM80" i="15"/>
  <c r="AM96" i="15"/>
  <c r="Q96" i="15"/>
  <c r="Q112" i="15"/>
  <c r="AM112" i="15"/>
  <c r="Q128" i="15"/>
  <c r="AM128" i="15"/>
  <c r="Q144" i="15"/>
  <c r="AM144" i="15"/>
  <c r="Q173" i="15"/>
  <c r="AM173" i="15"/>
  <c r="AM237" i="15"/>
  <c r="Q237" i="15"/>
  <c r="AM301" i="15"/>
  <c r="Q301" i="15"/>
  <c r="AM169" i="15"/>
  <c r="Q169" i="15"/>
  <c r="Q57" i="15"/>
  <c r="AM57" i="15"/>
  <c r="AM121" i="15"/>
  <c r="Q121" i="15"/>
  <c r="Q197" i="15"/>
  <c r="AM197" i="15"/>
  <c r="AM226" i="15"/>
  <c r="Q226" i="15"/>
  <c r="AM249" i="15"/>
  <c r="Q249" i="15"/>
  <c r="AM271" i="15"/>
  <c r="Q271" i="15"/>
  <c r="Q296" i="15"/>
  <c r="AM296" i="15"/>
  <c r="AM325" i="15"/>
  <c r="Q325" i="15"/>
  <c r="Q359" i="15"/>
  <c r="AM359" i="15"/>
  <c r="Q423" i="15"/>
  <c r="AM423" i="15"/>
  <c r="AM68" i="15"/>
  <c r="Q68" i="15"/>
  <c r="Q132" i="15"/>
  <c r="AM132" i="15"/>
  <c r="AM236" i="15"/>
  <c r="Q236" i="15"/>
  <c r="AM300" i="15"/>
  <c r="Q300" i="15"/>
  <c r="Q355" i="15"/>
  <c r="AM355" i="15"/>
  <c r="AM419" i="15"/>
  <c r="Q419" i="15"/>
  <c r="Q17" i="15"/>
  <c r="AM17" i="15"/>
  <c r="AM81" i="15"/>
  <c r="Q81" i="15"/>
  <c r="Q145" i="15"/>
  <c r="AM145" i="15"/>
  <c r="AM184" i="15"/>
  <c r="Q184" i="15"/>
  <c r="Q213" i="15"/>
  <c r="AM213" i="15"/>
  <c r="Q242" i="15"/>
  <c r="AM242" i="15"/>
  <c r="AM265" i="15"/>
  <c r="Q265" i="15"/>
  <c r="Q287" i="15"/>
  <c r="AM287" i="15"/>
  <c r="AM312" i="15"/>
  <c r="Q312" i="15"/>
  <c r="AM341" i="15"/>
  <c r="Q341" i="15"/>
  <c r="AM383" i="15"/>
  <c r="Q383" i="15"/>
  <c r="Q447" i="15"/>
  <c r="AM447" i="15"/>
  <c r="Q356" i="15"/>
  <c r="AM356" i="15"/>
  <c r="AM388" i="15"/>
  <c r="Q388" i="15"/>
  <c r="Q420" i="15"/>
  <c r="AM420" i="15"/>
  <c r="AM442" i="15"/>
  <c r="Q442" i="15"/>
  <c r="Q471" i="15"/>
  <c r="AM471" i="15"/>
  <c r="Q515" i="15"/>
  <c r="AM515" i="15"/>
  <c r="Q579" i="15"/>
  <c r="AM579" i="15"/>
  <c r="Q643" i="15"/>
  <c r="AM643" i="15"/>
  <c r="Q707" i="15"/>
  <c r="AM707" i="15"/>
  <c r="Q446" i="15"/>
  <c r="AM446" i="15"/>
  <c r="Q493" i="15"/>
  <c r="AM493" i="15"/>
  <c r="AM559" i="15"/>
  <c r="Q559" i="15"/>
  <c r="Q623" i="15"/>
  <c r="AM623" i="15"/>
  <c r="AM687" i="15"/>
  <c r="Q687" i="15"/>
  <c r="AM751" i="15"/>
  <c r="Q751" i="15"/>
  <c r="AM294" i="15"/>
  <c r="Q294" i="15"/>
  <c r="Q365" i="15"/>
  <c r="AM365" i="15"/>
  <c r="AM392" i="15"/>
  <c r="Q392" i="15"/>
  <c r="AM410" i="15"/>
  <c r="Q410" i="15"/>
  <c r="Q429" i="15"/>
  <c r="AM429" i="15"/>
  <c r="Q458" i="15"/>
  <c r="AM458" i="15"/>
  <c r="AM480" i="15"/>
  <c r="Q480" i="15"/>
  <c r="Q539" i="15"/>
  <c r="AM539" i="15"/>
  <c r="Q603" i="15"/>
  <c r="AM603" i="15"/>
  <c r="Q667" i="15"/>
  <c r="AM667" i="15"/>
  <c r="AM731" i="15"/>
  <c r="Q731" i="15"/>
  <c r="Q503" i="15"/>
  <c r="AM503" i="15"/>
  <c r="AM535" i="15"/>
  <c r="Q535" i="15"/>
  <c r="AM567" i="15"/>
  <c r="Q567" i="15"/>
  <c r="AM599" i="15"/>
  <c r="Q599" i="15"/>
  <c r="AM631" i="15"/>
  <c r="Q631" i="15"/>
  <c r="AM663" i="15"/>
  <c r="Q663" i="15"/>
  <c r="AM695" i="15"/>
  <c r="Q695" i="15"/>
  <c r="AM727" i="15"/>
  <c r="Q727" i="15"/>
  <c r="AM759" i="15"/>
  <c r="Q759" i="15"/>
  <c r="Q782" i="15"/>
  <c r="AM782" i="15"/>
  <c r="AM803" i="15"/>
  <c r="Q803" i="15"/>
  <c r="Q821" i="15"/>
  <c r="AM821" i="15"/>
  <c r="AM846" i="15"/>
  <c r="Q846" i="15"/>
  <c r="AM867" i="15"/>
  <c r="Q867" i="15"/>
  <c r="Q885" i="15"/>
  <c r="AM885" i="15"/>
  <c r="AM910" i="15"/>
  <c r="Q910" i="15"/>
  <c r="AM977" i="15"/>
  <c r="Q977" i="15"/>
  <c r="AM1041" i="15"/>
  <c r="Q1041" i="15"/>
  <c r="AM761" i="15"/>
  <c r="Q761" i="15"/>
  <c r="AM786" i="15"/>
  <c r="Q786" i="15"/>
  <c r="Q807" i="15"/>
  <c r="AM807" i="15"/>
  <c r="AM825" i="15"/>
  <c r="Q825" i="15"/>
  <c r="AM850" i="15"/>
  <c r="Q850" i="15"/>
  <c r="Q871" i="15"/>
  <c r="AM871" i="15"/>
  <c r="Q889" i="15"/>
  <c r="AM889" i="15"/>
  <c r="AM914" i="15"/>
  <c r="Q914" i="15"/>
  <c r="AM929" i="15"/>
  <c r="Q929" i="15"/>
  <c r="AM945" i="15"/>
  <c r="Q945" i="15"/>
  <c r="AM1005" i="15"/>
  <c r="Q1005" i="15"/>
  <c r="AM165" i="15"/>
  <c r="Q165" i="15"/>
  <c r="AM254" i="15"/>
  <c r="Q254" i="15"/>
  <c r="Q318" i="15"/>
  <c r="AM318" i="15"/>
  <c r="Q911" i="15"/>
  <c r="AM911" i="15"/>
  <c r="AM500" i="15"/>
  <c r="Q500" i="15"/>
  <c r="AM518" i="15"/>
  <c r="Q518" i="15"/>
  <c r="Q537" i="15"/>
  <c r="AM537" i="15"/>
  <c r="Q564" i="15"/>
  <c r="AM564" i="15"/>
  <c r="Q582" i="15"/>
  <c r="AM582" i="15"/>
  <c r="Q601" i="15"/>
  <c r="AM601" i="15"/>
  <c r="AM628" i="15"/>
  <c r="Q628" i="15"/>
  <c r="Q646" i="15"/>
  <c r="AM646" i="15"/>
  <c r="AM665" i="15"/>
  <c r="Q665" i="15"/>
  <c r="Q692" i="15"/>
  <c r="AM692" i="15"/>
  <c r="Q710" i="15"/>
  <c r="AM710" i="15"/>
  <c r="AM740" i="15"/>
  <c r="Q740" i="15"/>
  <c r="AM774" i="15"/>
  <c r="Q774" i="15"/>
  <c r="AM806" i="15"/>
  <c r="Q806" i="15"/>
  <c r="AM838" i="15"/>
  <c r="Q838" i="15"/>
  <c r="AM870" i="15"/>
  <c r="Q870" i="15"/>
  <c r="Q902" i="15"/>
  <c r="AM902" i="15"/>
  <c r="AM969" i="15"/>
  <c r="Q969" i="15"/>
  <c r="AM1033" i="15"/>
  <c r="Q1033" i="15"/>
  <c r="AM60" i="15"/>
  <c r="Q60" i="15"/>
  <c r="Q124" i="15"/>
  <c r="AM124" i="15"/>
  <c r="Q181" i="15"/>
  <c r="AM181" i="15"/>
  <c r="AM350" i="15"/>
  <c r="Q350" i="15"/>
  <c r="Q641" i="15"/>
  <c r="AM641" i="15"/>
  <c r="AM673" i="15"/>
  <c r="Q673" i="15"/>
  <c r="AM705" i="15"/>
  <c r="Q705" i="15"/>
  <c r="AM941" i="15"/>
  <c r="Q941" i="15"/>
  <c r="AM19" i="15"/>
  <c r="Q19" i="15"/>
  <c r="Q50" i="15"/>
  <c r="AM50" i="15"/>
  <c r="Q67" i="15"/>
  <c r="AM67" i="15"/>
  <c r="AM83" i="15"/>
  <c r="Q83" i="15"/>
  <c r="AM114" i="15"/>
  <c r="Q114" i="15"/>
  <c r="Q147" i="15"/>
  <c r="AM147" i="15"/>
  <c r="Q178" i="15"/>
  <c r="AM178" i="15"/>
  <c r="Q179" i="15"/>
  <c r="AM179" i="15"/>
  <c r="Q212" i="15"/>
  <c r="AM212" i="15"/>
  <c r="Q353" i="15"/>
  <c r="AM353" i="15"/>
  <c r="AM369" i="15"/>
  <c r="Q369" i="15"/>
  <c r="AM390" i="15"/>
  <c r="Q390" i="15"/>
  <c r="AM454" i="15"/>
  <c r="Q454" i="15"/>
  <c r="AM481" i="15"/>
  <c r="Q481" i="15"/>
  <c r="Q658" i="15"/>
  <c r="AM658" i="15"/>
  <c r="Q701" i="15"/>
  <c r="AM701" i="15"/>
  <c r="Q722" i="15"/>
  <c r="AM722" i="15"/>
  <c r="Q765" i="15"/>
  <c r="AM765" i="15"/>
  <c r="Q781" i="15"/>
  <c r="AM781" i="15"/>
  <c r="Q797" i="15"/>
  <c r="AM797" i="15"/>
  <c r="AM813" i="15"/>
  <c r="Q813" i="15"/>
  <c r="Q829" i="15"/>
  <c r="AM829" i="15"/>
  <c r="AM845" i="15"/>
  <c r="Q845" i="15"/>
  <c r="Q861" i="15"/>
  <c r="AM861" i="15"/>
  <c r="AM877" i="15"/>
  <c r="Q877" i="15"/>
  <c r="AM893" i="15"/>
  <c r="Q893" i="15"/>
  <c r="AM909" i="15"/>
  <c r="Q909" i="15"/>
  <c r="AM955" i="15"/>
  <c r="Q955" i="15"/>
  <c r="Q960" i="15"/>
  <c r="AM960" i="15"/>
  <c r="AM971" i="15"/>
  <c r="Q971" i="15"/>
  <c r="Q976" i="15"/>
  <c r="AM976" i="15"/>
  <c r="AM987" i="15"/>
  <c r="Q987" i="15"/>
  <c r="Q992" i="15"/>
  <c r="AM992" i="15"/>
  <c r="AM1003" i="15"/>
  <c r="Q1003" i="15"/>
  <c r="Q1008" i="15"/>
  <c r="AM1008" i="15"/>
  <c r="AM1019" i="15"/>
  <c r="Q1019" i="15"/>
  <c r="Q1024" i="15"/>
  <c r="AM1024" i="15"/>
  <c r="Q1035" i="15"/>
  <c r="AM1035" i="15"/>
  <c r="AM1040" i="15"/>
  <c r="Q1040" i="15"/>
  <c r="AM1052" i="15"/>
  <c r="Q1052" i="15"/>
  <c r="Q38" i="15"/>
  <c r="AM38" i="15"/>
  <c r="Q87" i="15"/>
  <c r="AM87" i="15"/>
  <c r="AM118" i="15"/>
  <c r="Q118" i="15"/>
  <c r="AM151" i="15"/>
  <c r="Q151" i="15"/>
  <c r="Q211" i="15"/>
  <c r="AM211" i="15"/>
  <c r="Q231" i="15"/>
  <c r="AM231" i="15"/>
  <c r="AM247" i="15"/>
  <c r="Q247" i="15"/>
  <c r="AM327" i="15"/>
  <c r="Q327" i="15"/>
  <c r="AM343" i="15"/>
  <c r="Q343" i="15"/>
  <c r="Q361" i="15"/>
  <c r="AM361" i="15"/>
  <c r="AM377" i="15"/>
  <c r="Q377" i="15"/>
  <c r="AM393" i="15"/>
  <c r="Q393" i="15"/>
  <c r="AM409" i="15"/>
  <c r="Q409" i="15"/>
  <c r="AM517" i="15"/>
  <c r="Q517" i="15"/>
  <c r="AM533" i="15"/>
  <c r="Q533" i="15"/>
  <c r="AM593" i="15"/>
  <c r="Q593" i="15"/>
  <c r="AM625" i="15"/>
  <c r="Q625" i="15"/>
  <c r="Q661" i="15"/>
  <c r="AM661" i="15"/>
  <c r="Q693" i="15"/>
  <c r="AM693" i="15"/>
  <c r="AM725" i="15"/>
  <c r="Q725" i="15"/>
  <c r="AM741" i="15"/>
  <c r="Q741" i="15"/>
  <c r="AM757" i="15"/>
  <c r="Q757" i="15"/>
  <c r="AM769" i="15"/>
  <c r="Q769" i="15"/>
  <c r="Q783" i="15"/>
  <c r="AM783" i="15"/>
  <c r="AM804" i="15"/>
  <c r="Q804" i="15"/>
  <c r="AM817" i="15"/>
  <c r="Q817" i="15"/>
  <c r="Q847" i="15"/>
  <c r="AM847" i="15"/>
  <c r="AM868" i="15"/>
  <c r="Q868" i="15"/>
  <c r="Q900" i="15"/>
  <c r="AM900" i="15"/>
  <c r="Q916" i="15"/>
  <c r="AM916" i="15"/>
  <c r="AM946" i="15"/>
  <c r="Q946" i="15"/>
  <c r="AM947" i="15"/>
  <c r="Q947" i="15"/>
  <c r="AM963" i="15"/>
  <c r="Q963" i="15"/>
  <c r="AM979" i="15"/>
  <c r="Q979" i="15"/>
  <c r="AM995" i="15"/>
  <c r="Q995" i="15"/>
  <c r="AM1011" i="15"/>
  <c r="Q1011" i="15"/>
  <c r="Q1027" i="15"/>
  <c r="AM1027" i="15"/>
  <c r="Q1042" i="15"/>
  <c r="AM1042" i="15"/>
  <c r="AM75" i="15"/>
  <c r="Q75" i="15"/>
  <c r="AM91" i="15"/>
  <c r="Q91" i="15"/>
  <c r="Q107" i="15"/>
  <c r="AM107" i="15"/>
  <c r="AM123" i="15"/>
  <c r="Q123" i="15"/>
  <c r="AM267" i="15"/>
  <c r="Q267" i="15"/>
  <c r="Q310" i="15"/>
  <c r="AM310" i="15"/>
  <c r="AM342" i="15"/>
  <c r="Q342" i="15"/>
  <c r="AM456" i="15"/>
  <c r="Q456" i="15"/>
  <c r="AM488" i="15"/>
  <c r="Q488" i="15"/>
  <c r="Q742" i="15"/>
  <c r="AM742" i="15"/>
  <c r="Q949" i="15"/>
  <c r="AM949" i="15"/>
  <c r="AM994" i="15"/>
  <c r="Q994" i="15"/>
  <c r="AM997" i="15"/>
  <c r="Q997" i="15"/>
  <c r="Q1061" i="15"/>
  <c r="AM1061" i="15"/>
  <c r="AM30" i="15"/>
  <c r="Q30" i="15"/>
  <c r="AM79" i="15"/>
  <c r="Q79" i="15"/>
  <c r="AM126" i="15"/>
  <c r="Q126" i="15"/>
  <c r="AM142" i="15"/>
  <c r="Q142" i="15"/>
  <c r="Q172" i="15"/>
  <c r="AM172" i="15"/>
  <c r="Q224" i="15"/>
  <c r="AM224" i="15"/>
  <c r="AM252" i="15"/>
  <c r="Q252" i="15"/>
  <c r="AM272" i="15"/>
  <c r="Q272" i="15"/>
  <c r="AM316" i="15"/>
  <c r="Q316" i="15"/>
  <c r="AM348" i="15"/>
  <c r="Q348" i="15"/>
  <c r="AM384" i="15"/>
  <c r="Q384" i="15"/>
  <c r="Q398" i="15"/>
  <c r="AM398" i="15"/>
  <c r="AM402" i="15"/>
  <c r="Q402" i="15"/>
  <c r="Q524" i="15"/>
  <c r="AM524" i="15"/>
  <c r="Q538" i="15"/>
  <c r="AM538" i="15"/>
  <c r="AM542" i="15"/>
  <c r="Q542" i="15"/>
  <c r="AM588" i="15"/>
  <c r="Q588" i="15"/>
  <c r="Q602" i="15"/>
  <c r="AM602" i="15"/>
  <c r="Q606" i="15"/>
  <c r="AM606" i="15"/>
  <c r="AM636" i="15"/>
  <c r="Q636" i="15"/>
  <c r="AM654" i="15"/>
  <c r="Q654" i="15"/>
  <c r="Q686" i="15"/>
  <c r="AM686" i="15"/>
  <c r="Q718" i="15"/>
  <c r="AM718" i="15"/>
  <c r="AM748" i="15"/>
  <c r="Q748" i="15"/>
  <c r="AM938" i="15"/>
  <c r="Q938" i="15"/>
  <c r="AM939" i="15"/>
  <c r="Q939" i="15"/>
  <c r="Q954" i="15"/>
  <c r="AM954" i="15"/>
  <c r="Q968" i="15"/>
  <c r="AM968" i="15"/>
  <c r="Q972" i="15"/>
  <c r="AM972" i="15"/>
  <c r="AM1018" i="15"/>
  <c r="Q1018" i="15"/>
  <c r="Q1034" i="15"/>
  <c r="AM1034" i="15"/>
  <c r="AM1046" i="15"/>
  <c r="Q1046" i="15"/>
  <c r="Q1049" i="15"/>
  <c r="AM1049" i="15"/>
  <c r="Q1067" i="15"/>
  <c r="AM1067" i="15"/>
  <c r="AM193" i="15"/>
  <c r="Q193" i="15"/>
  <c r="AM257" i="15"/>
  <c r="Q257" i="15"/>
  <c r="AM321" i="15"/>
  <c r="Q321" i="15"/>
  <c r="AM21" i="15"/>
  <c r="Q21" i="15"/>
  <c r="Q37" i="15"/>
  <c r="AM37" i="15"/>
  <c r="Q53" i="15"/>
  <c r="AM53" i="15"/>
  <c r="AM69" i="15"/>
  <c r="Q69" i="15"/>
  <c r="Q85" i="15"/>
  <c r="AM85" i="15"/>
  <c r="AM101" i="15"/>
  <c r="Q101" i="15"/>
  <c r="AM117" i="15"/>
  <c r="Q117" i="15"/>
  <c r="AM133" i="15"/>
  <c r="Q133" i="15"/>
  <c r="AM149" i="15"/>
  <c r="Q149" i="15"/>
  <c r="AM189" i="15"/>
  <c r="Q189" i="15"/>
  <c r="AM253" i="15"/>
  <c r="Q253" i="15"/>
  <c r="Q317" i="15"/>
  <c r="AM317" i="15"/>
  <c r="AM185" i="15"/>
  <c r="Q185" i="15"/>
  <c r="AM73" i="15"/>
  <c r="Q73" i="15"/>
  <c r="Q137" i="15"/>
  <c r="AM137" i="15"/>
  <c r="Q200" i="15"/>
  <c r="AM200" i="15"/>
  <c r="Q229" i="15"/>
  <c r="AM229" i="15"/>
  <c r="Q258" i="15"/>
  <c r="AM258" i="15"/>
  <c r="AM281" i="15"/>
  <c r="Q281" i="15"/>
  <c r="AM303" i="15"/>
  <c r="Q303" i="15"/>
  <c r="AM328" i="15"/>
  <c r="Q328" i="15"/>
  <c r="AM375" i="15"/>
  <c r="Q375" i="15"/>
  <c r="AM20" i="15"/>
  <c r="Q20" i="15"/>
  <c r="Q84" i="15"/>
  <c r="AM84" i="15"/>
  <c r="Q148" i="15"/>
  <c r="AM148" i="15"/>
  <c r="AM238" i="15"/>
  <c r="Q238" i="15"/>
  <c r="AM302" i="15"/>
  <c r="Q302" i="15"/>
  <c r="Q371" i="15"/>
  <c r="AM371" i="15"/>
  <c r="AM435" i="15"/>
  <c r="Q435" i="15"/>
  <c r="AM33" i="15"/>
  <c r="Q33" i="15"/>
  <c r="Q97" i="15"/>
  <c r="AM97" i="15"/>
  <c r="Q159" i="15"/>
  <c r="AM159" i="15"/>
  <c r="Q191" i="15"/>
  <c r="AM191" i="15"/>
  <c r="AM216" i="15"/>
  <c r="Q216" i="15"/>
  <c r="AM245" i="15"/>
  <c r="Q245" i="15"/>
  <c r="Q274" i="15"/>
  <c r="AM274" i="15"/>
  <c r="Q297" i="15"/>
  <c r="AM297" i="15"/>
  <c r="Q319" i="15"/>
  <c r="AM319" i="15"/>
  <c r="AM344" i="15"/>
  <c r="Q344" i="15"/>
  <c r="AM399" i="15"/>
  <c r="Q399" i="15"/>
  <c r="Q463" i="15"/>
  <c r="AM463" i="15"/>
  <c r="Q363" i="15"/>
  <c r="AM363" i="15"/>
  <c r="AM395" i="15"/>
  <c r="Q395" i="15"/>
  <c r="AM427" i="15"/>
  <c r="Q427" i="15"/>
  <c r="Q449" i="15"/>
  <c r="AM449" i="15"/>
  <c r="Q474" i="15"/>
  <c r="AM474" i="15"/>
  <c r="Q531" i="15"/>
  <c r="AM531" i="15"/>
  <c r="AM595" i="15"/>
  <c r="Q595" i="15"/>
  <c r="Q659" i="15"/>
  <c r="AM659" i="15"/>
  <c r="Q723" i="15"/>
  <c r="AM723" i="15"/>
  <c r="Q448" i="15"/>
  <c r="AM448" i="15"/>
  <c r="AM511" i="15"/>
  <c r="Q511" i="15"/>
  <c r="Q575" i="15"/>
  <c r="AM575" i="15"/>
  <c r="AM639" i="15"/>
  <c r="Q639" i="15"/>
  <c r="AM703" i="15"/>
  <c r="Q703" i="15"/>
  <c r="Q198" i="15"/>
  <c r="AM198" i="15"/>
  <c r="AM326" i="15"/>
  <c r="Q326" i="15"/>
  <c r="AM376" i="15"/>
  <c r="Q376" i="15"/>
  <c r="AM394" i="15"/>
  <c r="Q394" i="15"/>
  <c r="Q413" i="15"/>
  <c r="AM413" i="15"/>
  <c r="AM443" i="15"/>
  <c r="Q443" i="15"/>
  <c r="Q461" i="15"/>
  <c r="AM461" i="15"/>
  <c r="AM483" i="15"/>
  <c r="Q483" i="15"/>
  <c r="Q555" i="15"/>
  <c r="AM555" i="15"/>
  <c r="Q619" i="15"/>
  <c r="AM619" i="15"/>
  <c r="Q683" i="15"/>
  <c r="AM683" i="15"/>
  <c r="Q747" i="15"/>
  <c r="AM747" i="15"/>
  <c r="AM512" i="15"/>
  <c r="Q512" i="15"/>
  <c r="AM544" i="15"/>
  <c r="Q544" i="15"/>
  <c r="Q576" i="15"/>
  <c r="AM576" i="15"/>
  <c r="Q608" i="15"/>
  <c r="AM608" i="15"/>
  <c r="AM640" i="15"/>
  <c r="Q640" i="15"/>
  <c r="AM672" i="15"/>
  <c r="Q672" i="15"/>
  <c r="AM704" i="15"/>
  <c r="Q704" i="15"/>
  <c r="AM736" i="15"/>
  <c r="Q736" i="15"/>
  <c r="Q766" i="15"/>
  <c r="AM766" i="15"/>
  <c r="Q787" i="15"/>
  <c r="AM787" i="15"/>
  <c r="AM805" i="15"/>
  <c r="Q805" i="15"/>
  <c r="AM830" i="15"/>
  <c r="Q830" i="15"/>
  <c r="AM851" i="15"/>
  <c r="Q851" i="15"/>
  <c r="AM869" i="15"/>
  <c r="Q869" i="15"/>
  <c r="AM894" i="15"/>
  <c r="Q894" i="15"/>
  <c r="Q915" i="15"/>
  <c r="AM915" i="15"/>
  <c r="AM993" i="15"/>
  <c r="Q993" i="15"/>
  <c r="AM464" i="15"/>
  <c r="Q464" i="15"/>
  <c r="AM770" i="15"/>
  <c r="Q770" i="15"/>
  <c r="Q791" i="15"/>
  <c r="AM791" i="15"/>
  <c r="Q809" i="15"/>
  <c r="AM809" i="15"/>
  <c r="Q834" i="15"/>
  <c r="AM834" i="15"/>
  <c r="Q855" i="15"/>
  <c r="AM855" i="15"/>
  <c r="Q873" i="15"/>
  <c r="AM873" i="15"/>
  <c r="AM898" i="15"/>
  <c r="Q898" i="15"/>
  <c r="AM919" i="15"/>
  <c r="Q919" i="15"/>
  <c r="AM934" i="15"/>
  <c r="Q934" i="15"/>
  <c r="Q957" i="15"/>
  <c r="AM957" i="15"/>
  <c r="AM1021" i="15"/>
  <c r="Q1021" i="15"/>
  <c r="Q190" i="15"/>
  <c r="AM190" i="15"/>
  <c r="Q259" i="15"/>
  <c r="AM259" i="15"/>
  <c r="AM323" i="15"/>
  <c r="Q323" i="15"/>
  <c r="AM925" i="15"/>
  <c r="Q925" i="15"/>
  <c r="Q502" i="15"/>
  <c r="AM502" i="15"/>
  <c r="Q521" i="15"/>
  <c r="AM521" i="15"/>
  <c r="Q548" i="15"/>
  <c r="AM548" i="15"/>
  <c r="Q566" i="15"/>
  <c r="AM566" i="15"/>
  <c r="AM585" i="15"/>
  <c r="Q585" i="15"/>
  <c r="Q612" i="15"/>
  <c r="AM612" i="15"/>
  <c r="AM630" i="15"/>
  <c r="Q630" i="15"/>
  <c r="Q649" i="15"/>
  <c r="AM649" i="15"/>
  <c r="Q676" i="15"/>
  <c r="AM676" i="15"/>
  <c r="Q694" i="15"/>
  <c r="AM694" i="15"/>
  <c r="AM713" i="15"/>
  <c r="Q713" i="15"/>
  <c r="Q745" i="15"/>
  <c r="AM745" i="15"/>
  <c r="AM779" i="15"/>
  <c r="Q779" i="15"/>
  <c r="AM811" i="15"/>
  <c r="Q811" i="15"/>
  <c r="AM843" i="15"/>
  <c r="Q843" i="15"/>
  <c r="AM875" i="15"/>
  <c r="Q875" i="15"/>
  <c r="AM907" i="15"/>
  <c r="Q907" i="15"/>
  <c r="AM985" i="15"/>
  <c r="Q985" i="15"/>
  <c r="AM12" i="15"/>
  <c r="Q12" i="15"/>
  <c r="AM76" i="15"/>
  <c r="Q76" i="15"/>
  <c r="Q140" i="15"/>
  <c r="AM140" i="15"/>
  <c r="AM220" i="15"/>
  <c r="Q220" i="15"/>
  <c r="Q421" i="15"/>
  <c r="AM421" i="15"/>
  <c r="Q650" i="15"/>
  <c r="AM650" i="15"/>
  <c r="Q682" i="15"/>
  <c r="AM682" i="15"/>
  <c r="Q714" i="15"/>
  <c r="AM714" i="15"/>
  <c r="Q34" i="15"/>
  <c r="AM34" i="15"/>
  <c r="Q98" i="15"/>
  <c r="AM98" i="15"/>
  <c r="AM131" i="15"/>
  <c r="Q131" i="15"/>
  <c r="Q162" i="15"/>
  <c r="AM162" i="15"/>
  <c r="AM163" i="15"/>
  <c r="Q163" i="15"/>
  <c r="AM228" i="15"/>
  <c r="Q228" i="15"/>
  <c r="Q244" i="15"/>
  <c r="AM244" i="15"/>
  <c r="Q260" i="15"/>
  <c r="AM260" i="15"/>
  <c r="Q276" i="15"/>
  <c r="AM276" i="15"/>
  <c r="AM292" i="15"/>
  <c r="Q292" i="15"/>
  <c r="AM340" i="15"/>
  <c r="Q340" i="15"/>
  <c r="Q358" i="15"/>
  <c r="AM358" i="15"/>
  <c r="AM374" i="15"/>
  <c r="Q374" i="15"/>
  <c r="AM417" i="15"/>
  <c r="Q417" i="15"/>
  <c r="AM433" i="15"/>
  <c r="Q433" i="15"/>
  <c r="AM438" i="15"/>
  <c r="Q438" i="15"/>
  <c r="AM484" i="15"/>
  <c r="Q484" i="15"/>
  <c r="AM509" i="15"/>
  <c r="Q509" i="15"/>
  <c r="Q514" i="15"/>
  <c r="AM514" i="15"/>
  <c r="AM541" i="15"/>
  <c r="Q541" i="15"/>
  <c r="Q546" i="15"/>
  <c r="AM546" i="15"/>
  <c r="Q685" i="15"/>
  <c r="AM685" i="15"/>
  <c r="Q706" i="15"/>
  <c r="AM706" i="15"/>
  <c r="AM749" i="15"/>
  <c r="Q749" i="15"/>
  <c r="Q958" i="15"/>
  <c r="AM958" i="15"/>
  <c r="AM974" i="15"/>
  <c r="Q974" i="15"/>
  <c r="AM990" i="15"/>
  <c r="Q990" i="15"/>
  <c r="AM1006" i="15"/>
  <c r="Q1006" i="15"/>
  <c r="Q1022" i="15"/>
  <c r="AM1022" i="15"/>
  <c r="Q1038" i="15"/>
  <c r="AM1038" i="15"/>
  <c r="Q1055" i="15"/>
  <c r="AM1055" i="15"/>
  <c r="Q1068" i="15"/>
  <c r="AM1068" i="15"/>
  <c r="AM1045" i="15"/>
  <c r="Q1045" i="15"/>
  <c r="AM22" i="15"/>
  <c r="Q22" i="15"/>
  <c r="AM55" i="15"/>
  <c r="Q55" i="15"/>
  <c r="AM102" i="15"/>
  <c r="Q102" i="15"/>
  <c r="Q135" i="15"/>
  <c r="AM135" i="15"/>
  <c r="Q166" i="15"/>
  <c r="AM166" i="15"/>
  <c r="AM182" i="15"/>
  <c r="Q182" i="15"/>
  <c r="Q275" i="15"/>
  <c r="AM275" i="15"/>
  <c r="AM295" i="15"/>
  <c r="Q295" i="15"/>
  <c r="AM437" i="15"/>
  <c r="Q437" i="15"/>
  <c r="AM453" i="15"/>
  <c r="Q453" i="15"/>
  <c r="Q469" i="15"/>
  <c r="AM469" i="15"/>
  <c r="Q485" i="15"/>
  <c r="AM485" i="15"/>
  <c r="Q501" i="15"/>
  <c r="AM501" i="15"/>
  <c r="AM561" i="15"/>
  <c r="Q561" i="15"/>
  <c r="Q577" i="15"/>
  <c r="AM577" i="15"/>
  <c r="AM597" i="15"/>
  <c r="Q597" i="15"/>
  <c r="AM629" i="15"/>
  <c r="Q629" i="15"/>
  <c r="Q799" i="15"/>
  <c r="AM799" i="15"/>
  <c r="Q820" i="15"/>
  <c r="AM820" i="15"/>
  <c r="Q833" i="15"/>
  <c r="AM833" i="15"/>
  <c r="Q863" i="15"/>
  <c r="AM863" i="15"/>
  <c r="Q881" i="15"/>
  <c r="AM881" i="15"/>
  <c r="Q895" i="15"/>
  <c r="AM895" i="15"/>
  <c r="Q932" i="15"/>
  <c r="AM932" i="15"/>
  <c r="AM1043" i="15"/>
  <c r="Q1043" i="15"/>
  <c r="Q1056" i="15"/>
  <c r="AM1056" i="15"/>
  <c r="Q214" i="15"/>
  <c r="AM214" i="15"/>
  <c r="AM246" i="15"/>
  <c r="Q246" i="15"/>
  <c r="AM315" i="15"/>
  <c r="Q315" i="15"/>
  <c r="Q347" i="15"/>
  <c r="AM347" i="15"/>
  <c r="AM933" i="15"/>
  <c r="Q933" i="15"/>
  <c r="AM962" i="15"/>
  <c r="Q962" i="15"/>
  <c r="AM978" i="15"/>
  <c r="Q978" i="15"/>
  <c r="AM981" i="15"/>
  <c r="Q981" i="15"/>
  <c r="Q1012" i="15"/>
  <c r="AM1012" i="15"/>
  <c r="Q1029" i="15"/>
  <c r="AM1029" i="15"/>
  <c r="AM1044" i="15"/>
  <c r="Q1044" i="15"/>
  <c r="AM14" i="15"/>
  <c r="Q14" i="15"/>
  <c r="Q47" i="15"/>
  <c r="AM47" i="15"/>
  <c r="AM63" i="15"/>
  <c r="Q63" i="15"/>
  <c r="AM94" i="15"/>
  <c r="Q94" i="15"/>
  <c r="Q110" i="15"/>
  <c r="AM110" i="15"/>
  <c r="Q176" i="15"/>
  <c r="AM176" i="15"/>
  <c r="Q208" i="15"/>
  <c r="AM208" i="15"/>
  <c r="AM256" i="15"/>
  <c r="Q256" i="15"/>
  <c r="Q320" i="15"/>
  <c r="AM320" i="15"/>
  <c r="Q354" i="15"/>
  <c r="AM354" i="15"/>
  <c r="AM370" i="15"/>
  <c r="Q370" i="15"/>
  <c r="AM400" i="15"/>
  <c r="Q400" i="15"/>
  <c r="Q414" i="15"/>
  <c r="AM414" i="15"/>
  <c r="AM418" i="15"/>
  <c r="Q418" i="15"/>
  <c r="Q450" i="15"/>
  <c r="AM450" i="15"/>
  <c r="Q494" i="15"/>
  <c r="AM494" i="15"/>
  <c r="Q540" i="15"/>
  <c r="AM540" i="15"/>
  <c r="Q554" i="15"/>
  <c r="AM554" i="15"/>
  <c r="AM558" i="15"/>
  <c r="Q558" i="15"/>
  <c r="Q604" i="15"/>
  <c r="AM604" i="15"/>
  <c r="AM618" i="15"/>
  <c r="Q618" i="15"/>
  <c r="Q622" i="15"/>
  <c r="AM622" i="15"/>
  <c r="Q652" i="15"/>
  <c r="AM652" i="15"/>
  <c r="Q684" i="15"/>
  <c r="AM684" i="15"/>
  <c r="Q716" i="15"/>
  <c r="AM716" i="15"/>
  <c r="Q924" i="15"/>
  <c r="AM924" i="15"/>
  <c r="AM970" i="15"/>
  <c r="Q970" i="15"/>
  <c r="Q984" i="15"/>
  <c r="AM984" i="15"/>
  <c r="Q988" i="15"/>
  <c r="AM988" i="15"/>
  <c r="AM1062" i="15"/>
  <c r="Q1062" i="15"/>
  <c r="AM1065" i="15"/>
  <c r="Q1065" i="15"/>
  <c r="Q1060" i="15"/>
  <c r="AM1060" i="15"/>
  <c r="AM209" i="15"/>
  <c r="Q209" i="15"/>
  <c r="AM273" i="15"/>
  <c r="Q273" i="15"/>
  <c r="AM337" i="15"/>
  <c r="Q337" i="15"/>
  <c r="AM24" i="15"/>
  <c r="Q24" i="15"/>
  <c r="AM40" i="15"/>
  <c r="Q40" i="15"/>
  <c r="Q56" i="15"/>
  <c r="AM56" i="15"/>
  <c r="Q72" i="15"/>
  <c r="AM72" i="15"/>
  <c r="Q88" i="15"/>
  <c r="AM88" i="15"/>
  <c r="Q104" i="15"/>
  <c r="AM104" i="15"/>
  <c r="AM120" i="15"/>
  <c r="Q120" i="15"/>
  <c r="AM136" i="15"/>
  <c r="Q136" i="15"/>
  <c r="Q152" i="15"/>
  <c r="AM152" i="15"/>
  <c r="AM205" i="15"/>
  <c r="Q205" i="15"/>
  <c r="AM269" i="15"/>
  <c r="Q269" i="15"/>
  <c r="AM333" i="15"/>
  <c r="Q333" i="15"/>
  <c r="AM25" i="15"/>
  <c r="Q25" i="15"/>
  <c r="Q89" i="15"/>
  <c r="AM89" i="15"/>
  <c r="Q153" i="15"/>
  <c r="AM153" i="15"/>
  <c r="Q207" i="15"/>
  <c r="AM207" i="15"/>
  <c r="Q232" i="15"/>
  <c r="AM232" i="15"/>
  <c r="AM261" i="15"/>
  <c r="Q261" i="15"/>
  <c r="AM290" i="15"/>
  <c r="Q290" i="15"/>
  <c r="AM313" i="15"/>
  <c r="Q313" i="15"/>
  <c r="AM335" i="15"/>
  <c r="Q335" i="15"/>
  <c r="AM391" i="15"/>
  <c r="Q391" i="15"/>
  <c r="Q36" i="15"/>
  <c r="AM36" i="15"/>
  <c r="AM100" i="15"/>
  <c r="Q100" i="15"/>
  <c r="AM204" i="15"/>
  <c r="Q204" i="15"/>
  <c r="AM268" i="15"/>
  <c r="Q268" i="15"/>
  <c r="AM332" i="15"/>
  <c r="Q332" i="15"/>
  <c r="Q387" i="15"/>
  <c r="AM387" i="15"/>
  <c r="AM451" i="15"/>
  <c r="Q451" i="15"/>
  <c r="Q49" i="15"/>
  <c r="AM49" i="15"/>
  <c r="AM113" i="15"/>
  <c r="Q113" i="15"/>
  <c r="Q168" i="15"/>
  <c r="AM168" i="15"/>
  <c r="AM201" i="15"/>
  <c r="Q201" i="15"/>
  <c r="Q223" i="15"/>
  <c r="AM223" i="15"/>
  <c r="AM248" i="15"/>
  <c r="Q248" i="15"/>
  <c r="AM277" i="15"/>
  <c r="Q277" i="15"/>
  <c r="AM306" i="15"/>
  <c r="Q306" i="15"/>
  <c r="Q329" i="15"/>
  <c r="AM329" i="15"/>
  <c r="AM351" i="15"/>
  <c r="Q351" i="15"/>
  <c r="Q415" i="15"/>
  <c r="AM415" i="15"/>
  <c r="Q479" i="15"/>
  <c r="AM479" i="15"/>
  <c r="Q372" i="15"/>
  <c r="AM372" i="15"/>
  <c r="Q404" i="15"/>
  <c r="AM404" i="15"/>
  <c r="AM436" i="15"/>
  <c r="Q436" i="15"/>
  <c r="Q459" i="15"/>
  <c r="AM459" i="15"/>
  <c r="Q477" i="15"/>
  <c r="AM477" i="15"/>
  <c r="Q547" i="15"/>
  <c r="AM547" i="15"/>
  <c r="Q611" i="15"/>
  <c r="AM611" i="15"/>
  <c r="Q675" i="15"/>
  <c r="AM675" i="15"/>
  <c r="AM739" i="15"/>
  <c r="Q739" i="15"/>
  <c r="Q487" i="15"/>
  <c r="AM487" i="15"/>
  <c r="Q527" i="15"/>
  <c r="AM527" i="15"/>
  <c r="AM591" i="15"/>
  <c r="Q591" i="15"/>
  <c r="AM655" i="15"/>
  <c r="Q655" i="15"/>
  <c r="AM719" i="15"/>
  <c r="Q719" i="15"/>
  <c r="Q230" i="15"/>
  <c r="AM230" i="15"/>
  <c r="Q360" i="15"/>
  <c r="AM360" i="15"/>
  <c r="AM378" i="15"/>
  <c r="Q378" i="15"/>
  <c r="Q397" i="15"/>
  <c r="AM397" i="15"/>
  <c r="Q424" i="15"/>
  <c r="AM424" i="15"/>
  <c r="AM452" i="15"/>
  <c r="Q452" i="15"/>
  <c r="AM465" i="15"/>
  <c r="Q465" i="15"/>
  <c r="Q507" i="15"/>
  <c r="AM507" i="15"/>
  <c r="AM571" i="15"/>
  <c r="Q571" i="15"/>
  <c r="AM635" i="15"/>
  <c r="Q635" i="15"/>
  <c r="Q699" i="15"/>
  <c r="AM699" i="15"/>
  <c r="Q491" i="15"/>
  <c r="AM491" i="15"/>
  <c r="AM519" i="15"/>
  <c r="Q519" i="15"/>
  <c r="AM551" i="15"/>
  <c r="Q551" i="15"/>
  <c r="Q583" i="15"/>
  <c r="AM583" i="15"/>
  <c r="Q615" i="15"/>
  <c r="AM615" i="15"/>
  <c r="Q647" i="15"/>
  <c r="AM647" i="15"/>
  <c r="AM679" i="15"/>
  <c r="Q679" i="15"/>
  <c r="AM711" i="15"/>
  <c r="Q711" i="15"/>
  <c r="Q743" i="15"/>
  <c r="AM743" i="15"/>
  <c r="AM771" i="15"/>
  <c r="Q771" i="15"/>
  <c r="AM789" i="15"/>
  <c r="Q789" i="15"/>
  <c r="AM814" i="15"/>
  <c r="Q814" i="15"/>
  <c r="AM835" i="15"/>
  <c r="Q835" i="15"/>
  <c r="Q853" i="15"/>
  <c r="AM853" i="15"/>
  <c r="AM878" i="15"/>
  <c r="Q878" i="15"/>
  <c r="Q899" i="15"/>
  <c r="AM899" i="15"/>
  <c r="AM917" i="15"/>
  <c r="Q917" i="15"/>
  <c r="AM1009" i="15"/>
  <c r="Q1009" i="15"/>
  <c r="AM965" i="15"/>
  <c r="Q965" i="15"/>
  <c r="Q775" i="15"/>
  <c r="AM775" i="15"/>
  <c r="AM793" i="15"/>
  <c r="Q793" i="15"/>
  <c r="AM818" i="15"/>
  <c r="Q818" i="15"/>
  <c r="Q839" i="15"/>
  <c r="AM839" i="15"/>
  <c r="AM857" i="15"/>
  <c r="Q857" i="15"/>
  <c r="AM882" i="15"/>
  <c r="Q882" i="15"/>
  <c r="Q903" i="15"/>
  <c r="AM903" i="15"/>
  <c r="AM921" i="15"/>
  <c r="Q921" i="15"/>
  <c r="AM937" i="15"/>
  <c r="Q937" i="15"/>
  <c r="AM973" i="15"/>
  <c r="Q973" i="15"/>
  <c r="Q1037" i="15"/>
  <c r="AM1037" i="15"/>
  <c r="Q195" i="15"/>
  <c r="AM195" i="15"/>
  <c r="AM286" i="15"/>
  <c r="Q286" i="15"/>
  <c r="Q430" i="15"/>
  <c r="AM430" i="15"/>
  <c r="Q440" i="15"/>
  <c r="AM440" i="15"/>
  <c r="Q505" i="15"/>
  <c r="AM505" i="15"/>
  <c r="Q532" i="15"/>
  <c r="AM532" i="15"/>
  <c r="AM550" i="15"/>
  <c r="Q550" i="15"/>
  <c r="AM569" i="15"/>
  <c r="Q569" i="15"/>
  <c r="AM596" i="15"/>
  <c r="Q596" i="15"/>
  <c r="Q614" i="15"/>
  <c r="AM614" i="15"/>
  <c r="AM633" i="15"/>
  <c r="Q633" i="15"/>
  <c r="Q660" i="15"/>
  <c r="AM660" i="15"/>
  <c r="Q678" i="15"/>
  <c r="AM678" i="15"/>
  <c r="AM697" i="15"/>
  <c r="Q697" i="15"/>
  <c r="Q724" i="15"/>
  <c r="AM724" i="15"/>
  <c r="Q756" i="15"/>
  <c r="AM756" i="15"/>
  <c r="AM790" i="15"/>
  <c r="Q790" i="15"/>
  <c r="Q822" i="15"/>
  <c r="AM822" i="15"/>
  <c r="Q854" i="15"/>
  <c r="AM854" i="15"/>
  <c r="Q886" i="15"/>
  <c r="AM886" i="15"/>
  <c r="AM918" i="15"/>
  <c r="Q918" i="15"/>
  <c r="AM1001" i="15"/>
  <c r="Q1001" i="15"/>
  <c r="Q28" i="15"/>
  <c r="AM28" i="15"/>
  <c r="AM92" i="15"/>
  <c r="Q92" i="15"/>
  <c r="Q156" i="15"/>
  <c r="AM156" i="15"/>
  <c r="AM227" i="15"/>
  <c r="Q227" i="15"/>
  <c r="AM497" i="15"/>
  <c r="Q497" i="15"/>
  <c r="AM657" i="15"/>
  <c r="Q657" i="15"/>
  <c r="AM689" i="15"/>
  <c r="Q689" i="15"/>
  <c r="AM721" i="15"/>
  <c r="Q721" i="15"/>
  <c r="AM18" i="15"/>
  <c r="Q18" i="15"/>
  <c r="Q51" i="15"/>
  <c r="AM51" i="15"/>
  <c r="Q66" i="15"/>
  <c r="AM66" i="15"/>
  <c r="AM82" i="15"/>
  <c r="Q82" i="15"/>
  <c r="AM115" i="15"/>
  <c r="Q115" i="15"/>
  <c r="Q146" i="15"/>
  <c r="AM146" i="15"/>
  <c r="Q180" i="15"/>
  <c r="AM180" i="15"/>
  <c r="Q308" i="15"/>
  <c r="AM308" i="15"/>
  <c r="AM401" i="15"/>
  <c r="Q401" i="15"/>
  <c r="Q422" i="15"/>
  <c r="AM422" i="15"/>
  <c r="Q470" i="15"/>
  <c r="AM470" i="15"/>
  <c r="Q573" i="15"/>
  <c r="AM573" i="15"/>
  <c r="AM589" i="15"/>
  <c r="Q589" i="15"/>
  <c r="Q605" i="15"/>
  <c r="AM605" i="15"/>
  <c r="Q621" i="15"/>
  <c r="AM621" i="15"/>
  <c r="AM637" i="15"/>
  <c r="Q637" i="15"/>
  <c r="Q669" i="15"/>
  <c r="AM669" i="15"/>
  <c r="Q690" i="15"/>
  <c r="AM690" i="15"/>
  <c r="Q733" i="15"/>
  <c r="AM733" i="15"/>
  <c r="Q754" i="15"/>
  <c r="AM754" i="15"/>
  <c r="AM768" i="15"/>
  <c r="Q768" i="15"/>
  <c r="AM784" i="15"/>
  <c r="Q784" i="15"/>
  <c r="Q800" i="15"/>
  <c r="AM800" i="15"/>
  <c r="AM816" i="15"/>
  <c r="Q816" i="15"/>
  <c r="Q832" i="15"/>
  <c r="AM832" i="15"/>
  <c r="AM848" i="15"/>
  <c r="Q848" i="15"/>
  <c r="Q864" i="15"/>
  <c r="AM864" i="15"/>
  <c r="Q880" i="15"/>
  <c r="AM880" i="15"/>
  <c r="Q896" i="15"/>
  <c r="AM896" i="15"/>
  <c r="Q912" i="15"/>
  <c r="AM912" i="15"/>
  <c r="Q928" i="15"/>
  <c r="AM928" i="15"/>
  <c r="Q944" i="15"/>
  <c r="AM944" i="15"/>
  <c r="AM967" i="15"/>
  <c r="Q967" i="15"/>
  <c r="AM983" i="15"/>
  <c r="Q983" i="15"/>
  <c r="AM999" i="15"/>
  <c r="Q999" i="15"/>
  <c r="AM1015" i="15"/>
  <c r="Q1015" i="15"/>
  <c r="AM1031" i="15"/>
  <c r="Q1031" i="15"/>
  <c r="AM1050" i="15"/>
  <c r="Q1050" i="15"/>
  <c r="AM1053" i="15"/>
  <c r="Q1053" i="15"/>
  <c r="Q39" i="15"/>
  <c r="AM39" i="15"/>
  <c r="AM71" i="15"/>
  <c r="Q71" i="15"/>
  <c r="Q86" i="15"/>
  <c r="AM86" i="15"/>
  <c r="AM119" i="15"/>
  <c r="Q119" i="15"/>
  <c r="AM150" i="15"/>
  <c r="Q150" i="15"/>
  <c r="AM199" i="15"/>
  <c r="Q199" i="15"/>
  <c r="Q215" i="15"/>
  <c r="AM215" i="15"/>
  <c r="AM263" i="15"/>
  <c r="Q263" i="15"/>
  <c r="AM279" i="15"/>
  <c r="Q279" i="15"/>
  <c r="Q311" i="15"/>
  <c r="AM311" i="15"/>
  <c r="Q339" i="15"/>
  <c r="AM339" i="15"/>
  <c r="Q357" i="15"/>
  <c r="AM357" i="15"/>
  <c r="Q373" i="15"/>
  <c r="AM373" i="15"/>
  <c r="AM389" i="15"/>
  <c r="Q389" i="15"/>
  <c r="Q405" i="15"/>
  <c r="AM405" i="15"/>
  <c r="AM425" i="15"/>
  <c r="Q425" i="15"/>
  <c r="Q441" i="15"/>
  <c r="AM441" i="15"/>
  <c r="AM545" i="15"/>
  <c r="Q545" i="15"/>
  <c r="Q581" i="15"/>
  <c r="AM581" i="15"/>
  <c r="Q613" i="15"/>
  <c r="AM613" i="15"/>
  <c r="Q645" i="15"/>
  <c r="AM645" i="15"/>
  <c r="Q677" i="15"/>
  <c r="AM677" i="15"/>
  <c r="Q709" i="15"/>
  <c r="AM709" i="15"/>
  <c r="AM737" i="15"/>
  <c r="Q737" i="15"/>
  <c r="Q753" i="15"/>
  <c r="AM753" i="15"/>
  <c r="Q767" i="15"/>
  <c r="AM767" i="15"/>
  <c r="AM772" i="15"/>
  <c r="Q772" i="15"/>
  <c r="AM785" i="15"/>
  <c r="Q785" i="15"/>
  <c r="Q815" i="15"/>
  <c r="AM815" i="15"/>
  <c r="AM836" i="15"/>
  <c r="Q836" i="15"/>
  <c r="AM849" i="15"/>
  <c r="Q849" i="15"/>
  <c r="Q884" i="15"/>
  <c r="AM884" i="15"/>
  <c r="AM927" i="15"/>
  <c r="Q927" i="15"/>
  <c r="AM959" i="15"/>
  <c r="Q959" i="15"/>
  <c r="AM975" i="15"/>
  <c r="Q975" i="15"/>
  <c r="AM991" i="15"/>
  <c r="Q991" i="15"/>
  <c r="AM1007" i="15"/>
  <c r="Q1007" i="15"/>
  <c r="Q1023" i="15"/>
  <c r="AM1023" i="15"/>
  <c r="Q1059" i="15"/>
  <c r="AM1059" i="15"/>
  <c r="Q59" i="15"/>
  <c r="AM59" i="15"/>
  <c r="Q74" i="15"/>
  <c r="AM74" i="15"/>
  <c r="AM155" i="15"/>
  <c r="Q155" i="15"/>
  <c r="AM171" i="15"/>
  <c r="Q171" i="15"/>
  <c r="AM187" i="15"/>
  <c r="Q187" i="15"/>
  <c r="AM219" i="15"/>
  <c r="Q219" i="15"/>
  <c r="AM251" i="15"/>
  <c r="Q251" i="15"/>
  <c r="AM278" i="15"/>
  <c r="Q278" i="15"/>
  <c r="Q299" i="15"/>
  <c r="AM299" i="15"/>
  <c r="Q331" i="15"/>
  <c r="AM331" i="15"/>
  <c r="Q476" i="15"/>
  <c r="AM476" i="15"/>
  <c r="AM726" i="15"/>
  <c r="Q726" i="15"/>
  <c r="AM758" i="15"/>
  <c r="Q758" i="15"/>
  <c r="Q948" i="15"/>
  <c r="AM948" i="15"/>
  <c r="Q996" i="15"/>
  <c r="AM996" i="15"/>
  <c r="Q1058" i="15"/>
  <c r="AM1058" i="15"/>
  <c r="AM31" i="15"/>
  <c r="Q31" i="15"/>
  <c r="AM78" i="15"/>
  <c r="Q78" i="15"/>
  <c r="Q127" i="15"/>
  <c r="AM127" i="15"/>
  <c r="AM143" i="15"/>
  <c r="Q143" i="15"/>
  <c r="Q160" i="15"/>
  <c r="AM160" i="15"/>
  <c r="AM188" i="15"/>
  <c r="Q188" i="15"/>
  <c r="Q192" i="15"/>
  <c r="AM192" i="15"/>
  <c r="Q352" i="15"/>
  <c r="AM352" i="15"/>
  <c r="Q366" i="15"/>
  <c r="AM366" i="15"/>
  <c r="AM368" i="15"/>
  <c r="Q368" i="15"/>
  <c r="Q416" i="15"/>
  <c r="AM416" i="15"/>
  <c r="AM434" i="15"/>
  <c r="Q434" i="15"/>
  <c r="Q462" i="15"/>
  <c r="AM462" i="15"/>
  <c r="AM466" i="15"/>
  <c r="Q466" i="15"/>
  <c r="AM482" i="15"/>
  <c r="Q482" i="15"/>
  <c r="Q506" i="15"/>
  <c r="AM506" i="15"/>
  <c r="AM510" i="15"/>
  <c r="Q510" i="15"/>
  <c r="AM556" i="15"/>
  <c r="Q556" i="15"/>
  <c r="Q574" i="15"/>
  <c r="AM574" i="15"/>
  <c r="Q620" i="15"/>
  <c r="AM620" i="15"/>
  <c r="Q670" i="15"/>
  <c r="AM670" i="15"/>
  <c r="Q702" i="15"/>
  <c r="AM702" i="15"/>
  <c r="Q734" i="15"/>
  <c r="AM734" i="15"/>
  <c r="AM764" i="15"/>
  <c r="Q764" i="15"/>
  <c r="Q780" i="15"/>
  <c r="AM780" i="15"/>
  <c r="Q796" i="15"/>
  <c r="AM796" i="15"/>
  <c r="AM812" i="15"/>
  <c r="Q812" i="15"/>
  <c r="Q828" i="15"/>
  <c r="AM828" i="15"/>
  <c r="AM844" i="15"/>
  <c r="Q844" i="15"/>
  <c r="Q860" i="15"/>
  <c r="AM860" i="15"/>
  <c r="AM876" i="15"/>
  <c r="Q876" i="15"/>
  <c r="AM892" i="15"/>
  <c r="Q892" i="15"/>
  <c r="AM908" i="15"/>
  <c r="Q908" i="15"/>
  <c r="Q940" i="15"/>
  <c r="AM940" i="15"/>
  <c r="AM986" i="15"/>
  <c r="Q986" i="15"/>
  <c r="Q1000" i="15"/>
  <c r="AM1000" i="15"/>
  <c r="Q1004" i="15"/>
  <c r="AM1004" i="15"/>
  <c r="AM1020" i="15"/>
  <c r="Q1020" i="15"/>
  <c r="Q1036" i="15"/>
  <c r="AM1036" i="15"/>
  <c r="Q1048" i="15"/>
  <c r="AM1048" i="15"/>
  <c r="Q161" i="15"/>
  <c r="AM161" i="15"/>
  <c r="AM225" i="15"/>
  <c r="Q225" i="15"/>
  <c r="Q289" i="15"/>
  <c r="AM289" i="15"/>
  <c r="AM13" i="15"/>
  <c r="Q13" i="15"/>
  <c r="Q29" i="15"/>
  <c r="AM29" i="15"/>
  <c r="Q45" i="15"/>
  <c r="AM45" i="15"/>
  <c r="AM61" i="15"/>
  <c r="Q61" i="15"/>
  <c r="AM77" i="15"/>
  <c r="Q77" i="15"/>
  <c r="AM93" i="15"/>
  <c r="Q93" i="15"/>
  <c r="Q109" i="15"/>
  <c r="AM109" i="15"/>
  <c r="AM125" i="15"/>
  <c r="Q125" i="15"/>
  <c r="AM141" i="15"/>
  <c r="Q141" i="15"/>
  <c r="Q157" i="15"/>
  <c r="AM157" i="15"/>
  <c r="Q221" i="15"/>
  <c r="AM221" i="15"/>
  <c r="AM285" i="15"/>
  <c r="Q285" i="15"/>
  <c r="AM349" i="15"/>
  <c r="Q349" i="15"/>
  <c r="AM41" i="15"/>
  <c r="Q41" i="15"/>
  <c r="Q105" i="15"/>
  <c r="AM105" i="15"/>
  <c r="Q194" i="15"/>
  <c r="AM194" i="15"/>
  <c r="AM217" i="15"/>
  <c r="Q217" i="15"/>
  <c r="AM239" i="15"/>
  <c r="Q239" i="15"/>
  <c r="AM264" i="15"/>
  <c r="Q264" i="15"/>
  <c r="AM293" i="15"/>
  <c r="Q293" i="15"/>
  <c r="AM322" i="15"/>
  <c r="Q322" i="15"/>
  <c r="AM345" i="15"/>
  <c r="Q345" i="15"/>
  <c r="AM407" i="15"/>
  <c r="Q407" i="15"/>
  <c r="Q52" i="15"/>
  <c r="AM52" i="15"/>
  <c r="AM116" i="15"/>
  <c r="Q116" i="15"/>
  <c r="Q206" i="15"/>
  <c r="AM206" i="15"/>
  <c r="AM270" i="15"/>
  <c r="Q270" i="15"/>
  <c r="AM334" i="15"/>
  <c r="Q334" i="15"/>
  <c r="AM403" i="15"/>
  <c r="Q403" i="15"/>
  <c r="AM467" i="15"/>
  <c r="Q467" i="15"/>
  <c r="Q65" i="15"/>
  <c r="AM65" i="15"/>
  <c r="Q129" i="15"/>
  <c r="AM129" i="15"/>
  <c r="AM175" i="15"/>
  <c r="Q175" i="15"/>
  <c r="Q210" i="15"/>
  <c r="AM210" i="15"/>
  <c r="AM233" i="15"/>
  <c r="Q233" i="15"/>
  <c r="AM255" i="15"/>
  <c r="Q255" i="15"/>
  <c r="AM280" i="15"/>
  <c r="Q280" i="15"/>
  <c r="Q309" i="15"/>
  <c r="AM309" i="15"/>
  <c r="AM338" i="15"/>
  <c r="Q338" i="15"/>
  <c r="AM367" i="15"/>
  <c r="Q367" i="15"/>
  <c r="AM431" i="15"/>
  <c r="Q431" i="15"/>
  <c r="Q495" i="15"/>
  <c r="AM495" i="15"/>
  <c r="Q379" i="15"/>
  <c r="AM379" i="15"/>
  <c r="AM411" i="15"/>
  <c r="Q411" i="15"/>
  <c r="AM439" i="15"/>
  <c r="Q439" i="15"/>
  <c r="AM468" i="15"/>
  <c r="Q468" i="15"/>
  <c r="AM499" i="15"/>
  <c r="Q499" i="15"/>
  <c r="Q563" i="15"/>
  <c r="AM563" i="15"/>
  <c r="AM627" i="15"/>
  <c r="Q627" i="15"/>
  <c r="Q691" i="15"/>
  <c r="AM691" i="15"/>
  <c r="Q755" i="15"/>
  <c r="AM755" i="15"/>
  <c r="Q490" i="15"/>
  <c r="AM490" i="15"/>
  <c r="AM543" i="15"/>
  <c r="Q543" i="15"/>
  <c r="Q607" i="15"/>
  <c r="AM607" i="15"/>
  <c r="AM671" i="15"/>
  <c r="Q671" i="15"/>
  <c r="Q735" i="15"/>
  <c r="AM735" i="15"/>
  <c r="AM262" i="15"/>
  <c r="Q262" i="15"/>
  <c r="AM362" i="15"/>
  <c r="Q362" i="15"/>
  <c r="AM381" i="15"/>
  <c r="Q381" i="15"/>
  <c r="AM408" i="15"/>
  <c r="Q408" i="15"/>
  <c r="AM426" i="15"/>
  <c r="Q426" i="15"/>
  <c r="AM455" i="15"/>
  <c r="Q455" i="15"/>
  <c r="Q475" i="15"/>
  <c r="AM475" i="15"/>
  <c r="Q523" i="15"/>
  <c r="AM523" i="15"/>
  <c r="AM587" i="15"/>
  <c r="Q587" i="15"/>
  <c r="Q651" i="15"/>
  <c r="AM651" i="15"/>
  <c r="Q715" i="15"/>
  <c r="AM715" i="15"/>
  <c r="AM496" i="15"/>
  <c r="Q496" i="15"/>
  <c r="AM528" i="15"/>
  <c r="Q528" i="15"/>
  <c r="AM560" i="15"/>
  <c r="Q560" i="15"/>
  <c r="AM592" i="15"/>
  <c r="Q592" i="15"/>
  <c r="AM624" i="15"/>
  <c r="Q624" i="15"/>
  <c r="AM656" i="15"/>
  <c r="Q656" i="15"/>
  <c r="AM688" i="15"/>
  <c r="Q688" i="15"/>
  <c r="AM720" i="15"/>
  <c r="Q720" i="15"/>
  <c r="AM752" i="15"/>
  <c r="Q752" i="15"/>
  <c r="AM773" i="15"/>
  <c r="Q773" i="15"/>
  <c r="AM798" i="15"/>
  <c r="Q798" i="15"/>
  <c r="AM819" i="15"/>
  <c r="Q819" i="15"/>
  <c r="AM837" i="15"/>
  <c r="Q837" i="15"/>
  <c r="AM862" i="15"/>
  <c r="Q862" i="15"/>
  <c r="Q883" i="15"/>
  <c r="AM883" i="15"/>
  <c r="Q901" i="15"/>
  <c r="AM901" i="15"/>
  <c r="AM961" i="15"/>
  <c r="Q961" i="15"/>
  <c r="AM1025" i="15"/>
  <c r="Q1025" i="15"/>
  <c r="AM1013" i="15"/>
  <c r="Q1013" i="15"/>
  <c r="AM777" i="15"/>
  <c r="Q777" i="15"/>
  <c r="Q802" i="15"/>
  <c r="AM802" i="15"/>
  <c r="Q823" i="15"/>
  <c r="AM823" i="15"/>
  <c r="Q841" i="15"/>
  <c r="AM841" i="15"/>
  <c r="Q866" i="15"/>
  <c r="AM866" i="15"/>
  <c r="Q887" i="15"/>
  <c r="AM887" i="15"/>
  <c r="Q905" i="15"/>
  <c r="AM905" i="15"/>
  <c r="AM926" i="15"/>
  <c r="Q926" i="15"/>
  <c r="AM942" i="15"/>
  <c r="Q942" i="15"/>
  <c r="AM989" i="15"/>
  <c r="Q989" i="15"/>
  <c r="Q158" i="15"/>
  <c r="AM158" i="15"/>
  <c r="Q222" i="15"/>
  <c r="AM222" i="15"/>
  <c r="AM291" i="15"/>
  <c r="Q291" i="15"/>
  <c r="Q609" i="15"/>
  <c r="AM609" i="15"/>
  <c r="AM472" i="15"/>
  <c r="Q472" i="15"/>
  <c r="Q516" i="15"/>
  <c r="AM516" i="15"/>
  <c r="AM534" i="15"/>
  <c r="Q534" i="15"/>
  <c r="Q553" i="15"/>
  <c r="AM553" i="15"/>
  <c r="Q580" i="15"/>
  <c r="AM580" i="15"/>
  <c r="AM598" i="15"/>
  <c r="Q598" i="15"/>
  <c r="AM617" i="15"/>
  <c r="Q617" i="15"/>
  <c r="Q644" i="15"/>
  <c r="AM644" i="15"/>
  <c r="Q662" i="15"/>
  <c r="AM662" i="15"/>
  <c r="AM681" i="15"/>
  <c r="Q681" i="15"/>
  <c r="Q708" i="15"/>
  <c r="AM708" i="15"/>
  <c r="AM729" i="15"/>
  <c r="Q729" i="15"/>
  <c r="AM763" i="15"/>
  <c r="Q763" i="15"/>
  <c r="Q795" i="15"/>
  <c r="AM795" i="15"/>
  <c r="Q827" i="15"/>
  <c r="AM827" i="15"/>
  <c r="Q859" i="15"/>
  <c r="AM859" i="15"/>
  <c r="AM891" i="15"/>
  <c r="Q891" i="15"/>
  <c r="Q953" i="15"/>
  <c r="AM953" i="15"/>
  <c r="AM1017" i="15"/>
  <c r="Q1017" i="15"/>
  <c r="Q44" i="15"/>
  <c r="AM44" i="15"/>
  <c r="Q108" i="15"/>
  <c r="AM108" i="15"/>
  <c r="Q174" i="15"/>
  <c r="AM174" i="15"/>
  <c r="AM284" i="15"/>
  <c r="Q284" i="15"/>
  <c r="AM634" i="15"/>
  <c r="Q634" i="15"/>
  <c r="Q666" i="15"/>
  <c r="AM666" i="15"/>
  <c r="Q698" i="15"/>
  <c r="AM698" i="15"/>
  <c r="AM730" i="15"/>
  <c r="Q730" i="15"/>
  <c r="Q35" i="15"/>
  <c r="AM35" i="15"/>
  <c r="Q99" i="15"/>
  <c r="AM99" i="15"/>
  <c r="Q130" i="15"/>
  <c r="AM130" i="15"/>
  <c r="AM164" i="15"/>
  <c r="Q164" i="15"/>
  <c r="Q196" i="15"/>
  <c r="AM196" i="15"/>
  <c r="AM324" i="15"/>
  <c r="Q324" i="15"/>
  <c r="Q385" i="15"/>
  <c r="AM385" i="15"/>
  <c r="Q406" i="15"/>
  <c r="AM406" i="15"/>
  <c r="AM445" i="15"/>
  <c r="Q445" i="15"/>
  <c r="Q486" i="15"/>
  <c r="AM486" i="15"/>
  <c r="AM498" i="15"/>
  <c r="Q498" i="15"/>
  <c r="Q525" i="15"/>
  <c r="AM525" i="15"/>
  <c r="Q530" i="15"/>
  <c r="AM530" i="15"/>
  <c r="AM557" i="15"/>
  <c r="Q557" i="15"/>
  <c r="Q562" i="15"/>
  <c r="AM562" i="15"/>
  <c r="Q578" i="15"/>
  <c r="AM578" i="15"/>
  <c r="AM594" i="15"/>
  <c r="Q594" i="15"/>
  <c r="Q610" i="15"/>
  <c r="AM610" i="15"/>
  <c r="AM626" i="15"/>
  <c r="Q626" i="15"/>
  <c r="Q642" i="15"/>
  <c r="AM642" i="15"/>
  <c r="AM653" i="15"/>
  <c r="Q653" i="15"/>
  <c r="Q674" i="15"/>
  <c r="AM674" i="15"/>
  <c r="Q717" i="15"/>
  <c r="AM717" i="15"/>
  <c r="AM738" i="15"/>
  <c r="Q738" i="15"/>
  <c r="Q1066" i="15"/>
  <c r="AM1066" i="15"/>
  <c r="AM1069" i="15"/>
  <c r="Q1069" i="15"/>
  <c r="AM23" i="15"/>
  <c r="Q23" i="15"/>
  <c r="AM54" i="15"/>
  <c r="Q54" i="15"/>
  <c r="AM103" i="15"/>
  <c r="Q103" i="15"/>
  <c r="AM134" i="15"/>
  <c r="Q134" i="15"/>
  <c r="Q167" i="15"/>
  <c r="AM167" i="15"/>
  <c r="AM183" i="15"/>
  <c r="Q183" i="15"/>
  <c r="Q243" i="15"/>
  <c r="AM243" i="15"/>
  <c r="Q307" i="15"/>
  <c r="AM307" i="15"/>
  <c r="Q457" i="15"/>
  <c r="AM457" i="15"/>
  <c r="Q473" i="15"/>
  <c r="AM473" i="15"/>
  <c r="Q489" i="15"/>
  <c r="AM489" i="15"/>
  <c r="AM513" i="15"/>
  <c r="Q513" i="15"/>
  <c r="Q529" i="15"/>
  <c r="AM529" i="15"/>
  <c r="AM549" i="15"/>
  <c r="Q549" i="15"/>
  <c r="Q565" i="15"/>
  <c r="AM565" i="15"/>
  <c r="AM788" i="15"/>
  <c r="Q788" i="15"/>
  <c r="Q801" i="15"/>
  <c r="AM801" i="15"/>
  <c r="Q831" i="15"/>
  <c r="AM831" i="15"/>
  <c r="Q852" i="15"/>
  <c r="AM852" i="15"/>
  <c r="Q865" i="15"/>
  <c r="AM865" i="15"/>
  <c r="Q879" i="15"/>
  <c r="AM879" i="15"/>
  <c r="Q897" i="15"/>
  <c r="AM897" i="15"/>
  <c r="Q913" i="15"/>
  <c r="AM913" i="15"/>
  <c r="AM930" i="15"/>
  <c r="Q930" i="15"/>
  <c r="AM931" i="15"/>
  <c r="Q931" i="15"/>
  <c r="AM943" i="15"/>
  <c r="Q943" i="15"/>
  <c r="AM1039" i="15"/>
  <c r="Q1039" i="15"/>
  <c r="Q1054" i="15"/>
  <c r="AM1054" i="15"/>
  <c r="AM1057" i="15"/>
  <c r="Q1057" i="15"/>
  <c r="Q27" i="15"/>
  <c r="AM27" i="15"/>
  <c r="Q43" i="15"/>
  <c r="AM43" i="15"/>
  <c r="Q139" i="15"/>
  <c r="AM139" i="15"/>
  <c r="AM203" i="15"/>
  <c r="Q203" i="15"/>
  <c r="AM235" i="15"/>
  <c r="Q235" i="15"/>
  <c r="AM283" i="15"/>
  <c r="Q283" i="15"/>
  <c r="AM951" i="15"/>
  <c r="Q951" i="15"/>
  <c r="Q964" i="15"/>
  <c r="AM964" i="15"/>
  <c r="Q980" i="15"/>
  <c r="AM980" i="15"/>
  <c r="AM1010" i="15"/>
  <c r="Q1010" i="15"/>
  <c r="Q1028" i="15"/>
  <c r="AM1028" i="15"/>
  <c r="AM15" i="15"/>
  <c r="Q15" i="15"/>
  <c r="Q46" i="15"/>
  <c r="AM46" i="15"/>
  <c r="AM62" i="15"/>
  <c r="Q62" i="15"/>
  <c r="AM95" i="15"/>
  <c r="Q95" i="15"/>
  <c r="Q111" i="15"/>
  <c r="AM111" i="15"/>
  <c r="AM240" i="15"/>
  <c r="Q240" i="15"/>
  <c r="Q288" i="15"/>
  <c r="AM288" i="15"/>
  <c r="AM304" i="15"/>
  <c r="Q304" i="15"/>
  <c r="AM336" i="15"/>
  <c r="Q336" i="15"/>
  <c r="AM382" i="15"/>
  <c r="Q382" i="15"/>
  <c r="Q386" i="15"/>
  <c r="AM386" i="15"/>
  <c r="AM432" i="15"/>
  <c r="Q432" i="15"/>
  <c r="Q508" i="15"/>
  <c r="AM508" i="15"/>
  <c r="Q522" i="15"/>
  <c r="AM522" i="15"/>
  <c r="AM526" i="15"/>
  <c r="Q526" i="15"/>
  <c r="AM570" i="15"/>
  <c r="Q570" i="15"/>
  <c r="AM572" i="15"/>
  <c r="Q572" i="15"/>
  <c r="AM586" i="15"/>
  <c r="Q586" i="15"/>
  <c r="AM590" i="15"/>
  <c r="Q590" i="15"/>
  <c r="AM638" i="15"/>
  <c r="Q638" i="15"/>
  <c r="Q668" i="15"/>
  <c r="AM668" i="15"/>
  <c r="Q700" i="15"/>
  <c r="AM700" i="15"/>
  <c r="AM732" i="15"/>
  <c r="Q732" i="15"/>
  <c r="Q746" i="15"/>
  <c r="AM746" i="15"/>
  <c r="AM750" i="15"/>
  <c r="Q750" i="15"/>
  <c r="AM762" i="15"/>
  <c r="Q762" i="15"/>
  <c r="AM778" i="15"/>
  <c r="Q778" i="15"/>
  <c r="AM794" i="15"/>
  <c r="Q794" i="15"/>
  <c r="AM810" i="15"/>
  <c r="Q810" i="15"/>
  <c r="AM826" i="15"/>
  <c r="Q826" i="15"/>
  <c r="AM842" i="15"/>
  <c r="Q842" i="15"/>
  <c r="AM858" i="15"/>
  <c r="Q858" i="15"/>
  <c r="AM874" i="15"/>
  <c r="Q874" i="15"/>
  <c r="AM890" i="15"/>
  <c r="Q890" i="15"/>
  <c r="AM906" i="15"/>
  <c r="Q906" i="15"/>
  <c r="AM922" i="15"/>
  <c r="Q922" i="15"/>
  <c r="AM923" i="15"/>
  <c r="Q923" i="15"/>
  <c r="AM935" i="15"/>
  <c r="Q935" i="15"/>
  <c r="Q952" i="15"/>
  <c r="AM952" i="15"/>
  <c r="Q956" i="15"/>
  <c r="AM956" i="15"/>
  <c r="AM1002" i="15"/>
  <c r="Q1002" i="15"/>
  <c r="Q1016" i="15"/>
  <c r="AM1016" i="15"/>
  <c r="AM1032" i="15"/>
  <c r="Q1032" i="15"/>
  <c r="AM1051" i="15"/>
  <c r="Q1051" i="15"/>
  <c r="AM1064" i="15"/>
  <c r="Q1064" i="15"/>
  <c r="Q1026" i="15"/>
  <c r="AM1026" i="15"/>
  <c r="A11" i="3"/>
  <c r="A12" i="3"/>
  <c r="A13" i="3"/>
  <c r="A14" i="3"/>
  <c r="A15" i="3"/>
  <c r="A16" i="3"/>
  <c r="A17" i="3"/>
  <c r="A18" i="3"/>
  <c r="A19" i="3"/>
  <c r="A20" i="3"/>
  <c r="A21" i="3"/>
  <c r="A22" i="3"/>
  <c r="A23" i="3"/>
  <c r="A24" i="3"/>
  <c r="A25" i="3"/>
  <c r="A26" i="3"/>
  <c r="A27" i="3"/>
  <c r="A28" i="3"/>
  <c r="A29" i="3"/>
  <c r="A30" i="3"/>
  <c r="A31" i="3"/>
  <c r="A32" i="3"/>
  <c r="A33" i="3"/>
  <c r="A34" i="3"/>
  <c r="E34" i="3" s="1"/>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E98" i="3" s="1"/>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E378" i="3" s="1"/>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H426" i="3" s="1"/>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E506" i="3" s="1"/>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E534" i="3" s="1"/>
  <c r="A535" i="3"/>
  <c r="A536" i="3"/>
  <c r="A537" i="3"/>
  <c r="A538" i="3"/>
  <c r="A539" i="3"/>
  <c r="A540" i="3"/>
  <c r="A541" i="3"/>
  <c r="A542" i="3"/>
  <c r="A543" i="3"/>
  <c r="A544" i="3"/>
  <c r="A545" i="3"/>
  <c r="A546" i="3"/>
  <c r="A547" i="3"/>
  <c r="A548" i="3"/>
  <c r="A549" i="3"/>
  <c r="A550" i="3"/>
  <c r="A551" i="3"/>
  <c r="A552" i="3"/>
  <c r="A553" i="3"/>
  <c r="A554" i="3"/>
  <c r="E554" i="3" s="1"/>
  <c r="A555" i="3"/>
  <c r="A556" i="3"/>
  <c r="A557" i="3"/>
  <c r="A558" i="3"/>
  <c r="E558" i="3" s="1"/>
  <c r="A559" i="3"/>
  <c r="A560" i="3"/>
  <c r="A561" i="3"/>
  <c r="A562" i="3"/>
  <c r="E562" i="3" s="1"/>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H590" i="3" s="1"/>
  <c r="A591" i="3"/>
  <c r="A592" i="3"/>
  <c r="A593" i="3"/>
  <c r="A594" i="3"/>
  <c r="A595" i="3"/>
  <c r="A596" i="3"/>
  <c r="A597" i="3"/>
  <c r="A598" i="3"/>
  <c r="A599" i="3"/>
  <c r="A600" i="3"/>
  <c r="A601" i="3"/>
  <c r="A602" i="3"/>
  <c r="A603" i="3"/>
  <c r="A604" i="3"/>
  <c r="A605" i="3"/>
  <c r="A606" i="3"/>
  <c r="E606" i="3" s="1"/>
  <c r="A607" i="3"/>
  <c r="A608" i="3"/>
  <c r="A609" i="3"/>
  <c r="A610" i="3"/>
  <c r="A611" i="3"/>
  <c r="A612" i="3"/>
  <c r="A613" i="3"/>
  <c r="A614" i="3"/>
  <c r="A615" i="3"/>
  <c r="A616" i="3"/>
  <c r="A617" i="3"/>
  <c r="A618" i="3"/>
  <c r="E618" i="3" s="1"/>
  <c r="A619" i="3"/>
  <c r="A620" i="3"/>
  <c r="A621" i="3"/>
  <c r="A622" i="3"/>
  <c r="H622" i="3" s="1"/>
  <c r="A623" i="3"/>
  <c r="A624" i="3"/>
  <c r="A625" i="3"/>
  <c r="A626" i="3"/>
  <c r="E626" i="3" s="1"/>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E670" i="3" s="1"/>
  <c r="A671" i="3"/>
  <c r="A672" i="3"/>
  <c r="A673" i="3"/>
  <c r="A674" i="3"/>
  <c r="E674" i="3" s="1"/>
  <c r="A675" i="3"/>
  <c r="A676" i="3"/>
  <c r="A677" i="3"/>
  <c r="A678" i="3"/>
  <c r="A679" i="3"/>
  <c r="A680" i="3"/>
  <c r="A681" i="3"/>
  <c r="A682" i="3"/>
  <c r="E682" i="3" s="1"/>
  <c r="A683" i="3"/>
  <c r="A684" i="3"/>
  <c r="A685" i="3"/>
  <c r="A686" i="3"/>
  <c r="A687" i="3"/>
  <c r="A688" i="3"/>
  <c r="A689" i="3"/>
  <c r="A690" i="3"/>
  <c r="E690" i="3" s="1"/>
  <c r="A691" i="3"/>
  <c r="A692" i="3"/>
  <c r="A693" i="3"/>
  <c r="A694" i="3"/>
  <c r="H694" i="3" s="1"/>
  <c r="A695" i="3"/>
  <c r="A696" i="3"/>
  <c r="A697" i="3"/>
  <c r="A698" i="3"/>
  <c r="A699" i="3"/>
  <c r="A700" i="3"/>
  <c r="A701" i="3"/>
  <c r="A702" i="3"/>
  <c r="H702" i="3" s="1"/>
  <c r="A703" i="3"/>
  <c r="A704" i="3"/>
  <c r="A705" i="3"/>
  <c r="A706" i="3"/>
  <c r="A707" i="3"/>
  <c r="A708" i="3"/>
  <c r="A709" i="3"/>
  <c r="A710" i="3"/>
  <c r="A711" i="3"/>
  <c r="A712" i="3"/>
  <c r="A713" i="3"/>
  <c r="A714" i="3"/>
  <c r="H714" i="3" s="1"/>
  <c r="A715" i="3"/>
  <c r="A716" i="3"/>
  <c r="A717" i="3"/>
  <c r="A718" i="3"/>
  <c r="A719" i="3"/>
  <c r="A720" i="3"/>
  <c r="A721" i="3"/>
  <c r="A722" i="3"/>
  <c r="A723" i="3"/>
  <c r="A724" i="3"/>
  <c r="A725" i="3"/>
  <c r="A726" i="3"/>
  <c r="H726" i="3" s="1"/>
  <c r="A727" i="3"/>
  <c r="A728" i="3"/>
  <c r="A729" i="3"/>
  <c r="A730" i="3"/>
  <c r="A731" i="3"/>
  <c r="A732" i="3"/>
  <c r="A733" i="3"/>
  <c r="A734" i="3"/>
  <c r="H734" i="3" s="1"/>
  <c r="A735" i="3"/>
  <c r="A736" i="3"/>
  <c r="A737" i="3"/>
  <c r="A738" i="3"/>
  <c r="A739" i="3"/>
  <c r="A740" i="3"/>
  <c r="A741" i="3"/>
  <c r="A742" i="3"/>
  <c r="A743" i="3"/>
  <c r="A744" i="3"/>
  <c r="A745" i="3"/>
  <c r="A746" i="3"/>
  <c r="A747" i="3"/>
  <c r="A748" i="3"/>
  <c r="A749" i="3"/>
  <c r="A750" i="3"/>
  <c r="A751" i="3"/>
  <c r="A752" i="3"/>
  <c r="A753" i="3"/>
  <c r="A754" i="3"/>
  <c r="H754" i="3" s="1"/>
  <c r="A755" i="3"/>
  <c r="A756" i="3"/>
  <c r="A757" i="3"/>
  <c r="A758" i="3"/>
  <c r="H758" i="3" s="1"/>
  <c r="A759" i="3"/>
  <c r="A760" i="3"/>
  <c r="A761" i="3"/>
  <c r="A762" i="3"/>
  <c r="A763" i="3"/>
  <c r="A764" i="3"/>
  <c r="A765" i="3"/>
  <c r="A766" i="3"/>
  <c r="A767" i="3"/>
  <c r="A768" i="3"/>
  <c r="A769" i="3"/>
  <c r="A770" i="3"/>
  <c r="E770" i="3" s="1"/>
  <c r="A771" i="3"/>
  <c r="A772" i="3"/>
  <c r="A773" i="3"/>
  <c r="A774" i="3"/>
  <c r="A775" i="3"/>
  <c r="A776" i="3"/>
  <c r="A777" i="3"/>
  <c r="A778" i="3"/>
  <c r="E778" i="3" s="1"/>
  <c r="A779" i="3"/>
  <c r="A780" i="3"/>
  <c r="A781" i="3"/>
  <c r="A782" i="3"/>
  <c r="H782" i="3" s="1"/>
  <c r="A783" i="3"/>
  <c r="A784" i="3"/>
  <c r="A785" i="3"/>
  <c r="A786" i="3"/>
  <c r="H786" i="3" s="1"/>
  <c r="A787" i="3"/>
  <c r="A788" i="3"/>
  <c r="A789" i="3"/>
  <c r="A790" i="3"/>
  <c r="A791" i="3"/>
  <c r="A792" i="3"/>
  <c r="A793" i="3"/>
  <c r="A794" i="3"/>
  <c r="H794" i="3" s="1"/>
  <c r="A795" i="3"/>
  <c r="A796" i="3"/>
  <c r="A797" i="3"/>
  <c r="A798" i="3"/>
  <c r="E798" i="3" s="1"/>
  <c r="A799" i="3"/>
  <c r="A800" i="3"/>
  <c r="A801" i="3"/>
  <c r="A802" i="3"/>
  <c r="E802" i="3" s="1"/>
  <c r="A803" i="3"/>
  <c r="A804" i="3"/>
  <c r="A805" i="3"/>
  <c r="A806" i="3"/>
  <c r="A807" i="3"/>
  <c r="A808" i="3"/>
  <c r="A809" i="3"/>
  <c r="A810" i="3"/>
  <c r="A811" i="3"/>
  <c r="A812" i="3"/>
  <c r="A813" i="3"/>
  <c r="A814" i="3"/>
  <c r="A815" i="3"/>
  <c r="A816" i="3"/>
  <c r="A817" i="3"/>
  <c r="A818" i="3"/>
  <c r="A819" i="3"/>
  <c r="A820" i="3"/>
  <c r="A821" i="3"/>
  <c r="A822" i="3"/>
  <c r="A823" i="3"/>
  <c r="A824" i="3"/>
  <c r="A825" i="3"/>
  <c r="A826" i="3"/>
  <c r="E826" i="3" s="1"/>
  <c r="A827" i="3"/>
  <c r="A828" i="3"/>
  <c r="A829" i="3"/>
  <c r="A830" i="3"/>
  <c r="E830" i="3" s="1"/>
  <c r="A831" i="3"/>
  <c r="A832" i="3"/>
  <c r="A833" i="3"/>
  <c r="A834" i="3"/>
  <c r="H834" i="3" s="1"/>
  <c r="A835" i="3"/>
  <c r="A836" i="3"/>
  <c r="A837" i="3"/>
  <c r="A838" i="3"/>
  <c r="H838" i="3" s="1"/>
  <c r="A839" i="3"/>
  <c r="A840" i="3"/>
  <c r="A841" i="3"/>
  <c r="A842" i="3"/>
  <c r="H842" i="3" s="1"/>
  <c r="A843" i="3"/>
  <c r="A844" i="3"/>
  <c r="A845" i="3"/>
  <c r="A846" i="3"/>
  <c r="E846" i="3" s="1"/>
  <c r="A847" i="3"/>
  <c r="A848" i="3"/>
  <c r="A849" i="3"/>
  <c r="A850" i="3"/>
  <c r="E850" i="3" s="1"/>
  <c r="A851" i="3"/>
  <c r="A852" i="3"/>
  <c r="A853" i="3"/>
  <c r="A854" i="3"/>
  <c r="A855" i="3"/>
  <c r="A856" i="3"/>
  <c r="A857" i="3"/>
  <c r="A858" i="3"/>
  <c r="H858" i="3" s="1"/>
  <c r="A859" i="3"/>
  <c r="A860" i="3"/>
  <c r="A861" i="3"/>
  <c r="A862" i="3"/>
  <c r="H862" i="3" s="1"/>
  <c r="A863" i="3"/>
  <c r="A864" i="3"/>
  <c r="A865" i="3"/>
  <c r="A866" i="3"/>
  <c r="H866" i="3" s="1"/>
  <c r="A867" i="3"/>
  <c r="A868" i="3"/>
  <c r="A869" i="3"/>
  <c r="A870" i="3"/>
  <c r="E870" i="3" s="1"/>
  <c r="A871" i="3"/>
  <c r="A872" i="3"/>
  <c r="A873" i="3"/>
  <c r="A874" i="3"/>
  <c r="H874" i="3" s="1"/>
  <c r="A875" i="3"/>
  <c r="A876" i="3"/>
  <c r="A877" i="3"/>
  <c r="A878" i="3"/>
  <c r="H878" i="3" s="1"/>
  <c r="A879" i="3"/>
  <c r="A880" i="3"/>
  <c r="A881" i="3"/>
  <c r="A882" i="3"/>
  <c r="H882" i="3" s="1"/>
  <c r="A883" i="3"/>
  <c r="A884" i="3"/>
  <c r="A885" i="3"/>
  <c r="A886" i="3"/>
  <c r="H886" i="3" s="1"/>
  <c r="A887" i="3"/>
  <c r="A888" i="3"/>
  <c r="A889" i="3"/>
  <c r="A890" i="3"/>
  <c r="E890" i="3" s="1"/>
  <c r="A891" i="3"/>
  <c r="A892" i="3"/>
  <c r="A893" i="3"/>
  <c r="A894" i="3"/>
  <c r="H894" i="3" s="1"/>
  <c r="A895" i="3"/>
  <c r="A896" i="3"/>
  <c r="A897" i="3"/>
  <c r="A898" i="3"/>
  <c r="E898" i="3" s="1"/>
  <c r="A899" i="3"/>
  <c r="A900" i="3"/>
  <c r="A901" i="3"/>
  <c r="A902" i="3"/>
  <c r="H902" i="3" s="1"/>
  <c r="A903" i="3"/>
  <c r="A904" i="3"/>
  <c r="A905" i="3"/>
  <c r="A906" i="3"/>
  <c r="E906" i="3" s="1"/>
  <c r="A907" i="3"/>
  <c r="A908" i="3"/>
  <c r="A909" i="3"/>
  <c r="A910" i="3"/>
  <c r="E910" i="3" s="1"/>
  <c r="A911" i="3"/>
  <c r="A912" i="3"/>
  <c r="A913" i="3"/>
  <c r="A914" i="3"/>
  <c r="H914" i="3" s="1"/>
  <c r="A915" i="3"/>
  <c r="A916" i="3"/>
  <c r="A917" i="3"/>
  <c r="A918" i="3"/>
  <c r="H918" i="3" s="1"/>
  <c r="A919" i="3"/>
  <c r="A920" i="3"/>
  <c r="A921" i="3"/>
  <c r="A922" i="3"/>
  <c r="H922" i="3" s="1"/>
  <c r="A923" i="3"/>
  <c r="A924" i="3"/>
  <c r="A925" i="3"/>
  <c r="A926" i="3"/>
  <c r="H926" i="3" s="1"/>
  <c r="A927" i="3"/>
  <c r="A928" i="3"/>
  <c r="A929" i="3"/>
  <c r="A930" i="3"/>
  <c r="H930" i="3" s="1"/>
  <c r="A931" i="3"/>
  <c r="A932" i="3"/>
  <c r="A933" i="3"/>
  <c r="A934" i="3"/>
  <c r="E934" i="3" s="1"/>
  <c r="A935" i="3"/>
  <c r="A936" i="3"/>
  <c r="A937" i="3"/>
  <c r="A938" i="3"/>
  <c r="H938" i="3" s="1"/>
  <c r="A939" i="3"/>
  <c r="A940" i="3"/>
  <c r="A941" i="3"/>
  <c r="A942" i="3"/>
  <c r="H942" i="3" s="1"/>
  <c r="A943" i="3"/>
  <c r="A944" i="3"/>
  <c r="A945" i="3"/>
  <c r="A946" i="3"/>
  <c r="E946" i="3" s="1"/>
  <c r="A947" i="3"/>
  <c r="A948" i="3"/>
  <c r="A949" i="3"/>
  <c r="A950" i="3"/>
  <c r="H950" i="3" s="1"/>
  <c r="A951" i="3"/>
  <c r="A952" i="3"/>
  <c r="A953" i="3"/>
  <c r="A954" i="3"/>
  <c r="E954" i="3" s="1"/>
  <c r="A955" i="3"/>
  <c r="A956" i="3"/>
  <c r="A957" i="3"/>
  <c r="A958" i="3"/>
  <c r="E958" i="3" s="1"/>
  <c r="A959" i="3"/>
  <c r="A960" i="3"/>
  <c r="A961" i="3"/>
  <c r="A962" i="3"/>
  <c r="H962" i="3" s="1"/>
  <c r="A963" i="3"/>
  <c r="A964" i="3"/>
  <c r="A965" i="3"/>
  <c r="A966" i="3"/>
  <c r="E966" i="3" s="1"/>
  <c r="A967" i="3"/>
  <c r="A968" i="3"/>
  <c r="A969" i="3"/>
  <c r="A970" i="3"/>
  <c r="H970" i="3" s="1"/>
  <c r="A971" i="3"/>
  <c r="A972" i="3"/>
  <c r="A973" i="3"/>
  <c r="A974" i="3"/>
  <c r="H974" i="3" s="1"/>
  <c r="A975" i="3"/>
  <c r="A976" i="3"/>
  <c r="A977" i="3"/>
  <c r="A978" i="3"/>
  <c r="H978" i="3" s="1"/>
  <c r="A979" i="3"/>
  <c r="A980" i="3"/>
  <c r="A981" i="3"/>
  <c r="A982" i="3"/>
  <c r="H982" i="3" s="1"/>
  <c r="A983" i="3"/>
  <c r="A984" i="3"/>
  <c r="A985" i="3"/>
  <c r="A986" i="3"/>
  <c r="H986" i="3" s="1"/>
  <c r="A987" i="3"/>
  <c r="A988" i="3"/>
  <c r="A989" i="3"/>
  <c r="A990" i="3"/>
  <c r="H990" i="3" s="1"/>
  <c r="A991" i="3"/>
  <c r="A992" i="3"/>
  <c r="A993" i="3"/>
  <c r="A994" i="3"/>
  <c r="E994" i="3" s="1"/>
  <c r="A995" i="3"/>
  <c r="A996" i="3"/>
  <c r="A997" i="3"/>
  <c r="A998" i="3"/>
  <c r="H998" i="3" s="1"/>
  <c r="A999" i="3"/>
  <c r="A1000" i="3"/>
  <c r="A1001" i="3"/>
  <c r="A1002" i="3"/>
  <c r="H1002" i="3" s="1"/>
  <c r="A1003" i="3"/>
  <c r="A1004" i="3"/>
  <c r="A1005" i="3"/>
  <c r="A1006" i="3"/>
  <c r="H1006" i="3" s="1"/>
  <c r="A1007" i="3"/>
  <c r="A1008" i="3"/>
  <c r="A1009" i="3"/>
  <c r="A1010" i="3"/>
  <c r="H1010" i="3" s="1"/>
  <c r="A1011" i="3"/>
  <c r="A1012" i="3"/>
  <c r="A1013" i="3"/>
  <c r="A1014" i="3"/>
  <c r="E1014" i="3" s="1"/>
  <c r="A1015" i="3"/>
  <c r="A1016" i="3"/>
  <c r="A1017" i="3"/>
  <c r="A1018" i="3"/>
  <c r="H1018" i="3" s="1"/>
  <c r="A1019" i="3"/>
  <c r="A1020" i="3"/>
  <c r="A1021" i="3"/>
  <c r="A1022" i="3"/>
  <c r="H1022" i="3" s="1"/>
  <c r="A1023" i="3"/>
  <c r="A1024" i="3"/>
  <c r="A1025" i="3"/>
  <c r="A1026" i="3"/>
  <c r="H1026" i="3" s="1"/>
  <c r="A1027" i="3"/>
  <c r="A1028" i="3"/>
  <c r="A1029" i="3"/>
  <c r="A1030" i="3"/>
  <c r="H1030" i="3" s="1"/>
  <c r="A1031" i="3"/>
  <c r="A1032" i="3"/>
  <c r="A1033" i="3"/>
  <c r="A1034" i="3"/>
  <c r="H1034" i="3" s="1"/>
  <c r="A1035" i="3"/>
  <c r="A1036" i="3"/>
  <c r="A1037" i="3"/>
  <c r="A1038" i="3"/>
  <c r="H1038" i="3" s="1"/>
  <c r="A1039" i="3"/>
  <c r="A1040" i="3"/>
  <c r="A1041" i="3"/>
  <c r="A1042" i="3"/>
  <c r="H1042" i="3" s="1"/>
  <c r="A1043" i="3"/>
  <c r="A1044" i="3"/>
  <c r="A1045" i="3"/>
  <c r="A1046" i="3"/>
  <c r="H1046" i="3" s="1"/>
  <c r="A1047" i="3"/>
  <c r="A1048" i="3"/>
  <c r="A1049" i="3"/>
  <c r="A1050" i="3"/>
  <c r="H1050" i="3" s="1"/>
  <c r="A1051" i="3"/>
  <c r="A1052" i="3"/>
  <c r="A1053" i="3"/>
  <c r="A1054" i="3"/>
  <c r="H1054" i="3" s="1"/>
  <c r="A1055" i="3"/>
  <c r="A1056" i="3"/>
  <c r="A1057" i="3"/>
  <c r="A1058" i="3"/>
  <c r="H1058" i="3" s="1"/>
  <c r="A1059" i="3"/>
  <c r="A1060" i="3"/>
  <c r="A1061" i="3"/>
  <c r="A1062" i="3"/>
  <c r="H1062" i="3" s="1"/>
  <c r="A1063" i="3"/>
  <c r="A1064" i="3"/>
  <c r="A1065" i="3"/>
  <c r="A1066" i="3"/>
  <c r="H1066" i="3" s="1"/>
  <c r="A1067" i="3"/>
  <c r="A1068" i="3"/>
  <c r="A1069" i="3"/>
  <c r="E11" i="3"/>
  <c r="F11" i="3"/>
  <c r="I11" i="3" s="1"/>
  <c r="R11" i="15" s="1"/>
  <c r="G11" i="3"/>
  <c r="H11" i="3"/>
  <c r="E12" i="3"/>
  <c r="F12" i="3"/>
  <c r="I12" i="3" s="1"/>
  <c r="R12" i="15" s="1"/>
  <c r="G12" i="3"/>
  <c r="H12" i="3"/>
  <c r="C12" i="3" s="1"/>
  <c r="E13" i="3"/>
  <c r="F13" i="3"/>
  <c r="I13" i="3" s="1"/>
  <c r="R13" i="15" s="1"/>
  <c r="G13" i="3"/>
  <c r="H13" i="3"/>
  <c r="F14" i="3"/>
  <c r="I14" i="3" s="1"/>
  <c r="R14" i="15" s="1"/>
  <c r="G14" i="3"/>
  <c r="E15" i="3"/>
  <c r="F15" i="3"/>
  <c r="I15" i="3" s="1"/>
  <c r="R15" i="15" s="1"/>
  <c r="G15" i="3"/>
  <c r="H15" i="3"/>
  <c r="E16" i="3"/>
  <c r="F16" i="3"/>
  <c r="I16" i="3" s="1"/>
  <c r="R16" i="15" s="1"/>
  <c r="G16" i="3"/>
  <c r="H16" i="3"/>
  <c r="E17" i="3"/>
  <c r="F17" i="3"/>
  <c r="I17" i="3" s="1"/>
  <c r="R17" i="15" s="1"/>
  <c r="G17" i="3"/>
  <c r="H17" i="3"/>
  <c r="F18" i="3"/>
  <c r="I18" i="3" s="1"/>
  <c r="R18" i="15" s="1"/>
  <c r="G18" i="3"/>
  <c r="E19" i="3"/>
  <c r="F19" i="3"/>
  <c r="I19" i="3" s="1"/>
  <c r="R19" i="15" s="1"/>
  <c r="G19" i="3"/>
  <c r="H19" i="3"/>
  <c r="E20" i="3"/>
  <c r="F20" i="3"/>
  <c r="I20" i="3" s="1"/>
  <c r="R20" i="15" s="1"/>
  <c r="G20" i="3"/>
  <c r="H20" i="3"/>
  <c r="E21" i="3"/>
  <c r="F21" i="3"/>
  <c r="I21" i="3" s="1"/>
  <c r="R21" i="15" s="1"/>
  <c r="G21" i="3"/>
  <c r="H21" i="3"/>
  <c r="F22" i="3"/>
  <c r="I22" i="3" s="1"/>
  <c r="R22" i="15" s="1"/>
  <c r="G22" i="3"/>
  <c r="E23" i="3"/>
  <c r="F23" i="3"/>
  <c r="I23" i="3" s="1"/>
  <c r="R23" i="15" s="1"/>
  <c r="G23" i="3"/>
  <c r="H23" i="3"/>
  <c r="E24" i="3"/>
  <c r="F24" i="3"/>
  <c r="I24" i="3" s="1"/>
  <c r="R24" i="15" s="1"/>
  <c r="G24" i="3"/>
  <c r="H24" i="3"/>
  <c r="E25" i="3"/>
  <c r="F25" i="3"/>
  <c r="I25" i="3" s="1"/>
  <c r="R25" i="15" s="1"/>
  <c r="G25" i="3"/>
  <c r="H25" i="3"/>
  <c r="F26" i="3"/>
  <c r="I26" i="3" s="1"/>
  <c r="R26" i="15" s="1"/>
  <c r="G26" i="3"/>
  <c r="E27" i="3"/>
  <c r="F27" i="3"/>
  <c r="I27" i="3" s="1"/>
  <c r="R27" i="15" s="1"/>
  <c r="G27" i="3"/>
  <c r="H27" i="3"/>
  <c r="E28" i="3"/>
  <c r="F28" i="3"/>
  <c r="I28" i="3" s="1"/>
  <c r="R28" i="15" s="1"/>
  <c r="G28" i="3"/>
  <c r="H28" i="3"/>
  <c r="E29" i="3"/>
  <c r="F29" i="3"/>
  <c r="I29" i="3" s="1"/>
  <c r="R29" i="15" s="1"/>
  <c r="G29" i="3"/>
  <c r="H29" i="3"/>
  <c r="F30" i="3"/>
  <c r="I30" i="3" s="1"/>
  <c r="R30" i="15" s="1"/>
  <c r="G30" i="3"/>
  <c r="E31" i="3"/>
  <c r="F31" i="3"/>
  <c r="I31" i="3" s="1"/>
  <c r="R31" i="15" s="1"/>
  <c r="G31" i="3"/>
  <c r="H31" i="3"/>
  <c r="E32" i="3"/>
  <c r="F32" i="3"/>
  <c r="I32" i="3" s="1"/>
  <c r="R32" i="15" s="1"/>
  <c r="G32" i="3"/>
  <c r="H32" i="3"/>
  <c r="E33" i="3"/>
  <c r="F33" i="3"/>
  <c r="I33" i="3" s="1"/>
  <c r="R33" i="15" s="1"/>
  <c r="G33" i="3"/>
  <c r="H33" i="3"/>
  <c r="F34" i="3"/>
  <c r="I34" i="3" s="1"/>
  <c r="R34" i="15" s="1"/>
  <c r="G34" i="3"/>
  <c r="E35" i="3"/>
  <c r="F35" i="3"/>
  <c r="I35" i="3" s="1"/>
  <c r="R35" i="15" s="1"/>
  <c r="G35" i="3"/>
  <c r="H35" i="3"/>
  <c r="E36" i="3"/>
  <c r="F36" i="3"/>
  <c r="I36" i="3" s="1"/>
  <c r="R36" i="15" s="1"/>
  <c r="G36" i="3"/>
  <c r="H36" i="3"/>
  <c r="E37" i="3"/>
  <c r="F37" i="3"/>
  <c r="I37" i="3" s="1"/>
  <c r="R37" i="15" s="1"/>
  <c r="G37" i="3"/>
  <c r="H37" i="3"/>
  <c r="F38" i="3"/>
  <c r="I38" i="3" s="1"/>
  <c r="R38" i="15" s="1"/>
  <c r="G38" i="3"/>
  <c r="E39" i="3"/>
  <c r="F39" i="3"/>
  <c r="I39" i="3" s="1"/>
  <c r="R39" i="15" s="1"/>
  <c r="G39" i="3"/>
  <c r="H39" i="3"/>
  <c r="E40" i="3"/>
  <c r="F40" i="3"/>
  <c r="I40" i="3" s="1"/>
  <c r="R40" i="15" s="1"/>
  <c r="G40" i="3"/>
  <c r="H40" i="3"/>
  <c r="E41" i="3"/>
  <c r="F41" i="3"/>
  <c r="I41" i="3" s="1"/>
  <c r="R41" i="15" s="1"/>
  <c r="G41" i="3"/>
  <c r="H41" i="3"/>
  <c r="F42" i="3"/>
  <c r="I42" i="3" s="1"/>
  <c r="R42" i="15" s="1"/>
  <c r="G42" i="3"/>
  <c r="E43" i="3"/>
  <c r="F43" i="3"/>
  <c r="I43" i="3" s="1"/>
  <c r="R43" i="15" s="1"/>
  <c r="G43" i="3"/>
  <c r="H43" i="3"/>
  <c r="E44" i="3"/>
  <c r="F44" i="3"/>
  <c r="I44" i="3" s="1"/>
  <c r="R44" i="15" s="1"/>
  <c r="G44" i="3"/>
  <c r="H44" i="3"/>
  <c r="E45" i="3"/>
  <c r="F45" i="3"/>
  <c r="I45" i="3" s="1"/>
  <c r="R45" i="15" s="1"/>
  <c r="G45" i="3"/>
  <c r="H45" i="3"/>
  <c r="F46" i="3"/>
  <c r="I46" i="3" s="1"/>
  <c r="R46" i="15" s="1"/>
  <c r="G46" i="3"/>
  <c r="E47" i="3"/>
  <c r="F47" i="3"/>
  <c r="I47" i="3" s="1"/>
  <c r="R47" i="15" s="1"/>
  <c r="G47" i="3"/>
  <c r="H47" i="3"/>
  <c r="E48" i="3"/>
  <c r="F48" i="3"/>
  <c r="I48" i="3" s="1"/>
  <c r="R48" i="15" s="1"/>
  <c r="G48" i="3"/>
  <c r="H48" i="3"/>
  <c r="E49" i="3"/>
  <c r="F49" i="3"/>
  <c r="I49" i="3" s="1"/>
  <c r="R49" i="15" s="1"/>
  <c r="G49" i="3"/>
  <c r="H49" i="3"/>
  <c r="F50" i="3"/>
  <c r="I50" i="3" s="1"/>
  <c r="R50" i="15" s="1"/>
  <c r="G50" i="3"/>
  <c r="E51" i="3"/>
  <c r="F51" i="3"/>
  <c r="I51" i="3" s="1"/>
  <c r="R51" i="15" s="1"/>
  <c r="G51" i="3"/>
  <c r="H51" i="3"/>
  <c r="E52" i="3"/>
  <c r="F52" i="3"/>
  <c r="I52" i="3" s="1"/>
  <c r="R52" i="15" s="1"/>
  <c r="G52" i="3"/>
  <c r="H52" i="3"/>
  <c r="E53" i="3"/>
  <c r="F53" i="3"/>
  <c r="I53" i="3" s="1"/>
  <c r="R53" i="15" s="1"/>
  <c r="G53" i="3"/>
  <c r="H53" i="3"/>
  <c r="F54" i="3"/>
  <c r="I54" i="3" s="1"/>
  <c r="R54" i="15" s="1"/>
  <c r="G54" i="3"/>
  <c r="E55" i="3"/>
  <c r="F55" i="3"/>
  <c r="I55" i="3" s="1"/>
  <c r="R55" i="15" s="1"/>
  <c r="G55" i="3"/>
  <c r="H55" i="3"/>
  <c r="E56" i="3"/>
  <c r="F56" i="3"/>
  <c r="I56" i="3" s="1"/>
  <c r="R56" i="15" s="1"/>
  <c r="G56" i="3"/>
  <c r="H56" i="3"/>
  <c r="E57" i="3"/>
  <c r="F57" i="3"/>
  <c r="I57" i="3" s="1"/>
  <c r="R57" i="15" s="1"/>
  <c r="G57" i="3"/>
  <c r="H57" i="3"/>
  <c r="F58" i="3"/>
  <c r="I58" i="3" s="1"/>
  <c r="R58" i="15" s="1"/>
  <c r="G58" i="3"/>
  <c r="E59" i="3"/>
  <c r="F59" i="3"/>
  <c r="I59" i="3" s="1"/>
  <c r="R59" i="15" s="1"/>
  <c r="G59" i="3"/>
  <c r="H59" i="3"/>
  <c r="E60" i="3"/>
  <c r="F60" i="3"/>
  <c r="I60" i="3" s="1"/>
  <c r="R60" i="15" s="1"/>
  <c r="G60" i="3"/>
  <c r="H60" i="3"/>
  <c r="E61" i="3"/>
  <c r="F61" i="3"/>
  <c r="I61" i="3" s="1"/>
  <c r="R61" i="15" s="1"/>
  <c r="G61" i="3"/>
  <c r="H61" i="3"/>
  <c r="F62" i="3"/>
  <c r="I62" i="3" s="1"/>
  <c r="R62" i="15" s="1"/>
  <c r="G62" i="3"/>
  <c r="E63" i="3"/>
  <c r="F63" i="3"/>
  <c r="I63" i="3" s="1"/>
  <c r="R63" i="15" s="1"/>
  <c r="G63" i="3"/>
  <c r="H63" i="3"/>
  <c r="E64" i="3"/>
  <c r="F64" i="3"/>
  <c r="I64" i="3" s="1"/>
  <c r="R64" i="15" s="1"/>
  <c r="G64" i="3"/>
  <c r="H64" i="3"/>
  <c r="E65" i="3"/>
  <c r="F65" i="3"/>
  <c r="I65" i="3" s="1"/>
  <c r="R65" i="15" s="1"/>
  <c r="G65" i="3"/>
  <c r="H65" i="3"/>
  <c r="F66" i="3"/>
  <c r="I66" i="3" s="1"/>
  <c r="R66" i="15" s="1"/>
  <c r="G66" i="3"/>
  <c r="E67" i="3"/>
  <c r="F67" i="3"/>
  <c r="I67" i="3" s="1"/>
  <c r="R67" i="15" s="1"/>
  <c r="G67" i="3"/>
  <c r="H67" i="3"/>
  <c r="E68" i="3"/>
  <c r="F68" i="3"/>
  <c r="I68" i="3" s="1"/>
  <c r="R68" i="15" s="1"/>
  <c r="G68" i="3"/>
  <c r="H68" i="3"/>
  <c r="E69" i="3"/>
  <c r="F69" i="3"/>
  <c r="I69" i="3" s="1"/>
  <c r="R69" i="15" s="1"/>
  <c r="G69" i="3"/>
  <c r="H69" i="3"/>
  <c r="F70" i="3"/>
  <c r="I70" i="3" s="1"/>
  <c r="R70" i="15" s="1"/>
  <c r="G70" i="3"/>
  <c r="E71" i="3"/>
  <c r="F71" i="3"/>
  <c r="I71" i="3" s="1"/>
  <c r="R71" i="15" s="1"/>
  <c r="G71" i="3"/>
  <c r="H71" i="3"/>
  <c r="E72" i="3"/>
  <c r="F72" i="3"/>
  <c r="I72" i="3" s="1"/>
  <c r="R72" i="15" s="1"/>
  <c r="G72" i="3"/>
  <c r="H72" i="3"/>
  <c r="E73" i="3"/>
  <c r="F73" i="3"/>
  <c r="I73" i="3" s="1"/>
  <c r="R73" i="15" s="1"/>
  <c r="G73" i="3"/>
  <c r="H73" i="3"/>
  <c r="F74" i="3"/>
  <c r="I74" i="3" s="1"/>
  <c r="R74" i="15" s="1"/>
  <c r="G74" i="3"/>
  <c r="E75" i="3"/>
  <c r="F75" i="3"/>
  <c r="I75" i="3" s="1"/>
  <c r="R75" i="15" s="1"/>
  <c r="G75" i="3"/>
  <c r="H75" i="3"/>
  <c r="E76" i="3"/>
  <c r="F76" i="3"/>
  <c r="I76" i="3" s="1"/>
  <c r="R76" i="15" s="1"/>
  <c r="G76" i="3"/>
  <c r="H76" i="3"/>
  <c r="E77" i="3"/>
  <c r="F77" i="3"/>
  <c r="I77" i="3" s="1"/>
  <c r="R77" i="15" s="1"/>
  <c r="G77" i="3"/>
  <c r="H77" i="3"/>
  <c r="F78" i="3"/>
  <c r="I78" i="3" s="1"/>
  <c r="R78" i="15" s="1"/>
  <c r="G78" i="3"/>
  <c r="E79" i="3"/>
  <c r="F79" i="3"/>
  <c r="I79" i="3" s="1"/>
  <c r="R79" i="15" s="1"/>
  <c r="G79" i="3"/>
  <c r="H79" i="3"/>
  <c r="E80" i="3"/>
  <c r="F80" i="3"/>
  <c r="I80" i="3" s="1"/>
  <c r="R80" i="15" s="1"/>
  <c r="G80" i="3"/>
  <c r="H80" i="3"/>
  <c r="E81" i="3"/>
  <c r="F81" i="3"/>
  <c r="I81" i="3" s="1"/>
  <c r="R81" i="15" s="1"/>
  <c r="G81" i="3"/>
  <c r="H81" i="3"/>
  <c r="F82" i="3"/>
  <c r="I82" i="3" s="1"/>
  <c r="R82" i="15" s="1"/>
  <c r="G82" i="3"/>
  <c r="E83" i="3"/>
  <c r="F83" i="3"/>
  <c r="I83" i="3" s="1"/>
  <c r="R83" i="15" s="1"/>
  <c r="G83" i="3"/>
  <c r="H83" i="3"/>
  <c r="E84" i="3"/>
  <c r="F84" i="3"/>
  <c r="I84" i="3" s="1"/>
  <c r="R84" i="15" s="1"/>
  <c r="G84" i="3"/>
  <c r="H84" i="3"/>
  <c r="E85" i="3"/>
  <c r="F85" i="3"/>
  <c r="I85" i="3" s="1"/>
  <c r="R85" i="15" s="1"/>
  <c r="G85" i="3"/>
  <c r="H85" i="3"/>
  <c r="F86" i="3"/>
  <c r="I86" i="3" s="1"/>
  <c r="R86" i="15" s="1"/>
  <c r="G86" i="3"/>
  <c r="E87" i="3"/>
  <c r="F87" i="3"/>
  <c r="I87" i="3" s="1"/>
  <c r="R87" i="15" s="1"/>
  <c r="G87" i="3"/>
  <c r="H87" i="3"/>
  <c r="E88" i="3"/>
  <c r="F88" i="3"/>
  <c r="I88" i="3" s="1"/>
  <c r="R88" i="15" s="1"/>
  <c r="G88" i="3"/>
  <c r="H88" i="3"/>
  <c r="E89" i="3"/>
  <c r="F89" i="3"/>
  <c r="I89" i="3" s="1"/>
  <c r="R89" i="15" s="1"/>
  <c r="G89" i="3"/>
  <c r="H89" i="3"/>
  <c r="F90" i="3"/>
  <c r="I90" i="3" s="1"/>
  <c r="R90" i="15" s="1"/>
  <c r="G90" i="3"/>
  <c r="E91" i="3"/>
  <c r="F91" i="3"/>
  <c r="I91" i="3" s="1"/>
  <c r="R91" i="15" s="1"/>
  <c r="G91" i="3"/>
  <c r="H91" i="3"/>
  <c r="E92" i="3"/>
  <c r="F92" i="3"/>
  <c r="I92" i="3" s="1"/>
  <c r="R92" i="15" s="1"/>
  <c r="G92" i="3"/>
  <c r="H92" i="3"/>
  <c r="E93" i="3"/>
  <c r="F93" i="3"/>
  <c r="I93" i="3" s="1"/>
  <c r="R93" i="15" s="1"/>
  <c r="G93" i="3"/>
  <c r="H93" i="3"/>
  <c r="F94" i="3"/>
  <c r="I94" i="3" s="1"/>
  <c r="R94" i="15" s="1"/>
  <c r="G94" i="3"/>
  <c r="E95" i="3"/>
  <c r="F95" i="3"/>
  <c r="I95" i="3" s="1"/>
  <c r="R95" i="15" s="1"/>
  <c r="G95" i="3"/>
  <c r="H95" i="3"/>
  <c r="E96" i="3"/>
  <c r="F96" i="3"/>
  <c r="I96" i="3" s="1"/>
  <c r="R96" i="15" s="1"/>
  <c r="G96" i="3"/>
  <c r="H96" i="3"/>
  <c r="E97" i="3"/>
  <c r="F97" i="3"/>
  <c r="I97" i="3" s="1"/>
  <c r="R97" i="15" s="1"/>
  <c r="G97" i="3"/>
  <c r="H97" i="3"/>
  <c r="F98" i="3"/>
  <c r="I98" i="3" s="1"/>
  <c r="R98" i="15" s="1"/>
  <c r="G98" i="3"/>
  <c r="E99" i="3"/>
  <c r="F99" i="3"/>
  <c r="I99" i="3" s="1"/>
  <c r="R99" i="15" s="1"/>
  <c r="G99" i="3"/>
  <c r="H99" i="3"/>
  <c r="E100" i="3"/>
  <c r="F100" i="3"/>
  <c r="I100" i="3" s="1"/>
  <c r="R100" i="15" s="1"/>
  <c r="G100" i="3"/>
  <c r="H100" i="3"/>
  <c r="E101" i="3"/>
  <c r="F101" i="3"/>
  <c r="I101" i="3" s="1"/>
  <c r="R101" i="15" s="1"/>
  <c r="G101" i="3"/>
  <c r="H101" i="3"/>
  <c r="F102" i="3"/>
  <c r="I102" i="3" s="1"/>
  <c r="R102" i="15" s="1"/>
  <c r="G102" i="3"/>
  <c r="E103" i="3"/>
  <c r="F103" i="3"/>
  <c r="I103" i="3" s="1"/>
  <c r="R103" i="15" s="1"/>
  <c r="G103" i="3"/>
  <c r="H103" i="3"/>
  <c r="E104" i="3"/>
  <c r="F104" i="3"/>
  <c r="I104" i="3" s="1"/>
  <c r="R104" i="15" s="1"/>
  <c r="G104" i="3"/>
  <c r="H104" i="3"/>
  <c r="E105" i="3"/>
  <c r="F105" i="3"/>
  <c r="I105" i="3" s="1"/>
  <c r="R105" i="15" s="1"/>
  <c r="G105" i="3"/>
  <c r="H105" i="3"/>
  <c r="F106" i="3"/>
  <c r="I106" i="3" s="1"/>
  <c r="R106" i="15" s="1"/>
  <c r="G106" i="3"/>
  <c r="E107" i="3"/>
  <c r="F107" i="3"/>
  <c r="I107" i="3" s="1"/>
  <c r="R107" i="15" s="1"/>
  <c r="G107" i="3"/>
  <c r="H107" i="3"/>
  <c r="E108" i="3"/>
  <c r="F108" i="3"/>
  <c r="I108" i="3" s="1"/>
  <c r="R108" i="15" s="1"/>
  <c r="G108" i="3"/>
  <c r="H108" i="3"/>
  <c r="E109" i="3"/>
  <c r="F109" i="3"/>
  <c r="I109" i="3" s="1"/>
  <c r="R109" i="15" s="1"/>
  <c r="G109" i="3"/>
  <c r="H109" i="3"/>
  <c r="F110" i="3"/>
  <c r="I110" i="3" s="1"/>
  <c r="R110" i="15" s="1"/>
  <c r="G110" i="3"/>
  <c r="E111" i="3"/>
  <c r="F111" i="3"/>
  <c r="I111" i="3" s="1"/>
  <c r="R111" i="15" s="1"/>
  <c r="G111" i="3"/>
  <c r="H111" i="3"/>
  <c r="E112" i="3"/>
  <c r="F112" i="3"/>
  <c r="I112" i="3" s="1"/>
  <c r="R112" i="15" s="1"/>
  <c r="G112" i="3"/>
  <c r="H112" i="3"/>
  <c r="E113" i="3"/>
  <c r="F113" i="3"/>
  <c r="I113" i="3" s="1"/>
  <c r="R113" i="15" s="1"/>
  <c r="G113" i="3"/>
  <c r="H113" i="3"/>
  <c r="F114" i="3"/>
  <c r="I114" i="3" s="1"/>
  <c r="R114" i="15" s="1"/>
  <c r="G114" i="3"/>
  <c r="E115" i="3"/>
  <c r="F115" i="3"/>
  <c r="I115" i="3" s="1"/>
  <c r="R115" i="15" s="1"/>
  <c r="G115" i="3"/>
  <c r="H115" i="3"/>
  <c r="E116" i="3"/>
  <c r="F116" i="3"/>
  <c r="I116" i="3" s="1"/>
  <c r="R116" i="15" s="1"/>
  <c r="G116" i="3"/>
  <c r="H116" i="3"/>
  <c r="E117" i="3"/>
  <c r="F117" i="3"/>
  <c r="I117" i="3" s="1"/>
  <c r="R117" i="15" s="1"/>
  <c r="G117" i="3"/>
  <c r="H117" i="3"/>
  <c r="F118" i="3"/>
  <c r="I118" i="3" s="1"/>
  <c r="R118" i="15" s="1"/>
  <c r="G118" i="3"/>
  <c r="E119" i="3"/>
  <c r="F119" i="3"/>
  <c r="I119" i="3" s="1"/>
  <c r="R119" i="15" s="1"/>
  <c r="G119" i="3"/>
  <c r="H119" i="3"/>
  <c r="E120" i="3"/>
  <c r="F120" i="3"/>
  <c r="I120" i="3" s="1"/>
  <c r="R120" i="15" s="1"/>
  <c r="G120" i="3"/>
  <c r="H120" i="3"/>
  <c r="E121" i="3"/>
  <c r="F121" i="3"/>
  <c r="I121" i="3" s="1"/>
  <c r="R121" i="15" s="1"/>
  <c r="G121" i="3"/>
  <c r="H121" i="3"/>
  <c r="F122" i="3"/>
  <c r="I122" i="3" s="1"/>
  <c r="R122" i="15" s="1"/>
  <c r="G122" i="3"/>
  <c r="E123" i="3"/>
  <c r="F123" i="3"/>
  <c r="I123" i="3" s="1"/>
  <c r="R123" i="15" s="1"/>
  <c r="G123" i="3"/>
  <c r="H123" i="3"/>
  <c r="E124" i="3"/>
  <c r="F124" i="3"/>
  <c r="I124" i="3" s="1"/>
  <c r="R124" i="15" s="1"/>
  <c r="G124" i="3"/>
  <c r="H124" i="3"/>
  <c r="E125" i="3"/>
  <c r="F125" i="3"/>
  <c r="I125" i="3" s="1"/>
  <c r="R125" i="15" s="1"/>
  <c r="G125" i="3"/>
  <c r="H125" i="3"/>
  <c r="F126" i="3"/>
  <c r="I126" i="3" s="1"/>
  <c r="R126" i="15" s="1"/>
  <c r="G126" i="3"/>
  <c r="E127" i="3"/>
  <c r="F127" i="3"/>
  <c r="I127" i="3" s="1"/>
  <c r="R127" i="15" s="1"/>
  <c r="G127" i="3"/>
  <c r="H127" i="3"/>
  <c r="E128" i="3"/>
  <c r="F128" i="3"/>
  <c r="I128" i="3" s="1"/>
  <c r="R128" i="15" s="1"/>
  <c r="G128" i="3"/>
  <c r="H128" i="3"/>
  <c r="E129" i="3"/>
  <c r="F129" i="3"/>
  <c r="I129" i="3" s="1"/>
  <c r="R129" i="15" s="1"/>
  <c r="G129" i="3"/>
  <c r="H129" i="3"/>
  <c r="F130" i="3"/>
  <c r="I130" i="3" s="1"/>
  <c r="R130" i="15" s="1"/>
  <c r="G130" i="3"/>
  <c r="E131" i="3"/>
  <c r="F131" i="3"/>
  <c r="I131" i="3" s="1"/>
  <c r="R131" i="15" s="1"/>
  <c r="G131" i="3"/>
  <c r="H131" i="3"/>
  <c r="E132" i="3"/>
  <c r="F132" i="3"/>
  <c r="I132" i="3" s="1"/>
  <c r="R132" i="15" s="1"/>
  <c r="G132" i="3"/>
  <c r="H132" i="3"/>
  <c r="E133" i="3"/>
  <c r="F133" i="3"/>
  <c r="I133" i="3" s="1"/>
  <c r="R133" i="15" s="1"/>
  <c r="G133" i="3"/>
  <c r="H133" i="3"/>
  <c r="F134" i="3"/>
  <c r="I134" i="3" s="1"/>
  <c r="R134" i="15" s="1"/>
  <c r="G134" i="3"/>
  <c r="E135" i="3"/>
  <c r="F135" i="3"/>
  <c r="I135" i="3" s="1"/>
  <c r="R135" i="15" s="1"/>
  <c r="G135" i="3"/>
  <c r="H135" i="3"/>
  <c r="E136" i="3"/>
  <c r="F136" i="3"/>
  <c r="I136" i="3" s="1"/>
  <c r="R136" i="15" s="1"/>
  <c r="G136" i="3"/>
  <c r="H136" i="3"/>
  <c r="E137" i="3"/>
  <c r="F137" i="3"/>
  <c r="I137" i="3" s="1"/>
  <c r="R137" i="15" s="1"/>
  <c r="G137" i="3"/>
  <c r="H137" i="3"/>
  <c r="F138" i="3"/>
  <c r="I138" i="3" s="1"/>
  <c r="R138" i="15" s="1"/>
  <c r="G138" i="3"/>
  <c r="E139" i="3"/>
  <c r="F139" i="3"/>
  <c r="I139" i="3" s="1"/>
  <c r="R139" i="15" s="1"/>
  <c r="G139" i="3"/>
  <c r="H139" i="3"/>
  <c r="E140" i="3"/>
  <c r="F140" i="3"/>
  <c r="I140" i="3" s="1"/>
  <c r="R140" i="15" s="1"/>
  <c r="G140" i="3"/>
  <c r="H140" i="3"/>
  <c r="E141" i="3"/>
  <c r="F141" i="3"/>
  <c r="I141" i="3" s="1"/>
  <c r="R141" i="15" s="1"/>
  <c r="G141" i="3"/>
  <c r="H141" i="3"/>
  <c r="F142" i="3"/>
  <c r="I142" i="3" s="1"/>
  <c r="R142" i="15" s="1"/>
  <c r="G142" i="3"/>
  <c r="E143" i="3"/>
  <c r="F143" i="3"/>
  <c r="I143" i="3" s="1"/>
  <c r="R143" i="15" s="1"/>
  <c r="G143" i="3"/>
  <c r="H143" i="3"/>
  <c r="E144" i="3"/>
  <c r="F144" i="3"/>
  <c r="I144" i="3" s="1"/>
  <c r="R144" i="15" s="1"/>
  <c r="G144" i="3"/>
  <c r="H144" i="3"/>
  <c r="E145" i="3"/>
  <c r="F145" i="3"/>
  <c r="I145" i="3" s="1"/>
  <c r="R145" i="15" s="1"/>
  <c r="G145" i="3"/>
  <c r="H145" i="3"/>
  <c r="F146" i="3"/>
  <c r="I146" i="3" s="1"/>
  <c r="R146" i="15" s="1"/>
  <c r="G146" i="3"/>
  <c r="E147" i="3"/>
  <c r="F147" i="3"/>
  <c r="I147" i="3" s="1"/>
  <c r="R147" i="15" s="1"/>
  <c r="G147" i="3"/>
  <c r="H147" i="3"/>
  <c r="E148" i="3"/>
  <c r="F148" i="3"/>
  <c r="I148" i="3" s="1"/>
  <c r="R148" i="15" s="1"/>
  <c r="G148" i="3"/>
  <c r="H148" i="3"/>
  <c r="E149" i="3"/>
  <c r="F149" i="3"/>
  <c r="I149" i="3" s="1"/>
  <c r="R149" i="15" s="1"/>
  <c r="G149" i="3"/>
  <c r="H149" i="3"/>
  <c r="F150" i="3"/>
  <c r="I150" i="3" s="1"/>
  <c r="R150" i="15" s="1"/>
  <c r="G150" i="3"/>
  <c r="E151" i="3"/>
  <c r="F151" i="3"/>
  <c r="I151" i="3" s="1"/>
  <c r="R151" i="15" s="1"/>
  <c r="G151" i="3"/>
  <c r="H151" i="3"/>
  <c r="E152" i="3"/>
  <c r="F152" i="3"/>
  <c r="I152" i="3" s="1"/>
  <c r="R152" i="15" s="1"/>
  <c r="G152" i="3"/>
  <c r="H152" i="3"/>
  <c r="E153" i="3"/>
  <c r="F153" i="3"/>
  <c r="I153" i="3" s="1"/>
  <c r="R153" i="15" s="1"/>
  <c r="G153" i="3"/>
  <c r="H153" i="3"/>
  <c r="F154" i="3"/>
  <c r="I154" i="3" s="1"/>
  <c r="R154" i="15" s="1"/>
  <c r="G154" i="3"/>
  <c r="E155" i="3"/>
  <c r="F155" i="3"/>
  <c r="I155" i="3" s="1"/>
  <c r="R155" i="15" s="1"/>
  <c r="G155" i="3"/>
  <c r="H155" i="3"/>
  <c r="E156" i="3"/>
  <c r="F156" i="3"/>
  <c r="I156" i="3" s="1"/>
  <c r="R156" i="15" s="1"/>
  <c r="G156" i="3"/>
  <c r="H156" i="3"/>
  <c r="E157" i="3"/>
  <c r="F157" i="3"/>
  <c r="I157" i="3" s="1"/>
  <c r="R157" i="15" s="1"/>
  <c r="G157" i="3"/>
  <c r="H157" i="3"/>
  <c r="F158" i="3"/>
  <c r="I158" i="3" s="1"/>
  <c r="R158" i="15" s="1"/>
  <c r="G158" i="3"/>
  <c r="E159" i="3"/>
  <c r="F159" i="3"/>
  <c r="I159" i="3" s="1"/>
  <c r="R159" i="15" s="1"/>
  <c r="G159" i="3"/>
  <c r="H159" i="3"/>
  <c r="E160" i="3"/>
  <c r="F160" i="3"/>
  <c r="I160" i="3" s="1"/>
  <c r="R160" i="15" s="1"/>
  <c r="G160" i="3"/>
  <c r="H160" i="3"/>
  <c r="E161" i="3"/>
  <c r="F161" i="3"/>
  <c r="I161" i="3" s="1"/>
  <c r="R161" i="15" s="1"/>
  <c r="G161" i="3"/>
  <c r="H161" i="3"/>
  <c r="F162" i="3"/>
  <c r="I162" i="3" s="1"/>
  <c r="R162" i="15" s="1"/>
  <c r="G162" i="3"/>
  <c r="E163" i="3"/>
  <c r="F163" i="3"/>
  <c r="I163" i="3" s="1"/>
  <c r="R163" i="15" s="1"/>
  <c r="G163" i="3"/>
  <c r="H163" i="3"/>
  <c r="E164" i="3"/>
  <c r="F164" i="3"/>
  <c r="I164" i="3" s="1"/>
  <c r="R164" i="15" s="1"/>
  <c r="G164" i="3"/>
  <c r="H164" i="3"/>
  <c r="E165" i="3"/>
  <c r="F165" i="3"/>
  <c r="I165" i="3" s="1"/>
  <c r="R165" i="15" s="1"/>
  <c r="G165" i="3"/>
  <c r="H165" i="3"/>
  <c r="F166" i="3"/>
  <c r="I166" i="3" s="1"/>
  <c r="R166" i="15" s="1"/>
  <c r="G166" i="3"/>
  <c r="E167" i="3"/>
  <c r="F167" i="3"/>
  <c r="I167" i="3" s="1"/>
  <c r="R167" i="15" s="1"/>
  <c r="G167" i="3"/>
  <c r="H167" i="3"/>
  <c r="E168" i="3"/>
  <c r="F168" i="3"/>
  <c r="I168" i="3" s="1"/>
  <c r="R168" i="15" s="1"/>
  <c r="G168" i="3"/>
  <c r="H168" i="3"/>
  <c r="E169" i="3"/>
  <c r="F169" i="3"/>
  <c r="I169" i="3" s="1"/>
  <c r="R169" i="15" s="1"/>
  <c r="G169" i="3"/>
  <c r="H169" i="3"/>
  <c r="F170" i="3"/>
  <c r="I170" i="3" s="1"/>
  <c r="R170" i="15" s="1"/>
  <c r="G170" i="3"/>
  <c r="E171" i="3"/>
  <c r="F171" i="3"/>
  <c r="I171" i="3" s="1"/>
  <c r="R171" i="15" s="1"/>
  <c r="G171" i="3"/>
  <c r="H171" i="3"/>
  <c r="E172" i="3"/>
  <c r="F172" i="3"/>
  <c r="I172" i="3" s="1"/>
  <c r="R172" i="15" s="1"/>
  <c r="G172" i="3"/>
  <c r="H172" i="3"/>
  <c r="E173" i="3"/>
  <c r="F173" i="3"/>
  <c r="I173" i="3" s="1"/>
  <c r="R173" i="15" s="1"/>
  <c r="G173" i="3"/>
  <c r="H173" i="3"/>
  <c r="F174" i="3"/>
  <c r="I174" i="3" s="1"/>
  <c r="R174" i="15" s="1"/>
  <c r="G174" i="3"/>
  <c r="E175" i="3"/>
  <c r="F175" i="3"/>
  <c r="I175" i="3" s="1"/>
  <c r="R175" i="15" s="1"/>
  <c r="G175" i="3"/>
  <c r="H175" i="3"/>
  <c r="E176" i="3"/>
  <c r="F176" i="3"/>
  <c r="I176" i="3" s="1"/>
  <c r="R176" i="15" s="1"/>
  <c r="G176" i="3"/>
  <c r="H176" i="3"/>
  <c r="E177" i="3"/>
  <c r="F177" i="3"/>
  <c r="I177" i="3" s="1"/>
  <c r="R177" i="15" s="1"/>
  <c r="G177" i="3"/>
  <c r="H177" i="3"/>
  <c r="F178" i="3"/>
  <c r="I178" i="3" s="1"/>
  <c r="R178" i="15" s="1"/>
  <c r="G178" i="3"/>
  <c r="E179" i="3"/>
  <c r="F179" i="3"/>
  <c r="I179" i="3" s="1"/>
  <c r="R179" i="15" s="1"/>
  <c r="G179" i="3"/>
  <c r="H179" i="3"/>
  <c r="E180" i="3"/>
  <c r="F180" i="3"/>
  <c r="I180" i="3" s="1"/>
  <c r="R180" i="15" s="1"/>
  <c r="G180" i="3"/>
  <c r="H180" i="3"/>
  <c r="E181" i="3"/>
  <c r="F181" i="3"/>
  <c r="I181" i="3" s="1"/>
  <c r="R181" i="15" s="1"/>
  <c r="G181" i="3"/>
  <c r="H181" i="3"/>
  <c r="F182" i="3"/>
  <c r="I182" i="3" s="1"/>
  <c r="R182" i="15" s="1"/>
  <c r="G182" i="3"/>
  <c r="E183" i="3"/>
  <c r="F183" i="3"/>
  <c r="I183" i="3" s="1"/>
  <c r="R183" i="15" s="1"/>
  <c r="G183" i="3"/>
  <c r="H183" i="3"/>
  <c r="E184" i="3"/>
  <c r="F184" i="3"/>
  <c r="I184" i="3" s="1"/>
  <c r="R184" i="15" s="1"/>
  <c r="G184" i="3"/>
  <c r="H184" i="3"/>
  <c r="E185" i="3"/>
  <c r="F185" i="3"/>
  <c r="I185" i="3" s="1"/>
  <c r="R185" i="15" s="1"/>
  <c r="G185" i="3"/>
  <c r="H185" i="3"/>
  <c r="F186" i="3"/>
  <c r="I186" i="3" s="1"/>
  <c r="R186" i="15" s="1"/>
  <c r="G186" i="3"/>
  <c r="E187" i="3"/>
  <c r="F187" i="3"/>
  <c r="I187" i="3" s="1"/>
  <c r="R187" i="15" s="1"/>
  <c r="G187" i="3"/>
  <c r="H187" i="3"/>
  <c r="E188" i="3"/>
  <c r="F188" i="3"/>
  <c r="I188" i="3" s="1"/>
  <c r="R188" i="15" s="1"/>
  <c r="G188" i="3"/>
  <c r="H188" i="3"/>
  <c r="E189" i="3"/>
  <c r="F189" i="3"/>
  <c r="I189" i="3" s="1"/>
  <c r="R189" i="15" s="1"/>
  <c r="G189" i="3"/>
  <c r="H189" i="3"/>
  <c r="F190" i="3"/>
  <c r="I190" i="3" s="1"/>
  <c r="R190" i="15" s="1"/>
  <c r="G190" i="3"/>
  <c r="E191" i="3"/>
  <c r="F191" i="3"/>
  <c r="I191" i="3" s="1"/>
  <c r="R191" i="15" s="1"/>
  <c r="G191" i="3"/>
  <c r="H191" i="3"/>
  <c r="E192" i="3"/>
  <c r="F192" i="3"/>
  <c r="I192" i="3" s="1"/>
  <c r="R192" i="15" s="1"/>
  <c r="G192" i="3"/>
  <c r="H192" i="3"/>
  <c r="E193" i="3"/>
  <c r="F193" i="3"/>
  <c r="I193" i="3" s="1"/>
  <c r="R193" i="15" s="1"/>
  <c r="G193" i="3"/>
  <c r="H193" i="3"/>
  <c r="F194" i="3"/>
  <c r="I194" i="3" s="1"/>
  <c r="R194" i="15" s="1"/>
  <c r="G194" i="3"/>
  <c r="E195" i="3"/>
  <c r="F195" i="3"/>
  <c r="I195" i="3" s="1"/>
  <c r="R195" i="15" s="1"/>
  <c r="G195" i="3"/>
  <c r="H195" i="3"/>
  <c r="E196" i="3"/>
  <c r="F196" i="3"/>
  <c r="I196" i="3" s="1"/>
  <c r="R196" i="15" s="1"/>
  <c r="G196" i="3"/>
  <c r="H196" i="3"/>
  <c r="E197" i="3"/>
  <c r="F197" i="3"/>
  <c r="I197" i="3" s="1"/>
  <c r="R197" i="15" s="1"/>
  <c r="G197" i="3"/>
  <c r="H197" i="3"/>
  <c r="F198" i="3"/>
  <c r="I198" i="3" s="1"/>
  <c r="R198" i="15" s="1"/>
  <c r="G198" i="3"/>
  <c r="E199" i="3"/>
  <c r="F199" i="3"/>
  <c r="I199" i="3" s="1"/>
  <c r="R199" i="15" s="1"/>
  <c r="G199" i="3"/>
  <c r="H199" i="3"/>
  <c r="E200" i="3"/>
  <c r="F200" i="3"/>
  <c r="I200" i="3" s="1"/>
  <c r="R200" i="15" s="1"/>
  <c r="G200" i="3"/>
  <c r="H200" i="3"/>
  <c r="E201" i="3"/>
  <c r="F201" i="3"/>
  <c r="I201" i="3" s="1"/>
  <c r="R201" i="15" s="1"/>
  <c r="G201" i="3"/>
  <c r="H201" i="3"/>
  <c r="F202" i="3"/>
  <c r="I202" i="3" s="1"/>
  <c r="R202" i="15" s="1"/>
  <c r="G202" i="3"/>
  <c r="E203" i="3"/>
  <c r="F203" i="3"/>
  <c r="I203" i="3" s="1"/>
  <c r="R203" i="15" s="1"/>
  <c r="G203" i="3"/>
  <c r="H203" i="3"/>
  <c r="E204" i="3"/>
  <c r="F204" i="3"/>
  <c r="I204" i="3" s="1"/>
  <c r="R204" i="15" s="1"/>
  <c r="G204" i="3"/>
  <c r="H204" i="3"/>
  <c r="E205" i="3"/>
  <c r="F205" i="3"/>
  <c r="I205" i="3" s="1"/>
  <c r="R205" i="15" s="1"/>
  <c r="G205" i="3"/>
  <c r="H205" i="3"/>
  <c r="F206" i="3"/>
  <c r="I206" i="3" s="1"/>
  <c r="R206" i="15" s="1"/>
  <c r="G206" i="3"/>
  <c r="E207" i="3"/>
  <c r="F207" i="3"/>
  <c r="I207" i="3" s="1"/>
  <c r="R207" i="15" s="1"/>
  <c r="G207" i="3"/>
  <c r="H207" i="3"/>
  <c r="E208" i="3"/>
  <c r="F208" i="3"/>
  <c r="I208" i="3" s="1"/>
  <c r="R208" i="15" s="1"/>
  <c r="G208" i="3"/>
  <c r="H208" i="3"/>
  <c r="E209" i="3"/>
  <c r="F209" i="3"/>
  <c r="I209" i="3" s="1"/>
  <c r="R209" i="15" s="1"/>
  <c r="G209" i="3"/>
  <c r="H209" i="3"/>
  <c r="F210" i="3"/>
  <c r="I210" i="3" s="1"/>
  <c r="R210" i="15" s="1"/>
  <c r="G210" i="3"/>
  <c r="E211" i="3"/>
  <c r="F211" i="3"/>
  <c r="I211" i="3" s="1"/>
  <c r="R211" i="15" s="1"/>
  <c r="G211" i="3"/>
  <c r="H211" i="3"/>
  <c r="E212" i="3"/>
  <c r="F212" i="3"/>
  <c r="I212" i="3" s="1"/>
  <c r="R212" i="15" s="1"/>
  <c r="G212" i="3"/>
  <c r="H212" i="3"/>
  <c r="E213" i="3"/>
  <c r="F213" i="3"/>
  <c r="I213" i="3" s="1"/>
  <c r="R213" i="15" s="1"/>
  <c r="G213" i="3"/>
  <c r="H213" i="3"/>
  <c r="F214" i="3"/>
  <c r="I214" i="3" s="1"/>
  <c r="R214" i="15" s="1"/>
  <c r="G214" i="3"/>
  <c r="E215" i="3"/>
  <c r="F215" i="3"/>
  <c r="I215" i="3" s="1"/>
  <c r="R215" i="15" s="1"/>
  <c r="G215" i="3"/>
  <c r="H215" i="3"/>
  <c r="E216" i="3"/>
  <c r="F216" i="3"/>
  <c r="I216" i="3" s="1"/>
  <c r="R216" i="15" s="1"/>
  <c r="G216" i="3"/>
  <c r="H216" i="3"/>
  <c r="E217" i="3"/>
  <c r="F217" i="3"/>
  <c r="I217" i="3" s="1"/>
  <c r="R217" i="15" s="1"/>
  <c r="G217" i="3"/>
  <c r="H217" i="3"/>
  <c r="F218" i="3"/>
  <c r="I218" i="3" s="1"/>
  <c r="R218" i="15" s="1"/>
  <c r="G218" i="3"/>
  <c r="E219" i="3"/>
  <c r="F219" i="3"/>
  <c r="I219" i="3" s="1"/>
  <c r="R219" i="15" s="1"/>
  <c r="G219" i="3"/>
  <c r="H219" i="3"/>
  <c r="E220" i="3"/>
  <c r="F220" i="3"/>
  <c r="I220" i="3" s="1"/>
  <c r="R220" i="15" s="1"/>
  <c r="G220" i="3"/>
  <c r="H220" i="3"/>
  <c r="E221" i="3"/>
  <c r="F221" i="3"/>
  <c r="I221" i="3" s="1"/>
  <c r="R221" i="15" s="1"/>
  <c r="G221" i="3"/>
  <c r="H221" i="3"/>
  <c r="F222" i="3"/>
  <c r="I222" i="3" s="1"/>
  <c r="R222" i="15" s="1"/>
  <c r="G222" i="3"/>
  <c r="E223" i="3"/>
  <c r="F223" i="3"/>
  <c r="I223" i="3" s="1"/>
  <c r="R223" i="15" s="1"/>
  <c r="G223" i="3"/>
  <c r="H223" i="3"/>
  <c r="E224" i="3"/>
  <c r="F224" i="3"/>
  <c r="I224" i="3" s="1"/>
  <c r="R224" i="15" s="1"/>
  <c r="G224" i="3"/>
  <c r="H224" i="3"/>
  <c r="E225" i="3"/>
  <c r="F225" i="3"/>
  <c r="I225" i="3" s="1"/>
  <c r="R225" i="15" s="1"/>
  <c r="G225" i="3"/>
  <c r="H225" i="3"/>
  <c r="F226" i="3"/>
  <c r="I226" i="3" s="1"/>
  <c r="R226" i="15" s="1"/>
  <c r="G226" i="3"/>
  <c r="E227" i="3"/>
  <c r="F227" i="3"/>
  <c r="I227" i="3" s="1"/>
  <c r="R227" i="15" s="1"/>
  <c r="G227" i="3"/>
  <c r="H227" i="3"/>
  <c r="E228" i="3"/>
  <c r="F228" i="3"/>
  <c r="I228" i="3" s="1"/>
  <c r="R228" i="15" s="1"/>
  <c r="G228" i="3"/>
  <c r="H228" i="3"/>
  <c r="E229" i="3"/>
  <c r="F229" i="3"/>
  <c r="I229" i="3" s="1"/>
  <c r="R229" i="15" s="1"/>
  <c r="G229" i="3"/>
  <c r="H229" i="3"/>
  <c r="F230" i="3"/>
  <c r="I230" i="3" s="1"/>
  <c r="R230" i="15" s="1"/>
  <c r="G230" i="3"/>
  <c r="E231" i="3"/>
  <c r="F231" i="3"/>
  <c r="I231" i="3" s="1"/>
  <c r="R231" i="15" s="1"/>
  <c r="G231" i="3"/>
  <c r="H231" i="3"/>
  <c r="E232" i="3"/>
  <c r="F232" i="3"/>
  <c r="I232" i="3" s="1"/>
  <c r="R232" i="15" s="1"/>
  <c r="G232" i="3"/>
  <c r="H232" i="3"/>
  <c r="E233" i="3"/>
  <c r="F233" i="3"/>
  <c r="I233" i="3" s="1"/>
  <c r="R233" i="15" s="1"/>
  <c r="G233" i="3"/>
  <c r="H233" i="3"/>
  <c r="F234" i="3"/>
  <c r="I234" i="3" s="1"/>
  <c r="R234" i="15" s="1"/>
  <c r="G234" i="3"/>
  <c r="E235" i="3"/>
  <c r="F235" i="3"/>
  <c r="I235" i="3" s="1"/>
  <c r="R235" i="15" s="1"/>
  <c r="G235" i="3"/>
  <c r="H235" i="3"/>
  <c r="E236" i="3"/>
  <c r="F236" i="3"/>
  <c r="I236" i="3" s="1"/>
  <c r="R236" i="15" s="1"/>
  <c r="G236" i="3"/>
  <c r="H236" i="3"/>
  <c r="E237" i="3"/>
  <c r="F237" i="3"/>
  <c r="I237" i="3" s="1"/>
  <c r="R237" i="15" s="1"/>
  <c r="G237" i="3"/>
  <c r="H237" i="3"/>
  <c r="F238" i="3"/>
  <c r="I238" i="3" s="1"/>
  <c r="R238" i="15" s="1"/>
  <c r="G238" i="3"/>
  <c r="E239" i="3"/>
  <c r="F239" i="3"/>
  <c r="I239" i="3" s="1"/>
  <c r="R239" i="15" s="1"/>
  <c r="G239" i="3"/>
  <c r="H239" i="3"/>
  <c r="E240" i="3"/>
  <c r="F240" i="3"/>
  <c r="I240" i="3" s="1"/>
  <c r="R240" i="15" s="1"/>
  <c r="G240" i="3"/>
  <c r="H240" i="3"/>
  <c r="E241" i="3"/>
  <c r="F241" i="3"/>
  <c r="I241" i="3" s="1"/>
  <c r="R241" i="15" s="1"/>
  <c r="G241" i="3"/>
  <c r="H241" i="3"/>
  <c r="F242" i="3"/>
  <c r="I242" i="3" s="1"/>
  <c r="R242" i="15" s="1"/>
  <c r="G242" i="3"/>
  <c r="E243" i="3"/>
  <c r="F243" i="3"/>
  <c r="I243" i="3" s="1"/>
  <c r="R243" i="15" s="1"/>
  <c r="G243" i="3"/>
  <c r="H243" i="3"/>
  <c r="E244" i="3"/>
  <c r="F244" i="3"/>
  <c r="I244" i="3" s="1"/>
  <c r="R244" i="15" s="1"/>
  <c r="G244" i="3"/>
  <c r="H244" i="3"/>
  <c r="E245" i="3"/>
  <c r="F245" i="3"/>
  <c r="I245" i="3" s="1"/>
  <c r="R245" i="15" s="1"/>
  <c r="G245" i="3"/>
  <c r="H245" i="3"/>
  <c r="F246" i="3"/>
  <c r="I246" i="3" s="1"/>
  <c r="R246" i="15" s="1"/>
  <c r="G246" i="3"/>
  <c r="E247" i="3"/>
  <c r="F247" i="3"/>
  <c r="I247" i="3" s="1"/>
  <c r="R247" i="15" s="1"/>
  <c r="G247" i="3"/>
  <c r="H247" i="3"/>
  <c r="E248" i="3"/>
  <c r="F248" i="3"/>
  <c r="I248" i="3" s="1"/>
  <c r="R248" i="15" s="1"/>
  <c r="G248" i="3"/>
  <c r="H248" i="3"/>
  <c r="E249" i="3"/>
  <c r="F249" i="3"/>
  <c r="I249" i="3" s="1"/>
  <c r="R249" i="15" s="1"/>
  <c r="G249" i="3"/>
  <c r="H249" i="3"/>
  <c r="F250" i="3"/>
  <c r="I250" i="3" s="1"/>
  <c r="R250" i="15" s="1"/>
  <c r="G250" i="3"/>
  <c r="E251" i="3"/>
  <c r="F251" i="3"/>
  <c r="I251" i="3" s="1"/>
  <c r="R251" i="15" s="1"/>
  <c r="G251" i="3"/>
  <c r="H251" i="3"/>
  <c r="E252" i="3"/>
  <c r="F252" i="3"/>
  <c r="I252" i="3" s="1"/>
  <c r="R252" i="15" s="1"/>
  <c r="G252" i="3"/>
  <c r="H252" i="3"/>
  <c r="E253" i="3"/>
  <c r="F253" i="3"/>
  <c r="I253" i="3" s="1"/>
  <c r="R253" i="15" s="1"/>
  <c r="G253" i="3"/>
  <c r="H253" i="3"/>
  <c r="F254" i="3"/>
  <c r="I254" i="3" s="1"/>
  <c r="R254" i="15" s="1"/>
  <c r="G254" i="3"/>
  <c r="E255" i="3"/>
  <c r="F255" i="3"/>
  <c r="I255" i="3" s="1"/>
  <c r="R255" i="15" s="1"/>
  <c r="G255" i="3"/>
  <c r="H255" i="3"/>
  <c r="E256" i="3"/>
  <c r="F256" i="3"/>
  <c r="I256" i="3" s="1"/>
  <c r="R256" i="15" s="1"/>
  <c r="G256" i="3"/>
  <c r="H256" i="3"/>
  <c r="E257" i="3"/>
  <c r="F257" i="3"/>
  <c r="I257" i="3" s="1"/>
  <c r="R257" i="15" s="1"/>
  <c r="G257" i="3"/>
  <c r="H257" i="3"/>
  <c r="F258" i="3"/>
  <c r="I258" i="3" s="1"/>
  <c r="R258" i="15" s="1"/>
  <c r="G258" i="3"/>
  <c r="E259" i="3"/>
  <c r="F259" i="3"/>
  <c r="I259" i="3" s="1"/>
  <c r="R259" i="15" s="1"/>
  <c r="G259" i="3"/>
  <c r="H259" i="3"/>
  <c r="E260" i="3"/>
  <c r="F260" i="3"/>
  <c r="I260" i="3" s="1"/>
  <c r="R260" i="15" s="1"/>
  <c r="G260" i="3"/>
  <c r="H260" i="3"/>
  <c r="E261" i="3"/>
  <c r="F261" i="3"/>
  <c r="I261" i="3" s="1"/>
  <c r="R261" i="15" s="1"/>
  <c r="G261" i="3"/>
  <c r="H261" i="3"/>
  <c r="F262" i="3"/>
  <c r="I262" i="3" s="1"/>
  <c r="R262" i="15" s="1"/>
  <c r="G262" i="3"/>
  <c r="E263" i="3"/>
  <c r="F263" i="3"/>
  <c r="I263" i="3" s="1"/>
  <c r="R263" i="15" s="1"/>
  <c r="G263" i="3"/>
  <c r="H263" i="3"/>
  <c r="E264" i="3"/>
  <c r="F264" i="3"/>
  <c r="I264" i="3" s="1"/>
  <c r="R264" i="15" s="1"/>
  <c r="G264" i="3"/>
  <c r="H264" i="3"/>
  <c r="E265" i="3"/>
  <c r="F265" i="3"/>
  <c r="I265" i="3" s="1"/>
  <c r="R265" i="15" s="1"/>
  <c r="G265" i="3"/>
  <c r="H265" i="3"/>
  <c r="F266" i="3"/>
  <c r="I266" i="3" s="1"/>
  <c r="R266" i="15" s="1"/>
  <c r="G266" i="3"/>
  <c r="E267" i="3"/>
  <c r="F267" i="3"/>
  <c r="I267" i="3" s="1"/>
  <c r="R267" i="15" s="1"/>
  <c r="G267" i="3"/>
  <c r="H267" i="3"/>
  <c r="E268" i="3"/>
  <c r="F268" i="3"/>
  <c r="I268" i="3" s="1"/>
  <c r="R268" i="15" s="1"/>
  <c r="G268" i="3"/>
  <c r="H268" i="3"/>
  <c r="E269" i="3"/>
  <c r="F269" i="3"/>
  <c r="I269" i="3" s="1"/>
  <c r="R269" i="15" s="1"/>
  <c r="G269" i="3"/>
  <c r="H269" i="3"/>
  <c r="F270" i="3"/>
  <c r="I270" i="3" s="1"/>
  <c r="R270" i="15" s="1"/>
  <c r="G270" i="3"/>
  <c r="E271" i="3"/>
  <c r="F271" i="3"/>
  <c r="I271" i="3" s="1"/>
  <c r="R271" i="15" s="1"/>
  <c r="G271" i="3"/>
  <c r="H271" i="3"/>
  <c r="E272" i="3"/>
  <c r="F272" i="3"/>
  <c r="I272" i="3" s="1"/>
  <c r="R272" i="15" s="1"/>
  <c r="G272" i="3"/>
  <c r="H272" i="3"/>
  <c r="E273" i="3"/>
  <c r="F273" i="3"/>
  <c r="I273" i="3" s="1"/>
  <c r="R273" i="15" s="1"/>
  <c r="G273" i="3"/>
  <c r="H273" i="3"/>
  <c r="F274" i="3"/>
  <c r="I274" i="3" s="1"/>
  <c r="R274" i="15" s="1"/>
  <c r="G274" i="3"/>
  <c r="E275" i="3"/>
  <c r="F275" i="3"/>
  <c r="I275" i="3" s="1"/>
  <c r="R275" i="15" s="1"/>
  <c r="G275" i="3"/>
  <c r="H275" i="3"/>
  <c r="E276" i="3"/>
  <c r="F276" i="3"/>
  <c r="I276" i="3" s="1"/>
  <c r="R276" i="15" s="1"/>
  <c r="G276" i="3"/>
  <c r="H276" i="3"/>
  <c r="E277" i="3"/>
  <c r="F277" i="3"/>
  <c r="I277" i="3" s="1"/>
  <c r="R277" i="15" s="1"/>
  <c r="G277" i="3"/>
  <c r="H277" i="3"/>
  <c r="F278" i="3"/>
  <c r="I278" i="3" s="1"/>
  <c r="R278" i="15" s="1"/>
  <c r="G278" i="3"/>
  <c r="E279" i="3"/>
  <c r="F279" i="3"/>
  <c r="I279" i="3" s="1"/>
  <c r="R279" i="15" s="1"/>
  <c r="G279" i="3"/>
  <c r="H279" i="3"/>
  <c r="E280" i="3"/>
  <c r="F280" i="3"/>
  <c r="I280" i="3" s="1"/>
  <c r="R280" i="15" s="1"/>
  <c r="G280" i="3"/>
  <c r="H280" i="3"/>
  <c r="E281" i="3"/>
  <c r="F281" i="3"/>
  <c r="I281" i="3" s="1"/>
  <c r="R281" i="15" s="1"/>
  <c r="G281" i="3"/>
  <c r="H281" i="3"/>
  <c r="F282" i="3"/>
  <c r="I282" i="3" s="1"/>
  <c r="R282" i="15" s="1"/>
  <c r="G282" i="3"/>
  <c r="E283" i="3"/>
  <c r="F283" i="3"/>
  <c r="I283" i="3" s="1"/>
  <c r="R283" i="15" s="1"/>
  <c r="G283" i="3"/>
  <c r="H283" i="3"/>
  <c r="E284" i="3"/>
  <c r="F284" i="3"/>
  <c r="I284" i="3" s="1"/>
  <c r="R284" i="15" s="1"/>
  <c r="G284" i="3"/>
  <c r="H284" i="3"/>
  <c r="E285" i="3"/>
  <c r="F285" i="3"/>
  <c r="I285" i="3" s="1"/>
  <c r="R285" i="15" s="1"/>
  <c r="G285" i="3"/>
  <c r="H285" i="3"/>
  <c r="F286" i="3"/>
  <c r="I286" i="3" s="1"/>
  <c r="R286" i="15" s="1"/>
  <c r="G286" i="3"/>
  <c r="E287" i="3"/>
  <c r="F287" i="3"/>
  <c r="I287" i="3" s="1"/>
  <c r="R287" i="15" s="1"/>
  <c r="G287" i="3"/>
  <c r="H287" i="3"/>
  <c r="E288" i="3"/>
  <c r="F288" i="3"/>
  <c r="I288" i="3" s="1"/>
  <c r="R288" i="15" s="1"/>
  <c r="G288" i="3"/>
  <c r="H288" i="3"/>
  <c r="E289" i="3"/>
  <c r="F289" i="3"/>
  <c r="I289" i="3" s="1"/>
  <c r="R289" i="15" s="1"/>
  <c r="G289" i="3"/>
  <c r="H289" i="3"/>
  <c r="F290" i="3"/>
  <c r="I290" i="3" s="1"/>
  <c r="R290" i="15" s="1"/>
  <c r="G290" i="3"/>
  <c r="E291" i="3"/>
  <c r="F291" i="3"/>
  <c r="I291" i="3" s="1"/>
  <c r="R291" i="15" s="1"/>
  <c r="G291" i="3"/>
  <c r="H291" i="3"/>
  <c r="E292" i="3"/>
  <c r="F292" i="3"/>
  <c r="I292" i="3" s="1"/>
  <c r="R292" i="15" s="1"/>
  <c r="G292" i="3"/>
  <c r="H292" i="3"/>
  <c r="E293" i="3"/>
  <c r="F293" i="3"/>
  <c r="I293" i="3" s="1"/>
  <c r="R293" i="15" s="1"/>
  <c r="G293" i="3"/>
  <c r="H293" i="3"/>
  <c r="F294" i="3"/>
  <c r="I294" i="3" s="1"/>
  <c r="R294" i="15" s="1"/>
  <c r="G294" i="3"/>
  <c r="E295" i="3"/>
  <c r="F295" i="3"/>
  <c r="I295" i="3" s="1"/>
  <c r="R295" i="15" s="1"/>
  <c r="G295" i="3"/>
  <c r="H295" i="3"/>
  <c r="E296" i="3"/>
  <c r="F296" i="3"/>
  <c r="I296" i="3" s="1"/>
  <c r="R296" i="15" s="1"/>
  <c r="G296" i="3"/>
  <c r="H296" i="3"/>
  <c r="E297" i="3"/>
  <c r="F297" i="3"/>
  <c r="I297" i="3" s="1"/>
  <c r="R297" i="15" s="1"/>
  <c r="G297" i="3"/>
  <c r="H297" i="3"/>
  <c r="F298" i="3"/>
  <c r="I298" i="3" s="1"/>
  <c r="R298" i="15" s="1"/>
  <c r="G298" i="3"/>
  <c r="E299" i="3"/>
  <c r="F299" i="3"/>
  <c r="I299" i="3" s="1"/>
  <c r="R299" i="15" s="1"/>
  <c r="G299" i="3"/>
  <c r="H299" i="3"/>
  <c r="E300" i="3"/>
  <c r="F300" i="3"/>
  <c r="I300" i="3" s="1"/>
  <c r="R300" i="15" s="1"/>
  <c r="G300" i="3"/>
  <c r="H300" i="3"/>
  <c r="C300" i="3" s="1"/>
  <c r="E301" i="3"/>
  <c r="F301" i="3"/>
  <c r="I301" i="3" s="1"/>
  <c r="R301" i="15" s="1"/>
  <c r="G301" i="3"/>
  <c r="H301" i="3"/>
  <c r="F302" i="3"/>
  <c r="I302" i="3" s="1"/>
  <c r="R302" i="15" s="1"/>
  <c r="G302" i="3"/>
  <c r="E303" i="3"/>
  <c r="F303" i="3"/>
  <c r="I303" i="3" s="1"/>
  <c r="R303" i="15" s="1"/>
  <c r="G303" i="3"/>
  <c r="H303" i="3"/>
  <c r="E304" i="3"/>
  <c r="F304" i="3"/>
  <c r="I304" i="3" s="1"/>
  <c r="R304" i="15" s="1"/>
  <c r="G304" i="3"/>
  <c r="H304" i="3"/>
  <c r="E305" i="3"/>
  <c r="F305" i="3"/>
  <c r="I305" i="3" s="1"/>
  <c r="R305" i="15" s="1"/>
  <c r="G305" i="3"/>
  <c r="H305" i="3"/>
  <c r="F306" i="3"/>
  <c r="I306" i="3" s="1"/>
  <c r="R306" i="15" s="1"/>
  <c r="G306" i="3"/>
  <c r="E307" i="3"/>
  <c r="F307" i="3"/>
  <c r="I307" i="3" s="1"/>
  <c r="R307" i="15" s="1"/>
  <c r="G307" i="3"/>
  <c r="H307" i="3"/>
  <c r="E308" i="3"/>
  <c r="F308" i="3"/>
  <c r="I308" i="3" s="1"/>
  <c r="R308" i="15" s="1"/>
  <c r="G308" i="3"/>
  <c r="H308" i="3"/>
  <c r="E309" i="3"/>
  <c r="F309" i="3"/>
  <c r="I309" i="3" s="1"/>
  <c r="R309" i="15" s="1"/>
  <c r="G309" i="3"/>
  <c r="H309" i="3"/>
  <c r="F310" i="3"/>
  <c r="I310" i="3" s="1"/>
  <c r="R310" i="15" s="1"/>
  <c r="G310" i="3"/>
  <c r="E311" i="3"/>
  <c r="F311" i="3"/>
  <c r="I311" i="3" s="1"/>
  <c r="R311" i="15" s="1"/>
  <c r="G311" i="3"/>
  <c r="H311" i="3"/>
  <c r="E312" i="3"/>
  <c r="F312" i="3"/>
  <c r="I312" i="3" s="1"/>
  <c r="R312" i="15" s="1"/>
  <c r="G312" i="3"/>
  <c r="H312" i="3"/>
  <c r="E313" i="3"/>
  <c r="F313" i="3"/>
  <c r="I313" i="3" s="1"/>
  <c r="R313" i="15" s="1"/>
  <c r="G313" i="3"/>
  <c r="H313" i="3"/>
  <c r="F314" i="3"/>
  <c r="I314" i="3" s="1"/>
  <c r="R314" i="15" s="1"/>
  <c r="G314" i="3"/>
  <c r="E315" i="3"/>
  <c r="F315" i="3"/>
  <c r="I315" i="3" s="1"/>
  <c r="R315" i="15" s="1"/>
  <c r="G315" i="3"/>
  <c r="H315" i="3"/>
  <c r="E316" i="3"/>
  <c r="F316" i="3"/>
  <c r="I316" i="3" s="1"/>
  <c r="R316" i="15" s="1"/>
  <c r="G316" i="3"/>
  <c r="H316" i="3"/>
  <c r="E317" i="3"/>
  <c r="F317" i="3"/>
  <c r="I317" i="3" s="1"/>
  <c r="R317" i="15" s="1"/>
  <c r="G317" i="3"/>
  <c r="H317" i="3"/>
  <c r="F318" i="3"/>
  <c r="I318" i="3" s="1"/>
  <c r="R318" i="15" s="1"/>
  <c r="G318" i="3"/>
  <c r="E319" i="3"/>
  <c r="F319" i="3"/>
  <c r="I319" i="3" s="1"/>
  <c r="R319" i="15" s="1"/>
  <c r="G319" i="3"/>
  <c r="H319" i="3"/>
  <c r="E320" i="3"/>
  <c r="F320" i="3"/>
  <c r="I320" i="3" s="1"/>
  <c r="R320" i="15" s="1"/>
  <c r="G320" i="3"/>
  <c r="H320" i="3"/>
  <c r="E321" i="3"/>
  <c r="F321" i="3"/>
  <c r="I321" i="3" s="1"/>
  <c r="R321" i="15" s="1"/>
  <c r="G321" i="3"/>
  <c r="H321" i="3"/>
  <c r="F322" i="3"/>
  <c r="I322" i="3" s="1"/>
  <c r="R322" i="15" s="1"/>
  <c r="G322" i="3"/>
  <c r="E323" i="3"/>
  <c r="F323" i="3"/>
  <c r="I323" i="3" s="1"/>
  <c r="R323" i="15" s="1"/>
  <c r="G323" i="3"/>
  <c r="H323" i="3"/>
  <c r="E324" i="3"/>
  <c r="F324" i="3"/>
  <c r="I324" i="3" s="1"/>
  <c r="R324" i="15" s="1"/>
  <c r="G324" i="3"/>
  <c r="H324" i="3"/>
  <c r="E325" i="3"/>
  <c r="F325" i="3"/>
  <c r="I325" i="3" s="1"/>
  <c r="R325" i="15" s="1"/>
  <c r="G325" i="3"/>
  <c r="H325" i="3"/>
  <c r="F326" i="3"/>
  <c r="I326" i="3" s="1"/>
  <c r="R326" i="15" s="1"/>
  <c r="G326" i="3"/>
  <c r="E327" i="3"/>
  <c r="F327" i="3"/>
  <c r="I327" i="3" s="1"/>
  <c r="R327" i="15" s="1"/>
  <c r="G327" i="3"/>
  <c r="H327" i="3"/>
  <c r="E328" i="3"/>
  <c r="F328" i="3"/>
  <c r="I328" i="3" s="1"/>
  <c r="R328" i="15" s="1"/>
  <c r="G328" i="3"/>
  <c r="H328" i="3"/>
  <c r="E329" i="3"/>
  <c r="F329" i="3"/>
  <c r="I329" i="3" s="1"/>
  <c r="R329" i="15" s="1"/>
  <c r="G329" i="3"/>
  <c r="H329" i="3"/>
  <c r="F330" i="3"/>
  <c r="I330" i="3" s="1"/>
  <c r="R330" i="15" s="1"/>
  <c r="G330" i="3"/>
  <c r="E331" i="3"/>
  <c r="F331" i="3"/>
  <c r="I331" i="3" s="1"/>
  <c r="R331" i="15" s="1"/>
  <c r="G331" i="3"/>
  <c r="H331" i="3"/>
  <c r="E332" i="3"/>
  <c r="F332" i="3"/>
  <c r="I332" i="3" s="1"/>
  <c r="R332" i="15" s="1"/>
  <c r="G332" i="3"/>
  <c r="H332" i="3"/>
  <c r="E333" i="3"/>
  <c r="F333" i="3"/>
  <c r="I333" i="3" s="1"/>
  <c r="R333" i="15" s="1"/>
  <c r="G333" i="3"/>
  <c r="H333" i="3"/>
  <c r="F334" i="3"/>
  <c r="I334" i="3" s="1"/>
  <c r="R334" i="15" s="1"/>
  <c r="G334" i="3"/>
  <c r="E335" i="3"/>
  <c r="F335" i="3"/>
  <c r="I335" i="3" s="1"/>
  <c r="R335" i="15" s="1"/>
  <c r="G335" i="3"/>
  <c r="H335" i="3"/>
  <c r="E336" i="3"/>
  <c r="F336" i="3"/>
  <c r="I336" i="3" s="1"/>
  <c r="R336" i="15" s="1"/>
  <c r="G336" i="3"/>
  <c r="H336" i="3"/>
  <c r="E337" i="3"/>
  <c r="F337" i="3"/>
  <c r="I337" i="3" s="1"/>
  <c r="R337" i="15" s="1"/>
  <c r="G337" i="3"/>
  <c r="H337" i="3"/>
  <c r="F338" i="3"/>
  <c r="I338" i="3" s="1"/>
  <c r="R338" i="15" s="1"/>
  <c r="G338" i="3"/>
  <c r="E339" i="3"/>
  <c r="F339" i="3"/>
  <c r="I339" i="3" s="1"/>
  <c r="R339" i="15" s="1"/>
  <c r="G339" i="3"/>
  <c r="H339" i="3"/>
  <c r="E340" i="3"/>
  <c r="F340" i="3"/>
  <c r="I340" i="3" s="1"/>
  <c r="R340" i="15" s="1"/>
  <c r="G340" i="3"/>
  <c r="H340" i="3"/>
  <c r="E341" i="3"/>
  <c r="F341" i="3"/>
  <c r="I341" i="3" s="1"/>
  <c r="R341" i="15" s="1"/>
  <c r="G341" i="3"/>
  <c r="H341" i="3"/>
  <c r="F342" i="3"/>
  <c r="I342" i="3" s="1"/>
  <c r="R342" i="15" s="1"/>
  <c r="G342" i="3"/>
  <c r="E343" i="3"/>
  <c r="F343" i="3"/>
  <c r="I343" i="3" s="1"/>
  <c r="R343" i="15" s="1"/>
  <c r="G343" i="3"/>
  <c r="H343" i="3"/>
  <c r="E344" i="3"/>
  <c r="F344" i="3"/>
  <c r="I344" i="3" s="1"/>
  <c r="R344" i="15" s="1"/>
  <c r="G344" i="3"/>
  <c r="H344" i="3"/>
  <c r="E345" i="3"/>
  <c r="F345" i="3"/>
  <c r="I345" i="3" s="1"/>
  <c r="R345" i="15" s="1"/>
  <c r="G345" i="3"/>
  <c r="H345" i="3"/>
  <c r="F346" i="3"/>
  <c r="I346" i="3" s="1"/>
  <c r="R346" i="15" s="1"/>
  <c r="G346" i="3"/>
  <c r="E347" i="3"/>
  <c r="F347" i="3"/>
  <c r="I347" i="3" s="1"/>
  <c r="R347" i="15" s="1"/>
  <c r="G347" i="3"/>
  <c r="H347" i="3"/>
  <c r="E348" i="3"/>
  <c r="F348" i="3"/>
  <c r="I348" i="3" s="1"/>
  <c r="R348" i="15" s="1"/>
  <c r="G348" i="3"/>
  <c r="H348" i="3"/>
  <c r="E349" i="3"/>
  <c r="F349" i="3"/>
  <c r="I349" i="3" s="1"/>
  <c r="R349" i="15" s="1"/>
  <c r="G349" i="3"/>
  <c r="H349" i="3"/>
  <c r="F350" i="3"/>
  <c r="I350" i="3" s="1"/>
  <c r="R350" i="15" s="1"/>
  <c r="G350" i="3"/>
  <c r="E351" i="3"/>
  <c r="F351" i="3"/>
  <c r="I351" i="3" s="1"/>
  <c r="R351" i="15" s="1"/>
  <c r="G351" i="3"/>
  <c r="H351" i="3"/>
  <c r="E352" i="3"/>
  <c r="F352" i="3"/>
  <c r="I352" i="3" s="1"/>
  <c r="R352" i="15" s="1"/>
  <c r="G352" i="3"/>
  <c r="H352" i="3"/>
  <c r="E353" i="3"/>
  <c r="F353" i="3"/>
  <c r="I353" i="3" s="1"/>
  <c r="R353" i="15" s="1"/>
  <c r="G353" i="3"/>
  <c r="H353" i="3"/>
  <c r="F354" i="3"/>
  <c r="I354" i="3" s="1"/>
  <c r="R354" i="15" s="1"/>
  <c r="G354" i="3"/>
  <c r="E355" i="3"/>
  <c r="F355" i="3"/>
  <c r="I355" i="3" s="1"/>
  <c r="R355" i="15" s="1"/>
  <c r="G355" i="3"/>
  <c r="H355" i="3"/>
  <c r="E356" i="3"/>
  <c r="F356" i="3"/>
  <c r="I356" i="3" s="1"/>
  <c r="R356" i="15" s="1"/>
  <c r="G356" i="3"/>
  <c r="H356" i="3"/>
  <c r="E357" i="3"/>
  <c r="F357" i="3"/>
  <c r="I357" i="3" s="1"/>
  <c r="R357" i="15" s="1"/>
  <c r="G357" i="3"/>
  <c r="H357" i="3"/>
  <c r="F358" i="3"/>
  <c r="I358" i="3" s="1"/>
  <c r="R358" i="15" s="1"/>
  <c r="G358" i="3"/>
  <c r="E359" i="3"/>
  <c r="F359" i="3"/>
  <c r="I359" i="3" s="1"/>
  <c r="R359" i="15" s="1"/>
  <c r="G359" i="3"/>
  <c r="H359" i="3"/>
  <c r="E360" i="3"/>
  <c r="F360" i="3"/>
  <c r="I360" i="3" s="1"/>
  <c r="R360" i="15" s="1"/>
  <c r="G360" i="3"/>
  <c r="H360" i="3"/>
  <c r="E361" i="3"/>
  <c r="F361" i="3"/>
  <c r="I361" i="3" s="1"/>
  <c r="R361" i="15" s="1"/>
  <c r="G361" i="3"/>
  <c r="H361" i="3"/>
  <c r="F362" i="3"/>
  <c r="I362" i="3" s="1"/>
  <c r="R362" i="15" s="1"/>
  <c r="G362" i="3"/>
  <c r="E363" i="3"/>
  <c r="F363" i="3"/>
  <c r="I363" i="3" s="1"/>
  <c r="R363" i="15" s="1"/>
  <c r="G363" i="3"/>
  <c r="H363" i="3"/>
  <c r="E364" i="3"/>
  <c r="F364" i="3"/>
  <c r="I364" i="3" s="1"/>
  <c r="R364" i="15" s="1"/>
  <c r="G364" i="3"/>
  <c r="H364" i="3"/>
  <c r="E365" i="3"/>
  <c r="F365" i="3"/>
  <c r="I365" i="3" s="1"/>
  <c r="R365" i="15" s="1"/>
  <c r="G365" i="3"/>
  <c r="H365" i="3"/>
  <c r="F366" i="3"/>
  <c r="I366" i="3" s="1"/>
  <c r="R366" i="15" s="1"/>
  <c r="G366" i="3"/>
  <c r="E367" i="3"/>
  <c r="F367" i="3"/>
  <c r="I367" i="3" s="1"/>
  <c r="R367" i="15" s="1"/>
  <c r="G367" i="3"/>
  <c r="H367" i="3"/>
  <c r="E368" i="3"/>
  <c r="F368" i="3"/>
  <c r="I368" i="3" s="1"/>
  <c r="R368" i="15" s="1"/>
  <c r="G368" i="3"/>
  <c r="H368" i="3"/>
  <c r="E369" i="3"/>
  <c r="F369" i="3"/>
  <c r="I369" i="3" s="1"/>
  <c r="R369" i="15" s="1"/>
  <c r="G369" i="3"/>
  <c r="H369" i="3"/>
  <c r="F370" i="3"/>
  <c r="I370" i="3" s="1"/>
  <c r="R370" i="15" s="1"/>
  <c r="G370" i="3"/>
  <c r="E371" i="3"/>
  <c r="F371" i="3"/>
  <c r="I371" i="3" s="1"/>
  <c r="R371" i="15" s="1"/>
  <c r="G371" i="3"/>
  <c r="H371" i="3"/>
  <c r="E372" i="3"/>
  <c r="F372" i="3"/>
  <c r="I372" i="3" s="1"/>
  <c r="R372" i="15" s="1"/>
  <c r="G372" i="3"/>
  <c r="H372" i="3"/>
  <c r="E373" i="3"/>
  <c r="F373" i="3"/>
  <c r="I373" i="3" s="1"/>
  <c r="R373" i="15" s="1"/>
  <c r="G373" i="3"/>
  <c r="H373" i="3"/>
  <c r="F374" i="3"/>
  <c r="I374" i="3" s="1"/>
  <c r="R374" i="15" s="1"/>
  <c r="G374" i="3"/>
  <c r="E375" i="3"/>
  <c r="F375" i="3"/>
  <c r="I375" i="3" s="1"/>
  <c r="R375" i="15" s="1"/>
  <c r="G375" i="3"/>
  <c r="H375" i="3"/>
  <c r="E376" i="3"/>
  <c r="F376" i="3"/>
  <c r="I376" i="3" s="1"/>
  <c r="R376" i="15" s="1"/>
  <c r="G376" i="3"/>
  <c r="H376" i="3"/>
  <c r="E377" i="3"/>
  <c r="F377" i="3"/>
  <c r="I377" i="3" s="1"/>
  <c r="R377" i="15" s="1"/>
  <c r="G377" i="3"/>
  <c r="H377" i="3"/>
  <c r="F378" i="3"/>
  <c r="I378" i="3" s="1"/>
  <c r="R378" i="15" s="1"/>
  <c r="G378" i="3"/>
  <c r="E379" i="3"/>
  <c r="F379" i="3"/>
  <c r="I379" i="3" s="1"/>
  <c r="R379" i="15" s="1"/>
  <c r="G379" i="3"/>
  <c r="H379" i="3"/>
  <c r="E380" i="3"/>
  <c r="F380" i="3"/>
  <c r="I380" i="3" s="1"/>
  <c r="R380" i="15" s="1"/>
  <c r="G380" i="3"/>
  <c r="H380" i="3"/>
  <c r="E381" i="3"/>
  <c r="F381" i="3"/>
  <c r="I381" i="3" s="1"/>
  <c r="R381" i="15" s="1"/>
  <c r="G381" i="3"/>
  <c r="H381" i="3"/>
  <c r="F382" i="3"/>
  <c r="I382" i="3" s="1"/>
  <c r="R382" i="15" s="1"/>
  <c r="G382" i="3"/>
  <c r="E383" i="3"/>
  <c r="F383" i="3"/>
  <c r="I383" i="3" s="1"/>
  <c r="R383" i="15" s="1"/>
  <c r="G383" i="3"/>
  <c r="H383" i="3"/>
  <c r="E384" i="3"/>
  <c r="F384" i="3"/>
  <c r="I384" i="3" s="1"/>
  <c r="R384" i="15" s="1"/>
  <c r="G384" i="3"/>
  <c r="H384" i="3"/>
  <c r="E385" i="3"/>
  <c r="F385" i="3"/>
  <c r="I385" i="3" s="1"/>
  <c r="R385" i="15" s="1"/>
  <c r="G385" i="3"/>
  <c r="H385" i="3"/>
  <c r="F386" i="3"/>
  <c r="I386" i="3" s="1"/>
  <c r="R386" i="15" s="1"/>
  <c r="G386" i="3"/>
  <c r="E387" i="3"/>
  <c r="F387" i="3"/>
  <c r="I387" i="3" s="1"/>
  <c r="R387" i="15" s="1"/>
  <c r="G387" i="3"/>
  <c r="H387" i="3"/>
  <c r="E388" i="3"/>
  <c r="F388" i="3"/>
  <c r="I388" i="3" s="1"/>
  <c r="R388" i="15" s="1"/>
  <c r="G388" i="3"/>
  <c r="H388" i="3"/>
  <c r="E389" i="3"/>
  <c r="F389" i="3"/>
  <c r="I389" i="3" s="1"/>
  <c r="R389" i="15" s="1"/>
  <c r="G389" i="3"/>
  <c r="H389" i="3"/>
  <c r="F390" i="3"/>
  <c r="I390" i="3" s="1"/>
  <c r="R390" i="15" s="1"/>
  <c r="G390" i="3"/>
  <c r="E391" i="3"/>
  <c r="F391" i="3"/>
  <c r="I391" i="3" s="1"/>
  <c r="R391" i="15" s="1"/>
  <c r="G391" i="3"/>
  <c r="H391" i="3"/>
  <c r="E392" i="3"/>
  <c r="F392" i="3"/>
  <c r="I392" i="3" s="1"/>
  <c r="R392" i="15" s="1"/>
  <c r="G392" i="3"/>
  <c r="H392" i="3"/>
  <c r="E393" i="3"/>
  <c r="F393" i="3"/>
  <c r="I393" i="3" s="1"/>
  <c r="R393" i="15" s="1"/>
  <c r="G393" i="3"/>
  <c r="H393" i="3"/>
  <c r="F394" i="3"/>
  <c r="I394" i="3" s="1"/>
  <c r="R394" i="15" s="1"/>
  <c r="G394" i="3"/>
  <c r="E395" i="3"/>
  <c r="F395" i="3"/>
  <c r="I395" i="3" s="1"/>
  <c r="R395" i="15" s="1"/>
  <c r="G395" i="3"/>
  <c r="H395" i="3"/>
  <c r="E396" i="3"/>
  <c r="F396" i="3"/>
  <c r="I396" i="3" s="1"/>
  <c r="R396" i="15" s="1"/>
  <c r="G396" i="3"/>
  <c r="H396" i="3"/>
  <c r="E397" i="3"/>
  <c r="F397" i="3"/>
  <c r="I397" i="3" s="1"/>
  <c r="R397" i="15" s="1"/>
  <c r="G397" i="3"/>
  <c r="H397" i="3"/>
  <c r="F398" i="3"/>
  <c r="I398" i="3" s="1"/>
  <c r="R398" i="15" s="1"/>
  <c r="G398" i="3"/>
  <c r="E399" i="3"/>
  <c r="F399" i="3"/>
  <c r="I399" i="3" s="1"/>
  <c r="R399" i="15" s="1"/>
  <c r="G399" i="3"/>
  <c r="H399" i="3"/>
  <c r="E400" i="3"/>
  <c r="F400" i="3"/>
  <c r="I400" i="3" s="1"/>
  <c r="R400" i="15" s="1"/>
  <c r="G400" i="3"/>
  <c r="H400" i="3"/>
  <c r="E401" i="3"/>
  <c r="F401" i="3"/>
  <c r="I401" i="3" s="1"/>
  <c r="R401" i="15" s="1"/>
  <c r="G401" i="3"/>
  <c r="H401" i="3"/>
  <c r="F402" i="3"/>
  <c r="I402" i="3" s="1"/>
  <c r="R402" i="15" s="1"/>
  <c r="G402" i="3"/>
  <c r="E403" i="3"/>
  <c r="F403" i="3"/>
  <c r="I403" i="3" s="1"/>
  <c r="R403" i="15" s="1"/>
  <c r="G403" i="3"/>
  <c r="H403" i="3"/>
  <c r="E404" i="3"/>
  <c r="F404" i="3"/>
  <c r="I404" i="3" s="1"/>
  <c r="R404" i="15" s="1"/>
  <c r="G404" i="3"/>
  <c r="H404" i="3"/>
  <c r="E405" i="3"/>
  <c r="F405" i="3"/>
  <c r="I405" i="3" s="1"/>
  <c r="R405" i="15" s="1"/>
  <c r="G405" i="3"/>
  <c r="H405" i="3"/>
  <c r="F406" i="3"/>
  <c r="I406" i="3" s="1"/>
  <c r="R406" i="15" s="1"/>
  <c r="G406" i="3"/>
  <c r="E407" i="3"/>
  <c r="F407" i="3"/>
  <c r="I407" i="3" s="1"/>
  <c r="R407" i="15" s="1"/>
  <c r="G407" i="3"/>
  <c r="H407" i="3"/>
  <c r="E408" i="3"/>
  <c r="F408" i="3"/>
  <c r="I408" i="3" s="1"/>
  <c r="R408" i="15" s="1"/>
  <c r="G408" i="3"/>
  <c r="H408" i="3"/>
  <c r="E409" i="3"/>
  <c r="F409" i="3"/>
  <c r="I409" i="3" s="1"/>
  <c r="R409" i="15" s="1"/>
  <c r="G409" i="3"/>
  <c r="H409" i="3"/>
  <c r="F410" i="3"/>
  <c r="I410" i="3" s="1"/>
  <c r="R410" i="15" s="1"/>
  <c r="G410" i="3"/>
  <c r="E411" i="3"/>
  <c r="F411" i="3"/>
  <c r="I411" i="3" s="1"/>
  <c r="R411" i="15" s="1"/>
  <c r="G411" i="3"/>
  <c r="H411" i="3"/>
  <c r="E412" i="3"/>
  <c r="F412" i="3"/>
  <c r="I412" i="3" s="1"/>
  <c r="R412" i="15" s="1"/>
  <c r="G412" i="3"/>
  <c r="H412" i="3"/>
  <c r="E413" i="3"/>
  <c r="F413" i="3"/>
  <c r="I413" i="3" s="1"/>
  <c r="R413" i="15" s="1"/>
  <c r="G413" i="3"/>
  <c r="H413" i="3"/>
  <c r="F414" i="3"/>
  <c r="I414" i="3" s="1"/>
  <c r="R414" i="15" s="1"/>
  <c r="G414" i="3"/>
  <c r="E415" i="3"/>
  <c r="F415" i="3"/>
  <c r="I415" i="3" s="1"/>
  <c r="R415" i="15" s="1"/>
  <c r="G415" i="3"/>
  <c r="H415" i="3"/>
  <c r="E416" i="3"/>
  <c r="F416" i="3"/>
  <c r="I416" i="3" s="1"/>
  <c r="R416" i="15" s="1"/>
  <c r="G416" i="3"/>
  <c r="H416" i="3"/>
  <c r="E417" i="3"/>
  <c r="F417" i="3"/>
  <c r="I417" i="3" s="1"/>
  <c r="R417" i="15" s="1"/>
  <c r="G417" i="3"/>
  <c r="H417" i="3"/>
  <c r="F418" i="3"/>
  <c r="I418" i="3" s="1"/>
  <c r="R418" i="15" s="1"/>
  <c r="G418" i="3"/>
  <c r="E419" i="3"/>
  <c r="F419" i="3"/>
  <c r="I419" i="3" s="1"/>
  <c r="R419" i="15" s="1"/>
  <c r="G419" i="3"/>
  <c r="H419" i="3"/>
  <c r="E420" i="3"/>
  <c r="F420" i="3"/>
  <c r="I420" i="3" s="1"/>
  <c r="R420" i="15" s="1"/>
  <c r="G420" i="3"/>
  <c r="H420" i="3"/>
  <c r="E421" i="3"/>
  <c r="F421" i="3"/>
  <c r="I421" i="3" s="1"/>
  <c r="R421" i="15" s="1"/>
  <c r="G421" i="3"/>
  <c r="H421" i="3"/>
  <c r="F422" i="3"/>
  <c r="I422" i="3" s="1"/>
  <c r="R422" i="15" s="1"/>
  <c r="G422" i="3"/>
  <c r="E423" i="3"/>
  <c r="F423" i="3"/>
  <c r="I423" i="3" s="1"/>
  <c r="R423" i="15" s="1"/>
  <c r="G423" i="3"/>
  <c r="H423" i="3"/>
  <c r="E424" i="3"/>
  <c r="F424" i="3"/>
  <c r="I424" i="3" s="1"/>
  <c r="R424" i="15" s="1"/>
  <c r="G424" i="3"/>
  <c r="H424" i="3"/>
  <c r="E425" i="3"/>
  <c r="F425" i="3"/>
  <c r="I425" i="3" s="1"/>
  <c r="R425" i="15" s="1"/>
  <c r="G425" i="3"/>
  <c r="H425" i="3"/>
  <c r="F426" i="3"/>
  <c r="I426" i="3" s="1"/>
  <c r="R426" i="15" s="1"/>
  <c r="G426" i="3"/>
  <c r="E427" i="3"/>
  <c r="F427" i="3"/>
  <c r="I427" i="3" s="1"/>
  <c r="R427" i="15" s="1"/>
  <c r="G427" i="3"/>
  <c r="H427" i="3"/>
  <c r="E428" i="3"/>
  <c r="F428" i="3"/>
  <c r="I428" i="3" s="1"/>
  <c r="R428" i="15" s="1"/>
  <c r="G428" i="3"/>
  <c r="H428" i="3"/>
  <c r="E429" i="3"/>
  <c r="F429" i="3"/>
  <c r="I429" i="3" s="1"/>
  <c r="R429" i="15" s="1"/>
  <c r="G429" i="3"/>
  <c r="H429" i="3"/>
  <c r="F430" i="3"/>
  <c r="I430" i="3" s="1"/>
  <c r="R430" i="15" s="1"/>
  <c r="G430" i="3"/>
  <c r="E431" i="3"/>
  <c r="F431" i="3"/>
  <c r="I431" i="3" s="1"/>
  <c r="R431" i="15" s="1"/>
  <c r="G431" i="3"/>
  <c r="H431" i="3"/>
  <c r="E432" i="3"/>
  <c r="F432" i="3"/>
  <c r="I432" i="3" s="1"/>
  <c r="R432" i="15" s="1"/>
  <c r="G432" i="3"/>
  <c r="H432" i="3"/>
  <c r="E433" i="3"/>
  <c r="F433" i="3"/>
  <c r="I433" i="3" s="1"/>
  <c r="R433" i="15" s="1"/>
  <c r="G433" i="3"/>
  <c r="H433" i="3"/>
  <c r="F434" i="3"/>
  <c r="I434" i="3" s="1"/>
  <c r="R434" i="15" s="1"/>
  <c r="G434" i="3"/>
  <c r="E435" i="3"/>
  <c r="F435" i="3"/>
  <c r="I435" i="3" s="1"/>
  <c r="R435" i="15" s="1"/>
  <c r="G435" i="3"/>
  <c r="H435" i="3"/>
  <c r="E436" i="3"/>
  <c r="F436" i="3"/>
  <c r="I436" i="3" s="1"/>
  <c r="R436" i="15" s="1"/>
  <c r="G436" i="3"/>
  <c r="H436" i="3"/>
  <c r="E437" i="3"/>
  <c r="F437" i="3"/>
  <c r="I437" i="3" s="1"/>
  <c r="R437" i="15" s="1"/>
  <c r="G437" i="3"/>
  <c r="H437" i="3"/>
  <c r="F438" i="3"/>
  <c r="I438" i="3" s="1"/>
  <c r="R438" i="15" s="1"/>
  <c r="G438" i="3"/>
  <c r="E439" i="3"/>
  <c r="F439" i="3"/>
  <c r="I439" i="3" s="1"/>
  <c r="R439" i="15" s="1"/>
  <c r="G439" i="3"/>
  <c r="H439" i="3"/>
  <c r="E440" i="3"/>
  <c r="F440" i="3"/>
  <c r="I440" i="3" s="1"/>
  <c r="R440" i="15" s="1"/>
  <c r="G440" i="3"/>
  <c r="H440" i="3"/>
  <c r="E441" i="3"/>
  <c r="F441" i="3"/>
  <c r="I441" i="3" s="1"/>
  <c r="R441" i="15" s="1"/>
  <c r="G441" i="3"/>
  <c r="H441" i="3"/>
  <c r="F442" i="3"/>
  <c r="I442" i="3" s="1"/>
  <c r="R442" i="15" s="1"/>
  <c r="G442" i="3"/>
  <c r="E443" i="3"/>
  <c r="F443" i="3"/>
  <c r="I443" i="3" s="1"/>
  <c r="R443" i="15" s="1"/>
  <c r="G443" i="3"/>
  <c r="H443" i="3"/>
  <c r="E444" i="3"/>
  <c r="F444" i="3"/>
  <c r="I444" i="3" s="1"/>
  <c r="R444" i="15" s="1"/>
  <c r="G444" i="3"/>
  <c r="H444" i="3"/>
  <c r="E445" i="3"/>
  <c r="F445" i="3"/>
  <c r="I445" i="3" s="1"/>
  <c r="R445" i="15" s="1"/>
  <c r="G445" i="3"/>
  <c r="H445" i="3"/>
  <c r="F446" i="3"/>
  <c r="I446" i="3" s="1"/>
  <c r="R446" i="15" s="1"/>
  <c r="G446" i="3"/>
  <c r="E447" i="3"/>
  <c r="F447" i="3"/>
  <c r="I447" i="3" s="1"/>
  <c r="R447" i="15" s="1"/>
  <c r="G447" i="3"/>
  <c r="H447" i="3"/>
  <c r="E448" i="3"/>
  <c r="F448" i="3"/>
  <c r="I448" i="3" s="1"/>
  <c r="R448" i="15" s="1"/>
  <c r="G448" i="3"/>
  <c r="H448" i="3"/>
  <c r="E449" i="3"/>
  <c r="F449" i="3"/>
  <c r="I449" i="3" s="1"/>
  <c r="R449" i="15" s="1"/>
  <c r="G449" i="3"/>
  <c r="H449" i="3"/>
  <c r="F450" i="3"/>
  <c r="I450" i="3" s="1"/>
  <c r="R450" i="15" s="1"/>
  <c r="G450" i="3"/>
  <c r="E451" i="3"/>
  <c r="F451" i="3"/>
  <c r="I451" i="3" s="1"/>
  <c r="R451" i="15" s="1"/>
  <c r="G451" i="3"/>
  <c r="H451" i="3"/>
  <c r="E452" i="3"/>
  <c r="F452" i="3"/>
  <c r="I452" i="3" s="1"/>
  <c r="R452" i="15" s="1"/>
  <c r="G452" i="3"/>
  <c r="H452" i="3"/>
  <c r="E453" i="3"/>
  <c r="F453" i="3"/>
  <c r="I453" i="3" s="1"/>
  <c r="R453" i="15" s="1"/>
  <c r="G453" i="3"/>
  <c r="H453" i="3"/>
  <c r="F454" i="3"/>
  <c r="I454" i="3" s="1"/>
  <c r="R454" i="15" s="1"/>
  <c r="G454" i="3"/>
  <c r="E455" i="3"/>
  <c r="F455" i="3"/>
  <c r="I455" i="3" s="1"/>
  <c r="R455" i="15" s="1"/>
  <c r="G455" i="3"/>
  <c r="H455" i="3"/>
  <c r="E456" i="3"/>
  <c r="F456" i="3"/>
  <c r="I456" i="3" s="1"/>
  <c r="R456" i="15" s="1"/>
  <c r="G456" i="3"/>
  <c r="H456" i="3"/>
  <c r="E457" i="3"/>
  <c r="F457" i="3"/>
  <c r="I457" i="3" s="1"/>
  <c r="R457" i="15" s="1"/>
  <c r="G457" i="3"/>
  <c r="H457" i="3"/>
  <c r="F458" i="3"/>
  <c r="I458" i="3" s="1"/>
  <c r="R458" i="15" s="1"/>
  <c r="G458" i="3"/>
  <c r="E459" i="3"/>
  <c r="F459" i="3"/>
  <c r="I459" i="3" s="1"/>
  <c r="R459" i="15" s="1"/>
  <c r="G459" i="3"/>
  <c r="H459" i="3"/>
  <c r="E460" i="3"/>
  <c r="F460" i="3"/>
  <c r="I460" i="3" s="1"/>
  <c r="R460" i="15" s="1"/>
  <c r="G460" i="3"/>
  <c r="H460" i="3"/>
  <c r="E461" i="3"/>
  <c r="F461" i="3"/>
  <c r="I461" i="3" s="1"/>
  <c r="R461" i="15" s="1"/>
  <c r="G461" i="3"/>
  <c r="H461" i="3"/>
  <c r="F462" i="3"/>
  <c r="I462" i="3" s="1"/>
  <c r="R462" i="15" s="1"/>
  <c r="G462" i="3"/>
  <c r="E463" i="3"/>
  <c r="F463" i="3"/>
  <c r="I463" i="3" s="1"/>
  <c r="R463" i="15" s="1"/>
  <c r="G463" i="3"/>
  <c r="H463" i="3"/>
  <c r="E464" i="3"/>
  <c r="F464" i="3"/>
  <c r="I464" i="3" s="1"/>
  <c r="R464" i="15" s="1"/>
  <c r="G464" i="3"/>
  <c r="H464" i="3"/>
  <c r="E465" i="3"/>
  <c r="F465" i="3"/>
  <c r="I465" i="3" s="1"/>
  <c r="R465" i="15" s="1"/>
  <c r="G465" i="3"/>
  <c r="H465" i="3"/>
  <c r="F466" i="3"/>
  <c r="I466" i="3" s="1"/>
  <c r="R466" i="15" s="1"/>
  <c r="G466" i="3"/>
  <c r="E467" i="3"/>
  <c r="F467" i="3"/>
  <c r="I467" i="3" s="1"/>
  <c r="R467" i="15" s="1"/>
  <c r="G467" i="3"/>
  <c r="H467" i="3"/>
  <c r="E468" i="3"/>
  <c r="F468" i="3"/>
  <c r="I468" i="3" s="1"/>
  <c r="R468" i="15" s="1"/>
  <c r="G468" i="3"/>
  <c r="H468" i="3"/>
  <c r="E469" i="3"/>
  <c r="F469" i="3"/>
  <c r="I469" i="3" s="1"/>
  <c r="R469" i="15" s="1"/>
  <c r="G469" i="3"/>
  <c r="H469" i="3"/>
  <c r="F470" i="3"/>
  <c r="I470" i="3" s="1"/>
  <c r="R470" i="15" s="1"/>
  <c r="G470" i="3"/>
  <c r="E471" i="3"/>
  <c r="F471" i="3"/>
  <c r="I471" i="3" s="1"/>
  <c r="R471" i="15" s="1"/>
  <c r="G471" i="3"/>
  <c r="H471" i="3"/>
  <c r="E472" i="3"/>
  <c r="F472" i="3"/>
  <c r="I472" i="3" s="1"/>
  <c r="R472" i="15" s="1"/>
  <c r="G472" i="3"/>
  <c r="H472" i="3"/>
  <c r="E473" i="3"/>
  <c r="F473" i="3"/>
  <c r="I473" i="3" s="1"/>
  <c r="R473" i="15" s="1"/>
  <c r="G473" i="3"/>
  <c r="H473" i="3"/>
  <c r="F474" i="3"/>
  <c r="I474" i="3" s="1"/>
  <c r="R474" i="15" s="1"/>
  <c r="G474" i="3"/>
  <c r="E475" i="3"/>
  <c r="F475" i="3"/>
  <c r="I475" i="3" s="1"/>
  <c r="R475" i="15" s="1"/>
  <c r="G475" i="3"/>
  <c r="H475" i="3"/>
  <c r="E476" i="3"/>
  <c r="F476" i="3"/>
  <c r="I476" i="3" s="1"/>
  <c r="R476" i="15" s="1"/>
  <c r="G476" i="3"/>
  <c r="H476" i="3"/>
  <c r="E477" i="3"/>
  <c r="F477" i="3"/>
  <c r="I477" i="3" s="1"/>
  <c r="R477" i="15" s="1"/>
  <c r="G477" i="3"/>
  <c r="H477" i="3"/>
  <c r="F478" i="3"/>
  <c r="I478" i="3" s="1"/>
  <c r="R478" i="15" s="1"/>
  <c r="G478" i="3"/>
  <c r="E479" i="3"/>
  <c r="F479" i="3"/>
  <c r="I479" i="3" s="1"/>
  <c r="R479" i="15" s="1"/>
  <c r="G479" i="3"/>
  <c r="H479" i="3"/>
  <c r="E480" i="3"/>
  <c r="F480" i="3"/>
  <c r="I480" i="3" s="1"/>
  <c r="R480" i="15" s="1"/>
  <c r="G480" i="3"/>
  <c r="H480" i="3"/>
  <c r="E481" i="3"/>
  <c r="F481" i="3"/>
  <c r="I481" i="3" s="1"/>
  <c r="R481" i="15" s="1"/>
  <c r="G481" i="3"/>
  <c r="H481" i="3"/>
  <c r="F482" i="3"/>
  <c r="I482" i="3" s="1"/>
  <c r="R482" i="15" s="1"/>
  <c r="G482" i="3"/>
  <c r="E483" i="3"/>
  <c r="F483" i="3"/>
  <c r="I483" i="3" s="1"/>
  <c r="R483" i="15" s="1"/>
  <c r="G483" i="3"/>
  <c r="H483" i="3"/>
  <c r="E484" i="3"/>
  <c r="F484" i="3"/>
  <c r="I484" i="3" s="1"/>
  <c r="R484" i="15" s="1"/>
  <c r="G484" i="3"/>
  <c r="H484" i="3"/>
  <c r="E485" i="3"/>
  <c r="F485" i="3"/>
  <c r="I485" i="3" s="1"/>
  <c r="R485" i="15" s="1"/>
  <c r="G485" i="3"/>
  <c r="H485" i="3"/>
  <c r="F486" i="3"/>
  <c r="I486" i="3" s="1"/>
  <c r="R486" i="15" s="1"/>
  <c r="G486" i="3"/>
  <c r="E487" i="3"/>
  <c r="F487" i="3"/>
  <c r="I487" i="3" s="1"/>
  <c r="R487" i="15" s="1"/>
  <c r="G487" i="3"/>
  <c r="H487" i="3"/>
  <c r="E488" i="3"/>
  <c r="F488" i="3"/>
  <c r="I488" i="3" s="1"/>
  <c r="R488" i="15" s="1"/>
  <c r="G488" i="3"/>
  <c r="H488" i="3"/>
  <c r="E489" i="3"/>
  <c r="F489" i="3"/>
  <c r="I489" i="3" s="1"/>
  <c r="R489" i="15" s="1"/>
  <c r="G489" i="3"/>
  <c r="H489" i="3"/>
  <c r="F490" i="3"/>
  <c r="I490" i="3" s="1"/>
  <c r="R490" i="15" s="1"/>
  <c r="G490" i="3"/>
  <c r="E491" i="3"/>
  <c r="F491" i="3"/>
  <c r="I491" i="3" s="1"/>
  <c r="R491" i="15" s="1"/>
  <c r="G491" i="3"/>
  <c r="H491" i="3"/>
  <c r="E492" i="3"/>
  <c r="F492" i="3"/>
  <c r="I492" i="3" s="1"/>
  <c r="R492" i="15" s="1"/>
  <c r="G492" i="3"/>
  <c r="H492" i="3"/>
  <c r="E493" i="3"/>
  <c r="F493" i="3"/>
  <c r="I493" i="3" s="1"/>
  <c r="R493" i="15" s="1"/>
  <c r="G493" i="3"/>
  <c r="H493" i="3"/>
  <c r="F494" i="3"/>
  <c r="I494" i="3" s="1"/>
  <c r="R494" i="15" s="1"/>
  <c r="G494" i="3"/>
  <c r="E495" i="3"/>
  <c r="F495" i="3"/>
  <c r="I495" i="3" s="1"/>
  <c r="R495" i="15" s="1"/>
  <c r="G495" i="3"/>
  <c r="H495" i="3"/>
  <c r="E496" i="3"/>
  <c r="F496" i="3"/>
  <c r="I496" i="3" s="1"/>
  <c r="R496" i="15" s="1"/>
  <c r="G496" i="3"/>
  <c r="H496" i="3"/>
  <c r="E497" i="3"/>
  <c r="F497" i="3"/>
  <c r="I497" i="3" s="1"/>
  <c r="R497" i="15" s="1"/>
  <c r="G497" i="3"/>
  <c r="H497" i="3"/>
  <c r="F498" i="3"/>
  <c r="I498" i="3" s="1"/>
  <c r="R498" i="15" s="1"/>
  <c r="G498" i="3"/>
  <c r="E499" i="3"/>
  <c r="F499" i="3"/>
  <c r="I499" i="3" s="1"/>
  <c r="R499" i="15" s="1"/>
  <c r="G499" i="3"/>
  <c r="H499" i="3"/>
  <c r="E500" i="3"/>
  <c r="F500" i="3"/>
  <c r="I500" i="3" s="1"/>
  <c r="R500" i="15" s="1"/>
  <c r="G500" i="3"/>
  <c r="H500" i="3"/>
  <c r="E501" i="3"/>
  <c r="F501" i="3"/>
  <c r="I501" i="3" s="1"/>
  <c r="R501" i="15" s="1"/>
  <c r="G501" i="3"/>
  <c r="H501" i="3"/>
  <c r="F502" i="3"/>
  <c r="I502" i="3" s="1"/>
  <c r="R502" i="15" s="1"/>
  <c r="G502" i="3"/>
  <c r="E503" i="3"/>
  <c r="F503" i="3"/>
  <c r="I503" i="3" s="1"/>
  <c r="R503" i="15" s="1"/>
  <c r="G503" i="3"/>
  <c r="H503" i="3"/>
  <c r="E504" i="3"/>
  <c r="F504" i="3"/>
  <c r="I504" i="3" s="1"/>
  <c r="R504" i="15" s="1"/>
  <c r="G504" i="3"/>
  <c r="H504" i="3"/>
  <c r="E505" i="3"/>
  <c r="F505" i="3"/>
  <c r="I505" i="3" s="1"/>
  <c r="R505" i="15" s="1"/>
  <c r="G505" i="3"/>
  <c r="H505" i="3"/>
  <c r="F506" i="3"/>
  <c r="I506" i="3" s="1"/>
  <c r="R506" i="15" s="1"/>
  <c r="G506" i="3"/>
  <c r="E507" i="3"/>
  <c r="F507" i="3"/>
  <c r="I507" i="3" s="1"/>
  <c r="R507" i="15" s="1"/>
  <c r="G507" i="3"/>
  <c r="H507" i="3"/>
  <c r="E508" i="3"/>
  <c r="F508" i="3"/>
  <c r="I508" i="3" s="1"/>
  <c r="R508" i="15" s="1"/>
  <c r="G508" i="3"/>
  <c r="H508" i="3"/>
  <c r="E509" i="3"/>
  <c r="F509" i="3"/>
  <c r="I509" i="3" s="1"/>
  <c r="R509" i="15" s="1"/>
  <c r="G509" i="3"/>
  <c r="H509" i="3"/>
  <c r="F510" i="3"/>
  <c r="I510" i="3" s="1"/>
  <c r="R510" i="15" s="1"/>
  <c r="G510" i="3"/>
  <c r="E511" i="3"/>
  <c r="F511" i="3"/>
  <c r="I511" i="3" s="1"/>
  <c r="R511" i="15" s="1"/>
  <c r="G511" i="3"/>
  <c r="H511" i="3"/>
  <c r="E512" i="3"/>
  <c r="F512" i="3"/>
  <c r="I512" i="3" s="1"/>
  <c r="R512" i="15" s="1"/>
  <c r="G512" i="3"/>
  <c r="H512" i="3"/>
  <c r="E513" i="3"/>
  <c r="F513" i="3"/>
  <c r="I513" i="3" s="1"/>
  <c r="R513" i="15" s="1"/>
  <c r="G513" i="3"/>
  <c r="H513" i="3"/>
  <c r="F514" i="3"/>
  <c r="I514" i="3" s="1"/>
  <c r="R514" i="15" s="1"/>
  <c r="G514" i="3"/>
  <c r="E515" i="3"/>
  <c r="F515" i="3"/>
  <c r="I515" i="3" s="1"/>
  <c r="R515" i="15" s="1"/>
  <c r="G515" i="3"/>
  <c r="H515" i="3"/>
  <c r="E516" i="3"/>
  <c r="F516" i="3"/>
  <c r="I516" i="3" s="1"/>
  <c r="R516" i="15" s="1"/>
  <c r="G516" i="3"/>
  <c r="H516" i="3"/>
  <c r="E517" i="3"/>
  <c r="F517" i="3"/>
  <c r="I517" i="3" s="1"/>
  <c r="R517" i="15" s="1"/>
  <c r="G517" i="3"/>
  <c r="H517" i="3"/>
  <c r="F518" i="3"/>
  <c r="I518" i="3" s="1"/>
  <c r="R518" i="15" s="1"/>
  <c r="G518" i="3"/>
  <c r="E519" i="3"/>
  <c r="F519" i="3"/>
  <c r="I519" i="3" s="1"/>
  <c r="R519" i="15" s="1"/>
  <c r="G519" i="3"/>
  <c r="H519" i="3"/>
  <c r="E520" i="3"/>
  <c r="F520" i="3"/>
  <c r="I520" i="3" s="1"/>
  <c r="R520" i="15" s="1"/>
  <c r="G520" i="3"/>
  <c r="H520" i="3"/>
  <c r="E521" i="3"/>
  <c r="F521" i="3"/>
  <c r="I521" i="3" s="1"/>
  <c r="R521" i="15" s="1"/>
  <c r="G521" i="3"/>
  <c r="H521" i="3"/>
  <c r="F522" i="3"/>
  <c r="I522" i="3" s="1"/>
  <c r="R522" i="15" s="1"/>
  <c r="G522" i="3"/>
  <c r="E523" i="3"/>
  <c r="F523" i="3"/>
  <c r="I523" i="3" s="1"/>
  <c r="R523" i="15" s="1"/>
  <c r="G523" i="3"/>
  <c r="H523" i="3"/>
  <c r="E524" i="3"/>
  <c r="F524" i="3"/>
  <c r="I524" i="3" s="1"/>
  <c r="R524" i="15" s="1"/>
  <c r="G524" i="3"/>
  <c r="H524" i="3"/>
  <c r="E525" i="3"/>
  <c r="F525" i="3"/>
  <c r="I525" i="3" s="1"/>
  <c r="R525" i="15" s="1"/>
  <c r="G525" i="3"/>
  <c r="H525" i="3"/>
  <c r="F526" i="3"/>
  <c r="I526" i="3" s="1"/>
  <c r="R526" i="15" s="1"/>
  <c r="G526" i="3"/>
  <c r="E527" i="3"/>
  <c r="F527" i="3"/>
  <c r="I527" i="3" s="1"/>
  <c r="R527" i="15" s="1"/>
  <c r="G527" i="3"/>
  <c r="H527" i="3"/>
  <c r="E528" i="3"/>
  <c r="F528" i="3"/>
  <c r="I528" i="3" s="1"/>
  <c r="R528" i="15" s="1"/>
  <c r="G528" i="3"/>
  <c r="H528" i="3"/>
  <c r="E529" i="3"/>
  <c r="F529" i="3"/>
  <c r="I529" i="3" s="1"/>
  <c r="R529" i="15" s="1"/>
  <c r="G529" i="3"/>
  <c r="H529" i="3"/>
  <c r="F530" i="3"/>
  <c r="I530" i="3" s="1"/>
  <c r="R530" i="15" s="1"/>
  <c r="G530" i="3"/>
  <c r="E531" i="3"/>
  <c r="F531" i="3"/>
  <c r="I531" i="3" s="1"/>
  <c r="R531" i="15" s="1"/>
  <c r="G531" i="3"/>
  <c r="H531" i="3"/>
  <c r="E532" i="3"/>
  <c r="F532" i="3"/>
  <c r="I532" i="3" s="1"/>
  <c r="R532" i="15" s="1"/>
  <c r="G532" i="3"/>
  <c r="H532" i="3"/>
  <c r="E533" i="3"/>
  <c r="F533" i="3"/>
  <c r="I533" i="3" s="1"/>
  <c r="R533" i="15" s="1"/>
  <c r="G533" i="3"/>
  <c r="H533" i="3"/>
  <c r="F534" i="3"/>
  <c r="I534" i="3" s="1"/>
  <c r="R534" i="15" s="1"/>
  <c r="G534" i="3"/>
  <c r="E535" i="3"/>
  <c r="F535" i="3"/>
  <c r="I535" i="3" s="1"/>
  <c r="R535" i="15" s="1"/>
  <c r="G535" i="3"/>
  <c r="H535" i="3"/>
  <c r="E536" i="3"/>
  <c r="F536" i="3"/>
  <c r="I536" i="3" s="1"/>
  <c r="R536" i="15" s="1"/>
  <c r="G536" i="3"/>
  <c r="H536" i="3"/>
  <c r="E537" i="3"/>
  <c r="F537" i="3"/>
  <c r="I537" i="3" s="1"/>
  <c r="R537" i="15" s="1"/>
  <c r="G537" i="3"/>
  <c r="H537" i="3"/>
  <c r="F538" i="3"/>
  <c r="I538" i="3" s="1"/>
  <c r="R538" i="15" s="1"/>
  <c r="G538" i="3"/>
  <c r="E539" i="3"/>
  <c r="F539" i="3"/>
  <c r="I539" i="3" s="1"/>
  <c r="R539" i="15" s="1"/>
  <c r="G539" i="3"/>
  <c r="H539" i="3"/>
  <c r="E540" i="3"/>
  <c r="F540" i="3"/>
  <c r="I540" i="3" s="1"/>
  <c r="R540" i="15" s="1"/>
  <c r="G540" i="3"/>
  <c r="H540" i="3"/>
  <c r="E541" i="3"/>
  <c r="F541" i="3"/>
  <c r="I541" i="3" s="1"/>
  <c r="R541" i="15" s="1"/>
  <c r="G541" i="3"/>
  <c r="H541" i="3"/>
  <c r="F542" i="3"/>
  <c r="I542" i="3" s="1"/>
  <c r="R542" i="15" s="1"/>
  <c r="G542" i="3"/>
  <c r="E543" i="3"/>
  <c r="F543" i="3"/>
  <c r="I543" i="3" s="1"/>
  <c r="R543" i="15" s="1"/>
  <c r="G543" i="3"/>
  <c r="H543" i="3"/>
  <c r="E544" i="3"/>
  <c r="F544" i="3"/>
  <c r="I544" i="3" s="1"/>
  <c r="R544" i="15" s="1"/>
  <c r="G544" i="3"/>
  <c r="H544" i="3"/>
  <c r="E545" i="3"/>
  <c r="F545" i="3"/>
  <c r="I545" i="3" s="1"/>
  <c r="R545" i="15" s="1"/>
  <c r="G545" i="3"/>
  <c r="H545" i="3"/>
  <c r="F546" i="3"/>
  <c r="I546" i="3" s="1"/>
  <c r="R546" i="15" s="1"/>
  <c r="G546" i="3"/>
  <c r="E547" i="3"/>
  <c r="F547" i="3"/>
  <c r="I547" i="3" s="1"/>
  <c r="R547" i="15" s="1"/>
  <c r="G547" i="3"/>
  <c r="H547" i="3"/>
  <c r="E548" i="3"/>
  <c r="F548" i="3"/>
  <c r="I548" i="3" s="1"/>
  <c r="R548" i="15" s="1"/>
  <c r="G548" i="3"/>
  <c r="H548" i="3"/>
  <c r="E549" i="3"/>
  <c r="F549" i="3"/>
  <c r="I549" i="3" s="1"/>
  <c r="R549" i="15" s="1"/>
  <c r="G549" i="3"/>
  <c r="H549" i="3"/>
  <c r="F550" i="3"/>
  <c r="I550" i="3" s="1"/>
  <c r="R550" i="15" s="1"/>
  <c r="G550" i="3"/>
  <c r="E551" i="3"/>
  <c r="F551" i="3"/>
  <c r="I551" i="3" s="1"/>
  <c r="R551" i="15" s="1"/>
  <c r="G551" i="3"/>
  <c r="H551" i="3"/>
  <c r="E552" i="3"/>
  <c r="F552" i="3"/>
  <c r="I552" i="3" s="1"/>
  <c r="R552" i="15" s="1"/>
  <c r="G552" i="3"/>
  <c r="H552" i="3"/>
  <c r="E553" i="3"/>
  <c r="F553" i="3"/>
  <c r="I553" i="3" s="1"/>
  <c r="R553" i="15" s="1"/>
  <c r="G553" i="3"/>
  <c r="H553" i="3"/>
  <c r="F554" i="3"/>
  <c r="I554" i="3" s="1"/>
  <c r="R554" i="15" s="1"/>
  <c r="G554" i="3"/>
  <c r="E555" i="3"/>
  <c r="F555" i="3"/>
  <c r="I555" i="3" s="1"/>
  <c r="R555" i="15" s="1"/>
  <c r="G555" i="3"/>
  <c r="H555" i="3"/>
  <c r="E556" i="3"/>
  <c r="F556" i="3"/>
  <c r="G556" i="3"/>
  <c r="H556" i="3"/>
  <c r="E557" i="3"/>
  <c r="F557" i="3"/>
  <c r="G557" i="3"/>
  <c r="H557" i="3"/>
  <c r="F558" i="3"/>
  <c r="G558" i="3"/>
  <c r="E559" i="3"/>
  <c r="F559" i="3"/>
  <c r="G559" i="3"/>
  <c r="H559" i="3"/>
  <c r="E560" i="3"/>
  <c r="F560" i="3"/>
  <c r="G560" i="3"/>
  <c r="H560" i="3"/>
  <c r="E561" i="3"/>
  <c r="F561" i="3"/>
  <c r="G561" i="3"/>
  <c r="H561" i="3"/>
  <c r="F562" i="3"/>
  <c r="G562" i="3"/>
  <c r="E563" i="3"/>
  <c r="F563" i="3"/>
  <c r="G563" i="3"/>
  <c r="H563" i="3"/>
  <c r="E564" i="3"/>
  <c r="F564" i="3"/>
  <c r="G564" i="3"/>
  <c r="H564" i="3"/>
  <c r="E565" i="3"/>
  <c r="F565" i="3"/>
  <c r="G565" i="3"/>
  <c r="H565" i="3"/>
  <c r="F566" i="3"/>
  <c r="G566" i="3"/>
  <c r="E567" i="3"/>
  <c r="F567" i="3"/>
  <c r="G567" i="3"/>
  <c r="H567" i="3"/>
  <c r="E568" i="3"/>
  <c r="F568" i="3"/>
  <c r="G568" i="3"/>
  <c r="H568" i="3"/>
  <c r="E569" i="3"/>
  <c r="F569" i="3"/>
  <c r="G569" i="3"/>
  <c r="H569" i="3"/>
  <c r="F570" i="3"/>
  <c r="G570" i="3"/>
  <c r="E571" i="3"/>
  <c r="F571" i="3"/>
  <c r="G571" i="3"/>
  <c r="H571" i="3"/>
  <c r="E572" i="3"/>
  <c r="F572" i="3"/>
  <c r="G572" i="3"/>
  <c r="H572" i="3"/>
  <c r="E573" i="3"/>
  <c r="F573" i="3"/>
  <c r="G573" i="3"/>
  <c r="H573" i="3"/>
  <c r="F574" i="3"/>
  <c r="G574" i="3"/>
  <c r="E575" i="3"/>
  <c r="F575" i="3"/>
  <c r="G575" i="3"/>
  <c r="H575" i="3"/>
  <c r="E576" i="3"/>
  <c r="F576" i="3"/>
  <c r="G576" i="3"/>
  <c r="H576" i="3"/>
  <c r="E577" i="3"/>
  <c r="F577" i="3"/>
  <c r="G577" i="3"/>
  <c r="H577" i="3"/>
  <c r="F578" i="3"/>
  <c r="G578" i="3"/>
  <c r="E579" i="3"/>
  <c r="F579" i="3"/>
  <c r="G579" i="3"/>
  <c r="H579" i="3"/>
  <c r="E580" i="3"/>
  <c r="F580" i="3"/>
  <c r="G580" i="3"/>
  <c r="H580" i="3"/>
  <c r="E581" i="3"/>
  <c r="F581" i="3"/>
  <c r="G581" i="3"/>
  <c r="H581" i="3"/>
  <c r="F582" i="3"/>
  <c r="G582" i="3"/>
  <c r="E583" i="3"/>
  <c r="F583" i="3"/>
  <c r="G583" i="3"/>
  <c r="H583" i="3"/>
  <c r="E584" i="3"/>
  <c r="F584" i="3"/>
  <c r="G584" i="3"/>
  <c r="H584" i="3"/>
  <c r="E585" i="3"/>
  <c r="F585" i="3"/>
  <c r="I585" i="3" s="1"/>
  <c r="R585" i="15" s="1"/>
  <c r="G585" i="3"/>
  <c r="H585" i="3"/>
  <c r="F586" i="3"/>
  <c r="I586" i="3" s="1"/>
  <c r="R586" i="15" s="1"/>
  <c r="G586" i="3"/>
  <c r="E587" i="3"/>
  <c r="F587" i="3"/>
  <c r="I587" i="3" s="1"/>
  <c r="R587" i="15" s="1"/>
  <c r="G587" i="3"/>
  <c r="H587" i="3"/>
  <c r="E588" i="3"/>
  <c r="F588" i="3"/>
  <c r="I588" i="3" s="1"/>
  <c r="R588" i="15" s="1"/>
  <c r="G588" i="3"/>
  <c r="H588" i="3"/>
  <c r="E589" i="3"/>
  <c r="F589" i="3"/>
  <c r="I589" i="3" s="1"/>
  <c r="R589" i="15" s="1"/>
  <c r="G589" i="3"/>
  <c r="H589" i="3"/>
  <c r="F590" i="3"/>
  <c r="I590" i="3" s="1"/>
  <c r="R590" i="15" s="1"/>
  <c r="G590" i="3"/>
  <c r="E591" i="3"/>
  <c r="F591" i="3"/>
  <c r="I591" i="3" s="1"/>
  <c r="R591" i="15" s="1"/>
  <c r="G591" i="3"/>
  <c r="H591" i="3"/>
  <c r="E592" i="3"/>
  <c r="F592" i="3"/>
  <c r="I592" i="3" s="1"/>
  <c r="R592" i="15" s="1"/>
  <c r="G592" i="3"/>
  <c r="H592" i="3"/>
  <c r="E593" i="3"/>
  <c r="F593" i="3"/>
  <c r="I593" i="3" s="1"/>
  <c r="R593" i="15" s="1"/>
  <c r="G593" i="3"/>
  <c r="H593" i="3"/>
  <c r="F594" i="3"/>
  <c r="I594" i="3" s="1"/>
  <c r="R594" i="15" s="1"/>
  <c r="G594" i="3"/>
  <c r="E595" i="3"/>
  <c r="F595" i="3"/>
  <c r="I595" i="3" s="1"/>
  <c r="R595" i="15" s="1"/>
  <c r="G595" i="3"/>
  <c r="H595" i="3"/>
  <c r="E596" i="3"/>
  <c r="F596" i="3"/>
  <c r="I596" i="3" s="1"/>
  <c r="R596" i="15" s="1"/>
  <c r="G596" i="3"/>
  <c r="H596" i="3"/>
  <c r="E597" i="3"/>
  <c r="F597" i="3"/>
  <c r="I597" i="3" s="1"/>
  <c r="R597" i="15" s="1"/>
  <c r="G597" i="3"/>
  <c r="H597" i="3"/>
  <c r="F598" i="3"/>
  <c r="I598" i="3" s="1"/>
  <c r="R598" i="15" s="1"/>
  <c r="G598" i="3"/>
  <c r="E599" i="3"/>
  <c r="F599" i="3"/>
  <c r="I599" i="3" s="1"/>
  <c r="R599" i="15" s="1"/>
  <c r="G599" i="3"/>
  <c r="H599" i="3"/>
  <c r="E600" i="3"/>
  <c r="F600" i="3"/>
  <c r="I600" i="3" s="1"/>
  <c r="R600" i="15" s="1"/>
  <c r="G600" i="3"/>
  <c r="H600" i="3"/>
  <c r="E601" i="3"/>
  <c r="F601" i="3"/>
  <c r="I601" i="3" s="1"/>
  <c r="R601" i="15" s="1"/>
  <c r="G601" i="3"/>
  <c r="H601" i="3"/>
  <c r="F602" i="3"/>
  <c r="I602" i="3" s="1"/>
  <c r="R602" i="15" s="1"/>
  <c r="G602" i="3"/>
  <c r="E603" i="3"/>
  <c r="F603" i="3"/>
  <c r="I603" i="3" s="1"/>
  <c r="R603" i="15" s="1"/>
  <c r="G603" i="3"/>
  <c r="H603" i="3"/>
  <c r="E604" i="3"/>
  <c r="F604" i="3"/>
  <c r="I604" i="3" s="1"/>
  <c r="R604" i="15" s="1"/>
  <c r="G604" i="3"/>
  <c r="H604" i="3"/>
  <c r="E605" i="3"/>
  <c r="F605" i="3"/>
  <c r="I605" i="3" s="1"/>
  <c r="R605" i="15" s="1"/>
  <c r="G605" i="3"/>
  <c r="H605" i="3"/>
  <c r="F606" i="3"/>
  <c r="I606" i="3" s="1"/>
  <c r="R606" i="15" s="1"/>
  <c r="G606" i="3"/>
  <c r="E607" i="3"/>
  <c r="F607" i="3"/>
  <c r="I607" i="3" s="1"/>
  <c r="R607" i="15" s="1"/>
  <c r="G607" i="3"/>
  <c r="H607" i="3"/>
  <c r="E608" i="3"/>
  <c r="F608" i="3"/>
  <c r="I608" i="3" s="1"/>
  <c r="R608" i="15" s="1"/>
  <c r="G608" i="3"/>
  <c r="H608" i="3"/>
  <c r="E609" i="3"/>
  <c r="F609" i="3"/>
  <c r="I609" i="3" s="1"/>
  <c r="R609" i="15" s="1"/>
  <c r="G609" i="3"/>
  <c r="H609" i="3"/>
  <c r="F610" i="3"/>
  <c r="I610" i="3" s="1"/>
  <c r="R610" i="15" s="1"/>
  <c r="G610" i="3"/>
  <c r="E611" i="3"/>
  <c r="F611" i="3"/>
  <c r="I611" i="3" s="1"/>
  <c r="R611" i="15" s="1"/>
  <c r="G611" i="3"/>
  <c r="H611" i="3"/>
  <c r="E612" i="3"/>
  <c r="F612" i="3"/>
  <c r="I612" i="3" s="1"/>
  <c r="R612" i="15" s="1"/>
  <c r="G612" i="3"/>
  <c r="H612" i="3"/>
  <c r="E613" i="3"/>
  <c r="F613" i="3"/>
  <c r="I613" i="3" s="1"/>
  <c r="R613" i="15" s="1"/>
  <c r="G613" i="3"/>
  <c r="H613" i="3"/>
  <c r="F614" i="3"/>
  <c r="I614" i="3" s="1"/>
  <c r="R614" i="15" s="1"/>
  <c r="G614" i="3"/>
  <c r="E615" i="3"/>
  <c r="F615" i="3"/>
  <c r="I615" i="3" s="1"/>
  <c r="R615" i="15" s="1"/>
  <c r="G615" i="3"/>
  <c r="H615" i="3"/>
  <c r="E616" i="3"/>
  <c r="F616" i="3"/>
  <c r="I616" i="3" s="1"/>
  <c r="R616" i="15" s="1"/>
  <c r="G616" i="3"/>
  <c r="H616" i="3"/>
  <c r="E617" i="3"/>
  <c r="F617" i="3"/>
  <c r="I617" i="3" s="1"/>
  <c r="R617" i="15" s="1"/>
  <c r="G617" i="3"/>
  <c r="H617" i="3"/>
  <c r="F618" i="3"/>
  <c r="I618" i="3" s="1"/>
  <c r="R618" i="15" s="1"/>
  <c r="G618" i="3"/>
  <c r="E619" i="3"/>
  <c r="F619" i="3"/>
  <c r="I619" i="3" s="1"/>
  <c r="R619" i="15" s="1"/>
  <c r="G619" i="3"/>
  <c r="H619" i="3"/>
  <c r="E620" i="3"/>
  <c r="F620" i="3"/>
  <c r="I620" i="3" s="1"/>
  <c r="R620" i="15" s="1"/>
  <c r="G620" i="3"/>
  <c r="H620" i="3"/>
  <c r="E621" i="3"/>
  <c r="F621" i="3"/>
  <c r="I621" i="3" s="1"/>
  <c r="R621" i="15" s="1"/>
  <c r="G621" i="3"/>
  <c r="H621" i="3"/>
  <c r="F622" i="3"/>
  <c r="I622" i="3" s="1"/>
  <c r="R622" i="15" s="1"/>
  <c r="G622" i="3"/>
  <c r="E623" i="3"/>
  <c r="F623" i="3"/>
  <c r="I623" i="3" s="1"/>
  <c r="R623" i="15" s="1"/>
  <c r="G623" i="3"/>
  <c r="H623" i="3"/>
  <c r="E624" i="3"/>
  <c r="F624" i="3"/>
  <c r="I624" i="3" s="1"/>
  <c r="R624" i="15" s="1"/>
  <c r="G624" i="3"/>
  <c r="H624" i="3"/>
  <c r="E625" i="3"/>
  <c r="F625" i="3"/>
  <c r="I625" i="3" s="1"/>
  <c r="R625" i="15" s="1"/>
  <c r="G625" i="3"/>
  <c r="H625" i="3"/>
  <c r="F626" i="3"/>
  <c r="I626" i="3" s="1"/>
  <c r="R626" i="15" s="1"/>
  <c r="G626" i="3"/>
  <c r="E627" i="3"/>
  <c r="F627" i="3"/>
  <c r="I627" i="3" s="1"/>
  <c r="R627" i="15" s="1"/>
  <c r="G627" i="3"/>
  <c r="H627" i="3"/>
  <c r="E628" i="3"/>
  <c r="F628" i="3"/>
  <c r="I628" i="3" s="1"/>
  <c r="R628" i="15" s="1"/>
  <c r="G628" i="3"/>
  <c r="H628" i="3"/>
  <c r="E629" i="3"/>
  <c r="F629" i="3"/>
  <c r="I629" i="3" s="1"/>
  <c r="R629" i="15" s="1"/>
  <c r="G629" i="3"/>
  <c r="H629" i="3"/>
  <c r="F630" i="3"/>
  <c r="I630" i="3" s="1"/>
  <c r="R630" i="15" s="1"/>
  <c r="G630" i="3"/>
  <c r="E631" i="3"/>
  <c r="F631" i="3"/>
  <c r="I631" i="3" s="1"/>
  <c r="R631" i="15" s="1"/>
  <c r="G631" i="3"/>
  <c r="H631" i="3"/>
  <c r="E632" i="3"/>
  <c r="F632" i="3"/>
  <c r="I632" i="3" s="1"/>
  <c r="R632" i="15" s="1"/>
  <c r="G632" i="3"/>
  <c r="H632" i="3"/>
  <c r="E633" i="3"/>
  <c r="F633" i="3"/>
  <c r="I633" i="3" s="1"/>
  <c r="R633" i="15" s="1"/>
  <c r="G633" i="3"/>
  <c r="H633" i="3"/>
  <c r="F634" i="3"/>
  <c r="I634" i="3" s="1"/>
  <c r="R634" i="15" s="1"/>
  <c r="G634" i="3"/>
  <c r="E635" i="3"/>
  <c r="F635" i="3"/>
  <c r="I635" i="3" s="1"/>
  <c r="R635" i="15" s="1"/>
  <c r="G635" i="3"/>
  <c r="H635" i="3"/>
  <c r="E636" i="3"/>
  <c r="F636" i="3"/>
  <c r="I636" i="3" s="1"/>
  <c r="R636" i="15" s="1"/>
  <c r="G636" i="3"/>
  <c r="H636" i="3"/>
  <c r="E637" i="3"/>
  <c r="F637" i="3"/>
  <c r="I637" i="3" s="1"/>
  <c r="R637" i="15" s="1"/>
  <c r="G637" i="3"/>
  <c r="H637" i="3"/>
  <c r="F638" i="3"/>
  <c r="I638" i="3" s="1"/>
  <c r="R638" i="15" s="1"/>
  <c r="G638" i="3"/>
  <c r="E639" i="3"/>
  <c r="F639" i="3"/>
  <c r="I639" i="3" s="1"/>
  <c r="R639" i="15" s="1"/>
  <c r="G639" i="3"/>
  <c r="H639" i="3"/>
  <c r="E640" i="3"/>
  <c r="F640" i="3"/>
  <c r="I640" i="3" s="1"/>
  <c r="R640" i="15" s="1"/>
  <c r="G640" i="3"/>
  <c r="H640" i="3"/>
  <c r="E641" i="3"/>
  <c r="F641" i="3"/>
  <c r="I641" i="3" s="1"/>
  <c r="R641" i="15" s="1"/>
  <c r="G641" i="3"/>
  <c r="H641" i="3"/>
  <c r="F642" i="3"/>
  <c r="I642" i="3" s="1"/>
  <c r="R642" i="15" s="1"/>
  <c r="G642" i="3"/>
  <c r="E643" i="3"/>
  <c r="F643" i="3"/>
  <c r="I643" i="3" s="1"/>
  <c r="R643" i="15" s="1"/>
  <c r="G643" i="3"/>
  <c r="H643" i="3"/>
  <c r="E644" i="3"/>
  <c r="F644" i="3"/>
  <c r="I644" i="3" s="1"/>
  <c r="R644" i="15" s="1"/>
  <c r="G644" i="3"/>
  <c r="H644" i="3"/>
  <c r="E645" i="3"/>
  <c r="F645" i="3"/>
  <c r="I645" i="3" s="1"/>
  <c r="R645" i="15" s="1"/>
  <c r="G645" i="3"/>
  <c r="H645" i="3"/>
  <c r="F646" i="3"/>
  <c r="I646" i="3" s="1"/>
  <c r="R646" i="15" s="1"/>
  <c r="G646" i="3"/>
  <c r="E647" i="3"/>
  <c r="F647" i="3"/>
  <c r="I647" i="3" s="1"/>
  <c r="R647" i="15" s="1"/>
  <c r="G647" i="3"/>
  <c r="H647" i="3"/>
  <c r="E648" i="3"/>
  <c r="F648" i="3"/>
  <c r="I648" i="3" s="1"/>
  <c r="R648" i="15" s="1"/>
  <c r="G648" i="3"/>
  <c r="H648" i="3"/>
  <c r="E649" i="3"/>
  <c r="F649" i="3"/>
  <c r="I649" i="3" s="1"/>
  <c r="R649" i="15" s="1"/>
  <c r="G649" i="3"/>
  <c r="H649" i="3"/>
  <c r="F650" i="3"/>
  <c r="I650" i="3" s="1"/>
  <c r="R650" i="15" s="1"/>
  <c r="G650" i="3"/>
  <c r="E651" i="3"/>
  <c r="F651" i="3"/>
  <c r="I651" i="3" s="1"/>
  <c r="R651" i="15" s="1"/>
  <c r="G651" i="3"/>
  <c r="H651" i="3"/>
  <c r="E652" i="3"/>
  <c r="F652" i="3"/>
  <c r="I652" i="3" s="1"/>
  <c r="R652" i="15" s="1"/>
  <c r="G652" i="3"/>
  <c r="H652" i="3"/>
  <c r="E653" i="3"/>
  <c r="F653" i="3"/>
  <c r="I653" i="3" s="1"/>
  <c r="R653" i="15" s="1"/>
  <c r="G653" i="3"/>
  <c r="H653" i="3"/>
  <c r="F654" i="3"/>
  <c r="I654" i="3" s="1"/>
  <c r="R654" i="15" s="1"/>
  <c r="G654" i="3"/>
  <c r="E655" i="3"/>
  <c r="F655" i="3"/>
  <c r="I655" i="3" s="1"/>
  <c r="R655" i="15" s="1"/>
  <c r="G655" i="3"/>
  <c r="H655" i="3"/>
  <c r="E656" i="3"/>
  <c r="F656" i="3"/>
  <c r="I656" i="3" s="1"/>
  <c r="R656" i="15" s="1"/>
  <c r="G656" i="3"/>
  <c r="H656" i="3"/>
  <c r="E657" i="3"/>
  <c r="F657" i="3"/>
  <c r="I657" i="3" s="1"/>
  <c r="R657" i="15" s="1"/>
  <c r="G657" i="3"/>
  <c r="H657" i="3"/>
  <c r="F658" i="3"/>
  <c r="I658" i="3" s="1"/>
  <c r="R658" i="15" s="1"/>
  <c r="G658" i="3"/>
  <c r="E659" i="3"/>
  <c r="F659" i="3"/>
  <c r="I659" i="3" s="1"/>
  <c r="R659" i="15" s="1"/>
  <c r="G659" i="3"/>
  <c r="H659" i="3"/>
  <c r="E660" i="3"/>
  <c r="F660" i="3"/>
  <c r="I660" i="3" s="1"/>
  <c r="R660" i="15" s="1"/>
  <c r="G660" i="3"/>
  <c r="H660" i="3"/>
  <c r="E661" i="3"/>
  <c r="F661" i="3"/>
  <c r="I661" i="3" s="1"/>
  <c r="R661" i="15" s="1"/>
  <c r="G661" i="3"/>
  <c r="H661" i="3"/>
  <c r="F662" i="3"/>
  <c r="I662" i="3" s="1"/>
  <c r="R662" i="15" s="1"/>
  <c r="G662" i="3"/>
  <c r="E663" i="3"/>
  <c r="F663" i="3"/>
  <c r="I663" i="3" s="1"/>
  <c r="R663" i="15" s="1"/>
  <c r="G663" i="3"/>
  <c r="H663" i="3"/>
  <c r="E664" i="3"/>
  <c r="F664" i="3"/>
  <c r="I664" i="3" s="1"/>
  <c r="R664" i="15" s="1"/>
  <c r="G664" i="3"/>
  <c r="H664" i="3"/>
  <c r="E665" i="3"/>
  <c r="F665" i="3"/>
  <c r="I665" i="3" s="1"/>
  <c r="R665" i="15" s="1"/>
  <c r="G665" i="3"/>
  <c r="H665" i="3"/>
  <c r="F666" i="3"/>
  <c r="I666" i="3" s="1"/>
  <c r="R666" i="15" s="1"/>
  <c r="G666" i="3"/>
  <c r="E667" i="3"/>
  <c r="F667" i="3"/>
  <c r="I667" i="3" s="1"/>
  <c r="R667" i="15" s="1"/>
  <c r="G667" i="3"/>
  <c r="H667" i="3"/>
  <c r="E668" i="3"/>
  <c r="F668" i="3"/>
  <c r="I668" i="3" s="1"/>
  <c r="R668" i="15" s="1"/>
  <c r="G668" i="3"/>
  <c r="H668" i="3"/>
  <c r="E669" i="3"/>
  <c r="F669" i="3"/>
  <c r="I669" i="3" s="1"/>
  <c r="R669" i="15" s="1"/>
  <c r="G669" i="3"/>
  <c r="H669" i="3"/>
  <c r="F670" i="3"/>
  <c r="I670" i="3" s="1"/>
  <c r="R670" i="15" s="1"/>
  <c r="G670" i="3"/>
  <c r="E671" i="3"/>
  <c r="F671" i="3"/>
  <c r="I671" i="3" s="1"/>
  <c r="R671" i="15" s="1"/>
  <c r="G671" i="3"/>
  <c r="H671" i="3"/>
  <c r="E672" i="3"/>
  <c r="F672" i="3"/>
  <c r="I672" i="3" s="1"/>
  <c r="R672" i="15" s="1"/>
  <c r="G672" i="3"/>
  <c r="H672" i="3"/>
  <c r="E673" i="3"/>
  <c r="F673" i="3"/>
  <c r="I673" i="3" s="1"/>
  <c r="R673" i="15" s="1"/>
  <c r="G673" i="3"/>
  <c r="H673" i="3"/>
  <c r="C673" i="3" s="1"/>
  <c r="F674" i="3"/>
  <c r="I674" i="3" s="1"/>
  <c r="R674" i="15" s="1"/>
  <c r="G674" i="3"/>
  <c r="E675" i="3"/>
  <c r="F675" i="3"/>
  <c r="I675" i="3" s="1"/>
  <c r="R675" i="15" s="1"/>
  <c r="G675" i="3"/>
  <c r="H675" i="3"/>
  <c r="E676" i="3"/>
  <c r="F676" i="3"/>
  <c r="I676" i="3" s="1"/>
  <c r="R676" i="15" s="1"/>
  <c r="G676" i="3"/>
  <c r="H676" i="3"/>
  <c r="E677" i="3"/>
  <c r="F677" i="3"/>
  <c r="I677" i="3" s="1"/>
  <c r="R677" i="15" s="1"/>
  <c r="G677" i="3"/>
  <c r="H677" i="3"/>
  <c r="F678" i="3"/>
  <c r="I678" i="3" s="1"/>
  <c r="R678" i="15" s="1"/>
  <c r="G678" i="3"/>
  <c r="E679" i="3"/>
  <c r="F679" i="3"/>
  <c r="I679" i="3" s="1"/>
  <c r="R679" i="15" s="1"/>
  <c r="G679" i="3"/>
  <c r="H679" i="3"/>
  <c r="E680" i="3"/>
  <c r="F680" i="3"/>
  <c r="I680" i="3" s="1"/>
  <c r="R680" i="15" s="1"/>
  <c r="G680" i="3"/>
  <c r="H680" i="3"/>
  <c r="E681" i="3"/>
  <c r="F681" i="3"/>
  <c r="I681" i="3" s="1"/>
  <c r="R681" i="15" s="1"/>
  <c r="G681" i="3"/>
  <c r="H681" i="3"/>
  <c r="F682" i="3"/>
  <c r="I682" i="3" s="1"/>
  <c r="R682" i="15" s="1"/>
  <c r="G682" i="3"/>
  <c r="E683" i="3"/>
  <c r="F683" i="3"/>
  <c r="I683" i="3" s="1"/>
  <c r="R683" i="15" s="1"/>
  <c r="G683" i="3"/>
  <c r="H683" i="3"/>
  <c r="E684" i="3"/>
  <c r="F684" i="3"/>
  <c r="I684" i="3" s="1"/>
  <c r="R684" i="15" s="1"/>
  <c r="G684" i="3"/>
  <c r="H684" i="3"/>
  <c r="E685" i="3"/>
  <c r="F685" i="3"/>
  <c r="I685" i="3" s="1"/>
  <c r="R685" i="15" s="1"/>
  <c r="G685" i="3"/>
  <c r="H685" i="3"/>
  <c r="F686" i="3"/>
  <c r="I686" i="3" s="1"/>
  <c r="R686" i="15" s="1"/>
  <c r="G686" i="3"/>
  <c r="E687" i="3"/>
  <c r="F687" i="3"/>
  <c r="I687" i="3" s="1"/>
  <c r="R687" i="15" s="1"/>
  <c r="G687" i="3"/>
  <c r="H687" i="3"/>
  <c r="E688" i="3"/>
  <c r="F688" i="3"/>
  <c r="I688" i="3" s="1"/>
  <c r="R688" i="15" s="1"/>
  <c r="G688" i="3"/>
  <c r="H688" i="3"/>
  <c r="E689" i="3"/>
  <c r="F689" i="3"/>
  <c r="I689" i="3" s="1"/>
  <c r="R689" i="15" s="1"/>
  <c r="G689" i="3"/>
  <c r="H689" i="3"/>
  <c r="F690" i="3"/>
  <c r="I690" i="3" s="1"/>
  <c r="R690" i="15" s="1"/>
  <c r="G690" i="3"/>
  <c r="E691" i="3"/>
  <c r="F691" i="3"/>
  <c r="I691" i="3" s="1"/>
  <c r="R691" i="15" s="1"/>
  <c r="G691" i="3"/>
  <c r="H691" i="3"/>
  <c r="E692" i="3"/>
  <c r="F692" i="3"/>
  <c r="I692" i="3" s="1"/>
  <c r="R692" i="15" s="1"/>
  <c r="G692" i="3"/>
  <c r="H692" i="3"/>
  <c r="E693" i="3"/>
  <c r="F693" i="3"/>
  <c r="I693" i="3" s="1"/>
  <c r="R693" i="15" s="1"/>
  <c r="G693" i="3"/>
  <c r="H693" i="3"/>
  <c r="F694" i="3"/>
  <c r="I694" i="3" s="1"/>
  <c r="R694" i="15" s="1"/>
  <c r="G694" i="3"/>
  <c r="E695" i="3"/>
  <c r="F695" i="3"/>
  <c r="I695" i="3" s="1"/>
  <c r="R695" i="15" s="1"/>
  <c r="G695" i="3"/>
  <c r="H695" i="3"/>
  <c r="E696" i="3"/>
  <c r="F696" i="3"/>
  <c r="I696" i="3" s="1"/>
  <c r="R696" i="15" s="1"/>
  <c r="G696" i="3"/>
  <c r="H696" i="3"/>
  <c r="E697" i="3"/>
  <c r="F697" i="3"/>
  <c r="I697" i="3" s="1"/>
  <c r="R697" i="15" s="1"/>
  <c r="G697" i="3"/>
  <c r="H697" i="3"/>
  <c r="F698" i="3"/>
  <c r="I698" i="3" s="1"/>
  <c r="R698" i="15" s="1"/>
  <c r="G698" i="3"/>
  <c r="E699" i="3"/>
  <c r="F699" i="3"/>
  <c r="I699" i="3" s="1"/>
  <c r="R699" i="15" s="1"/>
  <c r="G699" i="3"/>
  <c r="H699" i="3"/>
  <c r="E700" i="3"/>
  <c r="F700" i="3"/>
  <c r="I700" i="3" s="1"/>
  <c r="R700" i="15" s="1"/>
  <c r="G700" i="3"/>
  <c r="H700" i="3"/>
  <c r="E701" i="3"/>
  <c r="F701" i="3"/>
  <c r="I701" i="3" s="1"/>
  <c r="R701" i="15" s="1"/>
  <c r="G701" i="3"/>
  <c r="H701" i="3"/>
  <c r="F702" i="3"/>
  <c r="I702" i="3" s="1"/>
  <c r="R702" i="15" s="1"/>
  <c r="G702" i="3"/>
  <c r="E703" i="3"/>
  <c r="F703" i="3"/>
  <c r="I703" i="3" s="1"/>
  <c r="R703" i="15" s="1"/>
  <c r="G703" i="3"/>
  <c r="H703" i="3"/>
  <c r="E704" i="3"/>
  <c r="F704" i="3"/>
  <c r="I704" i="3" s="1"/>
  <c r="R704" i="15" s="1"/>
  <c r="G704" i="3"/>
  <c r="H704" i="3"/>
  <c r="E705" i="3"/>
  <c r="F705" i="3"/>
  <c r="I705" i="3" s="1"/>
  <c r="R705" i="15" s="1"/>
  <c r="G705" i="3"/>
  <c r="H705" i="3"/>
  <c r="F706" i="3"/>
  <c r="I706" i="3" s="1"/>
  <c r="R706" i="15" s="1"/>
  <c r="G706" i="3"/>
  <c r="E707" i="3"/>
  <c r="F707" i="3"/>
  <c r="I707" i="3" s="1"/>
  <c r="R707" i="15" s="1"/>
  <c r="G707" i="3"/>
  <c r="H707" i="3"/>
  <c r="E708" i="3"/>
  <c r="F708" i="3"/>
  <c r="I708" i="3" s="1"/>
  <c r="R708" i="15" s="1"/>
  <c r="G708" i="3"/>
  <c r="H708" i="3"/>
  <c r="E709" i="3"/>
  <c r="F709" i="3"/>
  <c r="I709" i="3" s="1"/>
  <c r="R709" i="15" s="1"/>
  <c r="G709" i="3"/>
  <c r="H709" i="3"/>
  <c r="F710" i="3"/>
  <c r="I710" i="3" s="1"/>
  <c r="R710" i="15" s="1"/>
  <c r="G710" i="3"/>
  <c r="E711" i="3"/>
  <c r="F711" i="3"/>
  <c r="I711" i="3" s="1"/>
  <c r="R711" i="15" s="1"/>
  <c r="G711" i="3"/>
  <c r="H711" i="3"/>
  <c r="E712" i="3"/>
  <c r="F712" i="3"/>
  <c r="I712" i="3" s="1"/>
  <c r="R712" i="15" s="1"/>
  <c r="G712" i="3"/>
  <c r="H712" i="3"/>
  <c r="E713" i="3"/>
  <c r="F713" i="3"/>
  <c r="I713" i="3" s="1"/>
  <c r="R713" i="15" s="1"/>
  <c r="G713" i="3"/>
  <c r="H713" i="3"/>
  <c r="F714" i="3"/>
  <c r="I714" i="3" s="1"/>
  <c r="R714" i="15" s="1"/>
  <c r="G714" i="3"/>
  <c r="E715" i="3"/>
  <c r="F715" i="3"/>
  <c r="I715" i="3" s="1"/>
  <c r="R715" i="15" s="1"/>
  <c r="G715" i="3"/>
  <c r="H715" i="3"/>
  <c r="E716" i="3"/>
  <c r="F716" i="3"/>
  <c r="I716" i="3" s="1"/>
  <c r="R716" i="15" s="1"/>
  <c r="G716" i="3"/>
  <c r="H716" i="3"/>
  <c r="E717" i="3"/>
  <c r="F717" i="3"/>
  <c r="I717" i="3" s="1"/>
  <c r="R717" i="15" s="1"/>
  <c r="G717" i="3"/>
  <c r="H717" i="3"/>
  <c r="F718" i="3"/>
  <c r="I718" i="3" s="1"/>
  <c r="R718" i="15" s="1"/>
  <c r="G718" i="3"/>
  <c r="E719" i="3"/>
  <c r="F719" i="3"/>
  <c r="I719" i="3" s="1"/>
  <c r="R719" i="15" s="1"/>
  <c r="G719" i="3"/>
  <c r="H719" i="3"/>
  <c r="E720" i="3"/>
  <c r="F720" i="3"/>
  <c r="I720" i="3" s="1"/>
  <c r="R720" i="15" s="1"/>
  <c r="G720" i="3"/>
  <c r="H720" i="3"/>
  <c r="E721" i="3"/>
  <c r="F721" i="3"/>
  <c r="I721" i="3" s="1"/>
  <c r="R721" i="15" s="1"/>
  <c r="G721" i="3"/>
  <c r="H721" i="3"/>
  <c r="F722" i="3"/>
  <c r="I722" i="3" s="1"/>
  <c r="R722" i="15" s="1"/>
  <c r="G722" i="3"/>
  <c r="E723" i="3"/>
  <c r="F723" i="3"/>
  <c r="I723" i="3" s="1"/>
  <c r="R723" i="15" s="1"/>
  <c r="G723" i="3"/>
  <c r="H723" i="3"/>
  <c r="E724" i="3"/>
  <c r="F724" i="3"/>
  <c r="I724" i="3" s="1"/>
  <c r="R724" i="15" s="1"/>
  <c r="G724" i="3"/>
  <c r="H724" i="3"/>
  <c r="E725" i="3"/>
  <c r="F725" i="3"/>
  <c r="I725" i="3" s="1"/>
  <c r="R725" i="15" s="1"/>
  <c r="G725" i="3"/>
  <c r="H725" i="3"/>
  <c r="F726" i="3"/>
  <c r="I726" i="3" s="1"/>
  <c r="R726" i="15" s="1"/>
  <c r="G726" i="3"/>
  <c r="E727" i="3"/>
  <c r="F727" i="3"/>
  <c r="I727" i="3" s="1"/>
  <c r="R727" i="15" s="1"/>
  <c r="G727" i="3"/>
  <c r="H727" i="3"/>
  <c r="E728" i="3"/>
  <c r="F728" i="3"/>
  <c r="I728" i="3" s="1"/>
  <c r="R728" i="15" s="1"/>
  <c r="G728" i="3"/>
  <c r="H728" i="3"/>
  <c r="E729" i="3"/>
  <c r="F729" i="3"/>
  <c r="I729" i="3" s="1"/>
  <c r="R729" i="15" s="1"/>
  <c r="G729" i="3"/>
  <c r="H729" i="3"/>
  <c r="F730" i="3"/>
  <c r="I730" i="3" s="1"/>
  <c r="R730" i="15" s="1"/>
  <c r="G730" i="3"/>
  <c r="E731" i="3"/>
  <c r="F731" i="3"/>
  <c r="I731" i="3" s="1"/>
  <c r="R731" i="15" s="1"/>
  <c r="G731" i="3"/>
  <c r="H731" i="3"/>
  <c r="E732" i="3"/>
  <c r="F732" i="3"/>
  <c r="I732" i="3" s="1"/>
  <c r="R732" i="15" s="1"/>
  <c r="G732" i="3"/>
  <c r="H732" i="3"/>
  <c r="E733" i="3"/>
  <c r="F733" i="3"/>
  <c r="I733" i="3" s="1"/>
  <c r="R733" i="15" s="1"/>
  <c r="G733" i="3"/>
  <c r="H733" i="3"/>
  <c r="F734" i="3"/>
  <c r="I734" i="3" s="1"/>
  <c r="R734" i="15" s="1"/>
  <c r="G734" i="3"/>
  <c r="E735" i="3"/>
  <c r="F735" i="3"/>
  <c r="I735" i="3" s="1"/>
  <c r="R735" i="15" s="1"/>
  <c r="G735" i="3"/>
  <c r="H735" i="3"/>
  <c r="E736" i="3"/>
  <c r="F736" i="3"/>
  <c r="I736" i="3" s="1"/>
  <c r="R736" i="15" s="1"/>
  <c r="G736" i="3"/>
  <c r="H736" i="3"/>
  <c r="E737" i="3"/>
  <c r="F737" i="3"/>
  <c r="I737" i="3" s="1"/>
  <c r="R737" i="15" s="1"/>
  <c r="G737" i="3"/>
  <c r="H737" i="3"/>
  <c r="F738" i="3"/>
  <c r="I738" i="3" s="1"/>
  <c r="R738" i="15" s="1"/>
  <c r="G738" i="3"/>
  <c r="E739" i="3"/>
  <c r="F739" i="3"/>
  <c r="I739" i="3" s="1"/>
  <c r="R739" i="15" s="1"/>
  <c r="G739" i="3"/>
  <c r="H739" i="3"/>
  <c r="E740" i="3"/>
  <c r="F740" i="3"/>
  <c r="I740" i="3" s="1"/>
  <c r="R740" i="15" s="1"/>
  <c r="G740" i="3"/>
  <c r="H740" i="3"/>
  <c r="E741" i="3"/>
  <c r="F741" i="3"/>
  <c r="I741" i="3" s="1"/>
  <c r="R741" i="15" s="1"/>
  <c r="G741" i="3"/>
  <c r="H741" i="3"/>
  <c r="F742" i="3"/>
  <c r="I742" i="3" s="1"/>
  <c r="R742" i="15" s="1"/>
  <c r="G742" i="3"/>
  <c r="E743" i="3"/>
  <c r="F743" i="3"/>
  <c r="I743" i="3" s="1"/>
  <c r="R743" i="15" s="1"/>
  <c r="G743" i="3"/>
  <c r="H743" i="3"/>
  <c r="E744" i="3"/>
  <c r="F744" i="3"/>
  <c r="I744" i="3" s="1"/>
  <c r="R744" i="15" s="1"/>
  <c r="G744" i="3"/>
  <c r="H744" i="3"/>
  <c r="E745" i="3"/>
  <c r="F745" i="3"/>
  <c r="I745" i="3" s="1"/>
  <c r="R745" i="15" s="1"/>
  <c r="G745" i="3"/>
  <c r="H745" i="3"/>
  <c r="F746" i="3"/>
  <c r="I746" i="3" s="1"/>
  <c r="R746" i="15" s="1"/>
  <c r="G746" i="3"/>
  <c r="E747" i="3"/>
  <c r="F747" i="3"/>
  <c r="I747" i="3" s="1"/>
  <c r="R747" i="15" s="1"/>
  <c r="G747" i="3"/>
  <c r="H747" i="3"/>
  <c r="E748" i="3"/>
  <c r="F748" i="3"/>
  <c r="I748" i="3" s="1"/>
  <c r="R748" i="15" s="1"/>
  <c r="G748" i="3"/>
  <c r="H748" i="3"/>
  <c r="E749" i="3"/>
  <c r="F749" i="3"/>
  <c r="I749" i="3" s="1"/>
  <c r="R749" i="15" s="1"/>
  <c r="G749" i="3"/>
  <c r="H749" i="3"/>
  <c r="F750" i="3"/>
  <c r="I750" i="3" s="1"/>
  <c r="R750" i="15" s="1"/>
  <c r="G750" i="3"/>
  <c r="E751" i="3"/>
  <c r="F751" i="3"/>
  <c r="I751" i="3" s="1"/>
  <c r="R751" i="15" s="1"/>
  <c r="G751" i="3"/>
  <c r="H751" i="3"/>
  <c r="E752" i="3"/>
  <c r="F752" i="3"/>
  <c r="I752" i="3" s="1"/>
  <c r="R752" i="15" s="1"/>
  <c r="G752" i="3"/>
  <c r="H752" i="3"/>
  <c r="E753" i="3"/>
  <c r="F753" i="3"/>
  <c r="I753" i="3" s="1"/>
  <c r="R753" i="15" s="1"/>
  <c r="G753" i="3"/>
  <c r="H753" i="3"/>
  <c r="F754" i="3"/>
  <c r="I754" i="3" s="1"/>
  <c r="R754" i="15" s="1"/>
  <c r="G754" i="3"/>
  <c r="E755" i="3"/>
  <c r="F755" i="3"/>
  <c r="I755" i="3" s="1"/>
  <c r="R755" i="15" s="1"/>
  <c r="G755" i="3"/>
  <c r="H755" i="3"/>
  <c r="E756" i="3"/>
  <c r="F756" i="3"/>
  <c r="I756" i="3" s="1"/>
  <c r="R756" i="15" s="1"/>
  <c r="G756" i="3"/>
  <c r="H756" i="3"/>
  <c r="E757" i="3"/>
  <c r="F757" i="3"/>
  <c r="I757" i="3" s="1"/>
  <c r="R757" i="15" s="1"/>
  <c r="G757" i="3"/>
  <c r="H757" i="3"/>
  <c r="F758" i="3"/>
  <c r="I758" i="3" s="1"/>
  <c r="R758" i="15" s="1"/>
  <c r="G758" i="3"/>
  <c r="E759" i="3"/>
  <c r="F759" i="3"/>
  <c r="I759" i="3" s="1"/>
  <c r="R759" i="15" s="1"/>
  <c r="G759" i="3"/>
  <c r="H759" i="3"/>
  <c r="E760" i="3"/>
  <c r="F760" i="3"/>
  <c r="I760" i="3" s="1"/>
  <c r="R760" i="15" s="1"/>
  <c r="G760" i="3"/>
  <c r="H760" i="3"/>
  <c r="E761" i="3"/>
  <c r="F761" i="3"/>
  <c r="I761" i="3" s="1"/>
  <c r="R761" i="15" s="1"/>
  <c r="G761" i="3"/>
  <c r="H761" i="3"/>
  <c r="F762" i="3"/>
  <c r="I762" i="3" s="1"/>
  <c r="R762" i="15" s="1"/>
  <c r="G762" i="3"/>
  <c r="E763" i="3"/>
  <c r="F763" i="3"/>
  <c r="I763" i="3" s="1"/>
  <c r="R763" i="15" s="1"/>
  <c r="G763" i="3"/>
  <c r="H763" i="3"/>
  <c r="E764" i="3"/>
  <c r="F764" i="3"/>
  <c r="I764" i="3" s="1"/>
  <c r="R764" i="15" s="1"/>
  <c r="G764" i="3"/>
  <c r="H764" i="3"/>
  <c r="E765" i="3"/>
  <c r="F765" i="3"/>
  <c r="I765" i="3" s="1"/>
  <c r="R765" i="15" s="1"/>
  <c r="G765" i="3"/>
  <c r="H765" i="3"/>
  <c r="F766" i="3"/>
  <c r="I766" i="3" s="1"/>
  <c r="R766" i="15" s="1"/>
  <c r="G766" i="3"/>
  <c r="E767" i="3"/>
  <c r="F767" i="3"/>
  <c r="I767" i="3" s="1"/>
  <c r="R767" i="15" s="1"/>
  <c r="G767" i="3"/>
  <c r="H767" i="3"/>
  <c r="E768" i="3"/>
  <c r="F768" i="3"/>
  <c r="I768" i="3" s="1"/>
  <c r="R768" i="15" s="1"/>
  <c r="G768" i="3"/>
  <c r="H768" i="3"/>
  <c r="E769" i="3"/>
  <c r="F769" i="3"/>
  <c r="I769" i="3" s="1"/>
  <c r="R769" i="15" s="1"/>
  <c r="G769" i="3"/>
  <c r="H769" i="3"/>
  <c r="F770" i="3"/>
  <c r="I770" i="3" s="1"/>
  <c r="R770" i="15" s="1"/>
  <c r="G770" i="3"/>
  <c r="E771" i="3"/>
  <c r="F771" i="3"/>
  <c r="I771" i="3" s="1"/>
  <c r="R771" i="15" s="1"/>
  <c r="G771" i="3"/>
  <c r="H771" i="3"/>
  <c r="E772" i="3"/>
  <c r="F772" i="3"/>
  <c r="I772" i="3" s="1"/>
  <c r="R772" i="15" s="1"/>
  <c r="G772" i="3"/>
  <c r="H772" i="3"/>
  <c r="E773" i="3"/>
  <c r="F773" i="3"/>
  <c r="I773" i="3" s="1"/>
  <c r="R773" i="15" s="1"/>
  <c r="G773" i="3"/>
  <c r="H773" i="3"/>
  <c r="F774" i="3"/>
  <c r="I774" i="3" s="1"/>
  <c r="R774" i="15" s="1"/>
  <c r="G774" i="3"/>
  <c r="E775" i="3"/>
  <c r="F775" i="3"/>
  <c r="I775" i="3" s="1"/>
  <c r="R775" i="15" s="1"/>
  <c r="G775" i="3"/>
  <c r="H775" i="3"/>
  <c r="E776" i="3"/>
  <c r="F776" i="3"/>
  <c r="I776" i="3" s="1"/>
  <c r="R776" i="15" s="1"/>
  <c r="G776" i="3"/>
  <c r="H776" i="3"/>
  <c r="E777" i="3"/>
  <c r="F777" i="3"/>
  <c r="I777" i="3" s="1"/>
  <c r="R777" i="15" s="1"/>
  <c r="G777" i="3"/>
  <c r="H777" i="3"/>
  <c r="F778" i="3"/>
  <c r="I778" i="3" s="1"/>
  <c r="R778" i="15" s="1"/>
  <c r="G778" i="3"/>
  <c r="E779" i="3"/>
  <c r="F779" i="3"/>
  <c r="I779" i="3" s="1"/>
  <c r="R779" i="15" s="1"/>
  <c r="G779" i="3"/>
  <c r="H779" i="3"/>
  <c r="E780" i="3"/>
  <c r="F780" i="3"/>
  <c r="I780" i="3" s="1"/>
  <c r="R780" i="15" s="1"/>
  <c r="G780" i="3"/>
  <c r="H780" i="3"/>
  <c r="E781" i="3"/>
  <c r="F781" i="3"/>
  <c r="I781" i="3" s="1"/>
  <c r="R781" i="15" s="1"/>
  <c r="G781" i="3"/>
  <c r="H781" i="3"/>
  <c r="F782" i="3"/>
  <c r="I782" i="3" s="1"/>
  <c r="R782" i="15" s="1"/>
  <c r="G782" i="3"/>
  <c r="E783" i="3"/>
  <c r="F783" i="3"/>
  <c r="I783" i="3" s="1"/>
  <c r="R783" i="15" s="1"/>
  <c r="G783" i="3"/>
  <c r="H783" i="3"/>
  <c r="E784" i="3"/>
  <c r="F784" i="3"/>
  <c r="I784" i="3" s="1"/>
  <c r="R784" i="15" s="1"/>
  <c r="G784" i="3"/>
  <c r="H784" i="3"/>
  <c r="E785" i="3"/>
  <c r="F785" i="3"/>
  <c r="I785" i="3" s="1"/>
  <c r="R785" i="15" s="1"/>
  <c r="G785" i="3"/>
  <c r="H785" i="3"/>
  <c r="F786" i="3"/>
  <c r="I786" i="3" s="1"/>
  <c r="R786" i="15" s="1"/>
  <c r="G786" i="3"/>
  <c r="E787" i="3"/>
  <c r="F787" i="3"/>
  <c r="I787" i="3" s="1"/>
  <c r="R787" i="15" s="1"/>
  <c r="G787" i="3"/>
  <c r="H787" i="3"/>
  <c r="E788" i="3"/>
  <c r="F788" i="3"/>
  <c r="I788" i="3" s="1"/>
  <c r="R788" i="15" s="1"/>
  <c r="G788" i="3"/>
  <c r="H788" i="3"/>
  <c r="E789" i="3"/>
  <c r="F789" i="3"/>
  <c r="I789" i="3" s="1"/>
  <c r="R789" i="15" s="1"/>
  <c r="G789" i="3"/>
  <c r="H789" i="3"/>
  <c r="F790" i="3"/>
  <c r="I790" i="3" s="1"/>
  <c r="R790" i="15" s="1"/>
  <c r="G790" i="3"/>
  <c r="E791" i="3"/>
  <c r="F791" i="3"/>
  <c r="I791" i="3" s="1"/>
  <c r="R791" i="15" s="1"/>
  <c r="G791" i="3"/>
  <c r="H791" i="3"/>
  <c r="E792" i="3"/>
  <c r="F792" i="3"/>
  <c r="I792" i="3" s="1"/>
  <c r="R792" i="15" s="1"/>
  <c r="G792" i="3"/>
  <c r="H792" i="3"/>
  <c r="E793" i="3"/>
  <c r="F793" i="3"/>
  <c r="I793" i="3" s="1"/>
  <c r="R793" i="15" s="1"/>
  <c r="G793" i="3"/>
  <c r="H793" i="3"/>
  <c r="F794" i="3"/>
  <c r="I794" i="3" s="1"/>
  <c r="R794" i="15" s="1"/>
  <c r="G794" i="3"/>
  <c r="E795" i="3"/>
  <c r="F795" i="3"/>
  <c r="I795" i="3" s="1"/>
  <c r="R795" i="15" s="1"/>
  <c r="G795" i="3"/>
  <c r="H795" i="3"/>
  <c r="E796" i="3"/>
  <c r="F796" i="3"/>
  <c r="I796" i="3" s="1"/>
  <c r="R796" i="15" s="1"/>
  <c r="G796" i="3"/>
  <c r="H796" i="3"/>
  <c r="E797" i="3"/>
  <c r="F797" i="3"/>
  <c r="I797" i="3" s="1"/>
  <c r="R797" i="15" s="1"/>
  <c r="G797" i="3"/>
  <c r="H797" i="3"/>
  <c r="F798" i="3"/>
  <c r="I798" i="3" s="1"/>
  <c r="R798" i="15" s="1"/>
  <c r="G798" i="3"/>
  <c r="E799" i="3"/>
  <c r="F799" i="3"/>
  <c r="I799" i="3" s="1"/>
  <c r="R799" i="15" s="1"/>
  <c r="G799" i="3"/>
  <c r="H799" i="3"/>
  <c r="E800" i="3"/>
  <c r="F800" i="3"/>
  <c r="I800" i="3" s="1"/>
  <c r="R800" i="15" s="1"/>
  <c r="G800" i="3"/>
  <c r="H800" i="3"/>
  <c r="E801" i="3"/>
  <c r="F801" i="3"/>
  <c r="I801" i="3" s="1"/>
  <c r="R801" i="15" s="1"/>
  <c r="G801" i="3"/>
  <c r="H801" i="3"/>
  <c r="F802" i="3"/>
  <c r="I802" i="3" s="1"/>
  <c r="R802" i="15" s="1"/>
  <c r="G802" i="3"/>
  <c r="E803" i="3"/>
  <c r="F803" i="3"/>
  <c r="I803" i="3" s="1"/>
  <c r="R803" i="15" s="1"/>
  <c r="G803" i="3"/>
  <c r="H803" i="3"/>
  <c r="E804" i="3"/>
  <c r="F804" i="3"/>
  <c r="I804" i="3" s="1"/>
  <c r="R804" i="15" s="1"/>
  <c r="G804" i="3"/>
  <c r="H804" i="3"/>
  <c r="E805" i="3"/>
  <c r="F805" i="3"/>
  <c r="I805" i="3" s="1"/>
  <c r="R805" i="15" s="1"/>
  <c r="G805" i="3"/>
  <c r="H805" i="3"/>
  <c r="F806" i="3"/>
  <c r="I806" i="3" s="1"/>
  <c r="R806" i="15" s="1"/>
  <c r="G806" i="3"/>
  <c r="E807" i="3"/>
  <c r="F807" i="3"/>
  <c r="I807" i="3" s="1"/>
  <c r="R807" i="15" s="1"/>
  <c r="G807" i="3"/>
  <c r="H807" i="3"/>
  <c r="E808" i="3"/>
  <c r="F808" i="3"/>
  <c r="I808" i="3" s="1"/>
  <c r="R808" i="15" s="1"/>
  <c r="G808" i="3"/>
  <c r="H808" i="3"/>
  <c r="E809" i="3"/>
  <c r="F809" i="3"/>
  <c r="I809" i="3" s="1"/>
  <c r="R809" i="15" s="1"/>
  <c r="G809" i="3"/>
  <c r="H809" i="3"/>
  <c r="F810" i="3"/>
  <c r="I810" i="3" s="1"/>
  <c r="R810" i="15" s="1"/>
  <c r="G810" i="3"/>
  <c r="E811" i="3"/>
  <c r="F811" i="3"/>
  <c r="I811" i="3" s="1"/>
  <c r="R811" i="15" s="1"/>
  <c r="G811" i="3"/>
  <c r="H811" i="3"/>
  <c r="E812" i="3"/>
  <c r="F812" i="3"/>
  <c r="I812" i="3" s="1"/>
  <c r="R812" i="15" s="1"/>
  <c r="G812" i="3"/>
  <c r="H812" i="3"/>
  <c r="E813" i="3"/>
  <c r="F813" i="3"/>
  <c r="I813" i="3" s="1"/>
  <c r="R813" i="15" s="1"/>
  <c r="G813" i="3"/>
  <c r="H813" i="3"/>
  <c r="F814" i="3"/>
  <c r="I814" i="3" s="1"/>
  <c r="R814" i="15" s="1"/>
  <c r="G814" i="3"/>
  <c r="E815" i="3"/>
  <c r="F815" i="3"/>
  <c r="I815" i="3" s="1"/>
  <c r="R815" i="15" s="1"/>
  <c r="G815" i="3"/>
  <c r="H815" i="3"/>
  <c r="E816" i="3"/>
  <c r="F816" i="3"/>
  <c r="I816" i="3" s="1"/>
  <c r="R816" i="15" s="1"/>
  <c r="G816" i="3"/>
  <c r="H816" i="3"/>
  <c r="E817" i="3"/>
  <c r="F817" i="3"/>
  <c r="I817" i="3" s="1"/>
  <c r="R817" i="15" s="1"/>
  <c r="G817" i="3"/>
  <c r="H817" i="3"/>
  <c r="F818" i="3"/>
  <c r="I818" i="3" s="1"/>
  <c r="R818" i="15" s="1"/>
  <c r="G818" i="3"/>
  <c r="E819" i="3"/>
  <c r="F819" i="3"/>
  <c r="I819" i="3" s="1"/>
  <c r="R819" i="15" s="1"/>
  <c r="G819" i="3"/>
  <c r="H819" i="3"/>
  <c r="E820" i="3"/>
  <c r="F820" i="3"/>
  <c r="I820" i="3" s="1"/>
  <c r="R820" i="15" s="1"/>
  <c r="G820" i="3"/>
  <c r="H820" i="3"/>
  <c r="E821" i="3"/>
  <c r="F821" i="3"/>
  <c r="I821" i="3" s="1"/>
  <c r="R821" i="15" s="1"/>
  <c r="G821" i="3"/>
  <c r="H821" i="3"/>
  <c r="F822" i="3"/>
  <c r="I822" i="3" s="1"/>
  <c r="R822" i="15" s="1"/>
  <c r="G822" i="3"/>
  <c r="E823" i="3"/>
  <c r="F823" i="3"/>
  <c r="I823" i="3" s="1"/>
  <c r="R823" i="15" s="1"/>
  <c r="G823" i="3"/>
  <c r="H823" i="3"/>
  <c r="E824" i="3"/>
  <c r="F824" i="3"/>
  <c r="I824" i="3" s="1"/>
  <c r="R824" i="15" s="1"/>
  <c r="G824" i="3"/>
  <c r="H824" i="3"/>
  <c r="E825" i="3"/>
  <c r="F825" i="3"/>
  <c r="I825" i="3" s="1"/>
  <c r="R825" i="15" s="1"/>
  <c r="G825" i="3"/>
  <c r="H825" i="3"/>
  <c r="F826" i="3"/>
  <c r="I826" i="3" s="1"/>
  <c r="R826" i="15" s="1"/>
  <c r="G826" i="3"/>
  <c r="E827" i="3"/>
  <c r="F827" i="3"/>
  <c r="I827" i="3" s="1"/>
  <c r="R827" i="15" s="1"/>
  <c r="G827" i="3"/>
  <c r="H827" i="3"/>
  <c r="E828" i="3"/>
  <c r="F828" i="3"/>
  <c r="I828" i="3" s="1"/>
  <c r="R828" i="15" s="1"/>
  <c r="G828" i="3"/>
  <c r="H828" i="3"/>
  <c r="E829" i="3"/>
  <c r="F829" i="3"/>
  <c r="I829" i="3" s="1"/>
  <c r="R829" i="15" s="1"/>
  <c r="G829" i="3"/>
  <c r="H829" i="3"/>
  <c r="F830" i="3"/>
  <c r="I830" i="3" s="1"/>
  <c r="R830" i="15" s="1"/>
  <c r="G830" i="3"/>
  <c r="E831" i="3"/>
  <c r="F831" i="3"/>
  <c r="I831" i="3" s="1"/>
  <c r="R831" i="15" s="1"/>
  <c r="G831" i="3"/>
  <c r="H831" i="3"/>
  <c r="E832" i="3"/>
  <c r="F832" i="3"/>
  <c r="I832" i="3" s="1"/>
  <c r="R832" i="15" s="1"/>
  <c r="G832" i="3"/>
  <c r="H832" i="3"/>
  <c r="E833" i="3"/>
  <c r="F833" i="3"/>
  <c r="I833" i="3" s="1"/>
  <c r="R833" i="15" s="1"/>
  <c r="G833" i="3"/>
  <c r="H833" i="3"/>
  <c r="F834" i="3"/>
  <c r="I834" i="3" s="1"/>
  <c r="R834" i="15" s="1"/>
  <c r="G834" i="3"/>
  <c r="E835" i="3"/>
  <c r="F835" i="3"/>
  <c r="I835" i="3" s="1"/>
  <c r="R835" i="15" s="1"/>
  <c r="G835" i="3"/>
  <c r="H835" i="3"/>
  <c r="E836" i="3"/>
  <c r="F836" i="3"/>
  <c r="I836" i="3" s="1"/>
  <c r="R836" i="15" s="1"/>
  <c r="G836" i="3"/>
  <c r="H836" i="3"/>
  <c r="E837" i="3"/>
  <c r="F837" i="3"/>
  <c r="I837" i="3" s="1"/>
  <c r="R837" i="15" s="1"/>
  <c r="G837" i="3"/>
  <c r="H837" i="3"/>
  <c r="F838" i="3"/>
  <c r="I838" i="3" s="1"/>
  <c r="R838" i="15" s="1"/>
  <c r="G838" i="3"/>
  <c r="E839" i="3"/>
  <c r="F839" i="3"/>
  <c r="I839" i="3" s="1"/>
  <c r="R839" i="15" s="1"/>
  <c r="G839" i="3"/>
  <c r="H839" i="3"/>
  <c r="E840" i="3"/>
  <c r="F840" i="3"/>
  <c r="I840" i="3" s="1"/>
  <c r="R840" i="15" s="1"/>
  <c r="G840" i="3"/>
  <c r="H840" i="3"/>
  <c r="E841" i="3"/>
  <c r="F841" i="3"/>
  <c r="I841" i="3" s="1"/>
  <c r="R841" i="15" s="1"/>
  <c r="G841" i="3"/>
  <c r="H841" i="3"/>
  <c r="F842" i="3"/>
  <c r="I842" i="3" s="1"/>
  <c r="R842" i="15" s="1"/>
  <c r="G842" i="3"/>
  <c r="E843" i="3"/>
  <c r="F843" i="3"/>
  <c r="I843" i="3" s="1"/>
  <c r="R843" i="15" s="1"/>
  <c r="G843" i="3"/>
  <c r="H843" i="3"/>
  <c r="E844" i="3"/>
  <c r="F844" i="3"/>
  <c r="I844" i="3" s="1"/>
  <c r="R844" i="15" s="1"/>
  <c r="G844" i="3"/>
  <c r="H844" i="3"/>
  <c r="E845" i="3"/>
  <c r="F845" i="3"/>
  <c r="I845" i="3" s="1"/>
  <c r="R845" i="15" s="1"/>
  <c r="G845" i="3"/>
  <c r="H845" i="3"/>
  <c r="F846" i="3"/>
  <c r="I846" i="3" s="1"/>
  <c r="R846" i="15" s="1"/>
  <c r="G846" i="3"/>
  <c r="E847" i="3"/>
  <c r="F847" i="3"/>
  <c r="I847" i="3" s="1"/>
  <c r="R847" i="15" s="1"/>
  <c r="G847" i="3"/>
  <c r="H847" i="3"/>
  <c r="E848" i="3"/>
  <c r="F848" i="3"/>
  <c r="I848" i="3" s="1"/>
  <c r="R848" i="15" s="1"/>
  <c r="G848" i="3"/>
  <c r="H848" i="3"/>
  <c r="E849" i="3"/>
  <c r="F849" i="3"/>
  <c r="I849" i="3" s="1"/>
  <c r="R849" i="15" s="1"/>
  <c r="G849" i="3"/>
  <c r="H849" i="3"/>
  <c r="C849" i="3" s="1"/>
  <c r="F850" i="3"/>
  <c r="I850" i="3" s="1"/>
  <c r="R850" i="15" s="1"/>
  <c r="G850" i="3"/>
  <c r="E851" i="3"/>
  <c r="F851" i="3"/>
  <c r="I851" i="3" s="1"/>
  <c r="R851" i="15" s="1"/>
  <c r="G851" i="3"/>
  <c r="H851" i="3"/>
  <c r="E852" i="3"/>
  <c r="F852" i="3"/>
  <c r="I852" i="3" s="1"/>
  <c r="R852" i="15" s="1"/>
  <c r="G852" i="3"/>
  <c r="H852" i="3"/>
  <c r="E853" i="3"/>
  <c r="F853" i="3"/>
  <c r="I853" i="3" s="1"/>
  <c r="R853" i="15" s="1"/>
  <c r="G853" i="3"/>
  <c r="H853" i="3"/>
  <c r="F854" i="3"/>
  <c r="I854" i="3" s="1"/>
  <c r="R854" i="15" s="1"/>
  <c r="G854" i="3"/>
  <c r="E855" i="3"/>
  <c r="F855" i="3"/>
  <c r="I855" i="3" s="1"/>
  <c r="R855" i="15" s="1"/>
  <c r="G855" i="3"/>
  <c r="H855" i="3"/>
  <c r="E856" i="3"/>
  <c r="F856" i="3"/>
  <c r="I856" i="3" s="1"/>
  <c r="R856" i="15" s="1"/>
  <c r="G856" i="3"/>
  <c r="H856" i="3"/>
  <c r="E857" i="3"/>
  <c r="F857" i="3"/>
  <c r="I857" i="3" s="1"/>
  <c r="R857" i="15" s="1"/>
  <c r="G857" i="3"/>
  <c r="H857" i="3"/>
  <c r="F858" i="3"/>
  <c r="I858" i="3" s="1"/>
  <c r="R858" i="15" s="1"/>
  <c r="G858" i="3"/>
  <c r="E859" i="3"/>
  <c r="F859" i="3"/>
  <c r="I859" i="3" s="1"/>
  <c r="R859" i="15" s="1"/>
  <c r="G859" i="3"/>
  <c r="H859" i="3"/>
  <c r="E860" i="3"/>
  <c r="F860" i="3"/>
  <c r="I860" i="3" s="1"/>
  <c r="R860" i="15" s="1"/>
  <c r="G860" i="3"/>
  <c r="H860" i="3"/>
  <c r="E861" i="3"/>
  <c r="F861" i="3"/>
  <c r="I861" i="3" s="1"/>
  <c r="R861" i="15" s="1"/>
  <c r="G861" i="3"/>
  <c r="H861" i="3"/>
  <c r="F862" i="3"/>
  <c r="I862" i="3" s="1"/>
  <c r="R862" i="15" s="1"/>
  <c r="G862" i="3"/>
  <c r="E863" i="3"/>
  <c r="F863" i="3"/>
  <c r="I863" i="3" s="1"/>
  <c r="R863" i="15" s="1"/>
  <c r="G863" i="3"/>
  <c r="H863" i="3"/>
  <c r="E864" i="3"/>
  <c r="F864" i="3"/>
  <c r="I864" i="3" s="1"/>
  <c r="R864" i="15" s="1"/>
  <c r="G864" i="3"/>
  <c r="H864" i="3"/>
  <c r="E865" i="3"/>
  <c r="F865" i="3"/>
  <c r="I865" i="3" s="1"/>
  <c r="R865" i="15" s="1"/>
  <c r="G865" i="3"/>
  <c r="H865" i="3"/>
  <c r="F866" i="3"/>
  <c r="I866" i="3" s="1"/>
  <c r="R866" i="15" s="1"/>
  <c r="G866" i="3"/>
  <c r="E867" i="3"/>
  <c r="F867" i="3"/>
  <c r="I867" i="3" s="1"/>
  <c r="R867" i="15" s="1"/>
  <c r="G867" i="3"/>
  <c r="H867" i="3"/>
  <c r="E868" i="3"/>
  <c r="F868" i="3"/>
  <c r="I868" i="3" s="1"/>
  <c r="R868" i="15" s="1"/>
  <c r="G868" i="3"/>
  <c r="H868" i="3"/>
  <c r="E869" i="3"/>
  <c r="F869" i="3"/>
  <c r="I869" i="3" s="1"/>
  <c r="R869" i="15" s="1"/>
  <c r="G869" i="3"/>
  <c r="H869" i="3"/>
  <c r="F870" i="3"/>
  <c r="I870" i="3" s="1"/>
  <c r="R870" i="15" s="1"/>
  <c r="G870" i="3"/>
  <c r="E871" i="3"/>
  <c r="F871" i="3"/>
  <c r="I871" i="3" s="1"/>
  <c r="R871" i="15" s="1"/>
  <c r="G871" i="3"/>
  <c r="H871" i="3"/>
  <c r="E872" i="3"/>
  <c r="F872" i="3"/>
  <c r="I872" i="3" s="1"/>
  <c r="R872" i="15" s="1"/>
  <c r="G872" i="3"/>
  <c r="H872" i="3"/>
  <c r="E873" i="3"/>
  <c r="F873" i="3"/>
  <c r="I873" i="3" s="1"/>
  <c r="R873" i="15" s="1"/>
  <c r="G873" i="3"/>
  <c r="H873" i="3"/>
  <c r="F874" i="3"/>
  <c r="I874" i="3" s="1"/>
  <c r="R874" i="15" s="1"/>
  <c r="G874" i="3"/>
  <c r="E875" i="3"/>
  <c r="F875" i="3"/>
  <c r="I875" i="3" s="1"/>
  <c r="R875" i="15" s="1"/>
  <c r="G875" i="3"/>
  <c r="H875" i="3"/>
  <c r="E876" i="3"/>
  <c r="F876" i="3"/>
  <c r="I876" i="3" s="1"/>
  <c r="R876" i="15" s="1"/>
  <c r="G876" i="3"/>
  <c r="H876" i="3"/>
  <c r="E877" i="3"/>
  <c r="F877" i="3"/>
  <c r="I877" i="3" s="1"/>
  <c r="R877" i="15" s="1"/>
  <c r="G877" i="3"/>
  <c r="H877" i="3"/>
  <c r="F878" i="3"/>
  <c r="I878" i="3" s="1"/>
  <c r="R878" i="15" s="1"/>
  <c r="G878" i="3"/>
  <c r="E879" i="3"/>
  <c r="F879" i="3"/>
  <c r="I879" i="3" s="1"/>
  <c r="R879" i="15" s="1"/>
  <c r="G879" i="3"/>
  <c r="H879" i="3"/>
  <c r="E880" i="3"/>
  <c r="F880" i="3"/>
  <c r="I880" i="3" s="1"/>
  <c r="R880" i="15" s="1"/>
  <c r="G880" i="3"/>
  <c r="H880" i="3"/>
  <c r="E881" i="3"/>
  <c r="F881" i="3"/>
  <c r="I881" i="3" s="1"/>
  <c r="R881" i="15" s="1"/>
  <c r="G881" i="3"/>
  <c r="H881" i="3"/>
  <c r="F882" i="3"/>
  <c r="I882" i="3" s="1"/>
  <c r="R882" i="15" s="1"/>
  <c r="G882" i="3"/>
  <c r="E883" i="3"/>
  <c r="F883" i="3"/>
  <c r="I883" i="3" s="1"/>
  <c r="R883" i="15" s="1"/>
  <c r="G883" i="3"/>
  <c r="H883" i="3"/>
  <c r="E884" i="3"/>
  <c r="F884" i="3"/>
  <c r="I884" i="3" s="1"/>
  <c r="R884" i="15" s="1"/>
  <c r="G884" i="3"/>
  <c r="H884" i="3"/>
  <c r="E885" i="3"/>
  <c r="F885" i="3"/>
  <c r="I885" i="3" s="1"/>
  <c r="R885" i="15" s="1"/>
  <c r="G885" i="3"/>
  <c r="H885" i="3"/>
  <c r="F886" i="3"/>
  <c r="I886" i="3" s="1"/>
  <c r="R886" i="15" s="1"/>
  <c r="G886" i="3"/>
  <c r="E887" i="3"/>
  <c r="F887" i="3"/>
  <c r="I887" i="3" s="1"/>
  <c r="R887" i="15" s="1"/>
  <c r="G887" i="3"/>
  <c r="H887" i="3"/>
  <c r="E888" i="3"/>
  <c r="F888" i="3"/>
  <c r="I888" i="3" s="1"/>
  <c r="R888" i="15" s="1"/>
  <c r="G888" i="3"/>
  <c r="H888" i="3"/>
  <c r="E889" i="3"/>
  <c r="F889" i="3"/>
  <c r="I889" i="3" s="1"/>
  <c r="R889" i="15" s="1"/>
  <c r="G889" i="3"/>
  <c r="H889" i="3"/>
  <c r="F890" i="3"/>
  <c r="I890" i="3" s="1"/>
  <c r="R890" i="15" s="1"/>
  <c r="G890" i="3"/>
  <c r="E891" i="3"/>
  <c r="F891" i="3"/>
  <c r="I891" i="3" s="1"/>
  <c r="R891" i="15" s="1"/>
  <c r="G891" i="3"/>
  <c r="H891" i="3"/>
  <c r="E892" i="3"/>
  <c r="F892" i="3"/>
  <c r="I892" i="3" s="1"/>
  <c r="R892" i="15" s="1"/>
  <c r="G892" i="3"/>
  <c r="H892" i="3"/>
  <c r="E893" i="3"/>
  <c r="F893" i="3"/>
  <c r="I893" i="3" s="1"/>
  <c r="R893" i="15" s="1"/>
  <c r="G893" i="3"/>
  <c r="H893" i="3"/>
  <c r="F894" i="3"/>
  <c r="I894" i="3" s="1"/>
  <c r="R894" i="15" s="1"/>
  <c r="G894" i="3"/>
  <c r="E895" i="3"/>
  <c r="F895" i="3"/>
  <c r="I895" i="3" s="1"/>
  <c r="R895" i="15" s="1"/>
  <c r="G895" i="3"/>
  <c r="H895" i="3"/>
  <c r="E896" i="3"/>
  <c r="F896" i="3"/>
  <c r="I896" i="3" s="1"/>
  <c r="R896" i="15" s="1"/>
  <c r="G896" i="3"/>
  <c r="H896" i="3"/>
  <c r="E897" i="3"/>
  <c r="F897" i="3"/>
  <c r="I897" i="3" s="1"/>
  <c r="R897" i="15" s="1"/>
  <c r="G897" i="3"/>
  <c r="H897" i="3"/>
  <c r="F898" i="3"/>
  <c r="I898" i="3" s="1"/>
  <c r="R898" i="15" s="1"/>
  <c r="G898" i="3"/>
  <c r="E899" i="3"/>
  <c r="F899" i="3"/>
  <c r="I899" i="3" s="1"/>
  <c r="R899" i="15" s="1"/>
  <c r="G899" i="3"/>
  <c r="H899" i="3"/>
  <c r="E900" i="3"/>
  <c r="F900" i="3"/>
  <c r="I900" i="3" s="1"/>
  <c r="R900" i="15" s="1"/>
  <c r="G900" i="3"/>
  <c r="H900" i="3"/>
  <c r="E901" i="3"/>
  <c r="F901" i="3"/>
  <c r="I901" i="3" s="1"/>
  <c r="R901" i="15" s="1"/>
  <c r="G901" i="3"/>
  <c r="H901" i="3"/>
  <c r="F902" i="3"/>
  <c r="I902" i="3" s="1"/>
  <c r="R902" i="15" s="1"/>
  <c r="G902" i="3"/>
  <c r="E903" i="3"/>
  <c r="F903" i="3"/>
  <c r="I903" i="3" s="1"/>
  <c r="R903" i="15" s="1"/>
  <c r="G903" i="3"/>
  <c r="H903" i="3"/>
  <c r="E904" i="3"/>
  <c r="F904" i="3"/>
  <c r="I904" i="3" s="1"/>
  <c r="R904" i="15" s="1"/>
  <c r="G904" i="3"/>
  <c r="H904" i="3"/>
  <c r="E905" i="3"/>
  <c r="F905" i="3"/>
  <c r="I905" i="3" s="1"/>
  <c r="R905" i="15" s="1"/>
  <c r="G905" i="3"/>
  <c r="H905" i="3"/>
  <c r="F906" i="3"/>
  <c r="I906" i="3" s="1"/>
  <c r="R906" i="15" s="1"/>
  <c r="G906" i="3"/>
  <c r="E907" i="3"/>
  <c r="F907" i="3"/>
  <c r="I907" i="3" s="1"/>
  <c r="R907" i="15" s="1"/>
  <c r="G907" i="3"/>
  <c r="H907" i="3"/>
  <c r="E908" i="3"/>
  <c r="F908" i="3"/>
  <c r="I908" i="3" s="1"/>
  <c r="R908" i="15" s="1"/>
  <c r="G908" i="3"/>
  <c r="H908" i="3"/>
  <c r="E909" i="3"/>
  <c r="F909" i="3"/>
  <c r="I909" i="3" s="1"/>
  <c r="R909" i="15" s="1"/>
  <c r="G909" i="3"/>
  <c r="H909" i="3"/>
  <c r="F910" i="3"/>
  <c r="I910" i="3" s="1"/>
  <c r="R910" i="15" s="1"/>
  <c r="G910" i="3"/>
  <c r="E911" i="3"/>
  <c r="F911" i="3"/>
  <c r="I911" i="3" s="1"/>
  <c r="R911" i="15" s="1"/>
  <c r="G911" i="3"/>
  <c r="H911" i="3"/>
  <c r="E912" i="3"/>
  <c r="F912" i="3"/>
  <c r="I912" i="3" s="1"/>
  <c r="R912" i="15" s="1"/>
  <c r="G912" i="3"/>
  <c r="H912" i="3"/>
  <c r="E913" i="3"/>
  <c r="F913" i="3"/>
  <c r="I913" i="3" s="1"/>
  <c r="R913" i="15" s="1"/>
  <c r="G913" i="3"/>
  <c r="H913" i="3"/>
  <c r="F914" i="3"/>
  <c r="I914" i="3" s="1"/>
  <c r="R914" i="15" s="1"/>
  <c r="G914" i="3"/>
  <c r="E915" i="3"/>
  <c r="F915" i="3"/>
  <c r="I915" i="3" s="1"/>
  <c r="R915" i="15" s="1"/>
  <c r="G915" i="3"/>
  <c r="H915" i="3"/>
  <c r="E916" i="3"/>
  <c r="F916" i="3"/>
  <c r="I916" i="3" s="1"/>
  <c r="R916" i="15" s="1"/>
  <c r="G916" i="3"/>
  <c r="H916" i="3"/>
  <c r="E917" i="3"/>
  <c r="F917" i="3"/>
  <c r="I917" i="3" s="1"/>
  <c r="R917" i="15" s="1"/>
  <c r="G917" i="3"/>
  <c r="H917" i="3"/>
  <c r="F918" i="3"/>
  <c r="I918" i="3" s="1"/>
  <c r="R918" i="15" s="1"/>
  <c r="G918" i="3"/>
  <c r="E919" i="3"/>
  <c r="F919" i="3"/>
  <c r="I919" i="3" s="1"/>
  <c r="R919" i="15" s="1"/>
  <c r="G919" i="3"/>
  <c r="H919" i="3"/>
  <c r="E920" i="3"/>
  <c r="F920" i="3"/>
  <c r="I920" i="3" s="1"/>
  <c r="R920" i="15" s="1"/>
  <c r="G920" i="3"/>
  <c r="H920" i="3"/>
  <c r="E921" i="3"/>
  <c r="F921" i="3"/>
  <c r="I921" i="3" s="1"/>
  <c r="R921" i="15" s="1"/>
  <c r="G921" i="3"/>
  <c r="H921" i="3"/>
  <c r="F922" i="3"/>
  <c r="I922" i="3" s="1"/>
  <c r="R922" i="15" s="1"/>
  <c r="G922" i="3"/>
  <c r="E923" i="3"/>
  <c r="F923" i="3"/>
  <c r="I923" i="3" s="1"/>
  <c r="R923" i="15" s="1"/>
  <c r="G923" i="3"/>
  <c r="H923" i="3"/>
  <c r="E924" i="3"/>
  <c r="F924" i="3"/>
  <c r="I924" i="3" s="1"/>
  <c r="R924" i="15" s="1"/>
  <c r="G924" i="3"/>
  <c r="H924" i="3"/>
  <c r="E925" i="3"/>
  <c r="F925" i="3"/>
  <c r="I925" i="3" s="1"/>
  <c r="R925" i="15" s="1"/>
  <c r="G925" i="3"/>
  <c r="H925" i="3"/>
  <c r="F926" i="3"/>
  <c r="I926" i="3" s="1"/>
  <c r="R926" i="15" s="1"/>
  <c r="G926" i="3"/>
  <c r="E927" i="3"/>
  <c r="F927" i="3"/>
  <c r="I927" i="3" s="1"/>
  <c r="R927" i="15" s="1"/>
  <c r="G927" i="3"/>
  <c r="H927" i="3"/>
  <c r="E928" i="3"/>
  <c r="F928" i="3"/>
  <c r="I928" i="3" s="1"/>
  <c r="R928" i="15" s="1"/>
  <c r="G928" i="3"/>
  <c r="H928" i="3"/>
  <c r="E929" i="3"/>
  <c r="F929" i="3"/>
  <c r="I929" i="3" s="1"/>
  <c r="R929" i="15" s="1"/>
  <c r="G929" i="3"/>
  <c r="H929" i="3"/>
  <c r="F930" i="3"/>
  <c r="I930" i="3" s="1"/>
  <c r="R930" i="15" s="1"/>
  <c r="G930" i="3"/>
  <c r="E931" i="3"/>
  <c r="F931" i="3"/>
  <c r="I931" i="3" s="1"/>
  <c r="R931" i="15" s="1"/>
  <c r="G931" i="3"/>
  <c r="H931" i="3"/>
  <c r="E932" i="3"/>
  <c r="F932" i="3"/>
  <c r="I932" i="3" s="1"/>
  <c r="R932" i="15" s="1"/>
  <c r="G932" i="3"/>
  <c r="H932" i="3"/>
  <c r="E933" i="3"/>
  <c r="F933" i="3"/>
  <c r="I933" i="3" s="1"/>
  <c r="R933" i="15" s="1"/>
  <c r="G933" i="3"/>
  <c r="H933" i="3"/>
  <c r="F934" i="3"/>
  <c r="I934" i="3" s="1"/>
  <c r="R934" i="15" s="1"/>
  <c r="G934" i="3"/>
  <c r="E935" i="3"/>
  <c r="F935" i="3"/>
  <c r="I935" i="3" s="1"/>
  <c r="R935" i="15" s="1"/>
  <c r="G935" i="3"/>
  <c r="H935" i="3"/>
  <c r="E936" i="3"/>
  <c r="F936" i="3"/>
  <c r="I936" i="3" s="1"/>
  <c r="R936" i="15" s="1"/>
  <c r="G936" i="3"/>
  <c r="H936" i="3"/>
  <c r="E937" i="3"/>
  <c r="F937" i="3"/>
  <c r="I937" i="3" s="1"/>
  <c r="R937" i="15" s="1"/>
  <c r="G937" i="3"/>
  <c r="H937" i="3"/>
  <c r="F938" i="3"/>
  <c r="I938" i="3" s="1"/>
  <c r="R938" i="15" s="1"/>
  <c r="G938" i="3"/>
  <c r="E939" i="3"/>
  <c r="F939" i="3"/>
  <c r="I939" i="3" s="1"/>
  <c r="R939" i="15" s="1"/>
  <c r="G939" i="3"/>
  <c r="H939" i="3"/>
  <c r="E940" i="3"/>
  <c r="F940" i="3"/>
  <c r="I940" i="3" s="1"/>
  <c r="R940" i="15" s="1"/>
  <c r="G940" i="3"/>
  <c r="H940" i="3"/>
  <c r="E941" i="3"/>
  <c r="F941" i="3"/>
  <c r="I941" i="3" s="1"/>
  <c r="R941" i="15" s="1"/>
  <c r="G941" i="3"/>
  <c r="H941" i="3"/>
  <c r="F942" i="3"/>
  <c r="I942" i="3" s="1"/>
  <c r="R942" i="15" s="1"/>
  <c r="G942" i="3"/>
  <c r="E943" i="3"/>
  <c r="F943" i="3"/>
  <c r="I943" i="3" s="1"/>
  <c r="R943" i="15" s="1"/>
  <c r="G943" i="3"/>
  <c r="H943" i="3"/>
  <c r="E944" i="3"/>
  <c r="F944" i="3"/>
  <c r="I944" i="3" s="1"/>
  <c r="R944" i="15" s="1"/>
  <c r="G944" i="3"/>
  <c r="H944" i="3"/>
  <c r="E945" i="3"/>
  <c r="F945" i="3"/>
  <c r="I945" i="3" s="1"/>
  <c r="R945" i="15" s="1"/>
  <c r="G945" i="3"/>
  <c r="H945" i="3"/>
  <c r="F946" i="3"/>
  <c r="I946" i="3" s="1"/>
  <c r="R946" i="15" s="1"/>
  <c r="G946" i="3"/>
  <c r="E947" i="3"/>
  <c r="F947" i="3"/>
  <c r="I947" i="3" s="1"/>
  <c r="R947" i="15" s="1"/>
  <c r="G947" i="3"/>
  <c r="H947" i="3"/>
  <c r="E948" i="3"/>
  <c r="F948" i="3"/>
  <c r="I948" i="3" s="1"/>
  <c r="R948" i="15" s="1"/>
  <c r="G948" i="3"/>
  <c r="H948" i="3"/>
  <c r="E949" i="3"/>
  <c r="F949" i="3"/>
  <c r="I949" i="3" s="1"/>
  <c r="R949" i="15" s="1"/>
  <c r="G949" i="3"/>
  <c r="H949" i="3"/>
  <c r="F950" i="3"/>
  <c r="I950" i="3" s="1"/>
  <c r="R950" i="15" s="1"/>
  <c r="G950" i="3"/>
  <c r="E951" i="3"/>
  <c r="F951" i="3"/>
  <c r="I951" i="3" s="1"/>
  <c r="R951" i="15" s="1"/>
  <c r="G951" i="3"/>
  <c r="H951" i="3"/>
  <c r="E952" i="3"/>
  <c r="F952" i="3"/>
  <c r="I952" i="3" s="1"/>
  <c r="R952" i="15" s="1"/>
  <c r="G952" i="3"/>
  <c r="H952" i="3"/>
  <c r="E953" i="3"/>
  <c r="F953" i="3"/>
  <c r="I953" i="3" s="1"/>
  <c r="R953" i="15" s="1"/>
  <c r="G953" i="3"/>
  <c r="H953" i="3"/>
  <c r="F954" i="3"/>
  <c r="I954" i="3" s="1"/>
  <c r="R954" i="15" s="1"/>
  <c r="G954" i="3"/>
  <c r="E955" i="3"/>
  <c r="F955" i="3"/>
  <c r="I955" i="3" s="1"/>
  <c r="R955" i="15" s="1"/>
  <c r="G955" i="3"/>
  <c r="H955" i="3"/>
  <c r="E956" i="3"/>
  <c r="F956" i="3"/>
  <c r="I956" i="3" s="1"/>
  <c r="R956" i="15" s="1"/>
  <c r="G956" i="3"/>
  <c r="H956" i="3"/>
  <c r="E957" i="3"/>
  <c r="F957" i="3"/>
  <c r="I957" i="3" s="1"/>
  <c r="R957" i="15" s="1"/>
  <c r="G957" i="3"/>
  <c r="H957" i="3"/>
  <c r="F958" i="3"/>
  <c r="I958" i="3" s="1"/>
  <c r="R958" i="15" s="1"/>
  <c r="G958" i="3"/>
  <c r="E959" i="3"/>
  <c r="F959" i="3"/>
  <c r="I959" i="3" s="1"/>
  <c r="R959" i="15" s="1"/>
  <c r="G959" i="3"/>
  <c r="H959" i="3"/>
  <c r="E960" i="3"/>
  <c r="F960" i="3"/>
  <c r="I960" i="3" s="1"/>
  <c r="R960" i="15" s="1"/>
  <c r="G960" i="3"/>
  <c r="H960" i="3"/>
  <c r="E961" i="3"/>
  <c r="F961" i="3"/>
  <c r="I961" i="3" s="1"/>
  <c r="R961" i="15" s="1"/>
  <c r="G961" i="3"/>
  <c r="H961" i="3"/>
  <c r="F962" i="3"/>
  <c r="I962" i="3" s="1"/>
  <c r="R962" i="15" s="1"/>
  <c r="G962" i="3"/>
  <c r="E963" i="3"/>
  <c r="F963" i="3"/>
  <c r="I963" i="3" s="1"/>
  <c r="R963" i="15" s="1"/>
  <c r="G963" i="3"/>
  <c r="H963" i="3"/>
  <c r="E964" i="3"/>
  <c r="F964" i="3"/>
  <c r="I964" i="3" s="1"/>
  <c r="R964" i="15" s="1"/>
  <c r="G964" i="3"/>
  <c r="H964" i="3"/>
  <c r="E965" i="3"/>
  <c r="F965" i="3"/>
  <c r="I965" i="3" s="1"/>
  <c r="R965" i="15" s="1"/>
  <c r="G965" i="3"/>
  <c r="H965" i="3"/>
  <c r="F966" i="3"/>
  <c r="I966" i="3" s="1"/>
  <c r="R966" i="15" s="1"/>
  <c r="G966" i="3"/>
  <c r="E967" i="3"/>
  <c r="F967" i="3"/>
  <c r="I967" i="3" s="1"/>
  <c r="R967" i="15" s="1"/>
  <c r="G967" i="3"/>
  <c r="H967" i="3"/>
  <c r="E968" i="3"/>
  <c r="F968" i="3"/>
  <c r="I968" i="3" s="1"/>
  <c r="R968" i="15" s="1"/>
  <c r="G968" i="3"/>
  <c r="H968" i="3"/>
  <c r="E969" i="3"/>
  <c r="F969" i="3"/>
  <c r="I969" i="3" s="1"/>
  <c r="R969" i="15" s="1"/>
  <c r="G969" i="3"/>
  <c r="H969" i="3"/>
  <c r="F970" i="3"/>
  <c r="I970" i="3" s="1"/>
  <c r="R970" i="15" s="1"/>
  <c r="G970" i="3"/>
  <c r="E971" i="3"/>
  <c r="F971" i="3"/>
  <c r="I971" i="3" s="1"/>
  <c r="R971" i="15" s="1"/>
  <c r="G971" i="3"/>
  <c r="H971" i="3"/>
  <c r="E972" i="3"/>
  <c r="F972" i="3"/>
  <c r="I972" i="3" s="1"/>
  <c r="R972" i="15" s="1"/>
  <c r="G972" i="3"/>
  <c r="H972" i="3"/>
  <c r="E973" i="3"/>
  <c r="F973" i="3"/>
  <c r="I973" i="3" s="1"/>
  <c r="R973" i="15" s="1"/>
  <c r="G973" i="3"/>
  <c r="H973" i="3"/>
  <c r="F974" i="3"/>
  <c r="I974" i="3" s="1"/>
  <c r="R974" i="15" s="1"/>
  <c r="G974" i="3"/>
  <c r="E975" i="3"/>
  <c r="F975" i="3"/>
  <c r="I975" i="3" s="1"/>
  <c r="R975" i="15" s="1"/>
  <c r="G975" i="3"/>
  <c r="H975" i="3"/>
  <c r="E976" i="3"/>
  <c r="F976" i="3"/>
  <c r="I976" i="3" s="1"/>
  <c r="R976" i="15" s="1"/>
  <c r="G976" i="3"/>
  <c r="H976" i="3"/>
  <c r="E977" i="3"/>
  <c r="F977" i="3"/>
  <c r="I977" i="3" s="1"/>
  <c r="R977" i="15" s="1"/>
  <c r="G977" i="3"/>
  <c r="H977" i="3"/>
  <c r="F978" i="3"/>
  <c r="I978" i="3" s="1"/>
  <c r="R978" i="15" s="1"/>
  <c r="G978" i="3"/>
  <c r="E979" i="3"/>
  <c r="F979" i="3"/>
  <c r="I979" i="3" s="1"/>
  <c r="R979" i="15" s="1"/>
  <c r="G979" i="3"/>
  <c r="H979" i="3"/>
  <c r="E980" i="3"/>
  <c r="F980" i="3"/>
  <c r="I980" i="3" s="1"/>
  <c r="R980" i="15" s="1"/>
  <c r="G980" i="3"/>
  <c r="H980" i="3"/>
  <c r="E981" i="3"/>
  <c r="F981" i="3"/>
  <c r="I981" i="3" s="1"/>
  <c r="R981" i="15" s="1"/>
  <c r="G981" i="3"/>
  <c r="H981" i="3"/>
  <c r="F982" i="3"/>
  <c r="I982" i="3" s="1"/>
  <c r="R982" i="15" s="1"/>
  <c r="G982" i="3"/>
  <c r="E983" i="3"/>
  <c r="F983" i="3"/>
  <c r="I983" i="3" s="1"/>
  <c r="R983" i="15" s="1"/>
  <c r="G983" i="3"/>
  <c r="H983" i="3"/>
  <c r="E984" i="3"/>
  <c r="F984" i="3"/>
  <c r="I984" i="3" s="1"/>
  <c r="R984" i="15" s="1"/>
  <c r="G984" i="3"/>
  <c r="H984" i="3"/>
  <c r="E985" i="3"/>
  <c r="F985" i="3"/>
  <c r="I985" i="3" s="1"/>
  <c r="R985" i="15" s="1"/>
  <c r="G985" i="3"/>
  <c r="H985" i="3"/>
  <c r="F986" i="3"/>
  <c r="I986" i="3" s="1"/>
  <c r="R986" i="15" s="1"/>
  <c r="G986" i="3"/>
  <c r="E987" i="3"/>
  <c r="F987" i="3"/>
  <c r="I987" i="3" s="1"/>
  <c r="R987" i="15" s="1"/>
  <c r="G987" i="3"/>
  <c r="H987" i="3"/>
  <c r="E988" i="3"/>
  <c r="F988" i="3"/>
  <c r="I988" i="3" s="1"/>
  <c r="R988" i="15" s="1"/>
  <c r="G988" i="3"/>
  <c r="H988" i="3"/>
  <c r="E989" i="3"/>
  <c r="F989" i="3"/>
  <c r="I989" i="3" s="1"/>
  <c r="R989" i="15" s="1"/>
  <c r="G989" i="3"/>
  <c r="H989" i="3"/>
  <c r="F990" i="3"/>
  <c r="I990" i="3" s="1"/>
  <c r="R990" i="15" s="1"/>
  <c r="G990" i="3"/>
  <c r="E991" i="3"/>
  <c r="F991" i="3"/>
  <c r="I991" i="3" s="1"/>
  <c r="R991" i="15" s="1"/>
  <c r="G991" i="3"/>
  <c r="H991" i="3"/>
  <c r="E992" i="3"/>
  <c r="F992" i="3"/>
  <c r="I992" i="3" s="1"/>
  <c r="R992" i="15" s="1"/>
  <c r="G992" i="3"/>
  <c r="H992" i="3"/>
  <c r="C992" i="3" s="1"/>
  <c r="E993" i="3"/>
  <c r="F993" i="3"/>
  <c r="I993" i="3" s="1"/>
  <c r="R993" i="15" s="1"/>
  <c r="G993" i="3"/>
  <c r="H993" i="3"/>
  <c r="F994" i="3"/>
  <c r="I994" i="3" s="1"/>
  <c r="R994" i="15" s="1"/>
  <c r="G994" i="3"/>
  <c r="E995" i="3"/>
  <c r="F995" i="3"/>
  <c r="I995" i="3" s="1"/>
  <c r="R995" i="15" s="1"/>
  <c r="G995" i="3"/>
  <c r="H995" i="3"/>
  <c r="E996" i="3"/>
  <c r="F996" i="3"/>
  <c r="I996" i="3" s="1"/>
  <c r="R996" i="15" s="1"/>
  <c r="G996" i="3"/>
  <c r="H996" i="3"/>
  <c r="E997" i="3"/>
  <c r="F997" i="3"/>
  <c r="I997" i="3" s="1"/>
  <c r="R997" i="15" s="1"/>
  <c r="G997" i="3"/>
  <c r="H997" i="3"/>
  <c r="F998" i="3"/>
  <c r="I998" i="3" s="1"/>
  <c r="R998" i="15" s="1"/>
  <c r="G998" i="3"/>
  <c r="E999" i="3"/>
  <c r="F999" i="3"/>
  <c r="I999" i="3" s="1"/>
  <c r="R999" i="15" s="1"/>
  <c r="G999" i="3"/>
  <c r="H999" i="3"/>
  <c r="E1000" i="3"/>
  <c r="F1000" i="3"/>
  <c r="I1000" i="3" s="1"/>
  <c r="R1000" i="15" s="1"/>
  <c r="G1000" i="3"/>
  <c r="H1000" i="3"/>
  <c r="E1001" i="3"/>
  <c r="F1001" i="3"/>
  <c r="I1001" i="3" s="1"/>
  <c r="R1001" i="15" s="1"/>
  <c r="G1001" i="3"/>
  <c r="H1001" i="3"/>
  <c r="F1002" i="3"/>
  <c r="I1002" i="3" s="1"/>
  <c r="R1002" i="15" s="1"/>
  <c r="G1002" i="3"/>
  <c r="E1003" i="3"/>
  <c r="F1003" i="3"/>
  <c r="I1003" i="3" s="1"/>
  <c r="R1003" i="15" s="1"/>
  <c r="G1003" i="3"/>
  <c r="H1003" i="3"/>
  <c r="E1004" i="3"/>
  <c r="F1004" i="3"/>
  <c r="I1004" i="3" s="1"/>
  <c r="R1004" i="15" s="1"/>
  <c r="G1004" i="3"/>
  <c r="H1004" i="3"/>
  <c r="E1005" i="3"/>
  <c r="F1005" i="3"/>
  <c r="I1005" i="3" s="1"/>
  <c r="R1005" i="15" s="1"/>
  <c r="G1005" i="3"/>
  <c r="H1005" i="3"/>
  <c r="F1006" i="3"/>
  <c r="I1006" i="3" s="1"/>
  <c r="R1006" i="15" s="1"/>
  <c r="G1006" i="3"/>
  <c r="E1007" i="3"/>
  <c r="F1007" i="3"/>
  <c r="I1007" i="3" s="1"/>
  <c r="R1007" i="15" s="1"/>
  <c r="G1007" i="3"/>
  <c r="H1007" i="3"/>
  <c r="E1008" i="3"/>
  <c r="F1008" i="3"/>
  <c r="I1008" i="3" s="1"/>
  <c r="R1008" i="15" s="1"/>
  <c r="G1008" i="3"/>
  <c r="H1008" i="3"/>
  <c r="E1009" i="3"/>
  <c r="F1009" i="3"/>
  <c r="I1009" i="3" s="1"/>
  <c r="R1009" i="15" s="1"/>
  <c r="G1009" i="3"/>
  <c r="H1009" i="3"/>
  <c r="F1010" i="3"/>
  <c r="I1010" i="3" s="1"/>
  <c r="R1010" i="15" s="1"/>
  <c r="G1010" i="3"/>
  <c r="E1011" i="3"/>
  <c r="F1011" i="3"/>
  <c r="I1011" i="3" s="1"/>
  <c r="R1011" i="15" s="1"/>
  <c r="G1011" i="3"/>
  <c r="H1011" i="3"/>
  <c r="E1012" i="3"/>
  <c r="F1012" i="3"/>
  <c r="I1012" i="3" s="1"/>
  <c r="R1012" i="15" s="1"/>
  <c r="G1012" i="3"/>
  <c r="H1012" i="3"/>
  <c r="E1013" i="3"/>
  <c r="F1013" i="3"/>
  <c r="I1013" i="3" s="1"/>
  <c r="R1013" i="15" s="1"/>
  <c r="G1013" i="3"/>
  <c r="H1013" i="3"/>
  <c r="F1014" i="3"/>
  <c r="I1014" i="3" s="1"/>
  <c r="R1014" i="15" s="1"/>
  <c r="G1014" i="3"/>
  <c r="E1015" i="3"/>
  <c r="F1015" i="3"/>
  <c r="I1015" i="3" s="1"/>
  <c r="R1015" i="15" s="1"/>
  <c r="G1015" i="3"/>
  <c r="H1015" i="3"/>
  <c r="E1016" i="3"/>
  <c r="F1016" i="3"/>
  <c r="I1016" i="3" s="1"/>
  <c r="R1016" i="15" s="1"/>
  <c r="G1016" i="3"/>
  <c r="H1016" i="3"/>
  <c r="E1017" i="3"/>
  <c r="F1017" i="3"/>
  <c r="I1017" i="3" s="1"/>
  <c r="R1017" i="15" s="1"/>
  <c r="G1017" i="3"/>
  <c r="H1017" i="3"/>
  <c r="F1018" i="3"/>
  <c r="I1018" i="3" s="1"/>
  <c r="R1018" i="15" s="1"/>
  <c r="G1018" i="3"/>
  <c r="E1019" i="3"/>
  <c r="F1019" i="3"/>
  <c r="I1019" i="3" s="1"/>
  <c r="R1019" i="15" s="1"/>
  <c r="G1019" i="3"/>
  <c r="H1019" i="3"/>
  <c r="E1020" i="3"/>
  <c r="F1020" i="3"/>
  <c r="I1020" i="3" s="1"/>
  <c r="R1020" i="15" s="1"/>
  <c r="G1020" i="3"/>
  <c r="H1020" i="3"/>
  <c r="E1021" i="3"/>
  <c r="F1021" i="3"/>
  <c r="I1021" i="3" s="1"/>
  <c r="R1021" i="15" s="1"/>
  <c r="G1021" i="3"/>
  <c r="H1021" i="3"/>
  <c r="F1022" i="3"/>
  <c r="I1022" i="3" s="1"/>
  <c r="R1022" i="15" s="1"/>
  <c r="G1022" i="3"/>
  <c r="E1023" i="3"/>
  <c r="F1023" i="3"/>
  <c r="I1023" i="3" s="1"/>
  <c r="R1023" i="15" s="1"/>
  <c r="G1023" i="3"/>
  <c r="H1023" i="3"/>
  <c r="E1024" i="3"/>
  <c r="F1024" i="3"/>
  <c r="I1024" i="3" s="1"/>
  <c r="R1024" i="15" s="1"/>
  <c r="G1024" i="3"/>
  <c r="H1024" i="3"/>
  <c r="E1025" i="3"/>
  <c r="F1025" i="3"/>
  <c r="I1025" i="3" s="1"/>
  <c r="R1025" i="15" s="1"/>
  <c r="G1025" i="3"/>
  <c r="H1025" i="3"/>
  <c r="F1026" i="3"/>
  <c r="I1026" i="3" s="1"/>
  <c r="R1026" i="15" s="1"/>
  <c r="G1026" i="3"/>
  <c r="E1027" i="3"/>
  <c r="F1027" i="3"/>
  <c r="I1027" i="3" s="1"/>
  <c r="R1027" i="15" s="1"/>
  <c r="G1027" i="3"/>
  <c r="H1027" i="3"/>
  <c r="E1028" i="3"/>
  <c r="F1028" i="3"/>
  <c r="I1028" i="3" s="1"/>
  <c r="R1028" i="15" s="1"/>
  <c r="G1028" i="3"/>
  <c r="H1028" i="3"/>
  <c r="E1029" i="3"/>
  <c r="F1029" i="3"/>
  <c r="I1029" i="3" s="1"/>
  <c r="R1029" i="15" s="1"/>
  <c r="G1029" i="3"/>
  <c r="H1029" i="3"/>
  <c r="F1030" i="3"/>
  <c r="I1030" i="3" s="1"/>
  <c r="R1030" i="15" s="1"/>
  <c r="G1030" i="3"/>
  <c r="E1031" i="3"/>
  <c r="F1031" i="3"/>
  <c r="I1031" i="3" s="1"/>
  <c r="R1031" i="15" s="1"/>
  <c r="G1031" i="3"/>
  <c r="H1031" i="3"/>
  <c r="E1032" i="3"/>
  <c r="F1032" i="3"/>
  <c r="I1032" i="3" s="1"/>
  <c r="R1032" i="15" s="1"/>
  <c r="G1032" i="3"/>
  <c r="H1032" i="3"/>
  <c r="C1032" i="3" s="1"/>
  <c r="E1033" i="3"/>
  <c r="F1033" i="3"/>
  <c r="I1033" i="3" s="1"/>
  <c r="R1033" i="15" s="1"/>
  <c r="G1033" i="3"/>
  <c r="H1033" i="3"/>
  <c r="F1034" i="3"/>
  <c r="I1034" i="3" s="1"/>
  <c r="R1034" i="15" s="1"/>
  <c r="G1034" i="3"/>
  <c r="E1035" i="3"/>
  <c r="F1035" i="3"/>
  <c r="I1035" i="3" s="1"/>
  <c r="R1035" i="15" s="1"/>
  <c r="G1035" i="3"/>
  <c r="H1035" i="3"/>
  <c r="E1036" i="3"/>
  <c r="F1036" i="3"/>
  <c r="I1036" i="3" s="1"/>
  <c r="R1036" i="15" s="1"/>
  <c r="G1036" i="3"/>
  <c r="H1036" i="3"/>
  <c r="E1037" i="3"/>
  <c r="F1037" i="3"/>
  <c r="I1037" i="3" s="1"/>
  <c r="R1037" i="15" s="1"/>
  <c r="G1037" i="3"/>
  <c r="H1037" i="3"/>
  <c r="F1038" i="3"/>
  <c r="I1038" i="3" s="1"/>
  <c r="R1038" i="15" s="1"/>
  <c r="G1038" i="3"/>
  <c r="E1039" i="3"/>
  <c r="F1039" i="3"/>
  <c r="I1039" i="3" s="1"/>
  <c r="R1039" i="15" s="1"/>
  <c r="G1039" i="3"/>
  <c r="H1039" i="3"/>
  <c r="E1040" i="3"/>
  <c r="F1040" i="3"/>
  <c r="I1040" i="3" s="1"/>
  <c r="R1040" i="15" s="1"/>
  <c r="G1040" i="3"/>
  <c r="H1040" i="3"/>
  <c r="E1041" i="3"/>
  <c r="F1041" i="3"/>
  <c r="I1041" i="3" s="1"/>
  <c r="R1041" i="15" s="1"/>
  <c r="G1041" i="3"/>
  <c r="H1041" i="3"/>
  <c r="F1042" i="3"/>
  <c r="I1042" i="3" s="1"/>
  <c r="R1042" i="15" s="1"/>
  <c r="G1042" i="3"/>
  <c r="E1043" i="3"/>
  <c r="F1043" i="3"/>
  <c r="I1043" i="3" s="1"/>
  <c r="R1043" i="15" s="1"/>
  <c r="G1043" i="3"/>
  <c r="H1043" i="3"/>
  <c r="E1044" i="3"/>
  <c r="F1044" i="3"/>
  <c r="I1044" i="3" s="1"/>
  <c r="R1044" i="15" s="1"/>
  <c r="G1044" i="3"/>
  <c r="H1044" i="3"/>
  <c r="E1045" i="3"/>
  <c r="F1045" i="3"/>
  <c r="I1045" i="3" s="1"/>
  <c r="R1045" i="15" s="1"/>
  <c r="G1045" i="3"/>
  <c r="H1045" i="3"/>
  <c r="F1046" i="3"/>
  <c r="I1046" i="3" s="1"/>
  <c r="R1046" i="15" s="1"/>
  <c r="G1046" i="3"/>
  <c r="E1047" i="3"/>
  <c r="F1047" i="3"/>
  <c r="I1047" i="3" s="1"/>
  <c r="R1047" i="15" s="1"/>
  <c r="G1047" i="3"/>
  <c r="H1047" i="3"/>
  <c r="E1048" i="3"/>
  <c r="F1048" i="3"/>
  <c r="I1048" i="3" s="1"/>
  <c r="R1048" i="15" s="1"/>
  <c r="G1048" i="3"/>
  <c r="H1048" i="3"/>
  <c r="E1049" i="3"/>
  <c r="F1049" i="3"/>
  <c r="I1049" i="3" s="1"/>
  <c r="R1049" i="15" s="1"/>
  <c r="G1049" i="3"/>
  <c r="H1049" i="3"/>
  <c r="F1050" i="3"/>
  <c r="I1050" i="3" s="1"/>
  <c r="R1050" i="15" s="1"/>
  <c r="G1050" i="3"/>
  <c r="E1051" i="3"/>
  <c r="F1051" i="3"/>
  <c r="I1051" i="3" s="1"/>
  <c r="R1051" i="15" s="1"/>
  <c r="G1051" i="3"/>
  <c r="H1051" i="3"/>
  <c r="E1052" i="3"/>
  <c r="F1052" i="3"/>
  <c r="I1052" i="3" s="1"/>
  <c r="R1052" i="15" s="1"/>
  <c r="G1052" i="3"/>
  <c r="H1052" i="3"/>
  <c r="E1053" i="3"/>
  <c r="F1053" i="3"/>
  <c r="I1053" i="3" s="1"/>
  <c r="R1053" i="15" s="1"/>
  <c r="G1053" i="3"/>
  <c r="H1053" i="3"/>
  <c r="F1054" i="3"/>
  <c r="I1054" i="3" s="1"/>
  <c r="R1054" i="15" s="1"/>
  <c r="G1054" i="3"/>
  <c r="E1055" i="3"/>
  <c r="F1055" i="3"/>
  <c r="I1055" i="3" s="1"/>
  <c r="R1055" i="15" s="1"/>
  <c r="G1055" i="3"/>
  <c r="H1055" i="3"/>
  <c r="E1056" i="3"/>
  <c r="F1056" i="3"/>
  <c r="I1056" i="3" s="1"/>
  <c r="R1056" i="15" s="1"/>
  <c r="G1056" i="3"/>
  <c r="H1056" i="3"/>
  <c r="E1057" i="3"/>
  <c r="F1057" i="3"/>
  <c r="I1057" i="3" s="1"/>
  <c r="R1057" i="15" s="1"/>
  <c r="G1057" i="3"/>
  <c r="H1057" i="3"/>
  <c r="F1058" i="3"/>
  <c r="I1058" i="3" s="1"/>
  <c r="R1058" i="15" s="1"/>
  <c r="G1058" i="3"/>
  <c r="E1059" i="3"/>
  <c r="F1059" i="3"/>
  <c r="I1059" i="3" s="1"/>
  <c r="R1059" i="15" s="1"/>
  <c r="G1059" i="3"/>
  <c r="H1059" i="3"/>
  <c r="E1060" i="3"/>
  <c r="F1060" i="3"/>
  <c r="I1060" i="3" s="1"/>
  <c r="R1060" i="15" s="1"/>
  <c r="G1060" i="3"/>
  <c r="H1060" i="3"/>
  <c r="E1061" i="3"/>
  <c r="F1061" i="3"/>
  <c r="I1061" i="3" s="1"/>
  <c r="R1061" i="15" s="1"/>
  <c r="G1061" i="3"/>
  <c r="H1061" i="3"/>
  <c r="F1062" i="3"/>
  <c r="I1062" i="3" s="1"/>
  <c r="R1062" i="15" s="1"/>
  <c r="G1062" i="3"/>
  <c r="E1063" i="3"/>
  <c r="F1063" i="3"/>
  <c r="I1063" i="3" s="1"/>
  <c r="R1063" i="15" s="1"/>
  <c r="G1063" i="3"/>
  <c r="H1063" i="3"/>
  <c r="E1064" i="3"/>
  <c r="F1064" i="3"/>
  <c r="I1064" i="3" s="1"/>
  <c r="R1064" i="15" s="1"/>
  <c r="G1064" i="3"/>
  <c r="H1064" i="3"/>
  <c r="E1065" i="3"/>
  <c r="F1065" i="3"/>
  <c r="I1065" i="3" s="1"/>
  <c r="R1065" i="15" s="1"/>
  <c r="G1065" i="3"/>
  <c r="H1065" i="3"/>
  <c r="F1066" i="3"/>
  <c r="I1066" i="3" s="1"/>
  <c r="R1066" i="15" s="1"/>
  <c r="G1066" i="3"/>
  <c r="E1067" i="3"/>
  <c r="F1067" i="3"/>
  <c r="I1067" i="3" s="1"/>
  <c r="R1067" i="15" s="1"/>
  <c r="G1067" i="3"/>
  <c r="H1067" i="3"/>
  <c r="E1068" i="3"/>
  <c r="F1068" i="3"/>
  <c r="I1068" i="3" s="1"/>
  <c r="R1068" i="15" s="1"/>
  <c r="G1068" i="3"/>
  <c r="H1068" i="3"/>
  <c r="E1069" i="3"/>
  <c r="F1069" i="3"/>
  <c r="I1069" i="3" s="1"/>
  <c r="R1069" i="15" s="1"/>
  <c r="G1069" i="3"/>
  <c r="H1069" i="3"/>
  <c r="C976" i="3" l="1"/>
  <c r="C604" i="3"/>
  <c r="E894" i="3"/>
  <c r="C513" i="3"/>
  <c r="H910" i="3"/>
  <c r="C910" i="3" s="1"/>
  <c r="C905" i="3"/>
  <c r="C897" i="3"/>
  <c r="C17" i="3"/>
  <c r="C133" i="3"/>
  <c r="C132" i="3"/>
  <c r="C1047" i="3"/>
  <c r="C500" i="3"/>
  <c r="C499" i="3"/>
  <c r="C448" i="3"/>
  <c r="C327" i="3"/>
  <c r="C320" i="3"/>
  <c r="C311" i="3"/>
  <c r="C209" i="3"/>
  <c r="C157" i="3"/>
  <c r="C156" i="3"/>
  <c r="C95" i="3"/>
  <c r="C45" i="3"/>
  <c r="C43" i="3"/>
  <c r="C1069" i="3"/>
  <c r="C1052" i="3"/>
  <c r="C504" i="3"/>
  <c r="C503" i="3"/>
  <c r="C365" i="3"/>
  <c r="C364" i="3"/>
  <c r="C296" i="3"/>
  <c r="C261" i="3"/>
  <c r="C259" i="3"/>
  <c r="C49" i="3"/>
  <c r="C15" i="3"/>
  <c r="C1016" i="3"/>
  <c r="C1009" i="3"/>
  <c r="C957" i="3"/>
  <c r="C947" i="3"/>
  <c r="C829" i="3"/>
  <c r="C813" i="3"/>
  <c r="C804" i="3"/>
  <c r="C803" i="3"/>
  <c r="C788" i="3"/>
  <c r="C787" i="3"/>
  <c r="C663" i="3"/>
  <c r="C517" i="3"/>
  <c r="C509" i="3"/>
  <c r="C488" i="3"/>
  <c r="C487" i="3"/>
  <c r="C468" i="3"/>
  <c r="C467" i="3"/>
  <c r="C456" i="3"/>
  <c r="C455" i="3"/>
  <c r="C335" i="3"/>
  <c r="C316" i="3"/>
  <c r="C271" i="3"/>
  <c r="C253" i="3"/>
  <c r="C251" i="3"/>
  <c r="C225" i="3"/>
  <c r="C205" i="3"/>
  <c r="C204" i="3"/>
  <c r="C181" i="3"/>
  <c r="C179" i="3"/>
  <c r="C676" i="3"/>
  <c r="C675" i="3"/>
  <c r="C484" i="3"/>
  <c r="C483" i="3"/>
  <c r="C472" i="3"/>
  <c r="C471" i="3"/>
  <c r="C409" i="3"/>
  <c r="C345" i="3"/>
  <c r="C303" i="3"/>
  <c r="C283" i="3"/>
  <c r="C263" i="3"/>
  <c r="C161" i="3"/>
  <c r="C47" i="3"/>
  <c r="C11" i="3"/>
  <c r="E1042" i="3"/>
  <c r="E962" i="3"/>
  <c r="C1044" i="3"/>
  <c r="E974" i="3"/>
  <c r="C963" i="3"/>
  <c r="C961" i="3"/>
  <c r="C939" i="3"/>
  <c r="C924" i="3"/>
  <c r="C923" i="3"/>
  <c r="C817" i="3"/>
  <c r="C809" i="3"/>
  <c r="C452" i="3"/>
  <c r="C451" i="3"/>
  <c r="C433" i="3"/>
  <c r="C425" i="3"/>
  <c r="C420" i="3"/>
  <c r="C419" i="3"/>
  <c r="C388" i="3"/>
  <c r="C387" i="3"/>
  <c r="C288" i="3"/>
  <c r="C207" i="3"/>
  <c r="C137" i="3"/>
  <c r="C135" i="3"/>
  <c r="C123" i="3"/>
  <c r="C40" i="3"/>
  <c r="C1049" i="3"/>
  <c r="C1041" i="3"/>
  <c r="C1028" i="3"/>
  <c r="C1011" i="3"/>
  <c r="C997" i="3"/>
  <c r="C973" i="3"/>
  <c r="C951" i="3"/>
  <c r="C935" i="3"/>
  <c r="C901" i="3"/>
  <c r="C852" i="3"/>
  <c r="C851" i="3"/>
  <c r="C684" i="3"/>
  <c r="C683" i="3"/>
  <c r="C681" i="3"/>
  <c r="C653" i="3"/>
  <c r="C609" i="3"/>
  <c r="C599" i="3"/>
  <c r="C476" i="3"/>
  <c r="C475" i="3"/>
  <c r="C460" i="3"/>
  <c r="C459" i="3"/>
  <c r="C785" i="3"/>
  <c r="C656" i="3"/>
  <c r="C620" i="3"/>
  <c r="C617" i="3"/>
  <c r="C612" i="3"/>
  <c r="C587" i="3"/>
  <c r="C547" i="3"/>
  <c r="C533" i="3"/>
  <c r="C529" i="3"/>
  <c r="C480" i="3"/>
  <c r="C479" i="3"/>
  <c r="C464" i="3"/>
  <c r="C463" i="3"/>
  <c r="C447" i="3"/>
  <c r="C1056" i="3"/>
  <c r="C1005" i="3"/>
  <c r="C988" i="3"/>
  <c r="C968" i="3"/>
  <c r="C943" i="3"/>
  <c r="C912" i="3"/>
  <c r="C911" i="3"/>
  <c r="C872" i="3"/>
  <c r="C871" i="3"/>
  <c r="C836" i="3"/>
  <c r="C835" i="3"/>
  <c r="C668" i="3"/>
  <c r="C667" i="3"/>
  <c r="C659" i="3"/>
  <c r="C625" i="3"/>
  <c r="C597" i="3"/>
  <c r="C593" i="3"/>
  <c r="C553" i="3"/>
  <c r="C551" i="3"/>
  <c r="C81" i="3"/>
  <c r="C241" i="3"/>
  <c r="C237" i="3"/>
  <c r="C235" i="3"/>
  <c r="C223" i="3"/>
  <c r="C221" i="3"/>
  <c r="C219" i="3"/>
  <c r="C201" i="3"/>
  <c r="C183" i="3"/>
  <c r="C159" i="3"/>
  <c r="C61" i="3"/>
  <c r="C59" i="3"/>
  <c r="C27" i="3"/>
  <c r="C24" i="3"/>
  <c r="C539" i="3"/>
  <c r="C525" i="3"/>
  <c r="C521" i="3"/>
  <c r="C444" i="3"/>
  <c r="C443" i="3"/>
  <c r="C440" i="3"/>
  <c r="C439" i="3"/>
  <c r="C417" i="3"/>
  <c r="C412" i="3"/>
  <c r="C411" i="3"/>
  <c r="C404" i="3"/>
  <c r="C403" i="3"/>
  <c r="C372" i="3"/>
  <c r="C371" i="3"/>
  <c r="C351" i="3"/>
  <c r="C341" i="3"/>
  <c r="C339" i="3"/>
  <c r="C307" i="3"/>
  <c r="C291" i="3"/>
  <c r="C275" i="3"/>
  <c r="C265" i="3"/>
  <c r="C239" i="3"/>
  <c r="C199" i="3"/>
  <c r="C197" i="3"/>
  <c r="C195" i="3"/>
  <c r="C187" i="3"/>
  <c r="C171" i="3"/>
  <c r="C153" i="3"/>
  <c r="C152" i="3"/>
  <c r="C140" i="3"/>
  <c r="C129" i="3"/>
  <c r="C128" i="3"/>
  <c r="C93" i="3"/>
  <c r="C91" i="3"/>
  <c r="C79" i="3"/>
  <c r="C77" i="3"/>
  <c r="C75" i="3"/>
  <c r="C65" i="3"/>
  <c r="C63" i="3"/>
  <c r="C1067" i="3"/>
  <c r="C1064" i="3"/>
  <c r="C1060" i="3"/>
  <c r="C1039" i="3"/>
  <c r="C1036" i="3"/>
  <c r="C1013" i="3"/>
  <c r="C984" i="3"/>
  <c r="C980" i="3"/>
  <c r="C971" i="3"/>
  <c r="C969" i="3"/>
  <c r="C960" i="3"/>
  <c r="C956" i="3"/>
  <c r="C925" i="3"/>
  <c r="C913" i="3"/>
  <c r="C876" i="3"/>
  <c r="C875" i="3"/>
  <c r="C848" i="3"/>
  <c r="C847" i="3"/>
  <c r="C844" i="3"/>
  <c r="C843" i="3"/>
  <c r="C825" i="3"/>
  <c r="C805" i="3"/>
  <c r="C789" i="3"/>
  <c r="C1024" i="3"/>
  <c r="C1020" i="3"/>
  <c r="C1007" i="3"/>
  <c r="C1003" i="3"/>
  <c r="C1000" i="3"/>
  <c r="C995" i="3"/>
  <c r="C904" i="3"/>
  <c r="C903" i="3"/>
  <c r="C900" i="3"/>
  <c r="C899" i="3"/>
  <c r="C896" i="3"/>
  <c r="C895" i="3"/>
  <c r="C869" i="3"/>
  <c r="C864" i="3"/>
  <c r="C863" i="3"/>
  <c r="C840" i="3"/>
  <c r="C839" i="3"/>
  <c r="C680" i="3"/>
  <c r="C679" i="3"/>
  <c r="C672" i="3"/>
  <c r="C671" i="3"/>
  <c r="C652" i="3"/>
  <c r="C616" i="3"/>
  <c r="C613" i="3"/>
  <c r="C601" i="3"/>
  <c r="C595" i="3"/>
  <c r="C591" i="3"/>
  <c r="C581" i="3"/>
  <c r="C573" i="3"/>
  <c r="C568" i="3"/>
  <c r="C567" i="3"/>
  <c r="C564" i="3"/>
  <c r="C563" i="3"/>
  <c r="C560" i="3"/>
  <c r="C559" i="3"/>
  <c r="C556" i="3"/>
  <c r="C543" i="3"/>
  <c r="C528" i="3"/>
  <c r="C520" i="3"/>
  <c r="C512" i="3"/>
  <c r="C505" i="3"/>
  <c r="C501" i="3"/>
  <c r="C497" i="3"/>
  <c r="C493" i="3"/>
  <c r="C489" i="3"/>
  <c r="C485" i="3"/>
  <c r="C481" i="3"/>
  <c r="C477" i="3"/>
  <c r="C473" i="3"/>
  <c r="C469" i="3"/>
  <c r="C465" i="3"/>
  <c r="C496" i="3"/>
  <c r="C495" i="3"/>
  <c r="C853" i="3"/>
  <c r="C841" i="3"/>
  <c r="C837" i="3"/>
  <c r="C821" i="3"/>
  <c r="C808" i="3"/>
  <c r="C807" i="3"/>
  <c r="C773" i="3"/>
  <c r="C685" i="3"/>
  <c r="C677" i="3"/>
  <c r="C669" i="3"/>
  <c r="C657" i="3"/>
  <c r="C647" i="3"/>
  <c r="C643" i="3"/>
  <c r="C639" i="3"/>
  <c r="C635" i="3"/>
  <c r="C631" i="3"/>
  <c r="C627" i="3"/>
  <c r="C624" i="3"/>
  <c r="C621" i="3"/>
  <c r="C608" i="3"/>
  <c r="C605" i="3"/>
  <c r="C589" i="3"/>
  <c r="C585" i="3"/>
  <c r="C584" i="3"/>
  <c r="C583" i="3"/>
  <c r="C576" i="3"/>
  <c r="C575" i="3"/>
  <c r="C549" i="3"/>
  <c r="C535" i="3"/>
  <c r="C532" i="3"/>
  <c r="C524" i="3"/>
  <c r="C516" i="3"/>
  <c r="C507" i="3"/>
  <c r="C1066" i="3"/>
  <c r="C1062" i="3"/>
  <c r="C1054" i="3"/>
  <c r="C1046" i="3"/>
  <c r="C1042" i="3"/>
  <c r="C1038" i="3"/>
  <c r="C1030" i="3"/>
  <c r="C1022" i="3"/>
  <c r="C1010" i="3"/>
  <c r="C1006" i="3"/>
  <c r="C1002" i="3"/>
  <c r="C990" i="3"/>
  <c r="C982" i="3"/>
  <c r="C974" i="3"/>
  <c r="C970" i="3"/>
  <c r="C962" i="3"/>
  <c r="C930" i="3"/>
  <c r="C926" i="3"/>
  <c r="C918" i="3"/>
  <c r="C914" i="3"/>
  <c r="C902" i="3"/>
  <c r="C894" i="3"/>
  <c r="C886" i="3"/>
  <c r="C882" i="3"/>
  <c r="C878" i="3"/>
  <c r="C866" i="3"/>
  <c r="C862" i="3"/>
  <c r="C858" i="3"/>
  <c r="C842" i="3"/>
  <c r="C838" i="3"/>
  <c r="C834" i="3"/>
  <c r="C794" i="3"/>
  <c r="C786" i="3"/>
  <c r="C782" i="3"/>
  <c r="C754" i="3"/>
  <c r="C714" i="3"/>
  <c r="C702" i="3"/>
  <c r="C694" i="3"/>
  <c r="C622" i="3"/>
  <c r="C590" i="3"/>
  <c r="C461" i="3"/>
  <c r="C457" i="3"/>
  <c r="C453" i="3"/>
  <c r="C449" i="3"/>
  <c r="C441" i="3"/>
  <c r="C437" i="3"/>
  <c r="C396" i="3"/>
  <c r="C395" i="3"/>
  <c r="C373" i="3"/>
  <c r="C367" i="3"/>
  <c r="C361" i="3"/>
  <c r="C360" i="3"/>
  <c r="C355" i="3"/>
  <c r="C349" i="3"/>
  <c r="C348" i="3"/>
  <c r="C344" i="3"/>
  <c r="C255" i="3"/>
  <c r="C247" i="3"/>
  <c r="C245" i="3"/>
  <c r="C243" i="3"/>
  <c r="C233" i="3"/>
  <c r="C215" i="3"/>
  <c r="C213" i="3"/>
  <c r="C211" i="3"/>
  <c r="C191" i="3"/>
  <c r="C189" i="3"/>
  <c r="C188" i="3"/>
  <c r="C185" i="3"/>
  <c r="C184" i="3"/>
  <c r="C177" i="3"/>
  <c r="C167" i="3"/>
  <c r="C165" i="3"/>
  <c r="C163" i="3"/>
  <c r="C131" i="3"/>
  <c r="C127" i="3"/>
  <c r="C125" i="3"/>
  <c r="C124" i="3"/>
  <c r="C87" i="3"/>
  <c r="C85" i="3"/>
  <c r="C83" i="3"/>
  <c r="C73" i="3"/>
  <c r="C55" i="3"/>
  <c r="C53" i="3"/>
  <c r="C51" i="3"/>
  <c r="C41" i="3"/>
  <c r="C19" i="3"/>
  <c r="C16" i="3"/>
  <c r="C33" i="3"/>
  <c r="C429" i="3"/>
  <c r="C380" i="3"/>
  <c r="C379" i="3"/>
  <c r="C332" i="3"/>
  <c r="C323" i="3"/>
  <c r="C317" i="3"/>
  <c r="C313" i="3"/>
  <c r="C309" i="3"/>
  <c r="C297" i="3"/>
  <c r="C293" i="3"/>
  <c r="C285" i="3"/>
  <c r="C280" i="3"/>
  <c r="C273" i="3"/>
  <c r="C268" i="3"/>
  <c r="C257" i="3"/>
  <c r="C249" i="3"/>
  <c r="C231" i="3"/>
  <c r="C229" i="3"/>
  <c r="C227" i="3"/>
  <c r="C217" i="3"/>
  <c r="C203" i="3"/>
  <c r="C193" i="3"/>
  <c r="C175" i="3"/>
  <c r="C173" i="3"/>
  <c r="C172" i="3"/>
  <c r="C169" i="3"/>
  <c r="C155" i="3"/>
  <c r="C148" i="3"/>
  <c r="C139" i="3"/>
  <c r="C89" i="3"/>
  <c r="C71" i="3"/>
  <c r="C69" i="3"/>
  <c r="C67" i="3"/>
  <c r="C57" i="3"/>
  <c r="C39" i="3"/>
  <c r="C37" i="3"/>
  <c r="C35" i="3"/>
  <c r="C32" i="3"/>
  <c r="C25" i="3"/>
  <c r="C1018" i="3"/>
  <c r="C978" i="3"/>
  <c r="C922" i="3"/>
  <c r="C874" i="3"/>
  <c r="C734" i="3"/>
  <c r="E658" i="3"/>
  <c r="H658" i="3"/>
  <c r="C658" i="3" s="1"/>
  <c r="E122" i="3"/>
  <c r="H122" i="3"/>
  <c r="C122" i="3" s="1"/>
  <c r="E14" i="3"/>
  <c r="H14" i="3"/>
  <c r="C14" i="3" s="1"/>
  <c r="C1068" i="3"/>
  <c r="E1066" i="3"/>
  <c r="C1063" i="3"/>
  <c r="C1061" i="3"/>
  <c r="C1055" i="3"/>
  <c r="C1053" i="3"/>
  <c r="C1048" i="3"/>
  <c r="E1046" i="3"/>
  <c r="C1043" i="3"/>
  <c r="C1037" i="3"/>
  <c r="C1031" i="3"/>
  <c r="C1029" i="3"/>
  <c r="C1023" i="3"/>
  <c r="C1021" i="3"/>
  <c r="C1015" i="3"/>
  <c r="C1008" i="3"/>
  <c r="C1001" i="3"/>
  <c r="C996" i="3"/>
  <c r="C991" i="3"/>
  <c r="C989" i="3"/>
  <c r="C983" i="3"/>
  <c r="C981" i="3"/>
  <c r="C975" i="3"/>
  <c r="H966" i="3"/>
  <c r="C966" i="3" s="1"/>
  <c r="C965" i="3"/>
  <c r="C959" i="3"/>
  <c r="C955" i="3"/>
  <c r="C952" i="3"/>
  <c r="C948" i="3"/>
  <c r="C944" i="3"/>
  <c r="C940" i="3"/>
  <c r="C936" i="3"/>
  <c r="C932" i="3"/>
  <c r="C931" i="3"/>
  <c r="C929" i="3"/>
  <c r="C920" i="3"/>
  <c r="C919" i="3"/>
  <c r="C917" i="3"/>
  <c r="C908" i="3"/>
  <c r="C907" i="3"/>
  <c r="C893" i="3"/>
  <c r="C888" i="3"/>
  <c r="C887" i="3"/>
  <c r="C885" i="3"/>
  <c r="C880" i="3"/>
  <c r="C879" i="3"/>
  <c r="C877" i="3"/>
  <c r="E834" i="3"/>
  <c r="C1058" i="3"/>
  <c r="C1034" i="3"/>
  <c r="C1026" i="3"/>
  <c r="C942" i="3"/>
  <c r="H854" i="3"/>
  <c r="C854" i="3" s="1"/>
  <c r="E854" i="3"/>
  <c r="H774" i="3"/>
  <c r="C774" i="3" s="1"/>
  <c r="E774" i="3"/>
  <c r="C758" i="3"/>
  <c r="E686" i="3"/>
  <c r="H686" i="3"/>
  <c r="C686" i="3" s="1"/>
  <c r="H650" i="3"/>
  <c r="C650" i="3" s="1"/>
  <c r="E650" i="3"/>
  <c r="C426" i="3"/>
  <c r="E1050" i="3"/>
  <c r="H1014" i="3"/>
  <c r="C1014" i="3" s="1"/>
  <c r="E998" i="3"/>
  <c r="E922" i="3"/>
  <c r="E874" i="3"/>
  <c r="H802" i="3"/>
  <c r="C802" i="3" s="1"/>
  <c r="H770" i="3"/>
  <c r="C770" i="3" s="1"/>
  <c r="H626" i="3"/>
  <c r="C626" i="3" s="1"/>
  <c r="C1050" i="3"/>
  <c r="C998" i="3"/>
  <c r="C986" i="3"/>
  <c r="C950" i="3"/>
  <c r="C938" i="3"/>
  <c r="H790" i="3"/>
  <c r="C790" i="3" s="1"/>
  <c r="E790" i="3"/>
  <c r="C726" i="3"/>
  <c r="C1065" i="3"/>
  <c r="C1059" i="3"/>
  <c r="C1057" i="3"/>
  <c r="C1051" i="3"/>
  <c r="C1045" i="3"/>
  <c r="C1040" i="3"/>
  <c r="E1038" i="3"/>
  <c r="C1035" i="3"/>
  <c r="C1033" i="3"/>
  <c r="C1027" i="3"/>
  <c r="C1025" i="3"/>
  <c r="C1019" i="3"/>
  <c r="C1017" i="3"/>
  <c r="C1012" i="3"/>
  <c r="C1004" i="3"/>
  <c r="E1002" i="3"/>
  <c r="C999" i="3"/>
  <c r="H994" i="3"/>
  <c r="C994" i="3" s="1"/>
  <c r="C993" i="3"/>
  <c r="C987" i="3"/>
  <c r="C985" i="3"/>
  <c r="C979" i="3"/>
  <c r="C977" i="3"/>
  <c r="C972" i="3"/>
  <c r="C967" i="3"/>
  <c r="C964" i="3"/>
  <c r="H954" i="3"/>
  <c r="C954" i="3" s="1"/>
  <c r="C953" i="3"/>
  <c r="C949" i="3"/>
  <c r="C945" i="3"/>
  <c r="C941" i="3"/>
  <c r="C937" i="3"/>
  <c r="C933" i="3"/>
  <c r="C928" i="3"/>
  <c r="C927" i="3"/>
  <c r="E926" i="3"/>
  <c r="C921" i="3"/>
  <c r="C916" i="3"/>
  <c r="C915" i="3"/>
  <c r="E914" i="3"/>
  <c r="C909" i="3"/>
  <c r="H906" i="3"/>
  <c r="C906" i="3" s="1"/>
  <c r="C892" i="3"/>
  <c r="C891" i="3"/>
  <c r="C889" i="3"/>
  <c r="C884" i="3"/>
  <c r="C883" i="3"/>
  <c r="C881" i="3"/>
  <c r="H534" i="3"/>
  <c r="C534" i="3" s="1"/>
  <c r="C861" i="3"/>
  <c r="C856" i="3"/>
  <c r="C855" i="3"/>
  <c r="C845" i="3"/>
  <c r="C832" i="3"/>
  <c r="C831" i="3"/>
  <c r="C828" i="3"/>
  <c r="C827" i="3"/>
  <c r="C824" i="3"/>
  <c r="C823" i="3"/>
  <c r="C820" i="3"/>
  <c r="C819" i="3"/>
  <c r="C816" i="3"/>
  <c r="C815" i="3"/>
  <c r="C812" i="3"/>
  <c r="C811" i="3"/>
  <c r="C801" i="3"/>
  <c r="C796" i="3"/>
  <c r="C795" i="3"/>
  <c r="C793" i="3"/>
  <c r="C780" i="3"/>
  <c r="C779" i="3"/>
  <c r="C777" i="3"/>
  <c r="C768" i="3"/>
  <c r="C767" i="3"/>
  <c r="C765" i="3"/>
  <c r="C760" i="3"/>
  <c r="C759" i="3"/>
  <c r="C757" i="3"/>
  <c r="C752" i="3"/>
  <c r="C751" i="3"/>
  <c r="C749" i="3"/>
  <c r="C744" i="3"/>
  <c r="C743" i="3"/>
  <c r="C741" i="3"/>
  <c r="C736" i="3"/>
  <c r="C735" i="3"/>
  <c r="C733" i="3"/>
  <c r="C728" i="3"/>
  <c r="C727" i="3"/>
  <c r="C725" i="3"/>
  <c r="C720" i="3"/>
  <c r="C719" i="3"/>
  <c r="C717" i="3"/>
  <c r="C712" i="3"/>
  <c r="C711" i="3"/>
  <c r="C709" i="3"/>
  <c r="C704" i="3"/>
  <c r="C703" i="3"/>
  <c r="C701" i="3"/>
  <c r="C696" i="3"/>
  <c r="C695" i="3"/>
  <c r="C693" i="3"/>
  <c r="C688" i="3"/>
  <c r="C687" i="3"/>
  <c r="C665" i="3"/>
  <c r="C661" i="3"/>
  <c r="C655" i="3"/>
  <c r="C651" i="3"/>
  <c r="C648" i="3"/>
  <c r="C644" i="3"/>
  <c r="C640" i="3"/>
  <c r="C636" i="3"/>
  <c r="C632" i="3"/>
  <c r="C628" i="3"/>
  <c r="C600" i="3"/>
  <c r="C592" i="3"/>
  <c r="C577" i="3"/>
  <c r="C572" i="3"/>
  <c r="C571" i="3"/>
  <c r="C555" i="3"/>
  <c r="C548" i="3"/>
  <c r="C544" i="3"/>
  <c r="C540" i="3"/>
  <c r="C536" i="3"/>
  <c r="C508" i="3"/>
  <c r="C416" i="3"/>
  <c r="C415" i="3"/>
  <c r="C413" i="3"/>
  <c r="C400" i="3"/>
  <c r="C399" i="3"/>
  <c r="C384" i="3"/>
  <c r="C383" i="3"/>
  <c r="C772" i="3"/>
  <c r="C771" i="3"/>
  <c r="C492" i="3"/>
  <c r="C491" i="3"/>
  <c r="C873" i="3"/>
  <c r="C868" i="3"/>
  <c r="C867" i="3"/>
  <c r="C865" i="3"/>
  <c r="C860" i="3"/>
  <c r="C859" i="3"/>
  <c r="C857" i="3"/>
  <c r="C833" i="3"/>
  <c r="C800" i="3"/>
  <c r="C799" i="3"/>
  <c r="C797" i="3"/>
  <c r="C792" i="3"/>
  <c r="C791" i="3"/>
  <c r="C784" i="3"/>
  <c r="C783" i="3"/>
  <c r="C781" i="3"/>
  <c r="C776" i="3"/>
  <c r="C775" i="3"/>
  <c r="C769" i="3"/>
  <c r="C764" i="3"/>
  <c r="C763" i="3"/>
  <c r="C761" i="3"/>
  <c r="C756" i="3"/>
  <c r="C755" i="3"/>
  <c r="C753" i="3"/>
  <c r="C748" i="3"/>
  <c r="C747" i="3"/>
  <c r="C745" i="3"/>
  <c r="C740" i="3"/>
  <c r="C739" i="3"/>
  <c r="C737" i="3"/>
  <c r="C732" i="3"/>
  <c r="C731" i="3"/>
  <c r="C729" i="3"/>
  <c r="C724" i="3"/>
  <c r="C723" i="3"/>
  <c r="C721" i="3"/>
  <c r="C716" i="3"/>
  <c r="C715" i="3"/>
  <c r="C713" i="3"/>
  <c r="C708" i="3"/>
  <c r="C707" i="3"/>
  <c r="C705" i="3"/>
  <c r="C700" i="3"/>
  <c r="C699" i="3"/>
  <c r="C697" i="3"/>
  <c r="C692" i="3"/>
  <c r="C691" i="3"/>
  <c r="C689" i="3"/>
  <c r="C664" i="3"/>
  <c r="C660" i="3"/>
  <c r="C649" i="3"/>
  <c r="C645" i="3"/>
  <c r="C641" i="3"/>
  <c r="C637" i="3"/>
  <c r="C633" i="3"/>
  <c r="C629" i="3"/>
  <c r="C623" i="3"/>
  <c r="C619" i="3"/>
  <c r="C615" i="3"/>
  <c r="C611" i="3"/>
  <c r="C607" i="3"/>
  <c r="C603" i="3"/>
  <c r="C596" i="3"/>
  <c r="C588" i="3"/>
  <c r="C580" i="3"/>
  <c r="C579" i="3"/>
  <c r="C569" i="3"/>
  <c r="C565" i="3"/>
  <c r="C561" i="3"/>
  <c r="C557" i="3"/>
  <c r="C552" i="3"/>
  <c r="C545" i="3"/>
  <c r="C541" i="3"/>
  <c r="C537" i="3"/>
  <c r="C531" i="3"/>
  <c r="C527" i="3"/>
  <c r="C523" i="3"/>
  <c r="C519" i="3"/>
  <c r="C515" i="3"/>
  <c r="C511" i="3"/>
  <c r="C424" i="3"/>
  <c r="C423" i="3"/>
  <c r="C421" i="3"/>
  <c r="C408" i="3"/>
  <c r="C407" i="3"/>
  <c r="C392" i="3"/>
  <c r="C391" i="3"/>
  <c r="C376" i="3"/>
  <c r="C375" i="3"/>
  <c r="C363" i="3"/>
  <c r="C353" i="3"/>
  <c r="C352" i="3"/>
  <c r="C343" i="3"/>
  <c r="C340" i="3"/>
  <c r="C337" i="3"/>
  <c r="C331" i="3"/>
  <c r="C329" i="3"/>
  <c r="C328" i="3"/>
  <c r="C321" i="3"/>
  <c r="C315" i="3"/>
  <c r="C312" i="3"/>
  <c r="C304" i="3"/>
  <c r="C301" i="3"/>
  <c r="C295" i="3"/>
  <c r="C292" i="3"/>
  <c r="C289" i="3"/>
  <c r="C279" i="3"/>
  <c r="C277" i="3"/>
  <c r="C276" i="3"/>
  <c r="C267" i="3"/>
  <c r="C264" i="3"/>
  <c r="C256" i="3"/>
  <c r="C248" i="3"/>
  <c r="C240" i="3"/>
  <c r="C232" i="3"/>
  <c r="C224" i="3"/>
  <c r="C216" i="3"/>
  <c r="C208" i="3"/>
  <c r="C200" i="3"/>
  <c r="C192" i="3"/>
  <c r="C176" i="3"/>
  <c r="C168" i="3"/>
  <c r="C160" i="3"/>
  <c r="C151" i="3"/>
  <c r="C149" i="3"/>
  <c r="C143" i="3"/>
  <c r="C141" i="3"/>
  <c r="C136" i="3"/>
  <c r="C121" i="3"/>
  <c r="C120" i="3"/>
  <c r="C115" i="3"/>
  <c r="C113" i="3"/>
  <c r="C112" i="3"/>
  <c r="C107" i="3"/>
  <c r="C105" i="3"/>
  <c r="C104" i="3"/>
  <c r="C99" i="3"/>
  <c r="C97" i="3"/>
  <c r="C96" i="3"/>
  <c r="C88" i="3"/>
  <c r="C80" i="3"/>
  <c r="C72" i="3"/>
  <c r="C64" i="3"/>
  <c r="C56" i="3"/>
  <c r="C48" i="3"/>
  <c r="C31" i="3"/>
  <c r="C29" i="3"/>
  <c r="C23" i="3"/>
  <c r="C21" i="3"/>
  <c r="C445" i="3"/>
  <c r="C436" i="3"/>
  <c r="C435" i="3"/>
  <c r="C432" i="3"/>
  <c r="C431" i="3"/>
  <c r="C428" i="3"/>
  <c r="C427" i="3"/>
  <c r="C405" i="3"/>
  <c r="C401" i="3"/>
  <c r="C397" i="3"/>
  <c r="C393" i="3"/>
  <c r="C389" i="3"/>
  <c r="C385" i="3"/>
  <c r="C381" i="3"/>
  <c r="C377" i="3"/>
  <c r="C369" i="3"/>
  <c r="C368" i="3"/>
  <c r="C359" i="3"/>
  <c r="C357" i="3"/>
  <c r="C356" i="3"/>
  <c r="C347" i="3"/>
  <c r="C336" i="3"/>
  <c r="C333" i="3"/>
  <c r="C325" i="3"/>
  <c r="C324" i="3"/>
  <c r="C319" i="3"/>
  <c r="C308" i="3"/>
  <c r="C305" i="3"/>
  <c r="C299" i="3"/>
  <c r="C287" i="3"/>
  <c r="C284" i="3"/>
  <c r="C281" i="3"/>
  <c r="C272" i="3"/>
  <c r="C269" i="3"/>
  <c r="C260" i="3"/>
  <c r="C252" i="3"/>
  <c r="C244" i="3"/>
  <c r="C236" i="3"/>
  <c r="C228" i="3"/>
  <c r="C220" i="3"/>
  <c r="C212" i="3"/>
  <c r="C196" i="3"/>
  <c r="C180" i="3"/>
  <c r="C164" i="3"/>
  <c r="C147" i="3"/>
  <c r="C145" i="3"/>
  <c r="C144" i="3"/>
  <c r="C119" i="3"/>
  <c r="C117" i="3"/>
  <c r="C116" i="3"/>
  <c r="C111" i="3"/>
  <c r="C109" i="3"/>
  <c r="C108" i="3"/>
  <c r="C103" i="3"/>
  <c r="C101" i="3"/>
  <c r="C100" i="3"/>
  <c r="C92" i="3"/>
  <c r="C84" i="3"/>
  <c r="C76" i="3"/>
  <c r="C68" i="3"/>
  <c r="C60" i="3"/>
  <c r="C52" i="3"/>
  <c r="C44" i="3"/>
  <c r="C36" i="3"/>
  <c r="C28" i="3"/>
  <c r="C20" i="3"/>
  <c r="C13" i="3"/>
  <c r="AL1060" i="15"/>
  <c r="AL1049" i="15"/>
  <c r="AL1047" i="15"/>
  <c r="AL1045" i="15"/>
  <c r="AL1040" i="15"/>
  <c r="AL1018" i="15"/>
  <c r="AL1014" i="15"/>
  <c r="AL1066" i="15"/>
  <c r="AL1062" i="15"/>
  <c r="AL1051" i="15"/>
  <c r="AL1046" i="15"/>
  <c r="AL1003" i="15"/>
  <c r="AL999" i="15"/>
  <c r="AL1068" i="15"/>
  <c r="AL1064" i="15"/>
  <c r="AL1061" i="15"/>
  <c r="AL1059" i="15"/>
  <c r="AL1054" i="15"/>
  <c r="AL1052" i="15"/>
  <c r="AL1050" i="15"/>
  <c r="AL1048" i="15"/>
  <c r="AL1043" i="15"/>
  <c r="AL1041" i="15"/>
  <c r="AL1039" i="15"/>
  <c r="AL1032" i="15"/>
  <c r="AL1030" i="15"/>
  <c r="AL1022" i="15"/>
  <c r="AL1011" i="15"/>
  <c r="AL1007" i="15"/>
  <c r="AL998" i="15"/>
  <c r="AL995" i="15"/>
  <c r="AL978" i="15"/>
  <c r="AL976" i="15"/>
  <c r="AL967" i="15"/>
  <c r="AL966" i="15"/>
  <c r="AL965" i="15"/>
  <c r="AL964" i="15"/>
  <c r="AL923" i="15"/>
  <c r="AL922" i="15"/>
  <c r="AL917" i="15"/>
  <c r="AL916" i="15"/>
  <c r="AL909" i="15"/>
  <c r="AL908" i="15"/>
  <c r="AL897" i="15"/>
  <c r="AL896" i="15"/>
  <c r="AL873" i="15"/>
  <c r="AL872" i="15"/>
  <c r="AL869" i="15"/>
  <c r="AL868" i="15"/>
  <c r="AL865" i="15"/>
  <c r="AL864" i="15"/>
  <c r="AL861" i="15"/>
  <c r="AL860" i="15"/>
  <c r="AL857" i="15"/>
  <c r="AL856" i="15"/>
  <c r="AL851" i="15"/>
  <c r="AL850" i="15"/>
  <c r="AL847" i="15"/>
  <c r="AL845" i="15"/>
  <c r="AL841" i="15"/>
  <c r="AL840" i="15"/>
  <c r="AL839" i="15"/>
  <c r="AL838" i="15"/>
  <c r="AL826" i="15"/>
  <c r="AL818" i="15"/>
  <c r="AL810" i="15"/>
  <c r="AL801" i="15"/>
  <c r="AL800" i="15"/>
  <c r="AL799" i="15"/>
  <c r="AL798" i="15"/>
  <c r="AL793" i="15"/>
  <c r="AL792" i="15"/>
  <c r="AL791" i="15"/>
  <c r="AL790" i="15"/>
  <c r="AL779" i="15"/>
  <c r="AL778" i="15"/>
  <c r="AL773" i="15"/>
  <c r="AL772" i="15"/>
  <c r="AL771" i="15"/>
  <c r="AL770" i="15"/>
  <c r="AL761" i="15"/>
  <c r="AL760" i="15"/>
  <c r="AL759" i="15"/>
  <c r="AL758" i="15"/>
  <c r="AL741" i="15"/>
  <c r="AL740" i="15"/>
  <c r="AL739" i="15"/>
  <c r="AL738" i="15"/>
  <c r="AL725" i="15"/>
  <c r="AL724" i="15"/>
  <c r="AL723" i="15"/>
  <c r="AL722" i="15"/>
  <c r="AL709" i="15"/>
  <c r="AL708" i="15"/>
  <c r="AL707" i="15"/>
  <c r="AL706" i="15"/>
  <c r="AL703" i="15"/>
  <c r="AL702" i="15"/>
  <c r="AL693" i="15"/>
  <c r="AL692" i="15"/>
  <c r="AL691" i="15"/>
  <c r="AL690" i="15"/>
  <c r="AL663" i="15"/>
  <c r="AL659" i="15"/>
  <c r="AL657" i="15"/>
  <c r="AL654" i="15"/>
  <c r="AL653" i="15"/>
  <c r="AL650" i="15"/>
  <c r="AL649" i="15"/>
  <c r="AL647" i="15"/>
  <c r="AL623" i="15"/>
  <c r="AL619" i="15"/>
  <c r="AL615" i="15"/>
  <c r="AL611" i="15"/>
  <c r="AL607" i="15"/>
  <c r="AL603" i="15"/>
  <c r="AL554" i="15"/>
  <c r="AL553" i="15"/>
  <c r="AL551" i="15"/>
  <c r="AL550" i="15"/>
  <c r="AL544" i="15"/>
  <c r="AL540" i="15"/>
  <c r="AL536" i="15"/>
  <c r="AL508" i="15"/>
  <c r="AL506" i="15"/>
  <c r="AL505" i="15"/>
  <c r="AL430" i="15"/>
  <c r="AL402" i="15"/>
  <c r="AL394" i="15"/>
  <c r="AL386" i="15"/>
  <c r="AL378" i="15"/>
  <c r="AL374" i="15"/>
  <c r="AL360" i="15"/>
  <c r="AL355" i="15"/>
  <c r="AL346" i="15"/>
  <c r="AL340" i="15"/>
  <c r="AL337" i="15"/>
  <c r="AL324" i="15"/>
  <c r="AL320" i="15"/>
  <c r="AL318" i="15"/>
  <c r="AL312" i="15"/>
  <c r="AL304" i="15"/>
  <c r="AL302" i="15"/>
  <c r="AL295" i="15"/>
  <c r="AL293" i="15"/>
  <c r="AL291" i="15"/>
  <c r="AL286" i="15"/>
  <c r="AL280" i="15"/>
  <c r="AL275" i="15"/>
  <c r="AL274" i="15"/>
  <c r="AL272" i="15"/>
  <c r="AL268" i="15"/>
  <c r="AL265" i="15"/>
  <c r="AL261" i="15"/>
  <c r="AL259" i="15"/>
  <c r="AL256" i="15"/>
  <c r="AL253" i="15"/>
  <c r="AL249" i="15"/>
  <c r="AL247" i="15"/>
  <c r="AL246" i="15"/>
  <c r="AL237" i="15"/>
  <c r="AL235" i="15"/>
  <c r="AL234" i="15"/>
  <c r="AL223" i="15"/>
  <c r="AL222" i="15"/>
  <c r="AL213" i="15"/>
  <c r="AL211" i="15"/>
  <c r="AL210" i="15"/>
  <c r="AL201" i="15"/>
  <c r="AL199" i="15"/>
  <c r="AL190" i="15"/>
  <c r="AL181" i="15"/>
  <c r="AL178" i="15"/>
  <c r="AL169" i="15"/>
  <c r="AL166" i="15"/>
  <c r="AL163" i="15"/>
  <c r="AL160" i="15"/>
  <c r="AL157" i="15"/>
  <c r="AL156" i="15"/>
  <c r="AL155" i="15"/>
  <c r="AL154" i="15"/>
  <c r="AL150" i="15"/>
  <c r="AL147" i="15"/>
  <c r="AL140" i="15"/>
  <c r="AL139" i="15"/>
  <c r="AL138" i="15"/>
  <c r="AL132" i="15"/>
  <c r="AL131" i="15"/>
  <c r="AL130" i="15"/>
  <c r="AL121" i="15"/>
  <c r="AL120" i="15"/>
  <c r="AL119" i="15"/>
  <c r="AL118" i="15"/>
  <c r="AL112" i="15"/>
  <c r="AL111" i="15"/>
  <c r="AL110" i="15"/>
  <c r="AL101" i="15"/>
  <c r="AL100" i="15"/>
  <c r="AL99" i="15"/>
  <c r="AL98" i="15"/>
  <c r="AL95" i="15"/>
  <c r="AL92" i="15"/>
  <c r="AL89" i="15"/>
  <c r="AL87" i="15"/>
  <c r="AL84" i="15"/>
  <c r="AL81" i="15"/>
  <c r="AL79" i="15"/>
  <c r="AL76" i="15"/>
  <c r="AL73" i="15"/>
  <c r="AL71" i="15"/>
  <c r="AL68" i="15"/>
  <c r="AL65" i="15"/>
  <c r="AL63" i="15"/>
  <c r="AL60" i="15"/>
  <c r="AL57" i="15"/>
  <c r="AL55" i="15"/>
  <c r="AL52" i="15"/>
  <c r="AL49" i="15"/>
  <c r="AL47" i="15"/>
  <c r="AL44" i="15"/>
  <c r="AL41" i="15"/>
  <c r="AL39" i="15"/>
  <c r="AL36" i="15"/>
  <c r="AL33" i="15"/>
  <c r="AL31" i="15"/>
  <c r="AL28" i="15"/>
  <c r="AL25" i="15"/>
  <c r="AL23" i="15"/>
  <c r="AL20" i="15"/>
  <c r="AL17" i="15"/>
  <c r="AL15" i="15"/>
  <c r="AL1058" i="15"/>
  <c r="AL1056" i="15"/>
  <c r="AL1053" i="15"/>
  <c r="AL1044" i="15"/>
  <c r="AL1038" i="15"/>
  <c r="AL1036" i="15"/>
  <c r="AL1034" i="15"/>
  <c r="AL1029" i="15"/>
  <c r="AL1027" i="15"/>
  <c r="AL1024" i="15"/>
  <c r="AL1021" i="15"/>
  <c r="AL1019" i="15"/>
  <c r="AL1016" i="15"/>
  <c r="AL1006" i="15"/>
  <c r="AL1004" i="15"/>
  <c r="AL1002" i="15"/>
  <c r="AL1000" i="15"/>
  <c r="AL993" i="15"/>
  <c r="AL989" i="15"/>
  <c r="AL987" i="15"/>
  <c r="AL983" i="15"/>
  <c r="AL980" i="15"/>
  <c r="AL973" i="15"/>
  <c r="AL971" i="15"/>
  <c r="AL963" i="15"/>
  <c r="AL962" i="15"/>
  <c r="AL961" i="15"/>
  <c r="AL960" i="15"/>
  <c r="AL957" i="15"/>
  <c r="AL956" i="15"/>
  <c r="AL931" i="15"/>
  <c r="AL930" i="15"/>
  <c r="AL925" i="15"/>
  <c r="AL924" i="15"/>
  <c r="AL911" i="15"/>
  <c r="AL910" i="15"/>
  <c r="AL903" i="15"/>
  <c r="AL902" i="15"/>
  <c r="AL891" i="15"/>
  <c r="AL890" i="15"/>
  <c r="AL853" i="15"/>
  <c r="AL852" i="15"/>
  <c r="AL849" i="15"/>
  <c r="AL848" i="15"/>
  <c r="AL846" i="15"/>
  <c r="AL833" i="15"/>
  <c r="AL832" i="15"/>
  <c r="AL831" i="15"/>
  <c r="AL829" i="15"/>
  <c r="AL824" i="15"/>
  <c r="AL823" i="15"/>
  <c r="AL821" i="15"/>
  <c r="AL816" i="15"/>
  <c r="AL815" i="15"/>
  <c r="AL813" i="15"/>
  <c r="AL805" i="15"/>
  <c r="AL804" i="15"/>
  <c r="AL803" i="15"/>
  <c r="AL802" i="15"/>
  <c r="AL785" i="15"/>
  <c r="AL781" i="15"/>
  <c r="AL780" i="15"/>
  <c r="AL755" i="15"/>
  <c r="AL754" i="15"/>
  <c r="AL735" i="15"/>
  <c r="AL734" i="15"/>
  <c r="AL721" i="15"/>
  <c r="AL720" i="15"/>
  <c r="AL719" i="15"/>
  <c r="AL718" i="15"/>
  <c r="AL705" i="15"/>
  <c r="AL704" i="15"/>
  <c r="AL689" i="15"/>
  <c r="AL688" i="15"/>
  <c r="AL687" i="15"/>
  <c r="AL686" i="15"/>
  <c r="AL677" i="15"/>
  <c r="AL676" i="15"/>
  <c r="AL675" i="15"/>
  <c r="AL674" i="15"/>
  <c r="AL655" i="15"/>
  <c r="AL651" i="15"/>
  <c r="AL644" i="15"/>
  <c r="AL640" i="15"/>
  <c r="AL636" i="15"/>
  <c r="AL632" i="15"/>
  <c r="AL628" i="15"/>
  <c r="AL600" i="15"/>
  <c r="AL598" i="15"/>
  <c r="AL597" i="15"/>
  <c r="AL595" i="15"/>
  <c r="AL592" i="15"/>
  <c r="AL590" i="15"/>
  <c r="AL589" i="15"/>
  <c r="AL587" i="15"/>
  <c r="AL555" i="15"/>
  <c r="AL552" i="15"/>
  <c r="AL546" i="15"/>
  <c r="AL545" i="15"/>
  <c r="AL542" i="15"/>
  <c r="AL541" i="15"/>
  <c r="AL538" i="15"/>
  <c r="AL537" i="15"/>
  <c r="AL534" i="15"/>
  <c r="AL532" i="15"/>
  <c r="AL528" i="15"/>
  <c r="AL524" i="15"/>
  <c r="AL520" i="15"/>
  <c r="AL516" i="15"/>
  <c r="AL512" i="15"/>
  <c r="AL440" i="15"/>
  <c r="AL439" i="15"/>
  <c r="AL437" i="15"/>
  <c r="AL436" i="15"/>
  <c r="AL435" i="15"/>
  <c r="AL433" i="15"/>
  <c r="AL428" i="15"/>
  <c r="AL427" i="15"/>
  <c r="AL425" i="15"/>
  <c r="AL424" i="15"/>
  <c r="AL423" i="15"/>
  <c r="AL422" i="15"/>
  <c r="AL417" i="15"/>
  <c r="AL416" i="15"/>
  <c r="AL415" i="15"/>
  <c r="AL414" i="15"/>
  <c r="AL409" i="15"/>
  <c r="AL408" i="15"/>
  <c r="AL407" i="15"/>
  <c r="AL405" i="15"/>
  <c r="AL400" i="15"/>
  <c r="AL399" i="15"/>
  <c r="AL397" i="15"/>
  <c r="AL392" i="15"/>
  <c r="AL391" i="15"/>
  <c r="AL389" i="15"/>
  <c r="AL384" i="15"/>
  <c r="AL383" i="15"/>
  <c r="AL381" i="15"/>
  <c r="AL367" i="15"/>
  <c r="AL366" i="15"/>
  <c r="AL362" i="15"/>
  <c r="AL361" i="15"/>
  <c r="AL357" i="15"/>
  <c r="AL356" i="15"/>
  <c r="AL351" i="15"/>
  <c r="AL350" i="15"/>
  <c r="AL344" i="15"/>
  <c r="AL342" i="15"/>
  <c r="AL335" i="15"/>
  <c r="AL333" i="15"/>
  <c r="AL331" i="15"/>
  <c r="AL326" i="15"/>
  <c r="AL325" i="15"/>
  <c r="AL316" i="15"/>
  <c r="AL314" i="15"/>
  <c r="AL309" i="15"/>
  <c r="AL307" i="15"/>
  <c r="AL305" i="15"/>
  <c r="AL298" i="15"/>
  <c r="AL292" i="15"/>
  <c r="AL289" i="15"/>
  <c r="AL287" i="15"/>
  <c r="AL282" i="15"/>
  <c r="AL278" i="15"/>
  <c r="AL277" i="15"/>
  <c r="AL276" i="15"/>
  <c r="AL270" i="15"/>
  <c r="AL264" i="15"/>
  <c r="AL258" i="15"/>
  <c r="AL254" i="15"/>
  <c r="AL252" i="15"/>
  <c r="AL245" i="15"/>
  <c r="AL243" i="15"/>
  <c r="AL240" i="15"/>
  <c r="AL233" i="15"/>
  <c r="AL231" i="15"/>
  <c r="AL228" i="15"/>
  <c r="AL225" i="15"/>
  <c r="AL221" i="15"/>
  <c r="AL219" i="15"/>
  <c r="AL216" i="15"/>
  <c r="AL209" i="15"/>
  <c r="AL207" i="15"/>
  <c r="AL198" i="15"/>
  <c r="AL195" i="15"/>
  <c r="AL192" i="15"/>
  <c r="AL189" i="15"/>
  <c r="AL180" i="15"/>
  <c r="AL177" i="15"/>
  <c r="AL175" i="15"/>
  <c r="AL168" i="15"/>
  <c r="AL165" i="15"/>
  <c r="AL162" i="15"/>
  <c r="AL153" i="15"/>
  <c r="AL152" i="15"/>
  <c r="AL149" i="15"/>
  <c r="AL146" i="15"/>
  <c r="AL137" i="15"/>
  <c r="AL135" i="15"/>
  <c r="AL129" i="15"/>
  <c r="AL128" i="15"/>
  <c r="AL127" i="15"/>
  <c r="AL126" i="15"/>
  <c r="AL117" i="15"/>
  <c r="AL109" i="15"/>
  <c r="AL97" i="15"/>
  <c r="AL94" i="15"/>
  <c r="AL86" i="15"/>
  <c r="AL78" i="15"/>
  <c r="AL70" i="15"/>
  <c r="AL62" i="15"/>
  <c r="AL54" i="15"/>
  <c r="AL46" i="15"/>
  <c r="AL38" i="15"/>
  <c r="AL30" i="15"/>
  <c r="AL22" i="15"/>
  <c r="AL12" i="15"/>
  <c r="AL1042" i="15"/>
  <c r="AL1033" i="15"/>
  <c r="AL1026" i="15"/>
  <c r="AL1012" i="15"/>
  <c r="AL1010" i="15"/>
  <c r="AL1008" i="15"/>
  <c r="AL1005" i="15"/>
  <c r="AL996" i="15"/>
  <c r="AL991" i="15"/>
  <c r="AL986" i="15"/>
  <c r="AL984" i="15"/>
  <c r="AL982" i="15"/>
  <c r="AL977" i="15"/>
  <c r="AL975" i="15"/>
  <c r="AL970" i="15"/>
  <c r="AL959" i="15"/>
  <c r="AL958" i="15"/>
  <c r="AL955" i="15"/>
  <c r="AL954" i="15"/>
  <c r="AL953" i="15"/>
  <c r="AL952" i="15"/>
  <c r="AL949" i="15"/>
  <c r="AL948" i="15"/>
  <c r="AL945" i="15"/>
  <c r="AL944" i="15"/>
  <c r="AL941" i="15"/>
  <c r="AL940" i="15"/>
  <c r="AL937" i="15"/>
  <c r="AL936" i="15"/>
  <c r="AL933" i="15"/>
  <c r="AL932" i="15"/>
  <c r="AL927" i="15"/>
  <c r="AL926" i="15"/>
  <c r="AL919" i="15"/>
  <c r="AL918" i="15"/>
  <c r="AL913" i="15"/>
  <c r="AL912" i="15"/>
  <c r="AL905" i="15"/>
  <c r="AL904" i="15"/>
  <c r="AL899" i="15"/>
  <c r="AL898" i="15"/>
  <c r="AL893" i="15"/>
  <c r="AL892" i="15"/>
  <c r="AL887" i="15"/>
  <c r="AL886" i="15"/>
  <c r="AL883" i="15"/>
  <c r="AL882" i="15"/>
  <c r="AL879" i="15"/>
  <c r="AL878" i="15"/>
  <c r="AL875" i="15"/>
  <c r="AL874" i="15"/>
  <c r="AL844" i="15"/>
  <c r="AL843" i="15"/>
  <c r="AL842" i="15"/>
  <c r="AL837" i="15"/>
  <c r="AL836" i="15"/>
  <c r="AL835" i="15"/>
  <c r="AL834" i="15"/>
  <c r="AL830" i="15"/>
  <c r="AL822" i="15"/>
  <c r="AL814" i="15"/>
  <c r="AL797" i="15"/>
  <c r="AL796" i="15"/>
  <c r="AL795" i="15"/>
  <c r="AL794" i="15"/>
  <c r="AL777" i="15"/>
  <c r="AL776" i="15"/>
  <c r="AL775" i="15"/>
  <c r="AL774" i="15"/>
  <c r="AL769" i="15"/>
  <c r="AL768" i="15"/>
  <c r="AL767" i="15"/>
  <c r="AL766" i="15"/>
  <c r="AL757" i="15"/>
  <c r="AL756" i="15"/>
  <c r="AL751" i="15"/>
  <c r="AL750" i="15"/>
  <c r="AL747" i="15"/>
  <c r="AL746" i="15"/>
  <c r="AL743" i="15"/>
  <c r="AL742" i="15"/>
  <c r="AL737" i="15"/>
  <c r="AL736" i="15"/>
  <c r="AL731" i="15"/>
  <c r="AL730" i="15"/>
  <c r="AL717" i="15"/>
  <c r="AL716" i="15"/>
  <c r="AL715" i="15"/>
  <c r="AL714" i="15"/>
  <c r="AL701" i="15"/>
  <c r="AL700" i="15"/>
  <c r="AL699" i="15"/>
  <c r="AL698" i="15"/>
  <c r="AL683" i="15"/>
  <c r="AL682" i="15"/>
  <c r="AL673" i="15"/>
  <c r="AL672" i="15"/>
  <c r="AL671" i="15"/>
  <c r="AL670" i="15"/>
  <c r="AL664" i="15"/>
  <c r="AL660" i="15"/>
  <c r="AL645" i="15"/>
  <c r="AL642" i="15"/>
  <c r="AL641" i="15"/>
  <c r="AL638" i="15"/>
  <c r="AL637" i="15"/>
  <c r="AL634" i="15"/>
  <c r="AL633" i="15"/>
  <c r="AL630" i="15"/>
  <c r="AL629" i="15"/>
  <c r="AL626" i="15"/>
  <c r="AL624" i="15"/>
  <c r="AL620" i="15"/>
  <c r="AL616" i="15"/>
  <c r="AL612" i="15"/>
  <c r="AL608" i="15"/>
  <c r="AL604" i="15"/>
  <c r="AL549" i="15"/>
  <c r="AL547" i="15"/>
  <c r="AL543" i="15"/>
  <c r="AL539" i="15"/>
  <c r="AL535" i="15"/>
  <c r="AL533" i="15"/>
  <c r="AL530" i="15"/>
  <c r="AL529" i="15"/>
  <c r="AL526" i="15"/>
  <c r="AL525" i="15"/>
  <c r="AL522" i="15"/>
  <c r="AL521" i="15"/>
  <c r="AL518" i="15"/>
  <c r="AL517" i="15"/>
  <c r="AL514" i="15"/>
  <c r="AL513" i="15"/>
  <c r="AL510" i="15"/>
  <c r="AL509" i="15"/>
  <c r="AL507" i="15"/>
  <c r="AL503" i="15"/>
  <c r="AL502" i="15"/>
  <c r="AL499" i="15"/>
  <c r="AL498" i="15"/>
  <c r="AL495" i="15"/>
  <c r="AL494" i="15"/>
  <c r="AL491" i="15"/>
  <c r="AL490" i="15"/>
  <c r="AL487" i="15"/>
  <c r="AL486" i="15"/>
  <c r="AL483" i="15"/>
  <c r="AL482" i="15"/>
  <c r="AL479" i="15"/>
  <c r="AL478" i="15"/>
  <c r="AL475" i="15"/>
  <c r="AL474" i="15"/>
  <c r="AL471" i="15"/>
  <c r="AL470" i="15"/>
  <c r="AL467" i="15"/>
  <c r="AL466" i="15"/>
  <c r="AL463" i="15"/>
  <c r="AL462" i="15"/>
  <c r="AL459" i="15"/>
  <c r="AL458" i="15"/>
  <c r="AL455" i="15"/>
  <c r="AL454" i="15"/>
  <c r="AL451" i="15"/>
  <c r="AL450" i="15"/>
  <c r="AL447" i="15"/>
  <c r="AL446" i="15"/>
  <c r="AL443" i="15"/>
  <c r="AL442" i="15"/>
  <c r="AL438" i="15"/>
  <c r="AL434" i="15"/>
  <c r="AL426" i="15"/>
  <c r="AL406" i="15"/>
  <c r="AL398" i="15"/>
  <c r="AL390" i="15"/>
  <c r="AL382" i="15"/>
  <c r="AL368" i="15"/>
  <c r="AL363" i="15"/>
  <c r="AL352" i="15"/>
  <c r="AL347" i="15"/>
  <c r="AL345" i="15"/>
  <c r="AL338" i="15"/>
  <c r="AL332" i="15"/>
  <c r="AL327" i="15"/>
  <c r="AL322" i="15"/>
  <c r="AL321" i="15"/>
  <c r="AL319" i="15"/>
  <c r="AL317" i="15"/>
  <c r="AL303" i="15"/>
  <c r="AL301" i="15"/>
  <c r="AL299" i="15"/>
  <c r="AL296" i="15"/>
  <c r="AL294" i="15"/>
  <c r="AL288" i="15"/>
  <c r="AL285" i="15"/>
  <c r="AL283" i="15"/>
  <c r="AL273" i="15"/>
  <c r="AL271" i="15"/>
  <c r="AL266" i="15"/>
  <c r="AL260" i="15"/>
  <c r="AL257" i="15"/>
  <c r="AL255" i="15"/>
  <c r="AL248" i="15"/>
  <c r="AL242" i="15"/>
  <c r="AL236" i="15"/>
  <c r="AL230" i="15"/>
  <c r="AL226" i="15"/>
  <c r="AL224" i="15"/>
  <c r="AL218" i="15"/>
  <c r="AL212" i="15"/>
  <c r="AL206" i="15"/>
  <c r="AL200" i="15"/>
  <c r="AL197" i="15"/>
  <c r="AL194" i="15"/>
  <c r="AL188" i="15"/>
  <c r="AL187" i="15"/>
  <c r="AL186" i="15"/>
  <c r="AL174" i="15"/>
  <c r="AL164" i="15"/>
  <c r="AL161" i="15"/>
  <c r="AL159" i="15"/>
  <c r="AL148" i="15"/>
  <c r="AL145" i="15"/>
  <c r="AL144" i="15"/>
  <c r="AL143" i="15"/>
  <c r="AL142" i="15"/>
  <c r="AL134" i="15"/>
  <c r="AL125" i="15"/>
  <c r="AL124" i="15"/>
  <c r="AL123" i="15"/>
  <c r="AL116" i="15"/>
  <c r="AL115" i="15"/>
  <c r="AL114" i="15"/>
  <c r="AL108" i="15"/>
  <c r="AL107" i="15"/>
  <c r="AL106" i="15"/>
  <c r="AL96" i="15"/>
  <c r="AL93" i="15"/>
  <c r="AL91" i="15"/>
  <c r="AL88" i="15"/>
  <c r="AL85" i="15"/>
  <c r="AL83" i="15"/>
  <c r="AL80" i="15"/>
  <c r="AL77" i="15"/>
  <c r="AL75" i="15"/>
  <c r="AL72" i="15"/>
  <c r="AL69" i="15"/>
  <c r="AL67" i="15"/>
  <c r="AL64" i="15"/>
  <c r="AL61" i="15"/>
  <c r="AL59" i="15"/>
  <c r="AL56" i="15"/>
  <c r="AL53" i="15"/>
  <c r="AL51" i="15"/>
  <c r="AL48" i="15"/>
  <c r="AL45" i="15"/>
  <c r="AL43" i="15"/>
  <c r="AL40" i="15"/>
  <c r="AL37" i="15"/>
  <c r="AL35" i="15"/>
  <c r="AL32" i="15"/>
  <c r="AL29" i="15"/>
  <c r="AL27" i="15"/>
  <c r="AL24" i="15"/>
  <c r="AL21" i="15"/>
  <c r="AL19" i="15"/>
  <c r="AL16" i="15"/>
  <c r="AL14" i="15"/>
  <c r="AL1069" i="15"/>
  <c r="AL1067" i="15"/>
  <c r="AL1065" i="15"/>
  <c r="AL1063" i="15"/>
  <c r="AL1057" i="15"/>
  <c r="AL1055" i="15"/>
  <c r="AL1037" i="15"/>
  <c r="AL1035" i="15"/>
  <c r="AL1031" i="15"/>
  <c r="AL1028" i="15"/>
  <c r="AL1025" i="15"/>
  <c r="AL1023" i="15"/>
  <c r="AL1020" i="15"/>
  <c r="AL1017" i="15"/>
  <c r="AL1015" i="15"/>
  <c r="AL1013" i="15"/>
  <c r="AL1009" i="15"/>
  <c r="AL1001" i="15"/>
  <c r="AL997" i="15"/>
  <c r="AL994" i="15"/>
  <c r="AL992" i="15"/>
  <c r="AL990" i="15"/>
  <c r="AL988" i="15"/>
  <c r="AL985" i="15"/>
  <c r="AL981" i="15"/>
  <c r="AL979" i="15"/>
  <c r="AL974" i="15"/>
  <c r="AL972" i="15"/>
  <c r="AL969" i="15"/>
  <c r="AL968" i="15"/>
  <c r="AL951" i="15"/>
  <c r="AL950" i="15"/>
  <c r="AL947" i="15"/>
  <c r="AL946" i="15"/>
  <c r="AL943" i="15"/>
  <c r="AL942" i="15"/>
  <c r="AL939" i="15"/>
  <c r="AL938" i="15"/>
  <c r="AL935" i="15"/>
  <c r="AL934" i="15"/>
  <c r="AL929" i="15"/>
  <c r="AL928" i="15"/>
  <c r="AL921" i="15"/>
  <c r="AL920" i="15"/>
  <c r="AL915" i="15"/>
  <c r="AL914" i="15"/>
  <c r="AL907" i="15"/>
  <c r="AL906" i="15"/>
  <c r="AL901" i="15"/>
  <c r="AL900" i="15"/>
  <c r="AL895" i="15"/>
  <c r="AL894" i="15"/>
  <c r="AL889" i="15"/>
  <c r="AL888" i="15"/>
  <c r="AL885" i="15"/>
  <c r="AL884" i="15"/>
  <c r="AL881" i="15"/>
  <c r="AL880" i="15"/>
  <c r="AL877" i="15"/>
  <c r="AL876" i="15"/>
  <c r="AL871" i="15"/>
  <c r="AL870" i="15"/>
  <c r="AL867" i="15"/>
  <c r="AL866" i="15"/>
  <c r="AL863" i="15"/>
  <c r="AL862" i="15"/>
  <c r="AL859" i="15"/>
  <c r="AL858" i="15"/>
  <c r="AL855" i="15"/>
  <c r="AL854" i="15"/>
  <c r="AL828" i="15"/>
  <c r="AL827" i="15"/>
  <c r="AL825" i="15"/>
  <c r="AL820" i="15"/>
  <c r="AL819" i="15"/>
  <c r="AL817" i="15"/>
  <c r="AL812" i="15"/>
  <c r="AL811" i="15"/>
  <c r="AL809" i="15"/>
  <c r="AL808" i="15"/>
  <c r="AL807" i="15"/>
  <c r="AL806" i="15"/>
  <c r="AL789" i="15"/>
  <c r="AL788" i="15"/>
  <c r="AL787" i="15"/>
  <c r="AL786" i="15"/>
  <c r="AL784" i="15"/>
  <c r="AL783" i="15"/>
  <c r="AL782" i="15"/>
  <c r="AL765" i="15"/>
  <c r="AL764" i="15"/>
  <c r="AL763" i="15"/>
  <c r="AL762" i="15"/>
  <c r="AL753" i="15"/>
  <c r="AL752" i="15"/>
  <c r="AL749" i="15"/>
  <c r="AL748" i="15"/>
  <c r="AL745" i="15"/>
  <c r="AL744" i="15"/>
  <c r="AL733" i="15"/>
  <c r="AL732" i="15"/>
  <c r="AL729" i="15"/>
  <c r="AL728" i="15"/>
  <c r="AL727" i="15"/>
  <c r="AL726" i="15"/>
  <c r="AL713" i="15"/>
  <c r="AL712" i="15"/>
  <c r="AL711" i="15"/>
  <c r="AL710" i="15"/>
  <c r="AL697" i="15"/>
  <c r="AL696" i="15"/>
  <c r="AL695" i="15"/>
  <c r="AL694" i="15"/>
  <c r="AL685" i="15"/>
  <c r="AL684" i="15"/>
  <c r="AL681" i="15"/>
  <c r="AL680" i="15"/>
  <c r="AL679" i="15"/>
  <c r="AL678" i="15"/>
  <c r="AL669" i="15"/>
  <c r="AL668" i="15"/>
  <c r="AL667" i="15"/>
  <c r="AL666" i="15"/>
  <c r="AL665" i="15"/>
  <c r="AL662" i="15"/>
  <c r="AL661" i="15"/>
  <c r="AL658" i="15"/>
  <c r="AL656" i="15"/>
  <c r="AL652" i="15"/>
  <c r="AL648" i="15"/>
  <c r="AL646" i="15"/>
  <c r="AL643" i="15"/>
  <c r="AL639" i="15"/>
  <c r="AL635" i="15"/>
  <c r="AL631" i="15"/>
  <c r="AL627" i="15"/>
  <c r="AL625" i="15"/>
  <c r="AL622" i="15"/>
  <c r="AL621" i="15"/>
  <c r="AL618" i="15"/>
  <c r="AL617" i="15"/>
  <c r="AL614" i="15"/>
  <c r="AL613" i="15"/>
  <c r="AL610" i="15"/>
  <c r="AL609" i="15"/>
  <c r="AL606" i="15"/>
  <c r="AL605" i="15"/>
  <c r="AL602" i="15"/>
  <c r="AL601" i="15"/>
  <c r="AL599" i="15"/>
  <c r="AL596" i="15"/>
  <c r="AL594" i="15"/>
  <c r="AL593" i="15"/>
  <c r="AL591" i="15"/>
  <c r="AL588" i="15"/>
  <c r="AL586" i="15"/>
  <c r="AL585" i="15"/>
  <c r="AL548" i="15"/>
  <c r="AL531" i="15"/>
  <c r="AL527" i="15"/>
  <c r="AL523" i="15"/>
  <c r="AL519" i="15"/>
  <c r="AL515" i="15"/>
  <c r="AL511" i="15"/>
  <c r="AL504" i="15"/>
  <c r="AL501" i="15"/>
  <c r="AL500" i="15"/>
  <c r="AL497" i="15"/>
  <c r="AL496" i="15"/>
  <c r="AL493" i="15"/>
  <c r="AL492" i="15"/>
  <c r="AL489" i="15"/>
  <c r="AL488" i="15"/>
  <c r="AL485" i="15"/>
  <c r="AL484" i="15"/>
  <c r="AL481" i="15"/>
  <c r="AL480" i="15"/>
  <c r="AL477" i="15"/>
  <c r="AL476" i="15"/>
  <c r="AL473" i="15"/>
  <c r="AL472" i="15"/>
  <c r="AL469" i="15"/>
  <c r="AL468" i="15"/>
  <c r="AL465" i="15"/>
  <c r="AL464" i="15"/>
  <c r="AL461" i="15"/>
  <c r="AL460" i="15"/>
  <c r="AL457" i="15"/>
  <c r="AL456" i="15"/>
  <c r="AL453" i="15"/>
  <c r="AL452" i="15"/>
  <c r="AL449" i="15"/>
  <c r="AL448" i="15"/>
  <c r="AL445" i="15"/>
  <c r="AL444" i="15"/>
  <c r="AL441" i="15"/>
  <c r="AL432" i="15"/>
  <c r="AL431" i="15"/>
  <c r="AL429" i="15"/>
  <c r="AL421" i="15"/>
  <c r="AL420" i="15"/>
  <c r="AL419" i="15"/>
  <c r="AL418" i="15"/>
  <c r="AL413" i="15"/>
  <c r="AL412" i="15"/>
  <c r="AL411" i="15"/>
  <c r="AL410" i="15"/>
  <c r="AL404" i="15"/>
  <c r="AL403" i="15"/>
  <c r="AL401" i="15"/>
  <c r="AL396" i="15"/>
  <c r="AL395" i="15"/>
  <c r="AL393" i="15"/>
  <c r="AL388" i="15"/>
  <c r="AL387" i="15"/>
  <c r="AL385" i="15"/>
  <c r="AL380" i="15"/>
  <c r="AL379" i="15"/>
  <c r="AL377" i="15"/>
  <c r="AL376" i="15"/>
  <c r="AL375" i="15"/>
  <c r="AL373" i="15"/>
  <c r="AL372" i="15"/>
  <c r="AL371" i="15"/>
  <c r="AL370" i="15"/>
  <c r="AL369" i="15"/>
  <c r="AL365" i="15"/>
  <c r="AL364" i="15"/>
  <c r="AL359" i="15"/>
  <c r="AL358" i="15"/>
  <c r="AL354" i="15"/>
  <c r="AL353" i="15"/>
  <c r="AL349" i="15"/>
  <c r="AL348" i="15"/>
  <c r="AL343" i="15"/>
  <c r="AL341" i="15"/>
  <c r="AL339" i="15"/>
  <c r="AL336" i="15"/>
  <c r="AL334" i="15"/>
  <c r="AL330" i="15"/>
  <c r="AL329" i="15"/>
  <c r="AL328" i="15"/>
  <c r="AL323" i="15"/>
  <c r="AL315" i="15"/>
  <c r="AL313" i="15"/>
  <c r="AL311" i="15"/>
  <c r="AL310" i="15"/>
  <c r="AL308" i="15"/>
  <c r="AL306" i="15"/>
  <c r="AL300" i="15"/>
  <c r="AL297" i="15"/>
  <c r="AL290" i="15"/>
  <c r="AL284" i="15"/>
  <c r="AL281" i="15"/>
  <c r="AL279" i="15"/>
  <c r="AL269" i="15"/>
  <c r="AL267" i="15"/>
  <c r="AL263" i="15"/>
  <c r="AL262" i="15"/>
  <c r="AL251" i="15"/>
  <c r="AL250" i="15"/>
  <c r="AL244" i="15"/>
  <c r="AL241" i="15"/>
  <c r="AL239" i="15"/>
  <c r="AL238" i="15"/>
  <c r="AL232" i="15"/>
  <c r="AL229" i="15"/>
  <c r="AL227" i="15"/>
  <c r="AL220" i="15"/>
  <c r="AL217" i="15"/>
  <c r="AL215" i="15"/>
  <c r="AL214" i="15"/>
  <c r="AL208" i="15"/>
  <c r="AL205" i="15"/>
  <c r="AL204" i="15"/>
  <c r="AL203" i="15"/>
  <c r="AL202" i="15"/>
  <c r="AL196" i="15"/>
  <c r="AL193" i="15"/>
  <c r="AL191" i="15"/>
  <c r="AL185" i="15"/>
  <c r="AL184" i="15"/>
  <c r="AL183" i="15"/>
  <c r="AL182" i="15"/>
  <c r="AL179" i="15"/>
  <c r="AL176" i="15"/>
  <c r="AL173" i="15"/>
  <c r="AL172" i="15"/>
  <c r="AL171" i="15"/>
  <c r="AL170" i="15"/>
  <c r="AL167" i="15"/>
  <c r="AL158" i="15"/>
  <c r="AL151" i="15"/>
  <c r="AL141" i="15"/>
  <c r="AL136" i="15"/>
  <c r="AL133" i="15"/>
  <c r="AL122" i="15"/>
  <c r="AL113" i="15"/>
  <c r="AL105" i="15"/>
  <c r="AL104" i="15"/>
  <c r="AL103" i="15"/>
  <c r="AL102" i="15"/>
  <c r="AL90" i="15"/>
  <c r="AL82" i="15"/>
  <c r="AL74" i="15"/>
  <c r="AL66" i="15"/>
  <c r="AL58" i="15"/>
  <c r="AL50" i="15"/>
  <c r="AL42" i="15"/>
  <c r="AL34" i="15"/>
  <c r="AL26" i="15"/>
  <c r="AL18" i="15"/>
  <c r="AL13" i="15"/>
  <c r="AL11" i="15"/>
  <c r="H822" i="3"/>
  <c r="C822" i="3" s="1"/>
  <c r="E822" i="3"/>
  <c r="H810" i="3"/>
  <c r="C810" i="3" s="1"/>
  <c r="E810" i="3"/>
  <c r="H762" i="3"/>
  <c r="C762" i="3" s="1"/>
  <c r="E762" i="3"/>
  <c r="H750" i="3"/>
  <c r="C750" i="3" s="1"/>
  <c r="E750" i="3"/>
  <c r="H738" i="3"/>
  <c r="C738" i="3" s="1"/>
  <c r="E738" i="3"/>
  <c r="H730" i="3"/>
  <c r="C730" i="3" s="1"/>
  <c r="E730" i="3"/>
  <c r="H718" i="3"/>
  <c r="C718" i="3" s="1"/>
  <c r="E718" i="3"/>
  <c r="H706" i="3"/>
  <c r="C706" i="3" s="1"/>
  <c r="E706" i="3"/>
  <c r="E646" i="3"/>
  <c r="H646" i="3"/>
  <c r="C646" i="3" s="1"/>
  <c r="H634" i="3"/>
  <c r="C634" i="3" s="1"/>
  <c r="E634" i="3"/>
  <c r="H610" i="3"/>
  <c r="C610" i="3" s="1"/>
  <c r="E610" i="3"/>
  <c r="H598" i="3"/>
  <c r="C598" i="3" s="1"/>
  <c r="E598" i="3"/>
  <c r="H586" i="3"/>
  <c r="C586" i="3" s="1"/>
  <c r="E586" i="3"/>
  <c r="E574" i="3"/>
  <c r="H574" i="3"/>
  <c r="C574" i="3" s="1"/>
  <c r="H550" i="3"/>
  <c r="C550" i="3" s="1"/>
  <c r="E550" i="3"/>
  <c r="H538" i="3"/>
  <c r="C538" i="3" s="1"/>
  <c r="E538" i="3"/>
  <c r="E526" i="3"/>
  <c r="H526" i="3"/>
  <c r="C526" i="3" s="1"/>
  <c r="E514" i="3"/>
  <c r="H514" i="3"/>
  <c r="C514" i="3" s="1"/>
  <c r="E502" i="3"/>
  <c r="H502" i="3"/>
  <c r="C502" i="3" s="1"/>
  <c r="H490" i="3"/>
  <c r="C490" i="3" s="1"/>
  <c r="E490" i="3"/>
  <c r="E478" i="3"/>
  <c r="H478" i="3"/>
  <c r="C478" i="3" s="1"/>
  <c r="H466" i="3"/>
  <c r="C466" i="3" s="1"/>
  <c r="E466" i="3"/>
  <c r="E454" i="3"/>
  <c r="H454" i="3"/>
  <c r="C454" i="3" s="1"/>
  <c r="H442" i="3"/>
  <c r="C442" i="3" s="1"/>
  <c r="E442" i="3"/>
  <c r="E430" i="3"/>
  <c r="H430" i="3"/>
  <c r="C430" i="3" s="1"/>
  <c r="H418" i="3"/>
  <c r="C418" i="3" s="1"/>
  <c r="E418" i="3"/>
  <c r="H406" i="3"/>
  <c r="C406" i="3" s="1"/>
  <c r="E406" i="3"/>
  <c r="H394" i="3"/>
  <c r="C394" i="3" s="1"/>
  <c r="E394" i="3"/>
  <c r="E382" i="3"/>
  <c r="H382" i="3"/>
  <c r="C382" i="3" s="1"/>
  <c r="H374" i="3"/>
  <c r="C374" i="3" s="1"/>
  <c r="E374" i="3"/>
  <c r="H362" i="3"/>
  <c r="C362" i="3" s="1"/>
  <c r="E362" i="3"/>
  <c r="H350" i="3"/>
  <c r="C350" i="3" s="1"/>
  <c r="E350" i="3"/>
  <c r="H342" i="3"/>
  <c r="C342" i="3" s="1"/>
  <c r="E342" i="3"/>
  <c r="H330" i="3"/>
  <c r="C330" i="3" s="1"/>
  <c r="E330" i="3"/>
  <c r="H314" i="3"/>
  <c r="C314" i="3" s="1"/>
  <c r="E314" i="3"/>
  <c r="E302" i="3"/>
  <c r="H302" i="3"/>
  <c r="C302" i="3" s="1"/>
  <c r="H290" i="3"/>
  <c r="C290" i="3" s="1"/>
  <c r="E290" i="3"/>
  <c r="H282" i="3"/>
  <c r="C282" i="3" s="1"/>
  <c r="E282" i="3"/>
  <c r="H270" i="3"/>
  <c r="C270" i="3" s="1"/>
  <c r="E270" i="3"/>
  <c r="H258" i="3"/>
  <c r="C258" i="3" s="1"/>
  <c r="E258" i="3"/>
  <c r="H246" i="3"/>
  <c r="C246" i="3" s="1"/>
  <c r="E246" i="3"/>
  <c r="E234" i="3"/>
  <c r="H234" i="3"/>
  <c r="C234" i="3" s="1"/>
  <c r="H222" i="3"/>
  <c r="C222" i="3" s="1"/>
  <c r="E222" i="3"/>
  <c r="H210" i="3"/>
  <c r="C210" i="3" s="1"/>
  <c r="E210" i="3"/>
  <c r="H198" i="3"/>
  <c r="C198" i="3" s="1"/>
  <c r="E198" i="3"/>
  <c r="E186" i="3"/>
  <c r="H186" i="3"/>
  <c r="C186" i="3" s="1"/>
  <c r="E174" i="3"/>
  <c r="H174" i="3"/>
  <c r="C174" i="3" s="1"/>
  <c r="H162" i="3"/>
  <c r="C162" i="3" s="1"/>
  <c r="E162" i="3"/>
  <c r="E150" i="3"/>
  <c r="H150" i="3"/>
  <c r="C150" i="3" s="1"/>
  <c r="H146" i="3"/>
  <c r="C146" i="3" s="1"/>
  <c r="E146" i="3"/>
  <c r="E134" i="3"/>
  <c r="H134" i="3"/>
  <c r="C134" i="3" s="1"/>
  <c r="H130" i="3"/>
  <c r="C130" i="3" s="1"/>
  <c r="E130" i="3"/>
  <c r="H126" i="3"/>
  <c r="C126" i="3" s="1"/>
  <c r="E126" i="3"/>
  <c r="H118" i="3"/>
  <c r="C118" i="3" s="1"/>
  <c r="E118" i="3"/>
  <c r="H114" i="3"/>
  <c r="C114" i="3" s="1"/>
  <c r="E114" i="3"/>
  <c r="H110" i="3"/>
  <c r="C110" i="3" s="1"/>
  <c r="E110" i="3"/>
  <c r="H106" i="3"/>
  <c r="C106" i="3" s="1"/>
  <c r="E106" i="3"/>
  <c r="E102" i="3"/>
  <c r="H102" i="3"/>
  <c r="C102" i="3" s="1"/>
  <c r="E94" i="3"/>
  <c r="H94" i="3"/>
  <c r="C94" i="3" s="1"/>
  <c r="H90" i="3"/>
  <c r="C90" i="3" s="1"/>
  <c r="E90" i="3"/>
  <c r="H86" i="3"/>
  <c r="C86" i="3" s="1"/>
  <c r="E86" i="3"/>
  <c r="H82" i="3"/>
  <c r="C82" i="3" s="1"/>
  <c r="E82" i="3"/>
  <c r="H78" i="3"/>
  <c r="C78" i="3" s="1"/>
  <c r="E78" i="3"/>
  <c r="H74" i="3"/>
  <c r="C74" i="3" s="1"/>
  <c r="E74" i="3"/>
  <c r="H70" i="3"/>
  <c r="C70" i="3" s="1"/>
  <c r="E70" i="3"/>
  <c r="E66" i="3"/>
  <c r="H66" i="3"/>
  <c r="C66" i="3" s="1"/>
  <c r="E62" i="3"/>
  <c r="H62" i="3"/>
  <c r="C62" i="3" s="1"/>
  <c r="E58" i="3"/>
  <c r="H58" i="3"/>
  <c r="C58" i="3" s="1"/>
  <c r="H54" i="3"/>
  <c r="C54" i="3" s="1"/>
  <c r="E54" i="3"/>
  <c r="H50" i="3"/>
  <c r="C50" i="3" s="1"/>
  <c r="E50" i="3"/>
  <c r="H46" i="3"/>
  <c r="C46" i="3" s="1"/>
  <c r="E46" i="3"/>
  <c r="H42" i="3"/>
  <c r="C42" i="3" s="1"/>
  <c r="E42" i="3"/>
  <c r="H38" i="3"/>
  <c r="C38" i="3" s="1"/>
  <c r="E38" i="3"/>
  <c r="E30" i="3"/>
  <c r="H30" i="3"/>
  <c r="C30" i="3" s="1"/>
  <c r="E18" i="3"/>
  <c r="H18" i="3"/>
  <c r="C18" i="3" s="1"/>
  <c r="E1062" i="3"/>
  <c r="E1058" i="3"/>
  <c r="E1034" i="3"/>
  <c r="E1010" i="3"/>
  <c r="E990" i="3"/>
  <c r="E970" i="3"/>
  <c r="E938" i="3"/>
  <c r="H934" i="3"/>
  <c r="C934" i="3" s="1"/>
  <c r="E930" i="3"/>
  <c r="E918" i="3"/>
  <c r="H890" i="3"/>
  <c r="C890" i="3" s="1"/>
  <c r="E886" i="3"/>
  <c r="H870" i="3"/>
  <c r="C870" i="3" s="1"/>
  <c r="E866" i="3"/>
  <c r="H850" i="3"/>
  <c r="C850" i="3" s="1"/>
  <c r="E838" i="3"/>
  <c r="H826" i="3"/>
  <c r="C826" i="3" s="1"/>
  <c r="E794" i="3"/>
  <c r="E754" i="3"/>
  <c r="E734" i="3"/>
  <c r="E726" i="3"/>
  <c r="E702" i="3"/>
  <c r="H670" i="3"/>
  <c r="C670" i="3" s="1"/>
  <c r="H606" i="3"/>
  <c r="C606" i="3" s="1"/>
  <c r="H562" i="3"/>
  <c r="C562" i="3" s="1"/>
  <c r="H558" i="3"/>
  <c r="C558" i="3" s="1"/>
  <c r="E426" i="3"/>
  <c r="H378" i="3"/>
  <c r="C378" i="3" s="1"/>
  <c r="H98" i="3"/>
  <c r="C98" i="3" s="1"/>
  <c r="H818" i="3"/>
  <c r="C818" i="3" s="1"/>
  <c r="E818" i="3"/>
  <c r="H806" i="3"/>
  <c r="C806" i="3" s="1"/>
  <c r="E806" i="3"/>
  <c r="H746" i="3"/>
  <c r="C746" i="3" s="1"/>
  <c r="E746" i="3"/>
  <c r="H722" i="3"/>
  <c r="C722" i="3" s="1"/>
  <c r="E722" i="3"/>
  <c r="H710" i="3"/>
  <c r="C710" i="3" s="1"/>
  <c r="E710" i="3"/>
  <c r="H698" i="3"/>
  <c r="C698" i="3" s="1"/>
  <c r="E698" i="3"/>
  <c r="H662" i="3"/>
  <c r="C662" i="3" s="1"/>
  <c r="E662" i="3"/>
  <c r="H654" i="3"/>
  <c r="C654" i="3" s="1"/>
  <c r="E654" i="3"/>
  <c r="H642" i="3"/>
  <c r="C642" i="3" s="1"/>
  <c r="E642" i="3"/>
  <c r="H614" i="3"/>
  <c r="C614" i="3" s="1"/>
  <c r="E614" i="3"/>
  <c r="H602" i="3"/>
  <c r="C602" i="3" s="1"/>
  <c r="E602" i="3"/>
  <c r="H578" i="3"/>
  <c r="C578" i="3" s="1"/>
  <c r="E578" i="3"/>
  <c r="H566" i="3"/>
  <c r="C566" i="3" s="1"/>
  <c r="E566" i="3"/>
  <c r="H542" i="3"/>
  <c r="C542" i="3" s="1"/>
  <c r="E542" i="3"/>
  <c r="H530" i="3"/>
  <c r="C530" i="3" s="1"/>
  <c r="E530" i="3"/>
  <c r="E518" i="3"/>
  <c r="H518" i="3"/>
  <c r="C518" i="3" s="1"/>
  <c r="E494" i="3"/>
  <c r="H494" i="3"/>
  <c r="C494" i="3" s="1"/>
  <c r="E482" i="3"/>
  <c r="H482" i="3"/>
  <c r="C482" i="3" s="1"/>
  <c r="H470" i="3"/>
  <c r="C470" i="3" s="1"/>
  <c r="E470" i="3"/>
  <c r="H458" i="3"/>
  <c r="C458" i="3" s="1"/>
  <c r="E458" i="3"/>
  <c r="H446" i="3"/>
  <c r="C446" i="3" s="1"/>
  <c r="E446" i="3"/>
  <c r="E434" i="3"/>
  <c r="H434" i="3"/>
  <c r="C434" i="3" s="1"/>
  <c r="H422" i="3"/>
  <c r="C422" i="3" s="1"/>
  <c r="E422" i="3"/>
  <c r="E410" i="3"/>
  <c r="H410" i="3"/>
  <c r="C410" i="3" s="1"/>
  <c r="H398" i="3"/>
  <c r="C398" i="3" s="1"/>
  <c r="E398" i="3"/>
  <c r="H386" i="3"/>
  <c r="C386" i="3" s="1"/>
  <c r="E386" i="3"/>
  <c r="H370" i="3"/>
  <c r="C370" i="3" s="1"/>
  <c r="E370" i="3"/>
  <c r="H358" i="3"/>
  <c r="C358" i="3" s="1"/>
  <c r="E358" i="3"/>
  <c r="H346" i="3"/>
  <c r="C346" i="3" s="1"/>
  <c r="E346" i="3"/>
  <c r="H334" i="3"/>
  <c r="C334" i="3" s="1"/>
  <c r="E334" i="3"/>
  <c r="H322" i="3"/>
  <c r="C322" i="3" s="1"/>
  <c r="E322" i="3"/>
  <c r="H310" i="3"/>
  <c r="C310" i="3" s="1"/>
  <c r="E310" i="3"/>
  <c r="H298" i="3"/>
  <c r="C298" i="3" s="1"/>
  <c r="E298" i="3"/>
  <c r="H286" i="3"/>
  <c r="C286" i="3" s="1"/>
  <c r="E286" i="3"/>
  <c r="H274" i="3"/>
  <c r="C274" i="3" s="1"/>
  <c r="E274" i="3"/>
  <c r="H262" i="3"/>
  <c r="C262" i="3" s="1"/>
  <c r="E262" i="3"/>
  <c r="H250" i="3"/>
  <c r="C250" i="3" s="1"/>
  <c r="E250" i="3"/>
  <c r="H238" i="3"/>
  <c r="C238" i="3" s="1"/>
  <c r="E238" i="3"/>
  <c r="H226" i="3"/>
  <c r="C226" i="3" s="1"/>
  <c r="E226" i="3"/>
  <c r="H214" i="3"/>
  <c r="C214" i="3" s="1"/>
  <c r="E214" i="3"/>
  <c r="E202" i="3"/>
  <c r="H202" i="3"/>
  <c r="C202" i="3" s="1"/>
  <c r="E190" i="3"/>
  <c r="H190" i="3"/>
  <c r="C190" i="3" s="1"/>
  <c r="H182" i="3"/>
  <c r="C182" i="3" s="1"/>
  <c r="E182" i="3"/>
  <c r="H170" i="3"/>
  <c r="C170" i="3" s="1"/>
  <c r="E170" i="3"/>
  <c r="H158" i="3"/>
  <c r="C158" i="3" s="1"/>
  <c r="E158" i="3"/>
  <c r="E138" i="3"/>
  <c r="H138" i="3"/>
  <c r="C138" i="3" s="1"/>
  <c r="H26" i="3"/>
  <c r="C26" i="3" s="1"/>
  <c r="E26" i="3"/>
  <c r="E1054" i="3"/>
  <c r="E1030" i="3"/>
  <c r="E1026" i="3"/>
  <c r="E1022" i="3"/>
  <c r="E1018" i="3"/>
  <c r="E1006" i="3"/>
  <c r="E986" i="3"/>
  <c r="E978" i="3"/>
  <c r="E950" i="3"/>
  <c r="H946" i="3"/>
  <c r="C946" i="3" s="1"/>
  <c r="E942" i="3"/>
  <c r="E902" i="3"/>
  <c r="H898" i="3"/>
  <c r="C898" i="3" s="1"/>
  <c r="E882" i="3"/>
  <c r="E862" i="3"/>
  <c r="H846" i="3"/>
  <c r="C846" i="3" s="1"/>
  <c r="E842" i="3"/>
  <c r="H830" i="3"/>
  <c r="C830" i="3" s="1"/>
  <c r="E782" i="3"/>
  <c r="H778" i="3"/>
  <c r="C778" i="3" s="1"/>
  <c r="E758" i="3"/>
  <c r="E694" i="3"/>
  <c r="H690" i="3"/>
  <c r="C690" i="3" s="1"/>
  <c r="H674" i="3"/>
  <c r="C674" i="3" s="1"/>
  <c r="E590" i="3"/>
  <c r="H34" i="3"/>
  <c r="C34" i="3" s="1"/>
  <c r="H814" i="3"/>
  <c r="C814" i="3" s="1"/>
  <c r="E814" i="3"/>
  <c r="H766" i="3"/>
  <c r="C766" i="3" s="1"/>
  <c r="E766" i="3"/>
  <c r="H742" i="3"/>
  <c r="C742" i="3" s="1"/>
  <c r="E742" i="3"/>
  <c r="H678" i="3"/>
  <c r="C678" i="3" s="1"/>
  <c r="E678" i="3"/>
  <c r="H666" i="3"/>
  <c r="C666" i="3" s="1"/>
  <c r="E666" i="3"/>
  <c r="H638" i="3"/>
  <c r="C638" i="3" s="1"/>
  <c r="E638" i="3"/>
  <c r="H630" i="3"/>
  <c r="C630" i="3" s="1"/>
  <c r="E630" i="3"/>
  <c r="H594" i="3"/>
  <c r="C594" i="3" s="1"/>
  <c r="E594" i="3"/>
  <c r="H582" i="3"/>
  <c r="C582" i="3" s="1"/>
  <c r="E582" i="3"/>
  <c r="H570" i="3"/>
  <c r="C570" i="3" s="1"/>
  <c r="E570" i="3"/>
  <c r="H546" i="3"/>
  <c r="C546" i="3" s="1"/>
  <c r="E546" i="3"/>
  <c r="H522" i="3"/>
  <c r="C522" i="3" s="1"/>
  <c r="E522" i="3"/>
  <c r="H510" i="3"/>
  <c r="C510" i="3" s="1"/>
  <c r="E510" i="3"/>
  <c r="H498" i="3"/>
  <c r="C498" i="3" s="1"/>
  <c r="E498" i="3"/>
  <c r="H486" i="3"/>
  <c r="C486" i="3" s="1"/>
  <c r="E486" i="3"/>
  <c r="H474" i="3"/>
  <c r="C474" i="3" s="1"/>
  <c r="E474" i="3"/>
  <c r="H462" i="3"/>
  <c r="C462" i="3" s="1"/>
  <c r="E462" i="3"/>
  <c r="H450" i="3"/>
  <c r="C450" i="3" s="1"/>
  <c r="E450" i="3"/>
  <c r="H438" i="3"/>
  <c r="C438" i="3" s="1"/>
  <c r="E438" i="3"/>
  <c r="H414" i="3"/>
  <c r="C414" i="3" s="1"/>
  <c r="E414" i="3"/>
  <c r="H402" i="3"/>
  <c r="C402" i="3" s="1"/>
  <c r="E402" i="3"/>
  <c r="H390" i="3"/>
  <c r="C390" i="3" s="1"/>
  <c r="E390" i="3"/>
  <c r="H366" i="3"/>
  <c r="C366" i="3" s="1"/>
  <c r="E366" i="3"/>
  <c r="H354" i="3"/>
  <c r="C354" i="3" s="1"/>
  <c r="E354" i="3"/>
  <c r="E338" i="3"/>
  <c r="H338" i="3"/>
  <c r="C338" i="3" s="1"/>
  <c r="H326" i="3"/>
  <c r="C326" i="3" s="1"/>
  <c r="E326" i="3"/>
  <c r="H318" i="3"/>
  <c r="C318" i="3" s="1"/>
  <c r="E318" i="3"/>
  <c r="E306" i="3"/>
  <c r="H306" i="3"/>
  <c r="C306" i="3" s="1"/>
  <c r="H294" i="3"/>
  <c r="C294" i="3" s="1"/>
  <c r="E294" i="3"/>
  <c r="E278" i="3"/>
  <c r="H278" i="3"/>
  <c r="C278" i="3" s="1"/>
  <c r="H266" i="3"/>
  <c r="C266" i="3" s="1"/>
  <c r="E266" i="3"/>
  <c r="E254" i="3"/>
  <c r="H254" i="3"/>
  <c r="C254" i="3" s="1"/>
  <c r="H242" i="3"/>
  <c r="C242" i="3" s="1"/>
  <c r="E242" i="3"/>
  <c r="E230" i="3"/>
  <c r="H230" i="3"/>
  <c r="C230" i="3" s="1"/>
  <c r="H218" i="3"/>
  <c r="C218" i="3" s="1"/>
  <c r="E218" i="3"/>
  <c r="H206" i="3"/>
  <c r="C206" i="3" s="1"/>
  <c r="E206" i="3"/>
  <c r="E194" i="3"/>
  <c r="H194" i="3"/>
  <c r="C194" i="3" s="1"/>
  <c r="E178" i="3"/>
  <c r="H178" i="3"/>
  <c r="C178" i="3" s="1"/>
  <c r="H166" i="3"/>
  <c r="C166" i="3" s="1"/>
  <c r="E166" i="3"/>
  <c r="H154" i="3"/>
  <c r="C154" i="3" s="1"/>
  <c r="E154" i="3"/>
  <c r="H142" i="3"/>
  <c r="C142" i="3" s="1"/>
  <c r="E142" i="3"/>
  <c r="H22" i="3"/>
  <c r="C22" i="3" s="1"/>
  <c r="E22" i="3"/>
  <c r="E982" i="3"/>
  <c r="H958" i="3"/>
  <c r="C958" i="3" s="1"/>
  <c r="E878" i="3"/>
  <c r="E858" i="3"/>
  <c r="H798" i="3"/>
  <c r="C798" i="3" s="1"/>
  <c r="E786" i="3"/>
  <c r="E714" i="3"/>
  <c r="H682" i="3"/>
  <c r="C682" i="3" s="1"/>
  <c r="E622" i="3"/>
  <c r="H618" i="3"/>
  <c r="C618" i="3" s="1"/>
  <c r="H554" i="3"/>
  <c r="C554" i="3" s="1"/>
  <c r="H506" i="3"/>
  <c r="C506" i="3" s="1"/>
  <c r="H1" i="2" l="1"/>
  <c r="F1" i="2"/>
  <c r="E11" i="29" l="1"/>
  <c r="E12" i="29"/>
  <c r="E13" i="29"/>
  <c r="E14" i="29"/>
  <c r="E15" i="29"/>
  <c r="E16" i="29"/>
  <c r="E17" i="29"/>
  <c r="E18" i="29"/>
  <c r="E19" i="29"/>
  <c r="E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L308" i="29"/>
  <c r="L309" i="29"/>
  <c r="L310" i="29"/>
  <c r="L311" i="29"/>
  <c r="L312" i="29"/>
  <c r="L313" i="29"/>
  <c r="L314" i="29"/>
  <c r="L315" i="29"/>
  <c r="L316" i="29"/>
  <c r="L317" i="29"/>
  <c r="L318" i="29"/>
  <c r="L319" i="29"/>
  <c r="L320" i="29"/>
  <c r="L321" i="29"/>
  <c r="L322" i="29"/>
  <c r="L323" i="29"/>
  <c r="L324" i="29"/>
  <c r="L325" i="29"/>
  <c r="L326" i="29"/>
  <c r="L327" i="29"/>
  <c r="L328" i="29"/>
  <c r="L329" i="29"/>
  <c r="L330" i="29"/>
  <c r="L331" i="29"/>
  <c r="L332" i="29"/>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L358" i="29"/>
  <c r="L359" i="29"/>
  <c r="L360" i="29"/>
  <c r="L362" i="29"/>
  <c r="L363" i="29"/>
  <c r="L364" i="29"/>
  <c r="L365" i="29"/>
  <c r="L366" i="29"/>
  <c r="L367" i="29"/>
  <c r="L368" i="29"/>
  <c r="L369" i="29"/>
  <c r="L370" i="29"/>
  <c r="L371" i="29"/>
  <c r="L372" i="29"/>
  <c r="L373" i="29"/>
  <c r="L374" i="29"/>
  <c r="L375" i="29"/>
  <c r="L376" i="29"/>
  <c r="L377" i="29"/>
  <c r="L378" i="29"/>
  <c r="L379" i="29"/>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L10" i="29"/>
  <c r="L361" i="29" l="1"/>
  <c r="I361" i="29"/>
  <c r="A10" i="3"/>
  <c r="N130" i="24" l="1"/>
  <c r="P130" i="24" s="1"/>
  <c r="N129" i="24"/>
  <c r="P129" i="24" s="1"/>
  <c r="AE1067" i="15" l="1"/>
  <c r="AE1004" i="15"/>
  <c r="AE985" i="15"/>
  <c r="AE921" i="15"/>
  <c r="AE859" i="15"/>
  <c r="AE827" i="15"/>
  <c r="AE811" i="15"/>
  <c r="AE795" i="15"/>
  <c r="AE764" i="15"/>
  <c r="AE763" i="15"/>
  <c r="AE750" i="15"/>
  <c r="AE747" i="15"/>
  <c r="AE734" i="15"/>
  <c r="AE729" i="15"/>
  <c r="AE715" i="15"/>
  <c r="AE713" i="15"/>
  <c r="AE702" i="15"/>
  <c r="AE698" i="15"/>
  <c r="AE635" i="15"/>
  <c r="AE558" i="15"/>
  <c r="AE553" i="15"/>
  <c r="AE542" i="15"/>
  <c r="AE526" i="15"/>
  <c r="AE521" i="15"/>
  <c r="AE510" i="15"/>
  <c r="AE1020" i="15"/>
  <c r="AE1001" i="15"/>
  <c r="AE956" i="15"/>
  <c r="AE905" i="15"/>
  <c r="AE889" i="15"/>
  <c r="AE873" i="15"/>
  <c r="AE857" i="15"/>
  <c r="AE844" i="15"/>
  <c r="AE841" i="15"/>
  <c r="AE825" i="15"/>
  <c r="AE812" i="15"/>
  <c r="AE809" i="15"/>
  <c r="AE793" i="15"/>
  <c r="AE780" i="15"/>
  <c r="AE777" i="15"/>
  <c r="AE745" i="15"/>
  <c r="AE730" i="15"/>
  <c r="AE718" i="15"/>
  <c r="AE714" i="15"/>
  <c r="AE667" i="15"/>
  <c r="AE665" i="15"/>
  <c r="AE650" i="15"/>
  <c r="AE587" i="15"/>
  <c r="AE569" i="15"/>
  <c r="AE539" i="15"/>
  <c r="AE507" i="15"/>
  <c r="AE1017" i="15"/>
  <c r="AE972" i="15"/>
  <c r="AE953" i="15"/>
  <c r="AE939" i="15"/>
  <c r="AE891" i="15"/>
  <c r="AE875" i="15"/>
  <c r="AE731" i="15"/>
  <c r="AE683" i="15"/>
  <c r="AE681" i="15"/>
  <c r="AE670" i="15"/>
  <c r="AE666" i="15"/>
  <c r="AE651" i="15"/>
  <c r="AE638" i="15"/>
  <c r="AE634" i="15"/>
  <c r="AE633" i="15"/>
  <c r="AE622" i="15"/>
  <c r="AE619" i="15"/>
  <c r="AE601" i="15"/>
  <c r="AE590" i="15"/>
  <c r="AE537" i="15"/>
  <c r="AE505" i="15"/>
  <c r="AE1033" i="15"/>
  <c r="AE988" i="15"/>
  <c r="AE908" i="15"/>
  <c r="AE876" i="15"/>
  <c r="AE654" i="15"/>
  <c r="AE649" i="15"/>
  <c r="AE571" i="15"/>
  <c r="AE480" i="15"/>
  <c r="AE464" i="15"/>
  <c r="AE463" i="15"/>
  <c r="AE430" i="15"/>
  <c r="AE429" i="15"/>
  <c r="AE365" i="15"/>
  <c r="AE351" i="15"/>
  <c r="AE301" i="15"/>
  <c r="AE286" i="15"/>
  <c r="AE254" i="15"/>
  <c r="AE238" i="15"/>
  <c r="AE206" i="15"/>
  <c r="AE204" i="15"/>
  <c r="AE1051" i="15"/>
  <c r="AE1036" i="15"/>
  <c r="AE937" i="15"/>
  <c r="AE907" i="15"/>
  <c r="AE843" i="15"/>
  <c r="AE779" i="15"/>
  <c r="AE699" i="15"/>
  <c r="AE686" i="15"/>
  <c r="AE682" i="15"/>
  <c r="AE617" i="15"/>
  <c r="AE574" i="15"/>
  <c r="AE523" i="15"/>
  <c r="AE461" i="15"/>
  <c r="AE450" i="15"/>
  <c r="AE449" i="15"/>
  <c r="AE446" i="15"/>
  <c r="AE434" i="15"/>
  <c r="AE402" i="15"/>
  <c r="AE399" i="15"/>
  <c r="AE370" i="15"/>
  <c r="AE350" i="15"/>
  <c r="AE334" i="15"/>
  <c r="AE319" i="15"/>
  <c r="AE300" i="15"/>
  <c r="AE288" i="15"/>
  <c r="AE287" i="15"/>
  <c r="AE272" i="15"/>
  <c r="AE255" i="15"/>
  <c r="AE240" i="15"/>
  <c r="AE239" i="15"/>
  <c r="AE236" i="15"/>
  <c r="AE224" i="15"/>
  <c r="AE220" i="15"/>
  <c r="AE969" i="15"/>
  <c r="AE892" i="15"/>
  <c r="AE860" i="15"/>
  <c r="AE828" i="15"/>
  <c r="AE796" i="15"/>
  <c r="AE603" i="15"/>
  <c r="AE494" i="15"/>
  <c r="AE447" i="15"/>
  <c r="AE431" i="15"/>
  <c r="AE418" i="15"/>
  <c r="AE413" i="15"/>
  <c r="AE381" i="15"/>
  <c r="AE354" i="15"/>
  <c r="AE349" i="15"/>
  <c r="AE335" i="15"/>
  <c r="AE333" i="15"/>
  <c r="AE320" i="15"/>
  <c r="AE317" i="15"/>
  <c r="AE304" i="15"/>
  <c r="AE302" i="15"/>
  <c r="AE285" i="15"/>
  <c r="AE271" i="15"/>
  <c r="AE269" i="15"/>
  <c r="AE256" i="15"/>
  <c r="AE253" i="15"/>
  <c r="AE208" i="15"/>
  <c r="AE923" i="15"/>
  <c r="AE585" i="15"/>
  <c r="AE466" i="15"/>
  <c r="AE383" i="15"/>
  <c r="AE367" i="15"/>
  <c r="AE332" i="15"/>
  <c r="AE303" i="15"/>
  <c r="AE284" i="15"/>
  <c r="AE192" i="15"/>
  <c r="AE175" i="15"/>
  <c r="AE174" i="15"/>
  <c r="AE158" i="15"/>
  <c r="AE142" i="15"/>
  <c r="AE141" i="15"/>
  <c r="AE124" i="15"/>
  <c r="AE110" i="15"/>
  <c r="AE76" i="15"/>
  <c r="AE62" i="15"/>
  <c r="AE30" i="15"/>
  <c r="AE13" i="15"/>
  <c r="AE1047" i="15"/>
  <c r="AE966" i="15"/>
  <c r="AE965" i="15"/>
  <c r="AE920" i="15"/>
  <c r="AE919" i="15"/>
  <c r="AE886" i="15"/>
  <c r="AE885" i="15"/>
  <c r="AE855" i="15"/>
  <c r="AE838" i="15"/>
  <c r="AE837" i="15"/>
  <c r="AE821" i="15"/>
  <c r="AE791" i="15"/>
  <c r="AE774" i="15"/>
  <c r="AE773" i="15"/>
  <c r="AE482" i="15"/>
  <c r="AE465" i="15"/>
  <c r="AE386" i="15"/>
  <c r="AE336" i="15"/>
  <c r="AE268" i="15"/>
  <c r="AE223" i="15"/>
  <c r="AE207" i="15"/>
  <c r="AE190" i="15"/>
  <c r="AE160" i="15"/>
  <c r="AE109" i="15"/>
  <c r="AE93" i="15"/>
  <c r="AE78" i="15"/>
  <c r="AE61" i="15"/>
  <c r="AE46" i="15"/>
  <c r="AE12" i="15"/>
  <c r="AE998" i="15"/>
  <c r="AE982" i="15"/>
  <c r="AE902" i="15"/>
  <c r="AE888" i="15"/>
  <c r="AE872" i="15"/>
  <c r="AE871" i="15"/>
  <c r="AE856" i="15"/>
  <c r="AE854" i="15"/>
  <c r="AE808" i="15"/>
  <c r="AE807" i="15"/>
  <c r="AE792" i="15"/>
  <c r="AE790" i="15"/>
  <c r="AE697" i="15"/>
  <c r="AE606" i="15"/>
  <c r="AE555" i="15"/>
  <c r="AE479" i="15"/>
  <c r="AE415" i="15"/>
  <c r="AE222" i="15"/>
  <c r="AE189" i="15"/>
  <c r="AE176" i="15"/>
  <c r="AE156" i="15"/>
  <c r="AE126" i="15"/>
  <c r="AE94" i="15"/>
  <c r="AE44" i="15"/>
  <c r="AE28" i="15"/>
  <c r="AE14" i="15"/>
  <c r="AE1046" i="15"/>
  <c r="AE1014" i="15"/>
  <c r="AE1013" i="15"/>
  <c r="AE950" i="15"/>
  <c r="AE934" i="15"/>
  <c r="AE917" i="15"/>
  <c r="AE904" i="15"/>
  <c r="AE887" i="15"/>
  <c r="AE870" i="15"/>
  <c r="AE869" i="15"/>
  <c r="AE853" i="15"/>
  <c r="AE823" i="15"/>
  <c r="AE806" i="15"/>
  <c r="AE805" i="15"/>
  <c r="AE789" i="15"/>
  <c r="AE761" i="15"/>
  <c r="AE397" i="15"/>
  <c r="AE108" i="15"/>
  <c r="AE29" i="15"/>
  <c r="AE822" i="15"/>
  <c r="AE775" i="15"/>
  <c r="AE712" i="15"/>
  <c r="AE678" i="15"/>
  <c r="AE663" i="15"/>
  <c r="AE630" i="15"/>
  <c r="AE598" i="15"/>
  <c r="AE551" i="15"/>
  <c r="AE519" i="15"/>
  <c r="AE491" i="15"/>
  <c r="AE477" i="15"/>
  <c r="AE474" i="15"/>
  <c r="AE459" i="15"/>
  <c r="AE443" i="15"/>
  <c r="AE428" i="15"/>
  <c r="AE412" i="15"/>
  <c r="AE410" i="15"/>
  <c r="AE395" i="15"/>
  <c r="AE379" i="15"/>
  <c r="AE364" i="15"/>
  <c r="AE362" i="15"/>
  <c r="AE297" i="15"/>
  <c r="AE281" i="15"/>
  <c r="AE250" i="15"/>
  <c r="AE233" i="15"/>
  <c r="AE232" i="15"/>
  <c r="AE218" i="15"/>
  <c r="AE201" i="15"/>
  <c r="AE154" i="15"/>
  <c r="AE153" i="15"/>
  <c r="AE137" i="15"/>
  <c r="AE122" i="15"/>
  <c r="AE121" i="15"/>
  <c r="AE105" i="15"/>
  <c r="AE58" i="15"/>
  <c r="AE25" i="15"/>
  <c r="AE24" i="15"/>
  <c r="AE1059" i="15"/>
  <c r="AE1058" i="15"/>
  <c r="AE978" i="15"/>
  <c r="AE945" i="15"/>
  <c r="AE915" i="15"/>
  <c r="AE900" i="15"/>
  <c r="AE899" i="15"/>
  <c r="AE883" i="15"/>
  <c r="AE850" i="15"/>
  <c r="AE835" i="15"/>
  <c r="AE448" i="15"/>
  <c r="AE318" i="15"/>
  <c r="AE270" i="15"/>
  <c r="AE221" i="15"/>
  <c r="AE173" i="15"/>
  <c r="AE159" i="15"/>
  <c r="AE92" i="15"/>
  <c r="AE77" i="15"/>
  <c r="AE936" i="15"/>
  <c r="AE918" i="15"/>
  <c r="AE760" i="15"/>
  <c r="AE759" i="15"/>
  <c r="AE728" i="15"/>
  <c r="AE727" i="15"/>
  <c r="AE694" i="15"/>
  <c r="AE679" i="15"/>
  <c r="AE664" i="15"/>
  <c r="AE568" i="15"/>
  <c r="AE567" i="15"/>
  <c r="AE550" i="15"/>
  <c r="AE518" i="15"/>
  <c r="AE444" i="15"/>
  <c r="AE426" i="15"/>
  <c r="AE411" i="15"/>
  <c r="AE378" i="15"/>
  <c r="AE329" i="15"/>
  <c r="AE328" i="15"/>
  <c r="AE314" i="15"/>
  <c r="AE280" i="15"/>
  <c r="AE249" i="15"/>
  <c r="AE234" i="15"/>
  <c r="AE217" i="15"/>
  <c r="AE200" i="15"/>
  <c r="AE185" i="15"/>
  <c r="AE169" i="15"/>
  <c r="AE138" i="15"/>
  <c r="AE120" i="15"/>
  <c r="AE106" i="15"/>
  <c r="AE89" i="15"/>
  <c r="AE74" i="15"/>
  <c r="AE72" i="15"/>
  <c r="AE26" i="15"/>
  <c r="AE11" i="15"/>
  <c r="AE1043" i="15"/>
  <c r="AE1042" i="15"/>
  <c r="AE1027" i="15"/>
  <c r="AE1010" i="15"/>
  <c r="AE1009" i="15"/>
  <c r="AE994" i="15"/>
  <c r="AE993" i="15"/>
  <c r="AE977" i="15"/>
  <c r="AE962" i="15"/>
  <c r="AE961" i="15"/>
  <c r="AE929" i="15"/>
  <c r="AE898" i="15"/>
  <c r="AE884" i="15"/>
  <c r="AE852" i="15"/>
  <c r="AE834" i="15"/>
  <c r="AE819" i="15"/>
  <c r="AE788" i="15"/>
  <c r="AE191" i="15"/>
  <c r="AE140" i="15"/>
  <c r="AE125" i="15"/>
  <c r="AE935" i="15"/>
  <c r="AE903" i="15"/>
  <c r="AE840" i="15"/>
  <c r="AE710" i="15"/>
  <c r="AE695" i="15"/>
  <c r="AE680" i="15"/>
  <c r="AE648" i="15"/>
  <c r="AE647" i="15"/>
  <c r="AE646" i="15"/>
  <c r="AE632" i="15"/>
  <c r="AE631" i="15"/>
  <c r="AE616" i="15"/>
  <c r="AE615" i="15"/>
  <c r="AE614" i="15"/>
  <c r="AE600" i="15"/>
  <c r="AE599" i="15"/>
  <c r="AE584" i="15"/>
  <c r="AE583" i="15"/>
  <c r="AE582" i="15"/>
  <c r="AE566" i="15"/>
  <c r="AE478" i="15"/>
  <c r="AE475" i="15"/>
  <c r="AE442" i="15"/>
  <c r="AE427" i="15"/>
  <c r="AE380" i="15"/>
  <c r="AE345" i="15"/>
  <c r="AE330" i="15"/>
  <c r="AE313" i="15"/>
  <c r="AE266" i="15"/>
  <c r="AE248" i="15"/>
  <c r="AE216" i="15"/>
  <c r="AE202" i="15"/>
  <c r="AE184" i="15"/>
  <c r="AE168" i="15"/>
  <c r="AE152" i="15"/>
  <c r="AE136" i="15"/>
  <c r="AE104" i="15"/>
  <c r="AE73" i="15"/>
  <c r="AE57" i="15"/>
  <c r="AE56" i="15"/>
  <c r="AE41" i="15"/>
  <c r="AE40" i="15"/>
  <c r="AE1041" i="15"/>
  <c r="AE1026" i="15"/>
  <c r="AE1011" i="15"/>
  <c r="AE995" i="15"/>
  <c r="AE979" i="15"/>
  <c r="AE963" i="15"/>
  <c r="AE947" i="15"/>
  <c r="AE916" i="15"/>
  <c r="AE914" i="15"/>
  <c r="AE882" i="15"/>
  <c r="AE868" i="15"/>
  <c r="AE867" i="15"/>
  <c r="AE836" i="15"/>
  <c r="AE820" i="15"/>
  <c r="AE818" i="15"/>
  <c r="AE804" i="15"/>
  <c r="AE803" i="15"/>
  <c r="AE205" i="15"/>
  <c r="AE696" i="15"/>
  <c r="AE620" i="15"/>
  <c r="AE534" i="15"/>
  <c r="AE504" i="15"/>
  <c r="AE312" i="15"/>
  <c r="AE296" i="15"/>
  <c r="AE90" i="15"/>
  <c r="AE724" i="15"/>
  <c r="AE707" i="15"/>
  <c r="AE693" i="15"/>
  <c r="AE692" i="15"/>
  <c r="AE675" i="15"/>
  <c r="AE661" i="15"/>
  <c r="AE660" i="15"/>
  <c r="AE627" i="15"/>
  <c r="AE611" i="15"/>
  <c r="AE597" i="15"/>
  <c r="AE564" i="15"/>
  <c r="AE533" i="15"/>
  <c r="AE517" i="15"/>
  <c r="AE500" i="15"/>
  <c r="AE499" i="15"/>
  <c r="AE487" i="15"/>
  <c r="AE455" i="15"/>
  <c r="AE439" i="15"/>
  <c r="AE424" i="15"/>
  <c r="AE409" i="15"/>
  <c r="AE376" i="15"/>
  <c r="AE360" i="15"/>
  <c r="AE326" i="15"/>
  <c r="AE293" i="15"/>
  <c r="AE245" i="15"/>
  <c r="AE231" i="15"/>
  <c r="AE148" i="15"/>
  <c r="AE132" i="15"/>
  <c r="AE118" i="15"/>
  <c r="AE116" i="15"/>
  <c r="AE100" i="15"/>
  <c r="AE68" i="15"/>
  <c r="AE53" i="15"/>
  <c r="AE38" i="15"/>
  <c r="AE21" i="15"/>
  <c r="AE1030" i="15"/>
  <c r="AE1039" i="15"/>
  <c r="AE1023" i="15"/>
  <c r="AE493" i="15"/>
  <c r="AE237" i="15"/>
  <c r="AE824" i="15"/>
  <c r="AE776" i="15"/>
  <c r="AE744" i="15"/>
  <c r="AE711" i="15"/>
  <c r="AE604" i="15"/>
  <c r="AE552" i="15"/>
  <c r="AE503" i="15"/>
  <c r="AE492" i="15"/>
  <c r="AE396" i="15"/>
  <c r="AE344" i="15"/>
  <c r="AE282" i="15"/>
  <c r="AE265" i="15"/>
  <c r="AE170" i="15"/>
  <c r="AE88" i="15"/>
  <c r="AE42" i="15"/>
  <c r="AE851" i="15"/>
  <c r="AE787" i="15"/>
  <c r="AE549" i="15"/>
  <c r="AE532" i="15"/>
  <c r="AE531" i="15"/>
  <c r="AE524" i="15"/>
  <c r="AE516" i="15"/>
  <c r="AE515" i="15"/>
  <c r="AE440" i="15"/>
  <c r="AE425" i="15"/>
  <c r="AE423" i="15"/>
  <c r="AE407" i="15"/>
  <c r="AE393" i="15"/>
  <c r="AE391" i="15"/>
  <c r="AE375" i="15"/>
  <c r="AE359" i="15"/>
  <c r="AE341" i="15"/>
  <c r="AE327" i="15"/>
  <c r="AE325" i="15"/>
  <c r="AE311" i="15"/>
  <c r="AE310" i="15"/>
  <c r="AE279" i="15"/>
  <c r="AE278" i="15"/>
  <c r="AE262" i="15"/>
  <c r="AE229" i="15"/>
  <c r="AE166" i="15"/>
  <c r="AE150" i="15"/>
  <c r="AE149" i="15"/>
  <c r="AE134" i="15"/>
  <c r="AE133" i="15"/>
  <c r="AE117" i="15"/>
  <c r="AE102" i="15"/>
  <c r="AE101" i="15"/>
  <c r="AE85" i="15"/>
  <c r="AE84" i="15"/>
  <c r="AE52" i="15"/>
  <c r="AE22" i="15"/>
  <c r="AE20" i="15"/>
  <c r="AE1054" i="15"/>
  <c r="AE1037" i="15"/>
  <c r="AE1024" i="15"/>
  <c r="AE157" i="15"/>
  <c r="AE901" i="15"/>
  <c r="AE839" i="15"/>
  <c r="AE743" i="15"/>
  <c r="AE662" i="15"/>
  <c r="AE588" i="15"/>
  <c r="AE536" i="15"/>
  <c r="AE502" i="15"/>
  <c r="AE394" i="15"/>
  <c r="AE363" i="15"/>
  <c r="AE264" i="15"/>
  <c r="AE1025" i="15"/>
  <c r="AE866" i="15"/>
  <c r="AE802" i="15"/>
  <c r="AE786" i="15"/>
  <c r="AE772" i="15"/>
  <c r="AE771" i="15"/>
  <c r="AE755" i="15"/>
  <c r="AE739" i="15"/>
  <c r="AE723" i="15"/>
  <c r="AE709" i="15"/>
  <c r="AE708" i="15"/>
  <c r="AE691" i="15"/>
  <c r="AE677" i="15"/>
  <c r="AE676" i="15"/>
  <c r="AE659" i="15"/>
  <c r="AE645" i="15"/>
  <c r="AE643" i="15"/>
  <c r="AE629" i="15"/>
  <c r="AE579" i="15"/>
  <c r="AE565" i="15"/>
  <c r="AE548" i="15"/>
  <c r="AE547" i="15"/>
  <c r="AE489" i="15"/>
  <c r="AE473" i="15"/>
  <c r="AE457" i="15"/>
  <c r="AE441" i="15"/>
  <c r="AE408" i="15"/>
  <c r="AE342" i="15"/>
  <c r="AE295" i="15"/>
  <c r="AE277" i="15"/>
  <c r="AE261" i="15"/>
  <c r="AE230" i="15"/>
  <c r="AE214" i="15"/>
  <c r="AE198" i="15"/>
  <c r="AE181" i="15"/>
  <c r="AE165" i="15"/>
  <c r="AE86" i="15"/>
  <c r="AE70" i="15"/>
  <c r="AE36" i="15"/>
  <c r="AE1063" i="15"/>
  <c r="AE1055" i="15"/>
  <c r="AE60" i="15"/>
  <c r="AE45" i="15"/>
  <c r="AE535" i="15"/>
  <c r="AE490" i="15"/>
  <c r="AE186" i="15"/>
  <c r="AE756" i="15"/>
  <c r="AE361" i="15"/>
  <c r="AE213" i="15"/>
  <c r="AE199" i="15"/>
  <c r="AE1040" i="15"/>
  <c r="AE1007" i="15"/>
  <c r="AE991" i="15"/>
  <c r="AE975" i="15"/>
  <c r="AE959" i="15"/>
  <c r="AE896" i="15"/>
  <c r="AE880" i="15"/>
  <c r="AE862" i="15"/>
  <c r="AE846" i="15"/>
  <c r="AE832" i="15"/>
  <c r="AE830" i="15"/>
  <c r="AE816" i="15"/>
  <c r="AE814" i="15"/>
  <c r="AE800" i="15"/>
  <c r="AE798" i="15"/>
  <c r="AE784" i="15"/>
  <c r="AE782" i="15"/>
  <c r="AE766" i="15"/>
  <c r="AE754" i="15"/>
  <c r="AE736" i="15"/>
  <c r="AE720" i="15"/>
  <c r="AE703" i="15"/>
  <c r="AE690" i="15"/>
  <c r="AE673" i="15"/>
  <c r="AE656" i="15"/>
  <c r="AE639" i="15"/>
  <c r="AE625" i="15"/>
  <c r="AE607" i="15"/>
  <c r="AE593" i="15"/>
  <c r="AE575" i="15"/>
  <c r="AE546" i="15"/>
  <c r="AE544" i="15"/>
  <c r="AE512" i="15"/>
  <c r="AE470" i="15"/>
  <c r="AE454" i="15"/>
  <c r="AE453" i="15"/>
  <c r="AE438" i="15"/>
  <c r="AE437" i="15"/>
  <c r="AE405" i="15"/>
  <c r="AE388" i="15"/>
  <c r="AE346" i="15"/>
  <c r="AE931" i="15"/>
  <c r="AE770" i="15"/>
  <c r="AE741" i="15"/>
  <c r="AE613" i="15"/>
  <c r="AE595" i="15"/>
  <c r="AE581" i="15"/>
  <c r="AE488" i="15"/>
  <c r="AE392" i="15"/>
  <c r="AE309" i="15"/>
  <c r="AE197" i="15"/>
  <c r="AE182" i="15"/>
  <c r="AE1021" i="15"/>
  <c r="AE1008" i="15"/>
  <c r="AE992" i="15"/>
  <c r="AE976" i="15"/>
  <c r="AE960" i="15"/>
  <c r="AE941" i="15"/>
  <c r="AE925" i="15"/>
  <c r="AE910" i="15"/>
  <c r="AE767" i="15"/>
  <c r="AE751" i="15"/>
  <c r="AE738" i="15"/>
  <c r="AE737" i="15"/>
  <c r="AE719" i="15"/>
  <c r="AE706" i="15"/>
  <c r="AE689" i="15"/>
  <c r="AE672" i="15"/>
  <c r="AE626" i="15"/>
  <c r="AE594" i="15"/>
  <c r="AE561" i="15"/>
  <c r="AE559" i="15"/>
  <c r="AE530" i="15"/>
  <c r="AE529" i="15"/>
  <c r="AE527" i="15"/>
  <c r="AE514" i="15"/>
  <c r="AE498" i="15"/>
  <c r="AE497" i="15"/>
  <c r="AE486" i="15"/>
  <c r="AE485" i="15"/>
  <c r="AE483" i="15"/>
  <c r="AE435" i="15"/>
  <c r="AE420" i="15"/>
  <c r="AE404" i="15"/>
  <c r="AE389" i="15"/>
  <c r="AE387" i="15"/>
  <c r="AE636" i="15"/>
  <c r="AE458" i="15"/>
  <c r="AE740" i="15"/>
  <c r="AE501" i="15"/>
  <c r="AE472" i="15"/>
  <c r="AE377" i="15"/>
  <c r="AE343" i="15"/>
  <c r="AE294" i="15"/>
  <c r="AE247" i="15"/>
  <c r="AE69" i="15"/>
  <c r="AE37" i="15"/>
  <c r="AE1005" i="15"/>
  <c r="AE989" i="15"/>
  <c r="AE973" i="15"/>
  <c r="AE957" i="15"/>
  <c r="AE943" i="15"/>
  <c r="AE942" i="15"/>
  <c r="AE927" i="15"/>
  <c r="AE926" i="15"/>
  <c r="AE912" i="15"/>
  <c r="AE894" i="15"/>
  <c r="AE878" i="15"/>
  <c r="AE864" i="15"/>
  <c r="AE753" i="15"/>
  <c r="AE752" i="15"/>
  <c r="AE722" i="15"/>
  <c r="AE705" i="15"/>
  <c r="AE688" i="15"/>
  <c r="AE671" i="15"/>
  <c r="AE658" i="15"/>
  <c r="AE655" i="15"/>
  <c r="AE641" i="15"/>
  <c r="AE609" i="15"/>
  <c r="AE577" i="15"/>
  <c r="AE562" i="15"/>
  <c r="AE560" i="15"/>
  <c r="AE528" i="15"/>
  <c r="AE496" i="15"/>
  <c r="AE495" i="15"/>
  <c r="AE469" i="15"/>
  <c r="AE460" i="15"/>
  <c r="AE451" i="15"/>
  <c r="AE436" i="15"/>
  <c r="AE421" i="15"/>
  <c r="AE403" i="15"/>
  <c r="AE390" i="15"/>
  <c r="AE373" i="15"/>
  <c r="AE371" i="15"/>
  <c r="AE357" i="15"/>
  <c r="AE63" i="15"/>
  <c r="AE54" i="15"/>
  <c r="AE863" i="15"/>
  <c r="AE848" i="15"/>
  <c r="AE799" i="15"/>
  <c r="AE687" i="15"/>
  <c r="AE674" i="15"/>
  <c r="AE608" i="15"/>
  <c r="AE596" i="15"/>
  <c r="AE591" i="15"/>
  <c r="AE543" i="15"/>
  <c r="AE511" i="15"/>
  <c r="AE467" i="15"/>
  <c r="AE419" i="15"/>
  <c r="AE406" i="15"/>
  <c r="AE374" i="15"/>
  <c r="AE356" i="15"/>
  <c r="AE340" i="15"/>
  <c r="AE338" i="15"/>
  <c r="AE337" i="15"/>
  <c r="AE292" i="15"/>
  <c r="AE211" i="15"/>
  <c r="AE209" i="15"/>
  <c r="AE193" i="15"/>
  <c r="AE177" i="15"/>
  <c r="AE96" i="15"/>
  <c r="AE95" i="15"/>
  <c r="AE81" i="15"/>
  <c r="AE79" i="15"/>
  <c r="AE65" i="15"/>
  <c r="AE64" i="15"/>
  <c r="AE49" i="15"/>
  <c r="AE928" i="15"/>
  <c r="AE644" i="15"/>
  <c r="AE610" i="15"/>
  <c r="AE513" i="15"/>
  <c r="AE339" i="15"/>
  <c r="AE307" i="15"/>
  <c r="AE275" i="15"/>
  <c r="AE259" i="15"/>
  <c r="AE227" i="15"/>
  <c r="AE210" i="15"/>
  <c r="AE128" i="15"/>
  <c r="AE113" i="15"/>
  <c r="AE34" i="15"/>
  <c r="AE246" i="15"/>
  <c r="AE940" i="15"/>
  <c r="AE911" i="15"/>
  <c r="AE847" i="15"/>
  <c r="AE783" i="15"/>
  <c r="AE768" i="15"/>
  <c r="AE642" i="15"/>
  <c r="AE624" i="15"/>
  <c r="AE612" i="15"/>
  <c r="AE578" i="15"/>
  <c r="AE355" i="15"/>
  <c r="AE324" i="15"/>
  <c r="AE323" i="15"/>
  <c r="AE321" i="15"/>
  <c r="AE291" i="15"/>
  <c r="AE290" i="15"/>
  <c r="AE274" i="15"/>
  <c r="AE258" i="15"/>
  <c r="AE243" i="15"/>
  <c r="AE242" i="15"/>
  <c r="AE226" i="15"/>
  <c r="AE212" i="15"/>
  <c r="AE196" i="15"/>
  <c r="AE194" i="15"/>
  <c r="AE179" i="15"/>
  <c r="AE144" i="15"/>
  <c r="AE129" i="15"/>
  <c r="AE127" i="15"/>
  <c r="AE114" i="15"/>
  <c r="AE111" i="15"/>
  <c r="AE82" i="15"/>
  <c r="AE80" i="15"/>
  <c r="AE50" i="15"/>
  <c r="AE32" i="15"/>
  <c r="AE580" i="15"/>
  <c r="AE452" i="15"/>
  <c r="AE306" i="15"/>
  <c r="AE225" i="15"/>
  <c r="AE31" i="15"/>
  <c r="AE16" i="15"/>
  <c r="AE520" i="15"/>
  <c r="AE298" i="15"/>
  <c r="AE757" i="15"/>
  <c r="AE725" i="15"/>
  <c r="AE471" i="15"/>
  <c r="AE456" i="15"/>
  <c r="AE944" i="15"/>
  <c r="AE924" i="15"/>
  <c r="AE895" i="15"/>
  <c r="AE831" i="15"/>
  <c r="AE735" i="15"/>
  <c r="AE721" i="15"/>
  <c r="AE704" i="15"/>
  <c r="AE657" i="15"/>
  <c r="AE640" i="15"/>
  <c r="AE628" i="15"/>
  <c r="AE623" i="15"/>
  <c r="AE576" i="15"/>
  <c r="AE422" i="15"/>
  <c r="AE372" i="15"/>
  <c r="AE358" i="15"/>
  <c r="AE308" i="15"/>
  <c r="AE289" i="15"/>
  <c r="AE273" i="15"/>
  <c r="AE257" i="15"/>
  <c r="AE241" i="15"/>
  <c r="AE195" i="15"/>
  <c r="AE163" i="15"/>
  <c r="AE145" i="15"/>
  <c r="AE143" i="15"/>
  <c r="AE130" i="15"/>
  <c r="AE98" i="15"/>
  <c r="AE97" i="15"/>
  <c r="AE47" i="15"/>
  <c r="AE18" i="15"/>
  <c r="AE17" i="15"/>
  <c r="AE15" i="15"/>
  <c r="AE563" i="15"/>
  <c r="AE263" i="15"/>
  <c r="AE215" i="15"/>
  <c r="AE879" i="15"/>
  <c r="AE815" i="15"/>
  <c r="AE592" i="15"/>
  <c r="AE545" i="15"/>
  <c r="AE468" i="15"/>
  <c r="AE322" i="15"/>
  <c r="AE305" i="15"/>
  <c r="AE276" i="15"/>
  <c r="AE260" i="15"/>
  <c r="AE244" i="15"/>
  <c r="AE228" i="15"/>
  <c r="AE161" i="15"/>
  <c r="AE146" i="15"/>
  <c r="AE112" i="15"/>
  <c r="AE66" i="15"/>
  <c r="AE48" i="15"/>
  <c r="AE33" i="15"/>
  <c r="AE541" i="15"/>
  <c r="AE83" i="15"/>
  <c r="AE557" i="15"/>
  <c r="AE251" i="15"/>
  <c r="AE123" i="15"/>
  <c r="AE162" i="15"/>
  <c r="AE990" i="15"/>
  <c r="AE115" i="15"/>
  <c r="AE147" i="15"/>
  <c r="AE1044" i="15"/>
  <c r="AE75" i="15"/>
  <c r="AE219" i="15"/>
  <c r="AE554" i="15"/>
  <c r="AE652" i="15"/>
  <c r="AE685" i="15"/>
  <c r="AE967" i="15"/>
  <c r="AE970" i="15"/>
  <c r="AE987" i="15"/>
  <c r="AE1053" i="15"/>
  <c r="AE35" i="15"/>
  <c r="AE67" i="15"/>
  <c r="AE131" i="15"/>
  <c r="AE39" i="15"/>
  <c r="AE758" i="15"/>
  <c r="AE352" i="15"/>
  <c r="AE481" i="15"/>
  <c r="AE506" i="15"/>
  <c r="AE556" i="15"/>
  <c r="AE986" i="15"/>
  <c r="AE99" i="15"/>
  <c r="AE913" i="15"/>
  <c r="AE1057" i="15"/>
  <c r="AE71" i="15"/>
  <c r="AE107" i="15"/>
  <c r="AE382" i="15"/>
  <c r="AE401" i="15"/>
  <c r="AE432" i="15"/>
  <c r="AE522" i="15"/>
  <c r="AE572" i="15"/>
  <c r="AE589" i="15"/>
  <c r="AE668" i="15"/>
  <c r="AE762" i="15"/>
  <c r="AE778" i="15"/>
  <c r="AE842" i="15"/>
  <c r="AE906" i="15"/>
  <c r="AE1032" i="15"/>
  <c r="AE1064" i="15"/>
  <c r="AE1062" i="15"/>
  <c r="AE765" i="15"/>
  <c r="AE781" i="15"/>
  <c r="AE742" i="15"/>
  <c r="AE997" i="15"/>
  <c r="AE172" i="15"/>
  <c r="AE602" i="15"/>
  <c r="AE748" i="15"/>
  <c r="AE954" i="15"/>
  <c r="AE968" i="15"/>
  <c r="AE1034" i="15"/>
  <c r="AE183" i="15"/>
  <c r="AE684" i="15"/>
  <c r="AE23" i="15"/>
  <c r="AE996" i="15"/>
  <c r="AE416" i="15"/>
  <c r="AE525" i="15"/>
  <c r="AE983" i="15"/>
  <c r="AE1003" i="15"/>
  <c r="AE865" i="15"/>
  <c r="AE932" i="15"/>
  <c r="AE1028" i="15"/>
  <c r="AE91" i="15"/>
  <c r="AE586" i="15"/>
  <c r="AE952" i="15"/>
  <c r="AE1002" i="15"/>
  <c r="AE817" i="15"/>
  <c r="AE538" i="15"/>
  <c r="AE669" i="15"/>
  <c r="AE385" i="15"/>
  <c r="AE139" i="15"/>
  <c r="AE484" i="15"/>
  <c r="AE974" i="15"/>
  <c r="AE1038" i="15"/>
  <c r="AE1045" i="15"/>
  <c r="AE833" i="15"/>
  <c r="AE881" i="15"/>
  <c r="AE1012" i="15"/>
  <c r="AE353" i="15"/>
  <c r="AE400" i="15"/>
  <c r="AE540" i="15"/>
  <c r="AE605" i="15"/>
  <c r="AE1065" i="15"/>
  <c r="AE1060" i="15"/>
  <c r="AE19" i="15"/>
  <c r="AE51" i="15"/>
  <c r="AE785" i="15"/>
  <c r="AE726" i="15"/>
  <c r="AE59" i="15"/>
  <c r="AE188" i="15"/>
  <c r="AE366" i="15"/>
  <c r="AE368" i="15"/>
  <c r="AE433" i="15"/>
  <c r="AE462" i="15"/>
  <c r="AE637" i="15"/>
  <c r="AE1000" i="15"/>
  <c r="AE1048" i="15"/>
  <c r="AE897" i="15"/>
  <c r="AE87" i="15"/>
  <c r="AE331" i="15"/>
  <c r="AE508" i="15"/>
  <c r="AE570" i="15"/>
  <c r="AE653" i="15"/>
  <c r="AE746" i="15"/>
  <c r="AE794" i="15"/>
  <c r="AE858" i="15"/>
  <c r="AE955" i="15"/>
  <c r="AE813" i="15"/>
  <c r="AE829" i="15"/>
  <c r="AE909" i="15"/>
  <c r="AE1052" i="15"/>
  <c r="AE769" i="15"/>
  <c r="AE946" i="15"/>
  <c r="AE1061" i="15"/>
  <c r="AE252" i="15"/>
  <c r="AE348" i="15"/>
  <c r="AE981" i="15"/>
  <c r="AE27" i="15"/>
  <c r="AE717" i="15"/>
  <c r="AE203" i="15"/>
  <c r="AE1035" i="15"/>
  <c r="AE119" i="15"/>
  <c r="AE187" i="15"/>
  <c r="AE826" i="15"/>
  <c r="AE890" i="15"/>
  <c r="AE1066" i="15"/>
  <c r="AE797" i="15"/>
  <c r="AE893" i="15"/>
  <c r="AE316" i="15"/>
  <c r="AE417" i="15"/>
  <c r="AE749" i="15"/>
  <c r="AE733" i="15"/>
  <c r="AE1015" i="15"/>
  <c r="AE1019" i="15"/>
  <c r="AE135" i="15"/>
  <c r="AE299" i="15"/>
  <c r="AE283" i="15"/>
  <c r="AE155" i="15"/>
  <c r="AE958" i="15"/>
  <c r="AE1022" i="15"/>
  <c r="AE1068" i="15"/>
  <c r="AE1056" i="15"/>
  <c r="AE167" i="15"/>
  <c r="AE933" i="15"/>
  <c r="AE43" i="15"/>
  <c r="AE315" i="15"/>
  <c r="AE347" i="15"/>
  <c r="AE369" i="15"/>
  <c r="AE414" i="15"/>
  <c r="AE445" i="15"/>
  <c r="AE573" i="15"/>
  <c r="AE618" i="15"/>
  <c r="AE716" i="15"/>
  <c r="AE984" i="15"/>
  <c r="AE180" i="15"/>
  <c r="AE849" i="15"/>
  <c r="AE476" i="15"/>
  <c r="AE948" i="15"/>
  <c r="AE235" i="15"/>
  <c r="AE509" i="15"/>
  <c r="AE1031" i="15"/>
  <c r="AE1069" i="15"/>
  <c r="AE164" i="15"/>
  <c r="AE801" i="15"/>
  <c r="AE103" i="15"/>
  <c r="AE980" i="15"/>
  <c r="AE267" i="15"/>
  <c r="AE700" i="15"/>
  <c r="AE810" i="15"/>
  <c r="AE874" i="15"/>
  <c r="AE922" i="15"/>
  <c r="AE999" i="15"/>
  <c r="AE178" i="15"/>
  <c r="AE861" i="15"/>
  <c r="AE877" i="15"/>
  <c r="AE384" i="15"/>
  <c r="AE938" i="15"/>
  <c r="AE1049" i="15"/>
  <c r="AE621" i="15"/>
  <c r="AE701" i="15"/>
  <c r="AE971" i="15"/>
  <c r="AE151" i="15"/>
  <c r="AE55" i="15"/>
  <c r="AE171" i="15"/>
  <c r="AE951" i="15"/>
  <c r="AE1006" i="15"/>
  <c r="AE1029" i="15"/>
  <c r="AE1050" i="15"/>
  <c r="AE930" i="15"/>
  <c r="AE964" i="15"/>
  <c r="AE732" i="15"/>
  <c r="AE1016" i="15"/>
  <c r="AE845" i="15"/>
  <c r="AE949" i="15"/>
  <c r="AE398" i="15"/>
  <c r="AE1018" i="15"/>
  <c r="I557" i="3" l="1"/>
  <c r="R557" i="15" s="1"/>
  <c r="AL557" i="15" s="1"/>
  <c r="I560" i="3"/>
  <c r="R560" i="15" s="1"/>
  <c r="AL560" i="15" s="1"/>
  <c r="I567" i="3"/>
  <c r="R567" i="15" s="1"/>
  <c r="AL567" i="15" s="1"/>
  <c r="I569" i="3"/>
  <c r="R569" i="15" s="1"/>
  <c r="I556" i="3"/>
  <c r="R556" i="15" s="1"/>
  <c r="AL556" i="15" s="1"/>
  <c r="I563" i="3"/>
  <c r="R563" i="15" s="1"/>
  <c r="AL563" i="15" s="1"/>
  <c r="I565" i="3"/>
  <c r="R565" i="15" s="1"/>
  <c r="AL565" i="15" s="1"/>
  <c r="I571" i="3"/>
  <c r="R571" i="15" s="1"/>
  <c r="AL571" i="15" s="1"/>
  <c r="I573" i="3"/>
  <c r="R573" i="15" s="1"/>
  <c r="AL573" i="15" s="1"/>
  <c r="I583" i="3"/>
  <c r="R583" i="15" s="1"/>
  <c r="AL583" i="15" s="1"/>
  <c r="I575" i="3"/>
  <c r="R575" i="15" s="1"/>
  <c r="AL575" i="15" s="1"/>
  <c r="I577" i="3"/>
  <c r="R577" i="15" s="1"/>
  <c r="AL577" i="15" s="1"/>
  <c r="I564" i="3"/>
  <c r="R564" i="15" s="1"/>
  <c r="AL564" i="15" s="1"/>
  <c r="I579" i="3"/>
  <c r="R579" i="15" s="1"/>
  <c r="AL579" i="15" s="1"/>
  <c r="I581" i="3"/>
  <c r="R581" i="15" s="1"/>
  <c r="AL581" i="15" s="1"/>
  <c r="I582" i="3"/>
  <c r="R582" i="15" s="1"/>
  <c r="AL582" i="15" s="1"/>
  <c r="I584" i="3"/>
  <c r="R584" i="15" s="1"/>
  <c r="AL584" i="15" s="1"/>
  <c r="I561" i="3"/>
  <c r="R561" i="15" s="1"/>
  <c r="AL561" i="15" s="1"/>
  <c r="I559" i="3"/>
  <c r="R559" i="15" s="1"/>
  <c r="AL559" i="15" s="1"/>
  <c r="I574" i="3"/>
  <c r="R574" i="15" s="1"/>
  <c r="I568" i="3"/>
  <c r="R568" i="15" s="1"/>
  <c r="AL568" i="15" s="1"/>
  <c r="I570" i="3"/>
  <c r="R570" i="15" s="1"/>
  <c r="AL570" i="15" s="1"/>
  <c r="I562" i="3"/>
  <c r="R562" i="15" s="1"/>
  <c r="I572" i="3"/>
  <c r="R572" i="15" s="1"/>
  <c r="AL572" i="15" s="1"/>
  <c r="I578" i="3"/>
  <c r="R578" i="15" s="1"/>
  <c r="AL578" i="15" s="1"/>
  <c r="I580" i="3"/>
  <c r="R580" i="15" s="1"/>
  <c r="I558" i="3"/>
  <c r="R558" i="15" s="1"/>
  <c r="I566" i="3"/>
  <c r="R566" i="15" s="1"/>
  <c r="AL566" i="15" s="1"/>
  <c r="I576" i="3"/>
  <c r="R576" i="15" s="1"/>
  <c r="AL569" i="15" l="1"/>
  <c r="AL580" i="15"/>
  <c r="AL574" i="15"/>
  <c r="AL558" i="15"/>
  <c r="AL576" i="15"/>
  <c r="AL562" i="15"/>
  <c r="AV7" i="15" l="1"/>
  <c r="AV6" i="15" s="1"/>
  <c r="AV5" i="15" s="1"/>
  <c r="AV4" i="15" s="1"/>
  <c r="AV3" i="15" s="1"/>
  <c r="AT2" i="15"/>
  <c r="AT7" i="15"/>
  <c r="AT6" i="15" s="1"/>
  <c r="AT5" i="15" s="1"/>
  <c r="AT4" i="15" s="1"/>
  <c r="AT3" i="15" s="1"/>
  <c r="AV2" i="15"/>
  <c r="B26" i="28" l="1"/>
  <c r="AQ1071" i="8" l="1"/>
  <c r="AP1071" i="8"/>
  <c r="AO1071" i="8"/>
  <c r="AN1071" i="8"/>
  <c r="AM1071" i="8"/>
  <c r="R26" i="18" l="1"/>
  <c r="L1071" i="8"/>
  <c r="L1075" i="8" s="1"/>
  <c r="K1071" i="8" l="1"/>
  <c r="K1075" i="8" s="1"/>
  <c r="I1071" i="8"/>
  <c r="I1075" i="8" s="1"/>
  <c r="Y1813" i="15" l="1"/>
  <c r="AQ1" i="8" l="1"/>
  <c r="AL1" i="8"/>
  <c r="AG1" i="8"/>
  <c r="AJ1071" i="8" l="1"/>
  <c r="M1071" i="8" l="1"/>
  <c r="M1075" i="8" s="1"/>
  <c r="N12" i="18"/>
  <c r="Y1822" i="15" l="1"/>
  <c r="Y1821" i="15"/>
  <c r="Y1820" i="15"/>
  <c r="Y1819" i="15"/>
  <c r="Y1818" i="15"/>
  <c r="Y1817" i="15"/>
  <c r="Y1816" i="15"/>
  <c r="Y1815" i="15"/>
  <c r="Y1814" i="15"/>
  <c r="J10" i="15"/>
  <c r="AH1071" i="8"/>
  <c r="J12" i="18" l="1"/>
  <c r="J24" i="18" s="1"/>
  <c r="J1071" i="8"/>
  <c r="J1075" i="8" s="1"/>
  <c r="AB1071" i="8" l="1"/>
  <c r="AC1071" i="8"/>
  <c r="AD1071" i="8"/>
  <c r="AE1071" i="8"/>
  <c r="AF1071" i="8"/>
  <c r="AG1071" i="8"/>
  <c r="AI1071" i="8"/>
  <c r="AK1071" i="8"/>
  <c r="AL1071" i="8"/>
  <c r="Y1823" i="15" l="1"/>
  <c r="S10" i="15"/>
  <c r="L10" i="15" l="1"/>
  <c r="M12" i="18" s="1"/>
  <c r="D29" i="18" l="1"/>
  <c r="K10" i="15"/>
  <c r="N1071" i="8" l="1"/>
  <c r="N1075" i="8" s="1"/>
  <c r="L12" i="18"/>
  <c r="O10" i="15"/>
  <c r="P12" i="18" s="1"/>
  <c r="O1071" i="8"/>
  <c r="O1075" i="8" s="1"/>
  <c r="N10" i="15"/>
  <c r="O12" i="18" s="1"/>
  <c r="K4" i="15"/>
  <c r="K26" i="18" l="1"/>
  <c r="O4" i="15" l="1"/>
  <c r="N24" i="18" l="1"/>
  <c r="D1071" i="8" l="1"/>
  <c r="X1833" i="15"/>
  <c r="W1833" i="15" l="1"/>
  <c r="D450" i="6" l="1"/>
  <c r="AK10" i="15" l="1"/>
  <c r="AJ10" i="15"/>
  <c r="AI10" i="15"/>
  <c r="G10" i="3" l="1"/>
  <c r="F10" i="3"/>
  <c r="I10" i="3" s="1"/>
  <c r="H10" i="3" l="1"/>
  <c r="C10" i="3" s="1"/>
  <c r="E10" i="3"/>
  <c r="D1075" i="8" l="1"/>
  <c r="D10" i="15" l="1"/>
  <c r="F1071" i="8"/>
  <c r="F1075" i="8" s="1"/>
  <c r="I10" i="15"/>
  <c r="C99" i="24"/>
  <c r="S2" i="18"/>
  <c r="AH10" i="15"/>
  <c r="E1071" i="8" l="1"/>
  <c r="E1075" i="8" s="1"/>
  <c r="G10" i="15"/>
  <c r="G1071" i="8"/>
  <c r="G1075" i="8" s="1"/>
  <c r="H10" i="15"/>
  <c r="H12" i="18" s="1"/>
  <c r="H1071" i="8"/>
  <c r="H1075" i="8" s="1"/>
  <c r="R10" i="15"/>
  <c r="D28" i="18"/>
  <c r="E10" i="15"/>
  <c r="E12" i="18" s="1"/>
  <c r="E24" i="18" s="1"/>
  <c r="I1" i="8"/>
  <c r="F10" i="15"/>
  <c r="S3" i="18"/>
  <c r="S1" i="18"/>
  <c r="D12" i="18"/>
  <c r="D24" i="18" s="1"/>
  <c r="I12" i="18"/>
  <c r="G12" i="18"/>
  <c r="G24" i="18" s="1"/>
  <c r="AA1061" i="15" l="1"/>
  <c r="AA1059" i="15"/>
  <c r="AA1032" i="15"/>
  <c r="AA1011" i="15"/>
  <c r="AA922" i="15"/>
  <c r="AA908" i="15"/>
  <c r="AA896" i="15"/>
  <c r="AA851" i="15"/>
  <c r="AA845" i="15"/>
  <c r="AA841" i="15"/>
  <c r="AA840" i="15"/>
  <c r="AA724" i="15"/>
  <c r="AA650" i="15"/>
  <c r="AA623" i="15"/>
  <c r="AA611" i="15"/>
  <c r="AA607" i="15"/>
  <c r="AA554" i="15"/>
  <c r="AA551" i="15"/>
  <c r="AA540" i="15"/>
  <c r="AA536" i="15"/>
  <c r="AA506" i="15"/>
  <c r="AA430" i="15"/>
  <c r="AA402" i="15"/>
  <c r="AA378" i="15"/>
  <c r="AA320" i="15"/>
  <c r="AA302" i="15"/>
  <c r="AA291" i="15"/>
  <c r="AA286" i="15"/>
  <c r="AA272" i="15"/>
  <c r="AA249" i="15"/>
  <c r="AA213" i="15"/>
  <c r="AA211" i="15"/>
  <c r="AA201" i="15"/>
  <c r="AA1045" i="15"/>
  <c r="AA1040" i="15"/>
  <c r="AA1014" i="15"/>
  <c r="AA1051" i="15"/>
  <c r="AA1054" i="15"/>
  <c r="AA1048" i="15"/>
  <c r="AA1030" i="15"/>
  <c r="AA909" i="15"/>
  <c r="AA873" i="15"/>
  <c r="AA872" i="15"/>
  <c r="AA869" i="15"/>
  <c r="AA861" i="15"/>
  <c r="AA857" i="15"/>
  <c r="AA847" i="15"/>
  <c r="AA826" i="15"/>
  <c r="AA818" i="15"/>
  <c r="AA778" i="15"/>
  <c r="AA738" i="15"/>
  <c r="AA723" i="15"/>
  <c r="AA722" i="15"/>
  <c r="AA708" i="15"/>
  <c r="AA707" i="15"/>
  <c r="AA706" i="15"/>
  <c r="AA693" i="15"/>
  <c r="AA663" i="15"/>
  <c r="AA654" i="15"/>
  <c r="AA649" i="15"/>
  <c r="AA553" i="15"/>
  <c r="AA544" i="15"/>
  <c r="AA394" i="15"/>
  <c r="AA374" i="15"/>
  <c r="AA360" i="15"/>
  <c r="AA337" i="15"/>
  <c r="AA318" i="15"/>
  <c r="AA304" i="15"/>
  <c r="AA293" i="15"/>
  <c r="AA274" i="15"/>
  <c r="AA256" i="15"/>
  <c r="AA235" i="15"/>
  <c r="AA1049" i="15"/>
  <c r="AA1047" i="15"/>
  <c r="AA1062" i="15"/>
  <c r="AA1046" i="15"/>
  <c r="AA1003" i="15"/>
  <c r="AA999" i="15"/>
  <c r="AA1064" i="15"/>
  <c r="AA1052" i="15"/>
  <c r="AA1043" i="15"/>
  <c r="AA1039" i="15"/>
  <c r="AA1022" i="15"/>
  <c r="AA1007" i="15"/>
  <c r="AA976" i="15"/>
  <c r="AA865" i="15"/>
  <c r="AA864" i="15"/>
  <c r="AA799" i="15"/>
  <c r="AA798" i="15"/>
  <c r="AA793" i="15"/>
  <c r="AA791" i="15"/>
  <c r="AA790" i="15"/>
  <c r="AA773" i="15"/>
  <c r="AA771" i="15"/>
  <c r="AA770" i="15"/>
  <c r="AA709" i="15"/>
  <c r="AA702" i="15"/>
  <c r="AA659" i="15"/>
  <c r="AA653" i="15"/>
  <c r="AA619" i="15"/>
  <c r="AA615" i="15"/>
  <c r="AA603" i="15"/>
  <c r="AA508" i="15"/>
  <c r="AA386" i="15"/>
  <c r="AA312" i="15"/>
  <c r="AA280" i="15"/>
  <c r="AA268" i="15"/>
  <c r="AA265" i="15"/>
  <c r="AA253" i="15"/>
  <c r="AA247" i="15"/>
  <c r="AA246" i="15"/>
  <c r="AA234" i="15"/>
  <c r="AA210" i="15"/>
  <c r="AA1068" i="15"/>
  <c r="AA967" i="15"/>
  <c r="AA965" i="15"/>
  <c r="AA916" i="15"/>
  <c r="AA897" i="15"/>
  <c r="AA868" i="15"/>
  <c r="AA800" i="15"/>
  <c r="AA792" i="15"/>
  <c r="AA779" i="15"/>
  <c r="AA760" i="15"/>
  <c r="AA740" i="15"/>
  <c r="AA692" i="15"/>
  <c r="AA505" i="15"/>
  <c r="AA346" i="15"/>
  <c r="AA340" i="15"/>
  <c r="AA261" i="15"/>
  <c r="AA259" i="15"/>
  <c r="AA237" i="15"/>
  <c r="AA223" i="15"/>
  <c r="AA160" i="15"/>
  <c r="AA154" i="15"/>
  <c r="AA139" i="15"/>
  <c r="AA119" i="15"/>
  <c r="AA112" i="15"/>
  <c r="AA98" i="15"/>
  <c r="AA95" i="15"/>
  <c r="AA92" i="15"/>
  <c r="AA73" i="15"/>
  <c r="AA60" i="15"/>
  <c r="AA41" i="15"/>
  <c r="AA25" i="15"/>
  <c r="AA23" i="15"/>
  <c r="AA1038" i="15"/>
  <c r="AA1029" i="15"/>
  <c r="AA1021" i="15"/>
  <c r="AA987" i="15"/>
  <c r="AA980" i="15"/>
  <c r="AA971" i="15"/>
  <c r="AA957" i="15"/>
  <c r="AA956" i="15"/>
  <c r="AA925" i="15"/>
  <c r="AA924" i="15"/>
  <c r="AA902" i="15"/>
  <c r="AA849" i="15"/>
  <c r="AA821" i="15"/>
  <c r="AA815" i="15"/>
  <c r="AA813" i="15"/>
  <c r="AA805" i="15"/>
  <c r="AA803" i="15"/>
  <c r="AA802" i="15"/>
  <c r="AA1060" i="15"/>
  <c r="AA1018" i="15"/>
  <c r="AA998" i="15"/>
  <c r="AA923" i="15"/>
  <c r="AA917" i="15"/>
  <c r="AA856" i="15"/>
  <c r="AA838" i="15"/>
  <c r="AA772" i="15"/>
  <c r="AA761" i="15"/>
  <c r="AA690" i="15"/>
  <c r="AA355" i="15"/>
  <c r="AA324" i="15"/>
  <c r="AA295" i="15"/>
  <c r="AA275" i="15"/>
  <c r="AA190" i="15"/>
  <c r="AA181" i="15"/>
  <c r="AA178" i="15"/>
  <c r="AA147" i="15"/>
  <c r="AA138" i="15"/>
  <c r="AA120" i="15"/>
  <c r="AA118" i="15"/>
  <c r="AA111" i="15"/>
  <c r="AA101" i="15"/>
  <c r="AA87" i="15"/>
  <c r="AA84" i="15"/>
  <c r="AA68" i="15"/>
  <c r="AA65" i="15"/>
  <c r="AA63" i="15"/>
  <c r="AA57" i="15"/>
  <c r="AA49" i="15"/>
  <c r="AA36" i="15"/>
  <c r="AA33" i="15"/>
  <c r="AA1056" i="15"/>
  <c r="AA1053" i="15"/>
  <c r="AA1044" i="15"/>
  <c r="AA1036" i="15"/>
  <c r="AA1004" i="15"/>
  <c r="AA993" i="15"/>
  <c r="AA963" i="15"/>
  <c r="AA911" i="15"/>
  <c r="AA1066" i="15"/>
  <c r="AA1050" i="15"/>
  <c r="AA1041" i="15"/>
  <c r="AA978" i="15"/>
  <c r="AA839" i="15"/>
  <c r="AA810" i="15"/>
  <c r="AA801" i="15"/>
  <c r="AA758" i="15"/>
  <c r="AA741" i="15"/>
  <c r="AA725" i="15"/>
  <c r="AA703" i="15"/>
  <c r="AA657" i="15"/>
  <c r="AA647" i="15"/>
  <c r="AA550" i="15"/>
  <c r="AA222" i="15"/>
  <c r="AA156" i="15"/>
  <c r="AA150" i="15"/>
  <c r="AA131" i="15"/>
  <c r="AA130" i="15"/>
  <c r="AA121" i="15"/>
  <c r="AA110" i="15"/>
  <c r="AA100" i="15"/>
  <c r="AA99" i="15"/>
  <c r="AA79" i="15"/>
  <c r="AA76" i="15"/>
  <c r="AA71" i="15"/>
  <c r="AA47" i="15"/>
  <c r="AA39" i="15"/>
  <c r="AA17" i="15"/>
  <c r="AA1034" i="15"/>
  <c r="AA1024" i="15"/>
  <c r="AA989" i="15"/>
  <c r="AA983" i="15"/>
  <c r="AA973" i="15"/>
  <c r="AA961" i="15"/>
  <c r="AA960" i="15"/>
  <c r="AA930" i="15"/>
  <c r="AA903" i="15"/>
  <c r="AA891" i="15"/>
  <c r="AA890" i="15"/>
  <c r="AA853" i="15"/>
  <c r="AA848" i="15"/>
  <c r="AA829" i="15"/>
  <c r="AA823" i="15"/>
  <c r="AA816" i="15"/>
  <c r="AA781" i="15"/>
  <c r="AA755" i="15"/>
  <c r="AA163" i="15"/>
  <c r="AA81" i="15"/>
  <c r="AA52" i="15"/>
  <c r="AA31" i="15"/>
  <c r="AA1006" i="15"/>
  <c r="AA962" i="15"/>
  <c r="AA804" i="15"/>
  <c r="AA785" i="15"/>
  <c r="AA718" i="15"/>
  <c r="AA688" i="15"/>
  <c r="AA632" i="15"/>
  <c r="AA595" i="15"/>
  <c r="AA587" i="15"/>
  <c r="AA545" i="15"/>
  <c r="AA542" i="15"/>
  <c r="AA537" i="15"/>
  <c r="AA524" i="15"/>
  <c r="AA439" i="15"/>
  <c r="AA428" i="15"/>
  <c r="AA425" i="15"/>
  <c r="AA409" i="15"/>
  <c r="AA391" i="15"/>
  <c r="AA383" i="15"/>
  <c r="AA367" i="15"/>
  <c r="AA357" i="15"/>
  <c r="AA351" i="15"/>
  <c r="AA335" i="15"/>
  <c r="AA331" i="15"/>
  <c r="AA307" i="15"/>
  <c r="AA278" i="15"/>
  <c r="AA233" i="15"/>
  <c r="AA231" i="15"/>
  <c r="AA225" i="15"/>
  <c r="AA219" i="15"/>
  <c r="AA209" i="15"/>
  <c r="AA198" i="15"/>
  <c r="AA180" i="15"/>
  <c r="AA995" i="15"/>
  <c r="AA850" i="15"/>
  <c r="AA739" i="15"/>
  <c r="AA691" i="15"/>
  <c r="AA169" i="15"/>
  <c r="AA140" i="15"/>
  <c r="AA132" i="15"/>
  <c r="AA55" i="15"/>
  <c r="AA44" i="15"/>
  <c r="AA1058" i="15"/>
  <c r="AA1027" i="15"/>
  <c r="AA1016" i="15"/>
  <c r="AA1002" i="15"/>
  <c r="AA833" i="15"/>
  <c r="AA832" i="15"/>
  <c r="AA824" i="15"/>
  <c r="AA735" i="15"/>
  <c r="AA734" i="15"/>
  <c r="AA689" i="15"/>
  <c r="AA687" i="15"/>
  <c r="AA677" i="15"/>
  <c r="AA676" i="15"/>
  <c r="AA675" i="15"/>
  <c r="AA674" i="15"/>
  <c r="AA651" i="15"/>
  <c r="AA598" i="15"/>
  <c r="AA590" i="15"/>
  <c r="AA520" i="15"/>
  <c r="AA516" i="15"/>
  <c r="AA437" i="15"/>
  <c r="AA435" i="15"/>
  <c r="AA417" i="15"/>
  <c r="AA392" i="15"/>
  <c r="AA389" i="15"/>
  <c r="AA384" i="15"/>
  <c r="AA381" i="15"/>
  <c r="AA366" i="15"/>
  <c r="AA316" i="15"/>
  <c r="AA305" i="15"/>
  <c r="AA276" i="15"/>
  <c r="AA254" i="15"/>
  <c r="AA245" i="15"/>
  <c r="AA240" i="15"/>
  <c r="AA966" i="15"/>
  <c r="AA860" i="15"/>
  <c r="AA166" i="15"/>
  <c r="AA157" i="15"/>
  <c r="AA28" i="15"/>
  <c r="AA15" i="15"/>
  <c r="AA1019" i="15"/>
  <c r="AA1000" i="15"/>
  <c r="AA931" i="15"/>
  <c r="AA910" i="15"/>
  <c r="AA852" i="15"/>
  <c r="AA831" i="15"/>
  <c r="AA780" i="15"/>
  <c r="AA754" i="15"/>
  <c r="AA720" i="15"/>
  <c r="AA704" i="15"/>
  <c r="AA686" i="15"/>
  <c r="AA644" i="15"/>
  <c r="AA640" i="15"/>
  <c r="AA628" i="15"/>
  <c r="AA600" i="15"/>
  <c r="AA589" i="15"/>
  <c r="AA552" i="15"/>
  <c r="AA546" i="15"/>
  <c r="AA541" i="15"/>
  <c r="AA538" i="15"/>
  <c r="AA534" i="15"/>
  <c r="AA528" i="15"/>
  <c r="AA512" i="15"/>
  <c r="AA440" i="15"/>
  <c r="AA427" i="15"/>
  <c r="AA423" i="15"/>
  <c r="AA422" i="15"/>
  <c r="AA407" i="15"/>
  <c r="AA399" i="15"/>
  <c r="AA362" i="15"/>
  <c r="AA361" i="15"/>
  <c r="AA342" i="15"/>
  <c r="AA333" i="15"/>
  <c r="AA298" i="15"/>
  <c r="AA289" i="15"/>
  <c r="AA287" i="15"/>
  <c r="AA282" i="15"/>
  <c r="AA277" i="15"/>
  <c r="AA270" i="15"/>
  <c r="AA252" i="15"/>
  <c r="AA221" i="15"/>
  <c r="AA192" i="15"/>
  <c r="AA199" i="15"/>
  <c r="AA20" i="15"/>
  <c r="AA433" i="15"/>
  <c r="AA424" i="15"/>
  <c r="AA408" i="15"/>
  <c r="AA326" i="15"/>
  <c r="AA162" i="15"/>
  <c r="AA152" i="15"/>
  <c r="AA109" i="15"/>
  <c r="AA78" i="15"/>
  <c r="AA62" i="15"/>
  <c r="AA1012" i="15"/>
  <c r="AA986" i="15"/>
  <c r="AA984" i="15"/>
  <c r="AA949" i="15"/>
  <c r="AA948" i="15"/>
  <c r="AA941" i="15"/>
  <c r="AA940" i="15"/>
  <c r="AA933" i="15"/>
  <c r="AA932" i="15"/>
  <c r="AA899" i="15"/>
  <c r="AA893" i="15"/>
  <c r="AA892" i="15"/>
  <c r="AA887" i="15"/>
  <c r="AA882" i="15"/>
  <c r="AA874" i="15"/>
  <c r="AA834" i="15"/>
  <c r="AA814" i="15"/>
  <c r="AA776" i="15"/>
  <c r="AA774" i="15"/>
  <c r="AA747" i="15"/>
  <c r="AA736" i="15"/>
  <c r="AA641" i="15"/>
  <c r="AA637" i="15"/>
  <c r="AA543" i="15"/>
  <c r="AA526" i="15"/>
  <c r="AA510" i="15"/>
  <c r="AA502" i="15"/>
  <c r="AA486" i="15"/>
  <c r="AA467" i="15"/>
  <c r="AA463" i="15"/>
  <c r="AA462" i="15"/>
  <c r="AA450" i="15"/>
  <c r="AA390" i="15"/>
  <c r="AA352" i="15"/>
  <c r="AA332" i="15"/>
  <c r="AA319" i="15"/>
  <c r="AA283" i="15"/>
  <c r="AA260" i="15"/>
  <c r="AA242" i="15"/>
  <c r="AA236" i="15"/>
  <c r="AA187" i="15"/>
  <c r="AA174" i="15"/>
  <c r="AA164" i="15"/>
  <c r="AA148" i="15"/>
  <c r="AA134" i="15"/>
  <c r="AA123" i="15"/>
  <c r="AA107" i="15"/>
  <c r="AA80" i="15"/>
  <c r="AA75" i="15"/>
  <c r="AA72" i="15"/>
  <c r="AA67" i="15"/>
  <c r="AA59" i="15"/>
  <c r="AA56" i="15"/>
  <c r="AA48" i="15"/>
  <c r="AA655" i="15"/>
  <c r="AA592" i="15"/>
  <c r="AA416" i="15"/>
  <c r="AA400" i="15"/>
  <c r="AA350" i="15"/>
  <c r="AA344" i="15"/>
  <c r="AA258" i="15"/>
  <c r="AA195" i="15"/>
  <c r="AA189" i="15"/>
  <c r="AA128" i="15"/>
  <c r="AA126" i="15"/>
  <c r="AA94" i="15"/>
  <c r="AA54" i="15"/>
  <c r="AA22" i="15"/>
  <c r="AA1026" i="15"/>
  <c r="AA1005" i="15"/>
  <c r="AA996" i="15"/>
  <c r="AA958" i="15"/>
  <c r="AA954" i="15"/>
  <c r="AA952" i="15"/>
  <c r="AA944" i="15"/>
  <c r="AA926" i="15"/>
  <c r="AA919" i="15"/>
  <c r="AA913" i="15"/>
  <c r="AA904" i="15"/>
  <c r="AA898" i="15"/>
  <c r="AA879" i="15"/>
  <c r="AA844" i="15"/>
  <c r="AA842" i="15"/>
  <c r="AA835" i="15"/>
  <c r="AA796" i="15"/>
  <c r="AA795" i="15"/>
  <c r="AA794" i="15"/>
  <c r="AA777" i="15"/>
  <c r="AA775" i="15"/>
  <c r="AA769" i="15"/>
  <c r="AA750" i="15"/>
  <c r="AA730" i="15"/>
  <c r="AA716" i="15"/>
  <c r="AA715" i="15"/>
  <c r="AA714" i="15"/>
  <c r="AA700" i="15"/>
  <c r="AA699" i="15"/>
  <c r="AA698" i="15"/>
  <c r="AA673" i="15"/>
  <c r="AA642" i="15"/>
  <c r="AA633" i="15"/>
  <c r="AA630" i="15"/>
  <c r="AA626" i="15"/>
  <c r="AA612" i="15"/>
  <c r="AA608" i="15"/>
  <c r="AA530" i="15"/>
  <c r="AA522" i="15"/>
  <c r="AA518" i="15"/>
  <c r="AA517" i="15"/>
  <c r="AA514" i="15"/>
  <c r="AA513" i="15"/>
  <c r="AA509" i="15"/>
  <c r="AA503" i="15"/>
  <c r="AA498" i="15"/>
  <c r="AA495" i="15"/>
  <c r="AA491" i="15"/>
  <c r="AA487" i="15"/>
  <c r="AA482" i="15"/>
  <c r="AA479" i="15"/>
  <c r="AA478" i="15"/>
  <c r="AA475" i="15"/>
  <c r="AA471" i="15"/>
  <c r="AA466" i="15"/>
  <c r="AA459" i="15"/>
  <c r="AA458" i="15"/>
  <c r="AA455" i="15"/>
  <c r="AA454" i="15"/>
  <c r="AA446" i="15"/>
  <c r="AA406" i="15"/>
  <c r="AA382" i="15"/>
  <c r="AA363" i="15"/>
  <c r="AA347" i="15"/>
  <c r="AA338" i="15"/>
  <c r="AA317" i="15"/>
  <c r="AA296" i="15"/>
  <c r="AA288" i="15"/>
  <c r="AA285" i="15"/>
  <c r="AA224" i="15"/>
  <c r="AA218" i="15"/>
  <c r="AA212" i="15"/>
  <c r="AA200" i="15"/>
  <c r="AA194" i="15"/>
  <c r="AA188" i="15"/>
  <c r="AA159" i="15"/>
  <c r="AA144" i="15"/>
  <c r="AA124" i="15"/>
  <c r="AA108" i="15"/>
  <c r="AA93" i="15"/>
  <c r="AA88" i="15"/>
  <c r="AA69" i="15"/>
  <c r="AA64" i="15"/>
  <c r="AA45" i="15"/>
  <c r="AA43" i="15"/>
  <c r="AA155" i="15"/>
  <c r="AA89" i="15"/>
  <c r="AA846" i="15"/>
  <c r="AA719" i="15"/>
  <c r="AA597" i="15"/>
  <c r="AA555" i="15"/>
  <c r="AA532" i="15"/>
  <c r="AA436" i="15"/>
  <c r="AA414" i="15"/>
  <c r="AA405" i="15"/>
  <c r="AA325" i="15"/>
  <c r="AA309" i="15"/>
  <c r="AA228" i="15"/>
  <c r="AA216" i="15"/>
  <c r="AA168" i="15"/>
  <c r="AA153" i="15"/>
  <c r="AA149" i="15"/>
  <c r="AA135" i="15"/>
  <c r="AA127" i="15"/>
  <c r="AA117" i="15"/>
  <c r="AA86" i="15"/>
  <c r="AA38" i="15"/>
  <c r="AA30" i="15"/>
  <c r="AA1008" i="15"/>
  <c r="AA991" i="15"/>
  <c r="AA975" i="15"/>
  <c r="AA955" i="15"/>
  <c r="AA953" i="15"/>
  <c r="AA945" i="15"/>
  <c r="AA937" i="15"/>
  <c r="AA936" i="15"/>
  <c r="AA918" i="15"/>
  <c r="AA912" i="15"/>
  <c r="AA886" i="15"/>
  <c r="AA883" i="15"/>
  <c r="AA837" i="15"/>
  <c r="AA836" i="15"/>
  <c r="AA797" i="15"/>
  <c r="AA751" i="15"/>
  <c r="AA742" i="15"/>
  <c r="AA701" i="15"/>
  <c r="AA672" i="15"/>
  <c r="AA670" i="15"/>
  <c r="AA664" i="15"/>
  <c r="AA645" i="15"/>
  <c r="AA634" i="15"/>
  <c r="AA629" i="15"/>
  <c r="AA624" i="15"/>
  <c r="AA620" i="15"/>
  <c r="AA604" i="15"/>
  <c r="AA535" i="15"/>
  <c r="AA525" i="15"/>
  <c r="AA521" i="15"/>
  <c r="AA507" i="15"/>
  <c r="AA490" i="15"/>
  <c r="AA451" i="15"/>
  <c r="AA447" i="15"/>
  <c r="AA438" i="15"/>
  <c r="AA434" i="15"/>
  <c r="AA426" i="15"/>
  <c r="AA398" i="15"/>
  <c r="AA345" i="15"/>
  <c r="AA327" i="15"/>
  <c r="AA322" i="15"/>
  <c r="AA321" i="15"/>
  <c r="AA266" i="15"/>
  <c r="AA257" i="15"/>
  <c r="AA255" i="15"/>
  <c r="AA143" i="15"/>
  <c r="AA142" i="15"/>
  <c r="AA125" i="15"/>
  <c r="AA116" i="15"/>
  <c r="AA114" i="15"/>
  <c r="AA106" i="15"/>
  <c r="AA96" i="15"/>
  <c r="AA91" i="15"/>
  <c r="AA85" i="15"/>
  <c r="AA77" i="15"/>
  <c r="AA964" i="15"/>
  <c r="AA207" i="15"/>
  <c r="AA165" i="15"/>
  <c r="AA146" i="15"/>
  <c r="AA137" i="15"/>
  <c r="AA97" i="15"/>
  <c r="AA46" i="15"/>
  <c r="AA12" i="15"/>
  <c r="AA1042" i="15"/>
  <c r="AA1010" i="15"/>
  <c r="AA875" i="15"/>
  <c r="AA767" i="15"/>
  <c r="AA766" i="15"/>
  <c r="AA743" i="15"/>
  <c r="AA731" i="15"/>
  <c r="AA671" i="15"/>
  <c r="AA547" i="15"/>
  <c r="AA533" i="15"/>
  <c r="AA483" i="15"/>
  <c r="AA470" i="15"/>
  <c r="AA443" i="15"/>
  <c r="AA442" i="15"/>
  <c r="AA301" i="15"/>
  <c r="AA294" i="15"/>
  <c r="AA161" i="15"/>
  <c r="AA115" i="15"/>
  <c r="AA83" i="15"/>
  <c r="AA51" i="15"/>
  <c r="AA40" i="15"/>
  <c r="AA29" i="15"/>
  <c r="AA27" i="15"/>
  <c r="AA24" i="15"/>
  <c r="AA1069" i="15"/>
  <c r="AA1063" i="15"/>
  <c r="AA1055" i="15"/>
  <c r="AA1035" i="15"/>
  <c r="AA997" i="15"/>
  <c r="AA990" i="15"/>
  <c r="AA979" i="15"/>
  <c r="AA972" i="15"/>
  <c r="AA950" i="15"/>
  <c r="AA939" i="15"/>
  <c r="AA921" i="15"/>
  <c r="AA920" i="15"/>
  <c r="AA915" i="15"/>
  <c r="AA914" i="15"/>
  <c r="AA906" i="15"/>
  <c r="AA900" i="15"/>
  <c r="AA895" i="15"/>
  <c r="AA889" i="15"/>
  <c r="AA885" i="15"/>
  <c r="AA877" i="15"/>
  <c r="AA871" i="15"/>
  <c r="AA870" i="15"/>
  <c r="AA867" i="15"/>
  <c r="AA866" i="15"/>
  <c r="AA863" i="15"/>
  <c r="AA855" i="15"/>
  <c r="AA854" i="15"/>
  <c r="AA820" i="15"/>
  <c r="AA809" i="15"/>
  <c r="AA806" i="15"/>
  <c r="AA782" i="15"/>
  <c r="AA764" i="15"/>
  <c r="AA745" i="15"/>
  <c r="AA713" i="15"/>
  <c r="AA712" i="15"/>
  <c r="AA711" i="15"/>
  <c r="AA697" i="15"/>
  <c r="AA696" i="15"/>
  <c r="AA695" i="15"/>
  <c r="AA684" i="15"/>
  <c r="AA656" i="15"/>
  <c r="AA639" i="15"/>
  <c r="AA627" i="15"/>
  <c r="AA625" i="15"/>
  <c r="AA614" i="15"/>
  <c r="AA613" i="15"/>
  <c r="AA609" i="15"/>
  <c r="AA593" i="15"/>
  <c r="AA548" i="15"/>
  <c r="AA497" i="15"/>
  <c r="AA493" i="15"/>
  <c r="AA477" i="15"/>
  <c r="AA476" i="15"/>
  <c r="AA464" i="15"/>
  <c r="AA461" i="15"/>
  <c r="AA457" i="15"/>
  <c r="AA449" i="15"/>
  <c r="AA448" i="15"/>
  <c r="AA444" i="15"/>
  <c r="AA429" i="15"/>
  <c r="AA418" i="15"/>
  <c r="AA413" i="15"/>
  <c r="AA393" i="15"/>
  <c r="AA385" i="15"/>
  <c r="AA379" i="15"/>
  <c r="AA377" i="15"/>
  <c r="AA375" i="15"/>
  <c r="AA373" i="15"/>
  <c r="AA369" i="15"/>
  <c r="AA364" i="15"/>
  <c r="AA349" i="15"/>
  <c r="AA348" i="15"/>
  <c r="AA339" i="15"/>
  <c r="AA759" i="15"/>
  <c r="AA705" i="15"/>
  <c r="AA636" i="15"/>
  <c r="AA356" i="15"/>
  <c r="AA314" i="15"/>
  <c r="AA292" i="15"/>
  <c r="AA243" i="15"/>
  <c r="AA982" i="15"/>
  <c r="AA977" i="15"/>
  <c r="AA959" i="15"/>
  <c r="AA905" i="15"/>
  <c r="AA843" i="15"/>
  <c r="AA768" i="15"/>
  <c r="AA682" i="15"/>
  <c r="AA660" i="15"/>
  <c r="AA616" i="15"/>
  <c r="AA549" i="15"/>
  <c r="AA529" i="15"/>
  <c r="AA474" i="15"/>
  <c r="AA303" i="15"/>
  <c r="AA145" i="15"/>
  <c r="AA21" i="15"/>
  <c r="AA1057" i="15"/>
  <c r="AA1037" i="15"/>
  <c r="AA1028" i="15"/>
  <c r="AA1025" i="15"/>
  <c r="AA1013" i="15"/>
  <c r="AA992" i="15"/>
  <c r="AA985" i="15"/>
  <c r="AA938" i="15"/>
  <c r="AA935" i="15"/>
  <c r="AA907" i="15"/>
  <c r="AA894" i="15"/>
  <c r="AA881" i="15"/>
  <c r="AA880" i="15"/>
  <c r="AA808" i="15"/>
  <c r="AA789" i="15"/>
  <c r="AA788" i="15"/>
  <c r="AA787" i="15"/>
  <c r="AA783" i="15"/>
  <c r="AA763" i="15"/>
  <c r="AA762" i="15"/>
  <c r="AA748" i="15"/>
  <c r="AA710" i="15"/>
  <c r="AA694" i="15"/>
  <c r="AA669" i="15"/>
  <c r="AA665" i="15"/>
  <c r="AA652" i="15"/>
  <c r="AA648" i="15"/>
  <c r="AA646" i="15"/>
  <c r="AA622" i="15"/>
  <c r="AA618" i="15"/>
  <c r="AA617" i="15"/>
  <c r="AA602" i="15"/>
  <c r="AA601" i="15"/>
  <c r="AA599" i="15"/>
  <c r="AA594" i="15"/>
  <c r="AA591" i="15"/>
  <c r="AA585" i="15"/>
  <c r="AA519" i="15"/>
  <c r="AA504" i="15"/>
  <c r="AA501" i="15"/>
  <c r="AA500" i="15"/>
  <c r="AA489" i="15"/>
  <c r="AA469" i="15"/>
  <c r="AA468" i="15"/>
  <c r="AA465" i="15"/>
  <c r="AA460" i="15"/>
  <c r="AA445" i="15"/>
  <c r="AA441" i="15"/>
  <c r="AA419" i="15"/>
  <c r="AA412" i="15"/>
  <c r="AA411" i="15"/>
  <c r="AA410" i="15"/>
  <c r="AA404" i="15"/>
  <c r="AA403" i="15"/>
  <c r="AA380" i="15"/>
  <c r="AA376" i="15"/>
  <c r="AA372" i="15"/>
  <c r="AA370" i="15"/>
  <c r="AA415" i="15"/>
  <c r="AA264" i="15"/>
  <c r="AA177" i="15"/>
  <c r="AA129" i="15"/>
  <c r="AA1033" i="15"/>
  <c r="AA927" i="15"/>
  <c r="AA878" i="15"/>
  <c r="AA822" i="15"/>
  <c r="AA756" i="15"/>
  <c r="AA746" i="15"/>
  <c r="AA737" i="15"/>
  <c r="AA717" i="15"/>
  <c r="AA499" i="15"/>
  <c r="AA494" i="15"/>
  <c r="AA299" i="15"/>
  <c r="AA273" i="15"/>
  <c r="AA226" i="15"/>
  <c r="AA206" i="15"/>
  <c r="AA32" i="15"/>
  <c r="AA19" i="15"/>
  <c r="AA16" i="15"/>
  <c r="AA14" i="15"/>
  <c r="AA1067" i="15"/>
  <c r="AA1065" i="15"/>
  <c r="AA1020" i="15"/>
  <c r="AA1009" i="15"/>
  <c r="AA981" i="15"/>
  <c r="AA969" i="15"/>
  <c r="AA968" i="15"/>
  <c r="AA951" i="15"/>
  <c r="AA942" i="15"/>
  <c r="AA934" i="15"/>
  <c r="AA929" i="15"/>
  <c r="AA928" i="15"/>
  <c r="AA901" i="15"/>
  <c r="AA884" i="15"/>
  <c r="AA876" i="15"/>
  <c r="AA862" i="15"/>
  <c r="AA859" i="15"/>
  <c r="AA819" i="15"/>
  <c r="AA812" i="15"/>
  <c r="AA807" i="15"/>
  <c r="AA786" i="15"/>
  <c r="AA765" i="15"/>
  <c r="AA752" i="15"/>
  <c r="AA732" i="15"/>
  <c r="AA729" i="15"/>
  <c r="AA727" i="15"/>
  <c r="AA726" i="15"/>
  <c r="AA685" i="15"/>
  <c r="AA681" i="15"/>
  <c r="AA680" i="15"/>
  <c r="AA679" i="15"/>
  <c r="AA668" i="15"/>
  <c r="AA667" i="15"/>
  <c r="AA666" i="15"/>
  <c r="AA661" i="15"/>
  <c r="AA658" i="15"/>
  <c r="AA635" i="15"/>
  <c r="AA631" i="15"/>
  <c r="AA610" i="15"/>
  <c r="AA586" i="15"/>
  <c r="AA527" i="15"/>
  <c r="AA523" i="15"/>
  <c r="AA485" i="15"/>
  <c r="AA452" i="15"/>
  <c r="AA432" i="15"/>
  <c r="AA431" i="15"/>
  <c r="AA421" i="15"/>
  <c r="AA420" i="15"/>
  <c r="AA401" i="15"/>
  <c r="AA365" i="15"/>
  <c r="AA354" i="15"/>
  <c r="AA353" i="15"/>
  <c r="AA341" i="15"/>
  <c r="AA397" i="15"/>
  <c r="AA175" i="15"/>
  <c r="AA638" i="15"/>
  <c r="AA248" i="15"/>
  <c r="AA230" i="15"/>
  <c r="AA186" i="15"/>
  <c r="AA1031" i="15"/>
  <c r="AA1017" i="15"/>
  <c r="AA946" i="15"/>
  <c r="AA828" i="15"/>
  <c r="AA817" i="15"/>
  <c r="AA811" i="15"/>
  <c r="AA733" i="15"/>
  <c r="AA662" i="15"/>
  <c r="AA596" i="15"/>
  <c r="AA496" i="15"/>
  <c r="AA488" i="15"/>
  <c r="AA480" i="15"/>
  <c r="AA472" i="15"/>
  <c r="AA456" i="15"/>
  <c r="AA453" i="15"/>
  <c r="AA396" i="15"/>
  <c r="AA359" i="15"/>
  <c r="AA329" i="15"/>
  <c r="AA310" i="15"/>
  <c r="AA229" i="15"/>
  <c r="AA215" i="15"/>
  <c r="AA204" i="15"/>
  <c r="AA202" i="15"/>
  <c r="AA183" i="15"/>
  <c r="AA171" i="15"/>
  <c r="AA170" i="15"/>
  <c r="AA136" i="15"/>
  <c r="AA105" i="15"/>
  <c r="AA102" i="15"/>
  <c r="AA42" i="15"/>
  <c r="AA34" i="15"/>
  <c r="AA721" i="15"/>
  <c r="AA830" i="15"/>
  <c r="AA588" i="15"/>
  <c r="AA395" i="15"/>
  <c r="AA387" i="15"/>
  <c r="AA343" i="15"/>
  <c r="AA313" i="15"/>
  <c r="AA311" i="15"/>
  <c r="AA232" i="15"/>
  <c r="AA214" i="15"/>
  <c r="AA158" i="15"/>
  <c r="AA66" i="15"/>
  <c r="AA50" i="15"/>
  <c r="AA757" i="15"/>
  <c r="AA683" i="15"/>
  <c r="AA368" i="15"/>
  <c r="AA271" i="15"/>
  <c r="AA35" i="15"/>
  <c r="AA1023" i="15"/>
  <c r="AA994" i="15"/>
  <c r="AA974" i="15"/>
  <c r="AA947" i="15"/>
  <c r="AA784" i="15"/>
  <c r="AA749" i="15"/>
  <c r="AA744" i="15"/>
  <c r="AA728" i="15"/>
  <c r="AA678" i="15"/>
  <c r="AA473" i="15"/>
  <c r="AA388" i="15"/>
  <c r="AA334" i="15"/>
  <c r="AA330" i="15"/>
  <c r="AA328" i="15"/>
  <c r="AA323" i="15"/>
  <c r="AA315" i="15"/>
  <c r="AA308" i="15"/>
  <c r="AA306" i="15"/>
  <c r="AA284" i="15"/>
  <c r="AA251" i="15"/>
  <c r="AA241" i="15"/>
  <c r="AA239" i="15"/>
  <c r="AA217" i="15"/>
  <c r="AA205" i="15"/>
  <c r="AA203" i="15"/>
  <c r="AA196" i="15"/>
  <c r="AA193" i="15"/>
  <c r="AA191" i="15"/>
  <c r="AA184" i="15"/>
  <c r="AA182" i="15"/>
  <c r="AA173" i="15"/>
  <c r="AA172" i="15"/>
  <c r="AA167" i="15"/>
  <c r="AA133" i="15"/>
  <c r="AA122" i="15"/>
  <c r="AA104" i="15"/>
  <c r="AA90" i="15"/>
  <c r="AA26" i="15"/>
  <c r="AA18" i="15"/>
  <c r="AA1001" i="15"/>
  <c r="AA827" i="15"/>
  <c r="AA605" i="15"/>
  <c r="AA358" i="15"/>
  <c r="AA290" i="15"/>
  <c r="AA227" i="15"/>
  <c r="AA13" i="15"/>
  <c r="AA70" i="15"/>
  <c r="AA539" i="15"/>
  <c r="AA197" i="15"/>
  <c r="AA61" i="15"/>
  <c r="AA53" i="15"/>
  <c r="AA37" i="15"/>
  <c r="AA1015" i="15"/>
  <c r="AA988" i="15"/>
  <c r="AA888" i="15"/>
  <c r="AA858" i="15"/>
  <c r="AA825" i="15"/>
  <c r="AA753" i="15"/>
  <c r="AA643" i="15"/>
  <c r="AA621" i="15"/>
  <c r="AA606" i="15"/>
  <c r="AA511" i="15"/>
  <c r="AA492" i="15"/>
  <c r="AA484" i="15"/>
  <c r="AA481" i="15"/>
  <c r="AA371" i="15"/>
  <c r="AA336" i="15"/>
  <c r="AA297" i="15"/>
  <c r="AA281" i="15"/>
  <c r="AA279" i="15"/>
  <c r="AA269" i="15"/>
  <c r="AA267" i="15"/>
  <c r="AA262" i="15"/>
  <c r="AA250" i="15"/>
  <c r="AA244" i="15"/>
  <c r="AA238" i="15"/>
  <c r="AA220" i="15"/>
  <c r="AA208" i="15"/>
  <c r="AA185" i="15"/>
  <c r="AA176" i="15"/>
  <c r="AA151" i="15"/>
  <c r="AA113" i="15"/>
  <c r="AA103" i="15"/>
  <c r="AA82" i="15"/>
  <c r="AA74" i="15"/>
  <c r="AA58" i="15"/>
  <c r="AA970" i="15"/>
  <c r="AA943" i="15"/>
  <c r="AA531" i="15"/>
  <c r="AA515" i="15"/>
  <c r="AA300" i="15"/>
  <c r="AA263" i="15"/>
  <c r="AA179" i="15"/>
  <c r="AA141" i="15"/>
  <c r="AA11" i="15"/>
  <c r="AA562" i="15"/>
  <c r="AA570" i="15"/>
  <c r="AA581" i="15"/>
  <c r="AA565" i="15"/>
  <c r="AA567" i="15"/>
  <c r="AA574" i="15"/>
  <c r="AA561" i="15"/>
  <c r="AA583" i="15"/>
  <c r="AA573" i="15"/>
  <c r="AA582" i="15"/>
  <c r="AA577" i="15"/>
  <c r="AA571" i="15"/>
  <c r="AA576" i="15"/>
  <c r="AA575" i="15"/>
  <c r="AA579" i="15"/>
  <c r="AA563" i="15"/>
  <c r="AA560" i="15"/>
  <c r="AA558" i="15"/>
  <c r="AA584" i="15"/>
  <c r="AA556" i="15"/>
  <c r="AA580" i="15"/>
  <c r="AA578" i="15"/>
  <c r="AA572" i="15"/>
  <c r="AA569" i="15"/>
  <c r="AA559" i="15"/>
  <c r="AA566" i="15"/>
  <c r="AA568" i="15"/>
  <c r="AA564" i="15"/>
  <c r="AA557" i="15"/>
  <c r="AB1040" i="15"/>
  <c r="AB1062" i="15"/>
  <c r="AB1051" i="15"/>
  <c r="AB999" i="15"/>
  <c r="AB1054" i="15"/>
  <c r="AB1052" i="15"/>
  <c r="AB1050" i="15"/>
  <c r="AB1039" i="15"/>
  <c r="AB1022" i="15"/>
  <c r="AB1007" i="15"/>
  <c r="AB872" i="15"/>
  <c r="AB869" i="15"/>
  <c r="AB850" i="15"/>
  <c r="AB847" i="15"/>
  <c r="AB845" i="15"/>
  <c r="AB818" i="15"/>
  <c r="AB799" i="15"/>
  <c r="AB773" i="15"/>
  <c r="AB741" i="15"/>
  <c r="AB725" i="15"/>
  <c r="AB723" i="15"/>
  <c r="AB707" i="15"/>
  <c r="AB663" i="15"/>
  <c r="AB553" i="15"/>
  <c r="AB540" i="15"/>
  <c r="AB360" i="15"/>
  <c r="AB346" i="15"/>
  <c r="AB337" i="15"/>
  <c r="AB304" i="15"/>
  <c r="AB293" i="15"/>
  <c r="AB280" i="15"/>
  <c r="AB275" i="15"/>
  <c r="AB274" i="15"/>
  <c r="AB268" i="15"/>
  <c r="AB265" i="15"/>
  <c r="AB256" i="15"/>
  <c r="AB253" i="15"/>
  <c r="AB247" i="15"/>
  <c r="AB213" i="15"/>
  <c r="AB210" i="15"/>
  <c r="AB1049" i="15"/>
  <c r="AB1048" i="15"/>
  <c r="AB1043" i="15"/>
  <c r="AB978" i="15"/>
  <c r="AB967" i="15"/>
  <c r="AB966" i="15"/>
  <c r="AB965" i="15"/>
  <c r="AB923" i="15"/>
  <c r="AB909" i="15"/>
  <c r="AB908" i="15"/>
  <c r="AB868" i="15"/>
  <c r="AB861" i="15"/>
  <c r="AB860" i="15"/>
  <c r="AB856" i="15"/>
  <c r="AB841" i="15"/>
  <c r="AB839" i="15"/>
  <c r="AB810" i="15"/>
  <c r="AB798" i="15"/>
  <c r="AB792" i="15"/>
  <c r="AB791" i="15"/>
  <c r="AB790" i="15"/>
  <c r="AB772" i="15"/>
  <c r="AB770" i="15"/>
  <c r="AB761" i="15"/>
  <c r="AB760" i="15"/>
  <c r="AB759" i="15"/>
  <c r="AB758" i="15"/>
  <c r="AB740" i="15"/>
  <c r="AB738" i="15"/>
  <c r="AB724" i="15"/>
  <c r="AB722" i="15"/>
  <c r="AB709" i="15"/>
  <c r="AB708" i="15"/>
  <c r="AB706" i="15"/>
  <c r="AB702" i="15"/>
  <c r="AB659" i="15"/>
  <c r="AB654" i="15"/>
  <c r="AB619" i="15"/>
  <c r="AB615" i="15"/>
  <c r="AB603" i="15"/>
  <c r="AB550" i="15"/>
  <c r="AB430" i="15"/>
  <c r="AB394" i="15"/>
  <c r="AB386" i="15"/>
  <c r="AB355" i="15"/>
  <c r="AB340" i="15"/>
  <c r="AB324" i="15"/>
  <c r="AB318" i="15"/>
  <c r="AB312" i="15"/>
  <c r="AB291" i="15"/>
  <c r="AB261" i="15"/>
  <c r="AB259" i="15"/>
  <c r="AB249" i="15"/>
  <c r="AB246" i="15"/>
  <c r="AB237" i="15"/>
  <c r="AB235" i="15"/>
  <c r="AB1060" i="15"/>
  <c r="AB1047" i="15"/>
  <c r="AB1018" i="15"/>
  <c r="AB1066" i="15"/>
  <c r="AB1068" i="15"/>
  <c r="AB1064" i="15"/>
  <c r="AB1059" i="15"/>
  <c r="AB1041" i="15"/>
  <c r="AB1032" i="15"/>
  <c r="AB998" i="15"/>
  <c r="AB995" i="15"/>
  <c r="AB964" i="15"/>
  <c r="AB916" i="15"/>
  <c r="AB897" i="15"/>
  <c r="AB896" i="15"/>
  <c r="AB873" i="15"/>
  <c r="AB865" i="15"/>
  <c r="AB857" i="15"/>
  <c r="AB840" i="15"/>
  <c r="AB838" i="15"/>
  <c r="AB779" i="15"/>
  <c r="AB771" i="15"/>
  <c r="AB739" i="15"/>
  <c r="AB703" i="15"/>
  <c r="AB691" i="15"/>
  <c r="AB657" i="15"/>
  <c r="AB647" i="15"/>
  <c r="AB623" i="15"/>
  <c r="AB607" i="15"/>
  <c r="AB554" i="15"/>
  <c r="AB551" i="15"/>
  <c r="AB544" i="15"/>
  <c r="AB536" i="15"/>
  <c r="AB508" i="15"/>
  <c r="AB506" i="15"/>
  <c r="AB505" i="15"/>
  <c r="AB402" i="15"/>
  <c r="AB378" i="15"/>
  <c r="AB374" i="15"/>
  <c r="AB272" i="15"/>
  <c r="AB222" i="15"/>
  <c r="AB1014" i="15"/>
  <c r="AB1030" i="15"/>
  <c r="AB917" i="15"/>
  <c r="AB851" i="15"/>
  <c r="AB801" i="15"/>
  <c r="AB778" i="15"/>
  <c r="AB653" i="15"/>
  <c r="AB650" i="15"/>
  <c r="AB320" i="15"/>
  <c r="AB295" i="15"/>
  <c r="AB286" i="15"/>
  <c r="AB211" i="15"/>
  <c r="AB190" i="15"/>
  <c r="AB169" i="15"/>
  <c r="AB163" i="15"/>
  <c r="AB160" i="15"/>
  <c r="AB156" i="15"/>
  <c r="AB155" i="15"/>
  <c r="AB147" i="15"/>
  <c r="AB140" i="15"/>
  <c r="AB121" i="15"/>
  <c r="AB118" i="15"/>
  <c r="AB112" i="15"/>
  <c r="AB111" i="15"/>
  <c r="AB110" i="15"/>
  <c r="AB98" i="15"/>
  <c r="AB92" i="15"/>
  <c r="AB87" i="15"/>
  <c r="AB76" i="15"/>
  <c r="AB33" i="15"/>
  <c r="AB15" i="15"/>
  <c r="AB1024" i="15"/>
  <c r="AB1016" i="15"/>
  <c r="AB993" i="15"/>
  <c r="AB989" i="15"/>
  <c r="AB983" i="15"/>
  <c r="AB980" i="15"/>
  <c r="AB963" i="15"/>
  <c r="AB903" i="15"/>
  <c r="AB902" i="15"/>
  <c r="AB891" i="15"/>
  <c r="AB853" i="15"/>
  <c r="AB846" i="15"/>
  <c r="AB831" i="15"/>
  <c r="AB829" i="15"/>
  <c r="AB816" i="15"/>
  <c r="AB1061" i="15"/>
  <c r="AB922" i="15"/>
  <c r="AB864" i="15"/>
  <c r="AB826" i="15"/>
  <c r="AB800" i="15"/>
  <c r="AB793" i="15"/>
  <c r="AB692" i="15"/>
  <c r="AB611" i="15"/>
  <c r="AB201" i="15"/>
  <c r="AB178" i="15"/>
  <c r="AB139" i="15"/>
  <c r="AB119" i="15"/>
  <c r="AB89" i="15"/>
  <c r="AB81" i="15"/>
  <c r="AB55" i="15"/>
  <c r="AB49" i="15"/>
  <c r="AB47" i="15"/>
  <c r="AB31" i="15"/>
  <c r="AB28" i="15"/>
  <c r="AB20" i="15"/>
  <c r="AB17" i="15"/>
  <c r="AB1058" i="15"/>
  <c r="AB1034" i="15"/>
  <c r="AB1027" i="15"/>
  <c r="AB1019" i="15"/>
  <c r="AB1000" i="15"/>
  <c r="AB973" i="15"/>
  <c r="AB960" i="15"/>
  <c r="AB956" i="15"/>
  <c r="AB930" i="15"/>
  <c r="AB925" i="15"/>
  <c r="AB976" i="15"/>
  <c r="AB690" i="15"/>
  <c r="AB649" i="15"/>
  <c r="AB234" i="15"/>
  <c r="AB199" i="15"/>
  <c r="AB166" i="15"/>
  <c r="AB157" i="15"/>
  <c r="AB150" i="15"/>
  <c r="AB99" i="15"/>
  <c r="AB84" i="15"/>
  <c r="AB71" i="15"/>
  <c r="AB65" i="15"/>
  <c r="AB60" i="15"/>
  <c r="AB57" i="15"/>
  <c r="AB52" i="15"/>
  <c r="AB44" i="15"/>
  <c r="AB41" i="15"/>
  <c r="AB39" i="15"/>
  <c r="AB23" i="15"/>
  <c r="AB1053" i="15"/>
  <c r="AB1036" i="15"/>
  <c r="AB1021" i="15"/>
  <c r="AB1006" i="15"/>
  <c r="AB1004" i="15"/>
  <c r="AB1002" i="15"/>
  <c r="AB962" i="15"/>
  <c r="AB957" i="15"/>
  <c r="AB931" i="15"/>
  <c r="AB924" i="15"/>
  <c r="AB910" i="15"/>
  <c r="AB821" i="15"/>
  <c r="AB802" i="15"/>
  <c r="AB755" i="15"/>
  <c r="AB181" i="15"/>
  <c r="AB101" i="15"/>
  <c r="AB100" i="15"/>
  <c r="AB73" i="15"/>
  <c r="AB890" i="15"/>
  <c r="AB832" i="15"/>
  <c r="AB824" i="15"/>
  <c r="AB823" i="15"/>
  <c r="AB815" i="15"/>
  <c r="AB803" i="15"/>
  <c r="AB781" i="15"/>
  <c r="AB735" i="15"/>
  <c r="AB720" i="15"/>
  <c r="AB704" i="15"/>
  <c r="AB687" i="15"/>
  <c r="AB675" i="15"/>
  <c r="AB598" i="15"/>
  <c r="AB590" i="15"/>
  <c r="AB552" i="15"/>
  <c r="AB546" i="15"/>
  <c r="AB534" i="15"/>
  <c r="AB528" i="15"/>
  <c r="AB512" i="15"/>
  <c r="AB439" i="15"/>
  <c r="AB428" i="15"/>
  <c r="AB422" i="15"/>
  <c r="AB415" i="15"/>
  <c r="AB407" i="15"/>
  <c r="AB405" i="15"/>
  <c r="AB397" i="15"/>
  <c r="AB392" i="15"/>
  <c r="AB384" i="15"/>
  <c r="AB357" i="15"/>
  <c r="AB350" i="15"/>
  <c r="AB316" i="15"/>
  <c r="AB309" i="15"/>
  <c r="AB307" i="15"/>
  <c r="AB298" i="15"/>
  <c r="AB289" i="15"/>
  <c r="AB287" i="15"/>
  <c r="AB264" i="15"/>
  <c r="AB254" i="15"/>
  <c r="AB245" i="15"/>
  <c r="AB231" i="15"/>
  <c r="AB216" i="15"/>
  <c r="AB198" i="15"/>
  <c r="AB192" i="15"/>
  <c r="AB189" i="15"/>
  <c r="AB1045" i="15"/>
  <c r="AB1003" i="15"/>
  <c r="AB1011" i="15"/>
  <c r="AB693" i="15"/>
  <c r="AB302" i="15"/>
  <c r="AB223" i="15"/>
  <c r="AB131" i="15"/>
  <c r="AB95" i="15"/>
  <c r="AB63" i="15"/>
  <c r="AB1044" i="15"/>
  <c r="AB1038" i="15"/>
  <c r="AB961" i="15"/>
  <c r="AB852" i="15"/>
  <c r="AB780" i="15"/>
  <c r="AB754" i="15"/>
  <c r="AB721" i="15"/>
  <c r="AB718" i="15"/>
  <c r="AB705" i="15"/>
  <c r="AB676" i="15"/>
  <c r="AB674" i="15"/>
  <c r="AB655" i="15"/>
  <c r="AB632" i="15"/>
  <c r="AB541" i="15"/>
  <c r="AB538" i="15"/>
  <c r="AB524" i="15"/>
  <c r="AB435" i="15"/>
  <c r="AB433" i="15"/>
  <c r="AB427" i="15"/>
  <c r="AB409" i="15"/>
  <c r="AB383" i="15"/>
  <c r="AB356" i="15"/>
  <c r="AB344" i="15"/>
  <c r="AB326" i="15"/>
  <c r="AB314" i="15"/>
  <c r="AB282" i="15"/>
  <c r="AB277" i="15"/>
  <c r="AB270" i="15"/>
  <c r="AB258" i="15"/>
  <c r="AB243" i="15"/>
  <c r="AB233" i="15"/>
  <c r="AB154" i="15"/>
  <c r="AB138" i="15"/>
  <c r="AB132" i="15"/>
  <c r="AB120" i="15"/>
  <c r="AB68" i="15"/>
  <c r="AB36" i="15"/>
  <c r="AB25" i="15"/>
  <c r="AB1029" i="15"/>
  <c r="AB987" i="15"/>
  <c r="AB971" i="15"/>
  <c r="AB911" i="15"/>
  <c r="AB833" i="15"/>
  <c r="AB719" i="15"/>
  <c r="AB688" i="15"/>
  <c r="AB677" i="15"/>
  <c r="AB644" i="15"/>
  <c r="AB636" i="15"/>
  <c r="AB628" i="15"/>
  <c r="AB595" i="15"/>
  <c r="AB589" i="15"/>
  <c r="AB587" i="15"/>
  <c r="AB537" i="15"/>
  <c r="AB440" i="15"/>
  <c r="AB437" i="15"/>
  <c r="AB425" i="15"/>
  <c r="AB417" i="15"/>
  <c r="AB414" i="15"/>
  <c r="AB408" i="15"/>
  <c r="AB400" i="15"/>
  <c r="AB391" i="15"/>
  <c r="AB389" i="15"/>
  <c r="AB381" i="15"/>
  <c r="AB361" i="15"/>
  <c r="AB342" i="15"/>
  <c r="AB335" i="15"/>
  <c r="AB333" i="15"/>
  <c r="AB325" i="15"/>
  <c r="AB305" i="15"/>
  <c r="AB292" i="15"/>
  <c r="AB276" i="15"/>
  <c r="AB228" i="15"/>
  <c r="AB221" i="15"/>
  <c r="AB207" i="15"/>
  <c r="AB130" i="15"/>
  <c r="AB79" i="15"/>
  <c r="AB849" i="15"/>
  <c r="AB848" i="15"/>
  <c r="AB813" i="15"/>
  <c r="AB734" i="15"/>
  <c r="AB651" i="15"/>
  <c r="AB520" i="15"/>
  <c r="AB416" i="15"/>
  <c r="AB399" i="15"/>
  <c r="AB209" i="15"/>
  <c r="AB180" i="15"/>
  <c r="AB153" i="15"/>
  <c r="AB146" i="15"/>
  <c r="AB135" i="15"/>
  <c r="AB109" i="15"/>
  <c r="AB86" i="15"/>
  <c r="AB54" i="15"/>
  <c r="AB22" i="15"/>
  <c r="AB12" i="15"/>
  <c r="AB1026" i="15"/>
  <c r="AB1010" i="15"/>
  <c r="AB982" i="15"/>
  <c r="AB977" i="15"/>
  <c r="AB975" i="15"/>
  <c r="AB958" i="15"/>
  <c r="AB955" i="15"/>
  <c r="AB953" i="15"/>
  <c r="AB944" i="15"/>
  <c r="AB933" i="15"/>
  <c r="AB926" i="15"/>
  <c r="AB919" i="15"/>
  <c r="AB898" i="15"/>
  <c r="AB893" i="15"/>
  <c r="AB892" i="15"/>
  <c r="AB886" i="15"/>
  <c r="AB842" i="15"/>
  <c r="AB836" i="15"/>
  <c r="AB835" i="15"/>
  <c r="AB834" i="15"/>
  <c r="AB796" i="15"/>
  <c r="AB795" i="15"/>
  <c r="AB775" i="15"/>
  <c r="AB757" i="15"/>
  <c r="AB747" i="15"/>
  <c r="AB715" i="15"/>
  <c r="AB699" i="15"/>
  <c r="AB673" i="15"/>
  <c r="AB616" i="15"/>
  <c r="AB535" i="15"/>
  <c r="AB518" i="15"/>
  <c r="AB517" i="15"/>
  <c r="AB509" i="15"/>
  <c r="AB499" i="15"/>
  <c r="AB490" i="15"/>
  <c r="AB487" i="15"/>
  <c r="AB478" i="15"/>
  <c r="AB455" i="15"/>
  <c r="AB454" i="15"/>
  <c r="AB451" i="15"/>
  <c r="AB447" i="15"/>
  <c r="AB443" i="15"/>
  <c r="AB442" i="15"/>
  <c r="AB382" i="15"/>
  <c r="AB363" i="15"/>
  <c r="AB347" i="15"/>
  <c r="AB322" i="15"/>
  <c r="AB285" i="15"/>
  <c r="AB255" i="15"/>
  <c r="AB248" i="15"/>
  <c r="AB224" i="15"/>
  <c r="AB159" i="15"/>
  <c r="AB145" i="15"/>
  <c r="AB144" i="15"/>
  <c r="AB143" i="15"/>
  <c r="AB116" i="15"/>
  <c r="AB77" i="15"/>
  <c r="AB64" i="15"/>
  <c r="AB59" i="15"/>
  <c r="AB51" i="15"/>
  <c r="AB45" i="15"/>
  <c r="AB40" i="15"/>
  <c r="AB805" i="15"/>
  <c r="AB804" i="15"/>
  <c r="AB689" i="15"/>
  <c r="AB686" i="15"/>
  <c r="AB640" i="15"/>
  <c r="AB600" i="15"/>
  <c r="AB436" i="15"/>
  <c r="AB366" i="15"/>
  <c r="AB362" i="15"/>
  <c r="AB351" i="15"/>
  <c r="AB331" i="15"/>
  <c r="AB219" i="15"/>
  <c r="AB165" i="15"/>
  <c r="AB162" i="15"/>
  <c r="AB152" i="15"/>
  <c r="AB149" i="15"/>
  <c r="AB137" i="15"/>
  <c r="AB129" i="15"/>
  <c r="AB128" i="15"/>
  <c r="AB78" i="15"/>
  <c r="AB46" i="15"/>
  <c r="AB986" i="15"/>
  <c r="AB984" i="15"/>
  <c r="AB948" i="15"/>
  <c r="AB941" i="15"/>
  <c r="AB932" i="15"/>
  <c r="AB912" i="15"/>
  <c r="AB905" i="15"/>
  <c r="AB904" i="15"/>
  <c r="AB883" i="15"/>
  <c r="AB878" i="15"/>
  <c r="AB875" i="15"/>
  <c r="AB874" i="15"/>
  <c r="AB837" i="15"/>
  <c r="AB830" i="15"/>
  <c r="AB797" i="15"/>
  <c r="AB768" i="15"/>
  <c r="AB766" i="15"/>
  <c r="AB750" i="15"/>
  <c r="AB743" i="15"/>
  <c r="AB742" i="15"/>
  <c r="AB737" i="15"/>
  <c r="AB730" i="15"/>
  <c r="AB717" i="15"/>
  <c r="AB716" i="15"/>
  <c r="AB701" i="15"/>
  <c r="AB700" i="15"/>
  <c r="AB682" i="15"/>
  <c r="AB670" i="15"/>
  <c r="AB645" i="15"/>
  <c r="AB642" i="15"/>
  <c r="AB637" i="15"/>
  <c r="AB634" i="15"/>
  <c r="AB629" i="15"/>
  <c r="AB626" i="15"/>
  <c r="AB620" i="15"/>
  <c r="AB612" i="15"/>
  <c r="AB608" i="15"/>
  <c r="AB604" i="15"/>
  <c r="AB533" i="15"/>
  <c r="AB525" i="15"/>
  <c r="AB521" i="15"/>
  <c r="AB494" i="15"/>
  <c r="AB491" i="15"/>
  <c r="AB479" i="15"/>
  <c r="AB470" i="15"/>
  <c r="AB463" i="15"/>
  <c r="AB450" i="15"/>
  <c r="AB438" i="15"/>
  <c r="AB426" i="15"/>
  <c r="AB406" i="15"/>
  <c r="AB398" i="15"/>
  <c r="AB327" i="15"/>
  <c r="AB321" i="15"/>
  <c r="AB317" i="15"/>
  <c r="AB301" i="15"/>
  <c r="AB273" i="15"/>
  <c r="AB271" i="15"/>
  <c r="AB266" i="15"/>
  <c r="AB260" i="15"/>
  <c r="AB257" i="15"/>
  <c r="AB230" i="15"/>
  <c r="AB226" i="15"/>
  <c r="AB194" i="15"/>
  <c r="AB188" i="15"/>
  <c r="AB187" i="15"/>
  <c r="AB174" i="15"/>
  <c r="AB164" i="15"/>
  <c r="AB161" i="15"/>
  <c r="AB148" i="15"/>
  <c r="AB142" i="15"/>
  <c r="AB125" i="15"/>
  <c r="AB115" i="15"/>
  <c r="AB107" i="15"/>
  <c r="AB88" i="15"/>
  <c r="AB61" i="15"/>
  <c r="AB1046" i="15"/>
  <c r="AB1056" i="15"/>
  <c r="AB785" i="15"/>
  <c r="AB592" i="15"/>
  <c r="AB423" i="15"/>
  <c r="AB278" i="15"/>
  <c r="AB252" i="15"/>
  <c r="AB240" i="15"/>
  <c r="AB225" i="15"/>
  <c r="AB195" i="15"/>
  <c r="AB177" i="15"/>
  <c r="AB168" i="15"/>
  <c r="AB127" i="15"/>
  <c r="AB126" i="15"/>
  <c r="AB97" i="15"/>
  <c r="AB70" i="15"/>
  <c r="AB996" i="15"/>
  <c r="AB970" i="15"/>
  <c r="AB959" i="15"/>
  <c r="AB954" i="15"/>
  <c r="AB952" i="15"/>
  <c r="AB949" i="15"/>
  <c r="AB940" i="15"/>
  <c r="AB927" i="15"/>
  <c r="AB913" i="15"/>
  <c r="AB887" i="15"/>
  <c r="AB882" i="15"/>
  <c r="AB843" i="15"/>
  <c r="AB822" i="15"/>
  <c r="AB777" i="15"/>
  <c r="AB776" i="15"/>
  <c r="AB767" i="15"/>
  <c r="AB756" i="15"/>
  <c r="AB751" i="15"/>
  <c r="AB683" i="15"/>
  <c r="AB671" i="15"/>
  <c r="AB664" i="15"/>
  <c r="AB624" i="15"/>
  <c r="AB549" i="15"/>
  <c r="AB543" i="15"/>
  <c r="AB530" i="15"/>
  <c r="AB529" i="15"/>
  <c r="AB526" i="15"/>
  <c r="AB510" i="15"/>
  <c r="AB507" i="15"/>
  <c r="AB502" i="15"/>
  <c r="AB498" i="15"/>
  <c r="AB486" i="15"/>
  <c r="AB474" i="15"/>
  <c r="AB462" i="15"/>
  <c r="AB459" i="15"/>
  <c r="AB368" i="15"/>
  <c r="AB352" i="15"/>
  <c r="AB338" i="15"/>
  <c r="AB303" i="15"/>
  <c r="AB299" i="15"/>
  <c r="AB296" i="15"/>
  <c r="AB294" i="15"/>
  <c r="AB283" i="15"/>
  <c r="AB197" i="15"/>
  <c r="AB134" i="15"/>
  <c r="AB114" i="15"/>
  <c r="AB108" i="15"/>
  <c r="AB96" i="15"/>
  <c r="AB93" i="15"/>
  <c r="AB91" i="15"/>
  <c r="AB85" i="15"/>
  <c r="AB83" i="15"/>
  <c r="AB75" i="15"/>
  <c r="AB67" i="15"/>
  <c r="AB991" i="15"/>
  <c r="AB945" i="15"/>
  <c r="AB918" i="15"/>
  <c r="AB774" i="15"/>
  <c r="AB714" i="15"/>
  <c r="AB698" i="15"/>
  <c r="AB539" i="15"/>
  <c r="AB513" i="15"/>
  <c r="AB458" i="15"/>
  <c r="AB332" i="15"/>
  <c r="AB236" i="15"/>
  <c r="AB200" i="15"/>
  <c r="AB124" i="15"/>
  <c r="AB106" i="15"/>
  <c r="AB53" i="15"/>
  <c r="AB35" i="15"/>
  <c r="AB27" i="15"/>
  <c r="AB14" i="15"/>
  <c r="AB1067" i="15"/>
  <c r="AB1065" i="15"/>
  <c r="AB1025" i="15"/>
  <c r="AB1020" i="15"/>
  <c r="AB1017" i="15"/>
  <c r="AB1015" i="15"/>
  <c r="AB1009" i="15"/>
  <c r="AB1001" i="15"/>
  <c r="AB985" i="15"/>
  <c r="AB951" i="15"/>
  <c r="AB943" i="15"/>
  <c r="AB938" i="15"/>
  <c r="AB935" i="15"/>
  <c r="AB929" i="15"/>
  <c r="AB921" i="15"/>
  <c r="AB920" i="15"/>
  <c r="AB914" i="15"/>
  <c r="AB901" i="15"/>
  <c r="AB880" i="15"/>
  <c r="AB876" i="15"/>
  <c r="AB859" i="15"/>
  <c r="AB789" i="15"/>
  <c r="AB783" i="15"/>
  <c r="AB765" i="15"/>
  <c r="AB752" i="15"/>
  <c r="AB748" i="15"/>
  <c r="AB729" i="15"/>
  <c r="AB727" i="15"/>
  <c r="AB685" i="15"/>
  <c r="AB684" i="15"/>
  <c r="AB669" i="15"/>
  <c r="AB666" i="15"/>
  <c r="AB661" i="15"/>
  <c r="AB652" i="15"/>
  <c r="AB646" i="15"/>
  <c r="AB599" i="15"/>
  <c r="AB596" i="15"/>
  <c r="AB527" i="15"/>
  <c r="AB519" i="15"/>
  <c r="AB501" i="15"/>
  <c r="AB496" i="15"/>
  <c r="AB489" i="15"/>
  <c r="AB480" i="15"/>
  <c r="AB465" i="15"/>
  <c r="AB453" i="15"/>
  <c r="AB452" i="15"/>
  <c r="AB412" i="15"/>
  <c r="AB404" i="15"/>
  <c r="AB387" i="15"/>
  <c r="AB380" i="15"/>
  <c r="AB372" i="15"/>
  <c r="AB369" i="15"/>
  <c r="AB358" i="15"/>
  <c r="AB354" i="15"/>
  <c r="AB349" i="15"/>
  <c r="AB597" i="15"/>
  <c r="AB555" i="15"/>
  <c r="AB542" i="15"/>
  <c r="AB532" i="15"/>
  <c r="AB367" i="15"/>
  <c r="AB117" i="15"/>
  <c r="AB1012" i="15"/>
  <c r="AB1005" i="15"/>
  <c r="AB936" i="15"/>
  <c r="AB794" i="15"/>
  <c r="AB746" i="15"/>
  <c r="AB731" i="15"/>
  <c r="AB641" i="15"/>
  <c r="AB514" i="15"/>
  <c r="AB503" i="15"/>
  <c r="AB475" i="15"/>
  <c r="AB390" i="15"/>
  <c r="AB319" i="15"/>
  <c r="AB206" i="15"/>
  <c r="AB80" i="15"/>
  <c r="AB69" i="15"/>
  <c r="AB48" i="15"/>
  <c r="AB32" i="15"/>
  <c r="AB29" i="15"/>
  <c r="AB19" i="15"/>
  <c r="AB1063" i="15"/>
  <c r="AB1031" i="15"/>
  <c r="AB1013" i="15"/>
  <c r="AB997" i="15"/>
  <c r="AB990" i="15"/>
  <c r="AB981" i="15"/>
  <c r="AB969" i="15"/>
  <c r="AB968" i="15"/>
  <c r="AB950" i="15"/>
  <c r="AB942" i="15"/>
  <c r="AB934" i="15"/>
  <c r="AB928" i="15"/>
  <c r="AB906" i="15"/>
  <c r="AB900" i="15"/>
  <c r="AB895" i="15"/>
  <c r="AB884" i="15"/>
  <c r="AB877" i="15"/>
  <c r="AB867" i="15"/>
  <c r="AB866" i="15"/>
  <c r="AB858" i="15"/>
  <c r="AB828" i="15"/>
  <c r="AB819" i="15"/>
  <c r="AB812" i="15"/>
  <c r="AB809" i="15"/>
  <c r="AB807" i="15"/>
  <c r="AB753" i="15"/>
  <c r="AB749" i="15"/>
  <c r="AB733" i="15"/>
  <c r="AB732" i="15"/>
  <c r="AB713" i="15"/>
  <c r="AB712" i="15"/>
  <c r="AB710" i="15"/>
  <c r="AB697" i="15"/>
  <c r="AB694" i="15"/>
  <c r="AB679" i="15"/>
  <c r="AB667" i="15"/>
  <c r="AB662" i="15"/>
  <c r="AB656" i="15"/>
  <c r="AB635" i="15"/>
  <c r="AB631" i="15"/>
  <c r="AB621" i="15"/>
  <c r="AB618" i="15"/>
  <c r="AB610" i="15"/>
  <c r="AB605" i="15"/>
  <c r="AB602" i="15"/>
  <c r="AB594" i="15"/>
  <c r="AB586" i="15"/>
  <c r="AB485" i="15"/>
  <c r="AB473" i="15"/>
  <c r="AB464" i="15"/>
  <c r="AB449" i="15"/>
  <c r="AB432" i="15"/>
  <c r="AB421" i="15"/>
  <c r="AB413" i="15"/>
  <c r="AB395" i="15"/>
  <c r="AB393" i="15"/>
  <c r="AB385" i="15"/>
  <c r="AB370" i="15"/>
  <c r="AB364" i="15"/>
  <c r="AB353" i="15"/>
  <c r="AB336" i="15"/>
  <c r="AB334" i="15"/>
  <c r="AB175" i="15"/>
  <c r="AB30" i="15"/>
  <c r="AB1008" i="15"/>
  <c r="AB899" i="15"/>
  <c r="AB879" i="15"/>
  <c r="AB814" i="15"/>
  <c r="AB769" i="15"/>
  <c r="AB736" i="15"/>
  <c r="AB672" i="15"/>
  <c r="AB660" i="15"/>
  <c r="AB638" i="15"/>
  <c r="AB633" i="15"/>
  <c r="AB630" i="15"/>
  <c r="AB522" i="15"/>
  <c r="AB482" i="15"/>
  <c r="AB471" i="15"/>
  <c r="AB467" i="15"/>
  <c r="AB466" i="15"/>
  <c r="AB446" i="15"/>
  <c r="AB434" i="15"/>
  <c r="AB288" i="15"/>
  <c r="AB242" i="15"/>
  <c r="AB186" i="15"/>
  <c r="AB72" i="15"/>
  <c r="AB56" i="15"/>
  <c r="AB37" i="15"/>
  <c r="AB24" i="15"/>
  <c r="AB1069" i="15"/>
  <c r="AB1057" i="15"/>
  <c r="AB1028" i="15"/>
  <c r="AB1023" i="15"/>
  <c r="AB994" i="15"/>
  <c r="AB988" i="15"/>
  <c r="AB974" i="15"/>
  <c r="AB947" i="15"/>
  <c r="AB946" i="15"/>
  <c r="AB939" i="15"/>
  <c r="AB915" i="15"/>
  <c r="AB888" i="15"/>
  <c r="AB885" i="15"/>
  <c r="AB881" i="15"/>
  <c r="AB871" i="15"/>
  <c r="AB863" i="15"/>
  <c r="AB855" i="15"/>
  <c r="AB827" i="15"/>
  <c r="AB825" i="15"/>
  <c r="AB811" i="15"/>
  <c r="AB784" i="15"/>
  <c r="AB782" i="15"/>
  <c r="AB745" i="15"/>
  <c r="AB744" i="15"/>
  <c r="AB728" i="15"/>
  <c r="AB696" i="15"/>
  <c r="AB665" i="15"/>
  <c r="AB658" i="15"/>
  <c r="AB643" i="15"/>
  <c r="AB639" i="15"/>
  <c r="AB588" i="15"/>
  <c r="AB548" i="15"/>
  <c r="AB531" i="15"/>
  <c r="AB504" i="15"/>
  <c r="AB488" i="15"/>
  <c r="AB481" i="15"/>
  <c r="AB472" i="15"/>
  <c r="AB456" i="15"/>
  <c r="AB441" i="15"/>
  <c r="AB429" i="15"/>
  <c r="AB420" i="15"/>
  <c r="AB419" i="15"/>
  <c r="AB410" i="15"/>
  <c r="AB403" i="15"/>
  <c r="AB396" i="15"/>
  <c r="AB388" i="15"/>
  <c r="AB379" i="15"/>
  <c r="AB371" i="15"/>
  <c r="AB359" i="15"/>
  <c r="AB348" i="15"/>
  <c r="AB343" i="15"/>
  <c r="AB341" i="15"/>
  <c r="AB62" i="15"/>
  <c r="AB38" i="15"/>
  <c r="AB1033" i="15"/>
  <c r="AB218" i="15"/>
  <c r="AB123" i="15"/>
  <c r="AB21" i="15"/>
  <c r="AB1037" i="15"/>
  <c r="AB992" i="15"/>
  <c r="AB907" i="15"/>
  <c r="AB894" i="15"/>
  <c r="AB806" i="15"/>
  <c r="AB787" i="15"/>
  <c r="AB711" i="15"/>
  <c r="AB695" i="15"/>
  <c r="AB648" i="15"/>
  <c r="AB625" i="15"/>
  <c r="AB622" i="15"/>
  <c r="AB617" i="15"/>
  <c r="AB613" i="15"/>
  <c r="AB609" i="15"/>
  <c r="AB601" i="15"/>
  <c r="AB593" i="15"/>
  <c r="AB585" i="15"/>
  <c r="AB493" i="15"/>
  <c r="AB469" i="15"/>
  <c r="AB461" i="15"/>
  <c r="AB431" i="15"/>
  <c r="AB418" i="15"/>
  <c r="AB375" i="15"/>
  <c r="AB328" i="15"/>
  <c r="AB306" i="15"/>
  <c r="AB279" i="15"/>
  <c r="AB267" i="15"/>
  <c r="AB239" i="15"/>
  <c r="AB238" i="15"/>
  <c r="AB215" i="15"/>
  <c r="AB196" i="15"/>
  <c r="AB185" i="15"/>
  <c r="AB184" i="15"/>
  <c r="AB182" i="15"/>
  <c r="AB173" i="15"/>
  <c r="AB172" i="15"/>
  <c r="AB170" i="15"/>
  <c r="AB158" i="15"/>
  <c r="AB122" i="15"/>
  <c r="AB82" i="15"/>
  <c r="AB545" i="15"/>
  <c r="AB516" i="15"/>
  <c r="AB495" i="15"/>
  <c r="AB483" i="15"/>
  <c r="AB972" i="15"/>
  <c r="AB681" i="15"/>
  <c r="AB523" i="15"/>
  <c r="AB477" i="15"/>
  <c r="AB468" i="15"/>
  <c r="AB300" i="15"/>
  <c r="AB217" i="15"/>
  <c r="AB191" i="15"/>
  <c r="AB176" i="15"/>
  <c r="AB74" i="15"/>
  <c r="AB424" i="15"/>
  <c r="AB844" i="15"/>
  <c r="AB43" i="15"/>
  <c r="AB1055" i="15"/>
  <c r="AB889" i="15"/>
  <c r="AB870" i="15"/>
  <c r="AB862" i="15"/>
  <c r="AB854" i="15"/>
  <c r="AB788" i="15"/>
  <c r="AB764" i="15"/>
  <c r="AB763" i="15"/>
  <c r="AB614" i="15"/>
  <c r="AB606" i="15"/>
  <c r="AB591" i="15"/>
  <c r="AB511" i="15"/>
  <c r="AB448" i="15"/>
  <c r="AB401" i="15"/>
  <c r="AB377" i="15"/>
  <c r="AB376" i="15"/>
  <c r="AB373" i="15"/>
  <c r="AB329" i="15"/>
  <c r="AB315" i="15"/>
  <c r="AB310" i="15"/>
  <c r="AB308" i="15"/>
  <c r="AB269" i="15"/>
  <c r="AB262" i="15"/>
  <c r="AB250" i="15"/>
  <c r="AB244" i="15"/>
  <c r="AB229" i="15"/>
  <c r="AB220" i="15"/>
  <c r="AB214" i="15"/>
  <c r="AB203" i="15"/>
  <c r="AB193" i="15"/>
  <c r="AB171" i="15"/>
  <c r="AB141" i="15"/>
  <c r="AB104" i="15"/>
  <c r="AB58" i="15"/>
  <c r="AB42" i="15"/>
  <c r="AB786" i="15"/>
  <c r="AB668" i="15"/>
  <c r="AB500" i="15"/>
  <c r="AB484" i="15"/>
  <c r="AB445" i="15"/>
  <c r="AB411" i="15"/>
  <c r="AB323" i="15"/>
  <c r="AB297" i="15"/>
  <c r="AB263" i="15"/>
  <c r="AB133" i="15"/>
  <c r="AB105" i="15"/>
  <c r="AB34" i="15"/>
  <c r="AB18" i="15"/>
  <c r="AB94" i="15"/>
  <c r="AB1042" i="15"/>
  <c r="AB547" i="15"/>
  <c r="AB212" i="15"/>
  <c r="AB16" i="15"/>
  <c r="AB1035" i="15"/>
  <c r="AB979" i="15"/>
  <c r="AB820" i="15"/>
  <c r="AB808" i="15"/>
  <c r="AB726" i="15"/>
  <c r="AB680" i="15"/>
  <c r="AB678" i="15"/>
  <c r="AB627" i="15"/>
  <c r="AB515" i="15"/>
  <c r="AB497" i="15"/>
  <c r="AB457" i="15"/>
  <c r="AB365" i="15"/>
  <c r="AB330" i="15"/>
  <c r="AB313" i="15"/>
  <c r="AB311" i="15"/>
  <c r="AB290" i="15"/>
  <c r="AB284" i="15"/>
  <c r="AB232" i="15"/>
  <c r="AB227" i="15"/>
  <c r="AB208" i="15"/>
  <c r="AB205" i="15"/>
  <c r="AB204" i="15"/>
  <c r="AB183" i="15"/>
  <c r="AB179" i="15"/>
  <c r="AB167" i="15"/>
  <c r="AB151" i="15"/>
  <c r="AB136" i="15"/>
  <c r="AB113" i="15"/>
  <c r="AB103" i="15"/>
  <c r="AB102" i="15"/>
  <c r="AB66" i="15"/>
  <c r="AB13" i="15"/>
  <c r="AB11" i="15"/>
  <c r="AB937" i="15"/>
  <c r="AB345" i="15"/>
  <c r="AB817" i="15"/>
  <c r="AB762" i="15"/>
  <c r="AB492" i="15"/>
  <c r="AB476" i="15"/>
  <c r="AB460" i="15"/>
  <c r="AB444" i="15"/>
  <c r="AB339" i="15"/>
  <c r="AB281" i="15"/>
  <c r="AB251" i="15"/>
  <c r="AB241" i="15"/>
  <c r="AB202" i="15"/>
  <c r="AB90" i="15"/>
  <c r="AB50" i="15"/>
  <c r="AB26" i="15"/>
  <c r="AB570" i="15"/>
  <c r="AB583" i="15"/>
  <c r="AB560" i="15"/>
  <c r="AB572" i="15"/>
  <c r="AB568" i="15"/>
  <c r="AB564" i="15"/>
  <c r="AB573" i="15"/>
  <c r="AB557" i="15"/>
  <c r="AB575" i="15"/>
  <c r="AB567" i="15"/>
  <c r="AB578" i="15"/>
  <c r="AB579" i="15"/>
  <c r="AB566" i="15"/>
  <c r="AB577" i="15"/>
  <c r="AB569" i="15"/>
  <c r="AB576" i="15"/>
  <c r="AB559" i="15"/>
  <c r="AB581" i="15"/>
  <c r="AB574" i="15"/>
  <c r="AB561" i="15"/>
  <c r="AB563" i="15"/>
  <c r="AB562" i="15"/>
  <c r="AB582" i="15"/>
  <c r="AB571" i="15"/>
  <c r="AB580" i="15"/>
  <c r="AB565" i="15"/>
  <c r="AB558" i="15"/>
  <c r="AB584" i="15"/>
  <c r="AB556" i="15"/>
  <c r="Y1060" i="15"/>
  <c r="Y1049" i="15"/>
  <c r="Y1045" i="15"/>
  <c r="Y1040" i="15"/>
  <c r="Y1014" i="15"/>
  <c r="Y1062" i="15"/>
  <c r="Y1068" i="15"/>
  <c r="Y1059" i="15"/>
  <c r="Y1054" i="15"/>
  <c r="Y1048" i="15"/>
  <c r="Y1032" i="15"/>
  <c r="Y995" i="15"/>
  <c r="Y909" i="15"/>
  <c r="Y897" i="15"/>
  <c r="Y872" i="15"/>
  <c r="Y868" i="15"/>
  <c r="Y864" i="15"/>
  <c r="Y838" i="15"/>
  <c r="Y799" i="15"/>
  <c r="Y791" i="15"/>
  <c r="Y790" i="15"/>
  <c r="Y761" i="15"/>
  <c r="Y759" i="15"/>
  <c r="Y758" i="15"/>
  <c r="Y739" i="15"/>
  <c r="Y709" i="15"/>
  <c r="Y703" i="15"/>
  <c r="Y691" i="15"/>
  <c r="Y650" i="15"/>
  <c r="Y647" i="15"/>
  <c r="Y623" i="15"/>
  <c r="Y607" i="15"/>
  <c r="Y508" i="15"/>
  <c r="Y386" i="15"/>
  <c r="Y360" i="15"/>
  <c r="Y275" i="15"/>
  <c r="Y259" i="15"/>
  <c r="Y247" i="15"/>
  <c r="Y222" i="15"/>
  <c r="Y1018" i="15"/>
  <c r="Y1066" i="15"/>
  <c r="Y1051" i="15"/>
  <c r="Y1046" i="15"/>
  <c r="Y1003" i="15"/>
  <c r="Y1043" i="15"/>
  <c r="Y1022" i="15"/>
  <c r="Y1011" i="15"/>
  <c r="Y998" i="15"/>
  <c r="Y966" i="15"/>
  <c r="Y873" i="15"/>
  <c r="Y865" i="15"/>
  <c r="Y857" i="15"/>
  <c r="Y856" i="15"/>
  <c r="Y839" i="15"/>
  <c r="Y800" i="15"/>
  <c r="Y798" i="15"/>
  <c r="Y779" i="15"/>
  <c r="Y741" i="15"/>
  <c r="Y725" i="15"/>
  <c r="Y692" i="15"/>
  <c r="Y690" i="15"/>
  <c r="Y653" i="15"/>
  <c r="Y611" i="15"/>
  <c r="Y550" i="15"/>
  <c r="Y540" i="15"/>
  <c r="Y505" i="15"/>
  <c r="Y430" i="15"/>
  <c r="Y355" i="15"/>
  <c r="Y320" i="15"/>
  <c r="Y291" i="15"/>
  <c r="Y280" i="15"/>
  <c r="Y265" i="15"/>
  <c r="Y253" i="15"/>
  <c r="Y246" i="15"/>
  <c r="Y234" i="15"/>
  <c r="Y223" i="15"/>
  <c r="Y211" i="15"/>
  <c r="Y999" i="15"/>
  <c r="Y1064" i="15"/>
  <c r="Y1061" i="15"/>
  <c r="Y1052" i="15"/>
  <c r="Y1050" i="15"/>
  <c r="Y1030" i="15"/>
  <c r="Y1007" i="15"/>
  <c r="Y978" i="15"/>
  <c r="Y964" i="15"/>
  <c r="Y922" i="15"/>
  <c r="Y908" i="15"/>
  <c r="Y869" i="15"/>
  <c r="Y860" i="15"/>
  <c r="Y851" i="15"/>
  <c r="Y850" i="15"/>
  <c r="Y845" i="15"/>
  <c r="Y826" i="15"/>
  <c r="Y818" i="15"/>
  <c r="Y810" i="15"/>
  <c r="Y801" i="15"/>
  <c r="Y793" i="15"/>
  <c r="Y792" i="15"/>
  <c r="Y778" i="15"/>
  <c r="Y771" i="15"/>
  <c r="Y738" i="15"/>
  <c r="Y724" i="15"/>
  <c r="Y723" i="15"/>
  <c r="Y707" i="15"/>
  <c r="Y693" i="15"/>
  <c r="Y663" i="15"/>
  <c r="Y551" i="15"/>
  <c r="Y536" i="15"/>
  <c r="Y394" i="15"/>
  <c r="Y374" i="15"/>
  <c r="Y346" i="15"/>
  <c r="Y340" i="15"/>
  <c r="Y318" i="15"/>
  <c r="Y295" i="15"/>
  <c r="Y272" i="15"/>
  <c r="Y261" i="15"/>
  <c r="Y249" i="15"/>
  <c r="Y237" i="15"/>
  <c r="Y1039" i="15"/>
  <c r="Y861" i="15"/>
  <c r="Y708" i="15"/>
  <c r="Y506" i="15"/>
  <c r="Y304" i="15"/>
  <c r="Y302" i="15"/>
  <c r="Y235" i="15"/>
  <c r="Y213" i="15"/>
  <c r="Y201" i="15"/>
  <c r="Y190" i="15"/>
  <c r="Y181" i="15"/>
  <c r="Y140" i="15"/>
  <c r="Y132" i="15"/>
  <c r="Y111" i="15"/>
  <c r="Y110" i="15"/>
  <c r="Y95" i="15"/>
  <c r="Y84" i="15"/>
  <c r="Y73" i="15"/>
  <c r="Y63" i="15"/>
  <c r="Y55" i="15"/>
  <c r="Y36" i="15"/>
  <c r="Y31" i="15"/>
  <c r="Y15" i="15"/>
  <c r="Y1036" i="15"/>
  <c r="Y1021" i="15"/>
  <c r="Y1006" i="15"/>
  <c r="Y1004" i="15"/>
  <c r="Y1000" i="15"/>
  <c r="Y960" i="15"/>
  <c r="Y957" i="15"/>
  <c r="Y931" i="15"/>
  <c r="Y925" i="15"/>
  <c r="Y911" i="15"/>
  <c r="Y910" i="15"/>
  <c r="Y829" i="15"/>
  <c r="Y824" i="15"/>
  <c r="Y823" i="15"/>
  <c r="Y816" i="15"/>
  <c r="Y804" i="15"/>
  <c r="Y976" i="15"/>
  <c r="Y967" i="15"/>
  <c r="Y965" i="15"/>
  <c r="Y841" i="15"/>
  <c r="Y760" i="15"/>
  <c r="Y740" i="15"/>
  <c r="Y702" i="15"/>
  <c r="Y654" i="15"/>
  <c r="Y615" i="15"/>
  <c r="Y554" i="15"/>
  <c r="Y553" i="15"/>
  <c r="Y544" i="15"/>
  <c r="Y402" i="15"/>
  <c r="Y312" i="15"/>
  <c r="Y274" i="15"/>
  <c r="Y157" i="15"/>
  <c r="Y147" i="15"/>
  <c r="Y139" i="15"/>
  <c r="Y130" i="15"/>
  <c r="Y121" i="15"/>
  <c r="Y120" i="15"/>
  <c r="Y118" i="15"/>
  <c r="Y100" i="15"/>
  <c r="Y98" i="15"/>
  <c r="Y81" i="15"/>
  <c r="Y60" i="15"/>
  <c r="Y41" i="15"/>
  <c r="Y20" i="15"/>
  <c r="Y17" i="15"/>
  <c r="Y1058" i="15"/>
  <c r="Y1056" i="15"/>
  <c r="Y1029" i="15"/>
  <c r="Y1024" i="15"/>
  <c r="Y1019" i="15"/>
  <c r="Y993" i="15"/>
  <c r="Y987" i="15"/>
  <c r="Y971" i="15"/>
  <c r="Y962" i="15"/>
  <c r="Y924" i="15"/>
  <c r="Y903" i="15"/>
  <c r="Y891" i="15"/>
  <c r="Y923" i="15"/>
  <c r="Y917" i="15"/>
  <c r="Y896" i="15"/>
  <c r="Y847" i="15"/>
  <c r="Y772" i="15"/>
  <c r="Y619" i="15"/>
  <c r="Y603" i="15"/>
  <c r="Y378" i="15"/>
  <c r="Y337" i="15"/>
  <c r="Y324" i="15"/>
  <c r="Y293" i="15"/>
  <c r="Y199" i="15"/>
  <c r="Y178" i="15"/>
  <c r="Y169" i="15"/>
  <c r="Y163" i="15"/>
  <c r="Y155" i="15"/>
  <c r="Y150" i="15"/>
  <c r="Y112" i="15"/>
  <c r="Y101" i="15"/>
  <c r="Y92" i="15"/>
  <c r="Y89" i="15"/>
  <c r="Y87" i="15"/>
  <c r="Y68" i="15"/>
  <c r="Y49" i="15"/>
  <c r="Y33" i="15"/>
  <c r="Y25" i="15"/>
  <c r="Y1044" i="15"/>
  <c r="Y1038" i="15"/>
  <c r="Y1027" i="15"/>
  <c r="Y1016" i="15"/>
  <c r="Y989" i="15"/>
  <c r="Y983" i="15"/>
  <c r="Y980" i="15"/>
  <c r="Y973" i="15"/>
  <c r="Y963" i="15"/>
  <c r="Y961" i="15"/>
  <c r="Y956" i="15"/>
  <c r="Y902" i="15"/>
  <c r="Y849" i="15"/>
  <c r="Y821" i="15"/>
  <c r="Y813" i="15"/>
  <c r="Y805" i="15"/>
  <c r="Y803" i="15"/>
  <c r="Y722" i="15"/>
  <c r="Y160" i="15"/>
  <c r="Y131" i="15"/>
  <c r="Y71" i="15"/>
  <c r="Y44" i="15"/>
  <c r="Y848" i="15"/>
  <c r="Y846" i="15"/>
  <c r="Y781" i="15"/>
  <c r="Y734" i="15"/>
  <c r="Y719" i="15"/>
  <c r="Y677" i="15"/>
  <c r="Y655" i="15"/>
  <c r="Y640" i="15"/>
  <c r="Y636" i="15"/>
  <c r="Y597" i="15"/>
  <c r="Y595" i="15"/>
  <c r="Y587" i="15"/>
  <c r="Y538" i="15"/>
  <c r="Y532" i="15"/>
  <c r="Y433" i="15"/>
  <c r="Y425" i="15"/>
  <c r="Y417" i="15"/>
  <c r="Y415" i="15"/>
  <c r="Y392" i="15"/>
  <c r="Y362" i="15"/>
  <c r="Y326" i="15"/>
  <c r="Y325" i="15"/>
  <c r="Y314" i="15"/>
  <c r="Y292" i="15"/>
  <c r="Y254" i="15"/>
  <c r="Y243" i="15"/>
  <c r="Y233" i="15"/>
  <c r="Y228" i="15"/>
  <c r="Y198" i="15"/>
  <c r="Y192" i="15"/>
  <c r="Y1041" i="15"/>
  <c r="Y916" i="15"/>
  <c r="Y706" i="15"/>
  <c r="Y659" i="15"/>
  <c r="Y649" i="15"/>
  <c r="Y256" i="15"/>
  <c r="Y166" i="15"/>
  <c r="Y156" i="15"/>
  <c r="Y119" i="15"/>
  <c r="Y76" i="15"/>
  <c r="Y65" i="15"/>
  <c r="Y57" i="15"/>
  <c r="Y23" i="15"/>
  <c r="Y853" i="15"/>
  <c r="Y785" i="15"/>
  <c r="Y780" i="15"/>
  <c r="Y721" i="15"/>
  <c r="Y720" i="15"/>
  <c r="Y705" i="15"/>
  <c r="Y704" i="15"/>
  <c r="Y686" i="15"/>
  <c r="Y632" i="15"/>
  <c r="Y598" i="15"/>
  <c r="Y552" i="15"/>
  <c r="Y541" i="15"/>
  <c r="Y534" i="15"/>
  <c r="Y520" i="15"/>
  <c r="Y516" i="15"/>
  <c r="Y512" i="15"/>
  <c r="Y440" i="15"/>
  <c r="Y427" i="15"/>
  <c r="Y408" i="15"/>
  <c r="Y405" i="15"/>
  <c r="Y397" i="15"/>
  <c r="Y391" i="15"/>
  <c r="Y383" i="15"/>
  <c r="Y357" i="15"/>
  <c r="Y331" i="15"/>
  <c r="Y282" i="15"/>
  <c r="Y270" i="15"/>
  <c r="Y258" i="15"/>
  <c r="Y240" i="15"/>
  <c r="Y840" i="15"/>
  <c r="Y99" i="15"/>
  <c r="Y79" i="15"/>
  <c r="Y47" i="15"/>
  <c r="Y39" i="15"/>
  <c r="Y930" i="15"/>
  <c r="Y890" i="15"/>
  <c r="Y833" i="15"/>
  <c r="Y832" i="15"/>
  <c r="Y815" i="15"/>
  <c r="Y802" i="15"/>
  <c r="Y755" i="15"/>
  <c r="Y735" i="15"/>
  <c r="Y687" i="15"/>
  <c r="Y675" i="15"/>
  <c r="Y651" i="15"/>
  <c r="Y644" i="15"/>
  <c r="Y628" i="15"/>
  <c r="Y555" i="15"/>
  <c r="Y545" i="15"/>
  <c r="Y542" i="15"/>
  <c r="Y537" i="15"/>
  <c r="Y439" i="15"/>
  <c r="Y436" i="15"/>
  <c r="Y424" i="15"/>
  <c r="Y422" i="15"/>
  <c r="Y416" i="15"/>
  <c r="Y414" i="15"/>
  <c r="Y409" i="15"/>
  <c r="Y366" i="15"/>
  <c r="Y351" i="15"/>
  <c r="Y350" i="15"/>
  <c r="Y335" i="15"/>
  <c r="Y316" i="15"/>
  <c r="Y307" i="15"/>
  <c r="Y305" i="15"/>
  <c r="Y289" i="15"/>
  <c r="Y287" i="15"/>
  <c r="Y278" i="15"/>
  <c r="Y277" i="15"/>
  <c r="Y276" i="15"/>
  <c r="Y264" i="15"/>
  <c r="Y245" i="15"/>
  <c r="Y657" i="15"/>
  <c r="Y286" i="15"/>
  <c r="Y154" i="15"/>
  <c r="Y138" i="15"/>
  <c r="Y28" i="15"/>
  <c r="Y1053" i="15"/>
  <c r="Y688" i="15"/>
  <c r="Y590" i="15"/>
  <c r="Y589" i="15"/>
  <c r="Y546" i="15"/>
  <c r="Y524" i="15"/>
  <c r="Y400" i="15"/>
  <c r="Y381" i="15"/>
  <c r="Y361" i="15"/>
  <c r="Y298" i="15"/>
  <c r="Y231" i="15"/>
  <c r="Y216" i="15"/>
  <c r="Y129" i="15"/>
  <c r="Y128" i="15"/>
  <c r="Y127" i="15"/>
  <c r="Y54" i="15"/>
  <c r="Y30" i="15"/>
  <c r="Y1033" i="15"/>
  <c r="Y1012" i="15"/>
  <c r="Y1008" i="15"/>
  <c r="Y970" i="15"/>
  <c r="Y959" i="15"/>
  <c r="Y954" i="15"/>
  <c r="Y941" i="15"/>
  <c r="Y933" i="15"/>
  <c r="Y927" i="15"/>
  <c r="Y879" i="15"/>
  <c r="Y878" i="15"/>
  <c r="Y875" i="15"/>
  <c r="Y837" i="15"/>
  <c r="Y835" i="15"/>
  <c r="Y797" i="15"/>
  <c r="Y777" i="15"/>
  <c r="Y776" i="15"/>
  <c r="Y775" i="15"/>
  <c r="Y756" i="15"/>
  <c r="Y746" i="15"/>
  <c r="Y731" i="15"/>
  <c r="Y714" i="15"/>
  <c r="Y698" i="15"/>
  <c r="Y683" i="15"/>
  <c r="Y671" i="15"/>
  <c r="Y664" i="15"/>
  <c r="Y634" i="15"/>
  <c r="Y630" i="15"/>
  <c r="Y616" i="15"/>
  <c r="Y535" i="15"/>
  <c r="Y510" i="15"/>
  <c r="Y491" i="15"/>
  <c r="Y478" i="15"/>
  <c r="Y475" i="15"/>
  <c r="Y462" i="15"/>
  <c r="Y459" i="15"/>
  <c r="Y434" i="15"/>
  <c r="Y382" i="15"/>
  <c r="Y332" i="15"/>
  <c r="Y321" i="15"/>
  <c r="Y319" i="15"/>
  <c r="Y303" i="15"/>
  <c r="Y299" i="15"/>
  <c r="Y296" i="15"/>
  <c r="Y283" i="15"/>
  <c r="Y266" i="15"/>
  <c r="Y226" i="15"/>
  <c r="Y200" i="15"/>
  <c r="Y188" i="15"/>
  <c r="Y186" i="15"/>
  <c r="Y164" i="15"/>
  <c r="Y161" i="15"/>
  <c r="Y145" i="15"/>
  <c r="Y134" i="15"/>
  <c r="Y116" i="15"/>
  <c r="Y115" i="15"/>
  <c r="Y108" i="15"/>
  <c r="Y96" i="15"/>
  <c r="Y93" i="15"/>
  <c r="Y69" i="15"/>
  <c r="Y210" i="15"/>
  <c r="Y718" i="15"/>
  <c r="Y435" i="15"/>
  <c r="Y252" i="15"/>
  <c r="Y225" i="15"/>
  <c r="Y195" i="15"/>
  <c r="Y175" i="15"/>
  <c r="Y152" i="15"/>
  <c r="Y117" i="15"/>
  <c r="Y94" i="15"/>
  <c r="Y62" i="15"/>
  <c r="Y1042" i="15"/>
  <c r="Y1026" i="15"/>
  <c r="Y1005" i="15"/>
  <c r="Y991" i="15"/>
  <c r="Y982" i="15"/>
  <c r="Y949" i="15"/>
  <c r="Y936" i="15"/>
  <c r="Y918" i="15"/>
  <c r="Y905" i="15"/>
  <c r="Y904" i="15"/>
  <c r="Y893" i="15"/>
  <c r="Y892" i="15"/>
  <c r="Y883" i="15"/>
  <c r="Y882" i="15"/>
  <c r="Y843" i="15"/>
  <c r="Y842" i="15"/>
  <c r="Y822" i="15"/>
  <c r="Y757" i="15"/>
  <c r="Y751" i="15"/>
  <c r="Y743" i="15"/>
  <c r="Y736" i="15"/>
  <c r="Y673" i="15"/>
  <c r="Y672" i="15"/>
  <c r="Y660" i="15"/>
  <c r="Y642" i="15"/>
  <c r="Y638" i="15"/>
  <c r="Y626" i="15"/>
  <c r="Y612" i="15"/>
  <c r="Y533" i="15"/>
  <c r="Y529" i="15"/>
  <c r="Y525" i="15"/>
  <c r="Y522" i="15"/>
  <c r="Y521" i="15"/>
  <c r="Y507" i="15"/>
  <c r="Y490" i="15"/>
  <c r="Y474" i="15"/>
  <c r="Y458" i="15"/>
  <c r="Y294" i="15"/>
  <c r="Y260" i="15"/>
  <c r="Y236" i="15"/>
  <c r="Y224" i="15"/>
  <c r="Y212" i="15"/>
  <c r="Y187" i="15"/>
  <c r="Y174" i="15"/>
  <c r="Y123" i="15"/>
  <c r="Y114" i="15"/>
  <c r="Y106" i="15"/>
  <c r="Y91" i="15"/>
  <c r="Y85" i="15"/>
  <c r="Y80" i="15"/>
  <c r="Y77" i="15"/>
  <c r="Y72" i="15"/>
  <c r="Y67" i="15"/>
  <c r="Y61" i="15"/>
  <c r="Y59" i="15"/>
  <c r="Y56" i="15"/>
  <c r="Y53" i="15"/>
  <c r="Y45" i="15"/>
  <c r="Y268" i="15"/>
  <c r="Y52" i="15"/>
  <c r="Y1034" i="15"/>
  <c r="Y831" i="15"/>
  <c r="Y689" i="15"/>
  <c r="Y674" i="15"/>
  <c r="Y600" i="15"/>
  <c r="Y528" i="15"/>
  <c r="Y437" i="15"/>
  <c r="Y384" i="15"/>
  <c r="Y367" i="15"/>
  <c r="Y356" i="15"/>
  <c r="Y344" i="15"/>
  <c r="Y333" i="15"/>
  <c r="Y221" i="15"/>
  <c r="Y209" i="15"/>
  <c r="Y207" i="15"/>
  <c r="Y180" i="15"/>
  <c r="Y165" i="15"/>
  <c r="Y162" i="15"/>
  <c r="Y153" i="15"/>
  <c r="Y146" i="15"/>
  <c r="Y137" i="15"/>
  <c r="Y126" i="15"/>
  <c r="Y86" i="15"/>
  <c r="Y78" i="15"/>
  <c r="Y46" i="15"/>
  <c r="Y22" i="15"/>
  <c r="Y1010" i="15"/>
  <c r="Y975" i="15"/>
  <c r="Y955" i="15"/>
  <c r="Y953" i="15"/>
  <c r="Y945" i="15"/>
  <c r="Y937" i="15"/>
  <c r="Y919" i="15"/>
  <c r="Y912" i="15"/>
  <c r="Y886" i="15"/>
  <c r="Y874" i="15"/>
  <c r="Y814" i="15"/>
  <c r="Y796" i="15"/>
  <c r="Y794" i="15"/>
  <c r="Y769" i="15"/>
  <c r="Y767" i="15"/>
  <c r="Y766" i="15"/>
  <c r="Y750" i="15"/>
  <c r="Y747" i="15"/>
  <c r="Y737" i="15"/>
  <c r="Y730" i="15"/>
  <c r="Y717" i="15"/>
  <c r="Y715" i="15"/>
  <c r="Y699" i="15"/>
  <c r="Y682" i="15"/>
  <c r="Y641" i="15"/>
  <c r="Y637" i="15"/>
  <c r="Y624" i="15"/>
  <c r="Y608" i="15"/>
  <c r="Y549" i="15"/>
  <c r="Y547" i="15"/>
  <c r="Y543" i="15"/>
  <c r="Y539" i="15"/>
  <c r="Y530" i="15"/>
  <c r="Y526" i="15"/>
  <c r="Y518" i="15"/>
  <c r="Y514" i="15"/>
  <c r="Y509" i="15"/>
  <c r="Y502" i="15"/>
  <c r="Y499" i="15"/>
  <c r="Y498" i="15"/>
  <c r="Y494" i="15"/>
  <c r="Y486" i="15"/>
  <c r="Y483" i="15"/>
  <c r="Y482" i="15"/>
  <c r="Y470" i="15"/>
  <c r="Y467" i="15"/>
  <c r="Y466" i="15"/>
  <c r="Y454" i="15"/>
  <c r="Y451" i="15"/>
  <c r="Y450" i="15"/>
  <c r="Y447" i="15"/>
  <c r="Y446" i="15"/>
  <c r="Y443" i="15"/>
  <c r="Y442" i="15"/>
  <c r="Y406" i="15"/>
  <c r="Y398" i="15"/>
  <c r="Y368" i="15"/>
  <c r="Y352" i="15"/>
  <c r="Y317" i="15"/>
  <c r="Y301" i="15"/>
  <c r="Y285" i="15"/>
  <c r="Y257" i="15"/>
  <c r="Y255" i="15"/>
  <c r="Y248" i="15"/>
  <c r="Y230" i="15"/>
  <c r="Y218" i="15"/>
  <c r="Y206" i="15"/>
  <c r="Y159" i="15"/>
  <c r="Y124" i="15"/>
  <c r="Y64" i="15"/>
  <c r="Y177" i="15"/>
  <c r="Y149" i="15"/>
  <c r="Y70" i="15"/>
  <c r="Y38" i="15"/>
  <c r="Y940" i="15"/>
  <c r="Y830" i="15"/>
  <c r="Y742" i="15"/>
  <c r="Y629" i="15"/>
  <c r="Y503" i="15"/>
  <c r="Y495" i="15"/>
  <c r="Y426" i="15"/>
  <c r="Y347" i="15"/>
  <c r="Y327" i="15"/>
  <c r="Y271" i="15"/>
  <c r="Y125" i="15"/>
  <c r="Y107" i="15"/>
  <c r="Y88" i="15"/>
  <c r="Y16" i="15"/>
  <c r="Y1065" i="15"/>
  <c r="Y1035" i="15"/>
  <c r="Y1001" i="15"/>
  <c r="Y994" i="15"/>
  <c r="Y988" i="15"/>
  <c r="Y979" i="15"/>
  <c r="Y974" i="15"/>
  <c r="Y947" i="15"/>
  <c r="Y939" i="15"/>
  <c r="Y928" i="15"/>
  <c r="Y907" i="15"/>
  <c r="Y901" i="15"/>
  <c r="Y895" i="15"/>
  <c r="Y888" i="15"/>
  <c r="Y859" i="15"/>
  <c r="Y858" i="15"/>
  <c r="Y819" i="15"/>
  <c r="Y809" i="15"/>
  <c r="Y808" i="15"/>
  <c r="Y807" i="15"/>
  <c r="Y784" i="15"/>
  <c r="Y765" i="15"/>
  <c r="Y764" i="15"/>
  <c r="Y745" i="15"/>
  <c r="Y744" i="15"/>
  <c r="Y729" i="15"/>
  <c r="Y728" i="15"/>
  <c r="Y680" i="15"/>
  <c r="Y678" i="15"/>
  <c r="Y669" i="15"/>
  <c r="Y668" i="15"/>
  <c r="Y658" i="15"/>
  <c r="Y646" i="15"/>
  <c r="Y643" i="15"/>
  <c r="Y639" i="15"/>
  <c r="Y621" i="15"/>
  <c r="Y618" i="15"/>
  <c r="Y605" i="15"/>
  <c r="Y602" i="15"/>
  <c r="Y596" i="15"/>
  <c r="Y586" i="15"/>
  <c r="Y492" i="15"/>
  <c r="Y468" i="15"/>
  <c r="Y464" i="15"/>
  <c r="Y456" i="15"/>
  <c r="Y445" i="15"/>
  <c r="Y401" i="15"/>
  <c r="Y396" i="15"/>
  <c r="Y395" i="15"/>
  <c r="Y387" i="15"/>
  <c r="Y377" i="15"/>
  <c r="Y358" i="15"/>
  <c r="Y773" i="15"/>
  <c r="Y770" i="15"/>
  <c r="Y852" i="15"/>
  <c r="Y423" i="15"/>
  <c r="Y407" i="15"/>
  <c r="Y399" i="15"/>
  <c r="Y219" i="15"/>
  <c r="Y109" i="15"/>
  <c r="Y12" i="15"/>
  <c r="Y996" i="15"/>
  <c r="Y984" i="15"/>
  <c r="Y958" i="15"/>
  <c r="Y948" i="15"/>
  <c r="Y836" i="15"/>
  <c r="Y834" i="15"/>
  <c r="Y795" i="15"/>
  <c r="Y716" i="15"/>
  <c r="Y700" i="15"/>
  <c r="Y479" i="15"/>
  <c r="Y471" i="15"/>
  <c r="Y463" i="15"/>
  <c r="Y338" i="15"/>
  <c r="Y242" i="15"/>
  <c r="Y194" i="15"/>
  <c r="Y144" i="15"/>
  <c r="Y51" i="15"/>
  <c r="Y32" i="15"/>
  <c r="Y27" i="15"/>
  <c r="Y19" i="15"/>
  <c r="Y1069" i="15"/>
  <c r="Y1031" i="15"/>
  <c r="Y1020" i="15"/>
  <c r="Y1013" i="15"/>
  <c r="Y997" i="15"/>
  <c r="Y985" i="15"/>
  <c r="Y972" i="15"/>
  <c r="Y942" i="15"/>
  <c r="Y934" i="15"/>
  <c r="Y921" i="15"/>
  <c r="Y920" i="15"/>
  <c r="Y900" i="15"/>
  <c r="Y894" i="15"/>
  <c r="Y889" i="15"/>
  <c r="Y884" i="15"/>
  <c r="Y877" i="15"/>
  <c r="Y876" i="15"/>
  <c r="Y870" i="15"/>
  <c r="Y867" i="15"/>
  <c r="Y854" i="15"/>
  <c r="Y828" i="15"/>
  <c r="Y817" i="15"/>
  <c r="Y811" i="15"/>
  <c r="Y788" i="15"/>
  <c r="Y786" i="15"/>
  <c r="Y763" i="15"/>
  <c r="Y713" i="15"/>
  <c r="Y711" i="15"/>
  <c r="Y697" i="15"/>
  <c r="Y696" i="15"/>
  <c r="Y695" i="15"/>
  <c r="Y685" i="15"/>
  <c r="Y666" i="15"/>
  <c r="Y627" i="15"/>
  <c r="Y613" i="15"/>
  <c r="Y610" i="15"/>
  <c r="Y606" i="15"/>
  <c r="Y594" i="15"/>
  <c r="Y591" i="15"/>
  <c r="Y588" i="15"/>
  <c r="Y548" i="15"/>
  <c r="Y531" i="15"/>
  <c r="Y527" i="15"/>
  <c r="Y523" i="15"/>
  <c r="Y511" i="15"/>
  <c r="Y500" i="15"/>
  <c r="Y485" i="15"/>
  <c r="Y481" i="15"/>
  <c r="Y480" i="15"/>
  <c r="Y476" i="15"/>
  <c r="Y473" i="15"/>
  <c r="Y452" i="15"/>
  <c r="Y432" i="15"/>
  <c r="Y420" i="15"/>
  <c r="Y418" i="15"/>
  <c r="Y412" i="15"/>
  <c r="Y410" i="15"/>
  <c r="Y380" i="15"/>
  <c r="Y371" i="15"/>
  <c r="Y364" i="15"/>
  <c r="Y348" i="15"/>
  <c r="Y341" i="15"/>
  <c r="Y336" i="15"/>
  <c r="Y342" i="15"/>
  <c r="Y168" i="15"/>
  <c r="Y135" i="15"/>
  <c r="Y977" i="15"/>
  <c r="Y944" i="15"/>
  <c r="Y926" i="15"/>
  <c r="Y913" i="15"/>
  <c r="Y898" i="15"/>
  <c r="Y887" i="15"/>
  <c r="Y844" i="15"/>
  <c r="Y768" i="15"/>
  <c r="Y487" i="15"/>
  <c r="Y390" i="15"/>
  <c r="Y363" i="15"/>
  <c r="Y345" i="15"/>
  <c r="Y197" i="15"/>
  <c r="Y142" i="15"/>
  <c r="Y83" i="15"/>
  <c r="Y43" i="15"/>
  <c r="Y40" i="15"/>
  <c r="Y37" i="15"/>
  <c r="Y35" i="15"/>
  <c r="Y24" i="15"/>
  <c r="Y1063" i="15"/>
  <c r="Y1055" i="15"/>
  <c r="Y1025" i="15"/>
  <c r="Y1023" i="15"/>
  <c r="Y1015" i="15"/>
  <c r="Y1009" i="15"/>
  <c r="Y981" i="15"/>
  <c r="Y969" i="15"/>
  <c r="Y968" i="15"/>
  <c r="Y951" i="15"/>
  <c r="Y943" i="15"/>
  <c r="Y935" i="15"/>
  <c r="Y885" i="15"/>
  <c r="Y880" i="15"/>
  <c r="Y871" i="15"/>
  <c r="Y863" i="15"/>
  <c r="Y855" i="15"/>
  <c r="Y827" i="15"/>
  <c r="Y825" i="15"/>
  <c r="Y812" i="15"/>
  <c r="Y806" i="15"/>
  <c r="Y762" i="15"/>
  <c r="Y753" i="15"/>
  <c r="Y752" i="15"/>
  <c r="Y749" i="15"/>
  <c r="Y748" i="15"/>
  <c r="Y733" i="15"/>
  <c r="Y732" i="15"/>
  <c r="Y727" i="15"/>
  <c r="Y712" i="15"/>
  <c r="Y710" i="15"/>
  <c r="Y694" i="15"/>
  <c r="Y684" i="15"/>
  <c r="Y662" i="15"/>
  <c r="Y652" i="15"/>
  <c r="Y625" i="15"/>
  <c r="Y622" i="15"/>
  <c r="Y609" i="15"/>
  <c r="Y599" i="15"/>
  <c r="Y593" i="15"/>
  <c r="Y515" i="15"/>
  <c r="Y496" i="15"/>
  <c r="Y484" i="15"/>
  <c r="Y472" i="15"/>
  <c r="Y460" i="15"/>
  <c r="Y453" i="15"/>
  <c r="Y449" i="15"/>
  <c r="Y448" i="15"/>
  <c r="Y441" i="15"/>
  <c r="Y431" i="15"/>
  <c r="Y429" i="15"/>
  <c r="Y413" i="15"/>
  <c r="Y411" i="15"/>
  <c r="Y403" i="15"/>
  <c r="Y393" i="15"/>
  <c r="Y385" i="15"/>
  <c r="Y370" i="15"/>
  <c r="Y359" i="15"/>
  <c r="Y354" i="15"/>
  <c r="Y343" i="15"/>
  <c r="Y1002" i="15"/>
  <c r="Y389" i="15"/>
  <c r="Y189" i="15"/>
  <c r="Y97" i="15"/>
  <c r="Y986" i="15"/>
  <c r="Y899" i="15"/>
  <c r="Y670" i="15"/>
  <c r="Y645" i="15"/>
  <c r="Y620" i="15"/>
  <c r="Y517" i="15"/>
  <c r="Y148" i="15"/>
  <c r="Y143" i="15"/>
  <c r="Y1067" i="15"/>
  <c r="Y862" i="15"/>
  <c r="Y782" i="15"/>
  <c r="Y681" i="15"/>
  <c r="Y661" i="15"/>
  <c r="Y614" i="15"/>
  <c r="Y519" i="15"/>
  <c r="Y501" i="15"/>
  <c r="Y477" i="15"/>
  <c r="Y388" i="15"/>
  <c r="Y376" i="15"/>
  <c r="Y373" i="15"/>
  <c r="Y339" i="15"/>
  <c r="Y262" i="15"/>
  <c r="Y251" i="15"/>
  <c r="Y250" i="15"/>
  <c r="Y239" i="15"/>
  <c r="Y227" i="15"/>
  <c r="Y217" i="15"/>
  <c r="Y214" i="15"/>
  <c r="Y208" i="15"/>
  <c r="Y183" i="15"/>
  <c r="Y173" i="15"/>
  <c r="Y158" i="15"/>
  <c r="Y122" i="15"/>
  <c r="Y103" i="15"/>
  <c r="Y102" i="15"/>
  <c r="Y90" i="15"/>
  <c r="Y50" i="15"/>
  <c r="Y18" i="15"/>
  <c r="Y11" i="15"/>
  <c r="Y754" i="15"/>
  <c r="Y513" i="15"/>
  <c r="Y438" i="15"/>
  <c r="Y288" i="15"/>
  <c r="Y990" i="15"/>
  <c r="Y866" i="15"/>
  <c r="Y726" i="15"/>
  <c r="Y667" i="15"/>
  <c r="Y493" i="15"/>
  <c r="Y461" i="15"/>
  <c r="Y375" i="15"/>
  <c r="Y369" i="15"/>
  <c r="Y365" i="15"/>
  <c r="Y269" i="15"/>
  <c r="Y229" i="15"/>
  <c r="Y191" i="15"/>
  <c r="Y167" i="15"/>
  <c r="Y82" i="15"/>
  <c r="Y66" i="15"/>
  <c r="Y676" i="15"/>
  <c r="Y592" i="15"/>
  <c r="Y428" i="15"/>
  <c r="Y952" i="15"/>
  <c r="Y774" i="15"/>
  <c r="Y322" i="15"/>
  <c r="Y14" i="15"/>
  <c r="Y1057" i="15"/>
  <c r="Y1017" i="15"/>
  <c r="Y946" i="15"/>
  <c r="Y938" i="15"/>
  <c r="Y929" i="15"/>
  <c r="Y914" i="15"/>
  <c r="Y881" i="15"/>
  <c r="Y783" i="15"/>
  <c r="Y656" i="15"/>
  <c r="Y648" i="15"/>
  <c r="Y617" i="15"/>
  <c r="Y601" i="15"/>
  <c r="Y585" i="15"/>
  <c r="Y504" i="15"/>
  <c r="Y497" i="15"/>
  <c r="Y488" i="15"/>
  <c r="Y457" i="15"/>
  <c r="Y419" i="15"/>
  <c r="Y404" i="15"/>
  <c r="Y349" i="15"/>
  <c r="Y334" i="15"/>
  <c r="Y311" i="15"/>
  <c r="Y310" i="15"/>
  <c r="Y297" i="15"/>
  <c r="Y290" i="15"/>
  <c r="Y281" i="15"/>
  <c r="Y267" i="15"/>
  <c r="Y263" i="15"/>
  <c r="Y179" i="15"/>
  <c r="Y176" i="15"/>
  <c r="Y172" i="15"/>
  <c r="Y170" i="15"/>
  <c r="Y151" i="15"/>
  <c r="Y141" i="15"/>
  <c r="Y113" i="15"/>
  <c r="Y74" i="15"/>
  <c r="Y34" i="15"/>
  <c r="Y13" i="15"/>
  <c r="Y309" i="15"/>
  <c r="Y932" i="15"/>
  <c r="Y992" i="15"/>
  <c r="Y789" i="15"/>
  <c r="Y635" i="15"/>
  <c r="Y469" i="15"/>
  <c r="Y329" i="15"/>
  <c r="Y313" i="15"/>
  <c r="Y238" i="15"/>
  <c r="Y232" i="15"/>
  <c r="Y171" i="15"/>
  <c r="Y136" i="15"/>
  <c r="Y105" i="15"/>
  <c r="Y104" i="15"/>
  <c r="Y42" i="15"/>
  <c r="Y26" i="15"/>
  <c r="Y701" i="15"/>
  <c r="Y633" i="15"/>
  <c r="Y604" i="15"/>
  <c r="Y75" i="15"/>
  <c r="Y48" i="15"/>
  <c r="Y915" i="15"/>
  <c r="Y906" i="15"/>
  <c r="Y679" i="15"/>
  <c r="Y665" i="15"/>
  <c r="Y631" i="15"/>
  <c r="Y489" i="15"/>
  <c r="Y465" i="15"/>
  <c r="Y444" i="15"/>
  <c r="Y421" i="15"/>
  <c r="Y379" i="15"/>
  <c r="Y372" i="15"/>
  <c r="Y353" i="15"/>
  <c r="Y330" i="15"/>
  <c r="Y328" i="15"/>
  <c r="Y323" i="15"/>
  <c r="Y308" i="15"/>
  <c r="Y306" i="15"/>
  <c r="Y300" i="15"/>
  <c r="Y284" i="15"/>
  <c r="Y279" i="15"/>
  <c r="Y241" i="15"/>
  <c r="Y220" i="15"/>
  <c r="Y215" i="15"/>
  <c r="Y202" i="15"/>
  <c r="Y196" i="15"/>
  <c r="Y193" i="15"/>
  <c r="Y185" i="15"/>
  <c r="Y182" i="15"/>
  <c r="Y58" i="15"/>
  <c r="Y1047" i="15"/>
  <c r="Y455" i="15"/>
  <c r="Y273" i="15"/>
  <c r="Y29" i="15"/>
  <c r="Y21" i="15"/>
  <c r="Y1037" i="15"/>
  <c r="Y1028" i="15"/>
  <c r="Y950" i="15"/>
  <c r="Y820" i="15"/>
  <c r="Y787" i="15"/>
  <c r="Y315" i="15"/>
  <c r="Y244" i="15"/>
  <c r="Y205" i="15"/>
  <c r="Y204" i="15"/>
  <c r="Y203" i="15"/>
  <c r="Y184" i="15"/>
  <c r="Y133" i="15"/>
  <c r="Y569" i="15"/>
  <c r="Y576" i="15"/>
  <c r="Y559" i="15"/>
  <c r="Y565" i="15"/>
  <c r="Y578" i="15"/>
  <c r="Y561" i="15"/>
  <c r="Y563" i="15"/>
  <c r="Y568" i="15"/>
  <c r="Y571" i="15"/>
  <c r="Y583" i="15"/>
  <c r="Y558" i="15"/>
  <c r="Y584" i="15"/>
  <c r="Y564" i="15"/>
  <c r="Y573" i="15"/>
  <c r="Y557" i="15"/>
  <c r="Y562" i="15"/>
  <c r="Y582" i="15"/>
  <c r="Y577" i="15"/>
  <c r="Y580" i="15"/>
  <c r="Y570" i="15"/>
  <c r="Y575" i="15"/>
  <c r="Y579" i="15"/>
  <c r="Y560" i="15"/>
  <c r="Y566" i="15"/>
  <c r="Y556" i="15"/>
  <c r="Y581" i="15"/>
  <c r="Y567" i="15"/>
  <c r="Y574" i="15"/>
  <c r="Y572" i="15"/>
  <c r="Z1036" i="15"/>
  <c r="Z969" i="15"/>
  <c r="Z956" i="15"/>
  <c r="Z937" i="15"/>
  <c r="Z923" i="15"/>
  <c r="Z908" i="15"/>
  <c r="Z907" i="15"/>
  <c r="Z891" i="15"/>
  <c r="Z876" i="15"/>
  <c r="Z873" i="15"/>
  <c r="Z860" i="15"/>
  <c r="Z841" i="15"/>
  <c r="Z828" i="15"/>
  <c r="Z809" i="15"/>
  <c r="Z796" i="15"/>
  <c r="Z777" i="15"/>
  <c r="Z761" i="15"/>
  <c r="Z730" i="15"/>
  <c r="Z683" i="15"/>
  <c r="Z670" i="15"/>
  <c r="Z666" i="15"/>
  <c r="Z665" i="15"/>
  <c r="Z650" i="15"/>
  <c r="Z539" i="15"/>
  <c r="Z537" i="15"/>
  <c r="Z507" i="15"/>
  <c r="Z1020" i="15"/>
  <c r="Z1067" i="15"/>
  <c r="Z1051" i="15"/>
  <c r="Z1033" i="15"/>
  <c r="Z985" i="15"/>
  <c r="Z972" i="15"/>
  <c r="Z921" i="15"/>
  <c r="Z892" i="15"/>
  <c r="Z731" i="15"/>
  <c r="Z729" i="15"/>
  <c r="Z699" i="15"/>
  <c r="Z686" i="15"/>
  <c r="Z682" i="15"/>
  <c r="Z681" i="15"/>
  <c r="Z654" i="15"/>
  <c r="Z651" i="15"/>
  <c r="Z638" i="15"/>
  <c r="Z634" i="15"/>
  <c r="Z633" i="15"/>
  <c r="Z622" i="15"/>
  <c r="Z619" i="15"/>
  <c r="Z603" i="15"/>
  <c r="Z601" i="15"/>
  <c r="Z590" i="15"/>
  <c r="Z558" i="15"/>
  <c r="Z555" i="15"/>
  <c r="Z526" i="15"/>
  <c r="Z523" i="15"/>
  <c r="Z1001" i="15"/>
  <c r="Z988" i="15"/>
  <c r="Z859" i="15"/>
  <c r="Z843" i="15"/>
  <c r="Z827" i="15"/>
  <c r="Z811" i="15"/>
  <c r="Z795" i="15"/>
  <c r="Z779" i="15"/>
  <c r="Z745" i="15"/>
  <c r="Z734" i="15"/>
  <c r="Z715" i="15"/>
  <c r="Z702" i="15"/>
  <c r="Z698" i="15"/>
  <c r="Z697" i="15"/>
  <c r="Z649" i="15"/>
  <c r="Z617" i="15"/>
  <c r="Z606" i="15"/>
  <c r="Z585" i="15"/>
  <c r="Z574" i="15"/>
  <c r="Z567" i="15"/>
  <c r="Z553" i="15"/>
  <c r="Z542" i="15"/>
  <c r="Z521" i="15"/>
  <c r="Z510" i="15"/>
  <c r="Z953" i="15"/>
  <c r="Z905" i="15"/>
  <c r="Z844" i="15"/>
  <c r="Z812" i="15"/>
  <c r="Z780" i="15"/>
  <c r="Z750" i="15"/>
  <c r="Z718" i="15"/>
  <c r="Z713" i="15"/>
  <c r="Z587" i="15"/>
  <c r="Z505" i="15"/>
  <c r="Z479" i="15"/>
  <c r="Z466" i="15"/>
  <c r="Z461" i="15"/>
  <c r="Z449" i="15"/>
  <c r="Z413" i="15"/>
  <c r="Z402" i="15"/>
  <c r="Z397" i="15"/>
  <c r="Z381" i="15"/>
  <c r="Z354" i="15"/>
  <c r="Z336" i="15"/>
  <c r="Z334" i="15"/>
  <c r="Z319" i="15"/>
  <c r="Z304" i="15"/>
  <c r="Z285" i="15"/>
  <c r="Z271" i="15"/>
  <c r="Z269" i="15"/>
  <c r="Z253" i="15"/>
  <c r="Z240" i="15"/>
  <c r="Z239" i="15"/>
  <c r="Z236" i="15"/>
  <c r="Z224" i="15"/>
  <c r="Z220" i="15"/>
  <c r="Z207" i="15"/>
  <c r="Z875" i="15"/>
  <c r="Z667" i="15"/>
  <c r="Z635" i="15"/>
  <c r="Z482" i="15"/>
  <c r="Z415" i="15"/>
  <c r="Z383" i="15"/>
  <c r="Z349" i="15"/>
  <c r="Z335" i="15"/>
  <c r="Z332" i="15"/>
  <c r="Z320" i="15"/>
  <c r="Z318" i="15"/>
  <c r="Z303" i="15"/>
  <c r="Z301" i="15"/>
  <c r="Z284" i="15"/>
  <c r="Z270" i="15"/>
  <c r="Z268" i="15"/>
  <c r="Z237" i="15"/>
  <c r="Z223" i="15"/>
  <c r="Z221" i="15"/>
  <c r="Z208" i="15"/>
  <c r="Z205" i="15"/>
  <c r="Z204" i="15"/>
  <c r="Z1017" i="15"/>
  <c r="Z1004" i="15"/>
  <c r="Z939" i="15"/>
  <c r="Z889" i="15"/>
  <c r="Z857" i="15"/>
  <c r="Z825" i="15"/>
  <c r="Z793" i="15"/>
  <c r="Z764" i="15"/>
  <c r="Z493" i="15"/>
  <c r="Z480" i="15"/>
  <c r="Z465" i="15"/>
  <c r="Z464" i="15"/>
  <c r="Z450" i="15"/>
  <c r="Z448" i="15"/>
  <c r="Z443" i="15"/>
  <c r="Z434" i="15"/>
  <c r="Z399" i="15"/>
  <c r="Z386" i="15"/>
  <c r="Z367" i="15"/>
  <c r="Z298" i="15"/>
  <c r="Z288" i="15"/>
  <c r="Z287" i="15"/>
  <c r="Z272" i="15"/>
  <c r="Z255" i="15"/>
  <c r="Z222" i="15"/>
  <c r="Z206" i="15"/>
  <c r="Z446" i="15"/>
  <c r="Z430" i="15"/>
  <c r="Z351" i="15"/>
  <c r="Z317" i="15"/>
  <c r="Z254" i="15"/>
  <c r="Z190" i="15"/>
  <c r="Z189" i="15"/>
  <c r="Z176" i="15"/>
  <c r="Z160" i="15"/>
  <c r="Z156" i="15"/>
  <c r="Z126" i="15"/>
  <c r="Z125" i="15"/>
  <c r="Z109" i="15"/>
  <c r="Z108" i="15"/>
  <c r="Z94" i="15"/>
  <c r="Z93" i="15"/>
  <c r="Z77" i="15"/>
  <c r="Z60" i="15"/>
  <c r="Z46" i="15"/>
  <c r="Z45" i="15"/>
  <c r="Z28" i="15"/>
  <c r="Z14" i="15"/>
  <c r="Z934" i="15"/>
  <c r="Z870" i="15"/>
  <c r="Z853" i="15"/>
  <c r="Z840" i="15"/>
  <c r="Z806" i="15"/>
  <c r="Z789" i="15"/>
  <c r="Z776" i="15"/>
  <c r="Z747" i="15"/>
  <c r="Z429" i="15"/>
  <c r="Z370" i="15"/>
  <c r="Z350" i="15"/>
  <c r="Z191" i="15"/>
  <c r="Z175" i="15"/>
  <c r="Z173" i="15"/>
  <c r="Z159" i="15"/>
  <c r="Z157" i="15"/>
  <c r="Z142" i="15"/>
  <c r="Z30" i="15"/>
  <c r="Z29" i="15"/>
  <c r="Z1046" i="15"/>
  <c r="Z1014" i="15"/>
  <c r="Z1013" i="15"/>
  <c r="Z918" i="15"/>
  <c r="Z917" i="15"/>
  <c r="Z901" i="15"/>
  <c r="Z887" i="15"/>
  <c r="Z886" i="15"/>
  <c r="Z883" i="15"/>
  <c r="Z869" i="15"/>
  <c r="Z839" i="15"/>
  <c r="Z824" i="15"/>
  <c r="Z823" i="15"/>
  <c r="Z822" i="15"/>
  <c r="Z805" i="15"/>
  <c r="Z775" i="15"/>
  <c r="Z714" i="15"/>
  <c r="Z569" i="15"/>
  <c r="Z494" i="15"/>
  <c r="Z463" i="15"/>
  <c r="Z300" i="15"/>
  <c r="Z286" i="15"/>
  <c r="Z238" i="15"/>
  <c r="Z174" i="15"/>
  <c r="Z170" i="15"/>
  <c r="Z158" i="15"/>
  <c r="Z141" i="15"/>
  <c r="Z140" i="15"/>
  <c r="Z124" i="15"/>
  <c r="Z110" i="15"/>
  <c r="Z92" i="15"/>
  <c r="Z78" i="15"/>
  <c r="Z76" i="15"/>
  <c r="Z62" i="15"/>
  <c r="Z1047" i="15"/>
  <c r="Z998" i="15"/>
  <c r="Z982" i="15"/>
  <c r="Z936" i="15"/>
  <c r="Z935" i="15"/>
  <c r="Z903" i="15"/>
  <c r="Z902" i="15"/>
  <c r="Z899" i="15"/>
  <c r="Z888" i="15"/>
  <c r="Z872" i="15"/>
  <c r="Z838" i="15"/>
  <c r="Z821" i="15"/>
  <c r="Z808" i="15"/>
  <c r="Z791" i="15"/>
  <c r="Z774" i="15"/>
  <c r="Z365" i="15"/>
  <c r="Z44" i="15"/>
  <c r="Z966" i="15"/>
  <c r="Z919" i="15"/>
  <c r="Z885" i="15"/>
  <c r="Z856" i="15"/>
  <c r="Z837" i="15"/>
  <c r="Z807" i="15"/>
  <c r="Z760" i="15"/>
  <c r="Z759" i="15"/>
  <c r="Z728" i="15"/>
  <c r="Z727" i="15"/>
  <c r="Z710" i="15"/>
  <c r="Z680" i="15"/>
  <c r="Z679" i="15"/>
  <c r="Z648" i="15"/>
  <c r="Z632" i="15"/>
  <c r="Z616" i="15"/>
  <c r="Z600" i="15"/>
  <c r="Z584" i="15"/>
  <c r="Z478" i="15"/>
  <c r="Z444" i="15"/>
  <c r="Z439" i="15"/>
  <c r="Z394" i="15"/>
  <c r="Z346" i="15"/>
  <c r="Z345" i="15"/>
  <c r="Z330" i="15"/>
  <c r="Z328" i="15"/>
  <c r="Z314" i="15"/>
  <c r="Z313" i="15"/>
  <c r="Z266" i="15"/>
  <c r="Z264" i="15"/>
  <c r="Z248" i="15"/>
  <c r="Z216" i="15"/>
  <c r="Z186" i="15"/>
  <c r="Z168" i="15"/>
  <c r="Z106" i="15"/>
  <c r="Z104" i="15"/>
  <c r="Z73" i="15"/>
  <c r="Z42" i="15"/>
  <c r="Z11" i="15"/>
  <c r="Z1041" i="15"/>
  <c r="Z1026" i="15"/>
  <c r="Z1009" i="15"/>
  <c r="Z993" i="15"/>
  <c r="Z977" i="15"/>
  <c r="Z961" i="15"/>
  <c r="Z931" i="15"/>
  <c r="Z929" i="15"/>
  <c r="Z914" i="15"/>
  <c r="Z866" i="15"/>
  <c r="Z836" i="15"/>
  <c r="Z819" i="15"/>
  <c r="Z802" i="15"/>
  <c r="Z763" i="15"/>
  <c r="Z296" i="15"/>
  <c r="Z192" i="15"/>
  <c r="Z13" i="15"/>
  <c r="Z965" i="15"/>
  <c r="Z904" i="15"/>
  <c r="Z855" i="15"/>
  <c r="Z792" i="15"/>
  <c r="Z773" i="15"/>
  <c r="Z696" i="15"/>
  <c r="Z695" i="15"/>
  <c r="Z662" i="15"/>
  <c r="Z647" i="15"/>
  <c r="Z646" i="15"/>
  <c r="Z631" i="15"/>
  <c r="Z615" i="15"/>
  <c r="Z614" i="15"/>
  <c r="Z599" i="15"/>
  <c r="Z583" i="15"/>
  <c r="Z582" i="15"/>
  <c r="Z552" i="15"/>
  <c r="Z536" i="15"/>
  <c r="Z534" i="15"/>
  <c r="Z520" i="15"/>
  <c r="Z504" i="15"/>
  <c r="Z502" i="15"/>
  <c r="Z492" i="15"/>
  <c r="Z490" i="15"/>
  <c r="Z475" i="15"/>
  <c r="Z474" i="15"/>
  <c r="Z460" i="15"/>
  <c r="Z458" i="15"/>
  <c r="Z410" i="15"/>
  <c r="Z380" i="15"/>
  <c r="Z363" i="15"/>
  <c r="Z362" i="15"/>
  <c r="Z344" i="15"/>
  <c r="Z312" i="15"/>
  <c r="Z282" i="15"/>
  <c r="Z265" i="15"/>
  <c r="Z202" i="15"/>
  <c r="Z201" i="15"/>
  <c r="Z184" i="15"/>
  <c r="Z154" i="15"/>
  <c r="Z152" i="15"/>
  <c r="Z136" i="15"/>
  <c r="Z105" i="15"/>
  <c r="Z90" i="15"/>
  <c r="Z88" i="15"/>
  <c r="Z56" i="15"/>
  <c r="Z40" i="15"/>
  <c r="Z1059" i="15"/>
  <c r="Z1025" i="15"/>
  <c r="Z978" i="15"/>
  <c r="Z916" i="15"/>
  <c r="Z900" i="15"/>
  <c r="Z867" i="15"/>
  <c r="Z850" i="15"/>
  <c r="Z803" i="15"/>
  <c r="Z418" i="15"/>
  <c r="Z61" i="15"/>
  <c r="Z12" i="15"/>
  <c r="Z950" i="15"/>
  <c r="Z915" i="15"/>
  <c r="Z854" i="15"/>
  <c r="Z744" i="15"/>
  <c r="Z743" i="15"/>
  <c r="Z712" i="15"/>
  <c r="Z711" i="15"/>
  <c r="Z678" i="15"/>
  <c r="Z630" i="15"/>
  <c r="Z598" i="15"/>
  <c r="Z568" i="15"/>
  <c r="Z551" i="15"/>
  <c r="Z550" i="15"/>
  <c r="Z535" i="15"/>
  <c r="Z519" i="15"/>
  <c r="Z518" i="15"/>
  <c r="Z503" i="15"/>
  <c r="Z491" i="15"/>
  <c r="Z459" i="15"/>
  <c r="Z426" i="15"/>
  <c r="Z411" i="15"/>
  <c r="Z396" i="15"/>
  <c r="Z395" i="15"/>
  <c r="Z378" i="15"/>
  <c r="Z364" i="15"/>
  <c r="Z297" i="15"/>
  <c r="Z281" i="15"/>
  <c r="Z250" i="15"/>
  <c r="Z233" i="15"/>
  <c r="Z185" i="15"/>
  <c r="Z153" i="15"/>
  <c r="Z137" i="15"/>
  <c r="Z120" i="15"/>
  <c r="Z89" i="15"/>
  <c r="Z26" i="15"/>
  <c r="Z1058" i="15"/>
  <c r="Z1043" i="15"/>
  <c r="Z1010" i="15"/>
  <c r="Z994" i="15"/>
  <c r="Z962" i="15"/>
  <c r="Z898" i="15"/>
  <c r="Z851" i="15"/>
  <c r="Z834" i="15"/>
  <c r="Z787" i="15"/>
  <c r="Z333" i="15"/>
  <c r="Z871" i="15"/>
  <c r="Z664" i="15"/>
  <c r="Z477" i="15"/>
  <c r="Z428" i="15"/>
  <c r="Z249" i="15"/>
  <c r="Z232" i="15"/>
  <c r="Z121" i="15"/>
  <c r="Z57" i="15"/>
  <c r="Z25" i="15"/>
  <c r="Z979" i="15"/>
  <c r="Z852" i="15"/>
  <c r="Z788" i="15"/>
  <c r="Z757" i="15"/>
  <c r="Z741" i="15"/>
  <c r="Z725" i="15"/>
  <c r="Z708" i="15"/>
  <c r="Z676" i="15"/>
  <c r="Z644" i="15"/>
  <c r="Z643" i="15"/>
  <c r="Z629" i="15"/>
  <c r="Z612" i="15"/>
  <c r="Z580" i="15"/>
  <c r="Z579" i="15"/>
  <c r="Z565" i="15"/>
  <c r="Z563" i="15"/>
  <c r="Z549" i="15"/>
  <c r="Z515" i="15"/>
  <c r="Z489" i="15"/>
  <c r="Z473" i="15"/>
  <c r="Z457" i="15"/>
  <c r="Z440" i="15"/>
  <c r="Z408" i="15"/>
  <c r="Z392" i="15"/>
  <c r="Z342" i="15"/>
  <c r="Z327" i="15"/>
  <c r="Z310" i="15"/>
  <c r="Z309" i="15"/>
  <c r="Z278" i="15"/>
  <c r="Z262" i="15"/>
  <c r="Z247" i="15"/>
  <c r="Z230" i="15"/>
  <c r="Z213" i="15"/>
  <c r="Z197" i="15"/>
  <c r="Z182" i="15"/>
  <c r="Z134" i="15"/>
  <c r="Z117" i="15"/>
  <c r="Z85" i="15"/>
  <c r="Z84" i="15"/>
  <c r="Z70" i="15"/>
  <c r="Z1063" i="15"/>
  <c r="Z1055" i="15"/>
  <c r="Z256" i="15"/>
  <c r="Z694" i="15"/>
  <c r="Z663" i="15"/>
  <c r="Z442" i="15"/>
  <c r="Z427" i="15"/>
  <c r="Z412" i="15"/>
  <c r="Z379" i="15"/>
  <c r="Z329" i="15"/>
  <c r="Z218" i="15"/>
  <c r="Z138" i="15"/>
  <c r="Z74" i="15"/>
  <c r="Z24" i="15"/>
  <c r="Z1027" i="15"/>
  <c r="Z963" i="15"/>
  <c r="Z945" i="15"/>
  <c r="Z868" i="15"/>
  <c r="Z804" i="15"/>
  <c r="Z772" i="15"/>
  <c r="Z771" i="15"/>
  <c r="Z770" i="15"/>
  <c r="Z755" i="15"/>
  <c r="Z739" i="15"/>
  <c r="Z723" i="15"/>
  <c r="Z693" i="15"/>
  <c r="Z691" i="15"/>
  <c r="Z661" i="15"/>
  <c r="Z659" i="15"/>
  <c r="Z645" i="15"/>
  <c r="Z628" i="15"/>
  <c r="Z596" i="15"/>
  <c r="Z595" i="15"/>
  <c r="Z547" i="15"/>
  <c r="Z500" i="15"/>
  <c r="Z499" i="15"/>
  <c r="Z488" i="15"/>
  <c r="Z472" i="15"/>
  <c r="Z456" i="15"/>
  <c r="Z424" i="15"/>
  <c r="Z409" i="15"/>
  <c r="Z377" i="15"/>
  <c r="Z361" i="15"/>
  <c r="Z343" i="15"/>
  <c r="Z294" i="15"/>
  <c r="Z293" i="15"/>
  <c r="Z263" i="15"/>
  <c r="Z245" i="15"/>
  <c r="Z214" i="15"/>
  <c r="Z199" i="15"/>
  <c r="Z198" i="15"/>
  <c r="Z95" i="15"/>
  <c r="Z69" i="15"/>
  <c r="Z54" i="15"/>
  <c r="Z1032" i="15"/>
  <c r="Z1040" i="15"/>
  <c r="Z790" i="15"/>
  <c r="Z566" i="15"/>
  <c r="Z280" i="15"/>
  <c r="Z217" i="15"/>
  <c r="Z200" i="15"/>
  <c r="Z169" i="15"/>
  <c r="Z72" i="15"/>
  <c r="Z41" i="15"/>
  <c r="Z1011" i="15"/>
  <c r="Z947" i="15"/>
  <c r="Z884" i="15"/>
  <c r="Z820" i="15"/>
  <c r="Z756" i="15"/>
  <c r="Z740" i="15"/>
  <c r="Z724" i="15"/>
  <c r="Z692" i="15"/>
  <c r="Z660" i="15"/>
  <c r="Z613" i="15"/>
  <c r="Z581" i="15"/>
  <c r="Z532" i="15"/>
  <c r="Z531" i="15"/>
  <c r="Z516" i="15"/>
  <c r="Z501" i="15"/>
  <c r="Z487" i="15"/>
  <c r="Z471" i="15"/>
  <c r="Z455" i="15"/>
  <c r="Z425" i="15"/>
  <c r="Z407" i="15"/>
  <c r="Z391" i="15"/>
  <c r="Z376" i="15"/>
  <c r="Z360" i="15"/>
  <c r="Z325" i="15"/>
  <c r="Z308" i="15"/>
  <c r="Z279" i="15"/>
  <c r="Z246" i="15"/>
  <c r="Z229" i="15"/>
  <c r="Z215" i="15"/>
  <c r="Z196" i="15"/>
  <c r="Z150" i="15"/>
  <c r="Z132" i="15"/>
  <c r="Z118" i="15"/>
  <c r="Z116" i="15"/>
  <c r="Z102" i="15"/>
  <c r="Z68" i="15"/>
  <c r="Z53" i="15"/>
  <c r="Z52" i="15"/>
  <c r="Z37" i="15"/>
  <c r="Z21" i="15"/>
  <c r="Z20" i="15"/>
  <c r="Z1039" i="15"/>
  <c r="Z1037" i="15"/>
  <c r="Z1024" i="15"/>
  <c r="Z1023" i="15"/>
  <c r="Z1021" i="15"/>
  <c r="Z1042" i="15"/>
  <c r="Z995" i="15"/>
  <c r="Z707" i="15"/>
  <c r="Z597" i="15"/>
  <c r="Z533" i="15"/>
  <c r="Z423" i="15"/>
  <c r="Z393" i="15"/>
  <c r="Z375" i="15"/>
  <c r="Z341" i="15"/>
  <c r="Z311" i="15"/>
  <c r="Z261" i="15"/>
  <c r="Z148" i="15"/>
  <c r="Z133" i="15"/>
  <c r="Z1030" i="15"/>
  <c r="Z1054" i="15"/>
  <c r="Z1008" i="15"/>
  <c r="Z992" i="15"/>
  <c r="Z976" i="15"/>
  <c r="Z960" i="15"/>
  <c r="Z942" i="15"/>
  <c r="Z941" i="15"/>
  <c r="Z926" i="15"/>
  <c r="Z925" i="15"/>
  <c r="Z894" i="15"/>
  <c r="Z878" i="15"/>
  <c r="Z848" i="15"/>
  <c r="Z752" i="15"/>
  <c r="Z751" i="15"/>
  <c r="Z722" i="15"/>
  <c r="Z705" i="15"/>
  <c r="Z688" i="15"/>
  <c r="Z671" i="15"/>
  <c r="Z658" i="15"/>
  <c r="Z561" i="15"/>
  <c r="Z560" i="15"/>
  <c r="Z543" i="15"/>
  <c r="Z529" i="15"/>
  <c r="Z528" i="15"/>
  <c r="Z511" i="15"/>
  <c r="Z497" i="15"/>
  <c r="Z496" i="15"/>
  <c r="Z485" i="15"/>
  <c r="Z483" i="15"/>
  <c r="Z468" i="15"/>
  <c r="Z467" i="15"/>
  <c r="Z431" i="15"/>
  <c r="Z422" i="15"/>
  <c r="Z420" i="15"/>
  <c r="Z404" i="15"/>
  <c r="Z373" i="15"/>
  <c r="Z371" i="15"/>
  <c r="Z357" i="15"/>
  <c r="Z355" i="15"/>
  <c r="Z234" i="15"/>
  <c r="Z882" i="15"/>
  <c r="Z835" i="15"/>
  <c r="Z627" i="15"/>
  <c r="Z517" i="15"/>
  <c r="Z441" i="15"/>
  <c r="Z435" i="15"/>
  <c r="Z326" i="15"/>
  <c r="Z295" i="15"/>
  <c r="Z38" i="15"/>
  <c r="Z1007" i="15"/>
  <c r="Z1005" i="15"/>
  <c r="Z991" i="15"/>
  <c r="Z989" i="15"/>
  <c r="Z975" i="15"/>
  <c r="Z973" i="15"/>
  <c r="Z959" i="15"/>
  <c r="Z957" i="15"/>
  <c r="Z911" i="15"/>
  <c r="Z895" i="15"/>
  <c r="Z879" i="15"/>
  <c r="Z863" i="15"/>
  <c r="Z847" i="15"/>
  <c r="Z831" i="15"/>
  <c r="Z815" i="15"/>
  <c r="Z799" i="15"/>
  <c r="Z721" i="15"/>
  <c r="Z704" i="15"/>
  <c r="Z687" i="15"/>
  <c r="Z674" i="15"/>
  <c r="Z657" i="15"/>
  <c r="Z655" i="15"/>
  <c r="Z641" i="15"/>
  <c r="Z640" i="15"/>
  <c r="Z624" i="15"/>
  <c r="Z609" i="15"/>
  <c r="Z608" i="15"/>
  <c r="Z592" i="15"/>
  <c r="Z577" i="15"/>
  <c r="Z576" i="15"/>
  <c r="Z546" i="15"/>
  <c r="Z495" i="15"/>
  <c r="Z469" i="15"/>
  <c r="Z454" i="15"/>
  <c r="Z453" i="15"/>
  <c r="Z436" i="15"/>
  <c r="Z421" i="15"/>
  <c r="Z419" i="15"/>
  <c r="Z405" i="15"/>
  <c r="Z390" i="15"/>
  <c r="Z374" i="15"/>
  <c r="Z372" i="15"/>
  <c r="Z358" i="15"/>
  <c r="Z356" i="15"/>
  <c r="Z122" i="15"/>
  <c r="Z786" i="15"/>
  <c r="Z677" i="15"/>
  <c r="Z611" i="15"/>
  <c r="Z564" i="15"/>
  <c r="Z359" i="15"/>
  <c r="Z277" i="15"/>
  <c r="Z181" i="15"/>
  <c r="Z166" i="15"/>
  <c r="Z101" i="15"/>
  <c r="Z944" i="15"/>
  <c r="Z940" i="15"/>
  <c r="Z928" i="15"/>
  <c r="Z924" i="15"/>
  <c r="Z910" i="15"/>
  <c r="Z896" i="15"/>
  <c r="Z880" i="15"/>
  <c r="Z862" i="15"/>
  <c r="Z846" i="15"/>
  <c r="Z832" i="15"/>
  <c r="Z830" i="15"/>
  <c r="Z816" i="15"/>
  <c r="Z814" i="15"/>
  <c r="Z800" i="15"/>
  <c r="Z798" i="15"/>
  <c r="Z784" i="15"/>
  <c r="Z783" i="15"/>
  <c r="Z782" i="15"/>
  <c r="Z768" i="15"/>
  <c r="Z766" i="15"/>
  <c r="Z737" i="15"/>
  <c r="Z735" i="15"/>
  <c r="Z720" i="15"/>
  <c r="Z703" i="15"/>
  <c r="Z690" i="15"/>
  <c r="Z673" i="15"/>
  <c r="Z656" i="15"/>
  <c r="Z642" i="15"/>
  <c r="Z639" i="15"/>
  <c r="Z625" i="15"/>
  <c r="Z623" i="15"/>
  <c r="Z610" i="15"/>
  <c r="Z607" i="15"/>
  <c r="Z593" i="15"/>
  <c r="Z591" i="15"/>
  <c r="Z578" i="15"/>
  <c r="Z575" i="15"/>
  <c r="Z559" i="15"/>
  <c r="Z545" i="15"/>
  <c r="Z544" i="15"/>
  <c r="Z530" i="15"/>
  <c r="Z527" i="15"/>
  <c r="Z513" i="15"/>
  <c r="Z512" i="15"/>
  <c r="Z498" i="15"/>
  <c r="Z486" i="15"/>
  <c r="Z470" i="15"/>
  <c r="Z452" i="15"/>
  <c r="Z406" i="15"/>
  <c r="Z387" i="15"/>
  <c r="Z709" i="15"/>
  <c r="Z675" i="15"/>
  <c r="Z36" i="15"/>
  <c r="Z22" i="15"/>
  <c r="Z927" i="15"/>
  <c r="Z912" i="15"/>
  <c r="Z738" i="15"/>
  <c r="Z719" i="15"/>
  <c r="Z706" i="15"/>
  <c r="Z626" i="15"/>
  <c r="Z562" i="15"/>
  <c r="Z447" i="15"/>
  <c r="Z438" i="15"/>
  <c r="Z324" i="15"/>
  <c r="Z323" i="15"/>
  <c r="Z307" i="15"/>
  <c r="Z302" i="15"/>
  <c r="Z290" i="15"/>
  <c r="Z289" i="15"/>
  <c r="Z274" i="15"/>
  <c r="Z273" i="15"/>
  <c r="Z260" i="15"/>
  <c r="Z258" i="15"/>
  <c r="Z257" i="15"/>
  <c r="Z242" i="15"/>
  <c r="Z241" i="15"/>
  <c r="Z226" i="15"/>
  <c r="Z179" i="15"/>
  <c r="Z161" i="15"/>
  <c r="Z145" i="15"/>
  <c r="Z144" i="15"/>
  <c r="Z143" i="15"/>
  <c r="Z130" i="15"/>
  <c r="Z113" i="15"/>
  <c r="Z111" i="15"/>
  <c r="Z50" i="15"/>
  <c r="Z31" i="15"/>
  <c r="Z17" i="15"/>
  <c r="Z86" i="15"/>
  <c r="Z292" i="15"/>
  <c r="Z163" i="15"/>
  <c r="Z97" i="15"/>
  <c r="Z79" i="15"/>
  <c r="Z920" i="15"/>
  <c r="Z58" i="15"/>
  <c r="Z818" i="15"/>
  <c r="Z451" i="15"/>
  <c r="Z231" i="15"/>
  <c r="Z165" i="15"/>
  <c r="Z149" i="15"/>
  <c r="Z736" i="15"/>
  <c r="Z672" i="15"/>
  <c r="Z437" i="15"/>
  <c r="Z339" i="15"/>
  <c r="Z337" i="15"/>
  <c r="Z305" i="15"/>
  <c r="Z275" i="15"/>
  <c r="Z259" i="15"/>
  <c r="Z225" i="15"/>
  <c r="Z193" i="15"/>
  <c r="Z177" i="15"/>
  <c r="Z112" i="15"/>
  <c r="Z91" i="15"/>
  <c r="Z81" i="15"/>
  <c r="Z65" i="15"/>
  <c r="Z64" i="15"/>
  <c r="Z48" i="15"/>
  <c r="Z47" i="15"/>
  <c r="Z33" i="15"/>
  <c r="Z16" i="15"/>
  <c r="Z100" i="15"/>
  <c r="Z864" i="15"/>
  <c r="Z689" i="15"/>
  <c r="Z388" i="15"/>
  <c r="Z321" i="15"/>
  <c r="Z211" i="15"/>
  <c r="Z114" i="15"/>
  <c r="Z98" i="15"/>
  <c r="Z49" i="15"/>
  <c r="Z1028" i="15"/>
  <c r="Z767" i="15"/>
  <c r="Z754" i="15"/>
  <c r="Z594" i="15"/>
  <c r="Z571" i="15"/>
  <c r="Z514" i="15"/>
  <c r="Z403" i="15"/>
  <c r="Z389" i="15"/>
  <c r="Z340" i="15"/>
  <c r="Z338" i="15"/>
  <c r="Z322" i="15"/>
  <c r="Z306" i="15"/>
  <c r="Z291" i="15"/>
  <c r="Z276" i="15"/>
  <c r="Z244" i="15"/>
  <c r="Z243" i="15"/>
  <c r="Z228" i="15"/>
  <c r="Z227" i="15"/>
  <c r="Z210" i="15"/>
  <c r="Z209" i="15"/>
  <c r="Z194" i="15"/>
  <c r="Z146" i="15"/>
  <c r="Z128" i="15"/>
  <c r="Z96" i="15"/>
  <c r="Z82" i="15"/>
  <c r="Z66" i="15"/>
  <c r="Z34" i="15"/>
  <c r="Z32" i="15"/>
  <c r="Z548" i="15"/>
  <c r="Z943" i="15"/>
  <c r="Z753" i="15"/>
  <c r="Z212" i="15"/>
  <c r="Z195" i="15"/>
  <c r="Z129" i="15"/>
  <c r="Z127" i="15"/>
  <c r="Z80" i="15"/>
  <c r="Z63" i="15"/>
  <c r="Z18" i="15"/>
  <c r="Z15" i="15"/>
  <c r="Z353" i="15"/>
  <c r="Z71" i="15"/>
  <c r="Z75" i="15"/>
  <c r="Z877" i="15"/>
  <c r="Z987" i="15"/>
  <c r="Z167" i="15"/>
  <c r="Z958" i="15"/>
  <c r="Z1022" i="15"/>
  <c r="Z1038" i="15"/>
  <c r="Z35" i="15"/>
  <c r="Z881" i="15"/>
  <c r="Z1056" i="15"/>
  <c r="Z1012" i="15"/>
  <c r="Z400" i="15"/>
  <c r="Z669" i="15"/>
  <c r="Z716" i="15"/>
  <c r="Z1066" i="15"/>
  <c r="Z1060" i="15"/>
  <c r="Z849" i="15"/>
  <c r="Z183" i="15"/>
  <c r="Z726" i="15"/>
  <c r="Z87" i="15"/>
  <c r="Z155" i="15"/>
  <c r="Z416" i="15"/>
  <c r="Z620" i="15"/>
  <c r="Z967" i="15"/>
  <c r="Z1000" i="15"/>
  <c r="Z897" i="15"/>
  <c r="Z930" i="15"/>
  <c r="Z219" i="15"/>
  <c r="Z299" i="15"/>
  <c r="Z481" i="15"/>
  <c r="Z637" i="15"/>
  <c r="Z700" i="15"/>
  <c r="Z746" i="15"/>
  <c r="Z810" i="15"/>
  <c r="Z874" i="15"/>
  <c r="Z797" i="15"/>
  <c r="Z845" i="15"/>
  <c r="Z817" i="15"/>
  <c r="Z538" i="15"/>
  <c r="Z1049" i="15"/>
  <c r="Z67" i="15"/>
  <c r="Z1045" i="15"/>
  <c r="Z171" i="15"/>
  <c r="Z621" i="15"/>
  <c r="Z115" i="15"/>
  <c r="Z758" i="15"/>
  <c r="Z251" i="15"/>
  <c r="Z366" i="15"/>
  <c r="Z913" i="15"/>
  <c r="Z385" i="15"/>
  <c r="Z794" i="15"/>
  <c r="Z178" i="15"/>
  <c r="Z997" i="15"/>
  <c r="Z252" i="15"/>
  <c r="Z968" i="15"/>
  <c r="Z1062" i="15"/>
  <c r="Z131" i="15"/>
  <c r="Z180" i="15"/>
  <c r="Z164" i="15"/>
  <c r="Z589" i="15"/>
  <c r="Z999" i="15"/>
  <c r="Z653" i="15"/>
  <c r="Z369" i="15"/>
  <c r="Z909" i="15"/>
  <c r="Z119" i="15"/>
  <c r="Z1006" i="15"/>
  <c r="Z23" i="15"/>
  <c r="Z151" i="15"/>
  <c r="Z933" i="15"/>
  <c r="Z1029" i="15"/>
  <c r="Z557" i="15"/>
  <c r="Z618" i="15"/>
  <c r="Z684" i="15"/>
  <c r="Z951" i="15"/>
  <c r="Z970" i="15"/>
  <c r="Z984" i="15"/>
  <c r="Z1053" i="15"/>
  <c r="Z135" i="15"/>
  <c r="Z948" i="15"/>
  <c r="Z352" i="15"/>
  <c r="Z506" i="15"/>
  <c r="Z1019" i="15"/>
  <c r="Z801" i="15"/>
  <c r="Z980" i="15"/>
  <c r="Z235" i="15"/>
  <c r="Z525" i="15"/>
  <c r="Z605" i="15"/>
  <c r="Z717" i="15"/>
  <c r="Z826" i="15"/>
  <c r="Z890" i="15"/>
  <c r="Z906" i="15"/>
  <c r="Z922" i="15"/>
  <c r="Z1002" i="15"/>
  <c r="Z1064" i="15"/>
  <c r="Z765" i="15"/>
  <c r="Z781" i="15"/>
  <c r="Z384" i="15"/>
  <c r="Z938" i="15"/>
  <c r="Z51" i="15"/>
  <c r="Z103" i="15"/>
  <c r="Z203" i="15"/>
  <c r="Z414" i="15"/>
  <c r="Z541" i="15"/>
  <c r="Z604" i="15"/>
  <c r="Z99" i="15"/>
  <c r="Z107" i="15"/>
  <c r="Z147" i="15"/>
  <c r="Z508" i="15"/>
  <c r="Z685" i="15"/>
  <c r="Z762" i="15"/>
  <c r="Z983" i="15"/>
  <c r="Z861" i="15"/>
  <c r="Z742" i="15"/>
  <c r="Z1061" i="15"/>
  <c r="Z524" i="15"/>
  <c r="Z602" i="15"/>
  <c r="Z1034" i="15"/>
  <c r="Z19" i="15"/>
  <c r="Z433" i="15"/>
  <c r="Z331" i="15"/>
  <c r="Z59" i="15"/>
  <c r="Z932" i="15"/>
  <c r="Z347" i="15"/>
  <c r="Z162" i="15"/>
  <c r="Z484" i="15"/>
  <c r="Z990" i="15"/>
  <c r="Z833" i="15"/>
  <c r="Z39" i="15"/>
  <c r="Z981" i="15"/>
  <c r="Z1044" i="15"/>
  <c r="Z187" i="15"/>
  <c r="Z267" i="15"/>
  <c r="Z401" i="15"/>
  <c r="Z540" i="15"/>
  <c r="Z554" i="15"/>
  <c r="Z652" i="15"/>
  <c r="Z1003" i="15"/>
  <c r="Z1031" i="15"/>
  <c r="Z83" i="15"/>
  <c r="Z996" i="15"/>
  <c r="Z123" i="15"/>
  <c r="Z188" i="15"/>
  <c r="Z368" i="15"/>
  <c r="Z417" i="15"/>
  <c r="Z445" i="15"/>
  <c r="Z462" i="15"/>
  <c r="Z556" i="15"/>
  <c r="Z573" i="15"/>
  <c r="Z733" i="15"/>
  <c r="Z986" i="15"/>
  <c r="Z1048" i="15"/>
  <c r="Z865" i="15"/>
  <c r="Z1057" i="15"/>
  <c r="Z964" i="15"/>
  <c r="Z382" i="15"/>
  <c r="Z522" i="15"/>
  <c r="Z570" i="15"/>
  <c r="Z572" i="15"/>
  <c r="Z586" i="15"/>
  <c r="Z668" i="15"/>
  <c r="Z732" i="15"/>
  <c r="Z749" i="15"/>
  <c r="Z778" i="15"/>
  <c r="Z842" i="15"/>
  <c r="Z952" i="15"/>
  <c r="Z971" i="15"/>
  <c r="Z1016" i="15"/>
  <c r="Z1035" i="15"/>
  <c r="Z813" i="15"/>
  <c r="Z829" i="15"/>
  <c r="Z769" i="15"/>
  <c r="Z893" i="15"/>
  <c r="Z946" i="15"/>
  <c r="Z949" i="15"/>
  <c r="Z316" i="15"/>
  <c r="Z398" i="15"/>
  <c r="Z636" i="15"/>
  <c r="Z748" i="15"/>
  <c r="Z954" i="15"/>
  <c r="Z1018" i="15"/>
  <c r="Z509" i="15"/>
  <c r="Z1050" i="15"/>
  <c r="Z27" i="15"/>
  <c r="Z43" i="15"/>
  <c r="Z974" i="15"/>
  <c r="Z1068" i="15"/>
  <c r="Z55" i="15"/>
  <c r="Z701" i="15"/>
  <c r="Z1015" i="15"/>
  <c r="Z1065" i="15"/>
  <c r="Z785" i="15"/>
  <c r="Z476" i="15"/>
  <c r="Z139" i="15"/>
  <c r="Z315" i="15"/>
  <c r="Z955" i="15"/>
  <c r="Z1069" i="15"/>
  <c r="Z283" i="15"/>
  <c r="Z432" i="15"/>
  <c r="Z858" i="15"/>
  <c r="Z1052" i="15"/>
  <c r="Z172" i="15"/>
  <c r="Z348" i="15"/>
  <c r="Z588" i="15"/>
  <c r="X1049" i="15"/>
  <c r="X1045" i="15"/>
  <c r="X1061" i="15"/>
  <c r="X1059" i="15"/>
  <c r="X1041" i="15"/>
  <c r="X1030" i="15"/>
  <c r="X1022" i="15"/>
  <c r="X978" i="15"/>
  <c r="X965" i="15"/>
  <c r="X896" i="15"/>
  <c r="X868" i="15"/>
  <c r="X856" i="15"/>
  <c r="X847" i="15"/>
  <c r="X840" i="15"/>
  <c r="X838" i="15"/>
  <c r="X800" i="15"/>
  <c r="X798" i="15"/>
  <c r="X772" i="15"/>
  <c r="X760" i="15"/>
  <c r="X740" i="15"/>
  <c r="X739" i="15"/>
  <c r="X708" i="15"/>
  <c r="X702" i="15"/>
  <c r="X693" i="15"/>
  <c r="X654" i="15"/>
  <c r="X653" i="15"/>
  <c r="X647" i="15"/>
  <c r="X554" i="15"/>
  <c r="X553" i="15"/>
  <c r="X551" i="15"/>
  <c r="X506" i="15"/>
  <c r="X394" i="15"/>
  <c r="X386" i="15"/>
  <c r="X378" i="15"/>
  <c r="X374" i="15"/>
  <c r="X324" i="15"/>
  <c r="X286" i="15"/>
  <c r="X274" i="15"/>
  <c r="X272" i="15"/>
  <c r="X261" i="15"/>
  <c r="X253" i="15"/>
  <c r="X235" i="15"/>
  <c r="X234" i="15"/>
  <c r="X222" i="15"/>
  <c r="X1060" i="15"/>
  <c r="X1018" i="15"/>
  <c r="X1062" i="15"/>
  <c r="X1046" i="15"/>
  <c r="X999" i="15"/>
  <c r="X1068" i="15"/>
  <c r="X1052" i="15"/>
  <c r="X1039" i="15"/>
  <c r="X1032" i="15"/>
  <c r="X1007" i="15"/>
  <c r="X976" i="15"/>
  <c r="X964" i="15"/>
  <c r="X917" i="15"/>
  <c r="X897" i="15"/>
  <c r="X873" i="15"/>
  <c r="X869" i="15"/>
  <c r="X865" i="15"/>
  <c r="X864" i="15"/>
  <c r="X857" i="15"/>
  <c r="X851" i="15"/>
  <c r="X826" i="15"/>
  <c r="X810" i="15"/>
  <c r="X799" i="15"/>
  <c r="X723" i="15"/>
  <c r="X707" i="15"/>
  <c r="X690" i="15"/>
  <c r="X663" i="15"/>
  <c r="X657" i="15"/>
  <c r="X623" i="15"/>
  <c r="X611" i="15"/>
  <c r="X607" i="15"/>
  <c r="X402" i="15"/>
  <c r="X346" i="15"/>
  <c r="X320" i="15"/>
  <c r="X295" i="15"/>
  <c r="X280" i="15"/>
  <c r="X268" i="15"/>
  <c r="X256" i="15"/>
  <c r="X223" i="15"/>
  <c r="X213" i="15"/>
  <c r="X211" i="15"/>
  <c r="X1014" i="15"/>
  <c r="X1066" i="15"/>
  <c r="X1051" i="15"/>
  <c r="X1054" i="15"/>
  <c r="X1050" i="15"/>
  <c r="X1011" i="15"/>
  <c r="X967" i="15"/>
  <c r="X966" i="15"/>
  <c r="X923" i="15"/>
  <c r="X922" i="15"/>
  <c r="X916" i="15"/>
  <c r="X909" i="15"/>
  <c r="X872" i="15"/>
  <c r="X850" i="15"/>
  <c r="X839" i="15"/>
  <c r="X818" i="15"/>
  <c r="X801" i="15"/>
  <c r="X793" i="15"/>
  <c r="X791" i="15"/>
  <c r="X778" i="15"/>
  <c r="X773" i="15"/>
  <c r="X759" i="15"/>
  <c r="X758" i="15"/>
  <c r="X741" i="15"/>
  <c r="X738" i="15"/>
  <c r="X725" i="15"/>
  <c r="X724" i="15"/>
  <c r="X692" i="15"/>
  <c r="X659" i="15"/>
  <c r="X650" i="15"/>
  <c r="X649" i="15"/>
  <c r="X430" i="15"/>
  <c r="X360" i="15"/>
  <c r="X355" i="15"/>
  <c r="X337" i="15"/>
  <c r="X318" i="15"/>
  <c r="X304" i="15"/>
  <c r="X302" i="15"/>
  <c r="X293" i="15"/>
  <c r="X275" i="15"/>
  <c r="X259" i="15"/>
  <c r="X247" i="15"/>
  <c r="X246" i="15"/>
  <c r="X237" i="15"/>
  <c r="X1047" i="15"/>
  <c r="X1048" i="15"/>
  <c r="X1043" i="15"/>
  <c r="X998" i="15"/>
  <c r="X995" i="15"/>
  <c r="X908" i="15"/>
  <c r="X771" i="15"/>
  <c r="X544" i="15"/>
  <c r="X540" i="15"/>
  <c r="X249" i="15"/>
  <c r="X181" i="15"/>
  <c r="X157" i="15"/>
  <c r="X121" i="15"/>
  <c r="X118" i="15"/>
  <c r="X101" i="15"/>
  <c r="X100" i="15"/>
  <c r="X79" i="15"/>
  <c r="X71" i="15"/>
  <c r="X65" i="15"/>
  <c r="X52" i="15"/>
  <c r="X44" i="15"/>
  <c r="X39" i="15"/>
  <c r="X33" i="15"/>
  <c r="X31" i="15"/>
  <c r="X25" i="15"/>
  <c r="X23" i="15"/>
  <c r="X1053" i="15"/>
  <c r="X1044" i="15"/>
  <c r="X1034" i="15"/>
  <c r="X1019" i="15"/>
  <c r="X983" i="15"/>
  <c r="X963" i="15"/>
  <c r="X957" i="15"/>
  <c r="X956" i="15"/>
  <c r="X924" i="15"/>
  <c r="X911" i="15"/>
  <c r="X890" i="15"/>
  <c r="X832" i="15"/>
  <c r="X815" i="15"/>
  <c r="X804" i="15"/>
  <c r="X802" i="15"/>
  <c r="X1040" i="15"/>
  <c r="X845" i="15"/>
  <c r="X779" i="15"/>
  <c r="X709" i="15"/>
  <c r="X703" i="15"/>
  <c r="X550" i="15"/>
  <c r="X508" i="15"/>
  <c r="X291" i="15"/>
  <c r="X265" i="15"/>
  <c r="X199" i="15"/>
  <c r="X190" i="15"/>
  <c r="X166" i="15"/>
  <c r="X140" i="15"/>
  <c r="X139" i="15"/>
  <c r="X138" i="15"/>
  <c r="X132" i="15"/>
  <c r="X131" i="15"/>
  <c r="X119" i="15"/>
  <c r="X112" i="15"/>
  <c r="X99" i="15"/>
  <c r="X92" i="15"/>
  <c r="X76" i="15"/>
  <c r="X73" i="15"/>
  <c r="X68" i="15"/>
  <c r="X63" i="15"/>
  <c r="X57" i="15"/>
  <c r="X36" i="15"/>
  <c r="X28" i="15"/>
  <c r="X15" i="15"/>
  <c r="X1029" i="15"/>
  <c r="X1021" i="15"/>
  <c r="X1006" i="15"/>
  <c r="X1004" i="15"/>
  <c r="X930" i="15"/>
  <c r="X910" i="15"/>
  <c r="X1003" i="15"/>
  <c r="X1064" i="15"/>
  <c r="X860" i="15"/>
  <c r="X841" i="15"/>
  <c r="X790" i="15"/>
  <c r="X770" i="15"/>
  <c r="X761" i="15"/>
  <c r="X722" i="15"/>
  <c r="X706" i="15"/>
  <c r="X691" i="15"/>
  <c r="X615" i="15"/>
  <c r="X536" i="15"/>
  <c r="X312" i="15"/>
  <c r="X210" i="15"/>
  <c r="X169" i="15"/>
  <c r="X160" i="15"/>
  <c r="X156" i="15"/>
  <c r="X155" i="15"/>
  <c r="X154" i="15"/>
  <c r="X147" i="15"/>
  <c r="X130" i="15"/>
  <c r="X120" i="15"/>
  <c r="X111" i="15"/>
  <c r="X98" i="15"/>
  <c r="X89" i="15"/>
  <c r="X81" i="15"/>
  <c r="X49" i="15"/>
  <c r="X47" i="15"/>
  <c r="X20" i="15"/>
  <c r="X17" i="15"/>
  <c r="X1058" i="15"/>
  <c r="X1056" i="15"/>
  <c r="X1038" i="15"/>
  <c r="X1027" i="15"/>
  <c r="X1024" i="15"/>
  <c r="X993" i="15"/>
  <c r="X989" i="15"/>
  <c r="X971" i="15"/>
  <c r="X962" i="15"/>
  <c r="X961" i="15"/>
  <c r="X931" i="15"/>
  <c r="X925" i="15"/>
  <c r="X903" i="15"/>
  <c r="X853" i="15"/>
  <c r="X849" i="15"/>
  <c r="X833" i="15"/>
  <c r="X829" i="15"/>
  <c r="X816" i="15"/>
  <c r="X861" i="15"/>
  <c r="X178" i="15"/>
  <c r="X150" i="15"/>
  <c r="X95" i="15"/>
  <c r="X84" i="15"/>
  <c r="X55" i="15"/>
  <c r="X41" i="15"/>
  <c r="X1016" i="15"/>
  <c r="X1002" i="15"/>
  <c r="X902" i="15"/>
  <c r="X852" i="15"/>
  <c r="X831" i="15"/>
  <c r="X821" i="15"/>
  <c r="X813" i="15"/>
  <c r="X721" i="15"/>
  <c r="X718" i="15"/>
  <c r="X705" i="15"/>
  <c r="X688" i="15"/>
  <c r="X676" i="15"/>
  <c r="X655" i="15"/>
  <c r="X651" i="15"/>
  <c r="X644" i="15"/>
  <c r="X628" i="15"/>
  <c r="X597" i="15"/>
  <c r="X555" i="15"/>
  <c r="X545" i="15"/>
  <c r="X528" i="15"/>
  <c r="X524" i="15"/>
  <c r="X512" i="15"/>
  <c r="X440" i="15"/>
  <c r="X436" i="15"/>
  <c r="X435" i="15"/>
  <c r="X414" i="15"/>
  <c r="X408" i="15"/>
  <c r="X400" i="15"/>
  <c r="X391" i="15"/>
  <c r="X367" i="15"/>
  <c r="X361" i="15"/>
  <c r="X356" i="15"/>
  <c r="X342" i="15"/>
  <c r="X333" i="15"/>
  <c r="X326" i="15"/>
  <c r="X305" i="15"/>
  <c r="X252" i="15"/>
  <c r="X228" i="15"/>
  <c r="X209" i="15"/>
  <c r="X207" i="15"/>
  <c r="X619" i="15"/>
  <c r="X505" i="15"/>
  <c r="X201" i="15"/>
  <c r="X163" i="15"/>
  <c r="X87" i="15"/>
  <c r="X1000" i="15"/>
  <c r="X987" i="15"/>
  <c r="X960" i="15"/>
  <c r="X846" i="15"/>
  <c r="X805" i="15"/>
  <c r="X785" i="15"/>
  <c r="X755" i="15"/>
  <c r="X687" i="15"/>
  <c r="X675" i="15"/>
  <c r="X636" i="15"/>
  <c r="X600" i="15"/>
  <c r="X595" i="15"/>
  <c r="X587" i="15"/>
  <c r="X546" i="15"/>
  <c r="X542" i="15"/>
  <c r="X433" i="15"/>
  <c r="X424" i="15"/>
  <c r="X423" i="15"/>
  <c r="X416" i="15"/>
  <c r="X405" i="15"/>
  <c r="X399" i="15"/>
  <c r="X381" i="15"/>
  <c r="X362" i="15"/>
  <c r="X350" i="15"/>
  <c r="X325" i="15"/>
  <c r="X307" i="15"/>
  <c r="X292" i="15"/>
  <c r="X289" i="15"/>
  <c r="X254" i="15"/>
  <c r="X110" i="15"/>
  <c r="X891" i="15"/>
  <c r="X848" i="15"/>
  <c r="X823" i="15"/>
  <c r="X803" i="15"/>
  <c r="X781" i="15"/>
  <c r="X734" i="15"/>
  <c r="X720" i="15"/>
  <c r="X704" i="15"/>
  <c r="X689" i="15"/>
  <c r="X686" i="15"/>
  <c r="X640" i="15"/>
  <c r="X592" i="15"/>
  <c r="X541" i="15"/>
  <c r="X532" i="15"/>
  <c r="X520" i="15"/>
  <c r="X439" i="15"/>
  <c r="X437" i="15"/>
  <c r="X428" i="15"/>
  <c r="X427" i="15"/>
  <c r="X425" i="15"/>
  <c r="X417" i="15"/>
  <c r="X415" i="15"/>
  <c r="X409" i="15"/>
  <c r="X407" i="15"/>
  <c r="X392" i="15"/>
  <c r="X384" i="15"/>
  <c r="X331" i="15"/>
  <c r="X316" i="15"/>
  <c r="X314" i="15"/>
  <c r="X309" i="15"/>
  <c r="X287" i="15"/>
  <c r="X282" i="15"/>
  <c r="X270" i="15"/>
  <c r="X258" i="15"/>
  <c r="X240" i="15"/>
  <c r="X225" i="15"/>
  <c r="X216" i="15"/>
  <c r="X195" i="15"/>
  <c r="X192" i="15"/>
  <c r="X1036" i="15"/>
  <c r="X677" i="15"/>
  <c r="X598" i="15"/>
  <c r="X552" i="15"/>
  <c r="X537" i="15"/>
  <c r="X534" i="15"/>
  <c r="X389" i="15"/>
  <c r="X344" i="15"/>
  <c r="X276" i="15"/>
  <c r="X233" i="15"/>
  <c r="X189" i="15"/>
  <c r="X177" i="15"/>
  <c r="X97" i="15"/>
  <c r="X86" i="15"/>
  <c r="X70" i="15"/>
  <c r="X62" i="15"/>
  <c r="X30" i="15"/>
  <c r="X1042" i="15"/>
  <c r="X996" i="15"/>
  <c r="X991" i="15"/>
  <c r="X984" i="15"/>
  <c r="X959" i="15"/>
  <c r="X953" i="15"/>
  <c r="X948" i="15"/>
  <c r="X945" i="15"/>
  <c r="X941" i="15"/>
  <c r="X937" i="15"/>
  <c r="X932" i="15"/>
  <c r="X926" i="15"/>
  <c r="X913" i="15"/>
  <c r="X904" i="15"/>
  <c r="X899" i="15"/>
  <c r="X887" i="15"/>
  <c r="X882" i="15"/>
  <c r="X879" i="15"/>
  <c r="X878" i="15"/>
  <c r="X837" i="15"/>
  <c r="X830" i="15"/>
  <c r="X822" i="15"/>
  <c r="X797" i="15"/>
  <c r="X794" i="15"/>
  <c r="X768" i="15"/>
  <c r="X766" i="15"/>
  <c r="X756" i="15"/>
  <c r="X746" i="15"/>
  <c r="X717" i="15"/>
  <c r="X716" i="15"/>
  <c r="X701" i="15"/>
  <c r="X700" i="15"/>
  <c r="X670" i="15"/>
  <c r="X620" i="15"/>
  <c r="X608" i="15"/>
  <c r="X604" i="15"/>
  <c r="X530" i="15"/>
  <c r="X526" i="15"/>
  <c r="X517" i="15"/>
  <c r="X513" i="15"/>
  <c r="X510" i="15"/>
  <c r="X507" i="15"/>
  <c r="X502" i="15"/>
  <c r="X495" i="15"/>
  <c r="X494" i="15"/>
  <c r="X486" i="15"/>
  <c r="X479" i="15"/>
  <c r="X474" i="15"/>
  <c r="X470" i="15"/>
  <c r="X462" i="15"/>
  <c r="X450" i="15"/>
  <c r="X446" i="15"/>
  <c r="X426" i="15"/>
  <c r="X398" i="15"/>
  <c r="X368" i="15"/>
  <c r="X352" i="15"/>
  <c r="X347" i="15"/>
  <c r="X338" i="15"/>
  <c r="X319" i="15"/>
  <c r="X301" i="15"/>
  <c r="X242" i="15"/>
  <c r="X230" i="15"/>
  <c r="X226" i="15"/>
  <c r="X188" i="15"/>
  <c r="X186" i="15"/>
  <c r="X143" i="15"/>
  <c r="X114" i="15"/>
  <c r="X75" i="15"/>
  <c r="X67" i="15"/>
  <c r="X53" i="15"/>
  <c r="X43" i="15"/>
  <c r="X792" i="15"/>
  <c r="X603" i="15"/>
  <c r="X973" i="15"/>
  <c r="X719" i="15"/>
  <c r="X674" i="15"/>
  <c r="X590" i="15"/>
  <c r="X538" i="15"/>
  <c r="X422" i="15"/>
  <c r="X357" i="15"/>
  <c r="X298" i="15"/>
  <c r="X277" i="15"/>
  <c r="X231" i="15"/>
  <c r="X38" i="15"/>
  <c r="X12" i="15"/>
  <c r="X986" i="15"/>
  <c r="X955" i="15"/>
  <c r="X952" i="15"/>
  <c r="X940" i="15"/>
  <c r="X927" i="15"/>
  <c r="X918" i="15"/>
  <c r="X893" i="15"/>
  <c r="X875" i="15"/>
  <c r="X844" i="15"/>
  <c r="X835" i="15"/>
  <c r="X795" i="15"/>
  <c r="X777" i="15"/>
  <c r="X776" i="15"/>
  <c r="X775" i="15"/>
  <c r="X774" i="15"/>
  <c r="X767" i="15"/>
  <c r="X751" i="15"/>
  <c r="X736" i="15"/>
  <c r="X731" i="15"/>
  <c r="X715" i="15"/>
  <c r="X714" i="15"/>
  <c r="X699" i="15"/>
  <c r="X698" i="15"/>
  <c r="X664" i="15"/>
  <c r="X641" i="15"/>
  <c r="X637" i="15"/>
  <c r="X633" i="15"/>
  <c r="X624" i="15"/>
  <c r="X616" i="15"/>
  <c r="X535" i="15"/>
  <c r="X514" i="15"/>
  <c r="X487" i="15"/>
  <c r="X482" i="15"/>
  <c r="X475" i="15"/>
  <c r="X466" i="15"/>
  <c r="X459" i="15"/>
  <c r="X451" i="15"/>
  <c r="X447" i="15"/>
  <c r="X434" i="15"/>
  <c r="X363" i="15"/>
  <c r="X345" i="15"/>
  <c r="X332" i="15"/>
  <c r="X322" i="15"/>
  <c r="X288" i="15"/>
  <c r="X283" i="15"/>
  <c r="X257" i="15"/>
  <c r="X236" i="15"/>
  <c r="X206" i="15"/>
  <c r="X197" i="15"/>
  <c r="X124" i="15"/>
  <c r="X116" i="15"/>
  <c r="X115" i="15"/>
  <c r="X107" i="15"/>
  <c r="X91" i="15"/>
  <c r="X85" i="15"/>
  <c r="X56" i="15"/>
  <c r="X45" i="15"/>
  <c r="X60" i="15"/>
  <c r="X824" i="15"/>
  <c r="X780" i="15"/>
  <c r="X754" i="15"/>
  <c r="X735" i="15"/>
  <c r="X516" i="15"/>
  <c r="X397" i="15"/>
  <c r="X383" i="15"/>
  <c r="X366" i="15"/>
  <c r="X351" i="15"/>
  <c r="X335" i="15"/>
  <c r="X264" i="15"/>
  <c r="X243" i="15"/>
  <c r="X219" i="15"/>
  <c r="X198" i="15"/>
  <c r="X175" i="15"/>
  <c r="X165" i="15"/>
  <c r="X162" i="15"/>
  <c r="X152" i="15"/>
  <c r="X135" i="15"/>
  <c r="X117" i="15"/>
  <c r="X94" i="15"/>
  <c r="X54" i="15"/>
  <c r="X22" i="15"/>
  <c r="X1033" i="15"/>
  <c r="X1012" i="15"/>
  <c r="X1008" i="15"/>
  <c r="X982" i="15"/>
  <c r="X949" i="15"/>
  <c r="X936" i="15"/>
  <c r="X933" i="15"/>
  <c r="X898" i="15"/>
  <c r="X892" i="15"/>
  <c r="X883" i="15"/>
  <c r="X843" i="15"/>
  <c r="X842" i="15"/>
  <c r="X836" i="15"/>
  <c r="X834" i="15"/>
  <c r="X814" i="15"/>
  <c r="X796" i="15"/>
  <c r="X757" i="15"/>
  <c r="X750" i="15"/>
  <c r="X743" i="15"/>
  <c r="X730" i="15"/>
  <c r="X672" i="15"/>
  <c r="X660" i="15"/>
  <c r="X642" i="15"/>
  <c r="X638" i="15"/>
  <c r="X630" i="15"/>
  <c r="X626" i="15"/>
  <c r="X547" i="15"/>
  <c r="X539" i="15"/>
  <c r="X533" i="15"/>
  <c r="X529" i="15"/>
  <c r="X525" i="15"/>
  <c r="X522" i="15"/>
  <c r="X521" i="15"/>
  <c r="X518" i="15"/>
  <c r="X503" i="15"/>
  <c r="X499" i="15"/>
  <c r="X490" i="15"/>
  <c r="X483" i="15"/>
  <c r="X478" i="15"/>
  <c r="X471" i="15"/>
  <c r="X467" i="15"/>
  <c r="X463" i="15"/>
  <c r="X458" i="15"/>
  <c r="X455" i="15"/>
  <c r="X454" i="15"/>
  <c r="X443" i="15"/>
  <c r="X442" i="15"/>
  <c r="X390" i="15"/>
  <c r="X327" i="15"/>
  <c r="X285" i="15"/>
  <c r="X273" i="15"/>
  <c r="X266" i="15"/>
  <c r="X260" i="15"/>
  <c r="X224" i="15"/>
  <c r="X218" i="15"/>
  <c r="X212" i="15"/>
  <c r="X200" i="15"/>
  <c r="X174" i="15"/>
  <c r="X164" i="15"/>
  <c r="X159" i="15"/>
  <c r="X148" i="15"/>
  <c r="X145" i="15"/>
  <c r="X144" i="15"/>
  <c r="X142" i="15"/>
  <c r="X123" i="15"/>
  <c r="X88" i="15"/>
  <c r="X83" i="15"/>
  <c r="X69" i="15"/>
  <c r="X64" i="15"/>
  <c r="X59" i="15"/>
  <c r="X278" i="15"/>
  <c r="X128" i="15"/>
  <c r="X109" i="15"/>
  <c r="X977" i="15"/>
  <c r="X919" i="15"/>
  <c r="X673" i="15"/>
  <c r="X645" i="15"/>
  <c r="X634" i="15"/>
  <c r="X612" i="15"/>
  <c r="X549" i="15"/>
  <c r="X491" i="15"/>
  <c r="X406" i="15"/>
  <c r="X382" i="15"/>
  <c r="X255" i="15"/>
  <c r="X187" i="15"/>
  <c r="X77" i="15"/>
  <c r="X35" i="15"/>
  <c r="X32" i="15"/>
  <c r="X21" i="15"/>
  <c r="X19" i="15"/>
  <c r="X1069" i="15"/>
  <c r="X1028" i="15"/>
  <c r="X1023" i="15"/>
  <c r="X947" i="15"/>
  <c r="X906" i="15"/>
  <c r="X889" i="15"/>
  <c r="X888" i="15"/>
  <c r="X881" i="15"/>
  <c r="X870" i="15"/>
  <c r="X809" i="15"/>
  <c r="X806" i="15"/>
  <c r="X787" i="15"/>
  <c r="X784" i="15"/>
  <c r="X783" i="15"/>
  <c r="X763" i="15"/>
  <c r="X753" i="15"/>
  <c r="X744" i="15"/>
  <c r="X728" i="15"/>
  <c r="X711" i="15"/>
  <c r="X695" i="15"/>
  <c r="X665" i="15"/>
  <c r="X658" i="15"/>
  <c r="X656" i="15"/>
  <c r="X643" i="15"/>
  <c r="X504" i="15"/>
  <c r="X497" i="15"/>
  <c r="X493" i="15"/>
  <c r="X489" i="15"/>
  <c r="X477" i="15"/>
  <c r="X469" i="15"/>
  <c r="X465" i="15"/>
  <c r="X461" i="15"/>
  <c r="X457" i="15"/>
  <c r="X453" i="15"/>
  <c r="X449" i="15"/>
  <c r="X445" i="15"/>
  <c r="X421" i="15"/>
  <c r="X420" i="15"/>
  <c r="X413" i="15"/>
  <c r="X403" i="15"/>
  <c r="X396" i="15"/>
  <c r="X388" i="15"/>
  <c r="X385" i="15"/>
  <c r="X379" i="15"/>
  <c r="X375" i="15"/>
  <c r="X373" i="15"/>
  <c r="X339" i="15"/>
  <c r="X180" i="15"/>
  <c r="X168" i="15"/>
  <c r="X149" i="15"/>
  <c r="X129" i="15"/>
  <c r="X78" i="15"/>
  <c r="X46" i="15"/>
  <c r="X1026" i="15"/>
  <c r="X912" i="15"/>
  <c r="X886" i="15"/>
  <c r="X629" i="15"/>
  <c r="X498" i="15"/>
  <c r="X321" i="15"/>
  <c r="X299" i="15"/>
  <c r="X296" i="15"/>
  <c r="X134" i="15"/>
  <c r="X125" i="15"/>
  <c r="X37" i="15"/>
  <c r="X24" i="15"/>
  <c r="X14" i="15"/>
  <c r="X1055" i="15"/>
  <c r="X979" i="15"/>
  <c r="X968" i="15"/>
  <c r="X951" i="15"/>
  <c r="X946" i="15"/>
  <c r="X939" i="15"/>
  <c r="X934" i="15"/>
  <c r="X928" i="15"/>
  <c r="X907" i="15"/>
  <c r="X885" i="15"/>
  <c r="X862" i="15"/>
  <c r="X859" i="15"/>
  <c r="X854" i="15"/>
  <c r="X820" i="15"/>
  <c r="X819" i="15"/>
  <c r="X808" i="15"/>
  <c r="X807" i="15"/>
  <c r="X788" i="15"/>
  <c r="X786" i="15"/>
  <c r="X782" i="15"/>
  <c r="X765" i="15"/>
  <c r="X764" i="15"/>
  <c r="X745" i="15"/>
  <c r="X729" i="15"/>
  <c r="X727" i="15"/>
  <c r="X726" i="15"/>
  <c r="X681" i="15"/>
  <c r="X680" i="15"/>
  <c r="X678" i="15"/>
  <c r="X668" i="15"/>
  <c r="X661" i="15"/>
  <c r="X648" i="15"/>
  <c r="X639" i="15"/>
  <c r="X627" i="15"/>
  <c r="X625" i="15"/>
  <c r="X617" i="15"/>
  <c r="X613" i="15"/>
  <c r="X609" i="15"/>
  <c r="X601" i="15"/>
  <c r="X593" i="15"/>
  <c r="X588" i="15"/>
  <c r="X585" i="15"/>
  <c r="X531" i="15"/>
  <c r="X519" i="15"/>
  <c r="X515" i="15"/>
  <c r="X511" i="15"/>
  <c r="X501" i="15"/>
  <c r="X496" i="15"/>
  <c r="X488" i="15"/>
  <c r="X480" i="15"/>
  <c r="X472" i="15"/>
  <c r="X464" i="15"/>
  <c r="X456" i="15"/>
  <c r="X448" i="15"/>
  <c r="X444" i="15"/>
  <c r="X411" i="15"/>
  <c r="X377" i="15"/>
  <c r="X376" i="15"/>
  <c r="X369" i="15"/>
  <c r="X365" i="15"/>
  <c r="X358" i="15"/>
  <c r="X334" i="15"/>
  <c r="X340" i="15"/>
  <c r="X126" i="15"/>
  <c r="X1005" i="15"/>
  <c r="X970" i="15"/>
  <c r="X954" i="15"/>
  <c r="X747" i="15"/>
  <c r="X683" i="15"/>
  <c r="X682" i="15"/>
  <c r="X543" i="15"/>
  <c r="X509" i="15"/>
  <c r="X438" i="15"/>
  <c r="X271" i="15"/>
  <c r="X248" i="15"/>
  <c r="X194" i="15"/>
  <c r="X108" i="15"/>
  <c r="X93" i="15"/>
  <c r="X80" i="15"/>
  <c r="X61" i="15"/>
  <c r="X51" i="15"/>
  <c r="X48" i="15"/>
  <c r="X40" i="15"/>
  <c r="X29" i="15"/>
  <c r="X27" i="15"/>
  <c r="X1067" i="15"/>
  <c r="X1057" i="15"/>
  <c r="X1037" i="15"/>
  <c r="X1035" i="15"/>
  <c r="X1031" i="15"/>
  <c r="X1025" i="15"/>
  <c r="X1015" i="15"/>
  <c r="X997" i="15"/>
  <c r="X994" i="15"/>
  <c r="X992" i="15"/>
  <c r="X990" i="15"/>
  <c r="X974" i="15"/>
  <c r="X950" i="15"/>
  <c r="X943" i="15"/>
  <c r="X929" i="15"/>
  <c r="X921" i="15"/>
  <c r="X914" i="15"/>
  <c r="X895" i="15"/>
  <c r="X894" i="15"/>
  <c r="X880" i="15"/>
  <c r="X877" i="15"/>
  <c r="X876" i="15"/>
  <c r="X867" i="15"/>
  <c r="X817" i="15"/>
  <c r="X811" i="15"/>
  <c r="X762" i="15"/>
  <c r="X748" i="15"/>
  <c r="X697" i="15"/>
  <c r="X679" i="15"/>
  <c r="X669" i="15"/>
  <c r="X667" i="15"/>
  <c r="X666" i="15"/>
  <c r="X652" i="15"/>
  <c r="X622" i="15"/>
  <c r="X614" i="15"/>
  <c r="X610" i="15"/>
  <c r="X606" i="15"/>
  <c r="X599" i="15"/>
  <c r="X596" i="15"/>
  <c r="X594" i="15"/>
  <c r="X591" i="15"/>
  <c r="X548" i="15"/>
  <c r="X527" i="15"/>
  <c r="X523" i="15"/>
  <c r="X492" i="15"/>
  <c r="X485" i="15"/>
  <c r="X484" i="15"/>
  <c r="X476" i="15"/>
  <c r="X473" i="15"/>
  <c r="X468" i="15"/>
  <c r="X460" i="15"/>
  <c r="X452" i="15"/>
  <c r="X418" i="15"/>
  <c r="X412" i="15"/>
  <c r="X404" i="15"/>
  <c r="X401" i="15"/>
  <c r="X393" i="15"/>
  <c r="X387" i="15"/>
  <c r="X380" i="15"/>
  <c r="X372" i="15"/>
  <c r="X980" i="15"/>
  <c r="X137" i="15"/>
  <c r="X1010" i="15"/>
  <c r="X905" i="15"/>
  <c r="X161" i="15"/>
  <c r="X106" i="15"/>
  <c r="X72" i="15"/>
  <c r="X1009" i="15"/>
  <c r="X972" i="15"/>
  <c r="X938" i="15"/>
  <c r="X749" i="15"/>
  <c r="X712" i="15"/>
  <c r="X696" i="15"/>
  <c r="X684" i="15"/>
  <c r="X635" i="15"/>
  <c r="X605" i="15"/>
  <c r="X419" i="15"/>
  <c r="X349" i="15"/>
  <c r="X343" i="15"/>
  <c r="X336" i="15"/>
  <c r="X330" i="15"/>
  <c r="X329" i="15"/>
  <c r="X315" i="15"/>
  <c r="X279" i="15"/>
  <c r="X269" i="15"/>
  <c r="X244" i="15"/>
  <c r="X232" i="15"/>
  <c r="X227" i="15"/>
  <c r="X217" i="15"/>
  <c r="X214" i="15"/>
  <c r="X205" i="15"/>
  <c r="X202" i="15"/>
  <c r="X193" i="15"/>
  <c r="X179" i="15"/>
  <c r="X171" i="15"/>
  <c r="X167" i="15"/>
  <c r="X151" i="15"/>
  <c r="X136" i="15"/>
  <c r="X113" i="15"/>
  <c r="X105" i="15"/>
  <c r="X82" i="15"/>
  <c r="X58" i="15"/>
  <c r="X42" i="15"/>
  <c r="X34" i="15"/>
  <c r="X26" i="15"/>
  <c r="X11" i="15"/>
  <c r="X944" i="15"/>
  <c r="X742" i="15"/>
  <c r="X858" i="15"/>
  <c r="X646" i="15"/>
  <c r="X631" i="15"/>
  <c r="X621" i="15"/>
  <c r="X429" i="15"/>
  <c r="X410" i="15"/>
  <c r="X354" i="15"/>
  <c r="X284" i="15"/>
  <c r="X203" i="15"/>
  <c r="X184" i="15"/>
  <c r="X183" i="15"/>
  <c r="X173" i="15"/>
  <c r="X589" i="15"/>
  <c r="X975" i="15"/>
  <c r="X958" i="15"/>
  <c r="X737" i="15"/>
  <c r="X317" i="15"/>
  <c r="X294" i="15"/>
  <c r="X16" i="15"/>
  <c r="X988" i="15"/>
  <c r="X985" i="15"/>
  <c r="X915" i="15"/>
  <c r="X901" i="15"/>
  <c r="X825" i="15"/>
  <c r="X752" i="15"/>
  <c r="X713" i="15"/>
  <c r="X685" i="15"/>
  <c r="X662" i="15"/>
  <c r="X481" i="15"/>
  <c r="X441" i="15"/>
  <c r="X432" i="15"/>
  <c r="X371" i="15"/>
  <c r="X370" i="15"/>
  <c r="X359" i="15"/>
  <c r="X353" i="15"/>
  <c r="X348" i="15"/>
  <c r="X323" i="15"/>
  <c r="X313" i="15"/>
  <c r="X300" i="15"/>
  <c r="X281" i="15"/>
  <c r="X263" i="15"/>
  <c r="X251" i="15"/>
  <c r="X250" i="15"/>
  <c r="X241" i="15"/>
  <c r="X239" i="15"/>
  <c r="X238" i="15"/>
  <c r="X208" i="15"/>
  <c r="X196" i="15"/>
  <c r="X191" i="15"/>
  <c r="X185" i="15"/>
  <c r="X182" i="15"/>
  <c r="X172" i="15"/>
  <c r="X170" i="15"/>
  <c r="X158" i="15"/>
  <c r="X133" i="15"/>
  <c r="X66" i="15"/>
  <c r="X18" i="15"/>
  <c r="X221" i="15"/>
  <c r="X303" i="15"/>
  <c r="X981" i="15"/>
  <c r="X935" i="15"/>
  <c r="X884" i="15"/>
  <c r="X733" i="15"/>
  <c r="X310" i="15"/>
  <c r="X229" i="15"/>
  <c r="X220" i="15"/>
  <c r="X176" i="15"/>
  <c r="X141" i="15"/>
  <c r="X103" i="15"/>
  <c r="X632" i="15"/>
  <c r="X245" i="15"/>
  <c r="X153" i="15"/>
  <c r="X146" i="15"/>
  <c r="X127" i="15"/>
  <c r="X671" i="15"/>
  <c r="X96" i="15"/>
  <c r="X1065" i="15"/>
  <c r="X1063" i="15"/>
  <c r="X1013" i="15"/>
  <c r="X1001" i="15"/>
  <c r="X969" i="15"/>
  <c r="X920" i="15"/>
  <c r="X900" i="15"/>
  <c r="X871" i="15"/>
  <c r="X866" i="15"/>
  <c r="X863" i="15"/>
  <c r="X855" i="15"/>
  <c r="X827" i="15"/>
  <c r="X812" i="15"/>
  <c r="X789" i="15"/>
  <c r="X618" i="15"/>
  <c r="X602" i="15"/>
  <c r="X586" i="15"/>
  <c r="X500" i="15"/>
  <c r="X431" i="15"/>
  <c r="X395" i="15"/>
  <c r="X364" i="15"/>
  <c r="X341" i="15"/>
  <c r="X328" i="15"/>
  <c r="X311" i="15"/>
  <c r="X297" i="15"/>
  <c r="X267" i="15"/>
  <c r="X262" i="15"/>
  <c r="X215" i="15"/>
  <c r="X204" i="15"/>
  <c r="X104" i="15"/>
  <c r="X102" i="15"/>
  <c r="X90" i="15"/>
  <c r="X74" i="15"/>
  <c r="X50" i="15"/>
  <c r="X13" i="15"/>
  <c r="X874" i="15"/>
  <c r="X769" i="15"/>
  <c r="X1020" i="15"/>
  <c r="X1017" i="15"/>
  <c r="X942" i="15"/>
  <c r="X828" i="15"/>
  <c r="X732" i="15"/>
  <c r="X710" i="15"/>
  <c r="X694" i="15"/>
  <c r="X308" i="15"/>
  <c r="X306" i="15"/>
  <c r="X290" i="15"/>
  <c r="X122" i="15"/>
  <c r="X579" i="15"/>
  <c r="X584" i="15"/>
  <c r="X556" i="15"/>
  <c r="X580" i="15"/>
  <c r="X570" i="15"/>
  <c r="X559" i="15"/>
  <c r="X581" i="15"/>
  <c r="X583" i="15"/>
  <c r="X573" i="15"/>
  <c r="X562" i="15"/>
  <c r="X571" i="15"/>
  <c r="X567" i="15"/>
  <c r="X558" i="15"/>
  <c r="X566" i="15"/>
  <c r="X572" i="15"/>
  <c r="X557" i="15"/>
  <c r="X582" i="15"/>
  <c r="X577" i="15"/>
  <c r="X569" i="15"/>
  <c r="X576" i="15"/>
  <c r="X575" i="15"/>
  <c r="X565" i="15"/>
  <c r="X574" i="15"/>
  <c r="X578" i="15"/>
  <c r="X561" i="15"/>
  <c r="X563" i="15"/>
  <c r="X560" i="15"/>
  <c r="X568" i="15"/>
  <c r="X564" i="15"/>
  <c r="V1018" i="15"/>
  <c r="V1066" i="15"/>
  <c r="V1051" i="15"/>
  <c r="V1003" i="15"/>
  <c r="V1048" i="15"/>
  <c r="V1007" i="15"/>
  <c r="V998" i="15"/>
  <c r="V995" i="15"/>
  <c r="V976" i="15"/>
  <c r="V967" i="15"/>
  <c r="V964" i="15"/>
  <c r="V916" i="15"/>
  <c r="V908" i="15"/>
  <c r="V873" i="15"/>
  <c r="V869" i="15"/>
  <c r="V861" i="15"/>
  <c r="V857" i="15"/>
  <c r="V850" i="15"/>
  <c r="V801" i="15"/>
  <c r="V790" i="15"/>
  <c r="V773" i="15"/>
  <c r="V770" i="15"/>
  <c r="V761" i="15"/>
  <c r="V741" i="15"/>
  <c r="V725" i="15"/>
  <c r="V722" i="15"/>
  <c r="V708" i="15"/>
  <c r="V706" i="15"/>
  <c r="V703" i="15"/>
  <c r="V702" i="15"/>
  <c r="V691" i="15"/>
  <c r="V649" i="15"/>
  <c r="V611" i="15"/>
  <c r="V544" i="15"/>
  <c r="V394" i="15"/>
  <c r="V360" i="15"/>
  <c r="V320" i="15"/>
  <c r="V304" i="15"/>
  <c r="V280" i="15"/>
  <c r="V268" i="15"/>
  <c r="V261" i="15"/>
  <c r="V249" i="15"/>
  <c r="V246" i="15"/>
  <c r="V237" i="15"/>
  <c r="V223" i="15"/>
  <c r="V210" i="15"/>
  <c r="V201" i="15"/>
  <c r="V1060" i="15"/>
  <c r="V1049" i="15"/>
  <c r="V1047" i="15"/>
  <c r="V1062" i="15"/>
  <c r="V1064" i="15"/>
  <c r="V1061" i="15"/>
  <c r="V1054" i="15"/>
  <c r="V1043" i="15"/>
  <c r="V1041" i="15"/>
  <c r="V1011" i="15"/>
  <c r="V965" i="15"/>
  <c r="V923" i="15"/>
  <c r="V922" i="15"/>
  <c r="V896" i="15"/>
  <c r="V864" i="15"/>
  <c r="V838" i="15"/>
  <c r="V799" i="15"/>
  <c r="V793" i="15"/>
  <c r="V791" i="15"/>
  <c r="V778" i="15"/>
  <c r="V771" i="15"/>
  <c r="V759" i="15"/>
  <c r="V739" i="15"/>
  <c r="V724" i="15"/>
  <c r="V657" i="15"/>
  <c r="V540" i="15"/>
  <c r="V536" i="15"/>
  <c r="V386" i="15"/>
  <c r="V302" i="15"/>
  <c r="V293" i="15"/>
  <c r="V272" i="15"/>
  <c r="V247" i="15"/>
  <c r="V234" i="15"/>
  <c r="V222" i="15"/>
  <c r="V213" i="15"/>
  <c r="V1040" i="15"/>
  <c r="V1014" i="15"/>
  <c r="V1046" i="15"/>
  <c r="V1068" i="15"/>
  <c r="V1032" i="15"/>
  <c r="V1030" i="15"/>
  <c r="V966" i="15"/>
  <c r="V917" i="15"/>
  <c r="V872" i="15"/>
  <c r="V868" i="15"/>
  <c r="V860" i="15"/>
  <c r="V856" i="15"/>
  <c r="V851" i="15"/>
  <c r="V847" i="15"/>
  <c r="V841" i="15"/>
  <c r="V839" i="15"/>
  <c r="V826" i="15"/>
  <c r="V800" i="15"/>
  <c r="V792" i="15"/>
  <c r="V779" i="15"/>
  <c r="V772" i="15"/>
  <c r="V760" i="15"/>
  <c r="V740" i="15"/>
  <c r="V723" i="15"/>
  <c r="V709" i="15"/>
  <c r="V707" i="15"/>
  <c r="V692" i="15"/>
  <c r="V690" i="15"/>
  <c r="V663" i="15"/>
  <c r="V654" i="15"/>
  <c r="V653" i="15"/>
  <c r="V619" i="15"/>
  <c r="V615" i="15"/>
  <c r="V603" i="15"/>
  <c r="V553" i="15"/>
  <c r="V550" i="15"/>
  <c r="V505" i="15"/>
  <c r="V430" i="15"/>
  <c r="V378" i="15"/>
  <c r="V355" i="15"/>
  <c r="V340" i="15"/>
  <c r="V337" i="15"/>
  <c r="V324" i="15"/>
  <c r="V312" i="15"/>
  <c r="V295" i="15"/>
  <c r="V286" i="15"/>
  <c r="V275" i="15"/>
  <c r="V274" i="15"/>
  <c r="V259" i="15"/>
  <c r="V235" i="15"/>
  <c r="V211" i="15"/>
  <c r="V1059" i="15"/>
  <c r="V845" i="15"/>
  <c r="V840" i="15"/>
  <c r="V693" i="15"/>
  <c r="V659" i="15"/>
  <c r="V623" i="15"/>
  <c r="V607" i="15"/>
  <c r="V291" i="15"/>
  <c r="V166" i="15"/>
  <c r="V156" i="15"/>
  <c r="V155" i="15"/>
  <c r="V138" i="15"/>
  <c r="V132" i="15"/>
  <c r="V131" i="15"/>
  <c r="V119" i="15"/>
  <c r="V100" i="15"/>
  <c r="V99" i="15"/>
  <c r="V76" i="15"/>
  <c r="V65" i="15"/>
  <c r="V57" i="15"/>
  <c r="V44" i="15"/>
  <c r="V20" i="15"/>
  <c r="V1058" i="15"/>
  <c r="V1056" i="15"/>
  <c r="V1053" i="15"/>
  <c r="V1038" i="15"/>
  <c r="V1027" i="15"/>
  <c r="V1016" i="15"/>
  <c r="V1000" i="15"/>
  <c r="V989" i="15"/>
  <c r="V973" i="15"/>
  <c r="V962" i="15"/>
  <c r="V961" i="15"/>
  <c r="V931" i="15"/>
  <c r="V930" i="15"/>
  <c r="V853" i="15"/>
  <c r="V852" i="15"/>
  <c r="V831" i="15"/>
  <c r="V824" i="15"/>
  <c r="V999" i="15"/>
  <c r="V897" i="15"/>
  <c r="V647" i="15"/>
  <c r="V506" i="15"/>
  <c r="V374" i="15"/>
  <c r="V346" i="15"/>
  <c r="V199" i="15"/>
  <c r="V163" i="15"/>
  <c r="V154" i="15"/>
  <c r="V140" i="15"/>
  <c r="V130" i="15"/>
  <c r="V110" i="15"/>
  <c r="V101" i="15"/>
  <c r="V92" i="15"/>
  <c r="V89" i="15"/>
  <c r="V52" i="15"/>
  <c r="V39" i="15"/>
  <c r="V1006" i="15"/>
  <c r="V1002" i="15"/>
  <c r="V983" i="15"/>
  <c r="V980" i="15"/>
  <c r="V971" i="15"/>
  <c r="V957" i="15"/>
  <c r="V956" i="15"/>
  <c r="V924" i="15"/>
  <c r="V911" i="15"/>
  <c r="V903" i="15"/>
  <c r="V902" i="15"/>
  <c r="V1045" i="15"/>
  <c r="V1052" i="15"/>
  <c r="V1039" i="15"/>
  <c r="V909" i="15"/>
  <c r="V865" i="15"/>
  <c r="V738" i="15"/>
  <c r="V554" i="15"/>
  <c r="V508" i="15"/>
  <c r="V402" i="15"/>
  <c r="V318" i="15"/>
  <c r="V265" i="15"/>
  <c r="V256" i="15"/>
  <c r="V253" i="15"/>
  <c r="V181" i="15"/>
  <c r="V160" i="15"/>
  <c r="V157" i="15"/>
  <c r="V147" i="15"/>
  <c r="V139" i="15"/>
  <c r="V120" i="15"/>
  <c r="V98" i="15"/>
  <c r="V95" i="15"/>
  <c r="V87" i="15"/>
  <c r="V81" i="15"/>
  <c r="V79" i="15"/>
  <c r="V63" i="15"/>
  <c r="V60" i="15"/>
  <c r="V55" i="15"/>
  <c r="V36" i="15"/>
  <c r="V28" i="15"/>
  <c r="V15" i="15"/>
  <c r="V1044" i="15"/>
  <c r="V1004" i="15"/>
  <c r="V987" i="15"/>
  <c r="V963" i="15"/>
  <c r="V910" i="15"/>
  <c r="V891" i="15"/>
  <c r="V890" i="15"/>
  <c r="V846" i="15"/>
  <c r="V833" i="15"/>
  <c r="V832" i="15"/>
  <c r="V815" i="15"/>
  <c r="V813" i="15"/>
  <c r="V804" i="15"/>
  <c r="V802" i="15"/>
  <c r="V780" i="15"/>
  <c r="V818" i="15"/>
  <c r="V798" i="15"/>
  <c r="V118" i="15"/>
  <c r="V111" i="15"/>
  <c r="V23" i="15"/>
  <c r="V1036" i="15"/>
  <c r="V925" i="15"/>
  <c r="V755" i="15"/>
  <c r="V754" i="15"/>
  <c r="V719" i="15"/>
  <c r="V676" i="15"/>
  <c r="V674" i="15"/>
  <c r="V655" i="15"/>
  <c r="V640" i="15"/>
  <c r="V636" i="15"/>
  <c r="V632" i="15"/>
  <c r="V598" i="15"/>
  <c r="V590" i="15"/>
  <c r="V589" i="15"/>
  <c r="V555" i="15"/>
  <c r="V541" i="15"/>
  <c r="V532" i="15"/>
  <c r="V516" i="15"/>
  <c r="V440" i="15"/>
  <c r="V407" i="15"/>
  <c r="V399" i="15"/>
  <c r="V389" i="15"/>
  <c r="V384" i="15"/>
  <c r="V381" i="15"/>
  <c r="V362" i="15"/>
  <c r="V350" i="15"/>
  <c r="V342" i="15"/>
  <c r="V282" i="15"/>
  <c r="V277" i="15"/>
  <c r="V270" i="15"/>
  <c r="V252" i="15"/>
  <c r="V240" i="15"/>
  <c r="V216" i="15"/>
  <c r="V195" i="15"/>
  <c r="V180" i="15"/>
  <c r="V758" i="15"/>
  <c r="V84" i="15"/>
  <c r="V73" i="15"/>
  <c r="V33" i="15"/>
  <c r="V25" i="15"/>
  <c r="V1029" i="15"/>
  <c r="V1019" i="15"/>
  <c r="V993" i="15"/>
  <c r="V848" i="15"/>
  <c r="V829" i="15"/>
  <c r="V720" i="15"/>
  <c r="V704" i="15"/>
  <c r="V689" i="15"/>
  <c r="V686" i="15"/>
  <c r="V651" i="15"/>
  <c r="V644" i="15"/>
  <c r="V628" i="15"/>
  <c r="V597" i="15"/>
  <c r="V592" i="15"/>
  <c r="V546" i="15"/>
  <c r="V538" i="15"/>
  <c r="V534" i="15"/>
  <c r="V439" i="15"/>
  <c r="V437" i="15"/>
  <c r="V436" i="15"/>
  <c r="V425" i="15"/>
  <c r="V424" i="15"/>
  <c r="V423" i="15"/>
  <c r="V422" i="15"/>
  <c r="V417" i="15"/>
  <c r="V416" i="15"/>
  <c r="V415" i="15"/>
  <c r="V414" i="15"/>
  <c r="V392" i="15"/>
  <c r="V361" i="15"/>
  <c r="V351" i="15"/>
  <c r="V333" i="15"/>
  <c r="V331" i="15"/>
  <c r="V326" i="15"/>
  <c r="V316" i="15"/>
  <c r="V309" i="15"/>
  <c r="V305" i="15"/>
  <c r="V298" i="15"/>
  <c r="V292" i="15"/>
  <c r="V289" i="15"/>
  <c r="V287" i="15"/>
  <c r="V278" i="15"/>
  <c r="V276" i="15"/>
  <c r="V264" i="15"/>
  <c r="V810" i="15"/>
  <c r="V190" i="15"/>
  <c r="V150" i="15"/>
  <c r="V49" i="15"/>
  <c r="V17" i="15"/>
  <c r="V1034" i="15"/>
  <c r="V960" i="15"/>
  <c r="V849" i="15"/>
  <c r="V821" i="15"/>
  <c r="V735" i="15"/>
  <c r="V687" i="15"/>
  <c r="V677" i="15"/>
  <c r="V675" i="15"/>
  <c r="V600" i="15"/>
  <c r="V528" i="15"/>
  <c r="V524" i="15"/>
  <c r="V520" i="15"/>
  <c r="V512" i="15"/>
  <c r="V428" i="15"/>
  <c r="V408" i="15"/>
  <c r="V405" i="15"/>
  <c r="V400" i="15"/>
  <c r="V397" i="15"/>
  <c r="V391" i="15"/>
  <c r="V383" i="15"/>
  <c r="V367" i="15"/>
  <c r="V366" i="15"/>
  <c r="V357" i="15"/>
  <c r="V356" i="15"/>
  <c r="V344" i="15"/>
  <c r="V258" i="15"/>
  <c r="V243" i="15"/>
  <c r="V231" i="15"/>
  <c r="V219" i="15"/>
  <c r="V192" i="15"/>
  <c r="V189" i="15"/>
  <c r="V1050" i="15"/>
  <c r="V650" i="15"/>
  <c r="V178" i="15"/>
  <c r="V112" i="15"/>
  <c r="V71" i="15"/>
  <c r="V47" i="15"/>
  <c r="V41" i="15"/>
  <c r="V1021" i="15"/>
  <c r="V823" i="15"/>
  <c r="V816" i="15"/>
  <c r="V785" i="15"/>
  <c r="V721" i="15"/>
  <c r="V718" i="15"/>
  <c r="V705" i="15"/>
  <c r="V435" i="15"/>
  <c r="V314" i="15"/>
  <c r="V245" i="15"/>
  <c r="V228" i="15"/>
  <c r="V225" i="15"/>
  <c r="V198" i="15"/>
  <c r="V168" i="15"/>
  <c r="V165" i="15"/>
  <c r="V152" i="15"/>
  <c r="V70" i="15"/>
  <c r="V62" i="15"/>
  <c r="V38" i="15"/>
  <c r="V991" i="15"/>
  <c r="V918" i="15"/>
  <c r="V912" i="15"/>
  <c r="V905" i="15"/>
  <c r="V904" i="15"/>
  <c r="V883" i="15"/>
  <c r="V874" i="15"/>
  <c r="V844" i="15"/>
  <c r="V843" i="15"/>
  <c r="V814" i="15"/>
  <c r="V796" i="15"/>
  <c r="V795" i="15"/>
  <c r="V769" i="15"/>
  <c r="V757" i="15"/>
  <c r="V747" i="15"/>
  <c r="V743" i="15"/>
  <c r="V742" i="15"/>
  <c r="V737" i="15"/>
  <c r="V736" i="15"/>
  <c r="V717" i="15"/>
  <c r="V716" i="15"/>
  <c r="V714" i="15"/>
  <c r="V700" i="15"/>
  <c r="V698" i="15"/>
  <c r="V683" i="15"/>
  <c r="V671" i="15"/>
  <c r="V670" i="15"/>
  <c r="V645" i="15"/>
  <c r="V630" i="15"/>
  <c r="V629" i="15"/>
  <c r="V624" i="15"/>
  <c r="V612" i="15"/>
  <c r="V547" i="15"/>
  <c r="V543" i="15"/>
  <c r="V539" i="15"/>
  <c r="V535" i="15"/>
  <c r="V530" i="15"/>
  <c r="V529" i="15"/>
  <c r="V525" i="15"/>
  <c r="V522" i="15"/>
  <c r="V521" i="15"/>
  <c r="V518" i="15"/>
  <c r="V514" i="15"/>
  <c r="V513" i="15"/>
  <c r="V509" i="15"/>
  <c r="V503" i="15"/>
  <c r="V499" i="15"/>
  <c r="V498" i="15"/>
  <c r="V487" i="15"/>
  <c r="V483" i="15"/>
  <c r="V482" i="15"/>
  <c r="V478" i="15"/>
  <c r="V466" i="15"/>
  <c r="V463" i="15"/>
  <c r="V458" i="15"/>
  <c r="V455" i="15"/>
  <c r="V454" i="15"/>
  <c r="V447" i="15"/>
  <c r="V446" i="15"/>
  <c r="V434" i="15"/>
  <c r="V426" i="15"/>
  <c r="V390" i="15"/>
  <c r="V363" i="15"/>
  <c r="V327" i="15"/>
  <c r="V321" i="15"/>
  <c r="V317" i="15"/>
  <c r="V296" i="15"/>
  <c r="V260" i="15"/>
  <c r="V236" i="15"/>
  <c r="V224" i="15"/>
  <c r="V212" i="15"/>
  <c r="V206" i="15"/>
  <c r="V194" i="15"/>
  <c r="V174" i="15"/>
  <c r="V142" i="15"/>
  <c r="V107" i="15"/>
  <c r="V96" i="15"/>
  <c r="V85" i="15"/>
  <c r="V69" i="15"/>
  <c r="V59" i="15"/>
  <c r="V978" i="15"/>
  <c r="V551" i="15"/>
  <c r="V734" i="15"/>
  <c r="V688" i="15"/>
  <c r="V552" i="15"/>
  <c r="V427" i="15"/>
  <c r="V409" i="15"/>
  <c r="V254" i="15"/>
  <c r="V233" i="15"/>
  <c r="V221" i="15"/>
  <c r="V209" i="15"/>
  <c r="V177" i="15"/>
  <c r="V175" i="15"/>
  <c r="V162" i="15"/>
  <c r="V153" i="15"/>
  <c r="V149" i="15"/>
  <c r="V127" i="15"/>
  <c r="V126" i="15"/>
  <c r="V117" i="15"/>
  <c r="V86" i="15"/>
  <c r="V78" i="15"/>
  <c r="V54" i="15"/>
  <c r="V46" i="15"/>
  <c r="V30" i="15"/>
  <c r="V22" i="15"/>
  <c r="V1010" i="15"/>
  <c r="V984" i="15"/>
  <c r="V975" i="15"/>
  <c r="V970" i="15"/>
  <c r="V959" i="15"/>
  <c r="V949" i="15"/>
  <c r="V948" i="15"/>
  <c r="V945" i="15"/>
  <c r="V940" i="15"/>
  <c r="V937" i="15"/>
  <c r="V932" i="15"/>
  <c r="V898" i="15"/>
  <c r="V886" i="15"/>
  <c r="V879" i="15"/>
  <c r="V836" i="15"/>
  <c r="V834" i="15"/>
  <c r="V822" i="15"/>
  <c r="V794" i="15"/>
  <c r="V767" i="15"/>
  <c r="V766" i="15"/>
  <c r="V746" i="15"/>
  <c r="V672" i="15"/>
  <c r="V664" i="15"/>
  <c r="V638" i="15"/>
  <c r="V549" i="15"/>
  <c r="V490" i="15"/>
  <c r="V451" i="15"/>
  <c r="V443" i="15"/>
  <c r="V442" i="15"/>
  <c r="V382" i="15"/>
  <c r="V345" i="15"/>
  <c r="V303" i="15"/>
  <c r="V299" i="15"/>
  <c r="V266" i="15"/>
  <c r="V255" i="15"/>
  <c r="V248" i="15"/>
  <c r="V230" i="15"/>
  <c r="V226" i="15"/>
  <c r="V200" i="15"/>
  <c r="V197" i="15"/>
  <c r="V186" i="15"/>
  <c r="V125" i="15"/>
  <c r="V114" i="15"/>
  <c r="V108" i="15"/>
  <c r="V106" i="15"/>
  <c r="V93" i="15"/>
  <c r="V83" i="15"/>
  <c r="V77" i="15"/>
  <c r="V75" i="15"/>
  <c r="V72" i="15"/>
  <c r="V56" i="15"/>
  <c r="V48" i="15"/>
  <c r="V169" i="15"/>
  <c r="V121" i="15"/>
  <c r="V68" i="15"/>
  <c r="V31" i="15"/>
  <c r="V1024" i="15"/>
  <c r="V781" i="15"/>
  <c r="V595" i="15"/>
  <c r="V587" i="15"/>
  <c r="V545" i="15"/>
  <c r="V542" i="15"/>
  <c r="V307" i="15"/>
  <c r="V207" i="15"/>
  <c r="V146" i="15"/>
  <c r="V137" i="15"/>
  <c r="V129" i="15"/>
  <c r="V109" i="15"/>
  <c r="V97" i="15"/>
  <c r="V94" i="15"/>
  <c r="V12" i="15"/>
  <c r="V1042" i="15"/>
  <c r="V1033" i="15"/>
  <c r="V1026" i="15"/>
  <c r="V1012" i="15"/>
  <c r="V1005" i="15"/>
  <c r="V996" i="15"/>
  <c r="V986" i="15"/>
  <c r="V982" i="15"/>
  <c r="V977" i="15"/>
  <c r="V958" i="15"/>
  <c r="V953" i="15"/>
  <c r="V952" i="15"/>
  <c r="V944" i="15"/>
  <c r="V941" i="15"/>
  <c r="V927" i="15"/>
  <c r="V926" i="15"/>
  <c r="V919" i="15"/>
  <c r="V913" i="15"/>
  <c r="V899" i="15"/>
  <c r="V878" i="15"/>
  <c r="V875" i="15"/>
  <c r="V830" i="15"/>
  <c r="V797" i="15"/>
  <c r="V774" i="15"/>
  <c r="V768" i="15"/>
  <c r="V731" i="15"/>
  <c r="V715" i="15"/>
  <c r="V701" i="15"/>
  <c r="V699" i="15"/>
  <c r="V682" i="15"/>
  <c r="V660" i="15"/>
  <c r="V641" i="15"/>
  <c r="V637" i="15"/>
  <c r="V633" i="15"/>
  <c r="V616" i="15"/>
  <c r="V533" i="15"/>
  <c r="V517" i="15"/>
  <c r="V495" i="15"/>
  <c r="V494" i="15"/>
  <c r="V491" i="15"/>
  <c r="V475" i="15"/>
  <c r="V474" i="15"/>
  <c r="V470" i="15"/>
  <c r="V459" i="15"/>
  <c r="V450" i="15"/>
  <c r="V438" i="15"/>
  <c r="V406" i="15"/>
  <c r="V368" i="15"/>
  <c r="V347" i="15"/>
  <c r="V338" i="15"/>
  <c r="V322" i="15"/>
  <c r="V319" i="15"/>
  <c r="V294" i="15"/>
  <c r="V288" i="15"/>
  <c r="V273" i="15"/>
  <c r="V271" i="15"/>
  <c r="V257" i="15"/>
  <c r="V242" i="15"/>
  <c r="V188" i="15"/>
  <c r="V161" i="15"/>
  <c r="V145" i="15"/>
  <c r="V144" i="15"/>
  <c r="V115" i="15"/>
  <c r="V80" i="15"/>
  <c r="V67" i="15"/>
  <c r="V61" i="15"/>
  <c r="V805" i="15"/>
  <c r="V335" i="15"/>
  <c r="V933" i="15"/>
  <c r="V882" i="15"/>
  <c r="V837" i="15"/>
  <c r="V775" i="15"/>
  <c r="V751" i="15"/>
  <c r="V526" i="15"/>
  <c r="V507" i="15"/>
  <c r="V479" i="15"/>
  <c r="V471" i="15"/>
  <c r="V462" i="15"/>
  <c r="V283" i="15"/>
  <c r="V218" i="15"/>
  <c r="V148" i="15"/>
  <c r="V143" i="15"/>
  <c r="V91" i="15"/>
  <c r="V43" i="15"/>
  <c r="V37" i="15"/>
  <c r="V29" i="15"/>
  <c r="V21" i="15"/>
  <c r="V19" i="15"/>
  <c r="V1037" i="15"/>
  <c r="V1028" i="15"/>
  <c r="V1025" i="15"/>
  <c r="V1013" i="15"/>
  <c r="V988" i="15"/>
  <c r="V981" i="15"/>
  <c r="V969" i="15"/>
  <c r="V946" i="15"/>
  <c r="V942" i="15"/>
  <c r="V907" i="15"/>
  <c r="V900" i="15"/>
  <c r="V894" i="15"/>
  <c r="V884" i="15"/>
  <c r="V811" i="15"/>
  <c r="V808" i="15"/>
  <c r="V788" i="15"/>
  <c r="V787" i="15"/>
  <c r="V782" i="15"/>
  <c r="V713" i="15"/>
  <c r="V697" i="15"/>
  <c r="V662" i="15"/>
  <c r="V661" i="15"/>
  <c r="V646" i="15"/>
  <c r="V627" i="15"/>
  <c r="V622" i="15"/>
  <c r="V621" i="15"/>
  <c r="V606" i="15"/>
  <c r="V605" i="15"/>
  <c r="V596" i="15"/>
  <c r="V591" i="15"/>
  <c r="V588" i="15"/>
  <c r="V519" i="15"/>
  <c r="V501" i="15"/>
  <c r="V500" i="15"/>
  <c r="V492" i="15"/>
  <c r="V485" i="15"/>
  <c r="V484" i="15"/>
  <c r="V476" i="15"/>
  <c r="V469" i="15"/>
  <c r="V468" i="15"/>
  <c r="V460" i="15"/>
  <c r="V452" i="15"/>
  <c r="V432" i="15"/>
  <c r="V431" i="15"/>
  <c r="V421" i="15"/>
  <c r="V420" i="15"/>
  <c r="V419" i="15"/>
  <c r="V418" i="15"/>
  <c r="V410" i="15"/>
  <c r="V396" i="15"/>
  <c r="V388" i="15"/>
  <c r="V376" i="15"/>
  <c r="V372" i="15"/>
  <c r="V370" i="15"/>
  <c r="V353" i="15"/>
  <c r="V341" i="15"/>
  <c r="V1022" i="15"/>
  <c r="V537" i="15"/>
  <c r="V433" i="15"/>
  <c r="V128" i="15"/>
  <c r="V893" i="15"/>
  <c r="V887" i="15"/>
  <c r="V842" i="15"/>
  <c r="V756" i="15"/>
  <c r="V673" i="15"/>
  <c r="V486" i="15"/>
  <c r="V352" i="15"/>
  <c r="V332" i="15"/>
  <c r="V164" i="15"/>
  <c r="V116" i="15"/>
  <c r="V16" i="15"/>
  <c r="V14" i="15"/>
  <c r="V1069" i="15"/>
  <c r="V1067" i="15"/>
  <c r="V1065" i="15"/>
  <c r="V1057" i="15"/>
  <c r="V1035" i="15"/>
  <c r="V1023" i="15"/>
  <c r="V1015" i="15"/>
  <c r="V1009" i="15"/>
  <c r="V994" i="15"/>
  <c r="V985" i="15"/>
  <c r="V974" i="15"/>
  <c r="V972" i="15"/>
  <c r="V950" i="15"/>
  <c r="V943" i="15"/>
  <c r="V929" i="15"/>
  <c r="V920" i="15"/>
  <c r="V915" i="15"/>
  <c r="V914" i="15"/>
  <c r="V901" i="15"/>
  <c r="V888" i="15"/>
  <c r="V862" i="15"/>
  <c r="V859" i="15"/>
  <c r="V827" i="15"/>
  <c r="V825" i="15"/>
  <c r="V812" i="15"/>
  <c r="V752" i="15"/>
  <c r="V749" i="15"/>
  <c r="V748" i="15"/>
  <c r="V733" i="15"/>
  <c r="V732" i="15"/>
  <c r="V711" i="15"/>
  <c r="V695" i="15"/>
  <c r="V680" i="15"/>
  <c r="V678" i="15"/>
  <c r="V668" i="15"/>
  <c r="V666" i="15"/>
  <c r="V658" i="15"/>
  <c r="V610" i="15"/>
  <c r="V599" i="15"/>
  <c r="V586" i="15"/>
  <c r="V515" i="15"/>
  <c r="V504" i="15"/>
  <c r="V488" i="15"/>
  <c r="V472" i="15"/>
  <c r="V456" i="15"/>
  <c r="V449" i="15"/>
  <c r="V448" i="15"/>
  <c r="V441" i="15"/>
  <c r="V429" i="15"/>
  <c r="V404" i="15"/>
  <c r="V401" i="15"/>
  <c r="V395" i="15"/>
  <c r="V387" i="15"/>
  <c r="V379" i="15"/>
  <c r="V369" i="15"/>
  <c r="V359" i="15"/>
  <c r="V349" i="15"/>
  <c r="V343" i="15"/>
  <c r="V325" i="15"/>
  <c r="V936" i="15"/>
  <c r="V835" i="15"/>
  <c r="V776" i="15"/>
  <c r="V642" i="15"/>
  <c r="V620" i="15"/>
  <c r="V608" i="15"/>
  <c r="V604" i="15"/>
  <c r="V285" i="15"/>
  <c r="V134" i="15"/>
  <c r="V123" i="15"/>
  <c r="V53" i="15"/>
  <c r="V45" i="15"/>
  <c r="V35" i="15"/>
  <c r="V32" i="15"/>
  <c r="V1031" i="15"/>
  <c r="V1017" i="15"/>
  <c r="V1001" i="15"/>
  <c r="V992" i="15"/>
  <c r="V990" i="15"/>
  <c r="V979" i="15"/>
  <c r="V947" i="15"/>
  <c r="V938" i="15"/>
  <c r="V935" i="15"/>
  <c r="V906" i="15"/>
  <c r="V889" i="15"/>
  <c r="V881" i="15"/>
  <c r="V877" i="15"/>
  <c r="V870" i="15"/>
  <c r="V866" i="15"/>
  <c r="V858" i="15"/>
  <c r="V854" i="15"/>
  <c r="V828" i="15"/>
  <c r="V817" i="15"/>
  <c r="V806" i="15"/>
  <c r="V789" i="15"/>
  <c r="V784" i="15"/>
  <c r="V783" i="15"/>
  <c r="V763" i="15"/>
  <c r="V729" i="15"/>
  <c r="V726" i="15"/>
  <c r="V681" i="15"/>
  <c r="V665" i="15"/>
  <c r="V648" i="15"/>
  <c r="V635" i="15"/>
  <c r="V631" i="15"/>
  <c r="V625" i="15"/>
  <c r="V617" i="15"/>
  <c r="V613" i="15"/>
  <c r="V609" i="15"/>
  <c r="V602" i="15"/>
  <c r="V601" i="15"/>
  <c r="V594" i="15"/>
  <c r="V593" i="15"/>
  <c r="V585" i="15"/>
  <c r="V531" i="15"/>
  <c r="V511" i="15"/>
  <c r="V497" i="15"/>
  <c r="V493" i="15"/>
  <c r="V489" i="15"/>
  <c r="V481" i="15"/>
  <c r="V480" i="15"/>
  <c r="V477" i="15"/>
  <c r="V473" i="15"/>
  <c r="V465" i="15"/>
  <c r="V461" i="15"/>
  <c r="V457" i="15"/>
  <c r="V445" i="15"/>
  <c r="V444" i="15"/>
  <c r="V412" i="15"/>
  <c r="V380" i="15"/>
  <c r="V375" i="15"/>
  <c r="V373" i="15"/>
  <c r="V371" i="15"/>
  <c r="V365" i="15"/>
  <c r="V955" i="15"/>
  <c r="V892" i="15"/>
  <c r="V634" i="15"/>
  <c r="V64" i="15"/>
  <c r="V51" i="15"/>
  <c r="V24" i="15"/>
  <c r="V1055" i="15"/>
  <c r="V1020" i="15"/>
  <c r="V895" i="15"/>
  <c r="V885" i="15"/>
  <c r="V880" i="15"/>
  <c r="V867" i="15"/>
  <c r="V819" i="15"/>
  <c r="V807" i="15"/>
  <c r="V762" i="15"/>
  <c r="V744" i="15"/>
  <c r="V728" i="15"/>
  <c r="V727" i="15"/>
  <c r="V667" i="15"/>
  <c r="V652" i="15"/>
  <c r="V548" i="15"/>
  <c r="V411" i="15"/>
  <c r="V358" i="15"/>
  <c r="V348" i="15"/>
  <c r="V323" i="15"/>
  <c r="V310" i="15"/>
  <c r="V297" i="15"/>
  <c r="V269" i="15"/>
  <c r="V251" i="15"/>
  <c r="V244" i="15"/>
  <c r="V241" i="15"/>
  <c r="V229" i="15"/>
  <c r="V204" i="15"/>
  <c r="V203" i="15"/>
  <c r="V191" i="15"/>
  <c r="V176" i="15"/>
  <c r="V167" i="15"/>
  <c r="V151" i="15"/>
  <c r="V133" i="15"/>
  <c r="V90" i="15"/>
  <c r="V26" i="15"/>
  <c r="V18" i="15"/>
  <c r="V803" i="15"/>
  <c r="V467" i="15"/>
  <c r="V40" i="15"/>
  <c r="V951" i="15"/>
  <c r="V876" i="15"/>
  <c r="V315" i="15"/>
  <c r="V202" i="15"/>
  <c r="V196" i="15"/>
  <c r="V184" i="15"/>
  <c r="V182" i="15"/>
  <c r="V104" i="15"/>
  <c r="V58" i="15"/>
  <c r="V42" i="15"/>
  <c r="V777" i="15"/>
  <c r="V750" i="15"/>
  <c r="V730" i="15"/>
  <c r="V510" i="15"/>
  <c r="V398" i="15"/>
  <c r="V301" i="15"/>
  <c r="V27" i="15"/>
  <c r="V1063" i="15"/>
  <c r="V997" i="15"/>
  <c r="V968" i="15"/>
  <c r="V939" i="15"/>
  <c r="V928" i="15"/>
  <c r="V871" i="15"/>
  <c r="V863" i="15"/>
  <c r="V855" i="15"/>
  <c r="V820" i="15"/>
  <c r="V712" i="15"/>
  <c r="V696" i="15"/>
  <c r="V684" i="15"/>
  <c r="V669" i="15"/>
  <c r="V643" i="15"/>
  <c r="V639" i="15"/>
  <c r="V618" i="15"/>
  <c r="V527" i="15"/>
  <c r="V523" i="15"/>
  <c r="V496" i="15"/>
  <c r="V464" i="15"/>
  <c r="V403" i="15"/>
  <c r="V364" i="15"/>
  <c r="V339" i="15"/>
  <c r="V336" i="15"/>
  <c r="V330" i="15"/>
  <c r="V328" i="15"/>
  <c r="V311" i="15"/>
  <c r="V300" i="15"/>
  <c r="V279" i="15"/>
  <c r="V267" i="15"/>
  <c r="V262" i="15"/>
  <c r="V227" i="15"/>
  <c r="V220" i="15"/>
  <c r="V215" i="15"/>
  <c r="V214" i="15"/>
  <c r="V179" i="15"/>
  <c r="V113" i="15"/>
  <c r="V103" i="15"/>
  <c r="V82" i="15"/>
  <c r="V74" i="15"/>
  <c r="V50" i="15"/>
  <c r="V34" i="15"/>
  <c r="V11" i="15"/>
  <c r="V502" i="15"/>
  <c r="V921" i="15"/>
  <c r="V809" i="15"/>
  <c r="V753" i="15"/>
  <c r="V413" i="15"/>
  <c r="V334" i="15"/>
  <c r="V306" i="15"/>
  <c r="V173" i="15"/>
  <c r="V158" i="15"/>
  <c r="V136" i="15"/>
  <c r="V135" i="15"/>
  <c r="V1008" i="15"/>
  <c r="V954" i="15"/>
  <c r="V626" i="15"/>
  <c r="V187" i="15"/>
  <c r="V159" i="15"/>
  <c r="V124" i="15"/>
  <c r="V88" i="15"/>
  <c r="V934" i="15"/>
  <c r="V786" i="15"/>
  <c r="V764" i="15"/>
  <c r="V745" i="15"/>
  <c r="V710" i="15"/>
  <c r="V694" i="15"/>
  <c r="V685" i="15"/>
  <c r="V656" i="15"/>
  <c r="V614" i="15"/>
  <c r="V393" i="15"/>
  <c r="V385" i="15"/>
  <c r="V377" i="15"/>
  <c r="V354" i="15"/>
  <c r="V329" i="15"/>
  <c r="V313" i="15"/>
  <c r="V308" i="15"/>
  <c r="V290" i="15"/>
  <c r="V281" i="15"/>
  <c r="V263" i="15"/>
  <c r="V238" i="15"/>
  <c r="V232" i="15"/>
  <c r="V217" i="15"/>
  <c r="V205" i="15"/>
  <c r="V193" i="15"/>
  <c r="V183" i="15"/>
  <c r="V172" i="15"/>
  <c r="V171" i="15"/>
  <c r="V170" i="15"/>
  <c r="V141" i="15"/>
  <c r="V122" i="15"/>
  <c r="V105" i="15"/>
  <c r="V66" i="15"/>
  <c r="V765" i="15"/>
  <c r="V679" i="15"/>
  <c r="V453" i="15"/>
  <c r="V284" i="15"/>
  <c r="V250" i="15"/>
  <c r="V239" i="15"/>
  <c r="V208" i="15"/>
  <c r="V185" i="15"/>
  <c r="V102" i="15"/>
  <c r="V13" i="15"/>
  <c r="V562" i="15"/>
  <c r="V582" i="15"/>
  <c r="V571" i="15"/>
  <c r="V580" i="15"/>
  <c r="V559" i="15"/>
  <c r="V581" i="15"/>
  <c r="V564" i="15"/>
  <c r="V557" i="15"/>
  <c r="V577" i="15"/>
  <c r="V570" i="15"/>
  <c r="V565" i="15"/>
  <c r="V574" i="15"/>
  <c r="V561" i="15"/>
  <c r="V572" i="15"/>
  <c r="V569" i="15"/>
  <c r="V567" i="15"/>
  <c r="V563" i="15"/>
  <c r="V560" i="15"/>
  <c r="V558" i="15"/>
  <c r="V568" i="15"/>
  <c r="V573" i="15"/>
  <c r="V576" i="15"/>
  <c r="V575" i="15"/>
  <c r="V578" i="15"/>
  <c r="V579" i="15"/>
  <c r="V583" i="15"/>
  <c r="V566" i="15"/>
  <c r="V584" i="15"/>
  <c r="V556" i="15"/>
  <c r="U1047" i="15"/>
  <c r="U1018" i="15"/>
  <c r="U1014" i="15"/>
  <c r="U1066" i="15"/>
  <c r="U1003" i="15"/>
  <c r="U1064" i="15"/>
  <c r="U1011" i="15"/>
  <c r="U896" i="15"/>
  <c r="U865" i="15"/>
  <c r="U860" i="15"/>
  <c r="U840" i="15"/>
  <c r="U839" i="15"/>
  <c r="U826" i="15"/>
  <c r="U818" i="15"/>
  <c r="U810" i="15"/>
  <c r="U798" i="15"/>
  <c r="U793" i="15"/>
  <c r="U792" i="15"/>
  <c r="U779" i="15"/>
  <c r="U778" i="15"/>
  <c r="U738" i="15"/>
  <c r="U724" i="15"/>
  <c r="U691" i="15"/>
  <c r="U690" i="15"/>
  <c r="U653" i="15"/>
  <c r="U619" i="15"/>
  <c r="U615" i="15"/>
  <c r="U603" i="15"/>
  <c r="U550" i="15"/>
  <c r="U536" i="15"/>
  <c r="U505" i="15"/>
  <c r="U374" i="15"/>
  <c r="U355" i="15"/>
  <c r="U340" i="15"/>
  <c r="U337" i="15"/>
  <c r="U318" i="15"/>
  <c r="U312" i="15"/>
  <c r="U302" i="15"/>
  <c r="U295" i="15"/>
  <c r="U293" i="15"/>
  <c r="U275" i="15"/>
  <c r="U265" i="15"/>
  <c r="U256" i="15"/>
  <c r="U235" i="15"/>
  <c r="U1045" i="15"/>
  <c r="U1040" i="15"/>
  <c r="U1051" i="15"/>
  <c r="U999" i="15"/>
  <c r="U1068" i="15"/>
  <c r="U1061" i="15"/>
  <c r="U1050" i="15"/>
  <c r="U1007" i="15"/>
  <c r="U998" i="15"/>
  <c r="U976" i="15"/>
  <c r="U964" i="15"/>
  <c r="U922" i="15"/>
  <c r="U917" i="15"/>
  <c r="U916" i="15"/>
  <c r="U868" i="15"/>
  <c r="U851" i="15"/>
  <c r="U850" i="15"/>
  <c r="U801" i="15"/>
  <c r="U800" i="15"/>
  <c r="U773" i="15"/>
  <c r="U772" i="15"/>
  <c r="U771" i="15"/>
  <c r="U770" i="15"/>
  <c r="U760" i="15"/>
  <c r="U708" i="15"/>
  <c r="U693" i="15"/>
  <c r="U650" i="15"/>
  <c r="U647" i="15"/>
  <c r="U611" i="15"/>
  <c r="U554" i="15"/>
  <c r="U551" i="15"/>
  <c r="U544" i="15"/>
  <c r="U508" i="15"/>
  <c r="U402" i="15"/>
  <c r="U378" i="15"/>
  <c r="U360" i="15"/>
  <c r="U346" i="15"/>
  <c r="U324" i="15"/>
  <c r="U291" i="15"/>
  <c r="U286" i="15"/>
  <c r="U261" i="15"/>
  <c r="U253" i="15"/>
  <c r="U249" i="15"/>
  <c r="U237" i="15"/>
  <c r="U210" i="15"/>
  <c r="U1060" i="15"/>
  <c r="U1049" i="15"/>
  <c r="U1059" i="15"/>
  <c r="U1048" i="15"/>
  <c r="U1041" i="15"/>
  <c r="U1039" i="15"/>
  <c r="U1022" i="15"/>
  <c r="U995" i="15"/>
  <c r="U978" i="15"/>
  <c r="U967" i="15"/>
  <c r="U965" i="15"/>
  <c r="U923" i="15"/>
  <c r="U909" i="15"/>
  <c r="U908" i="15"/>
  <c r="U872" i="15"/>
  <c r="U869" i="15"/>
  <c r="U861" i="15"/>
  <c r="U856" i="15"/>
  <c r="U847" i="15"/>
  <c r="U845" i="15"/>
  <c r="U838" i="15"/>
  <c r="U761" i="15"/>
  <c r="U758" i="15"/>
  <c r="U741" i="15"/>
  <c r="U740" i="15"/>
  <c r="U725" i="15"/>
  <c r="U723" i="15"/>
  <c r="U722" i="15"/>
  <c r="U707" i="15"/>
  <c r="U706" i="15"/>
  <c r="U703" i="15"/>
  <c r="U702" i="15"/>
  <c r="U663" i="15"/>
  <c r="U657" i="15"/>
  <c r="U654" i="15"/>
  <c r="U649" i="15"/>
  <c r="U623" i="15"/>
  <c r="U553" i="15"/>
  <c r="U506" i="15"/>
  <c r="U394" i="15"/>
  <c r="U386" i="15"/>
  <c r="U320" i="15"/>
  <c r="U280" i="15"/>
  <c r="U274" i="15"/>
  <c r="U268" i="15"/>
  <c r="U247" i="15"/>
  <c r="U234" i="15"/>
  <c r="U223" i="15"/>
  <c r="U222" i="15"/>
  <c r="U201" i="15"/>
  <c r="U1046" i="15"/>
  <c r="U864" i="15"/>
  <c r="U841" i="15"/>
  <c r="U759" i="15"/>
  <c r="U739" i="15"/>
  <c r="U178" i="15"/>
  <c r="U163" i="15"/>
  <c r="U157" i="15"/>
  <c r="U154" i="15"/>
  <c r="U150" i="15"/>
  <c r="U139" i="15"/>
  <c r="U138" i="15"/>
  <c r="U131" i="15"/>
  <c r="U130" i="15"/>
  <c r="U120" i="15"/>
  <c r="U119" i="15"/>
  <c r="U101" i="15"/>
  <c r="U89" i="15"/>
  <c r="U68" i="15"/>
  <c r="U63" i="15"/>
  <c r="U57" i="15"/>
  <c r="U52" i="15"/>
  <c r="U33" i="15"/>
  <c r="U23" i="15"/>
  <c r="U17" i="15"/>
  <c r="U1058" i="15"/>
  <c r="U1038" i="15"/>
  <c r="U1036" i="15"/>
  <c r="U1034" i="15"/>
  <c r="U1019" i="15"/>
  <c r="U1006" i="15"/>
  <c r="U987" i="15"/>
  <c r="U971" i="15"/>
  <c r="U962" i="15"/>
  <c r="U961" i="15"/>
  <c r="U960" i="15"/>
  <c r="U910" i="15"/>
  <c r="U848" i="15"/>
  <c r="U846" i="15"/>
  <c r="U821" i="15"/>
  <c r="U813" i="15"/>
  <c r="U1062" i="15"/>
  <c r="U1052" i="15"/>
  <c r="U1032" i="15"/>
  <c r="U1030" i="15"/>
  <c r="U873" i="15"/>
  <c r="U790" i="15"/>
  <c r="U659" i="15"/>
  <c r="U304" i="15"/>
  <c r="U213" i="15"/>
  <c r="U181" i="15"/>
  <c r="U160" i="15"/>
  <c r="U156" i="15"/>
  <c r="U155" i="15"/>
  <c r="U87" i="15"/>
  <c r="U79" i="15"/>
  <c r="U71" i="15"/>
  <c r="U65" i="15"/>
  <c r="U47" i="15"/>
  <c r="U41" i="15"/>
  <c r="U39" i="15"/>
  <c r="U31" i="15"/>
  <c r="U25" i="15"/>
  <c r="U1044" i="15"/>
  <c r="U1027" i="15"/>
  <c r="U1024" i="15"/>
  <c r="U1016" i="15"/>
  <c r="U1000" i="15"/>
  <c r="U989" i="15"/>
  <c r="U983" i="15"/>
  <c r="U963" i="15"/>
  <c r="U891" i="15"/>
  <c r="U966" i="15"/>
  <c r="U857" i="15"/>
  <c r="U709" i="15"/>
  <c r="U430" i="15"/>
  <c r="U246" i="15"/>
  <c r="U199" i="15"/>
  <c r="U190" i="15"/>
  <c r="U169" i="15"/>
  <c r="U166" i="15"/>
  <c r="U132" i="15"/>
  <c r="U121" i="15"/>
  <c r="U118" i="15"/>
  <c r="U95" i="15"/>
  <c r="U84" i="15"/>
  <c r="U76" i="15"/>
  <c r="U73" i="15"/>
  <c r="U60" i="15"/>
  <c r="U55" i="15"/>
  <c r="U49" i="15"/>
  <c r="U44" i="15"/>
  <c r="U36" i="15"/>
  <c r="U28" i="15"/>
  <c r="U20" i="15"/>
  <c r="U15" i="15"/>
  <c r="U1056" i="15"/>
  <c r="U1053" i="15"/>
  <c r="U1029" i="15"/>
  <c r="U1021" i="15"/>
  <c r="U1002" i="15"/>
  <c r="U980" i="15"/>
  <c r="U956" i="15"/>
  <c r="U925" i="15"/>
  <c r="U924" i="15"/>
  <c r="U911" i="15"/>
  <c r="U902" i="15"/>
  <c r="U852" i="15"/>
  <c r="U832" i="15"/>
  <c r="U831" i="15"/>
  <c r="U824" i="15"/>
  <c r="U805" i="15"/>
  <c r="U804" i="15"/>
  <c r="U785" i="15"/>
  <c r="U755" i="15"/>
  <c r="U140" i="15"/>
  <c r="U993" i="15"/>
  <c r="U957" i="15"/>
  <c r="U903" i="15"/>
  <c r="U833" i="15"/>
  <c r="U735" i="15"/>
  <c r="U734" i="15"/>
  <c r="U721" i="15"/>
  <c r="U705" i="15"/>
  <c r="U687" i="15"/>
  <c r="U686" i="15"/>
  <c r="U598" i="15"/>
  <c r="U552" i="15"/>
  <c r="U520" i="15"/>
  <c r="U516" i="15"/>
  <c r="U437" i="15"/>
  <c r="U428" i="15"/>
  <c r="U427" i="15"/>
  <c r="U424" i="15"/>
  <c r="U414" i="15"/>
  <c r="U409" i="15"/>
  <c r="U400" i="15"/>
  <c r="U397" i="15"/>
  <c r="U389" i="15"/>
  <c r="U366" i="15"/>
  <c r="U356" i="15"/>
  <c r="U289" i="15"/>
  <c r="U287" i="15"/>
  <c r="U276" i="15"/>
  <c r="U258" i="15"/>
  <c r="U195" i="15"/>
  <c r="U1054" i="15"/>
  <c r="U897" i="15"/>
  <c r="U791" i="15"/>
  <c r="U607" i="15"/>
  <c r="U272" i="15"/>
  <c r="U211" i="15"/>
  <c r="U147" i="15"/>
  <c r="U110" i="15"/>
  <c r="U98" i="15"/>
  <c r="U973" i="15"/>
  <c r="U930" i="15"/>
  <c r="U849" i="15"/>
  <c r="U823" i="15"/>
  <c r="U816" i="15"/>
  <c r="U815" i="15"/>
  <c r="U803" i="15"/>
  <c r="U802" i="15"/>
  <c r="U781" i="15"/>
  <c r="U754" i="15"/>
  <c r="U688" i="15"/>
  <c r="U676" i="15"/>
  <c r="U640" i="15"/>
  <c r="U632" i="15"/>
  <c r="U589" i="15"/>
  <c r="U545" i="15"/>
  <c r="U542" i="15"/>
  <c r="U537" i="15"/>
  <c r="U528" i="15"/>
  <c r="U512" i="15"/>
  <c r="U439" i="15"/>
  <c r="U422" i="15"/>
  <c r="U407" i="15"/>
  <c r="U405" i="15"/>
  <c r="U399" i="15"/>
  <c r="U384" i="15"/>
  <c r="U367" i="15"/>
  <c r="U362" i="15"/>
  <c r="U361" i="15"/>
  <c r="U351" i="15"/>
  <c r="U350" i="15"/>
  <c r="U342" i="15"/>
  <c r="U335" i="15"/>
  <c r="U298" i="15"/>
  <c r="U278" i="15"/>
  <c r="U277" i="15"/>
  <c r="U245" i="15"/>
  <c r="U799" i="15"/>
  <c r="U112" i="15"/>
  <c r="U1004" i="15"/>
  <c r="U719" i="15"/>
  <c r="U718" i="15"/>
  <c r="U689" i="15"/>
  <c r="U674" i="15"/>
  <c r="U651" i="15"/>
  <c r="U597" i="15"/>
  <c r="U592" i="15"/>
  <c r="U590" i="15"/>
  <c r="U587" i="15"/>
  <c r="U546" i="15"/>
  <c r="U532" i="15"/>
  <c r="U436" i="15"/>
  <c r="U435" i="15"/>
  <c r="U433" i="15"/>
  <c r="U423" i="15"/>
  <c r="U415" i="15"/>
  <c r="U392" i="15"/>
  <c r="U381" i="15"/>
  <c r="U344" i="15"/>
  <c r="U326" i="15"/>
  <c r="U325" i="15"/>
  <c r="U316" i="15"/>
  <c r="U314" i="15"/>
  <c r="U309" i="15"/>
  <c r="U307" i="15"/>
  <c r="U305" i="15"/>
  <c r="U264" i="15"/>
  <c r="U254" i="15"/>
  <c r="U243" i="15"/>
  <c r="U233" i="15"/>
  <c r="U225" i="15"/>
  <c r="U209" i="15"/>
  <c r="U207" i="15"/>
  <c r="U198" i="15"/>
  <c r="U1043" i="15"/>
  <c r="U99" i="15"/>
  <c r="U92" i="15"/>
  <c r="U829" i="15"/>
  <c r="U655" i="15"/>
  <c r="U636" i="15"/>
  <c r="U600" i="15"/>
  <c r="U538" i="15"/>
  <c r="U440" i="15"/>
  <c r="U425" i="15"/>
  <c r="U417" i="15"/>
  <c r="U331" i="15"/>
  <c r="U282" i="15"/>
  <c r="U252" i="15"/>
  <c r="U221" i="15"/>
  <c r="U219" i="15"/>
  <c r="U180" i="15"/>
  <c r="U175" i="15"/>
  <c r="U165" i="15"/>
  <c r="U153" i="15"/>
  <c r="U135" i="15"/>
  <c r="U38" i="15"/>
  <c r="U22" i="15"/>
  <c r="U1042" i="15"/>
  <c r="U1005" i="15"/>
  <c r="U986" i="15"/>
  <c r="U952" i="15"/>
  <c r="U945" i="15"/>
  <c r="U944" i="15"/>
  <c r="U937" i="15"/>
  <c r="U936" i="15"/>
  <c r="U905" i="15"/>
  <c r="U893" i="15"/>
  <c r="U844" i="15"/>
  <c r="U843" i="15"/>
  <c r="U842" i="15"/>
  <c r="U822" i="15"/>
  <c r="U777" i="15"/>
  <c r="U769" i="15"/>
  <c r="U767" i="15"/>
  <c r="U751" i="15"/>
  <c r="U750" i="15"/>
  <c r="U730" i="15"/>
  <c r="U673" i="15"/>
  <c r="U671" i="15"/>
  <c r="U642" i="15"/>
  <c r="U633" i="15"/>
  <c r="U626" i="15"/>
  <c r="U549" i="15"/>
  <c r="U533" i="15"/>
  <c r="U529" i="15"/>
  <c r="U526" i="15"/>
  <c r="U518" i="15"/>
  <c r="U502" i="15"/>
  <c r="U494" i="15"/>
  <c r="U490" i="15"/>
  <c r="U486" i="15"/>
  <c r="U475" i="15"/>
  <c r="U467" i="15"/>
  <c r="U459" i="15"/>
  <c r="U454" i="15"/>
  <c r="U446" i="15"/>
  <c r="U398" i="15"/>
  <c r="U368" i="15"/>
  <c r="U327" i="15"/>
  <c r="U288" i="15"/>
  <c r="U285" i="15"/>
  <c r="U257" i="15"/>
  <c r="U218" i="15"/>
  <c r="U212" i="15"/>
  <c r="U206" i="15"/>
  <c r="U194" i="15"/>
  <c r="U159" i="15"/>
  <c r="U142" i="15"/>
  <c r="U124" i="15"/>
  <c r="U123" i="15"/>
  <c r="U108" i="15"/>
  <c r="U106" i="15"/>
  <c r="U93" i="15"/>
  <c r="U91" i="15"/>
  <c r="U77" i="15"/>
  <c r="U69" i="15"/>
  <c r="U61" i="15"/>
  <c r="U56" i="15"/>
  <c r="U48" i="15"/>
  <c r="U43" i="15"/>
  <c r="U540" i="15"/>
  <c r="U931" i="15"/>
  <c r="U853" i="15"/>
  <c r="U780" i="15"/>
  <c r="U677" i="15"/>
  <c r="U628" i="15"/>
  <c r="U595" i="15"/>
  <c r="U555" i="15"/>
  <c r="U534" i="15"/>
  <c r="U524" i="15"/>
  <c r="U391" i="15"/>
  <c r="U383" i="15"/>
  <c r="U333" i="15"/>
  <c r="U240" i="15"/>
  <c r="U192" i="15"/>
  <c r="U168" i="15"/>
  <c r="U146" i="15"/>
  <c r="U129" i="15"/>
  <c r="U127" i="15"/>
  <c r="U109" i="15"/>
  <c r="U97" i="15"/>
  <c r="U70" i="15"/>
  <c r="U1033" i="15"/>
  <c r="U1008" i="15"/>
  <c r="U982" i="15"/>
  <c r="U977" i="15"/>
  <c r="U975" i="15"/>
  <c r="U955" i="15"/>
  <c r="U954" i="15"/>
  <c r="U953" i="15"/>
  <c r="U919" i="15"/>
  <c r="U899" i="15"/>
  <c r="U892" i="15"/>
  <c r="U887" i="15"/>
  <c r="U874" i="15"/>
  <c r="U830" i="15"/>
  <c r="U814" i="15"/>
  <c r="U796" i="15"/>
  <c r="U768" i="15"/>
  <c r="U756" i="15"/>
  <c r="U742" i="15"/>
  <c r="U736" i="15"/>
  <c r="U731" i="15"/>
  <c r="U717" i="15"/>
  <c r="U716" i="15"/>
  <c r="U701" i="15"/>
  <c r="U700" i="15"/>
  <c r="U683" i="15"/>
  <c r="U682" i="15"/>
  <c r="U645" i="15"/>
  <c r="U634" i="15"/>
  <c r="U629" i="15"/>
  <c r="U624" i="15"/>
  <c r="U547" i="15"/>
  <c r="U543" i="15"/>
  <c r="U539" i="15"/>
  <c r="U509" i="15"/>
  <c r="U503" i="15"/>
  <c r="U499" i="15"/>
  <c r="U495" i="15"/>
  <c r="U491" i="15"/>
  <c r="U483" i="15"/>
  <c r="U478" i="15"/>
  <c r="U471" i="15"/>
  <c r="U470" i="15"/>
  <c r="U455" i="15"/>
  <c r="U451" i="15"/>
  <c r="U447" i="15"/>
  <c r="U443" i="15"/>
  <c r="U438" i="15"/>
  <c r="U434" i="15"/>
  <c r="U390" i="15"/>
  <c r="U352" i="15"/>
  <c r="U332" i="15"/>
  <c r="U322" i="15"/>
  <c r="U303" i="15"/>
  <c r="U299" i="15"/>
  <c r="U294" i="15"/>
  <c r="U273" i="15"/>
  <c r="U242" i="15"/>
  <c r="U224" i="15"/>
  <c r="U161" i="15"/>
  <c r="U145" i="15"/>
  <c r="U144" i="15"/>
  <c r="U143" i="15"/>
  <c r="U134" i="15"/>
  <c r="U116" i="15"/>
  <c r="U80" i="15"/>
  <c r="U64" i="15"/>
  <c r="U692" i="15"/>
  <c r="U259" i="15"/>
  <c r="U111" i="15"/>
  <c r="U100" i="15"/>
  <c r="U81" i="15"/>
  <c r="U720" i="15"/>
  <c r="U704" i="15"/>
  <c r="U675" i="15"/>
  <c r="U644" i="15"/>
  <c r="U541" i="15"/>
  <c r="U416" i="15"/>
  <c r="U292" i="15"/>
  <c r="U228" i="15"/>
  <c r="U189" i="15"/>
  <c r="U177" i="15"/>
  <c r="U149" i="15"/>
  <c r="U128" i="15"/>
  <c r="U78" i="15"/>
  <c r="U62" i="15"/>
  <c r="U54" i="15"/>
  <c r="U46" i="15"/>
  <c r="U30" i="15"/>
  <c r="U12" i="15"/>
  <c r="U1026" i="15"/>
  <c r="U1010" i="15"/>
  <c r="U984" i="15"/>
  <c r="U970" i="15"/>
  <c r="U958" i="15"/>
  <c r="U948" i="15"/>
  <c r="U940" i="15"/>
  <c r="U933" i="15"/>
  <c r="U932" i="15"/>
  <c r="U913" i="15"/>
  <c r="U898" i="15"/>
  <c r="U879" i="15"/>
  <c r="U878" i="15"/>
  <c r="U875" i="15"/>
  <c r="U836" i="15"/>
  <c r="U835" i="15"/>
  <c r="U834" i="15"/>
  <c r="U795" i="15"/>
  <c r="U794" i="15"/>
  <c r="U776" i="15"/>
  <c r="U775" i="15"/>
  <c r="U774" i="15"/>
  <c r="U766" i="15"/>
  <c r="U757" i="15"/>
  <c r="U747" i="15"/>
  <c r="U746" i="15"/>
  <c r="U737" i="15"/>
  <c r="U715" i="15"/>
  <c r="U699" i="15"/>
  <c r="U670" i="15"/>
  <c r="U664" i="15"/>
  <c r="U620" i="15"/>
  <c r="U612" i="15"/>
  <c r="U608" i="15"/>
  <c r="U604" i="15"/>
  <c r="U530" i="15"/>
  <c r="U522" i="15"/>
  <c r="U517" i="15"/>
  <c r="U514" i="15"/>
  <c r="U513" i="15"/>
  <c r="U507" i="15"/>
  <c r="U487" i="15"/>
  <c r="U482" i="15"/>
  <c r="U479" i="15"/>
  <c r="U474" i="15"/>
  <c r="U458" i="15"/>
  <c r="U442" i="15"/>
  <c r="U382" i="15"/>
  <c r="U363" i="15"/>
  <c r="U347" i="15"/>
  <c r="U345" i="15"/>
  <c r="U321" i="15"/>
  <c r="U317" i="15"/>
  <c r="U296" i="15"/>
  <c r="U283" i="15"/>
  <c r="U271" i="15"/>
  <c r="U260" i="15"/>
  <c r="U248" i="15"/>
  <c r="U236" i="15"/>
  <c r="U230" i="15"/>
  <c r="U226" i="15"/>
  <c r="U200" i="15"/>
  <c r="U197" i="15"/>
  <c r="U187" i="15"/>
  <c r="U186" i="15"/>
  <c r="U164" i="15"/>
  <c r="U148" i="15"/>
  <c r="U125" i="15"/>
  <c r="U115" i="15"/>
  <c r="U107" i="15"/>
  <c r="U88" i="15"/>
  <c r="U75" i="15"/>
  <c r="U270" i="15"/>
  <c r="U1012" i="15"/>
  <c r="U996" i="15"/>
  <c r="U883" i="15"/>
  <c r="U797" i="15"/>
  <c r="U672" i="15"/>
  <c r="U660" i="15"/>
  <c r="U616" i="15"/>
  <c r="U498" i="15"/>
  <c r="U463" i="15"/>
  <c r="U450" i="15"/>
  <c r="U319" i="15"/>
  <c r="U188" i="15"/>
  <c r="U72" i="15"/>
  <c r="U51" i="15"/>
  <c r="U1057" i="15"/>
  <c r="U1031" i="15"/>
  <c r="U1009" i="15"/>
  <c r="U992" i="15"/>
  <c r="U990" i="15"/>
  <c r="U981" i="15"/>
  <c r="U969" i="15"/>
  <c r="U968" i="15"/>
  <c r="U942" i="15"/>
  <c r="U934" i="15"/>
  <c r="U929" i="15"/>
  <c r="U928" i="15"/>
  <c r="U877" i="15"/>
  <c r="U876" i="15"/>
  <c r="U858" i="15"/>
  <c r="U828" i="15"/>
  <c r="U827" i="15"/>
  <c r="U825" i="15"/>
  <c r="U817" i="15"/>
  <c r="U812" i="15"/>
  <c r="U811" i="15"/>
  <c r="U788" i="15"/>
  <c r="U786" i="15"/>
  <c r="U764" i="15"/>
  <c r="U762" i="15"/>
  <c r="U752" i="15"/>
  <c r="U744" i="15"/>
  <c r="U728" i="15"/>
  <c r="U727" i="15"/>
  <c r="U712" i="15"/>
  <c r="U696" i="15"/>
  <c r="U685" i="15"/>
  <c r="U684" i="15"/>
  <c r="U678" i="15"/>
  <c r="U667" i="15"/>
  <c r="U666" i="15"/>
  <c r="U648" i="15"/>
  <c r="U635" i="15"/>
  <c r="U631" i="15"/>
  <c r="U622" i="15"/>
  <c r="U617" i="15"/>
  <c r="U610" i="15"/>
  <c r="U601" i="15"/>
  <c r="U594" i="15"/>
  <c r="U585" i="15"/>
  <c r="U548" i="15"/>
  <c r="U511" i="15"/>
  <c r="U500" i="15"/>
  <c r="U481" i="15"/>
  <c r="U473" i="15"/>
  <c r="U472" i="15"/>
  <c r="U460" i="15"/>
  <c r="U441" i="15"/>
  <c r="U411" i="15"/>
  <c r="U404" i="15"/>
  <c r="U403" i="15"/>
  <c r="U371" i="15"/>
  <c r="U359" i="15"/>
  <c r="U343" i="15"/>
  <c r="U341" i="15"/>
  <c r="U231" i="15"/>
  <c r="U137" i="15"/>
  <c r="U941" i="15"/>
  <c r="U926" i="15"/>
  <c r="U743" i="15"/>
  <c r="U638" i="15"/>
  <c r="U637" i="15"/>
  <c r="U630" i="15"/>
  <c r="U535" i="15"/>
  <c r="U521" i="15"/>
  <c r="U466" i="15"/>
  <c r="U426" i="15"/>
  <c r="U255" i="15"/>
  <c r="U174" i="15"/>
  <c r="U67" i="15"/>
  <c r="U59" i="15"/>
  <c r="U53" i="15"/>
  <c r="U45" i="15"/>
  <c r="U40" i="15"/>
  <c r="U37" i="15"/>
  <c r="U27" i="15"/>
  <c r="U14" i="15"/>
  <c r="U1037" i="15"/>
  <c r="U1035" i="15"/>
  <c r="U1028" i="15"/>
  <c r="U1023" i="15"/>
  <c r="U1020" i="15"/>
  <c r="U1017" i="15"/>
  <c r="U1015" i="15"/>
  <c r="U1001" i="15"/>
  <c r="U994" i="15"/>
  <c r="U988" i="15"/>
  <c r="U951" i="15"/>
  <c r="U943" i="15"/>
  <c r="U938" i="15"/>
  <c r="U935" i="15"/>
  <c r="U906" i="15"/>
  <c r="U885" i="15"/>
  <c r="U884" i="15"/>
  <c r="U871" i="15"/>
  <c r="U866" i="15"/>
  <c r="U863" i="15"/>
  <c r="U855" i="15"/>
  <c r="U808" i="15"/>
  <c r="U806" i="15"/>
  <c r="U784" i="15"/>
  <c r="U765" i="15"/>
  <c r="U763" i="15"/>
  <c r="U729" i="15"/>
  <c r="U726" i="15"/>
  <c r="U681" i="15"/>
  <c r="U679" i="15"/>
  <c r="U665" i="15"/>
  <c r="U656" i="15"/>
  <c r="U618" i="15"/>
  <c r="U614" i="15"/>
  <c r="U602" i="15"/>
  <c r="U596" i="15"/>
  <c r="U586" i="15"/>
  <c r="U527" i="15"/>
  <c r="U523" i="15"/>
  <c r="U497" i="15"/>
  <c r="U496" i="15"/>
  <c r="U493" i="15"/>
  <c r="U484" i="15"/>
  <c r="U477" i="15"/>
  <c r="U461" i="15"/>
  <c r="U457" i="15"/>
  <c r="U453" i="15"/>
  <c r="U452" i="15"/>
  <c r="U445" i="15"/>
  <c r="U444" i="15"/>
  <c r="U431" i="15"/>
  <c r="U429" i="15"/>
  <c r="U388" i="15"/>
  <c r="U376" i="15"/>
  <c r="U375" i="15"/>
  <c r="U372" i="15"/>
  <c r="U365" i="15"/>
  <c r="U364" i="15"/>
  <c r="U354" i="15"/>
  <c r="U353" i="15"/>
  <c r="U339" i="15"/>
  <c r="U890" i="15"/>
  <c r="U216" i="15"/>
  <c r="U152" i="15"/>
  <c r="U117" i="15"/>
  <c r="U94" i="15"/>
  <c r="U86" i="15"/>
  <c r="U959" i="15"/>
  <c r="U949" i="15"/>
  <c r="U918" i="15"/>
  <c r="U904" i="15"/>
  <c r="U882" i="15"/>
  <c r="U641" i="15"/>
  <c r="U510" i="15"/>
  <c r="U338" i="15"/>
  <c r="U301" i="15"/>
  <c r="U266" i="15"/>
  <c r="U96" i="15"/>
  <c r="U85" i="15"/>
  <c r="U29" i="15"/>
  <c r="U21" i="15"/>
  <c r="U16" i="15"/>
  <c r="U1063" i="15"/>
  <c r="U997" i="15"/>
  <c r="U972" i="15"/>
  <c r="U950" i="15"/>
  <c r="U946" i="15"/>
  <c r="U921" i="15"/>
  <c r="U920" i="15"/>
  <c r="U915" i="15"/>
  <c r="U914" i="15"/>
  <c r="U907" i="15"/>
  <c r="U895" i="15"/>
  <c r="U888" i="15"/>
  <c r="U881" i="15"/>
  <c r="U867" i="15"/>
  <c r="U862" i="15"/>
  <c r="U820" i="15"/>
  <c r="U809" i="15"/>
  <c r="U789" i="15"/>
  <c r="U787" i="15"/>
  <c r="U783" i="15"/>
  <c r="U782" i="15"/>
  <c r="U753" i="15"/>
  <c r="U749" i="15"/>
  <c r="U748" i="15"/>
  <c r="U733" i="15"/>
  <c r="U710" i="15"/>
  <c r="U694" i="15"/>
  <c r="U680" i="15"/>
  <c r="U669" i="15"/>
  <c r="U668" i="15"/>
  <c r="U662" i="15"/>
  <c r="U661" i="15"/>
  <c r="U652" i="15"/>
  <c r="U646" i="15"/>
  <c r="U643" i="15"/>
  <c r="U627" i="15"/>
  <c r="U621" i="15"/>
  <c r="U605" i="15"/>
  <c r="U519" i="15"/>
  <c r="U515" i="15"/>
  <c r="U504" i="15"/>
  <c r="U501" i="15"/>
  <c r="U492" i="15"/>
  <c r="U489" i="15"/>
  <c r="U488" i="15"/>
  <c r="U469" i="15"/>
  <c r="U468" i="15"/>
  <c r="U465" i="15"/>
  <c r="U464" i="15"/>
  <c r="U421" i="15"/>
  <c r="U419" i="15"/>
  <c r="U413" i="15"/>
  <c r="U412" i="15"/>
  <c r="U396" i="15"/>
  <c r="U395" i="15"/>
  <c r="U387" i="15"/>
  <c r="U385" i="15"/>
  <c r="U380" i="15"/>
  <c r="U377" i="15"/>
  <c r="U373" i="15"/>
  <c r="U370" i="15"/>
  <c r="U369" i="15"/>
  <c r="U358" i="15"/>
  <c r="U349" i="15"/>
  <c r="U162" i="15"/>
  <c r="U126" i="15"/>
  <c r="U714" i="15"/>
  <c r="U114" i="15"/>
  <c r="U35" i="15"/>
  <c r="U32" i="15"/>
  <c r="U1069" i="15"/>
  <c r="U1025" i="15"/>
  <c r="U985" i="15"/>
  <c r="U974" i="15"/>
  <c r="U870" i="15"/>
  <c r="U854" i="15"/>
  <c r="U639" i="15"/>
  <c r="U606" i="15"/>
  <c r="U588" i="15"/>
  <c r="U485" i="15"/>
  <c r="U448" i="15"/>
  <c r="U432" i="15"/>
  <c r="U334" i="15"/>
  <c r="U330" i="15"/>
  <c r="U313" i="15"/>
  <c r="U311" i="15"/>
  <c r="U308" i="15"/>
  <c r="U306" i="15"/>
  <c r="U290" i="15"/>
  <c r="U281" i="15"/>
  <c r="U263" i="15"/>
  <c r="U241" i="15"/>
  <c r="U232" i="15"/>
  <c r="U203" i="15"/>
  <c r="U193" i="15"/>
  <c r="U184" i="15"/>
  <c r="U176" i="15"/>
  <c r="U74" i="15"/>
  <c r="U66" i="15"/>
  <c r="U58" i="15"/>
  <c r="U50" i="15"/>
  <c r="U26" i="15"/>
  <c r="U13" i="15"/>
  <c r="U698" i="15"/>
  <c r="U406" i="15"/>
  <c r="U1065" i="15"/>
  <c r="U859" i="15"/>
  <c r="U695" i="15"/>
  <c r="U658" i="15"/>
  <c r="U418" i="15"/>
  <c r="U379" i="15"/>
  <c r="U329" i="15"/>
  <c r="U323" i="15"/>
  <c r="U310" i="15"/>
  <c r="U297" i="15"/>
  <c r="U220" i="15"/>
  <c r="U215" i="15"/>
  <c r="U208" i="15"/>
  <c r="U185" i="15"/>
  <c r="U170" i="15"/>
  <c r="U113" i="15"/>
  <c r="U103" i="15"/>
  <c r="U90" i="15"/>
  <c r="U357" i="15"/>
  <c r="U927" i="15"/>
  <c r="U837" i="15"/>
  <c r="U24" i="15"/>
  <c r="U1067" i="15"/>
  <c r="U1013" i="15"/>
  <c r="U979" i="15"/>
  <c r="U900" i="15"/>
  <c r="U819" i="15"/>
  <c r="U807" i="15"/>
  <c r="U745" i="15"/>
  <c r="U625" i="15"/>
  <c r="U609" i="15"/>
  <c r="U593" i="15"/>
  <c r="U480" i="15"/>
  <c r="U456" i="15"/>
  <c r="U449" i="15"/>
  <c r="U420" i="15"/>
  <c r="U393" i="15"/>
  <c r="U336" i="15"/>
  <c r="U315" i="15"/>
  <c r="U279" i="15"/>
  <c r="U269" i="15"/>
  <c r="U238" i="15"/>
  <c r="U205" i="15"/>
  <c r="U204" i="15"/>
  <c r="U183" i="15"/>
  <c r="U173" i="15"/>
  <c r="U171" i="15"/>
  <c r="U167" i="15"/>
  <c r="U136" i="15"/>
  <c r="U133" i="15"/>
  <c r="U122" i="15"/>
  <c r="U105" i="15"/>
  <c r="U102" i="15"/>
  <c r="U82" i="15"/>
  <c r="U42" i="15"/>
  <c r="U11" i="15"/>
  <c r="U462" i="15"/>
  <c r="U711" i="15"/>
  <c r="U613" i="15"/>
  <c r="U328" i="15"/>
  <c r="U151" i="15"/>
  <c r="U408" i="15"/>
  <c r="U991" i="15"/>
  <c r="U912" i="15"/>
  <c r="U886" i="15"/>
  <c r="U525" i="15"/>
  <c r="U83" i="15"/>
  <c r="U19" i="15"/>
  <c r="U1055" i="15"/>
  <c r="U947" i="15"/>
  <c r="U939" i="15"/>
  <c r="U901" i="15"/>
  <c r="U894" i="15"/>
  <c r="U880" i="15"/>
  <c r="U732" i="15"/>
  <c r="U713" i="15"/>
  <c r="U697" i="15"/>
  <c r="U599" i="15"/>
  <c r="U591" i="15"/>
  <c r="U531" i="15"/>
  <c r="U476" i="15"/>
  <c r="U410" i="15"/>
  <c r="U401" i="15"/>
  <c r="U348" i="15"/>
  <c r="U300" i="15"/>
  <c r="U284" i="15"/>
  <c r="U251" i="15"/>
  <c r="U239" i="15"/>
  <c r="U229" i="15"/>
  <c r="U227" i="15"/>
  <c r="U214" i="15"/>
  <c r="U202" i="15"/>
  <c r="U196" i="15"/>
  <c r="U191" i="15"/>
  <c r="U179" i="15"/>
  <c r="U158" i="15"/>
  <c r="U141" i="15"/>
  <c r="U104" i="15"/>
  <c r="U18" i="15"/>
  <c r="U889" i="15"/>
  <c r="U267" i="15"/>
  <c r="U262" i="15"/>
  <c r="U250" i="15"/>
  <c r="U244" i="15"/>
  <c r="U217" i="15"/>
  <c r="U182" i="15"/>
  <c r="U172" i="15"/>
  <c r="U34" i="15"/>
  <c r="U567" i="15"/>
  <c r="U563" i="15"/>
  <c r="U566" i="15"/>
  <c r="U556" i="15"/>
  <c r="U582" i="15"/>
  <c r="U569" i="15"/>
  <c r="U559" i="15"/>
  <c r="U565" i="15"/>
  <c r="U574" i="15"/>
  <c r="U572" i="15"/>
  <c r="U568" i="15"/>
  <c r="U571" i="15"/>
  <c r="U576" i="15"/>
  <c r="U581" i="15"/>
  <c r="U575" i="15"/>
  <c r="U578" i="15"/>
  <c r="U584" i="15"/>
  <c r="U564" i="15"/>
  <c r="U573" i="15"/>
  <c r="U557" i="15"/>
  <c r="U562" i="15"/>
  <c r="U577" i="15"/>
  <c r="U580" i="15"/>
  <c r="U570" i="15"/>
  <c r="U561" i="15"/>
  <c r="U579" i="15"/>
  <c r="U583" i="15"/>
  <c r="U560" i="15"/>
  <c r="U558" i="15"/>
  <c r="AC1047" i="15"/>
  <c r="AC1046" i="15"/>
  <c r="AC1043" i="15"/>
  <c r="AC1039" i="15"/>
  <c r="AC978" i="15"/>
  <c r="AC976" i="15"/>
  <c r="AC967" i="15"/>
  <c r="AC923" i="15"/>
  <c r="AC917" i="15"/>
  <c r="AC916" i="15"/>
  <c r="AC873" i="15"/>
  <c r="AC865" i="15"/>
  <c r="AC864" i="15"/>
  <c r="AC860" i="15"/>
  <c r="AC857" i="15"/>
  <c r="AC851" i="15"/>
  <c r="AC810" i="15"/>
  <c r="AC800" i="15"/>
  <c r="AC779" i="15"/>
  <c r="AC773" i="15"/>
  <c r="AC771" i="15"/>
  <c r="AC759" i="15"/>
  <c r="AC722" i="15"/>
  <c r="AC706" i="15"/>
  <c r="AC703" i="15"/>
  <c r="AC693" i="15"/>
  <c r="AC692" i="15"/>
  <c r="AC663" i="15"/>
  <c r="AC657" i="15"/>
  <c r="AC649" i="15"/>
  <c r="AC615" i="15"/>
  <c r="AC554" i="15"/>
  <c r="AC544" i="15"/>
  <c r="AC506" i="15"/>
  <c r="AC505" i="15"/>
  <c r="AC402" i="15"/>
  <c r="AC337" i="15"/>
  <c r="AC312" i="15"/>
  <c r="AC211" i="15"/>
  <c r="AC1068" i="15"/>
  <c r="AC1064" i="15"/>
  <c r="AC1054" i="15"/>
  <c r="AC1052" i="15"/>
  <c r="AC1041" i="15"/>
  <c r="AC1030" i="15"/>
  <c r="AC995" i="15"/>
  <c r="AC909" i="15"/>
  <c r="AC908" i="15"/>
  <c r="AC897" i="15"/>
  <c r="AC896" i="15"/>
  <c r="AC872" i="15"/>
  <c r="AC847" i="15"/>
  <c r="AC845" i="15"/>
  <c r="AC840" i="15"/>
  <c r="AC838" i="15"/>
  <c r="AC801" i="15"/>
  <c r="AC793" i="15"/>
  <c r="AC792" i="15"/>
  <c r="AC790" i="15"/>
  <c r="AC772" i="15"/>
  <c r="AC761" i="15"/>
  <c r="AC760" i="15"/>
  <c r="AC758" i="15"/>
  <c r="AC741" i="15"/>
  <c r="AC740" i="15"/>
  <c r="AC739" i="15"/>
  <c r="AC725" i="15"/>
  <c r="AC709" i="15"/>
  <c r="AC702" i="15"/>
  <c r="AC691" i="15"/>
  <c r="AC659" i="15"/>
  <c r="AC653" i="15"/>
  <c r="AC647" i="15"/>
  <c r="AC619" i="15"/>
  <c r="AC603" i="15"/>
  <c r="AC553" i="15"/>
  <c r="AC551" i="15"/>
  <c r="AC508" i="15"/>
  <c r="AC378" i="15"/>
  <c r="AC374" i="15"/>
  <c r="AC340" i="15"/>
  <c r="AC324" i="15"/>
  <c r="AC304" i="15"/>
  <c r="AC302" i="15"/>
  <c r="AC286" i="15"/>
  <c r="AC275" i="15"/>
  <c r="AC274" i="15"/>
  <c r="AC272" i="15"/>
  <c r="AC268" i="15"/>
  <c r="AC259" i="15"/>
  <c r="AC247" i="15"/>
  <c r="AC1045" i="15"/>
  <c r="AC1062" i="15"/>
  <c r="AC1003" i="15"/>
  <c r="AC1011" i="15"/>
  <c r="AC998" i="15"/>
  <c r="AC966" i="15"/>
  <c r="AC868" i="15"/>
  <c r="AC861" i="15"/>
  <c r="AC841" i="15"/>
  <c r="AC799" i="15"/>
  <c r="AC798" i="15"/>
  <c r="AC770" i="15"/>
  <c r="AC708" i="15"/>
  <c r="AC690" i="15"/>
  <c r="AC650" i="15"/>
  <c r="AC623" i="15"/>
  <c r="AC607" i="15"/>
  <c r="AC550" i="15"/>
  <c r="AC540" i="15"/>
  <c r="AC360" i="15"/>
  <c r="AC346" i="15"/>
  <c r="AC320" i="15"/>
  <c r="AC293" i="15"/>
  <c r="AC291" i="15"/>
  <c r="AC265" i="15"/>
  <c r="AC256" i="15"/>
  <c r="AC253" i="15"/>
  <c r="AC235" i="15"/>
  <c r="AC213" i="15"/>
  <c r="AC210" i="15"/>
  <c r="AC1051" i="15"/>
  <c r="AC1061" i="15"/>
  <c r="AC1022" i="15"/>
  <c r="AC826" i="15"/>
  <c r="AC818" i="15"/>
  <c r="AC724" i="15"/>
  <c r="AC611" i="15"/>
  <c r="AC394" i="15"/>
  <c r="AC201" i="15"/>
  <c r="AC199" i="15"/>
  <c r="AC178" i="15"/>
  <c r="AC166" i="15"/>
  <c r="AC99" i="15"/>
  <c r="AC87" i="15"/>
  <c r="AC81" i="15"/>
  <c r="AC76" i="15"/>
  <c r="AC68" i="15"/>
  <c r="AC60" i="15"/>
  <c r="AC55" i="15"/>
  <c r="AC49" i="15"/>
  <c r="AC47" i="15"/>
  <c r="AC41" i="15"/>
  <c r="AC36" i="15"/>
  <c r="AC28" i="15"/>
  <c r="AC1056" i="15"/>
  <c r="AC1024" i="15"/>
  <c r="AC1002" i="15"/>
  <c r="AC930" i="15"/>
  <c r="AC925" i="15"/>
  <c r="AC853" i="15"/>
  <c r="AC852" i="15"/>
  <c r="AC833" i="15"/>
  <c r="AC803" i="15"/>
  <c r="AC1049" i="15"/>
  <c r="AC1050" i="15"/>
  <c r="AC1048" i="15"/>
  <c r="AC261" i="15"/>
  <c r="AC249" i="15"/>
  <c r="AC246" i="15"/>
  <c r="AC237" i="15"/>
  <c r="AC222" i="15"/>
  <c r="AC169" i="15"/>
  <c r="AC150" i="15"/>
  <c r="AC110" i="15"/>
  <c r="AC95" i="15"/>
  <c r="AC84" i="15"/>
  <c r="AC79" i="15"/>
  <c r="AC71" i="15"/>
  <c r="AC52" i="15"/>
  <c r="AC44" i="15"/>
  <c r="AC33" i="15"/>
  <c r="AC25" i="15"/>
  <c r="AC23" i="15"/>
  <c r="AC1053" i="15"/>
  <c r="AC1038" i="15"/>
  <c r="AC1036" i="15"/>
  <c r="AC1021" i="15"/>
  <c r="AC1016" i="15"/>
  <c r="AC993" i="15"/>
  <c r="AC980" i="15"/>
  <c r="AC962" i="15"/>
  <c r="AC960" i="15"/>
  <c r="AC931" i="15"/>
  <c r="AC1060" i="15"/>
  <c r="AC1040" i="15"/>
  <c r="AC1014" i="15"/>
  <c r="AC999" i="15"/>
  <c r="AC1032" i="15"/>
  <c r="AC1007" i="15"/>
  <c r="AC964" i="15"/>
  <c r="AC869" i="15"/>
  <c r="AC850" i="15"/>
  <c r="AC791" i="15"/>
  <c r="AC723" i="15"/>
  <c r="AC707" i="15"/>
  <c r="AC654" i="15"/>
  <c r="AC355" i="15"/>
  <c r="AC223" i="15"/>
  <c r="AC190" i="15"/>
  <c r="AC181" i="15"/>
  <c r="AC163" i="15"/>
  <c r="AC157" i="15"/>
  <c r="AC154" i="15"/>
  <c r="AC140" i="15"/>
  <c r="AC138" i="15"/>
  <c r="AC132" i="15"/>
  <c r="AC131" i="15"/>
  <c r="AC118" i="15"/>
  <c r="AC112" i="15"/>
  <c r="AC101" i="15"/>
  <c r="AC100" i="15"/>
  <c r="AC73" i="15"/>
  <c r="AC63" i="15"/>
  <c r="AC31" i="15"/>
  <c r="AC1034" i="15"/>
  <c r="AC1029" i="15"/>
  <c r="AC1019" i="15"/>
  <c r="AC1006" i="15"/>
  <c r="AC1000" i="15"/>
  <c r="AC987" i="15"/>
  <c r="AC973" i="15"/>
  <c r="AC971" i="15"/>
  <c r="AC957" i="15"/>
  <c r="AC911" i="15"/>
  <c r="AC848" i="15"/>
  <c r="AC832" i="15"/>
  <c r="AC831" i="15"/>
  <c r="AC823" i="15"/>
  <c r="AC785" i="15"/>
  <c r="AC856" i="15"/>
  <c r="AC839" i="15"/>
  <c r="AC156" i="15"/>
  <c r="AC155" i="15"/>
  <c r="AC139" i="15"/>
  <c r="AC130" i="15"/>
  <c r="AC119" i="15"/>
  <c r="AC92" i="15"/>
  <c r="AC20" i="15"/>
  <c r="AC1058" i="15"/>
  <c r="AC1027" i="15"/>
  <c r="AC956" i="15"/>
  <c r="AC924" i="15"/>
  <c r="AC829" i="15"/>
  <c r="AC816" i="15"/>
  <c r="AC805" i="15"/>
  <c r="AC802" i="15"/>
  <c r="AC780" i="15"/>
  <c r="AC720" i="15"/>
  <c r="AC719" i="15"/>
  <c r="AC704" i="15"/>
  <c r="AC689" i="15"/>
  <c r="AC675" i="15"/>
  <c r="AC674" i="15"/>
  <c r="AC651" i="15"/>
  <c r="AC636" i="15"/>
  <c r="AC600" i="15"/>
  <c r="AC592" i="15"/>
  <c r="AC590" i="15"/>
  <c r="AC546" i="15"/>
  <c r="AC537" i="15"/>
  <c r="AC436" i="15"/>
  <c r="AC435" i="15"/>
  <c r="AC433" i="15"/>
  <c r="AC424" i="15"/>
  <c r="AC423" i="15"/>
  <c r="AC422" i="15"/>
  <c r="AC417" i="15"/>
  <c r="AC416" i="15"/>
  <c r="AC408" i="15"/>
  <c r="AC383" i="15"/>
  <c r="AC381" i="15"/>
  <c r="AC366" i="15"/>
  <c r="AC351" i="15"/>
  <c r="AC344" i="15"/>
  <c r="AC335" i="15"/>
  <c r="AC331" i="15"/>
  <c r="AC316" i="15"/>
  <c r="AC309" i="15"/>
  <c r="AC305" i="15"/>
  <c r="AC278" i="15"/>
  <c r="AC276" i="15"/>
  <c r="AC264" i="15"/>
  <c r="AC245" i="15"/>
  <c r="AC240" i="15"/>
  <c r="AC231" i="15"/>
  <c r="AC221" i="15"/>
  <c r="AC965" i="15"/>
  <c r="AC922" i="15"/>
  <c r="AC778" i="15"/>
  <c r="AC536" i="15"/>
  <c r="AC318" i="15"/>
  <c r="AC280" i="15"/>
  <c r="AC120" i="15"/>
  <c r="AC15" i="15"/>
  <c r="AC983" i="15"/>
  <c r="AC963" i="15"/>
  <c r="AC910" i="15"/>
  <c r="AC903" i="15"/>
  <c r="AC890" i="15"/>
  <c r="AC846" i="15"/>
  <c r="AC824" i="15"/>
  <c r="AC804" i="15"/>
  <c r="AC735" i="15"/>
  <c r="AC734" i="15"/>
  <c r="AC718" i="15"/>
  <c r="AC677" i="15"/>
  <c r="AC644" i="15"/>
  <c r="AC628" i="15"/>
  <c r="AC589" i="15"/>
  <c r="AC555" i="15"/>
  <c r="AC545" i="15"/>
  <c r="AC538" i="15"/>
  <c r="AC532" i="15"/>
  <c r="AC528" i="15"/>
  <c r="AC524" i="15"/>
  <c r="AC428" i="15"/>
  <c r="AC425" i="15"/>
  <c r="AC400" i="15"/>
  <c r="AC391" i="15"/>
  <c r="AC389" i="15"/>
  <c r="AC367" i="15"/>
  <c r="AC356" i="15"/>
  <c r="AC342" i="15"/>
  <c r="AC333" i="15"/>
  <c r="AC325" i="15"/>
  <c r="AC314" i="15"/>
  <c r="AC307" i="15"/>
  <c r="AC252" i="15"/>
  <c r="AC243" i="15"/>
  <c r="AC147" i="15"/>
  <c r="AC121" i="15"/>
  <c r="AC111" i="15"/>
  <c r="AC98" i="15"/>
  <c r="AC89" i="15"/>
  <c r="AC65" i="15"/>
  <c r="AC57" i="15"/>
  <c r="AC1044" i="15"/>
  <c r="AC813" i="15"/>
  <c r="AC755" i="15"/>
  <c r="AC754" i="15"/>
  <c r="AC721" i="15"/>
  <c r="AC705" i="15"/>
  <c r="AC688" i="15"/>
  <c r="AC687" i="15"/>
  <c r="AC676" i="15"/>
  <c r="AC655" i="15"/>
  <c r="AC632" i="15"/>
  <c r="AC598" i="15"/>
  <c r="AC597" i="15"/>
  <c r="AC595" i="15"/>
  <c r="AC587" i="15"/>
  <c r="AC552" i="15"/>
  <c r="AC534" i="15"/>
  <c r="AC516" i="15"/>
  <c r="AC409" i="15"/>
  <c r="AC399" i="15"/>
  <c r="AC397" i="15"/>
  <c r="AC384" i="15"/>
  <c r="AC362" i="15"/>
  <c r="AC350" i="15"/>
  <c r="AC292" i="15"/>
  <c r="AC254" i="15"/>
  <c r="AC233" i="15"/>
  <c r="AC219" i="15"/>
  <c r="AC189" i="15"/>
  <c r="AC295" i="15"/>
  <c r="AC640" i="15"/>
  <c r="AC542" i="15"/>
  <c r="AC439" i="15"/>
  <c r="AC415" i="15"/>
  <c r="AC357" i="15"/>
  <c r="AC270" i="15"/>
  <c r="AC177" i="15"/>
  <c r="AC168" i="15"/>
  <c r="AC149" i="15"/>
  <c r="AC146" i="15"/>
  <c r="AC137" i="15"/>
  <c r="AC128" i="15"/>
  <c r="AC126" i="15"/>
  <c r="AC117" i="15"/>
  <c r="AC97" i="15"/>
  <c r="AC94" i="15"/>
  <c r="AC78" i="15"/>
  <c r="AC46" i="15"/>
  <c r="AC1033" i="15"/>
  <c r="AC1010" i="15"/>
  <c r="AC1008" i="15"/>
  <c r="AC996" i="15"/>
  <c r="AC982" i="15"/>
  <c r="AC970" i="15"/>
  <c r="AC958" i="15"/>
  <c r="AC954" i="15"/>
  <c r="AC949" i="15"/>
  <c r="AC936" i="15"/>
  <c r="AC918" i="15"/>
  <c r="AC913" i="15"/>
  <c r="AC912" i="15"/>
  <c r="AC898" i="15"/>
  <c r="AC875" i="15"/>
  <c r="AC836" i="15"/>
  <c r="AC830" i="15"/>
  <c r="AC767" i="15"/>
  <c r="AC751" i="15"/>
  <c r="AC743" i="15"/>
  <c r="AC701" i="15"/>
  <c r="AC682" i="15"/>
  <c r="AC672" i="15"/>
  <c r="AC660" i="15"/>
  <c r="AC642" i="15"/>
  <c r="AC641" i="15"/>
  <c r="AC638" i="15"/>
  <c r="AC637" i="15"/>
  <c r="AC633" i="15"/>
  <c r="AC626" i="15"/>
  <c r="AC616" i="15"/>
  <c r="AC612" i="15"/>
  <c r="AC549" i="15"/>
  <c r="AC514" i="15"/>
  <c r="AC507" i="15"/>
  <c r="AC498" i="15"/>
  <c r="AC482" i="15"/>
  <c r="AC466" i="15"/>
  <c r="AC458" i="15"/>
  <c r="AC442" i="15"/>
  <c r="AC438" i="15"/>
  <c r="AC406" i="15"/>
  <c r="AC345" i="15"/>
  <c r="AC322" i="15"/>
  <c r="AC317" i="15"/>
  <c r="AC294" i="15"/>
  <c r="AC273" i="15"/>
  <c r="AC271" i="15"/>
  <c r="AC255" i="15"/>
  <c r="AC248" i="15"/>
  <c r="AC206" i="15"/>
  <c r="AC197" i="15"/>
  <c r="AC125" i="15"/>
  <c r="AC115" i="15"/>
  <c r="AC106" i="15"/>
  <c r="AC88" i="15"/>
  <c r="AC83" i="15"/>
  <c r="AC80" i="15"/>
  <c r="AC64" i="15"/>
  <c r="AC48" i="15"/>
  <c r="AC45" i="15"/>
  <c r="AC40" i="15"/>
  <c r="AC1059" i="15"/>
  <c r="AC738" i="15"/>
  <c r="AC1004" i="15"/>
  <c r="AC891" i="15"/>
  <c r="AC541" i="15"/>
  <c r="AC440" i="15"/>
  <c r="AC405" i="15"/>
  <c r="AC392" i="15"/>
  <c r="AC207" i="15"/>
  <c r="AC180" i="15"/>
  <c r="AC153" i="15"/>
  <c r="AC135" i="15"/>
  <c r="AC129" i="15"/>
  <c r="AC109" i="15"/>
  <c r="AC86" i="15"/>
  <c r="AC70" i="15"/>
  <c r="AC12" i="15"/>
  <c r="AC1042" i="15"/>
  <c r="AC1012" i="15"/>
  <c r="AC1005" i="15"/>
  <c r="AC977" i="15"/>
  <c r="AC959" i="15"/>
  <c r="AC933" i="15"/>
  <c r="AC927" i="15"/>
  <c r="AC926" i="15"/>
  <c r="AC899" i="15"/>
  <c r="AC892" i="15"/>
  <c r="AC887" i="15"/>
  <c r="AC886" i="15"/>
  <c r="AC837" i="15"/>
  <c r="AC796" i="15"/>
  <c r="AC776" i="15"/>
  <c r="AC774" i="15"/>
  <c r="AC769" i="15"/>
  <c r="AC768" i="15"/>
  <c r="AC757" i="15"/>
  <c r="AC756" i="15"/>
  <c r="AC746" i="15"/>
  <c r="AC737" i="15"/>
  <c r="AC671" i="15"/>
  <c r="AC670" i="15"/>
  <c r="AC630" i="15"/>
  <c r="AC547" i="15"/>
  <c r="AC543" i="15"/>
  <c r="AC539" i="15"/>
  <c r="AC526" i="15"/>
  <c r="AC517" i="15"/>
  <c r="AC513" i="15"/>
  <c r="AC510" i="15"/>
  <c r="AC499" i="15"/>
  <c r="AC494" i="15"/>
  <c r="AC483" i="15"/>
  <c r="AC467" i="15"/>
  <c r="AC463" i="15"/>
  <c r="AC462" i="15"/>
  <c r="AC426" i="15"/>
  <c r="AC390" i="15"/>
  <c r="AC368" i="15"/>
  <c r="AC347" i="15"/>
  <c r="AC338" i="15"/>
  <c r="AC327" i="15"/>
  <c r="AC319" i="15"/>
  <c r="AC285" i="15"/>
  <c r="AC283" i="15"/>
  <c r="AC242" i="15"/>
  <c r="AC218" i="15"/>
  <c r="AC200" i="15"/>
  <c r="AC164" i="15"/>
  <c r="AC161" i="15"/>
  <c r="AC159" i="15"/>
  <c r="AC145" i="15"/>
  <c r="AC143" i="15"/>
  <c r="AC96" i="15"/>
  <c r="AC75" i="15"/>
  <c r="AC69" i="15"/>
  <c r="AC67" i="15"/>
  <c r="AC53" i="15"/>
  <c r="AC51" i="15"/>
  <c r="AC1018" i="15"/>
  <c r="AC1066" i="15"/>
  <c r="AC160" i="15"/>
  <c r="AC39" i="15"/>
  <c r="AC17" i="15"/>
  <c r="AC849" i="15"/>
  <c r="AC821" i="15"/>
  <c r="AC815" i="15"/>
  <c r="AC686" i="15"/>
  <c r="AC512" i="15"/>
  <c r="AC427" i="15"/>
  <c r="AC407" i="15"/>
  <c r="AC289" i="15"/>
  <c r="AC277" i="15"/>
  <c r="AC258" i="15"/>
  <c r="AC192" i="15"/>
  <c r="AC175" i="15"/>
  <c r="AC62" i="15"/>
  <c r="AC38" i="15"/>
  <c r="AC991" i="15"/>
  <c r="AC986" i="15"/>
  <c r="AC984" i="15"/>
  <c r="AC945" i="15"/>
  <c r="AC944" i="15"/>
  <c r="AC941" i="15"/>
  <c r="AC937" i="15"/>
  <c r="AC932" i="15"/>
  <c r="AC905" i="15"/>
  <c r="AC882" i="15"/>
  <c r="AC879" i="15"/>
  <c r="AC844" i="15"/>
  <c r="AC842" i="15"/>
  <c r="AC835" i="15"/>
  <c r="AC822" i="15"/>
  <c r="AC795" i="15"/>
  <c r="AC775" i="15"/>
  <c r="AC742" i="15"/>
  <c r="AC731" i="15"/>
  <c r="AC716" i="15"/>
  <c r="AC714" i="15"/>
  <c r="AC700" i="15"/>
  <c r="AC698" i="15"/>
  <c r="AC683" i="15"/>
  <c r="AC673" i="15"/>
  <c r="AC645" i="15"/>
  <c r="AC634" i="15"/>
  <c r="AC629" i="15"/>
  <c r="AC608" i="15"/>
  <c r="AC509" i="15"/>
  <c r="AC503" i="15"/>
  <c r="AC495" i="15"/>
  <c r="AC490" i="15"/>
  <c r="AC487" i="15"/>
  <c r="AC479" i="15"/>
  <c r="AC478" i="15"/>
  <c r="AC471" i="15"/>
  <c r="AC455" i="15"/>
  <c r="AC434" i="15"/>
  <c r="AC382" i="15"/>
  <c r="AC363" i="15"/>
  <c r="AC332" i="15"/>
  <c r="AC303" i="15"/>
  <c r="AC301" i="15"/>
  <c r="AC299" i="15"/>
  <c r="AC288" i="15"/>
  <c r="AC236" i="15"/>
  <c r="AC194" i="15"/>
  <c r="AC187" i="15"/>
  <c r="AC186" i="15"/>
  <c r="AC174" i="15"/>
  <c r="AC134" i="15"/>
  <c r="AC124" i="15"/>
  <c r="AC123" i="15"/>
  <c r="AC116" i="15"/>
  <c r="AC108" i="15"/>
  <c r="AC93" i="15"/>
  <c r="AC77" i="15"/>
  <c r="AC72" i="15"/>
  <c r="AC61" i="15"/>
  <c r="AC414" i="15"/>
  <c r="AC326" i="15"/>
  <c r="AC216" i="15"/>
  <c r="AC195" i="15"/>
  <c r="AC162" i="15"/>
  <c r="AC127" i="15"/>
  <c r="AC975" i="15"/>
  <c r="AC955" i="15"/>
  <c r="AC952" i="15"/>
  <c r="AC904" i="15"/>
  <c r="AC893" i="15"/>
  <c r="AC874" i="15"/>
  <c r="AC834" i="15"/>
  <c r="AC794" i="15"/>
  <c r="AC777" i="15"/>
  <c r="AC750" i="15"/>
  <c r="AC730" i="15"/>
  <c r="AC522" i="15"/>
  <c r="AC521" i="15"/>
  <c r="AC486" i="15"/>
  <c r="AC352" i="15"/>
  <c r="AC296" i="15"/>
  <c r="AC257" i="15"/>
  <c r="AC144" i="15"/>
  <c r="AC56" i="15"/>
  <c r="AC37" i="15"/>
  <c r="AC24" i="15"/>
  <c r="AC16" i="15"/>
  <c r="AC14" i="15"/>
  <c r="AC1067" i="15"/>
  <c r="AC1057" i="15"/>
  <c r="AC1055" i="15"/>
  <c r="AC1037" i="15"/>
  <c r="AC997" i="15"/>
  <c r="AC992" i="15"/>
  <c r="AC974" i="15"/>
  <c r="AC972" i="15"/>
  <c r="AC946" i="15"/>
  <c r="AC938" i="15"/>
  <c r="AC915" i="15"/>
  <c r="AC881" i="15"/>
  <c r="AC871" i="15"/>
  <c r="AC866" i="15"/>
  <c r="AC863" i="15"/>
  <c r="AC862" i="15"/>
  <c r="AC855" i="15"/>
  <c r="AC828" i="15"/>
  <c r="AC827" i="15"/>
  <c r="AC820" i="15"/>
  <c r="AC817" i="15"/>
  <c r="AC789" i="15"/>
  <c r="AC752" i="15"/>
  <c r="AC749" i="15"/>
  <c r="AC748" i="15"/>
  <c r="AC733" i="15"/>
  <c r="AC732" i="15"/>
  <c r="AC726" i="15"/>
  <c r="AC710" i="15"/>
  <c r="AC694" i="15"/>
  <c r="AC681" i="15"/>
  <c r="AC665" i="15"/>
  <c r="AC662" i="15"/>
  <c r="AC652" i="15"/>
  <c r="AC631" i="15"/>
  <c r="AC625" i="15"/>
  <c r="AC617" i="15"/>
  <c r="AC613" i="15"/>
  <c r="AC610" i="15"/>
  <c r="AC609" i="15"/>
  <c r="AC606" i="15"/>
  <c r="AC601" i="15"/>
  <c r="AC594" i="15"/>
  <c r="AC593" i="15"/>
  <c r="AC588" i="15"/>
  <c r="AC585" i="15"/>
  <c r="AC531" i="15"/>
  <c r="AC523" i="15"/>
  <c r="AC515" i="15"/>
  <c r="AC511" i="15"/>
  <c r="AC504" i="15"/>
  <c r="AC488" i="15"/>
  <c r="AC484" i="15"/>
  <c r="AC481" i="15"/>
  <c r="AC448" i="15"/>
  <c r="AC444" i="15"/>
  <c r="AC441" i="15"/>
  <c r="AC412" i="15"/>
  <c r="AC401" i="15"/>
  <c r="AC395" i="15"/>
  <c r="AC393" i="15"/>
  <c r="AC380" i="15"/>
  <c r="AC376" i="15"/>
  <c r="AC372" i="15"/>
  <c r="AC371" i="15"/>
  <c r="AC370" i="15"/>
  <c r="AC365" i="15"/>
  <c r="AC359" i="15"/>
  <c r="AC354" i="15"/>
  <c r="AC343" i="15"/>
  <c r="AC961" i="15"/>
  <c r="AC520" i="15"/>
  <c r="AC437" i="15"/>
  <c r="AC361" i="15"/>
  <c r="AC225" i="15"/>
  <c r="AC165" i="15"/>
  <c r="AC152" i="15"/>
  <c r="AC54" i="15"/>
  <c r="AC22" i="15"/>
  <c r="AC953" i="15"/>
  <c r="AC940" i="15"/>
  <c r="AC919" i="15"/>
  <c r="AC883" i="15"/>
  <c r="AC878" i="15"/>
  <c r="AC814" i="15"/>
  <c r="AC797" i="15"/>
  <c r="AC736" i="15"/>
  <c r="AC664" i="15"/>
  <c r="AC620" i="15"/>
  <c r="AC604" i="15"/>
  <c r="AC533" i="15"/>
  <c r="AC491" i="15"/>
  <c r="AC454" i="15"/>
  <c r="AC451" i="15"/>
  <c r="AC446" i="15"/>
  <c r="AC443" i="15"/>
  <c r="AC266" i="15"/>
  <c r="AC260" i="15"/>
  <c r="AC226" i="15"/>
  <c r="AC224" i="15"/>
  <c r="AC188" i="15"/>
  <c r="AC107" i="15"/>
  <c r="AC91" i="15"/>
  <c r="AC43" i="15"/>
  <c r="AC35" i="15"/>
  <c r="AC21" i="15"/>
  <c r="AC1063" i="15"/>
  <c r="AC1017" i="15"/>
  <c r="AC1001" i="15"/>
  <c r="AC990" i="15"/>
  <c r="AC950" i="15"/>
  <c r="AC947" i="15"/>
  <c r="AC939" i="15"/>
  <c r="AC921" i="15"/>
  <c r="AC914" i="15"/>
  <c r="AC901" i="15"/>
  <c r="AC895" i="15"/>
  <c r="AC894" i="15"/>
  <c r="AC880" i="15"/>
  <c r="AC858" i="15"/>
  <c r="AC825" i="15"/>
  <c r="AC787" i="15"/>
  <c r="AC783" i="15"/>
  <c r="AC782" i="15"/>
  <c r="AC762" i="15"/>
  <c r="AC753" i="15"/>
  <c r="AC727" i="15"/>
  <c r="AC712" i="15"/>
  <c r="AC711" i="15"/>
  <c r="AC696" i="15"/>
  <c r="AC695" i="15"/>
  <c r="AC684" i="15"/>
  <c r="AC669" i="15"/>
  <c r="AC661" i="15"/>
  <c r="AC658" i="15"/>
  <c r="AC643" i="15"/>
  <c r="AC635" i="15"/>
  <c r="AC497" i="15"/>
  <c r="AC493" i="15"/>
  <c r="AC492" i="15"/>
  <c r="AC489" i="15"/>
  <c r="AC477" i="15"/>
  <c r="AC476" i="15"/>
  <c r="AC469" i="15"/>
  <c r="AC468" i="15"/>
  <c r="AC465" i="15"/>
  <c r="AC461" i="15"/>
  <c r="AC460" i="15"/>
  <c r="AC457" i="15"/>
  <c r="AC419" i="15"/>
  <c r="AC418" i="15"/>
  <c r="AC404" i="15"/>
  <c r="AC403" i="15"/>
  <c r="AC385" i="15"/>
  <c r="AC379" i="15"/>
  <c r="AC377" i="15"/>
  <c r="AC375" i="15"/>
  <c r="AC353" i="15"/>
  <c r="AC349" i="15"/>
  <c r="AC341" i="15"/>
  <c r="AC339" i="15"/>
  <c r="AC430" i="15"/>
  <c r="AC386" i="15"/>
  <c r="AC234" i="15"/>
  <c r="AC282" i="15"/>
  <c r="AC209" i="15"/>
  <c r="AC198" i="15"/>
  <c r="AC1026" i="15"/>
  <c r="AC948" i="15"/>
  <c r="AC843" i="15"/>
  <c r="AC624" i="15"/>
  <c r="AC535" i="15"/>
  <c r="AC529" i="15"/>
  <c r="AC525" i="15"/>
  <c r="AC502" i="15"/>
  <c r="AC475" i="15"/>
  <c r="AC459" i="15"/>
  <c r="AC398" i="15"/>
  <c r="AC321" i="15"/>
  <c r="AC230" i="15"/>
  <c r="AC212" i="15"/>
  <c r="AC148" i="15"/>
  <c r="AC114" i="15"/>
  <c r="AC59" i="15"/>
  <c r="AC1069" i="15"/>
  <c r="AC1065" i="15"/>
  <c r="AC1035" i="15"/>
  <c r="AC1031" i="15"/>
  <c r="AC1028" i="15"/>
  <c r="AC1020" i="15"/>
  <c r="AC1013" i="15"/>
  <c r="AC1009" i="15"/>
  <c r="AC988" i="15"/>
  <c r="AC985" i="15"/>
  <c r="AC981" i="15"/>
  <c r="AC979" i="15"/>
  <c r="AC969" i="15"/>
  <c r="AC942" i="15"/>
  <c r="AC934" i="15"/>
  <c r="AC928" i="15"/>
  <c r="AC920" i="15"/>
  <c r="AC907" i="15"/>
  <c r="AC900" i="15"/>
  <c r="AC889" i="15"/>
  <c r="AC884" i="15"/>
  <c r="AC870" i="15"/>
  <c r="AC859" i="15"/>
  <c r="AC854" i="15"/>
  <c r="AC819" i="15"/>
  <c r="AC812" i="15"/>
  <c r="AC808" i="15"/>
  <c r="AC807" i="15"/>
  <c r="AC788" i="15"/>
  <c r="AC786" i="15"/>
  <c r="AC765" i="15"/>
  <c r="AC764" i="15"/>
  <c r="AC745" i="15"/>
  <c r="AC744" i="15"/>
  <c r="AC728" i="15"/>
  <c r="AC713" i="15"/>
  <c r="AC697" i="15"/>
  <c r="AC685" i="15"/>
  <c r="AC678" i="15"/>
  <c r="AC656" i="15"/>
  <c r="AC639" i="15"/>
  <c r="AC621" i="15"/>
  <c r="AC618" i="15"/>
  <c r="AC614" i="15"/>
  <c r="AC605" i="15"/>
  <c r="AC602" i="15"/>
  <c r="AC586" i="15"/>
  <c r="AC519" i="15"/>
  <c r="AC501" i="15"/>
  <c r="AC500" i="15"/>
  <c r="AC496" i="15"/>
  <c r="AC480" i="15"/>
  <c r="AC464" i="15"/>
  <c r="AC456" i="15"/>
  <c r="AC453" i="15"/>
  <c r="AC449" i="15"/>
  <c r="AC445" i="15"/>
  <c r="AC432" i="15"/>
  <c r="AC411" i="15"/>
  <c r="AC410" i="15"/>
  <c r="AC388" i="15"/>
  <c r="AC369" i="15"/>
  <c r="AC364" i="15"/>
  <c r="AC358" i="15"/>
  <c r="AC348" i="15"/>
  <c r="AC989" i="15"/>
  <c r="AC228" i="15"/>
  <c r="AC699" i="15"/>
  <c r="AC450" i="15"/>
  <c r="AC85" i="15"/>
  <c r="AC994" i="15"/>
  <c r="AC968" i="15"/>
  <c r="AC951" i="15"/>
  <c r="AC943" i="15"/>
  <c r="AC935" i="15"/>
  <c r="AC809" i="15"/>
  <c r="AC763" i="15"/>
  <c r="AC679" i="15"/>
  <c r="AC668" i="15"/>
  <c r="AC591" i="15"/>
  <c r="AC429" i="15"/>
  <c r="AC387" i="15"/>
  <c r="AC323" i="15"/>
  <c r="AC300" i="15"/>
  <c r="AC297" i="15"/>
  <c r="AC290" i="15"/>
  <c r="AC284" i="15"/>
  <c r="AC267" i="15"/>
  <c r="AC263" i="15"/>
  <c r="AC238" i="15"/>
  <c r="AC220" i="15"/>
  <c r="AC215" i="15"/>
  <c r="AC205" i="15"/>
  <c r="AC196" i="15"/>
  <c r="AC191" i="15"/>
  <c r="AC185" i="15"/>
  <c r="AC182" i="15"/>
  <c r="AC172" i="15"/>
  <c r="AC167" i="15"/>
  <c r="AC141" i="15"/>
  <c r="AC133" i="15"/>
  <c r="AC104" i="15"/>
  <c r="AC66" i="15"/>
  <c r="AC13" i="15"/>
  <c r="AC781" i="15"/>
  <c r="AC766" i="15"/>
  <c r="AC19" i="15"/>
  <c r="AC596" i="15"/>
  <c r="AC452" i="15"/>
  <c r="AC373" i="15"/>
  <c r="AC330" i="15"/>
  <c r="AC308" i="15"/>
  <c r="AC281" i="15"/>
  <c r="AC279" i="15"/>
  <c r="AC193" i="15"/>
  <c r="AC179" i="15"/>
  <c r="AC171" i="15"/>
  <c r="AC102" i="15"/>
  <c r="AC58" i="15"/>
  <c r="AC715" i="15"/>
  <c r="AC474" i="15"/>
  <c r="AC470" i="15"/>
  <c r="AC888" i="15"/>
  <c r="AC885" i="15"/>
  <c r="AC876" i="15"/>
  <c r="AC811" i="15"/>
  <c r="AC667" i="15"/>
  <c r="AC627" i="15"/>
  <c r="AC599" i="15"/>
  <c r="AC472" i="15"/>
  <c r="AC431" i="15"/>
  <c r="AC329" i="15"/>
  <c r="AC313" i="15"/>
  <c r="AC251" i="15"/>
  <c r="AC244" i="15"/>
  <c r="AC232" i="15"/>
  <c r="AC229" i="15"/>
  <c r="AC217" i="15"/>
  <c r="AC214" i="15"/>
  <c r="AC208" i="15"/>
  <c r="AC204" i="15"/>
  <c r="AC202" i="15"/>
  <c r="AC183" i="15"/>
  <c r="AC158" i="15"/>
  <c r="AC151" i="15"/>
  <c r="AC136" i="15"/>
  <c r="AC105" i="15"/>
  <c r="AC90" i="15"/>
  <c r="AC50" i="15"/>
  <c r="AC1023" i="15"/>
  <c r="AC1015" i="15"/>
  <c r="AC877" i="15"/>
  <c r="AC867" i="15"/>
  <c r="AC680" i="15"/>
  <c r="AC648" i="15"/>
  <c r="AC622" i="15"/>
  <c r="AC548" i="15"/>
  <c r="AC421" i="15"/>
  <c r="AC396" i="15"/>
  <c r="AC336" i="15"/>
  <c r="AC328" i="15"/>
  <c r="AC311" i="15"/>
  <c r="AC241" i="15"/>
  <c r="AC239" i="15"/>
  <c r="AC227" i="15"/>
  <c r="AC170" i="15"/>
  <c r="AC122" i="15"/>
  <c r="AC113" i="15"/>
  <c r="AC902" i="15"/>
  <c r="AC287" i="15"/>
  <c r="AC30" i="15"/>
  <c r="AC530" i="15"/>
  <c r="AC518" i="15"/>
  <c r="AC447" i="15"/>
  <c r="AC142" i="15"/>
  <c r="AC29" i="15"/>
  <c r="AC27" i="15"/>
  <c r="AC1025" i="15"/>
  <c r="AC929" i="15"/>
  <c r="AC784" i="15"/>
  <c r="AC729" i="15"/>
  <c r="AC646" i="15"/>
  <c r="AC527" i="15"/>
  <c r="AC473" i="15"/>
  <c r="AC420" i="15"/>
  <c r="AC413" i="15"/>
  <c r="AC334" i="15"/>
  <c r="AC315" i="15"/>
  <c r="AC310" i="15"/>
  <c r="AC306" i="15"/>
  <c r="AC269" i="15"/>
  <c r="AC250" i="15"/>
  <c r="AC203" i="15"/>
  <c r="AC184" i="15"/>
  <c r="AC173" i="15"/>
  <c r="AC103" i="15"/>
  <c r="AC82" i="15"/>
  <c r="AC74" i="15"/>
  <c r="AC42" i="15"/>
  <c r="AC34" i="15"/>
  <c r="AC26" i="15"/>
  <c r="AC11" i="15"/>
  <c r="AC298" i="15"/>
  <c r="AC747" i="15"/>
  <c r="AC717" i="15"/>
  <c r="AC32" i="15"/>
  <c r="AC906" i="15"/>
  <c r="AC806" i="15"/>
  <c r="AC666" i="15"/>
  <c r="AC485" i="15"/>
  <c r="AC262" i="15"/>
  <c r="AC176" i="15"/>
  <c r="AC18" i="15"/>
  <c r="AC577" i="15"/>
  <c r="AC569" i="15"/>
  <c r="AC575" i="15"/>
  <c r="AC574" i="15"/>
  <c r="AC578" i="15"/>
  <c r="AC579" i="15"/>
  <c r="AC560" i="15"/>
  <c r="AC558" i="15"/>
  <c r="AC566" i="15"/>
  <c r="AC572" i="15"/>
  <c r="AC562" i="15"/>
  <c r="AC576" i="15"/>
  <c r="AC580" i="15"/>
  <c r="AC567" i="15"/>
  <c r="AC563" i="15"/>
  <c r="AC557" i="15"/>
  <c r="AC582" i="15"/>
  <c r="AC559" i="15"/>
  <c r="AC565" i="15"/>
  <c r="AC561" i="15"/>
  <c r="AC583" i="15"/>
  <c r="AC568" i="15"/>
  <c r="AC584" i="15"/>
  <c r="AC564" i="15"/>
  <c r="AC556" i="15"/>
  <c r="AC571" i="15"/>
  <c r="AC570" i="15"/>
  <c r="AC581" i="15"/>
  <c r="AC573" i="15"/>
  <c r="AD1036" i="15"/>
  <c r="AD1033" i="15"/>
  <c r="AD1001" i="15"/>
  <c r="AD988" i="15"/>
  <c r="AD905" i="15"/>
  <c r="AD892" i="15"/>
  <c r="AD889" i="15"/>
  <c r="AD875" i="15"/>
  <c r="AD857" i="15"/>
  <c r="AD844" i="15"/>
  <c r="AD843" i="15"/>
  <c r="AD825" i="15"/>
  <c r="AD812" i="15"/>
  <c r="AD793" i="15"/>
  <c r="AD780" i="15"/>
  <c r="AD779" i="15"/>
  <c r="AD745" i="15"/>
  <c r="AD718" i="15"/>
  <c r="AD714" i="15"/>
  <c r="AD699" i="15"/>
  <c r="AD681" i="15"/>
  <c r="AD654" i="15"/>
  <c r="AD651" i="15"/>
  <c r="AD633" i="15"/>
  <c r="AD622" i="15"/>
  <c r="AD617" i="15"/>
  <c r="AD606" i="15"/>
  <c r="AD603" i="15"/>
  <c r="AD601" i="15"/>
  <c r="AD590" i="15"/>
  <c r="AD585" i="15"/>
  <c r="AD574" i="15"/>
  <c r="AD571" i="15"/>
  <c r="AD569" i="15"/>
  <c r="AD1017" i="15"/>
  <c r="AD1004" i="15"/>
  <c r="AD953" i="15"/>
  <c r="AD939" i="15"/>
  <c r="AD908" i="15"/>
  <c r="AD876" i="15"/>
  <c r="AD860" i="15"/>
  <c r="AD828" i="15"/>
  <c r="AD796" i="15"/>
  <c r="AD764" i="15"/>
  <c r="AD747" i="15"/>
  <c r="AD734" i="15"/>
  <c r="AD715" i="15"/>
  <c r="AD697" i="15"/>
  <c r="AD670" i="15"/>
  <c r="AD666" i="15"/>
  <c r="AD537" i="15"/>
  <c r="AD505" i="15"/>
  <c r="AD1051" i="15"/>
  <c r="AD1020" i="15"/>
  <c r="AD969" i="15"/>
  <c r="AD956" i="15"/>
  <c r="AD937" i="15"/>
  <c r="AD923" i="15"/>
  <c r="AD907" i="15"/>
  <c r="AD763" i="15"/>
  <c r="AD750" i="15"/>
  <c r="AD730" i="15"/>
  <c r="AD713" i="15"/>
  <c r="AD686" i="15"/>
  <c r="AD682" i="15"/>
  <c r="AD667" i="15"/>
  <c r="AD635" i="15"/>
  <c r="AD587" i="15"/>
  <c r="AD558" i="15"/>
  <c r="AD555" i="15"/>
  <c r="AD526" i="15"/>
  <c r="AD523" i="15"/>
  <c r="AD873" i="15"/>
  <c r="AD841" i="15"/>
  <c r="AD809" i="15"/>
  <c r="AD777" i="15"/>
  <c r="AD683" i="15"/>
  <c r="AD542" i="15"/>
  <c r="AD521" i="15"/>
  <c r="AD494" i="15"/>
  <c r="AD450" i="15"/>
  <c r="AD448" i="15"/>
  <c r="AD446" i="15"/>
  <c r="AD434" i="15"/>
  <c r="AD418" i="15"/>
  <c r="AD415" i="15"/>
  <c r="AD386" i="15"/>
  <c r="AD383" i="15"/>
  <c r="AD349" i="15"/>
  <c r="AD333" i="15"/>
  <c r="AD318" i="15"/>
  <c r="AD317" i="15"/>
  <c r="AD303" i="15"/>
  <c r="AD300" i="15"/>
  <c r="AD287" i="15"/>
  <c r="AD270" i="15"/>
  <c r="AD255" i="15"/>
  <c r="AD223" i="15"/>
  <c r="AD222" i="15"/>
  <c r="AD208" i="15"/>
  <c r="AD1067" i="15"/>
  <c r="AD811" i="15"/>
  <c r="AD731" i="15"/>
  <c r="AD507" i="15"/>
  <c r="AD493" i="15"/>
  <c r="AD480" i="15"/>
  <c r="AD479" i="15"/>
  <c r="AD466" i="15"/>
  <c r="AD464" i="15"/>
  <c r="AD463" i="15"/>
  <c r="AD447" i="15"/>
  <c r="AD431" i="15"/>
  <c r="AD430" i="15"/>
  <c r="AD413" i="15"/>
  <c r="AD381" i="15"/>
  <c r="AD304" i="15"/>
  <c r="AD286" i="15"/>
  <c r="AD271" i="15"/>
  <c r="AD256" i="15"/>
  <c r="AD254" i="15"/>
  <c r="AD207" i="15"/>
  <c r="AD921" i="15"/>
  <c r="AD761" i="15"/>
  <c r="AD729" i="15"/>
  <c r="AD702" i="15"/>
  <c r="AD698" i="15"/>
  <c r="AD665" i="15"/>
  <c r="AD638" i="15"/>
  <c r="AD634" i="15"/>
  <c r="AD619" i="15"/>
  <c r="AD553" i="15"/>
  <c r="AD510" i="15"/>
  <c r="AD482" i="15"/>
  <c r="AD461" i="15"/>
  <c r="AD429" i="15"/>
  <c r="AD402" i="15"/>
  <c r="AD397" i="15"/>
  <c r="AD370" i="15"/>
  <c r="AD365" i="15"/>
  <c r="AD350" i="15"/>
  <c r="AD336" i="15"/>
  <c r="AD332" i="15"/>
  <c r="AD319" i="15"/>
  <c r="AD301" i="15"/>
  <c r="AD284" i="15"/>
  <c r="AD268" i="15"/>
  <c r="AD240" i="15"/>
  <c r="AD238" i="15"/>
  <c r="AD237" i="15"/>
  <c r="AD236" i="15"/>
  <c r="AD224" i="15"/>
  <c r="AD221" i="15"/>
  <c r="AD220" i="15"/>
  <c r="AD205" i="15"/>
  <c r="AD985" i="15"/>
  <c r="AD972" i="15"/>
  <c r="AD795" i="15"/>
  <c r="AD650" i="15"/>
  <c r="AD539" i="15"/>
  <c r="AD399" i="15"/>
  <c r="AD269" i="15"/>
  <c r="AD204" i="15"/>
  <c r="AD159" i="15"/>
  <c r="AD136" i="15"/>
  <c r="AD92" i="15"/>
  <c r="AD78" i="15"/>
  <c r="AD61" i="15"/>
  <c r="AD44" i="15"/>
  <c r="AD29" i="15"/>
  <c r="AD1013" i="15"/>
  <c r="AD982" i="15"/>
  <c r="AD936" i="15"/>
  <c r="AD917" i="15"/>
  <c r="AD904" i="15"/>
  <c r="AD902" i="15"/>
  <c r="AD901" i="15"/>
  <c r="AD887" i="15"/>
  <c r="AD872" i="15"/>
  <c r="AD871" i="15"/>
  <c r="AD867" i="15"/>
  <c r="AD856" i="15"/>
  <c r="AD823" i="15"/>
  <c r="AD822" i="15"/>
  <c r="AD808" i="15"/>
  <c r="AD807" i="15"/>
  <c r="AD803" i="15"/>
  <c r="AD792" i="15"/>
  <c r="AD827" i="15"/>
  <c r="AD354" i="15"/>
  <c r="AD302" i="15"/>
  <c r="AD288" i="15"/>
  <c r="AD253" i="15"/>
  <c r="AD239" i="15"/>
  <c r="AD176" i="15"/>
  <c r="AD156" i="15"/>
  <c r="AD140" i="15"/>
  <c r="AD126" i="15"/>
  <c r="AD125" i="15"/>
  <c r="AD110" i="15"/>
  <c r="AD94" i="15"/>
  <c r="AD77" i="15"/>
  <c r="AD62" i="15"/>
  <c r="AD45" i="15"/>
  <c r="AD14" i="15"/>
  <c r="AD966" i="15"/>
  <c r="AD950" i="15"/>
  <c r="AD935" i="15"/>
  <c r="AD934" i="15"/>
  <c r="AD920" i="15"/>
  <c r="AD903" i="15"/>
  <c r="AD853" i="15"/>
  <c r="AD838" i="15"/>
  <c r="AD837" i="15"/>
  <c r="AD819" i="15"/>
  <c r="AD789" i="15"/>
  <c r="AD774" i="15"/>
  <c r="AD773" i="15"/>
  <c r="AD859" i="15"/>
  <c r="AD449" i="15"/>
  <c r="AD334" i="15"/>
  <c r="AD320" i="15"/>
  <c r="AD272" i="15"/>
  <c r="AD206" i="15"/>
  <c r="AD192" i="15"/>
  <c r="AD191" i="15"/>
  <c r="AD173" i="15"/>
  <c r="AD160" i="15"/>
  <c r="AD157" i="15"/>
  <c r="AD108" i="15"/>
  <c r="AD60" i="15"/>
  <c r="AD46" i="15"/>
  <c r="AD30" i="15"/>
  <c r="AD12" i="15"/>
  <c r="AD965" i="15"/>
  <c r="AD919" i="15"/>
  <c r="AD918" i="15"/>
  <c r="AD885" i="15"/>
  <c r="AD855" i="15"/>
  <c r="AD854" i="15"/>
  <c r="AD840" i="15"/>
  <c r="AD839" i="15"/>
  <c r="AD835" i="15"/>
  <c r="AD824" i="15"/>
  <c r="AD790" i="15"/>
  <c r="AD776" i="15"/>
  <c r="AD775" i="15"/>
  <c r="AD891" i="15"/>
  <c r="AD174" i="15"/>
  <c r="AD152" i="15"/>
  <c r="AD142" i="15"/>
  <c r="AD93" i="15"/>
  <c r="AD1014" i="15"/>
  <c r="AD870" i="15"/>
  <c r="AD787" i="15"/>
  <c r="AD744" i="15"/>
  <c r="AD695" i="15"/>
  <c r="AD694" i="15"/>
  <c r="AD664" i="15"/>
  <c r="AD646" i="15"/>
  <c r="AD614" i="15"/>
  <c r="AD582" i="15"/>
  <c r="AD567" i="15"/>
  <c r="AD566" i="15"/>
  <c r="AD552" i="15"/>
  <c r="AD549" i="15"/>
  <c r="AD536" i="15"/>
  <c r="AD535" i="15"/>
  <c r="AD533" i="15"/>
  <c r="AD520" i="15"/>
  <c r="AD517" i="15"/>
  <c r="AD504" i="15"/>
  <c r="AD503" i="15"/>
  <c r="AD501" i="15"/>
  <c r="AD492" i="15"/>
  <c r="AD475" i="15"/>
  <c r="AD460" i="15"/>
  <c r="AD427" i="15"/>
  <c r="AD380" i="15"/>
  <c r="AD296" i="15"/>
  <c r="AD280" i="15"/>
  <c r="AD265" i="15"/>
  <c r="AD200" i="15"/>
  <c r="AD184" i="15"/>
  <c r="AD170" i="15"/>
  <c r="AD138" i="15"/>
  <c r="AD89" i="15"/>
  <c r="AD88" i="15"/>
  <c r="AD72" i="15"/>
  <c r="AD56" i="15"/>
  <c r="AD41" i="15"/>
  <c r="AD26" i="15"/>
  <c r="AD1043" i="15"/>
  <c r="AD1042" i="15"/>
  <c r="AD1025" i="15"/>
  <c r="AD1010" i="15"/>
  <c r="AD994" i="15"/>
  <c r="AD962" i="15"/>
  <c r="AD882" i="15"/>
  <c r="AD868" i="15"/>
  <c r="AD852" i="15"/>
  <c r="AD818" i="15"/>
  <c r="AD804" i="15"/>
  <c r="AD788" i="15"/>
  <c r="AD141" i="15"/>
  <c r="AD28" i="15"/>
  <c r="AD1047" i="15"/>
  <c r="AD869" i="15"/>
  <c r="AD821" i="15"/>
  <c r="AD806" i="15"/>
  <c r="AD743" i="15"/>
  <c r="AD711" i="15"/>
  <c r="AD710" i="15"/>
  <c r="AD680" i="15"/>
  <c r="AD630" i="15"/>
  <c r="AD598" i="15"/>
  <c r="AD478" i="15"/>
  <c r="AD477" i="15"/>
  <c r="AD442" i="15"/>
  <c r="AD428" i="15"/>
  <c r="AD396" i="15"/>
  <c r="AD395" i="15"/>
  <c r="AD394" i="15"/>
  <c r="AD346" i="15"/>
  <c r="AD297" i="15"/>
  <c r="AD281" i="15"/>
  <c r="AD266" i="15"/>
  <c r="AD262" i="15"/>
  <c r="AD248" i="15"/>
  <c r="AD233" i="15"/>
  <c r="AD232" i="15"/>
  <c r="AD216" i="15"/>
  <c r="AD168" i="15"/>
  <c r="AD122" i="15"/>
  <c r="AD73" i="15"/>
  <c r="AD57" i="15"/>
  <c r="AD42" i="15"/>
  <c r="AD25" i="15"/>
  <c r="AD1026" i="15"/>
  <c r="AD1011" i="15"/>
  <c r="AD995" i="15"/>
  <c r="AD979" i="15"/>
  <c r="AD963" i="15"/>
  <c r="AD947" i="15"/>
  <c r="AD915" i="15"/>
  <c r="AD883" i="15"/>
  <c r="AD866" i="15"/>
  <c r="AD836" i="15"/>
  <c r="AD820" i="15"/>
  <c r="AD802" i="15"/>
  <c r="AD379" i="15"/>
  <c r="AD158" i="15"/>
  <c r="AD76" i="15"/>
  <c r="AD888" i="15"/>
  <c r="AD805" i="15"/>
  <c r="AD791" i="15"/>
  <c r="AD760" i="15"/>
  <c r="AD728" i="15"/>
  <c r="AD696" i="15"/>
  <c r="AD663" i="15"/>
  <c r="AD662" i="15"/>
  <c r="AD534" i="15"/>
  <c r="AD502" i="15"/>
  <c r="AD490" i="15"/>
  <c r="AD458" i="15"/>
  <c r="AD444" i="15"/>
  <c r="AD412" i="15"/>
  <c r="AD410" i="15"/>
  <c r="AD363" i="15"/>
  <c r="AD362" i="15"/>
  <c r="AD344" i="15"/>
  <c r="AD329" i="15"/>
  <c r="AD328" i="15"/>
  <c r="AD312" i="15"/>
  <c r="AD298" i="15"/>
  <c r="AD282" i="15"/>
  <c r="AD264" i="15"/>
  <c r="AD249" i="15"/>
  <c r="AD234" i="15"/>
  <c r="AD218" i="15"/>
  <c r="AD217" i="15"/>
  <c r="AD201" i="15"/>
  <c r="AD186" i="15"/>
  <c r="AD169" i="15"/>
  <c r="AD121" i="15"/>
  <c r="AD106" i="15"/>
  <c r="AD90" i="15"/>
  <c r="AD74" i="15"/>
  <c r="AD58" i="15"/>
  <c r="AD24" i="15"/>
  <c r="AD1027" i="15"/>
  <c r="AD978" i="15"/>
  <c r="AD945" i="15"/>
  <c r="AD931" i="15"/>
  <c r="AD900" i="15"/>
  <c r="AD884" i="15"/>
  <c r="AD850" i="15"/>
  <c r="AD786" i="15"/>
  <c r="AD998" i="15"/>
  <c r="AD759" i="15"/>
  <c r="AD712" i="15"/>
  <c r="AD679" i="15"/>
  <c r="AD615" i="15"/>
  <c r="AD600" i="15"/>
  <c r="AD519" i="15"/>
  <c r="AD443" i="15"/>
  <c r="AD345" i="15"/>
  <c r="AD330" i="15"/>
  <c r="AD185" i="15"/>
  <c r="AD153" i="15"/>
  <c r="AD11" i="15"/>
  <c r="AD1041" i="15"/>
  <c r="AD993" i="15"/>
  <c r="AD898" i="15"/>
  <c r="AD834" i="15"/>
  <c r="AD771" i="15"/>
  <c r="AD770" i="15"/>
  <c r="AD756" i="15"/>
  <c r="AD740" i="15"/>
  <c r="AD595" i="15"/>
  <c r="AD548" i="15"/>
  <c r="AD531" i="15"/>
  <c r="AD488" i="15"/>
  <c r="AD472" i="15"/>
  <c r="AD471" i="15"/>
  <c r="AD456" i="15"/>
  <c r="AD423" i="15"/>
  <c r="AD393" i="15"/>
  <c r="AD377" i="15"/>
  <c r="AD361" i="15"/>
  <c r="AD343" i="15"/>
  <c r="AD295" i="15"/>
  <c r="AD277" i="15"/>
  <c r="AD261" i="15"/>
  <c r="AD214" i="15"/>
  <c r="AD198" i="15"/>
  <c r="AD166" i="15"/>
  <c r="AD165" i="15"/>
  <c r="AD150" i="15"/>
  <c r="AD149" i="15"/>
  <c r="AD133" i="15"/>
  <c r="AD102" i="15"/>
  <c r="AD101" i="15"/>
  <c r="AD54" i="15"/>
  <c r="AD37" i="15"/>
  <c r="AD22" i="15"/>
  <c r="AD1054" i="15"/>
  <c r="AD124" i="15"/>
  <c r="AD109" i="15"/>
  <c r="AD886" i="15"/>
  <c r="AD678" i="15"/>
  <c r="AD648" i="15"/>
  <c r="AD599" i="15"/>
  <c r="AD584" i="15"/>
  <c r="AD568" i="15"/>
  <c r="AD518" i="15"/>
  <c r="AD364" i="15"/>
  <c r="AD202" i="15"/>
  <c r="AD120" i="15"/>
  <c r="AD977" i="15"/>
  <c r="AD757" i="15"/>
  <c r="AD741" i="15"/>
  <c r="AD725" i="15"/>
  <c r="AD709" i="15"/>
  <c r="AD708" i="15"/>
  <c r="AD707" i="15"/>
  <c r="AD677" i="15"/>
  <c r="AD676" i="15"/>
  <c r="AD675" i="15"/>
  <c r="AD644" i="15"/>
  <c r="AD627" i="15"/>
  <c r="AD613" i="15"/>
  <c r="AD612" i="15"/>
  <c r="AD581" i="15"/>
  <c r="AD580" i="15"/>
  <c r="AD565" i="15"/>
  <c r="AD564" i="15"/>
  <c r="AD489" i="15"/>
  <c r="AD473" i="15"/>
  <c r="AD457" i="15"/>
  <c r="AD441" i="15"/>
  <c r="AD309" i="15"/>
  <c r="AD258" i="15"/>
  <c r="AD247" i="15"/>
  <c r="AD242" i="15"/>
  <c r="AD231" i="15"/>
  <c r="AD215" i="15"/>
  <c r="AD213" i="15"/>
  <c r="AD197" i="15"/>
  <c r="AD181" i="15"/>
  <c r="AD118" i="15"/>
  <c r="AD86" i="15"/>
  <c r="AD68" i="15"/>
  <c r="AD38" i="15"/>
  <c r="AD36" i="15"/>
  <c r="AD1063" i="15"/>
  <c r="AD1055" i="15"/>
  <c r="AD1039" i="15"/>
  <c r="AD285" i="15"/>
  <c r="AD189" i="15"/>
  <c r="AD175" i="15"/>
  <c r="AD647" i="15"/>
  <c r="AD632" i="15"/>
  <c r="AD583" i="15"/>
  <c r="AD551" i="15"/>
  <c r="AD491" i="15"/>
  <c r="AD459" i="15"/>
  <c r="AD426" i="15"/>
  <c r="AD411" i="15"/>
  <c r="AD378" i="15"/>
  <c r="AD314" i="15"/>
  <c r="AD137" i="15"/>
  <c r="AD105" i="15"/>
  <c r="AD1059" i="15"/>
  <c r="AD961" i="15"/>
  <c r="AD929" i="15"/>
  <c r="AD916" i="15"/>
  <c r="AD628" i="15"/>
  <c r="AD611" i="15"/>
  <c r="AD597" i="15"/>
  <c r="AD596" i="15"/>
  <c r="AD563" i="15"/>
  <c r="AD515" i="15"/>
  <c r="AD500" i="15"/>
  <c r="AD497" i="15"/>
  <c r="AD440" i="15"/>
  <c r="AD424" i="15"/>
  <c r="AD392" i="15"/>
  <c r="AD375" i="15"/>
  <c r="AD359" i="15"/>
  <c r="AD341" i="15"/>
  <c r="AD326" i="15"/>
  <c r="AD311" i="15"/>
  <c r="AD310" i="15"/>
  <c r="AD294" i="15"/>
  <c r="AD293" i="15"/>
  <c r="AD263" i="15"/>
  <c r="AD245" i="15"/>
  <c r="AD199" i="15"/>
  <c r="AD182" i="15"/>
  <c r="AD148" i="15"/>
  <c r="AD134" i="15"/>
  <c r="AD100" i="15"/>
  <c r="AD85" i="15"/>
  <c r="AD69" i="15"/>
  <c r="AD1030" i="15"/>
  <c r="AD1040" i="15"/>
  <c r="AD851" i="15"/>
  <c r="AD616" i="15"/>
  <c r="AD313" i="15"/>
  <c r="AD40" i="15"/>
  <c r="AD1058" i="15"/>
  <c r="AD1009" i="15"/>
  <c r="AD772" i="15"/>
  <c r="AD724" i="15"/>
  <c r="AD691" i="15"/>
  <c r="AD629" i="15"/>
  <c r="AD547" i="15"/>
  <c r="AD455" i="15"/>
  <c r="AD407" i="15"/>
  <c r="AD327" i="15"/>
  <c r="AD230" i="15"/>
  <c r="AD84" i="15"/>
  <c r="AD53" i="15"/>
  <c r="AD21" i="15"/>
  <c r="AD1005" i="15"/>
  <c r="AD989" i="15"/>
  <c r="AD973" i="15"/>
  <c r="AD957" i="15"/>
  <c r="AD944" i="15"/>
  <c r="AD940" i="15"/>
  <c r="AD928" i="15"/>
  <c r="AD924" i="15"/>
  <c r="AD912" i="15"/>
  <c r="AD910" i="15"/>
  <c r="AD864" i="15"/>
  <c r="AD768" i="15"/>
  <c r="AD737" i="15"/>
  <c r="AD735" i="15"/>
  <c r="AD721" i="15"/>
  <c r="AD706" i="15"/>
  <c r="AD687" i="15"/>
  <c r="AD672" i="15"/>
  <c r="AD657" i="15"/>
  <c r="AD641" i="15"/>
  <c r="AD640" i="15"/>
  <c r="AD624" i="15"/>
  <c r="AD623" i="15"/>
  <c r="AD609" i="15"/>
  <c r="AD608" i="15"/>
  <c r="AD592" i="15"/>
  <c r="AD591" i="15"/>
  <c r="AD577" i="15"/>
  <c r="AD576" i="15"/>
  <c r="AD514" i="15"/>
  <c r="AD452" i="15"/>
  <c r="AD435" i="15"/>
  <c r="AD419" i="15"/>
  <c r="AD403" i="15"/>
  <c r="AD390" i="15"/>
  <c r="AD389" i="15"/>
  <c r="AD374" i="15"/>
  <c r="AD358" i="15"/>
  <c r="AD727" i="15"/>
  <c r="AD631" i="15"/>
  <c r="AD550" i="15"/>
  <c r="AD154" i="15"/>
  <c r="AD755" i="15"/>
  <c r="AD723" i="15"/>
  <c r="AD661" i="15"/>
  <c r="AD645" i="15"/>
  <c r="AD532" i="15"/>
  <c r="AD360" i="15"/>
  <c r="AD279" i="15"/>
  <c r="AD274" i="15"/>
  <c r="AD229" i="15"/>
  <c r="AD132" i="15"/>
  <c r="AD117" i="15"/>
  <c r="AD70" i="15"/>
  <c r="AD52" i="15"/>
  <c r="AD20" i="15"/>
  <c r="AD1024" i="15"/>
  <c r="AD943" i="15"/>
  <c r="AD942" i="15"/>
  <c r="AD927" i="15"/>
  <c r="AD926" i="15"/>
  <c r="AD894" i="15"/>
  <c r="AD878" i="15"/>
  <c r="AD862" i="15"/>
  <c r="AD846" i="15"/>
  <c r="AD830" i="15"/>
  <c r="AD814" i="15"/>
  <c r="AD798" i="15"/>
  <c r="AD783" i="15"/>
  <c r="AD782" i="15"/>
  <c r="AD766" i="15"/>
  <c r="AD753" i="15"/>
  <c r="AD752" i="15"/>
  <c r="AD736" i="15"/>
  <c r="AD722" i="15"/>
  <c r="AD703" i="15"/>
  <c r="AD688" i="15"/>
  <c r="AD673" i="15"/>
  <c r="AD658" i="15"/>
  <c r="AD642" i="15"/>
  <c r="AD625" i="15"/>
  <c r="AD610" i="15"/>
  <c r="AD593" i="15"/>
  <c r="AD578" i="15"/>
  <c r="AD562" i="15"/>
  <c r="AD544" i="15"/>
  <c r="AD543" i="15"/>
  <c r="AD512" i="15"/>
  <c r="AD511" i="15"/>
  <c r="AD468" i="15"/>
  <c r="AD465" i="15"/>
  <c r="AD451" i="15"/>
  <c r="AD438" i="15"/>
  <c r="AD406" i="15"/>
  <c r="AD371" i="15"/>
  <c r="AD367" i="15"/>
  <c r="AD355" i="15"/>
  <c r="AD250" i="15"/>
  <c r="AD693" i="15"/>
  <c r="AD660" i="15"/>
  <c r="AD643" i="15"/>
  <c r="AD579" i="15"/>
  <c r="AD516" i="15"/>
  <c r="AD487" i="15"/>
  <c r="AD439" i="15"/>
  <c r="AD409" i="15"/>
  <c r="AD391" i="15"/>
  <c r="AD325" i="15"/>
  <c r="AD116" i="15"/>
  <c r="AD1023" i="15"/>
  <c r="AD1021" i="15"/>
  <c r="AD1008" i="15"/>
  <c r="AD992" i="15"/>
  <c r="AD976" i="15"/>
  <c r="AD960" i="15"/>
  <c r="AD911" i="15"/>
  <c r="AD895" i="15"/>
  <c r="AD879" i="15"/>
  <c r="AD863" i="15"/>
  <c r="AD848" i="15"/>
  <c r="AD847" i="15"/>
  <c r="AD831" i="15"/>
  <c r="AD815" i="15"/>
  <c r="AD799" i="15"/>
  <c r="AD767" i="15"/>
  <c r="AD754" i="15"/>
  <c r="AD738" i="15"/>
  <c r="AD719" i="15"/>
  <c r="AD704" i="15"/>
  <c r="AD689" i="15"/>
  <c r="AD674" i="15"/>
  <c r="AD649" i="15"/>
  <c r="AD626" i="15"/>
  <c r="AD594" i="15"/>
  <c r="AD483" i="15"/>
  <c r="AD467" i="15"/>
  <c r="AD454" i="15"/>
  <c r="AD437" i="15"/>
  <c r="AD422" i="15"/>
  <c r="AD420" i="15"/>
  <c r="AD405" i="15"/>
  <c r="AD388" i="15"/>
  <c r="AD372" i="15"/>
  <c r="AD356" i="15"/>
  <c r="AD408" i="15"/>
  <c r="AD1007" i="15"/>
  <c r="AD991" i="15"/>
  <c r="AD975" i="15"/>
  <c r="AD959" i="15"/>
  <c r="AD941" i="15"/>
  <c r="AD784" i="15"/>
  <c r="AD751" i="15"/>
  <c r="AD655" i="15"/>
  <c r="AD530" i="15"/>
  <c r="AD498" i="15"/>
  <c r="AD486" i="15"/>
  <c r="AD387" i="15"/>
  <c r="AD351" i="15"/>
  <c r="AD322" i="15"/>
  <c r="AD306" i="15"/>
  <c r="AD276" i="15"/>
  <c r="AD244" i="15"/>
  <c r="AD228" i="15"/>
  <c r="AD225" i="15"/>
  <c r="AD212" i="15"/>
  <c r="AD196" i="15"/>
  <c r="AD195" i="15"/>
  <c r="AD163" i="15"/>
  <c r="AD129" i="15"/>
  <c r="AD128" i="15"/>
  <c r="AD114" i="15"/>
  <c r="AD98" i="15"/>
  <c r="AD80" i="15"/>
  <c r="AD47" i="15"/>
  <c r="AD34" i="15"/>
  <c r="AD32" i="15"/>
  <c r="AD16" i="15"/>
  <c r="AD15" i="15"/>
  <c r="AD376" i="15"/>
  <c r="AD800" i="15"/>
  <c r="AD575" i="15"/>
  <c r="AD357" i="15"/>
  <c r="AD323" i="15"/>
  <c r="AD289" i="15"/>
  <c r="AD243" i="15"/>
  <c r="AD190" i="15"/>
  <c r="AD144" i="15"/>
  <c r="AD82" i="15"/>
  <c r="AD64" i="15"/>
  <c r="AD50" i="15"/>
  <c r="AD474" i="15"/>
  <c r="AD104" i="15"/>
  <c r="AD499" i="15"/>
  <c r="AD925" i="15"/>
  <c r="AD896" i="15"/>
  <c r="AD832" i="15"/>
  <c r="AD705" i="15"/>
  <c r="AD607" i="15"/>
  <c r="AD560" i="15"/>
  <c r="AD528" i="15"/>
  <c r="AD496" i="15"/>
  <c r="AD404" i="15"/>
  <c r="AD373" i="15"/>
  <c r="AD338" i="15"/>
  <c r="AD308" i="15"/>
  <c r="AD307" i="15"/>
  <c r="AD227" i="15"/>
  <c r="AD210" i="15"/>
  <c r="AD209" i="15"/>
  <c r="AD161" i="15"/>
  <c r="AD146" i="15"/>
  <c r="AD145" i="15"/>
  <c r="AD130" i="15"/>
  <c r="AD97" i="15"/>
  <c r="AD96" i="15"/>
  <c r="AD75" i="15"/>
  <c r="AD66" i="15"/>
  <c r="AD31" i="15"/>
  <c r="AD18" i="15"/>
  <c r="AD17" i="15"/>
  <c r="AD13" i="15"/>
  <c r="AD639" i="15"/>
  <c r="AD340" i="15"/>
  <c r="AD337" i="15"/>
  <c r="AD291" i="15"/>
  <c r="AD273" i="15"/>
  <c r="AD257" i="15"/>
  <c r="AD241" i="15"/>
  <c r="AD194" i="15"/>
  <c r="AD143" i="15"/>
  <c r="AD739" i="15"/>
  <c r="AD692" i="15"/>
  <c r="AD659" i="15"/>
  <c r="AD425" i="15"/>
  <c r="AD342" i="15"/>
  <c r="AD290" i="15"/>
  <c r="AD880" i="15"/>
  <c r="AD816" i="15"/>
  <c r="AD690" i="15"/>
  <c r="AD671" i="15"/>
  <c r="AD559" i="15"/>
  <c r="AD546" i="15"/>
  <c r="AD527" i="15"/>
  <c r="AD495" i="15"/>
  <c r="AD470" i="15"/>
  <c r="AD453" i="15"/>
  <c r="AD436" i="15"/>
  <c r="AD339" i="15"/>
  <c r="AD335" i="15"/>
  <c r="AD324" i="15"/>
  <c r="AD321" i="15"/>
  <c r="AD305" i="15"/>
  <c r="AD292" i="15"/>
  <c r="AD275" i="15"/>
  <c r="AD260" i="15"/>
  <c r="AD259" i="15"/>
  <c r="AD226" i="15"/>
  <c r="AD211" i="15"/>
  <c r="AD193" i="15"/>
  <c r="AD177" i="15"/>
  <c r="AD127" i="15"/>
  <c r="AD113" i="15"/>
  <c r="AD112" i="15"/>
  <c r="AD111" i="15"/>
  <c r="AD81" i="15"/>
  <c r="AD79" i="15"/>
  <c r="AD65" i="15"/>
  <c r="AD63" i="15"/>
  <c r="AD49" i="15"/>
  <c r="AD48" i="15"/>
  <c r="AD33" i="15"/>
  <c r="AD914" i="15"/>
  <c r="AD899" i="15"/>
  <c r="AD1037" i="15"/>
  <c r="AD720" i="15"/>
  <c r="AD656" i="15"/>
  <c r="AD421" i="15"/>
  <c r="AD179" i="15"/>
  <c r="AD95" i="15"/>
  <c r="AD115" i="15"/>
  <c r="AD99" i="15"/>
  <c r="AD573" i="15"/>
  <c r="AD637" i="15"/>
  <c r="AD983" i="15"/>
  <c r="AD103" i="15"/>
  <c r="AD469" i="15"/>
  <c r="AD1035" i="15"/>
  <c r="AD513" i="15"/>
  <c r="AD203" i="15"/>
  <c r="AD107" i="15"/>
  <c r="AD246" i="15"/>
  <c r="AD1062" i="15"/>
  <c r="AD974" i="15"/>
  <c r="AD1068" i="15"/>
  <c r="AD67" i="15"/>
  <c r="AD833" i="15"/>
  <c r="AD71" i="15"/>
  <c r="AD933" i="15"/>
  <c r="AD1029" i="15"/>
  <c r="AD123" i="15"/>
  <c r="AD417" i="15"/>
  <c r="AD540" i="15"/>
  <c r="AD604" i="15"/>
  <c r="AD618" i="15"/>
  <c r="AD785" i="15"/>
  <c r="AD119" i="15"/>
  <c r="AD996" i="15"/>
  <c r="AD188" i="15"/>
  <c r="AD368" i="15"/>
  <c r="AD669" i="15"/>
  <c r="AD1015" i="15"/>
  <c r="AD1048" i="15"/>
  <c r="AD1069" i="15"/>
  <c r="AD865" i="15"/>
  <c r="AD135" i="15"/>
  <c r="AD964" i="15"/>
  <c r="AD732" i="15"/>
  <c r="AD826" i="15"/>
  <c r="AD890" i="15"/>
  <c r="AD952" i="15"/>
  <c r="AD1016" i="15"/>
  <c r="AD829" i="15"/>
  <c r="AD861" i="15"/>
  <c r="AD893" i="15"/>
  <c r="AD1052" i="15"/>
  <c r="AD769" i="15"/>
  <c r="AD252" i="15"/>
  <c r="AD316" i="15"/>
  <c r="AD348" i="15"/>
  <c r="AD384" i="15"/>
  <c r="AD588" i="15"/>
  <c r="AD1018" i="15"/>
  <c r="AD990" i="15"/>
  <c r="AD180" i="15"/>
  <c r="AD1044" i="15"/>
  <c r="AD59" i="15"/>
  <c r="AD251" i="15"/>
  <c r="AD509" i="15"/>
  <c r="AD984" i="15"/>
  <c r="AD1060" i="15"/>
  <c r="AD701" i="15"/>
  <c r="AD522" i="15"/>
  <c r="AD746" i="15"/>
  <c r="AD874" i="15"/>
  <c r="AD813" i="15"/>
  <c r="AD636" i="15"/>
  <c r="AD685" i="15"/>
  <c r="AD147" i="15"/>
  <c r="AD1003" i="15"/>
  <c r="AD485" i="15"/>
  <c r="AD23" i="15"/>
  <c r="AD545" i="15"/>
  <c r="AD529" i="15"/>
  <c r="AD278" i="15"/>
  <c r="AD235" i="15"/>
  <c r="AD267" i="15"/>
  <c r="AD315" i="15"/>
  <c r="AD1046" i="15"/>
  <c r="AD958" i="15"/>
  <c r="AD1022" i="15"/>
  <c r="AD83" i="15"/>
  <c r="AD1056" i="15"/>
  <c r="AD981" i="15"/>
  <c r="AD299" i="15"/>
  <c r="AD331" i="15"/>
  <c r="AD414" i="15"/>
  <c r="AD433" i="15"/>
  <c r="AD653" i="15"/>
  <c r="AD716" i="15"/>
  <c r="AD999" i="15"/>
  <c r="AD849" i="15"/>
  <c r="AD55" i="15"/>
  <c r="AD476" i="15"/>
  <c r="AD758" i="15"/>
  <c r="AD27" i="15"/>
  <c r="AD171" i="15"/>
  <c r="AD416" i="15"/>
  <c r="AD556" i="15"/>
  <c r="AD620" i="15"/>
  <c r="AD987" i="15"/>
  <c r="AD19" i="15"/>
  <c r="AD930" i="15"/>
  <c r="AD1057" i="15"/>
  <c r="AD382" i="15"/>
  <c r="AD432" i="15"/>
  <c r="AD572" i="15"/>
  <c r="AD586" i="15"/>
  <c r="AD700" i="15"/>
  <c r="AD762" i="15"/>
  <c r="AD778" i="15"/>
  <c r="AD842" i="15"/>
  <c r="AD1019" i="15"/>
  <c r="AD1032" i="15"/>
  <c r="AD178" i="15"/>
  <c r="AD845" i="15"/>
  <c r="AD877" i="15"/>
  <c r="AD817" i="15"/>
  <c r="AD949" i="15"/>
  <c r="AD398" i="15"/>
  <c r="AD602" i="15"/>
  <c r="AD968" i="15"/>
  <c r="AD1034" i="15"/>
  <c r="AD1038" i="15"/>
  <c r="AD51" i="15"/>
  <c r="AD881" i="15"/>
  <c r="AD970" i="15"/>
  <c r="AD164" i="15"/>
  <c r="AD948" i="15"/>
  <c r="AD352" i="15"/>
  <c r="AD506" i="15"/>
  <c r="AD557" i="15"/>
  <c r="AD749" i="15"/>
  <c r="AD986" i="15"/>
  <c r="AD897" i="15"/>
  <c r="AD980" i="15"/>
  <c r="AD570" i="15"/>
  <c r="AD946" i="15"/>
  <c r="AD748" i="15"/>
  <c r="AD938" i="15"/>
  <c r="AD1031" i="15"/>
  <c r="AD605" i="15"/>
  <c r="AD445" i="15"/>
  <c r="AD717" i="15"/>
  <c r="AD481" i="15"/>
  <c r="AD955" i="15"/>
  <c r="AD561" i="15"/>
  <c r="AD39" i="15"/>
  <c r="AD1006" i="15"/>
  <c r="AD1045" i="15"/>
  <c r="AD1012" i="15"/>
  <c r="AD155" i="15"/>
  <c r="AD684" i="15"/>
  <c r="AD733" i="15"/>
  <c r="AD971" i="15"/>
  <c r="AD1065" i="15"/>
  <c r="AD1053" i="15"/>
  <c r="AD151" i="15"/>
  <c r="AD726" i="15"/>
  <c r="AD932" i="15"/>
  <c r="AD43" i="15"/>
  <c r="AD283" i="15"/>
  <c r="AD347" i="15"/>
  <c r="AD353" i="15"/>
  <c r="AD366" i="15"/>
  <c r="AD385" i="15"/>
  <c r="AD621" i="15"/>
  <c r="AD951" i="15"/>
  <c r="AD1000" i="15"/>
  <c r="AD913" i="15"/>
  <c r="AD1028" i="15"/>
  <c r="AD508" i="15"/>
  <c r="AD541" i="15"/>
  <c r="AD794" i="15"/>
  <c r="AD858" i="15"/>
  <c r="AD906" i="15"/>
  <c r="AD1002" i="15"/>
  <c r="AD1064" i="15"/>
  <c r="AD765" i="15"/>
  <c r="AD797" i="15"/>
  <c r="AD909" i="15"/>
  <c r="AD742" i="15"/>
  <c r="AD997" i="15"/>
  <c r="AD1061" i="15"/>
  <c r="AD172" i="15"/>
  <c r="AD524" i="15"/>
  <c r="AD538" i="15"/>
  <c r="AD35" i="15"/>
  <c r="AD401" i="15"/>
  <c r="AD967" i="15"/>
  <c r="AD525" i="15"/>
  <c r="AD87" i="15"/>
  <c r="AD1066" i="15"/>
  <c r="AD219" i="15"/>
  <c r="AD183" i="15"/>
  <c r="AD187" i="15"/>
  <c r="AD91" i="15"/>
  <c r="AD162" i="15"/>
  <c r="AD484" i="15"/>
  <c r="AD131" i="15"/>
  <c r="AD139" i="15"/>
  <c r="AD400" i="15"/>
  <c r="AD554" i="15"/>
  <c r="AD652" i="15"/>
  <c r="AD167" i="15"/>
  <c r="AD369" i="15"/>
  <c r="AD462" i="15"/>
  <c r="AD589" i="15"/>
  <c r="AD801" i="15"/>
  <c r="AD668" i="15"/>
  <c r="AD810" i="15"/>
  <c r="AD922" i="15"/>
  <c r="AD1050" i="15"/>
  <c r="AD781" i="15"/>
  <c r="AD954" i="15"/>
  <c r="AD1049" i="15"/>
  <c r="H23" i="18"/>
  <c r="W1060" i="15"/>
  <c r="W1046" i="15"/>
  <c r="W999" i="15"/>
  <c r="W1068" i="15"/>
  <c r="W1064" i="15"/>
  <c r="W1052" i="15"/>
  <c r="W1043" i="15"/>
  <c r="W1041" i="15"/>
  <c r="W1030" i="15"/>
  <c r="W998" i="15"/>
  <c r="W966" i="15"/>
  <c r="W964" i="15"/>
  <c r="W923" i="15"/>
  <c r="W922" i="15"/>
  <c r="W909" i="15"/>
  <c r="W868" i="15"/>
  <c r="W861" i="15"/>
  <c r="W860" i="15"/>
  <c r="W839" i="15"/>
  <c r="W826" i="15"/>
  <c r="W793" i="15"/>
  <c r="W792" i="15"/>
  <c r="W791" i="15"/>
  <c r="W778" i="15"/>
  <c r="W772" i="15"/>
  <c r="W771" i="15"/>
  <c r="W770" i="15"/>
  <c r="W760" i="15"/>
  <c r="W758" i="15"/>
  <c r="W740" i="15"/>
  <c r="W738" i="15"/>
  <c r="W709" i="15"/>
  <c r="W690" i="15"/>
  <c r="W659" i="15"/>
  <c r="W657" i="15"/>
  <c r="W654" i="15"/>
  <c r="W619" i="15"/>
  <c r="W615" i="15"/>
  <c r="W603" i="15"/>
  <c r="W550" i="15"/>
  <c r="W508" i="15"/>
  <c r="W430" i="15"/>
  <c r="W355" i="15"/>
  <c r="W346" i="15"/>
  <c r="W340" i="15"/>
  <c r="W324" i="15"/>
  <c r="W318" i="15"/>
  <c r="W312" i="15"/>
  <c r="W293" i="15"/>
  <c r="W291" i="15"/>
  <c r="W259" i="15"/>
  <c r="W246" i="15"/>
  <c r="W237" i="15"/>
  <c r="W234" i="15"/>
  <c r="W1047" i="15"/>
  <c r="W1014" i="15"/>
  <c r="W1066" i="15"/>
  <c r="W1003" i="15"/>
  <c r="W1059" i="15"/>
  <c r="W1050" i="15"/>
  <c r="W1032" i="15"/>
  <c r="W1022" i="15"/>
  <c r="W995" i="15"/>
  <c r="W978" i="15"/>
  <c r="W967" i="15"/>
  <c r="W916" i="15"/>
  <c r="W865" i="15"/>
  <c r="W850" i="15"/>
  <c r="W845" i="15"/>
  <c r="W841" i="15"/>
  <c r="W840" i="15"/>
  <c r="W818" i="15"/>
  <c r="W779" i="15"/>
  <c r="W703" i="15"/>
  <c r="W692" i="15"/>
  <c r="W691" i="15"/>
  <c r="W650" i="15"/>
  <c r="W649" i="15"/>
  <c r="W647" i="15"/>
  <c r="W623" i="15"/>
  <c r="W607" i="15"/>
  <c r="W554" i="15"/>
  <c r="W536" i="15"/>
  <c r="W506" i="15"/>
  <c r="W505" i="15"/>
  <c r="W295" i="15"/>
  <c r="W265" i="15"/>
  <c r="W222" i="15"/>
  <c r="W210" i="15"/>
  <c r="W1045" i="15"/>
  <c r="W1040" i="15"/>
  <c r="W1018" i="15"/>
  <c r="W1061" i="15"/>
  <c r="W1048" i="15"/>
  <c r="W976" i="15"/>
  <c r="W965" i="15"/>
  <c r="W917" i="15"/>
  <c r="W908" i="15"/>
  <c r="W897" i="15"/>
  <c r="W873" i="15"/>
  <c r="W864" i="15"/>
  <c r="W856" i="15"/>
  <c r="W810" i="15"/>
  <c r="W801" i="15"/>
  <c r="W800" i="15"/>
  <c r="W790" i="15"/>
  <c r="W761" i="15"/>
  <c r="W759" i="15"/>
  <c r="W739" i="15"/>
  <c r="W722" i="15"/>
  <c r="W706" i="15"/>
  <c r="W693" i="15"/>
  <c r="W611" i="15"/>
  <c r="W551" i="15"/>
  <c r="W544" i="15"/>
  <c r="W540" i="15"/>
  <c r="W402" i="15"/>
  <c r="W378" i="15"/>
  <c r="W320" i="15"/>
  <c r="W304" i="15"/>
  <c r="W302" i="15"/>
  <c r="W286" i="15"/>
  <c r="W261" i="15"/>
  <c r="W256" i="15"/>
  <c r="W249" i="15"/>
  <c r="W223" i="15"/>
  <c r="W213" i="15"/>
  <c r="W211" i="15"/>
  <c r="W1049" i="15"/>
  <c r="W799" i="15"/>
  <c r="W723" i="15"/>
  <c r="W707" i="15"/>
  <c r="W702" i="15"/>
  <c r="W663" i="15"/>
  <c r="W553" i="15"/>
  <c r="W386" i="15"/>
  <c r="W374" i="15"/>
  <c r="W274" i="15"/>
  <c r="W272" i="15"/>
  <c r="W199" i="15"/>
  <c r="W169" i="15"/>
  <c r="W163" i="15"/>
  <c r="W150" i="15"/>
  <c r="W130" i="15"/>
  <c r="W120" i="15"/>
  <c r="W98" i="15"/>
  <c r="W89" i="15"/>
  <c r="W84" i="15"/>
  <c r="W81" i="15"/>
  <c r="W79" i="15"/>
  <c r="W71" i="15"/>
  <c r="W55" i="15"/>
  <c r="W49" i="15"/>
  <c r="W39" i="15"/>
  <c r="W28" i="15"/>
  <c r="W20" i="15"/>
  <c r="W17" i="15"/>
  <c r="W1044" i="15"/>
  <c r="W1029" i="15"/>
  <c r="W1027" i="15"/>
  <c r="W1004" i="15"/>
  <c r="W993" i="15"/>
  <c r="W903" i="15"/>
  <c r="W891" i="15"/>
  <c r="W848" i="15"/>
  <c r="W846" i="15"/>
  <c r="W833" i="15"/>
  <c r="W832" i="15"/>
  <c r="W823" i="15"/>
  <c r="W804" i="15"/>
  <c r="W1051" i="15"/>
  <c r="W1007" i="15"/>
  <c r="W869" i="15"/>
  <c r="W857" i="15"/>
  <c r="W847" i="15"/>
  <c r="W741" i="15"/>
  <c r="W725" i="15"/>
  <c r="W724" i="15"/>
  <c r="W708" i="15"/>
  <c r="W653" i="15"/>
  <c r="W394" i="15"/>
  <c r="W253" i="15"/>
  <c r="W201" i="15"/>
  <c r="W166" i="15"/>
  <c r="W160" i="15"/>
  <c r="W157" i="15"/>
  <c r="W156" i="15"/>
  <c r="W155" i="15"/>
  <c r="W154" i="15"/>
  <c r="W132" i="15"/>
  <c r="W131" i="15"/>
  <c r="W121" i="15"/>
  <c r="W112" i="15"/>
  <c r="W100" i="15"/>
  <c r="W99" i="15"/>
  <c r="W95" i="15"/>
  <c r="W73" i="15"/>
  <c r="W60" i="15"/>
  <c r="W44" i="15"/>
  <c r="W31" i="15"/>
  <c r="W15" i="15"/>
  <c r="W1034" i="15"/>
  <c r="W1002" i="15"/>
  <c r="W989" i="15"/>
  <c r="W987" i="15"/>
  <c r="W973" i="15"/>
  <c r="W961" i="15"/>
  <c r="W931" i="15"/>
  <c r="W910" i="15"/>
  <c r="W902" i="15"/>
  <c r="W1062" i="15"/>
  <c r="W1054" i="15"/>
  <c r="W1011" i="15"/>
  <c r="W838" i="15"/>
  <c r="W798" i="15"/>
  <c r="W773" i="15"/>
  <c r="W280" i="15"/>
  <c r="W275" i="15"/>
  <c r="W268" i="15"/>
  <c r="W178" i="15"/>
  <c r="W140" i="15"/>
  <c r="W138" i="15"/>
  <c r="W119" i="15"/>
  <c r="W111" i="15"/>
  <c r="W110" i="15"/>
  <c r="W92" i="15"/>
  <c r="W68" i="15"/>
  <c r="W65" i="15"/>
  <c r="W57" i="15"/>
  <c r="W52" i="15"/>
  <c r="W41" i="15"/>
  <c r="W25" i="15"/>
  <c r="W23" i="15"/>
  <c r="W1058" i="15"/>
  <c r="W1036" i="15"/>
  <c r="W1019" i="15"/>
  <c r="W1016" i="15"/>
  <c r="W1000" i="15"/>
  <c r="W960" i="15"/>
  <c r="W930" i="15"/>
  <c r="W852" i="15"/>
  <c r="W849" i="15"/>
  <c r="W824" i="15"/>
  <c r="W815" i="15"/>
  <c r="W803" i="15"/>
  <c r="W781" i="15"/>
  <c r="W63" i="15"/>
  <c r="W33" i="15"/>
  <c r="W1056" i="15"/>
  <c r="W1038" i="15"/>
  <c r="W1024" i="15"/>
  <c r="W983" i="15"/>
  <c r="W980" i="15"/>
  <c r="W963" i="15"/>
  <c r="W890" i="15"/>
  <c r="W853" i="15"/>
  <c r="W780" i="15"/>
  <c r="W754" i="15"/>
  <c r="W689" i="15"/>
  <c r="W686" i="15"/>
  <c r="W677" i="15"/>
  <c r="W644" i="15"/>
  <c r="W628" i="15"/>
  <c r="W589" i="15"/>
  <c r="W541" i="15"/>
  <c r="W538" i="15"/>
  <c r="W520" i="15"/>
  <c r="W437" i="15"/>
  <c r="W427" i="15"/>
  <c r="W423" i="15"/>
  <c r="W405" i="15"/>
  <c r="W399" i="15"/>
  <c r="W397" i="15"/>
  <c r="W361" i="15"/>
  <c r="W356" i="15"/>
  <c r="W344" i="15"/>
  <c r="W333" i="15"/>
  <c r="W325" i="15"/>
  <c r="W314" i="15"/>
  <c r="W309" i="15"/>
  <c r="W292" i="15"/>
  <c r="W282" i="15"/>
  <c r="W277" i="15"/>
  <c r="W270" i="15"/>
  <c r="W264" i="15"/>
  <c r="W258" i="15"/>
  <c r="W243" i="15"/>
  <c r="W225" i="15"/>
  <c r="W221" i="15"/>
  <c r="W219" i="15"/>
  <c r="W189" i="15"/>
  <c r="W180" i="15"/>
  <c r="W337" i="15"/>
  <c r="W247" i="15"/>
  <c r="W235" i="15"/>
  <c r="W190" i="15"/>
  <c r="W181" i="15"/>
  <c r="W101" i="15"/>
  <c r="W47" i="15"/>
  <c r="W36" i="15"/>
  <c r="W971" i="15"/>
  <c r="W957" i="15"/>
  <c r="W925" i="15"/>
  <c r="W831" i="15"/>
  <c r="W821" i="15"/>
  <c r="W813" i="15"/>
  <c r="W719" i="15"/>
  <c r="W688" i="15"/>
  <c r="W655" i="15"/>
  <c r="W640" i="15"/>
  <c r="W600" i="15"/>
  <c r="W597" i="15"/>
  <c r="W595" i="15"/>
  <c r="W592" i="15"/>
  <c r="W590" i="15"/>
  <c r="W587" i="15"/>
  <c r="W552" i="15"/>
  <c r="W537" i="15"/>
  <c r="W532" i="15"/>
  <c r="W440" i="15"/>
  <c r="W436" i="15"/>
  <c r="W415" i="15"/>
  <c r="W414" i="15"/>
  <c r="W409" i="15"/>
  <c r="W408" i="15"/>
  <c r="W407" i="15"/>
  <c r="W400" i="15"/>
  <c r="W366" i="15"/>
  <c r="W335" i="15"/>
  <c r="W233" i="15"/>
  <c r="W872" i="15"/>
  <c r="W87" i="15"/>
  <c r="W76" i="15"/>
  <c r="W1053" i="15"/>
  <c r="W1021" i="15"/>
  <c r="W1006" i="15"/>
  <c r="W829" i="15"/>
  <c r="W816" i="15"/>
  <c r="W805" i="15"/>
  <c r="W785" i="15"/>
  <c r="W734" i="15"/>
  <c r="W721" i="15"/>
  <c r="W718" i="15"/>
  <c r="W705" i="15"/>
  <c r="W674" i="15"/>
  <c r="W636" i="15"/>
  <c r="W555" i="15"/>
  <c r="W545" i="15"/>
  <c r="W542" i="15"/>
  <c r="W524" i="15"/>
  <c r="W516" i="15"/>
  <c r="W435" i="15"/>
  <c r="W433" i="15"/>
  <c r="W424" i="15"/>
  <c r="W416" i="15"/>
  <c r="W389" i="15"/>
  <c r="W383" i="15"/>
  <c r="W381" i="15"/>
  <c r="W367" i="15"/>
  <c r="W357" i="15"/>
  <c r="W351" i="15"/>
  <c r="W331" i="15"/>
  <c r="W326" i="15"/>
  <c r="W298" i="15"/>
  <c r="W278" i="15"/>
  <c r="W252" i="15"/>
  <c r="W245" i="15"/>
  <c r="W240" i="15"/>
  <c r="W231" i="15"/>
  <c r="W209" i="15"/>
  <c r="W896" i="15"/>
  <c r="W851" i="15"/>
  <c r="W755" i="15"/>
  <c r="W676" i="15"/>
  <c r="W391" i="15"/>
  <c r="W362" i="15"/>
  <c r="W350" i="15"/>
  <c r="W342" i="15"/>
  <c r="W305" i="15"/>
  <c r="W254" i="15"/>
  <c r="W207" i="15"/>
  <c r="W198" i="15"/>
  <c r="W195" i="15"/>
  <c r="W192" i="15"/>
  <c r="W175" i="15"/>
  <c r="W168" i="15"/>
  <c r="W162" i="15"/>
  <c r="W149" i="15"/>
  <c r="W137" i="15"/>
  <c r="W129" i="15"/>
  <c r="W127" i="15"/>
  <c r="W126" i="15"/>
  <c r="W117" i="15"/>
  <c r="W94" i="15"/>
  <c r="W46" i="15"/>
  <c r="W12" i="15"/>
  <c r="W1026" i="15"/>
  <c r="W1005" i="15"/>
  <c r="W975" i="15"/>
  <c r="W955" i="15"/>
  <c r="W952" i="15"/>
  <c r="W940" i="15"/>
  <c r="W927" i="15"/>
  <c r="W919" i="15"/>
  <c r="W883" i="15"/>
  <c r="W794" i="15"/>
  <c r="W774" i="15"/>
  <c r="W768" i="15"/>
  <c r="W766" i="15"/>
  <c r="W750" i="15"/>
  <c r="W742" i="15"/>
  <c r="W737" i="15"/>
  <c r="W731" i="15"/>
  <c r="W730" i="15"/>
  <c r="W682" i="15"/>
  <c r="W664" i="15"/>
  <c r="W645" i="15"/>
  <c r="W634" i="15"/>
  <c r="W629" i="15"/>
  <c r="W624" i="15"/>
  <c r="W608" i="15"/>
  <c r="W547" i="15"/>
  <c r="W533" i="15"/>
  <c r="W525" i="15"/>
  <c r="W521" i="15"/>
  <c r="W495" i="15"/>
  <c r="W494" i="15"/>
  <c r="W491" i="15"/>
  <c r="W483" i="15"/>
  <c r="W479" i="15"/>
  <c r="W471" i="15"/>
  <c r="W470" i="15"/>
  <c r="W443" i="15"/>
  <c r="W438" i="15"/>
  <c r="W406" i="15"/>
  <c r="W345" i="15"/>
  <c r="W338" i="15"/>
  <c r="W299" i="15"/>
  <c r="W294" i="15"/>
  <c r="W288" i="15"/>
  <c r="W273" i="15"/>
  <c r="W271" i="15"/>
  <c r="W266" i="15"/>
  <c r="W248" i="15"/>
  <c r="W230" i="15"/>
  <c r="W218" i="15"/>
  <c r="W200" i="15"/>
  <c r="W197" i="15"/>
  <c r="W188" i="15"/>
  <c r="W187" i="15"/>
  <c r="W161" i="15"/>
  <c r="W144" i="15"/>
  <c r="W125" i="15"/>
  <c r="W124" i="15"/>
  <c r="W114" i="15"/>
  <c r="W107" i="15"/>
  <c r="W91" i="15"/>
  <c r="W88" i="15"/>
  <c r="W85" i="15"/>
  <c r="W61" i="15"/>
  <c r="W53" i="15"/>
  <c r="W51" i="15"/>
  <c r="W962" i="15"/>
  <c r="W924" i="15"/>
  <c r="W802" i="15"/>
  <c r="W735" i="15"/>
  <c r="W528" i="15"/>
  <c r="W512" i="15"/>
  <c r="W425" i="15"/>
  <c r="W417" i="15"/>
  <c r="W316" i="15"/>
  <c r="W307" i="15"/>
  <c r="W289" i="15"/>
  <c r="W287" i="15"/>
  <c r="W276" i="15"/>
  <c r="W228" i="15"/>
  <c r="W216" i="15"/>
  <c r="W177" i="15"/>
  <c r="W165" i="15"/>
  <c r="W146" i="15"/>
  <c r="W135" i="15"/>
  <c r="W97" i="15"/>
  <c r="W38" i="15"/>
  <c r="W30" i="15"/>
  <c r="W1033" i="15"/>
  <c r="W1012" i="15"/>
  <c r="W1010" i="15"/>
  <c r="W1008" i="15"/>
  <c r="W996" i="15"/>
  <c r="W991" i="15"/>
  <c r="W970" i="15"/>
  <c r="W958" i="15"/>
  <c r="W953" i="15"/>
  <c r="W945" i="15"/>
  <c r="W944" i="15"/>
  <c r="W937" i="15"/>
  <c r="W936" i="15"/>
  <c r="W913" i="15"/>
  <c r="W882" i="15"/>
  <c r="W878" i="15"/>
  <c r="W843" i="15"/>
  <c r="W837" i="15"/>
  <c r="W834" i="15"/>
  <c r="W814" i="15"/>
  <c r="W797" i="15"/>
  <c r="W776" i="15"/>
  <c r="W756" i="15"/>
  <c r="W747" i="15"/>
  <c r="W683" i="15"/>
  <c r="W671" i="15"/>
  <c r="W660" i="15"/>
  <c r="W641" i="15"/>
  <c r="W620" i="15"/>
  <c r="W604" i="15"/>
  <c r="W549" i="15"/>
  <c r="W535" i="15"/>
  <c r="W530" i="15"/>
  <c r="W529" i="15"/>
  <c r="W526" i="15"/>
  <c r="W510" i="15"/>
  <c r="W507" i="15"/>
  <c r="W502" i="15"/>
  <c r="W498" i="15"/>
  <c r="W486" i="15"/>
  <c r="W475" i="15"/>
  <c r="W474" i="15"/>
  <c r="W467" i="15"/>
  <c r="W462" i="15"/>
  <c r="W459" i="15"/>
  <c r="W450" i="15"/>
  <c r="W446" i="15"/>
  <c r="W398" i="15"/>
  <c r="W368" i="15"/>
  <c r="W352" i="15"/>
  <c r="W321" i="15"/>
  <c r="W301" i="15"/>
  <c r="W296" i="15"/>
  <c r="W283" i="15"/>
  <c r="W206" i="15"/>
  <c r="W186" i="15"/>
  <c r="W148" i="15"/>
  <c r="W142" i="15"/>
  <c r="W134" i="15"/>
  <c r="W123" i="15"/>
  <c r="W115" i="15"/>
  <c r="W96" i="15"/>
  <c r="W83" i="15"/>
  <c r="W77" i="15"/>
  <c r="W59" i="15"/>
  <c r="W147" i="15"/>
  <c r="W139" i="15"/>
  <c r="W118" i="15"/>
  <c r="W632" i="15"/>
  <c r="W428" i="15"/>
  <c r="W422" i="15"/>
  <c r="W392" i="15"/>
  <c r="W152" i="15"/>
  <c r="W128" i="15"/>
  <c r="W109" i="15"/>
  <c r="W70" i="15"/>
  <c r="W1042" i="15"/>
  <c r="W977" i="15"/>
  <c r="W959" i="15"/>
  <c r="W954" i="15"/>
  <c r="W948" i="15"/>
  <c r="W926" i="15"/>
  <c r="W918" i="15"/>
  <c r="W905" i="15"/>
  <c r="W904" i="15"/>
  <c r="W899" i="15"/>
  <c r="W893" i="15"/>
  <c r="W892" i="15"/>
  <c r="W887" i="15"/>
  <c r="W874" i="15"/>
  <c r="W844" i="15"/>
  <c r="W830" i="15"/>
  <c r="W777" i="15"/>
  <c r="W769" i="15"/>
  <c r="W746" i="15"/>
  <c r="W743" i="15"/>
  <c r="W736" i="15"/>
  <c r="W717" i="15"/>
  <c r="W714" i="15"/>
  <c r="W698" i="15"/>
  <c r="W673" i="15"/>
  <c r="W638" i="15"/>
  <c r="W633" i="15"/>
  <c r="W630" i="15"/>
  <c r="W616" i="15"/>
  <c r="W522" i="15"/>
  <c r="W514" i="15"/>
  <c r="W513" i="15"/>
  <c r="W482" i="15"/>
  <c r="W466" i="15"/>
  <c r="W463" i="15"/>
  <c r="W458" i="15"/>
  <c r="W426" i="15"/>
  <c r="W390" i="15"/>
  <c r="W332" i="15"/>
  <c r="W319" i="15"/>
  <c r="W303" i="15"/>
  <c r="W242" i="15"/>
  <c r="W236" i="15"/>
  <c r="W226" i="15"/>
  <c r="W212" i="15"/>
  <c r="W194" i="15"/>
  <c r="W143" i="15"/>
  <c r="W106" i="15"/>
  <c r="W80" i="15"/>
  <c r="W72" i="15"/>
  <c r="W78" i="15"/>
  <c r="W982" i="15"/>
  <c r="W932" i="15"/>
  <c r="W898" i="15"/>
  <c r="W842" i="15"/>
  <c r="W637" i="15"/>
  <c r="W626" i="15"/>
  <c r="W518" i="15"/>
  <c r="W317" i="15"/>
  <c r="W260" i="15"/>
  <c r="W224" i="15"/>
  <c r="W164" i="15"/>
  <c r="W67" i="15"/>
  <c r="W64" i="15"/>
  <c r="W48" i="15"/>
  <c r="W45" i="15"/>
  <c r="W43" i="15"/>
  <c r="W37" i="15"/>
  <c r="W32" i="15"/>
  <c r="W1063" i="15"/>
  <c r="W1031" i="15"/>
  <c r="W1025" i="15"/>
  <c r="W1020" i="15"/>
  <c r="W1015" i="15"/>
  <c r="W1013" i="15"/>
  <c r="W994" i="15"/>
  <c r="W985" i="15"/>
  <c r="W968" i="15"/>
  <c r="W951" i="15"/>
  <c r="W943" i="15"/>
  <c r="W935" i="15"/>
  <c r="W885" i="15"/>
  <c r="W884" i="15"/>
  <c r="W867" i="15"/>
  <c r="W862" i="15"/>
  <c r="W854" i="15"/>
  <c r="W828" i="15"/>
  <c r="W825" i="15"/>
  <c r="W819" i="15"/>
  <c r="W812" i="15"/>
  <c r="W807" i="15"/>
  <c r="W789" i="15"/>
  <c r="W786" i="15"/>
  <c r="W763" i="15"/>
  <c r="W762" i="15"/>
  <c r="W753" i="15"/>
  <c r="W749" i="15"/>
  <c r="W733" i="15"/>
  <c r="W732" i="15"/>
  <c r="W726" i="15"/>
  <c r="W710" i="15"/>
  <c r="W694" i="15"/>
  <c r="W681" i="15"/>
  <c r="W680" i="15"/>
  <c r="W679" i="15"/>
  <c r="W668" i="15"/>
  <c r="W667" i="15"/>
  <c r="W635" i="15"/>
  <c r="W631" i="15"/>
  <c r="W618" i="15"/>
  <c r="W614" i="15"/>
  <c r="W602" i="15"/>
  <c r="W586" i="15"/>
  <c r="W531" i="15"/>
  <c r="W527" i="15"/>
  <c r="W515" i="15"/>
  <c r="W496" i="15"/>
  <c r="W488" i="15"/>
  <c r="W485" i="15"/>
  <c r="W480" i="15"/>
  <c r="W473" i="15"/>
  <c r="W472" i="15"/>
  <c r="W456" i="15"/>
  <c r="W432" i="15"/>
  <c r="W431" i="15"/>
  <c r="W429" i="15"/>
  <c r="W419" i="15"/>
  <c r="W411" i="15"/>
  <c r="W410" i="15"/>
  <c r="W387" i="15"/>
  <c r="W365" i="15"/>
  <c r="W364" i="15"/>
  <c r="W353" i="15"/>
  <c r="W336" i="15"/>
  <c r="W1039" i="15"/>
  <c r="W956" i="15"/>
  <c r="W720" i="15"/>
  <c r="W675" i="15"/>
  <c r="W651" i="15"/>
  <c r="W546" i="15"/>
  <c r="W384" i="15"/>
  <c r="W86" i="15"/>
  <c r="W933" i="15"/>
  <c r="W875" i="15"/>
  <c r="W835" i="15"/>
  <c r="W775" i="15"/>
  <c r="W767" i="15"/>
  <c r="W751" i="15"/>
  <c r="W715" i="15"/>
  <c r="W699" i="15"/>
  <c r="W672" i="15"/>
  <c r="W509" i="15"/>
  <c r="W499" i="15"/>
  <c r="W487" i="15"/>
  <c r="W434" i="15"/>
  <c r="W382" i="15"/>
  <c r="W363" i="15"/>
  <c r="W285" i="15"/>
  <c r="W108" i="15"/>
  <c r="W93" i="15"/>
  <c r="W56" i="15"/>
  <c r="W35" i="15"/>
  <c r="W29" i="15"/>
  <c r="W24" i="15"/>
  <c r="W16" i="15"/>
  <c r="W1065" i="15"/>
  <c r="W1035" i="15"/>
  <c r="W1023" i="15"/>
  <c r="W1009" i="15"/>
  <c r="W992" i="15"/>
  <c r="W988" i="15"/>
  <c r="W981" i="15"/>
  <c r="W979" i="15"/>
  <c r="W974" i="15"/>
  <c r="W969" i="15"/>
  <c r="W947" i="15"/>
  <c r="W946" i="15"/>
  <c r="W929" i="15"/>
  <c r="W915" i="15"/>
  <c r="W906" i="15"/>
  <c r="W888" i="15"/>
  <c r="W881" i="15"/>
  <c r="W876" i="15"/>
  <c r="W871" i="15"/>
  <c r="W870" i="15"/>
  <c r="W863" i="15"/>
  <c r="W855" i="15"/>
  <c r="W827" i="15"/>
  <c r="W817" i="15"/>
  <c r="W811" i="15"/>
  <c r="W806" i="15"/>
  <c r="W784" i="15"/>
  <c r="W745" i="15"/>
  <c r="W744" i="15"/>
  <c r="W728" i="15"/>
  <c r="W685" i="15"/>
  <c r="W662" i="15"/>
  <c r="W656" i="15"/>
  <c r="W652" i="15"/>
  <c r="W646" i="15"/>
  <c r="W643" i="15"/>
  <c r="W639" i="15"/>
  <c r="W625" i="15"/>
  <c r="W622" i="15"/>
  <c r="W621" i="15"/>
  <c r="W609" i="15"/>
  <c r="W605" i="15"/>
  <c r="W593" i="15"/>
  <c r="W548" i="15"/>
  <c r="W492" i="15"/>
  <c r="W484" i="15"/>
  <c r="W481" i="15"/>
  <c r="W453" i="15"/>
  <c r="W421" i="15"/>
  <c r="W420" i="15"/>
  <c r="W413" i="15"/>
  <c r="W396" i="15"/>
  <c r="W393" i="15"/>
  <c r="W388" i="15"/>
  <c r="W385" i="15"/>
  <c r="W373" i="15"/>
  <c r="W371" i="15"/>
  <c r="W359" i="15"/>
  <c r="W358" i="15"/>
  <c r="W354" i="15"/>
  <c r="W348" i="15"/>
  <c r="W343" i="15"/>
  <c r="W330" i="15"/>
  <c r="W360" i="15"/>
  <c r="W153" i="15"/>
  <c r="W62" i="15"/>
  <c r="W54" i="15"/>
  <c r="W22" i="15"/>
  <c r="W986" i="15"/>
  <c r="W984" i="15"/>
  <c r="W941" i="15"/>
  <c r="W912" i="15"/>
  <c r="W886" i="15"/>
  <c r="W795" i="15"/>
  <c r="W757" i="15"/>
  <c r="W716" i="15"/>
  <c r="W701" i="15"/>
  <c r="W700" i="15"/>
  <c r="W670" i="15"/>
  <c r="W539" i="15"/>
  <c r="W517" i="15"/>
  <c r="W455" i="15"/>
  <c r="W454" i="15"/>
  <c r="W447" i="15"/>
  <c r="W442" i="15"/>
  <c r="W322" i="15"/>
  <c r="W257" i="15"/>
  <c r="W174" i="15"/>
  <c r="W159" i="15"/>
  <c r="W145" i="15"/>
  <c r="W116" i="15"/>
  <c r="W75" i="15"/>
  <c r="W69" i="15"/>
  <c r="W27" i="15"/>
  <c r="W21" i="15"/>
  <c r="W19" i="15"/>
  <c r="W1055" i="15"/>
  <c r="W1037" i="15"/>
  <c r="W1017" i="15"/>
  <c r="W1001" i="15"/>
  <c r="W972" i="15"/>
  <c r="W939" i="15"/>
  <c r="W938" i="15"/>
  <c r="W901" i="15"/>
  <c r="W894" i="15"/>
  <c r="W889" i="15"/>
  <c r="W866" i="15"/>
  <c r="W858" i="15"/>
  <c r="W820" i="15"/>
  <c r="W809" i="15"/>
  <c r="W808" i="15"/>
  <c r="W788" i="15"/>
  <c r="W787" i="15"/>
  <c r="W764" i="15"/>
  <c r="W713" i="15"/>
  <c r="W712" i="15"/>
  <c r="W711" i="15"/>
  <c r="W696" i="15"/>
  <c r="W695" i="15"/>
  <c r="W684" i="15"/>
  <c r="W678" i="15"/>
  <c r="W648" i="15"/>
  <c r="W627" i="15"/>
  <c r="W617" i="15"/>
  <c r="W613" i="15"/>
  <c r="W606" i="15"/>
  <c r="W601" i="15"/>
  <c r="W596" i="15"/>
  <c r="W591" i="15"/>
  <c r="W588" i="15"/>
  <c r="W585" i="15"/>
  <c r="W523" i="15"/>
  <c r="W511" i="15"/>
  <c r="W500" i="15"/>
  <c r="W497" i="15"/>
  <c r="W493" i="15"/>
  <c r="W477" i="15"/>
  <c r="W476" i="15"/>
  <c r="W469" i="15"/>
  <c r="W461" i="15"/>
  <c r="W457" i="15"/>
  <c r="W448" i="15"/>
  <c r="W444" i="15"/>
  <c r="W418" i="15"/>
  <c r="W395" i="15"/>
  <c r="W379" i="15"/>
  <c r="W377" i="15"/>
  <c r="W376" i="15"/>
  <c r="W375" i="15"/>
  <c r="W349" i="15"/>
  <c r="W612" i="15"/>
  <c r="W543" i="15"/>
  <c r="W40" i="15"/>
  <c r="W14" i="15"/>
  <c r="W1057" i="15"/>
  <c r="W928" i="15"/>
  <c r="W921" i="15"/>
  <c r="W877" i="15"/>
  <c r="W859" i="15"/>
  <c r="W783" i="15"/>
  <c r="W669" i="15"/>
  <c r="W599" i="15"/>
  <c r="W504" i="15"/>
  <c r="W464" i="15"/>
  <c r="W445" i="15"/>
  <c r="W403" i="15"/>
  <c r="W401" i="15"/>
  <c r="W380" i="15"/>
  <c r="W370" i="15"/>
  <c r="W369" i="15"/>
  <c r="W315" i="15"/>
  <c r="W313" i="15"/>
  <c r="W308" i="15"/>
  <c r="W281" i="15"/>
  <c r="W262" i="15"/>
  <c r="W250" i="15"/>
  <c r="W220" i="15"/>
  <c r="W193" i="15"/>
  <c r="W179" i="15"/>
  <c r="W141" i="15"/>
  <c r="W113" i="15"/>
  <c r="W104" i="15"/>
  <c r="W74" i="15"/>
  <c r="W439" i="15"/>
  <c r="W879" i="15"/>
  <c r="W490" i="15"/>
  <c r="W478" i="15"/>
  <c r="W327" i="15"/>
  <c r="W1069" i="15"/>
  <c r="W501" i="15"/>
  <c r="W372" i="15"/>
  <c r="W334" i="15"/>
  <c r="W328" i="15"/>
  <c r="W267" i="15"/>
  <c r="W215" i="15"/>
  <c r="W205" i="15"/>
  <c r="W204" i="15"/>
  <c r="W196" i="15"/>
  <c r="W151" i="15"/>
  <c r="W82" i="15"/>
  <c r="W11" i="15"/>
  <c r="W704" i="15"/>
  <c r="W687" i="15"/>
  <c r="W534" i="15"/>
  <c r="W822" i="15"/>
  <c r="W796" i="15"/>
  <c r="W503" i="15"/>
  <c r="W451" i="15"/>
  <c r="W347" i="15"/>
  <c r="W950" i="15"/>
  <c r="W934" i="15"/>
  <c r="W895" i="15"/>
  <c r="W880" i="15"/>
  <c r="W729" i="15"/>
  <c r="W697" i="15"/>
  <c r="W665" i="15"/>
  <c r="W489" i="15"/>
  <c r="W465" i="15"/>
  <c r="W412" i="15"/>
  <c r="W306" i="15"/>
  <c r="W297" i="15"/>
  <c r="W290" i="15"/>
  <c r="W284" i="15"/>
  <c r="W239" i="15"/>
  <c r="W232" i="15"/>
  <c r="W227" i="15"/>
  <c r="W203" i="15"/>
  <c r="W202" i="15"/>
  <c r="W185" i="15"/>
  <c r="W103" i="15"/>
  <c r="W102" i="15"/>
  <c r="W66" i="15"/>
  <c r="W58" i="15"/>
  <c r="W13" i="15"/>
  <c r="W949" i="15"/>
  <c r="W836" i="15"/>
  <c r="W920" i="15"/>
  <c r="W914" i="15"/>
  <c r="W907" i="15"/>
  <c r="W900" i="15"/>
  <c r="W782" i="15"/>
  <c r="W727" i="15"/>
  <c r="W661" i="15"/>
  <c r="W519" i="15"/>
  <c r="W341" i="15"/>
  <c r="W300" i="15"/>
  <c r="W183" i="15"/>
  <c r="W172" i="15"/>
  <c r="W167" i="15"/>
  <c r="W911" i="15"/>
  <c r="W598" i="15"/>
  <c r="W642" i="15"/>
  <c r="W255" i="15"/>
  <c r="W1028" i="15"/>
  <c r="W997" i="15"/>
  <c r="W990" i="15"/>
  <c r="W942" i="15"/>
  <c r="W765" i="15"/>
  <c r="W752" i="15"/>
  <c r="W666" i="15"/>
  <c r="W658" i="15"/>
  <c r="W610" i="15"/>
  <c r="W594" i="15"/>
  <c r="W468" i="15"/>
  <c r="W460" i="15"/>
  <c r="W452" i="15"/>
  <c r="W449" i="15"/>
  <c r="W441" i="15"/>
  <c r="W404" i="15"/>
  <c r="W339" i="15"/>
  <c r="W329" i="15"/>
  <c r="W323" i="15"/>
  <c r="W310" i="15"/>
  <c r="W263" i="15"/>
  <c r="W251" i="15"/>
  <c r="W244" i="15"/>
  <c r="W241" i="15"/>
  <c r="W229" i="15"/>
  <c r="W217" i="15"/>
  <c r="W208" i="15"/>
  <c r="W191" i="15"/>
  <c r="W184" i="15"/>
  <c r="W182" i="15"/>
  <c r="W176" i="15"/>
  <c r="W173" i="15"/>
  <c r="W171" i="15"/>
  <c r="W170" i="15"/>
  <c r="W158" i="15"/>
  <c r="W136" i="15"/>
  <c r="W133" i="15"/>
  <c r="W122" i="15"/>
  <c r="W105" i="15"/>
  <c r="W90" i="15"/>
  <c r="W50" i="15"/>
  <c r="W42" i="15"/>
  <c r="W34" i="15"/>
  <c r="W26" i="15"/>
  <c r="W18" i="15"/>
  <c r="W1067" i="15"/>
  <c r="W748" i="15"/>
  <c r="W311" i="15"/>
  <c r="W279" i="15"/>
  <c r="W269" i="15"/>
  <c r="W238" i="15"/>
  <c r="W214" i="15"/>
  <c r="W582" i="15"/>
  <c r="W577" i="15"/>
  <c r="W571" i="15"/>
  <c r="W576" i="15"/>
  <c r="W580" i="15"/>
  <c r="W575" i="15"/>
  <c r="W558" i="15"/>
  <c r="W584" i="15"/>
  <c r="W562" i="15"/>
  <c r="W569" i="15"/>
  <c r="W581" i="15"/>
  <c r="W578" i="15"/>
  <c r="W561" i="15"/>
  <c r="W560" i="15"/>
  <c r="W566" i="15"/>
  <c r="W568" i="15"/>
  <c r="W564" i="15"/>
  <c r="W556" i="15"/>
  <c r="W570" i="15"/>
  <c r="W565" i="15"/>
  <c r="W574" i="15"/>
  <c r="W579" i="15"/>
  <c r="W583" i="15"/>
  <c r="W559" i="15"/>
  <c r="W567" i="15"/>
  <c r="W563" i="15"/>
  <c r="W572" i="15"/>
  <c r="W573" i="15"/>
  <c r="W557" i="15"/>
  <c r="J23" i="18"/>
  <c r="N120" i="24"/>
  <c r="P120" i="24" s="1"/>
  <c r="N124" i="24"/>
  <c r="P124" i="24" s="1"/>
  <c r="N128" i="24"/>
  <c r="P128" i="24" s="1"/>
  <c r="N113" i="24"/>
  <c r="P113" i="24" s="1"/>
  <c r="N19" i="18"/>
  <c r="N118" i="24"/>
  <c r="P118" i="24" s="1"/>
  <c r="N108" i="24"/>
  <c r="P108" i="24" s="1"/>
  <c r="N111" i="24"/>
  <c r="P111" i="24" s="1"/>
  <c r="N23" i="18"/>
  <c r="N114" i="24"/>
  <c r="P114" i="24" s="1"/>
  <c r="N122" i="24"/>
  <c r="P122" i="24" s="1"/>
  <c r="N126" i="24"/>
  <c r="P126" i="24" s="1"/>
  <c r="N109" i="24"/>
  <c r="P109" i="24" s="1"/>
  <c r="N125" i="24"/>
  <c r="P125" i="24" s="1"/>
  <c r="N115" i="24"/>
  <c r="P115" i="24" s="1"/>
  <c r="N119" i="24"/>
  <c r="P119" i="24" s="1"/>
  <c r="N123" i="24"/>
  <c r="P123" i="24" s="1"/>
  <c r="N127" i="24"/>
  <c r="P127" i="24" s="1"/>
  <c r="N121" i="24"/>
  <c r="P121" i="24" s="1"/>
  <c r="N112" i="24"/>
  <c r="P112" i="24" s="1"/>
  <c r="N116" i="24"/>
  <c r="P116" i="24" s="1"/>
  <c r="N117" i="24"/>
  <c r="P117" i="24" s="1"/>
  <c r="N110" i="24"/>
  <c r="P110" i="24" s="1"/>
  <c r="N107" i="24"/>
  <c r="P107" i="24" s="1"/>
  <c r="R1071" i="8"/>
  <c r="R1075" i="8" s="1"/>
  <c r="H24" i="18"/>
  <c r="F12" i="18"/>
  <c r="F24" i="18" s="1"/>
  <c r="J19" i="18"/>
  <c r="Q10" i="15"/>
  <c r="S12" i="18" s="1"/>
  <c r="H19" i="18"/>
  <c r="I24" i="18"/>
  <c r="I19" i="18"/>
  <c r="I23" i="18"/>
  <c r="M24" i="18"/>
  <c r="M23" i="18"/>
  <c r="M19" i="18"/>
  <c r="AL10" i="15"/>
  <c r="AM10" i="15"/>
  <c r="AM6" i="15" s="1"/>
  <c r="G23" i="18"/>
  <c r="D23" i="18"/>
  <c r="D19" i="18"/>
  <c r="E23" i="18"/>
  <c r="G19" i="18"/>
  <c r="E19" i="18"/>
  <c r="A6" i="18"/>
  <c r="AF579" i="15" l="1"/>
  <c r="AN579" i="15" s="1"/>
  <c r="AO579" i="15" s="1"/>
  <c r="AP579" i="15" s="1"/>
  <c r="AF577" i="15"/>
  <c r="AN577" i="15" s="1"/>
  <c r="AO577" i="15" s="1"/>
  <c r="AP577" i="15" s="1"/>
  <c r="AF564" i="15"/>
  <c r="AN564" i="15" s="1"/>
  <c r="AO564" i="15" s="1"/>
  <c r="AP564" i="15" s="1"/>
  <c r="AF581" i="15"/>
  <c r="AN581" i="15" s="1"/>
  <c r="AO581" i="15" s="1"/>
  <c r="AP581" i="15" s="1"/>
  <c r="AF572" i="15"/>
  <c r="AN572" i="15" s="1"/>
  <c r="AO572" i="15" s="1"/>
  <c r="AP572" i="15" s="1"/>
  <c r="AF569" i="15"/>
  <c r="AN569" i="15" s="1"/>
  <c r="AO569" i="15" s="1"/>
  <c r="AP569" i="15" s="1"/>
  <c r="AF563" i="15"/>
  <c r="AN563" i="15" s="1"/>
  <c r="AO563" i="15" s="1"/>
  <c r="AP563" i="15" s="1"/>
  <c r="AF182" i="15"/>
  <c r="AN182" i="15" s="1"/>
  <c r="AO182" i="15" s="1"/>
  <c r="AP182" i="15" s="1"/>
  <c r="AF262" i="15"/>
  <c r="AN262" i="15" s="1"/>
  <c r="AO262" i="15" s="1"/>
  <c r="AP262" i="15" s="1"/>
  <c r="AF560" i="15"/>
  <c r="AN560" i="15" s="1"/>
  <c r="AO560" i="15" s="1"/>
  <c r="AP560" i="15" s="1"/>
  <c r="AF570" i="15"/>
  <c r="AN570" i="15" s="1"/>
  <c r="AO570" i="15" s="1"/>
  <c r="AP570" i="15" s="1"/>
  <c r="AF557" i="15"/>
  <c r="AN557" i="15" s="1"/>
  <c r="AO557" i="15" s="1"/>
  <c r="AP557" i="15" s="1"/>
  <c r="AF578" i="15"/>
  <c r="AN578" i="15" s="1"/>
  <c r="AO578" i="15" s="1"/>
  <c r="AP578" i="15" s="1"/>
  <c r="AF571" i="15"/>
  <c r="AN571" i="15" s="1"/>
  <c r="AO571" i="15" s="1"/>
  <c r="AP571" i="15" s="1"/>
  <c r="AF565" i="15"/>
  <c r="AN565" i="15" s="1"/>
  <c r="AO565" i="15" s="1"/>
  <c r="AP565" i="15" s="1"/>
  <c r="AF556" i="15"/>
  <c r="AN556" i="15" s="1"/>
  <c r="AO556" i="15" s="1"/>
  <c r="AP556" i="15" s="1"/>
  <c r="AF34" i="15"/>
  <c r="AN34" i="15" s="1"/>
  <c r="AO34" i="15" s="1"/>
  <c r="AP34" i="15" s="1"/>
  <c r="AF244" i="15"/>
  <c r="AN244" i="15" s="1"/>
  <c r="AO244" i="15" s="1"/>
  <c r="AP244" i="15" s="1"/>
  <c r="AF889" i="15"/>
  <c r="AN889" i="15" s="1"/>
  <c r="AO889" i="15" s="1"/>
  <c r="AP889" i="15" s="1"/>
  <c r="AF158" i="15"/>
  <c r="AN158" i="15" s="1"/>
  <c r="AO158" i="15" s="1"/>
  <c r="AP158" i="15" s="1"/>
  <c r="AF202" i="15"/>
  <c r="AN202" i="15" s="1"/>
  <c r="AO202" i="15" s="1"/>
  <c r="AP202" i="15" s="1"/>
  <c r="AF239" i="15"/>
  <c r="AN239" i="15" s="1"/>
  <c r="AO239" i="15" s="1"/>
  <c r="AP239" i="15" s="1"/>
  <c r="AF348" i="15"/>
  <c r="AN348" i="15" s="1"/>
  <c r="AO348" i="15" s="1"/>
  <c r="AP348" i="15" s="1"/>
  <c r="AF531" i="15"/>
  <c r="AN531" i="15" s="1"/>
  <c r="AO531" i="15" s="1"/>
  <c r="AP531" i="15" s="1"/>
  <c r="AF713" i="15"/>
  <c r="AN713" i="15" s="1"/>
  <c r="AO713" i="15" s="1"/>
  <c r="AP713" i="15" s="1"/>
  <c r="AF901" i="15"/>
  <c r="AN901" i="15" s="1"/>
  <c r="AO901" i="15" s="1"/>
  <c r="AP901" i="15" s="1"/>
  <c r="AF19" i="15"/>
  <c r="AN19" i="15" s="1"/>
  <c r="AO19" i="15" s="1"/>
  <c r="AP19" i="15" s="1"/>
  <c r="AF583" i="15"/>
  <c r="AN583" i="15" s="1"/>
  <c r="AO583" i="15" s="1"/>
  <c r="AP583" i="15" s="1"/>
  <c r="AF580" i="15"/>
  <c r="AN580" i="15" s="1"/>
  <c r="AO580" i="15" s="1"/>
  <c r="AP580" i="15" s="1"/>
  <c r="AF573" i="15"/>
  <c r="AN573" i="15" s="1"/>
  <c r="AO573" i="15" s="1"/>
  <c r="AP573" i="15" s="1"/>
  <c r="AF575" i="15"/>
  <c r="AN575" i="15" s="1"/>
  <c r="AO575" i="15" s="1"/>
  <c r="AP575" i="15" s="1"/>
  <c r="AF568" i="15"/>
  <c r="AN568" i="15" s="1"/>
  <c r="AO568" i="15" s="1"/>
  <c r="AP568" i="15" s="1"/>
  <c r="AF559" i="15"/>
  <c r="AN559" i="15" s="1"/>
  <c r="AO559" i="15" s="1"/>
  <c r="AP559" i="15" s="1"/>
  <c r="AF566" i="15"/>
  <c r="AN566" i="15" s="1"/>
  <c r="AO566" i="15" s="1"/>
  <c r="AP566" i="15" s="1"/>
  <c r="AF172" i="15"/>
  <c r="AN172" i="15" s="1"/>
  <c r="AO172" i="15" s="1"/>
  <c r="AP172" i="15" s="1"/>
  <c r="AF250" i="15"/>
  <c r="AN250" i="15" s="1"/>
  <c r="AO250" i="15" s="1"/>
  <c r="AP250" i="15" s="1"/>
  <c r="AF18" i="15"/>
  <c r="AN18" i="15" s="1"/>
  <c r="AO18" i="15" s="1"/>
  <c r="AP18" i="15" s="1"/>
  <c r="AF179" i="15"/>
  <c r="AN179" i="15" s="1"/>
  <c r="AO179" i="15" s="1"/>
  <c r="AP179" i="15" s="1"/>
  <c r="AF214" i="15"/>
  <c r="AN214" i="15" s="1"/>
  <c r="AO214" i="15" s="1"/>
  <c r="AP214" i="15" s="1"/>
  <c r="AF104" i="15"/>
  <c r="AN104" i="15" s="1"/>
  <c r="AO104" i="15" s="1"/>
  <c r="AP104" i="15" s="1"/>
  <c r="AF191" i="15"/>
  <c r="AN191" i="15" s="1"/>
  <c r="AO191" i="15" s="1"/>
  <c r="AP191" i="15" s="1"/>
  <c r="AF227" i="15"/>
  <c r="AN227" i="15" s="1"/>
  <c r="AO227" i="15" s="1"/>
  <c r="AP227" i="15" s="1"/>
  <c r="AF284" i="15"/>
  <c r="AN284" i="15" s="1"/>
  <c r="AO284" i="15" s="1"/>
  <c r="AP284" i="15" s="1"/>
  <c r="AF410" i="15"/>
  <c r="AN410" i="15" s="1"/>
  <c r="AO410" i="15" s="1"/>
  <c r="AP410" i="15" s="1"/>
  <c r="AF599" i="15"/>
  <c r="AN599" i="15" s="1"/>
  <c r="AO599" i="15" s="1"/>
  <c r="AP599" i="15" s="1"/>
  <c r="AF880" i="15"/>
  <c r="AN880" i="15" s="1"/>
  <c r="AO880" i="15" s="1"/>
  <c r="AP880" i="15" s="1"/>
  <c r="AF947" i="15"/>
  <c r="AN947" i="15" s="1"/>
  <c r="AO947" i="15" s="1"/>
  <c r="AP947" i="15" s="1"/>
  <c r="AF525" i="15"/>
  <c r="AN525" i="15" s="1"/>
  <c r="AO525" i="15" s="1"/>
  <c r="AP525" i="15" s="1"/>
  <c r="AF408" i="15"/>
  <c r="AN408" i="15" s="1"/>
  <c r="AO408" i="15" s="1"/>
  <c r="AP408" i="15" s="1"/>
  <c r="AF711" i="15"/>
  <c r="AN711" i="15" s="1"/>
  <c r="AO711" i="15" s="1"/>
  <c r="AP711" i="15" s="1"/>
  <c r="AF82" i="15"/>
  <c r="AN82" i="15" s="1"/>
  <c r="AO82" i="15" s="1"/>
  <c r="AP82" i="15" s="1"/>
  <c r="AF133" i="15"/>
  <c r="AN133" i="15" s="1"/>
  <c r="AO133" i="15" s="1"/>
  <c r="AP133" i="15" s="1"/>
  <c r="AF173" i="15"/>
  <c r="AN173" i="15" s="1"/>
  <c r="AO173" i="15" s="1"/>
  <c r="AP173" i="15" s="1"/>
  <c r="AF238" i="15"/>
  <c r="AN238" i="15" s="1"/>
  <c r="AO238" i="15" s="1"/>
  <c r="AP238" i="15" s="1"/>
  <c r="AF336" i="15"/>
  <c r="AN336" i="15" s="1"/>
  <c r="AO336" i="15" s="1"/>
  <c r="AP336" i="15" s="1"/>
  <c r="AF456" i="15"/>
  <c r="AN456" i="15" s="1"/>
  <c r="AO456" i="15" s="1"/>
  <c r="AP456" i="15" s="1"/>
  <c r="AF625" i="15"/>
  <c r="AN625" i="15" s="1"/>
  <c r="AO625" i="15" s="1"/>
  <c r="AP625" i="15" s="1"/>
  <c r="AF900" i="15"/>
  <c r="AN900" i="15" s="1"/>
  <c r="AO900" i="15" s="1"/>
  <c r="AP900" i="15" s="1"/>
  <c r="AF24" i="15"/>
  <c r="AN24" i="15" s="1"/>
  <c r="AO24" i="15" s="1"/>
  <c r="AP24" i="15" s="1"/>
  <c r="AF90" i="15"/>
  <c r="AN90" i="15" s="1"/>
  <c r="AO90" i="15" s="1"/>
  <c r="AP90" i="15" s="1"/>
  <c r="AF185" i="15"/>
  <c r="AN185" i="15" s="1"/>
  <c r="AO185" i="15" s="1"/>
  <c r="AP185" i="15" s="1"/>
  <c r="AF297" i="15"/>
  <c r="AN297" i="15" s="1"/>
  <c r="AO297" i="15" s="1"/>
  <c r="AP297" i="15" s="1"/>
  <c r="AF379" i="15"/>
  <c r="AN379" i="15" s="1"/>
  <c r="AO379" i="15" s="1"/>
  <c r="AP379" i="15" s="1"/>
  <c r="AF859" i="15"/>
  <c r="AN859" i="15" s="1"/>
  <c r="AO859" i="15" s="1"/>
  <c r="AP859" i="15" s="1"/>
  <c r="AF13" i="15"/>
  <c r="AN13" i="15" s="1"/>
  <c r="AO13" i="15" s="1"/>
  <c r="AP13" i="15" s="1"/>
  <c r="AF66" i="15"/>
  <c r="AN66" i="15" s="1"/>
  <c r="AO66" i="15" s="1"/>
  <c r="AP66" i="15" s="1"/>
  <c r="AF193" i="15"/>
  <c r="AN193" i="15" s="1"/>
  <c r="AO193" i="15" s="1"/>
  <c r="AP193" i="15" s="1"/>
  <c r="AF263" i="15"/>
  <c r="AN263" i="15" s="1"/>
  <c r="AO263" i="15" s="1"/>
  <c r="AP263" i="15" s="1"/>
  <c r="AF308" i="15"/>
  <c r="AN308" i="15" s="1"/>
  <c r="AO308" i="15" s="1"/>
  <c r="AP308" i="15" s="1"/>
  <c r="AF334" i="15"/>
  <c r="AN334" i="15" s="1"/>
  <c r="AO334" i="15" s="1"/>
  <c r="AP334" i="15" s="1"/>
  <c r="AF588" i="15"/>
  <c r="AN588" i="15" s="1"/>
  <c r="AO588" i="15" s="1"/>
  <c r="AP588" i="15" s="1"/>
  <c r="AF870" i="15"/>
  <c r="AN870" i="15" s="1"/>
  <c r="AO870" i="15" s="1"/>
  <c r="AP870" i="15" s="1"/>
  <c r="AF1069" i="15"/>
  <c r="AN1069" i="15" s="1"/>
  <c r="AO1069" i="15" s="1"/>
  <c r="AP1069" i="15" s="1"/>
  <c r="AF714" i="15"/>
  <c r="AN714" i="15" s="1"/>
  <c r="AO714" i="15" s="1"/>
  <c r="AP714" i="15" s="1"/>
  <c r="AF358" i="15"/>
  <c r="AN358" i="15" s="1"/>
  <c r="AO358" i="15" s="1"/>
  <c r="AP358" i="15" s="1"/>
  <c r="AF377" i="15"/>
  <c r="AN377" i="15" s="1"/>
  <c r="AO377" i="15" s="1"/>
  <c r="AP377" i="15" s="1"/>
  <c r="AF395" i="15"/>
  <c r="AN395" i="15" s="1"/>
  <c r="AO395" i="15" s="1"/>
  <c r="AP395" i="15" s="1"/>
  <c r="AF419" i="15"/>
  <c r="AN419" i="15" s="1"/>
  <c r="AO419" i="15" s="1"/>
  <c r="AP419" i="15" s="1"/>
  <c r="AF468" i="15"/>
  <c r="AN468" i="15" s="1"/>
  <c r="AO468" i="15" s="1"/>
  <c r="AP468" i="15" s="1"/>
  <c r="AF492" i="15"/>
  <c r="AN492" i="15" s="1"/>
  <c r="AO492" i="15" s="1"/>
  <c r="AP492" i="15" s="1"/>
  <c r="AF519" i="15"/>
  <c r="AN519" i="15" s="1"/>
  <c r="AO519" i="15" s="1"/>
  <c r="AP519" i="15" s="1"/>
  <c r="AF643" i="15"/>
  <c r="AN643" i="15" s="1"/>
  <c r="AO643" i="15" s="1"/>
  <c r="AP643" i="15" s="1"/>
  <c r="AF662" i="15"/>
  <c r="AN662" i="15" s="1"/>
  <c r="AO662" i="15" s="1"/>
  <c r="AP662" i="15" s="1"/>
  <c r="AF694" i="15"/>
  <c r="AN694" i="15" s="1"/>
  <c r="AO694" i="15" s="1"/>
  <c r="AP694" i="15" s="1"/>
  <c r="AF749" i="15"/>
  <c r="AN749" i="15" s="1"/>
  <c r="AO749" i="15" s="1"/>
  <c r="AP749" i="15" s="1"/>
  <c r="AF787" i="15"/>
  <c r="AN787" i="15" s="1"/>
  <c r="AO787" i="15" s="1"/>
  <c r="AP787" i="15" s="1"/>
  <c r="AF862" i="15"/>
  <c r="AN862" i="15" s="1"/>
  <c r="AO862" i="15" s="1"/>
  <c r="AP862" i="15" s="1"/>
  <c r="AF895" i="15"/>
  <c r="AN895" i="15" s="1"/>
  <c r="AO895" i="15" s="1"/>
  <c r="AP895" i="15" s="1"/>
  <c r="AF920" i="15"/>
  <c r="AN920" i="15" s="1"/>
  <c r="AO920" i="15" s="1"/>
  <c r="AP920" i="15" s="1"/>
  <c r="AF972" i="15"/>
  <c r="AN972" i="15" s="1"/>
  <c r="AO972" i="15" s="1"/>
  <c r="AP972" i="15" s="1"/>
  <c r="AF21" i="15"/>
  <c r="AN21" i="15" s="1"/>
  <c r="AO21" i="15" s="1"/>
  <c r="AP21" i="15" s="1"/>
  <c r="AF266" i="15"/>
  <c r="AN266" i="15" s="1"/>
  <c r="AO266" i="15" s="1"/>
  <c r="AP266" i="15" s="1"/>
  <c r="AF641" i="15"/>
  <c r="AN641" i="15" s="1"/>
  <c r="AO641" i="15" s="1"/>
  <c r="AP641" i="15" s="1"/>
  <c r="AF949" i="15"/>
  <c r="AN949" i="15" s="1"/>
  <c r="AO949" i="15" s="1"/>
  <c r="AP949" i="15" s="1"/>
  <c r="AF117" i="15"/>
  <c r="AN117" i="15" s="1"/>
  <c r="AO117" i="15" s="1"/>
  <c r="AP117" i="15" s="1"/>
  <c r="AF339" i="15"/>
  <c r="AN339" i="15" s="1"/>
  <c r="AO339" i="15" s="1"/>
  <c r="AP339" i="15" s="1"/>
  <c r="AF365" i="15"/>
  <c r="AN365" i="15" s="1"/>
  <c r="AO365" i="15" s="1"/>
  <c r="AP365" i="15" s="1"/>
  <c r="AF388" i="15"/>
  <c r="AN388" i="15" s="1"/>
  <c r="AO388" i="15" s="1"/>
  <c r="AP388" i="15" s="1"/>
  <c r="AF445" i="15"/>
  <c r="AN445" i="15" s="1"/>
  <c r="AO445" i="15" s="1"/>
  <c r="AP445" i="15" s="1"/>
  <c r="AF461" i="15"/>
  <c r="AN461" i="15" s="1"/>
  <c r="AO461" i="15" s="1"/>
  <c r="AP461" i="15" s="1"/>
  <c r="AF496" i="15"/>
  <c r="AN496" i="15" s="1"/>
  <c r="AO496" i="15" s="1"/>
  <c r="AP496" i="15" s="1"/>
  <c r="AF586" i="15"/>
  <c r="AN586" i="15" s="1"/>
  <c r="AO586" i="15" s="1"/>
  <c r="AP586" i="15" s="1"/>
  <c r="AF618" i="15"/>
  <c r="AN618" i="15" s="1"/>
  <c r="AO618" i="15" s="1"/>
  <c r="AP618" i="15" s="1"/>
  <c r="AF681" i="15"/>
  <c r="AN681" i="15" s="1"/>
  <c r="AO681" i="15" s="1"/>
  <c r="AP681" i="15" s="1"/>
  <c r="AF765" i="15"/>
  <c r="AN765" i="15" s="1"/>
  <c r="AO765" i="15" s="1"/>
  <c r="AP765" i="15" s="1"/>
  <c r="AF855" i="15"/>
  <c r="AN855" i="15" s="1"/>
  <c r="AO855" i="15" s="1"/>
  <c r="AP855" i="15" s="1"/>
  <c r="AF884" i="15"/>
  <c r="AN884" i="15" s="1"/>
  <c r="AO884" i="15" s="1"/>
  <c r="AP884" i="15" s="1"/>
  <c r="AF938" i="15"/>
  <c r="AN938" i="15" s="1"/>
  <c r="AO938" i="15" s="1"/>
  <c r="AP938" i="15" s="1"/>
  <c r="AF994" i="15"/>
  <c r="AN994" i="15" s="1"/>
  <c r="AO994" i="15" s="1"/>
  <c r="AF1020" i="15"/>
  <c r="AN1020" i="15" s="1"/>
  <c r="AO1020" i="15" s="1"/>
  <c r="AP1020" i="15" s="1"/>
  <c r="AF1037" i="15"/>
  <c r="AN1037" i="15" s="1"/>
  <c r="AO1037" i="15" s="1"/>
  <c r="AP1037" i="15" s="1"/>
  <c r="AF40" i="15"/>
  <c r="AN40" i="15" s="1"/>
  <c r="AO40" i="15" s="1"/>
  <c r="AP40" i="15" s="1"/>
  <c r="AF67" i="15"/>
  <c r="AN67" i="15" s="1"/>
  <c r="AO67" i="15" s="1"/>
  <c r="AP67" i="15" s="1"/>
  <c r="AF466" i="15"/>
  <c r="AN466" i="15" s="1"/>
  <c r="AO466" i="15" s="1"/>
  <c r="AP466" i="15" s="1"/>
  <c r="AF637" i="15"/>
  <c r="AN637" i="15" s="1"/>
  <c r="AO637" i="15" s="1"/>
  <c r="AP637" i="15" s="1"/>
  <c r="AF941" i="15"/>
  <c r="AN941" i="15" s="1"/>
  <c r="AO941" i="15" s="1"/>
  <c r="AP941" i="15" s="1"/>
  <c r="AF343" i="15"/>
  <c r="AN343" i="15" s="1"/>
  <c r="AO343" i="15" s="1"/>
  <c r="AP343" i="15" s="1"/>
  <c r="AF404" i="15"/>
  <c r="AN404" i="15" s="1"/>
  <c r="AO404" i="15" s="1"/>
  <c r="AP404" i="15" s="1"/>
  <c r="AF472" i="15"/>
  <c r="AN472" i="15" s="1"/>
  <c r="AO472" i="15" s="1"/>
  <c r="AP472" i="15" s="1"/>
  <c r="AF511" i="15"/>
  <c r="AN511" i="15" s="1"/>
  <c r="AO511" i="15" s="1"/>
  <c r="AP511" i="15" s="1"/>
  <c r="AF601" i="15"/>
  <c r="AN601" i="15" s="1"/>
  <c r="AO601" i="15" s="1"/>
  <c r="AP601" i="15" s="1"/>
  <c r="AF631" i="15"/>
  <c r="AN631" i="15" s="1"/>
  <c r="AO631" i="15" s="1"/>
  <c r="AP631" i="15" s="1"/>
  <c r="AF667" i="15"/>
  <c r="AN667" i="15" s="1"/>
  <c r="AO667" i="15" s="1"/>
  <c r="AP667" i="15" s="1"/>
  <c r="AF696" i="15"/>
  <c r="AN696" i="15" s="1"/>
  <c r="AO696" i="15" s="1"/>
  <c r="AP696" i="15" s="1"/>
  <c r="AF744" i="15"/>
  <c r="AN744" i="15" s="1"/>
  <c r="AO744" i="15" s="1"/>
  <c r="AP744" i="15" s="1"/>
  <c r="AF786" i="15"/>
  <c r="AN786" i="15" s="1"/>
  <c r="AO786" i="15" s="1"/>
  <c r="AP786" i="15" s="1"/>
  <c r="AF817" i="15"/>
  <c r="AN817" i="15" s="1"/>
  <c r="AO817" i="15" s="1"/>
  <c r="AP817" i="15" s="1"/>
  <c r="AF858" i="15"/>
  <c r="AN858" i="15" s="1"/>
  <c r="AO858" i="15" s="1"/>
  <c r="AP858" i="15" s="1"/>
  <c r="AF929" i="15"/>
  <c r="AN929" i="15" s="1"/>
  <c r="AO929" i="15" s="1"/>
  <c r="AP929" i="15" s="1"/>
  <c r="AF969" i="15"/>
  <c r="AN969" i="15" s="1"/>
  <c r="AO969" i="15" s="1"/>
  <c r="AP969" i="15" s="1"/>
  <c r="AF1009" i="15"/>
  <c r="AN1009" i="15" s="1"/>
  <c r="AO1009" i="15" s="1"/>
  <c r="AP1009" i="15" s="1"/>
  <c r="AF72" i="15"/>
  <c r="AN72" i="15" s="1"/>
  <c r="AO72" i="15" s="1"/>
  <c r="AP72" i="15" s="1"/>
  <c r="AF463" i="15"/>
  <c r="AN463" i="15" s="1"/>
  <c r="AO463" i="15" s="1"/>
  <c r="AP463" i="15" s="1"/>
  <c r="AF672" i="15"/>
  <c r="AN672" i="15" s="1"/>
  <c r="AO672" i="15" s="1"/>
  <c r="AP672" i="15" s="1"/>
  <c r="AF1012" i="15"/>
  <c r="AN1012" i="15" s="1"/>
  <c r="AO1012" i="15" s="1"/>
  <c r="AF107" i="15"/>
  <c r="AN107" i="15" s="1"/>
  <c r="AO107" i="15" s="1"/>
  <c r="AP107" i="15" s="1"/>
  <c r="AF164" i="15"/>
  <c r="AN164" i="15" s="1"/>
  <c r="AO164" i="15" s="1"/>
  <c r="AP164" i="15" s="1"/>
  <c r="AF200" i="15"/>
  <c r="AN200" i="15" s="1"/>
  <c r="AO200" i="15" s="1"/>
  <c r="AP200" i="15" s="1"/>
  <c r="AF248" i="15"/>
  <c r="AN248" i="15" s="1"/>
  <c r="AO248" i="15" s="1"/>
  <c r="AP248" i="15" s="1"/>
  <c r="AF296" i="15"/>
  <c r="AN296" i="15" s="1"/>
  <c r="AO296" i="15" s="1"/>
  <c r="AP296" i="15" s="1"/>
  <c r="AF347" i="15"/>
  <c r="AN347" i="15" s="1"/>
  <c r="AO347" i="15" s="1"/>
  <c r="AP347" i="15" s="1"/>
  <c r="AF458" i="15"/>
  <c r="AN458" i="15" s="1"/>
  <c r="AO458" i="15" s="1"/>
  <c r="AP458" i="15" s="1"/>
  <c r="AF487" i="15"/>
  <c r="AN487" i="15" s="1"/>
  <c r="AO487" i="15" s="1"/>
  <c r="AP487" i="15" s="1"/>
  <c r="AF517" i="15"/>
  <c r="AN517" i="15" s="1"/>
  <c r="AO517" i="15" s="1"/>
  <c r="AP517" i="15" s="1"/>
  <c r="AF608" i="15"/>
  <c r="AN608" i="15" s="1"/>
  <c r="AO608" i="15" s="1"/>
  <c r="AP608" i="15" s="1"/>
  <c r="AF670" i="15"/>
  <c r="AN670" i="15" s="1"/>
  <c r="AO670" i="15" s="1"/>
  <c r="AP670" i="15" s="1"/>
  <c r="AF746" i="15"/>
  <c r="AN746" i="15" s="1"/>
  <c r="AO746" i="15" s="1"/>
  <c r="AP746" i="15" s="1"/>
  <c r="AF774" i="15"/>
  <c r="AN774" i="15" s="1"/>
  <c r="AO774" i="15" s="1"/>
  <c r="AP774" i="15" s="1"/>
  <c r="AF795" i="15"/>
  <c r="AN795" i="15" s="1"/>
  <c r="AO795" i="15" s="1"/>
  <c r="AP795" i="15" s="1"/>
  <c r="AF875" i="15"/>
  <c r="AN875" i="15" s="1"/>
  <c r="AO875" i="15" s="1"/>
  <c r="AP875" i="15" s="1"/>
  <c r="AF913" i="15"/>
  <c r="AN913" i="15" s="1"/>
  <c r="AO913" i="15" s="1"/>
  <c r="AP913" i="15" s="1"/>
  <c r="AF948" i="15"/>
  <c r="AN948" i="15" s="1"/>
  <c r="AO948" i="15" s="1"/>
  <c r="AP948" i="15" s="1"/>
  <c r="AF1010" i="15"/>
  <c r="AN1010" i="15" s="1"/>
  <c r="AO1010" i="15" s="1"/>
  <c r="AF46" i="15"/>
  <c r="AN46" i="15" s="1"/>
  <c r="AO46" i="15" s="1"/>
  <c r="AP46" i="15" s="1"/>
  <c r="AF128" i="15"/>
  <c r="AN128" i="15" s="1"/>
  <c r="AO128" i="15" s="1"/>
  <c r="AP128" i="15" s="1"/>
  <c r="AF228" i="15"/>
  <c r="AN228" i="15" s="1"/>
  <c r="AO228" i="15" s="1"/>
  <c r="AP228" i="15" s="1"/>
  <c r="AF644" i="15"/>
  <c r="AN644" i="15" s="1"/>
  <c r="AO644" i="15" s="1"/>
  <c r="AP644" i="15" s="1"/>
  <c r="AF81" i="15"/>
  <c r="AN81" i="15" s="1"/>
  <c r="AO81" i="15" s="1"/>
  <c r="AP81" i="15" s="1"/>
  <c r="AF692" i="15"/>
  <c r="AN692" i="15" s="1"/>
  <c r="AO692" i="15" s="1"/>
  <c r="AP692" i="15" s="1"/>
  <c r="AF134" i="15"/>
  <c r="AN134" i="15" s="1"/>
  <c r="AO134" i="15" s="1"/>
  <c r="AP134" i="15" s="1"/>
  <c r="AF161" i="15"/>
  <c r="AN161" i="15" s="1"/>
  <c r="AO161" i="15" s="1"/>
  <c r="AP161" i="15" s="1"/>
  <c r="AF294" i="15"/>
  <c r="AN294" i="15" s="1"/>
  <c r="AO294" i="15" s="1"/>
  <c r="AP294" i="15" s="1"/>
  <c r="AF332" i="15"/>
  <c r="AN332" i="15" s="1"/>
  <c r="AO332" i="15" s="1"/>
  <c r="AP332" i="15" s="1"/>
  <c r="AF438" i="15"/>
  <c r="AN438" i="15" s="1"/>
  <c r="AO438" i="15" s="1"/>
  <c r="AP438" i="15" s="1"/>
  <c r="AF455" i="15"/>
  <c r="AN455" i="15" s="1"/>
  <c r="AO455" i="15" s="1"/>
  <c r="AP455" i="15" s="1"/>
  <c r="AF483" i="15"/>
  <c r="AN483" i="15" s="1"/>
  <c r="AO483" i="15" s="1"/>
  <c r="AP483" i="15" s="1"/>
  <c r="AF503" i="15"/>
  <c r="AN503" i="15" s="1"/>
  <c r="AO503" i="15" s="1"/>
  <c r="AP503" i="15" s="1"/>
  <c r="AF547" i="15"/>
  <c r="AN547" i="15" s="1"/>
  <c r="AO547" i="15" s="1"/>
  <c r="AP547" i="15" s="1"/>
  <c r="AF645" i="15"/>
  <c r="AN645" i="15" s="1"/>
  <c r="AO645" i="15" s="1"/>
  <c r="AP645" i="15" s="1"/>
  <c r="AF701" i="15"/>
  <c r="AN701" i="15" s="1"/>
  <c r="AO701" i="15" s="1"/>
  <c r="AP701" i="15" s="1"/>
  <c r="AF736" i="15"/>
  <c r="AN736" i="15" s="1"/>
  <c r="AO736" i="15" s="1"/>
  <c r="AP736" i="15" s="1"/>
  <c r="AF796" i="15"/>
  <c r="AN796" i="15" s="1"/>
  <c r="AO796" i="15" s="1"/>
  <c r="AP796" i="15" s="1"/>
  <c r="AF887" i="15"/>
  <c r="AN887" i="15" s="1"/>
  <c r="AO887" i="15" s="1"/>
  <c r="AP887" i="15" s="1"/>
  <c r="AF953" i="15"/>
  <c r="AN953" i="15" s="1"/>
  <c r="AO953" i="15" s="1"/>
  <c r="AP953" i="15" s="1"/>
  <c r="AF977" i="15"/>
  <c r="AN977" i="15" s="1"/>
  <c r="AO977" i="15" s="1"/>
  <c r="AF70" i="15"/>
  <c r="AN70" i="15" s="1"/>
  <c r="AO70" i="15" s="1"/>
  <c r="AP70" i="15" s="1"/>
  <c r="AF129" i="15"/>
  <c r="AN129" i="15" s="1"/>
  <c r="AO129" i="15" s="1"/>
  <c r="AP129" i="15" s="1"/>
  <c r="AF240" i="15"/>
  <c r="AN240" i="15" s="1"/>
  <c r="AO240" i="15" s="1"/>
  <c r="AP240" i="15" s="1"/>
  <c r="AF524" i="15"/>
  <c r="AN524" i="15" s="1"/>
  <c r="AO524" i="15" s="1"/>
  <c r="AP524" i="15" s="1"/>
  <c r="AF628" i="15"/>
  <c r="AN628" i="15" s="1"/>
  <c r="AO628" i="15" s="1"/>
  <c r="AP628" i="15" s="1"/>
  <c r="AF931" i="15"/>
  <c r="AN931" i="15" s="1"/>
  <c r="AO931" i="15" s="1"/>
  <c r="AP931" i="15" s="1"/>
  <c r="AF56" i="15"/>
  <c r="AN56" i="15" s="1"/>
  <c r="AO56" i="15" s="1"/>
  <c r="AP56" i="15" s="1"/>
  <c r="AF91" i="15"/>
  <c r="AN91" i="15" s="1"/>
  <c r="AO91" i="15" s="1"/>
  <c r="AP91" i="15" s="1"/>
  <c r="AF123" i="15"/>
  <c r="AN123" i="15" s="1"/>
  <c r="AO123" i="15" s="1"/>
  <c r="AP123" i="15" s="1"/>
  <c r="AF194" i="15"/>
  <c r="AN194" i="15" s="1"/>
  <c r="AO194" i="15" s="1"/>
  <c r="AP194" i="15" s="1"/>
  <c r="AF257" i="15"/>
  <c r="AN257" i="15" s="1"/>
  <c r="AO257" i="15" s="1"/>
  <c r="AP257" i="15" s="1"/>
  <c r="AF368" i="15"/>
  <c r="AN368" i="15" s="1"/>
  <c r="AO368" i="15" s="1"/>
  <c r="AP368" i="15" s="1"/>
  <c r="AF459" i="15"/>
  <c r="AN459" i="15" s="1"/>
  <c r="AO459" i="15" s="1"/>
  <c r="AP459" i="15" s="1"/>
  <c r="AF490" i="15"/>
  <c r="AN490" i="15" s="1"/>
  <c r="AO490" i="15" s="1"/>
  <c r="AP490" i="15" s="1"/>
  <c r="AF526" i="15"/>
  <c r="AN526" i="15" s="1"/>
  <c r="AO526" i="15" s="1"/>
  <c r="AP526" i="15" s="1"/>
  <c r="AF626" i="15"/>
  <c r="AN626" i="15" s="1"/>
  <c r="AO626" i="15" s="1"/>
  <c r="AP626" i="15" s="1"/>
  <c r="AF673" i="15"/>
  <c r="AN673" i="15" s="1"/>
  <c r="AO673" i="15" s="1"/>
  <c r="AP673" i="15" s="1"/>
  <c r="AF767" i="15"/>
  <c r="AN767" i="15" s="1"/>
  <c r="AO767" i="15" s="1"/>
  <c r="AP767" i="15" s="1"/>
  <c r="AF842" i="15"/>
  <c r="AN842" i="15" s="1"/>
  <c r="AO842" i="15" s="1"/>
  <c r="AP842" i="15" s="1"/>
  <c r="AF905" i="15"/>
  <c r="AN905" i="15" s="1"/>
  <c r="AO905" i="15" s="1"/>
  <c r="AP905" i="15" s="1"/>
  <c r="AF945" i="15"/>
  <c r="AN945" i="15" s="1"/>
  <c r="AO945" i="15" s="1"/>
  <c r="AP945" i="15" s="1"/>
  <c r="AF1042" i="15"/>
  <c r="AN1042" i="15" s="1"/>
  <c r="AO1042" i="15" s="1"/>
  <c r="AF153" i="15"/>
  <c r="AN153" i="15" s="1"/>
  <c r="AO153" i="15" s="1"/>
  <c r="AP153" i="15" s="1"/>
  <c r="AF219" i="15"/>
  <c r="AN219" i="15" s="1"/>
  <c r="AO219" i="15" s="1"/>
  <c r="AP219" i="15" s="1"/>
  <c r="AF331" i="15"/>
  <c r="AN331" i="15" s="1"/>
  <c r="AO331" i="15" s="1"/>
  <c r="AP331" i="15" s="1"/>
  <c r="AF538" i="15"/>
  <c r="AN538" i="15" s="1"/>
  <c r="AO538" i="15" s="1"/>
  <c r="AP538" i="15" s="1"/>
  <c r="AF829" i="15"/>
  <c r="AN829" i="15" s="1"/>
  <c r="AO829" i="15" s="1"/>
  <c r="AP829" i="15" s="1"/>
  <c r="AF198" i="15"/>
  <c r="AN198" i="15" s="1"/>
  <c r="AO198" i="15" s="1"/>
  <c r="AP198" i="15" s="1"/>
  <c r="AF233" i="15"/>
  <c r="AN233" i="15" s="1"/>
  <c r="AO233" i="15" s="1"/>
  <c r="AP233" i="15" s="1"/>
  <c r="AF305" i="15"/>
  <c r="AN305" i="15" s="1"/>
  <c r="AO305" i="15" s="1"/>
  <c r="AP305" i="15" s="1"/>
  <c r="AF316" i="15"/>
  <c r="AN316" i="15" s="1"/>
  <c r="AO316" i="15" s="1"/>
  <c r="AP316" i="15" s="1"/>
  <c r="AF381" i="15"/>
  <c r="AN381" i="15" s="1"/>
  <c r="AO381" i="15" s="1"/>
  <c r="AP381" i="15" s="1"/>
  <c r="AF433" i="15"/>
  <c r="AN433" i="15" s="1"/>
  <c r="AO433" i="15" s="1"/>
  <c r="AP433" i="15" s="1"/>
  <c r="AF546" i="15"/>
  <c r="AN546" i="15" s="1"/>
  <c r="AO546" i="15" s="1"/>
  <c r="AP546" i="15" s="1"/>
  <c r="AF558" i="15"/>
  <c r="AN558" i="15" s="1"/>
  <c r="AO558" i="15" s="1"/>
  <c r="AP558" i="15" s="1"/>
  <c r="AF561" i="15"/>
  <c r="AN561" i="15" s="1"/>
  <c r="AO561" i="15" s="1"/>
  <c r="AP561" i="15" s="1"/>
  <c r="AF562" i="15"/>
  <c r="AN562" i="15" s="1"/>
  <c r="AO562" i="15" s="1"/>
  <c r="AP562" i="15" s="1"/>
  <c r="AF584" i="15"/>
  <c r="AN584" i="15" s="1"/>
  <c r="AO584" i="15" s="1"/>
  <c r="AP584" i="15" s="1"/>
  <c r="AF576" i="15"/>
  <c r="AN576" i="15" s="1"/>
  <c r="AO576" i="15" s="1"/>
  <c r="AP576" i="15" s="1"/>
  <c r="AF574" i="15"/>
  <c r="AN574" i="15" s="1"/>
  <c r="AO574" i="15" s="1"/>
  <c r="AP574" i="15" s="1"/>
  <c r="AF582" i="15"/>
  <c r="AN582" i="15" s="1"/>
  <c r="AO582" i="15" s="1"/>
  <c r="AP582" i="15" s="1"/>
  <c r="AF567" i="15"/>
  <c r="AN567" i="15" s="1"/>
  <c r="AO567" i="15" s="1"/>
  <c r="AP567" i="15" s="1"/>
  <c r="AF217" i="15"/>
  <c r="AN217" i="15" s="1"/>
  <c r="AO217" i="15" s="1"/>
  <c r="AP217" i="15" s="1"/>
  <c r="AF267" i="15"/>
  <c r="AN267" i="15" s="1"/>
  <c r="AO267" i="15" s="1"/>
  <c r="AP267" i="15" s="1"/>
  <c r="AF141" i="15"/>
  <c r="AN141" i="15" s="1"/>
  <c r="AO141" i="15" s="1"/>
  <c r="AP141" i="15" s="1"/>
  <c r="AF196" i="15"/>
  <c r="AN196" i="15" s="1"/>
  <c r="AO196" i="15" s="1"/>
  <c r="AP196" i="15" s="1"/>
  <c r="AF229" i="15"/>
  <c r="AN229" i="15" s="1"/>
  <c r="AO229" i="15" s="1"/>
  <c r="AP229" i="15" s="1"/>
  <c r="AF300" i="15"/>
  <c r="AN300" i="15" s="1"/>
  <c r="AO300" i="15" s="1"/>
  <c r="AP300" i="15" s="1"/>
  <c r="AF476" i="15"/>
  <c r="AN476" i="15" s="1"/>
  <c r="AO476" i="15" s="1"/>
  <c r="AP476" i="15" s="1"/>
  <c r="AF697" i="15"/>
  <c r="AN697" i="15" s="1"/>
  <c r="AO697" i="15" s="1"/>
  <c r="AP697" i="15" s="1"/>
  <c r="AF894" i="15"/>
  <c r="AN894" i="15" s="1"/>
  <c r="AO894" i="15" s="1"/>
  <c r="AP894" i="15" s="1"/>
  <c r="AF1055" i="15"/>
  <c r="AN1055" i="15" s="1"/>
  <c r="AO1055" i="15" s="1"/>
  <c r="AP1055" i="15" s="1"/>
  <c r="AF886" i="15"/>
  <c r="AN886" i="15" s="1"/>
  <c r="AO886" i="15" s="1"/>
  <c r="AP886" i="15" s="1"/>
  <c r="AF151" i="15"/>
  <c r="AN151" i="15" s="1"/>
  <c r="AO151" i="15" s="1"/>
  <c r="AP151" i="15" s="1"/>
  <c r="AF462" i="15"/>
  <c r="AN462" i="15" s="1"/>
  <c r="AO462" i="15" s="1"/>
  <c r="AP462" i="15" s="1"/>
  <c r="AF102" i="15"/>
  <c r="AN102" i="15" s="1"/>
  <c r="AO102" i="15" s="1"/>
  <c r="AP102" i="15" s="1"/>
  <c r="AF136" i="15"/>
  <c r="AN136" i="15" s="1"/>
  <c r="AO136" i="15" s="1"/>
  <c r="AP136" i="15" s="1"/>
  <c r="AF183" i="15"/>
  <c r="AN183" i="15" s="1"/>
  <c r="AO183" i="15" s="1"/>
  <c r="AP183" i="15" s="1"/>
  <c r="AF269" i="15"/>
  <c r="AN269" i="15" s="1"/>
  <c r="AO269" i="15" s="1"/>
  <c r="AP269" i="15" s="1"/>
  <c r="AF393" i="15"/>
  <c r="AN393" i="15" s="1"/>
  <c r="AO393" i="15" s="1"/>
  <c r="AP393" i="15" s="1"/>
  <c r="AF480" i="15"/>
  <c r="AN480" i="15" s="1"/>
  <c r="AO480" i="15" s="1"/>
  <c r="AP480" i="15" s="1"/>
  <c r="AF745" i="15"/>
  <c r="AN745" i="15" s="1"/>
  <c r="AO745" i="15" s="1"/>
  <c r="AP745" i="15" s="1"/>
  <c r="AF979" i="15"/>
  <c r="AN979" i="15" s="1"/>
  <c r="AO979" i="15" s="1"/>
  <c r="AP979" i="15" s="1"/>
  <c r="AF837" i="15"/>
  <c r="AN837" i="15" s="1"/>
  <c r="AO837" i="15" s="1"/>
  <c r="AP837" i="15" s="1"/>
  <c r="AF103" i="15"/>
  <c r="AN103" i="15" s="1"/>
  <c r="AO103" i="15" s="1"/>
  <c r="AP103" i="15" s="1"/>
  <c r="AF208" i="15"/>
  <c r="AN208" i="15" s="1"/>
  <c r="AO208" i="15" s="1"/>
  <c r="AP208" i="15" s="1"/>
  <c r="AF310" i="15"/>
  <c r="AN310" i="15" s="1"/>
  <c r="AO310" i="15" s="1"/>
  <c r="AP310" i="15" s="1"/>
  <c r="AF418" i="15"/>
  <c r="AN418" i="15" s="1"/>
  <c r="AO418" i="15" s="1"/>
  <c r="AP418" i="15" s="1"/>
  <c r="AF1065" i="15"/>
  <c r="AN1065" i="15" s="1"/>
  <c r="AO1065" i="15" s="1"/>
  <c r="AF26" i="15"/>
  <c r="AN26" i="15" s="1"/>
  <c r="AO26" i="15" s="1"/>
  <c r="AP26" i="15" s="1"/>
  <c r="AF74" i="15"/>
  <c r="AN74" i="15" s="1"/>
  <c r="AO74" i="15" s="1"/>
  <c r="AP74" i="15" s="1"/>
  <c r="AF203" i="15"/>
  <c r="AN203" i="15" s="1"/>
  <c r="AO203" i="15" s="1"/>
  <c r="AP203" i="15" s="1"/>
  <c r="AF281" i="15"/>
  <c r="AN281" i="15" s="1"/>
  <c r="AO281" i="15" s="1"/>
  <c r="AP281" i="15" s="1"/>
  <c r="AF311" i="15"/>
  <c r="AN311" i="15" s="1"/>
  <c r="AO311" i="15" s="1"/>
  <c r="AP311" i="15" s="1"/>
  <c r="AF432" i="15"/>
  <c r="AN432" i="15" s="1"/>
  <c r="AO432" i="15" s="1"/>
  <c r="AP432" i="15" s="1"/>
  <c r="AF606" i="15"/>
  <c r="AN606" i="15" s="1"/>
  <c r="AO606" i="15" s="1"/>
  <c r="AP606" i="15" s="1"/>
  <c r="AF974" i="15"/>
  <c r="AN974" i="15" s="1"/>
  <c r="AO974" i="15" s="1"/>
  <c r="AP974" i="15" s="1"/>
  <c r="AF32" i="15"/>
  <c r="AN32" i="15" s="1"/>
  <c r="AO32" i="15" s="1"/>
  <c r="AP32" i="15" s="1"/>
  <c r="AF126" i="15"/>
  <c r="AN126" i="15" s="1"/>
  <c r="AO126" i="15" s="1"/>
  <c r="AP126" i="15" s="1"/>
  <c r="AF369" i="15"/>
  <c r="AN369" i="15" s="1"/>
  <c r="AO369" i="15" s="1"/>
  <c r="AP369" i="15" s="1"/>
  <c r="AF380" i="15"/>
  <c r="AN380" i="15" s="1"/>
  <c r="AO380" i="15" s="1"/>
  <c r="AP380" i="15" s="1"/>
  <c r="AF396" i="15"/>
  <c r="AN396" i="15" s="1"/>
  <c r="AO396" i="15" s="1"/>
  <c r="AP396" i="15" s="1"/>
  <c r="AF421" i="15"/>
  <c r="AN421" i="15" s="1"/>
  <c r="AO421" i="15" s="1"/>
  <c r="AP421" i="15" s="1"/>
  <c r="AF469" i="15"/>
  <c r="AN469" i="15" s="1"/>
  <c r="AO469" i="15" s="1"/>
  <c r="AP469" i="15" s="1"/>
  <c r="AF501" i="15"/>
  <c r="AN501" i="15" s="1"/>
  <c r="AO501" i="15" s="1"/>
  <c r="AP501" i="15" s="1"/>
  <c r="AF605" i="15"/>
  <c r="AN605" i="15" s="1"/>
  <c r="AO605" i="15" s="1"/>
  <c r="AP605" i="15" s="1"/>
  <c r="AF646" i="15"/>
  <c r="AN646" i="15" s="1"/>
  <c r="AO646" i="15" s="1"/>
  <c r="AP646" i="15" s="1"/>
  <c r="AF668" i="15"/>
  <c r="AN668" i="15" s="1"/>
  <c r="AO668" i="15" s="1"/>
  <c r="AP668" i="15" s="1"/>
  <c r="AF710" i="15"/>
  <c r="AN710" i="15" s="1"/>
  <c r="AO710" i="15" s="1"/>
  <c r="AP710" i="15" s="1"/>
  <c r="AF753" i="15"/>
  <c r="AN753" i="15" s="1"/>
  <c r="AO753" i="15" s="1"/>
  <c r="AP753" i="15" s="1"/>
  <c r="AF789" i="15"/>
  <c r="AN789" i="15" s="1"/>
  <c r="AO789" i="15" s="1"/>
  <c r="AP789" i="15" s="1"/>
  <c r="AF867" i="15"/>
  <c r="AN867" i="15" s="1"/>
  <c r="AO867" i="15" s="1"/>
  <c r="AP867" i="15" s="1"/>
  <c r="AF907" i="15"/>
  <c r="AN907" i="15" s="1"/>
  <c r="AO907" i="15" s="1"/>
  <c r="AP907" i="15" s="1"/>
  <c r="AF921" i="15"/>
  <c r="AN921" i="15" s="1"/>
  <c r="AO921" i="15" s="1"/>
  <c r="AP921" i="15" s="1"/>
  <c r="AF997" i="15"/>
  <c r="AN997" i="15" s="1"/>
  <c r="AO997" i="15" s="1"/>
  <c r="AF29" i="15"/>
  <c r="AN29" i="15" s="1"/>
  <c r="AO29" i="15" s="1"/>
  <c r="AP29" i="15" s="1"/>
  <c r="AF301" i="15"/>
  <c r="AN301" i="15" s="1"/>
  <c r="AO301" i="15" s="1"/>
  <c r="AP301" i="15" s="1"/>
  <c r="AF882" i="15"/>
  <c r="AN882" i="15" s="1"/>
  <c r="AO882" i="15" s="1"/>
  <c r="AP882" i="15" s="1"/>
  <c r="AF959" i="15"/>
  <c r="AN959" i="15" s="1"/>
  <c r="AO959" i="15" s="1"/>
  <c r="AP959" i="15" s="1"/>
  <c r="AF152" i="15"/>
  <c r="AN152" i="15" s="1"/>
  <c r="AO152" i="15" s="1"/>
  <c r="AP152" i="15" s="1"/>
  <c r="AF353" i="15"/>
  <c r="AN353" i="15" s="1"/>
  <c r="AO353" i="15" s="1"/>
  <c r="AP353" i="15" s="1"/>
  <c r="AF372" i="15"/>
  <c r="AN372" i="15" s="1"/>
  <c r="AO372" i="15" s="1"/>
  <c r="AP372" i="15" s="1"/>
  <c r="AF429" i="15"/>
  <c r="AN429" i="15" s="1"/>
  <c r="AO429" i="15" s="1"/>
  <c r="AP429" i="15" s="1"/>
  <c r="AF452" i="15"/>
  <c r="AN452" i="15" s="1"/>
  <c r="AO452" i="15" s="1"/>
  <c r="AP452" i="15" s="1"/>
  <c r="AF477" i="15"/>
  <c r="AN477" i="15" s="1"/>
  <c r="AO477" i="15" s="1"/>
  <c r="AP477" i="15" s="1"/>
  <c r="AF497" i="15"/>
  <c r="AN497" i="15" s="1"/>
  <c r="AO497" i="15" s="1"/>
  <c r="AP497" i="15" s="1"/>
  <c r="AF596" i="15"/>
  <c r="AN596" i="15" s="1"/>
  <c r="AO596" i="15" s="1"/>
  <c r="AP596" i="15" s="1"/>
  <c r="AF656" i="15"/>
  <c r="AN656" i="15" s="1"/>
  <c r="AO656" i="15" s="1"/>
  <c r="AP656" i="15" s="1"/>
  <c r="AF726" i="15"/>
  <c r="AN726" i="15" s="1"/>
  <c r="AO726" i="15" s="1"/>
  <c r="AP726" i="15" s="1"/>
  <c r="AF784" i="15"/>
  <c r="AN784" i="15" s="1"/>
  <c r="AO784" i="15" s="1"/>
  <c r="AP784" i="15" s="1"/>
  <c r="AF863" i="15"/>
  <c r="AN863" i="15" s="1"/>
  <c r="AO863" i="15" s="1"/>
  <c r="AP863" i="15" s="1"/>
  <c r="AF885" i="15"/>
  <c r="AN885" i="15" s="1"/>
  <c r="AO885" i="15" s="1"/>
  <c r="AP885" i="15" s="1"/>
  <c r="AF943" i="15"/>
  <c r="AN943" i="15" s="1"/>
  <c r="AO943" i="15" s="1"/>
  <c r="AP943" i="15" s="1"/>
  <c r="AF1001" i="15"/>
  <c r="AN1001" i="15" s="1"/>
  <c r="AO1001" i="15" s="1"/>
  <c r="AP1001" i="15" s="1"/>
  <c r="AF1023" i="15"/>
  <c r="AN1023" i="15" s="1"/>
  <c r="AO1023" i="15" s="1"/>
  <c r="AP1023" i="15" s="1"/>
  <c r="AF14" i="15"/>
  <c r="AN14" i="15" s="1"/>
  <c r="AO14" i="15" s="1"/>
  <c r="AP14" i="15" s="1"/>
  <c r="AF45" i="15"/>
  <c r="AN45" i="15" s="1"/>
  <c r="AO45" i="15" s="1"/>
  <c r="AP45" i="15" s="1"/>
  <c r="AF174" i="15"/>
  <c r="AN174" i="15" s="1"/>
  <c r="AO174" i="15" s="1"/>
  <c r="AP174" i="15" s="1"/>
  <c r="AF521" i="15"/>
  <c r="AN521" i="15" s="1"/>
  <c r="AO521" i="15" s="1"/>
  <c r="AP521" i="15" s="1"/>
  <c r="AF638" i="15"/>
  <c r="AN638" i="15" s="1"/>
  <c r="AO638" i="15" s="1"/>
  <c r="AP638" i="15" s="1"/>
  <c r="AF137" i="15"/>
  <c r="AN137" i="15" s="1"/>
  <c r="AO137" i="15" s="1"/>
  <c r="AP137" i="15" s="1"/>
  <c r="AF359" i="15"/>
  <c r="AN359" i="15" s="1"/>
  <c r="AO359" i="15" s="1"/>
  <c r="AP359" i="15" s="1"/>
  <c r="AF411" i="15"/>
  <c r="AN411" i="15" s="1"/>
  <c r="AO411" i="15" s="1"/>
  <c r="AP411" i="15" s="1"/>
  <c r="AF473" i="15"/>
  <c r="AN473" i="15" s="1"/>
  <c r="AO473" i="15" s="1"/>
  <c r="AP473" i="15" s="1"/>
  <c r="AF548" i="15"/>
  <c r="AN548" i="15" s="1"/>
  <c r="AO548" i="15" s="1"/>
  <c r="AP548" i="15" s="1"/>
  <c r="AF610" i="15"/>
  <c r="AN610" i="15" s="1"/>
  <c r="AO610" i="15" s="1"/>
  <c r="AP610" i="15" s="1"/>
  <c r="AF635" i="15"/>
  <c r="AN635" i="15" s="1"/>
  <c r="AO635" i="15" s="1"/>
  <c r="AP635" i="15" s="1"/>
  <c r="AF678" i="15"/>
  <c r="AN678" i="15" s="1"/>
  <c r="AO678" i="15" s="1"/>
  <c r="AP678" i="15" s="1"/>
  <c r="AF712" i="15"/>
  <c r="AN712" i="15" s="1"/>
  <c r="AO712" i="15" s="1"/>
  <c r="AP712" i="15" s="1"/>
  <c r="AF752" i="15"/>
  <c r="AN752" i="15" s="1"/>
  <c r="AO752" i="15" s="1"/>
  <c r="AP752" i="15" s="1"/>
  <c r="AF788" i="15"/>
  <c r="AN788" i="15" s="1"/>
  <c r="AO788" i="15" s="1"/>
  <c r="AP788" i="15" s="1"/>
  <c r="AF825" i="15"/>
  <c r="AN825" i="15" s="1"/>
  <c r="AO825" i="15" s="1"/>
  <c r="AP825" i="15" s="1"/>
  <c r="AF876" i="15"/>
  <c r="AN876" i="15" s="1"/>
  <c r="AO876" i="15" s="1"/>
  <c r="AP876" i="15" s="1"/>
  <c r="AF934" i="15"/>
  <c r="AN934" i="15" s="1"/>
  <c r="AO934" i="15" s="1"/>
  <c r="AP934" i="15" s="1"/>
  <c r="AF981" i="15"/>
  <c r="AN981" i="15" s="1"/>
  <c r="AO981" i="15" s="1"/>
  <c r="AP981" i="15" s="1"/>
  <c r="AF1031" i="15"/>
  <c r="AN1031" i="15" s="1"/>
  <c r="AO1031" i="15" s="1"/>
  <c r="AF188" i="15"/>
  <c r="AN188" i="15" s="1"/>
  <c r="AO188" i="15" s="1"/>
  <c r="AP188" i="15" s="1"/>
  <c r="AF498" i="15"/>
  <c r="AN498" i="15" s="1"/>
  <c r="AO498" i="15" s="1"/>
  <c r="AP498" i="15" s="1"/>
  <c r="AF797" i="15"/>
  <c r="AN797" i="15" s="1"/>
  <c r="AO797" i="15" s="1"/>
  <c r="AP797" i="15" s="1"/>
  <c r="AF270" i="15"/>
  <c r="AN270" i="15" s="1"/>
  <c r="AO270" i="15" s="1"/>
  <c r="AP270" i="15" s="1"/>
  <c r="AF115" i="15"/>
  <c r="AN115" i="15" s="1"/>
  <c r="AO115" i="15" s="1"/>
  <c r="AP115" i="15" s="1"/>
  <c r="AF186" i="15"/>
  <c r="AN186" i="15" s="1"/>
  <c r="AO186" i="15" s="1"/>
  <c r="AP186" i="15" s="1"/>
  <c r="AF226" i="15"/>
  <c r="AN226" i="15" s="1"/>
  <c r="AO226" i="15" s="1"/>
  <c r="AP226" i="15" s="1"/>
  <c r="AF260" i="15"/>
  <c r="AN260" i="15" s="1"/>
  <c r="AO260" i="15" s="1"/>
  <c r="AP260" i="15" s="1"/>
  <c r="AF317" i="15"/>
  <c r="AN317" i="15" s="1"/>
  <c r="AO317" i="15" s="1"/>
  <c r="AP317" i="15" s="1"/>
  <c r="AF363" i="15"/>
  <c r="AN363" i="15" s="1"/>
  <c r="AO363" i="15" s="1"/>
  <c r="AP363" i="15" s="1"/>
  <c r="AF474" i="15"/>
  <c r="AN474" i="15" s="1"/>
  <c r="AO474" i="15" s="1"/>
  <c r="AP474" i="15" s="1"/>
  <c r="AF507" i="15"/>
  <c r="AN507" i="15" s="1"/>
  <c r="AO507" i="15" s="1"/>
  <c r="AP507" i="15" s="1"/>
  <c r="AF522" i="15"/>
  <c r="AN522" i="15" s="1"/>
  <c r="AO522" i="15" s="1"/>
  <c r="AP522" i="15" s="1"/>
  <c r="AF612" i="15"/>
  <c r="AN612" i="15" s="1"/>
  <c r="AO612" i="15" s="1"/>
  <c r="AP612" i="15" s="1"/>
  <c r="AF699" i="15"/>
  <c r="AN699" i="15" s="1"/>
  <c r="AO699" i="15" s="1"/>
  <c r="AP699" i="15" s="1"/>
  <c r="AF747" i="15"/>
  <c r="AN747" i="15" s="1"/>
  <c r="AO747" i="15" s="1"/>
  <c r="AP747" i="15" s="1"/>
  <c r="AF775" i="15"/>
  <c r="AN775" i="15" s="1"/>
  <c r="AO775" i="15" s="1"/>
  <c r="AP775" i="15" s="1"/>
  <c r="AF834" i="15"/>
  <c r="AN834" i="15" s="1"/>
  <c r="AO834" i="15" s="1"/>
  <c r="AP834" i="15" s="1"/>
  <c r="AF878" i="15"/>
  <c r="AN878" i="15" s="1"/>
  <c r="AO878" i="15" s="1"/>
  <c r="AP878" i="15" s="1"/>
  <c r="AF932" i="15"/>
  <c r="AN932" i="15" s="1"/>
  <c r="AO932" i="15" s="1"/>
  <c r="AP932" i="15" s="1"/>
  <c r="AF958" i="15"/>
  <c r="AN958" i="15" s="1"/>
  <c r="AO958" i="15" s="1"/>
  <c r="AP958" i="15" s="1"/>
  <c r="AF1026" i="15"/>
  <c r="AN1026" i="15" s="1"/>
  <c r="AO1026" i="15" s="1"/>
  <c r="AP1026" i="15" s="1"/>
  <c r="AF54" i="15"/>
  <c r="AN54" i="15" s="1"/>
  <c r="AO54" i="15" s="1"/>
  <c r="AP54" i="15" s="1"/>
  <c r="AF149" i="15"/>
  <c r="AN149" i="15" s="1"/>
  <c r="AO149" i="15" s="1"/>
  <c r="AP149" i="15" s="1"/>
  <c r="AF292" i="15"/>
  <c r="AN292" i="15" s="1"/>
  <c r="AO292" i="15" s="1"/>
  <c r="AP292" i="15" s="1"/>
  <c r="AF675" i="15"/>
  <c r="AN675" i="15" s="1"/>
  <c r="AO675" i="15" s="1"/>
  <c r="AP675" i="15" s="1"/>
  <c r="AF100" i="15"/>
  <c r="AN100" i="15" s="1"/>
  <c r="AO100" i="15" s="1"/>
  <c r="AP100" i="15" s="1"/>
  <c r="AF64" i="15"/>
  <c r="AN64" i="15" s="1"/>
  <c r="AO64" i="15" s="1"/>
  <c r="AP64" i="15" s="1"/>
  <c r="AF143" i="15"/>
  <c r="AN143" i="15" s="1"/>
  <c r="AO143" i="15" s="1"/>
  <c r="AP143" i="15" s="1"/>
  <c r="AF224" i="15"/>
  <c r="AN224" i="15" s="1"/>
  <c r="AO224" i="15" s="1"/>
  <c r="AP224" i="15" s="1"/>
  <c r="AF299" i="15"/>
  <c r="AN299" i="15" s="1"/>
  <c r="AO299" i="15" s="1"/>
  <c r="AP299" i="15" s="1"/>
  <c r="AF352" i="15"/>
  <c r="AN352" i="15" s="1"/>
  <c r="AO352" i="15" s="1"/>
  <c r="AP352" i="15" s="1"/>
  <c r="AF443" i="15"/>
  <c r="AN443" i="15" s="1"/>
  <c r="AO443" i="15" s="1"/>
  <c r="AP443" i="15" s="1"/>
  <c r="AF470" i="15"/>
  <c r="AN470" i="15" s="1"/>
  <c r="AO470" i="15" s="1"/>
  <c r="AP470" i="15" s="1"/>
  <c r="AF491" i="15"/>
  <c r="AN491" i="15" s="1"/>
  <c r="AO491" i="15" s="1"/>
  <c r="AP491" i="15" s="1"/>
  <c r="AF509" i="15"/>
  <c r="AN509" i="15" s="1"/>
  <c r="AO509" i="15" s="1"/>
  <c r="AP509" i="15" s="1"/>
  <c r="AF624" i="15"/>
  <c r="AN624" i="15" s="1"/>
  <c r="AO624" i="15" s="1"/>
  <c r="AP624" i="15" s="1"/>
  <c r="AF682" i="15"/>
  <c r="AN682" i="15" s="1"/>
  <c r="AO682" i="15" s="1"/>
  <c r="AP682" i="15" s="1"/>
  <c r="AF716" i="15"/>
  <c r="AN716" i="15" s="1"/>
  <c r="AO716" i="15" s="1"/>
  <c r="AP716" i="15" s="1"/>
  <c r="AF742" i="15"/>
  <c r="AN742" i="15" s="1"/>
  <c r="AO742" i="15" s="1"/>
  <c r="AP742" i="15" s="1"/>
  <c r="AF814" i="15"/>
  <c r="AN814" i="15" s="1"/>
  <c r="AO814" i="15" s="1"/>
  <c r="AP814" i="15" s="1"/>
  <c r="AF892" i="15"/>
  <c r="AN892" i="15" s="1"/>
  <c r="AO892" i="15" s="1"/>
  <c r="AP892" i="15" s="1"/>
  <c r="AF954" i="15"/>
  <c r="AN954" i="15" s="1"/>
  <c r="AO954" i="15" s="1"/>
  <c r="AP954" i="15" s="1"/>
  <c r="AF982" i="15"/>
  <c r="AN982" i="15" s="1"/>
  <c r="AO982" i="15" s="1"/>
  <c r="AP982" i="15" s="1"/>
  <c r="AF97" i="15"/>
  <c r="AN97" i="15" s="1"/>
  <c r="AO97" i="15" s="1"/>
  <c r="AP97" i="15" s="1"/>
  <c r="AF146" i="15"/>
  <c r="AN146" i="15" s="1"/>
  <c r="AO146" i="15" s="1"/>
  <c r="AP146" i="15" s="1"/>
  <c r="AF333" i="15"/>
  <c r="AN333" i="15" s="1"/>
  <c r="AO333" i="15" s="1"/>
  <c r="AP333" i="15" s="1"/>
  <c r="AF534" i="15"/>
  <c r="AN534" i="15" s="1"/>
  <c r="AO534" i="15" s="1"/>
  <c r="AP534" i="15" s="1"/>
  <c r="AF677" i="15"/>
  <c r="AN677" i="15" s="1"/>
  <c r="AO677" i="15" s="1"/>
  <c r="AP677" i="15" s="1"/>
  <c r="AF540" i="15"/>
  <c r="AN540" i="15" s="1"/>
  <c r="AO540" i="15" s="1"/>
  <c r="AP540" i="15" s="1"/>
  <c r="AF61" i="15"/>
  <c r="AN61" i="15" s="1"/>
  <c r="AO61" i="15" s="1"/>
  <c r="AP61" i="15" s="1"/>
  <c r="AF93" i="15"/>
  <c r="AN93" i="15" s="1"/>
  <c r="AO93" i="15" s="1"/>
  <c r="AP93" i="15" s="1"/>
  <c r="AF124" i="15"/>
  <c r="AN124" i="15" s="1"/>
  <c r="AO124" i="15" s="1"/>
  <c r="AP124" i="15" s="1"/>
  <c r="AF206" i="15"/>
  <c r="AN206" i="15" s="1"/>
  <c r="AO206" i="15" s="1"/>
  <c r="AP206" i="15" s="1"/>
  <c r="AF285" i="15"/>
  <c r="AN285" i="15" s="1"/>
  <c r="AO285" i="15" s="1"/>
  <c r="AP285" i="15" s="1"/>
  <c r="AF398" i="15"/>
  <c r="AN398" i="15" s="1"/>
  <c r="AO398" i="15" s="1"/>
  <c r="AP398" i="15" s="1"/>
  <c r="AF912" i="15"/>
  <c r="AN912" i="15" s="1"/>
  <c r="AO912" i="15" s="1"/>
  <c r="AP912" i="15" s="1"/>
  <c r="AF328" i="15"/>
  <c r="AN328" i="15" s="1"/>
  <c r="AO328" i="15" s="1"/>
  <c r="AP328" i="15" s="1"/>
  <c r="AF11" i="15"/>
  <c r="AN11" i="15" s="1"/>
  <c r="AO11" i="15" s="1"/>
  <c r="AP11" i="15" s="1"/>
  <c r="AF105" i="15"/>
  <c r="AN105" i="15" s="1"/>
  <c r="AO105" i="15" s="1"/>
  <c r="AP105" i="15" s="1"/>
  <c r="AF167" i="15"/>
  <c r="AN167" i="15" s="1"/>
  <c r="AO167" i="15" s="1"/>
  <c r="AP167" i="15" s="1"/>
  <c r="AF204" i="15"/>
  <c r="AN204" i="15" s="1"/>
  <c r="AO204" i="15" s="1"/>
  <c r="AP204" i="15" s="1"/>
  <c r="AF279" i="15"/>
  <c r="AN279" i="15" s="1"/>
  <c r="AO279" i="15" s="1"/>
  <c r="AP279" i="15" s="1"/>
  <c r="AF420" i="15"/>
  <c r="AN420" i="15" s="1"/>
  <c r="AO420" i="15" s="1"/>
  <c r="AP420" i="15" s="1"/>
  <c r="AF593" i="15"/>
  <c r="AN593" i="15" s="1"/>
  <c r="AO593" i="15" s="1"/>
  <c r="AP593" i="15" s="1"/>
  <c r="AF807" i="15"/>
  <c r="AN807" i="15" s="1"/>
  <c r="AO807" i="15" s="1"/>
  <c r="AP807" i="15" s="1"/>
  <c r="AF1013" i="15"/>
  <c r="AN1013" i="15" s="1"/>
  <c r="AO1013" i="15" s="1"/>
  <c r="AP1013" i="15" s="1"/>
  <c r="AF927" i="15"/>
  <c r="AN927" i="15" s="1"/>
  <c r="AO927" i="15" s="1"/>
  <c r="AP927" i="15" s="1"/>
  <c r="AF113" i="15"/>
  <c r="AN113" i="15" s="1"/>
  <c r="AO113" i="15" s="1"/>
  <c r="AP113" i="15" s="1"/>
  <c r="AF215" i="15"/>
  <c r="AN215" i="15" s="1"/>
  <c r="AO215" i="15" s="1"/>
  <c r="AP215" i="15" s="1"/>
  <c r="AF323" i="15"/>
  <c r="AN323" i="15" s="1"/>
  <c r="AO323" i="15" s="1"/>
  <c r="AP323" i="15" s="1"/>
  <c r="AF658" i="15"/>
  <c r="AN658" i="15" s="1"/>
  <c r="AO658" i="15" s="1"/>
  <c r="AP658" i="15" s="1"/>
  <c r="AF406" i="15"/>
  <c r="AN406" i="15" s="1"/>
  <c r="AO406" i="15" s="1"/>
  <c r="AP406" i="15" s="1"/>
  <c r="AF50" i="15"/>
  <c r="AN50" i="15" s="1"/>
  <c r="AO50" i="15" s="1"/>
  <c r="AP50" i="15" s="1"/>
  <c r="AF176" i="15"/>
  <c r="AN176" i="15" s="1"/>
  <c r="AO176" i="15" s="1"/>
  <c r="AP176" i="15" s="1"/>
  <c r="AF232" i="15"/>
  <c r="AN232" i="15" s="1"/>
  <c r="AO232" i="15" s="1"/>
  <c r="AP232" i="15" s="1"/>
  <c r="AF290" i="15"/>
  <c r="AN290" i="15" s="1"/>
  <c r="AO290" i="15" s="1"/>
  <c r="AP290" i="15" s="1"/>
  <c r="AF313" i="15"/>
  <c r="AN313" i="15" s="1"/>
  <c r="AO313" i="15" s="1"/>
  <c r="AP313" i="15" s="1"/>
  <c r="AF448" i="15"/>
  <c r="AN448" i="15" s="1"/>
  <c r="AO448" i="15" s="1"/>
  <c r="AP448" i="15" s="1"/>
  <c r="AF639" i="15"/>
  <c r="AN639" i="15" s="1"/>
  <c r="AO639" i="15" s="1"/>
  <c r="AP639" i="15" s="1"/>
  <c r="AF985" i="15"/>
  <c r="AN985" i="15" s="1"/>
  <c r="AO985" i="15" s="1"/>
  <c r="AP985" i="15" s="1"/>
  <c r="AF35" i="15"/>
  <c r="AN35" i="15" s="1"/>
  <c r="AO35" i="15" s="1"/>
  <c r="AP35" i="15" s="1"/>
  <c r="AF162" i="15"/>
  <c r="AN162" i="15" s="1"/>
  <c r="AO162" i="15" s="1"/>
  <c r="AP162" i="15" s="1"/>
  <c r="AF370" i="15"/>
  <c r="AN370" i="15" s="1"/>
  <c r="AO370" i="15" s="1"/>
  <c r="AP370" i="15" s="1"/>
  <c r="AF385" i="15"/>
  <c r="AN385" i="15" s="1"/>
  <c r="AO385" i="15" s="1"/>
  <c r="AP385" i="15" s="1"/>
  <c r="AF412" i="15"/>
  <c r="AN412" i="15" s="1"/>
  <c r="AO412" i="15" s="1"/>
  <c r="AP412" i="15" s="1"/>
  <c r="AF464" i="15"/>
  <c r="AN464" i="15" s="1"/>
  <c r="AO464" i="15" s="1"/>
  <c r="AP464" i="15" s="1"/>
  <c r="AF488" i="15"/>
  <c r="AN488" i="15" s="1"/>
  <c r="AO488" i="15" s="1"/>
  <c r="AP488" i="15" s="1"/>
  <c r="AF504" i="15"/>
  <c r="AN504" i="15" s="1"/>
  <c r="AO504" i="15" s="1"/>
  <c r="AP504" i="15" s="1"/>
  <c r="AF621" i="15"/>
  <c r="AN621" i="15" s="1"/>
  <c r="AO621" i="15" s="1"/>
  <c r="AP621" i="15" s="1"/>
  <c r="AF652" i="15"/>
  <c r="AN652" i="15" s="1"/>
  <c r="AO652" i="15" s="1"/>
  <c r="AP652" i="15" s="1"/>
  <c r="AF669" i="15"/>
  <c r="AN669" i="15" s="1"/>
  <c r="AO669" i="15" s="1"/>
  <c r="AP669" i="15" s="1"/>
  <c r="AF733" i="15"/>
  <c r="AN733" i="15" s="1"/>
  <c r="AO733" i="15" s="1"/>
  <c r="AP733" i="15" s="1"/>
  <c r="AF782" i="15"/>
  <c r="AN782" i="15" s="1"/>
  <c r="AO782" i="15" s="1"/>
  <c r="AP782" i="15" s="1"/>
  <c r="AF809" i="15"/>
  <c r="AN809" i="15" s="1"/>
  <c r="AO809" i="15" s="1"/>
  <c r="AP809" i="15" s="1"/>
  <c r="AF881" i="15"/>
  <c r="AN881" i="15" s="1"/>
  <c r="AO881" i="15" s="1"/>
  <c r="AP881" i="15" s="1"/>
  <c r="AF914" i="15"/>
  <c r="AN914" i="15" s="1"/>
  <c r="AO914" i="15" s="1"/>
  <c r="AP914" i="15" s="1"/>
  <c r="AF946" i="15"/>
  <c r="AN946" i="15" s="1"/>
  <c r="AO946" i="15" s="1"/>
  <c r="AP946" i="15" s="1"/>
  <c r="AF1063" i="15"/>
  <c r="AN1063" i="15" s="1"/>
  <c r="AO1063" i="15" s="1"/>
  <c r="AP1063" i="15" s="1"/>
  <c r="AF85" i="15"/>
  <c r="AN85" i="15" s="1"/>
  <c r="AO85" i="15" s="1"/>
  <c r="AP85" i="15" s="1"/>
  <c r="AF338" i="15"/>
  <c r="AN338" i="15" s="1"/>
  <c r="AO338" i="15" s="1"/>
  <c r="AP338" i="15" s="1"/>
  <c r="AF904" i="15"/>
  <c r="AN904" i="15" s="1"/>
  <c r="AO904" i="15" s="1"/>
  <c r="AP904" i="15" s="1"/>
  <c r="AF86" i="15"/>
  <c r="AN86" i="15" s="1"/>
  <c r="AO86" i="15" s="1"/>
  <c r="AP86" i="15" s="1"/>
  <c r="AF216" i="15"/>
  <c r="AN216" i="15" s="1"/>
  <c r="AO216" i="15" s="1"/>
  <c r="AP216" i="15" s="1"/>
  <c r="AF354" i="15"/>
  <c r="AN354" i="15" s="1"/>
  <c r="AO354" i="15" s="1"/>
  <c r="AP354" i="15" s="1"/>
  <c r="AF375" i="15"/>
  <c r="AN375" i="15" s="1"/>
  <c r="AO375" i="15" s="1"/>
  <c r="AP375" i="15" s="1"/>
  <c r="AF431" i="15"/>
  <c r="AN431" i="15" s="1"/>
  <c r="AO431" i="15" s="1"/>
  <c r="AP431" i="15" s="1"/>
  <c r="AF453" i="15"/>
  <c r="AN453" i="15" s="1"/>
  <c r="AO453" i="15" s="1"/>
  <c r="AP453" i="15" s="1"/>
  <c r="AF484" i="15"/>
  <c r="AN484" i="15" s="1"/>
  <c r="AO484" i="15" s="1"/>
  <c r="AP484" i="15" s="1"/>
  <c r="AF523" i="15"/>
  <c r="AN523" i="15" s="1"/>
  <c r="AO523" i="15" s="1"/>
  <c r="AP523" i="15" s="1"/>
  <c r="AF602" i="15"/>
  <c r="AN602" i="15" s="1"/>
  <c r="AO602" i="15" s="1"/>
  <c r="AP602" i="15" s="1"/>
  <c r="AF665" i="15"/>
  <c r="AN665" i="15" s="1"/>
  <c r="AO665" i="15" s="1"/>
  <c r="AP665" i="15" s="1"/>
  <c r="AF729" i="15"/>
  <c r="AN729" i="15" s="1"/>
  <c r="AO729" i="15" s="1"/>
  <c r="AP729" i="15" s="1"/>
  <c r="AF806" i="15"/>
  <c r="AN806" i="15" s="1"/>
  <c r="AO806" i="15" s="1"/>
  <c r="AP806" i="15" s="1"/>
  <c r="AF866" i="15"/>
  <c r="AN866" i="15" s="1"/>
  <c r="AO866" i="15" s="1"/>
  <c r="AP866" i="15" s="1"/>
  <c r="AF906" i="15"/>
  <c r="AN906" i="15" s="1"/>
  <c r="AO906" i="15" s="1"/>
  <c r="AP906" i="15" s="1"/>
  <c r="AF951" i="15"/>
  <c r="AN951" i="15" s="1"/>
  <c r="AO951" i="15" s="1"/>
  <c r="AP951" i="15" s="1"/>
  <c r="AF1015" i="15"/>
  <c r="AN1015" i="15" s="1"/>
  <c r="AO1015" i="15" s="1"/>
  <c r="AP1015" i="15" s="1"/>
  <c r="AF1028" i="15"/>
  <c r="AN1028" i="15" s="1"/>
  <c r="AO1028" i="15" s="1"/>
  <c r="AP1028" i="15" s="1"/>
  <c r="AF27" i="15"/>
  <c r="AN27" i="15" s="1"/>
  <c r="AO27" i="15" s="1"/>
  <c r="AP27" i="15" s="1"/>
  <c r="AF53" i="15"/>
  <c r="AN53" i="15" s="1"/>
  <c r="AO53" i="15" s="1"/>
  <c r="AP53" i="15" s="1"/>
  <c r="AF255" i="15"/>
  <c r="AN255" i="15" s="1"/>
  <c r="AO255" i="15" s="1"/>
  <c r="AP255" i="15" s="1"/>
  <c r="AF535" i="15"/>
  <c r="AN535" i="15" s="1"/>
  <c r="AO535" i="15" s="1"/>
  <c r="AP535" i="15" s="1"/>
  <c r="AF743" i="15"/>
  <c r="AN743" i="15" s="1"/>
  <c r="AO743" i="15" s="1"/>
  <c r="AP743" i="15" s="1"/>
  <c r="AF231" i="15"/>
  <c r="AN231" i="15" s="1"/>
  <c r="AO231" i="15" s="1"/>
  <c r="AP231" i="15" s="1"/>
  <c r="AF371" i="15"/>
  <c r="AN371" i="15" s="1"/>
  <c r="AO371" i="15" s="1"/>
  <c r="AP371" i="15" s="1"/>
  <c r="AF441" i="15"/>
  <c r="AN441" i="15" s="1"/>
  <c r="AO441" i="15" s="1"/>
  <c r="AP441" i="15" s="1"/>
  <c r="AF481" i="15"/>
  <c r="AN481" i="15" s="1"/>
  <c r="AO481" i="15" s="1"/>
  <c r="AP481" i="15" s="1"/>
  <c r="AF585" i="15"/>
  <c r="AN585" i="15" s="1"/>
  <c r="AO585" i="15" s="1"/>
  <c r="AP585" i="15" s="1"/>
  <c r="AF617" i="15"/>
  <c r="AN617" i="15" s="1"/>
  <c r="AO617" i="15" s="1"/>
  <c r="AP617" i="15" s="1"/>
  <c r="AF648" i="15"/>
  <c r="AN648" i="15" s="1"/>
  <c r="AO648" i="15" s="1"/>
  <c r="AP648" i="15" s="1"/>
  <c r="AF684" i="15"/>
  <c r="AN684" i="15" s="1"/>
  <c r="AO684" i="15" s="1"/>
  <c r="AP684" i="15" s="1"/>
  <c r="AF727" i="15"/>
  <c r="AN727" i="15" s="1"/>
  <c r="AO727" i="15" s="1"/>
  <c r="AP727" i="15" s="1"/>
  <c r="AF762" i="15"/>
  <c r="AN762" i="15" s="1"/>
  <c r="AO762" i="15" s="1"/>
  <c r="AP762" i="15" s="1"/>
  <c r="AF811" i="15"/>
  <c r="AN811" i="15" s="1"/>
  <c r="AO811" i="15" s="1"/>
  <c r="AP811" i="15" s="1"/>
  <c r="AF827" i="15"/>
  <c r="AN827" i="15" s="1"/>
  <c r="AO827" i="15" s="1"/>
  <c r="AP827" i="15" s="1"/>
  <c r="AF877" i="15"/>
  <c r="AN877" i="15" s="1"/>
  <c r="AO877" i="15" s="1"/>
  <c r="AP877" i="15" s="1"/>
  <c r="AF942" i="15"/>
  <c r="AN942" i="15" s="1"/>
  <c r="AO942" i="15" s="1"/>
  <c r="AP942" i="15" s="1"/>
  <c r="AF990" i="15"/>
  <c r="AN990" i="15" s="1"/>
  <c r="AO990" i="15" s="1"/>
  <c r="AP990" i="15" s="1"/>
  <c r="AF1057" i="15"/>
  <c r="AN1057" i="15" s="1"/>
  <c r="AO1057" i="15" s="1"/>
  <c r="AF319" i="15"/>
  <c r="AN319" i="15" s="1"/>
  <c r="AO319" i="15" s="1"/>
  <c r="AP319" i="15" s="1"/>
  <c r="AF616" i="15"/>
  <c r="AN616" i="15" s="1"/>
  <c r="AO616" i="15" s="1"/>
  <c r="AP616" i="15" s="1"/>
  <c r="AF883" i="15"/>
  <c r="AN883" i="15" s="1"/>
  <c r="AO883" i="15" s="1"/>
  <c r="AP883" i="15" s="1"/>
  <c r="AF75" i="15"/>
  <c r="AN75" i="15" s="1"/>
  <c r="AO75" i="15" s="1"/>
  <c r="AP75" i="15" s="1"/>
  <c r="AF125" i="15"/>
  <c r="AN125" i="15" s="1"/>
  <c r="AO125" i="15" s="1"/>
  <c r="AP125" i="15" s="1"/>
  <c r="AF187" i="15"/>
  <c r="AN187" i="15" s="1"/>
  <c r="AO187" i="15" s="1"/>
  <c r="AP187" i="15" s="1"/>
  <c r="AF230" i="15"/>
  <c r="AN230" i="15" s="1"/>
  <c r="AO230" i="15" s="1"/>
  <c r="AP230" i="15" s="1"/>
  <c r="AF271" i="15"/>
  <c r="AN271" i="15" s="1"/>
  <c r="AO271" i="15" s="1"/>
  <c r="AP271" i="15" s="1"/>
  <c r="AF321" i="15"/>
  <c r="AN321" i="15" s="1"/>
  <c r="AO321" i="15" s="1"/>
  <c r="AP321" i="15" s="1"/>
  <c r="AF382" i="15"/>
  <c r="AN382" i="15" s="1"/>
  <c r="AO382" i="15" s="1"/>
  <c r="AP382" i="15" s="1"/>
  <c r="AF479" i="15"/>
  <c r="AN479" i="15" s="1"/>
  <c r="AO479" i="15" s="1"/>
  <c r="AP479" i="15" s="1"/>
  <c r="AF513" i="15"/>
  <c r="AN513" i="15" s="1"/>
  <c r="AO513" i="15" s="1"/>
  <c r="AP513" i="15" s="1"/>
  <c r="AF530" i="15"/>
  <c r="AN530" i="15" s="1"/>
  <c r="AO530" i="15" s="1"/>
  <c r="AP530" i="15" s="1"/>
  <c r="AF620" i="15"/>
  <c r="AN620" i="15" s="1"/>
  <c r="AO620" i="15" s="1"/>
  <c r="AP620" i="15" s="1"/>
  <c r="AF715" i="15"/>
  <c r="AN715" i="15" s="1"/>
  <c r="AO715" i="15" s="1"/>
  <c r="AP715" i="15" s="1"/>
  <c r="AF757" i="15"/>
  <c r="AN757" i="15" s="1"/>
  <c r="AO757" i="15" s="1"/>
  <c r="AP757" i="15" s="1"/>
  <c r="AF776" i="15"/>
  <c r="AN776" i="15" s="1"/>
  <c r="AO776" i="15" s="1"/>
  <c r="AP776" i="15" s="1"/>
  <c r="AF835" i="15"/>
  <c r="AN835" i="15" s="1"/>
  <c r="AO835" i="15" s="1"/>
  <c r="AP835" i="15" s="1"/>
  <c r="AF879" i="15"/>
  <c r="AN879" i="15" s="1"/>
  <c r="AO879" i="15" s="1"/>
  <c r="AP879" i="15" s="1"/>
  <c r="AF933" i="15"/>
  <c r="AN933" i="15" s="1"/>
  <c r="AO933" i="15" s="1"/>
  <c r="AP933" i="15" s="1"/>
  <c r="AF970" i="15"/>
  <c r="AN970" i="15" s="1"/>
  <c r="AO970" i="15" s="1"/>
  <c r="AP970" i="15" s="1"/>
  <c r="AF12" i="15"/>
  <c r="AN12" i="15" s="1"/>
  <c r="AO12" i="15" s="1"/>
  <c r="AP12" i="15" s="1"/>
  <c r="AF62" i="15"/>
  <c r="AN62" i="15" s="1"/>
  <c r="AO62" i="15" s="1"/>
  <c r="AP62" i="15" s="1"/>
  <c r="AF177" i="15"/>
  <c r="AN177" i="15" s="1"/>
  <c r="AO177" i="15" s="1"/>
  <c r="AP177" i="15" s="1"/>
  <c r="AF416" i="15"/>
  <c r="AN416" i="15" s="1"/>
  <c r="AO416" i="15" s="1"/>
  <c r="AP416" i="15" s="1"/>
  <c r="AF704" i="15"/>
  <c r="AN704" i="15" s="1"/>
  <c r="AO704" i="15" s="1"/>
  <c r="AP704" i="15" s="1"/>
  <c r="AF111" i="15"/>
  <c r="AN111" i="15" s="1"/>
  <c r="AO111" i="15" s="1"/>
  <c r="AP111" i="15" s="1"/>
  <c r="AF80" i="15"/>
  <c r="AN80" i="15" s="1"/>
  <c r="AO80" i="15" s="1"/>
  <c r="AP80" i="15" s="1"/>
  <c r="AF144" i="15"/>
  <c r="AN144" i="15" s="1"/>
  <c r="AO144" i="15" s="1"/>
  <c r="AP144" i="15" s="1"/>
  <c r="AF242" i="15"/>
  <c r="AN242" i="15" s="1"/>
  <c r="AO242" i="15" s="1"/>
  <c r="AP242" i="15" s="1"/>
  <c r="AF303" i="15"/>
  <c r="AN303" i="15" s="1"/>
  <c r="AO303" i="15" s="1"/>
  <c r="AP303" i="15" s="1"/>
  <c r="AF390" i="15"/>
  <c r="AN390" i="15" s="1"/>
  <c r="AO390" i="15" s="1"/>
  <c r="AP390" i="15" s="1"/>
  <c r="AF447" i="15"/>
  <c r="AN447" i="15" s="1"/>
  <c r="AO447" i="15" s="1"/>
  <c r="AP447" i="15" s="1"/>
  <c r="AF471" i="15"/>
  <c r="AN471" i="15" s="1"/>
  <c r="AO471" i="15" s="1"/>
  <c r="AP471" i="15" s="1"/>
  <c r="AF495" i="15"/>
  <c r="AN495" i="15" s="1"/>
  <c r="AO495" i="15" s="1"/>
  <c r="AP495" i="15" s="1"/>
  <c r="AF539" i="15"/>
  <c r="AN539" i="15" s="1"/>
  <c r="AO539" i="15" s="1"/>
  <c r="AP539" i="15" s="1"/>
  <c r="AF629" i="15"/>
  <c r="AN629" i="15" s="1"/>
  <c r="AO629" i="15" s="1"/>
  <c r="AP629" i="15" s="1"/>
  <c r="AF683" i="15"/>
  <c r="AN683" i="15" s="1"/>
  <c r="AO683" i="15" s="1"/>
  <c r="AP683" i="15" s="1"/>
  <c r="AF717" i="15"/>
  <c r="AN717" i="15" s="1"/>
  <c r="AO717" i="15" s="1"/>
  <c r="AP717" i="15" s="1"/>
  <c r="AF756" i="15"/>
  <c r="AN756" i="15" s="1"/>
  <c r="AO756" i="15" s="1"/>
  <c r="AP756" i="15" s="1"/>
  <c r="AF830" i="15"/>
  <c r="AN830" i="15" s="1"/>
  <c r="AO830" i="15" s="1"/>
  <c r="AP830" i="15" s="1"/>
  <c r="AF899" i="15"/>
  <c r="AN899" i="15" s="1"/>
  <c r="AO899" i="15" s="1"/>
  <c r="AP899" i="15" s="1"/>
  <c r="AF955" i="15"/>
  <c r="AN955" i="15" s="1"/>
  <c r="AO955" i="15" s="1"/>
  <c r="AP955" i="15" s="1"/>
  <c r="AF1008" i="15"/>
  <c r="AN1008" i="15" s="1"/>
  <c r="AO1008" i="15" s="1"/>
  <c r="AF109" i="15"/>
  <c r="AN109" i="15" s="1"/>
  <c r="AO109" i="15" s="1"/>
  <c r="AP109" i="15" s="1"/>
  <c r="AF168" i="15"/>
  <c r="AN168" i="15" s="1"/>
  <c r="AO168" i="15" s="1"/>
  <c r="AP168" i="15" s="1"/>
  <c r="AF383" i="15"/>
  <c r="AN383" i="15" s="1"/>
  <c r="AO383" i="15" s="1"/>
  <c r="AP383" i="15" s="1"/>
  <c r="AF555" i="15"/>
  <c r="AN555" i="15" s="1"/>
  <c r="AO555" i="15" s="1"/>
  <c r="AP555" i="15" s="1"/>
  <c r="AF780" i="15"/>
  <c r="AN780" i="15" s="1"/>
  <c r="AO780" i="15" s="1"/>
  <c r="AP780" i="15" s="1"/>
  <c r="AF43" i="15"/>
  <c r="AN43" i="15" s="1"/>
  <c r="AO43" i="15" s="1"/>
  <c r="AP43" i="15" s="1"/>
  <c r="AF69" i="15"/>
  <c r="AN69" i="15" s="1"/>
  <c r="AO69" i="15" s="1"/>
  <c r="AP69" i="15" s="1"/>
  <c r="AF106" i="15"/>
  <c r="AN106" i="15" s="1"/>
  <c r="AO106" i="15" s="1"/>
  <c r="AP106" i="15" s="1"/>
  <c r="AF142" i="15"/>
  <c r="AN142" i="15" s="1"/>
  <c r="AO142" i="15" s="1"/>
  <c r="AP142" i="15" s="1"/>
  <c r="AF212" i="15"/>
  <c r="AN212" i="15" s="1"/>
  <c r="AO212" i="15" s="1"/>
  <c r="AP212" i="15" s="1"/>
  <c r="AF288" i="15"/>
  <c r="AN288" i="15" s="1"/>
  <c r="AO288" i="15" s="1"/>
  <c r="AP288" i="15" s="1"/>
  <c r="AF446" i="15"/>
  <c r="AN446" i="15" s="1"/>
  <c r="AO446" i="15" s="1"/>
  <c r="AP446" i="15" s="1"/>
  <c r="AF475" i="15"/>
  <c r="AN475" i="15" s="1"/>
  <c r="AO475" i="15" s="1"/>
  <c r="AP475" i="15" s="1"/>
  <c r="AF502" i="15"/>
  <c r="AN502" i="15" s="1"/>
  <c r="AO502" i="15" s="1"/>
  <c r="AP502" i="15" s="1"/>
  <c r="AF533" i="15"/>
  <c r="AN533" i="15" s="1"/>
  <c r="AO533" i="15" s="1"/>
  <c r="AP533" i="15" s="1"/>
  <c r="AF642" i="15"/>
  <c r="AN642" i="15" s="1"/>
  <c r="AO642" i="15" s="1"/>
  <c r="AP642" i="15" s="1"/>
  <c r="AF750" i="15"/>
  <c r="AN750" i="15" s="1"/>
  <c r="AO750" i="15" s="1"/>
  <c r="AP750" i="15" s="1"/>
  <c r="AF777" i="15"/>
  <c r="AN777" i="15" s="1"/>
  <c r="AO777" i="15" s="1"/>
  <c r="AP777" i="15" s="1"/>
  <c r="AF844" i="15"/>
  <c r="AN844" i="15" s="1"/>
  <c r="AO844" i="15" s="1"/>
  <c r="AP844" i="15" s="1"/>
  <c r="AF937" i="15"/>
  <c r="AN937" i="15" s="1"/>
  <c r="AO937" i="15" s="1"/>
  <c r="AP937" i="15" s="1"/>
  <c r="AF986" i="15"/>
  <c r="AN986" i="15" s="1"/>
  <c r="AO986" i="15" s="1"/>
  <c r="AP986" i="15" s="1"/>
  <c r="AF38" i="15"/>
  <c r="AN38" i="15" s="1"/>
  <c r="AO38" i="15" s="1"/>
  <c r="AP38" i="15" s="1"/>
  <c r="AF175" i="15"/>
  <c r="AN175" i="15" s="1"/>
  <c r="AO175" i="15" s="1"/>
  <c r="AP175" i="15" s="1"/>
  <c r="AF252" i="15"/>
  <c r="AN252" i="15" s="1"/>
  <c r="AO252" i="15" s="1"/>
  <c r="AP252" i="15" s="1"/>
  <c r="AF425" i="15"/>
  <c r="AN425" i="15" s="1"/>
  <c r="AO425" i="15" s="1"/>
  <c r="AP425" i="15" s="1"/>
  <c r="AF636" i="15"/>
  <c r="AN636" i="15" s="1"/>
  <c r="AO636" i="15" s="1"/>
  <c r="AP636" i="15" s="1"/>
  <c r="AF99" i="15"/>
  <c r="AN99" i="15" s="1"/>
  <c r="AO99" i="15" s="1"/>
  <c r="AP99" i="15" s="1"/>
  <c r="AF209" i="15"/>
  <c r="AN209" i="15" s="1"/>
  <c r="AO209" i="15" s="1"/>
  <c r="AP209" i="15" s="1"/>
  <c r="AF254" i="15"/>
  <c r="AN254" i="15" s="1"/>
  <c r="AO254" i="15" s="1"/>
  <c r="AP254" i="15" s="1"/>
  <c r="AF309" i="15"/>
  <c r="AN309" i="15" s="1"/>
  <c r="AO309" i="15" s="1"/>
  <c r="AP309" i="15" s="1"/>
  <c r="AF326" i="15"/>
  <c r="AN326" i="15" s="1"/>
  <c r="AO326" i="15" s="1"/>
  <c r="AP326" i="15" s="1"/>
  <c r="AF415" i="15"/>
  <c r="AN415" i="15" s="1"/>
  <c r="AO415" i="15" s="1"/>
  <c r="AP415" i="15" s="1"/>
  <c r="AF436" i="15"/>
  <c r="AN436" i="15" s="1"/>
  <c r="AO436" i="15" s="1"/>
  <c r="AP436" i="15" s="1"/>
  <c r="AF590" i="15"/>
  <c r="AN590" i="15" s="1"/>
  <c r="AO590" i="15" s="1"/>
  <c r="AP590" i="15" s="1"/>
  <c r="AF674" i="15"/>
  <c r="AN674" i="15" s="1"/>
  <c r="AO674" i="15" s="1"/>
  <c r="AP674" i="15" s="1"/>
  <c r="AF1004" i="15"/>
  <c r="AN1004" i="15" s="1"/>
  <c r="AO1004" i="15" s="1"/>
  <c r="AF277" i="15"/>
  <c r="AN277" i="15" s="1"/>
  <c r="AO277" i="15" s="1"/>
  <c r="AP277" i="15" s="1"/>
  <c r="AF342" i="15"/>
  <c r="AN342" i="15" s="1"/>
  <c r="AO342" i="15" s="1"/>
  <c r="AP342" i="15" s="1"/>
  <c r="AF362" i="15"/>
  <c r="AN362" i="15" s="1"/>
  <c r="AO362" i="15" s="1"/>
  <c r="AP362" i="15" s="1"/>
  <c r="AF405" i="15"/>
  <c r="AN405" i="15" s="1"/>
  <c r="AO405" i="15" s="1"/>
  <c r="AP405" i="15" s="1"/>
  <c r="AF512" i="15"/>
  <c r="AN512" i="15" s="1"/>
  <c r="AO512" i="15" s="1"/>
  <c r="AP512" i="15" s="1"/>
  <c r="AF545" i="15"/>
  <c r="AN545" i="15" s="1"/>
  <c r="AO545" i="15" s="1"/>
  <c r="AP545" i="15" s="1"/>
  <c r="AF676" i="15"/>
  <c r="AN676" i="15" s="1"/>
  <c r="AO676" i="15" s="1"/>
  <c r="AP676" i="15" s="1"/>
  <c r="AF802" i="15"/>
  <c r="AN802" i="15" s="1"/>
  <c r="AO802" i="15" s="1"/>
  <c r="AP802" i="15" s="1"/>
  <c r="AF251" i="15"/>
  <c r="AN251" i="15" s="1"/>
  <c r="AO251" i="15" s="1"/>
  <c r="AP251" i="15" s="1"/>
  <c r="AF401" i="15"/>
  <c r="AN401" i="15" s="1"/>
  <c r="AO401" i="15" s="1"/>
  <c r="AP401" i="15" s="1"/>
  <c r="AF591" i="15"/>
  <c r="AN591" i="15" s="1"/>
  <c r="AO591" i="15" s="1"/>
  <c r="AP591" i="15" s="1"/>
  <c r="AF732" i="15"/>
  <c r="AN732" i="15" s="1"/>
  <c r="AO732" i="15" s="1"/>
  <c r="AP732" i="15" s="1"/>
  <c r="AF939" i="15"/>
  <c r="AN939" i="15" s="1"/>
  <c r="AO939" i="15" s="1"/>
  <c r="AP939" i="15" s="1"/>
  <c r="AF83" i="15"/>
  <c r="AN83" i="15" s="1"/>
  <c r="AO83" i="15" s="1"/>
  <c r="AP83" i="15" s="1"/>
  <c r="AF991" i="15"/>
  <c r="AN991" i="15" s="1"/>
  <c r="AO991" i="15" s="1"/>
  <c r="AF613" i="15"/>
  <c r="AN613" i="15" s="1"/>
  <c r="AO613" i="15" s="1"/>
  <c r="AP613" i="15" s="1"/>
  <c r="AF42" i="15"/>
  <c r="AN42" i="15" s="1"/>
  <c r="AO42" i="15" s="1"/>
  <c r="AP42" i="15" s="1"/>
  <c r="AF122" i="15"/>
  <c r="AN122" i="15" s="1"/>
  <c r="AO122" i="15" s="1"/>
  <c r="AP122" i="15" s="1"/>
  <c r="AF171" i="15"/>
  <c r="AN171" i="15" s="1"/>
  <c r="AO171" i="15" s="1"/>
  <c r="AP171" i="15" s="1"/>
  <c r="AF205" i="15"/>
  <c r="AN205" i="15" s="1"/>
  <c r="AO205" i="15" s="1"/>
  <c r="AP205" i="15" s="1"/>
  <c r="AF315" i="15"/>
  <c r="AN315" i="15" s="1"/>
  <c r="AO315" i="15" s="1"/>
  <c r="AP315" i="15" s="1"/>
  <c r="AF449" i="15"/>
  <c r="AN449" i="15" s="1"/>
  <c r="AO449" i="15" s="1"/>
  <c r="AP449" i="15" s="1"/>
  <c r="AF609" i="15"/>
  <c r="AN609" i="15" s="1"/>
  <c r="AO609" i="15" s="1"/>
  <c r="AP609" i="15" s="1"/>
  <c r="AF819" i="15"/>
  <c r="AN819" i="15" s="1"/>
  <c r="AO819" i="15" s="1"/>
  <c r="AP819" i="15" s="1"/>
  <c r="AF1067" i="15"/>
  <c r="AN1067" i="15" s="1"/>
  <c r="AO1067" i="15" s="1"/>
  <c r="AP1067" i="15" s="1"/>
  <c r="AF357" i="15"/>
  <c r="AN357" i="15" s="1"/>
  <c r="AO357" i="15" s="1"/>
  <c r="AP357" i="15" s="1"/>
  <c r="AF170" i="15"/>
  <c r="AN170" i="15" s="1"/>
  <c r="AO170" i="15" s="1"/>
  <c r="AP170" i="15" s="1"/>
  <c r="AF220" i="15"/>
  <c r="AN220" i="15" s="1"/>
  <c r="AO220" i="15" s="1"/>
  <c r="AP220" i="15" s="1"/>
  <c r="AF329" i="15"/>
  <c r="AN329" i="15" s="1"/>
  <c r="AO329" i="15" s="1"/>
  <c r="AP329" i="15" s="1"/>
  <c r="AF695" i="15"/>
  <c r="AN695" i="15" s="1"/>
  <c r="AO695" i="15" s="1"/>
  <c r="AP695" i="15" s="1"/>
  <c r="AF698" i="15"/>
  <c r="AN698" i="15" s="1"/>
  <c r="AO698" i="15" s="1"/>
  <c r="AP698" i="15" s="1"/>
  <c r="AF58" i="15"/>
  <c r="AN58" i="15" s="1"/>
  <c r="AO58" i="15" s="1"/>
  <c r="AP58" i="15" s="1"/>
  <c r="AF184" i="15"/>
  <c r="AN184" i="15" s="1"/>
  <c r="AO184" i="15" s="1"/>
  <c r="AP184" i="15" s="1"/>
  <c r="AF241" i="15"/>
  <c r="AN241" i="15" s="1"/>
  <c r="AO241" i="15" s="1"/>
  <c r="AP241" i="15" s="1"/>
  <c r="AF306" i="15"/>
  <c r="AN306" i="15" s="1"/>
  <c r="AO306" i="15" s="1"/>
  <c r="AP306" i="15" s="1"/>
  <c r="AF330" i="15"/>
  <c r="AN330" i="15" s="1"/>
  <c r="AO330" i="15" s="1"/>
  <c r="AP330" i="15" s="1"/>
  <c r="AF485" i="15"/>
  <c r="AN485" i="15" s="1"/>
  <c r="AO485" i="15" s="1"/>
  <c r="AP485" i="15" s="1"/>
  <c r="AF854" i="15"/>
  <c r="AN854" i="15" s="1"/>
  <c r="AO854" i="15" s="1"/>
  <c r="AP854" i="15" s="1"/>
  <c r="AF1025" i="15"/>
  <c r="AN1025" i="15" s="1"/>
  <c r="AO1025" i="15" s="1"/>
  <c r="AP1025" i="15" s="1"/>
  <c r="AF114" i="15"/>
  <c r="AN114" i="15" s="1"/>
  <c r="AO114" i="15" s="1"/>
  <c r="AP114" i="15" s="1"/>
  <c r="AF349" i="15"/>
  <c r="AN349" i="15" s="1"/>
  <c r="AO349" i="15" s="1"/>
  <c r="AP349" i="15" s="1"/>
  <c r="AF373" i="15"/>
  <c r="AN373" i="15" s="1"/>
  <c r="AO373" i="15" s="1"/>
  <c r="AP373" i="15" s="1"/>
  <c r="AF387" i="15"/>
  <c r="AN387" i="15" s="1"/>
  <c r="AO387" i="15" s="1"/>
  <c r="AP387" i="15" s="1"/>
  <c r="AF413" i="15"/>
  <c r="AN413" i="15" s="1"/>
  <c r="AO413" i="15" s="1"/>
  <c r="AP413" i="15" s="1"/>
  <c r="AF465" i="15"/>
  <c r="AN465" i="15" s="1"/>
  <c r="AO465" i="15" s="1"/>
  <c r="AP465" i="15" s="1"/>
  <c r="AF489" i="15"/>
  <c r="AN489" i="15" s="1"/>
  <c r="AO489" i="15" s="1"/>
  <c r="AP489" i="15" s="1"/>
  <c r="AF515" i="15"/>
  <c r="AN515" i="15" s="1"/>
  <c r="AO515" i="15" s="1"/>
  <c r="AP515" i="15" s="1"/>
  <c r="AF627" i="15"/>
  <c r="AN627" i="15" s="1"/>
  <c r="AO627" i="15" s="1"/>
  <c r="AP627" i="15" s="1"/>
  <c r="AF661" i="15"/>
  <c r="AN661" i="15" s="1"/>
  <c r="AO661" i="15" s="1"/>
  <c r="AP661" i="15" s="1"/>
  <c r="AF680" i="15"/>
  <c r="AN680" i="15" s="1"/>
  <c r="AO680" i="15" s="1"/>
  <c r="AP680" i="15" s="1"/>
  <c r="AF748" i="15"/>
  <c r="AN748" i="15" s="1"/>
  <c r="AO748" i="15" s="1"/>
  <c r="AP748" i="15" s="1"/>
  <c r="AF783" i="15"/>
  <c r="AN783" i="15" s="1"/>
  <c r="AO783" i="15" s="1"/>
  <c r="AP783" i="15" s="1"/>
  <c r="AF820" i="15"/>
  <c r="AN820" i="15" s="1"/>
  <c r="AO820" i="15" s="1"/>
  <c r="AP820" i="15" s="1"/>
  <c r="AF888" i="15"/>
  <c r="AN888" i="15" s="1"/>
  <c r="AO888" i="15" s="1"/>
  <c r="AP888" i="15" s="1"/>
  <c r="AF915" i="15"/>
  <c r="AN915" i="15" s="1"/>
  <c r="AO915" i="15" s="1"/>
  <c r="AP915" i="15" s="1"/>
  <c r="AF950" i="15"/>
  <c r="AN950" i="15" s="1"/>
  <c r="AO950" i="15" s="1"/>
  <c r="AP950" i="15" s="1"/>
  <c r="AF16" i="15"/>
  <c r="AN16" i="15" s="1"/>
  <c r="AO16" i="15" s="1"/>
  <c r="AP16" i="15" s="1"/>
  <c r="AF96" i="15"/>
  <c r="AN96" i="15" s="1"/>
  <c r="AO96" i="15" s="1"/>
  <c r="AP96" i="15" s="1"/>
  <c r="AF510" i="15"/>
  <c r="AN510" i="15" s="1"/>
  <c r="AO510" i="15" s="1"/>
  <c r="AP510" i="15" s="1"/>
  <c r="AF918" i="15"/>
  <c r="AN918" i="15" s="1"/>
  <c r="AO918" i="15" s="1"/>
  <c r="AP918" i="15" s="1"/>
  <c r="AF94" i="15"/>
  <c r="AN94" i="15" s="1"/>
  <c r="AO94" i="15" s="1"/>
  <c r="AP94" i="15" s="1"/>
  <c r="AF890" i="15"/>
  <c r="AN890" i="15" s="1"/>
  <c r="AO890" i="15" s="1"/>
  <c r="AP890" i="15" s="1"/>
  <c r="AF364" i="15"/>
  <c r="AN364" i="15" s="1"/>
  <c r="AO364" i="15" s="1"/>
  <c r="AP364" i="15" s="1"/>
  <c r="AF376" i="15"/>
  <c r="AN376" i="15" s="1"/>
  <c r="AO376" i="15" s="1"/>
  <c r="AP376" i="15" s="1"/>
  <c r="AF444" i="15"/>
  <c r="AN444" i="15" s="1"/>
  <c r="AO444" i="15" s="1"/>
  <c r="AP444" i="15" s="1"/>
  <c r="AF457" i="15"/>
  <c r="AN457" i="15" s="1"/>
  <c r="AO457" i="15" s="1"/>
  <c r="AP457" i="15" s="1"/>
  <c r="AF493" i="15"/>
  <c r="AN493" i="15" s="1"/>
  <c r="AO493" i="15" s="1"/>
  <c r="AP493" i="15" s="1"/>
  <c r="AF527" i="15"/>
  <c r="AN527" i="15" s="1"/>
  <c r="AO527" i="15" s="1"/>
  <c r="AP527" i="15" s="1"/>
  <c r="AF614" i="15"/>
  <c r="AN614" i="15" s="1"/>
  <c r="AO614" i="15" s="1"/>
  <c r="AP614" i="15" s="1"/>
  <c r="AF679" i="15"/>
  <c r="AN679" i="15" s="1"/>
  <c r="AO679" i="15" s="1"/>
  <c r="AP679" i="15" s="1"/>
  <c r="AF763" i="15"/>
  <c r="AN763" i="15" s="1"/>
  <c r="AO763" i="15" s="1"/>
  <c r="AP763" i="15" s="1"/>
  <c r="AF808" i="15"/>
  <c r="AN808" i="15" s="1"/>
  <c r="AO808" i="15" s="1"/>
  <c r="AP808" i="15" s="1"/>
  <c r="AF871" i="15"/>
  <c r="AN871" i="15" s="1"/>
  <c r="AO871" i="15" s="1"/>
  <c r="AP871" i="15" s="1"/>
  <c r="AF935" i="15"/>
  <c r="AN935" i="15" s="1"/>
  <c r="AO935" i="15" s="1"/>
  <c r="AP935" i="15" s="1"/>
  <c r="AF988" i="15"/>
  <c r="AN988" i="15" s="1"/>
  <c r="AO988" i="15" s="1"/>
  <c r="AP988" i="15" s="1"/>
  <c r="AF1017" i="15"/>
  <c r="AN1017" i="15" s="1"/>
  <c r="AO1017" i="15" s="1"/>
  <c r="AP1017" i="15" s="1"/>
  <c r="AF1035" i="15"/>
  <c r="AN1035" i="15" s="1"/>
  <c r="AO1035" i="15" s="1"/>
  <c r="AP1035" i="15" s="1"/>
  <c r="AF37" i="15"/>
  <c r="AN37" i="15" s="1"/>
  <c r="AO37" i="15" s="1"/>
  <c r="AP37" i="15" s="1"/>
  <c r="AF59" i="15"/>
  <c r="AN59" i="15" s="1"/>
  <c r="AO59" i="15" s="1"/>
  <c r="AP59" i="15" s="1"/>
  <c r="AF426" i="15"/>
  <c r="AN426" i="15" s="1"/>
  <c r="AO426" i="15" s="1"/>
  <c r="AP426" i="15" s="1"/>
  <c r="AF630" i="15"/>
  <c r="AN630" i="15" s="1"/>
  <c r="AO630" i="15" s="1"/>
  <c r="AP630" i="15" s="1"/>
  <c r="AF926" i="15"/>
  <c r="AN926" i="15" s="1"/>
  <c r="AO926" i="15" s="1"/>
  <c r="AP926" i="15" s="1"/>
  <c r="AF341" i="15"/>
  <c r="AN341" i="15" s="1"/>
  <c r="AO341" i="15" s="1"/>
  <c r="AP341" i="15" s="1"/>
  <c r="AF403" i="15"/>
  <c r="AN403" i="15" s="1"/>
  <c r="AO403" i="15" s="1"/>
  <c r="AP403" i="15" s="1"/>
  <c r="AF460" i="15"/>
  <c r="AN460" i="15" s="1"/>
  <c r="AO460" i="15" s="1"/>
  <c r="AP460" i="15" s="1"/>
  <c r="AF500" i="15"/>
  <c r="AN500" i="15" s="1"/>
  <c r="AO500" i="15" s="1"/>
  <c r="AP500" i="15" s="1"/>
  <c r="AF594" i="15"/>
  <c r="AN594" i="15" s="1"/>
  <c r="AO594" i="15" s="1"/>
  <c r="AP594" i="15" s="1"/>
  <c r="AF622" i="15"/>
  <c r="AN622" i="15" s="1"/>
  <c r="AO622" i="15" s="1"/>
  <c r="AP622" i="15" s="1"/>
  <c r="AF666" i="15"/>
  <c r="AN666" i="15" s="1"/>
  <c r="AO666" i="15" s="1"/>
  <c r="AP666" i="15" s="1"/>
  <c r="AF685" i="15"/>
  <c r="AN685" i="15" s="1"/>
  <c r="AO685" i="15" s="1"/>
  <c r="AP685" i="15" s="1"/>
  <c r="AF728" i="15"/>
  <c r="AN728" i="15" s="1"/>
  <c r="AO728" i="15" s="1"/>
  <c r="AP728" i="15" s="1"/>
  <c r="AF764" i="15"/>
  <c r="AN764" i="15" s="1"/>
  <c r="AO764" i="15" s="1"/>
  <c r="AP764" i="15" s="1"/>
  <c r="AF812" i="15"/>
  <c r="AN812" i="15" s="1"/>
  <c r="AO812" i="15" s="1"/>
  <c r="AP812" i="15" s="1"/>
  <c r="AF828" i="15"/>
  <c r="AN828" i="15" s="1"/>
  <c r="AO828" i="15" s="1"/>
  <c r="AP828" i="15" s="1"/>
  <c r="AF928" i="15"/>
  <c r="AN928" i="15" s="1"/>
  <c r="AO928" i="15" s="1"/>
  <c r="AP928" i="15" s="1"/>
  <c r="AF968" i="15"/>
  <c r="AN968" i="15" s="1"/>
  <c r="AO968" i="15" s="1"/>
  <c r="AP968" i="15" s="1"/>
  <c r="AF992" i="15"/>
  <c r="AN992" i="15" s="1"/>
  <c r="AO992" i="15" s="1"/>
  <c r="AP992" i="15" s="1"/>
  <c r="AF51" i="15"/>
  <c r="AN51" i="15" s="1"/>
  <c r="AO51" i="15" s="1"/>
  <c r="AP51" i="15" s="1"/>
  <c r="AF450" i="15"/>
  <c r="AN450" i="15" s="1"/>
  <c r="AO450" i="15" s="1"/>
  <c r="AP450" i="15" s="1"/>
  <c r="AF660" i="15"/>
  <c r="AN660" i="15" s="1"/>
  <c r="AO660" i="15" s="1"/>
  <c r="AP660" i="15" s="1"/>
  <c r="AF996" i="15"/>
  <c r="AN996" i="15" s="1"/>
  <c r="AO996" i="15" s="1"/>
  <c r="AF88" i="15"/>
  <c r="AN88" i="15" s="1"/>
  <c r="AO88" i="15" s="1"/>
  <c r="AP88" i="15" s="1"/>
  <c r="AF148" i="15"/>
  <c r="AN148" i="15" s="1"/>
  <c r="AO148" i="15" s="1"/>
  <c r="AP148" i="15" s="1"/>
  <c r="AF197" i="15"/>
  <c r="AN197" i="15" s="1"/>
  <c r="AO197" i="15" s="1"/>
  <c r="AP197" i="15" s="1"/>
  <c r="AF236" i="15"/>
  <c r="AN236" i="15" s="1"/>
  <c r="AO236" i="15" s="1"/>
  <c r="AP236" i="15" s="1"/>
  <c r="AF283" i="15"/>
  <c r="AN283" i="15" s="1"/>
  <c r="AO283" i="15" s="1"/>
  <c r="AP283" i="15" s="1"/>
  <c r="AF345" i="15"/>
  <c r="AN345" i="15" s="1"/>
  <c r="AO345" i="15" s="1"/>
  <c r="AP345" i="15" s="1"/>
  <c r="AF442" i="15"/>
  <c r="AN442" i="15" s="1"/>
  <c r="AO442" i="15" s="1"/>
  <c r="AP442" i="15" s="1"/>
  <c r="AF482" i="15"/>
  <c r="AN482" i="15" s="1"/>
  <c r="AO482" i="15" s="1"/>
  <c r="AP482" i="15" s="1"/>
  <c r="AF514" i="15"/>
  <c r="AN514" i="15" s="1"/>
  <c r="AO514" i="15" s="1"/>
  <c r="AP514" i="15" s="1"/>
  <c r="AF604" i="15"/>
  <c r="AN604" i="15" s="1"/>
  <c r="AO604" i="15" s="1"/>
  <c r="AP604" i="15" s="1"/>
  <c r="AF664" i="15"/>
  <c r="AN664" i="15" s="1"/>
  <c r="AO664" i="15" s="1"/>
  <c r="AP664" i="15" s="1"/>
  <c r="AF737" i="15"/>
  <c r="AN737" i="15" s="1"/>
  <c r="AO737" i="15" s="1"/>
  <c r="AP737" i="15" s="1"/>
  <c r="AF766" i="15"/>
  <c r="AN766" i="15" s="1"/>
  <c r="AO766" i="15" s="1"/>
  <c r="AP766" i="15" s="1"/>
  <c r="AF794" i="15"/>
  <c r="AN794" i="15" s="1"/>
  <c r="AO794" i="15" s="1"/>
  <c r="AP794" i="15" s="1"/>
  <c r="AF836" i="15"/>
  <c r="AN836" i="15" s="1"/>
  <c r="AO836" i="15" s="1"/>
  <c r="AP836" i="15" s="1"/>
  <c r="AF898" i="15"/>
  <c r="AN898" i="15" s="1"/>
  <c r="AO898" i="15" s="1"/>
  <c r="AP898" i="15" s="1"/>
  <c r="AF940" i="15"/>
  <c r="AN940" i="15" s="1"/>
  <c r="AO940" i="15" s="1"/>
  <c r="AP940" i="15" s="1"/>
  <c r="AF984" i="15"/>
  <c r="AN984" i="15" s="1"/>
  <c r="AO984" i="15" s="1"/>
  <c r="AF30" i="15"/>
  <c r="AN30" i="15" s="1"/>
  <c r="AO30" i="15" s="1"/>
  <c r="AP30" i="15" s="1"/>
  <c r="AF78" i="15"/>
  <c r="AN78" i="15" s="1"/>
  <c r="AO78" i="15" s="1"/>
  <c r="AP78" i="15" s="1"/>
  <c r="AF189" i="15"/>
  <c r="AN189" i="15" s="1"/>
  <c r="AO189" i="15" s="1"/>
  <c r="AP189" i="15" s="1"/>
  <c r="AF541" i="15"/>
  <c r="AN541" i="15" s="1"/>
  <c r="AO541" i="15" s="1"/>
  <c r="AP541" i="15" s="1"/>
  <c r="AF720" i="15"/>
  <c r="AN720" i="15" s="1"/>
  <c r="AO720" i="15" s="1"/>
  <c r="AP720" i="15" s="1"/>
  <c r="AF259" i="15"/>
  <c r="AN259" i="15" s="1"/>
  <c r="AO259" i="15" s="1"/>
  <c r="AP259" i="15" s="1"/>
  <c r="AF116" i="15"/>
  <c r="AN116" i="15" s="1"/>
  <c r="AO116" i="15" s="1"/>
  <c r="AP116" i="15" s="1"/>
  <c r="AF145" i="15"/>
  <c r="AN145" i="15" s="1"/>
  <c r="AO145" i="15" s="1"/>
  <c r="AP145" i="15" s="1"/>
  <c r="AF273" i="15"/>
  <c r="AN273" i="15" s="1"/>
  <c r="AO273" i="15" s="1"/>
  <c r="AP273" i="15" s="1"/>
  <c r="AF322" i="15"/>
  <c r="AN322" i="15" s="1"/>
  <c r="AO322" i="15" s="1"/>
  <c r="AP322" i="15" s="1"/>
  <c r="AF434" i="15"/>
  <c r="AN434" i="15" s="1"/>
  <c r="AO434" i="15" s="1"/>
  <c r="AP434" i="15" s="1"/>
  <c r="AF451" i="15"/>
  <c r="AN451" i="15" s="1"/>
  <c r="AO451" i="15" s="1"/>
  <c r="AP451" i="15" s="1"/>
  <c r="AF478" i="15"/>
  <c r="AN478" i="15" s="1"/>
  <c r="AO478" i="15" s="1"/>
  <c r="AP478" i="15" s="1"/>
  <c r="AF499" i="15"/>
  <c r="AN499" i="15" s="1"/>
  <c r="AO499" i="15" s="1"/>
  <c r="AP499" i="15" s="1"/>
  <c r="AF543" i="15"/>
  <c r="AN543" i="15" s="1"/>
  <c r="AO543" i="15" s="1"/>
  <c r="AP543" i="15" s="1"/>
  <c r="AF634" i="15"/>
  <c r="AN634" i="15" s="1"/>
  <c r="AO634" i="15" s="1"/>
  <c r="AP634" i="15" s="1"/>
  <c r="AF700" i="15"/>
  <c r="AN700" i="15" s="1"/>
  <c r="AO700" i="15" s="1"/>
  <c r="AP700" i="15" s="1"/>
  <c r="AF731" i="15"/>
  <c r="AN731" i="15" s="1"/>
  <c r="AO731" i="15" s="1"/>
  <c r="AP731" i="15" s="1"/>
  <c r="AF768" i="15"/>
  <c r="AN768" i="15" s="1"/>
  <c r="AO768" i="15" s="1"/>
  <c r="AP768" i="15" s="1"/>
  <c r="AF874" i="15"/>
  <c r="AN874" i="15" s="1"/>
  <c r="AO874" i="15" s="1"/>
  <c r="AP874" i="15" s="1"/>
  <c r="AF919" i="15"/>
  <c r="AN919" i="15" s="1"/>
  <c r="AO919" i="15" s="1"/>
  <c r="AP919" i="15" s="1"/>
  <c r="AF975" i="15"/>
  <c r="AN975" i="15" s="1"/>
  <c r="AO975" i="15" s="1"/>
  <c r="AP975" i="15" s="1"/>
  <c r="AF1033" i="15"/>
  <c r="AN1033" i="15" s="1"/>
  <c r="AO1033" i="15" s="1"/>
  <c r="AP1033" i="15" s="1"/>
  <c r="AF127" i="15"/>
  <c r="AN127" i="15" s="1"/>
  <c r="AO127" i="15" s="1"/>
  <c r="AP127" i="15" s="1"/>
  <c r="AF192" i="15"/>
  <c r="AN192" i="15" s="1"/>
  <c r="AO192" i="15" s="1"/>
  <c r="AP192" i="15" s="1"/>
  <c r="AF391" i="15"/>
  <c r="AN391" i="15" s="1"/>
  <c r="AO391" i="15" s="1"/>
  <c r="AP391" i="15" s="1"/>
  <c r="AF595" i="15"/>
  <c r="AN595" i="15" s="1"/>
  <c r="AO595" i="15" s="1"/>
  <c r="AP595" i="15" s="1"/>
  <c r="AF853" i="15"/>
  <c r="AN853" i="15" s="1"/>
  <c r="AO853" i="15" s="1"/>
  <c r="AP853" i="15" s="1"/>
  <c r="AF48" i="15"/>
  <c r="AN48" i="15" s="1"/>
  <c r="AO48" i="15" s="1"/>
  <c r="AP48" i="15" s="1"/>
  <c r="AF77" i="15"/>
  <c r="AN77" i="15" s="1"/>
  <c r="AO77" i="15" s="1"/>
  <c r="AP77" i="15" s="1"/>
  <c r="AF108" i="15"/>
  <c r="AN108" i="15" s="1"/>
  <c r="AO108" i="15" s="1"/>
  <c r="AP108" i="15" s="1"/>
  <c r="AF159" i="15"/>
  <c r="AN159" i="15" s="1"/>
  <c r="AO159" i="15" s="1"/>
  <c r="AP159" i="15" s="1"/>
  <c r="AF218" i="15"/>
  <c r="AN218" i="15" s="1"/>
  <c r="AO218" i="15" s="1"/>
  <c r="AP218" i="15" s="1"/>
  <c r="AF327" i="15"/>
  <c r="AN327" i="15" s="1"/>
  <c r="AO327" i="15" s="1"/>
  <c r="AP327" i="15" s="1"/>
  <c r="AF454" i="15"/>
  <c r="AN454" i="15" s="1"/>
  <c r="AO454" i="15" s="1"/>
  <c r="AP454" i="15" s="1"/>
  <c r="AF486" i="15"/>
  <c r="AN486" i="15" s="1"/>
  <c r="AO486" i="15" s="1"/>
  <c r="AP486" i="15" s="1"/>
  <c r="AF518" i="15"/>
  <c r="AN518" i="15" s="1"/>
  <c r="AO518" i="15" s="1"/>
  <c r="AP518" i="15" s="1"/>
  <c r="AF549" i="15"/>
  <c r="AN549" i="15" s="1"/>
  <c r="AO549" i="15" s="1"/>
  <c r="AP549" i="15" s="1"/>
  <c r="AF671" i="15"/>
  <c r="AN671" i="15" s="1"/>
  <c r="AO671" i="15" s="1"/>
  <c r="AP671" i="15" s="1"/>
  <c r="AF751" i="15"/>
  <c r="AN751" i="15" s="1"/>
  <c r="AO751" i="15" s="1"/>
  <c r="AP751" i="15" s="1"/>
  <c r="AF822" i="15"/>
  <c r="AN822" i="15" s="1"/>
  <c r="AO822" i="15" s="1"/>
  <c r="AP822" i="15" s="1"/>
  <c r="AF893" i="15"/>
  <c r="AN893" i="15" s="1"/>
  <c r="AO893" i="15" s="1"/>
  <c r="AP893" i="15" s="1"/>
  <c r="AF944" i="15"/>
  <c r="AN944" i="15" s="1"/>
  <c r="AO944" i="15" s="1"/>
  <c r="AP944" i="15" s="1"/>
  <c r="AF1005" i="15"/>
  <c r="AN1005" i="15" s="1"/>
  <c r="AO1005" i="15" s="1"/>
  <c r="AP1005" i="15" s="1"/>
  <c r="AF135" i="15"/>
  <c r="AN135" i="15" s="1"/>
  <c r="AO135" i="15" s="1"/>
  <c r="AP135" i="15" s="1"/>
  <c r="AF180" i="15"/>
  <c r="AN180" i="15" s="1"/>
  <c r="AO180" i="15" s="1"/>
  <c r="AP180" i="15" s="1"/>
  <c r="AF282" i="15"/>
  <c r="AN282" i="15" s="1"/>
  <c r="AO282" i="15" s="1"/>
  <c r="AP282" i="15" s="1"/>
  <c r="AF440" i="15"/>
  <c r="AN440" i="15" s="1"/>
  <c r="AO440" i="15" s="1"/>
  <c r="AP440" i="15" s="1"/>
  <c r="AF655" i="15"/>
  <c r="AN655" i="15" s="1"/>
  <c r="AO655" i="15" s="1"/>
  <c r="AP655" i="15" s="1"/>
  <c r="AF1043" i="15"/>
  <c r="AN1043" i="15" s="1"/>
  <c r="AO1043" i="15" s="1"/>
  <c r="AF225" i="15"/>
  <c r="AN225" i="15" s="1"/>
  <c r="AO225" i="15" s="1"/>
  <c r="AP225" i="15" s="1"/>
  <c r="AF264" i="15"/>
  <c r="AN264" i="15" s="1"/>
  <c r="AO264" i="15" s="1"/>
  <c r="AP264" i="15" s="1"/>
  <c r="AF314" i="15"/>
  <c r="AN314" i="15" s="1"/>
  <c r="AO314" i="15" s="1"/>
  <c r="AP314" i="15" s="1"/>
  <c r="AF344" i="15"/>
  <c r="AN344" i="15" s="1"/>
  <c r="AO344" i="15" s="1"/>
  <c r="AP344" i="15" s="1"/>
  <c r="AF423" i="15"/>
  <c r="AN423" i="15" s="1"/>
  <c r="AO423" i="15" s="1"/>
  <c r="AP423" i="15" s="1"/>
  <c r="AF597" i="15"/>
  <c r="AN597" i="15" s="1"/>
  <c r="AO597" i="15" s="1"/>
  <c r="AP597" i="15" s="1"/>
  <c r="AF718" i="15"/>
  <c r="AN718" i="15" s="1"/>
  <c r="AO718" i="15" s="1"/>
  <c r="AP718" i="15" s="1"/>
  <c r="AF799" i="15"/>
  <c r="AN799" i="15" s="1"/>
  <c r="AO799" i="15" s="1"/>
  <c r="AP799" i="15" s="1"/>
  <c r="AF298" i="15"/>
  <c r="AN298" i="15" s="1"/>
  <c r="AO298" i="15" s="1"/>
  <c r="AP298" i="15" s="1"/>
  <c r="AF351" i="15"/>
  <c r="AN351" i="15" s="1"/>
  <c r="AO351" i="15" s="1"/>
  <c r="AP351" i="15" s="1"/>
  <c r="AF384" i="15"/>
  <c r="AN384" i="15" s="1"/>
  <c r="AO384" i="15" s="1"/>
  <c r="AP384" i="15" s="1"/>
  <c r="AF422" i="15"/>
  <c r="AN422" i="15" s="1"/>
  <c r="AO422" i="15" s="1"/>
  <c r="AP422" i="15" s="1"/>
  <c r="AF537" i="15"/>
  <c r="AN537" i="15" s="1"/>
  <c r="AO537" i="15" s="1"/>
  <c r="AP537" i="15" s="1"/>
  <c r="AF632" i="15"/>
  <c r="AN632" i="15" s="1"/>
  <c r="AO632" i="15" s="1"/>
  <c r="AP632" i="15" s="1"/>
  <c r="AF754" i="15"/>
  <c r="AN754" i="15" s="1"/>
  <c r="AO754" i="15" s="1"/>
  <c r="AP754" i="15" s="1"/>
  <c r="AF815" i="15"/>
  <c r="AN815" i="15" s="1"/>
  <c r="AO815" i="15" s="1"/>
  <c r="AP815" i="15" s="1"/>
  <c r="AF930" i="15"/>
  <c r="AN930" i="15" s="1"/>
  <c r="AO930" i="15" s="1"/>
  <c r="AP930" i="15" s="1"/>
  <c r="AF147" i="15"/>
  <c r="AN147" i="15" s="1"/>
  <c r="AO147" i="15" s="1"/>
  <c r="AP147" i="15" s="1"/>
  <c r="AF791" i="15"/>
  <c r="AN791" i="15" s="1"/>
  <c r="AO791" i="15" s="1"/>
  <c r="AP791" i="15" s="1"/>
  <c r="AF258" i="15"/>
  <c r="AN258" i="15" s="1"/>
  <c r="AO258" i="15" s="1"/>
  <c r="AP258" i="15" s="1"/>
  <c r="AF356" i="15"/>
  <c r="AN356" i="15" s="1"/>
  <c r="AO356" i="15" s="1"/>
  <c r="AP356" i="15" s="1"/>
  <c r="AF400" i="15"/>
  <c r="AN400" i="15" s="1"/>
  <c r="AO400" i="15" s="1"/>
  <c r="AP400" i="15" s="1"/>
  <c r="AF427" i="15"/>
  <c r="AN427" i="15" s="1"/>
  <c r="AO427" i="15" s="1"/>
  <c r="AP427" i="15" s="1"/>
  <c r="AF520" i="15"/>
  <c r="AN520" i="15" s="1"/>
  <c r="AO520" i="15" s="1"/>
  <c r="AP520" i="15" s="1"/>
  <c r="AF687" i="15"/>
  <c r="AN687" i="15" s="1"/>
  <c r="AO687" i="15" s="1"/>
  <c r="AP687" i="15" s="1"/>
  <c r="AF735" i="15"/>
  <c r="AN735" i="15" s="1"/>
  <c r="AO735" i="15" s="1"/>
  <c r="AP735" i="15" s="1"/>
  <c r="AF993" i="15"/>
  <c r="AN993" i="15" s="1"/>
  <c r="AO993" i="15" s="1"/>
  <c r="AF804" i="15"/>
  <c r="AN804" i="15" s="1"/>
  <c r="AO804" i="15" s="1"/>
  <c r="AP804" i="15" s="1"/>
  <c r="AF832" i="15"/>
  <c r="AN832" i="15" s="1"/>
  <c r="AO832" i="15" s="1"/>
  <c r="AP832" i="15" s="1"/>
  <c r="AF924" i="15"/>
  <c r="AN924" i="15" s="1"/>
  <c r="AO924" i="15" s="1"/>
  <c r="AP924" i="15" s="1"/>
  <c r="AF1002" i="15"/>
  <c r="AN1002" i="15" s="1"/>
  <c r="AO1002" i="15" s="1"/>
  <c r="AF1056" i="15"/>
  <c r="AN1056" i="15" s="1"/>
  <c r="AO1056" i="15" s="1"/>
  <c r="AP1056" i="15" s="1"/>
  <c r="AF36" i="15"/>
  <c r="AN36" i="15" s="1"/>
  <c r="AO36" i="15" s="1"/>
  <c r="AP36" i="15" s="1"/>
  <c r="AF60" i="15"/>
  <c r="AN60" i="15" s="1"/>
  <c r="AO60" i="15" s="1"/>
  <c r="AP60" i="15" s="1"/>
  <c r="AF95" i="15"/>
  <c r="AN95" i="15" s="1"/>
  <c r="AO95" i="15" s="1"/>
  <c r="AP95" i="15" s="1"/>
  <c r="AF166" i="15"/>
  <c r="AN166" i="15" s="1"/>
  <c r="AO166" i="15" s="1"/>
  <c r="AP166" i="15" s="1"/>
  <c r="AF246" i="15"/>
  <c r="AN246" i="15" s="1"/>
  <c r="AO246" i="15" s="1"/>
  <c r="AP246" i="15" s="1"/>
  <c r="AF966" i="15"/>
  <c r="AN966" i="15" s="1"/>
  <c r="AO966" i="15" s="1"/>
  <c r="AP966" i="15" s="1"/>
  <c r="AF989" i="15"/>
  <c r="AN989" i="15" s="1"/>
  <c r="AO989" i="15" s="1"/>
  <c r="AF1027" i="15"/>
  <c r="AN1027" i="15" s="1"/>
  <c r="AO1027" i="15" s="1"/>
  <c r="AP1027" i="15" s="1"/>
  <c r="AF39" i="15"/>
  <c r="AN39" i="15" s="1"/>
  <c r="AO39" i="15" s="1"/>
  <c r="AP39" i="15" s="1"/>
  <c r="AF71" i="15"/>
  <c r="AN71" i="15" s="1"/>
  <c r="AO71" i="15" s="1"/>
  <c r="AP71" i="15" s="1"/>
  <c r="AF156" i="15"/>
  <c r="AN156" i="15" s="1"/>
  <c r="AO156" i="15" s="1"/>
  <c r="AP156" i="15" s="1"/>
  <c r="AF304" i="15"/>
  <c r="AN304" i="15" s="1"/>
  <c r="AO304" i="15" s="1"/>
  <c r="AP304" i="15" s="1"/>
  <c r="AF1030" i="15"/>
  <c r="AN1030" i="15" s="1"/>
  <c r="AO1030" i="15" s="1"/>
  <c r="AP1030" i="15" s="1"/>
  <c r="AF813" i="15"/>
  <c r="AN813" i="15" s="1"/>
  <c r="AO813" i="15" s="1"/>
  <c r="AP813" i="15" s="1"/>
  <c r="AF910" i="15"/>
  <c r="AN910" i="15" s="1"/>
  <c r="AO910" i="15" s="1"/>
  <c r="AP910" i="15" s="1"/>
  <c r="AF971" i="15"/>
  <c r="AN971" i="15" s="1"/>
  <c r="AO971" i="15" s="1"/>
  <c r="AP971" i="15" s="1"/>
  <c r="AF1034" i="15"/>
  <c r="AN1034" i="15" s="1"/>
  <c r="AO1034" i="15" s="1"/>
  <c r="AF17" i="15"/>
  <c r="AN17" i="15" s="1"/>
  <c r="AO17" i="15" s="1"/>
  <c r="AP17" i="15" s="1"/>
  <c r="AF57" i="15"/>
  <c r="AN57" i="15" s="1"/>
  <c r="AO57" i="15" s="1"/>
  <c r="AP57" i="15" s="1"/>
  <c r="AF101" i="15"/>
  <c r="AN101" i="15" s="1"/>
  <c r="AO101" i="15" s="1"/>
  <c r="AP101" i="15" s="1"/>
  <c r="AF131" i="15"/>
  <c r="AN131" i="15" s="1"/>
  <c r="AO131" i="15" s="1"/>
  <c r="AP131" i="15" s="1"/>
  <c r="AF154" i="15"/>
  <c r="AN154" i="15" s="1"/>
  <c r="AO154" i="15" s="1"/>
  <c r="AP154" i="15" s="1"/>
  <c r="AF739" i="15"/>
  <c r="AN739" i="15" s="1"/>
  <c r="AO739" i="15" s="1"/>
  <c r="AP739" i="15" s="1"/>
  <c r="AF1046" i="15"/>
  <c r="AN1046" i="15" s="1"/>
  <c r="AO1046" i="15" s="1"/>
  <c r="AP1046" i="15" s="1"/>
  <c r="AF234" i="15"/>
  <c r="AN234" i="15" s="1"/>
  <c r="AO234" i="15" s="1"/>
  <c r="AP234" i="15" s="1"/>
  <c r="AF280" i="15"/>
  <c r="AN280" i="15" s="1"/>
  <c r="AO280" i="15" s="1"/>
  <c r="AP280" i="15" s="1"/>
  <c r="AF506" i="15"/>
  <c r="AN506" i="15" s="1"/>
  <c r="AO506" i="15" s="1"/>
  <c r="AP506" i="15" s="1"/>
  <c r="AF654" i="15"/>
  <c r="AN654" i="15" s="1"/>
  <c r="AO654" i="15" s="1"/>
  <c r="AP654" i="15" s="1"/>
  <c r="AF703" i="15"/>
  <c r="AN703" i="15" s="1"/>
  <c r="AO703" i="15" s="1"/>
  <c r="AP703" i="15" s="1"/>
  <c r="AF723" i="15"/>
  <c r="AN723" i="15" s="1"/>
  <c r="AO723" i="15" s="1"/>
  <c r="AP723" i="15" s="1"/>
  <c r="AF758" i="15"/>
  <c r="AN758" i="15" s="1"/>
  <c r="AO758" i="15" s="1"/>
  <c r="AP758" i="15" s="1"/>
  <c r="AF847" i="15"/>
  <c r="AN847" i="15" s="1"/>
  <c r="AO847" i="15" s="1"/>
  <c r="AP847" i="15" s="1"/>
  <c r="AF872" i="15"/>
  <c r="AN872" i="15" s="1"/>
  <c r="AO872" i="15" s="1"/>
  <c r="AP872" i="15" s="1"/>
  <c r="AF965" i="15"/>
  <c r="AN965" i="15" s="1"/>
  <c r="AO965" i="15" s="1"/>
  <c r="AP965" i="15" s="1"/>
  <c r="AF1022" i="15"/>
  <c r="AN1022" i="15" s="1"/>
  <c r="AO1022" i="15" s="1"/>
  <c r="AP1022" i="15" s="1"/>
  <c r="AF1059" i="15"/>
  <c r="AN1059" i="15" s="1"/>
  <c r="AO1059" i="15" s="1"/>
  <c r="AP1059" i="15" s="1"/>
  <c r="AF237" i="15"/>
  <c r="AN237" i="15" s="1"/>
  <c r="AO237" i="15" s="1"/>
  <c r="AP237" i="15" s="1"/>
  <c r="AF286" i="15"/>
  <c r="AN286" i="15" s="1"/>
  <c r="AO286" i="15" s="1"/>
  <c r="AP286" i="15" s="1"/>
  <c r="AF360" i="15"/>
  <c r="AN360" i="15" s="1"/>
  <c r="AO360" i="15" s="1"/>
  <c r="AP360" i="15" s="1"/>
  <c r="AF544" i="15"/>
  <c r="AN544" i="15" s="1"/>
  <c r="AO544" i="15" s="1"/>
  <c r="AP544" i="15" s="1"/>
  <c r="AF647" i="15"/>
  <c r="AN647" i="15" s="1"/>
  <c r="AO647" i="15" s="1"/>
  <c r="AP647" i="15" s="1"/>
  <c r="AF760" i="15"/>
  <c r="AN760" i="15" s="1"/>
  <c r="AO760" i="15" s="1"/>
  <c r="AP760" i="15" s="1"/>
  <c r="AF773" i="15"/>
  <c r="AN773" i="15" s="1"/>
  <c r="AO773" i="15" s="1"/>
  <c r="AP773" i="15" s="1"/>
  <c r="AF851" i="15"/>
  <c r="AN851" i="15" s="1"/>
  <c r="AO851" i="15" s="1"/>
  <c r="AP851" i="15" s="1"/>
  <c r="AF922" i="15"/>
  <c r="AN922" i="15" s="1"/>
  <c r="AO922" i="15" s="1"/>
  <c r="AP922" i="15" s="1"/>
  <c r="AF1007" i="15"/>
  <c r="AN1007" i="15" s="1"/>
  <c r="AO1007" i="15" s="1"/>
  <c r="AP1007" i="15" s="1"/>
  <c r="AF999" i="15"/>
  <c r="AN999" i="15" s="1"/>
  <c r="AO999" i="15" s="1"/>
  <c r="AP999" i="15" s="1"/>
  <c r="AF235" i="15"/>
  <c r="AN235" i="15" s="1"/>
  <c r="AO235" i="15" s="1"/>
  <c r="AP235" i="15" s="1"/>
  <c r="AF293" i="15"/>
  <c r="AN293" i="15" s="1"/>
  <c r="AO293" i="15" s="1"/>
  <c r="AP293" i="15" s="1"/>
  <c r="AF318" i="15"/>
  <c r="AN318" i="15" s="1"/>
  <c r="AO318" i="15" s="1"/>
  <c r="AP318" i="15" s="1"/>
  <c r="AF374" i="15"/>
  <c r="AN374" i="15" s="1"/>
  <c r="AO374" i="15" s="1"/>
  <c r="AP374" i="15" s="1"/>
  <c r="AF603" i="15"/>
  <c r="AN603" i="15" s="1"/>
  <c r="AO603" i="15" s="1"/>
  <c r="AP603" i="15" s="1"/>
  <c r="AF690" i="15"/>
  <c r="AN690" i="15" s="1"/>
  <c r="AO690" i="15" s="1"/>
  <c r="AP690" i="15" s="1"/>
  <c r="AF778" i="15"/>
  <c r="AN778" i="15" s="1"/>
  <c r="AO778" i="15" s="1"/>
  <c r="AP778" i="15" s="1"/>
  <c r="AF798" i="15"/>
  <c r="AN798" i="15" s="1"/>
  <c r="AO798" i="15" s="1"/>
  <c r="AP798" i="15" s="1"/>
  <c r="AF839" i="15"/>
  <c r="AN839" i="15" s="1"/>
  <c r="AO839" i="15" s="1"/>
  <c r="AP839" i="15" s="1"/>
  <c r="AF896" i="15"/>
  <c r="AN896" i="15" s="1"/>
  <c r="AO896" i="15" s="1"/>
  <c r="AP896" i="15" s="1"/>
  <c r="AF1066" i="15"/>
  <c r="AN1066" i="15" s="1"/>
  <c r="AO1066" i="15" s="1"/>
  <c r="AP1066" i="15" s="1"/>
  <c r="AF467" i="15"/>
  <c r="AN467" i="15" s="1"/>
  <c r="AO467" i="15" s="1"/>
  <c r="AP467" i="15" s="1"/>
  <c r="AF494" i="15"/>
  <c r="AN494" i="15" s="1"/>
  <c r="AO494" i="15" s="1"/>
  <c r="AP494" i="15" s="1"/>
  <c r="AF529" i="15"/>
  <c r="AN529" i="15" s="1"/>
  <c r="AO529" i="15" s="1"/>
  <c r="AP529" i="15" s="1"/>
  <c r="AF633" i="15"/>
  <c r="AN633" i="15" s="1"/>
  <c r="AO633" i="15" s="1"/>
  <c r="AP633" i="15" s="1"/>
  <c r="AF730" i="15"/>
  <c r="AN730" i="15" s="1"/>
  <c r="AO730" i="15" s="1"/>
  <c r="AP730" i="15" s="1"/>
  <c r="AF769" i="15"/>
  <c r="AN769" i="15" s="1"/>
  <c r="AO769" i="15" s="1"/>
  <c r="AP769" i="15" s="1"/>
  <c r="AF843" i="15"/>
  <c r="AN843" i="15" s="1"/>
  <c r="AO843" i="15" s="1"/>
  <c r="AP843" i="15" s="1"/>
  <c r="AF936" i="15"/>
  <c r="AN936" i="15" s="1"/>
  <c r="AO936" i="15" s="1"/>
  <c r="AP936" i="15" s="1"/>
  <c r="AF952" i="15"/>
  <c r="AN952" i="15" s="1"/>
  <c r="AO952" i="15" s="1"/>
  <c r="AP952" i="15" s="1"/>
  <c r="AF22" i="15"/>
  <c r="AN22" i="15" s="1"/>
  <c r="AO22" i="15" s="1"/>
  <c r="AP22" i="15" s="1"/>
  <c r="AF165" i="15"/>
  <c r="AN165" i="15" s="1"/>
  <c r="AO165" i="15" s="1"/>
  <c r="AP165" i="15" s="1"/>
  <c r="AF221" i="15"/>
  <c r="AN221" i="15" s="1"/>
  <c r="AO221" i="15" s="1"/>
  <c r="AP221" i="15" s="1"/>
  <c r="AF417" i="15"/>
  <c r="AN417" i="15" s="1"/>
  <c r="AO417" i="15" s="1"/>
  <c r="AP417" i="15" s="1"/>
  <c r="AF600" i="15"/>
  <c r="AN600" i="15" s="1"/>
  <c r="AO600" i="15" s="1"/>
  <c r="AP600" i="15" s="1"/>
  <c r="AF92" i="15"/>
  <c r="AN92" i="15" s="1"/>
  <c r="AO92" i="15" s="1"/>
  <c r="AP92" i="15" s="1"/>
  <c r="AF207" i="15"/>
  <c r="AN207" i="15" s="1"/>
  <c r="AO207" i="15" s="1"/>
  <c r="AP207" i="15" s="1"/>
  <c r="AF243" i="15"/>
  <c r="AN243" i="15" s="1"/>
  <c r="AO243" i="15" s="1"/>
  <c r="AP243" i="15" s="1"/>
  <c r="AF307" i="15"/>
  <c r="AN307" i="15" s="1"/>
  <c r="AO307" i="15" s="1"/>
  <c r="AP307" i="15" s="1"/>
  <c r="AF325" i="15"/>
  <c r="AN325" i="15" s="1"/>
  <c r="AO325" i="15" s="1"/>
  <c r="AP325" i="15" s="1"/>
  <c r="AF392" i="15"/>
  <c r="AN392" i="15" s="1"/>
  <c r="AO392" i="15" s="1"/>
  <c r="AP392" i="15" s="1"/>
  <c r="AF435" i="15"/>
  <c r="AN435" i="15" s="1"/>
  <c r="AO435" i="15" s="1"/>
  <c r="AP435" i="15" s="1"/>
  <c r="AF587" i="15"/>
  <c r="AN587" i="15" s="1"/>
  <c r="AO587" i="15" s="1"/>
  <c r="AP587" i="15" s="1"/>
  <c r="AF651" i="15"/>
  <c r="AN651" i="15" s="1"/>
  <c r="AO651" i="15" s="1"/>
  <c r="AP651" i="15" s="1"/>
  <c r="AF719" i="15"/>
  <c r="AN719" i="15" s="1"/>
  <c r="AO719" i="15" s="1"/>
  <c r="AP719" i="15" s="1"/>
  <c r="AF245" i="15"/>
  <c r="AN245" i="15" s="1"/>
  <c r="AO245" i="15" s="1"/>
  <c r="AP245" i="15" s="1"/>
  <c r="AF335" i="15"/>
  <c r="AN335" i="15" s="1"/>
  <c r="AO335" i="15" s="1"/>
  <c r="AP335" i="15" s="1"/>
  <c r="AF361" i="15"/>
  <c r="AN361" i="15" s="1"/>
  <c r="AO361" i="15" s="1"/>
  <c r="AP361" i="15" s="1"/>
  <c r="AF399" i="15"/>
  <c r="AN399" i="15" s="1"/>
  <c r="AO399" i="15" s="1"/>
  <c r="AP399" i="15" s="1"/>
  <c r="AF439" i="15"/>
  <c r="AN439" i="15" s="1"/>
  <c r="AO439" i="15" s="1"/>
  <c r="AP439" i="15" s="1"/>
  <c r="AF542" i="15"/>
  <c r="AN542" i="15" s="1"/>
  <c r="AO542" i="15" s="1"/>
  <c r="AP542" i="15" s="1"/>
  <c r="AF640" i="15"/>
  <c r="AN640" i="15" s="1"/>
  <c r="AO640" i="15" s="1"/>
  <c r="AP640" i="15" s="1"/>
  <c r="AF781" i="15"/>
  <c r="AN781" i="15" s="1"/>
  <c r="AO781" i="15" s="1"/>
  <c r="AP781" i="15" s="1"/>
  <c r="AF816" i="15"/>
  <c r="AN816" i="15" s="1"/>
  <c r="AO816" i="15" s="1"/>
  <c r="AP816" i="15" s="1"/>
  <c r="AF973" i="15"/>
  <c r="AN973" i="15" s="1"/>
  <c r="AO973" i="15" s="1"/>
  <c r="AP973" i="15" s="1"/>
  <c r="AF211" i="15"/>
  <c r="AN211" i="15" s="1"/>
  <c r="AO211" i="15" s="1"/>
  <c r="AP211" i="15" s="1"/>
  <c r="AF897" i="15"/>
  <c r="AN897" i="15" s="1"/>
  <c r="AO897" i="15" s="1"/>
  <c r="AP897" i="15" s="1"/>
  <c r="AF276" i="15"/>
  <c r="AN276" i="15" s="1"/>
  <c r="AO276" i="15" s="1"/>
  <c r="AP276" i="15" s="1"/>
  <c r="AF366" i="15"/>
  <c r="AN366" i="15" s="1"/>
  <c r="AO366" i="15" s="1"/>
  <c r="AP366" i="15" s="1"/>
  <c r="AF409" i="15"/>
  <c r="AN409" i="15" s="1"/>
  <c r="AO409" i="15" s="1"/>
  <c r="AP409" i="15" s="1"/>
  <c r="AF428" i="15"/>
  <c r="AN428" i="15" s="1"/>
  <c r="AO428" i="15" s="1"/>
  <c r="AP428" i="15" s="1"/>
  <c r="AF552" i="15"/>
  <c r="AN552" i="15" s="1"/>
  <c r="AO552" i="15" s="1"/>
  <c r="AP552" i="15" s="1"/>
  <c r="AF705" i="15"/>
  <c r="AN705" i="15" s="1"/>
  <c r="AO705" i="15" s="1"/>
  <c r="AP705" i="15" s="1"/>
  <c r="AF833" i="15"/>
  <c r="AN833" i="15" s="1"/>
  <c r="AO833" i="15" s="1"/>
  <c r="AP833" i="15" s="1"/>
  <c r="AF140" i="15"/>
  <c r="AN140" i="15" s="1"/>
  <c r="AO140" i="15" s="1"/>
  <c r="AP140" i="15" s="1"/>
  <c r="AF805" i="15"/>
  <c r="AN805" i="15" s="1"/>
  <c r="AO805" i="15" s="1"/>
  <c r="AP805" i="15" s="1"/>
  <c r="AF852" i="15"/>
  <c r="AN852" i="15" s="1"/>
  <c r="AO852" i="15" s="1"/>
  <c r="AP852" i="15" s="1"/>
  <c r="AF925" i="15"/>
  <c r="AN925" i="15" s="1"/>
  <c r="AO925" i="15" s="1"/>
  <c r="AP925" i="15" s="1"/>
  <c r="AF1021" i="15"/>
  <c r="AN1021" i="15" s="1"/>
  <c r="AO1021" i="15" s="1"/>
  <c r="AP1021" i="15" s="1"/>
  <c r="AF15" i="15"/>
  <c r="AN15" i="15" s="1"/>
  <c r="AO15" i="15" s="1"/>
  <c r="AP15" i="15" s="1"/>
  <c r="AF44" i="15"/>
  <c r="AN44" i="15" s="1"/>
  <c r="AO44" i="15" s="1"/>
  <c r="AP44" i="15" s="1"/>
  <c r="AF73" i="15"/>
  <c r="AN73" i="15" s="1"/>
  <c r="AO73" i="15" s="1"/>
  <c r="AP73" i="15" s="1"/>
  <c r="AF118" i="15"/>
  <c r="AN118" i="15" s="1"/>
  <c r="AO118" i="15" s="1"/>
  <c r="AP118" i="15" s="1"/>
  <c r="AF169" i="15"/>
  <c r="AN169" i="15" s="1"/>
  <c r="AO169" i="15" s="1"/>
  <c r="AP169" i="15" s="1"/>
  <c r="AF430" i="15"/>
  <c r="AN430" i="15" s="1"/>
  <c r="AO430" i="15" s="1"/>
  <c r="AP430" i="15" s="1"/>
  <c r="AF891" i="15"/>
  <c r="AN891" i="15" s="1"/>
  <c r="AO891" i="15" s="1"/>
  <c r="AP891" i="15" s="1"/>
  <c r="AF1000" i="15"/>
  <c r="AN1000" i="15" s="1"/>
  <c r="AO1000" i="15" s="1"/>
  <c r="AP1000" i="15" s="1"/>
  <c r="AF1044" i="15"/>
  <c r="AN1044" i="15" s="1"/>
  <c r="AO1044" i="15" s="1"/>
  <c r="AF41" i="15"/>
  <c r="AN41" i="15" s="1"/>
  <c r="AO41" i="15" s="1"/>
  <c r="AP41" i="15" s="1"/>
  <c r="AF79" i="15"/>
  <c r="AN79" i="15" s="1"/>
  <c r="AO79" i="15" s="1"/>
  <c r="AP79" i="15" s="1"/>
  <c r="AF160" i="15"/>
  <c r="AN160" i="15" s="1"/>
  <c r="AO160" i="15" s="1"/>
  <c r="AP160" i="15" s="1"/>
  <c r="AF659" i="15"/>
  <c r="AN659" i="15" s="1"/>
  <c r="AO659" i="15" s="1"/>
  <c r="AP659" i="15" s="1"/>
  <c r="AF1032" i="15"/>
  <c r="AN1032" i="15" s="1"/>
  <c r="AO1032" i="15" s="1"/>
  <c r="AP1032" i="15" s="1"/>
  <c r="AF821" i="15"/>
  <c r="AN821" i="15" s="1"/>
  <c r="AO821" i="15" s="1"/>
  <c r="AP821" i="15" s="1"/>
  <c r="AF960" i="15"/>
  <c r="AN960" i="15" s="1"/>
  <c r="AO960" i="15" s="1"/>
  <c r="AP960" i="15" s="1"/>
  <c r="AF987" i="15"/>
  <c r="AN987" i="15" s="1"/>
  <c r="AO987" i="15" s="1"/>
  <c r="AP987" i="15" s="1"/>
  <c r="AF1036" i="15"/>
  <c r="AN1036" i="15" s="1"/>
  <c r="AO1036" i="15" s="1"/>
  <c r="AP1036" i="15" s="1"/>
  <c r="AF23" i="15"/>
  <c r="AN23" i="15" s="1"/>
  <c r="AO23" i="15" s="1"/>
  <c r="AP23" i="15" s="1"/>
  <c r="AF63" i="15"/>
  <c r="AN63" i="15" s="1"/>
  <c r="AO63" i="15" s="1"/>
  <c r="AP63" i="15" s="1"/>
  <c r="AF119" i="15"/>
  <c r="AN119" i="15" s="1"/>
  <c r="AO119" i="15" s="1"/>
  <c r="AP119" i="15" s="1"/>
  <c r="AF138" i="15"/>
  <c r="AN138" i="15" s="1"/>
  <c r="AO138" i="15" s="1"/>
  <c r="AP138" i="15" s="1"/>
  <c r="AF157" i="15"/>
  <c r="AN157" i="15" s="1"/>
  <c r="AO157" i="15" s="1"/>
  <c r="AP157" i="15" s="1"/>
  <c r="AF759" i="15"/>
  <c r="AN759" i="15" s="1"/>
  <c r="AO759" i="15" s="1"/>
  <c r="AP759" i="15" s="1"/>
  <c r="AF201" i="15"/>
  <c r="AN201" i="15" s="1"/>
  <c r="AO201" i="15" s="1"/>
  <c r="AP201" i="15" s="1"/>
  <c r="AF247" i="15"/>
  <c r="AN247" i="15" s="1"/>
  <c r="AO247" i="15" s="1"/>
  <c r="AP247" i="15" s="1"/>
  <c r="AF320" i="15"/>
  <c r="AN320" i="15" s="1"/>
  <c r="AO320" i="15" s="1"/>
  <c r="AP320" i="15" s="1"/>
  <c r="AF553" i="15"/>
  <c r="AN553" i="15" s="1"/>
  <c r="AO553" i="15" s="1"/>
  <c r="AP553" i="15" s="1"/>
  <c r="AF657" i="15"/>
  <c r="AN657" i="15" s="1"/>
  <c r="AO657" i="15" s="1"/>
  <c r="AP657" i="15" s="1"/>
  <c r="AF706" i="15"/>
  <c r="AN706" i="15" s="1"/>
  <c r="AO706" i="15" s="1"/>
  <c r="AP706" i="15" s="1"/>
  <c r="AF725" i="15"/>
  <c r="AN725" i="15" s="1"/>
  <c r="AO725" i="15" s="1"/>
  <c r="AP725" i="15" s="1"/>
  <c r="AF761" i="15"/>
  <c r="AN761" i="15" s="1"/>
  <c r="AO761" i="15" s="1"/>
  <c r="AP761" i="15" s="1"/>
  <c r="AF856" i="15"/>
  <c r="AN856" i="15" s="1"/>
  <c r="AO856" i="15" s="1"/>
  <c r="AP856" i="15" s="1"/>
  <c r="AF908" i="15"/>
  <c r="AN908" i="15" s="1"/>
  <c r="AO908" i="15" s="1"/>
  <c r="AP908" i="15" s="1"/>
  <c r="AF967" i="15"/>
  <c r="AN967" i="15" s="1"/>
  <c r="AO967" i="15" s="1"/>
  <c r="AP967" i="15" s="1"/>
  <c r="AF1039" i="15"/>
  <c r="AN1039" i="15" s="1"/>
  <c r="AO1039" i="15" s="1"/>
  <c r="AP1039" i="15" s="1"/>
  <c r="AF1049" i="15"/>
  <c r="AN1049" i="15" s="1"/>
  <c r="AO1049" i="15" s="1"/>
  <c r="AP1049" i="15" s="1"/>
  <c r="AF249" i="15"/>
  <c r="AN249" i="15" s="1"/>
  <c r="AO249" i="15" s="1"/>
  <c r="AP249" i="15" s="1"/>
  <c r="AF291" i="15"/>
  <c r="AN291" i="15" s="1"/>
  <c r="AO291" i="15" s="1"/>
  <c r="AP291" i="15" s="1"/>
  <c r="AF378" i="15"/>
  <c r="AN378" i="15" s="1"/>
  <c r="AO378" i="15" s="1"/>
  <c r="AP378" i="15" s="1"/>
  <c r="AF551" i="15"/>
  <c r="AN551" i="15" s="1"/>
  <c r="AO551" i="15" s="1"/>
  <c r="AP551" i="15" s="1"/>
  <c r="AF650" i="15"/>
  <c r="AN650" i="15" s="1"/>
  <c r="AO650" i="15" s="1"/>
  <c r="AP650" i="15" s="1"/>
  <c r="AF770" i="15"/>
  <c r="AN770" i="15" s="1"/>
  <c r="AO770" i="15" s="1"/>
  <c r="AP770" i="15" s="1"/>
  <c r="AF800" i="15"/>
  <c r="AN800" i="15" s="1"/>
  <c r="AO800" i="15" s="1"/>
  <c r="AP800" i="15" s="1"/>
  <c r="AF868" i="15"/>
  <c r="AN868" i="15" s="1"/>
  <c r="AO868" i="15" s="1"/>
  <c r="AP868" i="15" s="1"/>
  <c r="AF964" i="15"/>
  <c r="AN964" i="15" s="1"/>
  <c r="AO964" i="15" s="1"/>
  <c r="AP964" i="15" s="1"/>
  <c r="AF1050" i="15"/>
  <c r="AN1050" i="15" s="1"/>
  <c r="AO1050" i="15" s="1"/>
  <c r="AP1050" i="15" s="1"/>
  <c r="AF1051" i="15"/>
  <c r="AN1051" i="15" s="1"/>
  <c r="AO1051" i="15" s="1"/>
  <c r="AF256" i="15"/>
  <c r="AN256" i="15" s="1"/>
  <c r="AO256" i="15" s="1"/>
  <c r="AP256" i="15" s="1"/>
  <c r="AF295" i="15"/>
  <c r="AN295" i="15" s="1"/>
  <c r="AO295" i="15" s="1"/>
  <c r="AP295" i="15" s="1"/>
  <c r="AF337" i="15"/>
  <c r="AN337" i="15" s="1"/>
  <c r="AO337" i="15" s="1"/>
  <c r="AP337" i="15" s="1"/>
  <c r="AF505" i="15"/>
  <c r="AN505" i="15" s="1"/>
  <c r="AO505" i="15" s="1"/>
  <c r="AP505" i="15" s="1"/>
  <c r="AF615" i="15"/>
  <c r="AN615" i="15" s="1"/>
  <c r="AO615" i="15" s="1"/>
  <c r="AP615" i="15" s="1"/>
  <c r="AF691" i="15"/>
  <c r="AN691" i="15" s="1"/>
  <c r="AO691" i="15" s="1"/>
  <c r="AP691" i="15" s="1"/>
  <c r="AF779" i="15"/>
  <c r="AN779" i="15" s="1"/>
  <c r="AO779" i="15" s="1"/>
  <c r="AP779" i="15" s="1"/>
  <c r="AF810" i="15"/>
  <c r="AN810" i="15" s="1"/>
  <c r="AO810" i="15" s="1"/>
  <c r="AP810" i="15" s="1"/>
  <c r="AF840" i="15"/>
  <c r="AN840" i="15" s="1"/>
  <c r="AO840" i="15" s="1"/>
  <c r="AP840" i="15" s="1"/>
  <c r="AF1011" i="15"/>
  <c r="AN1011" i="15" s="1"/>
  <c r="AO1011" i="15" s="1"/>
  <c r="AP1011" i="15" s="1"/>
  <c r="AF1014" i="15"/>
  <c r="AN1014" i="15" s="1"/>
  <c r="AO1014" i="15" s="1"/>
  <c r="AF823" i="15"/>
  <c r="AN823" i="15" s="1"/>
  <c r="AO823" i="15" s="1"/>
  <c r="AP823" i="15" s="1"/>
  <c r="AF98" i="15"/>
  <c r="AN98" i="15" s="1"/>
  <c r="AO98" i="15" s="1"/>
  <c r="AP98" i="15" s="1"/>
  <c r="AF272" i="15"/>
  <c r="AN272" i="15" s="1"/>
  <c r="AO272" i="15" s="1"/>
  <c r="AP272" i="15" s="1"/>
  <c r="AF1054" i="15"/>
  <c r="AN1054" i="15" s="1"/>
  <c r="AO1054" i="15" s="1"/>
  <c r="AP1054" i="15" s="1"/>
  <c r="AF287" i="15"/>
  <c r="AN287" i="15" s="1"/>
  <c r="AO287" i="15" s="1"/>
  <c r="AP287" i="15" s="1"/>
  <c r="AF389" i="15"/>
  <c r="AN389" i="15" s="1"/>
  <c r="AO389" i="15" s="1"/>
  <c r="AP389" i="15" s="1"/>
  <c r="AF414" i="15"/>
  <c r="AN414" i="15" s="1"/>
  <c r="AO414" i="15" s="1"/>
  <c r="AP414" i="15" s="1"/>
  <c r="AF437" i="15"/>
  <c r="AN437" i="15" s="1"/>
  <c r="AO437" i="15" s="1"/>
  <c r="AP437" i="15" s="1"/>
  <c r="AF598" i="15"/>
  <c r="AN598" i="15" s="1"/>
  <c r="AO598" i="15" s="1"/>
  <c r="AP598" i="15" s="1"/>
  <c r="AF721" i="15"/>
  <c r="AN721" i="15" s="1"/>
  <c r="AO721" i="15" s="1"/>
  <c r="AP721" i="15" s="1"/>
  <c r="AF903" i="15"/>
  <c r="AN903" i="15" s="1"/>
  <c r="AO903" i="15" s="1"/>
  <c r="AP903" i="15" s="1"/>
  <c r="AF755" i="15"/>
  <c r="AN755" i="15" s="1"/>
  <c r="AO755" i="15" s="1"/>
  <c r="AP755" i="15" s="1"/>
  <c r="AF824" i="15"/>
  <c r="AN824" i="15" s="1"/>
  <c r="AO824" i="15" s="1"/>
  <c r="AP824" i="15" s="1"/>
  <c r="AF902" i="15"/>
  <c r="AN902" i="15" s="1"/>
  <c r="AO902" i="15" s="1"/>
  <c r="AP902" i="15" s="1"/>
  <c r="AF956" i="15"/>
  <c r="AN956" i="15" s="1"/>
  <c r="AO956" i="15" s="1"/>
  <c r="AP956" i="15" s="1"/>
  <c r="AF1029" i="15"/>
  <c r="AN1029" i="15" s="1"/>
  <c r="AO1029" i="15" s="1"/>
  <c r="AP1029" i="15" s="1"/>
  <c r="AF20" i="15"/>
  <c r="AN20" i="15" s="1"/>
  <c r="AO20" i="15" s="1"/>
  <c r="AP20" i="15" s="1"/>
  <c r="AF49" i="15"/>
  <c r="AN49" i="15" s="1"/>
  <c r="AO49" i="15" s="1"/>
  <c r="AP49" i="15" s="1"/>
  <c r="AF76" i="15"/>
  <c r="AN76" i="15" s="1"/>
  <c r="AO76" i="15" s="1"/>
  <c r="AP76" i="15" s="1"/>
  <c r="AF121" i="15"/>
  <c r="AN121" i="15" s="1"/>
  <c r="AO121" i="15" s="1"/>
  <c r="AP121" i="15" s="1"/>
  <c r="AF190" i="15"/>
  <c r="AN190" i="15" s="1"/>
  <c r="AO190" i="15" s="1"/>
  <c r="AP190" i="15" s="1"/>
  <c r="AF709" i="15"/>
  <c r="AN709" i="15" s="1"/>
  <c r="AO709" i="15" s="1"/>
  <c r="AP709" i="15" s="1"/>
  <c r="AF963" i="15"/>
  <c r="AN963" i="15" s="1"/>
  <c r="AO963" i="15" s="1"/>
  <c r="AP963" i="15" s="1"/>
  <c r="AF1016" i="15"/>
  <c r="AN1016" i="15" s="1"/>
  <c r="AO1016" i="15" s="1"/>
  <c r="AP1016" i="15" s="1"/>
  <c r="AF25" i="15"/>
  <c r="AN25" i="15" s="1"/>
  <c r="AO25" i="15" s="1"/>
  <c r="AP25" i="15" s="1"/>
  <c r="AF47" i="15"/>
  <c r="AN47" i="15" s="1"/>
  <c r="AO47" i="15" s="1"/>
  <c r="AP47" i="15" s="1"/>
  <c r="AF87" i="15"/>
  <c r="AN87" i="15" s="1"/>
  <c r="AO87" i="15" s="1"/>
  <c r="AP87" i="15" s="1"/>
  <c r="AF181" i="15"/>
  <c r="AN181" i="15" s="1"/>
  <c r="AO181" i="15" s="1"/>
  <c r="AP181" i="15" s="1"/>
  <c r="AF790" i="15"/>
  <c r="AN790" i="15" s="1"/>
  <c r="AO790" i="15" s="1"/>
  <c r="AP790" i="15" s="1"/>
  <c r="AF1052" i="15"/>
  <c r="AN1052" i="15" s="1"/>
  <c r="AO1052" i="15" s="1"/>
  <c r="AF846" i="15"/>
  <c r="AN846" i="15" s="1"/>
  <c r="AO846" i="15" s="1"/>
  <c r="AP846" i="15" s="1"/>
  <c r="AF961" i="15"/>
  <c r="AN961" i="15" s="1"/>
  <c r="AO961" i="15" s="1"/>
  <c r="AP961" i="15" s="1"/>
  <c r="AF1006" i="15"/>
  <c r="AN1006" i="15" s="1"/>
  <c r="AO1006" i="15" s="1"/>
  <c r="AP1006" i="15" s="1"/>
  <c r="AF1038" i="15"/>
  <c r="AN1038" i="15" s="1"/>
  <c r="AO1038" i="15" s="1"/>
  <c r="AP1038" i="15" s="1"/>
  <c r="AF33" i="15"/>
  <c r="AN33" i="15" s="1"/>
  <c r="AO33" i="15" s="1"/>
  <c r="AP33" i="15" s="1"/>
  <c r="AF68" i="15"/>
  <c r="AN68" i="15" s="1"/>
  <c r="AO68" i="15" s="1"/>
  <c r="AP68" i="15" s="1"/>
  <c r="AF120" i="15"/>
  <c r="AN120" i="15" s="1"/>
  <c r="AO120" i="15" s="1"/>
  <c r="AP120" i="15" s="1"/>
  <c r="AF139" i="15"/>
  <c r="AN139" i="15" s="1"/>
  <c r="AO139" i="15" s="1"/>
  <c r="AP139" i="15" s="1"/>
  <c r="AF163" i="15"/>
  <c r="AN163" i="15" s="1"/>
  <c r="AO163" i="15" s="1"/>
  <c r="AP163" i="15" s="1"/>
  <c r="AF841" i="15"/>
  <c r="AN841" i="15" s="1"/>
  <c r="AO841" i="15" s="1"/>
  <c r="AP841" i="15" s="1"/>
  <c r="AF222" i="15"/>
  <c r="AN222" i="15" s="1"/>
  <c r="AO222" i="15" s="1"/>
  <c r="AP222" i="15" s="1"/>
  <c r="AF268" i="15"/>
  <c r="AN268" i="15" s="1"/>
  <c r="AO268" i="15" s="1"/>
  <c r="AP268" i="15" s="1"/>
  <c r="AF386" i="15"/>
  <c r="AN386" i="15" s="1"/>
  <c r="AO386" i="15" s="1"/>
  <c r="AP386" i="15" s="1"/>
  <c r="AF623" i="15"/>
  <c r="AN623" i="15" s="1"/>
  <c r="AO623" i="15" s="1"/>
  <c r="AP623" i="15" s="1"/>
  <c r="AF663" i="15"/>
  <c r="AN663" i="15" s="1"/>
  <c r="AO663" i="15" s="1"/>
  <c r="AP663" i="15" s="1"/>
  <c r="AF707" i="15"/>
  <c r="AN707" i="15" s="1"/>
  <c r="AO707" i="15" s="1"/>
  <c r="AP707" i="15" s="1"/>
  <c r="AF740" i="15"/>
  <c r="AN740" i="15" s="1"/>
  <c r="AO740" i="15" s="1"/>
  <c r="AP740" i="15" s="1"/>
  <c r="AF838" i="15"/>
  <c r="AN838" i="15" s="1"/>
  <c r="AO838" i="15" s="1"/>
  <c r="AP838" i="15" s="1"/>
  <c r="AF861" i="15"/>
  <c r="AN861" i="15" s="1"/>
  <c r="AO861" i="15" s="1"/>
  <c r="AP861" i="15" s="1"/>
  <c r="AF909" i="15"/>
  <c r="AN909" i="15" s="1"/>
  <c r="AO909" i="15" s="1"/>
  <c r="AP909" i="15" s="1"/>
  <c r="AF978" i="15"/>
  <c r="AN978" i="15" s="1"/>
  <c r="AO978" i="15" s="1"/>
  <c r="AP978" i="15" s="1"/>
  <c r="AF1041" i="15"/>
  <c r="AN1041" i="15" s="1"/>
  <c r="AO1041" i="15" s="1"/>
  <c r="AP1041" i="15" s="1"/>
  <c r="AF1060" i="15"/>
  <c r="AN1060" i="15" s="1"/>
  <c r="AO1060" i="15" s="1"/>
  <c r="AP1060" i="15" s="1"/>
  <c r="AF253" i="15"/>
  <c r="AN253" i="15" s="1"/>
  <c r="AO253" i="15" s="1"/>
  <c r="AP253" i="15" s="1"/>
  <c r="AF324" i="15"/>
  <c r="AN324" i="15" s="1"/>
  <c r="AO324" i="15" s="1"/>
  <c r="AP324" i="15" s="1"/>
  <c r="AF402" i="15"/>
  <c r="AN402" i="15" s="1"/>
  <c r="AO402" i="15" s="1"/>
  <c r="AP402" i="15" s="1"/>
  <c r="AF554" i="15"/>
  <c r="AN554" i="15" s="1"/>
  <c r="AO554" i="15" s="1"/>
  <c r="AP554" i="15" s="1"/>
  <c r="AF693" i="15"/>
  <c r="AN693" i="15" s="1"/>
  <c r="AO693" i="15" s="1"/>
  <c r="AP693" i="15" s="1"/>
  <c r="AF771" i="15"/>
  <c r="AN771" i="15" s="1"/>
  <c r="AO771" i="15" s="1"/>
  <c r="AP771" i="15" s="1"/>
  <c r="AF801" i="15"/>
  <c r="AN801" i="15" s="1"/>
  <c r="AO801" i="15" s="1"/>
  <c r="AP801" i="15" s="1"/>
  <c r="AF916" i="15"/>
  <c r="AN916" i="15" s="1"/>
  <c r="AO916" i="15" s="1"/>
  <c r="AP916" i="15" s="1"/>
  <c r="AF976" i="15"/>
  <c r="AN976" i="15" s="1"/>
  <c r="AO976" i="15" s="1"/>
  <c r="AP976" i="15" s="1"/>
  <c r="AF1061" i="15"/>
  <c r="AN1061" i="15" s="1"/>
  <c r="AO1061" i="15" s="1"/>
  <c r="AP1061" i="15" s="1"/>
  <c r="AF1040" i="15"/>
  <c r="AN1040" i="15" s="1"/>
  <c r="AO1040" i="15" s="1"/>
  <c r="AP1040" i="15" s="1"/>
  <c r="AF265" i="15"/>
  <c r="AN265" i="15" s="1"/>
  <c r="AO265" i="15" s="1"/>
  <c r="AP265" i="15" s="1"/>
  <c r="AF302" i="15"/>
  <c r="AN302" i="15" s="1"/>
  <c r="AO302" i="15" s="1"/>
  <c r="AP302" i="15" s="1"/>
  <c r="AF340" i="15"/>
  <c r="AN340" i="15" s="1"/>
  <c r="AO340" i="15" s="1"/>
  <c r="AP340" i="15" s="1"/>
  <c r="AF536" i="15"/>
  <c r="AN536" i="15" s="1"/>
  <c r="AO536" i="15" s="1"/>
  <c r="AP536" i="15" s="1"/>
  <c r="AF619" i="15"/>
  <c r="AN619" i="15" s="1"/>
  <c r="AO619" i="15" s="1"/>
  <c r="AP619" i="15" s="1"/>
  <c r="AF724" i="15"/>
  <c r="AN724" i="15" s="1"/>
  <c r="AO724" i="15" s="1"/>
  <c r="AP724" i="15" s="1"/>
  <c r="AF792" i="15"/>
  <c r="AN792" i="15" s="1"/>
  <c r="AO792" i="15" s="1"/>
  <c r="AP792" i="15" s="1"/>
  <c r="AF818" i="15"/>
  <c r="AN818" i="15" s="1"/>
  <c r="AO818" i="15" s="1"/>
  <c r="AP818" i="15" s="1"/>
  <c r="AF860" i="15"/>
  <c r="AN860" i="15" s="1"/>
  <c r="AO860" i="15" s="1"/>
  <c r="AP860" i="15" s="1"/>
  <c r="AF1064" i="15"/>
  <c r="AN1064" i="15" s="1"/>
  <c r="AO1064" i="15" s="1"/>
  <c r="AP1064" i="15" s="1"/>
  <c r="AF1018" i="15"/>
  <c r="AN1018" i="15" s="1"/>
  <c r="AO1018" i="15" s="1"/>
  <c r="AP1018" i="15" s="1"/>
  <c r="AF532" i="15"/>
  <c r="AN532" i="15" s="1"/>
  <c r="AO532" i="15" s="1"/>
  <c r="AP532" i="15" s="1"/>
  <c r="AF592" i="15"/>
  <c r="AN592" i="15" s="1"/>
  <c r="AO592" i="15" s="1"/>
  <c r="AP592" i="15" s="1"/>
  <c r="AF689" i="15"/>
  <c r="AN689" i="15" s="1"/>
  <c r="AO689" i="15" s="1"/>
  <c r="AP689" i="15" s="1"/>
  <c r="AF112" i="15"/>
  <c r="AN112" i="15" s="1"/>
  <c r="AO112" i="15" s="1"/>
  <c r="AP112" i="15" s="1"/>
  <c r="AF278" i="15"/>
  <c r="AN278" i="15" s="1"/>
  <c r="AO278" i="15" s="1"/>
  <c r="AP278" i="15" s="1"/>
  <c r="AF350" i="15"/>
  <c r="AN350" i="15" s="1"/>
  <c r="AO350" i="15" s="1"/>
  <c r="AP350" i="15" s="1"/>
  <c r="AF367" i="15"/>
  <c r="AN367" i="15" s="1"/>
  <c r="AO367" i="15" s="1"/>
  <c r="AP367" i="15" s="1"/>
  <c r="AF407" i="15"/>
  <c r="AN407" i="15" s="1"/>
  <c r="AO407" i="15" s="1"/>
  <c r="AP407" i="15" s="1"/>
  <c r="AF528" i="15"/>
  <c r="AN528" i="15" s="1"/>
  <c r="AO528" i="15" s="1"/>
  <c r="AP528" i="15" s="1"/>
  <c r="AF589" i="15"/>
  <c r="AN589" i="15" s="1"/>
  <c r="AO589" i="15" s="1"/>
  <c r="AP589" i="15" s="1"/>
  <c r="AF688" i="15"/>
  <c r="AN688" i="15" s="1"/>
  <c r="AO688" i="15" s="1"/>
  <c r="AP688" i="15" s="1"/>
  <c r="AF803" i="15"/>
  <c r="AN803" i="15" s="1"/>
  <c r="AO803" i="15" s="1"/>
  <c r="AP803" i="15" s="1"/>
  <c r="AF849" i="15"/>
  <c r="AN849" i="15" s="1"/>
  <c r="AO849" i="15" s="1"/>
  <c r="AP849" i="15" s="1"/>
  <c r="AF110" i="15"/>
  <c r="AN110" i="15" s="1"/>
  <c r="AO110" i="15" s="1"/>
  <c r="AP110" i="15" s="1"/>
  <c r="AF607" i="15"/>
  <c r="AN607" i="15" s="1"/>
  <c r="AO607" i="15" s="1"/>
  <c r="AP607" i="15" s="1"/>
  <c r="AF195" i="15"/>
  <c r="AN195" i="15" s="1"/>
  <c r="AO195" i="15" s="1"/>
  <c r="AP195" i="15" s="1"/>
  <c r="AF289" i="15"/>
  <c r="AN289" i="15" s="1"/>
  <c r="AO289" i="15" s="1"/>
  <c r="AP289" i="15" s="1"/>
  <c r="AF397" i="15"/>
  <c r="AN397" i="15" s="1"/>
  <c r="AO397" i="15" s="1"/>
  <c r="AP397" i="15" s="1"/>
  <c r="AF424" i="15"/>
  <c r="AN424" i="15" s="1"/>
  <c r="AO424" i="15" s="1"/>
  <c r="AP424" i="15" s="1"/>
  <c r="AF516" i="15"/>
  <c r="AN516" i="15" s="1"/>
  <c r="AO516" i="15" s="1"/>
  <c r="AP516" i="15" s="1"/>
  <c r="AF686" i="15"/>
  <c r="AN686" i="15" s="1"/>
  <c r="AO686" i="15" s="1"/>
  <c r="AP686" i="15" s="1"/>
  <c r="AF734" i="15"/>
  <c r="AN734" i="15" s="1"/>
  <c r="AO734" i="15" s="1"/>
  <c r="AP734" i="15" s="1"/>
  <c r="AF957" i="15"/>
  <c r="AN957" i="15" s="1"/>
  <c r="AO957" i="15" s="1"/>
  <c r="AP957" i="15" s="1"/>
  <c r="AF785" i="15"/>
  <c r="AN785" i="15" s="1"/>
  <c r="AO785" i="15" s="1"/>
  <c r="AP785" i="15" s="1"/>
  <c r="AF831" i="15"/>
  <c r="AN831" i="15" s="1"/>
  <c r="AO831" i="15" s="1"/>
  <c r="AP831" i="15" s="1"/>
  <c r="AF911" i="15"/>
  <c r="AN911" i="15" s="1"/>
  <c r="AO911" i="15" s="1"/>
  <c r="AP911" i="15" s="1"/>
  <c r="AF980" i="15"/>
  <c r="AN980" i="15" s="1"/>
  <c r="AO980" i="15" s="1"/>
  <c r="AP980" i="15" s="1"/>
  <c r="AF1053" i="15"/>
  <c r="AN1053" i="15" s="1"/>
  <c r="AO1053" i="15" s="1"/>
  <c r="AP1053" i="15" s="1"/>
  <c r="AF28" i="15"/>
  <c r="AN28" i="15" s="1"/>
  <c r="AO28" i="15" s="1"/>
  <c r="AP28" i="15" s="1"/>
  <c r="AF55" i="15"/>
  <c r="AN55" i="15" s="1"/>
  <c r="AO55" i="15" s="1"/>
  <c r="AP55" i="15" s="1"/>
  <c r="AF84" i="15"/>
  <c r="AN84" i="15" s="1"/>
  <c r="AO84" i="15" s="1"/>
  <c r="AP84" i="15" s="1"/>
  <c r="AF132" i="15"/>
  <c r="AN132" i="15" s="1"/>
  <c r="AO132" i="15" s="1"/>
  <c r="AP132" i="15" s="1"/>
  <c r="AF199" i="15"/>
  <c r="AN199" i="15" s="1"/>
  <c r="AO199" i="15" s="1"/>
  <c r="AP199" i="15" s="1"/>
  <c r="AF857" i="15"/>
  <c r="AN857" i="15" s="1"/>
  <c r="AO857" i="15" s="1"/>
  <c r="AP857" i="15" s="1"/>
  <c r="AF983" i="15"/>
  <c r="AN983" i="15" s="1"/>
  <c r="AO983" i="15" s="1"/>
  <c r="AF1024" i="15"/>
  <c r="AN1024" i="15" s="1"/>
  <c r="AO1024" i="15" s="1"/>
  <c r="AP1024" i="15" s="1"/>
  <c r="AF31" i="15"/>
  <c r="AN31" i="15" s="1"/>
  <c r="AO31" i="15" s="1"/>
  <c r="AP31" i="15" s="1"/>
  <c r="AF65" i="15"/>
  <c r="AN65" i="15" s="1"/>
  <c r="AO65" i="15" s="1"/>
  <c r="AP65" i="15" s="1"/>
  <c r="AF155" i="15"/>
  <c r="AN155" i="15" s="1"/>
  <c r="AO155" i="15" s="1"/>
  <c r="AP155" i="15" s="1"/>
  <c r="AF213" i="15"/>
  <c r="AN213" i="15" s="1"/>
  <c r="AO213" i="15" s="1"/>
  <c r="AP213" i="15" s="1"/>
  <c r="AF873" i="15"/>
  <c r="AN873" i="15" s="1"/>
  <c r="AO873" i="15" s="1"/>
  <c r="AP873" i="15" s="1"/>
  <c r="AF1062" i="15"/>
  <c r="AN1062" i="15" s="1"/>
  <c r="AO1062" i="15" s="1"/>
  <c r="AP1062" i="15" s="1"/>
  <c r="AF848" i="15"/>
  <c r="AN848" i="15" s="1"/>
  <c r="AO848" i="15" s="1"/>
  <c r="AP848" i="15" s="1"/>
  <c r="AF962" i="15"/>
  <c r="AN962" i="15" s="1"/>
  <c r="AO962" i="15" s="1"/>
  <c r="AP962" i="15" s="1"/>
  <c r="AF1019" i="15"/>
  <c r="AN1019" i="15" s="1"/>
  <c r="AO1019" i="15" s="1"/>
  <c r="AP1019" i="15" s="1"/>
  <c r="AF1058" i="15"/>
  <c r="AN1058" i="15" s="1"/>
  <c r="AO1058" i="15" s="1"/>
  <c r="AP1058" i="15" s="1"/>
  <c r="AF52" i="15"/>
  <c r="AN52" i="15" s="1"/>
  <c r="AO52" i="15" s="1"/>
  <c r="AP52" i="15" s="1"/>
  <c r="AF89" i="15"/>
  <c r="AN89" i="15" s="1"/>
  <c r="AO89" i="15" s="1"/>
  <c r="AP89" i="15" s="1"/>
  <c r="AF130" i="15"/>
  <c r="AN130" i="15" s="1"/>
  <c r="AO130" i="15" s="1"/>
  <c r="AP130" i="15" s="1"/>
  <c r="AF150" i="15"/>
  <c r="AN150" i="15" s="1"/>
  <c r="AO150" i="15" s="1"/>
  <c r="AP150" i="15" s="1"/>
  <c r="AF178" i="15"/>
  <c r="AN178" i="15" s="1"/>
  <c r="AO178" i="15" s="1"/>
  <c r="AP178" i="15" s="1"/>
  <c r="AF864" i="15"/>
  <c r="AN864" i="15" s="1"/>
  <c r="AO864" i="15" s="1"/>
  <c r="AP864" i="15" s="1"/>
  <c r="AF223" i="15"/>
  <c r="AN223" i="15" s="1"/>
  <c r="AO223" i="15" s="1"/>
  <c r="AP223" i="15" s="1"/>
  <c r="AF274" i="15"/>
  <c r="AN274" i="15" s="1"/>
  <c r="AO274" i="15" s="1"/>
  <c r="AP274" i="15" s="1"/>
  <c r="AF394" i="15"/>
  <c r="AN394" i="15" s="1"/>
  <c r="AO394" i="15" s="1"/>
  <c r="AP394" i="15" s="1"/>
  <c r="AF649" i="15"/>
  <c r="AN649" i="15" s="1"/>
  <c r="AO649" i="15" s="1"/>
  <c r="AP649" i="15" s="1"/>
  <c r="AF702" i="15"/>
  <c r="AN702" i="15" s="1"/>
  <c r="AO702" i="15" s="1"/>
  <c r="AP702" i="15" s="1"/>
  <c r="AF722" i="15"/>
  <c r="AN722" i="15" s="1"/>
  <c r="AO722" i="15" s="1"/>
  <c r="AP722" i="15" s="1"/>
  <c r="AF741" i="15"/>
  <c r="AN741" i="15" s="1"/>
  <c r="AO741" i="15" s="1"/>
  <c r="AP741" i="15" s="1"/>
  <c r="AF845" i="15"/>
  <c r="AN845" i="15" s="1"/>
  <c r="AO845" i="15" s="1"/>
  <c r="AP845" i="15" s="1"/>
  <c r="AF869" i="15"/>
  <c r="AN869" i="15" s="1"/>
  <c r="AO869" i="15" s="1"/>
  <c r="AP869" i="15" s="1"/>
  <c r="AF923" i="15"/>
  <c r="AN923" i="15" s="1"/>
  <c r="AO923" i="15" s="1"/>
  <c r="AP923" i="15" s="1"/>
  <c r="AF995" i="15"/>
  <c r="AN995" i="15" s="1"/>
  <c r="AO995" i="15" s="1"/>
  <c r="AP995" i="15" s="1"/>
  <c r="AF1048" i="15"/>
  <c r="AN1048" i="15" s="1"/>
  <c r="AO1048" i="15" s="1"/>
  <c r="AP1048" i="15" s="1"/>
  <c r="AF210" i="15"/>
  <c r="AN210" i="15" s="1"/>
  <c r="AO210" i="15" s="1"/>
  <c r="AP210" i="15" s="1"/>
  <c r="AF261" i="15"/>
  <c r="AN261" i="15" s="1"/>
  <c r="AO261" i="15" s="1"/>
  <c r="AP261" i="15" s="1"/>
  <c r="AF346" i="15"/>
  <c r="AN346" i="15" s="1"/>
  <c r="AO346" i="15" s="1"/>
  <c r="AP346" i="15" s="1"/>
  <c r="AF508" i="15"/>
  <c r="AN508" i="15" s="1"/>
  <c r="AO508" i="15" s="1"/>
  <c r="AP508" i="15" s="1"/>
  <c r="AF611" i="15"/>
  <c r="AN611" i="15" s="1"/>
  <c r="AO611" i="15" s="1"/>
  <c r="AP611" i="15" s="1"/>
  <c r="AF708" i="15"/>
  <c r="AN708" i="15" s="1"/>
  <c r="AO708" i="15" s="1"/>
  <c r="AP708" i="15" s="1"/>
  <c r="AF772" i="15"/>
  <c r="AN772" i="15" s="1"/>
  <c r="AO772" i="15" s="1"/>
  <c r="AP772" i="15" s="1"/>
  <c r="AF850" i="15"/>
  <c r="AN850" i="15" s="1"/>
  <c r="AO850" i="15" s="1"/>
  <c r="AP850" i="15" s="1"/>
  <c r="AF917" i="15"/>
  <c r="AN917" i="15" s="1"/>
  <c r="AO917" i="15" s="1"/>
  <c r="AP917" i="15" s="1"/>
  <c r="AF998" i="15"/>
  <c r="AN998" i="15" s="1"/>
  <c r="AO998" i="15" s="1"/>
  <c r="AP998" i="15" s="1"/>
  <c r="AF1068" i="15"/>
  <c r="AN1068" i="15" s="1"/>
  <c r="AO1068" i="15" s="1"/>
  <c r="AP1068" i="15" s="1"/>
  <c r="AF1045" i="15"/>
  <c r="AN1045" i="15" s="1"/>
  <c r="AO1045" i="15" s="1"/>
  <c r="AF275" i="15"/>
  <c r="AN275" i="15" s="1"/>
  <c r="AO275" i="15" s="1"/>
  <c r="AP275" i="15" s="1"/>
  <c r="AF312" i="15"/>
  <c r="AN312" i="15" s="1"/>
  <c r="AO312" i="15" s="1"/>
  <c r="AP312" i="15" s="1"/>
  <c r="AF355" i="15"/>
  <c r="AN355" i="15" s="1"/>
  <c r="AO355" i="15" s="1"/>
  <c r="AP355" i="15" s="1"/>
  <c r="AF550" i="15"/>
  <c r="AN550" i="15" s="1"/>
  <c r="AO550" i="15" s="1"/>
  <c r="AP550" i="15" s="1"/>
  <c r="AF653" i="15"/>
  <c r="AN653" i="15" s="1"/>
  <c r="AO653" i="15" s="1"/>
  <c r="AP653" i="15" s="1"/>
  <c r="AF738" i="15"/>
  <c r="AN738" i="15" s="1"/>
  <c r="AO738" i="15" s="1"/>
  <c r="AP738" i="15" s="1"/>
  <c r="AF793" i="15"/>
  <c r="AN793" i="15" s="1"/>
  <c r="AO793" i="15" s="1"/>
  <c r="AP793" i="15" s="1"/>
  <c r="AF826" i="15"/>
  <c r="AN826" i="15" s="1"/>
  <c r="AO826" i="15" s="1"/>
  <c r="AP826" i="15" s="1"/>
  <c r="AF865" i="15"/>
  <c r="AN865" i="15" s="1"/>
  <c r="AO865" i="15" s="1"/>
  <c r="AP865" i="15" s="1"/>
  <c r="AF1003" i="15"/>
  <c r="AN1003" i="15" s="1"/>
  <c r="AO1003" i="15" s="1"/>
  <c r="AP1003" i="15" s="1"/>
  <c r="AF1047" i="15"/>
  <c r="AN1047" i="15" s="1"/>
  <c r="AO1047" i="15" s="1"/>
  <c r="AP1047" i="15" s="1"/>
  <c r="L926" i="3"/>
  <c r="L79" i="3"/>
  <c r="L523" i="3"/>
  <c r="P10" i="15"/>
  <c r="P1071" i="8"/>
  <c r="P1075" i="8" s="1"/>
  <c r="F23" i="18"/>
  <c r="F19" i="18"/>
  <c r="L24" i="18"/>
  <c r="L23" i="18"/>
  <c r="L19" i="18"/>
  <c r="L713" i="3" l="1"/>
  <c r="L925" i="3"/>
  <c r="L944" i="3"/>
  <c r="L343" i="3"/>
  <c r="L887" i="3"/>
  <c r="L121" i="3"/>
  <c r="L151" i="3"/>
  <c r="L224" i="3"/>
  <c r="L807" i="3"/>
  <c r="L579" i="3"/>
  <c r="L543" i="3"/>
  <c r="L623" i="3"/>
  <c r="L199" i="3"/>
  <c r="L129" i="3"/>
  <c r="L13" i="3"/>
  <c r="L196" i="3"/>
  <c r="L67" i="3"/>
  <c r="L942" i="3"/>
  <c r="L92" i="3"/>
  <c r="L396" i="3"/>
  <c r="L831" i="3"/>
  <c r="L610" i="3"/>
  <c r="L375" i="3"/>
  <c r="L183" i="3"/>
  <c r="L116" i="3"/>
  <c r="L68" i="3"/>
  <c r="L612" i="3"/>
  <c r="L1026" i="3"/>
  <c r="L12" i="3"/>
  <c r="L204" i="3"/>
  <c r="L904" i="3"/>
  <c r="L671" i="3"/>
  <c r="L849" i="3"/>
  <c r="L34" i="3"/>
  <c r="L896" i="3"/>
  <c r="L536" i="3"/>
  <c r="L752" i="3"/>
  <c r="L1001" i="3"/>
  <c r="L559" i="3"/>
  <c r="L653" i="3"/>
  <c r="L189" i="3"/>
  <c r="L920" i="3"/>
  <c r="L173" i="3"/>
  <c r="L131" i="3"/>
  <c r="L282" i="3"/>
  <c r="L337" i="3"/>
  <c r="L412" i="3"/>
  <c r="L854" i="3"/>
  <c r="L1050" i="3"/>
  <c r="L641" i="3"/>
  <c r="L567" i="3"/>
  <c r="L580" i="3"/>
  <c r="L402" i="3"/>
  <c r="L1033" i="3"/>
  <c r="L890" i="3"/>
  <c r="L695" i="3"/>
  <c r="L328" i="3"/>
  <c r="L833" i="3"/>
  <c r="L605" i="3"/>
  <c r="L946" i="3"/>
  <c r="L784" i="3"/>
  <c r="L88" i="3"/>
  <c r="L363" i="3"/>
  <c r="L187" i="3"/>
  <c r="L36" i="3"/>
  <c r="L818" i="3"/>
  <c r="L490" i="3"/>
  <c r="L838" i="3"/>
  <c r="L644" i="3"/>
  <c r="L917" i="3"/>
  <c r="L395" i="3"/>
  <c r="L246" i="3"/>
  <c r="L651" i="3"/>
  <c r="L935" i="3"/>
  <c r="L546" i="3"/>
  <c r="L498" i="3"/>
  <c r="L202" i="3"/>
  <c r="L50" i="3"/>
  <c r="L702" i="3"/>
  <c r="L621" i="3"/>
  <c r="L18" i="3"/>
  <c r="L572" i="3"/>
  <c r="L551" i="3"/>
  <c r="L746" i="3"/>
  <c r="L243" i="3"/>
  <c r="L381" i="3"/>
  <c r="L865" i="3"/>
  <c r="L289" i="3"/>
  <c r="L291" i="3"/>
  <c r="L1030" i="3"/>
  <c r="L1029" i="3"/>
  <c r="L23" i="3"/>
  <c r="L437" i="3"/>
  <c r="L409" i="3"/>
  <c r="L108" i="3"/>
  <c r="L278" i="3"/>
  <c r="L1016" i="3"/>
  <c r="L761" i="3"/>
  <c r="L66" i="3"/>
  <c r="L878" i="3"/>
  <c r="L264" i="3"/>
  <c r="L660" i="3"/>
  <c r="L637" i="3"/>
  <c r="L336" i="3"/>
  <c r="L827" i="3"/>
  <c r="L232" i="3"/>
  <c r="L197" i="3"/>
  <c r="L488" i="3"/>
  <c r="L952" i="3"/>
  <c r="L793" i="3"/>
  <c r="L350" i="3"/>
  <c r="L1025" i="3"/>
  <c r="L286" i="3"/>
  <c r="L429" i="3"/>
  <c r="L708" i="3"/>
  <c r="L495" i="3"/>
  <c r="L786" i="3"/>
  <c r="L901" i="3"/>
  <c r="L171" i="3"/>
  <c r="L466" i="3"/>
  <c r="L46" i="3"/>
  <c r="L897" i="3"/>
  <c r="L844" i="3"/>
  <c r="L288" i="3"/>
  <c r="L577" i="3"/>
  <c r="L1058" i="3"/>
  <c r="L631" i="3"/>
  <c r="L419" i="3"/>
  <c r="L280" i="3"/>
  <c r="L388" i="3"/>
  <c r="L966" i="3"/>
  <c r="L17" i="3"/>
  <c r="L71" i="3"/>
  <c r="L221" i="3"/>
  <c r="L560" i="3"/>
  <c r="L648" i="3"/>
  <c r="L981" i="3"/>
  <c r="L227" i="3"/>
  <c r="L440" i="3"/>
  <c r="L54" i="3"/>
  <c r="L875" i="3"/>
  <c r="L326" i="3"/>
  <c r="L526" i="3"/>
  <c r="L11" i="3"/>
  <c r="L150" i="3"/>
  <c r="L810" i="3"/>
  <c r="L1062" i="3"/>
  <c r="L1060" i="3"/>
  <c r="L190" i="3"/>
  <c r="L663" i="3"/>
  <c r="L1006" i="3"/>
  <c r="L1068" i="3"/>
  <c r="L360" i="3"/>
  <c r="L613" i="3"/>
  <c r="L957" i="3"/>
  <c r="L105" i="3"/>
  <c r="L980" i="3"/>
  <c r="L718" i="3"/>
  <c r="L117" i="3"/>
  <c r="L700" i="3"/>
  <c r="L352" i="3"/>
  <c r="L446" i="3"/>
  <c r="L905" i="3"/>
  <c r="L933" i="3"/>
  <c r="L932" i="3"/>
  <c r="L91" i="3"/>
  <c r="L369" i="3"/>
  <c r="L453" i="3"/>
  <c r="L638" i="3"/>
  <c r="L639" i="3"/>
  <c r="L214" i="3"/>
  <c r="L1055" i="3"/>
  <c r="L27" i="3"/>
  <c r="L655" i="3"/>
  <c r="L742" i="3"/>
  <c r="L910" i="3"/>
  <c r="L154" i="3"/>
  <c r="L404" i="3"/>
  <c r="L345" i="3"/>
  <c r="L561" i="3"/>
  <c r="L816" i="3"/>
  <c r="L819" i="3"/>
  <c r="L721" i="3"/>
  <c r="L960" i="3"/>
  <c r="L279" i="3"/>
  <c r="L968" i="3"/>
  <c r="L728" i="3"/>
  <c r="L701" i="3"/>
  <c r="L287" i="3"/>
  <c r="L596" i="3"/>
  <c r="L558" i="3"/>
  <c r="L394" i="3"/>
  <c r="L574" i="3"/>
  <c r="L1003" i="3"/>
  <c r="L351" i="3"/>
  <c r="L294" i="3"/>
  <c r="L59" i="3"/>
  <c r="L439" i="3"/>
  <c r="L602" i="3"/>
  <c r="L659" i="3"/>
  <c r="L451" i="3"/>
  <c r="L219" i="3"/>
  <c r="L885" i="3"/>
  <c r="L947" i="3"/>
  <c r="L836" i="3"/>
  <c r="L840" i="3"/>
  <c r="L797" i="3"/>
  <c r="L75" i="3"/>
  <c r="L260" i="3"/>
  <c r="L678" i="3"/>
  <c r="L534" i="3"/>
  <c r="L333" i="3"/>
  <c r="L387" i="3"/>
  <c r="L573" i="3"/>
  <c r="L627" i="3"/>
  <c r="L368" i="3"/>
  <c r="L464" i="3"/>
  <c r="L106" i="3"/>
  <c r="L420" i="3"/>
  <c r="L652" i="3"/>
  <c r="L798" i="3"/>
  <c r="L662" i="3"/>
  <c r="L248" i="3"/>
  <c r="L226" i="3"/>
  <c r="L987" i="3"/>
  <c r="L135" i="3"/>
  <c r="L271" i="3"/>
  <c r="L999" i="3"/>
  <c r="L159" i="3"/>
  <c r="L757" i="3"/>
  <c r="L643" i="3"/>
  <c r="L565" i="3"/>
  <c r="L1064" i="3"/>
  <c r="L709" i="3"/>
  <c r="L982" i="3"/>
  <c r="L398" i="3"/>
  <c r="L563" i="3"/>
  <c r="L772" i="3"/>
  <c r="L783" i="3"/>
  <c r="L802" i="3"/>
  <c r="L1049" i="3"/>
  <c r="L478" i="3"/>
  <c r="L684" i="3"/>
  <c r="L588" i="3"/>
  <c r="L555" i="3"/>
  <c r="L19" i="3"/>
  <c r="L1037" i="3"/>
  <c r="L541" i="3"/>
  <c r="L606" i="3"/>
  <c r="L829" i="3"/>
  <c r="L389" i="3"/>
  <c r="L881" i="3"/>
  <c r="L48" i="3"/>
  <c r="L102" i="3"/>
  <c r="L867" i="3"/>
  <c r="L428" i="3"/>
  <c r="L906" i="3"/>
  <c r="L1000" i="3"/>
  <c r="L1020" i="3"/>
  <c r="L175" i="3"/>
  <c r="L689" i="3"/>
  <c r="L421" i="3"/>
  <c r="L1063" i="3"/>
  <c r="L809" i="3"/>
  <c r="L58" i="3"/>
  <c r="L400" i="3"/>
  <c r="L735" i="3"/>
  <c r="L848" i="3"/>
  <c r="L1028" i="3"/>
  <c r="L923" i="3"/>
  <c r="L995" i="3"/>
  <c r="L462" i="3"/>
  <c r="L1022" i="3"/>
  <c r="L207" i="3"/>
  <c r="L979" i="3"/>
  <c r="L988" i="3"/>
  <c r="L411" i="3"/>
  <c r="L692" i="3"/>
  <c r="L619" i="3"/>
  <c r="L998" i="3"/>
  <c r="L1013" i="3"/>
  <c r="L390" i="3"/>
  <c r="L950" i="3"/>
  <c r="L15" i="3"/>
  <c r="L894" i="3"/>
  <c r="L669" i="3"/>
  <c r="L919" i="3"/>
  <c r="L14" i="3"/>
  <c r="L1009" i="3"/>
  <c r="L1017" i="3"/>
  <c r="L1047" i="3"/>
  <c r="L1038" i="3"/>
  <c r="L422" i="3"/>
  <c r="L1019" i="3"/>
  <c r="L976" i="3"/>
  <c r="L604" i="3"/>
  <c r="L597" i="3"/>
  <c r="L74" i="3"/>
  <c r="L800" i="3"/>
  <c r="L824" i="3"/>
  <c r="L100" i="3"/>
  <c r="L674" i="3"/>
  <c r="L1039" i="3"/>
  <c r="L553" i="3"/>
  <c r="L510" i="3"/>
  <c r="L928" i="3"/>
  <c r="L811" i="3"/>
  <c r="L778" i="3"/>
  <c r="L111" i="3"/>
  <c r="L1066" i="3"/>
  <c r="L1023" i="3"/>
  <c r="L948" i="3"/>
  <c r="L1048" i="3"/>
  <c r="L556" i="3"/>
  <c r="L109" i="3"/>
  <c r="L290" i="3"/>
  <c r="L725" i="3"/>
  <c r="L1054" i="3"/>
  <c r="L1041" i="3"/>
  <c r="L733" i="3"/>
  <c r="L542" i="3"/>
  <c r="L231" i="3"/>
  <c r="L945" i="3"/>
  <c r="L410" i="3"/>
  <c r="L391" i="3"/>
  <c r="L1035" i="3"/>
  <c r="L895" i="3"/>
  <c r="L628" i="3"/>
  <c r="L113" i="3"/>
  <c r="L461" i="3"/>
  <c r="L858" i="3"/>
  <c r="L433" i="3"/>
  <c r="L826" i="3"/>
  <c r="L482" i="3"/>
  <c r="L581" i="3"/>
  <c r="L956" i="3"/>
  <c r="L1067" i="3"/>
  <c r="L386" i="3"/>
  <c r="L978" i="3"/>
  <c r="AE10" i="15"/>
  <c r="AD10" i="15"/>
  <c r="AA10" i="15"/>
  <c r="AC10" i="15"/>
  <c r="Z10" i="15"/>
  <c r="AB10" i="15"/>
  <c r="W10" i="15"/>
  <c r="X10" i="15"/>
  <c r="U10" i="15"/>
  <c r="Y10" i="15"/>
  <c r="V10" i="15"/>
  <c r="L281" i="3"/>
  <c r="L87" i="3"/>
  <c r="L340" i="3"/>
  <c r="L304" i="3"/>
  <c r="L562" i="3"/>
  <c r="L70" i="3"/>
  <c r="L335" i="3"/>
  <c r="L511" i="3"/>
  <c r="L485" i="3"/>
  <c r="L137" i="3"/>
  <c r="L681" i="3"/>
  <c r="L327" i="3"/>
  <c r="L864" i="3"/>
  <c r="L603" i="3"/>
  <c r="L516" i="3"/>
  <c r="L132" i="3"/>
  <c r="L839" i="3"/>
  <c r="L582" i="3"/>
  <c r="L182" i="3"/>
  <c r="L456" i="3"/>
  <c r="L911" i="3"/>
  <c r="L992" i="3"/>
  <c r="L1018" i="3"/>
  <c r="L407" i="3"/>
  <c r="L377" i="3"/>
  <c r="L974" i="3"/>
  <c r="L195" i="3"/>
  <c r="L1053" i="3"/>
  <c r="L776" i="3"/>
  <c r="L1056" i="3"/>
  <c r="L40" i="3"/>
  <c r="L163" i="3"/>
  <c r="L249" i="3"/>
  <c r="L16" i="3"/>
  <c r="L107" i="3"/>
  <c r="L850" i="3"/>
  <c r="L583" i="3"/>
  <c r="L986" i="3"/>
  <c r="L649" i="3"/>
  <c r="L443" i="3"/>
  <c r="L691" i="3"/>
  <c r="L101" i="3"/>
  <c r="L1024" i="3"/>
  <c r="L103" i="3"/>
  <c r="L492" i="3"/>
  <c r="L104" i="3"/>
  <c r="L706" i="3"/>
  <c r="L425" i="3"/>
  <c r="L815" i="3"/>
  <c r="L846" i="3"/>
  <c r="L438" i="3"/>
  <c r="L292" i="3"/>
  <c r="L44" i="3"/>
  <c r="L710" i="3"/>
  <c r="L731" i="3"/>
  <c r="L366" i="3"/>
  <c r="L903" i="3"/>
  <c r="L1061" i="3"/>
  <c r="L694" i="3"/>
  <c r="L1046" i="3"/>
  <c r="L666" i="3"/>
  <c r="L951" i="3"/>
  <c r="L600" i="3"/>
  <c r="L985" i="3"/>
  <c r="L1059" i="3"/>
  <c r="L1036" i="3"/>
  <c r="L447" i="3"/>
  <c r="L973" i="3"/>
  <c r="AP1045" i="15"/>
  <c r="L1045" i="3"/>
  <c r="AP1043" i="15"/>
  <c r="L1043" i="3"/>
  <c r="AP996" i="15"/>
  <c r="L996" i="3"/>
  <c r="AP1065" i="15"/>
  <c r="L1065" i="3"/>
  <c r="L983" i="3"/>
  <c r="AP983" i="15"/>
  <c r="AP1052" i="15"/>
  <c r="L1052" i="3"/>
  <c r="AP1044" i="15"/>
  <c r="L1044" i="3"/>
  <c r="L989" i="3"/>
  <c r="AP989" i="15"/>
  <c r="AP1002" i="15"/>
  <c r="L1002" i="3"/>
  <c r="L993" i="3"/>
  <c r="AP993" i="15"/>
  <c r="AP1004" i="15"/>
  <c r="L1004" i="3"/>
  <c r="AP1008" i="15"/>
  <c r="L1008" i="3"/>
  <c r="AP1057" i="15"/>
  <c r="L1057" i="3"/>
  <c r="AP1031" i="15"/>
  <c r="L1031" i="3"/>
  <c r="AP977" i="15"/>
  <c r="L977" i="3"/>
  <c r="L1012" i="3"/>
  <c r="AP1012" i="15"/>
  <c r="L1051" i="3"/>
  <c r="AP1051" i="15"/>
  <c r="AP984" i="15"/>
  <c r="L984" i="3"/>
  <c r="AP991" i="15"/>
  <c r="L991" i="3"/>
  <c r="L997" i="3"/>
  <c r="AP997" i="15"/>
  <c r="AP1014" i="15"/>
  <c r="L1014" i="3"/>
  <c r="AP1034" i="15"/>
  <c r="L1034" i="3"/>
  <c r="L1042" i="3"/>
  <c r="AP1042" i="15"/>
  <c r="AP1010" i="15"/>
  <c r="L1010" i="3"/>
  <c r="AP994" i="15"/>
  <c r="L994" i="3"/>
  <c r="L658" i="3"/>
  <c r="L804" i="3"/>
  <c r="L724" i="3"/>
  <c r="L295" i="3"/>
  <c r="L269" i="3"/>
  <c r="L955" i="3"/>
  <c r="L871" i="3"/>
  <c r="L223" i="3"/>
  <c r="L209" i="3"/>
  <c r="L174" i="3"/>
  <c r="L165" i="3"/>
  <c r="L325" i="3"/>
  <c r="L293" i="3"/>
  <c r="L586" i="3"/>
  <c r="L525" i="3"/>
  <c r="L477" i="3"/>
  <c r="L424" i="3"/>
  <c r="L85" i="3"/>
  <c r="L339" i="3"/>
  <c r="L308" i="3"/>
  <c r="L545" i="3"/>
  <c r="L737" i="3"/>
  <c r="L756" i="3"/>
  <c r="L677" i="3"/>
  <c r="L959" i="3"/>
  <c r="L934" i="3"/>
  <c r="L847" i="3"/>
  <c r="L734" i="3"/>
  <c r="L178" i="3"/>
  <c r="L169" i="3"/>
  <c r="L821" i="3"/>
  <c r="L51" i="3"/>
  <c r="L49" i="3"/>
  <c r="L172" i="3"/>
  <c r="L344" i="3"/>
  <c r="L312" i="3"/>
  <c r="L149" i="3"/>
  <c r="L143" i="3"/>
  <c r="L753" i="3"/>
  <c r="L673" i="3"/>
  <c r="L803" i="3"/>
  <c r="L723" i="3"/>
  <c r="L732" i="3"/>
  <c r="L657" i="3"/>
  <c r="L594" i="3"/>
  <c r="L533" i="3"/>
  <c r="L796" i="3"/>
  <c r="L967" i="3"/>
  <c r="L765" i="3"/>
  <c r="L686" i="3"/>
  <c r="L112" i="3"/>
  <c r="L110" i="3"/>
  <c r="L56" i="3"/>
  <c r="L484" i="3"/>
  <c r="L647" i="3"/>
  <c r="L799" i="3"/>
  <c r="L347" i="3"/>
  <c r="L185" i="3"/>
  <c r="L716" i="3"/>
  <c r="L758" i="3"/>
  <c r="L250" i="3"/>
  <c r="L257" i="3"/>
  <c r="L239" i="3"/>
  <c r="L499" i="3"/>
  <c r="L309" i="3"/>
  <c r="L449" i="3"/>
  <c r="L401" i="3"/>
  <c r="L276" i="3"/>
  <c r="L253" i="3"/>
  <c r="L164" i="3"/>
  <c r="L230" i="3"/>
  <c r="L216" i="3"/>
  <c r="L73" i="3"/>
  <c r="L69" i="3"/>
  <c r="L1005" i="3"/>
  <c r="L915" i="3"/>
  <c r="L283" i="3"/>
  <c r="L259" i="3"/>
  <c r="L97" i="3"/>
  <c r="L94" i="3"/>
  <c r="L120" i="3"/>
  <c r="L834" i="3"/>
  <c r="L144" i="3"/>
  <c r="L311" i="3"/>
  <c r="L445" i="3"/>
  <c r="L399" i="3"/>
  <c r="L33" i="3"/>
  <c r="L860" i="3"/>
  <c r="L609" i="3"/>
  <c r="L548" i="3"/>
  <c r="L544" i="3"/>
  <c r="L486" i="3"/>
  <c r="L528" i="3"/>
  <c r="L471" i="3"/>
  <c r="L218" i="3"/>
  <c r="L774" i="3"/>
  <c r="L166" i="3"/>
  <c r="L303" i="3"/>
  <c r="L476" i="3"/>
  <c r="L423" i="3"/>
  <c r="L256" i="3"/>
  <c r="L192" i="3"/>
  <c r="L181" i="3"/>
  <c r="L379" i="3"/>
  <c r="L342" i="3"/>
  <c r="L84" i="3"/>
  <c r="L931" i="3"/>
  <c r="L842" i="3"/>
  <c r="L777" i="3"/>
  <c r="L699" i="3"/>
  <c r="L236" i="3"/>
  <c r="L220" i="3"/>
  <c r="L385" i="3"/>
  <c r="L535" i="3"/>
  <c r="L654" i="3"/>
  <c r="L64" i="3"/>
  <c r="L119" i="3"/>
  <c r="L63" i="3"/>
  <c r="L820" i="3"/>
  <c r="L738" i="3"/>
  <c r="L794" i="3"/>
  <c r="L31" i="3"/>
  <c r="L28" i="3"/>
  <c r="L971" i="3"/>
  <c r="L601" i="3"/>
  <c r="L170" i="3"/>
  <c r="L161" i="3"/>
  <c r="L790" i="3"/>
  <c r="L711" i="3"/>
  <c r="L82" i="3"/>
  <c r="L341" i="3"/>
  <c r="L310" i="3"/>
  <c r="L569" i="3"/>
  <c r="L566" i="3"/>
  <c r="L504" i="3"/>
  <c r="L823" i="3"/>
  <c r="L356" i="3"/>
  <c r="L322" i="3"/>
  <c r="L1015" i="3"/>
  <c r="L924" i="3"/>
  <c r="L160" i="3"/>
  <c r="L1021" i="3"/>
  <c r="L930" i="3"/>
  <c r="L152" i="3"/>
  <c r="L146" i="3"/>
  <c r="L483" i="3"/>
  <c r="L47" i="3"/>
  <c r="L467" i="3"/>
  <c r="L501" i="3"/>
  <c r="L958" i="3"/>
  <c r="L764" i="3"/>
  <c r="L685" i="3"/>
  <c r="L72" i="3"/>
  <c r="L762" i="3"/>
  <c r="L683" i="3"/>
  <c r="L872" i="3"/>
  <c r="L80" i="3"/>
  <c r="L41" i="3"/>
  <c r="L39" i="3"/>
  <c r="L413" i="3"/>
  <c r="L372" i="3"/>
  <c r="L682" i="3"/>
  <c r="L763" i="3"/>
  <c r="L358" i="3"/>
  <c r="L205" i="3"/>
  <c r="L155" i="3"/>
  <c r="L972" i="3"/>
  <c r="L781" i="3"/>
  <c r="L703" i="3"/>
  <c r="L378" i="3"/>
  <c r="L617" i="3"/>
  <c r="L593" i="3"/>
  <c r="L532" i="3"/>
  <c r="L739" i="3"/>
  <c r="L45" i="3"/>
  <c r="L584" i="3"/>
  <c r="L393" i="3"/>
  <c r="L267" i="3"/>
  <c r="L880" i="3"/>
  <c r="L642" i="3"/>
  <c r="L365" i="3"/>
  <c r="L891" i="3"/>
  <c r="L571" i="3"/>
  <c r="L509" i="3"/>
  <c r="L21" i="3"/>
  <c r="L20" i="3"/>
  <c r="L215" i="3"/>
  <c r="L537" i="3"/>
  <c r="L252" i="3"/>
  <c r="L235" i="3"/>
  <c r="L125" i="3"/>
  <c r="L123" i="3"/>
  <c r="L630" i="3"/>
  <c r="L616" i="3"/>
  <c r="L965" i="3"/>
  <c r="L611" i="3"/>
  <c r="L550" i="3"/>
  <c r="L625" i="3"/>
  <c r="L469" i="3"/>
  <c r="L380" i="3"/>
  <c r="L707" i="3"/>
  <c r="L635" i="3"/>
  <c r="L726" i="3"/>
  <c r="L964" i="3"/>
  <c r="L859" i="3"/>
  <c r="L775" i="3"/>
  <c r="L362" i="3"/>
  <c r="L348" i="3"/>
  <c r="L153" i="3"/>
  <c r="L147" i="3"/>
  <c r="L188" i="3"/>
  <c r="L354" i="3"/>
  <c r="L650" i="3"/>
  <c r="L749" i="3"/>
  <c r="L672" i="3"/>
  <c r="L720" i="3"/>
  <c r="L414" i="3"/>
  <c r="L361" i="3"/>
  <c r="L96" i="3"/>
  <c r="L367" i="3"/>
  <c r="L315" i="3"/>
  <c r="L285" i="3"/>
  <c r="L156" i="3"/>
  <c r="L913" i="3"/>
  <c r="L306" i="3"/>
  <c r="L430" i="3"/>
  <c r="L886" i="3"/>
  <c r="L805" i="3"/>
  <c r="L334" i="3"/>
  <c r="L302" i="3"/>
  <c r="L305" i="3"/>
  <c r="L549" i="3"/>
  <c r="L140" i="3"/>
  <c r="L938" i="3"/>
  <c r="L866" i="3"/>
  <c r="L599" i="3"/>
  <c r="L1027" i="3"/>
  <c r="L937" i="3"/>
  <c r="L242" i="3"/>
  <c r="L856" i="3"/>
  <c r="L89" i="3"/>
  <c r="L86" i="3"/>
  <c r="L704" i="3"/>
  <c r="L632" i="3"/>
  <c r="L845" i="3"/>
  <c r="L667" i="3"/>
  <c r="L42" i="3"/>
  <c r="L634" i="3"/>
  <c r="L690" i="3"/>
  <c r="L614" i="3"/>
  <c r="L806" i="3"/>
  <c r="L861" i="3"/>
  <c r="L512" i="3"/>
  <c r="L458" i="3"/>
  <c r="L990" i="3"/>
  <c r="L907" i="3"/>
  <c r="L81" i="3"/>
  <c r="L908" i="3"/>
  <c r="L727" i="3"/>
  <c r="L792" i="3"/>
  <c r="L454" i="3"/>
  <c r="L406" i="3"/>
  <c r="L78" i="3"/>
  <c r="L517" i="3"/>
  <c r="L568" i="3"/>
  <c r="L506" i="3"/>
  <c r="L1011" i="3"/>
  <c r="L921" i="3"/>
  <c r="L853" i="3"/>
  <c r="L822" i="3"/>
  <c r="L740" i="3"/>
  <c r="L65" i="3"/>
  <c r="L403" i="3"/>
  <c r="L277" i="3"/>
  <c r="L298" i="3"/>
  <c r="L272" i="3"/>
  <c r="L615" i="3"/>
  <c r="L554" i="3"/>
  <c r="L618" i="3"/>
  <c r="L300" i="3"/>
  <c r="L274" i="3"/>
  <c r="L868" i="3"/>
  <c r="L179" i="3"/>
  <c r="L158" i="3"/>
  <c r="L696" i="3"/>
  <c r="L736" i="3"/>
  <c r="L203" i="3"/>
  <c r="L177" i="3"/>
  <c r="L168" i="3"/>
  <c r="L76" i="3"/>
  <c r="L141" i="3"/>
  <c r="L127" i="3"/>
  <c r="L52" i="3"/>
  <c r="L268" i="3"/>
  <c r="L359" i="3"/>
  <c r="L564" i="3"/>
  <c r="L502" i="3"/>
  <c r="L916" i="3"/>
  <c r="L487" i="3"/>
  <c r="L417" i="3"/>
  <c r="L376" i="3"/>
  <c r="L693" i="3"/>
  <c r="L405" i="3"/>
  <c r="L855" i="3"/>
  <c r="L519" i="3"/>
  <c r="L463" i="3"/>
  <c r="L817" i="3"/>
  <c r="L813" i="3"/>
  <c r="L769" i="3"/>
  <c r="L332" i="3"/>
  <c r="L940" i="3"/>
  <c r="L852" i="3"/>
  <c r="L791" i="3"/>
  <c r="L712" i="3"/>
  <c r="L812" i="3"/>
  <c r="L730" i="3"/>
  <c r="L262" i="3"/>
  <c r="L899" i="3"/>
  <c r="L222" i="3"/>
  <c r="L208" i="3"/>
  <c r="L357" i="3"/>
  <c r="L780" i="3"/>
  <c r="L767" i="3"/>
  <c r="L688" i="3"/>
  <c r="L759" i="3"/>
  <c r="L679" i="3"/>
  <c r="L882" i="3"/>
  <c r="L889" i="3"/>
  <c r="L808" i="3"/>
  <c r="L319" i="3"/>
  <c r="L157" i="3"/>
  <c r="L645" i="3"/>
  <c r="L494" i="3"/>
  <c r="L61" i="3"/>
  <c r="L213" i="3"/>
  <c r="L200" i="3"/>
  <c r="L415" i="3"/>
  <c r="L374" i="3"/>
  <c r="L578" i="3"/>
  <c r="L145" i="3"/>
  <c r="L515" i="3"/>
  <c r="L459" i="3"/>
  <c r="L99" i="3"/>
  <c r="L939" i="3"/>
  <c r="L851" i="3"/>
  <c r="L893" i="3"/>
  <c r="L927" i="3"/>
  <c r="L766" i="3"/>
  <c r="L687" i="3"/>
  <c r="L877" i="3"/>
  <c r="L943" i="3"/>
  <c r="L130" i="3"/>
  <c r="L126" i="3"/>
  <c r="L552" i="3"/>
  <c r="L317" i="3"/>
  <c r="L837" i="3"/>
  <c r="L384" i="3"/>
  <c r="L346" i="3"/>
  <c r="L261" i="3"/>
  <c r="L912" i="3"/>
  <c r="L898" i="3"/>
  <c r="L936" i="3"/>
  <c r="L442" i="3"/>
  <c r="L527" i="3"/>
  <c r="L470" i="3"/>
  <c r="L324" i="3"/>
  <c r="L1069" i="3"/>
  <c r="L975" i="3"/>
  <c r="L43" i="3"/>
  <c r="L748" i="3"/>
  <c r="L331" i="3"/>
  <c r="L531" i="3"/>
  <c r="L475" i="3"/>
  <c r="L835" i="3"/>
  <c r="L370" i="3"/>
  <c r="L217" i="3"/>
  <c r="L779" i="3"/>
  <c r="L452" i="3"/>
  <c r="L745" i="3"/>
  <c r="L507" i="3"/>
  <c r="L785" i="3"/>
  <c r="L301" i="3"/>
  <c r="L275" i="3"/>
  <c r="L329" i="3"/>
  <c r="L857" i="3"/>
  <c r="L229" i="3"/>
  <c r="L595" i="3"/>
  <c r="L491" i="3"/>
  <c r="L436" i="3"/>
  <c r="L636" i="3"/>
  <c r="L715" i="3"/>
  <c r="L115" i="3"/>
  <c r="L392" i="3"/>
  <c r="L355" i="3"/>
  <c r="L914" i="3"/>
  <c r="L830" i="3"/>
  <c r="L962" i="3"/>
  <c r="L883" i="3"/>
  <c r="L481" i="3"/>
  <c r="L427" i="3"/>
  <c r="L184" i="3"/>
  <c r="L299" i="3"/>
  <c r="L273" i="3"/>
  <c r="L624" i="3"/>
  <c r="L162" i="3"/>
  <c r="L1007" i="3"/>
  <c r="L918" i="3"/>
  <c r="L29" i="3"/>
  <c r="L26" i="3"/>
  <c r="L237" i="3"/>
  <c r="L133" i="3"/>
  <c r="L128" i="3"/>
  <c r="L575" i="3"/>
  <c r="L513" i="3"/>
  <c r="L55" i="3"/>
  <c r="L626" i="3"/>
  <c r="L832" i="3"/>
  <c r="L750" i="3"/>
  <c r="L32" i="3"/>
  <c r="L30" i="3"/>
  <c r="L314" i="3"/>
  <c r="L529" i="3"/>
  <c r="L472" i="3"/>
  <c r="L741" i="3"/>
  <c r="L665" i="3"/>
  <c r="L520" i="3"/>
  <c r="L954" i="3"/>
  <c r="L870" i="3"/>
  <c r="L233" i="3"/>
  <c r="L211" i="3"/>
  <c r="L35" i="3"/>
  <c r="L245" i="3"/>
  <c r="L496" i="3"/>
  <c r="L441" i="3"/>
  <c r="L263" i="3"/>
  <c r="L874" i="3"/>
  <c r="L591" i="3"/>
  <c r="L622" i="3"/>
  <c r="L493" i="3"/>
  <c r="L909" i="3"/>
  <c r="L22" i="3"/>
  <c r="L902" i="3"/>
  <c r="L139" i="3"/>
  <c r="L474" i="3"/>
  <c r="L969" i="3"/>
  <c r="L193" i="3"/>
  <c r="L83" i="3"/>
  <c r="L592" i="3"/>
  <c r="L371" i="3"/>
  <c r="L771" i="3"/>
  <c r="L760" i="3"/>
  <c r="L680" i="3"/>
  <c r="L585" i="3"/>
  <c r="L210" i="3"/>
  <c r="L714" i="3"/>
  <c r="L206" i="3"/>
  <c r="L265" i="3"/>
  <c r="L576" i="3"/>
  <c r="L514" i="3"/>
  <c r="L444" i="3"/>
  <c r="L460" i="3"/>
  <c r="L194" i="3"/>
  <c r="L661" i="3"/>
  <c r="L98" i="3"/>
  <c r="L251" i="3"/>
  <c r="L234" i="3"/>
  <c r="L629" i="3"/>
  <c r="L353" i="3"/>
  <c r="L320" i="3"/>
  <c r="L338" i="3"/>
  <c r="L307" i="3"/>
  <c r="L589" i="3"/>
  <c r="L518" i="3"/>
  <c r="L148" i="3"/>
  <c r="L729" i="3"/>
  <c r="L587" i="3"/>
  <c r="L228" i="3"/>
  <c r="L479" i="3"/>
  <c r="L241" i="3"/>
  <c r="L313" i="3"/>
  <c r="L321" i="3"/>
  <c r="L668" i="3"/>
  <c r="L888" i="3"/>
  <c r="L539" i="3"/>
  <c r="L751" i="3"/>
  <c r="L754" i="3"/>
  <c r="L675" i="3"/>
  <c r="L814" i="3"/>
  <c r="L77" i="3"/>
  <c r="L136" i="3"/>
  <c r="L768" i="3"/>
  <c r="L670" i="3"/>
  <c r="L540" i="3"/>
  <c r="L38" i="3"/>
  <c r="L37" i="3"/>
  <c r="L825" i="3"/>
  <c r="L743" i="3"/>
  <c r="L373" i="3"/>
  <c r="L590" i="3"/>
  <c r="L435" i="3"/>
  <c r="L633" i="3"/>
  <c r="L953" i="3"/>
  <c r="L869" i="3"/>
  <c r="L929" i="3"/>
  <c r="L705" i="3"/>
  <c r="L431" i="3"/>
  <c r="L789" i="3"/>
  <c r="L201" i="3"/>
  <c r="L892" i="3"/>
  <c r="L176" i="3"/>
  <c r="L167" i="3"/>
  <c r="L884" i="3"/>
  <c r="L801" i="3"/>
  <c r="L62" i="3"/>
  <c r="L457" i="3"/>
  <c r="L503" i="3"/>
  <c r="L186" i="3"/>
  <c r="L426" i="3"/>
  <c r="L383" i="3"/>
  <c r="L873" i="3"/>
  <c r="L876" i="3"/>
  <c r="L25" i="3"/>
  <c r="L24" i="3"/>
  <c r="L879" i="3"/>
  <c r="L795" i="3"/>
  <c r="L225" i="3"/>
  <c r="L522" i="3"/>
  <c r="L828" i="3"/>
  <c r="L747" i="3"/>
  <c r="L1040" i="3"/>
  <c r="L949" i="3"/>
  <c r="L787" i="3"/>
  <c r="L114" i="3"/>
  <c r="L530" i="3"/>
  <c r="L473" i="3"/>
  <c r="L255" i="3"/>
  <c r="L598" i="3"/>
  <c r="L963" i="3"/>
  <c r="L900" i="3"/>
  <c r="L698" i="3"/>
  <c r="L608" i="3"/>
  <c r="L547" i="3"/>
  <c r="L505" i="3"/>
  <c r="L773" i="3"/>
  <c r="L95" i="3"/>
  <c r="L90" i="3"/>
  <c r="L296" i="3"/>
  <c r="L270" i="3"/>
  <c r="L782" i="3"/>
  <c r="L408" i="3"/>
  <c r="L521" i="3"/>
  <c r="L465" i="3"/>
  <c r="L450" i="3"/>
  <c r="L258" i="3"/>
  <c r="L240" i="3"/>
  <c r="L397" i="3"/>
  <c r="L843" i="3"/>
  <c r="L863" i="3"/>
  <c r="L788" i="3"/>
  <c r="L254" i="3"/>
  <c r="L124" i="3"/>
  <c r="L122" i="3"/>
  <c r="L538" i="3"/>
  <c r="L480" i="3"/>
  <c r="L664" i="3"/>
  <c r="L1032" i="3"/>
  <c r="L941" i="3"/>
  <c r="L656" i="3"/>
  <c r="L142" i="3"/>
  <c r="L138" i="3"/>
  <c r="L770" i="3"/>
  <c r="L198" i="3"/>
  <c r="L607" i="3"/>
  <c r="L266" i="3"/>
  <c r="L247" i="3"/>
  <c r="L719" i="3"/>
  <c r="L922" i="3"/>
  <c r="L244" i="3"/>
  <c r="L93" i="3"/>
  <c r="L118" i="3"/>
  <c r="L134" i="3"/>
  <c r="L297" i="3"/>
  <c r="L432" i="3"/>
  <c r="L961" i="3"/>
  <c r="L382" i="3"/>
  <c r="L722" i="3"/>
  <c r="L557" i="3"/>
  <c r="L862" i="3"/>
  <c r="L238" i="3"/>
  <c r="L323" i="3"/>
  <c r="L524" i="3"/>
  <c r="L755" i="3"/>
  <c r="L676" i="3"/>
  <c r="L744" i="3"/>
  <c r="L53" i="3"/>
  <c r="L646" i="3"/>
  <c r="L60" i="3"/>
  <c r="L57" i="3"/>
  <c r="L497" i="3"/>
  <c r="L191" i="3"/>
  <c r="L180" i="3"/>
  <c r="L455" i="3"/>
  <c r="L468" i="3"/>
  <c r="L500" i="3"/>
  <c r="L489" i="3"/>
  <c r="L434" i="3"/>
  <c r="L841" i="3"/>
  <c r="L640" i="3"/>
  <c r="L212" i="3"/>
  <c r="L364" i="3"/>
  <c r="L330" i="3"/>
  <c r="L284" i="3"/>
  <c r="L318" i="3"/>
  <c r="L416" i="3"/>
  <c r="L349" i="3"/>
  <c r="L316" i="3"/>
  <c r="L717" i="3"/>
  <c r="L448" i="3"/>
  <c r="L970" i="3"/>
  <c r="L620" i="3"/>
  <c r="L697" i="3"/>
  <c r="L418" i="3"/>
  <c r="L570" i="3"/>
  <c r="L508" i="3"/>
  <c r="Q12" i="18"/>
  <c r="P4" i="15"/>
  <c r="O23" i="18"/>
  <c r="O19" i="18"/>
  <c r="O24" i="18"/>
  <c r="P19" i="18"/>
  <c r="P23" i="18"/>
  <c r="P24" i="18"/>
  <c r="P22" i="18"/>
  <c r="P18" i="18"/>
  <c r="J20" i="18"/>
  <c r="J16" i="18"/>
  <c r="P14" i="18"/>
  <c r="P15" i="18"/>
  <c r="P21" i="18"/>
  <c r="P17" i="18"/>
  <c r="J15" i="18"/>
  <c r="J17" i="18"/>
  <c r="P20" i="18"/>
  <c r="P16" i="18"/>
  <c r="J22" i="18"/>
  <c r="J18" i="18"/>
  <c r="J21" i="18"/>
  <c r="J14" i="18"/>
  <c r="I20" i="18"/>
  <c r="I16" i="18"/>
  <c r="H15" i="18"/>
  <c r="H14" i="18"/>
  <c r="I22" i="18"/>
  <c r="I18" i="18"/>
  <c r="I14" i="18"/>
  <c r="H21" i="18"/>
  <c r="H17" i="18"/>
  <c r="H22" i="18"/>
  <c r="I21" i="18"/>
  <c r="I17" i="18"/>
  <c r="H20" i="18"/>
  <c r="H16" i="18"/>
  <c r="I15" i="18"/>
  <c r="H18" i="18"/>
  <c r="O22" i="18"/>
  <c r="O18" i="18"/>
  <c r="O14" i="18"/>
  <c r="N21" i="18"/>
  <c r="N17" i="18"/>
  <c r="M20" i="18"/>
  <c r="M16" i="18"/>
  <c r="L20" i="18"/>
  <c r="L16" i="18"/>
  <c r="O15" i="18"/>
  <c r="N18" i="18"/>
  <c r="M21" i="18"/>
  <c r="L21" i="18"/>
  <c r="O21" i="18"/>
  <c r="O17" i="18"/>
  <c r="N20" i="18"/>
  <c r="N16" i="18"/>
  <c r="M15" i="18"/>
  <c r="L15" i="18"/>
  <c r="N22" i="18"/>
  <c r="N14" i="18"/>
  <c r="L17" i="18"/>
  <c r="O20" i="18"/>
  <c r="O16" i="18"/>
  <c r="N15" i="18"/>
  <c r="M22" i="18"/>
  <c r="M18" i="18"/>
  <c r="M14" i="18"/>
  <c r="L22" i="18"/>
  <c r="L18" i="18"/>
  <c r="L14" i="18"/>
  <c r="M17" i="18"/>
  <c r="G17" i="18"/>
  <c r="E17" i="18"/>
  <c r="G21" i="18"/>
  <c r="F22" i="18"/>
  <c r="F16" i="18"/>
  <c r="E15" i="18"/>
  <c r="G22" i="18"/>
  <c r="G18" i="18"/>
  <c r="F21" i="18"/>
  <c r="F17" i="18"/>
  <c r="E20" i="18"/>
  <c r="G15" i="18"/>
  <c r="F20" i="18"/>
  <c r="D17" i="18"/>
  <c r="G16" i="18"/>
  <c r="D22" i="18"/>
  <c r="F18" i="18"/>
  <c r="F15" i="18"/>
  <c r="E18" i="18"/>
  <c r="G14" i="18"/>
  <c r="D18" i="18"/>
  <c r="E22" i="18"/>
  <c r="E16" i="18"/>
  <c r="D21" i="18"/>
  <c r="D15" i="18"/>
  <c r="E21" i="18"/>
  <c r="G20" i="18"/>
  <c r="D20" i="18"/>
  <c r="D16" i="18"/>
  <c r="F14" i="18"/>
  <c r="E14" i="18"/>
  <c r="D14" i="18"/>
  <c r="AF10" i="15" l="1"/>
  <c r="Q24" i="18"/>
  <c r="S24" i="18" s="1"/>
  <c r="Q23" i="18"/>
  <c r="S23" i="18" s="1"/>
  <c r="Q19" i="18"/>
  <c r="S19" i="18" s="1"/>
  <c r="Q20" i="18"/>
  <c r="S20" i="18" s="1"/>
  <c r="Q22" i="18"/>
  <c r="S22" i="18" s="1"/>
  <c r="Q16" i="18"/>
  <c r="S16" i="18" s="1"/>
  <c r="Q18" i="18"/>
  <c r="S18" i="18" s="1"/>
  <c r="Q17" i="18"/>
  <c r="S17" i="18" s="1"/>
  <c r="Q15" i="18"/>
  <c r="S15" i="18" s="1"/>
  <c r="Q14" i="18"/>
  <c r="S14" i="18" s="1"/>
  <c r="Q21" i="18"/>
  <c r="S21" i="18" s="1"/>
  <c r="AN10" i="15"/>
  <c r="AO10" i="15" s="1"/>
  <c r="L10" i="3" s="1"/>
  <c r="E26" i="18"/>
  <c r="F26" i="18"/>
  <c r="H26" i="18"/>
  <c r="G26" i="18"/>
  <c r="N26" i="18"/>
  <c r="M26" i="18"/>
  <c r="O26" i="18"/>
  <c r="P26" i="18"/>
  <c r="J26" i="18"/>
  <c r="L26" i="18"/>
  <c r="I26" i="18"/>
  <c r="D26" i="18"/>
  <c r="Q26" i="18" l="1"/>
  <c r="AP10" i="15"/>
  <c r="S26" i="18"/>
  <c r="S32" i="18" l="1"/>
  <c r="S31" i="18"/>
  <c r="S2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D5" authorId="0" shapeId="0" xr:uid="{00000000-0006-0000-0300-000001000000}">
      <text>
        <r>
          <rPr>
            <b/>
            <sz val="8"/>
            <color indexed="81"/>
            <rFont val="Tahoma"/>
            <family val="2"/>
          </rPr>
          <t xml:space="preserve">Hadley Brett Cabral:
</t>
        </r>
        <r>
          <rPr>
            <sz val="8"/>
            <color indexed="81"/>
            <rFont val="Tahoma"/>
            <family val="2"/>
          </rPr>
          <t>Devens is an average of three districts:  Harvard, Lancaster, &amp; Ayer Shirley.  (D134+D156+D367)/3.</t>
        </r>
      </text>
    </comment>
    <comment ref="E5" authorId="0" shapeId="0" xr:uid="{00000000-0006-0000-0300-000002000000}">
      <text>
        <r>
          <rPr>
            <b/>
            <sz val="8"/>
            <color indexed="81"/>
            <rFont val="Tahoma"/>
            <family val="2"/>
          </rPr>
          <t>Hadley Brett Cabral:</t>
        </r>
        <r>
          <rPr>
            <sz val="8"/>
            <color indexed="81"/>
            <rFont val="Tahoma"/>
            <family val="2"/>
          </rPr>
          <t xml:space="preserve">
Devens = Harvard</t>
        </r>
      </text>
    </comment>
    <comment ref="G5" authorId="0" shapeId="0" xr:uid="{2B168D45-C6B9-4A17-8F79-B019009442BE}">
      <text>
        <r>
          <rPr>
            <b/>
            <sz val="8"/>
            <color indexed="81"/>
            <rFont val="Tahoma"/>
            <family val="2"/>
          </rPr>
          <t>Hadley Brett Cabral:</t>
        </r>
        <r>
          <rPr>
            <sz val="8"/>
            <color indexed="81"/>
            <rFont val="Tahoma"/>
            <family val="2"/>
          </rPr>
          <t xml:space="preserve">
Devens = Harvard  (row 134)</t>
        </r>
      </text>
    </comment>
    <comment ref="J450" authorId="0" shapeId="0" xr:uid="{C4EF505C-479A-4923-968C-55C31F71D75B}">
      <text>
        <r>
          <rPr>
            <b/>
            <sz val="8"/>
            <color indexed="81"/>
            <rFont val="Tahoma"/>
            <family val="2"/>
          </rPr>
          <t>Hadley Brett Cabral:</t>
        </r>
        <r>
          <rPr>
            <sz val="8"/>
            <color indexed="81"/>
            <rFont val="Tahoma"/>
            <family val="2"/>
          </rPr>
          <t xml:space="preserve">
This formula is different then the rest, it "countifs" on the found base rate column, b/c some non ops have rates and some don't. </t>
        </r>
      </text>
    </comment>
  </commentList>
</comments>
</file>

<file path=xl/sharedStrings.xml><?xml version="1.0" encoding="utf-8"?>
<sst xmlns="http://schemas.openxmlformats.org/spreadsheetml/2006/main" count="5246" uniqueCount="1253">
  <si>
    <t xml:space="preserve">PLYMOUTH                     </t>
  </si>
  <si>
    <t xml:space="preserve">PLYMPTON                     </t>
  </si>
  <si>
    <t xml:space="preserve">PRINCETON                    </t>
  </si>
  <si>
    <t xml:space="preserve">PROVINCETOWN                 </t>
  </si>
  <si>
    <t>FRANCIS W. PARKER CHARTER ESSENTIAL</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</si>
  <si>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</si>
  <si>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</si>
  <si>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</si>
  <si>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</si>
  <si>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</si>
  <si>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</si>
  <si>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</si>
  <si>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</si>
  <si>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</si>
  <si>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</si>
  <si>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</si>
  <si>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</si>
  <si>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</si>
  <si>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</si>
  <si>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</si>
  <si>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</si>
  <si>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</si>
  <si>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</si>
  <si>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</si>
  <si>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</si>
  <si>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</si>
  <si>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</si>
  <si>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</si>
  <si>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</si>
  <si>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FY12</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</si>
  <si>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</si>
  <si>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</si>
  <si>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</si>
  <si>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</si>
  <si>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</si>
  <si>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</si>
  <si>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</si>
  <si>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</si>
  <si>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SOUTHAMPTON                  </t>
  </si>
  <si>
    <t xml:space="preserve">SOUTHBOROUGH                 </t>
  </si>
  <si>
    <t xml:space="preserve">SOUTHBRIDGE                  </t>
  </si>
  <si>
    <t xml:space="preserve">SOUTH HADLEY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</si>
  <si>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</si>
  <si>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</si>
  <si>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</si>
  <si>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</si>
  <si>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</si>
  <si>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</si>
  <si>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</si>
  <si>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</si>
  <si>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</si>
  <si>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</si>
  <si>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</si>
  <si>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</si>
  <si>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</si>
  <si>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</si>
  <si>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</si>
  <si>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</si>
  <si>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</si>
  <si>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</si>
  <si>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</si>
  <si>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</si>
  <si>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</si>
  <si>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</si>
  <si>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</si>
  <si>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</si>
  <si>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</si>
  <si>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</si>
  <si>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</si>
  <si>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</si>
  <si>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</si>
  <si>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</si>
  <si>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</si>
  <si>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</si>
  <si>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</si>
  <si>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</si>
  <si>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</si>
  <si>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</si>
  <si>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</si>
  <si>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</si>
  <si>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</si>
  <si>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</si>
  <si>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</si>
  <si>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</si>
  <si>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WESTBOROUGH                  </t>
  </si>
  <si>
    <t xml:space="preserve">WEST BOYLSTON                </t>
  </si>
  <si>
    <t xml:space="preserve">WEST BRIDGEWATER             </t>
  </si>
  <si>
    <t xml:space="preserve">WEST BROOKFIELD              </t>
  </si>
  <si>
    <t xml:space="preserve">WESTFIELD                    </t>
  </si>
  <si>
    <t xml:space="preserve">WESTFORD                     </t>
  </si>
  <si>
    <t xml:space="preserve">WESTHAMPTON                  </t>
  </si>
  <si>
    <t xml:space="preserve">WESTMINSTER                  </t>
  </si>
  <si>
    <t xml:space="preserve">WEST NEWBURY                 </t>
  </si>
  <si>
    <t xml:space="preserve">WESTON                       </t>
  </si>
  <si>
    <t xml:space="preserve">WESTPORT                     </t>
  </si>
  <si>
    <t xml:space="preserve">WEST SPRINGFIELD             </t>
  </si>
  <si>
    <t xml:space="preserve">WEST STOCKBRIDGE             </t>
  </si>
  <si>
    <t xml:space="preserve">WEST TISBURY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</si>
  <si>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</si>
  <si>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</si>
  <si>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</si>
  <si>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</si>
  <si>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</si>
  <si>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</si>
  <si>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</si>
  <si>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</si>
  <si>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</si>
  <si>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</si>
  <si>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</si>
  <si>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</si>
  <si>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WORCESTER                    </t>
  </si>
  <si>
    <t xml:space="preserve">WORTHINGTON                  </t>
  </si>
  <si>
    <t xml:space="preserve">WRENTHAM                     </t>
  </si>
  <si>
    <t xml:space="preserve">YARMOUTH                     </t>
  </si>
  <si>
    <t xml:space="preserve">NORTHAMPTON SMITH            </t>
  </si>
  <si>
    <t xml:space="preserve">ACTON BOXBOROUGH             </t>
  </si>
  <si>
    <t xml:space="preserve">AMHERST PELHAM               </t>
  </si>
  <si>
    <t xml:space="preserve">ASHBURNHAM WESTMINSTER       </t>
  </si>
  <si>
    <t xml:space="preserve">ATHOL ROYALSTON              </t>
  </si>
  <si>
    <t xml:space="preserve">BERKSHIRE HILLS              </t>
  </si>
  <si>
    <t xml:space="preserve">BERLIN BOYLSTON              </t>
  </si>
  <si>
    <t xml:space="preserve">BLACKSTONE MILLVILLE         </t>
  </si>
  <si>
    <t xml:space="preserve">BRIDGEWATER RAYNHAM          </t>
  </si>
  <si>
    <t xml:space="preserve">CENTRAL BERKSHIRE            </t>
  </si>
  <si>
    <t xml:space="preserve">CONCORD CARLISLE             </t>
  </si>
  <si>
    <t xml:space="preserve">DENNIS YARMOUTH              </t>
  </si>
  <si>
    <t xml:space="preserve">DIGHTON REHOBOTH             </t>
  </si>
  <si>
    <t xml:space="preserve">DOVER SHERBORN               </t>
  </si>
  <si>
    <t xml:space="preserve">DUDLEY CHARLTON              </t>
  </si>
  <si>
    <t xml:space="preserve">NAUSET                       </t>
  </si>
  <si>
    <t xml:space="preserve">FREETOWN LAKEVILLE           </t>
  </si>
  <si>
    <t xml:space="preserve">FRONTIER                     </t>
  </si>
  <si>
    <t xml:space="preserve">GATEWAY                      </t>
  </si>
  <si>
    <t xml:space="preserve">GROTON DUNSTABLE             </t>
  </si>
  <si>
    <t xml:space="preserve">GILL MONTAGUE                </t>
  </si>
  <si>
    <t xml:space="preserve">HAMILTON WENHAM              </t>
  </si>
  <si>
    <t xml:space="preserve">HAMPDEN WILBRAHAM            </t>
  </si>
  <si>
    <t xml:space="preserve">HAMPSHIRE                    </t>
  </si>
  <si>
    <t xml:space="preserve">HAWLEMONT                    </t>
  </si>
  <si>
    <t xml:space="preserve">KING PHILIP                  </t>
  </si>
  <si>
    <t xml:space="preserve">LINCOLN SUDBURY              </t>
  </si>
  <si>
    <t xml:space="preserve">MARTHAS VINEYARD             </t>
  </si>
  <si>
    <t xml:space="preserve">MASCONOMET                   </t>
  </si>
  <si>
    <t xml:space="preserve">MENDON UPTON                 </t>
  </si>
  <si>
    <t xml:space="preserve">MOUNT GREYLOCK               </t>
  </si>
  <si>
    <t xml:space="preserve">MOHAWK TRAIL                 </t>
  </si>
  <si>
    <t xml:space="preserve">NARRAGANSETT                 </t>
  </si>
  <si>
    <t xml:space="preserve">NASHOBA                      </t>
  </si>
  <si>
    <t xml:space="preserve">NEW SALEM WENDELL            </t>
  </si>
  <si>
    <t xml:space="preserve">NORTHBORO SOUTHBORO          </t>
  </si>
  <si>
    <t xml:space="preserve">NORTH MIDDLESEX              </t>
  </si>
  <si>
    <t xml:space="preserve">OLD ROCHESTER                </t>
  </si>
  <si>
    <t xml:space="preserve">PENTUCKET                    </t>
  </si>
  <si>
    <t xml:space="preserve">PIONEER                      </t>
  </si>
  <si>
    <t xml:space="preserve">QUABBIN                      </t>
  </si>
  <si>
    <t xml:space="preserve">RALPH C MAHAR                </t>
  </si>
  <si>
    <t xml:space="preserve">SILVER LAKE                  </t>
  </si>
  <si>
    <t xml:space="preserve">SOUTHERN BERKSHIRE           </t>
  </si>
  <si>
    <t xml:space="preserve">SPENCER EAST BROOKFIELD      </t>
  </si>
  <si>
    <t xml:space="preserve">TANTASQUA                    </t>
  </si>
  <si>
    <t xml:space="preserve">TRITON                       </t>
  </si>
  <si>
    <t xml:space="preserve">WACHUSETT                    </t>
  </si>
  <si>
    <t xml:space="preserve">WHITMAN HANSON               </t>
  </si>
  <si>
    <t xml:space="preserve">ASSABET VALLEY               </t>
  </si>
  <si>
    <t xml:space="preserve">BLACKSTONE VALLEY            </t>
  </si>
  <si>
    <t xml:space="preserve">BLUE HILLS                   </t>
  </si>
  <si>
    <t xml:space="preserve">BRISTOL PLYMOUTH             </t>
  </si>
  <si>
    <t xml:space="preserve">CAPE COD                     </t>
  </si>
  <si>
    <t xml:space="preserve">FRANKLIN COUNTY              </t>
  </si>
  <si>
    <t xml:space="preserve">GREATER FALL RIVER           </t>
  </si>
  <si>
    <t xml:space="preserve">GREATER LAWRENCE             </t>
  </si>
  <si>
    <t xml:space="preserve">GREATER NEW BEDFORD          </t>
  </si>
  <si>
    <t xml:space="preserve">GREATER LOWELL               </t>
  </si>
  <si>
    <t xml:space="preserve">SOUTH MIDDLESEX              </t>
  </si>
  <si>
    <t xml:space="preserve">MINUTEMAN                    </t>
  </si>
  <si>
    <t xml:space="preserve">MONTACHUSETT                 </t>
  </si>
  <si>
    <t xml:space="preserve">NORTHERN BERKSHIRE           </t>
  </si>
  <si>
    <t xml:space="preserve">NASHOBA VALLEY               </t>
  </si>
  <si>
    <t xml:space="preserve">NORTHEAST METROPOLITAN       </t>
  </si>
  <si>
    <t xml:space="preserve">OLD COLONY                   </t>
  </si>
  <si>
    <t xml:space="preserve">PATHFINDER                   </t>
  </si>
  <si>
    <t xml:space="preserve">SHAWSHEEN VALLEY             </t>
  </si>
  <si>
    <t xml:space="preserve">SOUTHEASTERN                 </t>
  </si>
  <si>
    <t xml:space="preserve">SOUTH SHORE                  </t>
  </si>
  <si>
    <t xml:space="preserve">SOUTHERN WORCESTER           </t>
  </si>
  <si>
    <t xml:space="preserve">TRI COUNTY                   </t>
  </si>
  <si>
    <t xml:space="preserve">UPPER CAPE COD               </t>
  </si>
  <si>
    <t>FY08</t>
  </si>
  <si>
    <t xml:space="preserve">WHITTIER                     </t>
  </si>
  <si>
    <t xml:space="preserve">BRISTOL COUNTY               </t>
  </si>
  <si>
    <t xml:space="preserve">NORFOLK COUNTY               </t>
  </si>
  <si>
    <t>Total</t>
  </si>
  <si>
    <t>Tuition</t>
  </si>
  <si>
    <t xml:space="preserve"> </t>
  </si>
  <si>
    <t>FY06</t>
  </si>
  <si>
    <t>FY05</t>
  </si>
  <si>
    <t>lea</t>
  </si>
  <si>
    <t>Teaching</t>
  </si>
  <si>
    <t>Benefits</t>
  </si>
  <si>
    <t>FY11</t>
  </si>
  <si>
    <t>Foundation Subsets</t>
  </si>
  <si>
    <t>Pre-School</t>
  </si>
  <si>
    <t>Kindergarten-Half</t>
  </si>
  <si>
    <t>Kindergarten-Full</t>
  </si>
  <si>
    <t>Elementary</t>
  </si>
  <si>
    <t>Junior/Middle</t>
  </si>
  <si>
    <t>High School</t>
  </si>
  <si>
    <t>Special Ed-In School</t>
  </si>
  <si>
    <t>Special Ed-Tuitioned Out</t>
  </si>
  <si>
    <t>Vocational</t>
  </si>
  <si>
    <t>Pupil</t>
  </si>
  <si>
    <t xml:space="preserve"> Jr High/</t>
  </si>
  <si>
    <t>High</t>
  </si>
  <si>
    <t>Special Ed</t>
  </si>
  <si>
    <t>Middle</t>
  </si>
  <si>
    <t>School</t>
  </si>
  <si>
    <t>In School</t>
  </si>
  <si>
    <t>Professional Development</t>
  </si>
  <si>
    <t>Wage Adjustment Factor</t>
  </si>
  <si>
    <t>Assumed</t>
  </si>
  <si>
    <t>wage</t>
  </si>
  <si>
    <t>Junior</t>
  </si>
  <si>
    <t xml:space="preserve">High  </t>
  </si>
  <si>
    <t>Budget</t>
  </si>
  <si>
    <t>fct check</t>
  </si>
  <si>
    <t>KP</t>
  </si>
  <si>
    <t>Elem</t>
  </si>
  <si>
    <t>Tuitioned</t>
  </si>
  <si>
    <t>1=good</t>
  </si>
  <si>
    <t>enro</t>
  </si>
  <si>
    <t>rate</t>
  </si>
  <si>
    <t>Notes</t>
  </si>
  <si>
    <t>fnd budget</t>
  </si>
  <si>
    <t>rate check</t>
  </si>
  <si>
    <t>code cha</t>
  </si>
  <si>
    <t>LEA</t>
  </si>
  <si>
    <t>District</t>
  </si>
  <si>
    <t>Lea</t>
  </si>
  <si>
    <t>Charter</t>
  </si>
  <si>
    <t>Status</t>
  </si>
  <si>
    <t>ABINGTON</t>
  </si>
  <si>
    <t>EXCEL ACADEMY</t>
  </si>
  <si>
    <t>open</t>
  </si>
  <si>
    <t>ACTON</t>
  </si>
  <si>
    <t>ACUSHNET</t>
  </si>
  <si>
    <t>ADAMS</t>
  </si>
  <si>
    <t>AGAWAM</t>
  </si>
  <si>
    <t>ALFORD</t>
  </si>
  <si>
    <t>AMESBURY</t>
  </si>
  <si>
    <t>AMHERST</t>
  </si>
  <si>
    <t>ANDOVER</t>
  </si>
  <si>
    <t>ARLINGTON</t>
  </si>
  <si>
    <t>ASHBURNHAM</t>
  </si>
  <si>
    <t>ASHBY</t>
  </si>
  <si>
    <t>ASHFIELD</t>
  </si>
  <si>
    <t>KIPP ACADEMY LYNN</t>
  </si>
  <si>
    <t>ASHLAND</t>
  </si>
  <si>
    <t>ATHOL</t>
  </si>
  <si>
    <t>CAPE COD LIGHTHOUSE</t>
  </si>
  <si>
    <t>ATTLEBORO</t>
  </si>
  <si>
    <t>AUBURN</t>
  </si>
  <si>
    <t>PROJc</t>
  </si>
  <si>
    <t>PIONEER VALLEY CHINESE IMMERSION</t>
  </si>
  <si>
    <t>AVON</t>
  </si>
  <si>
    <t>AYER</t>
  </si>
  <si>
    <t>BARNSTABLE</t>
  </si>
  <si>
    <t>CONSERVATORY LAB</t>
  </si>
  <si>
    <t>BARRE</t>
  </si>
  <si>
    <t>BECKET</t>
  </si>
  <si>
    <t>SABIS INTERNATIONAL</t>
  </si>
  <si>
    <t>BEDFORD</t>
  </si>
  <si>
    <t>BELCHERTOWN</t>
  </si>
  <si>
    <t>NEIGHBORHOOD HOUSE</t>
  </si>
  <si>
    <t>BELLINGHAM</t>
  </si>
  <si>
    <t>BELMONT</t>
  </si>
  <si>
    <t>BERKLEY</t>
  </si>
  <si>
    <t>BERLIN</t>
  </si>
  <si>
    <t>BOSTON COLLEGIATE</t>
  </si>
  <si>
    <t>BERNARDSTON</t>
  </si>
  <si>
    <t>BEVERLY</t>
  </si>
  <si>
    <t>BILLERICA</t>
  </si>
  <si>
    <t>HOLYOKE COMMUNITY</t>
  </si>
  <si>
    <t>BLACKSTONE</t>
  </si>
  <si>
    <t>LAWRENCE FAMILY DEVELOPMENT</t>
  </si>
  <si>
    <t>BLANDFORD</t>
  </si>
  <si>
    <t>BOLTON</t>
  </si>
  <si>
    <t>BOSTON</t>
  </si>
  <si>
    <t>LOWELL MIDDLESEX ACADEMY</t>
  </si>
  <si>
    <t>BOURNE</t>
  </si>
  <si>
    <t>BOXBOROUGH</t>
  </si>
  <si>
    <t>BOXFORD</t>
  </si>
  <si>
    <t>BOYLSTON</t>
  </si>
  <si>
    <t>BRAINTREE</t>
  </si>
  <si>
    <t>BREWSTER</t>
  </si>
  <si>
    <t>BRIDGEWATER</t>
  </si>
  <si>
    <t>BRIMFIELD</t>
  </si>
  <si>
    <t>BROCKTON</t>
  </si>
  <si>
    <t>BROOKFIELD</t>
  </si>
  <si>
    <t>BROOKLINE</t>
  </si>
  <si>
    <t>BUCKLAND</t>
  </si>
  <si>
    <t>RIVER VALLEY</t>
  </si>
  <si>
    <t>BURLINGTON</t>
  </si>
  <si>
    <t>CAMBRIDGE</t>
  </si>
  <si>
    <t>ROXBURY PREPARATORY</t>
  </si>
  <si>
    <t>CANTON</t>
  </si>
  <si>
    <t>SALEM ACADEMY</t>
  </si>
  <si>
    <t>CARLISLE</t>
  </si>
  <si>
    <t>CARVER</t>
  </si>
  <si>
    <t>PROSPECT HILL ACADEMY</t>
  </si>
  <si>
    <t>CHARLEMONT</t>
  </si>
  <si>
    <t>SOUTH SHORE</t>
  </si>
  <si>
    <t>CHARLTON</t>
  </si>
  <si>
    <t>CHATHAM</t>
  </si>
  <si>
    <t>CHELMSFORD</t>
  </si>
  <si>
    <t>ATLANTIS</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</si>
  <si>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</si>
  <si>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</si>
  <si>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</si>
  <si>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</si>
  <si>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</si>
  <si>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</si>
  <si>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</si>
  <si>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</si>
  <si>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</si>
  <si>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</si>
  <si>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</si>
  <si>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</si>
  <si>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</si>
  <si>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</si>
  <si>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</si>
  <si>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</si>
  <si>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</si>
  <si>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</si>
  <si>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</si>
  <si>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</si>
  <si>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</si>
  <si>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</si>
  <si>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</si>
  <si>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</si>
  <si>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</si>
  <si>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</si>
  <si>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</si>
  <si>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</si>
  <si>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</si>
  <si>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</si>
  <si>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</si>
  <si>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</si>
  <si>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</si>
  <si>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</si>
  <si>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</si>
  <si>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</si>
  <si>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</si>
  <si>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</si>
  <si>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</si>
  <si>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</si>
  <si>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</si>
  <si>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</si>
  <si>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Input fnd enro chalocsend</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</si>
  <si>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</si>
  <si>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</si>
  <si>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</si>
  <si>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</si>
  <si>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</si>
  <si>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</si>
  <si>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</si>
  <si>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</si>
  <si>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</si>
  <si>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</si>
  <si>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</si>
  <si>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</si>
  <si>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</si>
  <si>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</si>
  <si>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</si>
  <si>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</si>
  <si>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</si>
  <si>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</si>
  <si>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</si>
  <si>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</si>
  <si>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</si>
  <si>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</si>
  <si>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</si>
  <si>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</si>
  <si>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</si>
  <si>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</si>
  <si>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</si>
  <si>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</si>
  <si>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</si>
  <si>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</si>
  <si>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</si>
  <si>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</si>
  <si>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</si>
  <si>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</si>
  <si>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</si>
  <si>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</si>
  <si>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</si>
  <si>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</si>
  <si>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</si>
  <si>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</si>
  <si>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</si>
  <si>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</si>
  <si>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</si>
  <si>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</si>
  <si>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</si>
  <si>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</si>
  <si>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</si>
  <si>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</si>
  <si>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</si>
  <si>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</si>
  <si>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</si>
  <si>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</si>
  <si>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</si>
  <si>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</si>
  <si>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</si>
  <si>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</si>
  <si>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</si>
  <si>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</si>
  <si>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</si>
  <si>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</si>
  <si>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</si>
  <si>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</si>
  <si>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</si>
  <si>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</si>
  <si>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</si>
  <si>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</si>
  <si>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</si>
  <si>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</si>
  <si>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</si>
  <si>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</si>
  <si>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</si>
  <si>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</si>
  <si>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</si>
  <si>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</si>
  <si>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</si>
  <si>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</si>
  <si>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</si>
  <si>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</si>
  <si>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</si>
  <si>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</si>
  <si>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</si>
  <si>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</si>
  <si>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</si>
  <si>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</si>
  <si>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</si>
  <si>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</si>
  <si>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</si>
  <si>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</si>
  <si>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</si>
  <si>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</si>
  <si>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</si>
  <si>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</si>
  <si>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</si>
  <si>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</si>
  <si>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</si>
  <si>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</si>
  <si>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</si>
  <si>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</si>
  <si>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</si>
  <si>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</si>
  <si>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</si>
  <si>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</si>
  <si>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</si>
  <si>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</si>
  <si>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</si>
  <si>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</si>
  <si>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</si>
  <si>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</si>
  <si>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</si>
  <si>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</si>
  <si>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</si>
  <si>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</si>
  <si>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</si>
  <si>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</si>
  <si>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</si>
  <si>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</si>
  <si>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</si>
  <si>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</si>
  <si>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</si>
  <si>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</si>
  <si>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</si>
  <si>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</si>
  <si>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</si>
  <si>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</si>
  <si>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</si>
  <si>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</si>
  <si>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</si>
  <si>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</si>
  <si>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</si>
  <si>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</si>
  <si>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</si>
  <si>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</si>
  <si>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</si>
  <si>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</si>
  <si>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</si>
  <si>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</si>
  <si>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</si>
  <si>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</si>
  <si>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</si>
  <si>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</si>
  <si>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</si>
  <si>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</si>
  <si>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</si>
  <si>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</si>
  <si>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</si>
  <si>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</si>
  <si>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</si>
  <si>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</si>
  <si>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</si>
  <si>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</si>
  <si>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</si>
  <si>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</si>
  <si>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</si>
  <si>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</si>
  <si>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</si>
  <si>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</si>
  <si>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</si>
  <si>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</si>
  <si>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</si>
  <si>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</si>
  <si>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</si>
  <si>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</si>
  <si>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</si>
  <si>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</si>
  <si>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</si>
  <si>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</si>
  <si>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</si>
  <si>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</si>
  <si>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</si>
  <si>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</si>
  <si>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</si>
  <si>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</si>
  <si>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</si>
  <si>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</si>
  <si>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</si>
  <si>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</si>
  <si>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</si>
  <si>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</si>
  <si>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</si>
  <si>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</si>
  <si>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</si>
  <si>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</si>
  <si>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</si>
  <si>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</si>
  <si>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</si>
  <si>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</si>
  <si>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</si>
  <si>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</si>
  <si>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</si>
  <si>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</si>
  <si>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</si>
  <si>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</si>
  <si>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</si>
  <si>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</si>
  <si>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</si>
  <si>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</si>
  <si>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</si>
  <si>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</si>
  <si>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</si>
  <si>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</si>
  <si>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</si>
  <si>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</si>
  <si>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</si>
  <si>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</si>
  <si>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</si>
  <si>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</si>
  <si>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</si>
  <si>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</si>
  <si>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</si>
  <si>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</si>
  <si>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</si>
  <si>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</si>
  <si>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</si>
  <si>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</si>
  <si>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</si>
  <si>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</si>
  <si>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</si>
  <si>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</si>
  <si>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</si>
  <si>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</si>
  <si>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</si>
  <si>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</si>
  <si>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</si>
  <si>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</si>
  <si>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</si>
  <si>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</si>
  <si>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</si>
  <si>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</si>
  <si>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</si>
  <si>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</si>
  <si>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</si>
  <si>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</si>
  <si>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</si>
  <si>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</si>
  <si>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</si>
  <si>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</si>
  <si>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</si>
  <si>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</si>
  <si>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</si>
  <si>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</si>
  <si>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</si>
  <si>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</si>
  <si>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</si>
  <si>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</si>
  <si>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</si>
  <si>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</si>
  <si>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</si>
  <si>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</si>
  <si>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</si>
  <si>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</si>
  <si>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</si>
  <si>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</si>
  <si>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</si>
  <si>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</si>
  <si>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</si>
  <si>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</si>
  <si>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</si>
  <si>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</si>
  <si>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</si>
  <si>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</si>
  <si>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BERKSHIRE HILLS</t>
  </si>
  <si>
    <t>BERLIN BOYLSTON</t>
  </si>
  <si>
    <t>BLACKSTONE MILLVILLE</t>
  </si>
  <si>
    <t>BRIDGEWATER RAYNHAM</t>
  </si>
  <si>
    <t>ALMA DEL MAR</t>
  </si>
  <si>
    <t>BRIDGE BOSTON</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</si>
  <si>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</si>
  <si>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</si>
  <si>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</si>
  <si>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</si>
  <si>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</si>
  <si>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</si>
  <si>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</si>
  <si>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</si>
  <si>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</si>
  <si>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</si>
  <si>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</si>
  <si>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</si>
  <si>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</si>
  <si>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</si>
  <si>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</si>
  <si>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</si>
  <si>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</si>
  <si>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</si>
  <si>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</si>
  <si>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</si>
  <si>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</si>
  <si>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</si>
  <si>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</si>
  <si>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</si>
  <si>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</si>
  <si>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</si>
  <si>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</si>
  <si>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</si>
  <si>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</si>
  <si>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</si>
  <si>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</si>
  <si>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</si>
  <si>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</si>
  <si>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</si>
  <si>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</si>
  <si>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</si>
  <si>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</si>
  <si>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SOUTHERN BERKSHIRE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</si>
  <si>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</si>
  <si>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</si>
  <si>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</si>
  <si>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</si>
  <si>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</si>
  <si>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</si>
  <si>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</si>
  <si>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</si>
  <si>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</si>
  <si>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</si>
  <si>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</si>
  <si>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</si>
  <si>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</si>
  <si>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</si>
  <si>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</si>
  <si>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</si>
  <si>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</si>
  <si>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</si>
  <si>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</si>
  <si>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</si>
  <si>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</si>
  <si>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</si>
  <si>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</si>
  <si>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</si>
  <si>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</si>
  <si>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</si>
  <si>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</si>
  <si>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</si>
  <si>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</si>
  <si>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</si>
  <si>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</si>
  <si>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</si>
  <si>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</si>
  <si>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</si>
  <si>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Order</t>
  </si>
  <si>
    <t>Cha</t>
  </si>
  <si>
    <t>Campus</t>
  </si>
  <si>
    <t>Send</t>
  </si>
  <si>
    <t># of District/</t>
  </si>
  <si>
    <t>Wage</t>
  </si>
  <si>
    <t>Above</t>
  </si>
  <si>
    <t>Found</t>
  </si>
  <si>
    <t>Fac</t>
  </si>
  <si>
    <t>#</t>
  </si>
  <si>
    <t>Drop Down Menu Chalocsend</t>
  </si>
  <si>
    <t>chalocsend</t>
  </si>
  <si>
    <t>Campuses</t>
  </si>
  <si>
    <t>Fnd %</t>
  </si>
  <si>
    <t>Rate</t>
  </si>
  <si>
    <t>Fnd Rate</t>
  </si>
  <si>
    <t>Items</t>
  </si>
  <si>
    <t>INNOVATION ACADEMY</t>
  </si>
  <si>
    <t>Adj by</t>
  </si>
  <si>
    <t>Pre-</t>
  </si>
  <si>
    <t xml:space="preserve"> -- Kindergarten --</t>
  </si>
  <si>
    <t>Elem-</t>
  </si>
  <si>
    <t>Voca-</t>
  </si>
  <si>
    <t>Fctr = w</t>
  </si>
  <si>
    <t>entary</t>
  </si>
  <si>
    <t>tional</t>
  </si>
  <si>
    <t>TOTAL**</t>
  </si>
  <si>
    <t>w</t>
  </si>
  <si>
    <t>nw</t>
  </si>
  <si>
    <t>Found-</t>
  </si>
  <si>
    <t>ation</t>
  </si>
  <si>
    <t>Op</t>
  </si>
  <si>
    <t>WAF</t>
  </si>
  <si>
    <t>diff</t>
  </si>
  <si>
    <t>x</t>
  </si>
  <si>
    <t>STATE AVERAGE</t>
  </si>
  <si>
    <t>FOUNDATION ENROLLMENT</t>
  </si>
  <si>
    <t>SIMS OCTOBER 1 DATA</t>
  </si>
  <si>
    <t>Sped</t>
  </si>
  <si>
    <t>TOTAL</t>
  </si>
  <si>
    <t>Voke</t>
  </si>
  <si>
    <t>charter school</t>
  </si>
  <si>
    <t>PK</t>
  </si>
  <si>
    <t>K2</t>
  </si>
  <si>
    <t>K</t>
  </si>
  <si>
    <t>G1-5</t>
  </si>
  <si>
    <t>G6-8</t>
  </si>
  <si>
    <t>G9-12</t>
  </si>
  <si>
    <t>In</t>
  </si>
  <si>
    <t>Tuit</t>
  </si>
  <si>
    <t>Enro</t>
  </si>
  <si>
    <t>KF</t>
  </si>
  <si>
    <t>State Total</t>
  </si>
  <si>
    <t xml:space="preserve">ABINGTON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</si>
  <si>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</si>
  <si>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</si>
  <si>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</si>
  <si>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</si>
  <si>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</si>
  <si>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</si>
  <si>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</si>
  <si>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</si>
  <si>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</si>
  <si>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</si>
  <si>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</si>
  <si>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</si>
  <si>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</si>
  <si>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</si>
  <si>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</si>
  <si>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</si>
  <si>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</si>
  <si>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</si>
  <si>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</si>
  <si>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</si>
  <si>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</si>
  <si>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</si>
  <si>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</si>
  <si>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</si>
  <si>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</si>
  <si>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</si>
  <si>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</si>
  <si>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</si>
  <si>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</si>
  <si>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</si>
  <si>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</si>
  <si>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</si>
  <si>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</si>
  <si>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</si>
  <si>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AYER SHIRLEY</t>
  </si>
  <si>
    <t>SOMERSET BERKLEY</t>
  </si>
  <si>
    <t xml:space="preserve">BOURNE                       </t>
  </si>
  <si>
    <t xml:space="preserve">BOXBOROUGH                   </t>
  </si>
  <si>
    <t xml:space="preserve">BOXFORD                      </t>
  </si>
  <si>
    <r>
      <t xml:space="preserve">Insert chalocsend &amp; school name from the </t>
    </r>
    <r>
      <rPr>
        <b/>
        <sz val="8"/>
        <rFont val="Arial"/>
        <family val="2"/>
      </rPr>
      <t>FND ENRO</t>
    </r>
    <r>
      <rPr>
        <sz val="8"/>
        <rFont val="Arial"/>
        <family val="2"/>
      </rPr>
      <t xml:space="preserve"> sheet</t>
    </r>
  </si>
  <si>
    <t xml:space="preserve">BOYLSTON                     </t>
  </si>
  <si>
    <t xml:space="preserve">BRAINTREE                    </t>
  </si>
  <si>
    <t xml:space="preserve">BREWSTER                     </t>
  </si>
  <si>
    <t xml:space="preserve">BRIDGEWATER                  </t>
  </si>
  <si>
    <t xml:space="preserve">BRIMFIELD                    </t>
  </si>
  <si>
    <t>PROJe</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</si>
  <si>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</si>
  <si>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</si>
  <si>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</si>
  <si>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</si>
  <si>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</si>
  <si>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</si>
  <si>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</si>
  <si>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</si>
  <si>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</si>
  <si>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</si>
  <si>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</si>
  <si>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</si>
  <si>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</si>
  <si>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</si>
  <si>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</si>
  <si>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</si>
  <si>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</si>
  <si>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</si>
  <si>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</si>
  <si>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</si>
  <si>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</si>
  <si>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</si>
  <si>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</si>
  <si>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</si>
  <si>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</si>
  <si>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</si>
  <si>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</si>
  <si>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</si>
  <si>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</si>
  <si>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</si>
  <si>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</si>
  <si>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Inflation Adjustment</t>
  </si>
  <si>
    <t>Adjusted Foundation Budget</t>
  </si>
  <si>
    <t>Adjusted</t>
  </si>
  <si>
    <t>Administration</t>
  </si>
  <si>
    <t>Instructional Leadership</t>
  </si>
  <si>
    <t>Classroom and Specialist Teachers</t>
  </si>
  <si>
    <t>Other Teaching Services</t>
  </si>
  <si>
    <t>Instructional Equipment &amp; Tech</t>
  </si>
  <si>
    <t>Guidance and Pschological</t>
  </si>
  <si>
    <t>Pupil Services</t>
  </si>
  <si>
    <t>Operations and Maintenance</t>
  </si>
  <si>
    <t>Employee Benefits &amp; Fixed Charges</t>
  </si>
  <si>
    <t>Special Ed Tuition</t>
  </si>
  <si>
    <t xml:space="preserve">DENNIS                       </t>
  </si>
  <si>
    <t xml:space="preserve">DIGHTON                      </t>
  </si>
  <si>
    <t xml:space="preserve">DOUGLAS                      </t>
  </si>
  <si>
    <t xml:space="preserve">DOVER                        </t>
  </si>
  <si>
    <t xml:space="preserve">DRACUT                       </t>
  </si>
  <si>
    <t xml:space="preserve">DUDLEY                       </t>
  </si>
  <si>
    <t xml:space="preserve">DUNSTABLE                    </t>
  </si>
  <si>
    <t xml:space="preserve">DUXBURY                      </t>
  </si>
  <si>
    <t xml:space="preserve">EAST BRIDGEWATER             </t>
  </si>
  <si>
    <t xml:space="preserve">EAST BROOKFIELD              </t>
  </si>
  <si>
    <t xml:space="preserve">EASTHAM                      </t>
  </si>
  <si>
    <t xml:space="preserve">EASTHAMPTON                  </t>
  </si>
  <si>
    <t xml:space="preserve">EAST LONGMEADOW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</si>
  <si>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</si>
  <si>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</si>
  <si>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</si>
  <si>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</si>
  <si>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</si>
  <si>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</si>
  <si>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</si>
  <si>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</si>
  <si>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</si>
  <si>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</si>
  <si>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</si>
  <si>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</si>
  <si>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</si>
  <si>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</si>
  <si>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</si>
  <si>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</si>
  <si>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</si>
  <si>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</si>
  <si>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</si>
  <si>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</si>
  <si>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</si>
  <si>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</si>
  <si>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</si>
  <si>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</si>
  <si>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 xml:space="preserve">GREAT BARRINGTON             </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</si>
  <si>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</si>
  <si>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</si>
  <si>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</si>
  <si>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</si>
  <si>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</si>
  <si>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</si>
  <si>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</si>
  <si>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</si>
  <si>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</si>
  <si>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</si>
  <si>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</si>
  <si>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FY09</t>
  </si>
  <si>
    <t xml:space="preserve">HARVARD                      </t>
  </si>
  <si>
    <t>FY10</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</si>
  <si>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</si>
  <si>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</si>
  <si>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</si>
  <si>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</si>
  <si>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</si>
  <si>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</si>
  <si>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</si>
  <si>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</si>
  <si>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</si>
  <si>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</si>
  <si>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Classroom</t>
  </si>
  <si>
    <t xml:space="preserve">Other </t>
  </si>
  <si>
    <t xml:space="preserve">Employee </t>
  </si>
  <si>
    <t>Instructional</t>
  </si>
  <si>
    <t>&amp; Specialist</t>
  </si>
  <si>
    <t>Leadership</t>
  </si>
  <si>
    <t>Teachers</t>
  </si>
  <si>
    <t>Services</t>
  </si>
  <si>
    <t>Admini-</t>
  </si>
  <si>
    <t>stration</t>
  </si>
  <si>
    <t>Profess-</t>
  </si>
  <si>
    <t>ional Dev-</t>
  </si>
  <si>
    <t>elopment</t>
  </si>
  <si>
    <t>Instruction-</t>
  </si>
  <si>
    <t>al Materials,</t>
  </si>
  <si>
    <t>Equipment &amp;</t>
  </si>
  <si>
    <t>Technology</t>
  </si>
  <si>
    <t>Guid-</t>
  </si>
  <si>
    <t>ance &amp;</t>
  </si>
  <si>
    <t>Psycho-</t>
  </si>
  <si>
    <t>logical</t>
  </si>
  <si>
    <t>Opera-</t>
  </si>
  <si>
    <t xml:space="preserve">tions &amp; </t>
  </si>
  <si>
    <t>Maint-</t>
  </si>
  <si>
    <t>enance</t>
  </si>
  <si>
    <t>&amp; Fixed</t>
  </si>
  <si>
    <t>Charges</t>
  </si>
  <si>
    <t>ting Exp-</t>
  </si>
  <si>
    <t>enditures</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</si>
  <si>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</si>
  <si>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</si>
  <si>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</si>
  <si>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</si>
  <si>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</si>
  <si>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</si>
  <si>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</si>
  <si>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</si>
  <si>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</si>
  <si>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</si>
  <si>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</si>
  <si>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</si>
  <si>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</si>
  <si>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</si>
  <si>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Office of School Finance</t>
  </si>
  <si>
    <t>FY07</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</si>
  <si>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</si>
  <si>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</si>
  <si>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</si>
  <si>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</si>
  <si>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</si>
  <si>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</si>
  <si>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</si>
  <si>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</si>
  <si>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</si>
  <si>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</si>
  <si>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</si>
  <si>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</si>
  <si>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</si>
  <si>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</si>
  <si>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</si>
  <si>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</si>
  <si>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</si>
  <si>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</si>
  <si>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 xml:space="preserve">MARBLEHEAD                   </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</si>
  <si>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</si>
  <si>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</si>
  <si>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</si>
  <si>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</si>
  <si>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</si>
  <si>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</si>
  <si>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</si>
  <si>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</si>
  <si>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 xml:space="preserve">MEDWAY                       </t>
  </si>
  <si>
    <t xml:space="preserve">MELROSE                      </t>
  </si>
  <si>
    <t xml:space="preserve">MENDON                       </t>
  </si>
  <si>
    <t xml:space="preserve">MERRIMAC                     </t>
  </si>
  <si>
    <t xml:space="preserve">METHUEN                      </t>
  </si>
  <si>
    <t xml:space="preserve">MIDDLEBOROUGH                </t>
  </si>
  <si>
    <t xml:space="preserve">MIDDLEFIELD                  </t>
  </si>
  <si>
    <t xml:space="preserve">MIDDLETON                    </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</si>
  <si>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</si>
  <si>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</si>
  <si>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</si>
  <si>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</si>
  <si>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</si>
  <si>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</si>
  <si>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</si>
  <si>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</si>
  <si>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</si>
  <si>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</si>
  <si>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 xml:space="preserve">MOUNT WASHINGTON             </t>
  </si>
  <si>
    <t xml:space="preserve">NAHANT                       </t>
  </si>
  <si>
    <t xml:space="preserve">NANTUCKET                    </t>
  </si>
  <si>
    <t xml:space="preserve">NATICK                       </t>
  </si>
  <si>
    <t xml:space="preserve">NEEDHAM                      </t>
  </si>
  <si>
    <t xml:space="preserve">NEW ASHFORD                  </t>
  </si>
  <si>
    <t xml:space="preserve">NEW BEDFORD                  </t>
  </si>
  <si>
    <t xml:space="preserve">NEW BRAINTREE                </t>
  </si>
  <si>
    <t xml:space="preserve">NEWBURY                      </t>
  </si>
  <si>
    <t xml:space="preserve">NEWBURYPORT                  </t>
  </si>
  <si>
    <t xml:space="preserve">NEW MARLBOROUGH              </t>
  </si>
  <si>
    <t xml:space="preserve">NEW SALEM                    </t>
  </si>
  <si>
    <t xml:space="preserve">NEWTON                       </t>
  </si>
  <si>
    <t xml:space="preserve">NORFOLK                      </t>
  </si>
  <si>
    <t xml:space="preserve">NORTH ADAMS                  </t>
  </si>
  <si>
    <t xml:space="preserve">NORTHAMPTON                  </t>
  </si>
  <si>
    <t xml:space="preserve">NORTH ANDOVER                </t>
  </si>
  <si>
    <t xml:space="preserve">NORTH ATTLEBOROUGH           </t>
  </si>
  <si>
    <t xml:space="preserve">NORTHBOROUGH                 </t>
  </si>
  <si>
    <t xml:space="preserve">NORTHBRIDGE                  </t>
  </si>
  <si>
    <t xml:space="preserve">NORTH BROOKFIELD             </t>
  </si>
  <si>
    <t xml:space="preserve">NORTHFIELD                   </t>
  </si>
  <si>
    <t xml:space="preserve">NORTH READING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</si>
  <si>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</si>
  <si>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</si>
  <si>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</si>
  <si>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</si>
  <si>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</si>
  <si>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</si>
  <si>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</si>
  <si>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</si>
  <si>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</si>
  <si>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</si>
  <si>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</si>
  <si>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</si>
  <si>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</si>
  <si>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</si>
  <si>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</si>
  <si>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</si>
  <si>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</si>
  <si>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</si>
  <si>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</si>
  <si>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</si>
  <si>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</si>
  <si>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t>
  </si>
  <si>
    <t>code 436</t>
  </si>
  <si>
    <t>DISTRICT</t>
  </si>
  <si>
    <t>op</t>
  </si>
  <si>
    <t>MONOMOY</t>
  </si>
  <si>
    <t>SOUTHWICK TOLLAND GRANVILLE</t>
  </si>
  <si>
    <t>Massachusetts Department of Elementary and Secondary Education</t>
  </si>
  <si>
    <t>KIPP ACADEMY BOSTON</t>
  </si>
  <si>
    <t>VERITAS PREPARATORY</t>
  </si>
  <si>
    <t>FY13</t>
  </si>
  <si>
    <t>fy12</t>
  </si>
  <si>
    <t>fy13</t>
  </si>
  <si>
    <t>FY14</t>
  </si>
  <si>
    <t>Operating</t>
  </si>
  <si>
    <t>ADVANCED MATH AND SCIENCE ACADEMY</t>
  </si>
  <si>
    <t>FOXBOROUGH REGIONAL</t>
  </si>
  <si>
    <t>MYSTIC VALLEY REGIONAL</t>
  </si>
  <si>
    <t>MARTIN LUTHER KING JR CS OF EXCELLENCE</t>
  </si>
  <si>
    <t>fy15</t>
  </si>
  <si>
    <t>ACADEMY OF THE PACIFIC RIM</t>
  </si>
  <si>
    <t>FOUR RIVERS</t>
  </si>
  <si>
    <t>BERKSHIRE ARTS AND TECHNOLOGY</t>
  </si>
  <si>
    <t>BOSTON PREPARATORY</t>
  </si>
  <si>
    <t>BENJAMIN BANNEKER</t>
  </si>
  <si>
    <t>CODMAN ACADEMY</t>
  </si>
  <si>
    <t>COMMUNITY DAY - PROSPECT</t>
  </si>
  <si>
    <t>BENJAMIN FRANKLIN CLASSICAL</t>
  </si>
  <si>
    <t>HILLTOWN COOPERATIVE</t>
  </si>
  <si>
    <t>HILL VIEW MONTESSORI</t>
  </si>
  <si>
    <t>LOWELL COMMUNITY</t>
  </si>
  <si>
    <t>MARBLEHEAD COMMUNITY</t>
  </si>
  <si>
    <t>MARTHA'S VINEYARD</t>
  </si>
  <si>
    <t>MATCH</t>
  </si>
  <si>
    <t>PIONEER VALLEY PERFORMING ARTS</t>
  </si>
  <si>
    <t>BOSTON RENAISSANCE</t>
  </si>
  <si>
    <t>RISING TIDE</t>
  </si>
  <si>
    <t>STURGIS</t>
  </si>
  <si>
    <t>PIONEER CS OF SCIENCE</t>
  </si>
  <si>
    <t>GLOBAL LEARNING</t>
  </si>
  <si>
    <t>PIONEER CS OF SCIENCE II</t>
  </si>
  <si>
    <t>ARGOSY COLLEGIATE</t>
  </si>
  <si>
    <t>COMMUNITY CS OF CAMBRIDGE</t>
  </si>
  <si>
    <t>ABBY KELLEY FOSTER</t>
  </si>
  <si>
    <t>ESSEX NORTH SHORE</t>
  </si>
  <si>
    <t>Sending</t>
  </si>
  <si>
    <t>Loc</t>
  </si>
  <si>
    <t>COMMUNITY DAY - GATEWAY</t>
  </si>
  <si>
    <t>COMMUNITY DAY - R. KINGMAN WEBSTER</t>
  </si>
  <si>
    <t>PAULO FREIRE SOCIAL JUSTICE</t>
  </si>
  <si>
    <t>BAYSTATE ACADEMY</t>
  </si>
  <si>
    <t>FY15</t>
  </si>
  <si>
    <t>CHRISTA MCAULIFFE</t>
  </si>
  <si>
    <t>HELEN Y. DAVIS LEADERSHIP ACADEMY</t>
  </si>
  <si>
    <t>SIZER SCHOOL, A NORTH CENTRAL CHARTER ESSENTIAL SCHOOL</t>
  </si>
  <si>
    <t>fy16</t>
  </si>
  <si>
    <t>SPRINGFIELD PREPARATORY</t>
  </si>
  <si>
    <t>FY16</t>
  </si>
  <si>
    <t>Foundation Budget Inflation Factor over Time</t>
  </si>
  <si>
    <t>FY</t>
  </si>
  <si>
    <t>Foundation Budget Inflation Factor</t>
  </si>
  <si>
    <t>FY17</t>
  </si>
  <si>
    <t>NEW HEIGHTS CS OF BROCKTON</t>
  </si>
  <si>
    <t>LIBERTAS ACADEMY</t>
  </si>
  <si>
    <t>BROOKE</t>
  </si>
  <si>
    <t>FY18</t>
  </si>
  <si>
    <t>Low Income 1</t>
  </si>
  <si>
    <t>Low Income 2</t>
  </si>
  <si>
    <t>Low Income 3</t>
  </si>
  <si>
    <t>Low Income 4</t>
  </si>
  <si>
    <t>Low Income 5</t>
  </si>
  <si>
    <t>Low Income 6</t>
  </si>
  <si>
    <t>Low Income 7</t>
  </si>
  <si>
    <t>Low Income 8</t>
  </si>
  <si>
    <t>Low Income 9</t>
  </si>
  <si>
    <t>Low Income 10</t>
  </si>
  <si>
    <t>- - &gt;  Section 1</t>
  </si>
  <si>
    <t>- - &gt;  1.1.9  Implicit Price Deflators for Gross Domestic Product.</t>
  </si>
  <si>
    <t>- - &gt;  Line 26  formula (new - old/old) using QIII (Q3)</t>
  </si>
  <si>
    <t>- - &gt;  Select button:  "Begin Using The Data"</t>
  </si>
  <si>
    <t>MAP ACADEMY</t>
  </si>
  <si>
    <t>COLLEGIATE CS OF LOWELL</t>
  </si>
  <si>
    <t>SOURCE:  US Dept of Commerce / Bureau of Economic Analysis</t>
  </si>
  <si>
    <t>HAMPDEN CS OF SCIENCE EAST</t>
  </si>
  <si>
    <t>HAMPDEN CS OF SCIENCE WEST</t>
  </si>
  <si>
    <t>fy19</t>
  </si>
  <si>
    <t>FY19</t>
  </si>
  <si>
    <t>chalea</t>
  </si>
  <si>
    <t>F O U N D A T I O N   T U I T I O N   R A T E</t>
  </si>
  <si>
    <t xml:space="preserve">  F O U N D A T I O N    E N R O L L M E N T</t>
  </si>
  <si>
    <t>s</t>
  </si>
  <si>
    <t xml:space="preserve"> A l l    P u p i l s</t>
  </si>
  <si>
    <t>voke</t>
  </si>
  <si>
    <t>a</t>
  </si>
  <si>
    <t>gov</t>
  </si>
  <si>
    <t>FY20</t>
  </si>
  <si>
    <t xml:space="preserve">Inflation is sourced from the Bureau of Economic Analysis:  </t>
  </si>
  <si>
    <t>- - &gt;  https://www.bea.gov/</t>
  </si>
  <si>
    <t>- - &gt;  Tools</t>
  </si>
  <si>
    <t>- - &gt;  Interactive Data</t>
  </si>
  <si>
    <t>- - &gt;  NATIONAL  GDP Personal Income</t>
  </si>
  <si>
    <t>A l l    P u p i l s</t>
  </si>
  <si>
    <t>Early ELP</t>
  </si>
  <si>
    <t>EcoDis</t>
  </si>
  <si>
    <t>Reg</t>
  </si>
  <si>
    <t>All</t>
  </si>
  <si>
    <t>EL</t>
  </si>
  <si>
    <t>Ecodis</t>
  </si>
  <si>
    <t>Low Inc</t>
  </si>
  <si>
    <t>Half</t>
  </si>
  <si>
    <t>Full</t>
  </si>
  <si>
    <t xml:space="preserve"> -  A L L    P U P I L S</t>
  </si>
  <si>
    <t xml:space="preserve">    -   S P E C I A L    P O P U L A T I O N    I N C R E M E N T S</t>
  </si>
  <si>
    <t>Spec Ed In</t>
  </si>
  <si>
    <t>Spec Ed</t>
  </si>
  <si>
    <t>Out</t>
  </si>
  <si>
    <t>check</t>
  </si>
  <si>
    <t>b</t>
  </si>
  <si>
    <t>PK-5</t>
  </si>
  <si>
    <t>6-8</t>
  </si>
  <si>
    <t>9-12</t>
  </si>
  <si>
    <t>Eng Lang Learners</t>
  </si>
  <si>
    <t>District Name</t>
  </si>
  <si>
    <t>KF-5</t>
  </si>
  <si>
    <t>-  Total foundation enrollment includes only the All Pupils section.  Special Population Increments enrollment has already been counted in All Pupils cohorts.</t>
  </si>
  <si>
    <t>-  Pre-kindergarten and half-time kindergarten pupils count as one-half in totals for ELL, EcoDis low income, and total foundation enrollment.</t>
  </si>
  <si>
    <t xml:space="preserve">-  The wage adjustment factor is applied to the underlying base rates in all functions except instructional equipment, benefits, and special education.  </t>
  </si>
  <si>
    <t xml:space="preserve">-  Each component of the foundation budget represents the enrollment on line 1 multiplied by the appropriate state-wide foundation allotment.  </t>
  </si>
  <si>
    <t>C A V E A T S</t>
  </si>
  <si>
    <t># of rates</t>
  </si>
  <si>
    <t>&gt; $50</t>
  </si>
  <si>
    <t>&gt; $20</t>
  </si>
  <si>
    <t>less than $0</t>
  </si>
  <si>
    <t>chng</t>
  </si>
  <si>
    <t>fy20</t>
  </si>
  <si>
    <t>EL PK-5</t>
  </si>
  <si>
    <t>EL jr/middle</t>
  </si>
  <si>
    <t>EL high</t>
  </si>
  <si>
    <t>current</t>
  </si>
  <si>
    <t>&lt; $1000</t>
  </si>
  <si>
    <t>&lt; $500</t>
  </si>
  <si>
    <t>&lt; $50</t>
  </si>
  <si>
    <t>&lt; $100</t>
  </si>
  <si>
    <t>= $0</t>
  </si>
  <si>
    <t>&gt; $100</t>
  </si>
  <si>
    <t>&gt; $200</t>
  </si>
  <si>
    <t>&gt; $500</t>
  </si>
  <si>
    <t>greater than 0</t>
  </si>
  <si>
    <t>&lt; $20</t>
  </si>
  <si>
    <t>English Learners</t>
  </si>
  <si>
    <t>Economically Disadvantaged Proportion of Full Rate and Budget</t>
  </si>
  <si>
    <t>English Learners as a % of Total Full Rate and Budget</t>
  </si>
  <si>
    <t>HOOSAC VALLEY</t>
  </si>
  <si>
    <t>Group</t>
  </si>
  <si>
    <t>Lowinc</t>
  </si>
  <si>
    <t>g1-8</t>
  </si>
  <si>
    <t>g9-12</t>
  </si>
  <si>
    <t>FY21</t>
  </si>
  <si>
    <t>add in 352, make it equal to 125 Harvard</t>
  </si>
  <si>
    <t>-  Charter schools do not send special education pupils to other districts or private programs.</t>
  </si>
  <si>
    <t>LEARNING FIRST</t>
  </si>
  <si>
    <t>ROUND(ao10*0.5,0)+ROUND(ap10*0.5,0)+ROUND(SUM(an10,aq10:ar10),0)</t>
  </si>
  <si>
    <t>blank</t>
  </si>
  <si>
    <t>Percentile</t>
  </si>
  <si>
    <t>change</t>
  </si>
  <si>
    <t>CITY ON A HILL</t>
  </si>
  <si>
    <t>PHOENIX ACADEMY CHELSEA</t>
  </si>
  <si>
    <t>PHOENIX ACADEMY SPRINGFIELD</t>
  </si>
  <si>
    <t>OLD STURBRIDGE ACADEMY</t>
  </si>
  <si>
    <t>PHOENIX ACADEMY LAWRENCE</t>
  </si>
  <si>
    <t>FY21 State Total - PROJe</t>
  </si>
  <si>
    <t>FY21 Foundation Base Rates</t>
  </si>
  <si>
    <t>FY22</t>
  </si>
  <si>
    <t>date of source:  12/28/20</t>
  </si>
  <si>
    <t>FY21 baseline</t>
  </si>
  <si>
    <t>FY22 inflation</t>
  </si>
  <si>
    <t>FY22 adjustment</t>
  </si>
  <si>
    <t>FY22 Proposed Foundation Budget Rates</t>
  </si>
  <si>
    <t xml:space="preserve"> F Y 2 2    F O U N D A T I O N    B U D G E T</t>
  </si>
  <si>
    <t>Low</t>
  </si>
  <si>
    <t>Income</t>
  </si>
  <si>
    <t xml:space="preserve"> % Low Inc
Rounded to 2 decimals</t>
  </si>
  <si>
    <t xml:space="preserve">HOOSAC VALLEY               </t>
  </si>
  <si>
    <t xml:space="preserve">-  October 2020 enrollment is being used to generate the FY22 rate.  </t>
  </si>
  <si>
    <t>Original</t>
  </si>
  <si>
    <t>Add'l</t>
  </si>
  <si>
    <t>Bus Rule</t>
  </si>
  <si>
    <t>New Lowinc</t>
  </si>
  <si>
    <t>Percent</t>
  </si>
  <si>
    <t>Low-income Breaks</t>
  </si>
  <si>
    <t>22 - PROJb  pre fnd enro</t>
  </si>
  <si>
    <t>Low Income 11</t>
  </si>
  <si>
    <t>Low Income 12</t>
  </si>
  <si>
    <t>ing to SOA parameters.</t>
  </si>
  <si>
    <t>Rates in Orange cells are values.   They are increased accord-</t>
  </si>
  <si>
    <t>Low Income Group</t>
  </si>
  <si>
    <t>Inc</t>
  </si>
  <si>
    <t>Factor</t>
  </si>
  <si>
    <t>low
income</t>
  </si>
  <si>
    <t>group</t>
  </si>
  <si>
    <t>Wage
Adj</t>
  </si>
  <si>
    <t>(3.82% of total)</t>
  </si>
  <si>
    <t>GOV</t>
  </si>
  <si>
    <t>source:  found22_SOA, from 3/16/21</t>
  </si>
  <si>
    <t>Source:  22 - PROJd  fnd enro</t>
  </si>
  <si>
    <t xml:space="preserve"> - The in-district special education increment uses an "assumed" enrollment percentage of 3.83.</t>
  </si>
  <si>
    <t xml:space="preserve">HWM </t>
  </si>
  <si>
    <t>SWM</t>
  </si>
  <si>
    <t>PROJf</t>
  </si>
  <si>
    <t>hwm/swm/CC</t>
  </si>
  <si>
    <t>source:  22 - projg fnd enro</t>
  </si>
  <si>
    <t>Preliminary</t>
  </si>
  <si>
    <t>Base</t>
  </si>
  <si>
    <t>Spending</t>
  </si>
  <si>
    <t>Facilites</t>
  </si>
  <si>
    <t>FY22 District Foundation Rates &amp; Underlying Components</t>
  </si>
  <si>
    <t>PROJj</t>
  </si>
  <si>
    <t>SPRINGFIELD INTERNATIONAL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</si>
</sst>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000000000"/>
    <numFmt numFmtId="170" formatCode="0_);[Red]\(0\)"/>
    <numFmt numFmtId="171" formatCode="_(* #,##0_);_(* \(#,##0\);_(* &quot;-&quot;??_);_(@_)"/>
    <numFmt numFmtId="172" formatCode="#,##0.0_);\(#,##0.0\)"/>
    <numFmt numFmtId="173" formatCode="#,##0.000_);\(#,##0.000\)"/>
  </numFmts>
  <fonts count="63">
    <font>
      <sz val="8"/>
      <name val="Arial"/>
    </font>
    <font>
      <sz val="8"/>
      <name val="Arial"/>
      <family val="2"/>
    </font>
    <font>
      <sz val="10"/>
      <name val="Arial"/>
      <family val="2"/>
    </font>
    <font>
      <sz val="8"/>
      <name val="Arial"/>
      <family val="2"/>
    </font>
    <font>
      <sz val="10"/>
      <name val="Arial"/>
      <family val="2"/>
    </font>
    <font>
      <sz val="12"/>
      <name val="Times New Roman"/>
      <family val="1"/>
    </font>
    <font>
      <sz val="7"/>
      <name val="Arial"/>
      <family val="2"/>
    </font>
    <font>
      <sz val="6"/>
      <name val="Arial"/>
      <family val="2"/>
    </font>
    <font>
      <sz val="9"/>
      <color indexed="9"/>
      <name val="Geneva"/>
    </font>
    <font>
      <b/>
      <sz val="8"/>
      <color indexed="81"/>
      <name val="Tahoma"/>
      <family val="2"/>
    </font>
    <font>
      <sz val="8"/>
      <color indexed="81"/>
      <name val="Tahoma"/>
      <family val="2"/>
    </font>
    <font>
      <b/>
      <sz val="8"/>
      <name val="Arial"/>
      <family val="2"/>
    </font>
    <font>
      <sz val="9"/>
      <name val="Arial"/>
      <family val="2"/>
    </font>
    <font>
      <sz val="12"/>
      <name val="Arial"/>
      <family val="2"/>
    </font>
    <font>
      <b/>
      <sz val="9"/>
      <name val="Arial"/>
      <family val="2"/>
    </font>
    <font>
      <sz val="11"/>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8"/>
      <color theme="9" tint="0.79998168889431442"/>
      <name val="Arial"/>
      <family val="2"/>
    </font>
    <font>
      <sz val="9"/>
      <name val="Calibri"/>
      <family val="2"/>
      <scheme val="minor"/>
    </font>
    <font>
      <sz val="6"/>
      <name val="Calibri"/>
      <family val="2"/>
      <scheme val="minor"/>
    </font>
    <font>
      <b/>
      <sz val="11"/>
      <color theme="6" tint="0.79998168889431442"/>
      <name val="Calibri"/>
      <family val="2"/>
    </font>
    <font>
      <sz val="11"/>
      <color theme="6" tint="0.79998168889431442"/>
      <name val="Calibri"/>
      <family val="2"/>
    </font>
    <font>
      <b/>
      <sz val="8"/>
      <color rgb="FFFF0000"/>
      <name val="Arial"/>
      <family val="2"/>
    </font>
    <font>
      <sz val="10"/>
      <name val="Calibri"/>
      <family val="2"/>
      <scheme val="minor"/>
    </font>
    <font>
      <sz val="11"/>
      <name val="Calibri"/>
      <family val="2"/>
      <scheme val="minor"/>
    </font>
    <font>
      <b/>
      <sz val="11"/>
      <name val="Calibri"/>
      <family val="2"/>
      <scheme val="minor"/>
    </font>
    <font>
      <b/>
      <sz val="10"/>
      <color theme="0"/>
      <name val="Calibri"/>
      <family val="2"/>
    </font>
    <font>
      <sz val="8"/>
      <name val="Arial"/>
      <family val="2"/>
    </font>
    <font>
      <b/>
      <sz val="11"/>
      <color theme="1" tint="0.249977111117893"/>
      <name val="Calibri"/>
      <family val="2"/>
    </font>
    <font>
      <sz val="8"/>
      <name val="Arial"/>
      <family val="2"/>
    </font>
    <font>
      <sz val="11"/>
      <color theme="1"/>
      <name val="Calibri"/>
      <family val="2"/>
    </font>
    <font>
      <b/>
      <sz val="18"/>
      <color theme="1"/>
      <name val="Calibri"/>
      <family val="2"/>
    </font>
    <font>
      <sz val="16"/>
      <color theme="1"/>
      <name val="Calibri"/>
      <family val="2"/>
    </font>
    <font>
      <sz val="12"/>
      <color theme="1"/>
      <name val="Calibri"/>
      <family val="2"/>
    </font>
    <font>
      <u/>
      <sz val="8"/>
      <color theme="10"/>
      <name val="Arial"/>
      <family val="2"/>
    </font>
    <font>
      <sz val="11"/>
      <color indexed="63"/>
      <name val="Arial"/>
      <family val="2"/>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u/>
      <sz val="10"/>
      <color theme="10"/>
      <name val="Arial"/>
      <family val="2"/>
    </font>
    <font>
      <b/>
      <sz val="10"/>
      <name val="Calibri"/>
      <family val="2"/>
      <scheme val="minor"/>
    </font>
    <font>
      <b/>
      <sz val="12"/>
      <color theme="0"/>
      <name val="Calibri"/>
      <family val="2"/>
    </font>
    <font>
      <b/>
      <sz val="18"/>
      <color rgb="FFE6706A"/>
      <name val="Calibri"/>
      <family val="2"/>
    </font>
    <font>
      <sz val="9"/>
      <name val="Calibri"/>
      <family val="2"/>
    </font>
    <font>
      <b/>
      <sz val="9"/>
      <name val="Calibri"/>
      <family val="2"/>
    </font>
    <font>
      <b/>
      <u/>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b/>
      <sz val="9"/>
      <color theme="2"/>
      <name val="Calibri"/>
      <family val="2"/>
    </font>
    <font>
      <b/>
      <sz val="9"/>
      <color theme="2"/>
      <name val="Calibri"/>
      <family val="2"/>
      <scheme val="minor"/>
    </font>
    <font>
      <sz val="9"/>
      <color theme="2"/>
      <name val="Calibri"/>
      <family val="2"/>
      <scheme val="minor"/>
    </font>
    <font>
      <b/>
      <sz val="8"/>
      <color rgb="FFC00000"/>
      <name val="Calibri"/>
      <family val="2"/>
      <scheme val="minor"/>
    </font>
    <font>
      <sz val="9"/>
      <color theme="2" tint="-9.9978637043366805E-2"/>
      <name val="Calibri"/>
      <family val="2"/>
      <scheme val="minor"/>
    </font>
    <font>
      <sz val="16"/>
      <name val="Calibri"/>
      <family val="2"/>
      <scheme val="minor"/>
    </font>
    <font>
      <b/>
      <sz val="9"/>
      <color rgb="FFFACF32"/>
      <name val="Calibri"/>
      <family val="2"/>
      <scheme val="minor"/>
    </font>
  </fonts>
  <fills count="41">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54"/>
        <bgColor indexed="64"/>
      </patternFill>
    </fill>
    <fill>
      <patternFill patternType="solid">
        <fgColor indexed="35"/>
        <bgColor indexed="64"/>
      </patternFill>
    </fill>
    <fill>
      <patternFill patternType="solid">
        <fgColor indexed="24"/>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79CD"/>
        <bgColor indexed="64"/>
      </patternFill>
    </fill>
    <fill>
      <patternFill patternType="solid">
        <fgColor theme="0" tint="-0.249977111117893"/>
        <bgColor indexed="64"/>
      </patternFill>
    </fill>
    <fill>
      <patternFill patternType="solid">
        <fgColor rgb="FFE6706A"/>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55A5A9"/>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rgb="FFF2F2F2"/>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CDCDCD"/>
        <bgColor indexed="64"/>
      </patternFill>
    </fill>
    <fill>
      <patternFill patternType="solid">
        <fgColor rgb="FFB8E0E4"/>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749992370372631"/>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29">
    <xf numFmtId="0" fontId="0" fillId="0" borderId="0"/>
    <xf numFmtId="0" fontId="8" fillId="0" borderId="0">
      <protection locked="0"/>
    </xf>
    <xf numFmtId="0" fontId="5" fillId="0" borderId="0"/>
    <xf numFmtId="0" fontId="4" fillId="0" borderId="0"/>
    <xf numFmtId="0" fontId="2" fillId="0" borderId="0"/>
    <xf numFmtId="0" fontId="2" fillId="0" borderId="0"/>
    <xf numFmtId="0" fontId="3" fillId="0" borderId="0"/>
    <xf numFmtId="0" fontId="5" fillId="0" borderId="0"/>
    <xf numFmtId="0" fontId="2" fillId="0" borderId="0"/>
    <xf numFmtId="0" fontId="2" fillId="0" borderId="0"/>
    <xf numFmtId="43" fontId="30" fillId="0" borderId="0" applyFont="0" applyFill="0" applyBorder="0" applyAlignment="0" applyProtection="0"/>
    <xf numFmtId="0" fontId="1" fillId="0" borderId="0"/>
    <xf numFmtId="43" fontId="1" fillId="0" borderId="0" applyFont="0" applyFill="0" applyBorder="0" applyAlignment="0" applyProtection="0"/>
    <xf numFmtId="9" fontId="32" fillId="0" borderId="0" applyFont="0" applyFill="0" applyBorder="0" applyAlignment="0" applyProtection="0"/>
    <xf numFmtId="0" fontId="33" fillId="0" borderId="0"/>
    <xf numFmtId="0" fontId="37" fillId="0" borderId="0" applyNumberFormat="0" applyFill="0" applyBorder="0" applyAlignment="0" applyProtection="0">
      <alignment vertical="top"/>
      <protection locked="0"/>
    </xf>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4" fillId="0" borderId="0" applyNumberFormat="0" applyFill="0" applyBorder="0" applyAlignment="0" applyProtection="0">
      <alignment vertical="top"/>
      <protection locked="0"/>
    </xf>
    <xf numFmtId="0" fontId="42" fillId="0" borderId="0"/>
    <xf numFmtId="0" fontId="41" fillId="0" borderId="0"/>
    <xf numFmtId="0" fontId="43" fillId="0" borderId="0"/>
    <xf numFmtId="9" fontId="41" fillId="0" borderId="0" applyFont="0" applyFill="0" applyBorder="0" applyAlignment="0" applyProtection="0"/>
    <xf numFmtId="9" fontId="41" fillId="0" borderId="0" applyFont="0" applyFill="0" applyBorder="0" applyAlignment="0" applyProtection="0"/>
    <xf numFmtId="0" fontId="2" fillId="0" borderId="0"/>
  </cellStyleXfs>
  <cellXfs count="553">
    <xf numFmtId="0" fontId="0" fillId="0" borderId="0" xfId="0"/>
    <xf numFmtId="38" fontId="3" fillId="0" borderId="0" xfId="0" applyNumberFormat="1" applyFont="1" applyAlignment="1">
      <alignment horizontal="center"/>
    </xf>
    <xf numFmtId="0" fontId="0" fillId="0" borderId="0" xfId="0" applyAlignment="1">
      <alignment horizontal="center"/>
    </xf>
    <xf numFmtId="0" fontId="7"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4" applyFont="1"/>
    <xf numFmtId="0" fontId="3" fillId="0" borderId="0" xfId="4" applyFont="1" applyFill="1" applyBorder="1" applyAlignment="1">
      <alignment horizontal="center"/>
    </xf>
    <xf numFmtId="0" fontId="3" fillId="0" borderId="0" xfId="4" applyFont="1" applyFill="1" applyBorder="1"/>
    <xf numFmtId="0" fontId="2" fillId="0" borderId="0" xfId="4"/>
    <xf numFmtId="0" fontId="0" fillId="0" borderId="0" xfId="0" applyAlignment="1">
      <alignment horizontal="left"/>
    </xf>
    <xf numFmtId="38" fontId="3" fillId="0" borderId="0" xfId="4" applyNumberFormat="1" applyFont="1" applyFill="1" applyBorder="1" applyAlignment="1">
      <alignment horizontal="center"/>
    </xf>
    <xf numFmtId="0" fontId="3" fillId="0" borderId="11" xfId="4" applyFont="1" applyBorder="1"/>
    <xf numFmtId="0" fontId="12" fillId="0" borderId="0" xfId="4" applyFont="1" applyFill="1" applyBorder="1"/>
    <xf numFmtId="0" fontId="13" fillId="0" borderId="0" xfId="4" applyFont="1"/>
    <xf numFmtId="37" fontId="0" fillId="0" borderId="0" xfId="0" applyNumberFormat="1" applyAlignment="1">
      <alignment horizontal="center"/>
    </xf>
    <xf numFmtId="39" fontId="0" fillId="0" borderId="0" xfId="0" applyNumberFormat="1" applyAlignment="1">
      <alignment horizontal="center"/>
    </xf>
    <xf numFmtId="0" fontId="2" fillId="0" borderId="0" xfId="4" applyFill="1" applyBorder="1"/>
    <xf numFmtId="37" fontId="3" fillId="0" borderId="0" xfId="4" applyNumberFormat="1" applyFont="1" applyFill="1" applyBorder="1" applyAlignment="1">
      <alignment horizontal="center"/>
    </xf>
    <xf numFmtId="38" fontId="2" fillId="0" borderId="0" xfId="4" applyNumberFormat="1"/>
    <xf numFmtId="0" fontId="2" fillId="0" borderId="0" xfId="4" applyBorder="1"/>
    <xf numFmtId="0" fontId="2" fillId="0" borderId="1" xfId="4" applyBorder="1"/>
    <xf numFmtId="0" fontId="1" fillId="0" borderId="0" xfId="0" applyFont="1" applyAlignment="1">
      <alignment horizontal="center"/>
    </xf>
    <xf numFmtId="0" fontId="15" fillId="0" borderId="0" xfId="0" applyFont="1" applyAlignment="1">
      <alignment horizontal="left" vertical="top"/>
    </xf>
    <xf numFmtId="0" fontId="15" fillId="0" borderId="0" xfId="0" applyFont="1" applyAlignment="1">
      <alignment horizontal="center" vertical="center" wrapText="1"/>
    </xf>
    <xf numFmtId="0" fontId="15" fillId="0" borderId="0" xfId="3" applyFont="1" applyAlignment="1">
      <alignment vertical="center" wrapText="1"/>
    </xf>
    <xf numFmtId="0" fontId="15" fillId="0" borderId="0" xfId="3" applyFont="1" applyAlignment="1">
      <alignment horizontal="center" vertical="center" wrapText="1"/>
    </xf>
    <xf numFmtId="0" fontId="15" fillId="0" borderId="0" xfId="0" applyFont="1"/>
    <xf numFmtId="0" fontId="15" fillId="0" borderId="0" xfId="0" applyFont="1" applyAlignment="1">
      <alignment horizontal="center"/>
    </xf>
    <xf numFmtId="0" fontId="15" fillId="0" borderId="0" xfId="0" applyFont="1" applyAlignment="1"/>
    <xf numFmtId="0" fontId="15" fillId="0" borderId="0" xfId="3" applyFont="1" applyAlignment="1">
      <alignment horizontal="center"/>
    </xf>
    <xf numFmtId="1" fontId="15" fillId="0" borderId="0" xfId="0" applyNumberFormat="1" applyFont="1" applyAlignment="1">
      <alignment horizontal="center"/>
    </xf>
    <xf numFmtId="0" fontId="15" fillId="0" borderId="0" xfId="0" applyFont="1" applyAlignment="1">
      <alignment vertical="top"/>
    </xf>
    <xf numFmtId="0" fontId="15" fillId="0" borderId="0" xfId="5" applyFont="1" applyAlignment="1">
      <alignment horizontal="center"/>
    </xf>
    <xf numFmtId="2" fontId="15" fillId="0" borderId="0" xfId="0" applyNumberFormat="1" applyFont="1" applyAlignment="1">
      <alignment horizontal="center"/>
    </xf>
    <xf numFmtId="40" fontId="15" fillId="0" borderId="0" xfId="3" applyNumberFormat="1" applyFont="1" applyAlignment="1">
      <alignment horizontal="center"/>
    </xf>
    <xf numFmtId="38" fontId="15" fillId="0" borderId="0" xfId="3" applyNumberFormat="1" applyFont="1" applyAlignment="1">
      <alignment horizontal="center"/>
    </xf>
    <xf numFmtId="1" fontId="15" fillId="0" borderId="0" xfId="0" applyNumberFormat="1" applyFont="1"/>
    <xf numFmtId="0" fontId="3" fillId="5" borderId="1" xfId="4" applyFont="1" applyFill="1" applyBorder="1" applyAlignment="1">
      <alignment horizontal="center"/>
    </xf>
    <xf numFmtId="0" fontId="3" fillId="5" borderId="10" xfId="4" applyFont="1" applyFill="1" applyBorder="1" applyAlignment="1">
      <alignment horizontal="center"/>
    </xf>
    <xf numFmtId="0" fontId="2" fillId="5" borderId="13" xfId="4" applyFont="1" applyFill="1" applyBorder="1"/>
    <xf numFmtId="0" fontId="2" fillId="5" borderId="0" xfId="4" applyFont="1" applyFill="1" applyBorder="1"/>
    <xf numFmtId="0" fontId="2" fillId="5" borderId="0" xfId="4" applyFill="1" applyBorder="1"/>
    <xf numFmtId="0" fontId="6" fillId="5" borderId="0" xfId="4" applyFont="1" applyFill="1" applyBorder="1" applyAlignment="1">
      <alignment horizontal="center" vertical="center"/>
    </xf>
    <xf numFmtId="0" fontId="6" fillId="5" borderId="14" xfId="4" applyFont="1" applyFill="1" applyBorder="1" applyAlignment="1">
      <alignment horizontal="center" vertical="center"/>
    </xf>
    <xf numFmtId="0" fontId="2" fillId="5" borderId="9" xfId="4" applyFont="1" applyFill="1" applyBorder="1"/>
    <xf numFmtId="0" fontId="2" fillId="5" borderId="1" xfId="4" applyFont="1" applyFill="1" applyBorder="1"/>
    <xf numFmtId="0" fontId="2" fillId="5" borderId="1" xfId="4" applyFill="1" applyBorder="1"/>
    <xf numFmtId="0" fontId="16" fillId="6" borderId="11" xfId="4" applyFont="1" applyFill="1" applyBorder="1" applyAlignment="1">
      <alignment horizontal="left"/>
    </xf>
    <xf numFmtId="0" fontId="17" fillId="6" borderId="11" xfId="4" applyFont="1" applyFill="1" applyBorder="1"/>
    <xf numFmtId="0" fontId="18" fillId="6" borderId="12" xfId="4" applyFont="1" applyFill="1" applyBorder="1" applyAlignment="1">
      <alignment horizontal="centerContinuous"/>
    </xf>
    <xf numFmtId="0" fontId="16" fillId="6" borderId="1" xfId="4" applyFont="1" applyFill="1" applyBorder="1" applyAlignment="1">
      <alignment horizontal="left"/>
    </xf>
    <xf numFmtId="0" fontId="17" fillId="6" borderId="1" xfId="4" applyFont="1" applyFill="1" applyBorder="1"/>
    <xf numFmtId="0" fontId="18" fillId="6" borderId="10" xfId="4" applyFont="1" applyFill="1" applyBorder="1" applyAlignment="1">
      <alignment horizontal="centerContinuous"/>
    </xf>
    <xf numFmtId="0" fontId="1" fillId="0" borderId="0" xfId="0" applyFont="1" applyAlignment="1">
      <alignment horizontal="left"/>
    </xf>
    <xf numFmtId="0" fontId="21" fillId="0" borderId="0" xfId="0" applyFont="1" applyAlignment="1">
      <alignment horizontal="center"/>
    </xf>
    <xf numFmtId="0" fontId="21" fillId="0" borderId="0" xfId="0" applyFont="1"/>
    <xf numFmtId="0" fontId="21" fillId="0" borderId="0" xfId="0" applyFont="1" applyAlignment="1">
      <alignment horizontal="center" wrapText="1"/>
    </xf>
    <xf numFmtId="164" fontId="21" fillId="0" borderId="0" xfId="0" applyNumberFormat="1" applyFont="1" applyAlignment="1">
      <alignment horizontal="center"/>
    </xf>
    <xf numFmtId="165" fontId="21" fillId="0" borderId="0" xfId="0" applyNumberFormat="1" applyFont="1" applyAlignment="1">
      <alignment horizontal="center"/>
    </xf>
    <xf numFmtId="40" fontId="21" fillId="0" borderId="0" xfId="0" applyNumberFormat="1" applyFont="1" applyAlignment="1">
      <alignment horizontal="center"/>
    </xf>
    <xf numFmtId="38" fontId="21" fillId="0" borderId="0" xfId="0" applyNumberFormat="1" applyFont="1" applyAlignment="1">
      <alignment horizontal="center"/>
    </xf>
    <xf numFmtId="38" fontId="21" fillId="0" borderId="0" xfId="0" applyNumberFormat="1" applyFont="1" applyFill="1" applyAlignment="1">
      <alignment horizontal="center"/>
    </xf>
    <xf numFmtId="38" fontId="21" fillId="0" borderId="0" xfId="0" applyNumberFormat="1" applyFont="1"/>
    <xf numFmtId="0" fontId="21" fillId="0" borderId="0" xfId="0" applyFont="1" applyFill="1" applyAlignment="1">
      <alignment horizontal="center"/>
    </xf>
    <xf numFmtId="0" fontId="21" fillId="0" borderId="0" xfId="0" applyFont="1" applyFill="1"/>
    <xf numFmtId="165" fontId="21" fillId="0" borderId="0" xfId="0" applyNumberFormat="1" applyFont="1" applyFill="1" applyAlignment="1">
      <alignment horizontal="center"/>
    </xf>
    <xf numFmtId="38" fontId="21" fillId="0" borderId="0" xfId="0" applyNumberFormat="1" applyFont="1" applyFill="1"/>
    <xf numFmtId="0" fontId="22" fillId="0" borderId="0" xfId="0" applyFont="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3" fillId="8" borderId="3" xfId="4" applyFont="1" applyFill="1" applyBorder="1" applyAlignment="1">
      <alignment horizontal="center"/>
    </xf>
    <xf numFmtId="0" fontId="3" fillId="8" borderId="4" xfId="4" applyFont="1" applyFill="1" applyBorder="1" applyAlignment="1">
      <alignment horizontal="center"/>
    </xf>
    <xf numFmtId="0" fontId="3" fillId="8" borderId="5" xfId="4" applyFont="1" applyFill="1" applyBorder="1" applyAlignment="1">
      <alignment horizontal="center"/>
    </xf>
    <xf numFmtId="0" fontId="20" fillId="12" borderId="3" xfId="0" applyFont="1" applyFill="1" applyBorder="1" applyAlignment="1">
      <alignment horizontal="center"/>
    </xf>
    <xf numFmtId="0" fontId="20" fillId="12" borderId="4" xfId="0" applyFont="1" applyFill="1" applyBorder="1" applyAlignment="1">
      <alignment horizontal="center"/>
    </xf>
    <xf numFmtId="0" fontId="20" fillId="12" borderId="5" xfId="0" applyFont="1" applyFill="1" applyBorder="1" applyAlignment="1">
      <alignment horizontal="center"/>
    </xf>
    <xf numFmtId="0" fontId="20" fillId="12" borderId="8" xfId="0" applyFont="1" applyFill="1" applyBorder="1" applyAlignment="1">
      <alignment horizontal="center"/>
    </xf>
    <xf numFmtId="0" fontId="23" fillId="4" borderId="11" xfId="2" applyFont="1" applyFill="1" applyBorder="1" applyAlignment="1">
      <alignment horizontal="center" vertical="top"/>
    </xf>
    <xf numFmtId="0" fontId="23" fillId="4" borderId="1" xfId="2" applyFont="1" applyFill="1" applyBorder="1" applyAlignment="1">
      <alignment horizontal="center" vertical="top"/>
    </xf>
    <xf numFmtId="0" fontId="23" fillId="4" borderId="1" xfId="2" applyFont="1" applyFill="1" applyBorder="1" applyAlignment="1">
      <alignment horizontal="left" vertical="top"/>
    </xf>
    <xf numFmtId="0" fontId="23" fillId="4" borderId="3" xfId="0" applyFont="1" applyFill="1" applyBorder="1" applyAlignment="1">
      <alignment horizontal="center" vertical="center" wrapText="1"/>
    </xf>
    <xf numFmtId="0" fontId="24" fillId="4" borderId="4" xfId="0" applyFont="1" applyFill="1" applyBorder="1"/>
    <xf numFmtId="0" fontId="24" fillId="4" borderId="5" xfId="0" applyFont="1" applyFill="1" applyBorder="1"/>
    <xf numFmtId="0" fontId="15" fillId="11" borderId="1" xfId="2" applyFont="1" applyFill="1" applyBorder="1" applyAlignment="1">
      <alignment horizontal="center" vertical="top"/>
    </xf>
    <xf numFmtId="0" fontId="15" fillId="11" borderId="8" xfId="2" applyFont="1" applyFill="1" applyBorder="1" applyAlignment="1">
      <alignment horizontal="center" vertical="center" wrapText="1"/>
    </xf>
    <xf numFmtId="0" fontId="21" fillId="13" borderId="15" xfId="0" applyFont="1" applyFill="1" applyBorder="1" applyAlignment="1">
      <alignment horizontal="center"/>
    </xf>
    <xf numFmtId="0" fontId="21" fillId="13" borderId="11" xfId="0" applyFont="1" applyFill="1" applyBorder="1" applyAlignment="1">
      <alignment horizontal="center"/>
    </xf>
    <xf numFmtId="0" fontId="21" fillId="13" borderId="13" xfId="0" applyFont="1" applyFill="1" applyBorder="1" applyAlignment="1">
      <alignment horizontal="center"/>
    </xf>
    <xf numFmtId="0" fontId="21" fillId="13" borderId="0" xfId="0" applyFont="1" applyFill="1" applyBorder="1" applyAlignment="1">
      <alignment horizontal="center"/>
    </xf>
    <xf numFmtId="0" fontId="21" fillId="13" borderId="9" xfId="0" applyFont="1" applyFill="1" applyBorder="1" applyAlignment="1">
      <alignment horizontal="center"/>
    </xf>
    <xf numFmtId="0" fontId="21" fillId="13" borderId="1" xfId="0" applyFont="1" applyFill="1" applyBorder="1" applyAlignment="1">
      <alignment horizontal="center"/>
    </xf>
    <xf numFmtId="0" fontId="21" fillId="14" borderId="6" xfId="0" applyFont="1" applyFill="1" applyBorder="1" applyAlignment="1">
      <alignment horizontal="center"/>
    </xf>
    <xf numFmtId="0" fontId="21" fillId="14" borderId="2" xfId="0" applyFont="1" applyFill="1" applyBorder="1"/>
    <xf numFmtId="165" fontId="21" fillId="14" borderId="2" xfId="0" applyNumberFormat="1" applyFont="1" applyFill="1" applyBorder="1" applyAlignment="1">
      <alignment horizontal="center"/>
    </xf>
    <xf numFmtId="0" fontId="0" fillId="16" borderId="0" xfId="0" applyFill="1" applyAlignment="1">
      <alignment horizontal="center"/>
    </xf>
    <xf numFmtId="0" fontId="0" fillId="16" borderId="0" xfId="0" applyFill="1" applyAlignment="1">
      <alignment horizontal="left"/>
    </xf>
    <xf numFmtId="0" fontId="21" fillId="0" borderId="0" xfId="0" applyFont="1" applyAlignment="1">
      <alignment horizontal="center" vertical="top"/>
    </xf>
    <xf numFmtId="0" fontId="28" fillId="3" borderId="2" xfId="4" applyFont="1" applyFill="1" applyBorder="1" applyAlignment="1">
      <alignment horizontal="center"/>
    </xf>
    <xf numFmtId="0" fontId="28" fillId="3" borderId="2" xfId="4" applyFont="1" applyFill="1" applyBorder="1"/>
    <xf numFmtId="0" fontId="28" fillId="3" borderId="7" xfId="4" applyFont="1" applyFill="1" applyBorder="1" applyAlignment="1">
      <alignment horizontal="center"/>
    </xf>
    <xf numFmtId="0" fontId="28" fillId="0" borderId="0" xfId="4" applyFont="1"/>
    <xf numFmtId="39" fontId="15" fillId="0" borderId="0" xfId="4" applyNumberFormat="1" applyFont="1"/>
    <xf numFmtId="0" fontId="28" fillId="3" borderId="6" xfId="4" applyFont="1" applyFill="1" applyBorder="1"/>
    <xf numFmtId="0" fontId="28" fillId="0" borderId="0" xfId="4" applyFont="1" applyAlignment="1">
      <alignment horizontal="center"/>
    </xf>
    <xf numFmtId="0" fontId="20" fillId="18" borderId="3" xfId="0" applyFont="1" applyFill="1" applyBorder="1" applyAlignment="1">
      <alignment horizontal="center"/>
    </xf>
    <xf numFmtId="0" fontId="20" fillId="18" borderId="4" xfId="0" applyFont="1" applyFill="1" applyBorder="1" applyAlignment="1">
      <alignment horizontal="center"/>
    </xf>
    <xf numFmtId="0" fontId="20" fillId="18" borderId="5" xfId="0" applyFont="1" applyFill="1" applyBorder="1" applyAlignment="1">
      <alignment horizontal="center"/>
    </xf>
    <xf numFmtId="37" fontId="21" fillId="0" borderId="0" xfId="0" applyNumberFormat="1" applyFont="1" applyAlignment="1">
      <alignment horizontal="center" vertical="center"/>
    </xf>
    <xf numFmtId="37" fontId="21" fillId="0" borderId="0" xfId="0" applyNumberFormat="1" applyFont="1" applyFill="1" applyAlignment="1">
      <alignment horizontal="center" vertical="center"/>
    </xf>
    <xf numFmtId="40" fontId="15" fillId="0" borderId="0" xfId="0" applyNumberFormat="1" applyFont="1"/>
    <xf numFmtId="38" fontId="15" fillId="0" borderId="0" xfId="0" applyNumberFormat="1" applyFont="1"/>
    <xf numFmtId="0" fontId="28" fillId="3" borderId="11" xfId="4" applyFont="1" applyFill="1" applyBorder="1" applyAlignment="1">
      <alignment horizontal="center"/>
    </xf>
    <xf numFmtId="0" fontId="23" fillId="4" borderId="1" xfId="2" applyFont="1" applyFill="1" applyBorder="1" applyAlignment="1">
      <alignment horizontal="center" vertical="top" wrapText="1"/>
    </xf>
    <xf numFmtId="0" fontId="23" fillId="4" borderId="11" xfId="2" applyFont="1" applyFill="1" applyBorder="1" applyAlignment="1">
      <alignment horizontal="center"/>
    </xf>
    <xf numFmtId="0" fontId="23" fillId="4" borderId="11" xfId="2" applyFont="1" applyFill="1" applyBorder="1" applyAlignment="1">
      <alignment horizontal="center" wrapText="1"/>
    </xf>
    <xf numFmtId="0" fontId="34" fillId="0" borderId="0" xfId="14" applyFont="1" applyAlignment="1">
      <alignment horizontal="left" vertical="center"/>
    </xf>
    <xf numFmtId="0" fontId="33" fillId="0" borderId="0" xfId="14"/>
    <xf numFmtId="0" fontId="35" fillId="0" borderId="0" xfId="14" applyFont="1" applyAlignment="1">
      <alignment horizontal="left" vertical="center"/>
    </xf>
    <xf numFmtId="0" fontId="36" fillId="0" borderId="0" xfId="14" applyFont="1" applyAlignment="1">
      <alignment horizontal="left" vertical="center"/>
    </xf>
    <xf numFmtId="0" fontId="33" fillId="0" borderId="0" xfId="14" applyAlignment="1">
      <alignment horizontal="center"/>
    </xf>
    <xf numFmtId="2" fontId="33" fillId="0" borderId="0" xfId="14" applyNumberFormat="1" applyAlignment="1">
      <alignment horizontal="center"/>
    </xf>
    <xf numFmtId="165" fontId="21" fillId="14" borderId="2" xfId="0" quotePrefix="1" applyNumberFormat="1" applyFont="1" applyFill="1" applyBorder="1" applyAlignment="1">
      <alignment horizontal="center"/>
    </xf>
    <xf numFmtId="0" fontId="26" fillId="0" borderId="0" xfId="0" applyFont="1" applyAlignment="1">
      <alignment horizontal="center"/>
    </xf>
    <xf numFmtId="3" fontId="0" fillId="0" borderId="0" xfId="0" applyNumberFormat="1" applyAlignment="1">
      <alignment horizontal="center"/>
    </xf>
    <xf numFmtId="0" fontId="27" fillId="0" borderId="0" xfId="0" applyFont="1" applyAlignment="1">
      <alignment vertical="center"/>
    </xf>
    <xf numFmtId="0" fontId="27" fillId="0" borderId="0" xfId="0" applyFont="1" applyAlignment="1">
      <alignment horizontal="center" vertic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1" xfId="4" applyFont="1" applyFill="1" applyBorder="1" applyAlignment="1">
      <alignment horizontal="center"/>
    </xf>
    <xf numFmtId="37" fontId="3" fillId="0" borderId="0" xfId="4" applyNumberFormat="1" applyFont="1" applyAlignment="1">
      <alignment horizontal="center"/>
    </xf>
    <xf numFmtId="2" fontId="33" fillId="0" borderId="1" xfId="14" applyNumberFormat="1" applyBorder="1" applyAlignment="1">
      <alignment horizontal="center"/>
    </xf>
    <xf numFmtId="0" fontId="33" fillId="0" borderId="1" xfId="14" applyBorder="1"/>
    <xf numFmtId="0" fontId="33" fillId="0" borderId="0" xfId="14" applyAlignment="1">
      <alignment horizontal="left" indent="1"/>
    </xf>
    <xf numFmtId="2" fontId="33" fillId="0" borderId="0" xfId="14" applyNumberFormat="1" applyAlignment="1">
      <alignment horizontal="left" indent="1"/>
    </xf>
    <xf numFmtId="0" fontId="33" fillId="0" borderId="0" xfId="14" quotePrefix="1" applyAlignment="1">
      <alignment horizontal="left" indent="3"/>
    </xf>
    <xf numFmtId="0" fontId="37" fillId="0" borderId="0" xfId="15" quotePrefix="1" applyAlignment="1" applyProtection="1">
      <alignment horizontal="left" indent="3"/>
    </xf>
    <xf numFmtId="0" fontId="1" fillId="16" borderId="0" xfId="0" applyFont="1" applyFill="1" applyAlignment="1">
      <alignment horizontal="center"/>
    </xf>
    <xf numFmtId="0" fontId="0" fillId="8" borderId="12" xfId="0" applyFill="1" applyBorder="1" applyAlignment="1">
      <alignment horizontal="center"/>
    </xf>
    <xf numFmtId="0" fontId="0" fillId="8" borderId="14" xfId="0" applyFill="1" applyBorder="1" applyAlignment="1">
      <alignment horizontal="center"/>
    </xf>
    <xf numFmtId="0" fontId="0" fillId="8" borderId="10" xfId="0" applyFill="1" applyBorder="1" applyAlignment="1">
      <alignment horizontal="center"/>
    </xf>
    <xf numFmtId="0" fontId="0" fillId="8" borderId="0" xfId="0" applyFill="1" applyBorder="1" applyAlignment="1">
      <alignment horizontal="center"/>
    </xf>
    <xf numFmtId="0" fontId="0" fillId="8" borderId="15"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left"/>
    </xf>
    <xf numFmtId="0" fontId="0" fillId="8" borderId="13" xfId="0" applyFill="1" applyBorder="1" applyAlignment="1">
      <alignment horizontal="center"/>
    </xf>
    <xf numFmtId="0" fontId="0" fillId="8" borderId="14" xfId="0" applyFill="1" applyBorder="1" applyAlignment="1">
      <alignment horizontal="left"/>
    </xf>
    <xf numFmtId="0" fontId="1" fillId="8" borderId="9" xfId="0" applyFont="1" applyFill="1" applyBorder="1" applyAlignment="1">
      <alignment horizontal="center"/>
    </xf>
    <xf numFmtId="0" fontId="0" fillId="8" borderId="1" xfId="0" applyFill="1" applyBorder="1" applyAlignment="1">
      <alignment horizontal="center"/>
    </xf>
    <xf numFmtId="0" fontId="0" fillId="8" borderId="10" xfId="0" applyFill="1" applyBorder="1" applyAlignment="1">
      <alignment horizontal="left"/>
    </xf>
    <xf numFmtId="39" fontId="21" fillId="0" borderId="0" xfId="0" applyNumberFormat="1" applyFont="1" applyAlignment="1">
      <alignment horizontal="center" vertical="center"/>
    </xf>
    <xf numFmtId="0" fontId="19" fillId="6" borderId="15" xfId="4" applyFont="1" applyFill="1" applyBorder="1" applyAlignment="1">
      <alignment horizontal="left" vertical="top"/>
    </xf>
    <xf numFmtId="37" fontId="3" fillId="16" borderId="2" xfId="4" applyNumberFormat="1" applyFont="1" applyFill="1" applyBorder="1" applyAlignment="1">
      <alignment horizontal="center"/>
    </xf>
    <xf numFmtId="0" fontId="3" fillId="16" borderId="2" xfId="4" applyFont="1" applyFill="1" applyBorder="1"/>
    <xf numFmtId="0" fontId="3" fillId="16" borderId="2" xfId="4" applyFont="1" applyFill="1" applyBorder="1" applyAlignment="1">
      <alignment horizontal="center"/>
    </xf>
    <xf numFmtId="0" fontId="2" fillId="16" borderId="2" xfId="4" applyFill="1" applyBorder="1"/>
    <xf numFmtId="37" fontId="1" fillId="16" borderId="2" xfId="4" applyNumberFormat="1" applyFont="1" applyFill="1" applyBorder="1" applyAlignment="1">
      <alignment horizontal="right" vertical="center" indent="1"/>
    </xf>
    <xf numFmtId="0" fontId="2" fillId="5" borderId="15" xfId="4" applyFont="1" applyFill="1" applyBorder="1"/>
    <xf numFmtId="0" fontId="2" fillId="5" borderId="11" xfId="4" applyFont="1" applyFill="1" applyBorder="1"/>
    <xf numFmtId="0" fontId="2" fillId="5" borderId="11" xfId="4" applyFill="1" applyBorder="1"/>
    <xf numFmtId="0" fontId="6" fillId="5" borderId="11" xfId="4" applyFont="1" applyFill="1" applyBorder="1" applyAlignment="1">
      <alignment horizontal="center"/>
    </xf>
    <xf numFmtId="0" fontId="6" fillId="5" borderId="12" xfId="4" applyFont="1" applyFill="1" applyBorder="1" applyAlignment="1">
      <alignment horizontal="center"/>
    </xf>
    <xf numFmtId="0" fontId="6" fillId="5" borderId="1" xfId="4" applyFont="1" applyFill="1" applyBorder="1" applyAlignment="1">
      <alignment horizontal="center" vertical="center"/>
    </xf>
    <xf numFmtId="0" fontId="6" fillId="5" borderId="10" xfId="4" applyFont="1" applyFill="1" applyBorder="1" applyAlignment="1">
      <alignment horizontal="center" vertical="center"/>
    </xf>
    <xf numFmtId="0" fontId="38" fillId="6" borderId="9" xfId="4" applyFont="1" applyFill="1" applyBorder="1" applyAlignment="1">
      <alignment horizontal="left" vertical="top" indent="1"/>
    </xf>
    <xf numFmtId="0" fontId="0" fillId="0" borderId="0" xfId="0" applyAlignment="1">
      <alignment horizontal="center" wrapText="1"/>
    </xf>
    <xf numFmtId="0" fontId="6" fillId="16" borderId="6" xfId="4" applyFont="1" applyFill="1" applyBorder="1" applyAlignment="1">
      <alignment vertical="center"/>
    </xf>
    <xf numFmtId="0" fontId="45" fillId="0" borderId="0" xfId="15" quotePrefix="1" applyFont="1" applyAlignment="1" applyProtection="1">
      <alignment horizontal="left" indent="3"/>
    </xf>
    <xf numFmtId="0" fontId="47" fillId="20" borderId="0" xfId="14" applyFont="1" applyFill="1" applyAlignment="1">
      <alignment vertical="center"/>
    </xf>
    <xf numFmtId="0" fontId="29" fillId="20" borderId="0" xfId="14" applyFont="1" applyFill="1" applyAlignment="1">
      <alignment horizontal="center"/>
    </xf>
    <xf numFmtId="0" fontId="29" fillId="20" borderId="0" xfId="14" applyFont="1" applyFill="1" applyAlignment="1">
      <alignment horizontal="center" wrapText="1"/>
    </xf>
    <xf numFmtId="0" fontId="43" fillId="0" borderId="0" xfId="14" applyFont="1" applyAlignment="1">
      <alignment horizontal="center"/>
    </xf>
    <xf numFmtId="2" fontId="43" fillId="0" borderId="0" xfId="14" applyNumberFormat="1" applyFont="1" applyAlignment="1">
      <alignment horizontal="center"/>
    </xf>
    <xf numFmtId="0" fontId="48" fillId="0" borderId="1" xfId="14" applyFont="1" applyFill="1" applyBorder="1" applyAlignment="1">
      <alignment horizontal="left"/>
    </xf>
    <xf numFmtId="0" fontId="49" fillId="0" borderId="0" xfId="4" applyFont="1"/>
    <xf numFmtId="0" fontId="49" fillId="0" borderId="0" xfId="4" applyFont="1" applyAlignment="1">
      <alignment horizontal="center"/>
    </xf>
    <xf numFmtId="0" fontId="49" fillId="0" borderId="0" xfId="4" applyFont="1" applyFill="1" applyBorder="1" applyAlignment="1">
      <alignment horizontal="center"/>
    </xf>
    <xf numFmtId="0" fontId="49" fillId="22" borderId="15" xfId="4" applyFont="1" applyFill="1" applyBorder="1" applyAlignment="1">
      <alignment horizontal="center"/>
    </xf>
    <xf numFmtId="0" fontId="49" fillId="22" borderId="12" xfId="4" applyFont="1" applyFill="1" applyBorder="1" applyAlignment="1">
      <alignment horizontal="center"/>
    </xf>
    <xf numFmtId="0" fontId="49" fillId="22" borderId="3" xfId="4" applyFont="1" applyFill="1" applyBorder="1" applyAlignment="1">
      <alignment horizontal="center"/>
    </xf>
    <xf numFmtId="0" fontId="49" fillId="22" borderId="13" xfId="4" applyFont="1" applyFill="1" applyBorder="1" applyAlignment="1">
      <alignment horizontal="center"/>
    </xf>
    <xf numFmtId="0" fontId="49" fillId="22" borderId="14" xfId="4" applyFont="1" applyFill="1" applyBorder="1" applyAlignment="1">
      <alignment horizontal="center"/>
    </xf>
    <xf numFmtId="0" fontId="49" fillId="22" borderId="4" xfId="4" applyFont="1" applyFill="1" applyBorder="1" applyAlignment="1">
      <alignment horizontal="center"/>
    </xf>
    <xf numFmtId="0" fontId="49" fillId="22" borderId="13" xfId="4" applyFont="1" applyFill="1" applyBorder="1"/>
    <xf numFmtId="0" fontId="49" fillId="22" borderId="9" xfId="4" applyFont="1" applyFill="1" applyBorder="1"/>
    <xf numFmtId="0" fontId="49" fillId="22" borderId="10" xfId="4" applyFont="1" applyFill="1" applyBorder="1" applyAlignment="1">
      <alignment horizontal="center"/>
    </xf>
    <xf numFmtId="0" fontId="49" fillId="22" borderId="5" xfId="4" applyFont="1" applyFill="1" applyBorder="1" applyAlignment="1">
      <alignment horizontal="center"/>
    </xf>
    <xf numFmtId="37" fontId="49" fillId="22" borderId="5" xfId="4" applyNumberFormat="1" applyFont="1" applyFill="1" applyBorder="1" applyAlignment="1" applyProtection="1">
      <alignment horizontal="center"/>
    </xf>
    <xf numFmtId="0" fontId="49" fillId="0" borderId="2" xfId="4" applyFont="1" applyBorder="1"/>
    <xf numFmtId="0" fontId="49" fillId="0" borderId="1" xfId="4" applyFont="1" applyFill="1" applyBorder="1"/>
    <xf numFmtId="0" fontId="49" fillId="0" borderId="1" xfId="4" applyFont="1" applyFill="1" applyBorder="1" applyAlignment="1">
      <alignment horizontal="center"/>
    </xf>
    <xf numFmtId="0" fontId="49" fillId="21" borderId="15" xfId="4" applyFont="1" applyFill="1" applyBorder="1" applyAlignment="1">
      <alignment horizontal="center"/>
    </xf>
    <xf numFmtId="0" fontId="49" fillId="21" borderId="11" xfId="4" applyFont="1" applyFill="1" applyBorder="1"/>
    <xf numFmtId="39" fontId="49" fillId="21" borderId="11" xfId="4" applyNumberFormat="1" applyFont="1" applyFill="1" applyBorder="1" applyAlignment="1" applyProtection="1">
      <alignment horizontal="center"/>
    </xf>
    <xf numFmtId="39" fontId="49" fillId="21" borderId="12" xfId="4" applyNumberFormat="1" applyFont="1" applyFill="1" applyBorder="1" applyAlignment="1" applyProtection="1">
      <alignment horizontal="center"/>
    </xf>
    <xf numFmtId="39" fontId="49" fillId="0" borderId="0" xfId="4" applyNumberFormat="1" applyFont="1"/>
    <xf numFmtId="0" fontId="49" fillId="21" borderId="13" xfId="4" applyFont="1" applyFill="1" applyBorder="1" applyAlignment="1">
      <alignment horizontal="center"/>
    </xf>
    <xf numFmtId="0" fontId="49" fillId="21" borderId="0" xfId="4" applyFont="1" applyFill="1" applyBorder="1"/>
    <xf numFmtId="39" fontId="49" fillId="21" borderId="0" xfId="4" applyNumberFormat="1" applyFont="1" applyFill="1" applyBorder="1" applyAlignment="1" applyProtection="1">
      <alignment horizontal="center"/>
    </xf>
    <xf numFmtId="39" fontId="49" fillId="21" borderId="14" xfId="4" applyNumberFormat="1" applyFont="1" applyFill="1" applyBorder="1" applyAlignment="1" applyProtection="1">
      <alignment horizontal="center"/>
    </xf>
    <xf numFmtId="39" fontId="49" fillId="0" borderId="0" xfId="4" applyNumberFormat="1" applyFont="1" applyFill="1"/>
    <xf numFmtId="0" fontId="49" fillId="0" borderId="0" xfId="4" applyFont="1" applyFill="1" applyBorder="1"/>
    <xf numFmtId="39" fontId="49" fillId="0" borderId="0" xfId="4" applyNumberFormat="1" applyFont="1" applyFill="1" applyBorder="1" applyAlignment="1" applyProtection="1">
      <alignment horizontal="center"/>
    </xf>
    <xf numFmtId="39" fontId="49" fillId="0" borderId="0" xfId="4" applyNumberFormat="1" applyFont="1" applyAlignment="1" applyProtection="1">
      <alignment horizontal="center"/>
    </xf>
    <xf numFmtId="0" fontId="50" fillId="0" borderId="0" xfId="4" applyFont="1"/>
    <xf numFmtId="0" fontId="51" fillId="0" borderId="15" xfId="4" applyFont="1" applyBorder="1"/>
    <xf numFmtId="0" fontId="49" fillId="0" borderId="11" xfId="4" applyFont="1" applyBorder="1"/>
    <xf numFmtId="0" fontId="49" fillId="0" borderId="12" xfId="4" applyFont="1" applyBorder="1"/>
    <xf numFmtId="0" fontId="49" fillId="0" borderId="13" xfId="4" applyFont="1" applyBorder="1"/>
    <xf numFmtId="0" fontId="49" fillId="0" borderId="9" xfId="4" applyFont="1" applyBorder="1"/>
    <xf numFmtId="0" fontId="49" fillId="0" borderId="0" xfId="4" applyFont="1" applyFill="1" applyBorder="1" applyAlignment="1">
      <alignment horizontal="centerContinuous"/>
    </xf>
    <xf numFmtId="0" fontId="49" fillId="0" borderId="0" xfId="4" applyFont="1" applyFill="1"/>
    <xf numFmtId="0" fontId="52" fillId="0" borderId="0" xfId="4" applyFont="1" applyAlignment="1">
      <alignment vertical="center"/>
    </xf>
    <xf numFmtId="0" fontId="21" fillId="0" borderId="0" xfId="4" applyFont="1" applyAlignment="1">
      <alignment horizontal="left"/>
    </xf>
    <xf numFmtId="0" fontId="21" fillId="0" borderId="0" xfId="4" applyFont="1" applyAlignment="1">
      <alignment horizontal="center"/>
    </xf>
    <xf numFmtId="0" fontId="21" fillId="0" borderId="0" xfId="4" applyFont="1"/>
    <xf numFmtId="0" fontId="21" fillId="2" borderId="4" xfId="4" applyFont="1" applyFill="1" applyBorder="1" applyAlignment="1">
      <alignment horizontal="center"/>
    </xf>
    <xf numFmtId="0" fontId="21" fillId="2" borderId="5" xfId="4" applyFont="1" applyFill="1" applyBorder="1" applyAlignment="1">
      <alignment horizontal="center"/>
    </xf>
    <xf numFmtId="0" fontId="21" fillId="2" borderId="9" xfId="4" applyFont="1" applyFill="1" applyBorder="1" applyAlignment="1">
      <alignment horizontal="center"/>
    </xf>
    <xf numFmtId="0" fontId="21" fillId="2" borderId="1" xfId="4" applyFont="1" applyFill="1" applyBorder="1" applyAlignment="1">
      <alignment horizontal="center"/>
    </xf>
    <xf numFmtId="0" fontId="21" fillId="2" borderId="10" xfId="4" applyFont="1" applyFill="1" applyBorder="1" applyAlignment="1">
      <alignment horizontal="center"/>
    </xf>
    <xf numFmtId="0" fontId="54" fillId="0" borderId="0" xfId="4" applyFont="1"/>
    <xf numFmtId="37" fontId="54" fillId="0" borderId="0" xfId="4" quotePrefix="1" applyNumberFormat="1" applyFont="1" applyAlignment="1" applyProtection="1">
      <alignment horizontal="center"/>
    </xf>
    <xf numFmtId="0" fontId="54" fillId="0" borderId="0" xfId="4" applyFont="1" applyAlignment="1">
      <alignment horizontal="center"/>
    </xf>
    <xf numFmtId="37" fontId="21" fillId="3" borderId="0" xfId="4" quotePrefix="1" applyNumberFormat="1" applyFont="1" applyFill="1" applyAlignment="1" applyProtection="1">
      <alignment horizontal="center"/>
    </xf>
    <xf numFmtId="37" fontId="21" fillId="0" borderId="0" xfId="4" applyNumberFormat="1" applyFont="1" applyAlignment="1">
      <alignment horizontal="center"/>
    </xf>
    <xf numFmtId="37" fontId="53" fillId="3" borderId="2" xfId="4" applyNumberFormat="1" applyFont="1" applyFill="1" applyBorder="1" applyAlignment="1" applyProtection="1">
      <alignment horizontal="center"/>
    </xf>
    <xf numFmtId="37" fontId="21" fillId="0" borderId="0" xfId="4" applyNumberFormat="1" applyFont="1"/>
    <xf numFmtId="0" fontId="53" fillId="0" borderId="0" xfId="4" applyFont="1"/>
    <xf numFmtId="0" fontId="21" fillId="3" borderId="11" xfId="4" applyFont="1" applyFill="1" applyBorder="1" applyAlignment="1">
      <alignment horizontal="left" vertical="center"/>
    </xf>
    <xf numFmtId="0" fontId="21" fillId="3" borderId="12" xfId="4" applyFont="1" applyFill="1" applyBorder="1" applyAlignment="1">
      <alignment horizontal="left" vertical="center"/>
    </xf>
    <xf numFmtId="0" fontId="21" fillId="2" borderId="2" xfId="4" applyFont="1" applyFill="1" applyBorder="1" applyAlignment="1">
      <alignment horizontal="center" vertical="center"/>
    </xf>
    <xf numFmtId="0" fontId="21" fillId="2" borderId="7" xfId="4" applyFont="1" applyFill="1" applyBorder="1" applyAlignment="1">
      <alignment horizontal="center" vertical="center"/>
    </xf>
    <xf numFmtId="0" fontId="21" fillId="3" borderId="8" xfId="4" applyFont="1" applyFill="1" applyBorder="1" applyAlignment="1">
      <alignment horizontal="center" vertical="center"/>
    </xf>
    <xf numFmtId="0" fontId="21" fillId="2" borderId="8" xfId="4" applyFont="1" applyFill="1" applyBorder="1" applyAlignment="1">
      <alignment horizontal="center" vertical="center"/>
    </xf>
    <xf numFmtId="0" fontId="21" fillId="0" borderId="0" xfId="4" applyFont="1" applyAlignment="1">
      <alignment vertical="center" wrapText="1"/>
    </xf>
    <xf numFmtId="37" fontId="21" fillId="0" borderId="0" xfId="4" applyNumberFormat="1" applyFont="1" applyAlignment="1">
      <alignment vertical="center" wrapText="1"/>
    </xf>
    <xf numFmtId="0" fontId="55" fillId="0" borderId="0" xfId="4" applyFont="1" applyFill="1" applyBorder="1" applyAlignment="1">
      <alignment horizontal="center"/>
    </xf>
    <xf numFmtId="0" fontId="53" fillId="0" borderId="0" xfId="4" applyFont="1" applyAlignment="1">
      <alignment horizontal="center"/>
    </xf>
    <xf numFmtId="0" fontId="21" fillId="3" borderId="6" xfId="4" applyFont="1" applyFill="1" applyBorder="1" applyAlignment="1">
      <alignment horizontal="left"/>
    </xf>
    <xf numFmtId="0" fontId="21" fillId="3" borderId="2" xfId="4" applyFont="1" applyFill="1" applyBorder="1" applyAlignment="1">
      <alignment horizontal="center"/>
    </xf>
    <xf numFmtId="0" fontId="21" fillId="3" borderId="6" xfId="4" applyFont="1" applyFill="1" applyBorder="1" applyAlignment="1">
      <alignment horizontal="center"/>
    </xf>
    <xf numFmtId="0" fontId="21" fillId="3" borderId="7" xfId="4" applyFont="1" applyFill="1" applyBorder="1" applyAlignment="1">
      <alignment horizontal="left"/>
    </xf>
    <xf numFmtId="0" fontId="21" fillId="0" borderId="0" xfId="0" applyFont="1" applyAlignment="1">
      <alignment horizontal="left"/>
    </xf>
    <xf numFmtId="0" fontId="53" fillId="10" borderId="2" xfId="4" applyFont="1" applyFill="1" applyBorder="1" applyAlignment="1">
      <alignment horizontal="center"/>
    </xf>
    <xf numFmtId="0" fontId="53" fillId="10" borderId="2" xfId="4" applyFont="1" applyFill="1" applyBorder="1"/>
    <xf numFmtId="0" fontId="0" fillId="22" borderId="3" xfId="0" applyFill="1" applyBorder="1" applyAlignment="1">
      <alignment horizontal="center"/>
    </xf>
    <xf numFmtId="0" fontId="1" fillId="22" borderId="5" xfId="0" applyFont="1" applyFill="1" applyBorder="1" applyAlignment="1">
      <alignment horizontal="center"/>
    </xf>
    <xf numFmtId="0" fontId="1" fillId="22" borderId="4" xfId="0" applyFont="1" applyFill="1" applyBorder="1" applyAlignment="1">
      <alignment horizontal="center"/>
    </xf>
    <xf numFmtId="0" fontId="21" fillId="2" borderId="5" xfId="4" applyFont="1" applyFill="1" applyBorder="1" applyAlignment="1">
      <alignment horizontal="center" vertical="center"/>
    </xf>
    <xf numFmtId="38" fontId="20" fillId="12" borderId="3" xfId="0" applyNumberFormat="1" applyFont="1" applyFill="1" applyBorder="1" applyAlignment="1">
      <alignment horizontal="center"/>
    </xf>
    <xf numFmtId="0" fontId="3" fillId="5" borderId="9" xfId="4" applyFont="1" applyFill="1" applyBorder="1" applyAlignment="1">
      <alignment horizontal="center"/>
    </xf>
    <xf numFmtId="0" fontId="12" fillId="0" borderId="13" xfId="4" applyFont="1" applyFill="1" applyBorder="1"/>
    <xf numFmtId="0" fontId="12" fillId="0" borderId="14" xfId="4" applyFont="1" applyFill="1" applyBorder="1"/>
    <xf numFmtId="0" fontId="3" fillId="16" borderId="6" xfId="4" applyFont="1" applyFill="1" applyBorder="1" applyAlignment="1">
      <alignment horizontal="center"/>
    </xf>
    <xf numFmtId="0" fontId="3" fillId="16" borderId="7" xfId="4" applyFont="1" applyFill="1" applyBorder="1" applyAlignment="1">
      <alignment horizontal="center"/>
    </xf>
    <xf numFmtId="0" fontId="3" fillId="0" borderId="13" xfId="4" applyFont="1" applyFill="1" applyBorder="1" applyAlignment="1">
      <alignment horizontal="center"/>
    </xf>
    <xf numFmtId="0" fontId="3" fillId="0" borderId="14" xfId="4" applyFont="1" applyFill="1" applyBorder="1" applyAlignment="1">
      <alignment horizontal="center"/>
    </xf>
    <xf numFmtId="38" fontId="3" fillId="0" borderId="13" xfId="4" applyNumberFormat="1" applyFont="1" applyFill="1" applyBorder="1" applyAlignment="1">
      <alignment horizontal="center"/>
    </xf>
    <xf numFmtId="38" fontId="3" fillId="0" borderId="14" xfId="4" applyNumberFormat="1" applyFont="1" applyFill="1" applyBorder="1" applyAlignment="1">
      <alignment horizontal="center"/>
    </xf>
    <xf numFmtId="0" fontId="12" fillId="0" borderId="4" xfId="4" applyFont="1" applyFill="1" applyBorder="1"/>
    <xf numFmtId="2" fontId="3" fillId="16" borderId="8" xfId="4" applyNumberFormat="1" applyFont="1" applyFill="1" applyBorder="1" applyAlignment="1">
      <alignment horizontal="center"/>
    </xf>
    <xf numFmtId="2" fontId="3" fillId="0" borderId="4" xfId="4" applyNumberFormat="1" applyFont="1" applyFill="1" applyBorder="1" applyAlignment="1">
      <alignment horizontal="center"/>
    </xf>
    <xf numFmtId="38" fontId="3" fillId="0" borderId="4" xfId="4" applyNumberFormat="1" applyFont="1" applyFill="1" applyBorder="1" applyAlignment="1">
      <alignment horizontal="center"/>
    </xf>
    <xf numFmtId="0" fontId="3" fillId="16" borderId="8" xfId="4" applyFont="1" applyFill="1" applyBorder="1" applyAlignment="1">
      <alignment horizontal="center"/>
    </xf>
    <xf numFmtId="0" fontId="3" fillId="0" borderId="4" xfId="4" applyFont="1" applyFill="1" applyBorder="1" applyAlignment="1">
      <alignment horizontal="center"/>
    </xf>
    <xf numFmtId="0" fontId="3" fillId="5" borderId="11" xfId="4" applyFont="1" applyFill="1" applyBorder="1" applyAlignment="1">
      <alignment horizontal="center"/>
    </xf>
    <xf numFmtId="0" fontId="3" fillId="5" borderId="12" xfId="4" applyFont="1" applyFill="1" applyBorder="1" applyAlignment="1">
      <alignment horizontal="center"/>
    </xf>
    <xf numFmtId="0" fontId="1" fillId="5" borderId="9" xfId="4" applyFont="1" applyFill="1" applyBorder="1" applyAlignment="1">
      <alignment horizontal="center"/>
    </xf>
    <xf numFmtId="0" fontId="1" fillId="5" borderId="3" xfId="4" applyFont="1" applyFill="1" applyBorder="1" applyAlignment="1">
      <alignment horizontal="center"/>
    </xf>
    <xf numFmtId="0" fontId="1" fillId="5" borderId="5" xfId="4" applyFont="1" applyFill="1" applyBorder="1" applyAlignment="1">
      <alignment horizontal="center"/>
    </xf>
    <xf numFmtId="0" fontId="3" fillId="5" borderId="15" xfId="4" applyFont="1" applyFill="1" applyBorder="1" applyAlignment="1">
      <alignment horizontal="center"/>
    </xf>
    <xf numFmtId="0" fontId="3" fillId="5" borderId="11" xfId="4" quotePrefix="1" applyFont="1" applyFill="1" applyBorder="1" applyAlignment="1">
      <alignment horizontal="left"/>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0" fontId="0" fillId="0" borderId="0" xfId="0" applyNumberFormat="1" applyAlignment="1">
      <alignment horizontal="center"/>
    </xf>
    <xf numFmtId="166" fontId="3" fillId="16" borderId="8" xfId="4" applyNumberFormat="1" applyFont="1" applyFill="1" applyBorder="1" applyAlignment="1">
      <alignment horizontal="center"/>
    </xf>
    <xf numFmtId="1" fontId="3" fillId="0" borderId="4" xfId="4" applyNumberFormat="1" applyFont="1" applyFill="1" applyBorder="1" applyAlignment="1">
      <alignment horizontal="center"/>
    </xf>
    <xf numFmtId="0" fontId="22" fillId="0" borderId="0" xfId="0" applyFont="1" applyAlignment="1">
      <alignment horizontal="center" vertical="top" wrapText="1"/>
    </xf>
    <xf numFmtId="16" fontId="1" fillId="5" borderId="1" xfId="4" quotePrefix="1" applyNumberFormat="1" applyFont="1" applyFill="1" applyBorder="1" applyAlignment="1">
      <alignment horizontal="center"/>
    </xf>
    <xf numFmtId="0" fontId="1" fillId="5" borderId="10" xfId="4" quotePrefix="1" applyFont="1" applyFill="1" applyBorder="1" applyAlignment="1">
      <alignment horizontal="center"/>
    </xf>
    <xf numFmtId="0" fontId="1" fillId="24" borderId="15" xfId="4" quotePrefix="1" applyFont="1" applyFill="1" applyBorder="1" applyAlignment="1">
      <alignment horizontal="left"/>
    </xf>
    <xf numFmtId="0" fontId="3" fillId="24" borderId="11" xfId="4" quotePrefix="1" applyFont="1" applyFill="1" applyBorder="1" applyAlignment="1">
      <alignment horizontal="center"/>
    </xf>
    <xf numFmtId="0" fontId="3" fillId="24" borderId="12" xfId="4" quotePrefix="1" applyFont="1" applyFill="1" applyBorder="1" applyAlignment="1">
      <alignment horizontal="center"/>
    </xf>
    <xf numFmtId="0" fontId="3" fillId="24" borderId="13" xfId="4" quotePrefix="1" applyFont="1" applyFill="1" applyBorder="1" applyAlignment="1">
      <alignment horizontal="center"/>
    </xf>
    <xf numFmtId="0" fontId="3" fillId="24" borderId="0" xfId="4" quotePrefix="1" applyFont="1" applyFill="1" applyBorder="1" applyAlignment="1">
      <alignment horizontal="center"/>
    </xf>
    <xf numFmtId="0" fontId="3" fillId="24" borderId="14" xfId="4" quotePrefix="1" applyFont="1" applyFill="1" applyBorder="1" applyAlignment="1">
      <alignment horizontal="center"/>
    </xf>
    <xf numFmtId="0" fontId="1" fillId="24" borderId="0" xfId="4" quotePrefix="1" applyFont="1" applyFill="1" applyBorder="1" applyAlignment="1">
      <alignment horizontal="left"/>
    </xf>
    <xf numFmtId="0" fontId="1" fillId="24" borderId="0" xfId="4" quotePrefix="1" applyFont="1" applyFill="1" applyBorder="1" applyAlignment="1">
      <alignment horizontal="center"/>
    </xf>
    <xf numFmtId="0" fontId="3" fillId="24" borderId="13" xfId="4" applyFont="1" applyFill="1" applyBorder="1"/>
    <xf numFmtId="0" fontId="3" fillId="24" borderId="0" xfId="4" applyFont="1" applyFill="1" applyBorder="1"/>
    <xf numFmtId="0" fontId="3" fillId="24" borderId="0" xfId="4" applyFont="1" applyFill="1" applyBorder="1" applyAlignment="1">
      <alignment horizontal="center"/>
    </xf>
    <xf numFmtId="0" fontId="3" fillId="24" borderId="9" xfId="4" applyFont="1" applyFill="1" applyBorder="1"/>
    <xf numFmtId="0" fontId="3" fillId="24" borderId="1" xfId="4" applyFont="1" applyFill="1" applyBorder="1"/>
    <xf numFmtId="0" fontId="3" fillId="24" borderId="1" xfId="4" applyFont="1" applyFill="1" applyBorder="1" applyAlignment="1">
      <alignment horizontal="center"/>
    </xf>
    <xf numFmtId="0" fontId="3" fillId="25" borderId="7" xfId="4" applyFont="1" applyFill="1" applyBorder="1" applyAlignment="1">
      <alignment horizontal="center"/>
    </xf>
    <xf numFmtId="0" fontId="1" fillId="25" borderId="6" xfId="4" applyFont="1" applyFill="1" applyBorder="1" applyAlignment="1">
      <alignment horizontal="left"/>
    </xf>
    <xf numFmtId="0" fontId="21" fillId="26" borderId="15" xfId="4" applyFont="1" applyFill="1" applyBorder="1" applyAlignment="1">
      <alignment horizontal="center"/>
    </xf>
    <xf numFmtId="0" fontId="21" fillId="26" borderId="9" xfId="4" applyFont="1" applyFill="1" applyBorder="1" applyAlignment="1">
      <alignment horizontal="center"/>
    </xf>
    <xf numFmtId="0" fontId="21" fillId="26" borderId="6" xfId="4" applyFont="1" applyFill="1" applyBorder="1" applyAlignment="1">
      <alignment horizontal="center"/>
    </xf>
    <xf numFmtId="0" fontId="21" fillId="26" borderId="2" xfId="4" applyFont="1" applyFill="1" applyBorder="1" applyAlignment="1">
      <alignment horizontal="center"/>
    </xf>
    <xf numFmtId="0" fontId="21" fillId="26" borderId="7" xfId="4" applyFont="1" applyFill="1" applyBorder="1" applyAlignment="1">
      <alignment horizontal="center"/>
    </xf>
    <xf numFmtId="0" fontId="21" fillId="26" borderId="8" xfId="4" applyFont="1" applyFill="1" applyBorder="1" applyAlignment="1">
      <alignment horizontal="center"/>
    </xf>
    <xf numFmtId="0" fontId="21" fillId="26" borderId="10" xfId="4" applyFont="1" applyFill="1" applyBorder="1" applyAlignment="1">
      <alignment horizontal="center"/>
    </xf>
    <xf numFmtId="0" fontId="28" fillId="27" borderId="11" xfId="4" applyFont="1" applyFill="1" applyBorder="1" applyAlignment="1">
      <alignment horizontal="center"/>
    </xf>
    <xf numFmtId="0" fontId="28" fillId="27" borderId="2" xfId="4" applyFont="1" applyFill="1" applyBorder="1" applyAlignment="1">
      <alignment horizontal="center"/>
    </xf>
    <xf numFmtId="0" fontId="28" fillId="27" borderId="7" xfId="4" applyFont="1" applyFill="1" applyBorder="1" applyAlignment="1">
      <alignment horizontal="center"/>
    </xf>
    <xf numFmtId="0" fontId="21" fillId="27" borderId="6" xfId="4" applyFont="1" applyFill="1" applyBorder="1" applyAlignment="1">
      <alignment horizontal="left"/>
    </xf>
    <xf numFmtId="0" fontId="21" fillId="27" borderId="2" xfId="4" applyFont="1" applyFill="1" applyBorder="1" applyAlignment="1">
      <alignment horizontal="left"/>
    </xf>
    <xf numFmtId="0" fontId="21" fillId="27" borderId="7" xfId="4" applyFont="1" applyFill="1" applyBorder="1" applyAlignment="1">
      <alignment horizontal="left"/>
    </xf>
    <xf numFmtId="0" fontId="21" fillId="27" borderId="8" xfId="4" applyFont="1" applyFill="1" applyBorder="1" applyAlignment="1">
      <alignment horizontal="center"/>
    </xf>
    <xf numFmtId="0" fontId="21" fillId="27" borderId="15" xfId="0" applyFont="1" applyFill="1" applyBorder="1" applyAlignment="1">
      <alignment horizontal="center"/>
    </xf>
    <xf numFmtId="0" fontId="21" fillId="27" borderId="11" xfId="0" applyFont="1" applyFill="1" applyBorder="1" applyAlignment="1">
      <alignment horizontal="center"/>
    </xf>
    <xf numFmtId="0" fontId="21" fillId="27" borderId="12" xfId="0" applyFont="1" applyFill="1" applyBorder="1" applyAlignment="1">
      <alignment horizontal="center"/>
    </xf>
    <xf numFmtId="0" fontId="21" fillId="27" borderId="13" xfId="0" applyFont="1" applyFill="1" applyBorder="1" applyAlignment="1">
      <alignment horizontal="center"/>
    </xf>
    <xf numFmtId="0" fontId="21" fillId="27" borderId="0" xfId="0" applyFont="1" applyFill="1" applyBorder="1" applyAlignment="1">
      <alignment horizontal="center"/>
    </xf>
    <xf numFmtId="0" fontId="21" fillId="27" borderId="14" xfId="0" applyFont="1" applyFill="1" applyBorder="1" applyAlignment="1">
      <alignment horizontal="center"/>
    </xf>
    <xf numFmtId="0" fontId="21" fillId="27" borderId="9" xfId="0" applyFont="1" applyFill="1" applyBorder="1" applyAlignment="1">
      <alignment horizontal="center"/>
    </xf>
    <xf numFmtId="0" fontId="21" fillId="27" borderId="1" xfId="0" applyFont="1" applyFill="1" applyBorder="1" applyAlignment="1">
      <alignment horizontal="center"/>
    </xf>
    <xf numFmtId="0" fontId="21" fillId="27" borderId="10" xfId="0" applyFont="1" applyFill="1" applyBorder="1" applyAlignment="1">
      <alignment horizontal="center"/>
    </xf>
    <xf numFmtId="0" fontId="53" fillId="26" borderId="2" xfId="4" applyFont="1" applyFill="1" applyBorder="1" applyAlignment="1">
      <alignment horizontal="center"/>
    </xf>
    <xf numFmtId="0" fontId="53" fillId="26" borderId="2" xfId="4" applyFont="1" applyFill="1" applyBorder="1"/>
    <xf numFmtId="37" fontId="53" fillId="26" borderId="2" xfId="4" applyNumberFormat="1" applyFont="1" applyFill="1" applyBorder="1" applyAlignment="1" applyProtection="1">
      <alignment horizontal="center"/>
    </xf>
    <xf numFmtId="37" fontId="53" fillId="26" borderId="2" xfId="4" quotePrefix="1" applyNumberFormat="1" applyFont="1" applyFill="1" applyBorder="1" applyAlignment="1" applyProtection="1">
      <alignment horizontal="center"/>
    </xf>
    <xf numFmtId="0" fontId="3" fillId="25" borderId="3" xfId="4" applyFont="1" applyFill="1" applyBorder="1" applyAlignment="1">
      <alignment horizontal="center"/>
    </xf>
    <xf numFmtId="0" fontId="3" fillId="25" borderId="5" xfId="4" applyFont="1" applyFill="1" applyBorder="1" applyAlignment="1">
      <alignment horizontal="center"/>
    </xf>
    <xf numFmtId="0" fontId="3" fillId="23" borderId="3" xfId="4" quotePrefix="1" applyFont="1" applyFill="1" applyBorder="1" applyAlignment="1">
      <alignment horizontal="center"/>
    </xf>
    <xf numFmtId="0" fontId="3" fillId="23" borderId="4" xfId="4" quotePrefix="1" applyFont="1" applyFill="1" applyBorder="1" applyAlignment="1">
      <alignment horizontal="center"/>
    </xf>
    <xf numFmtId="0" fontId="3" fillId="23" borderId="3" xfId="4" applyFont="1" applyFill="1" applyBorder="1" applyAlignment="1">
      <alignment horizontal="center"/>
    </xf>
    <xf numFmtId="0" fontId="3" fillId="23" borderId="5" xfId="4" applyFont="1" applyFill="1" applyBorder="1" applyAlignment="1">
      <alignment horizontal="center"/>
    </xf>
    <xf numFmtId="0" fontId="1" fillId="0" borderId="6" xfId="0" applyFont="1" applyBorder="1" applyAlignment="1">
      <alignment horizontal="center"/>
    </xf>
    <xf numFmtId="38" fontId="3" fillId="0" borderId="3" xfId="0" applyNumberFormat="1" applyFont="1" applyBorder="1" applyAlignment="1">
      <alignment horizontal="center"/>
    </xf>
    <xf numFmtId="38" fontId="3" fillId="0" borderId="4" xfId="0" applyNumberFormat="1" applyFont="1" applyBorder="1" applyAlignment="1">
      <alignment horizontal="center"/>
    </xf>
    <xf numFmtId="0" fontId="0" fillId="0" borderId="5" xfId="0" applyBorder="1" applyAlignment="1">
      <alignment horizontal="center"/>
    </xf>
    <xf numFmtId="0" fontId="49" fillId="27" borderId="15" xfId="4" applyFont="1" applyFill="1" applyBorder="1" applyAlignment="1">
      <alignment horizontal="center"/>
    </xf>
    <xf numFmtId="0" fontId="49" fillId="27" borderId="12" xfId="4" applyFont="1" applyFill="1" applyBorder="1" applyAlignment="1">
      <alignment horizontal="center"/>
    </xf>
    <xf numFmtId="0" fontId="49" fillId="27" borderId="3" xfId="4" applyFont="1" applyFill="1" applyBorder="1" applyAlignment="1">
      <alignment horizontal="center"/>
    </xf>
    <xf numFmtId="0" fontId="49" fillId="27" borderId="13" xfId="4" applyFont="1" applyFill="1" applyBorder="1" applyAlignment="1">
      <alignment horizontal="center"/>
    </xf>
    <xf numFmtId="0" fontId="49" fillId="27" borderId="14" xfId="4" applyFont="1" applyFill="1" applyBorder="1" applyAlignment="1">
      <alignment horizontal="center"/>
    </xf>
    <xf numFmtId="0" fontId="49" fillId="27" borderId="4" xfId="4" applyFont="1" applyFill="1" applyBorder="1" applyAlignment="1">
      <alignment horizontal="center"/>
    </xf>
    <xf numFmtId="0" fontId="49" fillId="27" borderId="13" xfId="4" applyFont="1" applyFill="1" applyBorder="1"/>
    <xf numFmtId="0" fontId="49" fillId="27" borderId="9" xfId="4" applyFont="1" applyFill="1" applyBorder="1"/>
    <xf numFmtId="0" fontId="49" fillId="27" borderId="10" xfId="4" applyFont="1" applyFill="1" applyBorder="1" applyAlignment="1">
      <alignment horizontal="center"/>
    </xf>
    <xf numFmtId="0" fontId="49" fillId="27" borderId="5" xfId="4" applyFont="1" applyFill="1" applyBorder="1" applyAlignment="1">
      <alignment horizontal="center"/>
    </xf>
    <xf numFmtId="37" fontId="49" fillId="27" borderId="5" xfId="4" applyNumberFormat="1" applyFont="1" applyFill="1" applyBorder="1" applyAlignment="1" applyProtection="1">
      <alignment horizontal="center"/>
    </xf>
    <xf numFmtId="0" fontId="3" fillId="25" borderId="4" xfId="4" applyFont="1" applyFill="1" applyBorder="1" applyAlignment="1">
      <alignment horizontal="center"/>
    </xf>
    <xf numFmtId="0" fontId="1" fillId="25" borderId="4" xfId="4" applyFont="1" applyFill="1" applyBorder="1" applyAlignment="1">
      <alignment horizontal="center"/>
    </xf>
    <xf numFmtId="37" fontId="3" fillId="25" borderId="5" xfId="4" applyNumberFormat="1" applyFont="1" applyFill="1" applyBorder="1" applyAlignment="1" applyProtection="1">
      <alignment horizontal="center"/>
    </xf>
    <xf numFmtId="37" fontId="53" fillId="3" borderId="6" xfId="4" applyNumberFormat="1" applyFont="1" applyFill="1" applyBorder="1" applyAlignment="1" applyProtection="1">
      <alignment horizontal="center"/>
    </xf>
    <xf numFmtId="37" fontId="53" fillId="3" borderId="7" xfId="4" applyNumberFormat="1" applyFont="1" applyFill="1" applyBorder="1" applyAlignment="1" applyProtection="1">
      <alignment horizontal="center"/>
    </xf>
    <xf numFmtId="37" fontId="53" fillId="3" borderId="8" xfId="4" applyNumberFormat="1" applyFont="1" applyFill="1" applyBorder="1" applyAlignment="1" applyProtection="1">
      <alignment horizontal="center"/>
    </xf>
    <xf numFmtId="0" fontId="21" fillId="3" borderId="6" xfId="4" applyFont="1" applyFill="1" applyBorder="1" applyAlignment="1">
      <alignment horizontal="center" vertical="center"/>
    </xf>
    <xf numFmtId="37" fontId="1" fillId="0" borderId="0" xfId="0" applyNumberFormat="1" applyFont="1" applyAlignment="1">
      <alignment horizontal="center"/>
    </xf>
    <xf numFmtId="172" fontId="21" fillId="3" borderId="0" xfId="4" applyNumberFormat="1" applyFont="1" applyFill="1" applyAlignment="1" applyProtection="1">
      <alignment horizontal="center"/>
    </xf>
    <xf numFmtId="3" fontId="14" fillId="29" borderId="8" xfId="0" applyNumberFormat="1" applyFont="1" applyFill="1" applyBorder="1" applyAlignment="1">
      <alignment horizontal="center"/>
    </xf>
    <xf numFmtId="0" fontId="0" fillId="0" borderId="14" xfId="0" applyBorder="1"/>
    <xf numFmtId="3" fontId="14" fillId="28" borderId="8" xfId="0" applyNumberFormat="1" applyFont="1" applyFill="1" applyBorder="1" applyAlignment="1">
      <alignment horizontal="center"/>
    </xf>
    <xf numFmtId="0" fontId="1" fillId="0" borderId="14" xfId="0" applyFont="1" applyBorder="1"/>
    <xf numFmtId="0" fontId="3" fillId="0" borderId="0" xfId="4" applyFont="1" applyAlignment="1">
      <alignment horizontal="left" indent="1"/>
    </xf>
    <xf numFmtId="0" fontId="1" fillId="0" borderId="0" xfId="4" quotePrefix="1" applyFont="1" applyAlignment="1">
      <alignment horizontal="left" indent="1"/>
    </xf>
    <xf numFmtId="168" fontId="3" fillId="0" borderId="0" xfId="13" applyNumberFormat="1" applyFont="1" applyAlignment="1">
      <alignment horizontal="center"/>
    </xf>
    <xf numFmtId="0" fontId="20" fillId="12"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16" borderId="10" xfId="0" applyNumberFormat="1" applyFill="1" applyBorder="1" applyAlignment="1">
      <alignment horizontal="center"/>
    </xf>
    <xf numFmtId="0" fontId="0" fillId="16" borderId="10" xfId="0" applyFill="1" applyBorder="1" applyAlignment="1">
      <alignment horizontal="center"/>
    </xf>
    <xf numFmtId="38" fontId="1" fillId="16" borderId="14" xfId="0" applyNumberFormat="1" applyFont="1" applyFill="1" applyBorder="1" applyAlignment="1">
      <alignment horizontal="center"/>
    </xf>
    <xf numFmtId="38" fontId="0" fillId="16" borderId="14" xfId="0" applyNumberFormat="1" applyFill="1" applyBorder="1" applyAlignment="1">
      <alignment horizontal="center"/>
    </xf>
    <xf numFmtId="38" fontId="3" fillId="16" borderId="6" xfId="4" applyNumberFormat="1" applyFont="1" applyFill="1" applyBorder="1" applyAlignment="1">
      <alignment horizontal="center"/>
    </xf>
    <xf numFmtId="38" fontId="3" fillId="16" borderId="2" xfId="4" applyNumberFormat="1" applyFont="1" applyFill="1" applyBorder="1" applyAlignment="1">
      <alignment horizontal="center"/>
    </xf>
    <xf numFmtId="38" fontId="3" fillId="16" borderId="7" xfId="4" applyNumberFormat="1" applyFont="1" applyFill="1" applyBorder="1" applyAlignment="1">
      <alignment horizontal="center"/>
    </xf>
    <xf numFmtId="38" fontId="3" fillId="16" borderId="8" xfId="4" applyNumberFormat="1" applyFont="1" applyFill="1" applyBorder="1" applyAlignment="1">
      <alignment horizontal="center"/>
    </xf>
    <xf numFmtId="43" fontId="49" fillId="0" borderId="8" xfId="10" applyFont="1" applyBorder="1"/>
    <xf numFmtId="43" fontId="49" fillId="0" borderId="3" xfId="10" applyFont="1" applyBorder="1"/>
    <xf numFmtId="43" fontId="49" fillId="0" borderId="4" xfId="10" applyFont="1" applyBorder="1"/>
    <xf numFmtId="43" fontId="49" fillId="0" borderId="5" xfId="10" applyFont="1" applyBorder="1"/>
    <xf numFmtId="0" fontId="56" fillId="9" borderId="3" xfId="4" applyFont="1" applyFill="1" applyBorder="1" applyAlignment="1">
      <alignment horizontal="center"/>
    </xf>
    <xf numFmtId="0" fontId="56" fillId="9" borderId="4" xfId="4" applyFont="1" applyFill="1" applyBorder="1" applyAlignment="1">
      <alignment horizontal="center"/>
    </xf>
    <xf numFmtId="0" fontId="56" fillId="9" borderId="5" xfId="4" applyFont="1" applyFill="1" applyBorder="1" applyAlignment="1">
      <alignment horizontal="center"/>
    </xf>
    <xf numFmtId="40" fontId="49" fillId="0" borderId="0" xfId="4" applyNumberFormat="1" applyFont="1"/>
    <xf numFmtId="0" fontId="25" fillId="16" borderId="14" xfId="0" applyFont="1" applyFill="1" applyBorder="1" applyAlignment="1">
      <alignment horizontal="center"/>
    </xf>
    <xf numFmtId="0" fontId="25" fillId="0" borderId="13" xfId="0" applyFont="1" applyBorder="1" applyAlignment="1">
      <alignment horizontal="center"/>
    </xf>
    <xf numFmtId="0" fontId="1" fillId="17" borderId="6" xfId="0" applyFont="1" applyFill="1" applyBorder="1" applyAlignment="1">
      <alignment horizontal="center"/>
    </xf>
    <xf numFmtId="38" fontId="0" fillId="17" borderId="7" xfId="0" applyNumberFormat="1" applyFill="1" applyBorder="1" applyAlignment="1">
      <alignment horizontal="center"/>
    </xf>
    <xf numFmtId="0" fontId="1" fillId="25" borderId="2" xfId="4" applyFont="1" applyFill="1" applyBorder="1" applyAlignment="1">
      <alignment horizontal="center"/>
    </xf>
    <xf numFmtId="37" fontId="1" fillId="30" borderId="6" xfId="4" applyNumberFormat="1" applyFont="1" applyFill="1" applyBorder="1" applyAlignment="1">
      <alignment horizontal="right" vertical="center" indent="1"/>
    </xf>
    <xf numFmtId="0" fontId="1" fillId="30" borderId="15" xfId="4" applyFont="1" applyFill="1" applyBorder="1" applyAlignment="1">
      <alignment vertical="center"/>
    </xf>
    <xf numFmtId="0" fontId="3" fillId="30" borderId="11" xfId="4" applyFont="1" applyFill="1" applyBorder="1" applyAlignment="1">
      <alignment vertical="center"/>
    </xf>
    <xf numFmtId="168" fontId="3" fillId="0" borderId="12" xfId="13" applyNumberFormat="1" applyFont="1" applyBorder="1" applyAlignment="1">
      <alignment horizontal="right" vertical="center"/>
    </xf>
    <xf numFmtId="0" fontId="1" fillId="30" borderId="9" xfId="4" applyFont="1" applyFill="1" applyBorder="1" applyAlignment="1">
      <alignment vertical="center"/>
    </xf>
    <xf numFmtId="0" fontId="3" fillId="30" borderId="1" xfId="4" applyFont="1" applyFill="1" applyBorder="1" applyAlignment="1">
      <alignment vertical="center"/>
    </xf>
    <xf numFmtId="168" fontId="3" fillId="0" borderId="10" xfId="13" applyNumberFormat="1" applyFont="1" applyBorder="1" applyAlignment="1">
      <alignment horizontal="right" vertical="center"/>
    </xf>
    <xf numFmtId="0" fontId="3" fillId="0" borderId="0" xfId="4" applyFont="1" applyAlignment="1">
      <alignment vertical="center"/>
    </xf>
    <xf numFmtId="0" fontId="2" fillId="0" borderId="0" xfId="4" applyAlignment="1">
      <alignment vertical="center"/>
    </xf>
    <xf numFmtId="0" fontId="1" fillId="0" borderId="0" xfId="4" applyFont="1" applyAlignment="1">
      <alignment vertical="center"/>
    </xf>
    <xf numFmtId="171" fontId="1" fillId="0" borderId="0" xfId="10" applyNumberFormat="1" applyFont="1" applyAlignment="1">
      <alignment vertical="center"/>
    </xf>
    <xf numFmtId="171" fontId="1" fillId="0" borderId="0" xfId="10" applyNumberFormat="1" applyFont="1" applyFill="1" applyBorder="1" applyAlignment="1">
      <alignment vertical="center"/>
    </xf>
    <xf numFmtId="0" fontId="2" fillId="0" borderId="0" xfId="4" applyFill="1" applyBorder="1" applyAlignment="1">
      <alignment vertical="center"/>
    </xf>
    <xf numFmtId="0" fontId="1" fillId="0" borderId="0" xfId="4" quotePrefix="1" applyFont="1" applyAlignment="1">
      <alignment horizontal="left" vertical="center" indent="1"/>
    </xf>
    <xf numFmtId="0" fontId="56" fillId="31" borderId="4" xfId="4" applyFont="1" applyFill="1" applyBorder="1" applyAlignment="1">
      <alignment horizontal="center"/>
    </xf>
    <xf numFmtId="0" fontId="56" fillId="31" borderId="5" xfId="4" applyFont="1" applyFill="1" applyBorder="1" applyAlignment="1">
      <alignment horizontal="center"/>
    </xf>
    <xf numFmtId="0" fontId="53" fillId="10" borderId="6" xfId="4" applyFont="1" applyFill="1" applyBorder="1" applyAlignment="1">
      <alignment horizontal="center"/>
    </xf>
    <xf numFmtId="37" fontId="53" fillId="3" borderId="8" xfId="4" quotePrefix="1" applyNumberFormat="1" applyFont="1" applyFill="1" applyBorder="1" applyAlignment="1" applyProtection="1">
      <alignment horizontal="center"/>
    </xf>
    <xf numFmtId="0" fontId="21" fillId="0" borderId="0" xfId="3" applyFont="1" applyAlignment="1">
      <alignment horizontal="center"/>
    </xf>
    <xf numFmtId="0" fontId="21" fillId="0" borderId="0" xfId="3" applyFont="1"/>
    <xf numFmtId="0" fontId="21" fillId="0" borderId="0" xfId="9" applyFont="1" applyAlignment="1">
      <alignment horizontal="center"/>
    </xf>
    <xf numFmtId="0" fontId="21" fillId="0" borderId="0" xfId="3" applyFont="1" applyAlignment="1">
      <alignment horizontal="left"/>
    </xf>
    <xf numFmtId="0" fontId="21" fillId="0" borderId="0" xfId="6" applyFont="1"/>
    <xf numFmtId="0" fontId="57" fillId="7" borderId="0" xfId="0" applyFont="1" applyFill="1" applyAlignment="1">
      <alignment horizontal="center"/>
    </xf>
    <xf numFmtId="0" fontId="57" fillId="15" borderId="0" xfId="0" applyFont="1" applyFill="1" applyAlignment="1">
      <alignment horizontal="center"/>
    </xf>
    <xf numFmtId="0" fontId="58" fillId="7" borderId="0" xfId="0" applyFont="1" applyFill="1" applyAlignment="1">
      <alignment horizontal="center"/>
    </xf>
    <xf numFmtId="0" fontId="58" fillId="15" borderId="0" xfId="0" applyFont="1" applyFill="1" applyAlignment="1">
      <alignment horizontal="center"/>
    </xf>
    <xf numFmtId="164" fontId="57" fillId="7" borderId="0" xfId="3" applyNumberFormat="1" applyFont="1" applyFill="1" applyAlignment="1">
      <alignment horizontal="center"/>
    </xf>
    <xf numFmtId="0" fontId="58" fillId="7" borderId="0" xfId="3" applyFont="1" applyFill="1" applyAlignment="1">
      <alignment horizontal="center"/>
    </xf>
    <xf numFmtId="0" fontId="57" fillId="7" borderId="0" xfId="3" applyFont="1" applyFill="1" applyAlignment="1">
      <alignment horizontal="center"/>
    </xf>
    <xf numFmtId="164" fontId="57" fillId="15" borderId="0" xfId="3" applyNumberFormat="1" applyFont="1" applyFill="1" applyAlignment="1">
      <alignment horizontal="center"/>
    </xf>
    <xf numFmtId="0" fontId="58" fillId="15" borderId="0" xfId="3" applyFont="1" applyFill="1" applyAlignment="1">
      <alignment horizontal="center"/>
    </xf>
    <xf numFmtId="0" fontId="57" fillId="15" borderId="0" xfId="3" applyFont="1" applyFill="1" applyAlignment="1">
      <alignment horizontal="center"/>
    </xf>
    <xf numFmtId="0" fontId="21" fillId="0" borderId="0" xfId="3" applyFont="1" applyFill="1" applyBorder="1" applyAlignment="1">
      <alignment horizontal="center"/>
    </xf>
    <xf numFmtId="0" fontId="21" fillId="0" borderId="0" xfId="3" applyFont="1" applyFill="1" applyBorder="1"/>
    <xf numFmtId="0" fontId="21" fillId="0" borderId="0" xfId="7" applyFont="1" applyBorder="1" applyAlignment="1">
      <alignment horizontal="center" vertical="center"/>
    </xf>
    <xf numFmtId="0" fontId="21" fillId="0" borderId="0" xfId="7" applyFont="1" applyBorder="1" applyAlignment="1">
      <alignment vertical="center"/>
    </xf>
    <xf numFmtId="1" fontId="21" fillId="0" borderId="0" xfId="7" applyNumberFormat="1" applyFont="1" applyBorder="1" applyAlignment="1">
      <alignment horizontal="center" vertical="center"/>
    </xf>
    <xf numFmtId="0" fontId="21" fillId="0" borderId="0" xfId="6" applyFont="1" applyFill="1" applyBorder="1"/>
    <xf numFmtId="0" fontId="21" fillId="0" borderId="0" xfId="7" applyFont="1" applyAlignment="1">
      <alignment horizontal="center" vertical="center"/>
    </xf>
    <xf numFmtId="0" fontId="21" fillId="0" borderId="0" xfId="3" applyFont="1" applyFill="1" applyBorder="1" applyAlignment="1">
      <alignment horizontal="left"/>
    </xf>
    <xf numFmtId="0" fontId="21" fillId="0" borderId="0" xfId="9" applyFont="1" applyFill="1" applyBorder="1" applyAlignment="1">
      <alignment horizontal="center"/>
    </xf>
    <xf numFmtId="0" fontId="21" fillId="0" borderId="0" xfId="9" applyFont="1" applyFill="1" applyBorder="1" applyAlignment="1">
      <alignment horizontal="left"/>
    </xf>
    <xf numFmtId="0" fontId="21" fillId="0" borderId="0" xfId="7" applyFont="1" applyFill="1" applyBorder="1" applyAlignment="1">
      <alignment horizontal="center"/>
    </xf>
    <xf numFmtId="0" fontId="21" fillId="0" borderId="0" xfId="8" applyFont="1" applyFill="1"/>
    <xf numFmtId="0" fontId="28" fillId="27" borderId="15" xfId="4" applyFont="1" applyFill="1" applyBorder="1"/>
    <xf numFmtId="0" fontId="28" fillId="27" borderId="11" xfId="4" applyFont="1" applyFill="1" applyBorder="1"/>
    <xf numFmtId="0" fontId="21" fillId="26" borderId="11" xfId="4" applyFont="1" applyFill="1" applyBorder="1" applyAlignment="1">
      <alignment horizontal="center"/>
    </xf>
    <xf numFmtId="0" fontId="21" fillId="26" borderId="12" xfId="4" applyFont="1" applyFill="1" applyBorder="1" applyAlignment="1">
      <alignment horizontal="center"/>
    </xf>
    <xf numFmtId="0" fontId="21" fillId="26" borderId="1" xfId="4" applyFont="1" applyFill="1" applyBorder="1" applyAlignment="1">
      <alignment horizontal="center"/>
    </xf>
    <xf numFmtId="0" fontId="53" fillId="26" borderId="6" xfId="4" applyFont="1" applyFill="1" applyBorder="1" applyAlignment="1">
      <alignment horizontal="center"/>
    </xf>
    <xf numFmtId="37" fontId="53" fillId="26" borderId="7" xfId="4" quotePrefix="1" applyNumberFormat="1" applyFont="1" applyFill="1" applyBorder="1" applyAlignment="1" applyProtection="1">
      <alignment horizontal="center"/>
    </xf>
    <xf numFmtId="37" fontId="53" fillId="26" borderId="6" xfId="4" quotePrefix="1" applyNumberFormat="1" applyFont="1" applyFill="1" applyBorder="1" applyAlignment="1" applyProtection="1">
      <alignment horizontal="center"/>
    </xf>
    <xf numFmtId="37" fontId="53" fillId="26" borderId="7" xfId="4" applyNumberFormat="1" applyFont="1" applyFill="1" applyBorder="1" applyAlignment="1" applyProtection="1">
      <alignment horizontal="center"/>
    </xf>
    <xf numFmtId="0" fontId="27" fillId="0" borderId="0" xfId="4" applyFont="1" applyAlignment="1">
      <alignment horizontal="center"/>
    </xf>
    <xf numFmtId="0" fontId="27" fillId="0" borderId="9" xfId="4" applyFont="1" applyBorder="1" applyAlignment="1">
      <alignment horizontal="center"/>
    </xf>
    <xf numFmtId="0" fontId="27" fillId="0" borderId="0" xfId="4" applyFont="1"/>
    <xf numFmtId="172" fontId="21" fillId="0" borderId="0" xfId="4" applyNumberFormat="1" applyFont="1" applyAlignment="1">
      <alignment horizontal="center"/>
    </xf>
    <xf numFmtId="0" fontId="59" fillId="0" borderId="0" xfId="0" applyFont="1" applyAlignment="1">
      <alignment vertical="center"/>
    </xf>
    <xf numFmtId="0" fontId="1" fillId="0" borderId="0" xfId="4" applyFont="1" applyFill="1" applyBorder="1"/>
    <xf numFmtId="0" fontId="49" fillId="0" borderId="0" xfId="4" applyFont="1" applyAlignment="1">
      <alignment horizontal="right"/>
    </xf>
    <xf numFmtId="16" fontId="0" fillId="16" borderId="0" xfId="0" applyNumberFormat="1" applyFill="1" applyAlignment="1">
      <alignment horizontal="center"/>
    </xf>
    <xf numFmtId="40" fontId="1" fillId="0" borderId="0" xfId="4" applyNumberFormat="1" applyFont="1" applyFill="1" applyBorder="1" applyAlignment="1">
      <alignment horizontal="center"/>
    </xf>
    <xf numFmtId="37" fontId="14" fillId="16" borderId="7" xfId="4" applyNumberFormat="1" applyFont="1" applyFill="1" applyBorder="1" applyAlignment="1">
      <alignment horizontal="center" vertical="center"/>
    </xf>
    <xf numFmtId="0" fontId="49" fillId="32" borderId="9" xfId="4" applyFont="1" applyFill="1" applyBorder="1" applyAlignment="1">
      <alignment horizontal="center"/>
    </xf>
    <xf numFmtId="0" fontId="49" fillId="32" borderId="1" xfId="4" applyFont="1" applyFill="1" applyBorder="1"/>
    <xf numFmtId="39" fontId="49" fillId="32" borderId="1" xfId="4" applyNumberFormat="1" applyFont="1" applyFill="1" applyBorder="1" applyAlignment="1" applyProtection="1">
      <alignment horizontal="center"/>
    </xf>
    <xf numFmtId="39" fontId="49" fillId="32" borderId="10" xfId="4" applyNumberFormat="1" applyFont="1" applyFill="1" applyBorder="1" applyAlignment="1" applyProtection="1">
      <alignment horizontal="center"/>
    </xf>
    <xf numFmtId="0" fontId="49" fillId="32" borderId="15" xfId="4" applyFont="1" applyFill="1" applyBorder="1" applyAlignment="1">
      <alignment horizontal="center"/>
    </xf>
    <xf numFmtId="0" fontId="49" fillId="32" borderId="11" xfId="4" applyFont="1" applyFill="1" applyBorder="1"/>
    <xf numFmtId="39" fontId="49" fillId="32" borderId="11" xfId="4" applyNumberFormat="1" applyFont="1" applyFill="1" applyBorder="1" applyAlignment="1" applyProtection="1">
      <alignment horizontal="center"/>
    </xf>
    <xf numFmtId="39" fontId="49" fillId="32" borderId="12" xfId="4" applyNumberFormat="1" applyFont="1" applyFill="1" applyBorder="1" applyAlignment="1" applyProtection="1">
      <alignment horizontal="center"/>
    </xf>
    <xf numFmtId="0" fontId="49" fillId="33" borderId="6" xfId="4" applyFont="1" applyFill="1" applyBorder="1" applyAlignment="1">
      <alignment horizontal="center"/>
    </xf>
    <xf numFmtId="0" fontId="49" fillId="33" borderId="2" xfId="4" applyFont="1" applyFill="1" applyBorder="1"/>
    <xf numFmtId="39" fontId="49" fillId="33" borderId="2" xfId="4" applyNumberFormat="1" applyFont="1" applyFill="1" applyBorder="1" applyAlignment="1" applyProtection="1">
      <alignment horizontal="center"/>
    </xf>
    <xf numFmtId="39" fontId="49" fillId="33" borderId="7" xfId="4" applyNumberFormat="1" applyFont="1" applyFill="1" applyBorder="1" applyAlignment="1" applyProtection="1">
      <alignment horizontal="center"/>
    </xf>
    <xf numFmtId="0" fontId="49" fillId="34" borderId="13" xfId="4" applyFont="1" applyFill="1" applyBorder="1" applyAlignment="1">
      <alignment horizontal="center"/>
    </xf>
    <xf numFmtId="0" fontId="49" fillId="34" borderId="0" xfId="4" applyFont="1" applyFill="1" applyBorder="1"/>
    <xf numFmtId="39" fontId="49" fillId="34" borderId="0" xfId="4" applyNumberFormat="1" applyFont="1" applyFill="1" applyBorder="1" applyAlignment="1" applyProtection="1">
      <alignment horizontal="center"/>
    </xf>
    <xf numFmtId="39" fontId="49" fillId="34" borderId="14" xfId="4" applyNumberFormat="1" applyFont="1" applyFill="1" applyBorder="1" applyAlignment="1" applyProtection="1">
      <alignment horizontal="center"/>
    </xf>
    <xf numFmtId="0" fontId="49" fillId="34" borderId="9" xfId="4" applyFont="1" applyFill="1" applyBorder="1" applyAlignment="1">
      <alignment horizontal="center"/>
    </xf>
    <xf numFmtId="0" fontId="49" fillId="34" borderId="1" xfId="4" applyFont="1" applyFill="1" applyBorder="1"/>
    <xf numFmtId="39" fontId="49" fillId="34" borderId="1" xfId="4" applyNumberFormat="1" applyFont="1" applyFill="1" applyBorder="1" applyAlignment="1" applyProtection="1">
      <alignment horizontal="center"/>
    </xf>
    <xf numFmtId="39" fontId="49" fillId="34" borderId="10" xfId="4" applyNumberFormat="1" applyFont="1" applyFill="1" applyBorder="1" applyAlignment="1" applyProtection="1">
      <alignment horizontal="center"/>
    </xf>
    <xf numFmtId="0" fontId="49" fillId="35" borderId="15" xfId="4" applyFont="1" applyFill="1" applyBorder="1" applyAlignment="1">
      <alignment horizontal="center"/>
    </xf>
    <xf numFmtId="0" fontId="49" fillId="35" borderId="11" xfId="4" applyFont="1" applyFill="1" applyBorder="1"/>
    <xf numFmtId="39" fontId="49" fillId="35" borderId="11" xfId="4" applyNumberFormat="1" applyFont="1" applyFill="1" applyBorder="1" applyAlignment="1" applyProtection="1">
      <alignment horizontal="center"/>
    </xf>
    <xf numFmtId="39" fontId="49" fillId="35" borderId="12" xfId="4" applyNumberFormat="1" applyFont="1" applyFill="1" applyBorder="1" applyAlignment="1" applyProtection="1">
      <alignment horizontal="center"/>
    </xf>
    <xf numFmtId="0" fontId="49" fillId="35" borderId="13" xfId="4" applyFont="1" applyFill="1" applyBorder="1" applyAlignment="1">
      <alignment horizontal="center"/>
    </xf>
    <xf numFmtId="0" fontId="49" fillId="35" borderId="0" xfId="4" applyFont="1" applyFill="1" applyBorder="1"/>
    <xf numFmtId="39" fontId="49" fillId="35" borderId="0" xfId="4" applyNumberFormat="1" applyFont="1" applyFill="1" applyBorder="1" applyAlignment="1" applyProtection="1">
      <alignment horizontal="center"/>
    </xf>
    <xf numFmtId="39" fontId="49" fillId="35" borderId="14" xfId="4" applyNumberFormat="1" applyFont="1" applyFill="1" applyBorder="1" applyAlignment="1" applyProtection="1">
      <alignment horizontal="center"/>
    </xf>
    <xf numFmtId="16" fontId="56" fillId="31" borderId="3" xfId="4" applyNumberFormat="1" applyFont="1" applyFill="1" applyBorder="1" applyAlignment="1">
      <alignment horizontal="center"/>
    </xf>
    <xf numFmtId="0" fontId="46" fillId="37" borderId="0" xfId="0" applyFont="1" applyFill="1" applyAlignment="1">
      <alignment vertical="center" wrapText="1"/>
    </xf>
    <xf numFmtId="0" fontId="21" fillId="0" borderId="0" xfId="0" applyFont="1" applyAlignment="1">
      <alignment horizontal="left" vertical="top"/>
    </xf>
    <xf numFmtId="0" fontId="26" fillId="38" borderId="0" xfId="0" applyFont="1" applyFill="1" applyAlignment="1">
      <alignment vertical="center" wrapText="1"/>
    </xf>
    <xf numFmtId="0" fontId="46" fillId="37" borderId="0" xfId="0" applyFont="1" applyFill="1" applyAlignment="1">
      <alignment horizontal="center" vertical="center" wrapText="1"/>
    </xf>
    <xf numFmtId="0" fontId="46" fillId="37" borderId="0" xfId="0" applyFont="1" applyFill="1" applyAlignment="1">
      <alignment horizontal="right" vertical="center" wrapText="1" indent="1"/>
    </xf>
    <xf numFmtId="0" fontId="26" fillId="38" borderId="0" xfId="0" applyFont="1" applyFill="1"/>
    <xf numFmtId="43" fontId="26" fillId="0" borderId="0" xfId="10" applyFont="1"/>
    <xf numFmtId="0" fontId="26" fillId="0" borderId="0" xfId="0" applyFont="1" applyAlignment="1">
      <alignment horizontal="left"/>
    </xf>
    <xf numFmtId="0" fontId="21" fillId="2" borderId="5" xfId="4" quotePrefix="1" applyFont="1" applyFill="1" applyBorder="1" applyAlignment="1">
      <alignment horizontal="center" vertical="center"/>
    </xf>
    <xf numFmtId="0" fontId="46" fillId="19" borderId="0" xfId="0" applyFont="1" applyFill="1" applyAlignment="1">
      <alignment horizontal="center" vertical="center" wrapText="1"/>
    </xf>
    <xf numFmtId="0" fontId="0" fillId="17" borderId="0" xfId="0" applyFill="1" applyAlignment="1">
      <alignment horizontal="center" vertical="center"/>
    </xf>
    <xf numFmtId="9" fontId="0" fillId="0" borderId="0" xfId="13" applyFont="1"/>
    <xf numFmtId="0" fontId="3" fillId="0" borderId="0" xfId="4" applyFont="1" applyBorder="1"/>
    <xf numFmtId="0" fontId="11" fillId="0" borderId="0" xfId="4" applyFont="1" applyBorder="1"/>
    <xf numFmtId="13" fontId="49" fillId="0" borderId="0" xfId="13" applyNumberFormat="1" applyFont="1"/>
    <xf numFmtId="0" fontId="21" fillId="3" borderId="6" xfId="4" applyFont="1" applyFill="1" applyBorder="1" applyAlignment="1">
      <alignment vertical="center"/>
    </xf>
    <xf numFmtId="0" fontId="26" fillId="8" borderId="0" xfId="0" applyFont="1" applyFill="1" applyAlignment="1">
      <alignment horizontal="right" indent="1"/>
    </xf>
    <xf numFmtId="0" fontId="21" fillId="27" borderId="12" xfId="4" applyFont="1" applyFill="1" applyBorder="1"/>
    <xf numFmtId="0" fontId="21" fillId="27" borderId="9" xfId="4" applyFont="1" applyFill="1" applyBorder="1" applyAlignment="1">
      <alignment horizontal="center"/>
    </xf>
    <xf numFmtId="0" fontId="21" fillId="27" borderId="1" xfId="4" applyFont="1" applyFill="1" applyBorder="1" applyAlignment="1">
      <alignment horizontal="center"/>
    </xf>
    <xf numFmtId="0" fontId="21" fillId="27" borderId="10" xfId="4" applyFont="1" applyFill="1" applyBorder="1" applyAlignment="1">
      <alignment horizontal="center"/>
    </xf>
    <xf numFmtId="9" fontId="21" fillId="0" borderId="0" xfId="13" applyFont="1" applyAlignment="1">
      <alignment horizontal="center"/>
    </xf>
    <xf numFmtId="37" fontId="53" fillId="26" borderId="6" xfId="4" applyNumberFormat="1" applyFont="1" applyFill="1" applyBorder="1" applyAlignment="1">
      <alignment horizontal="center"/>
    </xf>
    <xf numFmtId="37" fontId="53" fillId="26" borderId="2" xfId="4" applyNumberFormat="1" applyFont="1" applyFill="1" applyBorder="1" applyAlignment="1">
      <alignment horizontal="center"/>
    </xf>
    <xf numFmtId="37" fontId="53" fillId="26" borderId="2" xfId="4" quotePrefix="1" applyNumberFormat="1" applyFont="1" applyFill="1" applyBorder="1" applyAlignment="1">
      <alignment horizontal="center"/>
    </xf>
    <xf numFmtId="37" fontId="53" fillId="26" borderId="7" xfId="4" quotePrefix="1" applyNumberFormat="1" applyFont="1" applyFill="1" applyBorder="1" applyAlignment="1">
      <alignment horizontal="center"/>
    </xf>
    <xf numFmtId="39" fontId="49" fillId="39" borderId="11" xfId="4" applyNumberFormat="1" applyFont="1" applyFill="1" applyBorder="1" applyAlignment="1" applyProtection="1">
      <alignment horizontal="center"/>
    </xf>
    <xf numFmtId="39" fontId="49" fillId="39" borderId="0" xfId="4" applyNumberFormat="1" applyFont="1" applyFill="1" applyBorder="1" applyAlignment="1" applyProtection="1">
      <alignment horizontal="center"/>
    </xf>
    <xf numFmtId="0" fontId="49" fillId="39" borderId="0" xfId="4" applyFont="1" applyFill="1"/>
    <xf numFmtId="0" fontId="49" fillId="39" borderId="0" xfId="4" applyFont="1" applyFill="1" applyAlignment="1">
      <alignment horizontal="center"/>
    </xf>
    <xf numFmtId="39" fontId="49" fillId="39" borderId="2" xfId="4" applyNumberFormat="1" applyFont="1" applyFill="1" applyBorder="1" applyAlignment="1" applyProtection="1">
      <alignment horizontal="center"/>
    </xf>
    <xf numFmtId="39" fontId="49" fillId="39" borderId="1" xfId="4" applyNumberFormat="1" applyFont="1" applyFill="1" applyBorder="1" applyAlignment="1" applyProtection="1">
      <alignment horizontal="center"/>
    </xf>
    <xf numFmtId="0" fontId="49" fillId="36" borderId="15" xfId="4" applyFont="1" applyFill="1" applyBorder="1" applyAlignment="1">
      <alignment horizontal="center"/>
    </xf>
    <xf numFmtId="0" fontId="49" fillId="36" borderId="11" xfId="4" applyFont="1" applyFill="1" applyBorder="1"/>
    <xf numFmtId="39" fontId="49" fillId="36" borderId="11" xfId="4" applyNumberFormat="1" applyFont="1" applyFill="1" applyBorder="1" applyAlignment="1" applyProtection="1">
      <alignment horizontal="center"/>
    </xf>
    <xf numFmtId="39" fontId="49" fillId="36" borderId="12" xfId="4" applyNumberFormat="1" applyFont="1" applyFill="1" applyBorder="1" applyAlignment="1" applyProtection="1">
      <alignment horizontal="center"/>
    </xf>
    <xf numFmtId="0" fontId="49" fillId="36" borderId="9" xfId="4" applyFont="1" applyFill="1" applyBorder="1" applyAlignment="1">
      <alignment horizontal="center"/>
    </xf>
    <xf numFmtId="0" fontId="49" fillId="36" borderId="1" xfId="4" applyFont="1" applyFill="1" applyBorder="1"/>
    <xf numFmtId="39" fontId="49" fillId="36" borderId="1" xfId="4" applyNumberFormat="1" applyFont="1" applyFill="1" applyBorder="1" applyAlignment="1" applyProtection="1">
      <alignment horizontal="center"/>
    </xf>
    <xf numFmtId="39" fontId="49" fillId="36" borderId="10" xfId="4" applyNumberFormat="1" applyFont="1" applyFill="1" applyBorder="1" applyAlignment="1" applyProtection="1">
      <alignment horizontal="center"/>
    </xf>
    <xf numFmtId="0" fontId="49" fillId="0" borderId="0" xfId="4" applyFont="1" applyFill="1" applyAlignment="1">
      <alignment horizontal="center"/>
    </xf>
    <xf numFmtId="37" fontId="21" fillId="0" borderId="0" xfId="0" applyNumberFormat="1" applyFont="1" applyAlignment="1">
      <alignment horizontal="center"/>
    </xf>
    <xf numFmtId="0" fontId="31" fillId="10" borderId="1" xfId="2" applyFont="1" applyFill="1" applyBorder="1" applyAlignment="1">
      <alignment horizontal="center" vertical="top" wrapText="1"/>
    </xf>
    <xf numFmtId="0" fontId="31" fillId="10" borderId="11" xfId="2" applyFont="1" applyFill="1" applyBorder="1" applyAlignment="1">
      <alignment horizontal="center" wrapText="1"/>
    </xf>
    <xf numFmtId="43" fontId="3" fillId="0" borderId="0" xfId="4" applyNumberFormat="1" applyFont="1" applyAlignment="1">
      <alignment vertical="center"/>
    </xf>
    <xf numFmtId="9" fontId="15" fillId="0" borderId="0" xfId="13" applyFont="1" applyAlignment="1">
      <alignment horizontal="center"/>
    </xf>
    <xf numFmtId="10" fontId="26" fillId="0" borderId="0" xfId="13" applyNumberFormat="1" applyFont="1"/>
    <xf numFmtId="10" fontId="27" fillId="0" borderId="0" xfId="0" applyNumberFormat="1" applyFont="1" applyAlignment="1">
      <alignment vertical="center"/>
    </xf>
    <xf numFmtId="173" fontId="21" fillId="0" borderId="0" xfId="4" applyNumberFormat="1" applyFont="1"/>
    <xf numFmtId="0" fontId="21" fillId="13" borderId="12" xfId="0" applyFont="1" applyFill="1" applyBorder="1" applyAlignment="1">
      <alignment horizontal="center"/>
    </xf>
    <xf numFmtId="0" fontId="21" fillId="13" borderId="14" xfId="0" applyFont="1" applyFill="1" applyBorder="1" applyAlignment="1">
      <alignment horizontal="center"/>
    </xf>
    <xf numFmtId="0" fontId="21" fillId="13" borderId="10" xfId="0" applyFont="1" applyFill="1" applyBorder="1" applyAlignment="1">
      <alignment horizontal="center"/>
    </xf>
    <xf numFmtId="40" fontId="21" fillId="14" borderId="7" xfId="0" applyNumberFormat="1" applyFont="1" applyFill="1" applyBorder="1" applyAlignment="1">
      <alignment horizontal="center"/>
    </xf>
    <xf numFmtId="38" fontId="21" fillId="14" borderId="2" xfId="0" applyNumberFormat="1" applyFont="1" applyFill="1" applyBorder="1" applyAlignment="1">
      <alignment horizontal="center"/>
    </xf>
    <xf numFmtId="0" fontId="60" fillId="40" borderId="16" xfId="0" applyFont="1" applyFill="1" applyBorder="1" applyAlignment="1">
      <alignment horizontal="center"/>
    </xf>
    <xf numFmtId="0" fontId="60" fillId="40" borderId="17" xfId="0" applyFont="1" applyFill="1" applyBorder="1" applyAlignment="1">
      <alignment horizontal="center"/>
    </xf>
    <xf numFmtId="0" fontId="60" fillId="40" borderId="18" xfId="0" applyFont="1" applyFill="1" applyBorder="1" applyAlignment="1">
      <alignment horizontal="center"/>
    </xf>
    <xf numFmtId="38" fontId="21" fillId="14" borderId="6" xfId="0" applyNumberFormat="1" applyFont="1" applyFill="1" applyBorder="1" applyAlignment="1">
      <alignment horizontal="center"/>
    </xf>
    <xf numFmtId="38" fontId="21" fillId="14" borderId="7" xfId="0" applyNumberFormat="1" applyFont="1" applyFill="1" applyBorder="1" applyAlignment="1">
      <alignment horizontal="center"/>
    </xf>
    <xf numFmtId="38" fontId="60" fillId="40" borderId="19" xfId="0" applyNumberFormat="1" applyFont="1" applyFill="1" applyBorder="1" applyAlignment="1">
      <alignment horizontal="center"/>
    </xf>
    <xf numFmtId="0" fontId="61" fillId="0" borderId="0" xfId="0" applyFont="1" applyAlignment="1">
      <alignment horizontal="left" vertical="center"/>
    </xf>
    <xf numFmtId="0" fontId="60" fillId="40" borderId="17" xfId="0" applyFont="1" applyFill="1" applyBorder="1" applyAlignment="1">
      <alignment horizontal="center" wrapText="1"/>
    </xf>
    <xf numFmtId="164" fontId="62" fillId="15" borderId="0" xfId="3" applyNumberFormat="1" applyFont="1" applyFill="1" applyAlignment="1">
      <alignment horizontal="center"/>
    </xf>
    <xf numFmtId="164" fontId="62" fillId="7" borderId="0" xfId="3" applyNumberFormat="1" applyFont="1" applyFill="1" applyAlignment="1">
      <alignment horizontal="center"/>
    </xf>
    <xf numFmtId="169" fontId="49" fillId="0" borderId="0" xfId="4" applyNumberFormat="1" applyFont="1" applyFill="1" applyBorder="1"/>
    <xf numFmtId="169" fontId="49" fillId="0" borderId="14" xfId="4" applyNumberFormat="1" applyFont="1" applyFill="1" applyBorder="1"/>
    <xf numFmtId="169" fontId="49" fillId="0" borderId="1" xfId="4" quotePrefix="1" applyNumberFormat="1" applyFont="1" applyFill="1" applyBorder="1"/>
    <xf numFmtId="169" fontId="49" fillId="0" borderId="10" xfId="4" quotePrefix="1" applyNumberFormat="1" applyFont="1" applyFill="1" applyBorder="1"/>
    <xf numFmtId="0" fontId="0" fillId="8" borderId="15"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4" xfId="0" applyFill="1" applyBorder="1" applyAlignment="1">
      <alignment horizontal="center" vertical="center" wrapText="1"/>
    </xf>
  </cellXfs>
  <cellStyles count="29">
    <cellStyle name="Comma" xfId="10" builtinId="3"/>
    <cellStyle name="Comma 2" xfId="12" xr:uid="{00000000-0005-0000-0000-000001000000}"/>
    <cellStyle name="Comma 2 2" xfId="18" xr:uid="{00000000-0005-0000-0000-000002000000}"/>
    <cellStyle name="Comma 3" xfId="19" xr:uid="{00000000-0005-0000-0000-000003000000}"/>
    <cellStyle name="Comma 4" xfId="17" xr:uid="{00000000-0005-0000-0000-000004000000}"/>
    <cellStyle name="Currency 2" xfId="21" xr:uid="{00000000-0005-0000-0000-000005000000}"/>
    <cellStyle name="Currency 3" xfId="20" xr:uid="{00000000-0005-0000-0000-000006000000}"/>
    <cellStyle name="Default" xfId="1" xr:uid="{00000000-0005-0000-0000-000007000000}"/>
    <cellStyle name="Hyperlink" xfId="15" builtinId="8"/>
    <cellStyle name="Hyperlink 2" xfId="22" xr:uid="{00000000-0005-0000-0000-000009000000}"/>
    <cellStyle name="Normal" xfId="0" builtinId="0"/>
    <cellStyle name="Normal 2" xfId="11" xr:uid="{00000000-0005-0000-0000-00000B000000}"/>
    <cellStyle name="Normal 2 2" xfId="23" xr:uid="{00000000-0005-0000-0000-00000C000000}"/>
    <cellStyle name="Normal 3" xfId="14" xr:uid="{00000000-0005-0000-0000-00000D000000}"/>
    <cellStyle name="Normal 3 2" xfId="24" xr:uid="{00000000-0005-0000-0000-00000E000000}"/>
    <cellStyle name="Normal 4" xfId="25" xr:uid="{00000000-0005-0000-0000-00000F000000}"/>
    <cellStyle name="Normal 5" xfId="16" xr:uid="{00000000-0005-0000-0000-000010000000}"/>
    <cellStyle name="Normal 6" xfId="28" xr:uid="{092AC2F0-EE36-44B8-8819-D972C2857EB2}"/>
    <cellStyle name="Normal_01 - jan CALC" xfId="2" xr:uid="{00000000-0005-0000-0000-000011000000}"/>
    <cellStyle name="Normal_03 - PJ chasum" xfId="9" xr:uid="{00000000-0005-0000-0000-000012000000}"/>
    <cellStyle name="Normal_04 - Q4 chasum" xfId="7" xr:uid="{00000000-0005-0000-0000-000013000000}"/>
    <cellStyle name="Normal_05 - DEC_F  calc" xfId="3" xr:uid="{00000000-0005-0000-0000-000014000000}"/>
    <cellStyle name="Normal_06 - PROJd pre calc ED" xfId="8" xr:uid="{00000000-0005-0000-0000-000016000000}"/>
    <cellStyle name="Normal_06 - Q3  chartrate" xfId="4" xr:uid="{00000000-0005-0000-0000-000017000000}"/>
    <cellStyle name="Normal_08 - PROJf  calc" xfId="6" xr:uid="{00000000-0005-0000-0000-000018000000}"/>
    <cellStyle name="Normal_Sheet2" xfId="5" xr:uid="{00000000-0005-0000-0000-00001A000000}"/>
    <cellStyle name="Percent" xfId="13" builtinId="5"/>
    <cellStyle name="Percent 2" xfId="27" xr:uid="{00000000-0005-0000-0000-00001D000000}"/>
    <cellStyle name="Percent 3" xfId="26" xr:uid="{00000000-0005-0000-0000-00001E000000}"/>
  </cellStyles>
  <dxfs count="4">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ACF32"/>
      <color rgb="FFEB5B65"/>
      <color rgb="FFB9740F"/>
      <color rgb="FFDCDCDC"/>
      <color rgb="FFD4D4D4"/>
      <color rgb="FFCDCDCD"/>
      <color rgb="FFE6E6E6"/>
      <color rgb="FFEDEDED"/>
      <color rgb="FFDEDEDE"/>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lineChart>
        <c:grouping val="stacked"/>
        <c:varyColors val="0"/>
        <c:ser>
          <c:idx val="0"/>
          <c:order val="0"/>
          <c:marker>
            <c:symbol val="none"/>
          </c:marker>
          <c:dLbls>
            <c:spPr>
              <a:solidFill>
                <a:schemeClr val="accent5">
                  <a:lumMod val="20000"/>
                  <a:lumOff val="80000"/>
                </a:schemeClr>
              </a:solidFill>
            </c:spPr>
            <c:txPr>
              <a:bodyPr/>
              <a:lstStyle/>
              <a:p>
                <a:pPr>
                  <a:defRPr b="1" i="0" baseline="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inflat!$A$17:$A$27</c:f>
              <c:strCache>
                <c:ptCount val="11"/>
                <c:pt idx="0">
                  <c:v>FY12</c:v>
                </c:pt>
                <c:pt idx="1">
                  <c:v>FY13</c:v>
                </c:pt>
                <c:pt idx="2">
                  <c:v>FY14</c:v>
                </c:pt>
                <c:pt idx="3">
                  <c:v>FY15</c:v>
                </c:pt>
                <c:pt idx="4">
                  <c:v>FY16</c:v>
                </c:pt>
                <c:pt idx="5">
                  <c:v>FY17</c:v>
                </c:pt>
                <c:pt idx="6">
                  <c:v>FY18</c:v>
                </c:pt>
                <c:pt idx="7">
                  <c:v>FY19</c:v>
                </c:pt>
                <c:pt idx="8">
                  <c:v>FY20</c:v>
                </c:pt>
                <c:pt idx="9">
                  <c:v>FY21</c:v>
                </c:pt>
                <c:pt idx="10">
                  <c:v>FY22</c:v>
                </c:pt>
              </c:strCache>
            </c:strRef>
          </c:cat>
          <c:val>
            <c:numRef>
              <c:f>inflat!$B$17:$B$27</c:f>
              <c:numCache>
                <c:formatCode>0.00</c:formatCode>
                <c:ptCount val="11"/>
                <c:pt idx="0">
                  <c:v>1.78</c:v>
                </c:pt>
                <c:pt idx="1">
                  <c:v>3.65</c:v>
                </c:pt>
                <c:pt idx="2">
                  <c:v>1.55</c:v>
                </c:pt>
                <c:pt idx="3">
                  <c:v>0.86</c:v>
                </c:pt>
                <c:pt idx="4">
                  <c:v>1.5</c:v>
                </c:pt>
                <c:pt idx="5">
                  <c:v>-0.2</c:v>
                </c:pt>
                <c:pt idx="6">
                  <c:v>1.1100000000000001</c:v>
                </c:pt>
                <c:pt idx="7">
                  <c:v>2.64</c:v>
                </c:pt>
                <c:pt idx="8">
                  <c:v>3.75</c:v>
                </c:pt>
                <c:pt idx="9">
                  <c:v>1.99</c:v>
                </c:pt>
                <c:pt idx="10">
                  <c:v>1.41</c:v>
                </c:pt>
              </c:numCache>
            </c:numRef>
          </c:val>
          <c:smooth val="0"/>
          <c:extLst>
            <c:ext xmlns:c16="http://schemas.microsoft.com/office/drawing/2014/chart" uri="{C3380CC4-5D6E-409C-BE32-E72D297353CC}">
              <c16:uniqueId val="{00000000-69EC-4697-93C2-08AC0CE7B344}"/>
            </c:ext>
          </c:extLst>
        </c:ser>
        <c:dLbls>
          <c:showLegendKey val="0"/>
          <c:showVal val="1"/>
          <c:showCatName val="0"/>
          <c:showSerName val="0"/>
          <c:showPercent val="0"/>
          <c:showBubbleSize val="0"/>
        </c:dLbls>
        <c:smooth val="0"/>
        <c:axId val="198841472"/>
        <c:axId val="198843008"/>
      </c:lineChart>
      <c:catAx>
        <c:axId val="198841472"/>
        <c:scaling>
          <c:orientation val="minMax"/>
        </c:scaling>
        <c:delete val="0"/>
        <c:axPos val="b"/>
        <c:numFmt formatCode="General" sourceLinked="1"/>
        <c:majorTickMark val="none"/>
        <c:minorTickMark val="none"/>
        <c:tickLblPos val="low"/>
        <c:txPr>
          <a:bodyPr rot="-3120000" vert="horz" anchor="b" anchorCtr="0"/>
          <a:lstStyle/>
          <a:p>
            <a:pPr>
              <a:defRPr/>
            </a:pPr>
            <a:endParaRPr lang="en-US"/>
          </a:p>
        </c:txPr>
        <c:crossAx val="198843008"/>
        <c:crosses val="autoZero"/>
        <c:auto val="0"/>
        <c:lblAlgn val="ctr"/>
        <c:lblOffset val="100"/>
        <c:noMultiLvlLbl val="0"/>
      </c:catAx>
      <c:valAx>
        <c:axId val="198843008"/>
        <c:scaling>
          <c:orientation val="minMax"/>
        </c:scaling>
        <c:delete val="1"/>
        <c:axPos val="l"/>
        <c:numFmt formatCode="0.00" sourceLinked="1"/>
        <c:majorTickMark val="none"/>
        <c:minorTickMark val="none"/>
        <c:tickLblPos val="none"/>
        <c:crossAx val="198841472"/>
        <c:crosses val="autoZero"/>
        <c:crossBetween val="between"/>
      </c:valAx>
    </c:plotArea>
    <c:legend>
      <c:legendPos val="t"/>
      <c:overlay val="0"/>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trlProps/ctrlProp1.xml><?xml version="1.0" encoding="utf-8"?>
<formControlPr xmlns="http://schemas.microsoft.com/office/spreadsheetml/2009/9/main" objectType="Drop" dropStyle="combo" dx="15" fmlaLink="charterinfo!$J$1" fmlaRange="charterinfo!$C$10:$C$1069" sel="4" val="0"/>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8</xdr:col>
          <xdr:colOff>47625</xdr:colOff>
          <xdr:row>2</xdr:row>
          <xdr:rowOff>66675</xdr:rowOff>
        </xdr:to>
        <xdr:sp macro="" textlink="">
          <xdr:nvSpPr>
            <xdr:cNvPr id="15361" name="Drop Down 1" descr="Drop Down Menu"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333375</xdr:colOff>
      <xdr:row>5</xdr:row>
      <xdr:rowOff>19050</xdr:rowOff>
    </xdr:from>
    <xdr:to>
      <xdr:col>3</xdr:col>
      <xdr:colOff>333375</xdr:colOff>
      <xdr:row>6</xdr:row>
      <xdr:rowOff>0</xdr:rowOff>
    </xdr:to>
    <xdr:sp macro="" textlink="">
      <xdr:nvSpPr>
        <xdr:cNvPr id="3073" name="Line 1">
          <a:extLst>
            <a:ext uri="{FF2B5EF4-FFF2-40B4-BE49-F238E27FC236}">
              <a16:creationId xmlns:a16="http://schemas.microsoft.com/office/drawing/2014/main" id="{00000000-0008-0000-0400-0000010C0000}"/>
            </a:ext>
          </a:extLst>
        </xdr:cNvPr>
        <xdr:cNvSpPr>
          <a:spLocks noChangeShapeType="1"/>
        </xdr:cNvSpPr>
      </xdr:nvSpPr>
      <xdr:spPr bwMode="auto">
        <a:xfrm>
          <a:off x="6096000" y="590550"/>
          <a:ext cx="0" cy="171450"/>
        </a:xfrm>
        <a:prstGeom prst="line">
          <a:avLst/>
        </a:prstGeom>
        <a:noFill/>
        <a:ln w="9525">
          <a:solidFill>
            <a:srgbClr val="CCFFCC"/>
          </a:solidFill>
          <a:round/>
          <a:headEnd/>
          <a:tailEnd type="triangle" w="sm" len="sm"/>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404826</xdr:colOff>
      <xdr:row>16</xdr:row>
      <xdr:rowOff>168962</xdr:rowOff>
    </xdr:from>
    <xdr:to>
      <xdr:col>11</xdr:col>
      <xdr:colOff>65737</xdr:colOff>
      <xdr:row>27</xdr:row>
      <xdr:rowOff>116664</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480000</xdr:colOff>
      <xdr:row>31</xdr:row>
      <xdr:rowOff>25350</xdr:rowOff>
    </xdr:from>
    <xdr:to>
      <xdr:col>22</xdr:col>
      <xdr:colOff>448000</xdr:colOff>
      <xdr:row>55</xdr:row>
      <xdr:rowOff>133679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976000" y="4585350"/>
          <a:ext cx="7360000" cy="4524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ome\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be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fitToPage="1"/>
  </sheetPr>
  <dimension ref="A1:AF44"/>
  <sheetViews>
    <sheetView showGridLines="0" tabSelected="1" zoomScaleNormal="100" workbookViewId="0">
      <pane ySplit="10" topLeftCell="A11" activePane="bottomLeft" state="frozen"/>
      <selection pane="bottomLeft" activeCell="A11" sqref="A11"/>
    </sheetView>
  </sheetViews>
  <sheetFormatPr defaultColWidth="10.6640625" defaultRowHeight="12.75"/>
  <cols>
    <col min="1" max="1" width="3.33203125" style="9" customWidth="1"/>
    <col min="2" max="2" width="27.1640625" style="9" customWidth="1"/>
    <col min="3" max="3" width="7.33203125" style="9" customWidth="1"/>
    <col min="4" max="4" width="8.33203125" style="9" customWidth="1"/>
    <col min="5" max="5" width="7.83203125" style="9" customWidth="1"/>
    <col min="6" max="6" width="9.33203125" style="9" customWidth="1"/>
    <col min="7" max="7" width="10.6640625" style="9" customWidth="1"/>
    <col min="8" max="8" width="10.83203125" style="9" customWidth="1"/>
    <col min="9" max="9" width="11.5" style="9" customWidth="1"/>
    <col min="10" max="10" width="8.6640625" style="9" customWidth="1"/>
    <col min="11" max="11" width="0.83203125" style="17" customWidth="1"/>
    <col min="12" max="12" width="12.6640625" style="9" customWidth="1"/>
    <col min="13" max="14" width="9.6640625" style="9" customWidth="1"/>
    <col min="15" max="15" width="8.1640625" style="9" customWidth="1"/>
    <col min="16" max="16" width="10.33203125" style="9" customWidth="1"/>
    <col min="17" max="17" width="11" style="9" customWidth="1"/>
    <col min="18" max="18" width="0.83203125" style="17" customWidth="1"/>
    <col min="19" max="19" width="13.6640625" style="9" customWidth="1"/>
    <col min="20" max="20" width="10.6640625" style="9" customWidth="1"/>
    <col min="21" max="21" width="10.1640625" style="9" customWidth="1"/>
    <col min="22" max="22" width="28.6640625" style="9" customWidth="1"/>
    <col min="23" max="16384" width="10.6640625" style="9"/>
  </cols>
  <sheetData>
    <row r="1" spans="1:32" ht="10.7" customHeight="1">
      <c r="A1" s="158"/>
      <c r="B1" s="159"/>
      <c r="C1" s="159"/>
      <c r="D1" s="159"/>
      <c r="E1" s="159"/>
      <c r="F1" s="159"/>
      <c r="G1" s="159"/>
      <c r="H1" s="159"/>
      <c r="I1" s="159"/>
      <c r="J1" s="160"/>
      <c r="K1" s="160"/>
      <c r="L1" s="160"/>
      <c r="M1" s="160"/>
      <c r="N1" s="159"/>
      <c r="O1" s="160"/>
      <c r="P1" s="160"/>
      <c r="Q1" s="161"/>
      <c r="R1" s="160"/>
      <c r="S1" s="162">
        <f>VLOOKUP(orderCHA,charterinfo_a,4)</f>
        <v>409</v>
      </c>
    </row>
    <row r="2" spans="1:32" ht="8.85" customHeight="1">
      <c r="A2" s="40"/>
      <c r="B2" s="41"/>
      <c r="C2" s="41"/>
      <c r="D2" s="41"/>
      <c r="E2" s="41"/>
      <c r="F2" s="42"/>
      <c r="G2" s="42"/>
      <c r="H2" s="42"/>
      <c r="I2" s="42"/>
      <c r="J2" s="42"/>
      <c r="K2" s="42"/>
      <c r="L2" s="42"/>
      <c r="M2" s="42"/>
      <c r="N2" s="42"/>
      <c r="O2" s="42"/>
      <c r="P2" s="42"/>
      <c r="Q2" s="43"/>
      <c r="R2" s="42"/>
      <c r="S2" s="44">
        <f>VLOOKUP(orderCHA,charterinfo_a,5)</f>
        <v>201</v>
      </c>
    </row>
    <row r="3" spans="1:32" ht="9.4" customHeight="1">
      <c r="A3" s="45"/>
      <c r="B3" s="46"/>
      <c r="C3" s="46"/>
      <c r="D3" s="46"/>
      <c r="E3" s="46"/>
      <c r="F3" s="47"/>
      <c r="G3" s="47"/>
      <c r="H3" s="47"/>
      <c r="I3" s="47"/>
      <c r="J3" s="47"/>
      <c r="K3" s="47"/>
      <c r="L3" s="47"/>
      <c r="M3" s="47"/>
      <c r="N3" s="47"/>
      <c r="O3" s="47"/>
      <c r="P3" s="47"/>
      <c r="Q3" s="163"/>
      <c r="R3" s="47"/>
      <c r="S3" s="164">
        <f>VLOOKUP(orderCHA,charterinfo_a,6)</f>
        <v>201</v>
      </c>
    </row>
    <row r="4" spans="1:32" ht="3.75" customHeight="1">
      <c r="A4" s="14"/>
      <c r="K4" s="9"/>
      <c r="R4" s="9"/>
    </row>
    <row r="5" spans="1:32" s="20" customFormat="1" ht="20.65" customHeight="1">
      <c r="A5" s="152" t="s">
        <v>1213</v>
      </c>
      <c r="B5" s="48"/>
      <c r="C5" s="48"/>
      <c r="D5" s="48"/>
      <c r="E5" s="48"/>
      <c r="F5" s="48"/>
      <c r="G5" s="48"/>
      <c r="H5" s="48"/>
      <c r="I5" s="48"/>
      <c r="J5" s="48"/>
      <c r="K5" s="49"/>
      <c r="L5" s="48"/>
      <c r="M5" s="48"/>
      <c r="N5" s="48"/>
      <c r="O5" s="48"/>
      <c r="P5" s="48"/>
      <c r="Q5" s="48"/>
      <c r="R5" s="49"/>
      <c r="S5" s="50"/>
    </row>
    <row r="6" spans="1:32" s="20" customFormat="1" ht="15.4" customHeight="1">
      <c r="A6" s="165" t="str">
        <f>VLOOKUP(orderCHA,charterinfo_a,2)</f>
        <v>409 - ALMA DEL MAR Charter School - NEW BEDFORD pupils</v>
      </c>
      <c r="B6" s="51"/>
      <c r="C6" s="51"/>
      <c r="D6" s="51"/>
      <c r="E6" s="51"/>
      <c r="F6" s="51"/>
      <c r="G6" s="51"/>
      <c r="H6" s="51"/>
      <c r="I6" s="51"/>
      <c r="J6" s="51"/>
      <c r="K6" s="52"/>
      <c r="L6" s="51"/>
      <c r="M6" s="51"/>
      <c r="N6" s="51"/>
      <c r="O6" s="51"/>
      <c r="P6" s="51"/>
      <c r="Q6" s="51"/>
      <c r="R6" s="52"/>
      <c r="S6" s="53"/>
    </row>
    <row r="7" spans="1:32" ht="17.100000000000001" customHeight="1">
      <c r="A7" s="292"/>
      <c r="B7" s="293"/>
      <c r="C7" s="294" t="s">
        <v>712</v>
      </c>
      <c r="D7" s="284" t="s">
        <v>1146</v>
      </c>
      <c r="E7" s="285"/>
      <c r="F7" s="285"/>
      <c r="G7" s="285"/>
      <c r="H7" s="285"/>
      <c r="I7" s="285"/>
      <c r="J7" s="286"/>
      <c r="K7" s="20"/>
      <c r="L7" s="290" t="s">
        <v>1147</v>
      </c>
      <c r="M7" s="288"/>
      <c r="N7" s="288"/>
      <c r="O7" s="288"/>
      <c r="P7" s="288"/>
      <c r="Q7" s="288"/>
      <c r="R7" s="20"/>
      <c r="S7" s="329"/>
    </row>
    <row r="8" spans="1:32">
      <c r="A8" s="292"/>
      <c r="B8" s="293"/>
      <c r="C8" s="294" t="s">
        <v>714</v>
      </c>
      <c r="D8" s="287"/>
      <c r="E8" s="288"/>
      <c r="F8" s="288"/>
      <c r="G8" s="288"/>
      <c r="H8" s="288"/>
      <c r="I8" s="288"/>
      <c r="J8" s="289"/>
      <c r="K8" s="20"/>
      <c r="L8" s="288"/>
      <c r="M8" s="288"/>
      <c r="N8" s="291"/>
      <c r="O8" s="288"/>
      <c r="P8" s="291"/>
      <c r="Q8" s="291"/>
      <c r="R8" s="20"/>
      <c r="S8" s="330"/>
    </row>
    <row r="9" spans="1:32">
      <c r="A9" s="292"/>
      <c r="B9" s="293"/>
      <c r="C9" s="294" t="s">
        <v>701</v>
      </c>
      <c r="D9" s="272" t="s">
        <v>715</v>
      </c>
      <c r="E9" s="273" t="s">
        <v>716</v>
      </c>
      <c r="F9" s="267"/>
      <c r="G9" s="267" t="s">
        <v>717</v>
      </c>
      <c r="H9" s="267" t="s">
        <v>211</v>
      </c>
      <c r="I9" s="267" t="s">
        <v>212</v>
      </c>
      <c r="J9" s="268" t="s">
        <v>718</v>
      </c>
      <c r="K9" s="20"/>
      <c r="L9" s="270" t="s">
        <v>1148</v>
      </c>
      <c r="M9" s="270" t="s">
        <v>1149</v>
      </c>
      <c r="N9" s="299"/>
      <c r="O9" s="387" t="s">
        <v>1184</v>
      </c>
      <c r="P9" s="298"/>
      <c r="Q9" s="270" t="s">
        <v>1214</v>
      </c>
      <c r="R9" s="20"/>
      <c r="S9" s="331"/>
    </row>
    <row r="10" spans="1:32">
      <c r="A10" s="295"/>
      <c r="B10" s="296"/>
      <c r="C10" s="297" t="s">
        <v>719</v>
      </c>
      <c r="D10" s="252" t="s">
        <v>215</v>
      </c>
      <c r="E10" s="130" t="s">
        <v>1144</v>
      </c>
      <c r="F10" s="130" t="s">
        <v>1145</v>
      </c>
      <c r="G10" s="38" t="s">
        <v>720</v>
      </c>
      <c r="H10" s="38" t="s">
        <v>214</v>
      </c>
      <c r="I10" s="38" t="s">
        <v>215</v>
      </c>
      <c r="J10" s="39" t="s">
        <v>721</v>
      </c>
      <c r="K10" s="21"/>
      <c r="L10" s="271" t="s">
        <v>1236</v>
      </c>
      <c r="M10" s="271" t="s">
        <v>1150</v>
      </c>
      <c r="N10" s="269" t="s">
        <v>1153</v>
      </c>
      <c r="O10" s="282" t="s">
        <v>1154</v>
      </c>
      <c r="P10" s="283" t="s">
        <v>1155</v>
      </c>
      <c r="Q10" s="271" t="s">
        <v>1215</v>
      </c>
      <c r="R10" s="21"/>
      <c r="S10" s="332" t="s">
        <v>722</v>
      </c>
    </row>
    <row r="11" spans="1:32" ht="5.0999999999999996" customHeight="1">
      <c r="A11" s="13" t="s">
        <v>193</v>
      </c>
      <c r="B11" s="13" t="s">
        <v>193</v>
      </c>
      <c r="C11" s="13" t="s">
        <v>193</v>
      </c>
      <c r="D11" s="253" t="s">
        <v>193</v>
      </c>
      <c r="E11" s="13" t="s">
        <v>193</v>
      </c>
      <c r="F11" s="13" t="s">
        <v>193</v>
      </c>
      <c r="G11" s="13" t="s">
        <v>193</v>
      </c>
      <c r="H11" s="13" t="s">
        <v>193</v>
      </c>
      <c r="I11" s="13" t="s">
        <v>193</v>
      </c>
      <c r="J11" s="254" t="s">
        <v>193</v>
      </c>
      <c r="K11" s="13" t="s">
        <v>193</v>
      </c>
      <c r="L11" s="261" t="s">
        <v>193</v>
      </c>
      <c r="M11" s="261" t="s">
        <v>193</v>
      </c>
      <c r="N11" s="253" t="s">
        <v>193</v>
      </c>
      <c r="O11" s="13" t="s">
        <v>193</v>
      </c>
      <c r="P11" s="254"/>
      <c r="Q11" s="253" t="s">
        <v>193</v>
      </c>
      <c r="R11" s="13" t="s">
        <v>193</v>
      </c>
      <c r="S11" s="261" t="s">
        <v>193</v>
      </c>
      <c r="U11" s="19"/>
      <c r="W11" s="11"/>
    </row>
    <row r="12" spans="1:32">
      <c r="A12" s="167" t="s">
        <v>1124</v>
      </c>
      <c r="B12" s="156"/>
      <c r="C12" s="154"/>
      <c r="D12" s="255">
        <f>VLOOKUP(VLOOKUP(orderCHA,charterinfo_a,3), rate_chafnd,3)</f>
        <v>0</v>
      </c>
      <c r="E12" s="155">
        <f>VLOOKUP(VLOOKUP(orderCHA,charterinfo_a,3),rate_chafnd,4)</f>
        <v>0</v>
      </c>
      <c r="F12" s="155">
        <f>VLOOKUP(VLOOKUP(orderCHA,charterinfo_a,3),rate_chafnd,5)</f>
        <v>100</v>
      </c>
      <c r="G12" s="155">
        <f>VLOOKUP(VLOOKUP(orderCHA,charterinfo_a,3),rate_chafnd,6)</f>
        <v>403</v>
      </c>
      <c r="H12" s="155">
        <f>VLOOKUP(VLOOKUP(orderCHA,charterinfo_a,3),rate_chafnd,7)</f>
        <v>285</v>
      </c>
      <c r="I12" s="155">
        <f>VLOOKUP(VLOOKUP(orderCHA,charterinfo_a,3),rate_chafnd,8)</f>
        <v>0</v>
      </c>
      <c r="J12" s="256">
        <f>VLOOKUP(VLOOKUP(orderCHA,charterinfo_a,3),rate_chafnd,9)</f>
        <v>0</v>
      </c>
      <c r="K12" s="156"/>
      <c r="L12" s="262">
        <f>VLOOKUP(VLOOKUP(orderCHA,charterinfo_a,3),rate_chafnd,10)</f>
        <v>30.180399999999999</v>
      </c>
      <c r="M12" s="265">
        <f>VLOOKUP(VLOOKUP(orderCHA,charterinfo_a,3),rate_chafnd,11)</f>
        <v>0</v>
      </c>
      <c r="N12" s="255">
        <f>VLOOKUP(VLOOKUP(orderCHA,charterinfo_a,3),rate_chafnd,12)</f>
        <v>209</v>
      </c>
      <c r="O12" s="155">
        <f>VLOOKUP(VLOOKUP(orderCHA,charterinfo_a,3),rate_chafnd,13)</f>
        <v>39</v>
      </c>
      <c r="P12" s="256">
        <f>VLOOKUP(VLOOKUP(orderCHA,charterinfo_a,3),rate_chafnd,14)</f>
        <v>0</v>
      </c>
      <c r="Q12" s="255">
        <f>VLOOKUP(VLOOKUP(orderCHA,charterinfo_a,3),rate_chafnd,15)</f>
        <v>622</v>
      </c>
      <c r="R12" s="156"/>
      <c r="S12" s="279">
        <f>VLOOKUP(VLOOKUP(orderCHA,charterinfo_a,3),rate_chafnd,16)</f>
        <v>788</v>
      </c>
      <c r="U12" s="1"/>
      <c r="V12" s="1"/>
      <c r="W12" s="1"/>
      <c r="X12" s="1"/>
      <c r="Y12" s="1"/>
      <c r="Z12" s="1"/>
      <c r="AA12" s="1"/>
      <c r="AB12" s="1"/>
      <c r="AC12" s="1"/>
      <c r="AD12" s="1"/>
      <c r="AE12" s="1"/>
      <c r="AF12" s="1"/>
    </row>
    <row r="13" spans="1:32" ht="5.0999999999999996" customHeight="1">
      <c r="A13" s="8" t="s">
        <v>193</v>
      </c>
      <c r="B13" s="8" t="s">
        <v>193</v>
      </c>
      <c r="C13" s="8" t="s">
        <v>193</v>
      </c>
      <c r="D13" s="257" t="s">
        <v>193</v>
      </c>
      <c r="E13" s="7" t="s">
        <v>193</v>
      </c>
      <c r="F13" s="7" t="s">
        <v>193</v>
      </c>
      <c r="G13" s="7" t="s">
        <v>193</v>
      </c>
      <c r="H13" s="7"/>
      <c r="I13" s="7"/>
      <c r="J13" s="258" t="s">
        <v>193</v>
      </c>
      <c r="K13" s="17" t="s">
        <v>193</v>
      </c>
      <c r="L13" s="263" t="s">
        <v>193</v>
      </c>
      <c r="M13" s="266" t="s">
        <v>193</v>
      </c>
      <c r="N13" s="257"/>
      <c r="O13" s="7"/>
      <c r="P13" s="258"/>
      <c r="Q13" s="257" t="s">
        <v>193</v>
      </c>
      <c r="R13" s="17" t="s">
        <v>193</v>
      </c>
      <c r="S13" s="280" t="s">
        <v>193</v>
      </c>
    </row>
    <row r="14" spans="1:32">
      <c r="A14" s="7">
        <v>1</v>
      </c>
      <c r="B14" s="8" t="s">
        <v>830</v>
      </c>
      <c r="C14" s="7" t="s">
        <v>723</v>
      </c>
      <c r="D14" s="259">
        <f>'fnd base rates'!$C107*$D$28*D$12</f>
        <v>0</v>
      </c>
      <c r="E14" s="11">
        <f>'fnd base rates'!$C108*$D$28*E$12</f>
        <v>0</v>
      </c>
      <c r="F14" s="11">
        <f>'fnd base rates'!$C109*$D$28*F$12</f>
        <v>40537</v>
      </c>
      <c r="G14" s="11">
        <f>'fnd base rates'!$C110*$D$28*G$12</f>
        <v>163364.11000000002</v>
      </c>
      <c r="H14" s="11">
        <f>'fnd base rates'!$C111*$D$28*H$12</f>
        <v>115530.45</v>
      </c>
      <c r="I14" s="11">
        <f>'fnd base rates'!$C112*$D$28*I$12</f>
        <v>0</v>
      </c>
      <c r="J14" s="260">
        <f>'fnd base rates'!$C113*$D$28*J$12</f>
        <v>0</v>
      </c>
      <c r="L14" s="264">
        <f>'fnd base rates'!$C114*$D$28*L$12</f>
        <v>84436.006884000002</v>
      </c>
      <c r="M14" s="264">
        <f>'fnd base rates'!$C115*$D$28*M$12</f>
        <v>0</v>
      </c>
      <c r="N14" s="259">
        <f>'fnd base rates'!$C116*$D$28*N$12</f>
        <v>19857.09</v>
      </c>
      <c r="O14" s="11">
        <f>'fnd base rates'!$C117*$D$28*O$12</f>
        <v>3894.1499999999996</v>
      </c>
      <c r="P14" s="260">
        <f>'fnd base rates'!$C118*$D$28*P$12</f>
        <v>0</v>
      </c>
      <c r="Q14" s="259">
        <f>VLOOKUP((VLOOKUP(VLOOKUP(orderCHA,charterinfo_a,3),rate_chafnd,18)+12),rate_basefnd,3)*$D$28*Q$12</f>
        <v>44927.060000000005</v>
      </c>
      <c r="S14" s="264">
        <f t="shared" ref="S14:S24" si="0">SUM(D14:Q14)</f>
        <v>472545.86688400002</v>
      </c>
      <c r="T14" s="11"/>
      <c r="U14" s="1"/>
    </row>
    <row r="15" spans="1:32">
      <c r="A15" s="7">
        <v>2</v>
      </c>
      <c r="B15" s="8" t="s">
        <v>831</v>
      </c>
      <c r="C15" s="7" t="s">
        <v>723</v>
      </c>
      <c r="D15" s="259">
        <f>'fnd base rates'!$D107*$D$28*D$12</f>
        <v>0</v>
      </c>
      <c r="E15" s="11">
        <f>'fnd base rates'!$D108*$D$28*E$12</f>
        <v>0</v>
      </c>
      <c r="F15" s="11">
        <f>'fnd base rates'!$D109*$D$28*F$12</f>
        <v>73213</v>
      </c>
      <c r="G15" s="11">
        <f>'fnd base rates'!$D110*$D$28*G$12</f>
        <v>295048.39</v>
      </c>
      <c r="H15" s="11">
        <f>'fnd base rates'!$D111*$D$28*H$12</f>
        <v>208657.05</v>
      </c>
      <c r="I15" s="11">
        <f>'fnd base rates'!$D112*$D$28*I$12</f>
        <v>0</v>
      </c>
      <c r="J15" s="260">
        <f>'fnd base rates'!$D113*$D$28*J$12</f>
        <v>0</v>
      </c>
      <c r="L15" s="264">
        <f>'fnd base rates'!$D114*$D$28*L$12</f>
        <v>0</v>
      </c>
      <c r="M15" s="264">
        <f>'fnd base rates'!$D115*$D$28*M$12</f>
        <v>0</v>
      </c>
      <c r="N15" s="259">
        <f>'fnd base rates'!$D116*$D$28*N$12</f>
        <v>34750.43</v>
      </c>
      <c r="O15" s="11">
        <f>'fnd base rates'!$D117*$D$28*O$12</f>
        <v>6814.08</v>
      </c>
      <c r="P15" s="260">
        <f>'fnd base rates'!$D118*$D$28*P$12</f>
        <v>0</v>
      </c>
      <c r="Q15" s="259">
        <f>VLOOKUP((VLOOKUP(VLOOKUP(orderCHA,charterinfo_a,3),rate_chafnd,18)+12),rate_basefnd,4)*$D$28*Q$12</f>
        <v>212854.62</v>
      </c>
      <c r="S15" s="264">
        <f t="shared" si="0"/>
        <v>831337.57</v>
      </c>
      <c r="T15" s="11"/>
      <c r="U15" s="1"/>
    </row>
    <row r="16" spans="1:32">
      <c r="A16" s="7">
        <v>3</v>
      </c>
      <c r="B16" s="8" t="s">
        <v>832</v>
      </c>
      <c r="C16" s="7" t="s">
        <v>723</v>
      </c>
      <c r="D16" s="259">
        <f>'fnd base rates'!$E107*$D$28*D$12</f>
        <v>0</v>
      </c>
      <c r="E16" s="11">
        <f>'fnd base rates'!$E108*$D$28*E$12</f>
        <v>0</v>
      </c>
      <c r="F16" s="11">
        <f>'fnd base rates'!$E109*$D$28*F$12</f>
        <v>335703</v>
      </c>
      <c r="G16" s="11">
        <f>'fnd base rates'!$E110*$D$28*G$12</f>
        <v>1352866.97</v>
      </c>
      <c r="H16" s="11">
        <f>'fnd base rates'!$E111*$D$28*H$12</f>
        <v>841935.6</v>
      </c>
      <c r="I16" s="11">
        <f>'fnd base rates'!$E112*$D$28*I$12</f>
        <v>0</v>
      </c>
      <c r="J16" s="260">
        <f>'fnd base rates'!$E113*$D$28*J$12</f>
        <v>0</v>
      </c>
      <c r="L16" s="264">
        <f>'fnd base rates'!$E114*$D$28*L$12</f>
        <v>278617.30409199995</v>
      </c>
      <c r="M16" s="264">
        <f>'fnd base rates'!$E115*$D$28*M$12</f>
        <v>0</v>
      </c>
      <c r="N16" s="259">
        <f>'fnd base rates'!$E116*$D$28*N$12</f>
        <v>243244.65</v>
      </c>
      <c r="O16" s="11">
        <f>'fnd base rates'!$E117*$D$28*O$12</f>
        <v>47696.61</v>
      </c>
      <c r="P16" s="260">
        <f>'fnd base rates'!$E118*$D$28*P$12</f>
        <v>0</v>
      </c>
      <c r="Q16" s="259">
        <f>VLOOKUP((VLOOKUP(VLOOKUP(orderCHA,charterinfo_a,3),rate_chafnd,18)+12),rate_basefnd,5)*$D$28*Q$12</f>
        <v>2077896.74</v>
      </c>
      <c r="S16" s="264">
        <f t="shared" si="0"/>
        <v>5177960.8740919996</v>
      </c>
      <c r="T16" s="11"/>
      <c r="U16" s="1"/>
    </row>
    <row r="17" spans="1:21">
      <c r="A17" s="7">
        <v>4</v>
      </c>
      <c r="B17" s="8" t="s">
        <v>833</v>
      </c>
      <c r="C17" s="7" t="s">
        <v>723</v>
      </c>
      <c r="D17" s="259">
        <f>'fnd base rates'!$F107*$D$28*D$12</f>
        <v>0</v>
      </c>
      <c r="E17" s="11">
        <f>'fnd base rates'!$F108*$D$28*E$12</f>
        <v>0</v>
      </c>
      <c r="F17" s="11">
        <f>'fnd base rates'!$F109*$D$28*F$12</f>
        <v>86101</v>
      </c>
      <c r="G17" s="11">
        <f>'fnd base rates'!$F110*$D$28*G$12</f>
        <v>346987.02999999997</v>
      </c>
      <c r="H17" s="11">
        <f>'fnd base rates'!$F111*$D$28*H$12</f>
        <v>176643</v>
      </c>
      <c r="I17" s="11">
        <f>'fnd base rates'!$F112*$D$28*I$12</f>
        <v>0</v>
      </c>
      <c r="J17" s="260">
        <f>'fnd base rates'!$F113*$D$28*J$12</f>
        <v>0</v>
      </c>
      <c r="L17" s="264">
        <f>'fnd base rates'!$F114*$D$28*L$12</f>
        <v>260141.16501600001</v>
      </c>
      <c r="M17" s="264">
        <f>'fnd base rates'!$F115*$D$28*M$12</f>
        <v>0</v>
      </c>
      <c r="N17" s="259">
        <f>'fnd base rates'!$F116*$D$28*N$12</f>
        <v>34750.43</v>
      </c>
      <c r="O17" s="11">
        <f>'fnd base rates'!$F117*$D$28*O$12</f>
        <v>6814.08</v>
      </c>
      <c r="P17" s="260">
        <f>'fnd base rates'!$F118*$D$28*P$12</f>
        <v>0</v>
      </c>
      <c r="Q17" s="259">
        <f>VLOOKUP((VLOOKUP(VLOOKUP(orderCHA,charterinfo_a,3),rate_chafnd,18)+12),rate_basefnd,6)*$D$28*Q$12</f>
        <v>0</v>
      </c>
      <c r="S17" s="264">
        <f t="shared" si="0"/>
        <v>911436.70501600008</v>
      </c>
      <c r="T17" s="11"/>
      <c r="U17" s="1"/>
    </row>
    <row r="18" spans="1:21">
      <c r="A18" s="7">
        <v>5</v>
      </c>
      <c r="B18" s="8" t="s">
        <v>217</v>
      </c>
      <c r="C18" s="7" t="s">
        <v>723</v>
      </c>
      <c r="D18" s="259">
        <f>'fnd base rates'!$G107*$D$28*D$12</f>
        <v>0</v>
      </c>
      <c r="E18" s="11">
        <f>'fnd base rates'!$G108*$D$28*E$12</f>
        <v>0</v>
      </c>
      <c r="F18" s="11">
        <f>'fnd base rates'!$G109*$D$28*F$12</f>
        <v>13283.000000000002</v>
      </c>
      <c r="G18" s="11">
        <f>'fnd base rates'!$G110*$D$28*G$12</f>
        <v>53538.549999999996</v>
      </c>
      <c r="H18" s="11">
        <f>'fnd base rates'!$G111*$D$28*H$12</f>
        <v>41042.85</v>
      </c>
      <c r="I18" s="11">
        <f>'fnd base rates'!$G112*$D$28*I$12</f>
        <v>0</v>
      </c>
      <c r="J18" s="260">
        <f>'fnd base rates'!$G113*$D$28*J$12</f>
        <v>0</v>
      </c>
      <c r="L18" s="264">
        <f>'fnd base rates'!$G114*$D$28*L$12</f>
        <v>13440.237531999999</v>
      </c>
      <c r="M18" s="264">
        <f>'fnd base rates'!$G115*$D$28*M$12</f>
        <v>0</v>
      </c>
      <c r="N18" s="259">
        <f>'fnd base rates'!$G116*$D$28*N$12</f>
        <v>9927.5</v>
      </c>
      <c r="O18" s="11">
        <f>'fnd base rates'!$G117*$D$28*O$12</f>
        <v>1946.88</v>
      </c>
      <c r="P18" s="260">
        <f>'fnd base rates'!$G118*$D$28*P$12</f>
        <v>0</v>
      </c>
      <c r="Q18" s="259">
        <f>VLOOKUP((VLOOKUP(VLOOKUP(orderCHA,charterinfo_a,3),rate_chafnd,18)+12),rate_basefnd,7)*$D$28*Q$12</f>
        <v>100807.54</v>
      </c>
      <c r="S18" s="264">
        <f t="shared" si="0"/>
        <v>233986.55753200001</v>
      </c>
      <c r="T18" s="11"/>
      <c r="U18" s="1"/>
    </row>
    <row r="19" spans="1:21">
      <c r="A19" s="7">
        <v>6</v>
      </c>
      <c r="B19" s="8" t="s">
        <v>834</v>
      </c>
      <c r="C19" s="7" t="s">
        <v>724</v>
      </c>
      <c r="D19" s="259">
        <f>'fnd base rates'!$H107*D$12</f>
        <v>0</v>
      </c>
      <c r="E19" s="11">
        <f>'fnd base rates'!$H108*E$12</f>
        <v>0</v>
      </c>
      <c r="F19" s="11">
        <f>'fnd base rates'!$H109*F$12</f>
        <v>48589</v>
      </c>
      <c r="G19" s="11">
        <f>'fnd base rates'!$H110*G$12</f>
        <v>195813.66999999998</v>
      </c>
      <c r="H19" s="11">
        <f>'fnd base rates'!$H111*H$12</f>
        <v>138478.65</v>
      </c>
      <c r="I19" s="11">
        <f>'fnd base rates'!$H112*I$12</f>
        <v>0</v>
      </c>
      <c r="J19" s="260">
        <f>'fnd base rates'!$H113*J$12</f>
        <v>0</v>
      </c>
      <c r="K19" s="17" t="s">
        <v>193</v>
      </c>
      <c r="L19" s="264">
        <f>'fnd base rates'!$H114*L$12</f>
        <v>11731.12148</v>
      </c>
      <c r="M19" s="264">
        <f>'fnd base rates'!$H115*M$12</f>
        <v>0</v>
      </c>
      <c r="N19" s="259">
        <f>'fnd base rates'!$H116*N$12</f>
        <v>24818.75</v>
      </c>
      <c r="O19" s="11">
        <f>'fnd base rates'!$H117*O$12</f>
        <v>4866.8100000000004</v>
      </c>
      <c r="P19" s="260">
        <f>'fnd base rates'!$H118*P$12</f>
        <v>0</v>
      </c>
      <c r="Q19" s="259">
        <f>VLOOKUP((VLOOKUP(VLOOKUP(orderCHA,charterinfo_a,3),rate_chafnd,18)+12),rate_basefnd,8)*Q$12</f>
        <v>15450.48</v>
      </c>
      <c r="R19" s="17" t="s">
        <v>193</v>
      </c>
      <c r="S19" s="264">
        <f t="shared" si="0"/>
        <v>439748.4814799999</v>
      </c>
      <c r="T19" s="11"/>
      <c r="U19" s="1"/>
    </row>
    <row r="20" spans="1:21">
      <c r="A20" s="7">
        <v>7</v>
      </c>
      <c r="B20" s="8" t="s">
        <v>835</v>
      </c>
      <c r="C20" s="7" t="s">
        <v>723</v>
      </c>
      <c r="D20" s="259">
        <f>'fnd base rates'!$I107*$D$28*D$12</f>
        <v>0</v>
      </c>
      <c r="E20" s="11">
        <f>'fnd base rates'!$I108*$D$28*E$12</f>
        <v>0</v>
      </c>
      <c r="F20" s="11">
        <f>'fnd base rates'!$I109*$D$28*F$12</f>
        <v>26872.000000000004</v>
      </c>
      <c r="G20" s="11">
        <f>'fnd base rates'!$I110*$D$28*G$12</f>
        <v>108294.16000000002</v>
      </c>
      <c r="H20" s="11">
        <f>'fnd base rates'!$I111*$D$28*H$12</f>
        <v>95794.2</v>
      </c>
      <c r="I20" s="11">
        <f>'fnd base rates'!$I112*$D$28*I$12</f>
        <v>0</v>
      </c>
      <c r="J20" s="260">
        <f>'fnd base rates'!$I113*$D$28*J$12</f>
        <v>0</v>
      </c>
      <c r="L20" s="264">
        <f>'fnd base rates'!$I114*$D$28*L$12</f>
        <v>0</v>
      </c>
      <c r="M20" s="264">
        <f>'fnd base rates'!$I115*$D$28*M$12</f>
        <v>0</v>
      </c>
      <c r="N20" s="259">
        <f>'fnd base rates'!$I116*$D$28*N$12</f>
        <v>14893.340000000002</v>
      </c>
      <c r="O20" s="11">
        <f>'fnd base rates'!$I117*$D$28*O$12</f>
        <v>2920.3199999999997</v>
      </c>
      <c r="P20" s="260">
        <f>'fnd base rates'!$I118*$D$28*P$12</f>
        <v>0</v>
      </c>
      <c r="Q20" s="259">
        <f>VLOOKUP((VLOOKUP(VLOOKUP(orderCHA,charterinfo_a,3),rate_chafnd,18)+12),rate_basefnd,9)*$D$28*Q$12</f>
        <v>84137.94</v>
      </c>
      <c r="S20" s="264">
        <f t="shared" si="0"/>
        <v>332911.96000000008</v>
      </c>
      <c r="T20" s="11"/>
      <c r="U20" s="1"/>
    </row>
    <row r="21" spans="1:21">
      <c r="A21" s="7">
        <v>8</v>
      </c>
      <c r="B21" s="8" t="s">
        <v>836</v>
      </c>
      <c r="C21" s="7" t="s">
        <v>723</v>
      </c>
      <c r="D21" s="259">
        <f>'fnd base rates'!$J107*$D$28*D$12</f>
        <v>0</v>
      </c>
      <c r="E21" s="11">
        <f>'fnd base rates'!$J108*$D$28*E$12</f>
        <v>0</v>
      </c>
      <c r="F21" s="11">
        <f>'fnd base rates'!$J109*$D$28*F$12</f>
        <v>9719</v>
      </c>
      <c r="G21" s="11">
        <f>'fnd base rates'!$J110*$D$28*G$12</f>
        <v>58741.279999999999</v>
      </c>
      <c r="H21" s="11">
        <f>'fnd base rates'!$J111*$D$28*H$12</f>
        <v>67858.5</v>
      </c>
      <c r="I21" s="11">
        <f>'fnd base rates'!$J112*$D$28*I$12</f>
        <v>0</v>
      </c>
      <c r="J21" s="260">
        <f>'fnd base rates'!$J113*$D$28*J$12</f>
        <v>0</v>
      </c>
      <c r="L21" s="264">
        <f>'fnd base rates'!$J114*$D$28*L$12</f>
        <v>0</v>
      </c>
      <c r="M21" s="264">
        <f>'fnd base rates'!$J115*$D$28*M$12</f>
        <v>0</v>
      </c>
      <c r="N21" s="259">
        <f>'fnd base rates'!$J116*$D$28*N$12</f>
        <v>4965.84</v>
      </c>
      <c r="O21" s="11">
        <f>'fnd base rates'!$J117*$D$28*O$12</f>
        <v>973.44</v>
      </c>
      <c r="P21" s="260">
        <f>'fnd base rates'!$J118*$D$28*P$12</f>
        <v>0</v>
      </c>
      <c r="Q21" s="259">
        <f>VLOOKUP((VLOOKUP(VLOOKUP(orderCHA,charterinfo_a,3),rate_chafnd,18)+12),rate_basefnd,10)*$D$28*Q$12</f>
        <v>437216.24</v>
      </c>
      <c r="S21" s="264">
        <f t="shared" si="0"/>
        <v>579474.30000000005</v>
      </c>
      <c r="T21" s="11"/>
      <c r="U21" s="1"/>
    </row>
    <row r="22" spans="1:21">
      <c r="A22" s="7">
        <v>9</v>
      </c>
      <c r="B22" s="8" t="s">
        <v>837</v>
      </c>
      <c r="C22" s="7" t="s">
        <v>723</v>
      </c>
      <c r="D22" s="259">
        <f>'fnd base rates'!$K107*$D$28*D$12</f>
        <v>0</v>
      </c>
      <c r="E22" s="11">
        <f>'fnd base rates'!$K108*$D$28*E$12</f>
        <v>0</v>
      </c>
      <c r="F22" s="11">
        <f>'fnd base rates'!$K109*$D$28*F$12</f>
        <v>93220</v>
      </c>
      <c r="G22" s="11">
        <f>'fnd base rates'!$K110*$D$28*G$12</f>
        <v>375676.60000000003</v>
      </c>
      <c r="H22" s="11">
        <f>'fnd base rates'!$K111*$D$28*H$12</f>
        <v>288026.7</v>
      </c>
      <c r="I22" s="11">
        <f>'fnd base rates'!$K112*$D$28*I$12</f>
        <v>0</v>
      </c>
      <c r="J22" s="260">
        <f>'fnd base rates'!$K113*$D$28*J$12</f>
        <v>0</v>
      </c>
      <c r="L22" s="264">
        <f>'fnd base rates'!$K114*$D$28*L$12</f>
        <v>94318.880667999998</v>
      </c>
      <c r="M22" s="264">
        <f>'fnd base rates'!$K115*$D$28*M$12</f>
        <v>0</v>
      </c>
      <c r="N22" s="259">
        <f>'fnd base rates'!$K116*$D$28*N$12</f>
        <v>59569.179999999993</v>
      </c>
      <c r="O22" s="11">
        <f>'fnd base rates'!$K117*$D$28*O$12</f>
        <v>11680.89</v>
      </c>
      <c r="P22" s="260">
        <f>'fnd base rates'!$K118*$D$28*P$12</f>
        <v>0</v>
      </c>
      <c r="Q22" s="259">
        <f>VLOOKUP((VLOOKUP(VLOOKUP(orderCHA,charterinfo_a,3),rate_chafnd,18)+12),rate_basefnd,11)*$D$28*Q$12</f>
        <v>0</v>
      </c>
      <c r="S22" s="264">
        <f t="shared" si="0"/>
        <v>922492.25066800008</v>
      </c>
      <c r="T22" s="11"/>
      <c r="U22" s="1"/>
    </row>
    <row r="23" spans="1:21">
      <c r="A23" s="7">
        <v>10</v>
      </c>
      <c r="B23" s="8" t="s">
        <v>838</v>
      </c>
      <c r="C23" s="7" t="s">
        <v>724</v>
      </c>
      <c r="D23" s="259">
        <f>'fnd base rates'!$L107*D$12</f>
        <v>0</v>
      </c>
      <c r="E23" s="11">
        <f>'fnd base rates'!$L108*E$12</f>
        <v>0</v>
      </c>
      <c r="F23" s="11">
        <f>'fnd base rates'!$L109*F$12</f>
        <v>116790.00000000001</v>
      </c>
      <c r="G23" s="11">
        <f>'fnd base rates'!$L110*G$12</f>
        <v>470675.79000000004</v>
      </c>
      <c r="H23" s="11">
        <f>'fnd base rates'!$L111*H$12</f>
        <v>346534.35000000003</v>
      </c>
      <c r="I23" s="11">
        <f>'fnd base rates'!$L112*I$12</f>
        <v>0</v>
      </c>
      <c r="J23" s="260">
        <f>'fnd base rates'!$L113*J$12</f>
        <v>0</v>
      </c>
      <c r="L23" s="264">
        <f>'fnd base rates'!$L114*L$12</f>
        <v>106863.36392800001</v>
      </c>
      <c r="M23" s="264">
        <f>'fnd base rates'!$L115*M$12</f>
        <v>0</v>
      </c>
      <c r="N23" s="259">
        <f>'fnd base rates'!$L116*N$12</f>
        <v>54605.429999999993</v>
      </c>
      <c r="O23" s="11">
        <f>'fnd base rates'!$L117*O$12</f>
        <v>10707.45</v>
      </c>
      <c r="P23" s="260">
        <f>'fnd base rates'!$L118*P$12</f>
        <v>0</v>
      </c>
      <c r="Q23" s="259">
        <f>VLOOKUP((VLOOKUP(VLOOKUP(orderCHA,charterinfo_a,3),rate_chafnd,18)+12),rate_basefnd,12)*Q$12</f>
        <v>336116.36</v>
      </c>
      <c r="S23" s="264">
        <f t="shared" si="0"/>
        <v>1442292.7439279999</v>
      </c>
      <c r="T23" s="11"/>
      <c r="U23" s="1"/>
    </row>
    <row r="24" spans="1:21">
      <c r="A24" s="7">
        <v>11</v>
      </c>
      <c r="B24" s="8" t="s">
        <v>839</v>
      </c>
      <c r="C24" s="7" t="s">
        <v>724</v>
      </c>
      <c r="D24" s="259">
        <f>'fnd base rates'!$M107*D$12</f>
        <v>0</v>
      </c>
      <c r="E24" s="11">
        <f>'fnd base rates'!$M108*E$12</f>
        <v>0</v>
      </c>
      <c r="F24" s="11">
        <f>'fnd base rates'!$M109*F$12</f>
        <v>0</v>
      </c>
      <c r="G24" s="11">
        <f>'fnd base rates'!$M110*G$12</f>
        <v>0</v>
      </c>
      <c r="H24" s="11">
        <f>'fnd base rates'!$M111*H$12</f>
        <v>0</v>
      </c>
      <c r="I24" s="11">
        <f>'fnd base rates'!$M112*I$12</f>
        <v>0</v>
      </c>
      <c r="J24" s="260">
        <f>'fnd base rates'!$M113*J$12</f>
        <v>0</v>
      </c>
      <c r="L24" s="264">
        <f>'fnd base rates'!$M114*L$12</f>
        <v>0</v>
      </c>
      <c r="M24" s="264">
        <f>'fnd base rates'!$M115*M$12</f>
        <v>0</v>
      </c>
      <c r="N24" s="259">
        <f>'fnd base rates'!$M116*N$12</f>
        <v>0</v>
      </c>
      <c r="O24" s="11">
        <f>'fnd base rates'!$M117*O$12</f>
        <v>0</v>
      </c>
      <c r="P24" s="260">
        <f>'fnd base rates'!$M118*P$12</f>
        <v>0</v>
      </c>
      <c r="Q24" s="259">
        <f>VLOOKUP((VLOOKUP(VLOOKUP(orderCHA,charterinfo_a,3),rate_chafnd,18)+12),rate_basefnd,13)*Q$12</f>
        <v>0</v>
      </c>
      <c r="S24" s="264">
        <f t="shared" si="0"/>
        <v>0</v>
      </c>
      <c r="T24" s="11"/>
      <c r="U24" s="1"/>
    </row>
    <row r="25" spans="1:21" ht="4.9000000000000004" customHeight="1">
      <c r="A25" s="7"/>
      <c r="B25" s="8"/>
      <c r="C25" s="8"/>
      <c r="D25" s="259"/>
      <c r="E25" s="11"/>
      <c r="F25" s="11"/>
      <c r="G25" s="11"/>
      <c r="H25" s="11"/>
      <c r="I25" s="11"/>
      <c r="J25" s="260"/>
      <c r="L25" s="264"/>
      <c r="M25" s="264"/>
      <c r="N25" s="259"/>
      <c r="O25" s="11"/>
      <c r="P25" s="260"/>
      <c r="Q25" s="259"/>
      <c r="S25" s="264"/>
      <c r="T25" s="11"/>
    </row>
    <row r="26" spans="1:21">
      <c r="A26" s="255">
        <v>12</v>
      </c>
      <c r="B26" s="154" t="s">
        <v>191</v>
      </c>
      <c r="C26" s="154"/>
      <c r="D26" s="371">
        <f t="shared" ref="D26:Q26" si="1">SUM(D14:D24)</f>
        <v>0</v>
      </c>
      <c r="E26" s="372">
        <f t="shared" si="1"/>
        <v>0</v>
      </c>
      <c r="F26" s="372">
        <f t="shared" si="1"/>
        <v>844027</v>
      </c>
      <c r="G26" s="372">
        <f t="shared" si="1"/>
        <v>3421006.55</v>
      </c>
      <c r="H26" s="372">
        <f t="shared" ref="H26:I26" si="2">SUM(H14:H24)</f>
        <v>2320501.35</v>
      </c>
      <c r="I26" s="372">
        <f t="shared" si="2"/>
        <v>0</v>
      </c>
      <c r="J26" s="373">
        <f t="shared" si="1"/>
        <v>0</v>
      </c>
      <c r="K26" s="372">
        <f t="shared" si="1"/>
        <v>0</v>
      </c>
      <c r="L26" s="374">
        <f t="shared" si="1"/>
        <v>849548.07959999994</v>
      </c>
      <c r="M26" s="374">
        <f t="shared" si="1"/>
        <v>0</v>
      </c>
      <c r="N26" s="371">
        <f t="shared" si="1"/>
        <v>501382.64</v>
      </c>
      <c r="O26" s="372">
        <f t="shared" si="1"/>
        <v>98314.709999999992</v>
      </c>
      <c r="P26" s="373">
        <f t="shared" si="1"/>
        <v>0</v>
      </c>
      <c r="Q26" s="371">
        <f t="shared" si="1"/>
        <v>3309406.98</v>
      </c>
      <c r="R26" s="372">
        <f t="shared" ref="R26" si="3">SUM(R14:R24)</f>
        <v>0</v>
      </c>
      <c r="S26" s="374">
        <f>SUM(S14:S24)</f>
        <v>11344187.309600001</v>
      </c>
      <c r="T26" s="450"/>
      <c r="U26" s="1"/>
    </row>
    <row r="27" spans="1:21" ht="3.75" customHeight="1">
      <c r="A27" s="7" t="s">
        <v>193</v>
      </c>
      <c r="B27" s="8" t="s">
        <v>193</v>
      </c>
      <c r="C27" s="8" t="s">
        <v>193</v>
      </c>
      <c r="D27" s="8" t="s">
        <v>193</v>
      </c>
      <c r="E27" s="8" t="s">
        <v>193</v>
      </c>
      <c r="F27" s="8" t="s">
        <v>193</v>
      </c>
      <c r="G27" s="8" t="s">
        <v>193</v>
      </c>
      <c r="H27" s="8" t="s">
        <v>193</v>
      </c>
      <c r="I27" s="8" t="s">
        <v>193</v>
      </c>
      <c r="J27" s="8" t="s">
        <v>193</v>
      </c>
      <c r="K27" s="8" t="s">
        <v>193</v>
      </c>
      <c r="L27" s="8" t="s">
        <v>193</v>
      </c>
      <c r="M27" s="8" t="s">
        <v>193</v>
      </c>
      <c r="N27" s="8" t="s">
        <v>193</v>
      </c>
      <c r="O27" s="8" t="s">
        <v>193</v>
      </c>
      <c r="P27" s="8"/>
      <c r="Q27" s="8" t="s">
        <v>193</v>
      </c>
      <c r="R27" s="8" t="s">
        <v>193</v>
      </c>
      <c r="S27" s="8" t="s">
        <v>193</v>
      </c>
      <c r="T27" s="450"/>
    </row>
    <row r="28" spans="1:21">
      <c r="A28" s="7">
        <v>13</v>
      </c>
      <c r="B28" s="8" t="s">
        <v>218</v>
      </c>
      <c r="C28" s="8"/>
      <c r="D28" s="363">
        <f>VLOOKUP(orderCHA,charterinfo_a,8)</f>
        <v>1</v>
      </c>
      <c r="E28" s="7"/>
      <c r="F28" s="18"/>
      <c r="G28" s="18"/>
      <c r="H28" s="18"/>
      <c r="I28" s="18"/>
      <c r="M28" s="388"/>
      <c r="N28" s="157"/>
      <c r="O28" s="157"/>
      <c r="P28" s="153"/>
      <c r="Q28" s="157" t="s">
        <v>1123</v>
      </c>
      <c r="R28" s="157"/>
      <c r="S28" s="451">
        <f>IF(S12=0,0,ROUND(S26/S12,0))</f>
        <v>14396</v>
      </c>
      <c r="T28" s="450"/>
      <c r="U28" s="1"/>
    </row>
    <row r="29" spans="1:21">
      <c r="A29" s="7">
        <v>14</v>
      </c>
      <c r="B29" s="447" t="s">
        <v>1230</v>
      </c>
      <c r="D29" s="131">
        <f>VLOOKUP(orderCHA,charterinfo_a,9)</f>
        <v>11</v>
      </c>
      <c r="K29" s="9"/>
      <c r="R29" s="9"/>
    </row>
    <row r="30" spans="1:21" s="6" customFormat="1" ht="18.75" customHeight="1">
      <c r="A30" s="12"/>
      <c r="B30" s="12"/>
      <c r="C30" s="12"/>
      <c r="D30" s="12"/>
      <c r="E30" s="12"/>
      <c r="F30" s="12"/>
      <c r="G30" s="12"/>
      <c r="H30" s="12"/>
      <c r="I30" s="12"/>
      <c r="J30" s="12"/>
      <c r="K30" s="12"/>
      <c r="L30" s="12"/>
      <c r="M30" s="12"/>
      <c r="N30" s="12"/>
      <c r="O30" s="12"/>
      <c r="P30" s="12"/>
      <c r="Q30" s="12"/>
      <c r="R30" s="12"/>
      <c r="S30" s="12"/>
    </row>
    <row r="31" spans="1:21" s="6" customFormat="1" ht="12.4" customHeight="1">
      <c r="A31" s="494" t="s">
        <v>1163</v>
      </c>
      <c r="B31" s="493"/>
      <c r="C31" s="493"/>
      <c r="D31" s="493"/>
      <c r="E31" s="493"/>
      <c r="F31" s="493"/>
      <c r="G31" s="493"/>
      <c r="H31" s="493"/>
      <c r="L31" s="389" t="s">
        <v>1186</v>
      </c>
      <c r="M31" s="390"/>
      <c r="N31" s="390"/>
      <c r="O31" s="390"/>
      <c r="P31" s="390"/>
      <c r="Q31" s="390"/>
      <c r="R31" s="390"/>
      <c r="S31" s="391">
        <f>SUM(N26:P26)/S26</f>
        <v>5.2863844155015584E-2</v>
      </c>
    </row>
    <row r="32" spans="1:21" s="395" customFormat="1" ht="12.4" customHeight="1">
      <c r="A32" s="362" t="s">
        <v>1194</v>
      </c>
      <c r="B32" s="6"/>
      <c r="C32" s="6"/>
      <c r="D32" s="6"/>
      <c r="E32" s="6"/>
      <c r="F32" s="6"/>
      <c r="G32" s="6"/>
      <c r="H32" s="6"/>
      <c r="L32" s="392" t="s">
        <v>1185</v>
      </c>
      <c r="M32" s="393"/>
      <c r="N32" s="393"/>
      <c r="O32" s="393"/>
      <c r="P32" s="393"/>
      <c r="Q32" s="393"/>
      <c r="R32" s="393"/>
      <c r="S32" s="394">
        <f>Q26/S26</f>
        <v>0.29172711007684254</v>
      </c>
    </row>
    <row r="33" spans="1:24" s="395" customFormat="1" ht="12.4" customHeight="1">
      <c r="A33" s="401" t="s">
        <v>1240</v>
      </c>
    </row>
    <row r="34" spans="1:24" s="396" customFormat="1" ht="12.4" customHeight="1">
      <c r="A34" s="401" t="s">
        <v>1159</v>
      </c>
      <c r="C34" s="395"/>
      <c r="D34" s="395"/>
      <c r="E34" s="395"/>
      <c r="F34" s="395"/>
      <c r="G34" s="395"/>
      <c r="H34" s="395"/>
      <c r="I34" s="395"/>
      <c r="J34" s="395"/>
      <c r="K34" s="395"/>
      <c r="L34" s="395"/>
      <c r="M34" s="395"/>
      <c r="N34" s="395"/>
      <c r="O34" s="395"/>
      <c r="P34" s="395"/>
      <c r="Q34" s="525"/>
      <c r="R34" s="395"/>
    </row>
    <row r="35" spans="1:24" s="396" customFormat="1" ht="12.4" customHeight="1">
      <c r="A35" s="401" t="s">
        <v>1160</v>
      </c>
      <c r="B35" s="397"/>
      <c r="C35" s="398"/>
      <c r="D35" s="398"/>
      <c r="E35" s="398"/>
      <c r="F35" s="398"/>
      <c r="G35" s="398"/>
      <c r="H35" s="398"/>
      <c r="I35" s="398"/>
      <c r="J35" s="398"/>
      <c r="K35" s="399"/>
      <c r="L35" s="398"/>
      <c r="M35" s="398"/>
      <c r="N35" s="398"/>
      <c r="O35" s="398"/>
      <c r="P35" s="398"/>
      <c r="Q35" s="398"/>
      <c r="R35" s="399"/>
      <c r="S35" s="398"/>
      <c r="T35" s="398"/>
      <c r="U35" s="398"/>
      <c r="V35" s="398"/>
      <c r="W35" s="398"/>
      <c r="X35" s="398"/>
    </row>
    <row r="36" spans="1:24" s="396" customFormat="1" ht="12.4" customHeight="1">
      <c r="A36" s="401" t="s">
        <v>1162</v>
      </c>
      <c r="B36" s="395"/>
      <c r="K36" s="400"/>
      <c r="R36" s="400"/>
    </row>
    <row r="37" spans="1:24" s="396" customFormat="1" ht="12.4" customHeight="1">
      <c r="A37" s="401" t="s">
        <v>1161</v>
      </c>
      <c r="B37" s="395"/>
      <c r="K37" s="400"/>
      <c r="R37" s="400"/>
    </row>
    <row r="38" spans="1:24" s="396" customFormat="1" ht="12.4" customHeight="1">
      <c r="A38" s="401" t="s">
        <v>1218</v>
      </c>
      <c r="K38" s="400"/>
      <c r="R38" s="400"/>
    </row>
    <row r="39" spans="1:24" ht="12.4" customHeight="1">
      <c r="A39" s="362"/>
    </row>
    <row r="40" spans="1:24">
      <c r="A40" s="361"/>
      <c r="I40" s="19"/>
      <c r="J40" s="19"/>
      <c r="K40" s="19"/>
      <c r="L40" s="19"/>
      <c r="M40" s="19"/>
      <c r="N40" s="19"/>
      <c r="O40" s="19"/>
      <c r="P40" s="19"/>
      <c r="Q40" s="19"/>
      <c r="R40" s="19"/>
      <c r="S40" s="19"/>
    </row>
    <row r="41" spans="1:24">
      <c r="A41" s="361"/>
    </row>
    <row r="42" spans="1:24">
      <c r="A42" s="361"/>
    </row>
    <row r="43" spans="1:24">
      <c r="A43" s="361"/>
    </row>
    <row r="44" spans="1:24">
      <c r="A44" s="361"/>
    </row>
  </sheetData>
  <phoneticPr fontId="0" type="noConversion"/>
  <pageMargins left="0.31" right="0.2" top="1" bottom="0.56999999999999995" header="0.5" footer="0.28999999999999998"/>
  <pageSetup scale="95" orientation="landscape" r:id="rId1"/>
  <headerFooter alignWithMargins="0">
    <oddFooter>&amp;L&amp;8&amp;F&amp;R&amp;8&amp;D</oddFooter>
  </headerFooter>
  <ignoredErrors>
    <ignoredError sqref="S8" numberStoredAsText="1"/>
    <ignoredError sqref="M1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Menu">
                <anchor moveWithCells="1">
                  <from>
                    <xdr:col>0</xdr:col>
                    <xdr:colOff>76200</xdr:colOff>
                    <xdr:row>0</xdr:row>
                    <xdr:rowOff>66675</xdr:rowOff>
                  </from>
                  <to>
                    <xdr:col>8</xdr:col>
                    <xdr:colOff>47625</xdr:colOff>
                    <xdr:row>2</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2:AV301"/>
  <sheetViews>
    <sheetView showGridLines="0" topLeftCell="A94" zoomScale="80" zoomScaleNormal="80" workbookViewId="0">
      <selection activeCell="P102" sqref="P102:P105"/>
    </sheetView>
  </sheetViews>
  <sheetFormatPr defaultColWidth="10.33203125" defaultRowHeight="12"/>
  <cols>
    <col min="1" max="1" width="6.33203125" style="175" customWidth="1"/>
    <col min="2" max="2" width="29.33203125" style="175" customWidth="1"/>
    <col min="3" max="3" width="11.33203125" style="176" customWidth="1"/>
    <col min="4" max="4" width="13.6640625" style="176" customWidth="1"/>
    <col min="5" max="14" width="12.33203125" style="176" customWidth="1"/>
    <col min="15" max="15" width="10.33203125" style="175" customWidth="1"/>
    <col min="16" max="16" width="9" style="175" customWidth="1"/>
    <col min="17" max="17" width="1.6640625" style="175" customWidth="1"/>
    <col min="18" max="18" width="12.33203125" style="175" customWidth="1"/>
    <col min="19" max="19" width="1.1640625" style="175" customWidth="1"/>
    <col min="20" max="20" width="12.33203125" style="175" customWidth="1"/>
    <col min="21" max="21" width="1.1640625" style="175" customWidth="1"/>
    <col min="22" max="22" width="12.33203125" style="176" customWidth="1"/>
    <col min="23" max="23" width="1.1640625" style="175" customWidth="1"/>
    <col min="24" max="24" width="12.5" style="175" customWidth="1"/>
    <col min="25" max="31" width="14" style="175" customWidth="1"/>
    <col min="32" max="32" width="10.33203125" style="175" bestFit="1" customWidth="1"/>
    <col min="33" max="33" width="11" style="175" bestFit="1" customWidth="1"/>
    <col min="34" max="34" width="9.33203125" style="175" bestFit="1" customWidth="1"/>
    <col min="35" max="35" width="9.83203125" style="175" bestFit="1" customWidth="1"/>
    <col min="36" max="36" width="10" style="175" bestFit="1" customWidth="1"/>
    <col min="37" max="37" width="9.83203125" style="175" bestFit="1" customWidth="1"/>
    <col min="38" max="38" width="10.33203125" style="175" bestFit="1" customWidth="1"/>
    <col min="39" max="39" width="13.33203125" style="175" bestFit="1" customWidth="1"/>
    <col min="40" max="41" width="9.33203125" style="175" bestFit="1" customWidth="1"/>
    <col min="42" max="42" width="12.83203125" style="175" bestFit="1" customWidth="1"/>
    <col min="43" max="43" width="9.33203125" style="175" bestFit="1" customWidth="1"/>
    <col min="44" max="44" width="15.1640625" style="175" customWidth="1"/>
    <col min="45" max="45" width="10.33203125" style="175" customWidth="1"/>
    <col min="46" max="46" width="11.1640625" style="175" bestFit="1" customWidth="1"/>
    <col min="47" max="47" width="13" style="175" bestFit="1" customWidth="1"/>
    <col min="48" max="48" width="12.1640625" style="177" customWidth="1"/>
    <col min="49" max="16384" width="10.33203125" style="175"/>
  </cols>
  <sheetData>
    <row r="2" spans="1:33" hidden="1"/>
    <row r="3" spans="1:33" hidden="1"/>
    <row r="4" spans="1:33" ht="21">
      <c r="A4" s="213" t="s">
        <v>1206</v>
      </c>
      <c r="C4" s="175"/>
      <c r="D4" s="175"/>
      <c r="E4" s="175"/>
      <c r="F4" s="175"/>
      <c r="G4" s="175"/>
      <c r="H4" s="175"/>
      <c r="I4" s="175"/>
      <c r="J4" s="175"/>
      <c r="K4" s="175"/>
      <c r="L4" s="175"/>
      <c r="M4" s="175"/>
      <c r="N4" s="175"/>
    </row>
    <row r="5" spans="1:33">
      <c r="A5" s="178"/>
      <c r="B5" s="179"/>
      <c r="C5" s="179"/>
      <c r="D5" s="180"/>
      <c r="E5" s="180"/>
      <c r="F5" s="180"/>
      <c r="G5" s="180"/>
      <c r="H5" s="180" t="s">
        <v>915</v>
      </c>
      <c r="I5" s="180" t="s">
        <v>919</v>
      </c>
      <c r="J5" s="180"/>
      <c r="K5" s="180" t="s">
        <v>923</v>
      </c>
      <c r="L5" s="180" t="s">
        <v>904</v>
      </c>
      <c r="M5" s="180"/>
      <c r="N5" s="180" t="s">
        <v>191</v>
      </c>
    </row>
    <row r="6" spans="1:33">
      <c r="A6" s="181"/>
      <c r="B6" s="182"/>
      <c r="C6" s="182"/>
      <c r="D6" s="183"/>
      <c r="E6" s="183" t="s">
        <v>902</v>
      </c>
      <c r="F6" s="183" t="s">
        <v>903</v>
      </c>
      <c r="G6" s="183" t="s">
        <v>912</v>
      </c>
      <c r="H6" s="183" t="s">
        <v>916</v>
      </c>
      <c r="I6" s="183" t="s">
        <v>920</v>
      </c>
      <c r="J6" s="183"/>
      <c r="K6" s="183" t="s">
        <v>924</v>
      </c>
      <c r="L6" s="183" t="s">
        <v>198</v>
      </c>
      <c r="M6" s="183"/>
      <c r="N6" s="183" t="s">
        <v>923</v>
      </c>
    </row>
    <row r="7" spans="1:33">
      <c r="A7" s="184"/>
      <c r="B7" s="182"/>
      <c r="C7" s="182" t="s">
        <v>910</v>
      </c>
      <c r="D7" s="183" t="s">
        <v>905</v>
      </c>
      <c r="E7" s="183" t="s">
        <v>906</v>
      </c>
      <c r="F7" s="183" t="s">
        <v>197</v>
      </c>
      <c r="G7" s="183" t="s">
        <v>913</v>
      </c>
      <c r="H7" s="183" t="s">
        <v>917</v>
      </c>
      <c r="I7" s="183" t="s">
        <v>921</v>
      </c>
      <c r="J7" s="183" t="s">
        <v>210</v>
      </c>
      <c r="K7" s="183" t="s">
        <v>925</v>
      </c>
      <c r="L7" s="183" t="s">
        <v>927</v>
      </c>
      <c r="M7" s="183" t="s">
        <v>734</v>
      </c>
      <c r="N7" s="183" t="s">
        <v>929</v>
      </c>
    </row>
    <row r="8" spans="1:33" ht="10.7" customHeight="1">
      <c r="A8" s="185" t="s">
        <v>200</v>
      </c>
      <c r="B8" s="186"/>
      <c r="C8" s="186" t="s">
        <v>911</v>
      </c>
      <c r="D8" s="187" t="s">
        <v>907</v>
      </c>
      <c r="E8" s="187" t="s">
        <v>908</v>
      </c>
      <c r="F8" s="187" t="s">
        <v>909</v>
      </c>
      <c r="G8" s="187" t="s">
        <v>914</v>
      </c>
      <c r="H8" s="187" t="s">
        <v>918</v>
      </c>
      <c r="I8" s="187" t="s">
        <v>922</v>
      </c>
      <c r="J8" s="187" t="s">
        <v>909</v>
      </c>
      <c r="K8" s="188" t="s">
        <v>926</v>
      </c>
      <c r="L8" s="187" t="s">
        <v>928</v>
      </c>
      <c r="M8" s="187" t="s">
        <v>192</v>
      </c>
      <c r="N8" s="187" t="s">
        <v>930</v>
      </c>
    </row>
    <row r="9" spans="1:33">
      <c r="A9" s="189"/>
      <c r="B9" s="190"/>
      <c r="C9" s="191"/>
      <c r="D9" s="191"/>
      <c r="E9" s="191"/>
      <c r="F9" s="191"/>
      <c r="G9" s="191"/>
      <c r="H9" s="191"/>
      <c r="I9" s="191"/>
      <c r="J9" s="191"/>
      <c r="K9" s="191"/>
      <c r="L9" s="191"/>
      <c r="M9" s="191"/>
      <c r="N9" s="191"/>
    </row>
    <row r="10" spans="1:33">
      <c r="A10" s="192">
        <v>1</v>
      </c>
      <c r="B10" s="193" t="s">
        <v>201</v>
      </c>
      <c r="C10" s="194">
        <v>199.87</v>
      </c>
      <c r="D10" s="194">
        <v>360.97</v>
      </c>
      <c r="E10" s="194">
        <v>1655.18</v>
      </c>
      <c r="F10" s="194">
        <v>424.5</v>
      </c>
      <c r="G10" s="194">
        <v>65.459999999999994</v>
      </c>
      <c r="H10" s="194">
        <v>239.56</v>
      </c>
      <c r="I10" s="194">
        <v>120.43</v>
      </c>
      <c r="J10" s="194">
        <v>47.89</v>
      </c>
      <c r="K10" s="194">
        <v>459.63</v>
      </c>
      <c r="L10" s="194">
        <v>529.72</v>
      </c>
      <c r="M10" s="194">
        <v>0</v>
      </c>
      <c r="N10" s="195">
        <v>4103.21</v>
      </c>
      <c r="V10" s="196"/>
      <c r="X10" s="196"/>
      <c r="Y10" s="196"/>
      <c r="Z10" s="196"/>
      <c r="AA10" s="196"/>
      <c r="AB10" s="196"/>
      <c r="AC10" s="196"/>
      <c r="AD10" s="196"/>
      <c r="AE10" s="196"/>
      <c r="AF10" s="196"/>
      <c r="AG10" s="196"/>
    </row>
    <row r="11" spans="1:33">
      <c r="A11" s="197">
        <v>2</v>
      </c>
      <c r="B11" s="198" t="s">
        <v>202</v>
      </c>
      <c r="C11" s="199">
        <v>199.87</v>
      </c>
      <c r="D11" s="199">
        <v>360.97</v>
      </c>
      <c r="E11" s="199">
        <v>1655.18</v>
      </c>
      <c r="F11" s="199">
        <v>424.5</v>
      </c>
      <c r="G11" s="199">
        <v>65.459999999999994</v>
      </c>
      <c r="H11" s="199">
        <v>239.56</v>
      </c>
      <c r="I11" s="199">
        <v>120.43</v>
      </c>
      <c r="J11" s="199">
        <v>47.89</v>
      </c>
      <c r="K11" s="199">
        <v>459.63</v>
      </c>
      <c r="L11" s="199">
        <v>529.72</v>
      </c>
      <c r="M11" s="199">
        <v>0</v>
      </c>
      <c r="N11" s="200">
        <v>4103.21</v>
      </c>
      <c r="V11" s="196"/>
      <c r="X11" s="196"/>
      <c r="Y11" s="196"/>
      <c r="Z11" s="196"/>
      <c r="AA11" s="196"/>
      <c r="AB11" s="196"/>
      <c r="AC11" s="196"/>
      <c r="AD11" s="196"/>
      <c r="AE11" s="196"/>
      <c r="AF11" s="196"/>
      <c r="AG11" s="196"/>
    </row>
    <row r="12" spans="1:33">
      <c r="A12" s="197">
        <v>3</v>
      </c>
      <c r="B12" s="198" t="s">
        <v>203</v>
      </c>
      <c r="C12" s="199">
        <v>399.73</v>
      </c>
      <c r="D12" s="199">
        <v>721.95</v>
      </c>
      <c r="E12" s="199">
        <v>3310.35</v>
      </c>
      <c r="F12" s="199">
        <v>849.04</v>
      </c>
      <c r="G12" s="199">
        <v>130.97999999999999</v>
      </c>
      <c r="H12" s="199">
        <v>479.13</v>
      </c>
      <c r="I12" s="199">
        <v>240.89</v>
      </c>
      <c r="J12" s="199">
        <v>95.84</v>
      </c>
      <c r="K12" s="199">
        <v>919.24</v>
      </c>
      <c r="L12" s="199">
        <v>1059.42</v>
      </c>
      <c r="M12" s="199">
        <v>0</v>
      </c>
      <c r="N12" s="200">
        <v>8206.57</v>
      </c>
      <c r="V12" s="196"/>
      <c r="X12" s="196"/>
      <c r="Y12" s="196"/>
      <c r="Z12" s="196"/>
      <c r="AA12" s="196"/>
      <c r="AB12" s="196"/>
      <c r="AC12" s="196"/>
      <c r="AD12" s="196"/>
      <c r="AE12" s="196"/>
      <c r="AF12" s="196"/>
      <c r="AG12" s="196"/>
    </row>
    <row r="13" spans="1:33">
      <c r="A13" s="197">
        <v>4</v>
      </c>
      <c r="B13" s="198" t="s">
        <v>204</v>
      </c>
      <c r="C13" s="199">
        <v>399.73</v>
      </c>
      <c r="D13" s="199">
        <v>721.95</v>
      </c>
      <c r="E13" s="199">
        <v>3310.31</v>
      </c>
      <c r="F13" s="199">
        <v>849.04</v>
      </c>
      <c r="G13" s="199">
        <v>131</v>
      </c>
      <c r="H13" s="199">
        <v>479.13</v>
      </c>
      <c r="I13" s="199">
        <v>240.89</v>
      </c>
      <c r="J13" s="199">
        <v>143.72999999999999</v>
      </c>
      <c r="K13" s="199">
        <v>919.24</v>
      </c>
      <c r="L13" s="199">
        <v>1059.46</v>
      </c>
      <c r="M13" s="199">
        <v>0</v>
      </c>
      <c r="N13" s="200">
        <v>8254.48</v>
      </c>
      <c r="V13" s="196"/>
      <c r="X13" s="196"/>
      <c r="Y13" s="196"/>
      <c r="Z13" s="196"/>
      <c r="AA13" s="196"/>
      <c r="AB13" s="196"/>
      <c r="AC13" s="196"/>
      <c r="AD13" s="196"/>
      <c r="AE13" s="196"/>
      <c r="AF13" s="196"/>
      <c r="AG13" s="196"/>
    </row>
    <row r="14" spans="1:33">
      <c r="A14" s="197">
        <v>5</v>
      </c>
      <c r="B14" s="198" t="s">
        <v>205</v>
      </c>
      <c r="C14" s="199">
        <v>399.73</v>
      </c>
      <c r="D14" s="199">
        <v>721.95</v>
      </c>
      <c r="E14" s="199">
        <v>2913.09</v>
      </c>
      <c r="F14" s="199">
        <v>611.17999999999995</v>
      </c>
      <c r="G14" s="199">
        <v>142.01</v>
      </c>
      <c r="H14" s="199">
        <v>479.13</v>
      </c>
      <c r="I14" s="199">
        <v>320.64</v>
      </c>
      <c r="J14" s="199">
        <v>234.79</v>
      </c>
      <c r="K14" s="199">
        <v>996.57</v>
      </c>
      <c r="L14" s="199">
        <v>1091.07</v>
      </c>
      <c r="M14" s="199">
        <v>0</v>
      </c>
      <c r="N14" s="200">
        <v>7910.1600000000008</v>
      </c>
      <c r="V14" s="196"/>
      <c r="X14" s="196"/>
      <c r="Y14" s="196"/>
      <c r="Z14" s="196"/>
      <c r="AA14" s="196"/>
      <c r="AB14" s="196"/>
      <c r="AC14" s="196"/>
      <c r="AD14" s="196"/>
      <c r="AE14" s="196"/>
      <c r="AF14" s="196"/>
      <c r="AG14" s="196"/>
    </row>
    <row r="15" spans="1:33">
      <c r="A15" s="197">
        <v>6</v>
      </c>
      <c r="B15" s="198" t="s">
        <v>206</v>
      </c>
      <c r="C15" s="199">
        <v>399.73</v>
      </c>
      <c r="D15" s="199">
        <v>721.95</v>
      </c>
      <c r="E15" s="199">
        <v>4283.93</v>
      </c>
      <c r="F15" s="199">
        <v>508.81</v>
      </c>
      <c r="G15" s="199">
        <v>137.69999999999999</v>
      </c>
      <c r="H15" s="199">
        <v>766.61</v>
      </c>
      <c r="I15" s="199">
        <v>401.93</v>
      </c>
      <c r="J15" s="199">
        <v>541.41</v>
      </c>
      <c r="K15" s="199">
        <v>966.28</v>
      </c>
      <c r="L15" s="199">
        <v>987.11</v>
      </c>
      <c r="M15" s="199">
        <v>0</v>
      </c>
      <c r="N15" s="200">
        <v>9715.4600000000009</v>
      </c>
      <c r="V15" s="196"/>
      <c r="X15" s="196"/>
      <c r="Y15" s="196"/>
      <c r="Z15" s="196"/>
      <c r="AA15" s="196"/>
      <c r="AB15" s="196"/>
      <c r="AC15" s="196"/>
      <c r="AD15" s="196"/>
      <c r="AE15" s="196"/>
      <c r="AF15" s="196"/>
      <c r="AG15" s="196"/>
    </row>
    <row r="16" spans="1:33">
      <c r="A16" s="460">
        <v>7</v>
      </c>
      <c r="B16" s="461" t="s">
        <v>209</v>
      </c>
      <c r="C16" s="462">
        <v>399.73</v>
      </c>
      <c r="D16" s="462">
        <v>721.95</v>
      </c>
      <c r="E16" s="462">
        <v>7282.72</v>
      </c>
      <c r="F16" s="462">
        <v>508.81</v>
      </c>
      <c r="G16" s="462">
        <v>227.65</v>
      </c>
      <c r="H16" s="462">
        <v>1341.55</v>
      </c>
      <c r="I16" s="462">
        <v>401.93</v>
      </c>
      <c r="J16" s="462">
        <v>541.41</v>
      </c>
      <c r="K16" s="462">
        <v>1808.44</v>
      </c>
      <c r="L16" s="462">
        <v>1423.61</v>
      </c>
      <c r="M16" s="462">
        <v>0</v>
      </c>
      <c r="N16" s="463">
        <v>14657.8</v>
      </c>
      <c r="R16" s="196"/>
      <c r="T16" s="196"/>
      <c r="V16" s="196"/>
      <c r="X16" s="196"/>
      <c r="Y16" s="196"/>
      <c r="Z16" s="196"/>
      <c r="AA16" s="196"/>
      <c r="AB16" s="196"/>
      <c r="AC16" s="196"/>
      <c r="AD16" s="196"/>
      <c r="AE16" s="196"/>
      <c r="AF16" s="196"/>
      <c r="AG16" s="196"/>
    </row>
    <row r="17" spans="1:33">
      <c r="A17" s="456">
        <v>8</v>
      </c>
      <c r="B17" s="457" t="s">
        <v>207</v>
      </c>
      <c r="C17" s="458">
        <v>2758.81</v>
      </c>
      <c r="D17" s="458">
        <v>0</v>
      </c>
      <c r="E17" s="458">
        <v>9103.3700000000008</v>
      </c>
      <c r="F17" s="458">
        <v>8499.69</v>
      </c>
      <c r="G17" s="458">
        <v>439.14</v>
      </c>
      <c r="H17" s="458">
        <v>383.3</v>
      </c>
      <c r="I17" s="458">
        <v>0</v>
      </c>
      <c r="J17" s="458">
        <v>0</v>
      </c>
      <c r="K17" s="458">
        <v>3081.72</v>
      </c>
      <c r="L17" s="458">
        <v>3441.99</v>
      </c>
      <c r="M17" s="458">
        <v>0</v>
      </c>
      <c r="N17" s="459">
        <v>27708.020000000004</v>
      </c>
      <c r="R17" s="196"/>
      <c r="T17" s="196"/>
      <c r="V17" s="196"/>
      <c r="X17" s="196"/>
      <c r="Y17" s="196"/>
      <c r="Z17" s="196"/>
      <c r="AA17" s="196"/>
      <c r="AB17" s="196"/>
      <c r="AC17" s="196"/>
      <c r="AD17" s="196"/>
      <c r="AE17" s="196"/>
      <c r="AF17" s="196"/>
      <c r="AG17" s="196"/>
    </row>
    <row r="18" spans="1:33">
      <c r="A18" s="452">
        <v>9</v>
      </c>
      <c r="B18" s="453" t="s">
        <v>208</v>
      </c>
      <c r="C18" s="454">
        <v>2858.69</v>
      </c>
      <c r="D18" s="454">
        <v>0</v>
      </c>
      <c r="E18" s="454">
        <v>0</v>
      </c>
      <c r="F18" s="454">
        <v>43.67</v>
      </c>
      <c r="G18" s="454">
        <v>0</v>
      </c>
      <c r="H18" s="454">
        <v>0</v>
      </c>
      <c r="I18" s="454">
        <v>0</v>
      </c>
      <c r="J18" s="454">
        <v>0</v>
      </c>
      <c r="K18" s="454">
        <v>0</v>
      </c>
      <c r="L18" s="454">
        <v>0</v>
      </c>
      <c r="M18" s="454">
        <v>27141.7</v>
      </c>
      <c r="N18" s="455">
        <v>30044.06</v>
      </c>
      <c r="R18" s="196"/>
      <c r="T18" s="196"/>
      <c r="V18" s="196"/>
      <c r="X18" s="196"/>
      <c r="Y18" s="196"/>
      <c r="Z18" s="196"/>
      <c r="AA18" s="196"/>
      <c r="AB18" s="196"/>
      <c r="AC18" s="196"/>
      <c r="AD18" s="196"/>
      <c r="AE18" s="196"/>
      <c r="AF18" s="196"/>
      <c r="AG18" s="196"/>
    </row>
    <row r="19" spans="1:33">
      <c r="A19" s="464">
        <v>10</v>
      </c>
      <c r="B19" s="465" t="s">
        <v>1170</v>
      </c>
      <c r="C19" s="466">
        <v>91.93</v>
      </c>
      <c r="D19" s="466">
        <v>160.88</v>
      </c>
      <c r="E19" s="466">
        <v>1126.08</v>
      </c>
      <c r="F19" s="466">
        <v>160.88</v>
      </c>
      <c r="G19" s="466">
        <v>45.96</v>
      </c>
      <c r="H19" s="466">
        <v>114.9</v>
      </c>
      <c r="I19" s="466">
        <v>68.95</v>
      </c>
      <c r="J19" s="466">
        <v>22.99</v>
      </c>
      <c r="K19" s="466">
        <v>275.77999999999997</v>
      </c>
      <c r="L19" s="466">
        <v>252.79</v>
      </c>
      <c r="M19" s="466">
        <v>0</v>
      </c>
      <c r="N19" s="467">
        <v>2321.1400000000003</v>
      </c>
      <c r="R19" s="196"/>
      <c r="T19" s="196"/>
      <c r="V19" s="196"/>
      <c r="X19" s="196"/>
      <c r="Y19" s="196"/>
      <c r="Z19" s="196"/>
      <c r="AA19" s="196"/>
      <c r="AB19" s="196"/>
      <c r="AC19" s="196"/>
      <c r="AD19" s="196"/>
      <c r="AE19" s="196"/>
      <c r="AF19" s="196"/>
      <c r="AG19" s="196"/>
    </row>
    <row r="20" spans="1:33">
      <c r="A20" s="464">
        <v>11</v>
      </c>
      <c r="B20" s="465" t="s">
        <v>1171</v>
      </c>
      <c r="C20" s="466">
        <v>96.16</v>
      </c>
      <c r="D20" s="466">
        <v>168.27</v>
      </c>
      <c r="E20" s="466">
        <v>1177.8800000000001</v>
      </c>
      <c r="F20" s="466">
        <v>168.27</v>
      </c>
      <c r="G20" s="466">
        <v>48.07</v>
      </c>
      <c r="H20" s="466">
        <v>120.19</v>
      </c>
      <c r="I20" s="466">
        <v>72.12</v>
      </c>
      <c r="J20" s="466">
        <v>24.04</v>
      </c>
      <c r="K20" s="466">
        <v>288.45999999999998</v>
      </c>
      <c r="L20" s="466">
        <v>264.42</v>
      </c>
      <c r="M20" s="466">
        <v>0</v>
      </c>
      <c r="N20" s="467">
        <v>2427.88</v>
      </c>
      <c r="R20" s="196"/>
      <c r="T20" s="196"/>
      <c r="V20" s="196"/>
      <c r="X20" s="196"/>
      <c r="Y20" s="196"/>
      <c r="Z20" s="196"/>
      <c r="AA20" s="196"/>
      <c r="AB20" s="196"/>
      <c r="AC20" s="196"/>
      <c r="AD20" s="196"/>
      <c r="AE20" s="196"/>
      <c r="AF20" s="196"/>
      <c r="AG20" s="196"/>
    </row>
    <row r="21" spans="1:33">
      <c r="A21" s="468">
        <v>12</v>
      </c>
      <c r="B21" s="469" t="s">
        <v>1172</v>
      </c>
      <c r="C21" s="470">
        <v>75.05</v>
      </c>
      <c r="D21" s="470">
        <v>131.35</v>
      </c>
      <c r="E21" s="470">
        <v>919.42</v>
      </c>
      <c r="F21" s="470">
        <v>131.35</v>
      </c>
      <c r="G21" s="470">
        <v>37.520000000000003</v>
      </c>
      <c r="H21" s="470">
        <v>93.81</v>
      </c>
      <c r="I21" s="470">
        <v>56.29</v>
      </c>
      <c r="J21" s="470">
        <v>18.77</v>
      </c>
      <c r="K21" s="470">
        <v>225.16</v>
      </c>
      <c r="L21" s="470">
        <v>206.4</v>
      </c>
      <c r="M21" s="470">
        <v>0</v>
      </c>
      <c r="N21" s="471">
        <v>1895.12</v>
      </c>
      <c r="R21" s="196"/>
      <c r="T21" s="196"/>
      <c r="V21" s="196"/>
      <c r="X21" s="196"/>
      <c r="Y21" s="196"/>
      <c r="Z21" s="196"/>
      <c r="AA21" s="196"/>
      <c r="AB21" s="196"/>
      <c r="AC21" s="196"/>
      <c r="AD21" s="196"/>
      <c r="AE21" s="196"/>
      <c r="AF21" s="196"/>
      <c r="AG21" s="196"/>
    </row>
    <row r="22" spans="1:33">
      <c r="A22" s="472">
        <v>13</v>
      </c>
      <c r="B22" s="473" t="s">
        <v>1101</v>
      </c>
      <c r="C22" s="474">
        <v>51.99</v>
      </c>
      <c r="D22" s="474">
        <v>246.35</v>
      </c>
      <c r="E22" s="474">
        <v>2404.7800000000002</v>
      </c>
      <c r="F22" s="474">
        <v>0</v>
      </c>
      <c r="G22" s="474">
        <v>116.67</v>
      </c>
      <c r="H22" s="474">
        <v>17.89</v>
      </c>
      <c r="I22" s="474">
        <v>97.38</v>
      </c>
      <c r="J22" s="474">
        <v>506</v>
      </c>
      <c r="K22" s="474">
        <v>0</v>
      </c>
      <c r="L22" s="474">
        <v>388.99</v>
      </c>
      <c r="M22" s="474">
        <v>0</v>
      </c>
      <c r="N22" s="475">
        <v>3830.05</v>
      </c>
      <c r="R22" s="196"/>
      <c r="T22" s="196"/>
    </row>
    <row r="23" spans="1:33">
      <c r="A23" s="476">
        <v>14</v>
      </c>
      <c r="B23" s="477" t="s">
        <v>1102</v>
      </c>
      <c r="C23" s="478">
        <v>52.57</v>
      </c>
      <c r="D23" s="478">
        <v>249.06</v>
      </c>
      <c r="E23" s="478">
        <v>2431.36</v>
      </c>
      <c r="F23" s="478">
        <v>0</v>
      </c>
      <c r="G23" s="478">
        <v>117.96</v>
      </c>
      <c r="H23" s="478">
        <v>18.079999999999998</v>
      </c>
      <c r="I23" s="478">
        <v>98.45</v>
      </c>
      <c r="J23" s="478">
        <v>511.59</v>
      </c>
      <c r="K23" s="478">
        <v>0</v>
      </c>
      <c r="L23" s="478">
        <v>393.29</v>
      </c>
      <c r="M23" s="478">
        <v>0</v>
      </c>
      <c r="N23" s="479">
        <v>3872.36</v>
      </c>
      <c r="R23" s="196"/>
      <c r="T23" s="196"/>
    </row>
    <row r="24" spans="1:33">
      <c r="A24" s="476">
        <v>15</v>
      </c>
      <c r="B24" s="477" t="s">
        <v>1103</v>
      </c>
      <c r="C24" s="478">
        <v>53.14</v>
      </c>
      <c r="D24" s="478">
        <v>251.78</v>
      </c>
      <c r="E24" s="478">
        <v>2457.9299999999998</v>
      </c>
      <c r="F24" s="478">
        <v>0</v>
      </c>
      <c r="G24" s="478">
        <v>119.25</v>
      </c>
      <c r="H24" s="478">
        <v>18.28</v>
      </c>
      <c r="I24" s="478">
        <v>99.53</v>
      </c>
      <c r="J24" s="478">
        <v>517.17999999999995</v>
      </c>
      <c r="K24" s="478">
        <v>0</v>
      </c>
      <c r="L24" s="478">
        <v>397.59</v>
      </c>
      <c r="M24" s="478">
        <v>0</v>
      </c>
      <c r="N24" s="479">
        <v>3914.6800000000003</v>
      </c>
      <c r="R24" s="196"/>
      <c r="T24" s="196"/>
    </row>
    <row r="25" spans="1:33">
      <c r="A25" s="476">
        <v>16</v>
      </c>
      <c r="B25" s="477" t="s">
        <v>1104</v>
      </c>
      <c r="C25" s="478">
        <v>53.72</v>
      </c>
      <c r="D25" s="478">
        <v>254.51</v>
      </c>
      <c r="E25" s="478">
        <v>2484.5100000000002</v>
      </c>
      <c r="F25" s="478">
        <v>0</v>
      </c>
      <c r="G25" s="478">
        <v>120.53</v>
      </c>
      <c r="H25" s="478">
        <v>18.48</v>
      </c>
      <c r="I25" s="478">
        <v>100.6</v>
      </c>
      <c r="J25" s="478">
        <v>522.77</v>
      </c>
      <c r="K25" s="478">
        <v>0</v>
      </c>
      <c r="L25" s="478">
        <v>401.89</v>
      </c>
      <c r="M25" s="478">
        <v>0</v>
      </c>
      <c r="N25" s="479">
        <v>3957.01</v>
      </c>
      <c r="R25" s="196"/>
      <c r="T25" s="196"/>
    </row>
    <row r="26" spans="1:33">
      <c r="A26" s="476">
        <v>17</v>
      </c>
      <c r="B26" s="477" t="s">
        <v>1105</v>
      </c>
      <c r="C26" s="478">
        <v>54.29</v>
      </c>
      <c r="D26" s="478">
        <v>257.23</v>
      </c>
      <c r="E26" s="478">
        <v>2511.09</v>
      </c>
      <c r="F26" s="478">
        <v>0</v>
      </c>
      <c r="G26" s="478">
        <v>121.83</v>
      </c>
      <c r="H26" s="478">
        <v>18.670000000000002</v>
      </c>
      <c r="I26" s="478">
        <v>101.68</v>
      </c>
      <c r="J26" s="478">
        <v>528.37</v>
      </c>
      <c r="K26" s="478">
        <v>0</v>
      </c>
      <c r="L26" s="478">
        <v>406.19</v>
      </c>
      <c r="M26" s="478">
        <v>0</v>
      </c>
      <c r="N26" s="479">
        <v>3999.35</v>
      </c>
      <c r="R26" s="196"/>
      <c r="T26" s="196"/>
    </row>
    <row r="27" spans="1:33">
      <c r="A27" s="476">
        <v>18</v>
      </c>
      <c r="B27" s="477" t="s">
        <v>1106</v>
      </c>
      <c r="C27" s="478">
        <v>58.02</v>
      </c>
      <c r="D27" s="478">
        <v>274.88</v>
      </c>
      <c r="E27" s="478">
        <v>2683.45</v>
      </c>
      <c r="F27" s="478">
        <v>0</v>
      </c>
      <c r="G27" s="478">
        <v>130.19</v>
      </c>
      <c r="H27" s="478">
        <v>19.96</v>
      </c>
      <c r="I27" s="478">
        <v>108.66</v>
      </c>
      <c r="J27" s="478">
        <v>564.64</v>
      </c>
      <c r="K27" s="478">
        <v>0</v>
      </c>
      <c r="L27" s="478">
        <v>434.07</v>
      </c>
      <c r="M27" s="478">
        <v>0</v>
      </c>
      <c r="N27" s="479">
        <v>4273.87</v>
      </c>
      <c r="O27" s="202"/>
      <c r="P27" s="202"/>
      <c r="Q27" s="202"/>
      <c r="R27" s="196"/>
      <c r="S27" s="202"/>
      <c r="T27" s="196"/>
      <c r="U27" s="202"/>
      <c r="V27" s="175"/>
      <c r="W27" s="202"/>
    </row>
    <row r="28" spans="1:33">
      <c r="A28" s="476">
        <v>19</v>
      </c>
      <c r="B28" s="477" t="s">
        <v>1107</v>
      </c>
      <c r="C28" s="478">
        <v>59.4</v>
      </c>
      <c r="D28" s="478">
        <v>281.43</v>
      </c>
      <c r="E28" s="478">
        <v>2747.33</v>
      </c>
      <c r="F28" s="478">
        <v>0</v>
      </c>
      <c r="G28" s="478">
        <v>133.29</v>
      </c>
      <c r="H28" s="478">
        <v>20.43</v>
      </c>
      <c r="I28" s="478">
        <v>111.25</v>
      </c>
      <c r="J28" s="478">
        <v>578.08000000000004</v>
      </c>
      <c r="K28" s="478">
        <v>0</v>
      </c>
      <c r="L28" s="478">
        <v>444.4</v>
      </c>
      <c r="M28" s="478">
        <v>0</v>
      </c>
      <c r="N28" s="479">
        <v>4375.6099999999997</v>
      </c>
      <c r="O28" s="202"/>
      <c r="P28" s="202"/>
      <c r="Q28" s="202"/>
      <c r="R28" s="196"/>
      <c r="S28" s="202"/>
      <c r="T28" s="196"/>
      <c r="U28" s="202"/>
      <c r="V28" s="175"/>
      <c r="W28" s="202"/>
    </row>
    <row r="29" spans="1:33">
      <c r="A29" s="476">
        <v>20</v>
      </c>
      <c r="B29" s="477" t="s">
        <v>1108</v>
      </c>
      <c r="C29" s="478">
        <v>60.78</v>
      </c>
      <c r="D29" s="478">
        <v>287.98</v>
      </c>
      <c r="E29" s="478">
        <v>2811.21</v>
      </c>
      <c r="F29" s="478">
        <v>0</v>
      </c>
      <c r="G29" s="478">
        <v>136.38</v>
      </c>
      <c r="H29" s="478">
        <v>20.91</v>
      </c>
      <c r="I29" s="478">
        <v>113.83</v>
      </c>
      <c r="J29" s="478">
        <v>591.51</v>
      </c>
      <c r="K29" s="478">
        <v>0</v>
      </c>
      <c r="L29" s="478">
        <v>454.73</v>
      </c>
      <c r="M29" s="478">
        <v>0</v>
      </c>
      <c r="N29" s="479">
        <v>4477.33</v>
      </c>
      <c r="O29" s="202"/>
      <c r="P29" s="202"/>
      <c r="Q29" s="202"/>
      <c r="R29" s="196"/>
      <c r="S29" s="202"/>
      <c r="T29" s="196"/>
      <c r="U29" s="202"/>
      <c r="V29" s="175"/>
      <c r="W29" s="202"/>
    </row>
    <row r="30" spans="1:33">
      <c r="A30" s="476">
        <v>21</v>
      </c>
      <c r="B30" s="477" t="s">
        <v>1109</v>
      </c>
      <c r="C30" s="478">
        <v>62.16</v>
      </c>
      <c r="D30" s="478">
        <v>294.52</v>
      </c>
      <c r="E30" s="478">
        <v>2875.09</v>
      </c>
      <c r="F30" s="478">
        <v>0</v>
      </c>
      <c r="G30" s="478">
        <v>139.47999999999999</v>
      </c>
      <c r="H30" s="478">
        <v>21.38</v>
      </c>
      <c r="I30" s="478">
        <v>116.42</v>
      </c>
      <c r="J30" s="478">
        <v>604.95000000000005</v>
      </c>
      <c r="K30" s="478">
        <v>0</v>
      </c>
      <c r="L30" s="478">
        <v>465.06</v>
      </c>
      <c r="M30" s="478">
        <v>0</v>
      </c>
      <c r="N30" s="479">
        <v>4579.0600000000004</v>
      </c>
      <c r="O30" s="202"/>
      <c r="P30" s="202"/>
      <c r="Q30" s="202"/>
      <c r="R30" s="196"/>
      <c r="S30" s="202"/>
      <c r="T30" s="196"/>
      <c r="U30" s="202"/>
      <c r="V30" s="175"/>
      <c r="W30" s="202"/>
    </row>
    <row r="31" spans="1:33">
      <c r="A31" s="476">
        <v>22</v>
      </c>
      <c r="B31" s="477" t="s">
        <v>1110</v>
      </c>
      <c r="C31" s="478">
        <v>63.54</v>
      </c>
      <c r="D31" s="478">
        <v>301.06</v>
      </c>
      <c r="E31" s="478">
        <v>2938.96</v>
      </c>
      <c r="F31" s="478">
        <v>0</v>
      </c>
      <c r="G31" s="478">
        <v>142.58000000000001</v>
      </c>
      <c r="H31" s="478">
        <v>21.86</v>
      </c>
      <c r="I31" s="478">
        <v>119.01</v>
      </c>
      <c r="J31" s="478">
        <v>618.4</v>
      </c>
      <c r="K31" s="478">
        <v>0</v>
      </c>
      <c r="L31" s="478">
        <v>475.41</v>
      </c>
      <c r="M31" s="478">
        <v>0</v>
      </c>
      <c r="N31" s="479">
        <v>4680.82</v>
      </c>
      <c r="O31" s="202"/>
      <c r="P31" s="202"/>
      <c r="Q31" s="202"/>
      <c r="R31" s="196"/>
      <c r="S31" s="202"/>
      <c r="T31" s="196"/>
      <c r="U31" s="202"/>
      <c r="V31" s="175"/>
      <c r="W31" s="202"/>
    </row>
    <row r="32" spans="1:33">
      <c r="A32" s="513">
        <v>23</v>
      </c>
      <c r="B32" s="514" t="s">
        <v>1197</v>
      </c>
      <c r="C32" s="515">
        <v>0</v>
      </c>
      <c r="D32" s="515">
        <v>0</v>
      </c>
      <c r="E32" s="515">
        <v>0</v>
      </c>
      <c r="F32" s="515">
        <v>0</v>
      </c>
      <c r="G32" s="515">
        <v>0</v>
      </c>
      <c r="H32" s="515">
        <v>0</v>
      </c>
      <c r="I32" s="515">
        <v>0</v>
      </c>
      <c r="J32" s="515">
        <v>0</v>
      </c>
      <c r="K32" s="515">
        <v>0</v>
      </c>
      <c r="L32" s="515">
        <v>0</v>
      </c>
      <c r="M32" s="515">
        <v>0</v>
      </c>
      <c r="N32" s="516">
        <v>0</v>
      </c>
      <c r="O32" s="202"/>
      <c r="P32" s="202"/>
      <c r="Q32" s="202"/>
      <c r="R32" s="196"/>
      <c r="S32" s="202"/>
      <c r="T32" s="196"/>
      <c r="U32" s="202"/>
      <c r="V32" s="175"/>
      <c r="W32" s="202"/>
    </row>
    <row r="33" spans="1:23">
      <c r="A33" s="517">
        <v>24</v>
      </c>
      <c r="B33" s="518" t="s">
        <v>1197</v>
      </c>
      <c r="C33" s="519">
        <v>0</v>
      </c>
      <c r="D33" s="519">
        <v>0</v>
      </c>
      <c r="E33" s="519">
        <v>0</v>
      </c>
      <c r="F33" s="519">
        <v>0</v>
      </c>
      <c r="G33" s="519">
        <v>0</v>
      </c>
      <c r="H33" s="519">
        <v>0</v>
      </c>
      <c r="I33" s="519">
        <v>0</v>
      </c>
      <c r="J33" s="519">
        <v>0</v>
      </c>
      <c r="K33" s="519">
        <v>0</v>
      </c>
      <c r="L33" s="519">
        <v>0</v>
      </c>
      <c r="M33" s="519">
        <v>0</v>
      </c>
      <c r="N33" s="520">
        <v>0</v>
      </c>
      <c r="O33" s="202"/>
      <c r="P33" s="202"/>
      <c r="Q33" s="202"/>
      <c r="R33" s="196"/>
      <c r="S33" s="202"/>
      <c r="T33" s="196"/>
      <c r="U33" s="202"/>
      <c r="V33" s="175"/>
      <c r="W33" s="202"/>
    </row>
    <row r="34" spans="1:23">
      <c r="C34" s="175"/>
      <c r="D34" s="175"/>
      <c r="E34" s="175"/>
      <c r="F34" s="175"/>
      <c r="G34" s="175"/>
      <c r="H34" s="175"/>
      <c r="I34" s="175"/>
      <c r="J34" s="175"/>
      <c r="K34" s="175"/>
      <c r="L34" s="175"/>
      <c r="M34" s="175"/>
      <c r="N34" s="175"/>
      <c r="V34" s="175"/>
    </row>
    <row r="35" spans="1:23">
      <c r="C35" s="175"/>
      <c r="D35" s="175"/>
      <c r="E35" s="175"/>
      <c r="F35" s="175"/>
      <c r="G35" s="175"/>
      <c r="H35" s="175"/>
      <c r="I35" s="175"/>
      <c r="J35" s="175"/>
      <c r="K35" s="175"/>
      <c r="L35" s="175"/>
      <c r="M35" s="175"/>
      <c r="N35" s="175"/>
      <c r="O35" s="202"/>
      <c r="P35" s="202"/>
      <c r="Q35" s="202"/>
      <c r="S35" s="202"/>
      <c r="U35" s="202"/>
      <c r="V35" s="175"/>
      <c r="W35" s="202"/>
    </row>
    <row r="36" spans="1:23" hidden="1">
      <c r="C36" s="175"/>
      <c r="D36" s="175"/>
      <c r="E36" s="175"/>
      <c r="F36" s="175"/>
      <c r="G36" s="175"/>
      <c r="H36" s="175"/>
      <c r="I36" s="175"/>
      <c r="J36" s="175"/>
      <c r="K36" s="175"/>
      <c r="L36" s="175"/>
      <c r="M36" s="175"/>
      <c r="N36" s="175"/>
      <c r="O36" s="202"/>
      <c r="P36" s="202"/>
      <c r="Q36" s="202"/>
      <c r="S36" s="202"/>
      <c r="U36" s="202"/>
      <c r="V36" s="175"/>
      <c r="W36" s="202"/>
    </row>
    <row r="37" spans="1:23" hidden="1">
      <c r="C37" s="175"/>
      <c r="D37" s="175"/>
      <c r="E37" s="175"/>
      <c r="F37" s="175"/>
      <c r="G37" s="175"/>
      <c r="H37" s="175"/>
      <c r="I37" s="175"/>
      <c r="J37" s="175"/>
      <c r="K37" s="175"/>
      <c r="L37" s="175"/>
      <c r="M37" s="175"/>
      <c r="N37" s="175"/>
      <c r="O37" s="202"/>
      <c r="P37" s="202"/>
      <c r="Q37" s="202"/>
      <c r="S37" s="202"/>
      <c r="U37" s="202"/>
      <c r="V37" s="175"/>
      <c r="W37" s="202"/>
    </row>
    <row r="38" spans="1:23" hidden="1">
      <c r="C38" s="175"/>
      <c r="D38" s="175"/>
      <c r="E38" s="175"/>
      <c r="F38" s="175"/>
      <c r="G38" s="175"/>
      <c r="H38" s="175"/>
      <c r="I38" s="175"/>
      <c r="J38" s="175"/>
      <c r="K38" s="175"/>
      <c r="L38" s="175"/>
      <c r="M38" s="175"/>
      <c r="N38" s="175"/>
      <c r="O38" s="202"/>
      <c r="P38" s="202"/>
      <c r="Q38" s="202"/>
      <c r="S38" s="202"/>
      <c r="U38" s="202"/>
      <c r="V38" s="175"/>
      <c r="W38" s="202"/>
    </row>
    <row r="39" spans="1:23" hidden="1">
      <c r="A39" s="202"/>
      <c r="B39" s="202"/>
      <c r="C39" s="203"/>
      <c r="D39" s="203"/>
      <c r="E39" s="203"/>
      <c r="F39" s="203"/>
      <c r="G39" s="203"/>
      <c r="H39" s="202"/>
      <c r="I39" s="202"/>
      <c r="J39" s="202"/>
      <c r="K39" s="202"/>
      <c r="L39" s="202"/>
      <c r="M39" s="202"/>
      <c r="N39" s="202"/>
      <c r="O39" s="202"/>
      <c r="P39" s="202"/>
      <c r="Q39" s="202"/>
      <c r="S39" s="202"/>
      <c r="U39" s="202"/>
      <c r="V39" s="175"/>
      <c r="W39" s="202"/>
    </row>
    <row r="40" spans="1:23" hidden="1">
      <c r="A40" s="202"/>
      <c r="B40" s="202"/>
      <c r="C40" s="203"/>
      <c r="D40" s="203"/>
      <c r="E40" s="203"/>
      <c r="F40" s="203"/>
      <c r="G40" s="203"/>
      <c r="H40" s="202"/>
      <c r="I40" s="202"/>
      <c r="J40" s="202"/>
      <c r="K40" s="202"/>
      <c r="L40" s="202"/>
      <c r="M40" s="202"/>
      <c r="N40" s="202"/>
      <c r="O40" s="202"/>
      <c r="P40" s="202"/>
      <c r="Q40" s="202"/>
      <c r="S40" s="202"/>
      <c r="U40" s="202"/>
      <c r="V40" s="175"/>
      <c r="W40" s="202"/>
    </row>
    <row r="41" spans="1:23" hidden="1">
      <c r="A41" s="202"/>
      <c r="B41" s="202"/>
      <c r="C41" s="203"/>
      <c r="D41" s="203"/>
      <c r="E41" s="203"/>
      <c r="F41" s="203"/>
      <c r="G41" s="203"/>
      <c r="H41" s="202"/>
      <c r="I41" s="202"/>
      <c r="J41" s="202"/>
      <c r="K41" s="202"/>
      <c r="L41" s="202"/>
      <c r="M41" s="202"/>
      <c r="N41" s="202"/>
      <c r="O41" s="202"/>
      <c r="P41" s="202"/>
      <c r="Q41" s="202"/>
      <c r="S41" s="202"/>
      <c r="U41" s="202"/>
      <c r="V41" s="175"/>
      <c r="W41" s="202"/>
    </row>
    <row r="42" spans="1:23" hidden="1">
      <c r="A42" s="202"/>
      <c r="B42" s="202"/>
      <c r="C42" s="203"/>
      <c r="D42" s="203"/>
      <c r="E42" s="203"/>
      <c r="F42" s="203"/>
      <c r="G42" s="203"/>
      <c r="H42" s="202"/>
      <c r="I42" s="202"/>
      <c r="J42" s="202"/>
      <c r="K42" s="202"/>
      <c r="L42" s="202"/>
      <c r="M42" s="202"/>
      <c r="N42" s="202"/>
      <c r="O42" s="202"/>
      <c r="P42" s="202"/>
      <c r="Q42" s="202"/>
      <c r="S42" s="202"/>
      <c r="U42" s="202"/>
      <c r="V42" s="175"/>
      <c r="W42" s="202"/>
    </row>
    <row r="43" spans="1:23" hidden="1">
      <c r="A43" s="202"/>
      <c r="B43" s="202"/>
      <c r="C43" s="203"/>
      <c r="D43" s="203"/>
      <c r="E43" s="203"/>
      <c r="F43" s="203"/>
      <c r="G43" s="203"/>
      <c r="H43" s="202"/>
      <c r="I43" s="202"/>
      <c r="J43" s="202"/>
      <c r="K43" s="202"/>
      <c r="L43" s="202"/>
      <c r="M43" s="202"/>
      <c r="N43" s="202"/>
      <c r="O43" s="202"/>
      <c r="P43" s="202"/>
      <c r="Q43" s="202"/>
      <c r="S43" s="202"/>
      <c r="U43" s="202"/>
      <c r="V43" s="175"/>
      <c r="W43" s="202"/>
    </row>
    <row r="44" spans="1:23" hidden="1">
      <c r="A44" s="202"/>
      <c r="B44" s="202"/>
      <c r="C44" s="203"/>
      <c r="D44" s="203"/>
      <c r="E44" s="203"/>
      <c r="F44" s="203"/>
      <c r="G44" s="203"/>
      <c r="H44" s="202"/>
      <c r="I44" s="202"/>
      <c r="J44" s="202"/>
      <c r="K44" s="202"/>
      <c r="L44" s="202"/>
      <c r="M44" s="202"/>
      <c r="N44" s="202"/>
      <c r="O44" s="202"/>
      <c r="P44" s="202"/>
      <c r="Q44" s="202"/>
      <c r="S44" s="202"/>
      <c r="U44" s="202"/>
      <c r="V44" s="175"/>
      <c r="W44" s="202"/>
    </row>
    <row r="45" spans="1:23" hidden="1">
      <c r="A45" s="202"/>
      <c r="B45" s="202"/>
      <c r="C45" s="203"/>
      <c r="D45" s="203"/>
      <c r="E45" s="203"/>
      <c r="F45" s="203"/>
      <c r="G45" s="203"/>
      <c r="H45" s="202"/>
      <c r="I45" s="202"/>
      <c r="J45" s="202"/>
      <c r="K45" s="202"/>
      <c r="L45" s="202"/>
      <c r="M45" s="202"/>
      <c r="N45" s="202"/>
      <c r="O45" s="202"/>
      <c r="P45" s="202"/>
      <c r="Q45" s="202"/>
      <c r="S45" s="202"/>
      <c r="U45" s="202"/>
      <c r="V45" s="175"/>
      <c r="W45" s="202"/>
    </row>
    <row r="46" spans="1:23" hidden="1">
      <c r="A46" s="202"/>
      <c r="B46" s="202"/>
      <c r="C46" s="203"/>
      <c r="D46" s="203"/>
      <c r="E46" s="203"/>
      <c r="F46" s="203"/>
      <c r="G46" s="203"/>
      <c r="H46" s="202"/>
      <c r="I46" s="202"/>
      <c r="J46" s="202"/>
      <c r="K46" s="202"/>
      <c r="L46" s="202"/>
      <c r="M46" s="202"/>
      <c r="N46" s="202"/>
      <c r="O46" s="202"/>
      <c r="P46" s="202"/>
      <c r="Q46" s="202"/>
      <c r="S46" s="202"/>
      <c r="U46" s="202"/>
      <c r="V46" s="175"/>
      <c r="W46" s="202"/>
    </row>
    <row r="47" spans="1:23" hidden="1">
      <c r="A47" s="202"/>
      <c r="B47" s="202"/>
      <c r="C47" s="203"/>
      <c r="D47" s="203"/>
      <c r="E47" s="203"/>
      <c r="F47" s="203"/>
      <c r="G47" s="203"/>
      <c r="H47" s="202"/>
      <c r="I47" s="202"/>
      <c r="J47" s="202"/>
      <c r="K47" s="202"/>
      <c r="L47" s="202"/>
      <c r="M47" s="202"/>
      <c r="N47" s="202"/>
      <c r="O47" s="202"/>
      <c r="P47" s="202"/>
      <c r="Q47" s="202"/>
      <c r="S47" s="202"/>
      <c r="U47" s="202"/>
      <c r="V47" s="175"/>
      <c r="W47" s="202"/>
    </row>
    <row r="48" spans="1:23" hidden="1">
      <c r="A48" s="202"/>
      <c r="B48" s="202"/>
      <c r="C48" s="203"/>
      <c r="D48" s="203"/>
      <c r="E48" s="203"/>
      <c r="F48" s="203"/>
      <c r="G48" s="203"/>
      <c r="H48" s="202"/>
      <c r="I48" s="202"/>
      <c r="J48" s="202"/>
      <c r="K48" s="202"/>
      <c r="L48" s="202"/>
      <c r="M48" s="202"/>
      <c r="N48" s="202"/>
      <c r="O48" s="202"/>
      <c r="P48" s="202"/>
      <c r="Q48" s="202"/>
      <c r="S48" s="202"/>
      <c r="U48" s="202"/>
      <c r="V48" s="175"/>
      <c r="W48" s="202"/>
    </row>
    <row r="49" spans="1:23" hidden="1">
      <c r="A49" s="202"/>
      <c r="B49" s="202"/>
      <c r="C49" s="203"/>
      <c r="D49" s="203"/>
      <c r="E49" s="203"/>
      <c r="F49" s="203"/>
      <c r="G49" s="203"/>
      <c r="H49" s="202"/>
      <c r="I49" s="202"/>
      <c r="J49" s="202"/>
      <c r="K49" s="202"/>
      <c r="L49" s="202"/>
      <c r="M49" s="202"/>
      <c r="N49" s="202"/>
      <c r="O49" s="202"/>
      <c r="P49" s="202"/>
      <c r="Q49" s="202"/>
      <c r="S49" s="202"/>
      <c r="U49" s="202"/>
      <c r="V49" s="175"/>
      <c r="W49" s="202"/>
    </row>
    <row r="50" spans="1:23" hidden="1">
      <c r="A50" s="202"/>
      <c r="B50" s="202"/>
      <c r="C50" s="203"/>
      <c r="D50" s="203"/>
      <c r="E50" s="203"/>
      <c r="F50" s="203"/>
      <c r="G50" s="203"/>
      <c r="H50" s="202"/>
      <c r="I50" s="202"/>
      <c r="J50" s="202"/>
      <c r="K50" s="202"/>
      <c r="L50" s="202"/>
      <c r="M50" s="202"/>
      <c r="N50" s="202"/>
      <c r="O50" s="202"/>
      <c r="P50" s="202"/>
      <c r="Q50" s="202"/>
      <c r="S50" s="202"/>
      <c r="U50" s="202"/>
      <c r="V50" s="175"/>
      <c r="W50" s="202"/>
    </row>
    <row r="51" spans="1:23" hidden="1">
      <c r="A51" s="202"/>
      <c r="B51" s="202"/>
      <c r="C51" s="203"/>
      <c r="D51" s="203"/>
      <c r="E51" s="203"/>
      <c r="F51" s="203"/>
      <c r="G51" s="203"/>
      <c r="H51" s="202"/>
      <c r="I51" s="202"/>
      <c r="J51" s="202"/>
      <c r="K51" s="202"/>
      <c r="L51" s="202"/>
      <c r="M51" s="202"/>
      <c r="N51" s="202"/>
      <c r="O51" s="202"/>
      <c r="P51" s="202"/>
      <c r="Q51" s="202"/>
      <c r="S51" s="202"/>
      <c r="U51" s="202"/>
      <c r="V51" s="175"/>
      <c r="W51" s="202"/>
    </row>
    <row r="52" spans="1:23" hidden="1">
      <c r="A52" s="202"/>
      <c r="B52" s="202"/>
      <c r="C52" s="203"/>
      <c r="D52" s="203"/>
      <c r="E52" s="203"/>
      <c r="F52" s="203"/>
      <c r="G52" s="203"/>
      <c r="H52" s="202"/>
      <c r="I52" s="202"/>
      <c r="J52" s="202"/>
      <c r="K52" s="202"/>
      <c r="L52" s="202"/>
      <c r="M52" s="202"/>
      <c r="N52" s="202"/>
      <c r="O52" s="202"/>
      <c r="P52" s="202"/>
      <c r="Q52" s="202"/>
      <c r="S52" s="202"/>
      <c r="U52" s="202"/>
      <c r="V52" s="175"/>
      <c r="W52" s="202"/>
    </row>
    <row r="53" spans="1:23" hidden="1">
      <c r="A53" s="202"/>
      <c r="B53" s="202"/>
      <c r="C53" s="203"/>
      <c r="D53" s="203"/>
      <c r="E53" s="203"/>
      <c r="F53" s="203"/>
      <c r="G53" s="203"/>
      <c r="H53" s="202"/>
      <c r="I53" s="202"/>
      <c r="J53" s="202"/>
      <c r="K53" s="202"/>
      <c r="L53" s="202"/>
      <c r="M53" s="202"/>
      <c r="N53" s="202"/>
      <c r="O53" s="202"/>
      <c r="P53" s="202"/>
      <c r="Q53" s="202"/>
      <c r="S53" s="202"/>
      <c r="U53" s="202"/>
      <c r="V53" s="175"/>
      <c r="W53" s="202"/>
    </row>
    <row r="54" spans="1:23" hidden="1">
      <c r="A54" s="202"/>
      <c r="B54" s="202"/>
      <c r="C54" s="203"/>
      <c r="D54" s="203"/>
      <c r="E54" s="203"/>
      <c r="F54" s="203"/>
      <c r="G54" s="203"/>
      <c r="H54" s="202"/>
      <c r="I54" s="202"/>
      <c r="J54" s="202"/>
      <c r="K54" s="202"/>
      <c r="L54" s="202"/>
      <c r="M54" s="202"/>
      <c r="N54" s="202"/>
      <c r="O54" s="202"/>
      <c r="P54" s="202"/>
      <c r="Q54" s="202"/>
      <c r="S54" s="202"/>
      <c r="U54" s="202"/>
      <c r="V54" s="175"/>
      <c r="W54" s="202"/>
    </row>
    <row r="55" spans="1:23" hidden="1">
      <c r="A55" s="202"/>
      <c r="B55" s="202"/>
      <c r="C55" s="203"/>
      <c r="D55" s="203"/>
      <c r="E55" s="203"/>
      <c r="F55" s="203"/>
      <c r="G55" s="203"/>
      <c r="H55" s="202"/>
      <c r="I55" s="202"/>
      <c r="J55" s="202"/>
      <c r="K55" s="202"/>
      <c r="L55" s="202"/>
      <c r="M55" s="202"/>
      <c r="N55" s="202"/>
      <c r="O55" s="202"/>
      <c r="P55" s="202"/>
      <c r="Q55" s="202"/>
      <c r="S55" s="202"/>
      <c r="U55" s="202"/>
      <c r="V55" s="175"/>
      <c r="W55" s="202"/>
    </row>
    <row r="56" spans="1:23" hidden="1">
      <c r="A56" s="202"/>
      <c r="B56" s="202"/>
      <c r="C56" s="203"/>
      <c r="D56" s="203"/>
      <c r="E56" s="203"/>
      <c r="F56" s="203"/>
      <c r="G56" s="203"/>
      <c r="H56" s="202"/>
      <c r="I56" s="202"/>
      <c r="J56" s="202"/>
      <c r="K56" s="202"/>
      <c r="L56" s="202"/>
      <c r="M56" s="202"/>
      <c r="N56" s="202"/>
      <c r="O56" s="202"/>
      <c r="P56" s="202"/>
      <c r="Q56" s="202"/>
      <c r="S56" s="202"/>
      <c r="U56" s="202"/>
      <c r="V56" s="175"/>
      <c r="W56" s="202"/>
    </row>
    <row r="57" spans="1:23" hidden="1">
      <c r="A57" s="202"/>
      <c r="B57" s="202"/>
      <c r="C57" s="203"/>
      <c r="D57" s="203"/>
      <c r="E57" s="203"/>
      <c r="F57" s="203"/>
      <c r="G57" s="203"/>
      <c r="H57" s="202"/>
      <c r="I57" s="202"/>
      <c r="J57" s="202"/>
      <c r="K57" s="202"/>
      <c r="L57" s="202"/>
      <c r="M57" s="202"/>
      <c r="N57" s="202"/>
      <c r="O57" s="202"/>
      <c r="P57" s="202"/>
      <c r="Q57" s="202"/>
      <c r="S57" s="202"/>
      <c r="U57" s="202"/>
      <c r="V57" s="175"/>
      <c r="W57" s="202"/>
    </row>
    <row r="58" spans="1:23" hidden="1">
      <c r="A58" s="202"/>
      <c r="B58" s="202"/>
      <c r="C58" s="203"/>
      <c r="D58" s="203"/>
      <c r="E58" s="203"/>
      <c r="F58" s="203"/>
      <c r="G58" s="203"/>
      <c r="H58" s="202"/>
      <c r="I58" s="202"/>
      <c r="J58" s="202"/>
      <c r="K58" s="202"/>
      <c r="L58" s="202"/>
      <c r="M58" s="202"/>
      <c r="N58" s="202"/>
      <c r="O58" s="202"/>
      <c r="P58" s="202"/>
      <c r="Q58" s="202"/>
      <c r="S58" s="202"/>
      <c r="U58" s="202"/>
      <c r="V58" s="175"/>
      <c r="W58" s="202"/>
    </row>
    <row r="59" spans="1:23" hidden="1">
      <c r="A59" s="202"/>
      <c r="B59" s="202"/>
      <c r="C59" s="203"/>
      <c r="D59" s="203"/>
      <c r="E59" s="203"/>
      <c r="F59" s="203"/>
      <c r="G59" s="203"/>
      <c r="H59" s="202"/>
      <c r="I59" s="202"/>
      <c r="J59" s="202"/>
      <c r="K59" s="202"/>
      <c r="L59" s="202"/>
      <c r="M59" s="202"/>
      <c r="N59" s="202"/>
      <c r="O59" s="202"/>
      <c r="P59" s="202"/>
      <c r="Q59" s="202"/>
      <c r="S59" s="202"/>
      <c r="U59" s="202"/>
      <c r="V59" s="175"/>
      <c r="W59" s="202"/>
    </row>
    <row r="60" spans="1:23" hidden="1">
      <c r="A60" s="202"/>
      <c r="B60" s="202"/>
      <c r="C60" s="203"/>
      <c r="D60" s="203"/>
      <c r="E60" s="203"/>
      <c r="F60" s="203"/>
      <c r="G60" s="203"/>
      <c r="H60" s="202"/>
      <c r="I60" s="202"/>
      <c r="J60" s="202"/>
      <c r="K60" s="202"/>
      <c r="L60" s="202"/>
      <c r="M60" s="202"/>
      <c r="N60" s="202"/>
      <c r="O60" s="202"/>
      <c r="P60" s="202"/>
      <c r="Q60" s="202"/>
      <c r="S60" s="202"/>
      <c r="U60" s="202"/>
      <c r="V60" s="175"/>
      <c r="W60" s="202"/>
    </row>
    <row r="61" spans="1:23" hidden="1">
      <c r="A61" s="202"/>
      <c r="B61" s="202"/>
      <c r="C61" s="203"/>
      <c r="D61" s="203"/>
      <c r="E61" s="203"/>
      <c r="F61" s="203"/>
      <c r="G61" s="203"/>
      <c r="H61" s="202"/>
      <c r="I61" s="202"/>
      <c r="J61" s="202"/>
      <c r="K61" s="202"/>
      <c r="L61" s="202"/>
      <c r="M61" s="202"/>
      <c r="N61" s="202"/>
      <c r="O61" s="202"/>
      <c r="P61" s="202"/>
      <c r="Q61" s="202"/>
      <c r="S61" s="202"/>
      <c r="U61" s="202"/>
      <c r="V61" s="175"/>
      <c r="W61" s="202"/>
    </row>
    <row r="62" spans="1:23" hidden="1">
      <c r="A62" s="202"/>
      <c r="B62" s="202"/>
      <c r="C62" s="203"/>
      <c r="D62" s="203"/>
      <c r="E62" s="203"/>
      <c r="F62" s="203"/>
      <c r="G62" s="203"/>
      <c r="H62" s="202"/>
      <c r="I62" s="202"/>
      <c r="J62" s="202"/>
      <c r="K62" s="202"/>
      <c r="L62" s="202"/>
      <c r="M62" s="202"/>
      <c r="N62" s="202"/>
      <c r="O62" s="202"/>
      <c r="P62" s="202"/>
      <c r="Q62" s="202"/>
      <c r="S62" s="202"/>
      <c r="U62" s="202"/>
      <c r="V62" s="175"/>
      <c r="W62" s="202"/>
    </row>
    <row r="63" spans="1:23" hidden="1">
      <c r="A63" s="202"/>
      <c r="B63" s="202"/>
      <c r="C63" s="203"/>
      <c r="D63" s="203"/>
      <c r="E63" s="203"/>
      <c r="F63" s="203"/>
      <c r="G63" s="203"/>
      <c r="H63" s="202"/>
      <c r="I63" s="202"/>
      <c r="J63" s="202"/>
      <c r="K63" s="202"/>
      <c r="L63" s="202"/>
      <c r="M63" s="202"/>
      <c r="N63" s="202"/>
      <c r="O63" s="202"/>
      <c r="P63" s="202"/>
      <c r="Q63" s="202"/>
      <c r="S63" s="202"/>
      <c r="U63" s="202"/>
      <c r="V63" s="175"/>
      <c r="W63" s="202"/>
    </row>
    <row r="64" spans="1:23" hidden="1">
      <c r="A64" s="202"/>
      <c r="B64" s="202"/>
      <c r="C64" s="203"/>
      <c r="D64" s="203"/>
      <c r="E64" s="203"/>
      <c r="F64" s="203"/>
      <c r="G64" s="203"/>
      <c r="H64" s="202"/>
      <c r="I64" s="202"/>
      <c r="J64" s="202"/>
      <c r="K64" s="202"/>
      <c r="L64" s="202"/>
      <c r="M64" s="202"/>
      <c r="N64" s="202"/>
      <c r="O64" s="202"/>
      <c r="P64" s="202"/>
      <c r="Q64" s="202"/>
      <c r="S64" s="202"/>
      <c r="U64" s="202"/>
      <c r="V64" s="175"/>
      <c r="W64" s="202"/>
    </row>
    <row r="65" spans="1:23" hidden="1">
      <c r="A65" s="202"/>
      <c r="B65" s="202"/>
      <c r="C65" s="203"/>
      <c r="D65" s="203"/>
      <c r="E65" s="203"/>
      <c r="F65" s="203"/>
      <c r="G65" s="203"/>
      <c r="H65" s="202"/>
      <c r="I65" s="202"/>
      <c r="J65" s="202"/>
      <c r="K65" s="202"/>
      <c r="L65" s="202"/>
      <c r="M65" s="202"/>
      <c r="N65" s="202"/>
      <c r="O65" s="202"/>
      <c r="P65" s="202"/>
      <c r="Q65" s="202"/>
      <c r="S65" s="202"/>
      <c r="U65" s="202"/>
      <c r="V65" s="175"/>
      <c r="W65" s="202"/>
    </row>
    <row r="66" spans="1:23" hidden="1">
      <c r="A66" s="202"/>
      <c r="B66" s="202"/>
      <c r="C66" s="203"/>
      <c r="D66" s="203"/>
      <c r="E66" s="203"/>
      <c r="F66" s="203"/>
      <c r="G66" s="203"/>
      <c r="H66" s="202"/>
      <c r="I66" s="202"/>
      <c r="J66" s="202"/>
      <c r="K66" s="202"/>
      <c r="L66" s="202"/>
      <c r="M66" s="202"/>
      <c r="N66" s="202"/>
      <c r="O66" s="202"/>
      <c r="P66" s="202"/>
      <c r="Q66" s="202"/>
      <c r="S66" s="202"/>
      <c r="U66" s="202"/>
      <c r="V66" s="175"/>
      <c r="W66" s="202"/>
    </row>
    <row r="67" spans="1:23" hidden="1">
      <c r="A67" s="202"/>
      <c r="B67" s="202"/>
      <c r="C67" s="203"/>
      <c r="D67" s="203"/>
      <c r="E67" s="203"/>
      <c r="F67" s="203"/>
      <c r="G67" s="203"/>
      <c r="H67" s="202"/>
      <c r="I67" s="202"/>
      <c r="J67" s="202"/>
      <c r="K67" s="202"/>
      <c r="L67" s="202"/>
      <c r="M67" s="202"/>
      <c r="N67" s="202"/>
      <c r="O67" s="202"/>
      <c r="P67" s="202"/>
      <c r="Q67" s="202"/>
      <c r="S67" s="202"/>
      <c r="U67" s="202"/>
      <c r="V67" s="175"/>
      <c r="W67" s="202"/>
    </row>
    <row r="68" spans="1:23" hidden="1">
      <c r="A68" s="202"/>
      <c r="B68" s="202"/>
      <c r="C68" s="203"/>
      <c r="D68" s="203"/>
      <c r="E68" s="203"/>
      <c r="F68" s="203"/>
      <c r="G68" s="203"/>
      <c r="H68" s="202"/>
      <c r="I68" s="202"/>
      <c r="J68" s="202"/>
      <c r="K68" s="202"/>
      <c r="L68" s="202"/>
      <c r="M68" s="202"/>
      <c r="N68" s="202"/>
      <c r="O68" s="202"/>
      <c r="P68" s="202"/>
      <c r="Q68" s="202"/>
      <c r="S68" s="202"/>
      <c r="U68" s="202"/>
      <c r="V68" s="175"/>
      <c r="W68" s="202"/>
    </row>
    <row r="69" spans="1:23" hidden="1">
      <c r="A69" s="202"/>
      <c r="B69" s="202"/>
      <c r="C69" s="203"/>
      <c r="D69" s="203"/>
      <c r="E69" s="203"/>
      <c r="F69" s="203"/>
      <c r="G69" s="203"/>
      <c r="H69" s="202"/>
      <c r="I69" s="202"/>
      <c r="J69" s="202"/>
      <c r="K69" s="202"/>
      <c r="L69" s="202"/>
      <c r="M69" s="202"/>
      <c r="N69" s="202"/>
      <c r="O69" s="202"/>
      <c r="P69" s="202"/>
      <c r="Q69" s="202"/>
      <c r="S69" s="202"/>
      <c r="U69" s="202"/>
      <c r="V69" s="175"/>
      <c r="W69" s="202"/>
    </row>
    <row r="70" spans="1:23" hidden="1">
      <c r="A70" s="202"/>
      <c r="B70" s="202"/>
      <c r="C70" s="203"/>
      <c r="D70" s="203"/>
      <c r="E70" s="203"/>
      <c r="F70" s="203"/>
      <c r="G70" s="203"/>
      <c r="H70" s="202"/>
      <c r="I70" s="202"/>
      <c r="J70" s="202"/>
      <c r="K70" s="202"/>
      <c r="L70" s="202"/>
      <c r="M70" s="202"/>
      <c r="N70" s="202"/>
      <c r="O70" s="202"/>
      <c r="P70" s="202"/>
      <c r="Q70" s="202"/>
      <c r="S70" s="202"/>
      <c r="U70" s="202"/>
      <c r="V70" s="175"/>
      <c r="W70" s="202"/>
    </row>
    <row r="71" spans="1:23" hidden="1">
      <c r="A71" s="202"/>
      <c r="B71" s="202"/>
      <c r="C71" s="203"/>
      <c r="D71" s="203"/>
      <c r="E71" s="203"/>
      <c r="F71" s="203"/>
      <c r="G71" s="203"/>
      <c r="H71" s="202"/>
      <c r="I71" s="202"/>
      <c r="J71" s="202"/>
      <c r="K71" s="202"/>
      <c r="L71" s="202"/>
      <c r="M71" s="202"/>
      <c r="N71" s="202"/>
      <c r="O71" s="202"/>
      <c r="P71" s="202"/>
      <c r="Q71" s="202"/>
      <c r="S71" s="202"/>
      <c r="U71" s="202"/>
      <c r="V71" s="175"/>
      <c r="W71" s="202"/>
    </row>
    <row r="72" spans="1:23" hidden="1">
      <c r="A72" s="202"/>
      <c r="B72" s="202"/>
      <c r="C72" s="203"/>
      <c r="D72" s="203"/>
      <c r="E72" s="203"/>
      <c r="F72" s="203"/>
      <c r="G72" s="203"/>
      <c r="H72" s="202"/>
      <c r="I72" s="202"/>
      <c r="J72" s="202"/>
      <c r="K72" s="202"/>
      <c r="L72" s="202"/>
      <c r="M72" s="202"/>
      <c r="N72" s="202"/>
      <c r="O72" s="202"/>
      <c r="P72" s="202"/>
      <c r="Q72" s="202"/>
      <c r="S72" s="202"/>
      <c r="U72" s="202"/>
      <c r="V72" s="175"/>
      <c r="W72" s="202"/>
    </row>
    <row r="73" spans="1:23" hidden="1">
      <c r="A73" s="202"/>
      <c r="B73" s="202"/>
      <c r="C73" s="203"/>
      <c r="D73" s="203"/>
      <c r="E73" s="203"/>
      <c r="F73" s="203"/>
      <c r="G73" s="203"/>
      <c r="H73" s="202"/>
      <c r="I73" s="202"/>
      <c r="J73" s="202"/>
      <c r="K73" s="202"/>
      <c r="L73" s="202"/>
      <c r="M73" s="202"/>
      <c r="N73" s="202"/>
      <c r="O73" s="202"/>
      <c r="P73" s="202"/>
      <c r="Q73" s="202"/>
      <c r="S73" s="202"/>
      <c r="U73" s="202"/>
      <c r="V73" s="175"/>
      <c r="W73" s="202"/>
    </row>
    <row r="74" spans="1:23" hidden="1">
      <c r="A74" s="202"/>
      <c r="B74" s="202"/>
      <c r="C74" s="203"/>
      <c r="D74" s="203"/>
      <c r="E74" s="203"/>
      <c r="F74" s="203"/>
      <c r="G74" s="203"/>
      <c r="H74" s="202"/>
      <c r="I74" s="202"/>
      <c r="J74" s="202"/>
      <c r="K74" s="202"/>
      <c r="L74" s="202"/>
      <c r="M74" s="202"/>
      <c r="N74" s="202"/>
      <c r="O74" s="202"/>
      <c r="P74" s="202"/>
      <c r="Q74" s="202"/>
      <c r="S74" s="202"/>
      <c r="U74" s="202"/>
      <c r="V74" s="175"/>
      <c r="W74" s="202"/>
    </row>
    <row r="75" spans="1:23" hidden="1">
      <c r="A75" s="202"/>
      <c r="B75" s="202"/>
      <c r="C75" s="203"/>
      <c r="D75" s="203"/>
      <c r="E75" s="203"/>
      <c r="F75" s="203"/>
      <c r="G75" s="203"/>
      <c r="H75" s="202"/>
      <c r="I75" s="202"/>
      <c r="J75" s="202"/>
      <c r="K75" s="202"/>
      <c r="L75" s="202"/>
      <c r="M75" s="202"/>
      <c r="N75" s="202"/>
      <c r="O75" s="202"/>
      <c r="P75" s="202"/>
      <c r="Q75" s="202"/>
      <c r="S75" s="202"/>
      <c r="U75" s="202"/>
      <c r="V75" s="175"/>
      <c r="W75" s="202"/>
    </row>
    <row r="76" spans="1:23" hidden="1">
      <c r="A76" s="202"/>
      <c r="B76" s="202"/>
      <c r="C76" s="203"/>
      <c r="D76" s="203"/>
      <c r="E76" s="203"/>
      <c r="F76" s="203"/>
      <c r="G76" s="203"/>
      <c r="H76" s="202"/>
      <c r="I76" s="202"/>
      <c r="J76" s="202"/>
      <c r="K76" s="202"/>
      <c r="L76" s="202"/>
      <c r="M76" s="202"/>
      <c r="N76" s="202"/>
      <c r="O76" s="202"/>
      <c r="P76" s="202"/>
      <c r="Q76" s="202"/>
      <c r="S76" s="202"/>
      <c r="U76" s="202"/>
      <c r="V76" s="175"/>
      <c r="W76" s="202"/>
    </row>
    <row r="77" spans="1:23" hidden="1">
      <c r="A77" s="202"/>
      <c r="B77" s="202"/>
      <c r="C77" s="203"/>
      <c r="D77" s="203"/>
      <c r="E77" s="203"/>
      <c r="F77" s="203"/>
      <c r="G77" s="203"/>
      <c r="H77" s="202"/>
      <c r="I77" s="202"/>
      <c r="J77" s="202"/>
      <c r="K77" s="202"/>
      <c r="L77" s="202"/>
      <c r="M77" s="202"/>
      <c r="N77" s="202"/>
      <c r="O77" s="202"/>
      <c r="P77" s="202"/>
      <c r="Q77" s="202"/>
      <c r="S77" s="202"/>
      <c r="U77" s="202"/>
      <c r="V77" s="175"/>
      <c r="W77" s="202"/>
    </row>
    <row r="78" spans="1:23" hidden="1">
      <c r="A78" s="202"/>
      <c r="B78" s="202"/>
      <c r="C78" s="203"/>
      <c r="D78" s="203"/>
      <c r="E78" s="203"/>
      <c r="F78" s="203"/>
      <c r="G78" s="203"/>
      <c r="H78" s="202"/>
      <c r="I78" s="202"/>
      <c r="J78" s="202"/>
      <c r="K78" s="202"/>
      <c r="L78" s="202"/>
      <c r="M78" s="202"/>
      <c r="N78" s="202"/>
      <c r="O78" s="202"/>
      <c r="P78" s="202"/>
      <c r="Q78" s="202"/>
      <c r="S78" s="202"/>
      <c r="U78" s="202"/>
      <c r="V78" s="175"/>
      <c r="W78" s="202"/>
    </row>
    <row r="79" spans="1:23" hidden="1">
      <c r="A79" s="202"/>
      <c r="B79" s="202"/>
      <c r="C79" s="203"/>
      <c r="D79" s="203"/>
      <c r="E79" s="203"/>
      <c r="F79" s="203"/>
      <c r="G79" s="203"/>
      <c r="H79" s="202"/>
      <c r="I79" s="202"/>
      <c r="J79" s="202"/>
      <c r="K79" s="202"/>
      <c r="L79" s="202"/>
      <c r="M79" s="202"/>
      <c r="N79" s="202"/>
      <c r="O79" s="202"/>
      <c r="P79" s="202"/>
      <c r="Q79" s="202"/>
      <c r="S79" s="202"/>
      <c r="U79" s="202"/>
      <c r="V79" s="175"/>
      <c r="W79" s="202"/>
    </row>
    <row r="80" spans="1:23" hidden="1">
      <c r="A80" s="202"/>
      <c r="B80" s="202"/>
      <c r="C80" s="203"/>
      <c r="D80" s="203"/>
      <c r="E80" s="203"/>
      <c r="F80" s="203"/>
      <c r="G80" s="203"/>
      <c r="H80" s="202"/>
      <c r="I80" s="202"/>
      <c r="J80" s="202"/>
      <c r="K80" s="202"/>
      <c r="L80" s="202"/>
      <c r="M80" s="202"/>
      <c r="N80" s="202"/>
      <c r="O80" s="202"/>
      <c r="P80" s="202"/>
      <c r="Q80" s="202"/>
      <c r="S80" s="202"/>
      <c r="U80" s="202"/>
      <c r="V80" s="175"/>
      <c r="W80" s="202"/>
    </row>
    <row r="81" spans="1:23" hidden="1">
      <c r="A81" s="202"/>
      <c r="B81" s="202"/>
      <c r="C81" s="203"/>
      <c r="D81" s="203"/>
      <c r="E81" s="203"/>
      <c r="F81" s="203"/>
      <c r="G81" s="203"/>
      <c r="H81" s="202"/>
      <c r="I81" s="202"/>
      <c r="J81" s="202"/>
      <c r="K81" s="202"/>
      <c r="L81" s="202"/>
      <c r="M81" s="202"/>
      <c r="N81" s="202"/>
      <c r="O81" s="202"/>
      <c r="P81" s="202"/>
      <c r="Q81" s="202"/>
      <c r="S81" s="202"/>
      <c r="U81" s="202"/>
      <c r="V81" s="175"/>
      <c r="W81" s="202"/>
    </row>
    <row r="82" spans="1:23" hidden="1">
      <c r="A82" s="202"/>
      <c r="B82" s="202"/>
      <c r="C82" s="203"/>
      <c r="D82" s="203"/>
      <c r="E82" s="203"/>
      <c r="F82" s="203"/>
      <c r="G82" s="203"/>
      <c r="H82" s="202"/>
      <c r="I82" s="202"/>
      <c r="J82" s="202"/>
      <c r="K82" s="202"/>
      <c r="L82" s="202"/>
      <c r="M82" s="202"/>
      <c r="N82" s="202"/>
      <c r="O82" s="202"/>
      <c r="P82" s="202"/>
      <c r="Q82" s="202"/>
      <c r="S82" s="202"/>
      <c r="U82" s="202"/>
      <c r="V82" s="175"/>
      <c r="W82" s="202"/>
    </row>
    <row r="83" spans="1:23" hidden="1">
      <c r="A83" s="202"/>
      <c r="B83" s="202"/>
      <c r="C83" s="203"/>
      <c r="D83" s="203"/>
      <c r="E83" s="203"/>
      <c r="F83" s="203"/>
      <c r="G83" s="203"/>
      <c r="H83" s="202"/>
      <c r="I83" s="202"/>
      <c r="J83" s="202"/>
      <c r="K83" s="202"/>
      <c r="L83" s="202"/>
      <c r="M83" s="202"/>
      <c r="N83" s="202"/>
      <c r="O83" s="202"/>
      <c r="P83" s="202"/>
      <c r="Q83" s="202"/>
      <c r="S83" s="202"/>
      <c r="U83" s="202"/>
      <c r="V83" s="175"/>
      <c r="W83" s="202"/>
    </row>
    <row r="84" spans="1:23" hidden="1">
      <c r="A84" s="202"/>
      <c r="B84" s="202"/>
      <c r="C84" s="203"/>
      <c r="D84" s="203"/>
      <c r="E84" s="203"/>
      <c r="F84" s="203"/>
      <c r="G84" s="203"/>
      <c r="H84" s="202"/>
      <c r="I84" s="202"/>
      <c r="J84" s="202"/>
      <c r="K84" s="202"/>
      <c r="L84" s="202"/>
      <c r="M84" s="202"/>
      <c r="N84" s="202"/>
      <c r="O84" s="202"/>
      <c r="P84" s="202"/>
      <c r="Q84" s="202"/>
      <c r="S84" s="202"/>
      <c r="U84" s="202"/>
      <c r="V84" s="175"/>
      <c r="W84" s="202"/>
    </row>
    <row r="85" spans="1:23" hidden="1">
      <c r="A85" s="202"/>
      <c r="B85" s="202"/>
      <c r="C85" s="203"/>
      <c r="D85" s="203"/>
      <c r="E85" s="203"/>
      <c r="F85" s="203"/>
      <c r="G85" s="203"/>
      <c r="H85" s="202"/>
      <c r="I85" s="202"/>
      <c r="J85" s="202"/>
      <c r="K85" s="202"/>
      <c r="L85" s="202"/>
      <c r="M85" s="202"/>
      <c r="N85" s="202"/>
      <c r="O85" s="202"/>
      <c r="P85" s="202"/>
      <c r="Q85" s="202"/>
      <c r="S85" s="202"/>
      <c r="U85" s="202"/>
      <c r="V85" s="175"/>
      <c r="W85" s="202"/>
    </row>
    <row r="86" spans="1:23" hidden="1">
      <c r="A86" s="202"/>
      <c r="B86" s="202"/>
      <c r="C86" s="203"/>
      <c r="D86" s="203"/>
      <c r="E86" s="203"/>
      <c r="F86" s="203"/>
      <c r="G86" s="203"/>
      <c r="H86" s="202"/>
      <c r="I86" s="202"/>
      <c r="J86" s="202"/>
      <c r="K86" s="202"/>
      <c r="L86" s="202"/>
      <c r="M86" s="202"/>
      <c r="N86" s="202"/>
      <c r="O86" s="202"/>
      <c r="P86" s="202"/>
      <c r="Q86" s="202"/>
      <c r="S86" s="202"/>
      <c r="U86" s="202"/>
      <c r="V86" s="175"/>
      <c r="W86" s="202"/>
    </row>
    <row r="87" spans="1:23" hidden="1">
      <c r="A87" s="202"/>
      <c r="B87" s="202"/>
      <c r="C87" s="203"/>
      <c r="D87" s="203"/>
      <c r="E87" s="203"/>
      <c r="F87" s="203"/>
      <c r="G87" s="203"/>
      <c r="H87" s="202"/>
      <c r="I87" s="202"/>
      <c r="J87" s="202"/>
      <c r="K87" s="202"/>
      <c r="L87" s="202"/>
      <c r="M87" s="202"/>
      <c r="N87" s="202"/>
      <c r="O87" s="202"/>
      <c r="P87" s="202"/>
      <c r="Q87" s="202"/>
      <c r="S87" s="202"/>
      <c r="U87" s="202"/>
      <c r="V87" s="175"/>
      <c r="W87" s="202"/>
    </row>
    <row r="88" spans="1:23" hidden="1">
      <c r="A88" s="202"/>
      <c r="B88" s="202"/>
      <c r="C88" s="203"/>
      <c r="D88" s="203"/>
      <c r="E88" s="203"/>
      <c r="F88" s="203"/>
      <c r="G88" s="203"/>
      <c r="H88" s="202"/>
      <c r="I88" s="202"/>
      <c r="J88" s="202"/>
      <c r="K88" s="202"/>
      <c r="L88" s="202"/>
      <c r="M88" s="202"/>
      <c r="N88" s="202"/>
      <c r="O88" s="202"/>
      <c r="P88" s="202"/>
      <c r="Q88" s="202"/>
      <c r="S88" s="202"/>
      <c r="U88" s="202"/>
      <c r="V88" s="175"/>
      <c r="W88" s="202"/>
    </row>
    <row r="89" spans="1:23" hidden="1">
      <c r="A89" s="202"/>
      <c r="B89" s="202"/>
      <c r="C89" s="203"/>
      <c r="D89" s="203"/>
      <c r="E89" s="203"/>
      <c r="F89" s="203"/>
      <c r="G89" s="203"/>
      <c r="H89" s="202"/>
      <c r="I89" s="202"/>
      <c r="J89" s="202"/>
      <c r="K89" s="202"/>
      <c r="L89" s="202"/>
      <c r="M89" s="202"/>
      <c r="N89" s="202"/>
      <c r="O89" s="202"/>
      <c r="P89" s="202"/>
      <c r="Q89" s="202"/>
      <c r="S89" s="202"/>
      <c r="U89" s="202"/>
      <c r="V89" s="175"/>
      <c r="W89" s="202"/>
    </row>
    <row r="90" spans="1:23" hidden="1">
      <c r="A90" s="202"/>
      <c r="B90" s="202"/>
      <c r="C90" s="203"/>
      <c r="D90" s="203"/>
      <c r="E90" s="203"/>
      <c r="F90" s="203"/>
      <c r="G90" s="203"/>
      <c r="H90" s="202"/>
      <c r="I90" s="202"/>
      <c r="J90" s="202"/>
      <c r="K90" s="202"/>
      <c r="L90" s="202"/>
      <c r="M90" s="202"/>
      <c r="N90" s="202"/>
      <c r="O90" s="202"/>
      <c r="P90" s="202"/>
      <c r="Q90" s="202"/>
      <c r="S90" s="202"/>
      <c r="U90" s="202"/>
      <c r="V90" s="175"/>
      <c r="W90" s="202"/>
    </row>
    <row r="91" spans="1:23" hidden="1">
      <c r="A91" s="202"/>
      <c r="B91" s="202"/>
      <c r="C91" s="203"/>
      <c r="D91" s="203"/>
      <c r="E91" s="203"/>
      <c r="F91" s="203"/>
      <c r="G91" s="203"/>
      <c r="H91" s="202"/>
      <c r="I91" s="202"/>
      <c r="J91" s="202"/>
      <c r="K91" s="202"/>
      <c r="L91" s="202"/>
      <c r="M91" s="202"/>
      <c r="N91" s="202"/>
      <c r="O91" s="202"/>
      <c r="P91" s="202"/>
      <c r="Q91" s="202"/>
      <c r="S91" s="202"/>
      <c r="U91" s="202"/>
      <c r="V91" s="175"/>
      <c r="W91" s="202"/>
    </row>
    <row r="92" spans="1:23" hidden="1">
      <c r="A92" s="202"/>
      <c r="B92" s="202"/>
      <c r="C92" s="203"/>
      <c r="D92" s="203"/>
      <c r="E92" s="203"/>
      <c r="F92" s="203"/>
      <c r="G92" s="203"/>
      <c r="H92" s="202"/>
      <c r="I92" s="202"/>
      <c r="J92" s="202"/>
      <c r="K92" s="202"/>
      <c r="L92" s="202"/>
      <c r="M92" s="202"/>
      <c r="N92" s="202"/>
      <c r="O92" s="202"/>
      <c r="P92" s="202"/>
      <c r="Q92" s="202"/>
      <c r="S92" s="202"/>
      <c r="U92" s="202"/>
      <c r="V92" s="175"/>
      <c r="W92" s="202"/>
    </row>
    <row r="93" spans="1:23" hidden="1">
      <c r="C93" s="204"/>
      <c r="D93" s="204"/>
      <c r="E93" s="204"/>
      <c r="F93" s="204"/>
      <c r="G93" s="204"/>
      <c r="H93" s="175"/>
      <c r="I93" s="175"/>
      <c r="J93" s="175"/>
      <c r="K93" s="175"/>
      <c r="L93" s="175"/>
      <c r="M93" s="175"/>
      <c r="N93" s="175"/>
      <c r="O93" s="202"/>
      <c r="P93" s="202"/>
      <c r="Q93" s="202"/>
      <c r="S93" s="202"/>
      <c r="U93" s="202"/>
      <c r="W93" s="202"/>
    </row>
    <row r="94" spans="1:23">
      <c r="A94" s="205"/>
      <c r="C94" s="175"/>
      <c r="D94" s="175"/>
      <c r="E94" s="175"/>
      <c r="F94" s="175"/>
      <c r="G94" s="175"/>
      <c r="H94" s="175"/>
      <c r="I94" s="175"/>
      <c r="J94" s="175"/>
      <c r="K94" s="175"/>
      <c r="L94" s="175"/>
      <c r="M94" s="175"/>
      <c r="N94" s="175"/>
      <c r="O94" s="202"/>
      <c r="P94" s="202"/>
      <c r="Q94" s="202"/>
      <c r="S94" s="202"/>
      <c r="U94" s="202"/>
      <c r="W94" s="202"/>
    </row>
    <row r="95" spans="1:23" ht="3.75" customHeight="1">
      <c r="C95" s="175"/>
      <c r="D95" s="175"/>
      <c r="E95" s="175"/>
      <c r="F95" s="175"/>
      <c r="G95" s="175"/>
      <c r="H95" s="175"/>
      <c r="I95" s="175"/>
      <c r="J95" s="175"/>
      <c r="K95" s="175"/>
      <c r="L95" s="175"/>
      <c r="M95" s="175"/>
      <c r="N95" s="175"/>
      <c r="O95" s="202"/>
      <c r="P95" s="202"/>
      <c r="Q95" s="202"/>
      <c r="S95" s="202"/>
      <c r="U95" s="202"/>
      <c r="W95" s="202"/>
    </row>
    <row r="96" spans="1:23">
      <c r="B96" s="206" t="s">
        <v>827</v>
      </c>
      <c r="C96" s="207"/>
      <c r="D96" s="208"/>
      <c r="E96" s="175"/>
      <c r="F96" s="175"/>
      <c r="G96" s="175"/>
      <c r="H96" s="175"/>
      <c r="I96" s="175"/>
      <c r="J96" s="175"/>
      <c r="K96" s="175"/>
      <c r="L96" s="175"/>
      <c r="M96" s="175"/>
      <c r="N96" s="175"/>
      <c r="O96" s="202"/>
      <c r="P96" s="202"/>
      <c r="Q96" s="202"/>
      <c r="S96" s="202"/>
      <c r="U96" s="202"/>
      <c r="W96" s="202"/>
    </row>
    <row r="97" spans="1:33">
      <c r="B97" s="209" t="s">
        <v>1209</v>
      </c>
      <c r="C97" s="545">
        <v>1</v>
      </c>
      <c r="D97" s="546"/>
      <c r="E97" s="175"/>
      <c r="F97" s="175"/>
      <c r="G97" s="175"/>
      <c r="H97" s="175"/>
      <c r="I97" s="175"/>
      <c r="J97" s="175"/>
      <c r="K97" s="509" t="s">
        <v>1229</v>
      </c>
      <c r="L97" s="509"/>
      <c r="M97" s="509"/>
      <c r="N97" s="509"/>
      <c r="O97" s="202"/>
      <c r="P97" s="202"/>
      <c r="Q97" s="202"/>
      <c r="S97" s="202"/>
      <c r="U97" s="202"/>
      <c r="V97" s="196"/>
      <c r="W97" s="202"/>
      <c r="X97" s="196"/>
      <c r="Y97" s="196"/>
      <c r="Z97" s="196"/>
      <c r="AA97" s="196"/>
      <c r="AB97" s="196"/>
    </row>
    <row r="98" spans="1:33">
      <c r="B98" s="209" t="s">
        <v>1210</v>
      </c>
      <c r="C98" s="545">
        <v>1.41E-2</v>
      </c>
      <c r="D98" s="546"/>
      <c r="E98" s="175"/>
      <c r="F98" s="495"/>
      <c r="G98" s="175"/>
      <c r="H98" s="175"/>
      <c r="I98" s="175"/>
      <c r="J98" s="175"/>
      <c r="K98" s="509" t="s">
        <v>1228</v>
      </c>
      <c r="L98" s="510"/>
      <c r="M98" s="510"/>
      <c r="N98" s="510"/>
      <c r="V98" s="196"/>
      <c r="X98" s="196"/>
      <c r="Y98" s="196"/>
      <c r="Z98" s="196"/>
      <c r="AA98" s="196"/>
      <c r="AB98" s="196"/>
    </row>
    <row r="99" spans="1:33">
      <c r="B99" s="210" t="s">
        <v>1211</v>
      </c>
      <c r="C99" s="547">
        <f>C97+C98</f>
        <v>1.0141</v>
      </c>
      <c r="D99" s="548"/>
      <c r="E99" s="175"/>
      <c r="F99" s="175"/>
      <c r="G99" s="175"/>
      <c r="H99" s="175"/>
      <c r="I99" s="175"/>
      <c r="J99" s="175"/>
      <c r="K99" s="175"/>
      <c r="L99" s="175"/>
      <c r="M99" s="175"/>
      <c r="N99" s="175"/>
      <c r="V99" s="196"/>
      <c r="X99" s="196"/>
      <c r="Y99" s="196"/>
      <c r="Z99" s="196"/>
      <c r="AA99" s="196"/>
      <c r="AB99" s="196"/>
    </row>
    <row r="100" spans="1:33" ht="6.75" customHeight="1">
      <c r="B100" s="176"/>
      <c r="C100" s="175"/>
      <c r="D100" s="175"/>
      <c r="E100" s="175"/>
      <c r="F100" s="175"/>
      <c r="G100" s="175"/>
      <c r="H100" s="175"/>
      <c r="I100" s="175"/>
      <c r="J100" s="175"/>
      <c r="K100" s="175"/>
      <c r="V100" s="196"/>
      <c r="X100" s="196"/>
      <c r="Y100" s="196"/>
      <c r="Z100" s="196"/>
      <c r="AA100" s="196"/>
      <c r="AB100" s="196"/>
    </row>
    <row r="101" spans="1:33" ht="21">
      <c r="A101" s="213" t="s">
        <v>1212</v>
      </c>
      <c r="C101" s="211"/>
      <c r="D101" s="211"/>
      <c r="E101" s="211"/>
      <c r="F101" s="211"/>
      <c r="G101" s="211"/>
      <c r="H101" s="211"/>
      <c r="I101" s="211"/>
      <c r="J101" s="211"/>
      <c r="K101" s="211"/>
      <c r="L101" s="211"/>
      <c r="M101" s="211"/>
      <c r="N101" s="211"/>
      <c r="V101" s="196"/>
      <c r="X101" s="196"/>
      <c r="Y101" s="196"/>
      <c r="Z101" s="196"/>
      <c r="AA101" s="196"/>
      <c r="AB101" s="196"/>
    </row>
    <row r="102" spans="1:33">
      <c r="A102" s="337"/>
      <c r="B102" s="338"/>
      <c r="C102" s="338"/>
      <c r="D102" s="339"/>
      <c r="E102" s="339"/>
      <c r="F102" s="339"/>
      <c r="G102" s="339"/>
      <c r="H102" s="339" t="s">
        <v>915</v>
      </c>
      <c r="I102" s="339" t="s">
        <v>919</v>
      </c>
      <c r="J102" s="339"/>
      <c r="K102" s="339" t="s">
        <v>923</v>
      </c>
      <c r="L102" s="339" t="s">
        <v>904</v>
      </c>
      <c r="M102" s="339"/>
      <c r="N102" s="339" t="s">
        <v>191</v>
      </c>
      <c r="P102" s="379"/>
      <c r="R102" s="480"/>
      <c r="T102" s="480"/>
      <c r="V102" s="480"/>
      <c r="X102" s="480"/>
      <c r="Y102" s="196"/>
      <c r="Z102" s="196"/>
      <c r="AA102" s="196"/>
      <c r="AB102" s="196"/>
    </row>
    <row r="103" spans="1:33">
      <c r="A103" s="340"/>
      <c r="B103" s="341"/>
      <c r="C103" s="341"/>
      <c r="D103" s="342"/>
      <c r="E103" s="342" t="s">
        <v>902</v>
      </c>
      <c r="F103" s="342" t="s">
        <v>903</v>
      </c>
      <c r="G103" s="342" t="s">
        <v>912</v>
      </c>
      <c r="H103" s="342" t="s">
        <v>916</v>
      </c>
      <c r="I103" s="342" t="s">
        <v>920</v>
      </c>
      <c r="J103" s="342"/>
      <c r="K103" s="342" t="s">
        <v>924</v>
      </c>
      <c r="L103" s="342" t="s">
        <v>198</v>
      </c>
      <c r="M103" s="342"/>
      <c r="N103" s="342" t="s">
        <v>923</v>
      </c>
      <c r="P103" s="380" t="s">
        <v>1173</v>
      </c>
      <c r="R103" s="402" t="s">
        <v>1237</v>
      </c>
      <c r="T103" s="402" t="s">
        <v>1241</v>
      </c>
      <c r="V103" s="402" t="s">
        <v>1242</v>
      </c>
      <c r="X103" s="402" t="s">
        <v>223</v>
      </c>
      <c r="Y103" s="196"/>
      <c r="Z103" s="196"/>
      <c r="AA103" s="196"/>
      <c r="AB103" s="196"/>
    </row>
    <row r="104" spans="1:33">
      <c r="A104" s="343"/>
      <c r="B104" s="341"/>
      <c r="C104" s="341" t="s">
        <v>910</v>
      </c>
      <c r="D104" s="342" t="s">
        <v>905</v>
      </c>
      <c r="E104" s="342" t="s">
        <v>906</v>
      </c>
      <c r="F104" s="342" t="s">
        <v>197</v>
      </c>
      <c r="G104" s="342" t="s">
        <v>913</v>
      </c>
      <c r="H104" s="342" t="s">
        <v>917</v>
      </c>
      <c r="I104" s="342" t="s">
        <v>921</v>
      </c>
      <c r="J104" s="342" t="s">
        <v>210</v>
      </c>
      <c r="K104" s="342" t="s">
        <v>925</v>
      </c>
      <c r="L104" s="342" t="s">
        <v>927</v>
      </c>
      <c r="M104" s="342" t="s">
        <v>734</v>
      </c>
      <c r="N104" s="342" t="s">
        <v>929</v>
      </c>
      <c r="P104" s="380" t="s">
        <v>729</v>
      </c>
      <c r="R104" s="402" t="s">
        <v>261</v>
      </c>
      <c r="T104" s="402" t="s">
        <v>795</v>
      </c>
      <c r="V104" s="402" t="s">
        <v>1243</v>
      </c>
      <c r="X104" s="402" t="s">
        <v>1251</v>
      </c>
      <c r="Y104" s="196"/>
      <c r="Z104" s="196"/>
      <c r="AA104" s="196"/>
      <c r="AB104" s="196"/>
    </row>
    <row r="105" spans="1:33">
      <c r="A105" s="344" t="s">
        <v>828</v>
      </c>
      <c r="B105" s="345"/>
      <c r="C105" s="345" t="s">
        <v>911</v>
      </c>
      <c r="D105" s="346" t="s">
        <v>907</v>
      </c>
      <c r="E105" s="346" t="s">
        <v>908</v>
      </c>
      <c r="F105" s="346" t="s">
        <v>909</v>
      </c>
      <c r="G105" s="346" t="s">
        <v>914</v>
      </c>
      <c r="H105" s="346" t="s">
        <v>918</v>
      </c>
      <c r="I105" s="346" t="s">
        <v>922</v>
      </c>
      <c r="J105" s="346" t="s">
        <v>909</v>
      </c>
      <c r="K105" s="347" t="s">
        <v>926</v>
      </c>
      <c r="L105" s="346" t="s">
        <v>928</v>
      </c>
      <c r="M105" s="346" t="s">
        <v>192</v>
      </c>
      <c r="N105" s="346" t="s">
        <v>930</v>
      </c>
      <c r="P105" s="381"/>
      <c r="R105" s="403"/>
      <c r="T105" s="403"/>
      <c r="V105" s="403"/>
      <c r="X105" s="403"/>
      <c r="Y105" s="196"/>
      <c r="Z105" s="196"/>
      <c r="AA105" s="196"/>
      <c r="AB105" s="196"/>
    </row>
    <row r="106" spans="1:33" ht="17.25" customHeight="1">
      <c r="A106" s="191"/>
      <c r="B106" s="191"/>
      <c r="C106" s="191">
        <v>3</v>
      </c>
      <c r="D106" s="191">
        <v>4</v>
      </c>
      <c r="E106" s="191">
        <v>5</v>
      </c>
      <c r="F106" s="191">
        <v>6</v>
      </c>
      <c r="G106" s="191">
        <v>7</v>
      </c>
      <c r="H106" s="191">
        <v>8</v>
      </c>
      <c r="I106" s="191">
        <v>9</v>
      </c>
      <c r="J106" s="191">
        <v>10</v>
      </c>
      <c r="K106" s="191">
        <v>11</v>
      </c>
      <c r="L106" s="191">
        <v>12</v>
      </c>
      <c r="M106" s="191">
        <v>13</v>
      </c>
      <c r="N106" s="191">
        <v>14</v>
      </c>
      <c r="O106" s="176"/>
      <c r="P106" s="176"/>
      <c r="Q106" s="176"/>
      <c r="S106" s="176"/>
      <c r="U106" s="176"/>
      <c r="V106" s="175"/>
      <c r="W106" s="176"/>
      <c r="Y106" s="196"/>
      <c r="Z106" s="196"/>
      <c r="AA106" s="196"/>
      <c r="AB106" s="196"/>
    </row>
    <row r="107" spans="1:33">
      <c r="A107" s="192">
        <v>1</v>
      </c>
      <c r="B107" s="193" t="s">
        <v>201</v>
      </c>
      <c r="C107" s="194">
        <f t="shared" ref="C107:M107" si="0">IF(C10&gt;0,ROUND(C10+(C10*inflat),2),0)</f>
        <v>202.69</v>
      </c>
      <c r="D107" s="194">
        <f t="shared" si="0"/>
        <v>366.06</v>
      </c>
      <c r="E107" s="194">
        <f t="shared" si="0"/>
        <v>1678.52</v>
      </c>
      <c r="F107" s="194">
        <f t="shared" si="0"/>
        <v>430.49</v>
      </c>
      <c r="G107" s="194">
        <f t="shared" si="0"/>
        <v>66.38</v>
      </c>
      <c r="H107" s="194">
        <f t="shared" si="0"/>
        <v>242.94</v>
      </c>
      <c r="I107" s="507">
        <v>134.35</v>
      </c>
      <c r="J107" s="194">
        <f t="shared" si="0"/>
        <v>48.57</v>
      </c>
      <c r="K107" s="194">
        <f t="shared" si="0"/>
        <v>466.11</v>
      </c>
      <c r="L107" s="507">
        <v>583.96</v>
      </c>
      <c r="M107" s="194">
        <f t="shared" si="0"/>
        <v>0</v>
      </c>
      <c r="N107" s="195">
        <f>SUM(C107:M107)</f>
        <v>4220.0700000000006</v>
      </c>
      <c r="P107" s="382">
        <f>V107-N107</f>
        <v>0</v>
      </c>
      <c r="R107" s="376">
        <v>4212.67</v>
      </c>
      <c r="T107" s="376">
        <v>4220.0700000000006</v>
      </c>
      <c r="V107" s="376">
        <v>4220.0700000000006</v>
      </c>
      <c r="X107" s="376">
        <v>4220.0700000000006</v>
      </c>
      <c r="Y107" s="196"/>
      <c r="Z107" s="196"/>
      <c r="AA107" s="196"/>
      <c r="AB107" s="196"/>
      <c r="AC107" s="196"/>
      <c r="AD107" s="196"/>
      <c r="AE107" s="196"/>
      <c r="AF107" s="196"/>
      <c r="AG107" s="196"/>
    </row>
    <row r="108" spans="1:33">
      <c r="A108" s="197">
        <v>2</v>
      </c>
      <c r="B108" s="198" t="s">
        <v>202</v>
      </c>
      <c r="C108" s="199">
        <f t="shared" ref="C108:M108" si="1">IF(C11&gt;0,ROUND(C11+(C11*inflat),2),0)</f>
        <v>202.69</v>
      </c>
      <c r="D108" s="199">
        <f t="shared" si="1"/>
        <v>366.06</v>
      </c>
      <c r="E108" s="199">
        <f t="shared" si="1"/>
        <v>1678.52</v>
      </c>
      <c r="F108" s="199">
        <f t="shared" si="1"/>
        <v>430.49</v>
      </c>
      <c r="G108" s="199">
        <f t="shared" si="1"/>
        <v>66.38</v>
      </c>
      <c r="H108" s="199">
        <f t="shared" si="1"/>
        <v>242.94</v>
      </c>
      <c r="I108" s="508">
        <v>134.35</v>
      </c>
      <c r="J108" s="199">
        <f t="shared" si="1"/>
        <v>48.57</v>
      </c>
      <c r="K108" s="199">
        <f t="shared" si="1"/>
        <v>466.11</v>
      </c>
      <c r="L108" s="508">
        <v>583.96</v>
      </c>
      <c r="M108" s="199">
        <f t="shared" si="1"/>
        <v>0</v>
      </c>
      <c r="N108" s="200">
        <f t="shared" ref="N108:N130" si="2">SUM(C108:M108)</f>
        <v>4220.0700000000006</v>
      </c>
      <c r="P108" s="382">
        <f t="shared" ref="P108:P130" si="3">V108-N108</f>
        <v>0</v>
      </c>
      <c r="R108" s="377">
        <v>4212.67</v>
      </c>
      <c r="T108" s="377">
        <v>4220.0700000000006</v>
      </c>
      <c r="V108" s="377">
        <v>4220.0700000000006</v>
      </c>
      <c r="X108" s="377">
        <v>4220.0700000000006</v>
      </c>
      <c r="Y108" s="196"/>
      <c r="Z108" s="196"/>
      <c r="AA108" s="196"/>
      <c r="AB108" s="196"/>
      <c r="AC108" s="196"/>
      <c r="AD108" s="196"/>
      <c r="AE108" s="196"/>
      <c r="AF108" s="196"/>
      <c r="AG108" s="196"/>
    </row>
    <row r="109" spans="1:33">
      <c r="A109" s="197">
        <v>3</v>
      </c>
      <c r="B109" s="198" t="s">
        <v>203</v>
      </c>
      <c r="C109" s="199">
        <f t="shared" ref="C109:M109" si="4">IF(C12&gt;0,ROUND(C12+(C12*inflat),2),0)</f>
        <v>405.37</v>
      </c>
      <c r="D109" s="199">
        <f t="shared" si="4"/>
        <v>732.13</v>
      </c>
      <c r="E109" s="199">
        <f t="shared" si="4"/>
        <v>3357.03</v>
      </c>
      <c r="F109" s="199">
        <f t="shared" si="4"/>
        <v>861.01</v>
      </c>
      <c r="G109" s="199">
        <f t="shared" si="4"/>
        <v>132.83000000000001</v>
      </c>
      <c r="H109" s="199">
        <f t="shared" si="4"/>
        <v>485.89</v>
      </c>
      <c r="I109" s="508">
        <v>268.72000000000003</v>
      </c>
      <c r="J109" s="199">
        <f t="shared" si="4"/>
        <v>97.19</v>
      </c>
      <c r="K109" s="199">
        <f t="shared" si="4"/>
        <v>932.2</v>
      </c>
      <c r="L109" s="508">
        <v>1167.9000000000001</v>
      </c>
      <c r="M109" s="199">
        <f t="shared" si="4"/>
        <v>0</v>
      </c>
      <c r="N109" s="200">
        <f t="shared" si="2"/>
        <v>8440.27</v>
      </c>
      <c r="P109" s="382">
        <f t="shared" si="3"/>
        <v>0</v>
      </c>
      <c r="R109" s="377">
        <v>8425.4900000000016</v>
      </c>
      <c r="T109" s="377">
        <v>8440.27</v>
      </c>
      <c r="V109" s="377">
        <v>8440.27</v>
      </c>
      <c r="X109" s="377">
        <v>8440.27</v>
      </c>
      <c r="Y109" s="196"/>
      <c r="Z109" s="196"/>
      <c r="AA109" s="196"/>
      <c r="AB109" s="196"/>
      <c r="AC109" s="196"/>
      <c r="AD109" s="196"/>
      <c r="AE109" s="196"/>
      <c r="AF109" s="196"/>
      <c r="AG109" s="196"/>
    </row>
    <row r="110" spans="1:33">
      <c r="A110" s="197">
        <v>4</v>
      </c>
      <c r="B110" s="198" t="s">
        <v>204</v>
      </c>
      <c r="C110" s="199">
        <f t="shared" ref="C110:M110" si="5">IF(C13&gt;0,ROUND(C13+(C13*inflat),2),0)</f>
        <v>405.37</v>
      </c>
      <c r="D110" s="199">
        <f t="shared" si="5"/>
        <v>732.13</v>
      </c>
      <c r="E110" s="199">
        <f t="shared" si="5"/>
        <v>3356.99</v>
      </c>
      <c r="F110" s="199">
        <f t="shared" si="5"/>
        <v>861.01</v>
      </c>
      <c r="G110" s="199">
        <f t="shared" si="5"/>
        <v>132.85</v>
      </c>
      <c r="H110" s="199">
        <f t="shared" si="5"/>
        <v>485.89</v>
      </c>
      <c r="I110" s="508">
        <v>268.72000000000003</v>
      </c>
      <c r="J110" s="199">
        <f t="shared" si="5"/>
        <v>145.76</v>
      </c>
      <c r="K110" s="199">
        <f t="shared" si="5"/>
        <v>932.2</v>
      </c>
      <c r="L110" s="508">
        <v>1167.93</v>
      </c>
      <c r="M110" s="199">
        <f t="shared" si="5"/>
        <v>0</v>
      </c>
      <c r="N110" s="200">
        <f t="shared" si="2"/>
        <v>8488.85</v>
      </c>
      <c r="P110" s="382">
        <f t="shared" si="3"/>
        <v>0</v>
      </c>
      <c r="R110" s="377">
        <v>8474.0800000000017</v>
      </c>
      <c r="T110" s="377">
        <v>8488.85</v>
      </c>
      <c r="V110" s="377">
        <v>8488.85</v>
      </c>
      <c r="X110" s="377">
        <v>8488.85</v>
      </c>
      <c r="Y110" s="196"/>
      <c r="Z110" s="196"/>
      <c r="AA110" s="196"/>
      <c r="AB110" s="196"/>
      <c r="AC110" s="196"/>
      <c r="AD110" s="196"/>
      <c r="AE110" s="196"/>
      <c r="AF110" s="196"/>
      <c r="AG110" s="196"/>
    </row>
    <row r="111" spans="1:33">
      <c r="A111" s="197">
        <v>5</v>
      </c>
      <c r="B111" s="198" t="s">
        <v>205</v>
      </c>
      <c r="C111" s="199">
        <f t="shared" ref="C111:M111" si="6">IF(C14&gt;0,ROUND(C14+(C14*inflat),2),0)</f>
        <v>405.37</v>
      </c>
      <c r="D111" s="199">
        <f t="shared" si="6"/>
        <v>732.13</v>
      </c>
      <c r="E111" s="199">
        <f t="shared" si="6"/>
        <v>2954.16</v>
      </c>
      <c r="F111" s="199">
        <f t="shared" si="6"/>
        <v>619.79999999999995</v>
      </c>
      <c r="G111" s="199">
        <f t="shared" si="6"/>
        <v>144.01</v>
      </c>
      <c r="H111" s="199">
        <f t="shared" si="6"/>
        <v>485.89</v>
      </c>
      <c r="I111" s="508">
        <v>336.12</v>
      </c>
      <c r="J111" s="199">
        <f t="shared" si="6"/>
        <v>238.1</v>
      </c>
      <c r="K111" s="199">
        <f t="shared" si="6"/>
        <v>1010.62</v>
      </c>
      <c r="L111" s="508">
        <v>1215.9100000000001</v>
      </c>
      <c r="M111" s="199">
        <f t="shared" si="6"/>
        <v>0</v>
      </c>
      <c r="N111" s="200">
        <f t="shared" si="2"/>
        <v>8142.1100000000006</v>
      </c>
      <c r="P111" s="382">
        <f t="shared" si="3"/>
        <v>0</v>
      </c>
      <c r="R111" s="377">
        <v>8127.0400000000009</v>
      </c>
      <c r="T111" s="377">
        <v>8142.1100000000006</v>
      </c>
      <c r="V111" s="377">
        <v>8142.1100000000006</v>
      </c>
      <c r="X111" s="377">
        <v>8142.1100000000006</v>
      </c>
      <c r="Y111" s="196"/>
      <c r="Z111" s="196"/>
      <c r="AA111" s="196"/>
      <c r="AB111" s="196"/>
      <c r="AC111" s="196"/>
      <c r="AD111" s="196"/>
      <c r="AE111" s="196"/>
      <c r="AF111" s="196"/>
      <c r="AG111" s="196"/>
    </row>
    <row r="112" spans="1:33">
      <c r="A112" s="197">
        <v>6</v>
      </c>
      <c r="B112" s="198" t="s">
        <v>206</v>
      </c>
      <c r="C112" s="199">
        <f t="shared" ref="C112:M112" si="7">IF(C15&gt;0,ROUND(C15+(C15*inflat),2),0)</f>
        <v>405.37</v>
      </c>
      <c r="D112" s="199">
        <f t="shared" si="7"/>
        <v>732.13</v>
      </c>
      <c r="E112" s="199">
        <f t="shared" si="7"/>
        <v>4344.33</v>
      </c>
      <c r="F112" s="199">
        <f t="shared" si="7"/>
        <v>515.98</v>
      </c>
      <c r="G112" s="199">
        <f t="shared" si="7"/>
        <v>139.63999999999999</v>
      </c>
      <c r="H112" s="199">
        <f t="shared" si="7"/>
        <v>777.42</v>
      </c>
      <c r="I112" s="199">
        <v>407.6</v>
      </c>
      <c r="J112" s="199">
        <f t="shared" si="7"/>
        <v>549.04</v>
      </c>
      <c r="K112" s="199">
        <f t="shared" si="7"/>
        <v>979.9</v>
      </c>
      <c r="L112" s="508">
        <v>1093.9000000000001</v>
      </c>
      <c r="M112" s="199">
        <f t="shared" si="7"/>
        <v>0</v>
      </c>
      <c r="N112" s="200">
        <f t="shared" si="2"/>
        <v>9945.31</v>
      </c>
      <c r="P112" s="382">
        <f t="shared" si="3"/>
        <v>0</v>
      </c>
      <c r="R112" s="378">
        <v>9933.9699999999993</v>
      </c>
      <c r="T112" s="378">
        <v>9945.31</v>
      </c>
      <c r="V112" s="378">
        <v>9945.31</v>
      </c>
      <c r="X112" s="378">
        <v>9945.31</v>
      </c>
      <c r="Y112" s="196"/>
      <c r="Z112" s="196"/>
      <c r="AA112" s="196"/>
      <c r="AB112" s="196"/>
      <c r="AC112" s="196"/>
      <c r="AD112" s="196"/>
      <c r="AE112" s="196"/>
      <c r="AF112" s="196"/>
      <c r="AG112" s="196"/>
    </row>
    <row r="113" spans="1:48">
      <c r="A113" s="460">
        <v>7</v>
      </c>
      <c r="B113" s="461" t="s">
        <v>209</v>
      </c>
      <c r="C113" s="462">
        <f t="shared" ref="C113:M113" si="8">IF(C16&gt;0,ROUND(C16+(C16*inflat),2),0)</f>
        <v>405.37</v>
      </c>
      <c r="D113" s="462">
        <f t="shared" si="8"/>
        <v>732.13</v>
      </c>
      <c r="E113" s="462">
        <f t="shared" si="8"/>
        <v>7385.41</v>
      </c>
      <c r="F113" s="462">
        <f t="shared" si="8"/>
        <v>515.98</v>
      </c>
      <c r="G113" s="462">
        <f t="shared" si="8"/>
        <v>230.86</v>
      </c>
      <c r="H113" s="462">
        <f t="shared" si="8"/>
        <v>1360.47</v>
      </c>
      <c r="I113" s="462">
        <f t="shared" si="8"/>
        <v>407.6</v>
      </c>
      <c r="J113" s="462">
        <f t="shared" si="8"/>
        <v>549.04</v>
      </c>
      <c r="K113" s="462">
        <f t="shared" si="8"/>
        <v>1833.94</v>
      </c>
      <c r="L113" s="511">
        <v>1531.98</v>
      </c>
      <c r="M113" s="462">
        <f t="shared" si="8"/>
        <v>0</v>
      </c>
      <c r="N113" s="463">
        <f t="shared" si="2"/>
        <v>14952.78</v>
      </c>
      <c r="P113" s="382">
        <f t="shared" si="3"/>
        <v>0</v>
      </c>
      <c r="R113" s="375">
        <v>14942.95</v>
      </c>
      <c r="T113" s="375">
        <v>14952.78</v>
      </c>
      <c r="V113" s="375">
        <v>14952.78</v>
      </c>
      <c r="X113" s="375">
        <v>14952.78</v>
      </c>
      <c r="Y113" s="196"/>
      <c r="Z113" s="196"/>
      <c r="AA113" s="196"/>
      <c r="AB113" s="196"/>
      <c r="AC113" s="196"/>
      <c r="AD113" s="196"/>
      <c r="AE113" s="196"/>
      <c r="AF113" s="196"/>
      <c r="AG113" s="196"/>
    </row>
    <row r="114" spans="1:48">
      <c r="A114" s="456">
        <v>8</v>
      </c>
      <c r="B114" s="457" t="s">
        <v>207</v>
      </c>
      <c r="C114" s="458">
        <f t="shared" ref="C114:M114" si="9">IF(C17&gt;0,ROUND(C17+(C17*inflat),2),0)</f>
        <v>2797.71</v>
      </c>
      <c r="D114" s="458">
        <f t="shared" si="9"/>
        <v>0</v>
      </c>
      <c r="E114" s="458">
        <f t="shared" si="9"/>
        <v>9231.73</v>
      </c>
      <c r="F114" s="458">
        <f t="shared" si="9"/>
        <v>8619.5400000000009</v>
      </c>
      <c r="G114" s="458">
        <f t="shared" si="9"/>
        <v>445.33</v>
      </c>
      <c r="H114" s="458">
        <f t="shared" si="9"/>
        <v>388.7</v>
      </c>
      <c r="I114" s="458">
        <f t="shared" si="9"/>
        <v>0</v>
      </c>
      <c r="J114" s="458">
        <f t="shared" si="9"/>
        <v>0</v>
      </c>
      <c r="K114" s="458">
        <f t="shared" si="9"/>
        <v>3125.17</v>
      </c>
      <c r="L114" s="507">
        <v>3540.82</v>
      </c>
      <c r="M114" s="458">
        <f t="shared" si="9"/>
        <v>0</v>
      </c>
      <c r="N114" s="459">
        <f t="shared" si="2"/>
        <v>28149</v>
      </c>
      <c r="P114" s="382">
        <f t="shared" si="3"/>
        <v>0</v>
      </c>
      <c r="R114" s="376">
        <v>28148.55</v>
      </c>
      <c r="T114" s="376">
        <v>28149</v>
      </c>
      <c r="V114" s="376">
        <v>28149</v>
      </c>
      <c r="X114" s="376">
        <v>28149</v>
      </c>
      <c r="Y114" s="196"/>
      <c r="Z114" s="196"/>
      <c r="AA114" s="196"/>
      <c r="AB114" s="196"/>
      <c r="AC114" s="196"/>
      <c r="AD114" s="196"/>
      <c r="AE114" s="196"/>
      <c r="AF114" s="196"/>
      <c r="AG114" s="196"/>
    </row>
    <row r="115" spans="1:48">
      <c r="A115" s="452">
        <v>9</v>
      </c>
      <c r="B115" s="453" t="s">
        <v>208</v>
      </c>
      <c r="C115" s="512">
        <v>3010.64</v>
      </c>
      <c r="D115" s="454">
        <v>0</v>
      </c>
      <c r="E115" s="454">
        <v>0</v>
      </c>
      <c r="F115" s="512">
        <v>45.99</v>
      </c>
      <c r="G115" s="454">
        <v>0</v>
      </c>
      <c r="H115" s="454">
        <v>0</v>
      </c>
      <c r="I115" s="454">
        <v>0</v>
      </c>
      <c r="J115" s="454">
        <v>0</v>
      </c>
      <c r="K115" s="454">
        <v>0</v>
      </c>
      <c r="L115" s="454">
        <v>0</v>
      </c>
      <c r="M115" s="512">
        <v>28584.400000000001</v>
      </c>
      <c r="N115" s="455">
        <f t="shared" si="2"/>
        <v>31641.030000000002</v>
      </c>
      <c r="P115" s="382">
        <f t="shared" si="3"/>
        <v>0</v>
      </c>
      <c r="R115" s="378">
        <v>31473.41</v>
      </c>
      <c r="T115" s="378">
        <v>31641.030000000002</v>
      </c>
      <c r="V115" s="378">
        <v>31641.030000000002</v>
      </c>
      <c r="X115" s="378">
        <v>31641.030000000002</v>
      </c>
      <c r="Y115" s="196"/>
      <c r="Z115" s="196"/>
      <c r="AA115" s="196"/>
      <c r="AB115" s="196"/>
      <c r="AC115" s="196"/>
      <c r="AD115" s="196"/>
      <c r="AE115" s="196"/>
      <c r="AF115" s="196"/>
      <c r="AG115" s="196"/>
    </row>
    <row r="116" spans="1:48">
      <c r="A116" s="464">
        <v>10</v>
      </c>
      <c r="B116" s="465" t="s">
        <v>1170</v>
      </c>
      <c r="C116" s="508">
        <v>95.01</v>
      </c>
      <c r="D116" s="508">
        <v>166.27</v>
      </c>
      <c r="E116" s="508">
        <v>1163.8499999999999</v>
      </c>
      <c r="F116" s="508">
        <v>166.27</v>
      </c>
      <c r="G116" s="508">
        <v>47.5</v>
      </c>
      <c r="H116" s="508">
        <v>118.75</v>
      </c>
      <c r="I116" s="508">
        <v>71.260000000000005</v>
      </c>
      <c r="J116" s="508">
        <v>23.76</v>
      </c>
      <c r="K116" s="508">
        <v>285.02</v>
      </c>
      <c r="L116" s="508">
        <v>261.27</v>
      </c>
      <c r="M116" s="466">
        <v>0</v>
      </c>
      <c r="N116" s="467">
        <f t="shared" si="2"/>
        <v>2398.9599999999996</v>
      </c>
      <c r="P116" s="382">
        <f t="shared" si="3"/>
        <v>0</v>
      </c>
      <c r="R116" s="376">
        <v>2392.5099999999998</v>
      </c>
      <c r="T116" s="376">
        <v>2398.9599999999996</v>
      </c>
      <c r="V116" s="376">
        <v>2398.9599999999996</v>
      </c>
      <c r="X116" s="376">
        <v>2398.9599999999996</v>
      </c>
      <c r="Y116" s="196"/>
      <c r="Z116" s="196"/>
      <c r="AA116" s="196"/>
      <c r="AB116" s="196"/>
      <c r="AC116" s="196"/>
      <c r="AD116" s="196"/>
      <c r="AE116" s="196"/>
      <c r="AF116" s="196"/>
      <c r="AG116" s="196"/>
    </row>
    <row r="117" spans="1:48">
      <c r="A117" s="464">
        <v>11</v>
      </c>
      <c r="B117" s="465" t="s">
        <v>1171</v>
      </c>
      <c r="C117" s="508">
        <v>99.85</v>
      </c>
      <c r="D117" s="508">
        <v>174.72</v>
      </c>
      <c r="E117" s="508">
        <v>1222.99</v>
      </c>
      <c r="F117" s="508">
        <v>174.72</v>
      </c>
      <c r="G117" s="508">
        <v>49.92</v>
      </c>
      <c r="H117" s="508">
        <v>124.79</v>
      </c>
      <c r="I117" s="508">
        <v>74.88</v>
      </c>
      <c r="J117" s="508">
        <v>24.96</v>
      </c>
      <c r="K117" s="508">
        <v>299.51</v>
      </c>
      <c r="L117" s="508">
        <v>274.55</v>
      </c>
      <c r="M117" s="466">
        <v>0</v>
      </c>
      <c r="N117" s="467">
        <f t="shared" si="2"/>
        <v>2520.8900000000003</v>
      </c>
      <c r="P117" s="382">
        <f t="shared" si="3"/>
        <v>0</v>
      </c>
      <c r="R117" s="377">
        <v>2512.4900000000007</v>
      </c>
      <c r="T117" s="377">
        <v>2520.8900000000003</v>
      </c>
      <c r="V117" s="377">
        <v>2520.8900000000003</v>
      </c>
      <c r="X117" s="377">
        <v>2520.8900000000003</v>
      </c>
      <c r="Y117" s="196"/>
      <c r="Z117" s="196"/>
      <c r="AA117" s="196"/>
      <c r="AB117" s="196"/>
      <c r="AC117" s="196"/>
      <c r="AD117" s="196"/>
      <c r="AE117" s="196"/>
      <c r="AF117" s="196"/>
      <c r="AG117" s="196"/>
    </row>
    <row r="118" spans="1:48">
      <c r="A118" s="468">
        <v>12</v>
      </c>
      <c r="B118" s="469" t="s">
        <v>1172</v>
      </c>
      <c r="C118" s="512">
        <v>85.72</v>
      </c>
      <c r="D118" s="512">
        <v>150.02000000000001</v>
      </c>
      <c r="E118" s="512">
        <v>1050.0899999999999</v>
      </c>
      <c r="F118" s="512">
        <v>150.02000000000001</v>
      </c>
      <c r="G118" s="512">
        <v>42.86</v>
      </c>
      <c r="H118" s="512">
        <v>107.15</v>
      </c>
      <c r="I118" s="512">
        <v>64.290000000000006</v>
      </c>
      <c r="J118" s="512">
        <v>21.43</v>
      </c>
      <c r="K118" s="512">
        <v>257.17</v>
      </c>
      <c r="L118" s="512">
        <v>235.73</v>
      </c>
      <c r="M118" s="470">
        <v>0</v>
      </c>
      <c r="N118" s="471">
        <f t="shared" si="2"/>
        <v>2164.48</v>
      </c>
      <c r="P118" s="382">
        <f t="shared" si="3"/>
        <v>0</v>
      </c>
      <c r="R118" s="378">
        <v>2129.8200000000002</v>
      </c>
      <c r="T118" s="378">
        <v>2164.48</v>
      </c>
      <c r="V118" s="378">
        <v>2164.48</v>
      </c>
      <c r="X118" s="378">
        <v>2164.48</v>
      </c>
      <c r="Y118" s="196"/>
      <c r="Z118" s="196"/>
      <c r="AA118" s="196"/>
      <c r="AB118" s="196"/>
      <c r="AC118" s="196"/>
      <c r="AD118" s="196"/>
      <c r="AE118" s="196"/>
      <c r="AF118" s="196"/>
      <c r="AG118" s="196"/>
    </row>
    <row r="119" spans="1:48" s="212" customFormat="1">
      <c r="A119" s="472">
        <v>13</v>
      </c>
      <c r="B119" s="473" t="s">
        <v>1101</v>
      </c>
      <c r="C119" s="507">
        <v>52.17</v>
      </c>
      <c r="D119" s="507">
        <v>247.19</v>
      </c>
      <c r="E119" s="507">
        <v>2413.12</v>
      </c>
      <c r="F119" s="474">
        <v>0</v>
      </c>
      <c r="G119" s="507">
        <v>117.08</v>
      </c>
      <c r="H119" s="507">
        <v>17.940000000000001</v>
      </c>
      <c r="I119" s="507">
        <v>97.71</v>
      </c>
      <c r="J119" s="507">
        <v>507.75</v>
      </c>
      <c r="K119" s="474">
        <v>0</v>
      </c>
      <c r="L119" s="507">
        <v>390.34</v>
      </c>
      <c r="M119" s="474">
        <v>0</v>
      </c>
      <c r="N119" s="475">
        <f t="shared" si="2"/>
        <v>3843.3</v>
      </c>
      <c r="O119" s="175"/>
      <c r="P119" s="382">
        <f t="shared" si="3"/>
        <v>0</v>
      </c>
      <c r="Q119" s="175"/>
      <c r="R119" s="376">
        <v>3849.13</v>
      </c>
      <c r="S119" s="175"/>
      <c r="T119" s="376">
        <v>3843.3</v>
      </c>
      <c r="U119" s="175"/>
      <c r="V119" s="376">
        <v>3843.3</v>
      </c>
      <c r="W119" s="175"/>
      <c r="X119" s="376">
        <v>3843.3</v>
      </c>
      <c r="Y119" s="196"/>
      <c r="Z119" s="196"/>
      <c r="AA119" s="201"/>
      <c r="AB119" s="201"/>
      <c r="AC119" s="201"/>
      <c r="AD119" s="201"/>
      <c r="AE119" s="201"/>
      <c r="AF119" s="201"/>
      <c r="AG119" s="201"/>
      <c r="AV119" s="177"/>
    </row>
    <row r="120" spans="1:48" s="212" customFormat="1">
      <c r="A120" s="476">
        <v>14</v>
      </c>
      <c r="B120" s="477" t="s">
        <v>1102</v>
      </c>
      <c r="C120" s="508">
        <v>53.18</v>
      </c>
      <c r="D120" s="508">
        <v>251.94</v>
      </c>
      <c r="E120" s="508">
        <v>2459.38</v>
      </c>
      <c r="F120" s="478">
        <v>0</v>
      </c>
      <c r="G120" s="508">
        <v>119.32</v>
      </c>
      <c r="H120" s="508">
        <v>18.29</v>
      </c>
      <c r="I120" s="508">
        <v>99.58</v>
      </c>
      <c r="J120" s="508">
        <v>517.49</v>
      </c>
      <c r="K120" s="478">
        <v>0</v>
      </c>
      <c r="L120" s="508">
        <v>397.82</v>
      </c>
      <c r="M120" s="478">
        <v>0</v>
      </c>
      <c r="N120" s="479">
        <f t="shared" si="2"/>
        <v>3917.0000000000005</v>
      </c>
      <c r="O120" s="196"/>
      <c r="P120" s="382">
        <f t="shared" si="3"/>
        <v>0</v>
      </c>
      <c r="Q120" s="196"/>
      <c r="R120" s="377">
        <v>3918.4400000000005</v>
      </c>
      <c r="S120" s="196"/>
      <c r="T120" s="377">
        <v>3917.0000000000005</v>
      </c>
      <c r="U120" s="196"/>
      <c r="V120" s="377">
        <v>3917.0000000000005</v>
      </c>
      <c r="W120" s="196"/>
      <c r="X120" s="377">
        <v>3917.0000000000005</v>
      </c>
      <c r="Y120" s="196"/>
      <c r="Z120" s="196"/>
      <c r="AA120" s="201"/>
      <c r="AB120" s="201"/>
      <c r="AC120" s="201"/>
      <c r="AD120" s="201"/>
      <c r="AE120" s="201"/>
      <c r="AF120" s="201"/>
      <c r="AG120" s="201"/>
      <c r="AV120" s="177"/>
    </row>
    <row r="121" spans="1:48" s="212" customFormat="1">
      <c r="A121" s="476">
        <v>15</v>
      </c>
      <c r="B121" s="477" t="s">
        <v>1103</v>
      </c>
      <c r="C121" s="508">
        <v>54.17</v>
      </c>
      <c r="D121" s="508">
        <v>256.68</v>
      </c>
      <c r="E121" s="508">
        <v>2505.65</v>
      </c>
      <c r="F121" s="478">
        <v>0</v>
      </c>
      <c r="G121" s="508">
        <v>121.57</v>
      </c>
      <c r="H121" s="508">
        <v>18.64</v>
      </c>
      <c r="I121" s="508">
        <v>101.47</v>
      </c>
      <c r="J121" s="508">
        <v>527.23</v>
      </c>
      <c r="K121" s="478">
        <v>0</v>
      </c>
      <c r="L121" s="508">
        <v>405.31</v>
      </c>
      <c r="M121" s="478">
        <v>0</v>
      </c>
      <c r="N121" s="479">
        <f t="shared" si="2"/>
        <v>3990.72</v>
      </c>
      <c r="O121" s="196"/>
      <c r="P121" s="382">
        <f t="shared" si="3"/>
        <v>0</v>
      </c>
      <c r="Q121" s="196"/>
      <c r="R121" s="377">
        <v>3987.7199999999993</v>
      </c>
      <c r="S121" s="196"/>
      <c r="T121" s="377">
        <v>3990.72</v>
      </c>
      <c r="U121" s="196"/>
      <c r="V121" s="377">
        <v>3990.72</v>
      </c>
      <c r="W121" s="196"/>
      <c r="X121" s="377">
        <v>3990.72</v>
      </c>
      <c r="Y121" s="196"/>
      <c r="Z121" s="196"/>
      <c r="AA121" s="201"/>
      <c r="AB121" s="201"/>
      <c r="AC121" s="201"/>
      <c r="AD121" s="201"/>
      <c r="AE121" s="201"/>
      <c r="AF121" s="201"/>
      <c r="AG121" s="201"/>
      <c r="AV121" s="177"/>
    </row>
    <row r="122" spans="1:48" s="212" customFormat="1">
      <c r="A122" s="476">
        <v>16</v>
      </c>
      <c r="B122" s="477" t="s">
        <v>1104</v>
      </c>
      <c r="C122" s="508">
        <v>55.17</v>
      </c>
      <c r="D122" s="508">
        <v>261.41000000000003</v>
      </c>
      <c r="E122" s="508">
        <v>2551.91</v>
      </c>
      <c r="F122" s="478">
        <v>0</v>
      </c>
      <c r="G122" s="508">
        <v>123.81</v>
      </c>
      <c r="H122" s="508">
        <v>18.98</v>
      </c>
      <c r="I122" s="508">
        <v>103.34</v>
      </c>
      <c r="J122" s="508">
        <v>536.95000000000005</v>
      </c>
      <c r="K122" s="478">
        <v>0</v>
      </c>
      <c r="L122" s="508">
        <v>412.79</v>
      </c>
      <c r="M122" s="478">
        <v>0</v>
      </c>
      <c r="N122" s="479">
        <f t="shared" si="2"/>
        <v>4064.3599999999997</v>
      </c>
      <c r="O122" s="196"/>
      <c r="P122" s="382">
        <f t="shared" si="3"/>
        <v>0</v>
      </c>
      <c r="Q122" s="196"/>
      <c r="R122" s="377">
        <v>4057.0100000000007</v>
      </c>
      <c r="S122" s="196"/>
      <c r="T122" s="377">
        <v>4064.3599999999997</v>
      </c>
      <c r="U122" s="196"/>
      <c r="V122" s="377">
        <v>4064.3599999999997</v>
      </c>
      <c r="W122" s="196"/>
      <c r="X122" s="377">
        <v>4064.3599999999997</v>
      </c>
      <c r="Y122" s="196"/>
      <c r="Z122" s="196"/>
      <c r="AA122" s="201"/>
      <c r="AB122" s="201"/>
      <c r="AC122" s="201"/>
      <c r="AD122" s="201"/>
      <c r="AE122" s="201"/>
      <c r="AF122" s="201"/>
      <c r="AG122" s="201"/>
      <c r="AV122" s="177"/>
    </row>
    <row r="123" spans="1:48" s="212" customFormat="1">
      <c r="A123" s="476">
        <v>17</v>
      </c>
      <c r="B123" s="477" t="s">
        <v>1105</v>
      </c>
      <c r="C123" s="508">
        <v>56.17</v>
      </c>
      <c r="D123" s="508">
        <v>266.14999999999998</v>
      </c>
      <c r="E123" s="508">
        <v>2598.17</v>
      </c>
      <c r="F123" s="478">
        <v>0</v>
      </c>
      <c r="G123" s="508">
        <v>126.05</v>
      </c>
      <c r="H123" s="508">
        <v>19.32</v>
      </c>
      <c r="I123" s="508">
        <v>105.21</v>
      </c>
      <c r="J123" s="508">
        <v>546.69000000000005</v>
      </c>
      <c r="K123" s="478">
        <v>0</v>
      </c>
      <c r="L123" s="508">
        <v>420.28</v>
      </c>
      <c r="M123" s="478">
        <v>0</v>
      </c>
      <c r="N123" s="479">
        <f t="shared" si="2"/>
        <v>4138.0400000000009</v>
      </c>
      <c r="O123" s="196"/>
      <c r="P123" s="382">
        <f t="shared" si="3"/>
        <v>0</v>
      </c>
      <c r="Q123" s="196"/>
      <c r="R123" s="377">
        <v>4126.2999999999993</v>
      </c>
      <c r="S123" s="196"/>
      <c r="T123" s="377">
        <v>4138.0400000000009</v>
      </c>
      <c r="U123" s="196"/>
      <c r="V123" s="377">
        <v>4138.0400000000009</v>
      </c>
      <c r="W123" s="196"/>
      <c r="X123" s="377">
        <v>4138.0400000000009</v>
      </c>
      <c r="Y123" s="196"/>
      <c r="Z123" s="196"/>
      <c r="AA123" s="201"/>
      <c r="AB123" s="201"/>
      <c r="AC123" s="201"/>
      <c r="AD123" s="201"/>
      <c r="AE123" s="201"/>
      <c r="AF123" s="201"/>
      <c r="AG123" s="201"/>
      <c r="AV123" s="177"/>
    </row>
    <row r="124" spans="1:48" s="212" customFormat="1">
      <c r="A124" s="476">
        <v>18</v>
      </c>
      <c r="B124" s="477" t="s">
        <v>1106</v>
      </c>
      <c r="C124" s="508">
        <v>60.56</v>
      </c>
      <c r="D124" s="508">
        <v>286.93</v>
      </c>
      <c r="E124" s="508">
        <v>2800.97</v>
      </c>
      <c r="F124" s="478">
        <v>0</v>
      </c>
      <c r="G124" s="508">
        <v>135.88</v>
      </c>
      <c r="H124" s="508">
        <v>20.83</v>
      </c>
      <c r="I124" s="508">
        <v>113.42</v>
      </c>
      <c r="J124" s="508">
        <v>589.36</v>
      </c>
      <c r="K124" s="478">
        <v>0</v>
      </c>
      <c r="L124" s="508">
        <v>453.08</v>
      </c>
      <c r="M124" s="478">
        <v>0</v>
      </c>
      <c r="N124" s="479">
        <f t="shared" si="2"/>
        <v>4461.0300000000007</v>
      </c>
      <c r="O124" s="196"/>
      <c r="P124" s="382">
        <f t="shared" si="3"/>
        <v>0</v>
      </c>
      <c r="Q124" s="196"/>
      <c r="R124" s="377">
        <v>4442.91</v>
      </c>
      <c r="S124" s="196"/>
      <c r="T124" s="377">
        <v>4461.0300000000007</v>
      </c>
      <c r="U124" s="196"/>
      <c r="V124" s="377">
        <v>4461.0300000000007</v>
      </c>
      <c r="W124" s="196"/>
      <c r="X124" s="377">
        <v>4461.0300000000007</v>
      </c>
      <c r="Y124" s="196"/>
      <c r="Z124" s="196"/>
      <c r="AA124" s="201"/>
      <c r="AB124" s="201"/>
      <c r="AC124" s="201"/>
      <c r="AD124" s="201"/>
      <c r="AE124" s="201"/>
      <c r="AF124" s="201"/>
      <c r="AG124" s="201"/>
      <c r="AV124" s="177"/>
    </row>
    <row r="125" spans="1:48" s="212" customFormat="1">
      <c r="A125" s="476">
        <v>19</v>
      </c>
      <c r="B125" s="477" t="s">
        <v>1107</v>
      </c>
      <c r="C125" s="508">
        <v>62.96</v>
      </c>
      <c r="D125" s="508">
        <v>298.31</v>
      </c>
      <c r="E125" s="508">
        <v>2912.09</v>
      </c>
      <c r="F125" s="478">
        <v>0</v>
      </c>
      <c r="G125" s="508">
        <v>141.28</v>
      </c>
      <c r="H125" s="508">
        <v>21.66</v>
      </c>
      <c r="I125" s="508">
        <v>117.92</v>
      </c>
      <c r="J125" s="508">
        <v>612.75</v>
      </c>
      <c r="K125" s="478">
        <v>0</v>
      </c>
      <c r="L125" s="508">
        <v>471.05</v>
      </c>
      <c r="M125" s="478">
        <v>0</v>
      </c>
      <c r="N125" s="479">
        <f t="shared" si="2"/>
        <v>4638.0200000000004</v>
      </c>
      <c r="O125" s="196"/>
      <c r="P125" s="382">
        <f t="shared" si="3"/>
        <v>0</v>
      </c>
      <c r="Q125" s="196"/>
      <c r="R125" s="377">
        <v>4609.3300000000008</v>
      </c>
      <c r="S125" s="196"/>
      <c r="T125" s="377">
        <v>4638.0200000000004</v>
      </c>
      <c r="U125" s="196"/>
      <c r="V125" s="377">
        <v>4638.0200000000004</v>
      </c>
      <c r="W125" s="196"/>
      <c r="X125" s="377">
        <v>4638.0200000000004</v>
      </c>
      <c r="Y125" s="196"/>
      <c r="Z125" s="196"/>
      <c r="AA125" s="201"/>
      <c r="AB125" s="201"/>
      <c r="AC125" s="201"/>
      <c r="AD125" s="201"/>
      <c r="AE125" s="201"/>
      <c r="AF125" s="201"/>
      <c r="AG125" s="201"/>
      <c r="AV125" s="177"/>
    </row>
    <row r="126" spans="1:48" s="212" customFormat="1">
      <c r="A126" s="476">
        <v>20</v>
      </c>
      <c r="B126" s="477" t="s">
        <v>1108</v>
      </c>
      <c r="C126" s="508">
        <v>65.36</v>
      </c>
      <c r="D126" s="508">
        <v>309.69</v>
      </c>
      <c r="E126" s="508">
        <v>3023.19</v>
      </c>
      <c r="F126" s="478">
        <v>0</v>
      </c>
      <c r="G126" s="508">
        <v>146.66999999999999</v>
      </c>
      <c r="H126" s="508">
        <v>22.49</v>
      </c>
      <c r="I126" s="508">
        <v>122.42</v>
      </c>
      <c r="J126" s="508">
        <v>636.12</v>
      </c>
      <c r="K126" s="478">
        <v>0</v>
      </c>
      <c r="L126" s="508">
        <v>489.02</v>
      </c>
      <c r="M126" s="478">
        <v>0</v>
      </c>
      <c r="N126" s="479">
        <f t="shared" si="2"/>
        <v>4814.9600000000009</v>
      </c>
      <c r="O126" s="196"/>
      <c r="P126" s="382">
        <f t="shared" si="3"/>
        <v>0</v>
      </c>
      <c r="Q126" s="196"/>
      <c r="R126" s="377">
        <v>4775.7300000000005</v>
      </c>
      <c r="S126" s="196"/>
      <c r="T126" s="377">
        <v>4814.9600000000009</v>
      </c>
      <c r="U126" s="196"/>
      <c r="V126" s="377">
        <v>4814.9600000000009</v>
      </c>
      <c r="W126" s="196"/>
      <c r="X126" s="377">
        <v>4814.9600000000009</v>
      </c>
      <c r="Y126" s="196"/>
      <c r="Z126" s="196"/>
      <c r="AA126" s="201"/>
      <c r="AB126" s="201"/>
      <c r="AC126" s="201"/>
      <c r="AD126" s="201"/>
      <c r="AE126" s="201"/>
      <c r="AF126" s="201"/>
      <c r="AG126" s="201"/>
      <c r="AV126" s="177"/>
    </row>
    <row r="127" spans="1:48" s="212" customFormat="1">
      <c r="A127" s="476">
        <v>21</v>
      </c>
      <c r="B127" s="477" t="s">
        <v>1109</v>
      </c>
      <c r="C127" s="508">
        <v>67.77</v>
      </c>
      <c r="D127" s="508">
        <v>321.08</v>
      </c>
      <c r="E127" s="508">
        <v>3134.33</v>
      </c>
      <c r="F127" s="478">
        <v>0</v>
      </c>
      <c r="G127" s="508">
        <v>152.06</v>
      </c>
      <c r="H127" s="508">
        <v>23.31</v>
      </c>
      <c r="I127" s="508">
        <v>126.92</v>
      </c>
      <c r="J127" s="508">
        <v>659.5</v>
      </c>
      <c r="K127" s="478">
        <v>0</v>
      </c>
      <c r="L127" s="508">
        <v>507</v>
      </c>
      <c r="M127" s="478">
        <v>0</v>
      </c>
      <c r="N127" s="479">
        <f t="shared" si="2"/>
        <v>4991.9699999999993</v>
      </c>
      <c r="O127" s="196"/>
      <c r="P127" s="382">
        <f t="shared" si="3"/>
        <v>0</v>
      </c>
      <c r="Q127" s="196"/>
      <c r="R127" s="377">
        <v>4942.1899999999996</v>
      </c>
      <c r="S127" s="196"/>
      <c r="T127" s="377">
        <v>4991.9699999999993</v>
      </c>
      <c r="U127" s="196"/>
      <c r="V127" s="377">
        <v>4991.9699999999993</v>
      </c>
      <c r="W127" s="196"/>
      <c r="X127" s="377">
        <v>4991.9699999999993</v>
      </c>
      <c r="Y127" s="196"/>
      <c r="Z127" s="196"/>
      <c r="AV127" s="177"/>
    </row>
    <row r="128" spans="1:48" s="212" customFormat="1">
      <c r="A128" s="476">
        <v>22</v>
      </c>
      <c r="B128" s="477" t="s">
        <v>1110</v>
      </c>
      <c r="C128" s="508">
        <v>70.17</v>
      </c>
      <c r="D128" s="508">
        <v>332.46</v>
      </c>
      <c r="E128" s="508">
        <v>3245.44</v>
      </c>
      <c r="F128" s="478">
        <v>0</v>
      </c>
      <c r="G128" s="508">
        <v>157.44999999999999</v>
      </c>
      <c r="H128" s="508">
        <v>24.14</v>
      </c>
      <c r="I128" s="508">
        <v>131.41999999999999</v>
      </c>
      <c r="J128" s="508">
        <v>682.88</v>
      </c>
      <c r="K128" s="478">
        <v>0</v>
      </c>
      <c r="L128" s="508">
        <v>524.98</v>
      </c>
      <c r="M128" s="478">
        <v>0</v>
      </c>
      <c r="N128" s="479">
        <f t="shared" si="2"/>
        <v>5168.9400000000005</v>
      </c>
      <c r="O128" s="196"/>
      <c r="P128" s="382">
        <f t="shared" si="3"/>
        <v>0</v>
      </c>
      <c r="Q128" s="196"/>
      <c r="R128" s="377">
        <v>5108.63</v>
      </c>
      <c r="S128" s="196"/>
      <c r="T128" s="377">
        <v>5168.9400000000005</v>
      </c>
      <c r="U128" s="196"/>
      <c r="V128" s="377">
        <v>5168.9400000000005</v>
      </c>
      <c r="W128" s="196"/>
      <c r="X128" s="377">
        <v>5168.9400000000005</v>
      </c>
      <c r="Y128" s="196"/>
      <c r="Z128" s="196"/>
      <c r="AV128" s="177"/>
    </row>
    <row r="129" spans="1:24">
      <c r="A129" s="476">
        <v>23</v>
      </c>
      <c r="B129" s="477" t="s">
        <v>1226</v>
      </c>
      <c r="C129" s="508">
        <v>72.23</v>
      </c>
      <c r="D129" s="508">
        <v>342.21</v>
      </c>
      <c r="E129" s="508">
        <v>3340.67</v>
      </c>
      <c r="F129" s="478">
        <v>0</v>
      </c>
      <c r="G129" s="508">
        <v>162.07</v>
      </c>
      <c r="H129" s="508">
        <v>24.84</v>
      </c>
      <c r="I129" s="508">
        <v>135.27000000000001</v>
      </c>
      <c r="J129" s="508">
        <v>702.92</v>
      </c>
      <c r="K129" s="478">
        <v>0</v>
      </c>
      <c r="L129" s="508">
        <v>540.38</v>
      </c>
      <c r="M129" s="478">
        <v>0</v>
      </c>
      <c r="N129" s="479">
        <f t="shared" si="2"/>
        <v>5320.59</v>
      </c>
      <c r="O129" s="202"/>
      <c r="P129" s="382">
        <f t="shared" si="3"/>
        <v>0</v>
      </c>
      <c r="Q129" s="196"/>
      <c r="R129" s="377">
        <v>5238.62</v>
      </c>
      <c r="S129" s="196"/>
      <c r="T129" s="377">
        <v>5320.59</v>
      </c>
      <c r="U129" s="196"/>
      <c r="V129" s="377">
        <v>5320.59</v>
      </c>
      <c r="W129" s="196"/>
      <c r="X129" s="377">
        <v>5320.59</v>
      </c>
    </row>
    <row r="130" spans="1:24">
      <c r="A130" s="476">
        <v>24</v>
      </c>
      <c r="B130" s="477" t="s">
        <v>1227</v>
      </c>
      <c r="C130" s="508">
        <v>74.290000000000006</v>
      </c>
      <c r="D130" s="508">
        <v>351.97</v>
      </c>
      <c r="E130" s="508">
        <v>3435.89</v>
      </c>
      <c r="F130" s="478">
        <v>0</v>
      </c>
      <c r="G130" s="508">
        <v>166.69</v>
      </c>
      <c r="H130" s="508">
        <v>25.55</v>
      </c>
      <c r="I130" s="508">
        <v>139.13</v>
      </c>
      <c r="J130" s="508">
        <v>722.96</v>
      </c>
      <c r="K130" s="478">
        <v>0</v>
      </c>
      <c r="L130" s="508">
        <v>555.78</v>
      </c>
      <c r="M130" s="478">
        <v>0</v>
      </c>
      <c r="N130" s="479">
        <f t="shared" si="2"/>
        <v>5472.26</v>
      </c>
      <c r="O130" s="202"/>
      <c r="P130" s="382">
        <f t="shared" si="3"/>
        <v>0</v>
      </c>
      <c r="Q130" s="196"/>
      <c r="R130" s="378">
        <v>5368.6200000000008</v>
      </c>
      <c r="S130" s="196"/>
      <c r="T130" s="378">
        <v>5472.26</v>
      </c>
      <c r="U130" s="196"/>
      <c r="V130" s="378">
        <v>5472.26</v>
      </c>
      <c r="W130" s="196"/>
      <c r="X130" s="378">
        <v>5472.26</v>
      </c>
    </row>
    <row r="131" spans="1:24" ht="38.1" customHeight="1">
      <c r="A131" s="212"/>
      <c r="B131" s="212"/>
      <c r="C131" s="521"/>
      <c r="D131" s="521"/>
      <c r="E131" s="521"/>
      <c r="F131" s="521"/>
      <c r="G131" s="521"/>
      <c r="H131" s="521"/>
      <c r="I131" s="521"/>
      <c r="J131" s="521"/>
      <c r="K131" s="521"/>
      <c r="L131" s="521"/>
      <c r="M131" s="521"/>
      <c r="N131" s="521"/>
      <c r="O131" s="212"/>
      <c r="P131" s="212"/>
      <c r="Q131" s="212"/>
      <c r="V131" s="196"/>
    </row>
    <row r="132" spans="1:24" hidden="1">
      <c r="A132" s="212"/>
      <c r="B132" s="212"/>
      <c r="C132" s="521"/>
      <c r="D132" s="521"/>
      <c r="E132" s="521"/>
      <c r="F132" s="521"/>
      <c r="G132" s="521"/>
      <c r="H132" s="521"/>
      <c r="I132" s="521"/>
      <c r="J132" s="521"/>
      <c r="K132" s="521"/>
      <c r="L132" s="521"/>
      <c r="M132" s="521"/>
      <c r="N132" s="521"/>
      <c r="O132" s="212"/>
      <c r="P132" s="212"/>
      <c r="Q132" s="212"/>
      <c r="V132" s="196"/>
    </row>
    <row r="133" spans="1:24" hidden="1">
      <c r="A133" s="212"/>
      <c r="B133" s="212"/>
      <c r="C133" s="521"/>
      <c r="D133" s="521"/>
      <c r="E133" s="521"/>
      <c r="F133" s="521"/>
      <c r="G133" s="521"/>
      <c r="H133" s="521"/>
      <c r="I133" s="521"/>
      <c r="J133" s="521"/>
      <c r="K133" s="521"/>
      <c r="L133" s="521"/>
      <c r="M133" s="521"/>
      <c r="N133" s="521"/>
      <c r="O133" s="212"/>
      <c r="P133" s="212"/>
      <c r="Q133" s="212"/>
      <c r="V133" s="196"/>
    </row>
    <row r="134" spans="1:24" hidden="1">
      <c r="A134" s="212"/>
      <c r="B134" s="212"/>
      <c r="C134" s="521"/>
      <c r="D134" s="521"/>
      <c r="E134" s="521"/>
      <c r="F134" s="521"/>
      <c r="G134" s="521"/>
      <c r="H134" s="521"/>
      <c r="I134" s="521"/>
      <c r="J134" s="521"/>
      <c r="K134" s="521"/>
      <c r="L134" s="521"/>
      <c r="M134" s="521"/>
      <c r="N134" s="521"/>
      <c r="O134" s="212"/>
      <c r="P134" s="212"/>
      <c r="Q134" s="212"/>
      <c r="V134" s="196"/>
    </row>
    <row r="135" spans="1:24" hidden="1">
      <c r="A135" s="212"/>
      <c r="B135" s="212"/>
      <c r="C135" s="521"/>
      <c r="D135" s="521"/>
      <c r="E135" s="521"/>
      <c r="F135" s="521"/>
      <c r="G135" s="521"/>
      <c r="H135" s="521"/>
      <c r="I135" s="521"/>
      <c r="J135" s="521"/>
      <c r="K135" s="521"/>
      <c r="L135" s="521"/>
      <c r="M135" s="521"/>
      <c r="N135" s="521"/>
      <c r="O135" s="212"/>
      <c r="P135" s="212"/>
      <c r="Q135" s="212"/>
    </row>
    <row r="136" spans="1:24" hidden="1">
      <c r="A136" s="212"/>
      <c r="B136" s="212"/>
      <c r="C136" s="521"/>
      <c r="D136" s="521"/>
      <c r="E136" s="521"/>
      <c r="F136" s="521"/>
      <c r="G136" s="521"/>
      <c r="H136" s="521"/>
      <c r="I136" s="521"/>
      <c r="J136" s="521"/>
      <c r="K136" s="521"/>
      <c r="L136" s="521"/>
      <c r="M136" s="521"/>
      <c r="N136" s="521"/>
      <c r="O136" s="212"/>
      <c r="P136" s="212"/>
      <c r="Q136" s="212"/>
    </row>
    <row r="137" spans="1:24" hidden="1">
      <c r="A137" s="212"/>
      <c r="B137" s="212"/>
      <c r="C137" s="521"/>
      <c r="D137" s="521"/>
      <c r="E137" s="521"/>
      <c r="F137" s="521"/>
      <c r="G137" s="521"/>
      <c r="H137" s="521"/>
      <c r="I137" s="521"/>
      <c r="J137" s="521"/>
      <c r="K137" s="521"/>
      <c r="L137" s="521"/>
      <c r="M137" s="521"/>
      <c r="N137" s="521"/>
      <c r="O137" s="212"/>
      <c r="P137" s="212"/>
      <c r="Q137" s="212"/>
    </row>
    <row r="138" spans="1:24" hidden="1">
      <c r="A138" s="212"/>
      <c r="B138" s="212"/>
      <c r="C138" s="521"/>
      <c r="D138" s="521"/>
      <c r="E138" s="521"/>
      <c r="F138" s="521"/>
      <c r="G138" s="521"/>
      <c r="H138" s="521"/>
      <c r="I138" s="521"/>
      <c r="J138" s="521"/>
      <c r="K138" s="521"/>
      <c r="L138" s="521"/>
      <c r="M138" s="521"/>
      <c r="N138" s="521"/>
      <c r="O138" s="212"/>
      <c r="P138" s="212"/>
      <c r="Q138" s="212"/>
    </row>
    <row r="139" spans="1:24" hidden="1">
      <c r="A139" s="212"/>
      <c r="B139" s="212"/>
      <c r="C139" s="521"/>
      <c r="D139" s="521"/>
      <c r="E139" s="521"/>
      <c r="F139" s="521"/>
      <c r="G139" s="521"/>
      <c r="H139" s="521"/>
      <c r="I139" s="521"/>
      <c r="J139" s="521"/>
      <c r="K139" s="521"/>
      <c r="L139" s="521"/>
      <c r="M139" s="521"/>
      <c r="N139" s="521"/>
      <c r="O139" s="212"/>
      <c r="P139" s="212"/>
      <c r="Q139" s="212"/>
    </row>
    <row r="140" spans="1:24" hidden="1">
      <c r="A140" s="212"/>
      <c r="B140" s="212"/>
      <c r="C140" s="521"/>
      <c r="D140" s="521"/>
      <c r="E140" s="521"/>
      <c r="F140" s="521"/>
      <c r="G140" s="521"/>
      <c r="H140" s="521"/>
      <c r="I140" s="521"/>
      <c r="J140" s="521"/>
      <c r="K140" s="521"/>
      <c r="L140" s="521"/>
      <c r="M140" s="521"/>
      <c r="N140" s="521"/>
      <c r="O140" s="212"/>
      <c r="P140" s="212"/>
      <c r="Q140" s="212"/>
    </row>
    <row r="141" spans="1:24" hidden="1">
      <c r="A141" s="212"/>
      <c r="B141" s="212"/>
      <c r="C141" s="521"/>
      <c r="D141" s="521"/>
      <c r="E141" s="521"/>
      <c r="F141" s="521"/>
      <c r="G141" s="521"/>
      <c r="H141" s="521"/>
      <c r="I141" s="521"/>
      <c r="J141" s="521"/>
      <c r="K141" s="521"/>
      <c r="L141" s="521"/>
      <c r="M141" s="521"/>
      <c r="N141" s="521"/>
      <c r="O141" s="212"/>
      <c r="P141" s="212"/>
      <c r="Q141" s="212"/>
    </row>
    <row r="142" spans="1:24" hidden="1">
      <c r="A142" s="212"/>
      <c r="B142" s="212"/>
      <c r="C142" s="521"/>
      <c r="D142" s="521"/>
      <c r="E142" s="521"/>
      <c r="F142" s="521"/>
      <c r="G142" s="521"/>
      <c r="H142" s="521"/>
      <c r="I142" s="521"/>
      <c r="J142" s="521"/>
      <c r="K142" s="521"/>
      <c r="L142" s="521"/>
      <c r="M142" s="521"/>
      <c r="N142" s="521"/>
      <c r="O142" s="212"/>
      <c r="P142" s="212"/>
      <c r="Q142" s="212"/>
    </row>
    <row r="143" spans="1:24" hidden="1">
      <c r="A143" s="212"/>
      <c r="B143" s="212"/>
      <c r="C143" s="521"/>
      <c r="D143" s="521"/>
      <c r="E143" s="521"/>
      <c r="F143" s="521"/>
      <c r="G143" s="521"/>
      <c r="H143" s="521"/>
      <c r="I143" s="521"/>
      <c r="J143" s="521"/>
      <c r="K143" s="521"/>
      <c r="L143" s="521"/>
      <c r="M143" s="521"/>
      <c r="N143" s="521"/>
      <c r="O143" s="212"/>
      <c r="P143" s="212"/>
      <c r="Q143" s="212"/>
    </row>
    <row r="144" spans="1:24" hidden="1">
      <c r="A144" s="212"/>
      <c r="B144" s="212"/>
      <c r="C144" s="521"/>
      <c r="D144" s="521"/>
      <c r="E144" s="521"/>
      <c r="F144" s="521"/>
      <c r="G144" s="521"/>
      <c r="H144" s="521"/>
      <c r="I144" s="521"/>
      <c r="J144" s="521"/>
      <c r="K144" s="521"/>
      <c r="L144" s="521"/>
      <c r="M144" s="521"/>
      <c r="N144" s="521"/>
      <c r="O144" s="212"/>
      <c r="P144" s="212"/>
      <c r="Q144" s="212"/>
    </row>
    <row r="145" spans="1:17" hidden="1">
      <c r="A145" s="212"/>
      <c r="B145" s="212"/>
      <c r="C145" s="521"/>
      <c r="D145" s="521"/>
      <c r="E145" s="521"/>
      <c r="F145" s="521"/>
      <c r="G145" s="521"/>
      <c r="H145" s="521"/>
      <c r="I145" s="521"/>
      <c r="J145" s="521"/>
      <c r="K145" s="521"/>
      <c r="L145" s="521"/>
      <c r="M145" s="521"/>
      <c r="N145" s="521"/>
      <c r="O145" s="212"/>
      <c r="P145" s="212"/>
      <c r="Q145" s="212"/>
    </row>
    <row r="146" spans="1:17" hidden="1">
      <c r="A146" s="212"/>
      <c r="B146" s="212"/>
      <c r="C146" s="521"/>
      <c r="D146" s="521"/>
      <c r="E146" s="521"/>
      <c r="F146" s="521"/>
      <c r="G146" s="521"/>
      <c r="H146" s="521"/>
      <c r="I146" s="521"/>
      <c r="J146" s="521"/>
      <c r="K146" s="521"/>
      <c r="L146" s="521"/>
      <c r="M146" s="521"/>
      <c r="N146" s="521"/>
      <c r="O146" s="212"/>
      <c r="P146" s="212"/>
      <c r="Q146" s="212"/>
    </row>
    <row r="147" spans="1:17" hidden="1">
      <c r="A147" s="212"/>
      <c r="B147" s="212"/>
      <c r="C147" s="521"/>
      <c r="D147" s="521"/>
      <c r="E147" s="521"/>
      <c r="F147" s="521"/>
      <c r="G147" s="521"/>
      <c r="H147" s="521"/>
      <c r="I147" s="521"/>
      <c r="J147" s="521"/>
      <c r="K147" s="521"/>
      <c r="L147" s="521"/>
      <c r="M147" s="521"/>
      <c r="N147" s="521"/>
      <c r="O147" s="212"/>
      <c r="P147" s="212"/>
      <c r="Q147" s="212"/>
    </row>
    <row r="148" spans="1:17" hidden="1">
      <c r="A148" s="212"/>
      <c r="B148" s="212"/>
      <c r="C148" s="521"/>
      <c r="D148" s="521"/>
      <c r="E148" s="521"/>
      <c r="F148" s="521"/>
      <c r="G148" s="521"/>
      <c r="H148" s="521"/>
      <c r="I148" s="521"/>
      <c r="J148" s="521"/>
      <c r="K148" s="521"/>
      <c r="L148" s="521"/>
      <c r="M148" s="521"/>
      <c r="N148" s="521"/>
      <c r="O148" s="212"/>
      <c r="P148" s="212"/>
      <c r="Q148" s="212"/>
    </row>
    <row r="149" spans="1:17" hidden="1">
      <c r="A149" s="212"/>
      <c r="B149" s="212"/>
      <c r="C149" s="521"/>
      <c r="D149" s="521"/>
      <c r="E149" s="521"/>
      <c r="F149" s="521"/>
      <c r="G149" s="521"/>
      <c r="H149" s="521"/>
      <c r="I149" s="521"/>
      <c r="J149" s="521"/>
      <c r="K149" s="521"/>
      <c r="L149" s="521"/>
      <c r="M149" s="521"/>
      <c r="N149" s="521"/>
      <c r="O149" s="212"/>
      <c r="P149" s="212"/>
      <c r="Q149" s="212"/>
    </row>
    <row r="150" spans="1:17" hidden="1">
      <c r="A150" s="212"/>
      <c r="B150" s="212"/>
      <c r="C150" s="521"/>
      <c r="D150" s="521"/>
      <c r="E150" s="521"/>
      <c r="F150" s="521"/>
      <c r="G150" s="521"/>
      <c r="H150" s="521"/>
      <c r="I150" s="521"/>
      <c r="J150" s="521"/>
      <c r="K150" s="521"/>
      <c r="L150" s="521"/>
      <c r="M150" s="521"/>
      <c r="N150" s="521"/>
      <c r="O150" s="212"/>
      <c r="P150" s="212"/>
      <c r="Q150" s="212"/>
    </row>
    <row r="151" spans="1:17" hidden="1">
      <c r="A151" s="212"/>
      <c r="B151" s="212"/>
      <c r="C151" s="521"/>
      <c r="D151" s="521"/>
      <c r="E151" s="521"/>
      <c r="F151" s="521"/>
      <c r="G151" s="521"/>
      <c r="H151" s="521"/>
      <c r="I151" s="521"/>
      <c r="J151" s="521"/>
      <c r="K151" s="521"/>
      <c r="L151" s="521"/>
      <c r="M151" s="521"/>
      <c r="N151" s="521"/>
      <c r="O151" s="212"/>
      <c r="P151" s="212"/>
      <c r="Q151" s="212"/>
    </row>
    <row r="152" spans="1:17" hidden="1">
      <c r="A152" s="212"/>
      <c r="B152" s="212"/>
      <c r="C152" s="521"/>
      <c r="D152" s="521"/>
      <c r="E152" s="521"/>
      <c r="F152" s="521"/>
      <c r="G152" s="521"/>
      <c r="H152" s="521"/>
      <c r="I152" s="521"/>
      <c r="J152" s="521"/>
      <c r="K152" s="521"/>
      <c r="L152" s="521"/>
      <c r="M152" s="521"/>
      <c r="N152" s="521"/>
      <c r="O152" s="212"/>
      <c r="P152" s="212"/>
      <c r="Q152" s="212"/>
    </row>
    <row r="153" spans="1:17" hidden="1">
      <c r="A153" s="212"/>
      <c r="B153" s="212"/>
      <c r="C153" s="521"/>
      <c r="D153" s="521"/>
      <c r="E153" s="521"/>
      <c r="F153" s="521"/>
      <c r="G153" s="521"/>
      <c r="H153" s="521"/>
      <c r="I153" s="521"/>
      <c r="J153" s="521"/>
      <c r="K153" s="521"/>
      <c r="L153" s="521"/>
      <c r="M153" s="521"/>
      <c r="N153" s="521"/>
      <c r="O153" s="212"/>
      <c r="P153" s="212"/>
      <c r="Q153" s="212"/>
    </row>
    <row r="154" spans="1:17" hidden="1">
      <c r="A154" s="212"/>
      <c r="B154" s="212"/>
      <c r="C154" s="521"/>
      <c r="D154" s="521"/>
      <c r="E154" s="521"/>
      <c r="F154" s="521"/>
      <c r="G154" s="521"/>
      <c r="H154" s="521"/>
      <c r="I154" s="521"/>
      <c r="J154" s="521"/>
      <c r="K154" s="521"/>
      <c r="L154" s="521"/>
      <c r="M154" s="521"/>
      <c r="N154" s="521"/>
      <c r="O154" s="212"/>
      <c r="P154" s="212"/>
      <c r="Q154" s="212"/>
    </row>
    <row r="155" spans="1:17" hidden="1">
      <c r="A155" s="212"/>
      <c r="B155" s="212"/>
      <c r="C155" s="521"/>
      <c r="D155" s="521"/>
      <c r="E155" s="521"/>
      <c r="F155" s="521"/>
      <c r="G155" s="521"/>
      <c r="H155" s="521"/>
      <c r="I155" s="521"/>
      <c r="J155" s="521"/>
      <c r="K155" s="521"/>
      <c r="L155" s="521"/>
      <c r="M155" s="521"/>
      <c r="N155" s="521"/>
      <c r="O155" s="212"/>
      <c r="P155" s="212"/>
      <c r="Q155" s="212"/>
    </row>
    <row r="156" spans="1:17" hidden="1">
      <c r="A156" s="212"/>
      <c r="B156" s="212"/>
      <c r="C156" s="521"/>
      <c r="D156" s="521"/>
      <c r="E156" s="521"/>
      <c r="F156" s="521"/>
      <c r="G156" s="521"/>
      <c r="H156" s="521"/>
      <c r="I156" s="521"/>
      <c r="J156" s="521"/>
      <c r="K156" s="521"/>
      <c r="L156" s="521"/>
      <c r="M156" s="521"/>
      <c r="N156" s="521"/>
      <c r="O156" s="212"/>
      <c r="P156" s="212"/>
      <c r="Q156" s="212"/>
    </row>
    <row r="157" spans="1:17" hidden="1">
      <c r="A157" s="212"/>
      <c r="B157" s="212"/>
      <c r="C157" s="521"/>
      <c r="D157" s="521"/>
      <c r="E157" s="521"/>
      <c r="F157" s="521"/>
      <c r="G157" s="521"/>
      <c r="H157" s="521"/>
      <c r="I157" s="521"/>
      <c r="J157" s="521"/>
      <c r="K157" s="521"/>
      <c r="L157" s="521"/>
      <c r="M157" s="521"/>
      <c r="N157" s="521"/>
      <c r="O157" s="212"/>
      <c r="P157" s="212"/>
      <c r="Q157" s="212"/>
    </row>
    <row r="158" spans="1:17" hidden="1">
      <c r="A158" s="212"/>
      <c r="B158" s="212"/>
      <c r="C158" s="521"/>
      <c r="D158" s="521"/>
      <c r="E158" s="521"/>
      <c r="F158" s="521"/>
      <c r="G158" s="521"/>
      <c r="H158" s="521"/>
      <c r="I158" s="521"/>
      <c r="J158" s="521"/>
      <c r="K158" s="521"/>
      <c r="L158" s="521"/>
      <c r="M158" s="521"/>
      <c r="N158" s="521"/>
      <c r="O158" s="212"/>
      <c r="P158" s="212"/>
      <c r="Q158" s="212"/>
    </row>
    <row r="159" spans="1:17" hidden="1">
      <c r="A159" s="212"/>
      <c r="B159" s="212"/>
      <c r="C159" s="521"/>
      <c r="D159" s="521"/>
      <c r="E159" s="521"/>
      <c r="F159" s="521"/>
      <c r="G159" s="521"/>
      <c r="H159" s="521"/>
      <c r="I159" s="521"/>
      <c r="J159" s="521"/>
      <c r="K159" s="521"/>
      <c r="L159" s="521"/>
      <c r="M159" s="521"/>
      <c r="N159" s="521"/>
      <c r="O159" s="212"/>
      <c r="P159" s="212"/>
      <c r="Q159" s="212"/>
    </row>
    <row r="160" spans="1:17" hidden="1">
      <c r="A160" s="212"/>
      <c r="B160" s="212"/>
      <c r="C160" s="521"/>
      <c r="D160" s="521"/>
      <c r="E160" s="521"/>
      <c r="F160" s="521"/>
      <c r="G160" s="521"/>
      <c r="H160" s="521"/>
      <c r="I160" s="521"/>
      <c r="J160" s="521"/>
      <c r="K160" s="521"/>
      <c r="L160" s="521"/>
      <c r="M160" s="521"/>
      <c r="N160" s="521"/>
      <c r="O160" s="212"/>
      <c r="P160" s="212"/>
      <c r="Q160" s="212"/>
    </row>
    <row r="161" spans="1:23" hidden="1">
      <c r="A161" s="212"/>
      <c r="B161" s="212"/>
      <c r="C161" s="521"/>
      <c r="D161" s="521"/>
      <c r="E161" s="521"/>
      <c r="F161" s="521"/>
      <c r="G161" s="521"/>
      <c r="H161" s="521"/>
      <c r="I161" s="521"/>
      <c r="J161" s="521"/>
      <c r="K161" s="521"/>
      <c r="L161" s="521"/>
      <c r="M161" s="521"/>
      <c r="N161" s="521"/>
      <c r="O161" s="212"/>
      <c r="P161" s="212"/>
      <c r="Q161" s="212"/>
    </row>
    <row r="162" spans="1:23" hidden="1">
      <c r="A162" s="212"/>
      <c r="B162" s="212"/>
      <c r="C162" s="201"/>
      <c r="D162" s="201"/>
      <c r="E162" s="201"/>
      <c r="F162" s="201"/>
      <c r="G162" s="201"/>
      <c r="H162" s="201"/>
      <c r="I162" s="201"/>
      <c r="J162" s="201"/>
      <c r="K162" s="201"/>
      <c r="L162" s="201"/>
      <c r="M162" s="201"/>
      <c r="N162" s="201"/>
      <c r="O162" s="201"/>
      <c r="P162" s="201"/>
      <c r="Q162" s="201"/>
      <c r="S162" s="196"/>
      <c r="U162" s="196"/>
      <c r="W162" s="196"/>
    </row>
    <row r="163" spans="1:23" hidden="1">
      <c r="A163" s="212"/>
      <c r="B163" s="212"/>
      <c r="C163" s="201"/>
      <c r="D163" s="201"/>
      <c r="E163" s="201"/>
      <c r="F163" s="201"/>
      <c r="G163" s="201"/>
      <c r="H163" s="201"/>
      <c r="I163" s="201"/>
      <c r="J163" s="201"/>
      <c r="K163" s="201"/>
      <c r="L163" s="201"/>
      <c r="M163" s="201"/>
      <c r="N163" s="201"/>
      <c r="O163" s="212"/>
      <c r="P163" s="212"/>
      <c r="Q163" s="212"/>
    </row>
    <row r="164" spans="1:23" hidden="1">
      <c r="A164" s="212"/>
      <c r="B164" s="212"/>
      <c r="C164" s="201"/>
      <c r="D164" s="201"/>
      <c r="E164" s="201"/>
      <c r="F164" s="201"/>
      <c r="G164" s="201"/>
      <c r="H164" s="201"/>
      <c r="I164" s="201"/>
      <c r="J164" s="201"/>
      <c r="K164" s="201"/>
      <c r="L164" s="201"/>
      <c r="M164" s="201"/>
      <c r="N164" s="201"/>
      <c r="O164" s="212"/>
      <c r="P164" s="212"/>
      <c r="Q164" s="212"/>
    </row>
    <row r="165" spans="1:23" hidden="1">
      <c r="A165" s="212"/>
      <c r="B165" s="212"/>
      <c r="C165" s="201"/>
      <c r="D165" s="201"/>
      <c r="E165" s="201"/>
      <c r="F165" s="201"/>
      <c r="G165" s="201"/>
      <c r="H165" s="201"/>
      <c r="I165" s="201"/>
      <c r="J165" s="201"/>
      <c r="K165" s="201"/>
      <c r="L165" s="201"/>
      <c r="M165" s="201"/>
      <c r="N165" s="201"/>
      <c r="O165" s="212"/>
      <c r="P165" s="212"/>
      <c r="Q165" s="212"/>
    </row>
    <row r="166" spans="1:23" hidden="1">
      <c r="A166" s="212"/>
      <c r="B166" s="212"/>
      <c r="C166" s="201"/>
      <c r="D166" s="201"/>
      <c r="E166" s="201"/>
      <c r="F166" s="201"/>
      <c r="G166" s="201"/>
      <c r="H166" s="201"/>
      <c r="I166" s="201"/>
      <c r="J166" s="201"/>
      <c r="K166" s="201"/>
      <c r="L166" s="201"/>
      <c r="M166" s="201"/>
      <c r="N166" s="201"/>
      <c r="O166" s="212"/>
      <c r="P166" s="212"/>
      <c r="Q166" s="212"/>
    </row>
    <row r="167" spans="1:23" hidden="1">
      <c r="A167" s="212"/>
      <c r="B167" s="212"/>
      <c r="C167" s="201"/>
      <c r="D167" s="201"/>
      <c r="E167" s="201"/>
      <c r="F167" s="201"/>
      <c r="G167" s="201"/>
      <c r="H167" s="201"/>
      <c r="I167" s="201"/>
      <c r="J167" s="201"/>
      <c r="K167" s="201"/>
      <c r="L167" s="201"/>
      <c r="M167" s="201"/>
      <c r="N167" s="201"/>
      <c r="O167" s="212"/>
      <c r="P167" s="212"/>
      <c r="Q167" s="212"/>
    </row>
    <row r="168" spans="1:23" hidden="1">
      <c r="A168" s="212"/>
      <c r="B168" s="212"/>
      <c r="C168" s="201"/>
      <c r="D168" s="201"/>
      <c r="E168" s="201"/>
      <c r="F168" s="201"/>
      <c r="G168" s="201"/>
      <c r="H168" s="201"/>
      <c r="I168" s="201"/>
      <c r="J168" s="201"/>
      <c r="K168" s="201"/>
      <c r="L168" s="201"/>
      <c r="M168" s="201"/>
      <c r="N168" s="201"/>
      <c r="O168" s="212"/>
      <c r="P168" s="212"/>
      <c r="Q168" s="212"/>
    </row>
    <row r="169" spans="1:23" hidden="1">
      <c r="A169" s="212"/>
      <c r="B169" s="212"/>
      <c r="C169" s="201"/>
      <c r="D169" s="201"/>
      <c r="E169" s="201"/>
      <c r="F169" s="201"/>
      <c r="G169" s="201"/>
      <c r="H169" s="201"/>
      <c r="I169" s="201"/>
      <c r="J169" s="201"/>
      <c r="K169" s="201"/>
      <c r="L169" s="201"/>
      <c r="M169" s="201"/>
      <c r="N169" s="201"/>
      <c r="O169" s="212"/>
      <c r="P169" s="212"/>
      <c r="Q169" s="212"/>
    </row>
    <row r="170" spans="1:23" hidden="1">
      <c r="A170" s="212"/>
      <c r="B170" s="212"/>
      <c r="C170" s="201"/>
      <c r="D170" s="201"/>
      <c r="E170" s="201"/>
      <c r="F170" s="201"/>
      <c r="G170" s="201"/>
      <c r="H170" s="201"/>
      <c r="I170" s="201"/>
      <c r="J170" s="201"/>
      <c r="K170" s="201"/>
      <c r="L170" s="201"/>
      <c r="M170" s="201"/>
      <c r="N170" s="201"/>
      <c r="O170" s="212"/>
      <c r="P170" s="212"/>
      <c r="Q170" s="212"/>
    </row>
    <row r="171" spans="1:23" hidden="1">
      <c r="A171" s="212"/>
      <c r="B171" s="212"/>
      <c r="C171" s="201"/>
      <c r="D171" s="201"/>
      <c r="E171" s="201"/>
      <c r="F171" s="201"/>
      <c r="G171" s="201"/>
      <c r="H171" s="201"/>
      <c r="I171" s="201"/>
      <c r="J171" s="201"/>
      <c r="K171" s="201"/>
      <c r="L171" s="201"/>
      <c r="M171" s="201"/>
      <c r="N171" s="201"/>
      <c r="O171" s="212"/>
      <c r="P171" s="212"/>
      <c r="Q171" s="212"/>
    </row>
    <row r="172" spans="1:23" hidden="1">
      <c r="A172" s="212"/>
      <c r="B172" s="212"/>
      <c r="C172" s="201"/>
      <c r="D172" s="201"/>
      <c r="E172" s="201"/>
      <c r="F172" s="201"/>
      <c r="G172" s="201"/>
      <c r="H172" s="201"/>
      <c r="I172" s="201"/>
      <c r="J172" s="201"/>
      <c r="K172" s="201"/>
      <c r="L172" s="201"/>
      <c r="M172" s="201"/>
      <c r="N172" s="201"/>
      <c r="O172" s="212"/>
      <c r="P172" s="212"/>
      <c r="Q172" s="212"/>
    </row>
    <row r="173" spans="1:23" hidden="1">
      <c r="A173" s="212"/>
      <c r="B173" s="212"/>
      <c r="C173" s="201"/>
      <c r="D173" s="201"/>
      <c r="E173" s="201"/>
      <c r="F173" s="201"/>
      <c r="G173" s="201"/>
      <c r="H173" s="201"/>
      <c r="I173" s="201"/>
      <c r="J173" s="201"/>
      <c r="K173" s="201"/>
      <c r="L173" s="201"/>
      <c r="M173" s="201"/>
      <c r="N173" s="201"/>
      <c r="O173" s="212"/>
      <c r="P173" s="212"/>
      <c r="Q173" s="212"/>
    </row>
    <row r="174" spans="1:23" hidden="1">
      <c r="A174" s="212"/>
      <c r="B174" s="212"/>
      <c r="C174" s="201"/>
      <c r="D174" s="201"/>
      <c r="E174" s="201"/>
      <c r="F174" s="201"/>
      <c r="G174" s="201"/>
      <c r="H174" s="201"/>
      <c r="I174" s="201"/>
      <c r="J174" s="201"/>
      <c r="K174" s="201"/>
      <c r="L174" s="201"/>
      <c r="M174" s="201"/>
      <c r="N174" s="201"/>
      <c r="O174" s="212"/>
      <c r="P174" s="212"/>
      <c r="Q174" s="212"/>
    </row>
    <row r="175" spans="1:23" hidden="1">
      <c r="A175" s="212"/>
      <c r="B175" s="212"/>
      <c r="C175" s="201"/>
      <c r="D175" s="201"/>
      <c r="E175" s="201"/>
      <c r="F175" s="201"/>
      <c r="G175" s="201"/>
      <c r="H175" s="201"/>
      <c r="I175" s="201"/>
      <c r="J175" s="201"/>
      <c r="K175" s="201"/>
      <c r="L175" s="201"/>
      <c r="M175" s="201"/>
      <c r="N175" s="201"/>
      <c r="O175" s="212"/>
      <c r="P175" s="212"/>
      <c r="Q175" s="212"/>
    </row>
    <row r="176" spans="1:23" hidden="1">
      <c r="A176" s="212"/>
      <c r="B176" s="212"/>
      <c r="C176" s="201"/>
      <c r="D176" s="201"/>
      <c r="E176" s="201"/>
      <c r="F176" s="201"/>
      <c r="G176" s="201"/>
      <c r="H176" s="201"/>
      <c r="I176" s="201"/>
      <c r="J176" s="201"/>
      <c r="K176" s="201"/>
      <c r="L176" s="201"/>
      <c r="M176" s="201"/>
      <c r="N176" s="201"/>
      <c r="O176" s="212"/>
      <c r="P176" s="212"/>
      <c r="Q176" s="212"/>
    </row>
    <row r="177" spans="1:17" hidden="1">
      <c r="A177" s="212"/>
      <c r="B177" s="212"/>
      <c r="C177" s="201"/>
      <c r="D177" s="201"/>
      <c r="E177" s="201"/>
      <c r="F177" s="201"/>
      <c r="G177" s="201"/>
      <c r="H177" s="201"/>
      <c r="I177" s="201"/>
      <c r="J177" s="201"/>
      <c r="K177" s="201"/>
      <c r="L177" s="201"/>
      <c r="M177" s="201"/>
      <c r="N177" s="201"/>
      <c r="O177" s="212"/>
      <c r="P177" s="212"/>
      <c r="Q177" s="212"/>
    </row>
    <row r="178" spans="1:17" hidden="1">
      <c r="A178" s="212"/>
      <c r="B178" s="212"/>
      <c r="C178" s="201"/>
      <c r="D178" s="201"/>
      <c r="E178" s="201"/>
      <c r="F178" s="201"/>
      <c r="G178" s="201"/>
      <c r="H178" s="201"/>
      <c r="I178" s="201"/>
      <c r="J178" s="201"/>
      <c r="K178" s="201"/>
      <c r="L178" s="201"/>
      <c r="M178" s="201"/>
      <c r="N178" s="201"/>
      <c r="O178" s="212"/>
      <c r="P178" s="212"/>
      <c r="Q178" s="212"/>
    </row>
    <row r="179" spans="1:17" hidden="1">
      <c r="A179" s="212"/>
      <c r="B179" s="212"/>
      <c r="C179" s="201"/>
      <c r="D179" s="201"/>
      <c r="E179" s="201"/>
      <c r="F179" s="201"/>
      <c r="G179" s="201"/>
      <c r="H179" s="201"/>
      <c r="I179" s="201"/>
      <c r="J179" s="201"/>
      <c r="K179" s="201"/>
      <c r="L179" s="201"/>
      <c r="M179" s="201"/>
      <c r="N179" s="201"/>
      <c r="O179" s="212"/>
      <c r="P179" s="212"/>
      <c r="Q179" s="212"/>
    </row>
    <row r="180" spans="1:17" hidden="1">
      <c r="A180" s="212"/>
      <c r="B180" s="212"/>
      <c r="C180" s="201"/>
      <c r="D180" s="201"/>
      <c r="E180" s="201"/>
      <c r="F180" s="201"/>
      <c r="G180" s="201"/>
      <c r="H180" s="201"/>
      <c r="I180" s="201"/>
      <c r="J180" s="201"/>
      <c r="K180" s="201"/>
      <c r="L180" s="201"/>
      <c r="M180" s="201"/>
      <c r="N180" s="201"/>
      <c r="O180" s="212"/>
      <c r="P180" s="212"/>
      <c r="Q180" s="212"/>
    </row>
    <row r="181" spans="1:17" hidden="1">
      <c r="A181" s="212"/>
      <c r="B181" s="212"/>
      <c r="C181" s="201"/>
      <c r="D181" s="201"/>
      <c r="E181" s="201"/>
      <c r="F181" s="201"/>
      <c r="G181" s="201"/>
      <c r="H181" s="201"/>
      <c r="I181" s="201"/>
      <c r="J181" s="201"/>
      <c r="K181" s="201"/>
      <c r="L181" s="201"/>
      <c r="M181" s="201"/>
      <c r="N181" s="201"/>
      <c r="O181" s="212"/>
      <c r="P181" s="212"/>
      <c r="Q181" s="212"/>
    </row>
    <row r="182" spans="1:17" hidden="1">
      <c r="A182" s="212"/>
      <c r="B182" s="212"/>
      <c r="C182" s="201"/>
      <c r="D182" s="201"/>
      <c r="E182" s="201"/>
      <c r="F182" s="201"/>
      <c r="G182" s="201"/>
      <c r="H182" s="201"/>
      <c r="I182" s="201"/>
      <c r="J182" s="201"/>
      <c r="K182" s="201"/>
      <c r="L182" s="201"/>
      <c r="M182" s="201"/>
      <c r="N182" s="201"/>
      <c r="O182" s="212"/>
      <c r="P182" s="212"/>
      <c r="Q182" s="212"/>
    </row>
    <row r="183" spans="1:17" hidden="1">
      <c r="A183" s="212"/>
      <c r="B183" s="212"/>
      <c r="C183" s="201"/>
      <c r="D183" s="201"/>
      <c r="E183" s="201"/>
      <c r="F183" s="201"/>
      <c r="G183" s="201"/>
      <c r="H183" s="201"/>
      <c r="I183" s="201"/>
      <c r="J183" s="201"/>
      <c r="K183" s="201"/>
      <c r="L183" s="201"/>
      <c r="M183" s="201"/>
      <c r="N183" s="201"/>
      <c r="O183" s="212"/>
      <c r="P183" s="212"/>
      <c r="Q183" s="212"/>
    </row>
    <row r="184" spans="1:17" hidden="1">
      <c r="A184" s="212"/>
      <c r="B184" s="212"/>
      <c r="C184" s="201"/>
      <c r="D184" s="201"/>
      <c r="E184" s="201"/>
      <c r="F184" s="201"/>
      <c r="G184" s="201"/>
      <c r="H184" s="201"/>
      <c r="I184" s="201"/>
      <c r="J184" s="201"/>
      <c r="K184" s="201"/>
      <c r="L184" s="201"/>
      <c r="M184" s="201"/>
      <c r="N184" s="201"/>
      <c r="O184" s="212"/>
      <c r="P184" s="212"/>
      <c r="Q184" s="212"/>
    </row>
    <row r="185" spans="1:17" hidden="1">
      <c r="A185" s="212"/>
      <c r="B185" s="212"/>
      <c r="C185" s="201"/>
      <c r="D185" s="201"/>
      <c r="E185" s="201"/>
      <c r="F185" s="201"/>
      <c r="G185" s="201"/>
      <c r="H185" s="201"/>
      <c r="I185" s="201"/>
      <c r="J185" s="201"/>
      <c r="K185" s="201"/>
      <c r="L185" s="201"/>
      <c r="M185" s="201"/>
      <c r="N185" s="201"/>
      <c r="O185" s="212"/>
      <c r="P185" s="212"/>
      <c r="Q185" s="212"/>
    </row>
    <row r="186" spans="1:17" hidden="1">
      <c r="A186" s="212"/>
      <c r="B186" s="212"/>
      <c r="C186" s="201"/>
      <c r="D186" s="201"/>
      <c r="E186" s="201"/>
      <c r="F186" s="201"/>
      <c r="G186" s="201"/>
      <c r="H186" s="201"/>
      <c r="I186" s="201"/>
      <c r="J186" s="201"/>
      <c r="K186" s="201"/>
      <c r="L186" s="201"/>
      <c r="M186" s="201"/>
      <c r="N186" s="201"/>
      <c r="O186" s="212"/>
      <c r="P186" s="212"/>
      <c r="Q186" s="212"/>
    </row>
    <row r="187" spans="1:17" hidden="1">
      <c r="A187" s="212"/>
      <c r="B187" s="212"/>
      <c r="C187" s="201"/>
      <c r="D187" s="201"/>
      <c r="E187" s="201"/>
      <c r="F187" s="201"/>
      <c r="G187" s="201"/>
      <c r="H187" s="201"/>
      <c r="I187" s="201"/>
      <c r="J187" s="201"/>
      <c r="K187" s="201"/>
      <c r="L187" s="201"/>
      <c r="M187" s="201"/>
      <c r="N187" s="201"/>
      <c r="O187" s="212"/>
      <c r="P187" s="212"/>
      <c r="Q187" s="212"/>
    </row>
    <row r="188" spans="1:17" hidden="1">
      <c r="A188" s="212"/>
      <c r="B188" s="212"/>
      <c r="C188" s="201"/>
      <c r="D188" s="201"/>
      <c r="E188" s="201"/>
      <c r="F188" s="201"/>
      <c r="G188" s="201"/>
      <c r="H188" s="201"/>
      <c r="I188" s="201"/>
      <c r="J188" s="201"/>
      <c r="K188" s="201"/>
      <c r="L188" s="201"/>
      <c r="M188" s="201"/>
      <c r="N188" s="201"/>
      <c r="O188" s="212"/>
      <c r="P188" s="212"/>
      <c r="Q188" s="212"/>
    </row>
    <row r="189" spans="1:17" hidden="1">
      <c r="A189" s="212"/>
      <c r="B189" s="212"/>
      <c r="C189" s="201"/>
      <c r="D189" s="201"/>
      <c r="E189" s="201"/>
      <c r="F189" s="201"/>
      <c r="G189" s="201"/>
      <c r="H189" s="201"/>
      <c r="I189" s="201"/>
      <c r="J189" s="201"/>
      <c r="K189" s="201"/>
      <c r="L189" s="201"/>
      <c r="M189" s="201"/>
      <c r="N189" s="201"/>
      <c r="O189" s="212"/>
      <c r="P189" s="212"/>
      <c r="Q189" s="212"/>
    </row>
    <row r="190" spans="1:17" hidden="1">
      <c r="A190" s="212"/>
      <c r="B190" s="212"/>
      <c r="C190" s="201"/>
      <c r="D190" s="201"/>
      <c r="E190" s="201"/>
      <c r="F190" s="201"/>
      <c r="G190" s="201"/>
      <c r="H190" s="201"/>
      <c r="I190" s="201"/>
      <c r="J190" s="201"/>
      <c r="K190" s="201"/>
      <c r="L190" s="201"/>
      <c r="M190" s="201"/>
      <c r="N190" s="201"/>
      <c r="O190" s="212"/>
      <c r="P190" s="212"/>
      <c r="Q190" s="212"/>
    </row>
    <row r="191" spans="1:17" hidden="1">
      <c r="A191" s="212"/>
      <c r="B191" s="212"/>
      <c r="C191" s="521"/>
      <c r="D191" s="521"/>
      <c r="E191" s="521"/>
      <c r="F191" s="521"/>
      <c r="G191" s="521"/>
      <c r="H191" s="521"/>
      <c r="I191" s="521"/>
      <c r="J191" s="521"/>
      <c r="K191" s="521"/>
      <c r="L191" s="521"/>
      <c r="M191" s="521"/>
      <c r="N191" s="521"/>
      <c r="O191" s="212"/>
      <c r="P191" s="212"/>
      <c r="Q191" s="212"/>
    </row>
    <row r="192" spans="1:17" hidden="1">
      <c r="A192" s="212"/>
      <c r="B192" s="212"/>
      <c r="C192" s="521"/>
      <c r="D192" s="521"/>
      <c r="E192" s="521"/>
      <c r="F192" s="521"/>
      <c r="G192" s="521"/>
      <c r="H192" s="521"/>
      <c r="I192" s="521"/>
      <c r="J192" s="521"/>
      <c r="K192" s="521"/>
      <c r="L192" s="521"/>
      <c r="M192" s="521"/>
      <c r="N192" s="521"/>
      <c r="O192" s="212"/>
      <c r="P192" s="212"/>
      <c r="Q192" s="212"/>
    </row>
    <row r="193" spans="1:24" hidden="1">
      <c r="A193" s="212"/>
      <c r="B193" s="212"/>
      <c r="C193" s="521"/>
      <c r="D193" s="521"/>
      <c r="E193" s="521"/>
      <c r="F193" s="521"/>
      <c r="G193" s="521"/>
      <c r="H193" s="521"/>
      <c r="I193" s="521"/>
      <c r="J193" s="521"/>
      <c r="K193" s="521"/>
      <c r="L193" s="521"/>
      <c r="M193" s="521"/>
      <c r="N193" s="521"/>
      <c r="O193" s="212"/>
      <c r="P193" s="212"/>
      <c r="Q193" s="212"/>
    </row>
    <row r="194" spans="1:24" hidden="1">
      <c r="A194" s="212"/>
      <c r="B194" s="212"/>
      <c r="C194" s="521"/>
      <c r="D194" s="521"/>
      <c r="E194" s="521"/>
      <c r="F194" s="521"/>
      <c r="G194" s="521"/>
      <c r="H194" s="521"/>
      <c r="I194" s="521"/>
      <c r="J194" s="521"/>
      <c r="K194" s="521"/>
      <c r="L194" s="521"/>
      <c r="M194" s="521"/>
      <c r="N194" s="521"/>
      <c r="O194" s="212"/>
      <c r="P194" s="212"/>
      <c r="Q194" s="212"/>
    </row>
    <row r="195" spans="1:24" hidden="1">
      <c r="A195" s="212"/>
      <c r="B195" s="212"/>
      <c r="C195" s="521"/>
      <c r="D195" s="521"/>
      <c r="E195" s="521"/>
      <c r="F195" s="521"/>
      <c r="G195" s="521"/>
      <c r="H195" s="521"/>
      <c r="I195" s="521"/>
      <c r="J195" s="521"/>
      <c r="K195" s="521"/>
      <c r="L195" s="521"/>
      <c r="M195" s="521"/>
      <c r="N195" s="521"/>
      <c r="O195" s="212"/>
      <c r="P195" s="212"/>
      <c r="Q195" s="212"/>
    </row>
    <row r="196" spans="1:24" hidden="1">
      <c r="A196" s="212"/>
      <c r="B196" s="212"/>
      <c r="C196" s="521"/>
      <c r="D196" s="521"/>
      <c r="E196" s="521"/>
      <c r="F196" s="521"/>
      <c r="G196" s="521"/>
      <c r="H196" s="521"/>
      <c r="I196" s="521"/>
      <c r="J196" s="521"/>
      <c r="K196" s="521"/>
      <c r="L196" s="521"/>
      <c r="M196" s="521"/>
      <c r="N196" s="521"/>
      <c r="O196" s="212"/>
      <c r="P196" s="212"/>
      <c r="Q196" s="212"/>
    </row>
    <row r="197" spans="1:24" hidden="1">
      <c r="A197" s="212"/>
      <c r="B197" s="212"/>
      <c r="C197" s="521"/>
      <c r="D197" s="521"/>
      <c r="E197" s="521"/>
      <c r="F197" s="521"/>
      <c r="G197" s="521"/>
      <c r="H197" s="521"/>
      <c r="I197" s="521"/>
      <c r="J197" s="521"/>
      <c r="K197" s="521"/>
      <c r="L197" s="521"/>
      <c r="M197" s="521"/>
      <c r="N197" s="521"/>
      <c r="O197" s="212"/>
      <c r="P197" s="212"/>
      <c r="Q197" s="212"/>
    </row>
    <row r="198" spans="1:24" hidden="1">
      <c r="A198" s="212"/>
      <c r="B198" s="212"/>
      <c r="C198" s="521"/>
      <c r="D198" s="521"/>
      <c r="E198" s="521"/>
      <c r="F198" s="521"/>
      <c r="G198" s="521"/>
      <c r="H198" s="521"/>
      <c r="I198" s="521"/>
      <c r="J198" s="521"/>
      <c r="K198" s="521"/>
      <c r="L198" s="521"/>
      <c r="M198" s="521"/>
      <c r="N198" s="521"/>
      <c r="O198" s="212"/>
      <c r="P198" s="212"/>
      <c r="Q198" s="212"/>
    </row>
    <row r="199" spans="1:24" hidden="1">
      <c r="A199" s="212"/>
      <c r="B199" s="212"/>
      <c r="C199" s="521"/>
      <c r="D199" s="521"/>
      <c r="E199" s="521"/>
      <c r="F199" s="521"/>
      <c r="G199" s="521"/>
      <c r="H199" s="521"/>
      <c r="I199" s="521"/>
      <c r="J199" s="521"/>
      <c r="K199" s="521"/>
      <c r="L199" s="521"/>
      <c r="M199" s="521"/>
      <c r="N199" s="521"/>
      <c r="O199" s="212"/>
      <c r="P199" s="212"/>
      <c r="Q199" s="212"/>
    </row>
    <row r="200" spans="1:24" hidden="1">
      <c r="A200" s="212"/>
      <c r="B200" s="212"/>
      <c r="C200" s="521"/>
      <c r="D200" s="521"/>
      <c r="E200" s="521"/>
      <c r="F200" s="521"/>
      <c r="G200" s="521"/>
      <c r="H200" s="521"/>
      <c r="I200" s="521"/>
      <c r="J200" s="521"/>
      <c r="K200" s="521"/>
      <c r="L200" s="521"/>
      <c r="M200" s="521"/>
      <c r="N200" s="521"/>
      <c r="O200" s="212"/>
      <c r="P200" s="212"/>
      <c r="Q200" s="212"/>
    </row>
    <row r="201" spans="1:24" hidden="1">
      <c r="A201" s="212"/>
      <c r="B201" s="212"/>
      <c r="C201" s="521"/>
      <c r="D201" s="521"/>
      <c r="E201" s="521"/>
      <c r="F201" s="521"/>
      <c r="G201" s="521"/>
      <c r="H201" s="521"/>
      <c r="I201" s="521"/>
      <c r="J201" s="521"/>
      <c r="K201" s="521"/>
      <c r="L201" s="521"/>
      <c r="M201" s="521"/>
      <c r="N201" s="521"/>
      <c r="O201" s="212"/>
      <c r="P201" s="212"/>
      <c r="Q201" s="212"/>
    </row>
    <row r="202" spans="1:24" hidden="1">
      <c r="A202" s="212"/>
      <c r="B202" s="212"/>
      <c r="C202" s="521"/>
      <c r="D202" s="521"/>
      <c r="E202" s="521"/>
      <c r="F202" s="521"/>
      <c r="G202" s="521"/>
      <c r="H202" s="521"/>
      <c r="I202" s="521"/>
      <c r="J202" s="521"/>
      <c r="K202" s="521"/>
      <c r="L202" s="521"/>
      <c r="M202" s="521"/>
      <c r="N202" s="521"/>
      <c r="O202" s="212"/>
      <c r="P202" s="212"/>
      <c r="Q202" s="212"/>
    </row>
    <row r="203" spans="1:24" hidden="1">
      <c r="A203" s="212"/>
      <c r="B203" s="212"/>
      <c r="C203" s="521"/>
      <c r="D203" s="521"/>
      <c r="E203" s="521"/>
      <c r="F203" s="521"/>
      <c r="G203" s="521"/>
      <c r="H203" s="521"/>
      <c r="I203" s="521"/>
      <c r="J203" s="521"/>
      <c r="K203" s="521"/>
      <c r="L203" s="521"/>
      <c r="M203" s="521"/>
      <c r="N203" s="521"/>
      <c r="O203" s="212"/>
      <c r="P203" s="212"/>
      <c r="Q203" s="212"/>
    </row>
    <row r="204" spans="1:24" hidden="1">
      <c r="A204" s="212"/>
      <c r="B204" s="212"/>
      <c r="C204" s="521"/>
      <c r="D204" s="521"/>
      <c r="E204" s="521"/>
      <c r="F204" s="521"/>
      <c r="G204" s="521"/>
      <c r="H204" s="521"/>
      <c r="I204" s="521"/>
      <c r="J204" s="521"/>
      <c r="K204" s="521"/>
      <c r="L204" s="521"/>
      <c r="M204" s="521"/>
      <c r="N204" s="521"/>
      <c r="O204" s="212"/>
      <c r="P204" s="212"/>
      <c r="Q204" s="212"/>
    </row>
    <row r="205" spans="1:24" hidden="1">
      <c r="A205" s="212"/>
      <c r="B205" s="212"/>
      <c r="C205" s="521"/>
      <c r="D205" s="521"/>
      <c r="E205" s="521"/>
      <c r="F205" s="521"/>
      <c r="G205" s="521"/>
      <c r="H205" s="521"/>
      <c r="I205" s="521"/>
      <c r="J205" s="521"/>
      <c r="K205" s="521"/>
      <c r="L205" s="521"/>
      <c r="M205" s="521"/>
      <c r="N205" s="521"/>
      <c r="O205" s="212"/>
      <c r="P205" s="212"/>
      <c r="Q205" s="212"/>
    </row>
    <row r="206" spans="1:24" hidden="1">
      <c r="A206" s="212"/>
      <c r="B206" s="212"/>
      <c r="C206" s="521"/>
      <c r="D206" s="521"/>
      <c r="E206" s="521"/>
      <c r="F206" s="521"/>
      <c r="G206" s="521"/>
      <c r="H206" s="521"/>
      <c r="I206" s="521"/>
      <c r="J206" s="521"/>
      <c r="K206" s="521"/>
      <c r="L206" s="521"/>
      <c r="M206" s="521"/>
      <c r="N206" s="521"/>
      <c r="O206" s="212"/>
      <c r="P206" s="212"/>
      <c r="Q206" s="212"/>
    </row>
    <row r="207" spans="1:24">
      <c r="A207" s="212"/>
      <c r="B207" s="212"/>
      <c r="C207" s="521"/>
      <c r="D207" s="521"/>
      <c r="E207" s="521"/>
      <c r="F207" s="521"/>
      <c r="G207" s="521"/>
      <c r="H207" s="521"/>
      <c r="I207" s="521"/>
      <c r="J207" s="521"/>
      <c r="K207" s="521"/>
      <c r="L207" s="521"/>
      <c r="M207" s="521"/>
      <c r="N207" s="521"/>
      <c r="O207" s="212"/>
      <c r="P207" s="212"/>
      <c r="Q207" s="212"/>
    </row>
    <row r="208" spans="1:24">
      <c r="A208" s="212"/>
      <c r="B208" s="212"/>
      <c r="C208" s="521"/>
      <c r="D208" s="521"/>
      <c r="E208" s="521"/>
      <c r="F208" s="521"/>
      <c r="G208" s="521"/>
      <c r="H208" s="521"/>
      <c r="I208" s="521"/>
      <c r="J208" s="521"/>
      <c r="K208" s="521"/>
      <c r="L208" s="521"/>
      <c r="M208" s="521"/>
      <c r="N208" s="521"/>
      <c r="O208" s="212"/>
      <c r="P208" s="212"/>
      <c r="Q208" s="212"/>
      <c r="V208" s="448"/>
      <c r="X208" s="448"/>
    </row>
    <row r="209" spans="1:24">
      <c r="A209" s="212"/>
      <c r="B209" s="212"/>
      <c r="C209" s="521"/>
      <c r="D209" s="521"/>
      <c r="E209" s="521"/>
      <c r="F209" s="521"/>
      <c r="G209" s="521"/>
      <c r="H209" s="521"/>
      <c r="I209" s="521"/>
      <c r="J209" s="521"/>
      <c r="K209" s="521"/>
      <c r="L209" s="521"/>
      <c r="M209" s="521"/>
      <c r="N209" s="521"/>
      <c r="O209" s="212"/>
      <c r="P209" s="212"/>
      <c r="Q209" s="212"/>
      <c r="V209" s="448"/>
      <c r="X209" s="382"/>
    </row>
    <row r="210" spans="1:24">
      <c r="A210" s="212"/>
      <c r="B210" s="212"/>
      <c r="C210" s="521"/>
      <c r="D210" s="521"/>
      <c r="E210" s="521"/>
      <c r="F210" s="521"/>
      <c r="G210" s="521"/>
      <c r="H210" s="521"/>
      <c r="I210" s="521"/>
      <c r="J210" s="521"/>
      <c r="K210" s="521"/>
      <c r="L210" s="521"/>
      <c r="M210" s="521"/>
      <c r="N210" s="521"/>
      <c r="O210" s="212"/>
      <c r="P210" s="212"/>
      <c r="Q210" s="212"/>
      <c r="V210" s="448"/>
      <c r="X210" s="382"/>
    </row>
    <row r="211" spans="1:24">
      <c r="A211" s="212"/>
      <c r="B211" s="212"/>
      <c r="C211" s="521"/>
      <c r="D211" s="521"/>
      <c r="E211" s="521"/>
      <c r="F211" s="521"/>
      <c r="G211" s="521"/>
      <c r="H211" s="521"/>
      <c r="I211" s="521"/>
      <c r="J211" s="521"/>
      <c r="K211" s="521"/>
      <c r="L211" s="521"/>
      <c r="M211" s="521"/>
      <c r="N211" s="521"/>
      <c r="O211" s="212"/>
      <c r="P211" s="212"/>
      <c r="Q211" s="212"/>
      <c r="V211" s="448"/>
      <c r="X211" s="382"/>
    </row>
    <row r="212" spans="1:24">
      <c r="A212" s="212"/>
      <c r="B212" s="212"/>
      <c r="C212" s="521"/>
      <c r="D212" s="521"/>
      <c r="E212" s="521"/>
      <c r="F212" s="521"/>
      <c r="G212" s="521"/>
      <c r="H212" s="521"/>
      <c r="I212" s="521"/>
      <c r="J212" s="521"/>
      <c r="K212" s="521"/>
      <c r="L212" s="521"/>
      <c r="M212" s="521"/>
      <c r="N212" s="521"/>
      <c r="O212" s="212"/>
      <c r="P212" s="212"/>
      <c r="Q212" s="212"/>
      <c r="V212" s="448"/>
      <c r="X212" s="382"/>
    </row>
    <row r="213" spans="1:24">
      <c r="A213" s="212"/>
      <c r="B213" s="212"/>
      <c r="C213" s="521"/>
      <c r="D213" s="521"/>
      <c r="E213" s="521"/>
      <c r="F213" s="521"/>
      <c r="G213" s="521"/>
      <c r="H213" s="521"/>
      <c r="I213" s="521"/>
      <c r="J213" s="521"/>
      <c r="K213" s="521"/>
      <c r="L213" s="521"/>
      <c r="M213" s="521"/>
      <c r="N213" s="521"/>
      <c r="O213" s="212"/>
      <c r="P213" s="212"/>
      <c r="Q213" s="212"/>
      <c r="V213" s="448"/>
      <c r="X213" s="382"/>
    </row>
    <row r="214" spans="1:24">
      <c r="A214" s="212"/>
      <c r="B214" s="212"/>
      <c r="C214" s="521"/>
      <c r="D214" s="521"/>
      <c r="E214" s="521"/>
      <c r="F214" s="521"/>
      <c r="G214" s="521"/>
      <c r="H214" s="521"/>
      <c r="I214" s="521"/>
      <c r="J214" s="521"/>
      <c r="K214" s="521"/>
      <c r="L214" s="521"/>
      <c r="M214" s="521"/>
      <c r="N214" s="521"/>
      <c r="O214" s="212"/>
      <c r="P214" s="212"/>
      <c r="Q214" s="212"/>
      <c r="V214" s="448"/>
      <c r="X214" s="382"/>
    </row>
    <row r="215" spans="1:24">
      <c r="A215" s="212"/>
      <c r="B215" s="212"/>
      <c r="C215" s="521"/>
      <c r="D215" s="521"/>
      <c r="E215" s="521"/>
      <c r="F215" s="521"/>
      <c r="G215" s="521"/>
      <c r="H215" s="521"/>
      <c r="I215" s="521"/>
      <c r="J215" s="521"/>
      <c r="K215" s="521"/>
      <c r="L215" s="521"/>
      <c r="M215" s="521"/>
      <c r="N215" s="521"/>
      <c r="O215" s="212"/>
      <c r="P215" s="212"/>
      <c r="Q215" s="212"/>
      <c r="V215" s="448"/>
      <c r="X215" s="382"/>
    </row>
    <row r="216" spans="1:24">
      <c r="A216" s="212"/>
      <c r="B216" s="212"/>
      <c r="C216" s="521"/>
      <c r="D216" s="521"/>
      <c r="E216" s="521"/>
      <c r="F216" s="521"/>
      <c r="G216" s="521"/>
      <c r="H216" s="521"/>
      <c r="I216" s="521"/>
      <c r="J216" s="521"/>
      <c r="K216" s="521"/>
      <c r="L216" s="521"/>
      <c r="M216" s="521"/>
      <c r="N216" s="521"/>
      <c r="O216" s="212"/>
      <c r="P216" s="212"/>
      <c r="Q216" s="212"/>
      <c r="V216" s="448"/>
      <c r="X216" s="382"/>
    </row>
    <row r="217" spans="1:24">
      <c r="A217" s="212"/>
      <c r="B217" s="212"/>
      <c r="C217" s="521"/>
      <c r="D217" s="521"/>
      <c r="E217" s="521"/>
      <c r="F217" s="521"/>
      <c r="G217" s="521"/>
      <c r="H217" s="521"/>
      <c r="I217" s="521"/>
      <c r="J217" s="521"/>
      <c r="K217" s="521"/>
      <c r="L217" s="521"/>
      <c r="M217" s="521"/>
      <c r="N217" s="521"/>
      <c r="O217" s="212"/>
      <c r="P217" s="212"/>
      <c r="Q217" s="212"/>
      <c r="V217" s="448"/>
      <c r="X217" s="382"/>
    </row>
    <row r="218" spans="1:24">
      <c r="A218" s="212"/>
      <c r="B218" s="212"/>
      <c r="C218" s="521"/>
      <c r="D218" s="521"/>
      <c r="E218" s="521"/>
      <c r="F218" s="521"/>
      <c r="G218" s="521"/>
      <c r="H218" s="521"/>
      <c r="I218" s="521"/>
      <c r="J218" s="521"/>
      <c r="K218" s="521"/>
      <c r="L218" s="521"/>
      <c r="M218" s="521"/>
      <c r="N218" s="521"/>
      <c r="O218" s="212"/>
      <c r="P218" s="212"/>
      <c r="Q218" s="212"/>
      <c r="V218" s="448"/>
      <c r="X218" s="382"/>
    </row>
    <row r="219" spans="1:24">
      <c r="A219" s="212"/>
      <c r="B219" s="212"/>
      <c r="C219" s="521"/>
      <c r="D219" s="521"/>
      <c r="E219" s="521"/>
      <c r="F219" s="521"/>
      <c r="G219" s="521"/>
      <c r="H219" s="521"/>
      <c r="I219" s="521"/>
      <c r="J219" s="521"/>
      <c r="K219" s="521"/>
      <c r="L219" s="521"/>
      <c r="M219" s="521"/>
      <c r="N219" s="521"/>
      <c r="O219" s="212"/>
      <c r="P219" s="212"/>
      <c r="Q219" s="212"/>
      <c r="V219" s="448"/>
      <c r="X219" s="382"/>
    </row>
    <row r="220" spans="1:24">
      <c r="A220" s="212"/>
      <c r="B220" s="212"/>
      <c r="C220" s="521"/>
      <c r="D220" s="521"/>
      <c r="E220" s="521"/>
      <c r="F220" s="521"/>
      <c r="G220" s="521"/>
      <c r="H220" s="521"/>
      <c r="I220" s="521"/>
      <c r="J220" s="521"/>
      <c r="K220" s="521"/>
      <c r="L220" s="521"/>
      <c r="M220" s="521"/>
      <c r="N220" s="521"/>
      <c r="O220" s="212"/>
      <c r="P220" s="212"/>
      <c r="Q220" s="212"/>
      <c r="V220" s="448"/>
      <c r="X220" s="382"/>
    </row>
    <row r="221" spans="1:24">
      <c r="A221" s="212"/>
      <c r="B221" s="212"/>
      <c r="C221" s="521"/>
      <c r="D221" s="521"/>
      <c r="E221" s="521"/>
      <c r="F221" s="521"/>
      <c r="G221" s="521"/>
      <c r="H221" s="521"/>
      <c r="I221" s="521"/>
      <c r="J221" s="521"/>
      <c r="K221" s="521"/>
      <c r="L221" s="521"/>
      <c r="M221" s="521"/>
      <c r="N221" s="521"/>
      <c r="O221" s="212"/>
      <c r="P221" s="212"/>
      <c r="Q221" s="212"/>
    </row>
    <row r="222" spans="1:24">
      <c r="A222" s="212"/>
      <c r="B222" s="212"/>
      <c r="C222" s="521"/>
      <c r="D222" s="521"/>
      <c r="E222" s="521"/>
      <c r="F222" s="521"/>
      <c r="G222" s="521"/>
      <c r="H222" s="521"/>
      <c r="I222" s="521"/>
      <c r="J222" s="521"/>
      <c r="K222" s="521"/>
      <c r="L222" s="521"/>
      <c r="M222" s="521"/>
      <c r="N222" s="521"/>
      <c r="O222" s="212"/>
      <c r="P222" s="212"/>
      <c r="Q222" s="212"/>
    </row>
    <row r="223" spans="1:24">
      <c r="A223" s="212"/>
      <c r="B223" s="212"/>
      <c r="C223" s="521"/>
      <c r="D223" s="521"/>
      <c r="E223" s="521"/>
      <c r="F223" s="521"/>
      <c r="G223" s="521"/>
      <c r="H223" s="521"/>
      <c r="I223" s="521"/>
      <c r="J223" s="521"/>
      <c r="K223" s="521"/>
      <c r="L223" s="521"/>
      <c r="M223" s="521"/>
      <c r="N223" s="521"/>
      <c r="O223" s="212"/>
      <c r="P223" s="212"/>
      <c r="Q223" s="212"/>
    </row>
    <row r="224" spans="1:24">
      <c r="A224" s="212"/>
      <c r="B224" s="212"/>
      <c r="C224" s="521"/>
      <c r="D224" s="521"/>
      <c r="E224" s="521"/>
      <c r="F224" s="521"/>
      <c r="G224" s="521"/>
      <c r="H224" s="521"/>
      <c r="I224" s="521"/>
      <c r="J224" s="521"/>
      <c r="K224" s="521"/>
      <c r="L224" s="521"/>
      <c r="M224" s="521"/>
      <c r="N224" s="521"/>
      <c r="O224" s="212"/>
      <c r="P224" s="212"/>
      <c r="Q224" s="212"/>
    </row>
    <row r="225" spans="1:17">
      <c r="A225" s="212"/>
      <c r="B225" s="212"/>
      <c r="C225" s="521"/>
      <c r="D225" s="521"/>
      <c r="E225" s="521"/>
      <c r="F225" s="521"/>
      <c r="G225" s="521"/>
      <c r="H225" s="521"/>
      <c r="I225" s="521"/>
      <c r="J225" s="521"/>
      <c r="K225" s="521"/>
      <c r="L225" s="521"/>
      <c r="M225" s="521"/>
      <c r="N225" s="521"/>
      <c r="O225" s="212"/>
      <c r="P225" s="212"/>
      <c r="Q225" s="212"/>
    </row>
    <row r="226" spans="1:17">
      <c r="A226" s="212"/>
      <c r="B226" s="212"/>
      <c r="C226" s="521"/>
      <c r="D226" s="521"/>
      <c r="E226" s="521"/>
      <c r="F226" s="521"/>
      <c r="G226" s="521"/>
      <c r="H226" s="521"/>
      <c r="I226" s="521"/>
      <c r="J226" s="521"/>
      <c r="K226" s="521"/>
      <c r="L226" s="521"/>
      <c r="M226" s="521"/>
      <c r="N226" s="521"/>
      <c r="O226" s="212"/>
      <c r="P226" s="212"/>
      <c r="Q226" s="212"/>
    </row>
    <row r="227" spans="1:17">
      <c r="A227" s="212"/>
      <c r="B227" s="212"/>
      <c r="C227" s="521"/>
      <c r="D227" s="521"/>
      <c r="E227" s="521"/>
      <c r="F227" s="521"/>
      <c r="G227" s="521"/>
      <c r="H227" s="521"/>
      <c r="I227" s="521"/>
      <c r="J227" s="521"/>
      <c r="K227" s="521"/>
      <c r="L227" s="521"/>
      <c r="M227" s="521"/>
      <c r="N227" s="521"/>
      <c r="O227" s="212"/>
      <c r="P227" s="212"/>
      <c r="Q227" s="212"/>
    </row>
    <row r="228" spans="1:17">
      <c r="A228" s="212"/>
      <c r="B228" s="212"/>
      <c r="C228" s="521"/>
      <c r="D228" s="521"/>
      <c r="E228" s="521"/>
      <c r="F228" s="521"/>
      <c r="G228" s="521"/>
      <c r="H228" s="521"/>
      <c r="I228" s="521"/>
      <c r="J228" s="521"/>
      <c r="K228" s="521"/>
      <c r="L228" s="521"/>
      <c r="M228" s="521"/>
      <c r="N228" s="521"/>
      <c r="O228" s="212"/>
      <c r="P228" s="212"/>
      <c r="Q228" s="212"/>
    </row>
    <row r="229" spans="1:17">
      <c r="A229" s="212"/>
      <c r="B229" s="212"/>
      <c r="C229" s="521"/>
      <c r="D229" s="521"/>
      <c r="E229" s="521"/>
      <c r="F229" s="521"/>
      <c r="G229" s="521"/>
      <c r="H229" s="521"/>
      <c r="I229" s="521"/>
      <c r="J229" s="521"/>
      <c r="K229" s="521"/>
      <c r="L229" s="521"/>
      <c r="M229" s="521"/>
      <c r="N229" s="521"/>
      <c r="O229" s="212"/>
      <c r="P229" s="212"/>
      <c r="Q229" s="212"/>
    </row>
    <row r="230" spans="1:17">
      <c r="A230" s="212"/>
      <c r="B230" s="212"/>
      <c r="C230" s="521"/>
      <c r="D230" s="521"/>
      <c r="E230" s="521"/>
      <c r="F230" s="521"/>
      <c r="G230" s="521"/>
      <c r="H230" s="521"/>
      <c r="I230" s="521"/>
      <c r="J230" s="521"/>
      <c r="K230" s="521"/>
      <c r="L230" s="521"/>
      <c r="M230" s="521"/>
      <c r="N230" s="521"/>
      <c r="O230" s="212"/>
      <c r="P230" s="212"/>
      <c r="Q230" s="212"/>
    </row>
    <row r="232" spans="1:17" hidden="1"/>
    <row r="233" spans="1:17" hidden="1"/>
    <row r="234" spans="1:17" hidden="1"/>
    <row r="235" spans="1:17" hidden="1"/>
    <row r="236" spans="1:17" hidden="1"/>
    <row r="237" spans="1:17" hidden="1"/>
    <row r="238" spans="1:17" hidden="1"/>
    <row r="239" spans="1:17" hidden="1"/>
    <row r="240" spans="1:17"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sheetData>
  <mergeCells count="3">
    <mergeCell ref="C98:D98"/>
    <mergeCell ref="C97:D97"/>
    <mergeCell ref="C99:D99"/>
  </mergeCells>
  <phoneticPr fontId="0" type="noConversion"/>
  <conditionalFormatting sqref="B162:N190">
    <cfRule type="cellIs" dxfId="3" priority="6" operator="greaterThan">
      <formula>0</formula>
    </cfRule>
  </conditionalFormatting>
  <pageMargins left="0.2" right="0.21" top="0.66" bottom="1" header="0.5" footer="0.5"/>
  <pageSetup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833"/>
  <sheetViews>
    <sheetView showGridLines="0" workbookViewId="0">
      <pane xSplit="3" ySplit="9" topLeftCell="D10"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9.33203125" defaultRowHeight="11.25"/>
  <cols>
    <col min="1" max="1" width="6.33203125" style="2" customWidth="1"/>
    <col min="2" max="2" width="12" style="2" customWidth="1"/>
    <col min="3" max="3" width="28.33203125" style="10" customWidth="1"/>
    <col min="4" max="7" width="5.33203125" style="2" customWidth="1"/>
    <col min="8" max="8" width="7" style="2" customWidth="1"/>
    <col min="9" max="9" width="7.33203125" style="2" customWidth="1"/>
    <col min="10" max="10" width="8" style="2" customWidth="1"/>
    <col min="11" max="11" width="9.33203125" style="2"/>
    <col min="12" max="12" width="9.83203125" style="2" customWidth="1"/>
    <col min="13" max="14" width="5.33203125" style="2" customWidth="1"/>
    <col min="15" max="15" width="5.83203125" style="2" customWidth="1"/>
    <col min="16" max="16" width="7.6640625" style="2" customWidth="1"/>
    <col min="17" max="17" width="7.33203125" style="2" customWidth="1"/>
    <col min="18" max="18" width="8.5" style="2" customWidth="1"/>
    <col min="19" max="19" width="8.1640625" style="2" customWidth="1"/>
    <col min="20" max="20" width="1" style="2" customWidth="1"/>
    <col min="21" max="22" width="10.83203125" style="2" customWidth="1"/>
    <col min="23" max="23" width="12.33203125" style="2" customWidth="1"/>
    <col min="24" max="25" width="9.83203125" style="2" customWidth="1"/>
    <col min="26" max="26" width="11.1640625" style="2" customWidth="1"/>
    <col min="27" max="28" width="9.83203125" style="2" customWidth="1"/>
    <col min="29" max="29" width="10.83203125" style="2" customWidth="1"/>
    <col min="30" max="30" width="9.83203125" style="2" customWidth="1"/>
    <col min="31" max="31" width="8.83203125" style="2" customWidth="1"/>
    <col min="32" max="32" width="11" style="2" customWidth="1"/>
    <col min="33" max="33" width="1.33203125" style="2" customWidth="1"/>
    <col min="34" max="34" width="13" style="2" customWidth="1"/>
    <col min="35" max="37" width="8.33203125" style="2" customWidth="1"/>
    <col min="38" max="38" width="8.1640625" style="2" customWidth="1"/>
    <col min="39" max="39" width="7.33203125" style="2" customWidth="1"/>
    <col min="40" max="40" width="12.33203125" style="2" customWidth="1"/>
    <col min="41" max="41" width="10.6640625" style="2" customWidth="1"/>
    <col min="42" max="42" width="8.33203125" style="2" customWidth="1"/>
    <col min="43" max="43" width="9.83203125" style="2" customWidth="1"/>
    <col min="44" max="44" width="9.33203125" style="2" customWidth="1"/>
    <col min="45" max="45" width="13" style="2" customWidth="1"/>
    <col min="46" max="46" width="9.33203125" style="2"/>
    <col min="47" max="47" width="13.6640625" style="2" customWidth="1"/>
    <col min="48" max="50" width="9.33203125" style="2"/>
    <col min="51" max="51" width="11.5" style="2" bestFit="1" customWidth="1"/>
    <col min="52" max="52" width="9.33203125" style="2"/>
    <col min="53" max="53" width="11.33203125" style="2" bestFit="1" customWidth="1"/>
    <col min="54" max="16384" width="9.33203125" style="2"/>
  </cols>
  <sheetData>
    <row r="1" spans="1:55">
      <c r="A1" s="3" t="s">
        <v>1128</v>
      </c>
      <c r="B1" s="3">
        <v>1</v>
      </c>
      <c r="C1" s="3">
        <v>2</v>
      </c>
      <c r="D1" s="3">
        <v>3</v>
      </c>
      <c r="E1" s="3">
        <v>4</v>
      </c>
      <c r="F1" s="3">
        <v>5</v>
      </c>
      <c r="G1" s="3">
        <v>6</v>
      </c>
      <c r="H1" s="3">
        <v>7</v>
      </c>
      <c r="I1" s="3">
        <v>8</v>
      </c>
      <c r="J1" s="3">
        <v>9</v>
      </c>
      <c r="K1" s="3">
        <v>10</v>
      </c>
      <c r="L1" s="3">
        <v>11</v>
      </c>
      <c r="M1" s="3">
        <v>12</v>
      </c>
      <c r="N1" s="3">
        <v>13</v>
      </c>
      <c r="O1" s="3">
        <v>14</v>
      </c>
      <c r="P1" s="3">
        <v>15</v>
      </c>
      <c r="Q1" s="3">
        <v>16</v>
      </c>
      <c r="R1" s="3">
        <v>17</v>
      </c>
      <c r="S1" s="3">
        <v>18</v>
      </c>
      <c r="T1" s="3">
        <v>19</v>
      </c>
      <c r="U1" s="3">
        <v>20</v>
      </c>
      <c r="V1" s="3">
        <v>21</v>
      </c>
      <c r="W1" s="3">
        <v>22</v>
      </c>
      <c r="X1" s="3">
        <v>23</v>
      </c>
      <c r="Y1" s="3">
        <v>24</v>
      </c>
      <c r="Z1" s="3">
        <v>25</v>
      </c>
      <c r="AA1" s="3">
        <v>26</v>
      </c>
      <c r="AB1" s="3">
        <v>27</v>
      </c>
      <c r="AC1" s="3">
        <v>28</v>
      </c>
      <c r="AD1" s="3">
        <v>29</v>
      </c>
      <c r="AE1" s="3">
        <v>30</v>
      </c>
      <c r="AF1" s="3">
        <v>31</v>
      </c>
      <c r="AG1" s="3">
        <v>32</v>
      </c>
      <c r="AH1" s="3">
        <v>33</v>
      </c>
      <c r="AI1" s="3">
        <v>34</v>
      </c>
      <c r="AJ1" s="3">
        <v>35</v>
      </c>
      <c r="AK1" s="3">
        <v>36</v>
      </c>
      <c r="AL1" s="3">
        <v>37</v>
      </c>
      <c r="AM1" s="3">
        <v>38</v>
      </c>
      <c r="AN1" s="3">
        <v>39</v>
      </c>
      <c r="AO1" s="3">
        <v>40</v>
      </c>
      <c r="AP1" s="3">
        <v>41</v>
      </c>
      <c r="AQ1" s="3">
        <v>42</v>
      </c>
      <c r="AR1" s="3">
        <v>43</v>
      </c>
      <c r="AS1" s="385" t="s">
        <v>1164</v>
      </c>
      <c r="AT1" s="386">
        <f>COUNTA(AX10:AX1810)</f>
        <v>1060</v>
      </c>
      <c r="AU1" s="384" t="s">
        <v>1182</v>
      </c>
      <c r="AV1" s="383">
        <f>COUNTIF($AX$10:$AX$1810,"&gt;0")</f>
        <v>1038</v>
      </c>
      <c r="AX1" s="54"/>
    </row>
    <row r="2" spans="1:5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S2" s="384" t="s">
        <v>1167</v>
      </c>
      <c r="AT2" s="383">
        <f>COUNTIF($AX$10:$AX$1810,"&lt;0")</f>
        <v>22</v>
      </c>
      <c r="AU2" s="365" t="s">
        <v>1178</v>
      </c>
      <c r="AV2" s="370">
        <f>COUNTIF($AX$10:$AX$1810,"=0")</f>
        <v>0</v>
      </c>
      <c r="AX2" s="54"/>
    </row>
    <row r="3" spans="1:55" ht="11.25" customHeight="1">
      <c r="B3" s="549" t="s">
        <v>789</v>
      </c>
      <c r="C3" s="550"/>
      <c r="U3" s="7" t="s">
        <v>723</v>
      </c>
      <c r="V3" s="7" t="s">
        <v>723</v>
      </c>
      <c r="W3" s="7" t="s">
        <v>723</v>
      </c>
      <c r="X3" s="7" t="s">
        <v>723</v>
      </c>
      <c r="Y3" s="7" t="s">
        <v>723</v>
      </c>
      <c r="Z3" s="7" t="s">
        <v>724</v>
      </c>
      <c r="AA3" s="7" t="s">
        <v>723</v>
      </c>
      <c r="AB3" s="7" t="s">
        <v>723</v>
      </c>
      <c r="AC3" s="7" t="s">
        <v>723</v>
      </c>
      <c r="AD3" s="7" t="s">
        <v>724</v>
      </c>
      <c r="AE3" s="7" t="s">
        <v>724</v>
      </c>
      <c r="AH3" s="103"/>
      <c r="AS3" s="365" t="s">
        <v>1183</v>
      </c>
      <c r="AT3" s="370">
        <f>COUNTIF($AX$10:$AX$1810,"&lt;0")-AT4-AT5-AT6-AT7</f>
        <v>3</v>
      </c>
      <c r="AU3" s="365" t="s">
        <v>1166</v>
      </c>
      <c r="AV3" s="370">
        <f>COUNTIF($AX$10:$AX$1810,"&gt;0")-AV4-AV5-AV6-AV7</f>
        <v>719</v>
      </c>
      <c r="AX3" s="54"/>
    </row>
    <row r="4" spans="1:55">
      <c r="A4" s="10"/>
      <c r="B4" s="551"/>
      <c r="C4" s="552"/>
      <c r="K4" s="15">
        <f>SUM(K10:K1810)</f>
        <v>1741.5393000000001</v>
      </c>
      <c r="O4" s="355">
        <f>SUM(M10:O1810)</f>
        <v>5455</v>
      </c>
      <c r="P4" s="15">
        <f>SUM(P10:P1810)</f>
        <v>27557</v>
      </c>
      <c r="AH4" s="10"/>
      <c r="AI4" s="10"/>
      <c r="AJ4" s="10"/>
      <c r="AK4" s="10"/>
      <c r="AL4" s="22"/>
      <c r="AS4" s="365" t="s">
        <v>1176</v>
      </c>
      <c r="AT4" s="370">
        <f>COUNTIF($AX$10:$AX$1810,"&lt;-49.999")-AT5-AT6-AT7</f>
        <v>6</v>
      </c>
      <c r="AU4" s="365" t="s">
        <v>1165</v>
      </c>
      <c r="AV4" s="369">
        <f>COUNTIF($AX$10:$AX$1810,"&gt;49.9999")-AV5-AV6-AV7</f>
        <v>239</v>
      </c>
      <c r="AX4" s="54"/>
    </row>
    <row r="5" spans="1:55">
      <c r="A5" s="143"/>
      <c r="B5" s="144"/>
      <c r="C5" s="145"/>
      <c r="D5" s="139"/>
      <c r="E5" s="69"/>
      <c r="F5" s="69"/>
      <c r="G5" s="69"/>
      <c r="H5" s="69"/>
      <c r="I5" s="69"/>
      <c r="J5" s="69"/>
      <c r="K5" s="69"/>
      <c r="L5" s="69"/>
      <c r="M5" s="69"/>
      <c r="N5" s="69"/>
      <c r="O5" s="69"/>
      <c r="P5" s="69"/>
      <c r="Q5" s="69"/>
      <c r="R5" s="75"/>
      <c r="S5" s="247"/>
      <c r="U5" s="327"/>
      <c r="V5" s="327"/>
      <c r="W5" s="327"/>
      <c r="X5" s="327"/>
      <c r="Y5" s="327"/>
      <c r="Z5" s="327" t="s">
        <v>915</v>
      </c>
      <c r="AA5" s="327" t="s">
        <v>919</v>
      </c>
      <c r="AB5" s="327"/>
      <c r="AC5" s="327" t="s">
        <v>923</v>
      </c>
      <c r="AD5" s="327" t="s">
        <v>904</v>
      </c>
      <c r="AE5" s="327"/>
      <c r="AF5" s="72"/>
      <c r="AL5" s="22"/>
      <c r="AS5" s="365" t="s">
        <v>1177</v>
      </c>
      <c r="AT5" s="369">
        <f>COUNTIF($AX$10:$AX$1810,"&lt;-99.9999")-AT6-AT7</f>
        <v>11</v>
      </c>
      <c r="AU5" s="365" t="s">
        <v>1179</v>
      </c>
      <c r="AV5" s="369">
        <f>COUNTIF($AX$10:$AX$1810,"&gt;99.9999")-AV6-AV7</f>
        <v>80</v>
      </c>
      <c r="AX5" s="54"/>
    </row>
    <row r="6" spans="1:55">
      <c r="A6" s="146"/>
      <c r="B6" s="142"/>
      <c r="C6" s="147"/>
      <c r="D6" s="140"/>
      <c r="E6" s="70"/>
      <c r="F6" s="70"/>
      <c r="G6" s="70"/>
      <c r="H6" s="70"/>
      <c r="I6" s="70"/>
      <c r="J6" s="70"/>
      <c r="K6" s="70" t="s">
        <v>219</v>
      </c>
      <c r="L6" s="70" t="s">
        <v>219</v>
      </c>
      <c r="M6" s="128"/>
      <c r="N6" s="128"/>
      <c r="O6" s="128"/>
      <c r="P6" s="70"/>
      <c r="Q6" s="70" t="s">
        <v>191</v>
      </c>
      <c r="R6" s="76"/>
      <c r="S6" s="249" t="s">
        <v>1214</v>
      </c>
      <c r="U6" s="348"/>
      <c r="V6" s="348"/>
      <c r="W6" s="348" t="s">
        <v>902</v>
      </c>
      <c r="X6" s="348" t="s">
        <v>903</v>
      </c>
      <c r="Y6" s="348" t="s">
        <v>912</v>
      </c>
      <c r="Z6" s="348" t="s">
        <v>916</v>
      </c>
      <c r="AA6" s="348" t="s">
        <v>920</v>
      </c>
      <c r="AB6" s="348"/>
      <c r="AC6" s="348" t="s">
        <v>924</v>
      </c>
      <c r="AD6" s="348" t="s">
        <v>198</v>
      </c>
      <c r="AE6" s="348"/>
      <c r="AF6" s="73" t="s">
        <v>725</v>
      </c>
      <c r="AH6" s="75"/>
      <c r="AI6" s="106"/>
      <c r="AJ6" s="106"/>
      <c r="AK6" s="106"/>
      <c r="AL6" s="75" t="s">
        <v>220</v>
      </c>
      <c r="AM6" s="251">
        <f>SUM(AM10:AM1000899)</f>
        <v>45750</v>
      </c>
      <c r="AN6" s="364"/>
      <c r="AS6" s="365" t="s">
        <v>1175</v>
      </c>
      <c r="AT6" s="370">
        <f>COUNTIF($AX$10:$AX$1810,"&lt;-499.9999")-AT7</f>
        <v>2</v>
      </c>
      <c r="AU6" s="365" t="s">
        <v>1180</v>
      </c>
      <c r="AV6" s="369">
        <f>COUNTIF($AX$10:$AX$1810,"&gt;199.9999")-AV7</f>
        <v>0</v>
      </c>
      <c r="AX6" s="54"/>
    </row>
    <row r="7" spans="1:55">
      <c r="A7" s="146"/>
      <c r="B7" s="142"/>
      <c r="C7" s="147"/>
      <c r="D7" s="140"/>
      <c r="E7" s="70"/>
      <c r="F7" s="70"/>
      <c r="G7" s="70"/>
      <c r="H7" s="70" t="s">
        <v>221</v>
      </c>
      <c r="I7" s="70" t="s">
        <v>222</v>
      </c>
      <c r="J7" s="70"/>
      <c r="K7" s="70" t="s">
        <v>213</v>
      </c>
      <c r="L7" s="70" t="s">
        <v>213</v>
      </c>
      <c r="M7" s="128" t="s">
        <v>1141</v>
      </c>
      <c r="N7" s="128" t="s">
        <v>1141</v>
      </c>
      <c r="O7" s="128" t="s">
        <v>1141</v>
      </c>
      <c r="P7" s="128" t="s">
        <v>1142</v>
      </c>
      <c r="Q7" s="70" t="s">
        <v>703</v>
      </c>
      <c r="R7" s="76" t="s">
        <v>728</v>
      </c>
      <c r="S7" s="249" t="s">
        <v>1231</v>
      </c>
      <c r="U7" s="348" t="s">
        <v>910</v>
      </c>
      <c r="V7" s="348" t="s">
        <v>905</v>
      </c>
      <c r="W7" s="348" t="s">
        <v>906</v>
      </c>
      <c r="X7" s="348" t="s">
        <v>197</v>
      </c>
      <c r="Y7" s="349" t="s">
        <v>1125</v>
      </c>
      <c r="Z7" s="348" t="s">
        <v>917</v>
      </c>
      <c r="AA7" s="348" t="s">
        <v>921</v>
      </c>
      <c r="AB7" s="348" t="s">
        <v>210</v>
      </c>
      <c r="AC7" s="348" t="s">
        <v>925</v>
      </c>
      <c r="AD7" s="348" t="s">
        <v>927</v>
      </c>
      <c r="AE7" s="348" t="s">
        <v>734</v>
      </c>
      <c r="AF7" s="73" t="s">
        <v>726</v>
      </c>
      <c r="AH7" s="76"/>
      <c r="AI7" s="107" t="s">
        <v>697</v>
      </c>
      <c r="AJ7" s="107" t="s">
        <v>1081</v>
      </c>
      <c r="AK7" s="107" t="s">
        <v>1080</v>
      </c>
      <c r="AL7" s="76" t="s">
        <v>224</v>
      </c>
      <c r="AM7" s="76"/>
      <c r="AN7" s="76"/>
      <c r="AS7" s="366" t="s">
        <v>1174</v>
      </c>
      <c r="AT7" s="367">
        <f>COUNTIF($AX$10:$AX$1810,"&lt;-999.9999")</f>
        <v>0</v>
      </c>
      <c r="AU7" s="366" t="s">
        <v>1181</v>
      </c>
      <c r="AV7" s="368">
        <f>COUNTIF($AX$10:$AX$1810,"&gt;299.9999")</f>
        <v>0</v>
      </c>
      <c r="AX7" s="54"/>
    </row>
    <row r="8" spans="1:55">
      <c r="A8" s="148" t="s">
        <v>1122</v>
      </c>
      <c r="B8" s="149" t="s">
        <v>707</v>
      </c>
      <c r="C8" s="150" t="s">
        <v>238</v>
      </c>
      <c r="D8" s="141" t="s">
        <v>738</v>
      </c>
      <c r="E8" s="71" t="s">
        <v>225</v>
      </c>
      <c r="F8" s="71" t="s">
        <v>747</v>
      </c>
      <c r="G8" s="71" t="s">
        <v>226</v>
      </c>
      <c r="H8" s="71" t="s">
        <v>214</v>
      </c>
      <c r="I8" s="71" t="s">
        <v>215</v>
      </c>
      <c r="J8" s="71" t="s">
        <v>1127</v>
      </c>
      <c r="K8" s="71" t="s">
        <v>216</v>
      </c>
      <c r="L8" s="71" t="s">
        <v>227</v>
      </c>
      <c r="M8" s="129" t="s">
        <v>1153</v>
      </c>
      <c r="N8" s="129" t="s">
        <v>1154</v>
      </c>
      <c r="O8" s="129" t="s">
        <v>1155</v>
      </c>
      <c r="P8" s="129" t="s">
        <v>1143</v>
      </c>
      <c r="Q8" s="71" t="s">
        <v>746</v>
      </c>
      <c r="R8" s="77" t="s">
        <v>829</v>
      </c>
      <c r="S8" s="248" t="s">
        <v>1188</v>
      </c>
      <c r="U8" s="328" t="s">
        <v>911</v>
      </c>
      <c r="V8" s="328" t="s">
        <v>907</v>
      </c>
      <c r="W8" s="328" t="s">
        <v>908</v>
      </c>
      <c r="X8" s="328" t="s">
        <v>909</v>
      </c>
      <c r="Y8" s="328" t="s">
        <v>914</v>
      </c>
      <c r="Z8" s="328" t="s">
        <v>918</v>
      </c>
      <c r="AA8" s="328" t="s">
        <v>922</v>
      </c>
      <c r="AB8" s="328" t="s">
        <v>909</v>
      </c>
      <c r="AC8" s="350" t="s">
        <v>926</v>
      </c>
      <c r="AD8" s="328" t="s">
        <v>928</v>
      </c>
      <c r="AE8" s="328" t="s">
        <v>192</v>
      </c>
      <c r="AF8" s="74" t="s">
        <v>223</v>
      </c>
      <c r="AH8" s="77" t="s">
        <v>707</v>
      </c>
      <c r="AI8" s="108" t="s">
        <v>235</v>
      </c>
      <c r="AJ8" s="108" t="s">
        <v>235</v>
      </c>
      <c r="AK8" s="108" t="s">
        <v>235</v>
      </c>
      <c r="AL8" s="77" t="s">
        <v>228</v>
      </c>
      <c r="AM8" s="77" t="s">
        <v>229</v>
      </c>
      <c r="AN8" s="77" t="s">
        <v>232</v>
      </c>
      <c r="AO8" s="78" t="s">
        <v>230</v>
      </c>
      <c r="AP8" s="78" t="s">
        <v>729</v>
      </c>
      <c r="AQ8" s="78" t="s">
        <v>233</v>
      </c>
      <c r="AS8" s="22"/>
      <c r="AW8" s="78" t="s">
        <v>1129</v>
      </c>
      <c r="AX8" s="78" t="s">
        <v>729</v>
      </c>
      <c r="AY8" s="78" t="s">
        <v>1244</v>
      </c>
      <c r="AZ8" s="78" t="s">
        <v>729</v>
      </c>
      <c r="BA8" s="78"/>
      <c r="BB8" s="78" t="s">
        <v>729</v>
      </c>
      <c r="BC8" s="78"/>
    </row>
    <row r="9" spans="1:55" ht="15" customHeight="1">
      <c r="A9" s="96"/>
      <c r="B9" s="96"/>
      <c r="C9" s="97"/>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138" t="s">
        <v>730</v>
      </c>
      <c r="AQ9" s="96"/>
      <c r="AR9" s="2" t="s">
        <v>730</v>
      </c>
      <c r="AS9" s="22"/>
      <c r="AW9" s="449">
        <v>44218</v>
      </c>
      <c r="AX9" s="138" t="s">
        <v>730</v>
      </c>
      <c r="AY9" s="449">
        <v>44389</v>
      </c>
      <c r="AZ9" s="138" t="s">
        <v>730</v>
      </c>
      <c r="BA9" s="449"/>
      <c r="BB9" s="138" t="s">
        <v>730</v>
      </c>
      <c r="BC9" s="96"/>
    </row>
    <row r="10" spans="1:55" s="4" customFormat="1">
      <c r="A10" s="278">
        <v>409</v>
      </c>
      <c r="B10" s="2">
        <v>409201003</v>
      </c>
      <c r="C10" s="10" t="s">
        <v>622</v>
      </c>
      <c r="D10" s="15">
        <f>'fnd enro'!D10</f>
        <v>0</v>
      </c>
      <c r="E10" s="15">
        <f>'fnd enro'!E10</f>
        <v>0</v>
      </c>
      <c r="F10" s="15">
        <f>'fnd enro'!F10</f>
        <v>0</v>
      </c>
      <c r="G10" s="15">
        <f>'fnd enro'!G10</f>
        <v>1</v>
      </c>
      <c r="H10" s="15">
        <f>'fnd enro'!H10</f>
        <v>1</v>
      </c>
      <c r="I10" s="15">
        <f>'fnd enro'!I10</f>
        <v>0</v>
      </c>
      <c r="J10" s="15">
        <f>'fnd enro'!J10</f>
        <v>0</v>
      </c>
      <c r="K10" s="16">
        <f>'fnd enro'!K10</f>
        <v>7.6600000000000001E-2</v>
      </c>
      <c r="L10" s="15">
        <f>'fnd enro'!L10</f>
        <v>0</v>
      </c>
      <c r="M10" s="15">
        <f>'fnd enro'!M10</f>
        <v>0</v>
      </c>
      <c r="N10" s="15">
        <f>'fnd enro'!N10</f>
        <v>0</v>
      </c>
      <c r="O10" s="15">
        <f>'fnd enro'!O10</f>
        <v>0</v>
      </c>
      <c r="P10" s="15">
        <f>'fnd enro'!P10</f>
        <v>0</v>
      </c>
      <c r="Q10" s="15">
        <f>'fnd enro'!R10</f>
        <v>2</v>
      </c>
      <c r="R10" s="16">
        <f t="shared" ref="R10" si="0">VLOOKUP(B10,charterinfo_b,6)</f>
        <v>1</v>
      </c>
      <c r="S10" s="15">
        <f>VALUE('fnd enro'!Q10)</f>
        <v>6</v>
      </c>
      <c r="T10" s="2"/>
      <c r="U10" s="1">
        <f>(($D10*'fnd base rates'!C$107)
+($E10*'fnd base rates'!C$108)
+($F10*'fnd base rates'!C$109)
+($G10*'fnd base rates'!C$110)
+($H10*'fnd base rates'!C$111)
+($I10*'fnd base rates'!C$112)
+($J10*'fnd base rates'!C$113)
+($K10*'fnd base rates'!C$114)
+($M10*'fnd base rates'!C$116)
+($N10*'fnd base rates'!C$117)
+($O10*'fnd base rates'!C$118)
+($P10*VLOOKUP($S10+12,rate_basefnd,3)))
*$R10</f>
        <v>1025.044586</v>
      </c>
      <c r="V10" s="1">
        <f>(($D10*'fnd base rates'!D$107)
+($E10*'fnd base rates'!D$108)
+($F10*'fnd base rates'!D$109)
+($G10*'fnd base rates'!D$110)
+($H10*'fnd base rates'!D$111)
+($I10*'fnd base rates'!D$112)
+($J10*'fnd base rates'!D$113)
+($K10*'fnd base rates'!D$114)
+($M10*'fnd base rates'!D$116)
+($N10*'fnd base rates'!D$117)
+($O10*'fnd base rates'!D$118)
+($P10*VLOOKUP($S10+12,rate_basefnd,4)))
*$R10</f>
        <v>1464.26</v>
      </c>
      <c r="W10" s="1">
        <f>(($D10*'fnd base rates'!E$107)
+($E10*'fnd base rates'!E$108)
+($F10*'fnd base rates'!E$109)
+($G10*'fnd base rates'!E$110)
+($H10*'fnd base rates'!E$111)
+($I10*'fnd base rates'!E$112)
+($J10*'fnd base rates'!E$113)
+($K10*'fnd base rates'!E$114)
+($M10*'fnd base rates'!E$116)
+($N10*'fnd base rates'!E$117)
+($O10*'fnd base rates'!E$118)
+($P10*VLOOKUP($S10+12,rate_basefnd,5)))
*$R10</f>
        <v>7018.300518</v>
      </c>
      <c r="X10" s="1">
        <f>(($D10*'fnd base rates'!F$107)
+($E10*'fnd base rates'!F$108)
+($F10*'fnd base rates'!F$109)
+($G10*'fnd base rates'!F$110)
+($H10*'fnd base rates'!F$111)
+($I10*'fnd base rates'!F$112)
+($J10*'fnd base rates'!F$113)
+($K10*'fnd base rates'!F$114)
+($M10*'fnd base rates'!F$116)
+($N10*'fnd base rates'!F$117)
+($O10*'fnd base rates'!F$118)
+($P10*VLOOKUP($S10+12,rate_basefnd,6)))
*$R10</f>
        <v>2141.0667640000001</v>
      </c>
      <c r="Y10" s="1">
        <f>(($D10*'fnd base rates'!G$107)
+($E10*'fnd base rates'!G$108)
+($F10*'fnd base rates'!G$109)
+($G10*'fnd base rates'!G$110)
+($H10*'fnd base rates'!G$111)
+($I10*'fnd base rates'!G$112)
+($J10*'fnd base rates'!G$113)
+($K10*'fnd base rates'!G$114)
+($M10*'fnd base rates'!G$116)
+($N10*'fnd base rates'!G$117)
+($O10*'fnd base rates'!G$118)
+($P10*VLOOKUP($S10+12,rate_basefnd,7)))
*$R10</f>
        <v>310.97227800000002</v>
      </c>
      <c r="Z10" s="1">
        <f>(($D10*'fnd base rates'!H$107)
+($E10*'fnd base rates'!H$108)
+($F10*'fnd base rates'!H$109)
+($G10*'fnd base rates'!H$110)
+($H10*'fnd base rates'!H$111)
+($I10*'fnd base rates'!H$112)
+($J10*'fnd base rates'!H$113)
+($K10*'fnd base rates'!H$114)
+($M10*'fnd base rates'!H$116)
+($N10*'fnd base rates'!H$117)
+($O10*'fnd base rates'!H$118)
+($P10*VLOOKUP($S10+12,rate_basefnd,8)))</f>
        <v>1001.5544199999999</v>
      </c>
      <c r="AA10" s="1">
        <f>(($D10*'fnd base rates'!I$107)
+($E10*'fnd base rates'!I$108)
+($F10*'fnd base rates'!I$109)
+($G10*'fnd base rates'!I$110)
+($H10*'fnd base rates'!I$111)
+($I10*'fnd base rates'!I$112)
+($J10*'fnd base rates'!I$113)
+($K10*'fnd base rates'!I$114)
+($M10*'fnd base rates'!I$116)
+($N10*'fnd base rates'!I$117)
+($O10*'fnd base rates'!I$118)
+($P10*VLOOKUP($S10+12,rate_basefnd,9)))
*$R10</f>
        <v>604.84</v>
      </c>
      <c r="AB10" s="1">
        <f>(($D10*'fnd base rates'!J$107)
+($E10*'fnd base rates'!J$108)
+($F10*'fnd base rates'!J$109)
+($G10*'fnd base rates'!J$110)
+($H10*'fnd base rates'!J$111)
+($I10*'fnd base rates'!J$112)
+($J10*'fnd base rates'!J$113)
+($K10*'fnd base rates'!J$114)
+($M10*'fnd base rates'!J$116)
+($N10*'fnd base rates'!J$117)
+($O10*'fnd base rates'!J$118)
+($P10*VLOOKUP($S10+12,rate_basefnd,10)))
*$R10</f>
        <v>383.86</v>
      </c>
      <c r="AC10" s="1">
        <f>(($D10*'fnd base rates'!K$107)
+($E10*'fnd base rates'!K$108)
+($F10*'fnd base rates'!K$109)
+($G10*'fnd base rates'!K$110)
+($H10*'fnd base rates'!K$111)
+($I10*'fnd base rates'!K$112)
+($J10*'fnd base rates'!K$113)
+($K10*'fnd base rates'!K$114)
+($M10*'fnd base rates'!K$116)
+($N10*'fnd base rates'!K$117)
+($O10*'fnd base rates'!K$118)
+($P10*VLOOKUP($S10+12,rate_basefnd,11)))
*$R10</f>
        <v>2182.2080220000003</v>
      </c>
      <c r="AD10" s="1">
        <f>(($D10*'fnd base rates'!L$107)
+($E10*'fnd base rates'!L$108)
+($F10*'fnd base rates'!L$109)
+($G10*'fnd base rates'!L$110)
+($H10*'fnd base rates'!L$111)
+($I10*'fnd base rates'!L$112)
+($J10*'fnd base rates'!L$113)
+($K10*'fnd base rates'!L$114)
+($M10*'fnd base rates'!L$116)
+($N10*'fnd base rates'!L$117)
+($O10*'fnd base rates'!L$118)
+($P10*VLOOKUP($S10+12,rate_basefnd,12)))</f>
        <v>2655.066812</v>
      </c>
      <c r="AE10" s="1">
        <f>(($D10*'fnd base rates'!M$107)
+($E10*'fnd base rates'!M$108)
+($F10*'fnd base rates'!M$109)
+($G10*'fnd base rates'!M$110)
+($H10*'fnd base rates'!M$111)
+($I10*'fnd base rates'!M$112)
+($J10*'fnd base rates'!M$113)
+($K10*'fnd base rates'!M$114)
+($M10*'fnd base rates'!M$116)
+($N10*'fnd base rates'!M$117)
+($O10*'fnd base rates'!M$118)
+($P10*VLOOKUP($S10+12,rate_basefnd,13)))</f>
        <v>0</v>
      </c>
      <c r="AF10" s="4">
        <f t="shared" ref="AF10" si="1">SUM(U10:AE10)</f>
        <v>18787.173400000003</v>
      </c>
      <c r="AH10" s="4">
        <f t="shared" ref="AH10" si="2">B10</f>
        <v>409201003</v>
      </c>
      <c r="AI10" s="4" t="str">
        <f>IF($B10&lt;499999999,MID($B10,1,3),MID($B10,1,4))</f>
        <v>409</v>
      </c>
      <c r="AJ10" s="2" t="str">
        <f>IF($B10&lt;499999999,MID($B10,4,3),MID($B10,5,3))</f>
        <v>201</v>
      </c>
      <c r="AK10" s="2" t="str">
        <f>IF($B10&lt;499999999,MID($B10,7,3),MID($B10,8,3))</f>
        <v>003</v>
      </c>
      <c r="AL10" s="4">
        <f t="shared" ref="AL10" si="3">IF(VLOOKUP(VALUE(IF(AH10&lt;499999999,MID(AH10,4,3),MID(AH10,5,3))),distinfo,4)=R10,1,0)</f>
        <v>1</v>
      </c>
      <c r="AM10" s="4">
        <f t="shared" ref="AM10:AM73" si="4">enro</f>
        <v>2</v>
      </c>
      <c r="AN10" s="4">
        <f>AF10</f>
        <v>18787.173400000003</v>
      </c>
      <c r="AO10" s="4">
        <f>IF(OR(AF10=0,AM10=0),0,ROUND(AN10/AM10,0))</f>
        <v>9394</v>
      </c>
      <c r="AP10" s="4">
        <f t="shared" ref="AP10" si="5">AO10-AQ10</f>
        <v>0</v>
      </c>
      <c r="AQ10" s="4">
        <v>9394</v>
      </c>
      <c r="AW10" s="4">
        <v>9376</v>
      </c>
      <c r="AX10" s="5">
        <f>AY10-AW10</f>
        <v>18</v>
      </c>
      <c r="AY10" s="4">
        <v>9394</v>
      </c>
      <c r="AZ10" s="5"/>
      <c r="BB10" s="5">
        <f>BC10-BA10</f>
        <v>0</v>
      </c>
    </row>
    <row r="11" spans="1:55" s="4" customFormat="1">
      <c r="A11" s="278">
        <v>409</v>
      </c>
      <c r="B11" s="2">
        <v>409201072</v>
      </c>
      <c r="C11" s="10" t="s">
        <v>622</v>
      </c>
      <c r="D11" s="15">
        <f>'fnd enro'!D11</f>
        <v>0</v>
      </c>
      <c r="E11" s="15">
        <f>'fnd enro'!E11</f>
        <v>0</v>
      </c>
      <c r="F11" s="15">
        <f>'fnd enro'!F11</f>
        <v>0</v>
      </c>
      <c r="G11" s="15">
        <f>'fnd enro'!G11</f>
        <v>1</v>
      </c>
      <c r="H11" s="15">
        <f>'fnd enro'!H11</f>
        <v>0</v>
      </c>
      <c r="I11" s="15">
        <f>'fnd enro'!I11</f>
        <v>0</v>
      </c>
      <c r="J11" s="15">
        <f>'fnd enro'!J11</f>
        <v>0</v>
      </c>
      <c r="K11" s="16">
        <f>'fnd enro'!K11</f>
        <v>3.8300000000000001E-2</v>
      </c>
      <c r="L11" s="15">
        <f>'fnd enro'!L11</f>
        <v>0</v>
      </c>
      <c r="M11" s="15">
        <f>'fnd enro'!M11</f>
        <v>0</v>
      </c>
      <c r="N11" s="15">
        <f>'fnd enro'!N11</f>
        <v>0</v>
      </c>
      <c r="O11" s="15">
        <f>'fnd enro'!O11</f>
        <v>0</v>
      </c>
      <c r="P11" s="15">
        <f>'fnd enro'!P11</f>
        <v>1</v>
      </c>
      <c r="Q11" s="15">
        <f>'fnd enro'!R11</f>
        <v>1</v>
      </c>
      <c r="R11" s="16">
        <f t="shared" ref="R11:R74" si="6">VLOOKUP(B11,charterinfo_b,6)</f>
        <v>1</v>
      </c>
      <c r="S11" s="15">
        <f>VALUE('fnd enro'!Q11)</f>
        <v>5</v>
      </c>
      <c r="T11" s="2"/>
      <c r="U11" s="1">
        <f>(($D11*'fnd base rates'!C$107)
+($E11*'fnd base rates'!C$108)
+($F11*'fnd base rates'!C$109)
+($G11*'fnd base rates'!C$110)
+($H11*'fnd base rates'!C$111)
+($I11*'fnd base rates'!C$112)
+($J11*'fnd base rates'!C$113)
+($K11*'fnd base rates'!C$114)
+($M11*'fnd base rates'!C$116)
+($N11*'fnd base rates'!C$117)
+($O11*'fnd base rates'!C$118)
+($P11*VLOOKUP($S11+12,rate_basefnd,3)))
*$R11</f>
        <v>568.69229299999995</v>
      </c>
      <c r="V11" s="1">
        <f>(($D11*'fnd base rates'!D$107)
+($E11*'fnd base rates'!D$108)
+($F11*'fnd base rates'!D$109)
+($G11*'fnd base rates'!D$110)
+($H11*'fnd base rates'!D$111)
+($I11*'fnd base rates'!D$112)
+($J11*'fnd base rates'!D$113)
+($K11*'fnd base rates'!D$114)
+($M11*'fnd base rates'!D$116)
+($N11*'fnd base rates'!D$117)
+($O11*'fnd base rates'!D$118)
+($P11*VLOOKUP($S11+12,rate_basefnd,4)))
*$R11</f>
        <v>998.28</v>
      </c>
      <c r="W11" s="1">
        <f>(($D11*'fnd base rates'!E$107)
+($E11*'fnd base rates'!E$108)
+($F11*'fnd base rates'!E$109)
+($G11*'fnd base rates'!E$110)
+($H11*'fnd base rates'!E$111)
+($I11*'fnd base rates'!E$112)
+($J11*'fnd base rates'!E$113)
+($K11*'fnd base rates'!E$114)
+($M11*'fnd base rates'!E$116)
+($N11*'fnd base rates'!E$117)
+($O11*'fnd base rates'!E$118)
+($P11*VLOOKUP($S11+12,rate_basefnd,5)))
*$R11</f>
        <v>6308.735259</v>
      </c>
      <c r="X11" s="1">
        <f>(($D11*'fnd base rates'!F$107)
+($E11*'fnd base rates'!F$108)
+($F11*'fnd base rates'!F$109)
+($G11*'fnd base rates'!F$110)
+($H11*'fnd base rates'!F$111)
+($I11*'fnd base rates'!F$112)
+($J11*'fnd base rates'!F$113)
+($K11*'fnd base rates'!F$114)
+($M11*'fnd base rates'!F$116)
+($N11*'fnd base rates'!F$117)
+($O11*'fnd base rates'!F$118)
+($P11*VLOOKUP($S11+12,rate_basefnd,6)))
*$R11</f>
        <v>1191.1383820000001</v>
      </c>
      <c r="Y11" s="1">
        <f>(($D11*'fnd base rates'!G$107)
+($E11*'fnd base rates'!G$108)
+($F11*'fnd base rates'!G$109)
+($G11*'fnd base rates'!G$110)
+($H11*'fnd base rates'!G$111)
+($I11*'fnd base rates'!G$112)
+($J11*'fnd base rates'!G$113)
+($K11*'fnd base rates'!G$114)
+($M11*'fnd base rates'!G$116)
+($N11*'fnd base rates'!G$117)
+($O11*'fnd base rates'!G$118)
+($P11*VLOOKUP($S11+12,rate_basefnd,7)))
*$R11</f>
        <v>275.95613900000001</v>
      </c>
      <c r="Z11" s="1">
        <f>(($D11*'fnd base rates'!H$107)
+($E11*'fnd base rates'!H$108)
+($F11*'fnd base rates'!H$109)
+($G11*'fnd base rates'!H$110)
+($H11*'fnd base rates'!H$111)
+($I11*'fnd base rates'!H$112)
+($J11*'fnd base rates'!H$113)
+($K11*'fnd base rates'!H$114)
+($M11*'fnd base rates'!H$116)
+($N11*'fnd base rates'!H$117)
+($O11*'fnd base rates'!H$118)
+($P11*VLOOKUP($S11+12,rate_basefnd,8)))</f>
        <v>520.09721000000002</v>
      </c>
      <c r="AA11" s="1">
        <f>(($D11*'fnd base rates'!I$107)
+($E11*'fnd base rates'!I$108)
+($F11*'fnd base rates'!I$109)
+($G11*'fnd base rates'!I$110)
+($H11*'fnd base rates'!I$111)
+($I11*'fnd base rates'!I$112)
+($J11*'fnd base rates'!I$113)
+($K11*'fnd base rates'!I$114)
+($M11*'fnd base rates'!I$116)
+($N11*'fnd base rates'!I$117)
+($O11*'fnd base rates'!I$118)
+($P11*VLOOKUP($S11+12,rate_basefnd,9)))
*$R11</f>
        <v>373.93</v>
      </c>
      <c r="AB11" s="1">
        <f>(($D11*'fnd base rates'!J$107)
+($E11*'fnd base rates'!J$108)
+($F11*'fnd base rates'!J$109)
+($G11*'fnd base rates'!J$110)
+($H11*'fnd base rates'!J$111)
+($I11*'fnd base rates'!J$112)
+($J11*'fnd base rates'!J$113)
+($K11*'fnd base rates'!J$114)
+($M11*'fnd base rates'!J$116)
+($N11*'fnd base rates'!J$117)
+($O11*'fnd base rates'!J$118)
+($P11*VLOOKUP($S11+12,rate_basefnd,10)))
*$R11</f>
        <v>692.45</v>
      </c>
      <c r="AC11" s="1">
        <f>(($D11*'fnd base rates'!K$107)
+($E11*'fnd base rates'!K$108)
+($F11*'fnd base rates'!K$109)
+($G11*'fnd base rates'!K$110)
+($H11*'fnd base rates'!K$111)
+($I11*'fnd base rates'!K$112)
+($J11*'fnd base rates'!K$113)
+($K11*'fnd base rates'!K$114)
+($M11*'fnd base rates'!K$116)
+($N11*'fnd base rates'!K$117)
+($O11*'fnd base rates'!K$118)
+($P11*VLOOKUP($S11+12,rate_basefnd,11)))
*$R11</f>
        <v>1051.8940110000001</v>
      </c>
      <c r="AD11" s="1">
        <f>(($D11*'fnd base rates'!L$107)
+($E11*'fnd base rates'!L$108)
+($F11*'fnd base rates'!L$109)
+($G11*'fnd base rates'!L$110)
+($H11*'fnd base rates'!L$111)
+($I11*'fnd base rates'!L$112)
+($J11*'fnd base rates'!L$113)
+($K11*'fnd base rates'!L$114)
+($M11*'fnd base rates'!L$116)
+($N11*'fnd base rates'!L$117)
+($O11*'fnd base rates'!L$118)
+($P11*VLOOKUP($S11+12,rate_basefnd,12)))</f>
        <v>1723.823406</v>
      </c>
      <c r="AE11" s="1">
        <f>(($D11*'fnd base rates'!M$107)
+($E11*'fnd base rates'!M$108)
+($F11*'fnd base rates'!M$109)
+($G11*'fnd base rates'!M$110)
+($H11*'fnd base rates'!M$111)
+($I11*'fnd base rates'!M$112)
+($J11*'fnd base rates'!M$113)
+($K11*'fnd base rates'!M$114)
+($M11*'fnd base rates'!M$116)
+($N11*'fnd base rates'!M$117)
+($O11*'fnd base rates'!M$118)
+($P11*VLOOKUP($S11+12,rate_basefnd,13)))</f>
        <v>0</v>
      </c>
      <c r="AF11" s="4">
        <f t="shared" ref="AF11:AF74" si="7">SUM(U11:AE11)</f>
        <v>13704.996700000002</v>
      </c>
      <c r="AH11" s="4">
        <f t="shared" ref="AH11:AH74" si="8">B11</f>
        <v>409201072</v>
      </c>
      <c r="AI11" s="4" t="str">
        <f t="shared" ref="AI11:AI74" si="9">IF($B11&lt;499999999,MID($B11,1,3),MID($B11,1,4))</f>
        <v>409</v>
      </c>
      <c r="AJ11" s="2" t="str">
        <f t="shared" ref="AJ11:AJ74" si="10">IF($B11&lt;499999999,MID($B11,4,3),MID($B11,5,3))</f>
        <v>201</v>
      </c>
      <c r="AK11" s="2" t="str">
        <f t="shared" ref="AK11:AK74" si="11">IF($B11&lt;499999999,MID($B11,7,3),MID($B11,8,3))</f>
        <v>072</v>
      </c>
      <c r="AL11" s="4">
        <f t="shared" ref="AL11:AL74" si="12">IF(VLOOKUP(VALUE(IF(AH11&lt;499999999,MID(AH11,4,3),MID(AH11,5,3))),distinfo,4)=R11,1,0)</f>
        <v>1</v>
      </c>
      <c r="AM11" s="4">
        <f t="shared" si="4"/>
        <v>1</v>
      </c>
      <c r="AN11" s="4">
        <f t="shared" ref="AN11:AN74" si="13">AF11</f>
        <v>13704.996700000002</v>
      </c>
      <c r="AO11" s="4">
        <f t="shared" ref="AO11:AO74" si="14">IF(OR(AF11=0,AM11=0),0,ROUND(AN11/AM11,0))</f>
        <v>13705</v>
      </c>
      <c r="AP11" s="4">
        <f t="shared" ref="AP11:AP74" si="15">AO11-AQ11</f>
        <v>0</v>
      </c>
      <c r="AQ11" s="4">
        <v>13705</v>
      </c>
      <c r="AW11" s="4">
        <v>13676</v>
      </c>
      <c r="AX11" s="5">
        <f t="shared" ref="AX11:AX74" si="16">AY11-AW11</f>
        <v>29</v>
      </c>
      <c r="AY11" s="4">
        <v>13705</v>
      </c>
      <c r="AZ11" s="5"/>
      <c r="BB11" s="5">
        <f t="shared" ref="BB11" si="17">BC11-BA11</f>
        <v>0</v>
      </c>
    </row>
    <row r="12" spans="1:55" s="4" customFormat="1">
      <c r="A12" s="278">
        <v>409</v>
      </c>
      <c r="B12" s="2">
        <v>409201094</v>
      </c>
      <c r="C12" s="10" t="s">
        <v>622</v>
      </c>
      <c r="D12" s="15">
        <f>'fnd enro'!D12</f>
        <v>0</v>
      </c>
      <c r="E12" s="15">
        <f>'fnd enro'!E12</f>
        <v>0</v>
      </c>
      <c r="F12" s="15">
        <f>'fnd enro'!F12</f>
        <v>0</v>
      </c>
      <c r="G12" s="15">
        <f>'fnd enro'!G12</f>
        <v>2</v>
      </c>
      <c r="H12" s="15">
        <f>'fnd enro'!H12</f>
        <v>1</v>
      </c>
      <c r="I12" s="15">
        <f>'fnd enro'!I12</f>
        <v>0</v>
      </c>
      <c r="J12" s="15">
        <f>'fnd enro'!J12</f>
        <v>0</v>
      </c>
      <c r="K12" s="16">
        <f>'fnd enro'!K12</f>
        <v>0.1149</v>
      </c>
      <c r="L12" s="15">
        <f>'fnd enro'!L12</f>
        <v>0</v>
      </c>
      <c r="M12" s="15">
        <f>'fnd enro'!M12</f>
        <v>0</v>
      </c>
      <c r="N12" s="15">
        <f>'fnd enro'!N12</f>
        <v>0</v>
      </c>
      <c r="O12" s="15">
        <f>'fnd enro'!O12</f>
        <v>0</v>
      </c>
      <c r="P12" s="15">
        <f>'fnd enro'!P12</f>
        <v>3</v>
      </c>
      <c r="Q12" s="15">
        <f>'fnd enro'!R12</f>
        <v>3</v>
      </c>
      <c r="R12" s="16">
        <f t="shared" si="6"/>
        <v>1</v>
      </c>
      <c r="S12" s="15">
        <f>VALUE('fnd enro'!Q12)</f>
        <v>6</v>
      </c>
      <c r="T12" s="2"/>
      <c r="U12" s="1">
        <f>(($D12*'fnd base rates'!C$107)
+($E12*'fnd base rates'!C$108)
+($F12*'fnd base rates'!C$109)
+($G12*'fnd base rates'!C$110)
+($H12*'fnd base rates'!C$111)
+($I12*'fnd base rates'!C$112)
+($J12*'fnd base rates'!C$113)
+($K12*'fnd base rates'!C$114)
+($M12*'fnd base rates'!C$116)
+($N12*'fnd base rates'!C$117)
+($O12*'fnd base rates'!C$118)
+($P12*VLOOKUP($S12+12,rate_basefnd,3)))
*$R12</f>
        <v>1719.2468790000003</v>
      </c>
      <c r="V12" s="1">
        <f>(($D12*'fnd base rates'!D$107)
+($E12*'fnd base rates'!D$108)
+($F12*'fnd base rates'!D$109)
+($G12*'fnd base rates'!D$110)
+($H12*'fnd base rates'!D$111)
+($I12*'fnd base rates'!D$112)
+($J12*'fnd base rates'!D$113)
+($K12*'fnd base rates'!D$114)
+($M12*'fnd base rates'!D$116)
+($N12*'fnd base rates'!D$117)
+($O12*'fnd base rates'!D$118)
+($P12*VLOOKUP($S12+12,rate_basefnd,4)))
*$R12</f>
        <v>3057.18</v>
      </c>
      <c r="W12" s="1">
        <f>(($D12*'fnd base rates'!E$107)
+($E12*'fnd base rates'!E$108)
+($F12*'fnd base rates'!E$109)
+($G12*'fnd base rates'!E$110)
+($H12*'fnd base rates'!E$111)
+($I12*'fnd base rates'!E$112)
+($J12*'fnd base rates'!E$113)
+($K12*'fnd base rates'!E$114)
+($M12*'fnd base rates'!E$116)
+($N12*'fnd base rates'!E$117)
+($O12*'fnd base rates'!E$118)
+($P12*VLOOKUP($S12+12,rate_basefnd,5)))
*$R12</f>
        <v>19131.775776999999</v>
      </c>
      <c r="X12" s="1">
        <f>(($D12*'fnd base rates'!F$107)
+($E12*'fnd base rates'!F$108)
+($F12*'fnd base rates'!F$109)
+($G12*'fnd base rates'!F$110)
+($H12*'fnd base rates'!F$111)
+($I12*'fnd base rates'!F$112)
+($J12*'fnd base rates'!F$113)
+($K12*'fnd base rates'!F$114)
+($M12*'fnd base rates'!F$116)
+($N12*'fnd base rates'!F$117)
+($O12*'fnd base rates'!F$118)
+($P12*VLOOKUP($S12+12,rate_basefnd,6)))
*$R12</f>
        <v>3332.2051459999998</v>
      </c>
      <c r="Y12" s="1">
        <f>(($D12*'fnd base rates'!G$107)
+($E12*'fnd base rates'!G$108)
+($F12*'fnd base rates'!G$109)
+($G12*'fnd base rates'!G$110)
+($H12*'fnd base rates'!G$111)
+($I12*'fnd base rates'!G$112)
+($J12*'fnd base rates'!G$113)
+($K12*'fnd base rates'!G$114)
+($M12*'fnd base rates'!G$116)
+($N12*'fnd base rates'!G$117)
+($O12*'fnd base rates'!G$118)
+($P12*VLOOKUP($S12+12,rate_basefnd,7)))
*$R12</f>
        <v>868.518417</v>
      </c>
      <c r="Z12" s="1">
        <f>(($D12*'fnd base rates'!H$107)
+($E12*'fnd base rates'!H$108)
+($F12*'fnd base rates'!H$109)
+($G12*'fnd base rates'!H$110)
+($H12*'fnd base rates'!H$111)
+($I12*'fnd base rates'!H$112)
+($J12*'fnd base rates'!H$113)
+($K12*'fnd base rates'!H$114)
+($M12*'fnd base rates'!H$116)
+($N12*'fnd base rates'!H$117)
+($O12*'fnd base rates'!H$118)
+($P12*VLOOKUP($S12+12,rate_basefnd,8)))</f>
        <v>1564.8216300000001</v>
      </c>
      <c r="AA12" s="1">
        <f>(($D12*'fnd base rates'!I$107)
+($E12*'fnd base rates'!I$108)
+($F12*'fnd base rates'!I$109)
+($G12*'fnd base rates'!I$110)
+($H12*'fnd base rates'!I$111)
+($I12*'fnd base rates'!I$112)
+($J12*'fnd base rates'!I$113)
+($K12*'fnd base rates'!I$114)
+($M12*'fnd base rates'!I$116)
+($N12*'fnd base rates'!I$117)
+($O12*'fnd base rates'!I$118)
+($P12*VLOOKUP($S12+12,rate_basefnd,9)))
*$R12</f>
        <v>1213.8200000000002</v>
      </c>
      <c r="AB12" s="1">
        <f>(($D12*'fnd base rates'!J$107)
+($E12*'fnd base rates'!J$108)
+($F12*'fnd base rates'!J$109)
+($G12*'fnd base rates'!J$110)
+($H12*'fnd base rates'!J$111)
+($I12*'fnd base rates'!J$112)
+($J12*'fnd base rates'!J$113)
+($K12*'fnd base rates'!J$114)
+($M12*'fnd base rates'!J$116)
+($N12*'fnd base rates'!J$117)
+($O12*'fnd base rates'!J$118)
+($P12*VLOOKUP($S12+12,rate_basefnd,10)))
*$R12</f>
        <v>2297.6999999999998</v>
      </c>
      <c r="AC12" s="1">
        <f>(($D12*'fnd base rates'!K$107)
+($E12*'fnd base rates'!K$108)
+($F12*'fnd base rates'!K$109)
+($G12*'fnd base rates'!K$110)
+($H12*'fnd base rates'!K$111)
+($I12*'fnd base rates'!K$112)
+($J12*'fnd base rates'!K$113)
+($K12*'fnd base rates'!K$114)
+($M12*'fnd base rates'!K$116)
+($N12*'fnd base rates'!K$117)
+($O12*'fnd base rates'!K$118)
+($P12*VLOOKUP($S12+12,rate_basefnd,11)))
*$R12</f>
        <v>3234.1020330000001</v>
      </c>
      <c r="AD12" s="1">
        <f>(($D12*'fnd base rates'!L$107)
+($E12*'fnd base rates'!L$108)
+($F12*'fnd base rates'!L$109)
+($G12*'fnd base rates'!L$110)
+($H12*'fnd base rates'!L$111)
+($I12*'fnd base rates'!L$112)
+($J12*'fnd base rates'!L$113)
+($K12*'fnd base rates'!L$114)
+($M12*'fnd base rates'!L$116)
+($N12*'fnd base rates'!L$117)
+($O12*'fnd base rates'!L$118)
+($P12*VLOOKUP($S12+12,rate_basefnd,12)))</f>
        <v>5317.8502180000005</v>
      </c>
      <c r="AE12" s="1">
        <f>(($D12*'fnd base rates'!M$107)
+($E12*'fnd base rates'!M$108)
+($F12*'fnd base rates'!M$109)
+($G12*'fnd base rates'!M$110)
+($H12*'fnd base rates'!M$111)
+($I12*'fnd base rates'!M$112)
+($J12*'fnd base rates'!M$113)
+($K12*'fnd base rates'!M$114)
+($M12*'fnd base rates'!M$116)
+($N12*'fnd base rates'!M$117)
+($O12*'fnd base rates'!M$118)
+($P12*VLOOKUP($S12+12,rate_basefnd,13)))</f>
        <v>0</v>
      </c>
      <c r="AF12" s="4">
        <f t="shared" si="7"/>
        <v>41737.220099999999</v>
      </c>
      <c r="AH12" s="4">
        <f t="shared" si="8"/>
        <v>409201094</v>
      </c>
      <c r="AI12" s="4" t="str">
        <f t="shared" si="9"/>
        <v>409</v>
      </c>
      <c r="AJ12" s="2" t="str">
        <f t="shared" si="10"/>
        <v>201</v>
      </c>
      <c r="AK12" s="2" t="str">
        <f t="shared" si="11"/>
        <v>094</v>
      </c>
      <c r="AL12" s="4">
        <f t="shared" si="12"/>
        <v>1</v>
      </c>
      <c r="AM12" s="4">
        <f t="shared" si="4"/>
        <v>3</v>
      </c>
      <c r="AN12" s="4">
        <f t="shared" si="13"/>
        <v>41737.220099999999</v>
      </c>
      <c r="AO12" s="4">
        <f t="shared" si="14"/>
        <v>13912</v>
      </c>
      <c r="AP12" s="4">
        <f t="shared" si="15"/>
        <v>0</v>
      </c>
      <c r="AQ12" s="4">
        <v>13912</v>
      </c>
      <c r="AW12" s="4">
        <v>13877</v>
      </c>
      <c r="AX12" s="5">
        <f t="shared" si="16"/>
        <v>35</v>
      </c>
      <c r="AY12" s="4">
        <v>13912</v>
      </c>
      <c r="AZ12" s="5"/>
      <c r="BB12" s="5">
        <f t="shared" ref="BB12" si="18">BC12-BA12</f>
        <v>0</v>
      </c>
    </row>
    <row r="13" spans="1:55" s="4" customFormat="1">
      <c r="A13" s="278">
        <v>409</v>
      </c>
      <c r="B13" s="2">
        <v>409201201</v>
      </c>
      <c r="C13" s="10" t="s">
        <v>622</v>
      </c>
      <c r="D13" s="15">
        <f>'fnd enro'!D13</f>
        <v>0</v>
      </c>
      <c r="E13" s="15">
        <f>'fnd enro'!E13</f>
        <v>0</v>
      </c>
      <c r="F13" s="15">
        <f>'fnd enro'!F13</f>
        <v>100</v>
      </c>
      <c r="G13" s="15">
        <f>'fnd enro'!G13</f>
        <v>403</v>
      </c>
      <c r="H13" s="15">
        <f>'fnd enro'!H13</f>
        <v>285</v>
      </c>
      <c r="I13" s="15">
        <f>'fnd enro'!I13</f>
        <v>0</v>
      </c>
      <c r="J13" s="15">
        <f>'fnd enro'!J13</f>
        <v>0</v>
      </c>
      <c r="K13" s="16">
        <f>'fnd enro'!K13</f>
        <v>30.180399999999999</v>
      </c>
      <c r="L13" s="15">
        <f>'fnd enro'!L13</f>
        <v>0</v>
      </c>
      <c r="M13" s="15">
        <f>'fnd enro'!M13</f>
        <v>209</v>
      </c>
      <c r="N13" s="15">
        <f>'fnd enro'!N13</f>
        <v>39</v>
      </c>
      <c r="O13" s="15">
        <f>'fnd enro'!O13</f>
        <v>0</v>
      </c>
      <c r="P13" s="15">
        <f>'fnd enro'!P13</f>
        <v>622</v>
      </c>
      <c r="Q13" s="15">
        <f>'fnd enro'!R13</f>
        <v>788</v>
      </c>
      <c r="R13" s="16">
        <f t="shared" si="6"/>
        <v>1</v>
      </c>
      <c r="S13" s="15">
        <f>VALUE('fnd enro'!Q13)</f>
        <v>11</v>
      </c>
      <c r="T13" s="2"/>
      <c r="U13" s="1">
        <f>(($D13*'fnd base rates'!C$107)
+($E13*'fnd base rates'!C$108)
+($F13*'fnd base rates'!C$109)
+($G13*'fnd base rates'!C$110)
+($H13*'fnd base rates'!C$111)
+($I13*'fnd base rates'!C$112)
+($J13*'fnd base rates'!C$113)
+($K13*'fnd base rates'!C$114)
+($M13*'fnd base rates'!C$116)
+($N13*'fnd base rates'!C$117)
+($O13*'fnd base rates'!C$118)
+($P13*VLOOKUP($S13+12,rate_basefnd,3)))
*$R13</f>
        <v>472545.86688400002</v>
      </c>
      <c r="V13" s="1">
        <f>(($D13*'fnd base rates'!D$107)
+($E13*'fnd base rates'!D$108)
+($F13*'fnd base rates'!D$109)
+($G13*'fnd base rates'!D$110)
+($H13*'fnd base rates'!D$111)
+($I13*'fnd base rates'!D$112)
+($J13*'fnd base rates'!D$113)
+($K13*'fnd base rates'!D$114)
+($M13*'fnd base rates'!D$116)
+($N13*'fnd base rates'!D$117)
+($O13*'fnd base rates'!D$118)
+($P13*VLOOKUP($S13+12,rate_basefnd,4)))
*$R13</f>
        <v>831337.57</v>
      </c>
      <c r="W13" s="1">
        <f>(($D13*'fnd base rates'!E$107)
+($E13*'fnd base rates'!E$108)
+($F13*'fnd base rates'!E$109)
+($G13*'fnd base rates'!E$110)
+($H13*'fnd base rates'!E$111)
+($I13*'fnd base rates'!E$112)
+($J13*'fnd base rates'!E$113)
+($K13*'fnd base rates'!E$114)
+($M13*'fnd base rates'!E$116)
+($N13*'fnd base rates'!E$117)
+($O13*'fnd base rates'!E$118)
+($P13*VLOOKUP($S13+12,rate_basefnd,5)))
*$R13</f>
        <v>5177960.8740919996</v>
      </c>
      <c r="X13" s="1">
        <f>(($D13*'fnd base rates'!F$107)
+($E13*'fnd base rates'!F$108)
+($F13*'fnd base rates'!F$109)
+($G13*'fnd base rates'!F$110)
+($H13*'fnd base rates'!F$111)
+($I13*'fnd base rates'!F$112)
+($J13*'fnd base rates'!F$113)
+($K13*'fnd base rates'!F$114)
+($M13*'fnd base rates'!F$116)
+($N13*'fnd base rates'!F$117)
+($O13*'fnd base rates'!F$118)
+($P13*VLOOKUP($S13+12,rate_basefnd,6)))
*$R13</f>
        <v>911436.70501600008</v>
      </c>
      <c r="Y13" s="1">
        <f>(($D13*'fnd base rates'!G$107)
+($E13*'fnd base rates'!G$108)
+($F13*'fnd base rates'!G$109)
+($G13*'fnd base rates'!G$110)
+($H13*'fnd base rates'!G$111)
+($I13*'fnd base rates'!G$112)
+($J13*'fnd base rates'!G$113)
+($K13*'fnd base rates'!G$114)
+($M13*'fnd base rates'!G$116)
+($N13*'fnd base rates'!G$117)
+($O13*'fnd base rates'!G$118)
+($P13*VLOOKUP($S13+12,rate_basefnd,7)))
*$R13</f>
        <v>233986.55753200001</v>
      </c>
      <c r="Z13" s="1">
        <f>(($D13*'fnd base rates'!H$107)
+($E13*'fnd base rates'!H$108)
+($F13*'fnd base rates'!H$109)
+($G13*'fnd base rates'!H$110)
+($H13*'fnd base rates'!H$111)
+($I13*'fnd base rates'!H$112)
+($J13*'fnd base rates'!H$113)
+($K13*'fnd base rates'!H$114)
+($M13*'fnd base rates'!H$116)
+($N13*'fnd base rates'!H$117)
+($O13*'fnd base rates'!H$118)
+($P13*VLOOKUP($S13+12,rate_basefnd,8)))</f>
        <v>439748.4814799999</v>
      </c>
      <c r="AA13" s="1">
        <f>(($D13*'fnd base rates'!I$107)
+($E13*'fnd base rates'!I$108)
+($F13*'fnd base rates'!I$109)
+($G13*'fnd base rates'!I$110)
+($H13*'fnd base rates'!I$111)
+($I13*'fnd base rates'!I$112)
+($J13*'fnd base rates'!I$113)
+($K13*'fnd base rates'!I$114)
+($M13*'fnd base rates'!I$116)
+($N13*'fnd base rates'!I$117)
+($O13*'fnd base rates'!I$118)
+($P13*VLOOKUP($S13+12,rate_basefnd,9)))
*$R13</f>
        <v>332911.96000000008</v>
      </c>
      <c r="AB13" s="1">
        <f>(($D13*'fnd base rates'!J$107)
+($E13*'fnd base rates'!J$108)
+($F13*'fnd base rates'!J$109)
+($G13*'fnd base rates'!J$110)
+($H13*'fnd base rates'!J$111)
+($I13*'fnd base rates'!J$112)
+($J13*'fnd base rates'!J$113)
+($K13*'fnd base rates'!J$114)
+($M13*'fnd base rates'!J$116)
+($N13*'fnd base rates'!J$117)
+($O13*'fnd base rates'!J$118)
+($P13*VLOOKUP($S13+12,rate_basefnd,10)))
*$R13</f>
        <v>579474.30000000005</v>
      </c>
      <c r="AC13" s="1">
        <f>(($D13*'fnd base rates'!K$107)
+($E13*'fnd base rates'!K$108)
+($F13*'fnd base rates'!K$109)
+($G13*'fnd base rates'!K$110)
+($H13*'fnd base rates'!K$111)
+($I13*'fnd base rates'!K$112)
+($J13*'fnd base rates'!K$113)
+($K13*'fnd base rates'!K$114)
+($M13*'fnd base rates'!K$116)
+($N13*'fnd base rates'!K$117)
+($O13*'fnd base rates'!K$118)
+($P13*VLOOKUP($S13+12,rate_basefnd,11)))
*$R13</f>
        <v>922492.25066800008</v>
      </c>
      <c r="AD13" s="1">
        <f>(($D13*'fnd base rates'!L$107)
+($E13*'fnd base rates'!L$108)
+($F13*'fnd base rates'!L$109)
+($G13*'fnd base rates'!L$110)
+($H13*'fnd base rates'!L$111)
+($I13*'fnd base rates'!L$112)
+($J13*'fnd base rates'!L$113)
+($K13*'fnd base rates'!L$114)
+($M13*'fnd base rates'!L$116)
+($N13*'fnd base rates'!L$117)
+($O13*'fnd base rates'!L$118)
+($P13*VLOOKUP($S13+12,rate_basefnd,12)))</f>
        <v>1442292.7439279999</v>
      </c>
      <c r="AE13" s="1">
        <f>(($D13*'fnd base rates'!M$107)
+($E13*'fnd base rates'!M$108)
+($F13*'fnd base rates'!M$109)
+($G13*'fnd base rates'!M$110)
+($H13*'fnd base rates'!M$111)
+($I13*'fnd base rates'!M$112)
+($J13*'fnd base rates'!M$113)
+($K13*'fnd base rates'!M$114)
+($M13*'fnd base rates'!M$116)
+($N13*'fnd base rates'!M$117)
+($O13*'fnd base rates'!M$118)
+($P13*VLOOKUP($S13+12,rate_basefnd,13)))</f>
        <v>0</v>
      </c>
      <c r="AF13" s="4">
        <f t="shared" si="7"/>
        <v>11344187.309600001</v>
      </c>
      <c r="AH13" s="4">
        <f t="shared" si="8"/>
        <v>409201201</v>
      </c>
      <c r="AI13" s="4" t="str">
        <f t="shared" si="9"/>
        <v>409</v>
      </c>
      <c r="AJ13" s="2" t="str">
        <f t="shared" si="10"/>
        <v>201</v>
      </c>
      <c r="AK13" s="2" t="str">
        <f t="shared" si="11"/>
        <v>201</v>
      </c>
      <c r="AL13" s="4">
        <f t="shared" si="12"/>
        <v>1</v>
      </c>
      <c r="AM13" s="4">
        <f t="shared" si="4"/>
        <v>788</v>
      </c>
      <c r="AN13" s="4">
        <f t="shared" si="13"/>
        <v>11344187.309600001</v>
      </c>
      <c r="AO13" s="4">
        <f t="shared" si="14"/>
        <v>14396</v>
      </c>
      <c r="AP13" s="4">
        <f t="shared" si="15"/>
        <v>0</v>
      </c>
      <c r="AQ13" s="4">
        <v>14396</v>
      </c>
      <c r="AW13" s="4">
        <v>14312</v>
      </c>
      <c r="AX13" s="5">
        <f t="shared" si="16"/>
        <v>84</v>
      </c>
      <c r="AY13" s="4">
        <v>14396</v>
      </c>
      <c r="AZ13" s="5"/>
      <c r="BB13" s="5">
        <f t="shared" ref="BB13" si="19">BC13-BA13</f>
        <v>0</v>
      </c>
    </row>
    <row r="14" spans="1:55" s="4" customFormat="1">
      <c r="A14" s="278">
        <v>409</v>
      </c>
      <c r="B14" s="2">
        <v>409201293</v>
      </c>
      <c r="C14" s="10" t="s">
        <v>622</v>
      </c>
      <c r="D14" s="15">
        <f>'fnd enro'!D14</f>
        <v>0</v>
      </c>
      <c r="E14" s="15">
        <f>'fnd enro'!E14</f>
        <v>0</v>
      </c>
      <c r="F14" s="15">
        <f>'fnd enro'!F14</f>
        <v>0</v>
      </c>
      <c r="G14" s="15">
        <f>'fnd enro'!G14</f>
        <v>1</v>
      </c>
      <c r="H14" s="15">
        <f>'fnd enro'!H14</f>
        <v>0</v>
      </c>
      <c r="I14" s="15">
        <f>'fnd enro'!I14</f>
        <v>0</v>
      </c>
      <c r="J14" s="15">
        <f>'fnd enro'!J14</f>
        <v>0</v>
      </c>
      <c r="K14" s="16">
        <f>'fnd enro'!K14</f>
        <v>3.8300000000000001E-2</v>
      </c>
      <c r="L14" s="15">
        <f>'fnd enro'!L14</f>
        <v>0</v>
      </c>
      <c r="M14" s="15">
        <f>'fnd enro'!M14</f>
        <v>0</v>
      </c>
      <c r="N14" s="15">
        <f>'fnd enro'!N14</f>
        <v>0</v>
      </c>
      <c r="O14" s="15">
        <f>'fnd enro'!O14</f>
        <v>0</v>
      </c>
      <c r="P14" s="15">
        <f>'fnd enro'!P14</f>
        <v>1</v>
      </c>
      <c r="Q14" s="15">
        <f>'fnd enro'!R14</f>
        <v>1</v>
      </c>
      <c r="R14" s="16">
        <f t="shared" si="6"/>
        <v>1</v>
      </c>
      <c r="S14" s="15">
        <f>VALUE('fnd enro'!Q14)</f>
        <v>10</v>
      </c>
      <c r="T14" s="2"/>
      <c r="U14" s="1">
        <f>(($D14*'fnd base rates'!C$107)
+($E14*'fnd base rates'!C$108)
+($F14*'fnd base rates'!C$109)
+($G14*'fnd base rates'!C$110)
+($H14*'fnd base rates'!C$111)
+($I14*'fnd base rates'!C$112)
+($J14*'fnd base rates'!C$113)
+($K14*'fnd base rates'!C$114)
+($M14*'fnd base rates'!C$116)
+($N14*'fnd base rates'!C$117)
+($O14*'fnd base rates'!C$118)
+($P14*VLOOKUP($S14+12,rate_basefnd,3)))
*$R14</f>
        <v>582.69229299999995</v>
      </c>
      <c r="V14" s="1">
        <f>(($D14*'fnd base rates'!D$107)
+($E14*'fnd base rates'!D$108)
+($F14*'fnd base rates'!D$109)
+($G14*'fnd base rates'!D$110)
+($H14*'fnd base rates'!D$111)
+($I14*'fnd base rates'!D$112)
+($J14*'fnd base rates'!D$113)
+($K14*'fnd base rates'!D$114)
+($M14*'fnd base rates'!D$116)
+($N14*'fnd base rates'!D$117)
+($O14*'fnd base rates'!D$118)
+($P14*VLOOKUP($S14+12,rate_basefnd,4)))
*$R14</f>
        <v>1064.5899999999999</v>
      </c>
      <c r="W14" s="1">
        <f>(($D14*'fnd base rates'!E$107)
+($E14*'fnd base rates'!E$108)
+($F14*'fnd base rates'!E$109)
+($G14*'fnd base rates'!E$110)
+($H14*'fnd base rates'!E$111)
+($I14*'fnd base rates'!E$112)
+($J14*'fnd base rates'!E$113)
+($K14*'fnd base rates'!E$114)
+($M14*'fnd base rates'!E$116)
+($N14*'fnd base rates'!E$117)
+($O14*'fnd base rates'!E$118)
+($P14*VLOOKUP($S14+12,rate_basefnd,5)))
*$R14</f>
        <v>6956.0052589999996</v>
      </c>
      <c r="X14" s="1">
        <f>(($D14*'fnd base rates'!F$107)
+($E14*'fnd base rates'!F$108)
+($F14*'fnd base rates'!F$109)
+($G14*'fnd base rates'!F$110)
+($H14*'fnd base rates'!F$111)
+($I14*'fnd base rates'!F$112)
+($J14*'fnd base rates'!F$113)
+($K14*'fnd base rates'!F$114)
+($M14*'fnd base rates'!F$116)
+($N14*'fnd base rates'!F$117)
+($O14*'fnd base rates'!F$118)
+($P14*VLOOKUP($S14+12,rate_basefnd,6)))
*$R14</f>
        <v>1191.1383820000001</v>
      </c>
      <c r="Y14" s="1">
        <f>(($D14*'fnd base rates'!G$107)
+($E14*'fnd base rates'!G$108)
+($F14*'fnd base rates'!G$109)
+($G14*'fnd base rates'!G$110)
+($H14*'fnd base rates'!G$111)
+($I14*'fnd base rates'!G$112)
+($J14*'fnd base rates'!G$113)
+($K14*'fnd base rates'!G$114)
+($M14*'fnd base rates'!G$116)
+($N14*'fnd base rates'!G$117)
+($O14*'fnd base rates'!G$118)
+($P14*VLOOKUP($S14+12,rate_basefnd,7)))
*$R14</f>
        <v>307.35613899999998</v>
      </c>
      <c r="Z14" s="1">
        <f>(($D14*'fnd base rates'!H$107)
+($E14*'fnd base rates'!H$108)
+($F14*'fnd base rates'!H$109)
+($G14*'fnd base rates'!H$110)
+($H14*'fnd base rates'!H$111)
+($I14*'fnd base rates'!H$112)
+($J14*'fnd base rates'!H$113)
+($K14*'fnd base rates'!H$114)
+($M14*'fnd base rates'!H$116)
+($N14*'fnd base rates'!H$117)
+($O14*'fnd base rates'!H$118)
+($P14*VLOOKUP($S14+12,rate_basefnd,8)))</f>
        <v>524.91720999999995</v>
      </c>
      <c r="AA14" s="1">
        <f>(($D14*'fnd base rates'!I$107)
+($E14*'fnd base rates'!I$108)
+($F14*'fnd base rates'!I$109)
+($G14*'fnd base rates'!I$110)
+($H14*'fnd base rates'!I$111)
+($I14*'fnd base rates'!I$112)
+($J14*'fnd base rates'!I$113)
+($K14*'fnd base rates'!I$114)
+($M14*'fnd base rates'!I$116)
+($N14*'fnd base rates'!I$117)
+($O14*'fnd base rates'!I$118)
+($P14*VLOOKUP($S14+12,rate_basefnd,9)))
*$R14</f>
        <v>400.14</v>
      </c>
      <c r="AB14" s="1">
        <f>(($D14*'fnd base rates'!J$107)
+($E14*'fnd base rates'!J$108)
+($F14*'fnd base rates'!J$109)
+($G14*'fnd base rates'!J$110)
+($H14*'fnd base rates'!J$111)
+($I14*'fnd base rates'!J$112)
+($J14*'fnd base rates'!J$113)
+($K14*'fnd base rates'!J$114)
+($M14*'fnd base rates'!J$116)
+($N14*'fnd base rates'!J$117)
+($O14*'fnd base rates'!J$118)
+($P14*VLOOKUP($S14+12,rate_basefnd,10)))
*$R14</f>
        <v>828.64</v>
      </c>
      <c r="AC14" s="1">
        <f>(($D14*'fnd base rates'!K$107)
+($E14*'fnd base rates'!K$108)
+($F14*'fnd base rates'!K$109)
+($G14*'fnd base rates'!K$110)
+($H14*'fnd base rates'!K$111)
+($I14*'fnd base rates'!K$112)
+($J14*'fnd base rates'!K$113)
+($K14*'fnd base rates'!K$114)
+($M14*'fnd base rates'!K$116)
+($N14*'fnd base rates'!K$117)
+($O14*'fnd base rates'!K$118)
+($P14*VLOOKUP($S14+12,rate_basefnd,11)))
*$R14</f>
        <v>1051.8940110000001</v>
      </c>
      <c r="AD14" s="1">
        <f>(($D14*'fnd base rates'!L$107)
+($E14*'fnd base rates'!L$108)
+($F14*'fnd base rates'!L$109)
+($G14*'fnd base rates'!L$110)
+($H14*'fnd base rates'!L$111)
+($I14*'fnd base rates'!L$112)
+($J14*'fnd base rates'!L$113)
+($K14*'fnd base rates'!L$114)
+($M14*'fnd base rates'!L$116)
+($N14*'fnd base rates'!L$117)
+($O14*'fnd base rates'!L$118)
+($P14*VLOOKUP($S14+12,rate_basefnd,12)))</f>
        <v>1828.523406</v>
      </c>
      <c r="AE14" s="1">
        <f>(($D14*'fnd base rates'!M$107)
+($E14*'fnd base rates'!M$108)
+($F14*'fnd base rates'!M$109)
+($G14*'fnd base rates'!M$110)
+($H14*'fnd base rates'!M$111)
+($I14*'fnd base rates'!M$112)
+($J14*'fnd base rates'!M$113)
+($K14*'fnd base rates'!M$114)
+($M14*'fnd base rates'!M$116)
+($N14*'fnd base rates'!M$117)
+($O14*'fnd base rates'!M$118)
+($P14*VLOOKUP($S14+12,rate_basefnd,13)))</f>
        <v>0</v>
      </c>
      <c r="AF14" s="4">
        <f t="shared" si="7"/>
        <v>14735.896699999998</v>
      </c>
      <c r="AH14" s="4">
        <f t="shared" si="8"/>
        <v>409201293</v>
      </c>
      <c r="AI14" s="4" t="str">
        <f t="shared" si="9"/>
        <v>409</v>
      </c>
      <c r="AJ14" s="2" t="str">
        <f t="shared" si="10"/>
        <v>201</v>
      </c>
      <c r="AK14" s="2" t="str">
        <f t="shared" si="11"/>
        <v>293</v>
      </c>
      <c r="AL14" s="4">
        <f t="shared" si="12"/>
        <v>1</v>
      </c>
      <c r="AM14" s="4">
        <f t="shared" si="4"/>
        <v>1</v>
      </c>
      <c r="AN14" s="4">
        <f t="shared" si="13"/>
        <v>14735.896699999998</v>
      </c>
      <c r="AO14" s="4">
        <f t="shared" si="14"/>
        <v>14736</v>
      </c>
      <c r="AP14" s="4">
        <f t="shared" si="15"/>
        <v>0</v>
      </c>
      <c r="AQ14" s="4">
        <v>14736</v>
      </c>
      <c r="AW14" s="4">
        <v>14658</v>
      </c>
      <c r="AX14" s="5">
        <f t="shared" si="16"/>
        <v>78</v>
      </c>
      <c r="AY14" s="4">
        <v>14736</v>
      </c>
      <c r="AZ14" s="5"/>
      <c r="BB14" s="5">
        <f t="shared" ref="BB14" si="20">BC14-BA14</f>
        <v>0</v>
      </c>
    </row>
    <row r="15" spans="1:55" s="4" customFormat="1">
      <c r="A15" s="278">
        <v>409</v>
      </c>
      <c r="B15" s="2">
        <v>409201331</v>
      </c>
      <c r="C15" s="10" t="s">
        <v>622</v>
      </c>
      <c r="D15" s="15">
        <f>'fnd enro'!D15</f>
        <v>0</v>
      </c>
      <c r="E15" s="15">
        <f>'fnd enro'!E15</f>
        <v>0</v>
      </c>
      <c r="F15" s="15">
        <f>'fnd enro'!F15</f>
        <v>0</v>
      </c>
      <c r="G15" s="15">
        <f>'fnd enro'!G15</f>
        <v>1</v>
      </c>
      <c r="H15" s="15">
        <f>'fnd enro'!H15</f>
        <v>1</v>
      </c>
      <c r="I15" s="15">
        <f>'fnd enro'!I15</f>
        <v>0</v>
      </c>
      <c r="J15" s="15">
        <f>'fnd enro'!J15</f>
        <v>0</v>
      </c>
      <c r="K15" s="16">
        <f>'fnd enro'!K15</f>
        <v>7.6600000000000001E-2</v>
      </c>
      <c r="L15" s="15">
        <f>'fnd enro'!L15</f>
        <v>0</v>
      </c>
      <c r="M15" s="15">
        <f>'fnd enro'!M15</f>
        <v>0</v>
      </c>
      <c r="N15" s="15">
        <f>'fnd enro'!N15</f>
        <v>0</v>
      </c>
      <c r="O15" s="15">
        <f>'fnd enro'!O15</f>
        <v>0</v>
      </c>
      <c r="P15" s="15">
        <f>'fnd enro'!P15</f>
        <v>0</v>
      </c>
      <c r="Q15" s="15">
        <f>'fnd enro'!R15</f>
        <v>2</v>
      </c>
      <c r="R15" s="16">
        <f t="shared" si="6"/>
        <v>1</v>
      </c>
      <c r="S15" s="15">
        <f>VALUE('fnd enro'!Q15)</f>
        <v>6</v>
      </c>
      <c r="T15" s="2"/>
      <c r="U15" s="1">
        <f>(($D15*'fnd base rates'!C$107)
+($E15*'fnd base rates'!C$108)
+($F15*'fnd base rates'!C$109)
+($G15*'fnd base rates'!C$110)
+($H15*'fnd base rates'!C$111)
+($I15*'fnd base rates'!C$112)
+($J15*'fnd base rates'!C$113)
+($K15*'fnd base rates'!C$114)
+($M15*'fnd base rates'!C$116)
+($N15*'fnd base rates'!C$117)
+($O15*'fnd base rates'!C$118)
+($P15*VLOOKUP($S15+12,rate_basefnd,3)))
*$R15</f>
        <v>1025.044586</v>
      </c>
      <c r="V15" s="1">
        <f>(($D15*'fnd base rates'!D$107)
+($E15*'fnd base rates'!D$108)
+($F15*'fnd base rates'!D$109)
+($G15*'fnd base rates'!D$110)
+($H15*'fnd base rates'!D$111)
+($I15*'fnd base rates'!D$112)
+($J15*'fnd base rates'!D$113)
+($K15*'fnd base rates'!D$114)
+($M15*'fnd base rates'!D$116)
+($N15*'fnd base rates'!D$117)
+($O15*'fnd base rates'!D$118)
+($P15*VLOOKUP($S15+12,rate_basefnd,4)))
*$R15</f>
        <v>1464.26</v>
      </c>
      <c r="W15" s="1">
        <f>(($D15*'fnd base rates'!E$107)
+($E15*'fnd base rates'!E$108)
+($F15*'fnd base rates'!E$109)
+($G15*'fnd base rates'!E$110)
+($H15*'fnd base rates'!E$111)
+($I15*'fnd base rates'!E$112)
+($J15*'fnd base rates'!E$113)
+($K15*'fnd base rates'!E$114)
+($M15*'fnd base rates'!E$116)
+($N15*'fnd base rates'!E$117)
+($O15*'fnd base rates'!E$118)
+($P15*VLOOKUP($S15+12,rate_basefnd,5)))
*$R15</f>
        <v>7018.300518</v>
      </c>
      <c r="X15" s="1">
        <f>(($D15*'fnd base rates'!F$107)
+($E15*'fnd base rates'!F$108)
+($F15*'fnd base rates'!F$109)
+($G15*'fnd base rates'!F$110)
+($H15*'fnd base rates'!F$111)
+($I15*'fnd base rates'!F$112)
+($J15*'fnd base rates'!F$113)
+($K15*'fnd base rates'!F$114)
+($M15*'fnd base rates'!F$116)
+($N15*'fnd base rates'!F$117)
+($O15*'fnd base rates'!F$118)
+($P15*VLOOKUP($S15+12,rate_basefnd,6)))
*$R15</f>
        <v>2141.0667640000001</v>
      </c>
      <c r="Y15" s="1">
        <f>(($D15*'fnd base rates'!G$107)
+($E15*'fnd base rates'!G$108)
+($F15*'fnd base rates'!G$109)
+($G15*'fnd base rates'!G$110)
+($H15*'fnd base rates'!G$111)
+($I15*'fnd base rates'!G$112)
+($J15*'fnd base rates'!G$113)
+($K15*'fnd base rates'!G$114)
+($M15*'fnd base rates'!G$116)
+($N15*'fnd base rates'!G$117)
+($O15*'fnd base rates'!G$118)
+($P15*VLOOKUP($S15+12,rate_basefnd,7)))
*$R15</f>
        <v>310.97227800000002</v>
      </c>
      <c r="Z15" s="1">
        <f>(($D15*'fnd base rates'!H$107)
+($E15*'fnd base rates'!H$108)
+($F15*'fnd base rates'!H$109)
+($G15*'fnd base rates'!H$110)
+($H15*'fnd base rates'!H$111)
+($I15*'fnd base rates'!H$112)
+($J15*'fnd base rates'!H$113)
+($K15*'fnd base rates'!H$114)
+($M15*'fnd base rates'!H$116)
+($N15*'fnd base rates'!H$117)
+($O15*'fnd base rates'!H$118)
+($P15*VLOOKUP($S15+12,rate_basefnd,8)))</f>
        <v>1001.5544199999999</v>
      </c>
      <c r="AA15" s="1">
        <f>(($D15*'fnd base rates'!I$107)
+($E15*'fnd base rates'!I$108)
+($F15*'fnd base rates'!I$109)
+($G15*'fnd base rates'!I$110)
+($H15*'fnd base rates'!I$111)
+($I15*'fnd base rates'!I$112)
+($J15*'fnd base rates'!I$113)
+($K15*'fnd base rates'!I$114)
+($M15*'fnd base rates'!I$116)
+($N15*'fnd base rates'!I$117)
+($O15*'fnd base rates'!I$118)
+($P15*VLOOKUP($S15+12,rate_basefnd,9)))
*$R15</f>
        <v>604.84</v>
      </c>
      <c r="AB15" s="1">
        <f>(($D15*'fnd base rates'!J$107)
+($E15*'fnd base rates'!J$108)
+($F15*'fnd base rates'!J$109)
+($G15*'fnd base rates'!J$110)
+($H15*'fnd base rates'!J$111)
+($I15*'fnd base rates'!J$112)
+($J15*'fnd base rates'!J$113)
+($K15*'fnd base rates'!J$114)
+($M15*'fnd base rates'!J$116)
+($N15*'fnd base rates'!J$117)
+($O15*'fnd base rates'!J$118)
+($P15*VLOOKUP($S15+12,rate_basefnd,10)))
*$R15</f>
        <v>383.86</v>
      </c>
      <c r="AC15" s="1">
        <f>(($D15*'fnd base rates'!K$107)
+($E15*'fnd base rates'!K$108)
+($F15*'fnd base rates'!K$109)
+($G15*'fnd base rates'!K$110)
+($H15*'fnd base rates'!K$111)
+($I15*'fnd base rates'!K$112)
+($J15*'fnd base rates'!K$113)
+($K15*'fnd base rates'!K$114)
+($M15*'fnd base rates'!K$116)
+($N15*'fnd base rates'!K$117)
+($O15*'fnd base rates'!K$118)
+($P15*VLOOKUP($S15+12,rate_basefnd,11)))
*$R15</f>
        <v>2182.2080220000003</v>
      </c>
      <c r="AD15" s="1">
        <f>(($D15*'fnd base rates'!L$107)
+($E15*'fnd base rates'!L$108)
+($F15*'fnd base rates'!L$109)
+($G15*'fnd base rates'!L$110)
+($H15*'fnd base rates'!L$111)
+($I15*'fnd base rates'!L$112)
+($J15*'fnd base rates'!L$113)
+($K15*'fnd base rates'!L$114)
+($M15*'fnd base rates'!L$116)
+($N15*'fnd base rates'!L$117)
+($O15*'fnd base rates'!L$118)
+($P15*VLOOKUP($S15+12,rate_basefnd,12)))</f>
        <v>2655.066812</v>
      </c>
      <c r="AE15" s="1">
        <f>(($D15*'fnd base rates'!M$107)
+($E15*'fnd base rates'!M$108)
+($F15*'fnd base rates'!M$109)
+($G15*'fnd base rates'!M$110)
+($H15*'fnd base rates'!M$111)
+($I15*'fnd base rates'!M$112)
+($J15*'fnd base rates'!M$113)
+($K15*'fnd base rates'!M$114)
+($M15*'fnd base rates'!M$116)
+($N15*'fnd base rates'!M$117)
+($O15*'fnd base rates'!M$118)
+($P15*VLOOKUP($S15+12,rate_basefnd,13)))</f>
        <v>0</v>
      </c>
      <c r="AF15" s="4">
        <f t="shared" si="7"/>
        <v>18787.173400000003</v>
      </c>
      <c r="AH15" s="4">
        <f t="shared" si="8"/>
        <v>409201331</v>
      </c>
      <c r="AI15" s="4" t="str">
        <f t="shared" si="9"/>
        <v>409</v>
      </c>
      <c r="AJ15" s="2" t="str">
        <f t="shared" si="10"/>
        <v>201</v>
      </c>
      <c r="AK15" s="2" t="str">
        <f t="shared" si="11"/>
        <v>331</v>
      </c>
      <c r="AL15" s="4">
        <f t="shared" si="12"/>
        <v>1</v>
      </c>
      <c r="AM15" s="4">
        <f t="shared" si="4"/>
        <v>2</v>
      </c>
      <c r="AN15" s="4">
        <f t="shared" si="13"/>
        <v>18787.173400000003</v>
      </c>
      <c r="AO15" s="4">
        <f t="shared" si="14"/>
        <v>9394</v>
      </c>
      <c r="AP15" s="4">
        <f t="shared" si="15"/>
        <v>0</v>
      </c>
      <c r="AQ15" s="4">
        <v>9394</v>
      </c>
      <c r="AW15" s="4">
        <v>9376</v>
      </c>
      <c r="AX15" s="5">
        <f t="shared" si="16"/>
        <v>18</v>
      </c>
      <c r="AY15" s="4">
        <v>9394</v>
      </c>
      <c r="AZ15" s="5"/>
      <c r="BB15" s="5">
        <f t="shared" ref="BB15" si="21">BC15-BA15</f>
        <v>0</v>
      </c>
    </row>
    <row r="16" spans="1:55" s="4" customFormat="1">
      <c r="A16" s="278">
        <v>410</v>
      </c>
      <c r="B16" s="2">
        <v>410035031</v>
      </c>
      <c r="C16" s="10" t="s">
        <v>241</v>
      </c>
      <c r="D16" s="15">
        <f>'fnd enro'!D16</f>
        <v>0</v>
      </c>
      <c r="E16" s="15">
        <f>'fnd enro'!E16</f>
        <v>0</v>
      </c>
      <c r="F16" s="15">
        <f>'fnd enro'!F16</f>
        <v>0</v>
      </c>
      <c r="G16" s="15">
        <f>'fnd enro'!G16</f>
        <v>0</v>
      </c>
      <c r="H16" s="15">
        <f>'fnd enro'!H16</f>
        <v>0</v>
      </c>
      <c r="I16" s="15">
        <f>'fnd enro'!I16</f>
        <v>1</v>
      </c>
      <c r="J16" s="15">
        <f>'fnd enro'!J16</f>
        <v>0</v>
      </c>
      <c r="K16" s="16">
        <f>'fnd enro'!K16</f>
        <v>3.8300000000000001E-2</v>
      </c>
      <c r="L16" s="15">
        <f>'fnd enro'!L16</f>
        <v>0</v>
      </c>
      <c r="M16" s="15">
        <f>'fnd enro'!M16</f>
        <v>0</v>
      </c>
      <c r="N16" s="15">
        <f>'fnd enro'!N16</f>
        <v>0</v>
      </c>
      <c r="O16" s="15">
        <f>'fnd enro'!O16</f>
        <v>0</v>
      </c>
      <c r="P16" s="15">
        <f>'fnd enro'!P16</f>
        <v>0</v>
      </c>
      <c r="Q16" s="15">
        <f>'fnd enro'!R16</f>
        <v>1</v>
      </c>
      <c r="R16" s="16">
        <f t="shared" si="6"/>
        <v>1.085</v>
      </c>
      <c r="S16" s="15">
        <f>VALUE('fnd enro'!Q16)</f>
        <v>4</v>
      </c>
      <c r="T16" s="2"/>
      <c r="U16" s="1">
        <f>(($D16*'fnd base rates'!C$107)
+($E16*'fnd base rates'!C$108)
+($F16*'fnd base rates'!C$109)
+($G16*'fnd base rates'!C$110)
+($H16*'fnd base rates'!C$111)
+($I16*'fnd base rates'!C$112)
+($J16*'fnd base rates'!C$113)
+($K16*'fnd base rates'!C$114)
+($M16*'fnd base rates'!C$116)
+($N16*'fnd base rates'!C$117)
+($O16*'fnd base rates'!C$118)
+($P16*VLOOKUP($S16+12,rate_basefnd,3)))
*$R16</f>
        <v>556.08668790499996</v>
      </c>
      <c r="V16" s="1">
        <f>(($D16*'fnd base rates'!D$107)
+($E16*'fnd base rates'!D$108)
+($F16*'fnd base rates'!D$109)
+($G16*'fnd base rates'!D$110)
+($H16*'fnd base rates'!D$111)
+($I16*'fnd base rates'!D$112)
+($J16*'fnd base rates'!D$113)
+($K16*'fnd base rates'!D$114)
+($M16*'fnd base rates'!D$116)
+($N16*'fnd base rates'!D$117)
+($O16*'fnd base rates'!D$118)
+($P16*VLOOKUP($S16+12,rate_basefnd,4)))
*$R16</f>
        <v>794.36104999999998</v>
      </c>
      <c r="W16" s="1">
        <f>(($D16*'fnd base rates'!E$107)
+($E16*'fnd base rates'!E$108)
+($F16*'fnd base rates'!E$109)
+($G16*'fnd base rates'!E$110)
+($H16*'fnd base rates'!E$111)
+($I16*'fnd base rates'!E$112)
+($J16*'fnd base rates'!E$113)
+($K16*'fnd base rates'!E$114)
+($M16*'fnd base rates'!E$116)
+($N16*'fnd base rates'!E$117)
+($O16*'fnd base rates'!E$118)
+($P16*VLOOKUP($S16+12,rate_basefnd,5)))
*$R16</f>
        <v>5097.2272060149999</v>
      </c>
      <c r="X16" s="1">
        <f>(($D16*'fnd base rates'!F$107)
+($E16*'fnd base rates'!F$108)
+($F16*'fnd base rates'!F$109)
+($G16*'fnd base rates'!F$110)
+($H16*'fnd base rates'!F$111)
+($I16*'fnd base rates'!F$112)
+($J16*'fnd base rates'!F$113)
+($K16*'fnd base rates'!F$114)
+($M16*'fnd base rates'!F$116)
+($N16*'fnd base rates'!F$117)
+($O16*'fnd base rates'!F$118)
+($P16*VLOOKUP($S16+12,rate_basefnd,6)))
*$R16</f>
        <v>918.02759447000005</v>
      </c>
      <c r="Y16" s="1">
        <f>(($D16*'fnd base rates'!G$107)
+($E16*'fnd base rates'!G$108)
+($F16*'fnd base rates'!G$109)
+($G16*'fnd base rates'!G$110)
+($H16*'fnd base rates'!G$111)
+($I16*'fnd base rates'!G$112)
+($J16*'fnd base rates'!G$113)
+($K16*'fnd base rates'!G$114)
+($M16*'fnd base rates'!G$116)
+($N16*'fnd base rates'!G$117)
+($O16*'fnd base rates'!G$118)
+($P16*VLOOKUP($S16+12,rate_basefnd,7)))
*$R16</f>
        <v>170.01531081499999</v>
      </c>
      <c r="Z16" s="1">
        <f>(($D16*'fnd base rates'!H$107)
+($E16*'fnd base rates'!H$108)
+($F16*'fnd base rates'!H$109)
+($G16*'fnd base rates'!H$110)
+($H16*'fnd base rates'!H$111)
+($I16*'fnd base rates'!H$112)
+($J16*'fnd base rates'!H$113)
+($K16*'fnd base rates'!H$114)
+($M16*'fnd base rates'!H$116)
+($N16*'fnd base rates'!H$117)
+($O16*'fnd base rates'!H$118)
+($P16*VLOOKUP($S16+12,rate_basefnd,8)))</f>
        <v>792.30720999999994</v>
      </c>
      <c r="AA16" s="1">
        <f>(($D16*'fnd base rates'!I$107)
+($E16*'fnd base rates'!I$108)
+($F16*'fnd base rates'!I$109)
+($G16*'fnd base rates'!I$110)
+($H16*'fnd base rates'!I$111)
+($I16*'fnd base rates'!I$112)
+($J16*'fnd base rates'!I$113)
+($K16*'fnd base rates'!I$114)
+($M16*'fnd base rates'!I$116)
+($N16*'fnd base rates'!I$117)
+($O16*'fnd base rates'!I$118)
+($P16*VLOOKUP($S16+12,rate_basefnd,9)))
*$R16</f>
        <v>442.24600000000004</v>
      </c>
      <c r="AB16" s="1">
        <f>(($D16*'fnd base rates'!J$107)
+($E16*'fnd base rates'!J$108)
+($F16*'fnd base rates'!J$109)
+($G16*'fnd base rates'!J$110)
+($H16*'fnd base rates'!J$111)
+($I16*'fnd base rates'!J$112)
+($J16*'fnd base rates'!J$113)
+($K16*'fnd base rates'!J$114)
+($M16*'fnd base rates'!J$116)
+($N16*'fnd base rates'!J$117)
+($O16*'fnd base rates'!J$118)
+($P16*VLOOKUP($S16+12,rate_basefnd,10)))
*$R16</f>
        <v>595.70839999999998</v>
      </c>
      <c r="AC16" s="1">
        <f>(($D16*'fnd base rates'!K$107)
+($E16*'fnd base rates'!K$108)
+($F16*'fnd base rates'!K$109)
+($G16*'fnd base rates'!K$110)
+($H16*'fnd base rates'!K$111)
+($I16*'fnd base rates'!K$112)
+($J16*'fnd base rates'!K$113)
+($K16*'fnd base rates'!K$114)
+($M16*'fnd base rates'!K$116)
+($N16*'fnd base rates'!K$117)
+($O16*'fnd base rates'!K$118)
+($P16*VLOOKUP($S16+12,rate_basefnd,11)))
*$R16</f>
        <v>1193.0595019349998</v>
      </c>
      <c r="AD16" s="1">
        <f>(($D16*'fnd base rates'!L$107)
+($E16*'fnd base rates'!L$108)
+($F16*'fnd base rates'!L$109)
+($G16*'fnd base rates'!L$110)
+($H16*'fnd base rates'!L$111)
+($I16*'fnd base rates'!L$112)
+($J16*'fnd base rates'!L$113)
+($K16*'fnd base rates'!L$114)
+($M16*'fnd base rates'!L$116)
+($N16*'fnd base rates'!L$117)
+($O16*'fnd base rates'!L$118)
+($P16*VLOOKUP($S16+12,rate_basefnd,12)))</f>
        <v>1229.513406</v>
      </c>
      <c r="AE16" s="1">
        <f>(($D16*'fnd base rates'!M$107)
+($E16*'fnd base rates'!M$108)
+($F16*'fnd base rates'!M$109)
+($G16*'fnd base rates'!M$110)
+($H16*'fnd base rates'!M$111)
+($I16*'fnd base rates'!M$112)
+($J16*'fnd base rates'!M$113)
+($K16*'fnd base rates'!M$114)
+($M16*'fnd base rates'!M$116)
+($N16*'fnd base rates'!M$117)
+($O16*'fnd base rates'!M$118)
+($P16*VLOOKUP($S16+12,rate_basefnd,13)))</f>
        <v>0</v>
      </c>
      <c r="AF16" s="4">
        <f t="shared" si="7"/>
        <v>11788.552367139999</v>
      </c>
      <c r="AH16" s="4">
        <f t="shared" si="8"/>
        <v>410035031</v>
      </c>
      <c r="AI16" s="4" t="str">
        <f t="shared" si="9"/>
        <v>410</v>
      </c>
      <c r="AJ16" s="2" t="str">
        <f t="shared" si="10"/>
        <v>035</v>
      </c>
      <c r="AK16" s="2" t="str">
        <f t="shared" si="11"/>
        <v>031</v>
      </c>
      <c r="AL16" s="4">
        <f t="shared" si="12"/>
        <v>1</v>
      </c>
      <c r="AM16" s="4">
        <f t="shared" si="4"/>
        <v>1</v>
      </c>
      <c r="AN16" s="4">
        <f t="shared" si="13"/>
        <v>11788.552367139999</v>
      </c>
      <c r="AO16" s="4">
        <f t="shared" si="14"/>
        <v>11789</v>
      </c>
      <c r="AP16" s="4">
        <f t="shared" si="15"/>
        <v>0</v>
      </c>
      <c r="AQ16" s="4">
        <v>11789</v>
      </c>
      <c r="AW16" s="4">
        <v>11774</v>
      </c>
      <c r="AX16" s="5">
        <f t="shared" si="16"/>
        <v>15</v>
      </c>
      <c r="AY16" s="4">
        <v>11789</v>
      </c>
      <c r="AZ16" s="5"/>
      <c r="BB16" s="5">
        <f t="shared" ref="BB16" si="22">BC16-BA16</f>
        <v>0</v>
      </c>
    </row>
    <row r="17" spans="1:54" s="4" customFormat="1">
      <c r="A17" s="278">
        <v>410</v>
      </c>
      <c r="B17" s="2">
        <v>410035035</v>
      </c>
      <c r="C17" s="10" t="s">
        <v>241</v>
      </c>
      <c r="D17" s="15">
        <f>'fnd enro'!D17</f>
        <v>0</v>
      </c>
      <c r="E17" s="15">
        <f>'fnd enro'!E17</f>
        <v>0</v>
      </c>
      <c r="F17" s="15">
        <f>'fnd enro'!F17</f>
        <v>0</v>
      </c>
      <c r="G17" s="15">
        <f>'fnd enro'!G17</f>
        <v>86</v>
      </c>
      <c r="H17" s="15">
        <f>'fnd enro'!H17</f>
        <v>245</v>
      </c>
      <c r="I17" s="15">
        <f>'fnd enro'!I17</f>
        <v>315</v>
      </c>
      <c r="J17" s="15">
        <f>'fnd enro'!J17</f>
        <v>0</v>
      </c>
      <c r="K17" s="16">
        <f>'fnd enro'!K17</f>
        <v>24.741800000000001</v>
      </c>
      <c r="L17" s="15">
        <f>'fnd enro'!L17</f>
        <v>0</v>
      </c>
      <c r="M17" s="15">
        <f>'fnd enro'!M17</f>
        <v>14</v>
      </c>
      <c r="N17" s="15">
        <f>'fnd enro'!N17</f>
        <v>19</v>
      </c>
      <c r="O17" s="15">
        <f>'fnd enro'!O17</f>
        <v>29</v>
      </c>
      <c r="P17" s="15">
        <f>'fnd enro'!P17</f>
        <v>510</v>
      </c>
      <c r="Q17" s="15">
        <f>'fnd enro'!R17</f>
        <v>646</v>
      </c>
      <c r="R17" s="16">
        <f t="shared" si="6"/>
        <v>1.085</v>
      </c>
      <c r="S17" s="15">
        <f>VALUE('fnd enro'!Q17)</f>
        <v>11</v>
      </c>
      <c r="T17" s="2"/>
      <c r="U17" s="1">
        <f>(($D17*'fnd base rates'!C$107)
+($E17*'fnd base rates'!C$108)
+($F17*'fnd base rates'!C$109)
+($G17*'fnd base rates'!C$110)
+($H17*'fnd base rates'!C$111)
+($I17*'fnd base rates'!C$112)
+($J17*'fnd base rates'!C$113)
+($K17*'fnd base rates'!C$114)
+($M17*'fnd base rates'!C$116)
+($N17*'fnd base rates'!C$117)
+($O17*'fnd base rates'!C$118)
+($P17*VLOOKUP($S17+12,rate_basefnd,3)))
*$R17</f>
        <v>405399.26033663005</v>
      </c>
      <c r="V17" s="1">
        <f>(($D17*'fnd base rates'!D$107)
+($E17*'fnd base rates'!D$108)
+($F17*'fnd base rates'!D$109)
+($G17*'fnd base rates'!D$110)
+($H17*'fnd base rates'!D$111)
+($I17*'fnd base rates'!D$112)
+($J17*'fnd base rates'!D$113)
+($K17*'fnd base rates'!D$114)
+($M17*'fnd base rates'!D$116)
+($N17*'fnd base rates'!D$117)
+($O17*'fnd base rates'!D$118)
+($P17*VLOOKUP($S17+12,rate_basefnd,4)))
*$R17</f>
        <v>713367.01520000002</v>
      </c>
      <c r="W17" s="1">
        <f>(($D17*'fnd base rates'!E$107)
+($E17*'fnd base rates'!E$108)
+($F17*'fnd base rates'!E$109)
+($G17*'fnd base rates'!E$110)
+($H17*'fnd base rates'!E$111)
+($I17*'fnd base rates'!E$112)
+($J17*'fnd base rates'!E$113)
+($K17*'fnd base rates'!E$114)
+($M17*'fnd base rates'!E$116)
+($N17*'fnd base rates'!E$117)
+($O17*'fnd base rates'!E$118)
+($P17*VLOOKUP($S17+12,rate_basefnd,5)))
*$R17</f>
        <v>4755629.7861356903</v>
      </c>
      <c r="X17" s="1">
        <f>(($D17*'fnd base rates'!F$107)
+($E17*'fnd base rates'!F$108)
+($F17*'fnd base rates'!F$109)
+($G17*'fnd base rates'!F$110)
+($H17*'fnd base rates'!F$111)
+($I17*'fnd base rates'!F$112)
+($J17*'fnd base rates'!F$113)
+($K17*'fnd base rates'!F$114)
+($M17*'fnd base rates'!F$116)
+($N17*'fnd base rates'!F$117)
+($O17*'fnd base rates'!F$118)
+($P17*VLOOKUP($S17+12,rate_basefnd,6)))
*$R17</f>
        <v>663686.40022762003</v>
      </c>
      <c r="Y17" s="1">
        <f>(($D17*'fnd base rates'!G$107)
+($E17*'fnd base rates'!G$108)
+($F17*'fnd base rates'!G$109)
+($G17*'fnd base rates'!G$110)
+($H17*'fnd base rates'!G$111)
+($I17*'fnd base rates'!G$112)
+($J17*'fnd base rates'!G$113)
+($K17*'fnd base rates'!G$114)
+($M17*'fnd base rates'!G$116)
+($N17*'fnd base rates'!G$117)
+($O17*'fnd base rates'!G$118)
+($P17*VLOOKUP($S17+12,rate_basefnd,7)))
*$R17</f>
        <v>203138.62133649</v>
      </c>
      <c r="Z17" s="1">
        <f>(($D17*'fnd base rates'!H$107)
+($E17*'fnd base rates'!H$108)
+($F17*'fnd base rates'!H$109)
+($G17*'fnd base rates'!H$110)
+($H17*'fnd base rates'!H$111)
+($I17*'fnd base rates'!H$112)
+($J17*'fnd base rates'!H$113)
+($K17*'fnd base rates'!H$114)
+($M17*'fnd base rates'!H$116)
+($N17*'fnd base rates'!H$117)
+($O17*'fnd base rates'!H$118)
+($P17*VLOOKUP($S17+12,rate_basefnd,8)))</f>
        <v>435143.28766000003</v>
      </c>
      <c r="AA17" s="1">
        <f>(($D17*'fnd base rates'!I$107)
+($E17*'fnd base rates'!I$108)
+($F17*'fnd base rates'!I$109)
+($G17*'fnd base rates'!I$110)
+($H17*'fnd base rates'!I$111)
+($I17*'fnd base rates'!I$112)
+($J17*'fnd base rates'!I$113)
+($K17*'fnd base rates'!I$114)
+($M17*'fnd base rates'!I$116)
+($N17*'fnd base rates'!I$117)
+($O17*'fnd base rates'!I$118)
+($P17*VLOOKUP($S17+12,rate_basefnd,9)))
*$R17</f>
        <v>333231.48215000005</v>
      </c>
      <c r="AB17" s="1">
        <f>(($D17*'fnd base rates'!J$107)
+($E17*'fnd base rates'!J$108)
+($F17*'fnd base rates'!J$109)
+($G17*'fnd base rates'!J$110)
+($H17*'fnd base rates'!J$111)
+($I17*'fnd base rates'!J$112)
+($J17*'fnd base rates'!J$113)
+($K17*'fnd base rates'!J$114)
+($M17*'fnd base rates'!J$116)
+($N17*'fnd base rates'!J$117)
+($O17*'fnd base rates'!J$118)
+($P17*VLOOKUP($S17+12,rate_basefnd,10)))
*$R17</f>
        <v>655052.48584999982</v>
      </c>
      <c r="AC17" s="1">
        <f>(($D17*'fnd base rates'!K$107)
+($E17*'fnd base rates'!K$108)
+($F17*'fnd base rates'!K$109)
+($G17*'fnd base rates'!K$110)
+($H17*'fnd base rates'!K$111)
+($I17*'fnd base rates'!K$112)
+($J17*'fnd base rates'!K$113)
+($K17*'fnd base rates'!K$114)
+($M17*'fnd base rates'!K$116)
+($N17*'fnd base rates'!K$117)
+($O17*'fnd base rates'!K$118)
+($P17*VLOOKUP($S17+12,rate_basefnd,11)))
*$R17</f>
        <v>793027.40175000997</v>
      </c>
      <c r="AD17" s="1">
        <f>(($D17*'fnd base rates'!L$107)
+($E17*'fnd base rates'!L$108)
+($F17*'fnd base rates'!L$109)
+($G17*'fnd base rates'!L$110)
+($H17*'fnd base rates'!L$111)
+($I17*'fnd base rates'!L$112)
+($J17*'fnd base rates'!L$113)
+($K17*'fnd base rates'!L$114)
+($M17*'fnd base rates'!L$116)
+($N17*'fnd base rates'!L$117)
+($O17*'fnd base rates'!L$118)
+($P17*VLOOKUP($S17+12,rate_basefnd,12)))</f>
        <v>1121828.8902760001</v>
      </c>
      <c r="AE17" s="1">
        <f>(($D17*'fnd base rates'!M$107)
+($E17*'fnd base rates'!M$108)
+($F17*'fnd base rates'!M$109)
+($G17*'fnd base rates'!M$110)
+($H17*'fnd base rates'!M$111)
+($I17*'fnd base rates'!M$112)
+($J17*'fnd base rates'!M$113)
+($K17*'fnd base rates'!M$114)
+($M17*'fnd base rates'!M$116)
+($N17*'fnd base rates'!M$117)
+($O17*'fnd base rates'!M$118)
+($P17*VLOOKUP($S17+12,rate_basefnd,13)))</f>
        <v>0</v>
      </c>
      <c r="AF17" s="4">
        <f t="shared" si="7"/>
        <v>10079504.63092244</v>
      </c>
      <c r="AH17" s="4">
        <f t="shared" si="8"/>
        <v>410035035</v>
      </c>
      <c r="AI17" s="4" t="str">
        <f t="shared" si="9"/>
        <v>410</v>
      </c>
      <c r="AJ17" s="2" t="str">
        <f t="shared" si="10"/>
        <v>035</v>
      </c>
      <c r="AK17" s="2" t="str">
        <f t="shared" si="11"/>
        <v>035</v>
      </c>
      <c r="AL17" s="4">
        <f t="shared" si="12"/>
        <v>1</v>
      </c>
      <c r="AM17" s="4">
        <f t="shared" si="4"/>
        <v>646</v>
      </c>
      <c r="AN17" s="4">
        <f t="shared" si="13"/>
        <v>10079504.63092244</v>
      </c>
      <c r="AO17" s="4">
        <f t="shared" si="14"/>
        <v>15603</v>
      </c>
      <c r="AP17" s="4">
        <f t="shared" si="15"/>
        <v>0</v>
      </c>
      <c r="AQ17" s="4">
        <v>15603</v>
      </c>
      <c r="AW17" s="4">
        <v>15515</v>
      </c>
      <c r="AX17" s="5">
        <f t="shared" si="16"/>
        <v>88</v>
      </c>
      <c r="AY17" s="4">
        <v>15603</v>
      </c>
      <c r="AZ17" s="5"/>
      <c r="BB17" s="5">
        <f t="shared" ref="BB17" si="23">BC17-BA17</f>
        <v>0</v>
      </c>
    </row>
    <row r="18" spans="1:54" s="4" customFormat="1">
      <c r="A18" s="278">
        <v>410</v>
      </c>
      <c r="B18" s="2">
        <v>410035057</v>
      </c>
      <c r="C18" s="10" t="s">
        <v>241</v>
      </c>
      <c r="D18" s="15">
        <f>'fnd enro'!D18</f>
        <v>0</v>
      </c>
      <c r="E18" s="15">
        <f>'fnd enro'!E18</f>
        <v>0</v>
      </c>
      <c r="F18" s="15">
        <f>'fnd enro'!F18</f>
        <v>0</v>
      </c>
      <c r="G18" s="15">
        <f>'fnd enro'!G18</f>
        <v>26</v>
      </c>
      <c r="H18" s="15">
        <f>'fnd enro'!H18</f>
        <v>90</v>
      </c>
      <c r="I18" s="15">
        <f>'fnd enro'!I18</f>
        <v>290</v>
      </c>
      <c r="J18" s="15">
        <f>'fnd enro'!J18</f>
        <v>0</v>
      </c>
      <c r="K18" s="16">
        <f>'fnd enro'!K18</f>
        <v>15.549799999999999</v>
      </c>
      <c r="L18" s="15">
        <f>'fnd enro'!L18</f>
        <v>0</v>
      </c>
      <c r="M18" s="15">
        <f>'fnd enro'!M18</f>
        <v>4</v>
      </c>
      <c r="N18" s="15">
        <f>'fnd enro'!N18</f>
        <v>7</v>
      </c>
      <c r="O18" s="15">
        <f>'fnd enro'!O18</f>
        <v>14</v>
      </c>
      <c r="P18" s="15">
        <f>'fnd enro'!P18</f>
        <v>305</v>
      </c>
      <c r="Q18" s="15">
        <f>'fnd enro'!R18</f>
        <v>406</v>
      </c>
      <c r="R18" s="16">
        <f t="shared" si="6"/>
        <v>1.085</v>
      </c>
      <c r="S18" s="15">
        <f>VALUE('fnd enro'!Q18)</f>
        <v>12</v>
      </c>
      <c r="T18" s="2"/>
      <c r="U18" s="1">
        <f>(($D18*'fnd base rates'!C$107)
+($E18*'fnd base rates'!C$108)
+($F18*'fnd base rates'!C$109)
+($G18*'fnd base rates'!C$110)
+($H18*'fnd base rates'!C$111)
+($I18*'fnd base rates'!C$112)
+($J18*'fnd base rates'!C$113)
+($K18*'fnd base rates'!C$114)
+($M18*'fnd base rates'!C$116)
+($N18*'fnd base rates'!C$117)
+($O18*'fnd base rates'!C$118)
+($P18*VLOOKUP($S18+12,rate_basefnd,3)))
*$R18</f>
        <v>252828.40448943002</v>
      </c>
      <c r="V18" s="1">
        <f>(($D18*'fnd base rates'!D$107)
+($E18*'fnd base rates'!D$108)
+($F18*'fnd base rates'!D$109)
+($G18*'fnd base rates'!D$110)
+($H18*'fnd base rates'!D$111)
+($I18*'fnd base rates'!D$112)
+($J18*'fnd base rates'!D$113)
+($K18*'fnd base rates'!D$114)
+($M18*'fnd base rates'!D$116)
+($N18*'fnd base rates'!D$117)
+($O18*'fnd base rates'!D$118)
+($P18*VLOOKUP($S18+12,rate_basefnd,4)))
*$R18</f>
        <v>443313.67255000002</v>
      </c>
      <c r="W18" s="1">
        <f>(($D18*'fnd base rates'!E$107)
+($E18*'fnd base rates'!E$108)
+($F18*'fnd base rates'!E$109)
+($G18*'fnd base rates'!E$110)
+($H18*'fnd base rates'!E$111)
+($I18*'fnd base rates'!E$112)
+($J18*'fnd base rates'!E$113)
+($K18*'fnd base rates'!E$114)
+($M18*'fnd base rates'!E$116)
+($N18*'fnd base rates'!E$117)
+($O18*'fnd base rates'!E$118)
+($P18*VLOOKUP($S18+12,rate_basefnd,5)))
*$R18</f>
        <v>3073183.7671420891</v>
      </c>
      <c r="X18" s="1">
        <f>(($D18*'fnd base rates'!F$107)
+($E18*'fnd base rates'!F$108)
+($F18*'fnd base rates'!F$109)
+($G18*'fnd base rates'!F$110)
+($H18*'fnd base rates'!F$111)
+($I18*'fnd base rates'!F$112)
+($J18*'fnd base rates'!F$113)
+($K18*'fnd base rates'!F$114)
+($M18*'fnd base rates'!F$116)
+($N18*'fnd base rates'!F$117)
+($O18*'fnd base rates'!F$118)
+($P18*VLOOKUP($S18+12,rate_basefnd,6)))
*$R18</f>
        <v>396917.93665481999</v>
      </c>
      <c r="Y18" s="1">
        <f>(($D18*'fnd base rates'!G$107)
+($E18*'fnd base rates'!G$108)
+($F18*'fnd base rates'!G$109)
+($G18*'fnd base rates'!G$110)
+($H18*'fnd base rates'!G$111)
+($I18*'fnd base rates'!G$112)
+($J18*'fnd base rates'!G$113)
+($K18*'fnd base rates'!G$114)
+($M18*'fnd base rates'!G$116)
+($N18*'fnd base rates'!G$117)
+($O18*'fnd base rates'!G$118)
+($P18*VLOOKUP($S18+12,rate_basefnd,7)))
*$R18</f>
        <v>125659.62484089</v>
      </c>
      <c r="Z18" s="1">
        <f>(($D18*'fnd base rates'!H$107)
+($E18*'fnd base rates'!H$108)
+($F18*'fnd base rates'!H$109)
+($G18*'fnd base rates'!H$110)
+($H18*'fnd base rates'!H$111)
+($I18*'fnd base rates'!H$112)
+($J18*'fnd base rates'!H$113)
+($K18*'fnd base rates'!H$114)
+($M18*'fnd base rates'!H$116)
+($N18*'fnd base rates'!H$117)
+($O18*'fnd base rates'!H$118)
+($P18*VLOOKUP($S18+12,rate_basefnd,8)))</f>
        <v>298500.62725999998</v>
      </c>
      <c r="AA18" s="1">
        <f>(($D18*'fnd base rates'!I$107)
+($E18*'fnd base rates'!I$108)
+($F18*'fnd base rates'!I$109)
+($G18*'fnd base rates'!I$110)
+($H18*'fnd base rates'!I$111)
+($I18*'fnd base rates'!I$112)
+($J18*'fnd base rates'!I$113)
+($K18*'fnd base rates'!I$114)
+($M18*'fnd base rates'!I$116)
+($N18*'fnd base rates'!I$117)
+($O18*'fnd base rates'!I$118)
+($P18*VLOOKUP($S18+12,rate_basefnd,9)))
*$R18</f>
        <v>216550.19155000002</v>
      </c>
      <c r="AB18" s="1">
        <f>(($D18*'fnd base rates'!J$107)
+($E18*'fnd base rates'!J$108)
+($F18*'fnd base rates'!J$109)
+($G18*'fnd base rates'!J$110)
+($H18*'fnd base rates'!J$111)
+($I18*'fnd base rates'!J$112)
+($J18*'fnd base rates'!J$113)
+($K18*'fnd base rates'!J$114)
+($M18*'fnd base rates'!J$116)
+($N18*'fnd base rates'!J$117)
+($O18*'fnd base rates'!J$118)
+($P18*VLOOKUP($S18+12,rate_basefnd,10)))
*$R18</f>
        <v>439981.53989999997</v>
      </c>
      <c r="AC18" s="1">
        <f>(($D18*'fnd base rates'!K$107)
+($E18*'fnd base rates'!K$108)
+($F18*'fnd base rates'!K$109)
+($G18*'fnd base rates'!K$110)
+($H18*'fnd base rates'!K$111)
+($I18*'fnd base rates'!K$112)
+($J18*'fnd base rates'!K$113)
+($K18*'fnd base rates'!K$114)
+($M18*'fnd base rates'!K$116)
+($N18*'fnd base rates'!K$117)
+($O18*'fnd base rates'!K$118)
+($P18*VLOOKUP($S18+12,rate_basefnd,11)))
*$R18</f>
        <v>493454.52633561002</v>
      </c>
      <c r="AD18" s="1">
        <f>(($D18*'fnd base rates'!L$107)
+($E18*'fnd base rates'!L$108)
+($F18*'fnd base rates'!L$109)
+($G18*'fnd base rates'!L$110)
+($H18*'fnd base rates'!L$111)
+($I18*'fnd base rates'!L$112)
+($J18*'fnd base rates'!L$113)
+($K18*'fnd base rates'!L$114)
+($M18*'fnd base rates'!L$116)
+($N18*'fnd base rates'!L$117)
+($O18*'fnd base rates'!L$118)
+($P18*VLOOKUP($S18+12,rate_basefnd,12)))</f>
        <v>687868.17283599998</v>
      </c>
      <c r="AE18" s="1">
        <f>(($D18*'fnd base rates'!M$107)
+($E18*'fnd base rates'!M$108)
+($F18*'fnd base rates'!M$109)
+($G18*'fnd base rates'!M$110)
+($H18*'fnd base rates'!M$111)
+($I18*'fnd base rates'!M$112)
+($J18*'fnd base rates'!M$113)
+($K18*'fnd base rates'!M$114)
+($M18*'fnd base rates'!M$116)
+($N18*'fnd base rates'!M$117)
+($O18*'fnd base rates'!M$118)
+($P18*VLOOKUP($S18+12,rate_basefnd,13)))</f>
        <v>0</v>
      </c>
      <c r="AF18" s="4">
        <f t="shared" si="7"/>
        <v>6428258.4635588387</v>
      </c>
      <c r="AH18" s="4">
        <f t="shared" si="8"/>
        <v>410035057</v>
      </c>
      <c r="AI18" s="4" t="str">
        <f t="shared" si="9"/>
        <v>410</v>
      </c>
      <c r="AJ18" s="2" t="str">
        <f t="shared" si="10"/>
        <v>035</v>
      </c>
      <c r="AK18" s="2" t="str">
        <f t="shared" si="11"/>
        <v>057</v>
      </c>
      <c r="AL18" s="4">
        <f t="shared" si="12"/>
        <v>1</v>
      </c>
      <c r="AM18" s="4">
        <f t="shared" si="4"/>
        <v>406</v>
      </c>
      <c r="AN18" s="4">
        <f t="shared" si="13"/>
        <v>6428258.4635588387</v>
      </c>
      <c r="AO18" s="4">
        <f t="shared" si="14"/>
        <v>15833</v>
      </c>
      <c r="AP18" s="4">
        <f t="shared" si="15"/>
        <v>0</v>
      </c>
      <c r="AQ18" s="4">
        <v>15833</v>
      </c>
      <c r="AW18" s="4">
        <v>15732</v>
      </c>
      <c r="AX18" s="5">
        <f t="shared" si="16"/>
        <v>101</v>
      </c>
      <c r="AY18" s="4">
        <v>15833</v>
      </c>
      <c r="AZ18" s="5"/>
      <c r="BB18" s="5">
        <f t="shared" ref="BB18" si="24">BC18-BA18</f>
        <v>0</v>
      </c>
    </row>
    <row r="19" spans="1:54" s="4" customFormat="1">
      <c r="A19" s="278">
        <v>410</v>
      </c>
      <c r="B19" s="2">
        <v>410035093</v>
      </c>
      <c r="C19" s="10" t="s">
        <v>241</v>
      </c>
      <c r="D19" s="15">
        <f>'fnd enro'!D19</f>
        <v>0</v>
      </c>
      <c r="E19" s="15">
        <f>'fnd enro'!E19</f>
        <v>0</v>
      </c>
      <c r="F19" s="15">
        <f>'fnd enro'!F19</f>
        <v>0</v>
      </c>
      <c r="G19" s="15">
        <f>'fnd enro'!G19</f>
        <v>0</v>
      </c>
      <c r="H19" s="15">
        <f>'fnd enro'!H19</f>
        <v>2</v>
      </c>
      <c r="I19" s="15">
        <f>'fnd enro'!I19</f>
        <v>4</v>
      </c>
      <c r="J19" s="15">
        <f>'fnd enro'!J19</f>
        <v>0</v>
      </c>
      <c r="K19" s="16">
        <f>'fnd enro'!K19</f>
        <v>0.2298</v>
      </c>
      <c r="L19" s="15">
        <f>'fnd enro'!L19</f>
        <v>0</v>
      </c>
      <c r="M19" s="15">
        <f>'fnd enro'!M19</f>
        <v>0</v>
      </c>
      <c r="N19" s="15">
        <f>'fnd enro'!N19</f>
        <v>0</v>
      </c>
      <c r="O19" s="15">
        <f>'fnd enro'!O19</f>
        <v>0</v>
      </c>
      <c r="P19" s="15">
        <f>'fnd enro'!P19</f>
        <v>6</v>
      </c>
      <c r="Q19" s="15">
        <f>'fnd enro'!R19</f>
        <v>6</v>
      </c>
      <c r="R19" s="16">
        <f t="shared" si="6"/>
        <v>1.085</v>
      </c>
      <c r="S19" s="15">
        <f>VALUE('fnd enro'!Q19)</f>
        <v>11</v>
      </c>
      <c r="T19" s="2"/>
      <c r="U19" s="1">
        <f>(($D19*'fnd base rates'!C$107)
+($E19*'fnd base rates'!C$108)
+($F19*'fnd base rates'!C$109)
+($G19*'fnd base rates'!C$110)
+($H19*'fnd base rates'!C$111)
+($I19*'fnd base rates'!C$112)
+($J19*'fnd base rates'!C$113)
+($K19*'fnd base rates'!C$114)
+($M19*'fnd base rates'!C$116)
+($N19*'fnd base rates'!C$117)
+($O19*'fnd base rates'!C$118)
+($P19*VLOOKUP($S19+12,rate_basefnd,3)))
*$R19</f>
        <v>3806.7374274300005</v>
      </c>
      <c r="V19" s="1">
        <f>(($D19*'fnd base rates'!D$107)
+($E19*'fnd base rates'!D$108)
+($F19*'fnd base rates'!D$109)
+($G19*'fnd base rates'!D$110)
+($H19*'fnd base rates'!D$111)
+($I19*'fnd base rates'!D$112)
+($J19*'fnd base rates'!D$113)
+($K19*'fnd base rates'!D$114)
+($M19*'fnd base rates'!D$116)
+($N19*'fnd base rates'!D$117)
+($O19*'fnd base rates'!D$118)
+($P19*VLOOKUP($S19+12,rate_basefnd,4)))
*$R19</f>
        <v>6993.9533999999985</v>
      </c>
      <c r="W19" s="1">
        <f>(($D19*'fnd base rates'!E$107)
+($E19*'fnd base rates'!E$108)
+($F19*'fnd base rates'!E$109)
+($G19*'fnd base rates'!E$110)
+($H19*'fnd base rates'!E$111)
+($I19*'fnd base rates'!E$112)
+($J19*'fnd base rates'!E$113)
+($K19*'fnd base rates'!E$114)
+($M19*'fnd base rates'!E$116)
+($N19*'fnd base rates'!E$117)
+($O19*'fnd base rates'!E$118)
+($P19*VLOOKUP($S19+12,rate_basefnd,5)))
*$R19</f>
        <v>49314.45603609</v>
      </c>
      <c r="X19" s="1">
        <f>(($D19*'fnd base rates'!F$107)
+($E19*'fnd base rates'!F$108)
+($F19*'fnd base rates'!F$109)
+($G19*'fnd base rates'!F$110)
+($H19*'fnd base rates'!F$111)
+($I19*'fnd base rates'!F$112)
+($J19*'fnd base rates'!F$113)
+($K19*'fnd base rates'!F$114)
+($M19*'fnd base rates'!F$116)
+($N19*'fnd base rates'!F$117)
+($O19*'fnd base rates'!F$118)
+($P19*VLOOKUP($S19+12,rate_basefnd,6)))
*$R19</f>
        <v>5733.4549668199998</v>
      </c>
      <c r="Y19" s="1">
        <f>(($D19*'fnd base rates'!G$107)
+($E19*'fnd base rates'!G$108)
+($F19*'fnd base rates'!G$109)
+($G19*'fnd base rates'!G$110)
+($H19*'fnd base rates'!G$111)
+($I19*'fnd base rates'!G$112)
+($J19*'fnd base rates'!G$113)
+($K19*'fnd base rates'!G$114)
+($M19*'fnd base rates'!G$116)
+($N19*'fnd base rates'!G$117)
+($O19*'fnd base rates'!G$118)
+($P19*VLOOKUP($S19+12,rate_basefnd,7)))
*$R19</f>
        <v>2084.6504648899995</v>
      </c>
      <c r="Z19" s="1">
        <f>(($D19*'fnd base rates'!H$107)
+($E19*'fnd base rates'!H$108)
+($F19*'fnd base rates'!H$109)
+($G19*'fnd base rates'!H$110)
+($H19*'fnd base rates'!H$111)
+($I19*'fnd base rates'!H$112)
+($J19*'fnd base rates'!H$113)
+($K19*'fnd base rates'!H$114)
+($M19*'fnd base rates'!H$116)
+($N19*'fnd base rates'!H$117)
+($O19*'fnd base rates'!H$118)
+($P19*VLOOKUP($S19+12,rate_basefnd,8)))</f>
        <v>4319.8232600000001</v>
      </c>
      <c r="AA19" s="1">
        <f>(($D19*'fnd base rates'!I$107)
+($E19*'fnd base rates'!I$108)
+($F19*'fnd base rates'!I$109)
+($G19*'fnd base rates'!I$110)
+($H19*'fnd base rates'!I$111)
+($I19*'fnd base rates'!I$112)
+($J19*'fnd base rates'!I$113)
+($K19*'fnd base rates'!I$114)
+($M19*'fnd base rates'!I$116)
+($N19*'fnd base rates'!I$117)
+($O19*'fnd base rates'!I$118)
+($P19*VLOOKUP($S19+12,rate_basefnd,9)))
*$R19</f>
        <v>3378.9721</v>
      </c>
      <c r="AB19" s="1">
        <f>(($D19*'fnd base rates'!J$107)
+($E19*'fnd base rates'!J$108)
+($F19*'fnd base rates'!J$109)
+($G19*'fnd base rates'!J$110)
+($H19*'fnd base rates'!J$111)
+($I19*'fnd base rates'!J$112)
+($J19*'fnd base rates'!J$113)
+($K19*'fnd base rates'!J$114)
+($M19*'fnd base rates'!J$116)
+($N19*'fnd base rates'!J$117)
+($O19*'fnd base rates'!J$118)
+($P19*VLOOKUP($S19+12,rate_basefnd,10)))
*$R19</f>
        <v>7475.5197999999991</v>
      </c>
      <c r="AC19" s="1">
        <f>(($D19*'fnd base rates'!K$107)
+($E19*'fnd base rates'!K$108)
+($F19*'fnd base rates'!K$109)
+($G19*'fnd base rates'!K$110)
+($H19*'fnd base rates'!K$111)
+($I19*'fnd base rates'!K$112)
+($J19*'fnd base rates'!K$113)
+($K19*'fnd base rates'!K$114)
+($M19*'fnd base rates'!K$116)
+($N19*'fnd base rates'!K$117)
+($O19*'fnd base rates'!K$118)
+($P19*VLOOKUP($S19+12,rate_basefnd,11)))
*$R19</f>
        <v>7225.0194116100001</v>
      </c>
      <c r="AD19" s="1">
        <f>(($D19*'fnd base rates'!L$107)
+($E19*'fnd base rates'!L$108)
+($F19*'fnd base rates'!L$109)
+($G19*'fnd base rates'!L$110)
+($H19*'fnd base rates'!L$111)
+($I19*'fnd base rates'!L$112)
+($J19*'fnd base rates'!L$113)
+($K19*'fnd base rates'!L$114)
+($M19*'fnd base rates'!L$116)
+($N19*'fnd base rates'!L$117)
+($O19*'fnd base rates'!L$118)
+($P19*VLOOKUP($S19+12,rate_basefnd,12)))</f>
        <v>10863.380435999999</v>
      </c>
      <c r="AE19" s="1">
        <f>(($D19*'fnd base rates'!M$107)
+($E19*'fnd base rates'!M$108)
+($F19*'fnd base rates'!M$109)
+($G19*'fnd base rates'!M$110)
+($H19*'fnd base rates'!M$111)
+($I19*'fnd base rates'!M$112)
+($J19*'fnd base rates'!M$113)
+($K19*'fnd base rates'!M$114)
+($M19*'fnd base rates'!M$116)
+($N19*'fnd base rates'!M$117)
+($O19*'fnd base rates'!M$118)
+($P19*VLOOKUP($S19+12,rate_basefnd,13)))</f>
        <v>0</v>
      </c>
      <c r="AF19" s="4">
        <f t="shared" si="7"/>
        <v>101195.96730284</v>
      </c>
      <c r="AH19" s="4">
        <f t="shared" si="8"/>
        <v>410035093</v>
      </c>
      <c r="AI19" s="4" t="str">
        <f t="shared" si="9"/>
        <v>410</v>
      </c>
      <c r="AJ19" s="2" t="str">
        <f t="shared" si="10"/>
        <v>035</v>
      </c>
      <c r="AK19" s="2" t="str">
        <f t="shared" si="11"/>
        <v>093</v>
      </c>
      <c r="AL19" s="4">
        <f t="shared" si="12"/>
        <v>1</v>
      </c>
      <c r="AM19" s="4">
        <f t="shared" si="4"/>
        <v>6</v>
      </c>
      <c r="AN19" s="4">
        <f t="shared" si="13"/>
        <v>101195.96730284</v>
      </c>
      <c r="AO19" s="4">
        <f t="shared" si="14"/>
        <v>16866</v>
      </c>
      <c r="AP19" s="4">
        <f t="shared" si="15"/>
        <v>0</v>
      </c>
      <c r="AQ19" s="4">
        <v>16866</v>
      </c>
      <c r="AW19" s="4">
        <v>16762</v>
      </c>
      <c r="AX19" s="5">
        <f t="shared" si="16"/>
        <v>104</v>
      </c>
      <c r="AY19" s="4">
        <v>16866</v>
      </c>
      <c r="AZ19" s="5"/>
      <c r="BB19" s="5">
        <f t="shared" ref="BB19" si="25">BC19-BA19</f>
        <v>0</v>
      </c>
    </row>
    <row r="20" spans="1:54" s="4" customFormat="1">
      <c r="A20" s="278">
        <v>410</v>
      </c>
      <c r="B20" s="2">
        <v>410035149</v>
      </c>
      <c r="C20" s="10" t="s">
        <v>241</v>
      </c>
      <c r="D20" s="15">
        <f>'fnd enro'!D20</f>
        <v>0</v>
      </c>
      <c r="E20" s="15">
        <f>'fnd enro'!E20</f>
        <v>0</v>
      </c>
      <c r="F20" s="15">
        <f>'fnd enro'!F20</f>
        <v>0</v>
      </c>
      <c r="G20" s="15">
        <f>'fnd enro'!G20</f>
        <v>0</v>
      </c>
      <c r="H20" s="15">
        <f>'fnd enro'!H20</f>
        <v>0</v>
      </c>
      <c r="I20" s="15">
        <f>'fnd enro'!I20</f>
        <v>1</v>
      </c>
      <c r="J20" s="15">
        <f>'fnd enro'!J20</f>
        <v>0</v>
      </c>
      <c r="K20" s="16">
        <f>'fnd enro'!K20</f>
        <v>3.8300000000000001E-2</v>
      </c>
      <c r="L20" s="15">
        <f>'fnd enro'!L20</f>
        <v>0</v>
      </c>
      <c r="M20" s="15">
        <f>'fnd enro'!M20</f>
        <v>0</v>
      </c>
      <c r="N20" s="15">
        <f>'fnd enro'!N20</f>
        <v>0</v>
      </c>
      <c r="O20" s="15">
        <f>'fnd enro'!O20</f>
        <v>0</v>
      </c>
      <c r="P20" s="15">
        <f>'fnd enro'!P20</f>
        <v>1</v>
      </c>
      <c r="Q20" s="15">
        <f>'fnd enro'!R20</f>
        <v>1</v>
      </c>
      <c r="R20" s="16">
        <f t="shared" si="6"/>
        <v>1.085</v>
      </c>
      <c r="S20" s="15">
        <f>VALUE('fnd enro'!Q20)</f>
        <v>12</v>
      </c>
      <c r="T20" s="2"/>
      <c r="U20" s="1">
        <f>(($D20*'fnd base rates'!C$107)
+($E20*'fnd base rates'!C$108)
+($F20*'fnd base rates'!C$109)
+($G20*'fnd base rates'!C$110)
+($H20*'fnd base rates'!C$111)
+($I20*'fnd base rates'!C$112)
+($J20*'fnd base rates'!C$113)
+($K20*'fnd base rates'!C$114)
+($M20*'fnd base rates'!C$116)
+($N20*'fnd base rates'!C$117)
+($O20*'fnd base rates'!C$118)
+($P20*VLOOKUP($S20+12,rate_basefnd,3)))
*$R20</f>
        <v>636.69133790499995</v>
      </c>
      <c r="V20" s="1">
        <f>(($D20*'fnd base rates'!D$107)
+($E20*'fnd base rates'!D$108)
+($F20*'fnd base rates'!D$109)
+($G20*'fnd base rates'!D$110)
+($H20*'fnd base rates'!D$111)
+($I20*'fnd base rates'!D$112)
+($J20*'fnd base rates'!D$113)
+($K20*'fnd base rates'!D$114)
+($M20*'fnd base rates'!D$116)
+($N20*'fnd base rates'!D$117)
+($O20*'fnd base rates'!D$118)
+($P20*VLOOKUP($S20+12,rate_basefnd,4)))
*$R20</f>
        <v>1176.2484999999999</v>
      </c>
      <c r="W20" s="1">
        <f>(($D20*'fnd base rates'!E$107)
+($E20*'fnd base rates'!E$108)
+($F20*'fnd base rates'!E$109)
+($G20*'fnd base rates'!E$110)
+($H20*'fnd base rates'!E$111)
+($I20*'fnd base rates'!E$112)
+($J20*'fnd base rates'!E$113)
+($K20*'fnd base rates'!E$114)
+($M20*'fnd base rates'!E$116)
+($N20*'fnd base rates'!E$117)
+($O20*'fnd base rates'!E$118)
+($P20*VLOOKUP($S20+12,rate_basefnd,5)))
*$R20</f>
        <v>8825.1678560149994</v>
      </c>
      <c r="X20" s="1">
        <f>(($D20*'fnd base rates'!F$107)
+($E20*'fnd base rates'!F$108)
+($F20*'fnd base rates'!F$109)
+($G20*'fnd base rates'!F$110)
+($H20*'fnd base rates'!F$111)
+($I20*'fnd base rates'!F$112)
+($J20*'fnd base rates'!F$113)
+($K20*'fnd base rates'!F$114)
+($M20*'fnd base rates'!F$116)
+($N20*'fnd base rates'!F$117)
+($O20*'fnd base rates'!F$118)
+($P20*VLOOKUP($S20+12,rate_basefnd,6)))
*$R20</f>
        <v>918.02759447000005</v>
      </c>
      <c r="Y20" s="1">
        <f>(($D20*'fnd base rates'!G$107)
+($E20*'fnd base rates'!G$108)
+($F20*'fnd base rates'!G$109)
+($G20*'fnd base rates'!G$110)
+($H20*'fnd base rates'!G$111)
+($I20*'fnd base rates'!G$112)
+($J20*'fnd base rates'!G$113)
+($K20*'fnd base rates'!G$114)
+($M20*'fnd base rates'!G$116)
+($N20*'fnd base rates'!G$117)
+($O20*'fnd base rates'!G$118)
+($P20*VLOOKUP($S20+12,rate_basefnd,7)))
*$R20</f>
        <v>350.87396081499992</v>
      </c>
      <c r="Z20" s="1">
        <f>(($D20*'fnd base rates'!H$107)
+($E20*'fnd base rates'!H$108)
+($F20*'fnd base rates'!H$109)
+($G20*'fnd base rates'!H$110)
+($H20*'fnd base rates'!H$111)
+($I20*'fnd base rates'!H$112)
+($J20*'fnd base rates'!H$113)
+($K20*'fnd base rates'!H$114)
+($M20*'fnd base rates'!H$116)
+($N20*'fnd base rates'!H$117)
+($O20*'fnd base rates'!H$118)
+($P20*VLOOKUP($S20+12,rate_basefnd,8)))</f>
        <v>817.8572099999999</v>
      </c>
      <c r="AA20" s="1">
        <f>(($D20*'fnd base rates'!I$107)
+($E20*'fnd base rates'!I$108)
+($F20*'fnd base rates'!I$109)
+($G20*'fnd base rates'!I$110)
+($H20*'fnd base rates'!I$111)
+($I20*'fnd base rates'!I$112)
+($J20*'fnd base rates'!I$113)
+($K20*'fnd base rates'!I$114)
+($M20*'fnd base rates'!I$116)
+($N20*'fnd base rates'!I$117)
+($O20*'fnd base rates'!I$118)
+($P20*VLOOKUP($S20+12,rate_basefnd,9)))
*$R20</f>
        <v>593.20204999999999</v>
      </c>
      <c r="AB20" s="1">
        <f>(($D20*'fnd base rates'!J$107)
+($E20*'fnd base rates'!J$108)
+($F20*'fnd base rates'!J$109)
+($G20*'fnd base rates'!J$110)
+($H20*'fnd base rates'!J$111)
+($I20*'fnd base rates'!J$112)
+($J20*'fnd base rates'!J$113)
+($K20*'fnd base rates'!J$114)
+($M20*'fnd base rates'!J$116)
+($N20*'fnd base rates'!J$117)
+($O20*'fnd base rates'!J$118)
+($P20*VLOOKUP($S20+12,rate_basefnd,10)))
*$R20</f>
        <v>1380.12</v>
      </c>
      <c r="AC20" s="1">
        <f>(($D20*'fnd base rates'!K$107)
+($E20*'fnd base rates'!K$108)
+($F20*'fnd base rates'!K$109)
+($G20*'fnd base rates'!K$110)
+($H20*'fnd base rates'!K$111)
+($I20*'fnd base rates'!K$112)
+($J20*'fnd base rates'!K$113)
+($K20*'fnd base rates'!K$114)
+($M20*'fnd base rates'!K$116)
+($N20*'fnd base rates'!K$117)
+($O20*'fnd base rates'!K$118)
+($P20*VLOOKUP($S20+12,rate_basefnd,11)))
*$R20</f>
        <v>1193.0595019349998</v>
      </c>
      <c r="AD20" s="1">
        <f>(($D20*'fnd base rates'!L$107)
+($E20*'fnd base rates'!L$108)
+($F20*'fnd base rates'!L$109)
+($G20*'fnd base rates'!L$110)
+($H20*'fnd base rates'!L$111)
+($I20*'fnd base rates'!L$112)
+($J20*'fnd base rates'!L$113)
+($K20*'fnd base rates'!L$114)
+($M20*'fnd base rates'!L$116)
+($N20*'fnd base rates'!L$117)
+($O20*'fnd base rates'!L$118)
+($P20*VLOOKUP($S20+12,rate_basefnd,12)))</f>
        <v>1785.293406</v>
      </c>
      <c r="AE20" s="1">
        <f>(($D20*'fnd base rates'!M$107)
+($E20*'fnd base rates'!M$108)
+($F20*'fnd base rates'!M$109)
+($G20*'fnd base rates'!M$110)
+($H20*'fnd base rates'!M$111)
+($I20*'fnd base rates'!M$112)
+($J20*'fnd base rates'!M$113)
+($K20*'fnd base rates'!M$114)
+($M20*'fnd base rates'!M$116)
+($N20*'fnd base rates'!M$117)
+($O20*'fnd base rates'!M$118)
+($P20*VLOOKUP($S20+12,rate_basefnd,13)))</f>
        <v>0</v>
      </c>
      <c r="AF20" s="4">
        <f t="shared" si="7"/>
        <v>17676.541417140001</v>
      </c>
      <c r="AH20" s="4">
        <f t="shared" si="8"/>
        <v>410035149</v>
      </c>
      <c r="AI20" s="4" t="str">
        <f t="shared" si="9"/>
        <v>410</v>
      </c>
      <c r="AJ20" s="2" t="str">
        <f t="shared" si="10"/>
        <v>035</v>
      </c>
      <c r="AK20" s="2" t="str">
        <f t="shared" si="11"/>
        <v>149</v>
      </c>
      <c r="AL20" s="4">
        <f t="shared" si="12"/>
        <v>1</v>
      </c>
      <c r="AM20" s="4">
        <f t="shared" si="4"/>
        <v>1</v>
      </c>
      <c r="AN20" s="4">
        <f t="shared" si="13"/>
        <v>17676.541417140001</v>
      </c>
      <c r="AO20" s="4">
        <f t="shared" si="14"/>
        <v>17677</v>
      </c>
      <c r="AP20" s="4">
        <f t="shared" si="15"/>
        <v>0</v>
      </c>
      <c r="AQ20" s="4">
        <v>17677</v>
      </c>
      <c r="AW20" s="4">
        <v>17551</v>
      </c>
      <c r="AX20" s="5">
        <f t="shared" si="16"/>
        <v>126</v>
      </c>
      <c r="AY20" s="4">
        <v>17677</v>
      </c>
      <c r="AZ20" s="5"/>
      <c r="BB20" s="5">
        <f t="shared" ref="BB20" si="26">BC20-BA20</f>
        <v>0</v>
      </c>
    </row>
    <row r="21" spans="1:54" s="4" customFormat="1">
      <c r="A21" s="278">
        <v>410</v>
      </c>
      <c r="B21" s="2">
        <v>410035163</v>
      </c>
      <c r="C21" s="10" t="s">
        <v>241</v>
      </c>
      <c r="D21" s="15">
        <f>'fnd enro'!D21</f>
        <v>0</v>
      </c>
      <c r="E21" s="15">
        <f>'fnd enro'!E21</f>
        <v>0</v>
      </c>
      <c r="F21" s="15">
        <f>'fnd enro'!F21</f>
        <v>0</v>
      </c>
      <c r="G21" s="15">
        <f>'fnd enro'!G21</f>
        <v>0</v>
      </c>
      <c r="H21" s="15">
        <f>'fnd enro'!H21</f>
        <v>5</v>
      </c>
      <c r="I21" s="15">
        <f>'fnd enro'!I21</f>
        <v>12</v>
      </c>
      <c r="J21" s="15">
        <f>'fnd enro'!J21</f>
        <v>0</v>
      </c>
      <c r="K21" s="16">
        <f>'fnd enro'!K21</f>
        <v>0.65110000000000001</v>
      </c>
      <c r="L21" s="15">
        <f>'fnd enro'!L21</f>
        <v>0</v>
      </c>
      <c r="M21" s="15">
        <f>'fnd enro'!M21</f>
        <v>0</v>
      </c>
      <c r="N21" s="15">
        <f>'fnd enro'!N21</f>
        <v>0</v>
      </c>
      <c r="O21" s="15">
        <f>'fnd enro'!O21</f>
        <v>1</v>
      </c>
      <c r="P21" s="15">
        <f>'fnd enro'!P21</f>
        <v>9</v>
      </c>
      <c r="Q21" s="15">
        <f>'fnd enro'!R21</f>
        <v>17</v>
      </c>
      <c r="R21" s="16">
        <f t="shared" si="6"/>
        <v>1.085</v>
      </c>
      <c r="S21" s="15">
        <f>VALUE('fnd enro'!Q21)</f>
        <v>12</v>
      </c>
      <c r="T21" s="2"/>
      <c r="U21" s="1">
        <f>(($D21*'fnd base rates'!C$107)
+($E21*'fnd base rates'!C$108)
+($F21*'fnd base rates'!C$109)
+($G21*'fnd base rates'!C$110)
+($H21*'fnd base rates'!C$111)
+($I21*'fnd base rates'!C$112)
+($J21*'fnd base rates'!C$113)
+($K21*'fnd base rates'!C$114)
+($M21*'fnd base rates'!C$116)
+($N21*'fnd base rates'!C$117)
+($O21*'fnd base rates'!C$118)
+($P21*VLOOKUP($S21+12,rate_basefnd,3)))
*$R21</f>
        <v>10271.921744385001</v>
      </c>
      <c r="V21" s="1">
        <f>(($D21*'fnd base rates'!D$107)
+($E21*'fnd base rates'!D$108)
+($F21*'fnd base rates'!D$109)
+($G21*'fnd base rates'!D$110)
+($H21*'fnd base rates'!D$111)
+($I21*'fnd base rates'!D$112)
+($J21*'fnd base rates'!D$113)
+($K21*'fnd base rates'!D$114)
+($M21*'fnd base rates'!D$116)
+($N21*'fnd base rates'!D$117)
+($O21*'fnd base rates'!D$118)
+($P21*VLOOKUP($S21+12,rate_basefnd,4)))
*$R21</f>
        <v>17103.8966</v>
      </c>
      <c r="W21" s="1">
        <f>(($D21*'fnd base rates'!E$107)
+($E21*'fnd base rates'!E$108)
+($F21*'fnd base rates'!E$109)
+($G21*'fnd base rates'!E$110)
+($H21*'fnd base rates'!E$111)
+($I21*'fnd base rates'!E$112)
+($J21*'fnd base rates'!E$113)
+($K21*'fnd base rates'!E$114)
+($M21*'fnd base rates'!E$116)
+($N21*'fnd base rates'!E$117)
+($O21*'fnd base rates'!E$118)
+($P21*VLOOKUP($S21+12,rate_basefnd,5)))
*$R21</f>
        <v>113802.00375225497</v>
      </c>
      <c r="X21" s="1">
        <f>(($D21*'fnd base rates'!F$107)
+($E21*'fnd base rates'!F$108)
+($F21*'fnd base rates'!F$109)
+($G21*'fnd base rates'!F$110)
+($H21*'fnd base rates'!F$111)
+($I21*'fnd base rates'!F$112)
+($J21*'fnd base rates'!F$113)
+($K21*'fnd base rates'!F$114)
+($M21*'fnd base rates'!F$116)
+($N21*'fnd base rates'!F$117)
+($O21*'fnd base rates'!F$118)
+($P21*VLOOKUP($S21+12,rate_basefnd,6)))
*$R21</f>
        <v>16332.464305990001</v>
      </c>
      <c r="Y21" s="1">
        <f>(($D21*'fnd base rates'!G$107)
+($E21*'fnd base rates'!G$108)
+($F21*'fnd base rates'!G$109)
+($G21*'fnd base rates'!G$110)
+($H21*'fnd base rates'!G$111)
+($I21*'fnd base rates'!G$112)
+($J21*'fnd base rates'!G$113)
+($K21*'fnd base rates'!G$114)
+($M21*'fnd base rates'!G$116)
+($N21*'fnd base rates'!G$117)
+($O21*'fnd base rates'!G$118)
+($P21*VLOOKUP($S21+12,rate_basefnd,7)))
*$R21</f>
        <v>4588.1984838549997</v>
      </c>
      <c r="Z21" s="1">
        <f>(($D21*'fnd base rates'!H$107)
+($E21*'fnd base rates'!H$108)
+($F21*'fnd base rates'!H$109)
+($G21*'fnd base rates'!H$110)
+($H21*'fnd base rates'!H$111)
+($I21*'fnd base rates'!H$112)
+($J21*'fnd base rates'!H$113)
+($K21*'fnd base rates'!H$114)
+($M21*'fnd base rates'!H$116)
+($N21*'fnd base rates'!H$117)
+($O21*'fnd base rates'!H$118)
+($P21*VLOOKUP($S21+12,rate_basefnd,8)))</f>
        <v>12348.672569999999</v>
      </c>
      <c r="AA21" s="1">
        <f>(($D21*'fnd base rates'!I$107)
+($E21*'fnd base rates'!I$108)
+($F21*'fnd base rates'!I$109)
+($G21*'fnd base rates'!I$110)
+($H21*'fnd base rates'!I$111)
+($I21*'fnd base rates'!I$112)
+($J21*'fnd base rates'!I$113)
+($K21*'fnd base rates'!I$114)
+($M21*'fnd base rates'!I$116)
+($N21*'fnd base rates'!I$117)
+($O21*'fnd base rates'!I$118)
+($P21*VLOOKUP($S21+12,rate_basefnd,9)))
*$R21</f>
        <v>8558.7621000000017</v>
      </c>
      <c r="AB21" s="1">
        <f>(($D21*'fnd base rates'!J$107)
+($E21*'fnd base rates'!J$108)
+($F21*'fnd base rates'!J$109)
+($G21*'fnd base rates'!J$110)
+($H21*'fnd base rates'!J$111)
+($I21*'fnd base rates'!J$112)
+($J21*'fnd base rates'!J$113)
+($K21*'fnd base rates'!J$114)
+($M21*'fnd base rates'!J$116)
+($N21*'fnd base rates'!J$117)
+($O21*'fnd base rates'!J$118)
+($P21*VLOOKUP($S21+12,rate_basefnd,10)))
*$R21</f>
        <v>15523.149249999999</v>
      </c>
      <c r="AC21" s="1">
        <f>(($D21*'fnd base rates'!K$107)
+($E21*'fnd base rates'!K$108)
+($F21*'fnd base rates'!K$109)
+($G21*'fnd base rates'!K$110)
+($H21*'fnd base rates'!K$111)
+($I21*'fnd base rates'!K$112)
+($J21*'fnd base rates'!K$113)
+($K21*'fnd base rates'!K$114)
+($M21*'fnd base rates'!K$116)
+($N21*'fnd base rates'!K$117)
+($O21*'fnd base rates'!K$118)
+($P21*VLOOKUP($S21+12,rate_basefnd,11)))
*$R21</f>
        <v>20727.696982894999</v>
      </c>
      <c r="AD21" s="1">
        <f>(($D21*'fnd base rates'!L$107)
+($E21*'fnd base rates'!L$108)
+($F21*'fnd base rates'!L$109)
+($G21*'fnd base rates'!L$110)
+($H21*'fnd base rates'!L$111)
+($I21*'fnd base rates'!L$112)
+($J21*'fnd base rates'!L$113)
+($K21*'fnd base rates'!L$114)
+($M21*'fnd base rates'!L$116)
+($N21*'fnd base rates'!L$117)
+($O21*'fnd base rates'!L$118)
+($P21*VLOOKUP($S21+12,rate_basefnd,12)))</f>
        <v>26749.527902000002</v>
      </c>
      <c r="AE21" s="1">
        <f>(($D21*'fnd base rates'!M$107)
+($E21*'fnd base rates'!M$108)
+($F21*'fnd base rates'!M$109)
+($G21*'fnd base rates'!M$110)
+($H21*'fnd base rates'!M$111)
+($I21*'fnd base rates'!M$112)
+($J21*'fnd base rates'!M$113)
+($K21*'fnd base rates'!M$114)
+($M21*'fnd base rates'!M$116)
+($N21*'fnd base rates'!M$117)
+($O21*'fnd base rates'!M$118)
+($P21*VLOOKUP($S21+12,rate_basefnd,13)))</f>
        <v>0</v>
      </c>
      <c r="AF21" s="4">
        <f t="shared" si="7"/>
        <v>246006.29369137992</v>
      </c>
      <c r="AH21" s="4">
        <f t="shared" si="8"/>
        <v>410035163</v>
      </c>
      <c r="AI21" s="4" t="str">
        <f t="shared" si="9"/>
        <v>410</v>
      </c>
      <c r="AJ21" s="2" t="str">
        <f t="shared" si="10"/>
        <v>035</v>
      </c>
      <c r="AK21" s="2" t="str">
        <f t="shared" si="11"/>
        <v>163</v>
      </c>
      <c r="AL21" s="4">
        <f t="shared" si="12"/>
        <v>1</v>
      </c>
      <c r="AM21" s="4">
        <f t="shared" si="4"/>
        <v>17</v>
      </c>
      <c r="AN21" s="4">
        <f t="shared" si="13"/>
        <v>246006.29369137992</v>
      </c>
      <c r="AO21" s="4">
        <f t="shared" si="14"/>
        <v>14471</v>
      </c>
      <c r="AP21" s="4">
        <f t="shared" si="15"/>
        <v>0</v>
      </c>
      <c r="AQ21" s="4">
        <v>14471</v>
      </c>
      <c r="AW21" s="4">
        <v>14394</v>
      </c>
      <c r="AX21" s="5">
        <f t="shared" si="16"/>
        <v>77</v>
      </c>
      <c r="AY21" s="4">
        <v>14471</v>
      </c>
      <c r="AZ21" s="5"/>
      <c r="BB21" s="5">
        <f t="shared" ref="BB21" si="27">BC21-BA21</f>
        <v>0</v>
      </c>
    </row>
    <row r="22" spans="1:54" s="4" customFormat="1">
      <c r="A22" s="278">
        <v>410</v>
      </c>
      <c r="B22" s="2">
        <v>410035165</v>
      </c>
      <c r="C22" s="10" t="s">
        <v>241</v>
      </c>
      <c r="D22" s="15">
        <f>'fnd enro'!D22</f>
        <v>0</v>
      </c>
      <c r="E22" s="15">
        <f>'fnd enro'!E22</f>
        <v>0</v>
      </c>
      <c r="F22" s="15">
        <f>'fnd enro'!F22</f>
        <v>0</v>
      </c>
      <c r="G22" s="15">
        <f>'fnd enro'!G22</f>
        <v>1</v>
      </c>
      <c r="H22" s="15">
        <f>'fnd enro'!H22</f>
        <v>2</v>
      </c>
      <c r="I22" s="15">
        <f>'fnd enro'!I22</f>
        <v>3</v>
      </c>
      <c r="J22" s="15">
        <f>'fnd enro'!J22</f>
        <v>0</v>
      </c>
      <c r="K22" s="16">
        <f>'fnd enro'!K22</f>
        <v>0.2298</v>
      </c>
      <c r="L22" s="15">
        <f>'fnd enro'!L22</f>
        <v>0</v>
      </c>
      <c r="M22" s="15">
        <f>'fnd enro'!M22</f>
        <v>0</v>
      </c>
      <c r="N22" s="15">
        <f>'fnd enro'!N22</f>
        <v>0</v>
      </c>
      <c r="O22" s="15">
        <f>'fnd enro'!O22</f>
        <v>0</v>
      </c>
      <c r="P22" s="15">
        <f>'fnd enro'!P22</f>
        <v>4</v>
      </c>
      <c r="Q22" s="15">
        <f>'fnd enro'!R22</f>
        <v>6</v>
      </c>
      <c r="R22" s="16">
        <f t="shared" si="6"/>
        <v>1.085</v>
      </c>
      <c r="S22" s="15">
        <f>VALUE('fnd enro'!Q22)</f>
        <v>10</v>
      </c>
      <c r="T22" s="2"/>
      <c r="U22" s="1">
        <f>(($D22*'fnd base rates'!C$107)
+($E22*'fnd base rates'!C$108)
+($F22*'fnd base rates'!C$109)
+($G22*'fnd base rates'!C$110)
+($H22*'fnd base rates'!C$111)
+($I22*'fnd base rates'!C$112)
+($J22*'fnd base rates'!C$113)
+($K22*'fnd base rates'!C$114)
+($M22*'fnd base rates'!C$116)
+($N22*'fnd base rates'!C$117)
+($O22*'fnd base rates'!C$118)
+($P22*VLOOKUP($S22+12,rate_basefnd,3)))
*$R22</f>
        <v>3641.0579274300003</v>
      </c>
      <c r="V22" s="1">
        <f>(($D22*'fnd base rates'!D$107)
+($E22*'fnd base rates'!D$108)
+($F22*'fnd base rates'!D$109)
+($G22*'fnd base rates'!D$110)
+($H22*'fnd base rates'!D$111)
+($I22*'fnd base rates'!D$112)
+($J22*'fnd base rates'!D$113)
+($K22*'fnd base rates'!D$114)
+($M22*'fnd base rates'!D$116)
+($N22*'fnd base rates'!D$117)
+($O22*'fnd base rates'!D$118)
+($P22*VLOOKUP($S22+12,rate_basefnd,4)))
*$R22</f>
        <v>6209.0427</v>
      </c>
      <c r="W22" s="1">
        <f>(($D22*'fnd base rates'!E$107)
+($E22*'fnd base rates'!E$108)
+($F22*'fnd base rates'!E$109)
+($G22*'fnd base rates'!E$110)
+($H22*'fnd base rates'!E$111)
+($I22*'fnd base rates'!E$112)
+($J22*'fnd base rates'!E$113)
+($K22*'fnd base rates'!E$114)
+($M22*'fnd base rates'!E$116)
+($N22*'fnd base rates'!E$117)
+($O22*'fnd base rates'!E$118)
+($P22*VLOOKUP($S22+12,rate_basefnd,5)))
*$R22</f>
        <v>40580.640036089993</v>
      </c>
      <c r="X22" s="1">
        <f>(($D22*'fnd base rates'!F$107)
+($E22*'fnd base rates'!F$108)
+($F22*'fnd base rates'!F$109)
+($G22*'fnd base rates'!F$110)
+($H22*'fnd base rates'!F$111)
+($I22*'fnd base rates'!F$112)
+($J22*'fnd base rates'!F$113)
+($K22*'fnd base rates'!F$114)
+($M22*'fnd base rates'!F$116)
+($N22*'fnd base rates'!F$117)
+($O22*'fnd base rates'!F$118)
+($P22*VLOOKUP($S22+12,rate_basefnd,6)))
*$R22</f>
        <v>6107.8125168200004</v>
      </c>
      <c r="Y22" s="1">
        <f>(($D22*'fnd base rates'!G$107)
+($E22*'fnd base rates'!G$108)
+($F22*'fnd base rates'!G$109)
+($G22*'fnd base rates'!G$110)
+($H22*'fnd base rates'!G$111)
+($I22*'fnd base rates'!G$112)
+($J22*'fnd base rates'!G$113)
+($K22*'fnd base rates'!G$114)
+($M22*'fnd base rates'!G$116)
+($N22*'fnd base rates'!G$117)
+($O22*'fnd base rates'!G$118)
+($P22*VLOOKUP($S22+12,rate_basefnd,7)))
*$R22</f>
        <v>1705.5406148899999</v>
      </c>
      <c r="Z22" s="1">
        <f>(($D22*'fnd base rates'!H$107)
+($E22*'fnd base rates'!H$108)
+($F22*'fnd base rates'!H$109)
+($G22*'fnd base rates'!H$110)
+($H22*'fnd base rates'!H$111)
+($I22*'fnd base rates'!H$112)
+($J22*'fnd base rates'!H$113)
+($K22*'fnd base rates'!H$114)
+($M22*'fnd base rates'!H$116)
+($N22*'fnd base rates'!H$117)
+($O22*'fnd base rates'!H$118)
+($P22*VLOOKUP($S22+12,rate_basefnd,8)))</f>
        <v>3975.8132599999999</v>
      </c>
      <c r="AA22" s="1">
        <f>(($D22*'fnd base rates'!I$107)
+($E22*'fnd base rates'!I$108)
+($F22*'fnd base rates'!I$109)
+($G22*'fnd base rates'!I$110)
+($H22*'fnd base rates'!I$111)
+($I22*'fnd base rates'!I$112)
+($J22*'fnd base rates'!I$113)
+($K22*'fnd base rates'!I$114)
+($M22*'fnd base rates'!I$116)
+($N22*'fnd base rates'!I$117)
+($O22*'fnd base rates'!I$118)
+($P22*VLOOKUP($S22+12,rate_basefnd,9)))
*$R22</f>
        <v>2918.0423999999998</v>
      </c>
      <c r="AB22" s="1">
        <f>(($D22*'fnd base rates'!J$107)
+($E22*'fnd base rates'!J$108)
+($F22*'fnd base rates'!J$109)
+($G22*'fnd base rates'!J$110)
+($H22*'fnd base rates'!J$111)
+($I22*'fnd base rates'!J$112)
+($J22*'fnd base rates'!J$113)
+($K22*'fnd base rates'!J$114)
+($M22*'fnd base rates'!J$116)
+($N22*'fnd base rates'!J$117)
+($O22*'fnd base rates'!J$118)
+($P22*VLOOKUP($S22+12,rate_basefnd,10)))
*$R22</f>
        <v>5425.6509999999998</v>
      </c>
      <c r="AC22" s="1">
        <f>(($D22*'fnd base rates'!K$107)
+($E22*'fnd base rates'!K$108)
+($F22*'fnd base rates'!K$109)
+($G22*'fnd base rates'!K$110)
+($H22*'fnd base rates'!K$111)
+($I22*'fnd base rates'!K$112)
+($J22*'fnd base rates'!K$113)
+($K22*'fnd base rates'!K$114)
+($M22*'fnd base rates'!K$116)
+($N22*'fnd base rates'!K$117)
+($O22*'fnd base rates'!K$118)
+($P22*VLOOKUP($S22+12,rate_basefnd,11)))
*$R22</f>
        <v>7173.2649116099992</v>
      </c>
      <c r="AD22" s="1">
        <f>(($D22*'fnd base rates'!L$107)
+($E22*'fnd base rates'!L$108)
+($F22*'fnd base rates'!L$109)
+($G22*'fnd base rates'!L$110)
+($H22*'fnd base rates'!L$111)
+($I22*'fnd base rates'!L$112)
+($J22*'fnd base rates'!L$113)
+($K22*'fnd base rates'!L$114)
+($M22*'fnd base rates'!L$116)
+($N22*'fnd base rates'!L$117)
+($O22*'fnd base rates'!L$118)
+($P22*VLOOKUP($S22+12,rate_basefnd,12)))</f>
        <v>9795.0504360000014</v>
      </c>
      <c r="AE22" s="1">
        <f>(($D22*'fnd base rates'!M$107)
+($E22*'fnd base rates'!M$108)
+($F22*'fnd base rates'!M$109)
+($G22*'fnd base rates'!M$110)
+($H22*'fnd base rates'!M$111)
+($I22*'fnd base rates'!M$112)
+($J22*'fnd base rates'!M$113)
+($K22*'fnd base rates'!M$114)
+($M22*'fnd base rates'!M$116)
+($N22*'fnd base rates'!M$117)
+($O22*'fnd base rates'!M$118)
+($P22*VLOOKUP($S22+12,rate_basefnd,13)))</f>
        <v>0</v>
      </c>
      <c r="AF22" s="4">
        <f t="shared" si="7"/>
        <v>87531.915802839998</v>
      </c>
      <c r="AH22" s="4">
        <f t="shared" si="8"/>
        <v>410035165</v>
      </c>
      <c r="AI22" s="4" t="str">
        <f t="shared" si="9"/>
        <v>410</v>
      </c>
      <c r="AJ22" s="2" t="str">
        <f t="shared" si="10"/>
        <v>035</v>
      </c>
      <c r="AK22" s="2" t="str">
        <f t="shared" si="11"/>
        <v>165</v>
      </c>
      <c r="AL22" s="4">
        <f t="shared" si="12"/>
        <v>1</v>
      </c>
      <c r="AM22" s="4">
        <f t="shared" si="4"/>
        <v>6</v>
      </c>
      <c r="AN22" s="4">
        <f t="shared" si="13"/>
        <v>87531.915802839998</v>
      </c>
      <c r="AO22" s="4">
        <f t="shared" si="14"/>
        <v>14589</v>
      </c>
      <c r="AP22" s="4">
        <f t="shared" si="15"/>
        <v>0</v>
      </c>
      <c r="AQ22" s="4">
        <v>14589</v>
      </c>
      <c r="AW22" s="4">
        <v>14529</v>
      </c>
      <c r="AX22" s="5">
        <f t="shared" si="16"/>
        <v>60</v>
      </c>
      <c r="AY22" s="4">
        <v>14589</v>
      </c>
      <c r="AZ22" s="5"/>
      <c r="BB22" s="5">
        <f t="shared" ref="BB22" si="28">BC22-BA22</f>
        <v>0</v>
      </c>
    </row>
    <row r="23" spans="1:54" s="4" customFormat="1">
      <c r="A23" s="278">
        <v>410</v>
      </c>
      <c r="B23" s="2">
        <v>410035217</v>
      </c>
      <c r="C23" s="10" t="s">
        <v>241</v>
      </c>
      <c r="D23" s="15">
        <f>'fnd enro'!D23</f>
        <v>0</v>
      </c>
      <c r="E23" s="15">
        <f>'fnd enro'!E23</f>
        <v>0</v>
      </c>
      <c r="F23" s="15">
        <f>'fnd enro'!F23</f>
        <v>0</v>
      </c>
      <c r="G23" s="15">
        <f>'fnd enro'!G23</f>
        <v>0</v>
      </c>
      <c r="H23" s="15">
        <f>'fnd enro'!H23</f>
        <v>0</v>
      </c>
      <c r="I23" s="15">
        <f>'fnd enro'!I23</f>
        <v>1</v>
      </c>
      <c r="J23" s="15">
        <f>'fnd enro'!J23</f>
        <v>0</v>
      </c>
      <c r="K23" s="16">
        <f>'fnd enro'!K23</f>
        <v>3.8300000000000001E-2</v>
      </c>
      <c r="L23" s="15">
        <f>'fnd enro'!L23</f>
        <v>0</v>
      </c>
      <c r="M23" s="15">
        <f>'fnd enro'!M23</f>
        <v>0</v>
      </c>
      <c r="N23" s="15">
        <f>'fnd enro'!N23</f>
        <v>0</v>
      </c>
      <c r="O23" s="15">
        <f>'fnd enro'!O23</f>
        <v>0</v>
      </c>
      <c r="P23" s="15">
        <f>'fnd enro'!P23</f>
        <v>0</v>
      </c>
      <c r="Q23" s="15">
        <f>'fnd enro'!R23</f>
        <v>1</v>
      </c>
      <c r="R23" s="16">
        <f t="shared" si="6"/>
        <v>1.085</v>
      </c>
      <c r="S23" s="15">
        <f>VALUE('fnd enro'!Q23)</f>
        <v>2</v>
      </c>
      <c r="T23" s="2"/>
      <c r="U23" s="1">
        <f>(($D23*'fnd base rates'!C$107)
+($E23*'fnd base rates'!C$108)
+($F23*'fnd base rates'!C$109)
+($G23*'fnd base rates'!C$110)
+($H23*'fnd base rates'!C$111)
+($I23*'fnd base rates'!C$112)
+($J23*'fnd base rates'!C$113)
+($K23*'fnd base rates'!C$114)
+($M23*'fnd base rates'!C$116)
+($N23*'fnd base rates'!C$117)
+($O23*'fnd base rates'!C$118)
+($P23*VLOOKUP($S23+12,rate_basefnd,3)))
*$R23</f>
        <v>556.08668790499996</v>
      </c>
      <c r="V23" s="1">
        <f>(($D23*'fnd base rates'!D$107)
+($E23*'fnd base rates'!D$108)
+($F23*'fnd base rates'!D$109)
+($G23*'fnd base rates'!D$110)
+($H23*'fnd base rates'!D$111)
+($I23*'fnd base rates'!D$112)
+($J23*'fnd base rates'!D$113)
+($K23*'fnd base rates'!D$114)
+($M23*'fnd base rates'!D$116)
+($N23*'fnd base rates'!D$117)
+($O23*'fnd base rates'!D$118)
+($P23*VLOOKUP($S23+12,rate_basefnd,4)))
*$R23</f>
        <v>794.36104999999998</v>
      </c>
      <c r="W23" s="1">
        <f>(($D23*'fnd base rates'!E$107)
+($E23*'fnd base rates'!E$108)
+($F23*'fnd base rates'!E$109)
+($G23*'fnd base rates'!E$110)
+($H23*'fnd base rates'!E$111)
+($I23*'fnd base rates'!E$112)
+($J23*'fnd base rates'!E$113)
+($K23*'fnd base rates'!E$114)
+($M23*'fnd base rates'!E$116)
+($N23*'fnd base rates'!E$117)
+($O23*'fnd base rates'!E$118)
+($P23*VLOOKUP($S23+12,rate_basefnd,5)))
*$R23</f>
        <v>5097.2272060149999</v>
      </c>
      <c r="X23" s="1">
        <f>(($D23*'fnd base rates'!F$107)
+($E23*'fnd base rates'!F$108)
+($F23*'fnd base rates'!F$109)
+($G23*'fnd base rates'!F$110)
+($H23*'fnd base rates'!F$111)
+($I23*'fnd base rates'!F$112)
+($J23*'fnd base rates'!F$113)
+($K23*'fnd base rates'!F$114)
+($M23*'fnd base rates'!F$116)
+($N23*'fnd base rates'!F$117)
+($O23*'fnd base rates'!F$118)
+($P23*VLOOKUP($S23+12,rate_basefnd,6)))
*$R23</f>
        <v>918.02759447000005</v>
      </c>
      <c r="Y23" s="1">
        <f>(($D23*'fnd base rates'!G$107)
+($E23*'fnd base rates'!G$108)
+($F23*'fnd base rates'!G$109)
+($G23*'fnd base rates'!G$110)
+($H23*'fnd base rates'!G$111)
+($I23*'fnd base rates'!G$112)
+($J23*'fnd base rates'!G$113)
+($K23*'fnd base rates'!G$114)
+($M23*'fnd base rates'!G$116)
+($N23*'fnd base rates'!G$117)
+($O23*'fnd base rates'!G$118)
+($P23*VLOOKUP($S23+12,rate_basefnd,7)))
*$R23</f>
        <v>170.01531081499999</v>
      </c>
      <c r="Z23" s="1">
        <f>(($D23*'fnd base rates'!H$107)
+($E23*'fnd base rates'!H$108)
+($F23*'fnd base rates'!H$109)
+($G23*'fnd base rates'!H$110)
+($H23*'fnd base rates'!H$111)
+($I23*'fnd base rates'!H$112)
+($J23*'fnd base rates'!H$113)
+($K23*'fnd base rates'!H$114)
+($M23*'fnd base rates'!H$116)
+($N23*'fnd base rates'!H$117)
+($O23*'fnd base rates'!H$118)
+($P23*VLOOKUP($S23+12,rate_basefnd,8)))</f>
        <v>792.30720999999994</v>
      </c>
      <c r="AA23" s="1">
        <f>(($D23*'fnd base rates'!I$107)
+($E23*'fnd base rates'!I$108)
+($F23*'fnd base rates'!I$109)
+($G23*'fnd base rates'!I$110)
+($H23*'fnd base rates'!I$111)
+($I23*'fnd base rates'!I$112)
+($J23*'fnd base rates'!I$113)
+($K23*'fnd base rates'!I$114)
+($M23*'fnd base rates'!I$116)
+($N23*'fnd base rates'!I$117)
+($O23*'fnd base rates'!I$118)
+($P23*VLOOKUP($S23+12,rate_basefnd,9)))
*$R23</f>
        <v>442.24600000000004</v>
      </c>
      <c r="AB23" s="1">
        <f>(($D23*'fnd base rates'!J$107)
+($E23*'fnd base rates'!J$108)
+($F23*'fnd base rates'!J$109)
+($G23*'fnd base rates'!J$110)
+($H23*'fnd base rates'!J$111)
+($I23*'fnd base rates'!J$112)
+($J23*'fnd base rates'!J$113)
+($K23*'fnd base rates'!J$114)
+($M23*'fnd base rates'!J$116)
+($N23*'fnd base rates'!J$117)
+($O23*'fnd base rates'!J$118)
+($P23*VLOOKUP($S23+12,rate_basefnd,10)))
*$R23</f>
        <v>595.70839999999998</v>
      </c>
      <c r="AC23" s="1">
        <f>(($D23*'fnd base rates'!K$107)
+($E23*'fnd base rates'!K$108)
+($F23*'fnd base rates'!K$109)
+($G23*'fnd base rates'!K$110)
+($H23*'fnd base rates'!K$111)
+($I23*'fnd base rates'!K$112)
+($J23*'fnd base rates'!K$113)
+($K23*'fnd base rates'!K$114)
+($M23*'fnd base rates'!K$116)
+($N23*'fnd base rates'!K$117)
+($O23*'fnd base rates'!K$118)
+($P23*VLOOKUP($S23+12,rate_basefnd,11)))
*$R23</f>
        <v>1193.0595019349998</v>
      </c>
      <c r="AD23" s="1">
        <f>(($D23*'fnd base rates'!L$107)
+($E23*'fnd base rates'!L$108)
+($F23*'fnd base rates'!L$109)
+($G23*'fnd base rates'!L$110)
+($H23*'fnd base rates'!L$111)
+($I23*'fnd base rates'!L$112)
+($J23*'fnd base rates'!L$113)
+($K23*'fnd base rates'!L$114)
+($M23*'fnd base rates'!L$116)
+($N23*'fnd base rates'!L$117)
+($O23*'fnd base rates'!L$118)
+($P23*VLOOKUP($S23+12,rate_basefnd,12)))</f>
        <v>1229.513406</v>
      </c>
      <c r="AE23" s="1">
        <f>(($D23*'fnd base rates'!M$107)
+($E23*'fnd base rates'!M$108)
+($F23*'fnd base rates'!M$109)
+($G23*'fnd base rates'!M$110)
+($H23*'fnd base rates'!M$111)
+($I23*'fnd base rates'!M$112)
+($J23*'fnd base rates'!M$113)
+($K23*'fnd base rates'!M$114)
+($M23*'fnd base rates'!M$116)
+($N23*'fnd base rates'!M$117)
+($O23*'fnd base rates'!M$118)
+($P23*VLOOKUP($S23+12,rate_basefnd,13)))</f>
        <v>0</v>
      </c>
      <c r="AF23" s="4">
        <f t="shared" si="7"/>
        <v>11788.552367139999</v>
      </c>
      <c r="AH23" s="4">
        <f t="shared" si="8"/>
        <v>410035217</v>
      </c>
      <c r="AI23" s="4" t="str">
        <f t="shared" si="9"/>
        <v>410</v>
      </c>
      <c r="AJ23" s="2" t="str">
        <f t="shared" si="10"/>
        <v>035</v>
      </c>
      <c r="AK23" s="2" t="str">
        <f t="shared" si="11"/>
        <v>217</v>
      </c>
      <c r="AL23" s="4">
        <f t="shared" si="12"/>
        <v>1</v>
      </c>
      <c r="AM23" s="4">
        <f t="shared" si="4"/>
        <v>1</v>
      </c>
      <c r="AN23" s="4">
        <f t="shared" si="13"/>
        <v>11788.552367139999</v>
      </c>
      <c r="AO23" s="4">
        <f t="shared" si="14"/>
        <v>11789</v>
      </c>
      <c r="AP23" s="4">
        <f t="shared" si="15"/>
        <v>0</v>
      </c>
      <c r="AQ23" s="4">
        <v>11789</v>
      </c>
      <c r="AW23" s="4">
        <v>11774</v>
      </c>
      <c r="AX23" s="5">
        <f t="shared" si="16"/>
        <v>15</v>
      </c>
      <c r="AY23" s="4">
        <v>11789</v>
      </c>
      <c r="AZ23" s="5"/>
      <c r="BB23" s="5">
        <f t="shared" ref="BB23" si="29">BC23-BA23</f>
        <v>0</v>
      </c>
    </row>
    <row r="24" spans="1:54" s="4" customFormat="1">
      <c r="A24" s="278">
        <v>410</v>
      </c>
      <c r="B24" s="2">
        <v>410035244</v>
      </c>
      <c r="C24" s="10" t="s">
        <v>241</v>
      </c>
      <c r="D24" s="15">
        <f>'fnd enro'!D24</f>
        <v>0</v>
      </c>
      <c r="E24" s="15">
        <f>'fnd enro'!E24</f>
        <v>0</v>
      </c>
      <c r="F24" s="15">
        <f>'fnd enro'!F24</f>
        <v>0</v>
      </c>
      <c r="G24" s="15">
        <f>'fnd enro'!G24</f>
        <v>0</v>
      </c>
      <c r="H24" s="15">
        <f>'fnd enro'!H24</f>
        <v>1</v>
      </c>
      <c r="I24" s="15">
        <f>'fnd enro'!I24</f>
        <v>0</v>
      </c>
      <c r="J24" s="15">
        <f>'fnd enro'!J24</f>
        <v>0</v>
      </c>
      <c r="K24" s="16">
        <f>'fnd enro'!K24</f>
        <v>3.8300000000000001E-2</v>
      </c>
      <c r="L24" s="15">
        <f>'fnd enro'!L24</f>
        <v>0</v>
      </c>
      <c r="M24" s="15">
        <f>'fnd enro'!M24</f>
        <v>0</v>
      </c>
      <c r="N24" s="15">
        <f>'fnd enro'!N24</f>
        <v>0</v>
      </c>
      <c r="O24" s="15">
        <f>'fnd enro'!O24</f>
        <v>0</v>
      </c>
      <c r="P24" s="15">
        <f>'fnd enro'!P24</f>
        <v>1</v>
      </c>
      <c r="Q24" s="15">
        <f>'fnd enro'!R24</f>
        <v>1</v>
      </c>
      <c r="R24" s="16">
        <f t="shared" si="6"/>
        <v>1.085</v>
      </c>
      <c r="S24" s="15">
        <f>VALUE('fnd enro'!Q24)</f>
        <v>10</v>
      </c>
      <c r="T24" s="2"/>
      <c r="U24" s="1">
        <f>(($D24*'fnd base rates'!C$107)
+($E24*'fnd base rates'!C$108)
+($F24*'fnd base rates'!C$109)
+($G24*'fnd base rates'!C$110)
+($H24*'fnd base rates'!C$111)
+($I24*'fnd base rates'!C$112)
+($J24*'fnd base rates'!C$113)
+($K24*'fnd base rates'!C$114)
+($M24*'fnd base rates'!C$116)
+($N24*'fnd base rates'!C$117)
+($O24*'fnd base rates'!C$118)
+($P24*VLOOKUP($S24+12,rate_basefnd,3)))
*$R24</f>
        <v>632.22113790499998</v>
      </c>
      <c r="V24" s="1">
        <f>(($D24*'fnd base rates'!D$107)
+($E24*'fnd base rates'!D$108)
+($F24*'fnd base rates'!D$109)
+($G24*'fnd base rates'!D$110)
+($H24*'fnd base rates'!D$111)
+($I24*'fnd base rates'!D$112)
+($J24*'fnd base rates'!D$113)
+($K24*'fnd base rates'!D$114)
+($M24*'fnd base rates'!D$116)
+($N24*'fnd base rates'!D$117)
+($O24*'fnd base rates'!D$118)
+($P24*VLOOKUP($S24+12,rate_basefnd,4)))
*$R24</f>
        <v>1155.0801499999998</v>
      </c>
      <c r="W24" s="1">
        <f>(($D24*'fnd base rates'!E$107)
+($E24*'fnd base rates'!E$108)
+($F24*'fnd base rates'!E$109)
+($G24*'fnd base rates'!E$110)
+($H24*'fnd base rates'!E$111)
+($I24*'fnd base rates'!E$112)
+($J24*'fnd base rates'!E$113)
+($K24*'fnd base rates'!E$114)
+($M24*'fnd base rates'!E$116)
+($N24*'fnd base rates'!E$117)
+($O24*'fnd base rates'!E$118)
+($P24*VLOOKUP($S24+12,rate_basefnd,5)))
*$R24</f>
        <v>7110.1951560149992</v>
      </c>
      <c r="X24" s="1">
        <f>(($D24*'fnd base rates'!F$107)
+($E24*'fnd base rates'!F$108)
+($F24*'fnd base rates'!F$109)
+($G24*'fnd base rates'!F$110)
+($H24*'fnd base rates'!F$111)
+($I24*'fnd base rates'!F$112)
+($J24*'fnd base rates'!F$113)
+($K24*'fnd base rates'!F$114)
+($M24*'fnd base rates'!F$116)
+($N24*'fnd base rates'!F$117)
+($O24*'fnd base rates'!F$118)
+($P24*VLOOKUP($S24+12,rate_basefnd,6)))
*$R24</f>
        <v>1030.67229447</v>
      </c>
      <c r="Y24" s="1">
        <f>(($D24*'fnd base rates'!G$107)
+($E24*'fnd base rates'!G$108)
+($F24*'fnd base rates'!G$109)
+($G24*'fnd base rates'!G$110)
+($H24*'fnd base rates'!G$111)
+($I24*'fnd base rates'!G$112)
+($J24*'fnd base rates'!G$113)
+($K24*'fnd base rates'!G$114)
+($M24*'fnd base rates'!G$116)
+($N24*'fnd base rates'!G$117)
+($O24*'fnd base rates'!G$118)
+($P24*VLOOKUP($S24+12,rate_basefnd,7)))
*$R24</f>
        <v>345.59001081499991</v>
      </c>
      <c r="Z24" s="1">
        <f>(($D24*'fnd base rates'!H$107)
+($E24*'fnd base rates'!H$108)
+($F24*'fnd base rates'!H$109)
+($G24*'fnd base rates'!H$110)
+($H24*'fnd base rates'!H$111)
+($I24*'fnd base rates'!H$112)
+($J24*'fnd base rates'!H$113)
+($K24*'fnd base rates'!H$114)
+($M24*'fnd base rates'!H$116)
+($N24*'fnd base rates'!H$117)
+($O24*'fnd base rates'!H$118)
+($P24*VLOOKUP($S24+12,rate_basefnd,8)))</f>
        <v>524.91720999999995</v>
      </c>
      <c r="AA24" s="1">
        <f>(($D24*'fnd base rates'!I$107)
+($E24*'fnd base rates'!I$108)
+($F24*'fnd base rates'!I$109)
+($G24*'fnd base rates'!I$110)
+($H24*'fnd base rates'!I$111)
+($I24*'fnd base rates'!I$112)
+($J24*'fnd base rates'!I$113)
+($K24*'fnd base rates'!I$114)
+($M24*'fnd base rates'!I$116)
+($N24*'fnd base rates'!I$117)
+($O24*'fnd base rates'!I$118)
+($P24*VLOOKUP($S24+12,rate_basefnd,9)))
*$R24</f>
        <v>507.28089999999992</v>
      </c>
      <c r="AB24" s="1">
        <f>(($D24*'fnd base rates'!J$107)
+($E24*'fnd base rates'!J$108)
+($F24*'fnd base rates'!J$109)
+($G24*'fnd base rates'!J$110)
+($H24*'fnd base rates'!J$111)
+($I24*'fnd base rates'!J$112)
+($J24*'fnd base rates'!J$113)
+($K24*'fnd base rates'!J$114)
+($M24*'fnd base rates'!J$116)
+($N24*'fnd base rates'!J$117)
+($O24*'fnd base rates'!J$118)
+($P24*VLOOKUP($S24+12,rate_basefnd,10)))
*$R24</f>
        <v>999.26329999999996</v>
      </c>
      <c r="AC24" s="1">
        <f>(($D24*'fnd base rates'!K$107)
+($E24*'fnd base rates'!K$108)
+($F24*'fnd base rates'!K$109)
+($G24*'fnd base rates'!K$110)
+($H24*'fnd base rates'!K$111)
+($I24*'fnd base rates'!K$112)
+($J24*'fnd base rates'!K$113)
+($K24*'fnd base rates'!K$114)
+($M24*'fnd base rates'!K$116)
+($N24*'fnd base rates'!K$117)
+($O24*'fnd base rates'!K$118)
+($P24*VLOOKUP($S24+12,rate_basefnd,11)))
*$R24</f>
        <v>1226.3907019349999</v>
      </c>
      <c r="AD24" s="1">
        <f>(($D24*'fnd base rates'!L$107)
+($E24*'fnd base rates'!L$108)
+($F24*'fnd base rates'!L$109)
+($G24*'fnd base rates'!L$110)
+($H24*'fnd base rates'!L$111)
+($I24*'fnd base rates'!L$112)
+($J24*'fnd base rates'!L$113)
+($K24*'fnd base rates'!L$114)
+($M24*'fnd base rates'!L$116)
+($N24*'fnd base rates'!L$117)
+($O24*'fnd base rates'!L$118)
+($P24*VLOOKUP($S24+12,rate_basefnd,12)))</f>
        <v>1876.503406</v>
      </c>
      <c r="AE24" s="1">
        <f>(($D24*'fnd base rates'!M$107)
+($E24*'fnd base rates'!M$108)
+($F24*'fnd base rates'!M$109)
+($G24*'fnd base rates'!M$110)
+($H24*'fnd base rates'!M$111)
+($I24*'fnd base rates'!M$112)
+($J24*'fnd base rates'!M$113)
+($K24*'fnd base rates'!M$114)
+($M24*'fnd base rates'!M$116)
+($N24*'fnd base rates'!M$117)
+($O24*'fnd base rates'!M$118)
+($P24*VLOOKUP($S24+12,rate_basefnd,13)))</f>
        <v>0</v>
      </c>
      <c r="AF24" s="4">
        <f t="shared" si="7"/>
        <v>15408.114267139998</v>
      </c>
      <c r="AH24" s="4">
        <f t="shared" si="8"/>
        <v>410035244</v>
      </c>
      <c r="AI24" s="4" t="str">
        <f t="shared" si="9"/>
        <v>410</v>
      </c>
      <c r="AJ24" s="2" t="str">
        <f t="shared" si="10"/>
        <v>035</v>
      </c>
      <c r="AK24" s="2" t="str">
        <f t="shared" si="11"/>
        <v>244</v>
      </c>
      <c r="AL24" s="4">
        <f t="shared" si="12"/>
        <v>1</v>
      </c>
      <c r="AM24" s="4">
        <f t="shared" si="4"/>
        <v>1</v>
      </c>
      <c r="AN24" s="4">
        <f t="shared" si="13"/>
        <v>15408.114267139998</v>
      </c>
      <c r="AO24" s="4">
        <f t="shared" si="14"/>
        <v>15408</v>
      </c>
      <c r="AP24" s="4">
        <f t="shared" si="15"/>
        <v>0</v>
      </c>
      <c r="AQ24" s="4">
        <v>15408</v>
      </c>
      <c r="AW24" s="4">
        <v>15325</v>
      </c>
      <c r="AX24" s="5">
        <f t="shared" si="16"/>
        <v>83</v>
      </c>
      <c r="AY24" s="4">
        <v>15408</v>
      </c>
      <c r="AZ24" s="5"/>
      <c r="BB24" s="5">
        <f t="shared" ref="BB24" si="30">BC24-BA24</f>
        <v>0</v>
      </c>
    </row>
    <row r="25" spans="1:54" s="4" customFormat="1">
      <c r="A25" s="278">
        <v>410</v>
      </c>
      <c r="B25" s="2">
        <v>410035248</v>
      </c>
      <c r="C25" s="10" t="s">
        <v>241</v>
      </c>
      <c r="D25" s="15">
        <f>'fnd enro'!D25</f>
        <v>0</v>
      </c>
      <c r="E25" s="15">
        <f>'fnd enro'!E25</f>
        <v>0</v>
      </c>
      <c r="F25" s="15">
        <f>'fnd enro'!F25</f>
        <v>0</v>
      </c>
      <c r="G25" s="15">
        <f>'fnd enro'!G25</f>
        <v>3</v>
      </c>
      <c r="H25" s="15">
        <f>'fnd enro'!H25</f>
        <v>12</v>
      </c>
      <c r="I25" s="15">
        <f>'fnd enro'!I25</f>
        <v>39</v>
      </c>
      <c r="J25" s="15">
        <f>'fnd enro'!J25</f>
        <v>0</v>
      </c>
      <c r="K25" s="16">
        <f>'fnd enro'!K25</f>
        <v>2.0682</v>
      </c>
      <c r="L25" s="15">
        <f>'fnd enro'!L25</f>
        <v>0</v>
      </c>
      <c r="M25" s="15">
        <f>'fnd enro'!M25</f>
        <v>1</v>
      </c>
      <c r="N25" s="15">
        <f>'fnd enro'!N25</f>
        <v>3</v>
      </c>
      <c r="O25" s="15">
        <f>'fnd enro'!O25</f>
        <v>1</v>
      </c>
      <c r="P25" s="15">
        <f>'fnd enro'!P25</f>
        <v>36</v>
      </c>
      <c r="Q25" s="15">
        <f>'fnd enro'!R25</f>
        <v>54</v>
      </c>
      <c r="R25" s="16">
        <f t="shared" si="6"/>
        <v>1.085</v>
      </c>
      <c r="S25" s="15">
        <f>VALUE('fnd enro'!Q25)</f>
        <v>12</v>
      </c>
      <c r="T25" s="2"/>
      <c r="U25" s="1">
        <f>(($D25*'fnd base rates'!C$107)
+($E25*'fnd base rates'!C$108)
+($F25*'fnd base rates'!C$109)
+($G25*'fnd base rates'!C$110)
+($H25*'fnd base rates'!C$111)
+($I25*'fnd base rates'!C$112)
+($J25*'fnd base rates'!C$113)
+($K25*'fnd base rates'!C$114)
+($M25*'fnd base rates'!C$116)
+($N25*'fnd base rates'!C$117)
+($O25*'fnd base rates'!C$118)
+($P25*VLOOKUP($S25+12,rate_basefnd,3)))
*$R25</f>
        <v>33451.552346869998</v>
      </c>
      <c r="V25" s="1">
        <f>(($D25*'fnd base rates'!D$107)
+($E25*'fnd base rates'!D$108)
+($F25*'fnd base rates'!D$109)
+($G25*'fnd base rates'!D$110)
+($H25*'fnd base rates'!D$111)
+($I25*'fnd base rates'!D$112)
+($J25*'fnd base rates'!D$113)
+($K25*'fnd base rates'!D$114)
+($M25*'fnd base rates'!D$116)
+($N25*'fnd base rates'!D$117)
+($O25*'fnd base rates'!D$118)
+($P25*VLOOKUP($S25+12,rate_basefnd,4)))
*$R25</f>
        <v>57555.333149999999</v>
      </c>
      <c r="W25" s="1">
        <f>(($D25*'fnd base rates'!E$107)
+($E25*'fnd base rates'!E$108)
+($F25*'fnd base rates'!E$109)
+($G25*'fnd base rates'!E$110)
+($H25*'fnd base rates'!E$111)
+($I25*'fnd base rates'!E$112)
+($J25*'fnd base rates'!E$113)
+($K25*'fnd base rates'!E$114)
+($M25*'fnd base rates'!E$116)
+($N25*'fnd base rates'!E$117)
+($O25*'fnd base rates'!E$118)
+($P25*VLOOKUP($S25+12,rate_basefnd,5)))
*$R25</f>
        <v>394525.28477480996</v>
      </c>
      <c r="X25" s="1">
        <f>(($D25*'fnd base rates'!F$107)
+($E25*'fnd base rates'!F$108)
+($F25*'fnd base rates'!F$109)
+($G25*'fnd base rates'!F$110)
+($H25*'fnd base rates'!F$111)
+($I25*'fnd base rates'!F$112)
+($J25*'fnd base rates'!F$113)
+($K25*'fnd base rates'!F$114)
+($M25*'fnd base rates'!F$116)
+($N25*'fnd base rates'!F$117)
+($O25*'fnd base rates'!F$118)
+($P25*VLOOKUP($S25+12,rate_basefnd,6)))
*$R25</f>
        <v>52960.187401379997</v>
      </c>
      <c r="Y25" s="1">
        <f>(($D25*'fnd base rates'!G$107)
+($E25*'fnd base rates'!G$108)
+($F25*'fnd base rates'!G$109)
+($G25*'fnd base rates'!G$110)
+($H25*'fnd base rates'!G$111)
+($I25*'fnd base rates'!G$112)
+($J25*'fnd base rates'!G$113)
+($K25*'fnd base rates'!G$114)
+($M25*'fnd base rates'!G$116)
+($N25*'fnd base rates'!G$117)
+($O25*'fnd base rates'!G$118)
+($P25*VLOOKUP($S25+12,rate_basefnd,7)))
*$R25</f>
        <v>15987.06433401</v>
      </c>
      <c r="Z25" s="1">
        <f>(($D25*'fnd base rates'!H$107)
+($E25*'fnd base rates'!H$108)
+($F25*'fnd base rates'!H$109)
+($G25*'fnd base rates'!H$110)
+($H25*'fnd base rates'!H$111)
+($I25*'fnd base rates'!H$112)
+($J25*'fnd base rates'!H$113)
+($K25*'fnd base rates'!H$114)
+($M25*'fnd base rates'!H$116)
+($N25*'fnd base rates'!H$117)
+($O25*'fnd base rates'!H$118)
+($P25*VLOOKUP($S25+12,rate_basefnd,8)))</f>
        <v>39931.709340000001</v>
      </c>
      <c r="AA25" s="1">
        <f>(($D25*'fnd base rates'!I$107)
+($E25*'fnd base rates'!I$108)
+($F25*'fnd base rates'!I$109)
+($G25*'fnd base rates'!I$110)
+($H25*'fnd base rates'!I$111)
+($I25*'fnd base rates'!I$112)
+($J25*'fnd base rates'!I$113)
+($K25*'fnd base rates'!I$114)
+($M25*'fnd base rates'!I$116)
+($N25*'fnd base rates'!I$117)
+($O25*'fnd base rates'!I$118)
+($P25*VLOOKUP($S25+12,rate_basefnd,9)))
*$R25</f>
        <v>28323.783949999997</v>
      </c>
      <c r="AB25" s="1">
        <f>(($D25*'fnd base rates'!J$107)
+($E25*'fnd base rates'!J$108)
+($F25*'fnd base rates'!J$109)
+($G25*'fnd base rates'!J$110)
+($H25*'fnd base rates'!J$111)
+($I25*'fnd base rates'!J$112)
+($J25*'fnd base rates'!J$113)
+($K25*'fnd base rates'!J$114)
+($M25*'fnd base rates'!J$116)
+($N25*'fnd base rates'!J$117)
+($O25*'fnd base rates'!J$118)
+($P25*VLOOKUP($S25+12,rate_basefnd,10)))
*$R25</f>
        <v>55176.231949999994</v>
      </c>
      <c r="AC25" s="1">
        <f>(($D25*'fnd base rates'!K$107)
+($E25*'fnd base rates'!K$108)
+($F25*'fnd base rates'!K$109)
+($G25*'fnd base rates'!K$110)
+($H25*'fnd base rates'!K$111)
+($I25*'fnd base rates'!K$112)
+($J25*'fnd base rates'!K$113)
+($K25*'fnd base rates'!K$114)
+($M25*'fnd base rates'!K$116)
+($N25*'fnd base rates'!K$117)
+($O25*'fnd base rates'!K$118)
+($P25*VLOOKUP($S25+12,rate_basefnd,11)))
*$R25</f>
        <v>66233.105204489984</v>
      </c>
      <c r="AD25" s="1">
        <f>(($D25*'fnd base rates'!L$107)
+($E25*'fnd base rates'!L$108)
+($F25*'fnd base rates'!L$109)
+($G25*'fnd base rates'!L$110)
+($H25*'fnd base rates'!L$111)
+($I25*'fnd base rates'!L$112)
+($J25*'fnd base rates'!L$113)
+($K25*'fnd base rates'!L$114)
+($M25*'fnd base rates'!L$116)
+($N25*'fnd base rates'!L$117)
+($O25*'fnd base rates'!L$118)
+($P25*VLOOKUP($S25+12,rate_basefnd,12)))</f>
        <v>89408.663924000008</v>
      </c>
      <c r="AE25" s="1">
        <f>(($D25*'fnd base rates'!M$107)
+($E25*'fnd base rates'!M$108)
+($F25*'fnd base rates'!M$109)
+($G25*'fnd base rates'!M$110)
+($H25*'fnd base rates'!M$111)
+($I25*'fnd base rates'!M$112)
+($J25*'fnd base rates'!M$113)
+($K25*'fnd base rates'!M$114)
+($M25*'fnd base rates'!M$116)
+($N25*'fnd base rates'!M$117)
+($O25*'fnd base rates'!M$118)
+($P25*VLOOKUP($S25+12,rate_basefnd,13)))</f>
        <v>0</v>
      </c>
      <c r="AF25" s="4">
        <f t="shared" si="7"/>
        <v>833552.91637555999</v>
      </c>
      <c r="AH25" s="4">
        <f t="shared" si="8"/>
        <v>410035248</v>
      </c>
      <c r="AI25" s="4" t="str">
        <f t="shared" si="9"/>
        <v>410</v>
      </c>
      <c r="AJ25" s="2" t="str">
        <f t="shared" si="10"/>
        <v>035</v>
      </c>
      <c r="AK25" s="2" t="str">
        <f t="shared" si="11"/>
        <v>248</v>
      </c>
      <c r="AL25" s="4">
        <f t="shared" si="12"/>
        <v>1</v>
      </c>
      <c r="AM25" s="4">
        <f t="shared" si="4"/>
        <v>54</v>
      </c>
      <c r="AN25" s="4">
        <f t="shared" si="13"/>
        <v>833552.91637555999</v>
      </c>
      <c r="AO25" s="4">
        <f t="shared" si="14"/>
        <v>15436</v>
      </c>
      <c r="AP25" s="4">
        <f t="shared" si="15"/>
        <v>0</v>
      </c>
      <c r="AQ25" s="4">
        <v>15436</v>
      </c>
      <c r="AW25" s="4">
        <v>15345</v>
      </c>
      <c r="AX25" s="5">
        <f t="shared" si="16"/>
        <v>91</v>
      </c>
      <c r="AY25" s="4">
        <v>15436</v>
      </c>
      <c r="AZ25" s="5"/>
      <c r="BB25" s="5">
        <f t="shared" ref="BB25" si="31">BC25-BA25</f>
        <v>0</v>
      </c>
    </row>
    <row r="26" spans="1:54" s="4" customFormat="1">
      <c r="A26" s="278">
        <v>410</v>
      </c>
      <c r="B26" s="2">
        <v>410035258</v>
      </c>
      <c r="C26" s="10" t="s">
        <v>241</v>
      </c>
      <c r="D26" s="15">
        <f>'fnd enro'!D26</f>
        <v>0</v>
      </c>
      <c r="E26" s="15">
        <f>'fnd enro'!E26</f>
        <v>0</v>
      </c>
      <c r="F26" s="15">
        <f>'fnd enro'!F26</f>
        <v>0</v>
      </c>
      <c r="G26" s="15">
        <f>'fnd enro'!G26</f>
        <v>0</v>
      </c>
      <c r="H26" s="15">
        <f>'fnd enro'!H26</f>
        <v>0</v>
      </c>
      <c r="I26" s="15">
        <f>'fnd enro'!I26</f>
        <v>1</v>
      </c>
      <c r="J26" s="15">
        <f>'fnd enro'!J26</f>
        <v>0</v>
      </c>
      <c r="K26" s="16">
        <f>'fnd enro'!K26</f>
        <v>3.8300000000000001E-2</v>
      </c>
      <c r="L26" s="15">
        <f>'fnd enro'!L26</f>
        <v>0</v>
      </c>
      <c r="M26" s="15">
        <f>'fnd enro'!M26</f>
        <v>0</v>
      </c>
      <c r="N26" s="15">
        <f>'fnd enro'!N26</f>
        <v>0</v>
      </c>
      <c r="O26" s="15">
        <f>'fnd enro'!O26</f>
        <v>0</v>
      </c>
      <c r="P26" s="15">
        <f>'fnd enro'!P26</f>
        <v>1</v>
      </c>
      <c r="Q26" s="15">
        <f>'fnd enro'!R26</f>
        <v>1</v>
      </c>
      <c r="R26" s="16">
        <f t="shared" si="6"/>
        <v>1.085</v>
      </c>
      <c r="S26" s="15">
        <f>VALUE('fnd enro'!Q26)</f>
        <v>10</v>
      </c>
      <c r="T26" s="2"/>
      <c r="U26" s="1">
        <f>(($D26*'fnd base rates'!C$107)
+($E26*'fnd base rates'!C$108)
+($F26*'fnd base rates'!C$109)
+($G26*'fnd base rates'!C$110)
+($H26*'fnd base rates'!C$111)
+($I26*'fnd base rates'!C$112)
+($J26*'fnd base rates'!C$113)
+($K26*'fnd base rates'!C$114)
+($M26*'fnd base rates'!C$116)
+($N26*'fnd base rates'!C$117)
+($O26*'fnd base rates'!C$118)
+($P26*VLOOKUP($S26+12,rate_basefnd,3)))
*$R26</f>
        <v>632.22113790499998</v>
      </c>
      <c r="V26" s="1">
        <f>(($D26*'fnd base rates'!D$107)
+($E26*'fnd base rates'!D$108)
+($F26*'fnd base rates'!D$109)
+($G26*'fnd base rates'!D$110)
+($H26*'fnd base rates'!D$111)
+($I26*'fnd base rates'!D$112)
+($J26*'fnd base rates'!D$113)
+($K26*'fnd base rates'!D$114)
+($M26*'fnd base rates'!D$116)
+($N26*'fnd base rates'!D$117)
+($O26*'fnd base rates'!D$118)
+($P26*VLOOKUP($S26+12,rate_basefnd,4)))
*$R26</f>
        <v>1155.0801499999998</v>
      </c>
      <c r="W26" s="1">
        <f>(($D26*'fnd base rates'!E$107)
+($E26*'fnd base rates'!E$108)
+($F26*'fnd base rates'!E$109)
+($G26*'fnd base rates'!E$110)
+($H26*'fnd base rates'!E$111)
+($I26*'fnd base rates'!E$112)
+($J26*'fnd base rates'!E$113)
+($K26*'fnd base rates'!E$114)
+($M26*'fnd base rates'!E$116)
+($N26*'fnd base rates'!E$117)
+($O26*'fnd base rates'!E$118)
+($P26*VLOOKUP($S26+12,rate_basefnd,5)))
*$R26</f>
        <v>8618.5296060149994</v>
      </c>
      <c r="X26" s="1">
        <f>(($D26*'fnd base rates'!F$107)
+($E26*'fnd base rates'!F$108)
+($F26*'fnd base rates'!F$109)
+($G26*'fnd base rates'!F$110)
+($H26*'fnd base rates'!F$111)
+($I26*'fnd base rates'!F$112)
+($J26*'fnd base rates'!F$113)
+($K26*'fnd base rates'!F$114)
+($M26*'fnd base rates'!F$116)
+($N26*'fnd base rates'!F$117)
+($O26*'fnd base rates'!F$118)
+($P26*VLOOKUP($S26+12,rate_basefnd,6)))
*$R26</f>
        <v>918.02759447000005</v>
      </c>
      <c r="Y26" s="1">
        <f>(($D26*'fnd base rates'!G$107)
+($E26*'fnd base rates'!G$108)
+($F26*'fnd base rates'!G$109)
+($G26*'fnd base rates'!G$110)
+($H26*'fnd base rates'!G$111)
+($I26*'fnd base rates'!G$112)
+($J26*'fnd base rates'!G$113)
+($K26*'fnd base rates'!G$114)
+($M26*'fnd base rates'!G$116)
+($N26*'fnd base rates'!G$117)
+($O26*'fnd base rates'!G$118)
+($P26*VLOOKUP($S26+12,rate_basefnd,7)))
*$R26</f>
        <v>340.84856081499993</v>
      </c>
      <c r="Z26" s="1">
        <f>(($D26*'fnd base rates'!H$107)
+($E26*'fnd base rates'!H$108)
+($F26*'fnd base rates'!H$109)
+($G26*'fnd base rates'!H$110)
+($H26*'fnd base rates'!H$111)
+($I26*'fnd base rates'!H$112)
+($J26*'fnd base rates'!H$113)
+($K26*'fnd base rates'!H$114)
+($M26*'fnd base rates'!H$116)
+($N26*'fnd base rates'!H$117)
+($O26*'fnd base rates'!H$118)
+($P26*VLOOKUP($S26+12,rate_basefnd,8)))</f>
        <v>816.44720999999993</v>
      </c>
      <c r="AA26" s="1">
        <f>(($D26*'fnd base rates'!I$107)
+($E26*'fnd base rates'!I$108)
+($F26*'fnd base rates'!I$109)
+($G26*'fnd base rates'!I$110)
+($H26*'fnd base rates'!I$111)
+($I26*'fnd base rates'!I$112)
+($J26*'fnd base rates'!I$113)
+($K26*'fnd base rates'!I$114)
+($M26*'fnd base rates'!I$116)
+($N26*'fnd base rates'!I$117)
+($O26*'fnd base rates'!I$118)
+($P26*VLOOKUP($S26+12,rate_basefnd,9)))
*$R26</f>
        <v>584.83669999999995</v>
      </c>
      <c r="AB26" s="1">
        <f>(($D26*'fnd base rates'!J$107)
+($E26*'fnd base rates'!J$108)
+($F26*'fnd base rates'!J$109)
+($G26*'fnd base rates'!J$110)
+($H26*'fnd base rates'!J$111)
+($I26*'fnd base rates'!J$112)
+($J26*'fnd base rates'!J$113)
+($K26*'fnd base rates'!J$114)
+($M26*'fnd base rates'!J$116)
+($N26*'fnd base rates'!J$117)
+($O26*'fnd base rates'!J$118)
+($P26*VLOOKUP($S26+12,rate_basefnd,10)))
*$R26</f>
        <v>1336.6332</v>
      </c>
      <c r="AC26" s="1">
        <f>(($D26*'fnd base rates'!K$107)
+($E26*'fnd base rates'!K$108)
+($F26*'fnd base rates'!K$109)
+($G26*'fnd base rates'!K$110)
+($H26*'fnd base rates'!K$111)
+($I26*'fnd base rates'!K$112)
+($J26*'fnd base rates'!K$113)
+($K26*'fnd base rates'!K$114)
+($M26*'fnd base rates'!K$116)
+($N26*'fnd base rates'!K$117)
+($O26*'fnd base rates'!K$118)
+($P26*VLOOKUP($S26+12,rate_basefnd,11)))
*$R26</f>
        <v>1193.0595019349998</v>
      </c>
      <c r="AD26" s="1">
        <f>(($D26*'fnd base rates'!L$107)
+($E26*'fnd base rates'!L$108)
+($F26*'fnd base rates'!L$109)
+($G26*'fnd base rates'!L$110)
+($H26*'fnd base rates'!L$111)
+($I26*'fnd base rates'!L$112)
+($J26*'fnd base rates'!L$113)
+($K26*'fnd base rates'!L$114)
+($M26*'fnd base rates'!L$116)
+($N26*'fnd base rates'!L$117)
+($O26*'fnd base rates'!L$118)
+($P26*VLOOKUP($S26+12,rate_basefnd,12)))</f>
        <v>1754.493406</v>
      </c>
      <c r="AE26" s="1">
        <f>(($D26*'fnd base rates'!M$107)
+($E26*'fnd base rates'!M$108)
+($F26*'fnd base rates'!M$109)
+($G26*'fnd base rates'!M$110)
+($H26*'fnd base rates'!M$111)
+($I26*'fnd base rates'!M$112)
+($J26*'fnd base rates'!M$113)
+($K26*'fnd base rates'!M$114)
+($M26*'fnd base rates'!M$116)
+($N26*'fnd base rates'!M$117)
+($O26*'fnd base rates'!M$118)
+($P26*VLOOKUP($S26+12,rate_basefnd,13)))</f>
        <v>0</v>
      </c>
      <c r="AF26" s="4">
        <f t="shared" si="7"/>
        <v>17350.177067140001</v>
      </c>
      <c r="AH26" s="4">
        <f t="shared" si="8"/>
        <v>410035258</v>
      </c>
      <c r="AI26" s="4" t="str">
        <f t="shared" si="9"/>
        <v>410</v>
      </c>
      <c r="AJ26" s="2" t="str">
        <f t="shared" si="10"/>
        <v>035</v>
      </c>
      <c r="AK26" s="2" t="str">
        <f t="shared" si="11"/>
        <v>258</v>
      </c>
      <c r="AL26" s="4">
        <f t="shared" si="12"/>
        <v>1</v>
      </c>
      <c r="AM26" s="4">
        <f t="shared" si="4"/>
        <v>1</v>
      </c>
      <c r="AN26" s="4">
        <f t="shared" si="13"/>
        <v>17350.177067140001</v>
      </c>
      <c r="AO26" s="4">
        <f t="shared" si="14"/>
        <v>17350</v>
      </c>
      <c r="AP26" s="4">
        <f t="shared" si="15"/>
        <v>0</v>
      </c>
      <c r="AQ26" s="4">
        <v>17350</v>
      </c>
      <c r="AW26" s="4">
        <v>17271</v>
      </c>
      <c r="AX26" s="5">
        <f t="shared" si="16"/>
        <v>79</v>
      </c>
      <c r="AY26" s="4">
        <v>17350</v>
      </c>
      <c r="AZ26" s="5"/>
      <c r="BB26" s="5">
        <f t="shared" ref="BB26" si="32">BC26-BA26</f>
        <v>0</v>
      </c>
    </row>
    <row r="27" spans="1:54" s="4" customFormat="1">
      <c r="A27" s="278">
        <v>410</v>
      </c>
      <c r="B27" s="2">
        <v>410035262</v>
      </c>
      <c r="C27" s="10" t="s">
        <v>241</v>
      </c>
      <c r="D27" s="15">
        <f>'fnd enro'!D27</f>
        <v>0</v>
      </c>
      <c r="E27" s="15">
        <f>'fnd enro'!E27</f>
        <v>0</v>
      </c>
      <c r="F27" s="15">
        <f>'fnd enro'!F27</f>
        <v>0</v>
      </c>
      <c r="G27" s="15">
        <f>'fnd enro'!G27</f>
        <v>0</v>
      </c>
      <c r="H27" s="15">
        <f>'fnd enro'!H27</f>
        <v>1</v>
      </c>
      <c r="I27" s="15">
        <f>'fnd enro'!I27</f>
        <v>4</v>
      </c>
      <c r="J27" s="15">
        <f>'fnd enro'!J27</f>
        <v>0</v>
      </c>
      <c r="K27" s="16">
        <f>'fnd enro'!K27</f>
        <v>0.1915</v>
      </c>
      <c r="L27" s="15">
        <f>'fnd enro'!L27</f>
        <v>0</v>
      </c>
      <c r="M27" s="15">
        <f>'fnd enro'!M27</f>
        <v>0</v>
      </c>
      <c r="N27" s="15">
        <f>'fnd enro'!N27</f>
        <v>0</v>
      </c>
      <c r="O27" s="15">
        <f>'fnd enro'!O27</f>
        <v>1</v>
      </c>
      <c r="P27" s="15">
        <f>'fnd enro'!P27</f>
        <v>2</v>
      </c>
      <c r="Q27" s="15">
        <f>'fnd enro'!R27</f>
        <v>5</v>
      </c>
      <c r="R27" s="16">
        <f t="shared" si="6"/>
        <v>1.085</v>
      </c>
      <c r="S27" s="15">
        <f>VALUE('fnd enro'!Q27)</f>
        <v>7</v>
      </c>
      <c r="T27" s="2"/>
      <c r="U27" s="1">
        <f>(($D27*'fnd base rates'!C$107)
+($E27*'fnd base rates'!C$108)
+($F27*'fnd base rates'!C$109)
+($G27*'fnd base rates'!C$110)
+($H27*'fnd base rates'!C$111)
+($I27*'fnd base rates'!C$112)
+($J27*'fnd base rates'!C$113)
+($K27*'fnd base rates'!C$114)
+($M27*'fnd base rates'!C$116)
+($N27*'fnd base rates'!C$117)
+($O27*'fnd base rates'!C$118)
+($P27*VLOOKUP($S27+12,rate_basefnd,3)))
*$R27</f>
        <v>3010.0628395249996</v>
      </c>
      <c r="V27" s="1">
        <f>(($D27*'fnd base rates'!D$107)
+($E27*'fnd base rates'!D$108)
+($F27*'fnd base rates'!D$109)
+($G27*'fnd base rates'!D$110)
+($H27*'fnd base rates'!D$111)
+($I27*'fnd base rates'!D$112)
+($J27*'fnd base rates'!D$113)
+($K27*'fnd base rates'!D$114)
+($M27*'fnd base rates'!D$116)
+($N27*'fnd base rates'!D$117)
+($O27*'fnd base rates'!D$118)
+($P27*VLOOKUP($S27+12,rate_basefnd,4)))
*$R27</f>
        <v>4781.9096499999996</v>
      </c>
      <c r="W27" s="1">
        <f>(($D27*'fnd base rates'!E$107)
+($E27*'fnd base rates'!E$108)
+($F27*'fnd base rates'!E$109)
+($G27*'fnd base rates'!E$110)
+($H27*'fnd base rates'!E$111)
+($I27*'fnd base rates'!E$112)
+($J27*'fnd base rates'!E$113)
+($K27*'fnd base rates'!E$114)
+($M27*'fnd base rates'!E$116)
+($N27*'fnd base rates'!E$117)
+($O27*'fnd base rates'!E$118)
+($P27*VLOOKUP($S27+12,rate_basefnd,5)))
*$R27</f>
        <v>31436.384530074996</v>
      </c>
      <c r="X27" s="1">
        <f>(($D27*'fnd base rates'!F$107)
+($E27*'fnd base rates'!F$108)
+($F27*'fnd base rates'!F$109)
+($G27*'fnd base rates'!F$110)
+($H27*'fnd base rates'!F$111)
+($I27*'fnd base rates'!F$112)
+($J27*'fnd base rates'!F$113)
+($K27*'fnd base rates'!F$114)
+($M27*'fnd base rates'!F$116)
+($N27*'fnd base rates'!F$117)
+($O27*'fnd base rates'!F$118)
+($P27*VLOOKUP($S27+12,rate_basefnd,6)))
*$R27</f>
        <v>4865.5543723500004</v>
      </c>
      <c r="Y27" s="1">
        <f>(($D27*'fnd base rates'!G$107)
+($E27*'fnd base rates'!G$108)
+($F27*'fnd base rates'!G$109)
+($G27*'fnd base rates'!G$110)
+($H27*'fnd base rates'!G$111)
+($I27*'fnd base rates'!G$112)
+($J27*'fnd base rates'!G$113)
+($K27*'fnd base rates'!G$114)
+($M27*'fnd base rates'!G$116)
+($N27*'fnd base rates'!G$117)
+($O27*'fnd base rates'!G$118)
+($P27*VLOOKUP($S27+12,rate_basefnd,7)))
*$R27</f>
        <v>1207.8987040749998</v>
      </c>
      <c r="Z27" s="1">
        <f>(($D27*'fnd base rates'!H$107)
+($E27*'fnd base rates'!H$108)
+($F27*'fnd base rates'!H$109)
+($G27*'fnd base rates'!H$110)
+($H27*'fnd base rates'!H$111)
+($I27*'fnd base rates'!H$112)
+($J27*'fnd base rates'!H$113)
+($K27*'fnd base rates'!H$114)
+($M27*'fnd base rates'!H$116)
+($N27*'fnd base rates'!H$117)
+($O27*'fnd base rates'!H$118)
+($P27*VLOOKUP($S27+12,rate_basefnd,8)))</f>
        <v>3820.4760499999998</v>
      </c>
      <c r="AA27" s="1">
        <f>(($D27*'fnd base rates'!I$107)
+($E27*'fnd base rates'!I$108)
+($F27*'fnd base rates'!I$109)
+($G27*'fnd base rates'!I$110)
+($H27*'fnd base rates'!I$111)
+($I27*'fnd base rates'!I$112)
+($J27*'fnd base rates'!I$113)
+($K27*'fnd base rates'!I$114)
+($M27*'fnd base rates'!I$116)
+($N27*'fnd base rates'!I$117)
+($O27*'fnd base rates'!I$118)
+($P27*VLOOKUP($S27+12,rate_basefnd,9)))
*$R27</f>
        <v>2459.3152500000001</v>
      </c>
      <c r="AB27" s="1">
        <f>(($D27*'fnd base rates'!J$107)
+($E27*'fnd base rates'!J$108)
+($F27*'fnd base rates'!J$109)
+($G27*'fnd base rates'!J$110)
+($H27*'fnd base rates'!J$111)
+($I27*'fnd base rates'!J$112)
+($J27*'fnd base rates'!J$113)
+($K27*'fnd base rates'!J$114)
+($M27*'fnd base rates'!J$116)
+($N27*'fnd base rates'!J$117)
+($O27*'fnd base rates'!J$118)
+($P27*VLOOKUP($S27+12,rate_basefnd,10)))
*$R27</f>
        <v>3994.0911499999993</v>
      </c>
      <c r="AC27" s="1">
        <f>(($D27*'fnd base rates'!K$107)
+($E27*'fnd base rates'!K$108)
+($F27*'fnd base rates'!K$109)
+($G27*'fnd base rates'!K$110)
+($H27*'fnd base rates'!K$111)
+($I27*'fnd base rates'!K$112)
+($J27*'fnd base rates'!K$113)
+($K27*'fnd base rates'!K$114)
+($M27*'fnd base rates'!K$116)
+($N27*'fnd base rates'!K$117)
+($O27*'fnd base rates'!K$118)
+($P27*VLOOKUP($S27+12,rate_basefnd,11)))
*$R27</f>
        <v>6277.6581596750002</v>
      </c>
      <c r="AD27" s="1">
        <f>(($D27*'fnd base rates'!L$107)
+($E27*'fnd base rates'!L$108)
+($F27*'fnd base rates'!L$109)
+($G27*'fnd base rates'!L$110)
+($H27*'fnd base rates'!L$111)
+($I27*'fnd base rates'!L$112)
+($J27*'fnd base rates'!L$113)
+($K27*'fnd base rates'!L$114)
+($M27*'fnd base rates'!L$116)
+($N27*'fnd base rates'!L$117)
+($O27*'fnd base rates'!L$118)
+($P27*VLOOKUP($S27+12,rate_basefnd,12)))</f>
        <v>7447.4070300000003</v>
      </c>
      <c r="AE27" s="1">
        <f>(($D27*'fnd base rates'!M$107)
+($E27*'fnd base rates'!M$108)
+($F27*'fnd base rates'!M$109)
+($G27*'fnd base rates'!M$110)
+($H27*'fnd base rates'!M$111)
+($I27*'fnd base rates'!M$112)
+($J27*'fnd base rates'!M$113)
+($K27*'fnd base rates'!M$114)
+($M27*'fnd base rates'!M$116)
+($N27*'fnd base rates'!M$117)
+($O27*'fnd base rates'!M$118)
+($P27*VLOOKUP($S27+12,rate_basefnd,13)))</f>
        <v>0</v>
      </c>
      <c r="AF27" s="4">
        <f t="shared" si="7"/>
        <v>69300.757735699997</v>
      </c>
      <c r="AH27" s="4">
        <f t="shared" si="8"/>
        <v>410035262</v>
      </c>
      <c r="AI27" s="4" t="str">
        <f t="shared" si="9"/>
        <v>410</v>
      </c>
      <c r="AJ27" s="2" t="str">
        <f t="shared" si="10"/>
        <v>035</v>
      </c>
      <c r="AK27" s="2" t="str">
        <f t="shared" si="11"/>
        <v>262</v>
      </c>
      <c r="AL27" s="4">
        <f t="shared" si="12"/>
        <v>1</v>
      </c>
      <c r="AM27" s="4">
        <f t="shared" si="4"/>
        <v>5</v>
      </c>
      <c r="AN27" s="4">
        <f t="shared" si="13"/>
        <v>69300.757735699997</v>
      </c>
      <c r="AO27" s="4">
        <f t="shared" si="14"/>
        <v>13860</v>
      </c>
      <c r="AP27" s="4">
        <f t="shared" si="15"/>
        <v>0</v>
      </c>
      <c r="AQ27" s="4">
        <v>13860</v>
      </c>
      <c r="AW27" s="4">
        <v>13825</v>
      </c>
      <c r="AX27" s="5">
        <f t="shared" si="16"/>
        <v>35</v>
      </c>
      <c r="AY27" s="4">
        <v>13860</v>
      </c>
      <c r="AZ27" s="5"/>
      <c r="BB27" s="5">
        <f t="shared" ref="BB27" si="33">BC27-BA27</f>
        <v>0</v>
      </c>
    </row>
    <row r="28" spans="1:54" s="4" customFormat="1">
      <c r="A28" s="278">
        <v>410</v>
      </c>
      <c r="B28" s="2">
        <v>410035284</v>
      </c>
      <c r="C28" s="10" t="s">
        <v>241</v>
      </c>
      <c r="D28" s="15">
        <f>'fnd enro'!D28</f>
        <v>0</v>
      </c>
      <c r="E28" s="15">
        <f>'fnd enro'!E28</f>
        <v>0</v>
      </c>
      <c r="F28" s="15">
        <f>'fnd enro'!F28</f>
        <v>0</v>
      </c>
      <c r="G28" s="15">
        <f>'fnd enro'!G28</f>
        <v>0</v>
      </c>
      <c r="H28" s="15">
        <f>'fnd enro'!H28</f>
        <v>0</v>
      </c>
      <c r="I28" s="15">
        <f>'fnd enro'!I28</f>
        <v>1</v>
      </c>
      <c r="J28" s="15">
        <f>'fnd enro'!J28</f>
        <v>0</v>
      </c>
      <c r="K28" s="16">
        <f>'fnd enro'!K28</f>
        <v>3.8300000000000001E-2</v>
      </c>
      <c r="L28" s="15">
        <f>'fnd enro'!L28</f>
        <v>0</v>
      </c>
      <c r="M28" s="15">
        <f>'fnd enro'!M28</f>
        <v>0</v>
      </c>
      <c r="N28" s="15">
        <f>'fnd enro'!N28</f>
        <v>0</v>
      </c>
      <c r="O28" s="15">
        <f>'fnd enro'!O28</f>
        <v>0</v>
      </c>
      <c r="P28" s="15">
        <f>'fnd enro'!P28</f>
        <v>1</v>
      </c>
      <c r="Q28" s="15">
        <f>'fnd enro'!R28</f>
        <v>1</v>
      </c>
      <c r="R28" s="16">
        <f t="shared" si="6"/>
        <v>1.085</v>
      </c>
      <c r="S28" s="15">
        <f>VALUE('fnd enro'!Q28)</f>
        <v>5</v>
      </c>
      <c r="T28" s="2"/>
      <c r="U28" s="1">
        <f>(($D28*'fnd base rates'!C$107)
+($E28*'fnd base rates'!C$108)
+($F28*'fnd base rates'!C$109)
+($G28*'fnd base rates'!C$110)
+($H28*'fnd base rates'!C$111)
+($I28*'fnd base rates'!C$112)
+($J28*'fnd base rates'!C$113)
+($K28*'fnd base rates'!C$114)
+($M28*'fnd base rates'!C$116)
+($N28*'fnd base rates'!C$117)
+($O28*'fnd base rates'!C$118)
+($P28*VLOOKUP($S28+12,rate_basefnd,3)))
*$R28</f>
        <v>617.03113790499992</v>
      </c>
      <c r="V28" s="1">
        <f>(($D28*'fnd base rates'!D$107)
+($E28*'fnd base rates'!D$108)
+($F28*'fnd base rates'!D$109)
+($G28*'fnd base rates'!D$110)
+($H28*'fnd base rates'!D$111)
+($I28*'fnd base rates'!D$112)
+($J28*'fnd base rates'!D$113)
+($K28*'fnd base rates'!D$114)
+($M28*'fnd base rates'!D$116)
+($N28*'fnd base rates'!D$117)
+($O28*'fnd base rates'!D$118)
+($P28*VLOOKUP($S28+12,rate_basefnd,4)))
*$R28</f>
        <v>1083.1337999999998</v>
      </c>
      <c r="W28" s="1">
        <f>(($D28*'fnd base rates'!E$107)
+($E28*'fnd base rates'!E$108)
+($F28*'fnd base rates'!E$109)
+($G28*'fnd base rates'!E$110)
+($H28*'fnd base rates'!E$111)
+($I28*'fnd base rates'!E$112)
+($J28*'fnd base rates'!E$113)
+($K28*'fnd base rates'!E$114)
+($M28*'fnd base rates'!E$116)
+($N28*'fnd base rates'!E$117)
+($O28*'fnd base rates'!E$118)
+($P28*VLOOKUP($S28+12,rate_basefnd,5)))
*$R28</f>
        <v>7916.2416560149995</v>
      </c>
      <c r="X28" s="1">
        <f>(($D28*'fnd base rates'!F$107)
+($E28*'fnd base rates'!F$108)
+($F28*'fnd base rates'!F$109)
+($G28*'fnd base rates'!F$110)
+($H28*'fnd base rates'!F$111)
+($I28*'fnd base rates'!F$112)
+($J28*'fnd base rates'!F$113)
+($K28*'fnd base rates'!F$114)
+($M28*'fnd base rates'!F$116)
+($N28*'fnd base rates'!F$117)
+($O28*'fnd base rates'!F$118)
+($P28*VLOOKUP($S28+12,rate_basefnd,6)))
*$R28</f>
        <v>918.02759447000005</v>
      </c>
      <c r="Y28" s="1">
        <f>(($D28*'fnd base rates'!G$107)
+($E28*'fnd base rates'!G$108)
+($F28*'fnd base rates'!G$109)
+($G28*'fnd base rates'!G$110)
+($H28*'fnd base rates'!G$111)
+($I28*'fnd base rates'!G$112)
+($J28*'fnd base rates'!G$113)
+($K28*'fnd base rates'!G$114)
+($M28*'fnd base rates'!G$116)
+($N28*'fnd base rates'!G$117)
+($O28*'fnd base rates'!G$118)
+($P28*VLOOKUP($S28+12,rate_basefnd,7)))
*$R28</f>
        <v>306.77956081499997</v>
      </c>
      <c r="Z28" s="1">
        <f>(($D28*'fnd base rates'!H$107)
+($E28*'fnd base rates'!H$108)
+($F28*'fnd base rates'!H$109)
+($G28*'fnd base rates'!H$110)
+($H28*'fnd base rates'!H$111)
+($I28*'fnd base rates'!H$112)
+($J28*'fnd base rates'!H$113)
+($K28*'fnd base rates'!H$114)
+($M28*'fnd base rates'!H$116)
+($N28*'fnd base rates'!H$117)
+($O28*'fnd base rates'!H$118)
+($P28*VLOOKUP($S28+12,rate_basefnd,8)))</f>
        <v>811.62720999999999</v>
      </c>
      <c r="AA28" s="1">
        <f>(($D28*'fnd base rates'!I$107)
+($E28*'fnd base rates'!I$108)
+($F28*'fnd base rates'!I$109)
+($G28*'fnd base rates'!I$110)
+($H28*'fnd base rates'!I$111)
+($I28*'fnd base rates'!I$112)
+($J28*'fnd base rates'!I$113)
+($K28*'fnd base rates'!I$114)
+($M28*'fnd base rates'!I$116)
+($N28*'fnd base rates'!I$117)
+($O28*'fnd base rates'!I$118)
+($P28*VLOOKUP($S28+12,rate_basefnd,9)))
*$R28</f>
        <v>556.39885000000004</v>
      </c>
      <c r="AB28" s="1">
        <f>(($D28*'fnd base rates'!J$107)
+($E28*'fnd base rates'!J$108)
+($F28*'fnd base rates'!J$109)
+($G28*'fnd base rates'!J$110)
+($H28*'fnd base rates'!J$111)
+($I28*'fnd base rates'!J$112)
+($J28*'fnd base rates'!J$113)
+($K28*'fnd base rates'!J$114)
+($M28*'fnd base rates'!J$116)
+($N28*'fnd base rates'!J$117)
+($O28*'fnd base rates'!J$118)
+($P28*VLOOKUP($S28+12,rate_basefnd,10)))
*$R28</f>
        <v>1188.8670500000001</v>
      </c>
      <c r="AC28" s="1">
        <f>(($D28*'fnd base rates'!K$107)
+($E28*'fnd base rates'!K$108)
+($F28*'fnd base rates'!K$109)
+($G28*'fnd base rates'!K$110)
+($H28*'fnd base rates'!K$111)
+($I28*'fnd base rates'!K$112)
+($J28*'fnd base rates'!K$113)
+($K28*'fnd base rates'!K$114)
+($M28*'fnd base rates'!K$116)
+($N28*'fnd base rates'!K$117)
+($O28*'fnd base rates'!K$118)
+($P28*VLOOKUP($S28+12,rate_basefnd,11)))
*$R28</f>
        <v>1193.0595019349998</v>
      </c>
      <c r="AD28" s="1">
        <f>(($D28*'fnd base rates'!L$107)
+($E28*'fnd base rates'!L$108)
+($F28*'fnd base rates'!L$109)
+($G28*'fnd base rates'!L$110)
+($H28*'fnd base rates'!L$111)
+($I28*'fnd base rates'!L$112)
+($J28*'fnd base rates'!L$113)
+($K28*'fnd base rates'!L$114)
+($M28*'fnd base rates'!L$116)
+($N28*'fnd base rates'!L$117)
+($O28*'fnd base rates'!L$118)
+($P28*VLOOKUP($S28+12,rate_basefnd,12)))</f>
        <v>1649.793406</v>
      </c>
      <c r="AE28" s="1">
        <f>(($D28*'fnd base rates'!M$107)
+($E28*'fnd base rates'!M$108)
+($F28*'fnd base rates'!M$109)
+($G28*'fnd base rates'!M$110)
+($H28*'fnd base rates'!M$111)
+($I28*'fnd base rates'!M$112)
+($J28*'fnd base rates'!M$113)
+($K28*'fnd base rates'!M$114)
+($M28*'fnd base rates'!M$116)
+($N28*'fnd base rates'!M$117)
+($O28*'fnd base rates'!M$118)
+($P28*VLOOKUP($S28+12,rate_basefnd,13)))</f>
        <v>0</v>
      </c>
      <c r="AF28" s="4">
        <f t="shared" si="7"/>
        <v>16240.959767140001</v>
      </c>
      <c r="AH28" s="4">
        <f t="shared" si="8"/>
        <v>410035284</v>
      </c>
      <c r="AI28" s="4" t="str">
        <f t="shared" si="9"/>
        <v>410</v>
      </c>
      <c r="AJ28" s="2" t="str">
        <f t="shared" si="10"/>
        <v>035</v>
      </c>
      <c r="AK28" s="2" t="str">
        <f t="shared" si="11"/>
        <v>284</v>
      </c>
      <c r="AL28" s="4">
        <f t="shared" si="12"/>
        <v>1</v>
      </c>
      <c r="AM28" s="4">
        <f t="shared" si="4"/>
        <v>1</v>
      </c>
      <c r="AN28" s="4">
        <f t="shared" si="13"/>
        <v>16240.959767140001</v>
      </c>
      <c r="AO28" s="4">
        <f t="shared" si="14"/>
        <v>16241</v>
      </c>
      <c r="AP28" s="4">
        <f t="shared" si="15"/>
        <v>0</v>
      </c>
      <c r="AQ28" s="4">
        <v>16241</v>
      </c>
      <c r="AW28" s="4">
        <v>16214</v>
      </c>
      <c r="AX28" s="5">
        <f t="shared" si="16"/>
        <v>27</v>
      </c>
      <c r="AY28" s="4">
        <v>16241</v>
      </c>
      <c r="AZ28" s="5"/>
      <c r="BB28" s="5">
        <f t="shared" ref="BB28" si="34">BC28-BA28</f>
        <v>0</v>
      </c>
    </row>
    <row r="29" spans="1:54" s="4" customFormat="1">
      <c r="A29" s="278">
        <v>410</v>
      </c>
      <c r="B29" s="2">
        <v>410035346</v>
      </c>
      <c r="C29" s="10" t="s">
        <v>241</v>
      </c>
      <c r="D29" s="15">
        <f>'fnd enro'!D29</f>
        <v>0</v>
      </c>
      <c r="E29" s="15">
        <f>'fnd enro'!E29</f>
        <v>0</v>
      </c>
      <c r="F29" s="15">
        <f>'fnd enro'!F29</f>
        <v>0</v>
      </c>
      <c r="G29" s="15">
        <f>'fnd enro'!G29</f>
        <v>2</v>
      </c>
      <c r="H29" s="15">
        <f>'fnd enro'!H29</f>
        <v>1</v>
      </c>
      <c r="I29" s="15">
        <f>'fnd enro'!I29</f>
        <v>5</v>
      </c>
      <c r="J29" s="15">
        <f>'fnd enro'!J29</f>
        <v>0</v>
      </c>
      <c r="K29" s="16">
        <f>'fnd enro'!K29</f>
        <v>0.30640000000000001</v>
      </c>
      <c r="L29" s="15">
        <f>'fnd enro'!L29</f>
        <v>0</v>
      </c>
      <c r="M29" s="15">
        <f>'fnd enro'!M29</f>
        <v>0</v>
      </c>
      <c r="N29" s="15">
        <f>'fnd enro'!N29</f>
        <v>0</v>
      </c>
      <c r="O29" s="15">
        <f>'fnd enro'!O29</f>
        <v>1</v>
      </c>
      <c r="P29" s="15">
        <f>'fnd enro'!P29</f>
        <v>3</v>
      </c>
      <c r="Q29" s="15">
        <f>'fnd enro'!R29</f>
        <v>8</v>
      </c>
      <c r="R29" s="16">
        <f t="shared" si="6"/>
        <v>1.085</v>
      </c>
      <c r="S29" s="15">
        <f>VALUE('fnd enro'!Q29)</f>
        <v>6</v>
      </c>
      <c r="T29" s="2"/>
      <c r="U29" s="1">
        <f>(($D29*'fnd base rates'!C$107)
+($E29*'fnd base rates'!C$108)
+($F29*'fnd base rates'!C$109)
+($G29*'fnd base rates'!C$110)
+($H29*'fnd base rates'!C$111)
+($I29*'fnd base rates'!C$112)
+($J29*'fnd base rates'!C$113)
+($K29*'fnd base rates'!C$114)
+($M29*'fnd base rates'!C$116)
+($N29*'fnd base rates'!C$117)
+($O29*'fnd base rates'!C$118)
+($P29*VLOOKUP($S29+12,rate_basefnd,3)))
*$R29</f>
        <v>4738.8225032400005</v>
      </c>
      <c r="V29" s="1">
        <f>(($D29*'fnd base rates'!D$107)
+($E29*'fnd base rates'!D$108)
+($F29*'fnd base rates'!D$109)
+($G29*'fnd base rates'!D$110)
+($H29*'fnd base rates'!D$111)
+($I29*'fnd base rates'!D$112)
+($J29*'fnd base rates'!D$113)
+($K29*'fnd base rates'!D$114)
+($M29*'fnd base rates'!D$116)
+($N29*'fnd base rates'!D$117)
+($O29*'fnd base rates'!D$118)
+($P29*VLOOKUP($S29+12,rate_basefnd,4)))
*$R29</f>
        <v>7451.6172500000002</v>
      </c>
      <c r="W29" s="1">
        <f>(($D29*'fnd base rates'!E$107)
+($E29*'fnd base rates'!E$108)
+($F29*'fnd base rates'!E$109)
+($G29*'fnd base rates'!E$110)
+($H29*'fnd base rates'!E$111)
+($I29*'fnd base rates'!E$112)
+($J29*'fnd base rates'!E$113)
+($K29*'fnd base rates'!E$114)
+($M29*'fnd base rates'!E$116)
+($N29*'fnd base rates'!E$117)
+($O29*'fnd base rates'!E$118)
+($P29*VLOOKUP($S29+12,rate_basefnd,5)))
*$R29</f>
        <v>47383.460398119998</v>
      </c>
      <c r="X29" s="1">
        <f>(($D29*'fnd base rates'!F$107)
+($E29*'fnd base rates'!F$108)
+($F29*'fnd base rates'!F$109)
+($G29*'fnd base rates'!F$110)
+($H29*'fnd base rates'!F$111)
+($I29*'fnd base rates'!F$112)
+($J29*'fnd base rates'!F$113)
+($K29*'fnd base rates'!F$114)
+($M29*'fnd base rates'!F$116)
+($N29*'fnd base rates'!F$117)
+($O29*'fnd base rates'!F$118)
+($P29*VLOOKUP($S29+12,rate_basefnd,6)))
*$R29</f>
        <v>8368.3522557600008</v>
      </c>
      <c r="Y29" s="1">
        <f>(($D29*'fnd base rates'!G$107)
+($E29*'fnd base rates'!G$108)
+($F29*'fnd base rates'!G$109)
+($G29*'fnd base rates'!G$110)
+($H29*'fnd base rates'!G$111)
+($I29*'fnd base rates'!G$112)
+($J29*'fnd base rates'!G$113)
+($K29*'fnd base rates'!G$114)
+($M29*'fnd base rates'!G$116)
+($N29*'fnd base rates'!G$117)
+($O29*'fnd base rates'!G$118)
+($P29*VLOOKUP($S29+12,rate_basefnd,7)))
*$R29</f>
        <v>1838.9221365199996</v>
      </c>
      <c r="Z29" s="1">
        <f>(($D29*'fnd base rates'!H$107)
+($E29*'fnd base rates'!H$108)
+($F29*'fnd base rates'!H$109)
+($G29*'fnd base rates'!H$110)
+($H29*'fnd base rates'!H$111)
+($I29*'fnd base rates'!H$112)
+($J29*'fnd base rates'!H$113)
+($K29*'fnd base rates'!H$114)
+($M29*'fnd base rates'!H$116)
+($N29*'fnd base rates'!H$117)
+($O29*'fnd base rates'!H$118)
+($P29*VLOOKUP($S29+12,rate_basefnd,8)))</f>
        <v>5633.5076799999997</v>
      </c>
      <c r="AA29" s="1">
        <f>(($D29*'fnd base rates'!I$107)
+($E29*'fnd base rates'!I$108)
+($F29*'fnd base rates'!I$109)
+($G29*'fnd base rates'!I$110)
+($H29*'fnd base rates'!I$111)
+($I29*'fnd base rates'!I$112)
+($J29*'fnd base rates'!I$113)
+($K29*'fnd base rates'!I$114)
+($M29*'fnd base rates'!I$116)
+($N29*'fnd base rates'!I$117)
+($O29*'fnd base rates'!I$118)
+($P29*VLOOKUP($S29+12,rate_basefnd,9)))
*$R29</f>
        <v>3597.9793499999996</v>
      </c>
      <c r="AB29" s="1">
        <f>(($D29*'fnd base rates'!J$107)
+($E29*'fnd base rates'!J$108)
+($F29*'fnd base rates'!J$109)
+($G29*'fnd base rates'!J$110)
+($H29*'fnd base rates'!J$111)
+($I29*'fnd base rates'!J$112)
+($J29*'fnd base rates'!J$113)
+($K29*'fnd base rates'!J$114)
+($M29*'fnd base rates'!J$116)
+($N29*'fnd base rates'!J$117)
+($O29*'fnd base rates'!J$118)
+($P29*VLOOKUP($S29+12,rate_basefnd,10)))
*$R29</f>
        <v>5494.7980499999994</v>
      </c>
      <c r="AC29" s="1">
        <f>(($D29*'fnd base rates'!K$107)
+($E29*'fnd base rates'!K$108)
+($F29*'fnd base rates'!K$109)
+($G29*'fnd base rates'!K$110)
+($H29*'fnd base rates'!K$111)
+($I29*'fnd base rates'!K$112)
+($J29*'fnd base rates'!K$113)
+($K29*'fnd base rates'!K$114)
+($M29*'fnd base rates'!K$116)
+($N29*'fnd base rates'!K$117)
+($O29*'fnd base rates'!K$118)
+($P29*VLOOKUP($S29+12,rate_basefnd,11)))
*$R29</f>
        <v>9753.3276654800011</v>
      </c>
      <c r="AD29" s="1">
        <f>(($D29*'fnd base rates'!L$107)
+($E29*'fnd base rates'!L$108)
+($F29*'fnd base rates'!L$109)
+($G29*'fnd base rates'!L$110)
+($H29*'fnd base rates'!L$111)
+($I29*'fnd base rates'!L$112)
+($J29*'fnd base rates'!L$113)
+($K29*'fnd base rates'!L$114)
+($M29*'fnd base rates'!L$116)
+($N29*'fnd base rates'!L$117)
+($O29*'fnd base rates'!L$118)
+($P29*VLOOKUP($S29+12,rate_basefnd,12)))</f>
        <v>11701.147247999999</v>
      </c>
      <c r="AE29" s="1">
        <f>(($D29*'fnd base rates'!M$107)
+($E29*'fnd base rates'!M$108)
+($F29*'fnd base rates'!M$109)
+($G29*'fnd base rates'!M$110)
+($H29*'fnd base rates'!M$111)
+($I29*'fnd base rates'!M$112)
+($J29*'fnd base rates'!M$113)
+($K29*'fnd base rates'!M$114)
+($M29*'fnd base rates'!M$116)
+($N29*'fnd base rates'!M$117)
+($O29*'fnd base rates'!M$118)
+($P29*VLOOKUP($S29+12,rate_basefnd,13)))</f>
        <v>0</v>
      </c>
      <c r="AF29" s="4">
        <f t="shared" si="7"/>
        <v>105961.93453711997</v>
      </c>
      <c r="AH29" s="4">
        <f t="shared" si="8"/>
        <v>410035346</v>
      </c>
      <c r="AI29" s="4" t="str">
        <f t="shared" si="9"/>
        <v>410</v>
      </c>
      <c r="AJ29" s="2" t="str">
        <f t="shared" si="10"/>
        <v>035</v>
      </c>
      <c r="AK29" s="2" t="str">
        <f t="shared" si="11"/>
        <v>346</v>
      </c>
      <c r="AL29" s="4">
        <f t="shared" si="12"/>
        <v>1</v>
      </c>
      <c r="AM29" s="4">
        <f t="shared" si="4"/>
        <v>8</v>
      </c>
      <c r="AN29" s="4">
        <f t="shared" si="13"/>
        <v>105961.93453711997</v>
      </c>
      <c r="AO29" s="4">
        <f t="shared" si="14"/>
        <v>13245</v>
      </c>
      <c r="AP29" s="4">
        <f t="shared" si="15"/>
        <v>0</v>
      </c>
      <c r="AQ29" s="4">
        <v>13245</v>
      </c>
      <c r="AW29" s="4">
        <v>13217</v>
      </c>
      <c r="AX29" s="5">
        <f t="shared" si="16"/>
        <v>28</v>
      </c>
      <c r="AY29" s="4">
        <v>13245</v>
      </c>
      <c r="AZ29" s="5"/>
      <c r="BB29" s="5">
        <f t="shared" ref="BB29" si="35">BC29-BA29</f>
        <v>0</v>
      </c>
    </row>
    <row r="30" spans="1:54" s="4" customFormat="1">
      <c r="A30" s="278">
        <v>410</v>
      </c>
      <c r="B30" s="2">
        <v>410057035</v>
      </c>
      <c r="C30" s="10" t="s">
        <v>241</v>
      </c>
      <c r="D30" s="15">
        <f>'fnd enro'!D30</f>
        <v>0</v>
      </c>
      <c r="E30" s="15">
        <f>'fnd enro'!E30</f>
        <v>0</v>
      </c>
      <c r="F30" s="15">
        <f>'fnd enro'!F30</f>
        <v>0</v>
      </c>
      <c r="G30" s="15">
        <f>'fnd enro'!G30</f>
        <v>0</v>
      </c>
      <c r="H30" s="15">
        <f>'fnd enro'!H30</f>
        <v>10</v>
      </c>
      <c r="I30" s="15">
        <f>'fnd enro'!I30</f>
        <v>0</v>
      </c>
      <c r="J30" s="15">
        <f>'fnd enro'!J30</f>
        <v>0</v>
      </c>
      <c r="K30" s="16">
        <f>'fnd enro'!K30</f>
        <v>0.38300000000000001</v>
      </c>
      <c r="L30" s="15">
        <f>'fnd enro'!L30</f>
        <v>0</v>
      </c>
      <c r="M30" s="15">
        <f>'fnd enro'!M30</f>
        <v>0</v>
      </c>
      <c r="N30" s="15">
        <f>'fnd enro'!N30</f>
        <v>1</v>
      </c>
      <c r="O30" s="15">
        <f>'fnd enro'!O30</f>
        <v>0</v>
      </c>
      <c r="P30" s="15">
        <f>'fnd enro'!P30</f>
        <v>6</v>
      </c>
      <c r="Q30" s="15">
        <f>'fnd enro'!R30</f>
        <v>10</v>
      </c>
      <c r="R30" s="16">
        <f t="shared" si="6"/>
        <v>1.0389999999999999</v>
      </c>
      <c r="S30" s="15">
        <f>VALUE('fnd enro'!Q30)</f>
        <v>11</v>
      </c>
      <c r="T30" s="2"/>
      <c r="U30" s="1">
        <f>(($D30*'fnd base rates'!C$107)
+($E30*'fnd base rates'!C$108)
+($F30*'fnd base rates'!C$109)
+($G30*'fnd base rates'!C$110)
+($H30*'fnd base rates'!C$111)
+($I30*'fnd base rates'!C$112)
+($J30*'fnd base rates'!C$113)
+($K30*'fnd base rates'!C$114)
+($M30*'fnd base rates'!C$116)
+($N30*'fnd base rates'!C$117)
+($O30*'fnd base rates'!C$118)
+($P30*VLOOKUP($S30+12,rate_basefnd,3)))
*$R30</f>
        <v>5879.1325942699996</v>
      </c>
      <c r="V30" s="1">
        <f>(($D30*'fnd base rates'!D$107)
+($E30*'fnd base rates'!D$108)
+($F30*'fnd base rates'!D$109)
+($G30*'fnd base rates'!D$110)
+($H30*'fnd base rates'!D$111)
+($I30*'fnd base rates'!D$112)
+($J30*'fnd base rates'!D$113)
+($K30*'fnd base rates'!D$114)
+($M30*'fnd base rates'!D$116)
+($N30*'fnd base rates'!D$117)
+($O30*'fnd base rates'!D$118)
+($P30*VLOOKUP($S30+12,rate_basefnd,4)))
*$R30</f>
        <v>9921.7019199999995</v>
      </c>
      <c r="W30" s="1">
        <f>(($D30*'fnd base rates'!E$107)
+($E30*'fnd base rates'!E$108)
+($F30*'fnd base rates'!E$109)
+($G30*'fnd base rates'!E$110)
+($H30*'fnd base rates'!E$111)
+($I30*'fnd base rates'!E$112)
+($J30*'fnd base rates'!E$113)
+($K30*'fnd base rates'!E$114)
+($M30*'fnd base rates'!E$116)
+($N30*'fnd base rates'!E$117)
+($O30*'fnd base rates'!E$118)
+($P30*VLOOKUP($S30+12,rate_basefnd,5)))
*$R30</f>
        <v>56463.792731009984</v>
      </c>
      <c r="X30" s="1">
        <f>(($D30*'fnd base rates'!F$107)
+($E30*'fnd base rates'!F$108)
+($F30*'fnd base rates'!F$109)
+($G30*'fnd base rates'!F$110)
+($H30*'fnd base rates'!F$111)
+($I30*'fnd base rates'!F$112)
+($J30*'fnd base rates'!F$113)
+($K30*'fnd base rates'!F$114)
+($M30*'fnd base rates'!F$116)
+($N30*'fnd base rates'!F$117)
+($O30*'fnd base rates'!F$118)
+($P30*VLOOKUP($S30+12,rate_basefnd,6)))
*$R30</f>
        <v>10051.28996898</v>
      </c>
      <c r="Y30" s="1">
        <f>(($D30*'fnd base rates'!G$107)
+($E30*'fnd base rates'!G$108)
+($F30*'fnd base rates'!G$109)
+($G30*'fnd base rates'!G$110)
+($H30*'fnd base rates'!G$111)
+($I30*'fnd base rates'!G$112)
+($J30*'fnd base rates'!G$113)
+($K30*'fnd base rates'!G$114)
+($M30*'fnd base rates'!G$116)
+($N30*'fnd base rates'!G$117)
+($O30*'fnd base rates'!G$118)
+($P30*VLOOKUP($S30+12,rate_basefnd,7)))
*$R30</f>
        <v>2735.6884442099995</v>
      </c>
      <c r="Z30" s="1">
        <f>(($D30*'fnd base rates'!H$107)
+($E30*'fnd base rates'!H$108)
+($F30*'fnd base rates'!H$109)
+($G30*'fnd base rates'!H$110)
+($H30*'fnd base rates'!H$111)
+($I30*'fnd base rates'!H$112)
+($J30*'fnd base rates'!H$113)
+($K30*'fnd base rates'!H$114)
+($M30*'fnd base rates'!H$116)
+($N30*'fnd base rates'!H$117)
+($O30*'fnd base rates'!H$118)
+($P30*VLOOKUP($S30+12,rate_basefnd,8)))</f>
        <v>5281.6020999999992</v>
      </c>
      <c r="AA30" s="1">
        <f>(($D30*'fnd base rates'!I$107)
+($E30*'fnd base rates'!I$108)
+($F30*'fnd base rates'!I$109)
+($G30*'fnd base rates'!I$110)
+($H30*'fnd base rates'!I$111)
+($I30*'fnd base rates'!I$112)
+($J30*'fnd base rates'!I$113)
+($K30*'fnd base rates'!I$114)
+($M30*'fnd base rates'!I$116)
+($N30*'fnd base rates'!I$117)
+($O30*'fnd base rates'!I$118)
+($P30*VLOOKUP($S30+12,rate_basefnd,9)))
*$R30</f>
        <v>4413.3602999999994</v>
      </c>
      <c r="AB30" s="1">
        <f>(($D30*'fnd base rates'!J$107)
+($E30*'fnd base rates'!J$108)
+($F30*'fnd base rates'!J$109)
+($G30*'fnd base rates'!J$110)
+($H30*'fnd base rates'!J$111)
+($I30*'fnd base rates'!J$112)
+($J30*'fnd base rates'!J$113)
+($K30*'fnd base rates'!J$114)
+($M30*'fnd base rates'!J$116)
+($N30*'fnd base rates'!J$117)
+($O30*'fnd base rates'!J$118)
+($P30*VLOOKUP($S30+12,rate_basefnd,10)))
*$R30</f>
        <v>6881.7957199999992</v>
      </c>
      <c r="AC30" s="1">
        <f>(($D30*'fnd base rates'!K$107)
+($E30*'fnd base rates'!K$108)
+($F30*'fnd base rates'!K$109)
+($G30*'fnd base rates'!K$110)
+($H30*'fnd base rates'!K$111)
+($I30*'fnd base rates'!K$112)
+($J30*'fnd base rates'!K$113)
+($K30*'fnd base rates'!K$114)
+($M30*'fnd base rates'!K$116)
+($N30*'fnd base rates'!K$117)
+($O30*'fnd base rates'!K$118)
+($P30*VLOOKUP($S30+12,rate_basefnd,11)))
*$R30</f>
        <v>12055.153464289999</v>
      </c>
      <c r="AD30" s="1">
        <f>(($D30*'fnd base rates'!L$107)
+($E30*'fnd base rates'!L$108)
+($F30*'fnd base rates'!L$109)
+($G30*'fnd base rates'!L$110)
+($H30*'fnd base rates'!L$111)
+($I30*'fnd base rates'!L$112)
+($J30*'fnd base rates'!L$113)
+($K30*'fnd base rates'!L$114)
+($M30*'fnd base rates'!L$116)
+($N30*'fnd base rates'!L$117)
+($O30*'fnd base rates'!L$118)
+($P30*VLOOKUP($S30+12,rate_basefnd,12)))</f>
        <v>17032.064060000001</v>
      </c>
      <c r="AE30" s="1">
        <f>(($D30*'fnd base rates'!M$107)
+($E30*'fnd base rates'!M$108)
+($F30*'fnd base rates'!M$109)
+($G30*'fnd base rates'!M$110)
+($H30*'fnd base rates'!M$111)
+($I30*'fnd base rates'!M$112)
+($J30*'fnd base rates'!M$113)
+($K30*'fnd base rates'!M$114)
+($M30*'fnd base rates'!M$116)
+($N30*'fnd base rates'!M$117)
+($O30*'fnd base rates'!M$118)
+($P30*VLOOKUP($S30+12,rate_basefnd,13)))</f>
        <v>0</v>
      </c>
      <c r="AF30" s="4">
        <f t="shared" si="7"/>
        <v>130715.58130275998</v>
      </c>
      <c r="AH30" s="4">
        <f t="shared" si="8"/>
        <v>410057035</v>
      </c>
      <c r="AI30" s="4" t="str">
        <f t="shared" si="9"/>
        <v>410</v>
      </c>
      <c r="AJ30" s="2" t="str">
        <f t="shared" si="10"/>
        <v>057</v>
      </c>
      <c r="AK30" s="2" t="str">
        <f t="shared" si="11"/>
        <v>035</v>
      </c>
      <c r="AL30" s="4">
        <f t="shared" si="12"/>
        <v>1</v>
      </c>
      <c r="AM30" s="4">
        <f t="shared" si="4"/>
        <v>10</v>
      </c>
      <c r="AN30" s="4">
        <f t="shared" si="13"/>
        <v>130715.58130275998</v>
      </c>
      <c r="AO30" s="4">
        <f t="shared" si="14"/>
        <v>13072</v>
      </c>
      <c r="AP30" s="4">
        <f t="shared" si="15"/>
        <v>0</v>
      </c>
      <c r="AQ30" s="4">
        <v>13072</v>
      </c>
      <c r="AW30" s="4">
        <v>13002</v>
      </c>
      <c r="AX30" s="5">
        <f t="shared" si="16"/>
        <v>70</v>
      </c>
      <c r="AY30" s="4">
        <v>13072</v>
      </c>
      <c r="AZ30" s="5"/>
      <c r="BB30" s="5">
        <f t="shared" ref="BB30" si="36">BC30-BA30</f>
        <v>0</v>
      </c>
    </row>
    <row r="31" spans="1:54" s="4" customFormat="1">
      <c r="A31" s="278">
        <v>410</v>
      </c>
      <c r="B31" s="2">
        <v>410057057</v>
      </c>
      <c r="C31" s="10" t="s">
        <v>241</v>
      </c>
      <c r="D31" s="15">
        <f>'fnd enro'!D31</f>
        <v>0</v>
      </c>
      <c r="E31" s="15">
        <f>'fnd enro'!E31</f>
        <v>0</v>
      </c>
      <c r="F31" s="15">
        <f>'fnd enro'!F31</f>
        <v>0</v>
      </c>
      <c r="G31" s="15">
        <f>'fnd enro'!G31</f>
        <v>54</v>
      </c>
      <c r="H31" s="15">
        <f>'fnd enro'!H31</f>
        <v>153</v>
      </c>
      <c r="I31" s="15">
        <f>'fnd enro'!I31</f>
        <v>0</v>
      </c>
      <c r="J31" s="15">
        <f>'fnd enro'!J31</f>
        <v>0</v>
      </c>
      <c r="K31" s="16">
        <f>'fnd enro'!K31</f>
        <v>7.9280999999999997</v>
      </c>
      <c r="L31" s="15">
        <f>'fnd enro'!L31</f>
        <v>0</v>
      </c>
      <c r="M31" s="15">
        <f>'fnd enro'!M31</f>
        <v>6</v>
      </c>
      <c r="N31" s="15">
        <f>'fnd enro'!N31</f>
        <v>15</v>
      </c>
      <c r="O31" s="15">
        <f>'fnd enro'!O31</f>
        <v>0</v>
      </c>
      <c r="P31" s="15">
        <f>'fnd enro'!P31</f>
        <v>172</v>
      </c>
      <c r="Q31" s="15">
        <f>'fnd enro'!R31</f>
        <v>207</v>
      </c>
      <c r="R31" s="16">
        <f t="shared" si="6"/>
        <v>1.0389999999999999</v>
      </c>
      <c r="S31" s="15">
        <f>VALUE('fnd enro'!Q31)</f>
        <v>12</v>
      </c>
      <c r="T31" s="2"/>
      <c r="U31" s="1">
        <f>(($D31*'fnd base rates'!C$107)
+($E31*'fnd base rates'!C$108)
+($F31*'fnd base rates'!C$109)
+($G31*'fnd base rates'!C$110)
+($H31*'fnd base rates'!C$111)
+($I31*'fnd base rates'!C$112)
+($J31*'fnd base rates'!C$113)
+($K31*'fnd base rates'!C$114)
+($M31*'fnd base rates'!C$116)
+($N31*'fnd base rates'!C$117)
+($O31*'fnd base rates'!C$118)
+($P31*VLOOKUP($S31+12,rate_basefnd,3)))
*$R31</f>
        <v>125654.37903238898</v>
      </c>
      <c r="V31" s="1">
        <f>(($D31*'fnd base rates'!D$107)
+($E31*'fnd base rates'!D$108)
+($F31*'fnd base rates'!D$109)
+($G31*'fnd base rates'!D$110)
+($H31*'fnd base rates'!D$111)
+($I31*'fnd base rates'!D$112)
+($J31*'fnd base rates'!D$113)
+($K31*'fnd base rates'!D$114)
+($M31*'fnd base rates'!D$116)
+($N31*'fnd base rates'!D$117)
+($O31*'fnd base rates'!D$118)
+($P31*VLOOKUP($S31+12,rate_basefnd,4)))
*$R31</f>
        <v>224120.78862999997</v>
      </c>
      <c r="W31" s="1">
        <f>(($D31*'fnd base rates'!E$107)
+($E31*'fnd base rates'!E$108)
+($F31*'fnd base rates'!E$109)
+($G31*'fnd base rates'!E$110)
+($H31*'fnd base rates'!E$111)
+($I31*'fnd base rates'!E$112)
+($J31*'fnd base rates'!E$113)
+($K31*'fnd base rates'!E$114)
+($M31*'fnd base rates'!E$116)
+($N31*'fnd base rates'!E$117)
+($O31*'fnd base rates'!E$118)
+($P31*VLOOKUP($S31+12,rate_basefnd,5)))
*$R31</f>
        <v>1374342.4955089067</v>
      </c>
      <c r="X31" s="1">
        <f>(($D31*'fnd base rates'!F$107)
+($E31*'fnd base rates'!F$108)
+($F31*'fnd base rates'!F$109)
+($G31*'fnd base rates'!F$110)
+($H31*'fnd base rates'!F$111)
+($I31*'fnd base rates'!F$112)
+($J31*'fnd base rates'!F$113)
+($K31*'fnd base rates'!F$114)
+($M31*'fnd base rates'!F$116)
+($N31*'fnd base rates'!F$117)
+($O31*'fnd base rates'!F$118)
+($P31*VLOOKUP($S31+12,rate_basefnd,6)))
*$R31</f>
        <v>221596.81354188596</v>
      </c>
      <c r="Y31" s="1">
        <f>(($D31*'fnd base rates'!G$107)
+($E31*'fnd base rates'!G$108)
+($F31*'fnd base rates'!G$109)
+($G31*'fnd base rates'!G$110)
+($H31*'fnd base rates'!G$111)
+($I31*'fnd base rates'!G$112)
+($J31*'fnd base rates'!G$113)
+($K31*'fnd base rates'!G$114)
+($M31*'fnd base rates'!G$116)
+($N31*'fnd base rates'!G$117)
+($O31*'fnd base rates'!G$118)
+($P31*VLOOKUP($S31+12,rate_basefnd,7)))
*$R31</f>
        <v>64877.789473146993</v>
      </c>
      <c r="Z31" s="1">
        <f>(($D31*'fnd base rates'!H$107)
+($E31*'fnd base rates'!H$108)
+($F31*'fnd base rates'!H$109)
+($G31*'fnd base rates'!H$110)
+($H31*'fnd base rates'!H$111)
+($I31*'fnd base rates'!H$112)
+($J31*'fnd base rates'!H$113)
+($K31*'fnd base rates'!H$114)
+($M31*'fnd base rates'!H$116)
+($N31*'fnd base rates'!H$117)
+($O31*'fnd base rates'!H$118)
+($P31*VLOOKUP($S31+12,rate_basefnd,8)))</f>
        <v>110639.83247000001</v>
      </c>
      <c r="AA31" s="1">
        <f>(($D31*'fnd base rates'!I$107)
+($E31*'fnd base rates'!I$108)
+($F31*'fnd base rates'!I$109)
+($G31*'fnd base rates'!I$110)
+($H31*'fnd base rates'!I$111)
+($I31*'fnd base rates'!I$112)
+($J31*'fnd base rates'!I$113)
+($K31*'fnd base rates'!I$114)
+($M31*'fnd base rates'!I$116)
+($N31*'fnd base rates'!I$117)
+($O31*'fnd base rates'!I$118)
+($P31*VLOOKUP($S31+12,rate_basefnd,9)))
*$R31</f>
        <v>94983.676039999991</v>
      </c>
      <c r="AB31" s="1">
        <f>(($D31*'fnd base rates'!J$107)
+($E31*'fnd base rates'!J$108)
+($F31*'fnd base rates'!J$109)
+($G31*'fnd base rates'!J$110)
+($H31*'fnd base rates'!J$111)
+($I31*'fnd base rates'!J$112)
+($J31*'fnd base rates'!J$113)
+($K31*'fnd base rates'!J$114)
+($M31*'fnd base rates'!J$116)
+($N31*'fnd base rates'!J$117)
+($O31*'fnd base rates'!J$118)
+($P31*VLOOKUP($S31+12,rate_basefnd,10)))
*$R31</f>
        <v>175763.91037999999</v>
      </c>
      <c r="AC31" s="1">
        <f>(($D31*'fnd base rates'!K$107)
+($E31*'fnd base rates'!K$108)
+($F31*'fnd base rates'!K$109)
+($G31*'fnd base rates'!K$110)
+($H31*'fnd base rates'!K$111)
+($I31*'fnd base rates'!K$112)
+($J31*'fnd base rates'!K$113)
+($K31*'fnd base rates'!K$114)
+($M31*'fnd base rates'!K$116)
+($N31*'fnd base rates'!K$117)
+($O31*'fnd base rates'!K$118)
+($P31*VLOOKUP($S31+12,rate_basefnd,11)))
*$R31</f>
        <v>245144.87079780299</v>
      </c>
      <c r="AD31" s="1">
        <f>(($D31*'fnd base rates'!L$107)
+($E31*'fnd base rates'!L$108)
+($F31*'fnd base rates'!L$109)
+($G31*'fnd base rates'!L$110)
+($H31*'fnd base rates'!L$111)
+($I31*'fnd base rates'!L$112)
+($J31*'fnd base rates'!L$113)
+($K31*'fnd base rates'!L$114)
+($M31*'fnd base rates'!L$116)
+($N31*'fnd base rates'!L$117)
+($O31*'fnd base rates'!L$118)
+($P31*VLOOKUP($S31+12,rate_basefnd,12)))</f>
        <v>378454.45504199999</v>
      </c>
      <c r="AE31" s="1">
        <f>(($D31*'fnd base rates'!M$107)
+($E31*'fnd base rates'!M$108)
+($F31*'fnd base rates'!M$109)
+($G31*'fnd base rates'!M$110)
+($H31*'fnd base rates'!M$111)
+($I31*'fnd base rates'!M$112)
+($J31*'fnd base rates'!M$113)
+($K31*'fnd base rates'!M$114)
+($M31*'fnd base rates'!M$116)
+($N31*'fnd base rates'!M$117)
+($O31*'fnd base rates'!M$118)
+($P31*VLOOKUP($S31+12,rate_basefnd,13)))</f>
        <v>0</v>
      </c>
      <c r="AF31" s="4">
        <f t="shared" si="7"/>
        <v>3015579.0109161311</v>
      </c>
      <c r="AH31" s="4">
        <f t="shared" si="8"/>
        <v>410057057</v>
      </c>
      <c r="AI31" s="4" t="str">
        <f t="shared" si="9"/>
        <v>410</v>
      </c>
      <c r="AJ31" s="2" t="str">
        <f t="shared" si="10"/>
        <v>057</v>
      </c>
      <c r="AK31" s="2" t="str">
        <f t="shared" si="11"/>
        <v>057</v>
      </c>
      <c r="AL31" s="4">
        <f t="shared" si="12"/>
        <v>1</v>
      </c>
      <c r="AM31" s="4">
        <f t="shared" si="4"/>
        <v>207</v>
      </c>
      <c r="AN31" s="4">
        <f t="shared" si="13"/>
        <v>3015579.0109161311</v>
      </c>
      <c r="AO31" s="4">
        <f t="shared" si="14"/>
        <v>14568</v>
      </c>
      <c r="AP31" s="4">
        <f t="shared" si="15"/>
        <v>0</v>
      </c>
      <c r="AQ31" s="4">
        <v>14568</v>
      </c>
      <c r="AW31" s="4">
        <v>14460</v>
      </c>
      <c r="AX31" s="5">
        <f t="shared" si="16"/>
        <v>108</v>
      </c>
      <c r="AY31" s="4">
        <v>14568</v>
      </c>
      <c r="AZ31" s="5"/>
      <c r="BB31" s="5">
        <f t="shared" ref="BB31" si="37">BC31-BA31</f>
        <v>0</v>
      </c>
    </row>
    <row r="32" spans="1:54" s="4" customFormat="1">
      <c r="A32" s="278">
        <v>410</v>
      </c>
      <c r="B32" s="2">
        <v>410057093</v>
      </c>
      <c r="C32" s="10" t="s">
        <v>241</v>
      </c>
      <c r="D32" s="15">
        <f>'fnd enro'!D32</f>
        <v>0</v>
      </c>
      <c r="E32" s="15">
        <f>'fnd enro'!E32</f>
        <v>0</v>
      </c>
      <c r="F32" s="15">
        <f>'fnd enro'!F32</f>
        <v>0</v>
      </c>
      <c r="G32" s="15">
        <f>'fnd enro'!G32</f>
        <v>0</v>
      </c>
      <c r="H32" s="15">
        <f>'fnd enro'!H32</f>
        <v>5</v>
      </c>
      <c r="I32" s="15">
        <f>'fnd enro'!I32</f>
        <v>0</v>
      </c>
      <c r="J32" s="15">
        <f>'fnd enro'!J32</f>
        <v>0</v>
      </c>
      <c r="K32" s="16">
        <f>'fnd enro'!K32</f>
        <v>0.1915</v>
      </c>
      <c r="L32" s="15">
        <f>'fnd enro'!L32</f>
        <v>0</v>
      </c>
      <c r="M32" s="15">
        <f>'fnd enro'!M32</f>
        <v>0</v>
      </c>
      <c r="N32" s="15">
        <f>'fnd enro'!N32</f>
        <v>0</v>
      </c>
      <c r="O32" s="15">
        <f>'fnd enro'!O32</f>
        <v>0</v>
      </c>
      <c r="P32" s="15">
        <f>'fnd enro'!P32</f>
        <v>5</v>
      </c>
      <c r="Q32" s="15">
        <f>'fnd enro'!R32</f>
        <v>5</v>
      </c>
      <c r="R32" s="16">
        <f t="shared" si="6"/>
        <v>1.0389999999999999</v>
      </c>
      <c r="S32" s="15">
        <f>VALUE('fnd enro'!Q32)</f>
        <v>11</v>
      </c>
      <c r="T32" s="2"/>
      <c r="U32" s="1">
        <f>(($D32*'fnd base rates'!C$107)
+($E32*'fnd base rates'!C$108)
+($F32*'fnd base rates'!C$109)
+($G32*'fnd base rates'!C$110)
+($H32*'fnd base rates'!C$111)
+($I32*'fnd base rates'!C$112)
+($J32*'fnd base rates'!C$113)
+($K32*'fnd base rates'!C$114)
+($M32*'fnd base rates'!C$116)
+($N32*'fnd base rates'!C$117)
+($O32*'fnd base rates'!C$118)
+($P32*VLOOKUP($S32+12,rate_basefnd,3)))
*$R32</f>
        <v>3037.7881621349998</v>
      </c>
      <c r="V32" s="1">
        <f>(($D32*'fnd base rates'!D$107)
+($E32*'fnd base rates'!D$108)
+($F32*'fnd base rates'!D$109)
+($G32*'fnd base rates'!D$110)
+($H32*'fnd base rates'!D$111)
+($I32*'fnd base rates'!D$112)
+($J32*'fnd base rates'!D$113)
+($K32*'fnd base rates'!D$114)
+($M32*'fnd base rates'!D$116)
+($N32*'fnd base rates'!D$117)
+($O32*'fnd base rates'!D$118)
+($P32*VLOOKUP($S32+12,rate_basefnd,4)))
*$R32</f>
        <v>5581.1962999999996</v>
      </c>
      <c r="W32" s="1">
        <f>(($D32*'fnd base rates'!E$107)
+($E32*'fnd base rates'!E$108)
+($F32*'fnd base rates'!E$109)
+($G32*'fnd base rates'!E$110)
+($H32*'fnd base rates'!E$111)
+($I32*'fnd base rates'!E$112)
+($J32*'fnd base rates'!E$113)
+($K32*'fnd base rates'!E$114)
+($M32*'fnd base rates'!E$116)
+($N32*'fnd base rates'!E$117)
+($O32*'fnd base rates'!E$118)
+($P32*VLOOKUP($S32+12,rate_basefnd,5)))
*$R32</f>
        <v>34538.465320504991</v>
      </c>
      <c r="X32" s="1">
        <f>(($D32*'fnd base rates'!F$107)
+($E32*'fnd base rates'!F$108)
+($F32*'fnd base rates'!F$109)
+($G32*'fnd base rates'!F$110)
+($H32*'fnd base rates'!F$111)
+($I32*'fnd base rates'!F$112)
+($J32*'fnd base rates'!F$113)
+($K32*'fnd base rates'!F$114)
+($M32*'fnd base rates'!F$116)
+($N32*'fnd base rates'!F$117)
+($O32*'fnd base rates'!F$118)
+($P32*VLOOKUP($S32+12,rate_basefnd,6)))
*$R32</f>
        <v>4934.8779444900001</v>
      </c>
      <c r="Y32" s="1">
        <f>(($D32*'fnd base rates'!G$107)
+($E32*'fnd base rates'!G$108)
+($F32*'fnd base rates'!G$109)
+($G32*'fnd base rates'!G$110)
+($H32*'fnd base rates'!G$111)
+($I32*'fnd base rates'!G$112)
+($J32*'fnd base rates'!G$113)
+($K32*'fnd base rates'!G$114)
+($M32*'fnd base rates'!G$116)
+($N32*'fnd base rates'!G$117)
+($O32*'fnd base rates'!G$118)
+($P32*VLOOKUP($S32+12,rate_basefnd,7)))
*$R32</f>
        <v>1678.6922421049999</v>
      </c>
      <c r="Z32" s="1">
        <f>(($D32*'fnd base rates'!H$107)
+($E32*'fnd base rates'!H$108)
+($F32*'fnd base rates'!H$109)
+($G32*'fnd base rates'!H$110)
+($H32*'fnd base rates'!H$111)
+($I32*'fnd base rates'!H$112)
+($J32*'fnd base rates'!H$113)
+($K32*'fnd base rates'!H$114)
+($M32*'fnd base rates'!H$116)
+($N32*'fnd base rates'!H$117)
+($O32*'fnd base rates'!H$118)
+($P32*VLOOKUP($S32+12,rate_basefnd,8)))</f>
        <v>2628.0860499999994</v>
      </c>
      <c r="AA32" s="1">
        <f>(($D32*'fnd base rates'!I$107)
+($E32*'fnd base rates'!I$108)
+($F32*'fnd base rates'!I$109)
+($G32*'fnd base rates'!I$110)
+($H32*'fnd base rates'!I$111)
+($I32*'fnd base rates'!I$112)
+($J32*'fnd base rates'!I$113)
+($K32*'fnd base rates'!I$114)
+($M32*'fnd base rates'!I$116)
+($N32*'fnd base rates'!I$117)
+($O32*'fnd base rates'!I$118)
+($P32*VLOOKUP($S32+12,rate_basefnd,9)))
*$R32</f>
        <v>2448.8710499999997</v>
      </c>
      <c r="AB32" s="1">
        <f>(($D32*'fnd base rates'!J$107)
+($E32*'fnd base rates'!J$108)
+($F32*'fnd base rates'!J$109)
+($G32*'fnd base rates'!J$110)
+($H32*'fnd base rates'!J$111)
+($I32*'fnd base rates'!J$112)
+($J32*'fnd base rates'!J$113)
+($K32*'fnd base rates'!J$114)
+($M32*'fnd base rates'!J$116)
+($N32*'fnd base rates'!J$117)
+($O32*'fnd base rates'!J$118)
+($P32*VLOOKUP($S32+12,rate_basefnd,10)))
*$R32</f>
        <v>4888.5989</v>
      </c>
      <c r="AC32" s="1">
        <f>(($D32*'fnd base rates'!K$107)
+($E32*'fnd base rates'!K$108)
+($F32*'fnd base rates'!K$109)
+($G32*'fnd base rates'!K$110)
+($H32*'fnd base rates'!K$111)
+($I32*'fnd base rates'!K$112)
+($J32*'fnd base rates'!K$113)
+($K32*'fnd base rates'!K$114)
+($M32*'fnd base rates'!K$116)
+($N32*'fnd base rates'!K$117)
+($O32*'fnd base rates'!K$118)
+($P32*VLOOKUP($S32+12,rate_basefnd,11)))
*$R32</f>
        <v>5871.9812871449994</v>
      </c>
      <c r="AD32" s="1">
        <f>(($D32*'fnd base rates'!L$107)
+($E32*'fnd base rates'!L$108)
+($F32*'fnd base rates'!L$109)
+($G32*'fnd base rates'!L$110)
+($H32*'fnd base rates'!L$111)
+($I32*'fnd base rates'!L$112)
+($J32*'fnd base rates'!L$113)
+($K32*'fnd base rates'!L$114)
+($M32*'fnd base rates'!L$116)
+($N32*'fnd base rates'!L$117)
+($O32*'fnd base rates'!L$118)
+($P32*VLOOKUP($S32+12,rate_basefnd,12)))</f>
        <v>9459.5170300000009</v>
      </c>
      <c r="AE32" s="1">
        <f>(($D32*'fnd base rates'!M$107)
+($E32*'fnd base rates'!M$108)
+($F32*'fnd base rates'!M$109)
+($G32*'fnd base rates'!M$110)
+($H32*'fnd base rates'!M$111)
+($I32*'fnd base rates'!M$112)
+($J32*'fnd base rates'!M$113)
+($K32*'fnd base rates'!M$114)
+($M32*'fnd base rates'!M$116)
+($N32*'fnd base rates'!M$117)
+($O32*'fnd base rates'!M$118)
+($P32*VLOOKUP($S32+12,rate_basefnd,13)))</f>
        <v>0</v>
      </c>
      <c r="AF32" s="4">
        <f t="shared" si="7"/>
        <v>75068.074286379982</v>
      </c>
      <c r="AH32" s="4">
        <f t="shared" si="8"/>
        <v>410057093</v>
      </c>
      <c r="AI32" s="4" t="str">
        <f t="shared" si="9"/>
        <v>410</v>
      </c>
      <c r="AJ32" s="2" t="str">
        <f t="shared" si="10"/>
        <v>057</v>
      </c>
      <c r="AK32" s="2" t="str">
        <f t="shared" si="11"/>
        <v>093</v>
      </c>
      <c r="AL32" s="4">
        <f t="shared" si="12"/>
        <v>1</v>
      </c>
      <c r="AM32" s="4">
        <f t="shared" si="4"/>
        <v>5</v>
      </c>
      <c r="AN32" s="4">
        <f t="shared" si="13"/>
        <v>75068.074286379982</v>
      </c>
      <c r="AO32" s="4">
        <f t="shared" si="14"/>
        <v>15014</v>
      </c>
      <c r="AP32" s="4">
        <f t="shared" si="15"/>
        <v>0</v>
      </c>
      <c r="AQ32" s="4">
        <v>15014</v>
      </c>
      <c r="AW32" s="4">
        <v>14911</v>
      </c>
      <c r="AX32" s="5">
        <f t="shared" si="16"/>
        <v>103</v>
      </c>
      <c r="AY32" s="4">
        <v>15014</v>
      </c>
      <c r="AZ32" s="5"/>
      <c r="BB32" s="5">
        <f t="shared" ref="BB32" si="38">BC32-BA32</f>
        <v>0</v>
      </c>
    </row>
    <row r="33" spans="1:54" s="4" customFormat="1">
      <c r="A33" s="278">
        <v>410</v>
      </c>
      <c r="B33" s="2">
        <v>410057163</v>
      </c>
      <c r="C33" s="10" t="s">
        <v>241</v>
      </c>
      <c r="D33" s="15">
        <f>'fnd enro'!D33</f>
        <v>0</v>
      </c>
      <c r="E33" s="15">
        <f>'fnd enro'!E33</f>
        <v>0</v>
      </c>
      <c r="F33" s="15">
        <f>'fnd enro'!F33</f>
        <v>0</v>
      </c>
      <c r="G33" s="15">
        <f>'fnd enro'!G33</f>
        <v>1</v>
      </c>
      <c r="H33" s="15">
        <f>'fnd enro'!H33</f>
        <v>4</v>
      </c>
      <c r="I33" s="15">
        <f>'fnd enro'!I33</f>
        <v>0</v>
      </c>
      <c r="J33" s="15">
        <f>'fnd enro'!J33</f>
        <v>0</v>
      </c>
      <c r="K33" s="16">
        <f>'fnd enro'!K33</f>
        <v>0.1915</v>
      </c>
      <c r="L33" s="15">
        <f>'fnd enro'!L33</f>
        <v>0</v>
      </c>
      <c r="M33" s="15">
        <f>'fnd enro'!M33</f>
        <v>0</v>
      </c>
      <c r="N33" s="15">
        <f>'fnd enro'!N33</f>
        <v>0</v>
      </c>
      <c r="O33" s="15">
        <f>'fnd enro'!O33</f>
        <v>0</v>
      </c>
      <c r="P33" s="15">
        <f>'fnd enro'!P33</f>
        <v>4</v>
      </c>
      <c r="Q33" s="15">
        <f>'fnd enro'!R33</f>
        <v>5</v>
      </c>
      <c r="R33" s="16">
        <f t="shared" si="6"/>
        <v>1.0389999999999999</v>
      </c>
      <c r="S33" s="15">
        <f>VALUE('fnd enro'!Q33)</f>
        <v>12</v>
      </c>
      <c r="T33" s="2"/>
      <c r="U33" s="1">
        <f>(($D33*'fnd base rates'!C$107)
+($E33*'fnd base rates'!C$108)
+($F33*'fnd base rates'!C$109)
+($G33*'fnd base rates'!C$110)
+($H33*'fnd base rates'!C$111)
+($I33*'fnd base rates'!C$112)
+($J33*'fnd base rates'!C$113)
+($K33*'fnd base rates'!C$114)
+($M33*'fnd base rates'!C$116)
+($N33*'fnd base rates'!C$117)
+($O33*'fnd base rates'!C$118)
+($P33*VLOOKUP($S33+12,rate_basefnd,3)))
*$R33</f>
        <v>2971.3025521349996</v>
      </c>
      <c r="V33" s="1">
        <f>(($D33*'fnd base rates'!D$107)
+($E33*'fnd base rates'!D$108)
+($F33*'fnd base rates'!D$109)
+($G33*'fnd base rates'!D$110)
+($H33*'fnd base rates'!D$111)
+($I33*'fnd base rates'!D$112)
+($J33*'fnd base rates'!D$113)
+($K33*'fnd base rates'!D$114)
+($M33*'fnd base rates'!D$116)
+($N33*'fnd base rates'!D$117)
+($O33*'fnd base rates'!D$118)
+($P33*VLOOKUP($S33+12,rate_basefnd,4)))
*$R33</f>
        <v>5266.2026700000006</v>
      </c>
      <c r="W33" s="1">
        <f>(($D33*'fnd base rates'!E$107)
+($E33*'fnd base rates'!E$108)
+($F33*'fnd base rates'!E$109)
+($G33*'fnd base rates'!E$110)
+($H33*'fnd base rates'!E$111)
+($I33*'fnd base rates'!E$112)
+($J33*'fnd base rates'!E$113)
+($K33*'fnd base rates'!E$114)
+($M33*'fnd base rates'!E$116)
+($N33*'fnd base rates'!E$117)
+($O33*'fnd base rates'!E$118)
+($P33*VLOOKUP($S33+12,rate_basefnd,5)))
*$R33</f>
        <v>31881.783880504994</v>
      </c>
      <c r="X33" s="1">
        <f>(($D33*'fnd base rates'!F$107)
+($E33*'fnd base rates'!F$108)
+($F33*'fnd base rates'!F$109)
+($G33*'fnd base rates'!F$110)
+($H33*'fnd base rates'!F$111)
+($I33*'fnd base rates'!F$112)
+($J33*'fnd base rates'!F$113)
+($K33*'fnd base rates'!F$114)
+($M33*'fnd base rates'!F$116)
+($N33*'fnd base rates'!F$117)
+($O33*'fnd base rates'!F$118)
+($P33*VLOOKUP($S33+12,rate_basefnd,6)))
*$R33</f>
        <v>5185.4951344900001</v>
      </c>
      <c r="Y33" s="1">
        <f>(($D33*'fnd base rates'!G$107)
+($E33*'fnd base rates'!G$108)
+($F33*'fnd base rates'!G$109)
+($G33*'fnd base rates'!G$110)
+($H33*'fnd base rates'!G$111)
+($I33*'fnd base rates'!G$112)
+($J33*'fnd base rates'!G$113)
+($K33*'fnd base rates'!G$114)
+($M33*'fnd base rates'!G$116)
+($N33*'fnd base rates'!G$117)
+($O33*'fnd base rates'!G$118)
+($P33*VLOOKUP($S33+12,rate_basefnd,7)))
*$R33</f>
        <v>1517.906992105</v>
      </c>
      <c r="Z33" s="1">
        <f>(($D33*'fnd base rates'!H$107)
+($E33*'fnd base rates'!H$108)
+($F33*'fnd base rates'!H$109)
+($G33*'fnd base rates'!H$110)
+($H33*'fnd base rates'!H$111)
+($I33*'fnd base rates'!H$112)
+($J33*'fnd base rates'!H$113)
+($K33*'fnd base rates'!H$114)
+($M33*'fnd base rates'!H$116)
+($N33*'fnd base rates'!H$117)
+($O33*'fnd base rates'!H$118)
+($P33*VLOOKUP($S33+12,rate_basefnd,8)))</f>
        <v>2606.0860499999994</v>
      </c>
      <c r="AA33" s="1">
        <f>(($D33*'fnd base rates'!I$107)
+($E33*'fnd base rates'!I$108)
+($F33*'fnd base rates'!I$109)
+($G33*'fnd base rates'!I$110)
+($H33*'fnd base rates'!I$111)
+($I33*'fnd base rates'!I$112)
+($J33*'fnd base rates'!I$113)
+($K33*'fnd base rates'!I$114)
+($M33*'fnd base rates'!I$116)
+($N33*'fnd base rates'!I$117)
+($O33*'fnd base rates'!I$118)
+($P33*VLOOKUP($S33+12,rate_basefnd,9)))
*$R33</f>
        <v>2254.3390800000002</v>
      </c>
      <c r="AB33" s="1">
        <f>(($D33*'fnd base rates'!J$107)
+($E33*'fnd base rates'!J$108)
+($F33*'fnd base rates'!J$109)
+($G33*'fnd base rates'!J$110)
+($H33*'fnd base rates'!J$111)
+($I33*'fnd base rates'!J$112)
+($J33*'fnd base rates'!J$113)
+($K33*'fnd base rates'!J$114)
+($M33*'fnd base rates'!J$116)
+($N33*'fnd base rates'!J$117)
+($O33*'fnd base rates'!J$118)
+($P33*VLOOKUP($S33+12,rate_basefnd,10)))
*$R33</f>
        <v>4145.6099999999997</v>
      </c>
      <c r="AC33" s="1">
        <f>(($D33*'fnd base rates'!K$107)
+($E33*'fnd base rates'!K$108)
+($F33*'fnd base rates'!K$109)
+($G33*'fnd base rates'!K$110)
+($H33*'fnd base rates'!K$111)
+($I33*'fnd base rates'!K$112)
+($J33*'fnd base rates'!K$113)
+($K33*'fnd base rates'!K$114)
+($M33*'fnd base rates'!K$116)
+($N33*'fnd base rates'!K$117)
+($O33*'fnd base rates'!K$118)
+($P33*VLOOKUP($S33+12,rate_basefnd,11)))
*$R33</f>
        <v>5790.5029071449999</v>
      </c>
      <c r="AD33" s="1">
        <f>(($D33*'fnd base rates'!L$107)
+($E33*'fnd base rates'!L$108)
+($F33*'fnd base rates'!L$109)
+($G33*'fnd base rates'!L$110)
+($H33*'fnd base rates'!L$111)
+($I33*'fnd base rates'!L$112)
+($J33*'fnd base rates'!L$113)
+($K33*'fnd base rates'!L$114)
+($M33*'fnd base rates'!L$116)
+($N33*'fnd base rates'!L$117)
+($O33*'fnd base rates'!L$118)
+($P33*VLOOKUP($S33+12,rate_basefnd,12)))</f>
        <v>8932.7570300000007</v>
      </c>
      <c r="AE33" s="1">
        <f>(($D33*'fnd base rates'!M$107)
+($E33*'fnd base rates'!M$108)
+($F33*'fnd base rates'!M$109)
+($G33*'fnd base rates'!M$110)
+($H33*'fnd base rates'!M$111)
+($I33*'fnd base rates'!M$112)
+($J33*'fnd base rates'!M$113)
+($K33*'fnd base rates'!M$114)
+($M33*'fnd base rates'!M$116)
+($N33*'fnd base rates'!M$117)
+($O33*'fnd base rates'!M$118)
+($P33*VLOOKUP($S33+12,rate_basefnd,13)))</f>
        <v>0</v>
      </c>
      <c r="AF33" s="4">
        <f t="shared" si="7"/>
        <v>70551.986296379997</v>
      </c>
      <c r="AH33" s="4">
        <f t="shared" si="8"/>
        <v>410057163</v>
      </c>
      <c r="AI33" s="4" t="str">
        <f t="shared" si="9"/>
        <v>410</v>
      </c>
      <c r="AJ33" s="2" t="str">
        <f t="shared" si="10"/>
        <v>057</v>
      </c>
      <c r="AK33" s="2" t="str">
        <f t="shared" si="11"/>
        <v>163</v>
      </c>
      <c r="AL33" s="4">
        <f t="shared" si="12"/>
        <v>1</v>
      </c>
      <c r="AM33" s="4">
        <f t="shared" si="4"/>
        <v>5</v>
      </c>
      <c r="AN33" s="4">
        <f t="shared" si="13"/>
        <v>70551.986296379997</v>
      </c>
      <c r="AO33" s="4">
        <f t="shared" si="14"/>
        <v>14110</v>
      </c>
      <c r="AP33" s="4">
        <f t="shared" si="15"/>
        <v>0</v>
      </c>
      <c r="AQ33" s="4">
        <v>14110</v>
      </c>
      <c r="AW33" s="4">
        <v>14007</v>
      </c>
      <c r="AX33" s="5">
        <f t="shared" si="16"/>
        <v>103</v>
      </c>
      <c r="AY33" s="4">
        <v>14110</v>
      </c>
      <c r="AZ33" s="5"/>
      <c r="BB33" s="5">
        <f t="shared" ref="BB33" si="39">BC33-BA33</f>
        <v>0</v>
      </c>
    </row>
    <row r="34" spans="1:54" s="4" customFormat="1">
      <c r="A34" s="278">
        <v>410</v>
      </c>
      <c r="B34" s="2">
        <v>410057248</v>
      </c>
      <c r="C34" s="10" t="s">
        <v>241</v>
      </c>
      <c r="D34" s="15">
        <f>'fnd enro'!D34</f>
        <v>0</v>
      </c>
      <c r="E34" s="15">
        <f>'fnd enro'!E34</f>
        <v>0</v>
      </c>
      <c r="F34" s="15">
        <f>'fnd enro'!F34</f>
        <v>0</v>
      </c>
      <c r="G34" s="15">
        <f>'fnd enro'!G34</f>
        <v>1</v>
      </c>
      <c r="H34" s="15">
        <f>'fnd enro'!H34</f>
        <v>7</v>
      </c>
      <c r="I34" s="15">
        <f>'fnd enro'!I34</f>
        <v>0</v>
      </c>
      <c r="J34" s="15">
        <f>'fnd enro'!J34</f>
        <v>0</v>
      </c>
      <c r="K34" s="16">
        <f>'fnd enro'!K34</f>
        <v>0.30640000000000001</v>
      </c>
      <c r="L34" s="15">
        <f>'fnd enro'!L34</f>
        <v>0</v>
      </c>
      <c r="M34" s="15">
        <f>'fnd enro'!M34</f>
        <v>0</v>
      </c>
      <c r="N34" s="15">
        <f>'fnd enro'!N34</f>
        <v>1</v>
      </c>
      <c r="O34" s="15">
        <f>'fnd enro'!O34</f>
        <v>0</v>
      </c>
      <c r="P34" s="15">
        <f>'fnd enro'!P34</f>
        <v>8</v>
      </c>
      <c r="Q34" s="15">
        <f>'fnd enro'!R34</f>
        <v>8</v>
      </c>
      <c r="R34" s="16">
        <f t="shared" si="6"/>
        <v>1.0389999999999999</v>
      </c>
      <c r="S34" s="15">
        <f>VALUE('fnd enro'!Q34)</f>
        <v>12</v>
      </c>
      <c r="T34" s="2"/>
      <c r="U34" s="1">
        <f>(($D34*'fnd base rates'!C$107)
+($E34*'fnd base rates'!C$108)
+($F34*'fnd base rates'!C$109)
+($G34*'fnd base rates'!C$110)
+($H34*'fnd base rates'!C$111)
+($I34*'fnd base rates'!C$112)
+($J34*'fnd base rates'!C$113)
+($K34*'fnd base rates'!C$114)
+($M34*'fnd base rates'!C$116)
+($N34*'fnd base rates'!C$117)
+($O34*'fnd base rates'!C$118)
+($P34*VLOOKUP($S34+12,rate_basefnd,3)))
*$R34</f>
        <v>4981.3279294159993</v>
      </c>
      <c r="V34" s="1">
        <f>(($D34*'fnd base rates'!D$107)
+($E34*'fnd base rates'!D$108)
+($F34*'fnd base rates'!D$109)
+($G34*'fnd base rates'!D$110)
+($H34*'fnd base rates'!D$111)
+($I34*'fnd base rates'!D$112)
+($J34*'fnd base rates'!D$113)
+($K34*'fnd base rates'!D$114)
+($M34*'fnd base rates'!D$116)
+($N34*'fnd base rates'!D$117)
+($O34*'fnd base rates'!D$118)
+($P34*VLOOKUP($S34+12,rate_basefnd,4)))
*$R34</f>
        <v>9192.5732800000005</v>
      </c>
      <c r="W34" s="1">
        <f>(($D34*'fnd base rates'!E$107)
+($E34*'fnd base rates'!E$108)
+($F34*'fnd base rates'!E$109)
+($G34*'fnd base rates'!E$110)
+($H34*'fnd base rates'!E$111)
+($I34*'fnd base rates'!E$112)
+($J34*'fnd base rates'!E$113)
+($K34*'fnd base rates'!E$114)
+($M34*'fnd base rates'!E$116)
+($N34*'fnd base rates'!E$117)
+($O34*'fnd base rates'!E$118)
+($P34*VLOOKUP($S34+12,rate_basefnd,5)))
*$R34</f>
        <v>57742.240132808001</v>
      </c>
      <c r="X34" s="1">
        <f>(($D34*'fnd base rates'!F$107)
+($E34*'fnd base rates'!F$108)
+($F34*'fnd base rates'!F$109)
+($G34*'fnd base rates'!F$110)
+($H34*'fnd base rates'!F$111)
+($I34*'fnd base rates'!F$112)
+($J34*'fnd base rates'!F$113)
+($K34*'fnd base rates'!F$114)
+($M34*'fnd base rates'!F$116)
+($N34*'fnd base rates'!F$117)
+($O34*'fnd base rates'!F$118)
+($P34*VLOOKUP($S34+12,rate_basefnd,6)))
*$R34</f>
        <v>8327.955981183999</v>
      </c>
      <c r="Y34" s="1">
        <f>(($D34*'fnd base rates'!G$107)
+($E34*'fnd base rates'!G$108)
+($F34*'fnd base rates'!G$109)
+($G34*'fnd base rates'!G$110)
+($H34*'fnd base rates'!G$111)
+($I34*'fnd base rates'!G$112)
+($J34*'fnd base rates'!G$113)
+($K34*'fnd base rates'!G$114)
+($M34*'fnd base rates'!G$116)
+($N34*'fnd base rates'!G$117)
+($O34*'fnd base rates'!G$118)
+($P34*VLOOKUP($S34+12,rate_basefnd,7)))
*$R34</f>
        <v>2764.5806673679999</v>
      </c>
      <c r="Z34" s="1">
        <f>(($D34*'fnd base rates'!H$107)
+($E34*'fnd base rates'!H$108)
+($F34*'fnd base rates'!H$109)
+($G34*'fnd base rates'!H$110)
+($H34*'fnd base rates'!H$111)
+($I34*'fnd base rates'!H$112)
+($J34*'fnd base rates'!H$113)
+($K34*'fnd base rates'!H$114)
+($M34*'fnd base rates'!H$116)
+($N34*'fnd base rates'!H$117)
+($O34*'fnd base rates'!H$118)
+($P34*VLOOKUP($S34+12,rate_basefnd,8)))</f>
        <v>4335.4076799999993</v>
      </c>
      <c r="AA34" s="1">
        <f>(($D34*'fnd base rates'!I$107)
+($E34*'fnd base rates'!I$108)
+($F34*'fnd base rates'!I$109)
+($G34*'fnd base rates'!I$110)
+($H34*'fnd base rates'!I$111)
+($I34*'fnd base rates'!I$112)
+($J34*'fnd base rates'!I$113)
+($K34*'fnd base rates'!I$114)
+($M34*'fnd base rates'!I$116)
+($N34*'fnd base rates'!I$117)
+($O34*'fnd base rates'!I$118)
+($P34*VLOOKUP($S34+12,rate_basefnd,9)))
*$R34</f>
        <v>3958.04972</v>
      </c>
      <c r="AB34" s="1">
        <f>(($D34*'fnd base rates'!J$107)
+($E34*'fnd base rates'!J$108)
+($F34*'fnd base rates'!J$109)
+($G34*'fnd base rates'!J$110)
+($H34*'fnd base rates'!J$111)
+($I34*'fnd base rates'!J$112)
+($J34*'fnd base rates'!J$113)
+($K34*'fnd base rates'!J$114)
+($M34*'fnd base rates'!J$116)
+($N34*'fnd base rates'!J$117)
+($O34*'fnd base rates'!J$118)
+($P34*VLOOKUP($S34+12,rate_basefnd,10)))
*$R34</f>
        <v>7918.3229000000001</v>
      </c>
      <c r="AC34" s="1">
        <f>(($D34*'fnd base rates'!K$107)
+($E34*'fnd base rates'!K$108)
+($F34*'fnd base rates'!K$109)
+($G34*'fnd base rates'!K$110)
+($H34*'fnd base rates'!K$111)
+($I34*'fnd base rates'!K$112)
+($J34*'fnd base rates'!K$113)
+($K34*'fnd base rates'!K$114)
+($M34*'fnd base rates'!K$116)
+($N34*'fnd base rates'!K$117)
+($O34*'fnd base rates'!K$118)
+($P34*VLOOKUP($S34+12,rate_basefnd,11)))
*$R34</f>
        <v>9624.8825694319985</v>
      </c>
      <c r="AD34" s="1">
        <f>(($D34*'fnd base rates'!L$107)
+($E34*'fnd base rates'!L$108)
+($F34*'fnd base rates'!L$109)
+($G34*'fnd base rates'!L$110)
+($H34*'fnd base rates'!L$111)
+($I34*'fnd base rates'!L$112)
+($J34*'fnd base rates'!L$113)
+($K34*'fnd base rates'!L$114)
+($M34*'fnd base rates'!L$116)
+($N34*'fnd base rates'!L$117)
+($O34*'fnd base rates'!L$118)
+($P34*VLOOKUP($S34+12,rate_basefnd,12)))</f>
        <v>15484.997248</v>
      </c>
      <c r="AE34" s="1">
        <f>(($D34*'fnd base rates'!M$107)
+($E34*'fnd base rates'!M$108)
+($F34*'fnd base rates'!M$109)
+($G34*'fnd base rates'!M$110)
+($H34*'fnd base rates'!M$111)
+($I34*'fnd base rates'!M$112)
+($J34*'fnd base rates'!M$113)
+($K34*'fnd base rates'!M$114)
+($M34*'fnd base rates'!M$116)
+($N34*'fnd base rates'!M$117)
+($O34*'fnd base rates'!M$118)
+($P34*VLOOKUP($S34+12,rate_basefnd,13)))</f>
        <v>0</v>
      </c>
      <c r="AF34" s="4">
        <f t="shared" si="7"/>
        <v>124330.338108208</v>
      </c>
      <c r="AH34" s="4">
        <f t="shared" si="8"/>
        <v>410057248</v>
      </c>
      <c r="AI34" s="4" t="str">
        <f t="shared" si="9"/>
        <v>410</v>
      </c>
      <c r="AJ34" s="2" t="str">
        <f t="shared" si="10"/>
        <v>057</v>
      </c>
      <c r="AK34" s="2" t="str">
        <f t="shared" si="11"/>
        <v>248</v>
      </c>
      <c r="AL34" s="4">
        <f t="shared" si="12"/>
        <v>1</v>
      </c>
      <c r="AM34" s="4">
        <f t="shared" si="4"/>
        <v>8</v>
      </c>
      <c r="AN34" s="4">
        <f t="shared" si="13"/>
        <v>124330.338108208</v>
      </c>
      <c r="AO34" s="4">
        <f t="shared" si="14"/>
        <v>15541</v>
      </c>
      <c r="AP34" s="4">
        <f t="shared" si="15"/>
        <v>0</v>
      </c>
      <c r="AQ34" s="4">
        <v>15541</v>
      </c>
      <c r="AW34" s="4">
        <v>15415</v>
      </c>
      <c r="AX34" s="5">
        <f t="shared" si="16"/>
        <v>126</v>
      </c>
      <c r="AY34" s="4">
        <v>15541</v>
      </c>
      <c r="AZ34" s="5"/>
      <c r="BB34" s="5">
        <f t="shared" ref="BB34" si="40">BC34-BA34</f>
        <v>0</v>
      </c>
    </row>
    <row r="35" spans="1:54" s="4" customFormat="1">
      <c r="A35" s="278">
        <v>412</v>
      </c>
      <c r="B35" s="2">
        <v>412035035</v>
      </c>
      <c r="C35" s="10" t="s">
        <v>1055</v>
      </c>
      <c r="D35" s="15">
        <f>'fnd enro'!D35</f>
        <v>0</v>
      </c>
      <c r="E35" s="15">
        <f>'fnd enro'!E35</f>
        <v>0</v>
      </c>
      <c r="F35" s="15">
        <f>'fnd enro'!F35</f>
        <v>0</v>
      </c>
      <c r="G35" s="15">
        <f>'fnd enro'!G35</f>
        <v>49</v>
      </c>
      <c r="H35" s="15">
        <f>'fnd enro'!H35</f>
        <v>204</v>
      </c>
      <c r="I35" s="15">
        <f>'fnd enro'!I35</f>
        <v>244</v>
      </c>
      <c r="J35" s="15">
        <f>'fnd enro'!J35</f>
        <v>0</v>
      </c>
      <c r="K35" s="16">
        <f>'fnd enro'!K35</f>
        <v>19.0351</v>
      </c>
      <c r="L35" s="15">
        <f>'fnd enro'!L35</f>
        <v>0</v>
      </c>
      <c r="M35" s="15">
        <f>'fnd enro'!M35</f>
        <v>0</v>
      </c>
      <c r="N35" s="15">
        <f>'fnd enro'!N35</f>
        <v>14</v>
      </c>
      <c r="O35" s="15">
        <f>'fnd enro'!O35</f>
        <v>19</v>
      </c>
      <c r="P35" s="15">
        <f>'fnd enro'!P35</f>
        <v>282</v>
      </c>
      <c r="Q35" s="15">
        <f>'fnd enro'!R35</f>
        <v>497</v>
      </c>
      <c r="R35" s="16">
        <f t="shared" si="6"/>
        <v>1.085</v>
      </c>
      <c r="S35" s="15">
        <f>VALUE('fnd enro'!Q35)</f>
        <v>11</v>
      </c>
      <c r="T35" s="2"/>
      <c r="U35" s="1">
        <f>(($D35*'fnd base rates'!C$107)
+($E35*'fnd base rates'!C$108)
+($F35*'fnd base rates'!C$109)
+($G35*'fnd base rates'!C$110)
+($H35*'fnd base rates'!C$111)
+($I35*'fnd base rates'!C$112)
+($J35*'fnd base rates'!C$113)
+($K35*'fnd base rates'!C$114)
+($M35*'fnd base rates'!C$116)
+($N35*'fnd base rates'!C$117)
+($O35*'fnd base rates'!C$118)
+($P35*VLOOKUP($S35+12,rate_basefnd,3)))
*$R35</f>
        <v>301759.13628878497</v>
      </c>
      <c r="V35" s="1">
        <f>(($D35*'fnd base rates'!D$107)
+($E35*'fnd base rates'!D$108)
+($F35*'fnd base rates'!D$109)
+($G35*'fnd base rates'!D$110)
+($H35*'fnd base rates'!D$111)
+($I35*'fnd base rates'!D$112)
+($J35*'fnd base rates'!D$113)
+($K35*'fnd base rates'!D$114)
+($M35*'fnd base rates'!D$116)
+($N35*'fnd base rates'!D$117)
+($O35*'fnd base rates'!D$118)
+($P35*VLOOKUP($S35+12,rate_basefnd,4)))
*$R35</f>
        <v>505250.09465000004</v>
      </c>
      <c r="W35" s="1">
        <f>(($D35*'fnd base rates'!E$107)
+($E35*'fnd base rates'!E$108)
+($F35*'fnd base rates'!E$109)
+($G35*'fnd base rates'!E$110)
+($H35*'fnd base rates'!E$111)
+($I35*'fnd base rates'!E$112)
+($J35*'fnd base rates'!E$113)
+($K35*'fnd base rates'!E$114)
+($M35*'fnd base rates'!E$116)
+($N35*'fnd base rates'!E$117)
+($O35*'fnd base rates'!E$118)
+($P35*VLOOKUP($S35+12,rate_basefnd,5)))
*$R35</f>
        <v>3235499.3858394553</v>
      </c>
      <c r="X35" s="1">
        <f>(($D35*'fnd base rates'!F$107)
+($E35*'fnd base rates'!F$108)
+($F35*'fnd base rates'!F$109)
+($G35*'fnd base rates'!F$110)
+($H35*'fnd base rates'!F$111)
+($I35*'fnd base rates'!F$112)
+($J35*'fnd base rates'!F$113)
+($K35*'fnd base rates'!F$114)
+($M35*'fnd base rates'!F$116)
+($N35*'fnd base rates'!F$117)
+($O35*'fnd base rates'!F$118)
+($P35*VLOOKUP($S35+12,rate_basefnd,6)))
*$R35</f>
        <v>503329.41230158997</v>
      </c>
      <c r="Y35" s="1">
        <f>(($D35*'fnd base rates'!G$107)
+($E35*'fnd base rates'!G$108)
+($F35*'fnd base rates'!G$109)
+($G35*'fnd base rates'!G$110)
+($H35*'fnd base rates'!G$111)
+($I35*'fnd base rates'!G$112)
+($J35*'fnd base rates'!G$113)
+($K35*'fnd base rates'!G$114)
+($M35*'fnd base rates'!G$116)
+($N35*'fnd base rates'!G$117)
+($O35*'fnd base rates'!G$118)
+($P35*VLOOKUP($S35+12,rate_basefnd,7)))
*$R35</f>
        <v>136334.276525055</v>
      </c>
      <c r="Z35" s="1">
        <f>(($D35*'fnd base rates'!H$107)
+($E35*'fnd base rates'!H$108)
+($F35*'fnd base rates'!H$109)
+($G35*'fnd base rates'!H$110)
+($H35*'fnd base rates'!H$111)
+($I35*'fnd base rates'!H$112)
+($J35*'fnd base rates'!H$113)
+($K35*'fnd base rates'!H$114)
+($M35*'fnd base rates'!H$116)
+($N35*'fnd base rates'!H$117)
+($O35*'fnd base rates'!H$118)
+($P35*VLOOKUP($S35+12,rate_basefnd,8)))</f>
        <v>330807.38336999994</v>
      </c>
      <c r="AA35" s="1">
        <f>(($D35*'fnd base rates'!I$107)
+($E35*'fnd base rates'!I$108)
+($F35*'fnd base rates'!I$109)
+($G35*'fnd base rates'!I$110)
+($H35*'fnd base rates'!I$111)
+($I35*'fnd base rates'!I$112)
+($J35*'fnd base rates'!I$113)
+($K35*'fnd base rates'!I$114)
+($M35*'fnd base rates'!I$116)
+($N35*'fnd base rates'!I$117)
+($O35*'fnd base rates'!I$118)
+($P35*VLOOKUP($S35+12,rate_basefnd,9)))
*$R35</f>
        <v>240442.65104999999</v>
      </c>
      <c r="AB35" s="1">
        <f>(($D35*'fnd base rates'!J$107)
+($E35*'fnd base rates'!J$108)
+($F35*'fnd base rates'!J$109)
+($G35*'fnd base rates'!J$110)
+($H35*'fnd base rates'!J$111)
+($I35*'fnd base rates'!J$112)
+($J35*'fnd base rates'!J$113)
+($K35*'fnd base rates'!J$114)
+($M35*'fnd base rates'!J$116)
+($N35*'fnd base rates'!J$117)
+($O35*'fnd base rates'!J$118)
+($P35*VLOOKUP($S35+12,rate_basefnd,10)))
*$R35</f>
        <v>421696.58824999991</v>
      </c>
      <c r="AC35" s="1">
        <f>(($D35*'fnd base rates'!K$107)
+($E35*'fnd base rates'!K$108)
+($F35*'fnd base rates'!K$109)
+($G35*'fnd base rates'!K$110)
+($H35*'fnd base rates'!K$111)
+($I35*'fnd base rates'!K$112)
+($J35*'fnd base rates'!K$113)
+($K35*'fnd base rates'!K$114)
+($M35*'fnd base rates'!K$116)
+($N35*'fnd base rates'!K$117)
+($O35*'fnd base rates'!K$118)
+($P35*VLOOKUP($S35+12,rate_basefnd,11)))
*$R35</f>
        <v>607065.28321169503</v>
      </c>
      <c r="AD35" s="1">
        <f>(($D35*'fnd base rates'!L$107)
+($E35*'fnd base rates'!L$108)
+($F35*'fnd base rates'!L$109)
+($G35*'fnd base rates'!L$110)
+($H35*'fnd base rates'!L$111)
+($I35*'fnd base rates'!L$112)
+($J35*'fnd base rates'!L$113)
+($K35*'fnd base rates'!L$114)
+($M35*'fnd base rates'!L$116)
+($N35*'fnd base rates'!L$117)
+($O35*'fnd base rates'!L$118)
+($P35*VLOOKUP($S35+12,rate_basefnd,12)))</f>
        <v>800295.40278200002</v>
      </c>
      <c r="AE35" s="1">
        <f>(($D35*'fnd base rates'!M$107)
+($E35*'fnd base rates'!M$108)
+($F35*'fnd base rates'!M$109)
+($G35*'fnd base rates'!M$110)
+($H35*'fnd base rates'!M$111)
+($I35*'fnd base rates'!M$112)
+($J35*'fnd base rates'!M$113)
+($K35*'fnd base rates'!M$114)
+($M35*'fnd base rates'!M$116)
+($N35*'fnd base rates'!M$117)
+($O35*'fnd base rates'!M$118)
+($P35*VLOOKUP($S35+12,rate_basefnd,13)))</f>
        <v>0</v>
      </c>
      <c r="AF35" s="4">
        <f t="shared" si="7"/>
        <v>7082479.6142685795</v>
      </c>
      <c r="AH35" s="4">
        <f t="shared" si="8"/>
        <v>412035035</v>
      </c>
      <c r="AI35" s="4" t="str">
        <f t="shared" si="9"/>
        <v>412</v>
      </c>
      <c r="AJ35" s="2" t="str">
        <f t="shared" si="10"/>
        <v>035</v>
      </c>
      <c r="AK35" s="2" t="str">
        <f t="shared" si="11"/>
        <v>035</v>
      </c>
      <c r="AL35" s="4">
        <f t="shared" si="12"/>
        <v>1</v>
      </c>
      <c r="AM35" s="4">
        <f t="shared" si="4"/>
        <v>497</v>
      </c>
      <c r="AN35" s="4">
        <f t="shared" si="13"/>
        <v>7082479.6142685795</v>
      </c>
      <c r="AO35" s="4">
        <f t="shared" si="14"/>
        <v>14250</v>
      </c>
      <c r="AP35" s="4">
        <f t="shared" si="15"/>
        <v>0</v>
      </c>
      <c r="AQ35" s="4">
        <v>14250</v>
      </c>
      <c r="AW35" s="4">
        <v>14182</v>
      </c>
      <c r="AX35" s="5">
        <f t="shared" si="16"/>
        <v>68</v>
      </c>
      <c r="AY35" s="4">
        <v>14250</v>
      </c>
      <c r="AZ35" s="5"/>
      <c r="BB35" s="5">
        <f t="shared" ref="BB35" si="41">BC35-BA35</f>
        <v>0</v>
      </c>
    </row>
    <row r="36" spans="1:54" s="4" customFormat="1">
      <c r="A36" s="278">
        <v>412</v>
      </c>
      <c r="B36" s="2">
        <v>412035044</v>
      </c>
      <c r="C36" s="10" t="s">
        <v>1055</v>
      </c>
      <c r="D36" s="15">
        <f>'fnd enro'!D36</f>
        <v>0</v>
      </c>
      <c r="E36" s="15">
        <f>'fnd enro'!E36</f>
        <v>0</v>
      </c>
      <c r="F36" s="15">
        <f>'fnd enro'!F36</f>
        <v>0</v>
      </c>
      <c r="G36" s="15">
        <f>'fnd enro'!G36</f>
        <v>1</v>
      </c>
      <c r="H36" s="15">
        <f>'fnd enro'!H36</f>
        <v>4</v>
      </c>
      <c r="I36" s="15">
        <f>'fnd enro'!I36</f>
        <v>8</v>
      </c>
      <c r="J36" s="15">
        <f>'fnd enro'!J36</f>
        <v>0</v>
      </c>
      <c r="K36" s="16">
        <f>'fnd enro'!K36</f>
        <v>0.49790000000000001</v>
      </c>
      <c r="L36" s="15">
        <f>'fnd enro'!L36</f>
        <v>0</v>
      </c>
      <c r="M36" s="15">
        <f>'fnd enro'!M36</f>
        <v>0</v>
      </c>
      <c r="N36" s="15">
        <f>'fnd enro'!N36</f>
        <v>0</v>
      </c>
      <c r="O36" s="15">
        <f>'fnd enro'!O36</f>
        <v>0</v>
      </c>
      <c r="P36" s="15">
        <f>'fnd enro'!P36</f>
        <v>13</v>
      </c>
      <c r="Q36" s="15">
        <f>'fnd enro'!R36</f>
        <v>13</v>
      </c>
      <c r="R36" s="16">
        <f t="shared" si="6"/>
        <v>1.085</v>
      </c>
      <c r="S36" s="15">
        <f>VALUE('fnd enro'!Q36)</f>
        <v>12</v>
      </c>
      <c r="T36" s="2"/>
      <c r="U36" s="1">
        <f>(($D36*'fnd base rates'!C$107)
+($E36*'fnd base rates'!C$108)
+($F36*'fnd base rates'!C$109)
+($G36*'fnd base rates'!C$110)
+($H36*'fnd base rates'!C$111)
+($I36*'fnd base rates'!C$112)
+($J36*'fnd base rates'!C$113)
+($K36*'fnd base rates'!C$114)
+($M36*'fnd base rates'!C$116)
+($N36*'fnd base rates'!C$117)
+($O36*'fnd base rates'!C$118)
+($P36*VLOOKUP($S36+12,rate_basefnd,3)))
*$R36</f>
        <v>8276.9873927650005</v>
      </c>
      <c r="V36" s="1">
        <f>(($D36*'fnd base rates'!D$107)
+($E36*'fnd base rates'!D$108)
+($F36*'fnd base rates'!D$109)
+($G36*'fnd base rates'!D$110)
+($H36*'fnd base rates'!D$111)
+($I36*'fnd base rates'!D$112)
+($J36*'fnd base rates'!D$113)
+($K36*'fnd base rates'!D$114)
+($M36*'fnd base rates'!D$116)
+($N36*'fnd base rates'!D$117)
+($O36*'fnd base rates'!D$118)
+($P36*VLOOKUP($S36+12,rate_basefnd,4)))
*$R36</f>
        <v>15291.230500000001</v>
      </c>
      <c r="W36" s="1">
        <f>(($D36*'fnd base rates'!E$107)
+($E36*'fnd base rates'!E$108)
+($F36*'fnd base rates'!E$109)
+($G36*'fnd base rates'!E$110)
+($H36*'fnd base rates'!E$111)
+($I36*'fnd base rates'!E$112)
+($J36*'fnd base rates'!E$113)
+($K36*'fnd base rates'!E$114)
+($M36*'fnd base rates'!E$116)
+($N36*'fnd base rates'!E$117)
+($O36*'fnd base rates'!E$118)
+($P36*VLOOKUP($S36+12,rate_basefnd,5)))
*$R36</f>
        <v>107622.580428195</v>
      </c>
      <c r="X36" s="1">
        <f>(($D36*'fnd base rates'!F$107)
+($E36*'fnd base rates'!F$108)
+($F36*'fnd base rates'!F$109)
+($G36*'fnd base rates'!F$110)
+($H36*'fnd base rates'!F$111)
+($I36*'fnd base rates'!F$112)
+($J36*'fnd base rates'!F$113)
+($K36*'fnd base rates'!F$114)
+($M36*'fnd base rates'!F$116)
+($N36*'fnd base rates'!F$117)
+($O36*'fnd base rates'!F$118)
+($P36*VLOOKUP($S36+12,rate_basefnd,6)))
*$R36</f>
        <v>12759.295078110001</v>
      </c>
      <c r="Y36" s="1">
        <f>(($D36*'fnd base rates'!G$107)
+($E36*'fnd base rates'!G$108)
+($F36*'fnd base rates'!G$109)
+($G36*'fnd base rates'!G$110)
+($H36*'fnd base rates'!G$111)
+($I36*'fnd base rates'!G$112)
+($J36*'fnd base rates'!G$113)
+($K36*'fnd base rates'!G$114)
+($M36*'fnd base rates'!G$116)
+($N36*'fnd base rates'!G$117)
+($O36*'fnd base rates'!G$118)
+($P36*VLOOKUP($S36+12,rate_basefnd,7)))
*$R36</f>
        <v>4572.9601405949988</v>
      </c>
      <c r="Z36" s="1">
        <f>(($D36*'fnd base rates'!H$107)
+($E36*'fnd base rates'!H$108)
+($F36*'fnd base rates'!H$109)
+($G36*'fnd base rates'!H$110)
+($H36*'fnd base rates'!H$111)
+($I36*'fnd base rates'!H$112)
+($J36*'fnd base rates'!H$113)
+($K36*'fnd base rates'!H$114)
+($M36*'fnd base rates'!H$116)
+($N36*'fnd base rates'!H$117)
+($O36*'fnd base rates'!H$118)
+($P36*VLOOKUP($S36+12,rate_basefnd,8)))</f>
        <v>9174.4937299999983</v>
      </c>
      <c r="AA36" s="1">
        <f>(($D36*'fnd base rates'!I$107)
+($E36*'fnd base rates'!I$108)
+($F36*'fnd base rates'!I$109)
+($G36*'fnd base rates'!I$110)
+($H36*'fnd base rates'!I$111)
+($I36*'fnd base rates'!I$112)
+($J36*'fnd base rates'!I$113)
+($K36*'fnd base rates'!I$114)
+($M36*'fnd base rates'!I$116)
+($N36*'fnd base rates'!I$117)
+($O36*'fnd base rates'!I$118)
+($P36*VLOOKUP($S36+12,rate_basefnd,9)))
*$R36</f>
        <v>7250.7186500000007</v>
      </c>
      <c r="AB36" s="1">
        <f>(($D36*'fnd base rates'!J$107)
+($E36*'fnd base rates'!J$108)
+($F36*'fnd base rates'!J$109)
+($G36*'fnd base rates'!J$110)
+($H36*'fnd base rates'!J$111)
+($I36*'fnd base rates'!J$112)
+($J36*'fnd base rates'!J$113)
+($K36*'fnd base rates'!J$114)
+($M36*'fnd base rates'!J$116)
+($N36*'fnd base rates'!J$117)
+($O36*'fnd base rates'!J$118)
+($P36*VLOOKUP($S36+12,rate_basefnd,10)))
*$R36</f>
        <v>16154.521599999998</v>
      </c>
      <c r="AC36" s="1">
        <f>(($D36*'fnd base rates'!K$107)
+($E36*'fnd base rates'!K$108)
+($F36*'fnd base rates'!K$109)
+($G36*'fnd base rates'!K$110)
+($H36*'fnd base rates'!K$111)
+($I36*'fnd base rates'!K$112)
+($J36*'fnd base rates'!K$113)
+($K36*'fnd base rates'!K$114)
+($M36*'fnd base rates'!K$116)
+($N36*'fnd base rates'!K$117)
+($O36*'fnd base rates'!K$118)
+($P36*VLOOKUP($S36+12,rate_basefnd,11)))
*$R36</f>
        <v>15591.343825155001</v>
      </c>
      <c r="AD36" s="1">
        <f>(($D36*'fnd base rates'!L$107)
+($E36*'fnd base rates'!L$108)
+($F36*'fnd base rates'!L$109)
+($G36*'fnd base rates'!L$110)
+($H36*'fnd base rates'!L$111)
+($I36*'fnd base rates'!L$112)
+($J36*'fnd base rates'!L$113)
+($K36*'fnd base rates'!L$114)
+($M36*'fnd base rates'!L$116)
+($N36*'fnd base rates'!L$117)
+($O36*'fnd base rates'!L$118)
+($P36*VLOOKUP($S36+12,rate_basefnd,12)))</f>
        <v>23770.884278000001</v>
      </c>
      <c r="AE36" s="1">
        <f>(($D36*'fnd base rates'!M$107)
+($E36*'fnd base rates'!M$108)
+($F36*'fnd base rates'!M$109)
+($G36*'fnd base rates'!M$110)
+($H36*'fnd base rates'!M$111)
+($I36*'fnd base rates'!M$112)
+($J36*'fnd base rates'!M$113)
+($K36*'fnd base rates'!M$114)
+($M36*'fnd base rates'!M$116)
+($N36*'fnd base rates'!M$117)
+($O36*'fnd base rates'!M$118)
+($P36*VLOOKUP($S36+12,rate_basefnd,13)))</f>
        <v>0</v>
      </c>
      <c r="AF36" s="4">
        <f t="shared" si="7"/>
        <v>220465.01562282001</v>
      </c>
      <c r="AH36" s="4">
        <f t="shared" si="8"/>
        <v>412035044</v>
      </c>
      <c r="AI36" s="4" t="str">
        <f t="shared" si="9"/>
        <v>412</v>
      </c>
      <c r="AJ36" s="2" t="str">
        <f t="shared" si="10"/>
        <v>035</v>
      </c>
      <c r="AK36" s="2" t="str">
        <f t="shared" si="11"/>
        <v>044</v>
      </c>
      <c r="AL36" s="4">
        <f t="shared" si="12"/>
        <v>1</v>
      </c>
      <c r="AM36" s="4">
        <f t="shared" si="4"/>
        <v>13</v>
      </c>
      <c r="AN36" s="4">
        <f t="shared" si="13"/>
        <v>220465.01562282001</v>
      </c>
      <c r="AO36" s="4">
        <f t="shared" si="14"/>
        <v>16959</v>
      </c>
      <c r="AP36" s="4">
        <f t="shared" si="15"/>
        <v>0</v>
      </c>
      <c r="AQ36" s="4">
        <v>16959</v>
      </c>
      <c r="AW36" s="4">
        <v>16831</v>
      </c>
      <c r="AX36" s="5">
        <f t="shared" si="16"/>
        <v>128</v>
      </c>
      <c r="AY36" s="4">
        <v>16959</v>
      </c>
      <c r="AZ36" s="5"/>
      <c r="BB36" s="5">
        <f t="shared" ref="BB36" si="42">BC36-BA36</f>
        <v>0</v>
      </c>
    </row>
    <row r="37" spans="1:54" s="4" customFormat="1">
      <c r="A37" s="278">
        <v>412</v>
      </c>
      <c r="B37" s="2">
        <v>412035207</v>
      </c>
      <c r="C37" s="10" t="s">
        <v>1055</v>
      </c>
      <c r="D37" s="15">
        <f>'fnd enro'!D37</f>
        <v>0</v>
      </c>
      <c r="E37" s="15">
        <f>'fnd enro'!E37</f>
        <v>0</v>
      </c>
      <c r="F37" s="15">
        <f>'fnd enro'!F37</f>
        <v>0</v>
      </c>
      <c r="G37" s="15">
        <f>'fnd enro'!G37</f>
        <v>0</v>
      </c>
      <c r="H37" s="15">
        <f>'fnd enro'!H37</f>
        <v>1</v>
      </c>
      <c r="I37" s="15">
        <f>'fnd enro'!I37</f>
        <v>0</v>
      </c>
      <c r="J37" s="15">
        <f>'fnd enro'!J37</f>
        <v>0</v>
      </c>
      <c r="K37" s="16">
        <f>'fnd enro'!K37</f>
        <v>3.8300000000000001E-2</v>
      </c>
      <c r="L37" s="15">
        <f>'fnd enro'!L37</f>
        <v>0</v>
      </c>
      <c r="M37" s="15">
        <f>'fnd enro'!M37</f>
        <v>0</v>
      </c>
      <c r="N37" s="15">
        <f>'fnd enro'!N37</f>
        <v>0</v>
      </c>
      <c r="O37" s="15">
        <f>'fnd enro'!O37</f>
        <v>0</v>
      </c>
      <c r="P37" s="15">
        <f>'fnd enro'!P37</f>
        <v>1</v>
      </c>
      <c r="Q37" s="15">
        <f>'fnd enro'!R37</f>
        <v>1</v>
      </c>
      <c r="R37" s="16">
        <f t="shared" si="6"/>
        <v>1.085</v>
      </c>
      <c r="S37" s="15">
        <f>VALUE('fnd enro'!Q37)</f>
        <v>3</v>
      </c>
      <c r="T37" s="2"/>
      <c r="U37" s="1">
        <f>(($D37*'fnd base rates'!C$107)
+($E37*'fnd base rates'!C$108)
+($F37*'fnd base rates'!C$109)
+($G37*'fnd base rates'!C$110)
+($H37*'fnd base rates'!C$111)
+($I37*'fnd base rates'!C$112)
+($J37*'fnd base rates'!C$113)
+($K37*'fnd base rates'!C$114)
+($M37*'fnd base rates'!C$116)
+($N37*'fnd base rates'!C$117)
+($O37*'fnd base rates'!C$118)
+($P37*VLOOKUP($S37+12,rate_basefnd,3)))
*$R37</f>
        <v>614.86113790499996</v>
      </c>
      <c r="V37" s="1">
        <f>(($D37*'fnd base rates'!D$107)
+($E37*'fnd base rates'!D$108)
+($F37*'fnd base rates'!D$109)
+($G37*'fnd base rates'!D$110)
+($H37*'fnd base rates'!D$111)
+($I37*'fnd base rates'!D$112)
+($J37*'fnd base rates'!D$113)
+($K37*'fnd base rates'!D$114)
+($M37*'fnd base rates'!D$116)
+($N37*'fnd base rates'!D$117)
+($O37*'fnd base rates'!D$118)
+($P37*VLOOKUP($S37+12,rate_basefnd,4)))
*$R37</f>
        <v>1072.8588499999998</v>
      </c>
      <c r="W37" s="1">
        <f>(($D37*'fnd base rates'!E$107)
+($E37*'fnd base rates'!E$108)
+($F37*'fnd base rates'!E$109)
+($G37*'fnd base rates'!E$110)
+($H37*'fnd base rates'!E$111)
+($I37*'fnd base rates'!E$112)
+($J37*'fnd base rates'!E$113)
+($K37*'fnd base rates'!E$114)
+($M37*'fnd base rates'!E$116)
+($N37*'fnd base rates'!E$117)
+($O37*'fnd base rates'!E$118)
+($P37*VLOOKUP($S37+12,rate_basefnd,5)))
*$R37</f>
        <v>6307.5230060150006</v>
      </c>
      <c r="X37" s="1">
        <f>(($D37*'fnd base rates'!F$107)
+($E37*'fnd base rates'!F$108)
+($F37*'fnd base rates'!F$109)
+($G37*'fnd base rates'!F$110)
+($H37*'fnd base rates'!F$111)
+($I37*'fnd base rates'!F$112)
+($J37*'fnd base rates'!F$113)
+($K37*'fnd base rates'!F$114)
+($M37*'fnd base rates'!F$116)
+($N37*'fnd base rates'!F$117)
+($O37*'fnd base rates'!F$118)
+($P37*VLOOKUP($S37+12,rate_basefnd,6)))
*$R37</f>
        <v>1030.67229447</v>
      </c>
      <c r="Y37" s="1">
        <f>(($D37*'fnd base rates'!G$107)
+($E37*'fnd base rates'!G$108)
+($F37*'fnd base rates'!G$109)
+($G37*'fnd base rates'!G$110)
+($H37*'fnd base rates'!G$111)
+($I37*'fnd base rates'!G$112)
+($J37*'fnd base rates'!G$113)
+($K37*'fnd base rates'!G$114)
+($M37*'fnd base rates'!G$116)
+($N37*'fnd base rates'!G$117)
+($O37*'fnd base rates'!G$118)
+($P37*VLOOKUP($S37+12,rate_basefnd,7)))
*$R37</f>
        <v>306.66021081499997</v>
      </c>
      <c r="Z37" s="1">
        <f>(($D37*'fnd base rates'!H$107)
+($E37*'fnd base rates'!H$108)
+($F37*'fnd base rates'!H$109)
+($G37*'fnd base rates'!H$110)
+($H37*'fnd base rates'!H$111)
+($I37*'fnd base rates'!H$112)
+($J37*'fnd base rates'!H$113)
+($K37*'fnd base rates'!H$114)
+($M37*'fnd base rates'!H$116)
+($N37*'fnd base rates'!H$117)
+($O37*'fnd base rates'!H$118)
+($P37*VLOOKUP($S37+12,rate_basefnd,8)))</f>
        <v>519.41720999999995</v>
      </c>
      <c r="AA37" s="1">
        <f>(($D37*'fnd base rates'!I$107)
+($E37*'fnd base rates'!I$108)
+($F37*'fnd base rates'!I$109)
+($G37*'fnd base rates'!I$110)
+($H37*'fnd base rates'!I$111)
+($I37*'fnd base rates'!I$112)
+($J37*'fnd base rates'!I$113)
+($K37*'fnd base rates'!I$114)
+($M37*'fnd base rates'!I$116)
+($N37*'fnd base rates'!I$117)
+($O37*'fnd base rates'!I$118)
+($P37*VLOOKUP($S37+12,rate_basefnd,9)))
*$R37</f>
        <v>474.78515000000004</v>
      </c>
      <c r="AB37" s="1">
        <f>(($D37*'fnd base rates'!J$107)
+($E37*'fnd base rates'!J$108)
+($F37*'fnd base rates'!J$109)
+($G37*'fnd base rates'!J$110)
+($H37*'fnd base rates'!J$111)
+($I37*'fnd base rates'!J$112)
+($J37*'fnd base rates'!J$113)
+($K37*'fnd base rates'!J$114)
+($M37*'fnd base rates'!J$116)
+($N37*'fnd base rates'!J$117)
+($O37*'fnd base rates'!J$118)
+($P37*VLOOKUP($S37+12,rate_basefnd,10)))
*$R37</f>
        <v>830.38305000000003</v>
      </c>
      <c r="AC37" s="1">
        <f>(($D37*'fnd base rates'!K$107)
+($E37*'fnd base rates'!K$108)
+($F37*'fnd base rates'!K$109)
+($G37*'fnd base rates'!K$110)
+($H37*'fnd base rates'!K$111)
+($I37*'fnd base rates'!K$112)
+($J37*'fnd base rates'!K$113)
+($K37*'fnd base rates'!K$114)
+($M37*'fnd base rates'!K$116)
+($N37*'fnd base rates'!K$117)
+($O37*'fnd base rates'!K$118)
+($P37*VLOOKUP($S37+12,rate_basefnd,11)))
*$R37</f>
        <v>1226.3907019349999</v>
      </c>
      <c r="AD37" s="1">
        <f>(($D37*'fnd base rates'!L$107)
+($E37*'fnd base rates'!L$108)
+($F37*'fnd base rates'!L$109)
+($G37*'fnd base rates'!L$110)
+($H37*'fnd base rates'!L$111)
+($I37*'fnd base rates'!L$112)
+($J37*'fnd base rates'!L$113)
+($K37*'fnd base rates'!L$114)
+($M37*'fnd base rates'!L$116)
+($N37*'fnd base rates'!L$117)
+($O37*'fnd base rates'!L$118)
+($P37*VLOOKUP($S37+12,rate_basefnd,12)))</f>
        <v>1756.833406</v>
      </c>
      <c r="AE37" s="1">
        <f>(($D37*'fnd base rates'!M$107)
+($E37*'fnd base rates'!M$108)
+($F37*'fnd base rates'!M$109)
+($G37*'fnd base rates'!M$110)
+($H37*'fnd base rates'!M$111)
+($I37*'fnd base rates'!M$112)
+($J37*'fnd base rates'!M$113)
+($K37*'fnd base rates'!M$114)
+($M37*'fnd base rates'!M$116)
+($N37*'fnd base rates'!M$117)
+($O37*'fnd base rates'!M$118)
+($P37*VLOOKUP($S37+12,rate_basefnd,13)))</f>
        <v>0</v>
      </c>
      <c r="AF37" s="4">
        <f t="shared" si="7"/>
        <v>14140.385017139999</v>
      </c>
      <c r="AH37" s="4">
        <f t="shared" si="8"/>
        <v>412035207</v>
      </c>
      <c r="AI37" s="4" t="str">
        <f t="shared" si="9"/>
        <v>412</v>
      </c>
      <c r="AJ37" s="2" t="str">
        <f t="shared" si="10"/>
        <v>035</v>
      </c>
      <c r="AK37" s="2" t="str">
        <f t="shared" si="11"/>
        <v>207</v>
      </c>
      <c r="AL37" s="4">
        <f t="shared" si="12"/>
        <v>1</v>
      </c>
      <c r="AM37" s="4">
        <f t="shared" si="4"/>
        <v>1</v>
      </c>
      <c r="AN37" s="4">
        <f t="shared" si="13"/>
        <v>14140.385017139999</v>
      </c>
      <c r="AO37" s="4">
        <f t="shared" si="14"/>
        <v>14140</v>
      </c>
      <c r="AP37" s="4">
        <f t="shared" si="15"/>
        <v>0</v>
      </c>
      <c r="AQ37" s="4">
        <v>14140</v>
      </c>
      <c r="AW37" s="4">
        <v>14119</v>
      </c>
      <c r="AX37" s="5">
        <f t="shared" si="16"/>
        <v>21</v>
      </c>
      <c r="AY37" s="4">
        <v>14140</v>
      </c>
      <c r="AZ37" s="5"/>
      <c r="BB37" s="5">
        <f t="shared" ref="BB37" si="43">BC37-BA37</f>
        <v>0</v>
      </c>
    </row>
    <row r="38" spans="1:54" s="4" customFormat="1">
      <c r="A38" s="278">
        <v>412</v>
      </c>
      <c r="B38" s="2">
        <v>412035220</v>
      </c>
      <c r="C38" s="10" t="s">
        <v>1055</v>
      </c>
      <c r="D38" s="15">
        <f>'fnd enro'!D38</f>
        <v>0</v>
      </c>
      <c r="E38" s="15">
        <f>'fnd enro'!E38</f>
        <v>0</v>
      </c>
      <c r="F38" s="15">
        <f>'fnd enro'!F38</f>
        <v>0</v>
      </c>
      <c r="G38" s="15">
        <f>'fnd enro'!G38</f>
        <v>0</v>
      </c>
      <c r="H38" s="15">
        <f>'fnd enro'!H38</f>
        <v>2</v>
      </c>
      <c r="I38" s="15">
        <f>'fnd enro'!I38</f>
        <v>1</v>
      </c>
      <c r="J38" s="15">
        <f>'fnd enro'!J38</f>
        <v>0</v>
      </c>
      <c r="K38" s="16">
        <f>'fnd enro'!K38</f>
        <v>0.1149</v>
      </c>
      <c r="L38" s="15">
        <f>'fnd enro'!L38</f>
        <v>0</v>
      </c>
      <c r="M38" s="15">
        <f>'fnd enro'!M38</f>
        <v>0</v>
      </c>
      <c r="N38" s="15">
        <f>'fnd enro'!N38</f>
        <v>1</v>
      </c>
      <c r="O38" s="15">
        <f>'fnd enro'!O38</f>
        <v>0</v>
      </c>
      <c r="P38" s="15">
        <f>'fnd enro'!P38</f>
        <v>3</v>
      </c>
      <c r="Q38" s="15">
        <f>'fnd enro'!R38</f>
        <v>3</v>
      </c>
      <c r="R38" s="16">
        <f t="shared" si="6"/>
        <v>1.085</v>
      </c>
      <c r="S38" s="15">
        <f>VALUE('fnd enro'!Q38)</f>
        <v>6</v>
      </c>
      <c r="T38" s="2"/>
      <c r="U38" s="1">
        <f>(($D38*'fnd base rates'!C$107)
+($E38*'fnd base rates'!C$108)
+($F38*'fnd base rates'!C$109)
+($G38*'fnd base rates'!C$110)
+($H38*'fnd base rates'!C$111)
+($I38*'fnd base rates'!C$112)
+($J38*'fnd base rates'!C$113)
+($K38*'fnd base rates'!C$114)
+($M38*'fnd base rates'!C$116)
+($N38*'fnd base rates'!C$117)
+($O38*'fnd base rates'!C$118)
+($P38*VLOOKUP($S38+12,rate_basefnd,3)))
*$R38</f>
        <v>1973.720113715</v>
      </c>
      <c r="V38" s="1">
        <f>(($D38*'fnd base rates'!D$107)
+($E38*'fnd base rates'!D$108)
+($F38*'fnd base rates'!D$109)
+($G38*'fnd base rates'!D$110)
+($H38*'fnd base rates'!D$111)
+($I38*'fnd base rates'!D$112)
+($J38*'fnd base rates'!D$113)
+($K38*'fnd base rates'!D$114)
+($M38*'fnd base rates'!D$116)
+($N38*'fnd base rates'!D$117)
+($O38*'fnd base rates'!D$118)
+($P38*VLOOKUP($S38+12,rate_basefnd,4)))
*$R38</f>
        <v>3506.6114999999995</v>
      </c>
      <c r="W38" s="1">
        <f>(($D38*'fnd base rates'!E$107)
+($E38*'fnd base rates'!E$108)
+($F38*'fnd base rates'!E$109)
+($G38*'fnd base rates'!E$110)
+($H38*'fnd base rates'!E$111)
+($I38*'fnd base rates'!E$112)
+($J38*'fnd base rates'!E$113)
+($K38*'fnd base rates'!E$114)
+($M38*'fnd base rates'!E$116)
+($N38*'fnd base rates'!E$117)
+($O38*'fnd base rates'!E$118)
+($P38*VLOOKUP($S38+12,rate_basefnd,5)))
*$R38</f>
        <v>22719.114218044997</v>
      </c>
      <c r="X38" s="1">
        <f>(($D38*'fnd base rates'!F$107)
+($E38*'fnd base rates'!F$108)
+($F38*'fnd base rates'!F$109)
+($G38*'fnd base rates'!F$110)
+($H38*'fnd base rates'!F$111)
+($I38*'fnd base rates'!F$112)
+($J38*'fnd base rates'!F$113)
+($K38*'fnd base rates'!F$114)
+($M38*'fnd base rates'!F$116)
+($N38*'fnd base rates'!F$117)
+($O38*'fnd base rates'!F$118)
+($P38*VLOOKUP($S38+12,rate_basefnd,6)))
*$R38</f>
        <v>3168.9433834099996</v>
      </c>
      <c r="Y38" s="1">
        <f>(($D38*'fnd base rates'!G$107)
+($E38*'fnd base rates'!G$108)
+($F38*'fnd base rates'!G$109)
+($G38*'fnd base rates'!G$110)
+($H38*'fnd base rates'!G$111)
+($I38*'fnd base rates'!G$112)
+($J38*'fnd base rates'!G$113)
+($K38*'fnd base rates'!G$114)
+($M38*'fnd base rates'!G$116)
+($N38*'fnd base rates'!G$117)
+($O38*'fnd base rates'!G$118)
+($P38*VLOOKUP($S38+12,rate_basefnd,7)))
*$R38</f>
        <v>1015.9814324449999</v>
      </c>
      <c r="Z38" s="1">
        <f>(($D38*'fnd base rates'!H$107)
+($E38*'fnd base rates'!H$108)
+($F38*'fnd base rates'!H$109)
+($G38*'fnd base rates'!H$110)
+($H38*'fnd base rates'!H$111)
+($I38*'fnd base rates'!H$112)
+($J38*'fnd base rates'!H$113)
+($K38*'fnd base rates'!H$114)
+($M38*'fnd base rates'!H$116)
+($N38*'fnd base rates'!H$117)
+($O38*'fnd base rates'!H$118)
+($P38*VLOOKUP($S38+12,rate_basefnd,8)))</f>
        <v>1981.1416299999999</v>
      </c>
      <c r="AA38" s="1">
        <f>(($D38*'fnd base rates'!I$107)
+($E38*'fnd base rates'!I$108)
+($F38*'fnd base rates'!I$109)
+($G38*'fnd base rates'!I$110)
+($H38*'fnd base rates'!I$111)
+($I38*'fnd base rates'!I$112)
+($J38*'fnd base rates'!I$113)
+($K38*'fnd base rates'!I$114)
+($M38*'fnd base rates'!I$116)
+($N38*'fnd base rates'!I$117)
+($O38*'fnd base rates'!I$118)
+($P38*VLOOKUP($S38+12,rate_basefnd,9)))
*$R38</f>
        <v>1622.0533000000003</v>
      </c>
      <c r="AB38" s="1">
        <f>(($D38*'fnd base rates'!J$107)
+($E38*'fnd base rates'!J$108)
+($F38*'fnd base rates'!J$109)
+($G38*'fnd base rates'!J$110)
+($H38*'fnd base rates'!J$111)
+($I38*'fnd base rates'!J$112)
+($J38*'fnd base rates'!J$113)
+($K38*'fnd base rates'!J$114)
+($M38*'fnd base rates'!J$116)
+($N38*'fnd base rates'!J$117)
+($O38*'fnd base rates'!J$118)
+($P38*VLOOKUP($S38+12,rate_basefnd,10)))
*$R38</f>
        <v>3057.8337999999994</v>
      </c>
      <c r="AC38" s="1">
        <f>(($D38*'fnd base rates'!K$107)
+($E38*'fnd base rates'!K$108)
+($F38*'fnd base rates'!K$109)
+($G38*'fnd base rates'!K$110)
+($H38*'fnd base rates'!K$111)
+($I38*'fnd base rates'!K$112)
+($J38*'fnd base rates'!K$113)
+($K38*'fnd base rates'!K$114)
+($M38*'fnd base rates'!K$116)
+($N38*'fnd base rates'!K$117)
+($O38*'fnd base rates'!K$118)
+($P38*VLOOKUP($S38+12,rate_basefnd,11)))
*$R38</f>
        <v>3970.8092558050002</v>
      </c>
      <c r="AD38" s="1">
        <f>(($D38*'fnd base rates'!L$107)
+($E38*'fnd base rates'!L$108)
+($F38*'fnd base rates'!L$109)
+($G38*'fnd base rates'!L$110)
+($H38*'fnd base rates'!L$111)
+($I38*'fnd base rates'!L$112)
+($J38*'fnd base rates'!L$113)
+($K38*'fnd base rates'!L$114)
+($M38*'fnd base rates'!L$116)
+($N38*'fnd base rates'!L$117)
+($O38*'fnd base rates'!L$118)
+($P38*VLOOKUP($S38+12,rate_basefnd,12)))</f>
        <v>5566.3502180000005</v>
      </c>
      <c r="AE38" s="1">
        <f>(($D38*'fnd base rates'!M$107)
+($E38*'fnd base rates'!M$108)
+($F38*'fnd base rates'!M$109)
+($G38*'fnd base rates'!M$110)
+($H38*'fnd base rates'!M$111)
+($I38*'fnd base rates'!M$112)
+($J38*'fnd base rates'!M$113)
+($K38*'fnd base rates'!M$114)
+($M38*'fnd base rates'!M$116)
+($N38*'fnd base rates'!M$117)
+($O38*'fnd base rates'!M$118)
+($P38*VLOOKUP($S38+12,rate_basefnd,13)))</f>
        <v>0</v>
      </c>
      <c r="AF38" s="4">
        <f t="shared" si="7"/>
        <v>48582.558851419992</v>
      </c>
      <c r="AH38" s="4">
        <f t="shared" si="8"/>
        <v>412035220</v>
      </c>
      <c r="AI38" s="4" t="str">
        <f t="shared" si="9"/>
        <v>412</v>
      </c>
      <c r="AJ38" s="2" t="str">
        <f t="shared" si="10"/>
        <v>035</v>
      </c>
      <c r="AK38" s="2" t="str">
        <f t="shared" si="11"/>
        <v>220</v>
      </c>
      <c r="AL38" s="4">
        <f t="shared" si="12"/>
        <v>1</v>
      </c>
      <c r="AM38" s="4">
        <f t="shared" si="4"/>
        <v>3</v>
      </c>
      <c r="AN38" s="4">
        <f t="shared" si="13"/>
        <v>48582.558851419992</v>
      </c>
      <c r="AO38" s="4">
        <f t="shared" si="14"/>
        <v>16194</v>
      </c>
      <c r="AP38" s="4">
        <f t="shared" si="15"/>
        <v>0</v>
      </c>
      <c r="AQ38" s="4">
        <v>16194</v>
      </c>
      <c r="AW38" s="4">
        <v>16155</v>
      </c>
      <c r="AX38" s="5">
        <f t="shared" si="16"/>
        <v>39</v>
      </c>
      <c r="AY38" s="4">
        <v>16194</v>
      </c>
      <c r="AZ38" s="5"/>
      <c r="BB38" s="5">
        <f t="shared" ref="BB38" si="44">BC38-BA38</f>
        <v>0</v>
      </c>
    </row>
    <row r="39" spans="1:54" s="4" customFormat="1">
      <c r="A39" s="278">
        <v>412</v>
      </c>
      <c r="B39" s="2">
        <v>412035243</v>
      </c>
      <c r="C39" s="10" t="s">
        <v>1055</v>
      </c>
      <c r="D39" s="15">
        <f>'fnd enro'!D39</f>
        <v>0</v>
      </c>
      <c r="E39" s="15">
        <f>'fnd enro'!E39</f>
        <v>0</v>
      </c>
      <c r="F39" s="15">
        <f>'fnd enro'!F39</f>
        <v>0</v>
      </c>
      <c r="G39" s="15">
        <f>'fnd enro'!G39</f>
        <v>0</v>
      </c>
      <c r="H39" s="15">
        <f>'fnd enro'!H39</f>
        <v>1</v>
      </c>
      <c r="I39" s="15">
        <f>'fnd enro'!I39</f>
        <v>0</v>
      </c>
      <c r="J39" s="15">
        <f>'fnd enro'!J39</f>
        <v>0</v>
      </c>
      <c r="K39" s="16">
        <f>'fnd enro'!K39</f>
        <v>3.8300000000000001E-2</v>
      </c>
      <c r="L39" s="15">
        <f>'fnd enro'!L39</f>
        <v>0</v>
      </c>
      <c r="M39" s="15">
        <f>'fnd enro'!M39</f>
        <v>0</v>
      </c>
      <c r="N39" s="15">
        <f>'fnd enro'!N39</f>
        <v>0</v>
      </c>
      <c r="O39" s="15">
        <f>'fnd enro'!O39</f>
        <v>0</v>
      </c>
      <c r="P39" s="15">
        <f>'fnd enro'!P39</f>
        <v>1</v>
      </c>
      <c r="Q39" s="15">
        <f>'fnd enro'!R39</f>
        <v>1</v>
      </c>
      <c r="R39" s="16">
        <f t="shared" si="6"/>
        <v>1.085</v>
      </c>
      <c r="S39" s="15">
        <f>VALUE('fnd enro'!Q39)</f>
        <v>9</v>
      </c>
      <c r="T39" s="2"/>
      <c r="U39" s="1">
        <f>(($D39*'fnd base rates'!C$107)
+($E39*'fnd base rates'!C$108)
+($F39*'fnd base rates'!C$109)
+($G39*'fnd base rates'!C$110)
+($H39*'fnd base rates'!C$111)
+($I39*'fnd base rates'!C$112)
+($J39*'fnd base rates'!C$113)
+($K39*'fnd base rates'!C$114)
+($M39*'fnd base rates'!C$116)
+($N39*'fnd base rates'!C$117)
+($O39*'fnd base rates'!C$118)
+($P39*VLOOKUP($S39+12,rate_basefnd,3)))
*$R39</f>
        <v>629.61713790499994</v>
      </c>
      <c r="V39" s="1">
        <f>(($D39*'fnd base rates'!D$107)
+($E39*'fnd base rates'!D$108)
+($F39*'fnd base rates'!D$109)
+($G39*'fnd base rates'!D$110)
+($H39*'fnd base rates'!D$111)
+($I39*'fnd base rates'!D$112)
+($J39*'fnd base rates'!D$113)
+($K39*'fnd base rates'!D$114)
+($M39*'fnd base rates'!D$116)
+($N39*'fnd base rates'!D$117)
+($O39*'fnd base rates'!D$118)
+($P39*VLOOKUP($S39+12,rate_basefnd,4)))
*$R39</f>
        <v>1142.7328500000001</v>
      </c>
      <c r="W39" s="1">
        <f>(($D39*'fnd base rates'!E$107)
+($E39*'fnd base rates'!E$108)
+($F39*'fnd base rates'!E$109)
+($G39*'fnd base rates'!E$110)
+($H39*'fnd base rates'!E$111)
+($I39*'fnd base rates'!E$112)
+($J39*'fnd base rates'!E$113)
+($K39*'fnd base rates'!E$114)
+($M39*'fnd base rates'!E$116)
+($N39*'fnd base rates'!E$117)
+($O39*'fnd base rates'!E$118)
+($P39*VLOOKUP($S39+12,rate_basefnd,5)))
*$R39</f>
        <v>6989.6408060149997</v>
      </c>
      <c r="X39" s="1">
        <f>(($D39*'fnd base rates'!F$107)
+($E39*'fnd base rates'!F$108)
+($F39*'fnd base rates'!F$109)
+($G39*'fnd base rates'!F$110)
+($H39*'fnd base rates'!F$111)
+($I39*'fnd base rates'!F$112)
+($J39*'fnd base rates'!F$113)
+($K39*'fnd base rates'!F$114)
+($M39*'fnd base rates'!F$116)
+($N39*'fnd base rates'!F$117)
+($O39*'fnd base rates'!F$118)
+($P39*VLOOKUP($S39+12,rate_basefnd,6)))
*$R39</f>
        <v>1030.67229447</v>
      </c>
      <c r="Y39" s="1">
        <f>(($D39*'fnd base rates'!G$107)
+($E39*'fnd base rates'!G$108)
+($F39*'fnd base rates'!G$109)
+($G39*'fnd base rates'!G$110)
+($H39*'fnd base rates'!G$111)
+($I39*'fnd base rates'!G$112)
+($J39*'fnd base rates'!G$113)
+($K39*'fnd base rates'!G$114)
+($M39*'fnd base rates'!G$116)
+($N39*'fnd base rates'!G$117)
+($O39*'fnd base rates'!G$118)
+($P39*VLOOKUP($S39+12,rate_basefnd,7)))
*$R39</f>
        <v>339.74186081499994</v>
      </c>
      <c r="Z39" s="1">
        <f>(($D39*'fnd base rates'!H$107)
+($E39*'fnd base rates'!H$108)
+($F39*'fnd base rates'!H$109)
+($G39*'fnd base rates'!H$110)
+($H39*'fnd base rates'!H$111)
+($I39*'fnd base rates'!H$112)
+($J39*'fnd base rates'!H$113)
+($K39*'fnd base rates'!H$114)
+($M39*'fnd base rates'!H$116)
+($N39*'fnd base rates'!H$117)
+($O39*'fnd base rates'!H$118)
+($P39*VLOOKUP($S39+12,rate_basefnd,8)))</f>
        <v>524.08720999999991</v>
      </c>
      <c r="AA39" s="1">
        <f>(($D39*'fnd base rates'!I$107)
+($E39*'fnd base rates'!I$108)
+($F39*'fnd base rates'!I$109)
+($G39*'fnd base rates'!I$110)
+($H39*'fnd base rates'!I$111)
+($I39*'fnd base rates'!I$112)
+($J39*'fnd base rates'!I$113)
+($K39*'fnd base rates'!I$114)
+($M39*'fnd base rates'!I$116)
+($N39*'fnd base rates'!I$117)
+($O39*'fnd base rates'!I$118)
+($P39*VLOOKUP($S39+12,rate_basefnd,9)))
*$R39</f>
        <v>502.39839999999998</v>
      </c>
      <c r="AB39" s="1">
        <f>(($D39*'fnd base rates'!J$107)
+($E39*'fnd base rates'!J$108)
+($F39*'fnd base rates'!J$109)
+($G39*'fnd base rates'!J$110)
+($H39*'fnd base rates'!J$111)
+($I39*'fnd base rates'!J$112)
+($J39*'fnd base rates'!J$113)
+($K39*'fnd base rates'!J$114)
+($M39*'fnd base rates'!J$116)
+($N39*'fnd base rates'!J$117)
+($O39*'fnd base rates'!J$118)
+($P39*VLOOKUP($S39+12,rate_basefnd,10)))
*$R39</f>
        <v>973.89599999999996</v>
      </c>
      <c r="AC39" s="1">
        <f>(($D39*'fnd base rates'!K$107)
+($E39*'fnd base rates'!K$108)
+($F39*'fnd base rates'!K$109)
+($G39*'fnd base rates'!K$110)
+($H39*'fnd base rates'!K$111)
+($I39*'fnd base rates'!K$112)
+($J39*'fnd base rates'!K$113)
+($K39*'fnd base rates'!K$114)
+($M39*'fnd base rates'!K$116)
+($N39*'fnd base rates'!K$117)
+($O39*'fnd base rates'!K$118)
+($P39*VLOOKUP($S39+12,rate_basefnd,11)))
*$R39</f>
        <v>1226.3907019349999</v>
      </c>
      <c r="AD39" s="1">
        <f>(($D39*'fnd base rates'!L$107)
+($E39*'fnd base rates'!L$108)
+($F39*'fnd base rates'!L$109)
+($G39*'fnd base rates'!L$110)
+($H39*'fnd base rates'!L$111)
+($I39*'fnd base rates'!L$112)
+($J39*'fnd base rates'!L$113)
+($K39*'fnd base rates'!L$114)
+($M39*'fnd base rates'!L$116)
+($N39*'fnd base rates'!L$117)
+($O39*'fnd base rates'!L$118)
+($P39*VLOOKUP($S39+12,rate_basefnd,12)))</f>
        <v>1858.523406</v>
      </c>
      <c r="AE39" s="1">
        <f>(($D39*'fnd base rates'!M$107)
+($E39*'fnd base rates'!M$108)
+($F39*'fnd base rates'!M$109)
+($G39*'fnd base rates'!M$110)
+($H39*'fnd base rates'!M$111)
+($I39*'fnd base rates'!M$112)
+($J39*'fnd base rates'!M$113)
+($K39*'fnd base rates'!M$114)
+($M39*'fnd base rates'!M$116)
+($N39*'fnd base rates'!M$117)
+($O39*'fnd base rates'!M$118)
+($P39*VLOOKUP($S39+12,rate_basefnd,13)))</f>
        <v>0</v>
      </c>
      <c r="AF39" s="4">
        <f t="shared" si="7"/>
        <v>15217.700667140001</v>
      </c>
      <c r="AH39" s="4">
        <f t="shared" si="8"/>
        <v>412035243</v>
      </c>
      <c r="AI39" s="4" t="str">
        <f t="shared" si="9"/>
        <v>412</v>
      </c>
      <c r="AJ39" s="2" t="str">
        <f t="shared" si="10"/>
        <v>035</v>
      </c>
      <c r="AK39" s="2" t="str">
        <f t="shared" si="11"/>
        <v>243</v>
      </c>
      <c r="AL39" s="4">
        <f t="shared" si="12"/>
        <v>1</v>
      </c>
      <c r="AM39" s="4">
        <f t="shared" si="4"/>
        <v>1</v>
      </c>
      <c r="AN39" s="4">
        <f t="shared" si="13"/>
        <v>15217.700667140001</v>
      </c>
      <c r="AO39" s="4">
        <f t="shared" si="14"/>
        <v>15218</v>
      </c>
      <c r="AP39" s="4">
        <f t="shared" si="15"/>
        <v>0</v>
      </c>
      <c r="AQ39" s="4">
        <v>15218</v>
      </c>
      <c r="AW39" s="4">
        <v>15146</v>
      </c>
      <c r="AX39" s="5">
        <f t="shared" si="16"/>
        <v>72</v>
      </c>
      <c r="AY39" s="4">
        <v>15218</v>
      </c>
      <c r="AZ39" s="5"/>
      <c r="BB39" s="5">
        <f t="shared" ref="BB39" si="45">BC39-BA39</f>
        <v>0</v>
      </c>
    </row>
    <row r="40" spans="1:54" s="4" customFormat="1">
      <c r="A40" s="278">
        <v>412</v>
      </c>
      <c r="B40" s="2">
        <v>412035244</v>
      </c>
      <c r="C40" s="10" t="s">
        <v>1055</v>
      </c>
      <c r="D40" s="15">
        <f>'fnd enro'!D40</f>
        <v>0</v>
      </c>
      <c r="E40" s="15">
        <f>'fnd enro'!E40</f>
        <v>0</v>
      </c>
      <c r="F40" s="15">
        <f>'fnd enro'!F40</f>
        <v>0</v>
      </c>
      <c r="G40" s="15">
        <f>'fnd enro'!G40</f>
        <v>3</v>
      </c>
      <c r="H40" s="15">
        <f>'fnd enro'!H40</f>
        <v>5</v>
      </c>
      <c r="I40" s="15">
        <f>'fnd enro'!I40</f>
        <v>6</v>
      </c>
      <c r="J40" s="15">
        <f>'fnd enro'!J40</f>
        <v>0</v>
      </c>
      <c r="K40" s="16">
        <f>'fnd enro'!K40</f>
        <v>0.53620000000000001</v>
      </c>
      <c r="L40" s="15">
        <f>'fnd enro'!L40</f>
        <v>0</v>
      </c>
      <c r="M40" s="15">
        <f>'fnd enro'!M40</f>
        <v>0</v>
      </c>
      <c r="N40" s="15">
        <f>'fnd enro'!N40</f>
        <v>0</v>
      </c>
      <c r="O40" s="15">
        <f>'fnd enro'!O40</f>
        <v>0</v>
      </c>
      <c r="P40" s="15">
        <f>'fnd enro'!P40</f>
        <v>11</v>
      </c>
      <c r="Q40" s="15">
        <f>'fnd enro'!R40</f>
        <v>14</v>
      </c>
      <c r="R40" s="16">
        <f t="shared" si="6"/>
        <v>1.085</v>
      </c>
      <c r="S40" s="15">
        <f>VALUE('fnd enro'!Q40)</f>
        <v>10</v>
      </c>
      <c r="T40" s="2"/>
      <c r="U40" s="1">
        <f>(($D40*'fnd base rates'!C$107)
+($E40*'fnd base rates'!C$108)
+($F40*'fnd base rates'!C$109)
+($G40*'fnd base rates'!C$110)
+($H40*'fnd base rates'!C$111)
+($I40*'fnd base rates'!C$112)
+($J40*'fnd base rates'!C$113)
+($K40*'fnd base rates'!C$114)
+($M40*'fnd base rates'!C$116)
+($N40*'fnd base rates'!C$117)
+($O40*'fnd base rates'!C$118)
+($P40*VLOOKUP($S40+12,rate_basefnd,3)))
*$R40</f>
        <v>8622.6925806700001</v>
      </c>
      <c r="V40" s="1">
        <f>(($D40*'fnd base rates'!D$107)
+($E40*'fnd base rates'!D$108)
+($F40*'fnd base rates'!D$109)
+($G40*'fnd base rates'!D$110)
+($H40*'fnd base rates'!D$111)
+($I40*'fnd base rates'!D$112)
+($J40*'fnd base rates'!D$113)
+($K40*'fnd base rates'!D$114)
+($M40*'fnd base rates'!D$116)
+($N40*'fnd base rates'!D$117)
+($O40*'fnd base rates'!D$118)
+($P40*VLOOKUP($S40+12,rate_basefnd,4)))
*$R40</f>
        <v>15088.964799999998</v>
      </c>
      <c r="W40" s="1">
        <f>(($D40*'fnd base rates'!E$107)
+($E40*'fnd base rates'!E$108)
+($F40*'fnd base rates'!E$109)
+($G40*'fnd base rates'!E$110)
+($H40*'fnd base rates'!E$111)
+($I40*'fnd base rates'!E$112)
+($J40*'fnd base rates'!E$113)
+($K40*'fnd base rates'!E$114)
+($M40*'fnd base rates'!E$116)
+($N40*'fnd base rates'!E$117)
+($O40*'fnd base rates'!E$118)
+($P40*VLOOKUP($S40+12,rate_basefnd,5)))
*$R40</f>
        <v>99340.04333421</v>
      </c>
      <c r="X40" s="1">
        <f>(($D40*'fnd base rates'!F$107)
+($E40*'fnd base rates'!F$108)
+($F40*'fnd base rates'!F$109)
+($G40*'fnd base rates'!F$110)
+($H40*'fnd base rates'!F$111)
+($I40*'fnd base rates'!F$112)
+($J40*'fnd base rates'!F$113)
+($K40*'fnd base rates'!F$114)
+($M40*'fnd base rates'!F$116)
+($N40*'fnd base rates'!F$117)
+($O40*'fnd base rates'!F$118)
+($P40*VLOOKUP($S40+12,rate_basefnd,6)))
*$R40</f>
        <v>14538.68247258</v>
      </c>
      <c r="Y40" s="1">
        <f>(($D40*'fnd base rates'!G$107)
+($E40*'fnd base rates'!G$108)
+($F40*'fnd base rates'!G$109)
+($G40*'fnd base rates'!G$110)
+($H40*'fnd base rates'!G$111)
+($I40*'fnd base rates'!G$112)
+($J40*'fnd base rates'!G$113)
+($K40*'fnd base rates'!G$114)
+($M40*'fnd base rates'!G$116)
+($N40*'fnd base rates'!G$117)
+($O40*'fnd base rates'!G$118)
+($P40*VLOOKUP($S40+12,rate_basefnd,7)))
*$R40</f>
        <v>4260.9859014099993</v>
      </c>
      <c r="Z40" s="1">
        <f>(($D40*'fnd base rates'!H$107)
+($E40*'fnd base rates'!H$108)
+($F40*'fnd base rates'!H$109)
+($G40*'fnd base rates'!H$110)
+($H40*'fnd base rates'!H$111)
+($I40*'fnd base rates'!H$112)
+($J40*'fnd base rates'!H$113)
+($K40*'fnd base rates'!H$114)
+($M40*'fnd base rates'!H$116)
+($N40*'fnd base rates'!H$117)
+($O40*'fnd base rates'!H$118)
+($P40*VLOOKUP($S40+12,rate_basefnd,8)))</f>
        <v>9025.6009400000003</v>
      </c>
      <c r="AA40" s="1">
        <f>(($D40*'fnd base rates'!I$107)
+($E40*'fnd base rates'!I$108)
+($F40*'fnd base rates'!I$109)
+($G40*'fnd base rates'!I$110)
+($H40*'fnd base rates'!I$111)
+($I40*'fnd base rates'!I$112)
+($J40*'fnd base rates'!I$113)
+($K40*'fnd base rates'!I$114)
+($M40*'fnd base rates'!I$116)
+($N40*'fnd base rates'!I$117)
+($O40*'fnd base rates'!I$118)
+($P40*VLOOKUP($S40+12,rate_basefnd,9)))
*$R40</f>
        <v>6920.1082999999999</v>
      </c>
      <c r="AB40" s="1">
        <f>(($D40*'fnd base rates'!J$107)
+($E40*'fnd base rates'!J$108)
+($F40*'fnd base rates'!J$109)
+($G40*'fnd base rates'!J$110)
+($H40*'fnd base rates'!J$111)
+($I40*'fnd base rates'!J$112)
+($J40*'fnd base rates'!J$113)
+($K40*'fnd base rates'!J$114)
+($M40*'fnd base rates'!J$116)
+($N40*'fnd base rates'!J$117)
+($O40*'fnd base rates'!J$118)
+($P40*VLOOKUP($S40+12,rate_basefnd,10)))
*$R40</f>
        <v>13490.5645</v>
      </c>
      <c r="AC40" s="1">
        <f>(($D40*'fnd base rates'!K$107)
+($E40*'fnd base rates'!K$108)
+($F40*'fnd base rates'!K$109)
+($G40*'fnd base rates'!K$110)
+($H40*'fnd base rates'!K$111)
+($I40*'fnd base rates'!K$112)
+($J40*'fnd base rates'!K$113)
+($K40*'fnd base rates'!K$114)
+($M40*'fnd base rates'!K$116)
+($N40*'fnd base rates'!K$117)
+($O40*'fnd base rates'!K$118)
+($P40*VLOOKUP($S40+12,rate_basefnd,11)))
*$R40</f>
        <v>16714.225527089999</v>
      </c>
      <c r="AD40" s="1">
        <f>(($D40*'fnd base rates'!L$107)
+($E40*'fnd base rates'!L$108)
+($F40*'fnd base rates'!L$109)
+($G40*'fnd base rates'!L$110)
+($H40*'fnd base rates'!L$111)
+($I40*'fnd base rates'!L$112)
+($J40*'fnd base rates'!L$113)
+($K40*'fnd base rates'!L$114)
+($M40*'fnd base rates'!L$116)
+($N40*'fnd base rates'!L$117)
+($O40*'fnd base rates'!L$118)
+($P40*VLOOKUP($S40+12,rate_basefnd,12)))</f>
        <v>23820.107684000002</v>
      </c>
      <c r="AE40" s="1">
        <f>(($D40*'fnd base rates'!M$107)
+($E40*'fnd base rates'!M$108)
+($F40*'fnd base rates'!M$109)
+($G40*'fnd base rates'!M$110)
+($H40*'fnd base rates'!M$111)
+($I40*'fnd base rates'!M$112)
+($J40*'fnd base rates'!M$113)
+($K40*'fnd base rates'!M$114)
+($M40*'fnd base rates'!M$116)
+($N40*'fnd base rates'!M$117)
+($O40*'fnd base rates'!M$118)
+($P40*VLOOKUP($S40+12,rate_basefnd,13)))</f>
        <v>0</v>
      </c>
      <c r="AF40" s="4">
        <f t="shared" si="7"/>
        <v>211821.97603995999</v>
      </c>
      <c r="AH40" s="4">
        <f t="shared" si="8"/>
        <v>412035244</v>
      </c>
      <c r="AI40" s="4" t="str">
        <f t="shared" si="9"/>
        <v>412</v>
      </c>
      <c r="AJ40" s="2" t="str">
        <f t="shared" si="10"/>
        <v>035</v>
      </c>
      <c r="AK40" s="2" t="str">
        <f t="shared" si="11"/>
        <v>244</v>
      </c>
      <c r="AL40" s="4">
        <f t="shared" si="12"/>
        <v>1</v>
      </c>
      <c r="AM40" s="4">
        <f t="shared" si="4"/>
        <v>14</v>
      </c>
      <c r="AN40" s="4">
        <f t="shared" si="13"/>
        <v>211821.97603995999</v>
      </c>
      <c r="AO40" s="4">
        <f t="shared" si="14"/>
        <v>15130</v>
      </c>
      <c r="AP40" s="4">
        <f t="shared" si="15"/>
        <v>0</v>
      </c>
      <c r="AQ40" s="4">
        <v>15130</v>
      </c>
      <c r="AW40" s="4">
        <v>15063</v>
      </c>
      <c r="AX40" s="5">
        <f t="shared" si="16"/>
        <v>67</v>
      </c>
      <c r="AY40" s="4">
        <v>15130</v>
      </c>
      <c r="AZ40" s="5"/>
      <c r="BB40" s="5">
        <f t="shared" ref="BB40" si="46">BC40-BA40</f>
        <v>0</v>
      </c>
    </row>
    <row r="41" spans="1:54" s="4" customFormat="1">
      <c r="A41" s="278">
        <v>412</v>
      </c>
      <c r="B41" s="2">
        <v>412035285</v>
      </c>
      <c r="C41" s="10" t="s">
        <v>1055</v>
      </c>
      <c r="D41" s="15">
        <f>'fnd enro'!D41</f>
        <v>0</v>
      </c>
      <c r="E41" s="15">
        <f>'fnd enro'!E41</f>
        <v>0</v>
      </c>
      <c r="F41" s="15">
        <f>'fnd enro'!F41</f>
        <v>0</v>
      </c>
      <c r="G41" s="15">
        <f>'fnd enro'!G41</f>
        <v>0</v>
      </c>
      <c r="H41" s="15">
        <f>'fnd enro'!H41</f>
        <v>3</v>
      </c>
      <c r="I41" s="15">
        <f>'fnd enro'!I41</f>
        <v>5</v>
      </c>
      <c r="J41" s="15">
        <f>'fnd enro'!J41</f>
        <v>0</v>
      </c>
      <c r="K41" s="16">
        <f>'fnd enro'!K41</f>
        <v>0.30640000000000001</v>
      </c>
      <c r="L41" s="15">
        <f>'fnd enro'!L41</f>
        <v>0</v>
      </c>
      <c r="M41" s="15">
        <f>'fnd enro'!M41</f>
        <v>0</v>
      </c>
      <c r="N41" s="15">
        <f>'fnd enro'!N41</f>
        <v>0</v>
      </c>
      <c r="O41" s="15">
        <f>'fnd enro'!O41</f>
        <v>0</v>
      </c>
      <c r="P41" s="15">
        <f>'fnd enro'!P41</f>
        <v>1</v>
      </c>
      <c r="Q41" s="15">
        <f>'fnd enro'!R41</f>
        <v>8</v>
      </c>
      <c r="R41" s="16">
        <f t="shared" si="6"/>
        <v>1.085</v>
      </c>
      <c r="S41" s="15">
        <f>VALUE('fnd enro'!Q41)</f>
        <v>7</v>
      </c>
      <c r="T41" s="2"/>
      <c r="U41" s="1">
        <f>(($D41*'fnd base rates'!C$107)
+($E41*'fnd base rates'!C$108)
+($F41*'fnd base rates'!C$109)
+($G41*'fnd base rates'!C$110)
+($H41*'fnd base rates'!C$111)
+($I41*'fnd base rates'!C$112)
+($J41*'fnd base rates'!C$113)
+($K41*'fnd base rates'!C$114)
+($M41*'fnd base rates'!C$116)
+($N41*'fnd base rates'!C$117)
+($O41*'fnd base rates'!C$118)
+($P41*VLOOKUP($S41+12,rate_basefnd,3)))
*$R41</f>
        <v>4517.0051032399997</v>
      </c>
      <c r="V41" s="1">
        <f>(($D41*'fnd base rates'!D$107)
+($E41*'fnd base rates'!D$108)
+($F41*'fnd base rates'!D$109)
+($G41*'fnd base rates'!D$110)
+($H41*'fnd base rates'!D$111)
+($I41*'fnd base rates'!D$112)
+($J41*'fnd base rates'!D$113)
+($K41*'fnd base rates'!D$114)
+($M41*'fnd base rates'!D$116)
+($N41*'fnd base rates'!D$117)
+($O41*'fnd base rates'!D$118)
+($P41*VLOOKUP($S41+12,rate_basefnd,4)))
*$R41</f>
        <v>6678.5547500000002</v>
      </c>
      <c r="W41" s="1">
        <f>(($D41*'fnd base rates'!E$107)
+($E41*'fnd base rates'!E$108)
+($F41*'fnd base rates'!E$109)
+($G41*'fnd base rates'!E$110)
+($H41*'fnd base rates'!E$111)
+($I41*'fnd base rates'!E$112)
+($J41*'fnd base rates'!E$113)
+($K41*'fnd base rates'!E$114)
+($M41*'fnd base rates'!E$116)
+($N41*'fnd base rates'!E$117)
+($O41*'fnd base rates'!E$118)
+($P41*VLOOKUP($S41+12,rate_basefnd,5)))
*$R41</f>
        <v>39412.431948119993</v>
      </c>
      <c r="X41" s="1">
        <f>(($D41*'fnd base rates'!F$107)
+($E41*'fnd base rates'!F$108)
+($F41*'fnd base rates'!F$109)
+($G41*'fnd base rates'!F$110)
+($H41*'fnd base rates'!F$111)
+($I41*'fnd base rates'!F$112)
+($J41*'fnd base rates'!F$113)
+($K41*'fnd base rates'!F$114)
+($M41*'fnd base rates'!F$116)
+($N41*'fnd base rates'!F$117)
+($O41*'fnd base rates'!F$118)
+($P41*VLOOKUP($S41+12,rate_basefnd,6)))
*$R41</f>
        <v>7682.1548557599999</v>
      </c>
      <c r="Y41" s="1">
        <f>(($D41*'fnd base rates'!G$107)
+($E41*'fnd base rates'!G$108)
+($F41*'fnd base rates'!G$109)
+($G41*'fnd base rates'!G$110)
+($H41*'fnd base rates'!G$111)
+($I41*'fnd base rates'!G$112)
+($J41*'fnd base rates'!G$113)
+($K41*'fnd base rates'!G$114)
+($M41*'fnd base rates'!G$116)
+($N41*'fnd base rates'!G$117)
+($O41*'fnd base rates'!G$118)
+($P41*VLOOKUP($S41+12,rate_basefnd,7)))
*$R41</f>
        <v>1527.6356365199999</v>
      </c>
      <c r="Z41" s="1">
        <f>(($D41*'fnd base rates'!H$107)
+($E41*'fnd base rates'!H$108)
+($F41*'fnd base rates'!H$109)
+($G41*'fnd base rates'!H$110)
+($H41*'fnd base rates'!H$111)
+($I41*'fnd base rates'!H$112)
+($J41*'fnd base rates'!H$113)
+($K41*'fnd base rates'!H$114)
+($M41*'fnd base rates'!H$116)
+($N41*'fnd base rates'!H$117)
+($O41*'fnd base rates'!H$118)
+($P41*VLOOKUP($S41+12,rate_basefnd,8)))</f>
        <v>5485.5276800000001</v>
      </c>
      <c r="AA41" s="1">
        <f>(($D41*'fnd base rates'!I$107)
+($E41*'fnd base rates'!I$108)
+($F41*'fnd base rates'!I$109)
+($G41*'fnd base rates'!I$110)
+($H41*'fnd base rates'!I$111)
+($I41*'fnd base rates'!I$112)
+($J41*'fnd base rates'!I$113)
+($K41*'fnd base rates'!I$114)
+($M41*'fnd base rates'!I$116)
+($N41*'fnd base rates'!I$117)
+($O41*'fnd base rates'!I$118)
+($P41*VLOOKUP($S41+12,rate_basefnd,9)))
*$R41</f>
        <v>3433.2438000000002</v>
      </c>
      <c r="AB41" s="1">
        <f>(($D41*'fnd base rates'!J$107)
+($E41*'fnd base rates'!J$108)
+($F41*'fnd base rates'!J$109)
+($G41*'fnd base rates'!J$110)
+($H41*'fnd base rates'!J$111)
+($I41*'fnd base rates'!J$112)
+($J41*'fnd base rates'!J$113)
+($K41*'fnd base rates'!J$114)
+($M41*'fnd base rates'!J$116)
+($N41*'fnd base rates'!J$117)
+($O41*'fnd base rates'!J$118)
+($P41*VLOOKUP($S41+12,rate_basefnd,10)))
*$R41</f>
        <v>4418.3912499999997</v>
      </c>
      <c r="AC41" s="1">
        <f>(($D41*'fnd base rates'!K$107)
+($E41*'fnd base rates'!K$108)
+($F41*'fnd base rates'!K$109)
+($G41*'fnd base rates'!K$110)
+($H41*'fnd base rates'!K$111)
+($I41*'fnd base rates'!K$112)
+($J41*'fnd base rates'!K$113)
+($K41*'fnd base rates'!K$114)
+($M41*'fnd base rates'!K$116)
+($N41*'fnd base rates'!K$117)
+($O41*'fnd base rates'!K$118)
+($P41*VLOOKUP($S41+12,rate_basefnd,11)))
*$R41</f>
        <v>9644.4696154800004</v>
      </c>
      <c r="AD41" s="1">
        <f>(($D41*'fnd base rates'!L$107)
+($E41*'fnd base rates'!L$108)
+($F41*'fnd base rates'!L$109)
+($G41*'fnd base rates'!L$110)
+($H41*'fnd base rates'!L$111)
+($I41*'fnd base rates'!L$112)
+($J41*'fnd base rates'!L$113)
+($K41*'fnd base rates'!L$114)
+($M41*'fnd base rates'!L$116)
+($N41*'fnd base rates'!L$117)
+($O41*'fnd base rates'!L$118)
+($P41*VLOOKUP($S41+12,rate_basefnd,12)))</f>
        <v>10673.187247999998</v>
      </c>
      <c r="AE41" s="1">
        <f>(($D41*'fnd base rates'!M$107)
+($E41*'fnd base rates'!M$108)
+($F41*'fnd base rates'!M$109)
+($G41*'fnd base rates'!M$110)
+($H41*'fnd base rates'!M$111)
+($I41*'fnd base rates'!M$112)
+($J41*'fnd base rates'!M$113)
+($K41*'fnd base rates'!M$114)
+($M41*'fnd base rates'!M$116)
+($N41*'fnd base rates'!M$117)
+($O41*'fnd base rates'!M$118)
+($P41*VLOOKUP($S41+12,rate_basefnd,13)))</f>
        <v>0</v>
      </c>
      <c r="AF41" s="4">
        <f t="shared" si="7"/>
        <v>93472.601887120007</v>
      </c>
      <c r="AH41" s="4">
        <f t="shared" si="8"/>
        <v>412035285</v>
      </c>
      <c r="AI41" s="4" t="str">
        <f t="shared" si="9"/>
        <v>412</v>
      </c>
      <c r="AJ41" s="2" t="str">
        <f t="shared" si="10"/>
        <v>035</v>
      </c>
      <c r="AK41" s="2" t="str">
        <f t="shared" si="11"/>
        <v>285</v>
      </c>
      <c r="AL41" s="4">
        <f t="shared" si="12"/>
        <v>1</v>
      </c>
      <c r="AM41" s="4">
        <f t="shared" si="4"/>
        <v>8</v>
      </c>
      <c r="AN41" s="4">
        <f t="shared" si="13"/>
        <v>93472.601887120007</v>
      </c>
      <c r="AO41" s="4">
        <f t="shared" si="14"/>
        <v>11684</v>
      </c>
      <c r="AP41" s="4">
        <f t="shared" si="15"/>
        <v>0</v>
      </c>
      <c r="AQ41" s="4">
        <v>11684</v>
      </c>
      <c r="AW41" s="4">
        <v>11664</v>
      </c>
      <c r="AX41" s="5">
        <f t="shared" si="16"/>
        <v>20</v>
      </c>
      <c r="AY41" s="4">
        <v>11684</v>
      </c>
      <c r="AZ41" s="5"/>
      <c r="BB41" s="5">
        <f t="shared" ref="BB41" si="47">BC41-BA41</f>
        <v>0</v>
      </c>
    </row>
    <row r="42" spans="1:54" s="4" customFormat="1">
      <c r="A42" s="278">
        <v>412</v>
      </c>
      <c r="B42" s="2">
        <v>412035293</v>
      </c>
      <c r="C42" s="10" t="s">
        <v>1055</v>
      </c>
      <c r="D42" s="15">
        <f>'fnd enro'!D42</f>
        <v>0</v>
      </c>
      <c r="E42" s="15">
        <f>'fnd enro'!E42</f>
        <v>0</v>
      </c>
      <c r="F42" s="15">
        <f>'fnd enro'!F42</f>
        <v>0</v>
      </c>
      <c r="G42" s="15">
        <f>'fnd enro'!G42</f>
        <v>0</v>
      </c>
      <c r="H42" s="15">
        <f>'fnd enro'!H42</f>
        <v>1</v>
      </c>
      <c r="I42" s="15">
        <f>'fnd enro'!I42</f>
        <v>0</v>
      </c>
      <c r="J42" s="15">
        <f>'fnd enro'!J42</f>
        <v>0</v>
      </c>
      <c r="K42" s="16">
        <f>'fnd enro'!K42</f>
        <v>3.8300000000000001E-2</v>
      </c>
      <c r="L42" s="15">
        <f>'fnd enro'!L42</f>
        <v>0</v>
      </c>
      <c r="M42" s="15">
        <f>'fnd enro'!M42</f>
        <v>0</v>
      </c>
      <c r="N42" s="15">
        <f>'fnd enro'!N42</f>
        <v>0</v>
      </c>
      <c r="O42" s="15">
        <f>'fnd enro'!O42</f>
        <v>0</v>
      </c>
      <c r="P42" s="15">
        <f>'fnd enro'!P42</f>
        <v>1</v>
      </c>
      <c r="Q42" s="15">
        <f>'fnd enro'!R42</f>
        <v>1</v>
      </c>
      <c r="R42" s="16">
        <f t="shared" si="6"/>
        <v>1.085</v>
      </c>
      <c r="S42" s="15">
        <f>VALUE('fnd enro'!Q42)</f>
        <v>10</v>
      </c>
      <c r="T42" s="2"/>
      <c r="U42" s="1">
        <f>(($D42*'fnd base rates'!C$107)
+($E42*'fnd base rates'!C$108)
+($F42*'fnd base rates'!C$109)
+($G42*'fnd base rates'!C$110)
+($H42*'fnd base rates'!C$111)
+($I42*'fnd base rates'!C$112)
+($J42*'fnd base rates'!C$113)
+($K42*'fnd base rates'!C$114)
+($M42*'fnd base rates'!C$116)
+($N42*'fnd base rates'!C$117)
+($O42*'fnd base rates'!C$118)
+($P42*VLOOKUP($S42+12,rate_basefnd,3)))
*$R42</f>
        <v>632.22113790499998</v>
      </c>
      <c r="V42" s="1">
        <f>(($D42*'fnd base rates'!D$107)
+($E42*'fnd base rates'!D$108)
+($F42*'fnd base rates'!D$109)
+($G42*'fnd base rates'!D$110)
+($H42*'fnd base rates'!D$111)
+($I42*'fnd base rates'!D$112)
+($J42*'fnd base rates'!D$113)
+($K42*'fnd base rates'!D$114)
+($M42*'fnd base rates'!D$116)
+($N42*'fnd base rates'!D$117)
+($O42*'fnd base rates'!D$118)
+($P42*VLOOKUP($S42+12,rate_basefnd,4)))
*$R42</f>
        <v>1155.0801499999998</v>
      </c>
      <c r="W42" s="1">
        <f>(($D42*'fnd base rates'!E$107)
+($E42*'fnd base rates'!E$108)
+($F42*'fnd base rates'!E$109)
+($G42*'fnd base rates'!E$110)
+($H42*'fnd base rates'!E$111)
+($I42*'fnd base rates'!E$112)
+($J42*'fnd base rates'!E$113)
+($K42*'fnd base rates'!E$114)
+($M42*'fnd base rates'!E$116)
+($N42*'fnd base rates'!E$117)
+($O42*'fnd base rates'!E$118)
+($P42*VLOOKUP($S42+12,rate_basefnd,5)))
*$R42</f>
        <v>7110.1951560149992</v>
      </c>
      <c r="X42" s="1">
        <f>(($D42*'fnd base rates'!F$107)
+($E42*'fnd base rates'!F$108)
+($F42*'fnd base rates'!F$109)
+($G42*'fnd base rates'!F$110)
+($H42*'fnd base rates'!F$111)
+($I42*'fnd base rates'!F$112)
+($J42*'fnd base rates'!F$113)
+($K42*'fnd base rates'!F$114)
+($M42*'fnd base rates'!F$116)
+($N42*'fnd base rates'!F$117)
+($O42*'fnd base rates'!F$118)
+($P42*VLOOKUP($S42+12,rate_basefnd,6)))
*$R42</f>
        <v>1030.67229447</v>
      </c>
      <c r="Y42" s="1">
        <f>(($D42*'fnd base rates'!G$107)
+($E42*'fnd base rates'!G$108)
+($F42*'fnd base rates'!G$109)
+($G42*'fnd base rates'!G$110)
+($H42*'fnd base rates'!G$111)
+($I42*'fnd base rates'!G$112)
+($J42*'fnd base rates'!G$113)
+($K42*'fnd base rates'!G$114)
+($M42*'fnd base rates'!G$116)
+($N42*'fnd base rates'!G$117)
+($O42*'fnd base rates'!G$118)
+($P42*VLOOKUP($S42+12,rate_basefnd,7)))
*$R42</f>
        <v>345.59001081499991</v>
      </c>
      <c r="Z42" s="1">
        <f>(($D42*'fnd base rates'!H$107)
+($E42*'fnd base rates'!H$108)
+($F42*'fnd base rates'!H$109)
+($G42*'fnd base rates'!H$110)
+($H42*'fnd base rates'!H$111)
+($I42*'fnd base rates'!H$112)
+($J42*'fnd base rates'!H$113)
+($K42*'fnd base rates'!H$114)
+($M42*'fnd base rates'!H$116)
+($N42*'fnd base rates'!H$117)
+($O42*'fnd base rates'!H$118)
+($P42*VLOOKUP($S42+12,rate_basefnd,8)))</f>
        <v>524.91720999999995</v>
      </c>
      <c r="AA42" s="1">
        <f>(($D42*'fnd base rates'!I$107)
+($E42*'fnd base rates'!I$108)
+($F42*'fnd base rates'!I$109)
+($G42*'fnd base rates'!I$110)
+($H42*'fnd base rates'!I$111)
+($I42*'fnd base rates'!I$112)
+($J42*'fnd base rates'!I$113)
+($K42*'fnd base rates'!I$114)
+($M42*'fnd base rates'!I$116)
+($N42*'fnd base rates'!I$117)
+($O42*'fnd base rates'!I$118)
+($P42*VLOOKUP($S42+12,rate_basefnd,9)))
*$R42</f>
        <v>507.28089999999992</v>
      </c>
      <c r="AB42" s="1">
        <f>(($D42*'fnd base rates'!J$107)
+($E42*'fnd base rates'!J$108)
+($F42*'fnd base rates'!J$109)
+($G42*'fnd base rates'!J$110)
+($H42*'fnd base rates'!J$111)
+($I42*'fnd base rates'!J$112)
+($J42*'fnd base rates'!J$113)
+($K42*'fnd base rates'!J$114)
+($M42*'fnd base rates'!J$116)
+($N42*'fnd base rates'!J$117)
+($O42*'fnd base rates'!J$118)
+($P42*VLOOKUP($S42+12,rate_basefnd,10)))
*$R42</f>
        <v>999.26329999999996</v>
      </c>
      <c r="AC42" s="1">
        <f>(($D42*'fnd base rates'!K$107)
+($E42*'fnd base rates'!K$108)
+($F42*'fnd base rates'!K$109)
+($G42*'fnd base rates'!K$110)
+($H42*'fnd base rates'!K$111)
+($I42*'fnd base rates'!K$112)
+($J42*'fnd base rates'!K$113)
+($K42*'fnd base rates'!K$114)
+($M42*'fnd base rates'!K$116)
+($N42*'fnd base rates'!K$117)
+($O42*'fnd base rates'!K$118)
+($P42*VLOOKUP($S42+12,rate_basefnd,11)))
*$R42</f>
        <v>1226.3907019349999</v>
      </c>
      <c r="AD42" s="1">
        <f>(($D42*'fnd base rates'!L$107)
+($E42*'fnd base rates'!L$108)
+($F42*'fnd base rates'!L$109)
+($G42*'fnd base rates'!L$110)
+($H42*'fnd base rates'!L$111)
+($I42*'fnd base rates'!L$112)
+($J42*'fnd base rates'!L$113)
+($K42*'fnd base rates'!L$114)
+($M42*'fnd base rates'!L$116)
+($N42*'fnd base rates'!L$117)
+($O42*'fnd base rates'!L$118)
+($P42*VLOOKUP($S42+12,rate_basefnd,12)))</f>
        <v>1876.503406</v>
      </c>
      <c r="AE42" s="1">
        <f>(($D42*'fnd base rates'!M$107)
+($E42*'fnd base rates'!M$108)
+($F42*'fnd base rates'!M$109)
+($G42*'fnd base rates'!M$110)
+($H42*'fnd base rates'!M$111)
+($I42*'fnd base rates'!M$112)
+($J42*'fnd base rates'!M$113)
+($K42*'fnd base rates'!M$114)
+($M42*'fnd base rates'!M$116)
+($N42*'fnd base rates'!M$117)
+($O42*'fnd base rates'!M$118)
+($P42*VLOOKUP($S42+12,rate_basefnd,13)))</f>
        <v>0</v>
      </c>
      <c r="AF42" s="4">
        <f t="shared" si="7"/>
        <v>15408.114267139998</v>
      </c>
      <c r="AH42" s="4">
        <f t="shared" si="8"/>
        <v>412035293</v>
      </c>
      <c r="AI42" s="4" t="str">
        <f t="shared" si="9"/>
        <v>412</v>
      </c>
      <c r="AJ42" s="2" t="str">
        <f t="shared" si="10"/>
        <v>035</v>
      </c>
      <c r="AK42" s="2" t="str">
        <f t="shared" si="11"/>
        <v>293</v>
      </c>
      <c r="AL42" s="4">
        <f t="shared" si="12"/>
        <v>1</v>
      </c>
      <c r="AM42" s="4">
        <f t="shared" si="4"/>
        <v>1</v>
      </c>
      <c r="AN42" s="4">
        <f t="shared" si="13"/>
        <v>15408.114267139998</v>
      </c>
      <c r="AO42" s="4">
        <f t="shared" si="14"/>
        <v>15408</v>
      </c>
      <c r="AP42" s="4">
        <f t="shared" si="15"/>
        <v>0</v>
      </c>
      <c r="AQ42" s="4">
        <v>15408</v>
      </c>
      <c r="AW42" s="4">
        <v>15325</v>
      </c>
      <c r="AX42" s="5">
        <f t="shared" si="16"/>
        <v>83</v>
      </c>
      <c r="AY42" s="4">
        <v>15408</v>
      </c>
      <c r="AZ42" s="5"/>
      <c r="BB42" s="5">
        <f t="shared" ref="BB42" si="48">BC42-BA42</f>
        <v>0</v>
      </c>
    </row>
    <row r="43" spans="1:54" s="4" customFormat="1">
      <c r="A43" s="278">
        <v>412</v>
      </c>
      <c r="B43" s="2">
        <v>412035314</v>
      </c>
      <c r="C43" s="10" t="s">
        <v>1055</v>
      </c>
      <c r="D43" s="15">
        <f>'fnd enro'!D43</f>
        <v>0</v>
      </c>
      <c r="E43" s="15">
        <f>'fnd enro'!E43</f>
        <v>0</v>
      </c>
      <c r="F43" s="15">
        <f>'fnd enro'!F43</f>
        <v>0</v>
      </c>
      <c r="G43" s="15">
        <f>'fnd enro'!G43</f>
        <v>0</v>
      </c>
      <c r="H43" s="15">
        <f>'fnd enro'!H43</f>
        <v>0</v>
      </c>
      <c r="I43" s="15">
        <f>'fnd enro'!I43</f>
        <v>1</v>
      </c>
      <c r="J43" s="15">
        <f>'fnd enro'!J43</f>
        <v>0</v>
      </c>
      <c r="K43" s="16">
        <f>'fnd enro'!K43</f>
        <v>3.8300000000000001E-2</v>
      </c>
      <c r="L43" s="15">
        <f>'fnd enro'!L43</f>
        <v>0</v>
      </c>
      <c r="M43" s="15">
        <f>'fnd enro'!M43</f>
        <v>0</v>
      </c>
      <c r="N43" s="15">
        <f>'fnd enro'!N43</f>
        <v>0</v>
      </c>
      <c r="O43" s="15">
        <f>'fnd enro'!O43</f>
        <v>0</v>
      </c>
      <c r="P43" s="15">
        <f>'fnd enro'!P43</f>
        <v>1</v>
      </c>
      <c r="Q43" s="15">
        <f>'fnd enro'!R43</f>
        <v>1</v>
      </c>
      <c r="R43" s="16">
        <f t="shared" si="6"/>
        <v>1.085</v>
      </c>
      <c r="S43" s="15">
        <f>VALUE('fnd enro'!Q43)</f>
        <v>6</v>
      </c>
      <c r="T43" s="2"/>
      <c r="U43" s="1">
        <f>(($D43*'fnd base rates'!C$107)
+($E43*'fnd base rates'!C$108)
+($F43*'fnd base rates'!C$109)
+($G43*'fnd base rates'!C$110)
+($H43*'fnd base rates'!C$111)
+($I43*'fnd base rates'!C$112)
+($J43*'fnd base rates'!C$113)
+($K43*'fnd base rates'!C$114)
+($M43*'fnd base rates'!C$116)
+($N43*'fnd base rates'!C$117)
+($O43*'fnd base rates'!C$118)
+($P43*VLOOKUP($S43+12,rate_basefnd,3)))
*$R43</f>
        <v>621.79428790499992</v>
      </c>
      <c r="V43" s="1">
        <f>(($D43*'fnd base rates'!D$107)
+($E43*'fnd base rates'!D$108)
+($F43*'fnd base rates'!D$109)
+($G43*'fnd base rates'!D$110)
+($H43*'fnd base rates'!D$111)
+($I43*'fnd base rates'!D$112)
+($J43*'fnd base rates'!D$113)
+($K43*'fnd base rates'!D$114)
+($M43*'fnd base rates'!D$116)
+($N43*'fnd base rates'!D$117)
+($O43*'fnd base rates'!D$118)
+($P43*VLOOKUP($S43+12,rate_basefnd,4)))
*$R43</f>
        <v>1105.6800999999998</v>
      </c>
      <c r="W43" s="1">
        <f>(($D43*'fnd base rates'!E$107)
+($E43*'fnd base rates'!E$108)
+($F43*'fnd base rates'!E$109)
+($G43*'fnd base rates'!E$110)
+($H43*'fnd base rates'!E$111)
+($I43*'fnd base rates'!E$112)
+($J43*'fnd base rates'!E$113)
+($K43*'fnd base rates'!E$114)
+($M43*'fnd base rates'!E$116)
+($N43*'fnd base rates'!E$117)
+($O43*'fnd base rates'!E$118)
+($P43*VLOOKUP($S43+12,rate_basefnd,5)))
*$R43</f>
        <v>8136.279656015</v>
      </c>
      <c r="X43" s="1">
        <f>(($D43*'fnd base rates'!F$107)
+($E43*'fnd base rates'!F$108)
+($F43*'fnd base rates'!F$109)
+($G43*'fnd base rates'!F$110)
+($H43*'fnd base rates'!F$111)
+($I43*'fnd base rates'!F$112)
+($J43*'fnd base rates'!F$113)
+($K43*'fnd base rates'!F$114)
+($M43*'fnd base rates'!F$116)
+($N43*'fnd base rates'!F$117)
+($O43*'fnd base rates'!F$118)
+($P43*VLOOKUP($S43+12,rate_basefnd,6)))
*$R43</f>
        <v>918.02759447000005</v>
      </c>
      <c r="Y43" s="1">
        <f>(($D43*'fnd base rates'!G$107)
+($E43*'fnd base rates'!G$108)
+($F43*'fnd base rates'!G$109)
+($G43*'fnd base rates'!G$110)
+($H43*'fnd base rates'!G$111)
+($I43*'fnd base rates'!G$112)
+($J43*'fnd base rates'!G$113)
+($K43*'fnd base rates'!G$114)
+($M43*'fnd base rates'!G$116)
+($N43*'fnd base rates'!G$117)
+($O43*'fnd base rates'!G$118)
+($P43*VLOOKUP($S43+12,rate_basefnd,7)))
*$R43</f>
        <v>317.44511081500002</v>
      </c>
      <c r="Z43" s="1">
        <f>(($D43*'fnd base rates'!H$107)
+($E43*'fnd base rates'!H$108)
+($F43*'fnd base rates'!H$109)
+($G43*'fnd base rates'!H$110)
+($H43*'fnd base rates'!H$111)
+($I43*'fnd base rates'!H$112)
+($J43*'fnd base rates'!H$113)
+($K43*'fnd base rates'!H$114)
+($M43*'fnd base rates'!H$116)
+($N43*'fnd base rates'!H$117)
+($O43*'fnd base rates'!H$118)
+($P43*VLOOKUP($S43+12,rate_basefnd,8)))</f>
        <v>813.13720999999998</v>
      </c>
      <c r="AA43" s="1">
        <f>(($D43*'fnd base rates'!I$107)
+($E43*'fnd base rates'!I$108)
+($F43*'fnd base rates'!I$109)
+($G43*'fnd base rates'!I$110)
+($H43*'fnd base rates'!I$111)
+($I43*'fnd base rates'!I$112)
+($J43*'fnd base rates'!I$113)
+($K43*'fnd base rates'!I$114)
+($M43*'fnd base rates'!I$116)
+($N43*'fnd base rates'!I$117)
+($O43*'fnd base rates'!I$118)
+($P43*VLOOKUP($S43+12,rate_basefnd,9)))
*$R43</f>
        <v>565.30669999999998</v>
      </c>
      <c r="AB43" s="1">
        <f>(($D43*'fnd base rates'!J$107)
+($E43*'fnd base rates'!J$108)
+($F43*'fnd base rates'!J$109)
+($G43*'fnd base rates'!J$110)
+($H43*'fnd base rates'!J$111)
+($I43*'fnd base rates'!J$112)
+($J43*'fnd base rates'!J$113)
+($K43*'fnd base rates'!J$114)
+($M43*'fnd base rates'!J$116)
+($N43*'fnd base rates'!J$117)
+($O43*'fnd base rates'!J$118)
+($P43*VLOOKUP($S43+12,rate_basefnd,10)))
*$R43</f>
        <v>1235.164</v>
      </c>
      <c r="AC43" s="1">
        <f>(($D43*'fnd base rates'!K$107)
+($E43*'fnd base rates'!K$108)
+($F43*'fnd base rates'!K$109)
+($G43*'fnd base rates'!K$110)
+($H43*'fnd base rates'!K$111)
+($I43*'fnd base rates'!K$112)
+($J43*'fnd base rates'!K$113)
+($K43*'fnd base rates'!K$114)
+($M43*'fnd base rates'!K$116)
+($N43*'fnd base rates'!K$117)
+($O43*'fnd base rates'!K$118)
+($P43*VLOOKUP($S43+12,rate_basefnd,11)))
*$R43</f>
        <v>1193.0595019349998</v>
      </c>
      <c r="AD43" s="1">
        <f>(($D43*'fnd base rates'!L$107)
+($E43*'fnd base rates'!L$108)
+($F43*'fnd base rates'!L$109)
+($G43*'fnd base rates'!L$110)
+($H43*'fnd base rates'!L$111)
+($I43*'fnd base rates'!L$112)
+($J43*'fnd base rates'!L$113)
+($K43*'fnd base rates'!L$114)
+($M43*'fnd base rates'!L$116)
+($N43*'fnd base rates'!L$117)
+($O43*'fnd base rates'!L$118)
+($P43*VLOOKUP($S43+12,rate_basefnd,12)))</f>
        <v>1682.593406</v>
      </c>
      <c r="AE43" s="1">
        <f>(($D43*'fnd base rates'!M$107)
+($E43*'fnd base rates'!M$108)
+($F43*'fnd base rates'!M$109)
+($G43*'fnd base rates'!M$110)
+($H43*'fnd base rates'!M$111)
+($I43*'fnd base rates'!M$112)
+($J43*'fnd base rates'!M$113)
+($K43*'fnd base rates'!M$114)
+($M43*'fnd base rates'!M$116)
+($N43*'fnd base rates'!M$117)
+($O43*'fnd base rates'!M$118)
+($P43*VLOOKUP($S43+12,rate_basefnd,13)))</f>
        <v>0</v>
      </c>
      <c r="AF43" s="4">
        <f t="shared" si="7"/>
        <v>16588.48756714</v>
      </c>
      <c r="AH43" s="4">
        <f t="shared" si="8"/>
        <v>412035314</v>
      </c>
      <c r="AI43" s="4" t="str">
        <f t="shared" si="9"/>
        <v>412</v>
      </c>
      <c r="AJ43" s="2" t="str">
        <f t="shared" si="10"/>
        <v>035</v>
      </c>
      <c r="AK43" s="2" t="str">
        <f t="shared" si="11"/>
        <v>314</v>
      </c>
      <c r="AL43" s="4">
        <f t="shared" si="12"/>
        <v>1</v>
      </c>
      <c r="AM43" s="4">
        <f t="shared" si="4"/>
        <v>1</v>
      </c>
      <c r="AN43" s="4">
        <f t="shared" si="13"/>
        <v>16588.48756714</v>
      </c>
      <c r="AO43" s="4">
        <f t="shared" si="14"/>
        <v>16588</v>
      </c>
      <c r="AP43" s="4">
        <f t="shared" si="15"/>
        <v>0</v>
      </c>
      <c r="AQ43" s="4">
        <v>16588</v>
      </c>
      <c r="AW43" s="4">
        <v>16555</v>
      </c>
      <c r="AX43" s="5">
        <f t="shared" si="16"/>
        <v>33</v>
      </c>
      <c r="AY43" s="4">
        <v>16588</v>
      </c>
      <c r="AZ43" s="5"/>
      <c r="BB43" s="5">
        <f t="shared" ref="BB43" si="49">BC43-BA43</f>
        <v>0</v>
      </c>
    </row>
    <row r="44" spans="1:54" s="4" customFormat="1">
      <c r="A44" s="278">
        <v>412</v>
      </c>
      <c r="B44" s="2">
        <v>412035336</v>
      </c>
      <c r="C44" s="10" t="s">
        <v>1055</v>
      </c>
      <c r="D44" s="15">
        <f>'fnd enro'!D44</f>
        <v>0</v>
      </c>
      <c r="E44" s="15">
        <f>'fnd enro'!E44</f>
        <v>0</v>
      </c>
      <c r="F44" s="15">
        <f>'fnd enro'!F44</f>
        <v>0</v>
      </c>
      <c r="G44" s="15">
        <f>'fnd enro'!G44</f>
        <v>0</v>
      </c>
      <c r="H44" s="15">
        <f>'fnd enro'!H44</f>
        <v>0</v>
      </c>
      <c r="I44" s="15">
        <f>'fnd enro'!I44</f>
        <v>1</v>
      </c>
      <c r="J44" s="15">
        <f>'fnd enro'!J44</f>
        <v>0</v>
      </c>
      <c r="K44" s="16">
        <f>'fnd enro'!K44</f>
        <v>3.8300000000000001E-2</v>
      </c>
      <c r="L44" s="15">
        <f>'fnd enro'!L44</f>
        <v>0</v>
      </c>
      <c r="M44" s="15">
        <f>'fnd enro'!M44</f>
        <v>0</v>
      </c>
      <c r="N44" s="15">
        <f>'fnd enro'!N44</f>
        <v>0</v>
      </c>
      <c r="O44" s="15">
        <f>'fnd enro'!O44</f>
        <v>0</v>
      </c>
      <c r="P44" s="15">
        <f>'fnd enro'!P44</f>
        <v>0</v>
      </c>
      <c r="Q44" s="15">
        <f>'fnd enro'!R44</f>
        <v>1</v>
      </c>
      <c r="R44" s="16">
        <f t="shared" si="6"/>
        <v>1.085</v>
      </c>
      <c r="S44" s="15">
        <f>VALUE('fnd enro'!Q44)</f>
        <v>7</v>
      </c>
      <c r="T44" s="2"/>
      <c r="U44" s="1">
        <f>(($D44*'fnd base rates'!C$107)
+($E44*'fnd base rates'!C$108)
+($F44*'fnd base rates'!C$109)
+($G44*'fnd base rates'!C$110)
+($H44*'fnd base rates'!C$111)
+($I44*'fnd base rates'!C$112)
+($J44*'fnd base rates'!C$113)
+($K44*'fnd base rates'!C$114)
+($M44*'fnd base rates'!C$116)
+($N44*'fnd base rates'!C$117)
+($O44*'fnd base rates'!C$118)
+($P44*VLOOKUP($S44+12,rate_basefnd,3)))
*$R44</f>
        <v>556.08668790499996</v>
      </c>
      <c r="V44" s="1">
        <f>(($D44*'fnd base rates'!D$107)
+($E44*'fnd base rates'!D$108)
+($F44*'fnd base rates'!D$109)
+($G44*'fnd base rates'!D$110)
+($H44*'fnd base rates'!D$111)
+($I44*'fnd base rates'!D$112)
+($J44*'fnd base rates'!D$113)
+($K44*'fnd base rates'!D$114)
+($M44*'fnd base rates'!D$116)
+($N44*'fnd base rates'!D$117)
+($O44*'fnd base rates'!D$118)
+($P44*VLOOKUP($S44+12,rate_basefnd,4)))
*$R44</f>
        <v>794.36104999999998</v>
      </c>
      <c r="W44" s="1">
        <f>(($D44*'fnd base rates'!E$107)
+($E44*'fnd base rates'!E$108)
+($F44*'fnd base rates'!E$109)
+($G44*'fnd base rates'!E$110)
+($H44*'fnd base rates'!E$111)
+($I44*'fnd base rates'!E$112)
+($J44*'fnd base rates'!E$113)
+($K44*'fnd base rates'!E$114)
+($M44*'fnd base rates'!E$116)
+($N44*'fnd base rates'!E$117)
+($O44*'fnd base rates'!E$118)
+($P44*VLOOKUP($S44+12,rate_basefnd,5)))
*$R44</f>
        <v>5097.2272060149999</v>
      </c>
      <c r="X44" s="1">
        <f>(($D44*'fnd base rates'!F$107)
+($E44*'fnd base rates'!F$108)
+($F44*'fnd base rates'!F$109)
+($G44*'fnd base rates'!F$110)
+($H44*'fnd base rates'!F$111)
+($I44*'fnd base rates'!F$112)
+($J44*'fnd base rates'!F$113)
+($K44*'fnd base rates'!F$114)
+($M44*'fnd base rates'!F$116)
+($N44*'fnd base rates'!F$117)
+($O44*'fnd base rates'!F$118)
+($P44*VLOOKUP($S44+12,rate_basefnd,6)))
*$R44</f>
        <v>918.02759447000005</v>
      </c>
      <c r="Y44" s="1">
        <f>(($D44*'fnd base rates'!G$107)
+($E44*'fnd base rates'!G$108)
+($F44*'fnd base rates'!G$109)
+($G44*'fnd base rates'!G$110)
+($H44*'fnd base rates'!G$111)
+($I44*'fnd base rates'!G$112)
+($J44*'fnd base rates'!G$113)
+($K44*'fnd base rates'!G$114)
+($M44*'fnd base rates'!G$116)
+($N44*'fnd base rates'!G$117)
+($O44*'fnd base rates'!G$118)
+($P44*VLOOKUP($S44+12,rate_basefnd,7)))
*$R44</f>
        <v>170.01531081499999</v>
      </c>
      <c r="Z44" s="1">
        <f>(($D44*'fnd base rates'!H$107)
+($E44*'fnd base rates'!H$108)
+($F44*'fnd base rates'!H$109)
+($G44*'fnd base rates'!H$110)
+($H44*'fnd base rates'!H$111)
+($I44*'fnd base rates'!H$112)
+($J44*'fnd base rates'!H$113)
+($K44*'fnd base rates'!H$114)
+($M44*'fnd base rates'!H$116)
+($N44*'fnd base rates'!H$117)
+($O44*'fnd base rates'!H$118)
+($P44*VLOOKUP($S44+12,rate_basefnd,8)))</f>
        <v>792.30720999999994</v>
      </c>
      <c r="AA44" s="1">
        <f>(($D44*'fnd base rates'!I$107)
+($E44*'fnd base rates'!I$108)
+($F44*'fnd base rates'!I$109)
+($G44*'fnd base rates'!I$110)
+($H44*'fnd base rates'!I$111)
+($I44*'fnd base rates'!I$112)
+($J44*'fnd base rates'!I$113)
+($K44*'fnd base rates'!I$114)
+($M44*'fnd base rates'!I$116)
+($N44*'fnd base rates'!I$117)
+($O44*'fnd base rates'!I$118)
+($P44*VLOOKUP($S44+12,rate_basefnd,9)))
*$R44</f>
        <v>442.24600000000004</v>
      </c>
      <c r="AB44" s="1">
        <f>(($D44*'fnd base rates'!J$107)
+($E44*'fnd base rates'!J$108)
+($F44*'fnd base rates'!J$109)
+($G44*'fnd base rates'!J$110)
+($H44*'fnd base rates'!J$111)
+($I44*'fnd base rates'!J$112)
+($J44*'fnd base rates'!J$113)
+($K44*'fnd base rates'!J$114)
+($M44*'fnd base rates'!J$116)
+($N44*'fnd base rates'!J$117)
+($O44*'fnd base rates'!J$118)
+($P44*VLOOKUP($S44+12,rate_basefnd,10)))
*$R44</f>
        <v>595.70839999999998</v>
      </c>
      <c r="AC44" s="1">
        <f>(($D44*'fnd base rates'!K$107)
+($E44*'fnd base rates'!K$108)
+($F44*'fnd base rates'!K$109)
+($G44*'fnd base rates'!K$110)
+($H44*'fnd base rates'!K$111)
+($I44*'fnd base rates'!K$112)
+($J44*'fnd base rates'!K$113)
+($K44*'fnd base rates'!K$114)
+($M44*'fnd base rates'!K$116)
+($N44*'fnd base rates'!K$117)
+($O44*'fnd base rates'!K$118)
+($P44*VLOOKUP($S44+12,rate_basefnd,11)))
*$R44</f>
        <v>1193.0595019349998</v>
      </c>
      <c r="AD44" s="1">
        <f>(($D44*'fnd base rates'!L$107)
+($E44*'fnd base rates'!L$108)
+($F44*'fnd base rates'!L$109)
+($G44*'fnd base rates'!L$110)
+($H44*'fnd base rates'!L$111)
+($I44*'fnd base rates'!L$112)
+($J44*'fnd base rates'!L$113)
+($K44*'fnd base rates'!L$114)
+($M44*'fnd base rates'!L$116)
+($N44*'fnd base rates'!L$117)
+($O44*'fnd base rates'!L$118)
+($P44*VLOOKUP($S44+12,rate_basefnd,12)))</f>
        <v>1229.513406</v>
      </c>
      <c r="AE44" s="1">
        <f>(($D44*'fnd base rates'!M$107)
+($E44*'fnd base rates'!M$108)
+($F44*'fnd base rates'!M$109)
+($G44*'fnd base rates'!M$110)
+($H44*'fnd base rates'!M$111)
+($I44*'fnd base rates'!M$112)
+($J44*'fnd base rates'!M$113)
+($K44*'fnd base rates'!M$114)
+($M44*'fnd base rates'!M$116)
+($N44*'fnd base rates'!M$117)
+($O44*'fnd base rates'!M$118)
+($P44*VLOOKUP($S44+12,rate_basefnd,13)))</f>
        <v>0</v>
      </c>
      <c r="AF44" s="4">
        <f t="shared" si="7"/>
        <v>11788.552367139999</v>
      </c>
      <c r="AH44" s="4">
        <f t="shared" si="8"/>
        <v>412035336</v>
      </c>
      <c r="AI44" s="4" t="str">
        <f t="shared" si="9"/>
        <v>412</v>
      </c>
      <c r="AJ44" s="2" t="str">
        <f t="shared" si="10"/>
        <v>035</v>
      </c>
      <c r="AK44" s="2" t="str">
        <f t="shared" si="11"/>
        <v>336</v>
      </c>
      <c r="AL44" s="4">
        <f t="shared" si="12"/>
        <v>1</v>
      </c>
      <c r="AM44" s="4">
        <f t="shared" si="4"/>
        <v>1</v>
      </c>
      <c r="AN44" s="4">
        <f t="shared" si="13"/>
        <v>11788.552367139999</v>
      </c>
      <c r="AO44" s="4">
        <f t="shared" si="14"/>
        <v>11789</v>
      </c>
      <c r="AP44" s="4">
        <f t="shared" si="15"/>
        <v>0</v>
      </c>
      <c r="AQ44" s="4">
        <v>11789</v>
      </c>
      <c r="AW44" s="4">
        <v>11774</v>
      </c>
      <c r="AX44" s="5">
        <f t="shared" si="16"/>
        <v>15</v>
      </c>
      <c r="AY44" s="4">
        <v>11789</v>
      </c>
      <c r="AZ44" s="5"/>
      <c r="BB44" s="5">
        <f t="shared" ref="BB44" si="50">BC44-BA44</f>
        <v>0</v>
      </c>
    </row>
    <row r="45" spans="1:54" s="4" customFormat="1">
      <c r="A45" s="278">
        <v>413</v>
      </c>
      <c r="B45" s="2">
        <v>413114091</v>
      </c>
      <c r="C45" s="10" t="s">
        <v>1056</v>
      </c>
      <c r="D45" s="15">
        <f>'fnd enro'!D45</f>
        <v>0</v>
      </c>
      <c r="E45" s="15">
        <f>'fnd enro'!E45</f>
        <v>0</v>
      </c>
      <c r="F45" s="15">
        <f>'fnd enro'!F45</f>
        <v>0</v>
      </c>
      <c r="G45" s="15">
        <f>'fnd enro'!G45</f>
        <v>0</v>
      </c>
      <c r="H45" s="15">
        <f>'fnd enro'!H45</f>
        <v>1</v>
      </c>
      <c r="I45" s="15">
        <f>'fnd enro'!I45</f>
        <v>1</v>
      </c>
      <c r="J45" s="15">
        <f>'fnd enro'!J45</f>
        <v>0</v>
      </c>
      <c r="K45" s="16">
        <f>'fnd enro'!K45</f>
        <v>7.6600000000000001E-2</v>
      </c>
      <c r="L45" s="15">
        <f>'fnd enro'!L45</f>
        <v>0</v>
      </c>
      <c r="M45" s="15">
        <f>'fnd enro'!M45</f>
        <v>0</v>
      </c>
      <c r="N45" s="15">
        <f>'fnd enro'!N45</f>
        <v>0</v>
      </c>
      <c r="O45" s="15">
        <f>'fnd enro'!O45</f>
        <v>0</v>
      </c>
      <c r="P45" s="15">
        <f>'fnd enro'!P45</f>
        <v>2</v>
      </c>
      <c r="Q45" s="15">
        <f>'fnd enro'!R45</f>
        <v>2</v>
      </c>
      <c r="R45" s="16">
        <f t="shared" si="6"/>
        <v>1</v>
      </c>
      <c r="S45" s="15">
        <f>VALUE('fnd enro'!Q45)</f>
        <v>8</v>
      </c>
      <c r="T45" s="2"/>
      <c r="U45" s="1">
        <f>(($D45*'fnd base rates'!C$107)
+($E45*'fnd base rates'!C$108)
+($F45*'fnd base rates'!C$109)
+($G45*'fnd base rates'!C$110)
+($H45*'fnd base rates'!C$111)
+($I45*'fnd base rates'!C$112)
+($J45*'fnd base rates'!C$113)
+($K45*'fnd base rates'!C$114)
+($M45*'fnd base rates'!C$116)
+($N45*'fnd base rates'!C$117)
+($O45*'fnd base rates'!C$118)
+($P45*VLOOKUP($S45+12,rate_basefnd,3)))
*$R45</f>
        <v>1155.764586</v>
      </c>
      <c r="V45" s="1">
        <f>(($D45*'fnd base rates'!D$107)
+($E45*'fnd base rates'!D$108)
+($F45*'fnd base rates'!D$109)
+($G45*'fnd base rates'!D$110)
+($H45*'fnd base rates'!D$111)
+($I45*'fnd base rates'!D$112)
+($J45*'fnd base rates'!D$113)
+($K45*'fnd base rates'!D$114)
+($M45*'fnd base rates'!D$116)
+($N45*'fnd base rates'!D$117)
+($O45*'fnd base rates'!D$118)
+($P45*VLOOKUP($S45+12,rate_basefnd,4)))
*$R45</f>
        <v>2083.64</v>
      </c>
      <c r="W45" s="1">
        <f>(($D45*'fnd base rates'!E$107)
+($E45*'fnd base rates'!E$108)
+($F45*'fnd base rates'!E$109)
+($G45*'fnd base rates'!E$110)
+($H45*'fnd base rates'!E$111)
+($I45*'fnd base rates'!E$112)
+($J45*'fnd base rates'!E$113)
+($K45*'fnd base rates'!E$114)
+($M45*'fnd base rates'!E$116)
+($N45*'fnd base rates'!E$117)
+($O45*'fnd base rates'!E$118)
+($P45*VLOOKUP($S45+12,rate_basefnd,5)))
*$R45</f>
        <v>14052.020518000001</v>
      </c>
      <c r="X45" s="1">
        <f>(($D45*'fnd base rates'!F$107)
+($E45*'fnd base rates'!F$108)
+($F45*'fnd base rates'!F$109)
+($G45*'fnd base rates'!F$110)
+($H45*'fnd base rates'!F$111)
+($I45*'fnd base rates'!F$112)
+($J45*'fnd base rates'!F$113)
+($K45*'fnd base rates'!F$114)
+($M45*'fnd base rates'!F$116)
+($N45*'fnd base rates'!F$117)
+($O45*'fnd base rates'!F$118)
+($P45*VLOOKUP($S45+12,rate_basefnd,6)))
*$R45</f>
        <v>1796.0367639999999</v>
      </c>
      <c r="Y45" s="1">
        <f>(($D45*'fnd base rates'!G$107)
+($E45*'fnd base rates'!G$108)
+($F45*'fnd base rates'!G$109)
+($G45*'fnd base rates'!G$110)
+($H45*'fnd base rates'!G$111)
+($I45*'fnd base rates'!G$112)
+($J45*'fnd base rates'!G$113)
+($K45*'fnd base rates'!G$114)
+($M45*'fnd base rates'!G$116)
+($N45*'fnd base rates'!G$117)
+($O45*'fnd base rates'!G$118)
+($P45*VLOOKUP($S45+12,rate_basefnd,7)))
*$R45</f>
        <v>611.10227799999996</v>
      </c>
      <c r="Z45" s="1">
        <f>(($D45*'fnd base rates'!H$107)
+($E45*'fnd base rates'!H$108)
+($F45*'fnd base rates'!H$109)
+($G45*'fnd base rates'!H$110)
+($H45*'fnd base rates'!H$111)
+($I45*'fnd base rates'!H$112)
+($J45*'fnd base rates'!H$113)
+($K45*'fnd base rates'!H$114)
+($M45*'fnd base rates'!H$116)
+($N45*'fnd base rates'!H$117)
+($O45*'fnd base rates'!H$118)
+($P45*VLOOKUP($S45+12,rate_basefnd,8)))</f>
        <v>1338.0644199999999</v>
      </c>
      <c r="AA45" s="1">
        <f>(($D45*'fnd base rates'!I$107)
+($E45*'fnd base rates'!I$108)
+($F45*'fnd base rates'!I$109)
+($G45*'fnd base rates'!I$110)
+($H45*'fnd base rates'!I$111)
+($I45*'fnd base rates'!I$112)
+($J45*'fnd base rates'!I$113)
+($K45*'fnd base rates'!I$114)
+($M45*'fnd base rates'!I$116)
+($N45*'fnd base rates'!I$117)
+($O45*'fnd base rates'!I$118)
+($P45*VLOOKUP($S45+12,rate_basefnd,9)))
*$R45</f>
        <v>988.56000000000006</v>
      </c>
      <c r="AB45" s="1">
        <f>(($D45*'fnd base rates'!J$107)
+($E45*'fnd base rates'!J$108)
+($F45*'fnd base rates'!J$109)
+($G45*'fnd base rates'!J$110)
+($H45*'fnd base rates'!J$111)
+($I45*'fnd base rates'!J$112)
+($J45*'fnd base rates'!J$113)
+($K45*'fnd base rates'!J$114)
+($M45*'fnd base rates'!J$116)
+($N45*'fnd base rates'!J$117)
+($O45*'fnd base rates'!J$118)
+($P45*VLOOKUP($S45+12,rate_basefnd,10)))
*$R45</f>
        <v>2059.38</v>
      </c>
      <c r="AC45" s="1">
        <f>(($D45*'fnd base rates'!K$107)
+($E45*'fnd base rates'!K$108)
+($F45*'fnd base rates'!K$109)
+($G45*'fnd base rates'!K$110)
+($H45*'fnd base rates'!K$111)
+($I45*'fnd base rates'!K$112)
+($J45*'fnd base rates'!K$113)
+($K45*'fnd base rates'!K$114)
+($M45*'fnd base rates'!K$116)
+($N45*'fnd base rates'!K$117)
+($O45*'fnd base rates'!K$118)
+($P45*VLOOKUP($S45+12,rate_basefnd,11)))
*$R45</f>
        <v>2229.9080220000001</v>
      </c>
      <c r="AD45" s="1">
        <f>(($D45*'fnd base rates'!L$107)
+($E45*'fnd base rates'!L$108)
+($F45*'fnd base rates'!L$109)
+($G45*'fnd base rates'!L$110)
+($H45*'fnd base rates'!L$111)
+($I45*'fnd base rates'!L$112)
+($J45*'fnd base rates'!L$113)
+($K45*'fnd base rates'!L$114)
+($M45*'fnd base rates'!L$116)
+($N45*'fnd base rates'!L$117)
+($O45*'fnd base rates'!L$118)
+($P45*VLOOKUP($S45+12,rate_basefnd,12)))</f>
        <v>3559.0768120000002</v>
      </c>
      <c r="AE45" s="1">
        <f>(($D45*'fnd base rates'!M$107)
+($E45*'fnd base rates'!M$108)
+($F45*'fnd base rates'!M$109)
+($G45*'fnd base rates'!M$110)
+($H45*'fnd base rates'!M$111)
+($I45*'fnd base rates'!M$112)
+($J45*'fnd base rates'!M$113)
+($K45*'fnd base rates'!M$114)
+($M45*'fnd base rates'!M$116)
+($N45*'fnd base rates'!M$117)
+($O45*'fnd base rates'!M$118)
+($P45*VLOOKUP($S45+12,rate_basefnd,13)))</f>
        <v>0</v>
      </c>
      <c r="AF45" s="4">
        <f t="shared" si="7"/>
        <v>29873.553400000001</v>
      </c>
      <c r="AH45" s="4">
        <f t="shared" si="8"/>
        <v>413114091</v>
      </c>
      <c r="AI45" s="4" t="str">
        <f t="shared" si="9"/>
        <v>413</v>
      </c>
      <c r="AJ45" s="2" t="str">
        <f t="shared" si="10"/>
        <v>114</v>
      </c>
      <c r="AK45" s="2" t="str">
        <f t="shared" si="11"/>
        <v>091</v>
      </c>
      <c r="AL45" s="4">
        <f t="shared" si="12"/>
        <v>1</v>
      </c>
      <c r="AM45" s="4">
        <f t="shared" si="4"/>
        <v>2</v>
      </c>
      <c r="AN45" s="4">
        <f t="shared" si="13"/>
        <v>29873.553400000001</v>
      </c>
      <c r="AO45" s="4">
        <f t="shared" si="14"/>
        <v>14937</v>
      </c>
      <c r="AP45" s="4">
        <f t="shared" si="15"/>
        <v>0</v>
      </c>
      <c r="AQ45" s="4">
        <v>14937</v>
      </c>
      <c r="AW45" s="4">
        <v>14882</v>
      </c>
      <c r="AX45" s="5">
        <f t="shared" si="16"/>
        <v>55</v>
      </c>
      <c r="AY45" s="4">
        <v>14937</v>
      </c>
      <c r="AZ45" s="5"/>
      <c r="BB45" s="5">
        <f t="shared" ref="BB45" si="51">BC45-BA45</f>
        <v>0</v>
      </c>
    </row>
    <row r="46" spans="1:54" s="4" customFormat="1">
      <c r="A46" s="278">
        <v>413</v>
      </c>
      <c r="B46" s="2">
        <v>413114114</v>
      </c>
      <c r="C46" s="10" t="s">
        <v>1056</v>
      </c>
      <c r="D46" s="15">
        <f>'fnd enro'!D46</f>
        <v>0</v>
      </c>
      <c r="E46" s="15">
        <f>'fnd enro'!E46</f>
        <v>0</v>
      </c>
      <c r="F46" s="15">
        <f>'fnd enro'!F46</f>
        <v>0</v>
      </c>
      <c r="G46" s="15">
        <f>'fnd enro'!G46</f>
        <v>0</v>
      </c>
      <c r="H46" s="15">
        <f>'fnd enro'!H46</f>
        <v>32</v>
      </c>
      <c r="I46" s="15">
        <f>'fnd enro'!I46</f>
        <v>44</v>
      </c>
      <c r="J46" s="15">
        <f>'fnd enro'!J46</f>
        <v>0</v>
      </c>
      <c r="K46" s="16">
        <f>'fnd enro'!K46</f>
        <v>2.9108000000000001</v>
      </c>
      <c r="L46" s="15">
        <f>'fnd enro'!L46</f>
        <v>0</v>
      </c>
      <c r="M46" s="15">
        <f>'fnd enro'!M46</f>
        <v>0</v>
      </c>
      <c r="N46" s="15">
        <f>'fnd enro'!N46</f>
        <v>0</v>
      </c>
      <c r="O46" s="15">
        <f>'fnd enro'!O46</f>
        <v>0</v>
      </c>
      <c r="P46" s="15">
        <f>'fnd enro'!P46</f>
        <v>28</v>
      </c>
      <c r="Q46" s="15">
        <f>'fnd enro'!R46</f>
        <v>76</v>
      </c>
      <c r="R46" s="16">
        <f t="shared" si="6"/>
        <v>1</v>
      </c>
      <c r="S46" s="15">
        <f>VALUE('fnd enro'!Q46)</f>
        <v>10</v>
      </c>
      <c r="T46" s="2"/>
      <c r="U46" s="1">
        <f>(($D46*'fnd base rates'!C$107)
+($E46*'fnd base rates'!C$108)
+($F46*'fnd base rates'!C$109)
+($G46*'fnd base rates'!C$110)
+($H46*'fnd base rates'!C$111)
+($I46*'fnd base rates'!C$112)
+($J46*'fnd base rates'!C$113)
+($K46*'fnd base rates'!C$114)
+($M46*'fnd base rates'!C$116)
+($N46*'fnd base rates'!C$117)
+($O46*'fnd base rates'!C$118)
+($P46*VLOOKUP($S46+12,rate_basefnd,3)))
*$R46</f>
        <v>40916.454268000001</v>
      </c>
      <c r="V46" s="1">
        <f>(($D46*'fnd base rates'!D$107)
+($E46*'fnd base rates'!D$108)
+($F46*'fnd base rates'!D$109)
+($G46*'fnd base rates'!D$110)
+($H46*'fnd base rates'!D$111)
+($I46*'fnd base rates'!D$112)
+($J46*'fnd base rates'!D$113)
+($K46*'fnd base rates'!D$114)
+($M46*'fnd base rates'!D$116)
+($N46*'fnd base rates'!D$117)
+($O46*'fnd base rates'!D$118)
+($P46*VLOOKUP($S46+12,rate_basefnd,4)))
*$R46</f>
        <v>64950.76</v>
      </c>
      <c r="W46" s="1">
        <f>(($D46*'fnd base rates'!E$107)
+($E46*'fnd base rates'!E$108)
+($F46*'fnd base rates'!E$109)
+($G46*'fnd base rates'!E$110)
+($H46*'fnd base rates'!E$111)
+($I46*'fnd base rates'!E$112)
+($J46*'fnd base rates'!E$113)
+($K46*'fnd base rates'!E$114)
+($M46*'fnd base rates'!E$116)
+($N46*'fnd base rates'!E$117)
+($O46*'fnd base rates'!E$118)
+($P46*VLOOKUP($S46+12,rate_basefnd,5)))
*$R46</f>
        <v>403427.67968400003</v>
      </c>
      <c r="X46" s="1">
        <f>(($D46*'fnd base rates'!F$107)
+($E46*'fnd base rates'!F$108)
+($F46*'fnd base rates'!F$109)
+($G46*'fnd base rates'!F$110)
+($H46*'fnd base rates'!F$111)
+($I46*'fnd base rates'!F$112)
+($J46*'fnd base rates'!F$113)
+($K46*'fnd base rates'!F$114)
+($M46*'fnd base rates'!F$116)
+($N46*'fnd base rates'!F$117)
+($O46*'fnd base rates'!F$118)
+($P46*VLOOKUP($S46+12,rate_basefnd,6)))
*$R46</f>
        <v>67626.477031999995</v>
      </c>
      <c r="Y46" s="1">
        <f>(($D46*'fnd base rates'!G$107)
+($E46*'fnd base rates'!G$108)
+($F46*'fnd base rates'!G$109)
+($G46*'fnd base rates'!G$110)
+($H46*'fnd base rates'!G$111)
+($I46*'fnd base rates'!G$112)
+($J46*'fnd base rates'!G$113)
+($K46*'fnd base rates'!G$114)
+($M46*'fnd base rates'!G$116)
+($N46*'fnd base rates'!G$117)
+($O46*'fnd base rates'!G$118)
+($P46*VLOOKUP($S46+12,rate_basefnd,7)))
*$R46</f>
        <v>16457.346563999999</v>
      </c>
      <c r="Z46" s="1">
        <f>(($D46*'fnd base rates'!H$107)
+($E46*'fnd base rates'!H$108)
+($F46*'fnd base rates'!H$109)
+($G46*'fnd base rates'!H$110)
+($H46*'fnd base rates'!H$111)
+($I46*'fnd base rates'!H$112)
+($J46*'fnd base rates'!H$113)
+($K46*'fnd base rates'!H$114)
+($M46*'fnd base rates'!H$116)
+($N46*'fnd base rates'!H$117)
+($O46*'fnd base rates'!H$118)
+($P46*VLOOKUP($S46+12,rate_basefnd,8)))</f>
        <v>51562.307959999991</v>
      </c>
      <c r="AA46" s="1">
        <f>(($D46*'fnd base rates'!I$107)
+($E46*'fnd base rates'!I$108)
+($F46*'fnd base rates'!I$109)
+($G46*'fnd base rates'!I$110)
+($H46*'fnd base rates'!I$111)
+($I46*'fnd base rates'!I$112)
+($J46*'fnd base rates'!I$113)
+($K46*'fnd base rates'!I$114)
+($M46*'fnd base rates'!I$116)
+($N46*'fnd base rates'!I$117)
+($O46*'fnd base rates'!I$118)
+($P46*VLOOKUP($S46+12,rate_basefnd,9)))
*$R46</f>
        <v>32370</v>
      </c>
      <c r="AB46" s="1">
        <f>(($D46*'fnd base rates'!J$107)
+($E46*'fnd base rates'!J$108)
+($F46*'fnd base rates'!J$109)
+($G46*'fnd base rates'!J$110)
+($H46*'fnd base rates'!J$111)
+($I46*'fnd base rates'!J$112)
+($J46*'fnd base rates'!J$113)
+($K46*'fnd base rates'!J$114)
+($M46*'fnd base rates'!J$116)
+($N46*'fnd base rates'!J$117)
+($O46*'fnd base rates'!J$118)
+($P46*VLOOKUP($S46+12,rate_basefnd,10)))
*$R46</f>
        <v>50897.599999999999</v>
      </c>
      <c r="AC46" s="1">
        <f>(($D46*'fnd base rates'!K$107)
+($E46*'fnd base rates'!K$108)
+($F46*'fnd base rates'!K$109)
+($G46*'fnd base rates'!K$110)
+($H46*'fnd base rates'!K$111)
+($I46*'fnd base rates'!K$112)
+($J46*'fnd base rates'!K$113)
+($K46*'fnd base rates'!K$114)
+($M46*'fnd base rates'!K$116)
+($N46*'fnd base rates'!K$117)
+($O46*'fnd base rates'!K$118)
+($P46*VLOOKUP($S46+12,rate_basefnd,11)))
*$R46</f>
        <v>84552.184836</v>
      </c>
      <c r="AD46" s="1">
        <f>(($D46*'fnd base rates'!L$107)
+($E46*'fnd base rates'!L$108)
+($F46*'fnd base rates'!L$109)
+($G46*'fnd base rates'!L$110)
+($H46*'fnd base rates'!L$111)
+($I46*'fnd base rates'!L$112)
+($J46*'fnd base rates'!L$113)
+($K46*'fnd base rates'!L$114)
+($M46*'fnd base rates'!L$116)
+($N46*'fnd base rates'!L$117)
+($O46*'fnd base rates'!L$118)
+($P46*VLOOKUP($S46+12,rate_basefnd,12)))</f>
        <v>112046.778856</v>
      </c>
      <c r="AE46" s="1">
        <f>(($D46*'fnd base rates'!M$107)
+($E46*'fnd base rates'!M$108)
+($F46*'fnd base rates'!M$109)
+($G46*'fnd base rates'!M$110)
+($H46*'fnd base rates'!M$111)
+($I46*'fnd base rates'!M$112)
+($J46*'fnd base rates'!M$113)
+($K46*'fnd base rates'!M$114)
+($M46*'fnd base rates'!M$116)
+($N46*'fnd base rates'!M$117)
+($O46*'fnd base rates'!M$118)
+($P46*VLOOKUP($S46+12,rate_basefnd,13)))</f>
        <v>0</v>
      </c>
      <c r="AF46" s="4">
        <f t="shared" si="7"/>
        <v>924807.58920000005</v>
      </c>
      <c r="AH46" s="4">
        <f t="shared" si="8"/>
        <v>413114114</v>
      </c>
      <c r="AI46" s="4" t="str">
        <f t="shared" si="9"/>
        <v>413</v>
      </c>
      <c r="AJ46" s="2" t="str">
        <f t="shared" si="10"/>
        <v>114</v>
      </c>
      <c r="AK46" s="2" t="str">
        <f t="shared" si="11"/>
        <v>114</v>
      </c>
      <c r="AL46" s="4">
        <f t="shared" si="12"/>
        <v>1</v>
      </c>
      <c r="AM46" s="4">
        <f t="shared" si="4"/>
        <v>76</v>
      </c>
      <c r="AN46" s="4">
        <f t="shared" si="13"/>
        <v>924807.58920000005</v>
      </c>
      <c r="AO46" s="4">
        <f t="shared" si="14"/>
        <v>12169</v>
      </c>
      <c r="AP46" s="4">
        <f t="shared" si="15"/>
        <v>0</v>
      </c>
      <c r="AQ46" s="4">
        <v>12169</v>
      </c>
      <c r="AW46" s="4">
        <v>12131</v>
      </c>
      <c r="AX46" s="5">
        <f t="shared" si="16"/>
        <v>38</v>
      </c>
      <c r="AY46" s="4">
        <v>12169</v>
      </c>
      <c r="AZ46" s="5"/>
      <c r="BB46" s="5">
        <f t="shared" ref="BB46" si="52">BC46-BA46</f>
        <v>0</v>
      </c>
    </row>
    <row r="47" spans="1:54" s="4" customFormat="1">
      <c r="A47" s="278">
        <v>413</v>
      </c>
      <c r="B47" s="2">
        <v>413114127</v>
      </c>
      <c r="C47" s="10" t="s">
        <v>1056</v>
      </c>
      <c r="D47" s="15">
        <f>'fnd enro'!D47</f>
        <v>0</v>
      </c>
      <c r="E47" s="15">
        <f>'fnd enro'!E47</f>
        <v>0</v>
      </c>
      <c r="F47" s="15">
        <f>'fnd enro'!F47</f>
        <v>0</v>
      </c>
      <c r="G47" s="15">
        <f>'fnd enro'!G47</f>
        <v>0</v>
      </c>
      <c r="H47" s="15">
        <f>'fnd enro'!H47</f>
        <v>0</v>
      </c>
      <c r="I47" s="15">
        <f>'fnd enro'!I47</f>
        <v>1</v>
      </c>
      <c r="J47" s="15">
        <f>'fnd enro'!J47</f>
        <v>0</v>
      </c>
      <c r="K47" s="16">
        <f>'fnd enro'!K47</f>
        <v>3.8300000000000001E-2</v>
      </c>
      <c r="L47" s="15">
        <f>'fnd enro'!L47</f>
        <v>0</v>
      </c>
      <c r="M47" s="15">
        <f>'fnd enro'!M47</f>
        <v>0</v>
      </c>
      <c r="N47" s="15">
        <f>'fnd enro'!N47</f>
        <v>0</v>
      </c>
      <c r="O47" s="15">
        <f>'fnd enro'!O47</f>
        <v>0</v>
      </c>
      <c r="P47" s="15">
        <f>'fnd enro'!P47</f>
        <v>0</v>
      </c>
      <c r="Q47" s="15">
        <f>'fnd enro'!R47</f>
        <v>1</v>
      </c>
      <c r="R47" s="16">
        <f t="shared" si="6"/>
        <v>1</v>
      </c>
      <c r="S47" s="15">
        <f>VALUE('fnd enro'!Q47)</f>
        <v>4</v>
      </c>
      <c r="T47" s="2"/>
      <c r="U47" s="1">
        <f>(($D47*'fnd base rates'!C$107)
+($E47*'fnd base rates'!C$108)
+($F47*'fnd base rates'!C$109)
+($G47*'fnd base rates'!C$110)
+($H47*'fnd base rates'!C$111)
+($I47*'fnd base rates'!C$112)
+($J47*'fnd base rates'!C$113)
+($K47*'fnd base rates'!C$114)
+($M47*'fnd base rates'!C$116)
+($N47*'fnd base rates'!C$117)
+($O47*'fnd base rates'!C$118)
+($P47*VLOOKUP($S47+12,rate_basefnd,3)))
*$R47</f>
        <v>512.52229299999999</v>
      </c>
      <c r="V47" s="1">
        <f>(($D47*'fnd base rates'!D$107)
+($E47*'fnd base rates'!D$108)
+($F47*'fnd base rates'!D$109)
+($G47*'fnd base rates'!D$110)
+($H47*'fnd base rates'!D$111)
+($I47*'fnd base rates'!D$112)
+($J47*'fnd base rates'!D$113)
+($K47*'fnd base rates'!D$114)
+($M47*'fnd base rates'!D$116)
+($N47*'fnd base rates'!D$117)
+($O47*'fnd base rates'!D$118)
+($P47*VLOOKUP($S47+12,rate_basefnd,4)))
*$R47</f>
        <v>732.13</v>
      </c>
      <c r="W47" s="1">
        <f>(($D47*'fnd base rates'!E$107)
+($E47*'fnd base rates'!E$108)
+($F47*'fnd base rates'!E$109)
+($G47*'fnd base rates'!E$110)
+($H47*'fnd base rates'!E$111)
+($I47*'fnd base rates'!E$112)
+($J47*'fnd base rates'!E$113)
+($K47*'fnd base rates'!E$114)
+($M47*'fnd base rates'!E$116)
+($N47*'fnd base rates'!E$117)
+($O47*'fnd base rates'!E$118)
+($P47*VLOOKUP($S47+12,rate_basefnd,5)))
*$R47</f>
        <v>4697.9052590000001</v>
      </c>
      <c r="X47" s="1">
        <f>(($D47*'fnd base rates'!F$107)
+($E47*'fnd base rates'!F$108)
+($F47*'fnd base rates'!F$109)
+($G47*'fnd base rates'!F$110)
+($H47*'fnd base rates'!F$111)
+($I47*'fnd base rates'!F$112)
+($J47*'fnd base rates'!F$113)
+($K47*'fnd base rates'!F$114)
+($M47*'fnd base rates'!F$116)
+($N47*'fnd base rates'!F$117)
+($O47*'fnd base rates'!F$118)
+($P47*VLOOKUP($S47+12,rate_basefnd,6)))
*$R47</f>
        <v>846.10838200000012</v>
      </c>
      <c r="Y47" s="1">
        <f>(($D47*'fnd base rates'!G$107)
+($E47*'fnd base rates'!G$108)
+($F47*'fnd base rates'!G$109)
+($G47*'fnd base rates'!G$110)
+($H47*'fnd base rates'!G$111)
+($I47*'fnd base rates'!G$112)
+($J47*'fnd base rates'!G$113)
+($K47*'fnd base rates'!G$114)
+($M47*'fnd base rates'!G$116)
+($N47*'fnd base rates'!G$117)
+($O47*'fnd base rates'!G$118)
+($P47*VLOOKUP($S47+12,rate_basefnd,7)))
*$R47</f>
        <v>156.69613899999999</v>
      </c>
      <c r="Z47" s="1">
        <f>(($D47*'fnd base rates'!H$107)
+($E47*'fnd base rates'!H$108)
+($F47*'fnd base rates'!H$109)
+($G47*'fnd base rates'!H$110)
+($H47*'fnd base rates'!H$111)
+($I47*'fnd base rates'!H$112)
+($J47*'fnd base rates'!H$113)
+($K47*'fnd base rates'!H$114)
+($M47*'fnd base rates'!H$116)
+($N47*'fnd base rates'!H$117)
+($O47*'fnd base rates'!H$118)
+($P47*VLOOKUP($S47+12,rate_basefnd,8)))</f>
        <v>792.30720999999994</v>
      </c>
      <c r="AA47" s="1">
        <f>(($D47*'fnd base rates'!I$107)
+($E47*'fnd base rates'!I$108)
+($F47*'fnd base rates'!I$109)
+($G47*'fnd base rates'!I$110)
+($H47*'fnd base rates'!I$111)
+($I47*'fnd base rates'!I$112)
+($J47*'fnd base rates'!I$113)
+($K47*'fnd base rates'!I$114)
+($M47*'fnd base rates'!I$116)
+($N47*'fnd base rates'!I$117)
+($O47*'fnd base rates'!I$118)
+($P47*VLOOKUP($S47+12,rate_basefnd,9)))
*$R47</f>
        <v>407.6</v>
      </c>
      <c r="AB47" s="1">
        <f>(($D47*'fnd base rates'!J$107)
+($E47*'fnd base rates'!J$108)
+($F47*'fnd base rates'!J$109)
+($G47*'fnd base rates'!J$110)
+($H47*'fnd base rates'!J$111)
+($I47*'fnd base rates'!J$112)
+($J47*'fnd base rates'!J$113)
+($K47*'fnd base rates'!J$114)
+($M47*'fnd base rates'!J$116)
+($N47*'fnd base rates'!J$117)
+($O47*'fnd base rates'!J$118)
+($P47*VLOOKUP($S47+12,rate_basefnd,10)))
*$R47</f>
        <v>549.04</v>
      </c>
      <c r="AC47" s="1">
        <f>(($D47*'fnd base rates'!K$107)
+($E47*'fnd base rates'!K$108)
+($F47*'fnd base rates'!K$109)
+($G47*'fnd base rates'!K$110)
+($H47*'fnd base rates'!K$111)
+($I47*'fnd base rates'!K$112)
+($J47*'fnd base rates'!K$113)
+($K47*'fnd base rates'!K$114)
+($M47*'fnd base rates'!K$116)
+($N47*'fnd base rates'!K$117)
+($O47*'fnd base rates'!K$118)
+($P47*VLOOKUP($S47+12,rate_basefnd,11)))
*$R47</f>
        <v>1099.5940109999999</v>
      </c>
      <c r="AD47" s="1">
        <f>(($D47*'fnd base rates'!L$107)
+($E47*'fnd base rates'!L$108)
+($F47*'fnd base rates'!L$109)
+($G47*'fnd base rates'!L$110)
+($H47*'fnd base rates'!L$111)
+($I47*'fnd base rates'!L$112)
+($J47*'fnd base rates'!L$113)
+($K47*'fnd base rates'!L$114)
+($M47*'fnd base rates'!L$116)
+($N47*'fnd base rates'!L$117)
+($O47*'fnd base rates'!L$118)
+($P47*VLOOKUP($S47+12,rate_basefnd,12)))</f>
        <v>1229.513406</v>
      </c>
      <c r="AE47" s="1">
        <f>(($D47*'fnd base rates'!M$107)
+($E47*'fnd base rates'!M$108)
+($F47*'fnd base rates'!M$109)
+($G47*'fnd base rates'!M$110)
+($H47*'fnd base rates'!M$111)
+($I47*'fnd base rates'!M$112)
+($J47*'fnd base rates'!M$113)
+($K47*'fnd base rates'!M$114)
+($M47*'fnd base rates'!M$116)
+($N47*'fnd base rates'!M$117)
+($O47*'fnd base rates'!M$118)
+($P47*VLOOKUP($S47+12,rate_basefnd,13)))</f>
        <v>0</v>
      </c>
      <c r="AF47" s="4">
        <f t="shared" si="7"/>
        <v>11023.4167</v>
      </c>
      <c r="AH47" s="4">
        <f t="shared" si="8"/>
        <v>413114127</v>
      </c>
      <c r="AI47" s="4" t="str">
        <f t="shared" si="9"/>
        <v>413</v>
      </c>
      <c r="AJ47" s="2" t="str">
        <f t="shared" si="10"/>
        <v>114</v>
      </c>
      <c r="AK47" s="2" t="str">
        <f t="shared" si="11"/>
        <v>127</v>
      </c>
      <c r="AL47" s="4">
        <f t="shared" si="12"/>
        <v>1</v>
      </c>
      <c r="AM47" s="4">
        <f t="shared" si="4"/>
        <v>1</v>
      </c>
      <c r="AN47" s="4">
        <f t="shared" si="13"/>
        <v>11023.4167</v>
      </c>
      <c r="AO47" s="4">
        <f t="shared" si="14"/>
        <v>11023</v>
      </c>
      <c r="AP47" s="4">
        <f t="shared" si="15"/>
        <v>0</v>
      </c>
      <c r="AQ47" s="4">
        <v>11023</v>
      </c>
      <c r="AW47" s="4">
        <v>11009</v>
      </c>
      <c r="AX47" s="5">
        <f t="shared" si="16"/>
        <v>14</v>
      </c>
      <c r="AY47" s="4">
        <v>11023</v>
      </c>
      <c r="AZ47" s="5"/>
      <c r="BB47" s="5">
        <f t="shared" ref="BB47" si="53">BC47-BA47</f>
        <v>0</v>
      </c>
    </row>
    <row r="48" spans="1:54" s="4" customFormat="1">
      <c r="A48" s="278">
        <v>413</v>
      </c>
      <c r="B48" s="2">
        <v>413114253</v>
      </c>
      <c r="C48" s="10" t="s">
        <v>1056</v>
      </c>
      <c r="D48" s="15">
        <f>'fnd enro'!D48</f>
        <v>0</v>
      </c>
      <c r="E48" s="15">
        <f>'fnd enro'!E48</f>
        <v>0</v>
      </c>
      <c r="F48" s="15">
        <f>'fnd enro'!F48</f>
        <v>0</v>
      </c>
      <c r="G48" s="15">
        <f>'fnd enro'!G48</f>
        <v>0</v>
      </c>
      <c r="H48" s="15">
        <f>'fnd enro'!H48</f>
        <v>0</v>
      </c>
      <c r="I48" s="15">
        <f>'fnd enro'!I48</f>
        <v>1</v>
      </c>
      <c r="J48" s="15">
        <f>'fnd enro'!J48</f>
        <v>0</v>
      </c>
      <c r="K48" s="16">
        <f>'fnd enro'!K48</f>
        <v>3.8300000000000001E-2</v>
      </c>
      <c r="L48" s="15">
        <f>'fnd enro'!L48</f>
        <v>0</v>
      </c>
      <c r="M48" s="15">
        <f>'fnd enro'!M48</f>
        <v>0</v>
      </c>
      <c r="N48" s="15">
        <f>'fnd enro'!N48</f>
        <v>0</v>
      </c>
      <c r="O48" s="15">
        <f>'fnd enro'!O48</f>
        <v>0</v>
      </c>
      <c r="P48" s="15">
        <f>'fnd enro'!P48</f>
        <v>0</v>
      </c>
      <c r="Q48" s="15">
        <f>'fnd enro'!R48</f>
        <v>1</v>
      </c>
      <c r="R48" s="16">
        <f t="shared" si="6"/>
        <v>1</v>
      </c>
      <c r="S48" s="15">
        <f>VALUE('fnd enro'!Q48)</f>
        <v>8</v>
      </c>
      <c r="T48" s="2"/>
      <c r="U48" s="1">
        <f>(($D48*'fnd base rates'!C$107)
+($E48*'fnd base rates'!C$108)
+($F48*'fnd base rates'!C$109)
+($G48*'fnd base rates'!C$110)
+($H48*'fnd base rates'!C$111)
+($I48*'fnd base rates'!C$112)
+($J48*'fnd base rates'!C$113)
+($K48*'fnd base rates'!C$114)
+($M48*'fnd base rates'!C$116)
+($N48*'fnd base rates'!C$117)
+($O48*'fnd base rates'!C$118)
+($P48*VLOOKUP($S48+12,rate_basefnd,3)))
*$R48</f>
        <v>512.52229299999999</v>
      </c>
      <c r="V48" s="1">
        <f>(($D48*'fnd base rates'!D$107)
+($E48*'fnd base rates'!D$108)
+($F48*'fnd base rates'!D$109)
+($G48*'fnd base rates'!D$110)
+($H48*'fnd base rates'!D$111)
+($I48*'fnd base rates'!D$112)
+($J48*'fnd base rates'!D$113)
+($K48*'fnd base rates'!D$114)
+($M48*'fnd base rates'!D$116)
+($N48*'fnd base rates'!D$117)
+($O48*'fnd base rates'!D$118)
+($P48*VLOOKUP($S48+12,rate_basefnd,4)))
*$R48</f>
        <v>732.13</v>
      </c>
      <c r="W48" s="1">
        <f>(($D48*'fnd base rates'!E$107)
+($E48*'fnd base rates'!E$108)
+($F48*'fnd base rates'!E$109)
+($G48*'fnd base rates'!E$110)
+($H48*'fnd base rates'!E$111)
+($I48*'fnd base rates'!E$112)
+($J48*'fnd base rates'!E$113)
+($K48*'fnd base rates'!E$114)
+($M48*'fnd base rates'!E$116)
+($N48*'fnd base rates'!E$117)
+($O48*'fnd base rates'!E$118)
+($P48*VLOOKUP($S48+12,rate_basefnd,5)))
*$R48</f>
        <v>4697.9052590000001</v>
      </c>
      <c r="X48" s="1">
        <f>(($D48*'fnd base rates'!F$107)
+($E48*'fnd base rates'!F$108)
+($F48*'fnd base rates'!F$109)
+($G48*'fnd base rates'!F$110)
+($H48*'fnd base rates'!F$111)
+($I48*'fnd base rates'!F$112)
+($J48*'fnd base rates'!F$113)
+($K48*'fnd base rates'!F$114)
+($M48*'fnd base rates'!F$116)
+($N48*'fnd base rates'!F$117)
+($O48*'fnd base rates'!F$118)
+($P48*VLOOKUP($S48+12,rate_basefnd,6)))
*$R48</f>
        <v>846.10838200000012</v>
      </c>
      <c r="Y48" s="1">
        <f>(($D48*'fnd base rates'!G$107)
+($E48*'fnd base rates'!G$108)
+($F48*'fnd base rates'!G$109)
+($G48*'fnd base rates'!G$110)
+($H48*'fnd base rates'!G$111)
+($I48*'fnd base rates'!G$112)
+($J48*'fnd base rates'!G$113)
+($K48*'fnd base rates'!G$114)
+($M48*'fnd base rates'!G$116)
+($N48*'fnd base rates'!G$117)
+($O48*'fnd base rates'!G$118)
+($P48*VLOOKUP($S48+12,rate_basefnd,7)))
*$R48</f>
        <v>156.69613899999999</v>
      </c>
      <c r="Z48" s="1">
        <f>(($D48*'fnd base rates'!H$107)
+($E48*'fnd base rates'!H$108)
+($F48*'fnd base rates'!H$109)
+($G48*'fnd base rates'!H$110)
+($H48*'fnd base rates'!H$111)
+($I48*'fnd base rates'!H$112)
+($J48*'fnd base rates'!H$113)
+($K48*'fnd base rates'!H$114)
+($M48*'fnd base rates'!H$116)
+($N48*'fnd base rates'!H$117)
+($O48*'fnd base rates'!H$118)
+($P48*VLOOKUP($S48+12,rate_basefnd,8)))</f>
        <v>792.30720999999994</v>
      </c>
      <c r="AA48" s="1">
        <f>(($D48*'fnd base rates'!I$107)
+($E48*'fnd base rates'!I$108)
+($F48*'fnd base rates'!I$109)
+($G48*'fnd base rates'!I$110)
+($H48*'fnd base rates'!I$111)
+($I48*'fnd base rates'!I$112)
+($J48*'fnd base rates'!I$113)
+($K48*'fnd base rates'!I$114)
+($M48*'fnd base rates'!I$116)
+($N48*'fnd base rates'!I$117)
+($O48*'fnd base rates'!I$118)
+($P48*VLOOKUP($S48+12,rate_basefnd,9)))
*$R48</f>
        <v>407.6</v>
      </c>
      <c r="AB48" s="1">
        <f>(($D48*'fnd base rates'!J$107)
+($E48*'fnd base rates'!J$108)
+($F48*'fnd base rates'!J$109)
+($G48*'fnd base rates'!J$110)
+($H48*'fnd base rates'!J$111)
+($I48*'fnd base rates'!J$112)
+($J48*'fnd base rates'!J$113)
+($K48*'fnd base rates'!J$114)
+($M48*'fnd base rates'!J$116)
+($N48*'fnd base rates'!J$117)
+($O48*'fnd base rates'!J$118)
+($P48*VLOOKUP($S48+12,rate_basefnd,10)))
*$R48</f>
        <v>549.04</v>
      </c>
      <c r="AC48" s="1">
        <f>(($D48*'fnd base rates'!K$107)
+($E48*'fnd base rates'!K$108)
+($F48*'fnd base rates'!K$109)
+($G48*'fnd base rates'!K$110)
+($H48*'fnd base rates'!K$111)
+($I48*'fnd base rates'!K$112)
+($J48*'fnd base rates'!K$113)
+($K48*'fnd base rates'!K$114)
+($M48*'fnd base rates'!K$116)
+($N48*'fnd base rates'!K$117)
+($O48*'fnd base rates'!K$118)
+($P48*VLOOKUP($S48+12,rate_basefnd,11)))
*$R48</f>
        <v>1099.5940109999999</v>
      </c>
      <c r="AD48" s="1">
        <f>(($D48*'fnd base rates'!L$107)
+($E48*'fnd base rates'!L$108)
+($F48*'fnd base rates'!L$109)
+($G48*'fnd base rates'!L$110)
+($H48*'fnd base rates'!L$111)
+($I48*'fnd base rates'!L$112)
+($J48*'fnd base rates'!L$113)
+($K48*'fnd base rates'!L$114)
+($M48*'fnd base rates'!L$116)
+($N48*'fnd base rates'!L$117)
+($O48*'fnd base rates'!L$118)
+($P48*VLOOKUP($S48+12,rate_basefnd,12)))</f>
        <v>1229.513406</v>
      </c>
      <c r="AE48" s="1">
        <f>(($D48*'fnd base rates'!M$107)
+($E48*'fnd base rates'!M$108)
+($F48*'fnd base rates'!M$109)
+($G48*'fnd base rates'!M$110)
+($H48*'fnd base rates'!M$111)
+($I48*'fnd base rates'!M$112)
+($J48*'fnd base rates'!M$113)
+($K48*'fnd base rates'!M$114)
+($M48*'fnd base rates'!M$116)
+($N48*'fnd base rates'!M$117)
+($O48*'fnd base rates'!M$118)
+($P48*VLOOKUP($S48+12,rate_basefnd,13)))</f>
        <v>0</v>
      </c>
      <c r="AF48" s="4">
        <f t="shared" si="7"/>
        <v>11023.4167</v>
      </c>
      <c r="AH48" s="4">
        <f t="shared" si="8"/>
        <v>413114253</v>
      </c>
      <c r="AI48" s="4" t="str">
        <f t="shared" si="9"/>
        <v>413</v>
      </c>
      <c r="AJ48" s="2" t="str">
        <f t="shared" si="10"/>
        <v>114</v>
      </c>
      <c r="AK48" s="2" t="str">
        <f t="shared" si="11"/>
        <v>253</v>
      </c>
      <c r="AL48" s="4">
        <f t="shared" si="12"/>
        <v>1</v>
      </c>
      <c r="AM48" s="4">
        <f t="shared" si="4"/>
        <v>1</v>
      </c>
      <c r="AN48" s="4">
        <f t="shared" si="13"/>
        <v>11023.4167</v>
      </c>
      <c r="AO48" s="4">
        <f t="shared" si="14"/>
        <v>11023</v>
      </c>
      <c r="AP48" s="4">
        <f t="shared" si="15"/>
        <v>0</v>
      </c>
      <c r="AQ48" s="4">
        <v>11023</v>
      </c>
      <c r="AW48" s="4">
        <v>11009</v>
      </c>
      <c r="AX48" s="5">
        <f t="shared" si="16"/>
        <v>14</v>
      </c>
      <c r="AY48" s="4">
        <v>11023</v>
      </c>
      <c r="AZ48" s="5"/>
      <c r="BB48" s="5">
        <f t="shared" ref="BB48" si="54">BC48-BA48</f>
        <v>0</v>
      </c>
    </row>
    <row r="49" spans="1:54" s="4" customFormat="1">
      <c r="A49" s="278">
        <v>413</v>
      </c>
      <c r="B49" s="2">
        <v>413114278</v>
      </c>
      <c r="C49" s="10" t="s">
        <v>1056</v>
      </c>
      <c r="D49" s="15">
        <f>'fnd enro'!D49</f>
        <v>0</v>
      </c>
      <c r="E49" s="15">
        <f>'fnd enro'!E49</f>
        <v>0</v>
      </c>
      <c r="F49" s="15">
        <f>'fnd enro'!F49</f>
        <v>0</v>
      </c>
      <c r="G49" s="15">
        <f>'fnd enro'!G49</f>
        <v>0</v>
      </c>
      <c r="H49" s="15">
        <f>'fnd enro'!H49</f>
        <v>0</v>
      </c>
      <c r="I49" s="15">
        <f>'fnd enro'!I49</f>
        <v>1</v>
      </c>
      <c r="J49" s="15">
        <f>'fnd enro'!J49</f>
        <v>0</v>
      </c>
      <c r="K49" s="16">
        <f>'fnd enro'!K49</f>
        <v>3.8300000000000001E-2</v>
      </c>
      <c r="L49" s="15">
        <f>'fnd enro'!L49</f>
        <v>0</v>
      </c>
      <c r="M49" s="15">
        <f>'fnd enro'!M49</f>
        <v>0</v>
      </c>
      <c r="N49" s="15">
        <f>'fnd enro'!N49</f>
        <v>0</v>
      </c>
      <c r="O49" s="15">
        <f>'fnd enro'!O49</f>
        <v>0</v>
      </c>
      <c r="P49" s="15">
        <f>'fnd enro'!P49</f>
        <v>0</v>
      </c>
      <c r="Q49" s="15">
        <f>'fnd enro'!R49</f>
        <v>1</v>
      </c>
      <c r="R49" s="16">
        <f t="shared" si="6"/>
        <v>1</v>
      </c>
      <c r="S49" s="15">
        <f>VALUE('fnd enro'!Q49)</f>
        <v>6</v>
      </c>
      <c r="T49" s="2"/>
      <c r="U49" s="1">
        <f>(($D49*'fnd base rates'!C$107)
+($E49*'fnd base rates'!C$108)
+($F49*'fnd base rates'!C$109)
+($G49*'fnd base rates'!C$110)
+($H49*'fnd base rates'!C$111)
+($I49*'fnd base rates'!C$112)
+($J49*'fnd base rates'!C$113)
+($K49*'fnd base rates'!C$114)
+($M49*'fnd base rates'!C$116)
+($N49*'fnd base rates'!C$117)
+($O49*'fnd base rates'!C$118)
+($P49*VLOOKUP($S49+12,rate_basefnd,3)))
*$R49</f>
        <v>512.52229299999999</v>
      </c>
      <c r="V49" s="1">
        <f>(($D49*'fnd base rates'!D$107)
+($E49*'fnd base rates'!D$108)
+($F49*'fnd base rates'!D$109)
+($G49*'fnd base rates'!D$110)
+($H49*'fnd base rates'!D$111)
+($I49*'fnd base rates'!D$112)
+($J49*'fnd base rates'!D$113)
+($K49*'fnd base rates'!D$114)
+($M49*'fnd base rates'!D$116)
+($N49*'fnd base rates'!D$117)
+($O49*'fnd base rates'!D$118)
+($P49*VLOOKUP($S49+12,rate_basefnd,4)))
*$R49</f>
        <v>732.13</v>
      </c>
      <c r="W49" s="1">
        <f>(($D49*'fnd base rates'!E$107)
+($E49*'fnd base rates'!E$108)
+($F49*'fnd base rates'!E$109)
+($G49*'fnd base rates'!E$110)
+($H49*'fnd base rates'!E$111)
+($I49*'fnd base rates'!E$112)
+($J49*'fnd base rates'!E$113)
+($K49*'fnd base rates'!E$114)
+($M49*'fnd base rates'!E$116)
+($N49*'fnd base rates'!E$117)
+($O49*'fnd base rates'!E$118)
+($P49*VLOOKUP($S49+12,rate_basefnd,5)))
*$R49</f>
        <v>4697.9052590000001</v>
      </c>
      <c r="X49" s="1">
        <f>(($D49*'fnd base rates'!F$107)
+($E49*'fnd base rates'!F$108)
+($F49*'fnd base rates'!F$109)
+($G49*'fnd base rates'!F$110)
+($H49*'fnd base rates'!F$111)
+($I49*'fnd base rates'!F$112)
+($J49*'fnd base rates'!F$113)
+($K49*'fnd base rates'!F$114)
+($M49*'fnd base rates'!F$116)
+($N49*'fnd base rates'!F$117)
+($O49*'fnd base rates'!F$118)
+($P49*VLOOKUP($S49+12,rate_basefnd,6)))
*$R49</f>
        <v>846.10838200000012</v>
      </c>
      <c r="Y49" s="1">
        <f>(($D49*'fnd base rates'!G$107)
+($E49*'fnd base rates'!G$108)
+($F49*'fnd base rates'!G$109)
+($G49*'fnd base rates'!G$110)
+($H49*'fnd base rates'!G$111)
+($I49*'fnd base rates'!G$112)
+($J49*'fnd base rates'!G$113)
+($K49*'fnd base rates'!G$114)
+($M49*'fnd base rates'!G$116)
+($N49*'fnd base rates'!G$117)
+($O49*'fnd base rates'!G$118)
+($P49*VLOOKUP($S49+12,rate_basefnd,7)))
*$R49</f>
        <v>156.69613899999999</v>
      </c>
      <c r="Z49" s="1">
        <f>(($D49*'fnd base rates'!H$107)
+($E49*'fnd base rates'!H$108)
+($F49*'fnd base rates'!H$109)
+($G49*'fnd base rates'!H$110)
+($H49*'fnd base rates'!H$111)
+($I49*'fnd base rates'!H$112)
+($J49*'fnd base rates'!H$113)
+($K49*'fnd base rates'!H$114)
+($M49*'fnd base rates'!H$116)
+($N49*'fnd base rates'!H$117)
+($O49*'fnd base rates'!H$118)
+($P49*VLOOKUP($S49+12,rate_basefnd,8)))</f>
        <v>792.30720999999994</v>
      </c>
      <c r="AA49" s="1">
        <f>(($D49*'fnd base rates'!I$107)
+($E49*'fnd base rates'!I$108)
+($F49*'fnd base rates'!I$109)
+($G49*'fnd base rates'!I$110)
+($H49*'fnd base rates'!I$111)
+($I49*'fnd base rates'!I$112)
+($J49*'fnd base rates'!I$113)
+($K49*'fnd base rates'!I$114)
+($M49*'fnd base rates'!I$116)
+($N49*'fnd base rates'!I$117)
+($O49*'fnd base rates'!I$118)
+($P49*VLOOKUP($S49+12,rate_basefnd,9)))
*$R49</f>
        <v>407.6</v>
      </c>
      <c r="AB49" s="1">
        <f>(($D49*'fnd base rates'!J$107)
+($E49*'fnd base rates'!J$108)
+($F49*'fnd base rates'!J$109)
+($G49*'fnd base rates'!J$110)
+($H49*'fnd base rates'!J$111)
+($I49*'fnd base rates'!J$112)
+($J49*'fnd base rates'!J$113)
+($K49*'fnd base rates'!J$114)
+($M49*'fnd base rates'!J$116)
+($N49*'fnd base rates'!J$117)
+($O49*'fnd base rates'!J$118)
+($P49*VLOOKUP($S49+12,rate_basefnd,10)))
*$R49</f>
        <v>549.04</v>
      </c>
      <c r="AC49" s="1">
        <f>(($D49*'fnd base rates'!K$107)
+($E49*'fnd base rates'!K$108)
+($F49*'fnd base rates'!K$109)
+($G49*'fnd base rates'!K$110)
+($H49*'fnd base rates'!K$111)
+($I49*'fnd base rates'!K$112)
+($J49*'fnd base rates'!K$113)
+($K49*'fnd base rates'!K$114)
+($M49*'fnd base rates'!K$116)
+($N49*'fnd base rates'!K$117)
+($O49*'fnd base rates'!K$118)
+($P49*VLOOKUP($S49+12,rate_basefnd,11)))
*$R49</f>
        <v>1099.5940109999999</v>
      </c>
      <c r="AD49" s="1">
        <f>(($D49*'fnd base rates'!L$107)
+($E49*'fnd base rates'!L$108)
+($F49*'fnd base rates'!L$109)
+($G49*'fnd base rates'!L$110)
+($H49*'fnd base rates'!L$111)
+($I49*'fnd base rates'!L$112)
+($J49*'fnd base rates'!L$113)
+($K49*'fnd base rates'!L$114)
+($M49*'fnd base rates'!L$116)
+($N49*'fnd base rates'!L$117)
+($O49*'fnd base rates'!L$118)
+($P49*VLOOKUP($S49+12,rate_basefnd,12)))</f>
        <v>1229.513406</v>
      </c>
      <c r="AE49" s="1">
        <f>(($D49*'fnd base rates'!M$107)
+($E49*'fnd base rates'!M$108)
+($F49*'fnd base rates'!M$109)
+($G49*'fnd base rates'!M$110)
+($H49*'fnd base rates'!M$111)
+($I49*'fnd base rates'!M$112)
+($J49*'fnd base rates'!M$113)
+($K49*'fnd base rates'!M$114)
+($M49*'fnd base rates'!M$116)
+($N49*'fnd base rates'!M$117)
+($O49*'fnd base rates'!M$118)
+($P49*VLOOKUP($S49+12,rate_basefnd,13)))</f>
        <v>0</v>
      </c>
      <c r="AF49" s="4">
        <f t="shared" si="7"/>
        <v>11023.4167</v>
      </c>
      <c r="AH49" s="4">
        <f t="shared" si="8"/>
        <v>413114278</v>
      </c>
      <c r="AI49" s="4" t="str">
        <f t="shared" si="9"/>
        <v>413</v>
      </c>
      <c r="AJ49" s="2" t="str">
        <f t="shared" si="10"/>
        <v>114</v>
      </c>
      <c r="AK49" s="2" t="str">
        <f t="shared" si="11"/>
        <v>278</v>
      </c>
      <c r="AL49" s="4">
        <f t="shared" si="12"/>
        <v>1</v>
      </c>
      <c r="AM49" s="4">
        <f t="shared" si="4"/>
        <v>1</v>
      </c>
      <c r="AN49" s="4">
        <f t="shared" si="13"/>
        <v>11023.4167</v>
      </c>
      <c r="AO49" s="4">
        <f t="shared" si="14"/>
        <v>11023</v>
      </c>
      <c r="AP49" s="4">
        <f t="shared" si="15"/>
        <v>0</v>
      </c>
      <c r="AQ49" s="4">
        <v>11023</v>
      </c>
      <c r="AW49" s="4">
        <v>11009</v>
      </c>
      <c r="AX49" s="5">
        <f t="shared" si="16"/>
        <v>14</v>
      </c>
      <c r="AY49" s="4">
        <v>11023</v>
      </c>
      <c r="AZ49" s="5"/>
      <c r="BB49" s="5">
        <f t="shared" ref="BB49" si="55">BC49-BA49</f>
        <v>0</v>
      </c>
    </row>
    <row r="50" spans="1:54" s="4" customFormat="1">
      <c r="A50" s="278">
        <v>413</v>
      </c>
      <c r="B50" s="2">
        <v>413114605</v>
      </c>
      <c r="C50" s="10" t="s">
        <v>1056</v>
      </c>
      <c r="D50" s="15">
        <f>'fnd enro'!D50</f>
        <v>0</v>
      </c>
      <c r="E50" s="15">
        <f>'fnd enro'!E50</f>
        <v>0</v>
      </c>
      <c r="F50" s="15">
        <f>'fnd enro'!F50</f>
        <v>0</v>
      </c>
      <c r="G50" s="15">
        <f>'fnd enro'!G50</f>
        <v>0</v>
      </c>
      <c r="H50" s="15">
        <f>'fnd enro'!H50</f>
        <v>0</v>
      </c>
      <c r="I50" s="15">
        <f>'fnd enro'!I50</f>
        <v>2</v>
      </c>
      <c r="J50" s="15">
        <f>'fnd enro'!J50</f>
        <v>0</v>
      </c>
      <c r="K50" s="16">
        <f>'fnd enro'!K50</f>
        <v>7.6600000000000001E-2</v>
      </c>
      <c r="L50" s="15">
        <f>'fnd enro'!L50</f>
        <v>0</v>
      </c>
      <c r="M50" s="15">
        <f>'fnd enro'!M50</f>
        <v>0</v>
      </c>
      <c r="N50" s="15">
        <f>'fnd enro'!N50</f>
        <v>0</v>
      </c>
      <c r="O50" s="15">
        <f>'fnd enro'!O50</f>
        <v>0</v>
      </c>
      <c r="P50" s="15">
        <f>'fnd enro'!P50</f>
        <v>2</v>
      </c>
      <c r="Q50" s="15">
        <f>'fnd enro'!R50</f>
        <v>2</v>
      </c>
      <c r="R50" s="16">
        <f t="shared" si="6"/>
        <v>1</v>
      </c>
      <c r="S50" s="15">
        <f>VALUE('fnd enro'!Q50)</f>
        <v>6</v>
      </c>
      <c r="T50" s="2"/>
      <c r="U50" s="1">
        <f>(($D50*'fnd base rates'!C$107)
+($E50*'fnd base rates'!C$108)
+($F50*'fnd base rates'!C$109)
+($G50*'fnd base rates'!C$110)
+($H50*'fnd base rates'!C$111)
+($I50*'fnd base rates'!C$112)
+($J50*'fnd base rates'!C$113)
+($K50*'fnd base rates'!C$114)
+($M50*'fnd base rates'!C$116)
+($N50*'fnd base rates'!C$117)
+($O50*'fnd base rates'!C$118)
+($P50*VLOOKUP($S50+12,rate_basefnd,3)))
*$R50</f>
        <v>1146.1645859999999</v>
      </c>
      <c r="V50" s="1">
        <f>(($D50*'fnd base rates'!D$107)
+($E50*'fnd base rates'!D$108)
+($F50*'fnd base rates'!D$109)
+($G50*'fnd base rates'!D$110)
+($H50*'fnd base rates'!D$111)
+($I50*'fnd base rates'!D$112)
+($J50*'fnd base rates'!D$113)
+($K50*'fnd base rates'!D$114)
+($M50*'fnd base rates'!D$116)
+($N50*'fnd base rates'!D$117)
+($O50*'fnd base rates'!D$118)
+($P50*VLOOKUP($S50+12,rate_basefnd,4)))
*$R50</f>
        <v>2038.12</v>
      </c>
      <c r="W50" s="1">
        <f>(($D50*'fnd base rates'!E$107)
+($E50*'fnd base rates'!E$108)
+($F50*'fnd base rates'!E$109)
+($G50*'fnd base rates'!E$110)
+($H50*'fnd base rates'!E$111)
+($I50*'fnd base rates'!E$112)
+($J50*'fnd base rates'!E$113)
+($K50*'fnd base rates'!E$114)
+($M50*'fnd base rates'!E$116)
+($N50*'fnd base rates'!E$117)
+($O50*'fnd base rates'!E$118)
+($P50*VLOOKUP($S50+12,rate_basefnd,5)))
*$R50</f>
        <v>14997.750518000001</v>
      </c>
      <c r="X50" s="1">
        <f>(($D50*'fnd base rates'!F$107)
+($E50*'fnd base rates'!F$108)
+($F50*'fnd base rates'!F$109)
+($G50*'fnd base rates'!F$110)
+($H50*'fnd base rates'!F$111)
+($I50*'fnd base rates'!F$112)
+($J50*'fnd base rates'!F$113)
+($K50*'fnd base rates'!F$114)
+($M50*'fnd base rates'!F$116)
+($N50*'fnd base rates'!F$117)
+($O50*'fnd base rates'!F$118)
+($P50*VLOOKUP($S50+12,rate_basefnd,6)))
*$R50</f>
        <v>1692.2167640000002</v>
      </c>
      <c r="Y50" s="1">
        <f>(($D50*'fnd base rates'!G$107)
+($E50*'fnd base rates'!G$108)
+($F50*'fnd base rates'!G$109)
+($G50*'fnd base rates'!G$110)
+($H50*'fnd base rates'!G$111)
+($I50*'fnd base rates'!G$112)
+($J50*'fnd base rates'!G$113)
+($K50*'fnd base rates'!G$114)
+($M50*'fnd base rates'!G$116)
+($N50*'fnd base rates'!G$117)
+($O50*'fnd base rates'!G$118)
+($P50*VLOOKUP($S50+12,rate_basefnd,7)))
*$R50</f>
        <v>585.15227800000002</v>
      </c>
      <c r="Z50" s="1">
        <f>(($D50*'fnd base rates'!H$107)
+($E50*'fnd base rates'!H$108)
+($F50*'fnd base rates'!H$109)
+($G50*'fnd base rates'!H$110)
+($H50*'fnd base rates'!H$111)
+($I50*'fnd base rates'!H$112)
+($J50*'fnd base rates'!H$113)
+($K50*'fnd base rates'!H$114)
+($M50*'fnd base rates'!H$116)
+($N50*'fnd base rates'!H$117)
+($O50*'fnd base rates'!H$118)
+($P50*VLOOKUP($S50+12,rate_basefnd,8)))</f>
        <v>1626.27442</v>
      </c>
      <c r="AA50" s="1">
        <f>(($D50*'fnd base rates'!I$107)
+($E50*'fnd base rates'!I$108)
+($F50*'fnd base rates'!I$109)
+($G50*'fnd base rates'!I$110)
+($H50*'fnd base rates'!I$111)
+($I50*'fnd base rates'!I$112)
+($J50*'fnd base rates'!I$113)
+($K50*'fnd base rates'!I$114)
+($M50*'fnd base rates'!I$116)
+($N50*'fnd base rates'!I$117)
+($O50*'fnd base rates'!I$118)
+($P50*VLOOKUP($S50+12,rate_basefnd,9)))
*$R50</f>
        <v>1042.04</v>
      </c>
      <c r="AB50" s="1">
        <f>(($D50*'fnd base rates'!J$107)
+($E50*'fnd base rates'!J$108)
+($F50*'fnd base rates'!J$109)
+($G50*'fnd base rates'!J$110)
+($H50*'fnd base rates'!J$111)
+($I50*'fnd base rates'!J$112)
+($J50*'fnd base rates'!J$113)
+($K50*'fnd base rates'!J$114)
+($M50*'fnd base rates'!J$116)
+($N50*'fnd base rates'!J$117)
+($O50*'fnd base rates'!J$118)
+($P50*VLOOKUP($S50+12,rate_basefnd,10)))
*$R50</f>
        <v>2276.8000000000002</v>
      </c>
      <c r="AC50" s="1">
        <f>(($D50*'fnd base rates'!K$107)
+($E50*'fnd base rates'!K$108)
+($F50*'fnd base rates'!K$109)
+($G50*'fnd base rates'!K$110)
+($H50*'fnd base rates'!K$111)
+($I50*'fnd base rates'!K$112)
+($J50*'fnd base rates'!K$113)
+($K50*'fnd base rates'!K$114)
+($M50*'fnd base rates'!K$116)
+($N50*'fnd base rates'!K$117)
+($O50*'fnd base rates'!K$118)
+($P50*VLOOKUP($S50+12,rate_basefnd,11)))
*$R50</f>
        <v>2199.1880219999998</v>
      </c>
      <c r="AD50" s="1">
        <f>(($D50*'fnd base rates'!L$107)
+($E50*'fnd base rates'!L$108)
+($F50*'fnd base rates'!L$109)
+($G50*'fnd base rates'!L$110)
+($H50*'fnd base rates'!L$111)
+($I50*'fnd base rates'!L$112)
+($J50*'fnd base rates'!L$113)
+($K50*'fnd base rates'!L$114)
+($M50*'fnd base rates'!L$116)
+($N50*'fnd base rates'!L$117)
+($O50*'fnd base rates'!L$118)
+($P50*VLOOKUP($S50+12,rate_basefnd,12)))</f>
        <v>3365.1868119999999</v>
      </c>
      <c r="AE50" s="1">
        <f>(($D50*'fnd base rates'!M$107)
+($E50*'fnd base rates'!M$108)
+($F50*'fnd base rates'!M$109)
+($G50*'fnd base rates'!M$110)
+($H50*'fnd base rates'!M$111)
+($I50*'fnd base rates'!M$112)
+($J50*'fnd base rates'!M$113)
+($K50*'fnd base rates'!M$114)
+($M50*'fnd base rates'!M$116)
+($N50*'fnd base rates'!M$117)
+($O50*'fnd base rates'!M$118)
+($P50*VLOOKUP($S50+12,rate_basefnd,13)))</f>
        <v>0</v>
      </c>
      <c r="AF50" s="4">
        <f t="shared" si="7"/>
        <v>30968.893400000004</v>
      </c>
      <c r="AH50" s="4">
        <f t="shared" si="8"/>
        <v>413114605</v>
      </c>
      <c r="AI50" s="4" t="str">
        <f t="shared" si="9"/>
        <v>413</v>
      </c>
      <c r="AJ50" s="2" t="str">
        <f t="shared" si="10"/>
        <v>114</v>
      </c>
      <c r="AK50" s="2" t="str">
        <f t="shared" si="11"/>
        <v>605</v>
      </c>
      <c r="AL50" s="4">
        <f t="shared" si="12"/>
        <v>1</v>
      </c>
      <c r="AM50" s="4">
        <f t="shared" si="4"/>
        <v>2</v>
      </c>
      <c r="AN50" s="4">
        <f t="shared" si="13"/>
        <v>30968.893400000004</v>
      </c>
      <c r="AO50" s="4">
        <f t="shared" si="14"/>
        <v>15484</v>
      </c>
      <c r="AP50" s="4">
        <f t="shared" si="15"/>
        <v>0</v>
      </c>
      <c r="AQ50" s="4">
        <v>15484</v>
      </c>
      <c r="AW50" s="4">
        <v>15452</v>
      </c>
      <c r="AX50" s="5">
        <f t="shared" si="16"/>
        <v>32</v>
      </c>
      <c r="AY50" s="4">
        <v>15484</v>
      </c>
      <c r="AZ50" s="5"/>
      <c r="BB50" s="5">
        <f t="shared" ref="BB50" si="56">BC50-BA50</f>
        <v>0</v>
      </c>
    </row>
    <row r="51" spans="1:54" s="4" customFormat="1">
      <c r="A51" s="278">
        <v>413</v>
      </c>
      <c r="B51" s="2">
        <v>413114670</v>
      </c>
      <c r="C51" s="10" t="s">
        <v>1056</v>
      </c>
      <c r="D51" s="15">
        <f>'fnd enro'!D51</f>
        <v>0</v>
      </c>
      <c r="E51" s="15">
        <f>'fnd enro'!E51</f>
        <v>0</v>
      </c>
      <c r="F51" s="15">
        <f>'fnd enro'!F51</f>
        <v>0</v>
      </c>
      <c r="G51" s="15">
        <f>'fnd enro'!G51</f>
        <v>0</v>
      </c>
      <c r="H51" s="15">
        <f>'fnd enro'!H51</f>
        <v>8</v>
      </c>
      <c r="I51" s="15">
        <f>'fnd enro'!I51</f>
        <v>18</v>
      </c>
      <c r="J51" s="15">
        <f>'fnd enro'!J51</f>
        <v>0</v>
      </c>
      <c r="K51" s="16">
        <f>'fnd enro'!K51</f>
        <v>0.99580000000000002</v>
      </c>
      <c r="L51" s="15">
        <f>'fnd enro'!L51</f>
        <v>0</v>
      </c>
      <c r="M51" s="15">
        <f>'fnd enro'!M51</f>
        <v>0</v>
      </c>
      <c r="N51" s="15">
        <f>'fnd enro'!N51</f>
        <v>0</v>
      </c>
      <c r="O51" s="15">
        <f>'fnd enro'!O51</f>
        <v>0</v>
      </c>
      <c r="P51" s="15">
        <f>'fnd enro'!P51</f>
        <v>8</v>
      </c>
      <c r="Q51" s="15">
        <f>'fnd enro'!R51</f>
        <v>26</v>
      </c>
      <c r="R51" s="16">
        <f t="shared" si="6"/>
        <v>1</v>
      </c>
      <c r="S51" s="15">
        <f>VALUE('fnd enro'!Q51)</f>
        <v>4</v>
      </c>
      <c r="T51" s="2"/>
      <c r="U51" s="1">
        <f>(($D51*'fnd base rates'!C$107)
+($E51*'fnd base rates'!C$108)
+($F51*'fnd base rates'!C$109)
+($G51*'fnd base rates'!C$110)
+($H51*'fnd base rates'!C$111)
+($I51*'fnd base rates'!C$112)
+($J51*'fnd base rates'!C$113)
+($K51*'fnd base rates'!C$114)
+($M51*'fnd base rates'!C$116)
+($N51*'fnd base rates'!C$117)
+($O51*'fnd base rates'!C$118)
+($P51*VLOOKUP($S51+12,rate_basefnd,3)))
*$R51</f>
        <v>13766.939618</v>
      </c>
      <c r="V51" s="1">
        <f>(($D51*'fnd base rates'!D$107)
+($E51*'fnd base rates'!D$108)
+($F51*'fnd base rates'!D$109)
+($G51*'fnd base rates'!D$110)
+($H51*'fnd base rates'!D$111)
+($I51*'fnd base rates'!D$112)
+($J51*'fnd base rates'!D$113)
+($K51*'fnd base rates'!D$114)
+($M51*'fnd base rates'!D$116)
+($N51*'fnd base rates'!D$117)
+($O51*'fnd base rates'!D$118)
+($P51*VLOOKUP($S51+12,rate_basefnd,4)))
*$R51</f>
        <v>21126.66</v>
      </c>
      <c r="W51" s="1">
        <f>(($D51*'fnd base rates'!E$107)
+($E51*'fnd base rates'!E$108)
+($F51*'fnd base rates'!E$109)
+($G51*'fnd base rates'!E$110)
+($H51*'fnd base rates'!E$111)
+($I51*'fnd base rates'!E$112)
+($J51*'fnd base rates'!E$113)
+($K51*'fnd base rates'!E$114)
+($M51*'fnd base rates'!E$116)
+($N51*'fnd base rates'!E$117)
+($O51*'fnd base rates'!E$118)
+($P51*VLOOKUP($S51+12,rate_basefnd,5)))
*$R51</f>
        <v>131439.45673400001</v>
      </c>
      <c r="X51" s="1">
        <f>(($D51*'fnd base rates'!F$107)
+($E51*'fnd base rates'!F$108)
+($F51*'fnd base rates'!F$109)
+($G51*'fnd base rates'!F$110)
+($H51*'fnd base rates'!F$111)
+($I51*'fnd base rates'!F$112)
+($J51*'fnd base rates'!F$113)
+($K51*'fnd base rates'!F$114)
+($M51*'fnd base rates'!F$116)
+($N51*'fnd base rates'!F$117)
+($O51*'fnd base rates'!F$118)
+($P51*VLOOKUP($S51+12,rate_basefnd,6)))
*$R51</f>
        <v>22829.377931999999</v>
      </c>
      <c r="Y51" s="1">
        <f>(($D51*'fnd base rates'!G$107)
+($E51*'fnd base rates'!G$108)
+($F51*'fnd base rates'!G$109)
+($G51*'fnd base rates'!G$110)
+($H51*'fnd base rates'!G$111)
+($I51*'fnd base rates'!G$112)
+($J51*'fnd base rates'!G$113)
+($K51*'fnd base rates'!G$114)
+($M51*'fnd base rates'!G$116)
+($N51*'fnd base rates'!G$117)
+($O51*'fnd base rates'!G$118)
+($P51*VLOOKUP($S51+12,rate_basefnd,7)))
*$R51</f>
        <v>5099.5396139999993</v>
      </c>
      <c r="Z51" s="1">
        <f>(($D51*'fnd base rates'!H$107)
+($E51*'fnd base rates'!H$108)
+($F51*'fnd base rates'!H$109)
+($G51*'fnd base rates'!H$110)
+($H51*'fnd base rates'!H$111)
+($I51*'fnd base rates'!H$112)
+($J51*'fnd base rates'!H$113)
+($K51*'fnd base rates'!H$114)
+($M51*'fnd base rates'!H$116)
+($N51*'fnd base rates'!H$117)
+($O51*'fnd base rates'!H$118)
+($P51*VLOOKUP($S51+12,rate_basefnd,8)))</f>
        <v>18419.587459999999</v>
      </c>
      <c r="AA51" s="1">
        <f>(($D51*'fnd base rates'!I$107)
+($E51*'fnd base rates'!I$108)
+($F51*'fnd base rates'!I$109)
+($G51*'fnd base rates'!I$110)
+($H51*'fnd base rates'!I$111)
+($I51*'fnd base rates'!I$112)
+($J51*'fnd base rates'!I$113)
+($K51*'fnd base rates'!I$114)
+($M51*'fnd base rates'!I$116)
+($N51*'fnd base rates'!I$117)
+($O51*'fnd base rates'!I$118)
+($P51*VLOOKUP($S51+12,rate_basefnd,9)))
*$R51</f>
        <v>10852.48</v>
      </c>
      <c r="AB51" s="1">
        <f>(($D51*'fnd base rates'!J$107)
+($E51*'fnd base rates'!J$108)
+($F51*'fnd base rates'!J$109)
+($G51*'fnd base rates'!J$110)
+($H51*'fnd base rates'!J$111)
+($I51*'fnd base rates'!J$112)
+($J51*'fnd base rates'!J$113)
+($K51*'fnd base rates'!J$114)
+($M51*'fnd base rates'!J$116)
+($N51*'fnd base rates'!J$117)
+($O51*'fnd base rates'!J$118)
+($P51*VLOOKUP($S51+12,rate_basefnd,10)))
*$R51</f>
        <v>16083.119999999999</v>
      </c>
      <c r="AC51" s="1">
        <f>(($D51*'fnd base rates'!K$107)
+($E51*'fnd base rates'!K$108)
+($F51*'fnd base rates'!K$109)
+($G51*'fnd base rates'!K$110)
+($H51*'fnd base rates'!K$111)
+($I51*'fnd base rates'!K$112)
+($J51*'fnd base rates'!K$113)
+($K51*'fnd base rates'!K$114)
+($M51*'fnd base rates'!K$116)
+($N51*'fnd base rates'!K$117)
+($O51*'fnd base rates'!K$118)
+($P51*VLOOKUP($S51+12,rate_basefnd,11)))
*$R51</f>
        <v>28835.204286</v>
      </c>
      <c r="AD51" s="1">
        <f>(($D51*'fnd base rates'!L$107)
+($E51*'fnd base rates'!L$108)
+($F51*'fnd base rates'!L$109)
+($G51*'fnd base rates'!L$110)
+($H51*'fnd base rates'!L$111)
+($I51*'fnd base rates'!L$112)
+($J51*'fnd base rates'!L$113)
+($K51*'fnd base rates'!L$114)
+($M51*'fnd base rates'!L$116)
+($N51*'fnd base rates'!L$117)
+($O51*'fnd base rates'!L$118)
+($P51*VLOOKUP($S51+12,rate_basefnd,12)))</f>
        <v>36245.748556000006</v>
      </c>
      <c r="AE51" s="1">
        <f>(($D51*'fnd base rates'!M$107)
+($E51*'fnd base rates'!M$108)
+($F51*'fnd base rates'!M$109)
+($G51*'fnd base rates'!M$110)
+($H51*'fnd base rates'!M$111)
+($I51*'fnd base rates'!M$112)
+($J51*'fnd base rates'!M$113)
+($K51*'fnd base rates'!M$114)
+($M51*'fnd base rates'!M$116)
+($N51*'fnd base rates'!M$117)
+($O51*'fnd base rates'!M$118)
+($P51*VLOOKUP($S51+12,rate_basefnd,13)))</f>
        <v>0</v>
      </c>
      <c r="AF51" s="4">
        <f t="shared" si="7"/>
        <v>304698.11420000007</v>
      </c>
      <c r="AH51" s="4">
        <f t="shared" si="8"/>
        <v>413114670</v>
      </c>
      <c r="AI51" s="4" t="str">
        <f t="shared" si="9"/>
        <v>413</v>
      </c>
      <c r="AJ51" s="2" t="str">
        <f t="shared" si="10"/>
        <v>114</v>
      </c>
      <c r="AK51" s="2" t="str">
        <f t="shared" si="11"/>
        <v>670</v>
      </c>
      <c r="AL51" s="4">
        <f t="shared" si="12"/>
        <v>1</v>
      </c>
      <c r="AM51" s="4">
        <f t="shared" si="4"/>
        <v>26</v>
      </c>
      <c r="AN51" s="4">
        <f t="shared" si="13"/>
        <v>304698.11420000007</v>
      </c>
      <c r="AO51" s="4">
        <f t="shared" si="14"/>
        <v>11719</v>
      </c>
      <c r="AP51" s="4">
        <f t="shared" si="15"/>
        <v>0</v>
      </c>
      <c r="AQ51" s="4">
        <v>11719</v>
      </c>
      <c r="AW51" s="4">
        <v>11702</v>
      </c>
      <c r="AX51" s="5">
        <f t="shared" si="16"/>
        <v>17</v>
      </c>
      <c r="AY51" s="4">
        <v>11719</v>
      </c>
      <c r="AZ51" s="5"/>
      <c r="BB51" s="5">
        <f t="shared" ref="BB51" si="57">BC51-BA51</f>
        <v>0</v>
      </c>
    </row>
    <row r="52" spans="1:54" s="4" customFormat="1">
      <c r="A52" s="278">
        <v>413</v>
      </c>
      <c r="B52" s="2">
        <v>413114674</v>
      </c>
      <c r="C52" s="10" t="s">
        <v>1056</v>
      </c>
      <c r="D52" s="15">
        <f>'fnd enro'!D52</f>
        <v>0</v>
      </c>
      <c r="E52" s="15">
        <f>'fnd enro'!E52</f>
        <v>0</v>
      </c>
      <c r="F52" s="15">
        <f>'fnd enro'!F52</f>
        <v>0</v>
      </c>
      <c r="G52" s="15">
        <f>'fnd enro'!G52</f>
        <v>0</v>
      </c>
      <c r="H52" s="15">
        <f>'fnd enro'!H52</f>
        <v>15</v>
      </c>
      <c r="I52" s="15">
        <f>'fnd enro'!I52</f>
        <v>27</v>
      </c>
      <c r="J52" s="15">
        <f>'fnd enro'!J52</f>
        <v>0</v>
      </c>
      <c r="K52" s="16">
        <f>'fnd enro'!K52</f>
        <v>1.6086</v>
      </c>
      <c r="L52" s="15">
        <f>'fnd enro'!L52</f>
        <v>0</v>
      </c>
      <c r="M52" s="15">
        <f>'fnd enro'!M52</f>
        <v>0</v>
      </c>
      <c r="N52" s="15">
        <f>'fnd enro'!N52</f>
        <v>0</v>
      </c>
      <c r="O52" s="15">
        <f>'fnd enro'!O52</f>
        <v>0</v>
      </c>
      <c r="P52" s="15">
        <f>'fnd enro'!P52</f>
        <v>13</v>
      </c>
      <c r="Q52" s="15">
        <f>'fnd enro'!R52</f>
        <v>42</v>
      </c>
      <c r="R52" s="16">
        <f t="shared" si="6"/>
        <v>1</v>
      </c>
      <c r="S52" s="15">
        <f>VALUE('fnd enro'!Q52)</f>
        <v>9</v>
      </c>
      <c r="T52" s="2"/>
      <c r="U52" s="1">
        <f>(($D52*'fnd base rates'!C$107)
+($E52*'fnd base rates'!C$108)
+($F52*'fnd base rates'!C$109)
+($G52*'fnd base rates'!C$110)
+($H52*'fnd base rates'!C$111)
+($I52*'fnd base rates'!C$112)
+($J52*'fnd base rates'!C$113)
+($K52*'fnd base rates'!C$114)
+($M52*'fnd base rates'!C$116)
+($N52*'fnd base rates'!C$117)
+($O52*'fnd base rates'!C$118)
+($P52*VLOOKUP($S52+12,rate_basefnd,3)))
*$R52</f>
        <v>22406.946306000002</v>
      </c>
      <c r="V52" s="1">
        <f>(($D52*'fnd base rates'!D$107)
+($E52*'fnd base rates'!D$108)
+($F52*'fnd base rates'!D$109)
+($G52*'fnd base rates'!D$110)
+($H52*'fnd base rates'!D$111)
+($I52*'fnd base rates'!D$112)
+($J52*'fnd base rates'!D$113)
+($K52*'fnd base rates'!D$114)
+($M52*'fnd base rates'!D$116)
+($N52*'fnd base rates'!D$117)
+($O52*'fnd base rates'!D$118)
+($P52*VLOOKUP($S52+12,rate_basefnd,4)))
*$R52</f>
        <v>34923.5</v>
      </c>
      <c r="W52" s="1">
        <f>(($D52*'fnd base rates'!E$107)
+($E52*'fnd base rates'!E$108)
+($F52*'fnd base rates'!E$109)
+($G52*'fnd base rates'!E$110)
+($H52*'fnd base rates'!E$111)
+($I52*'fnd base rates'!E$112)
+($J52*'fnd base rates'!E$113)
+($K52*'fnd base rates'!E$114)
+($M52*'fnd base rates'!E$116)
+($N52*'fnd base rates'!E$117)
+($O52*'fnd base rates'!E$118)
+($P52*VLOOKUP($S52+12,rate_basefnd,5)))
*$R52</f>
        <v>217205.760878</v>
      </c>
      <c r="X52" s="1">
        <f>(($D52*'fnd base rates'!F$107)
+($E52*'fnd base rates'!F$108)
+($F52*'fnd base rates'!F$109)
+($G52*'fnd base rates'!F$110)
+($H52*'fnd base rates'!F$111)
+($I52*'fnd base rates'!F$112)
+($J52*'fnd base rates'!F$113)
+($K52*'fnd base rates'!F$114)
+($M52*'fnd base rates'!F$116)
+($N52*'fnd base rates'!F$117)
+($O52*'fnd base rates'!F$118)
+($P52*VLOOKUP($S52+12,rate_basefnd,6)))
*$R52</f>
        <v>37093.852043999999</v>
      </c>
      <c r="Y52" s="1">
        <f>(($D52*'fnd base rates'!G$107)
+($E52*'fnd base rates'!G$108)
+($F52*'fnd base rates'!G$109)
+($G52*'fnd base rates'!G$110)
+($H52*'fnd base rates'!G$111)
+($I52*'fnd base rates'!G$112)
+($J52*'fnd base rates'!G$113)
+($K52*'fnd base rates'!G$114)
+($M52*'fnd base rates'!G$116)
+($N52*'fnd base rates'!G$117)
+($O52*'fnd base rates'!G$118)
+($P52*VLOOKUP($S52+12,rate_basefnd,7)))
*$R52</f>
        <v>8623.567837999999</v>
      </c>
      <c r="Z52" s="1">
        <f>(($D52*'fnd base rates'!H$107)
+($E52*'fnd base rates'!H$108)
+($F52*'fnd base rates'!H$109)
+($G52*'fnd base rates'!H$110)
+($H52*'fnd base rates'!H$111)
+($I52*'fnd base rates'!H$112)
+($J52*'fnd base rates'!H$113)
+($K52*'fnd base rates'!H$114)
+($M52*'fnd base rates'!H$116)
+($N52*'fnd base rates'!H$117)
+($O52*'fnd base rates'!H$118)
+($P52*VLOOKUP($S52+12,rate_basefnd,8)))</f>
        <v>29206.982819999997</v>
      </c>
      <c r="AA52" s="1">
        <f>(($D52*'fnd base rates'!I$107)
+($E52*'fnd base rates'!I$108)
+($F52*'fnd base rates'!I$109)
+($G52*'fnd base rates'!I$110)
+($H52*'fnd base rates'!I$111)
+($I52*'fnd base rates'!I$112)
+($J52*'fnd base rates'!I$113)
+($K52*'fnd base rates'!I$114)
+($M52*'fnd base rates'!I$116)
+($N52*'fnd base rates'!I$117)
+($O52*'fnd base rates'!I$118)
+($P52*VLOOKUP($S52+12,rate_basefnd,9)))
*$R52</f>
        <v>17696.96</v>
      </c>
      <c r="AB52" s="1">
        <f>(($D52*'fnd base rates'!J$107)
+($E52*'fnd base rates'!J$108)
+($F52*'fnd base rates'!J$109)
+($G52*'fnd base rates'!J$110)
+($H52*'fnd base rates'!J$111)
+($I52*'fnd base rates'!J$112)
+($J52*'fnd base rates'!J$113)
+($K52*'fnd base rates'!J$114)
+($M52*'fnd base rates'!J$116)
+($N52*'fnd base rates'!J$117)
+($O52*'fnd base rates'!J$118)
+($P52*VLOOKUP($S52+12,rate_basefnd,10)))
*$R52</f>
        <v>26969.079999999998</v>
      </c>
      <c r="AC52" s="1">
        <f>(($D52*'fnd base rates'!K$107)
+($E52*'fnd base rates'!K$108)
+($F52*'fnd base rates'!K$109)
+($G52*'fnd base rates'!K$110)
+($H52*'fnd base rates'!K$111)
+($I52*'fnd base rates'!K$112)
+($J52*'fnd base rates'!K$113)
+($K52*'fnd base rates'!K$114)
+($M52*'fnd base rates'!K$116)
+($N52*'fnd base rates'!K$117)
+($O52*'fnd base rates'!K$118)
+($P52*VLOOKUP($S52+12,rate_basefnd,11)))
*$R52</f>
        <v>46643.748461999996</v>
      </c>
      <c r="AD52" s="1">
        <f>(($D52*'fnd base rates'!L$107)
+($E52*'fnd base rates'!L$108)
+($F52*'fnd base rates'!L$109)
+($G52*'fnd base rates'!L$110)
+($H52*'fnd base rates'!L$111)
+($I52*'fnd base rates'!L$112)
+($J52*'fnd base rates'!L$113)
+($K52*'fnd base rates'!L$114)
+($M52*'fnd base rates'!L$116)
+($N52*'fnd base rates'!L$117)
+($O52*'fnd base rates'!L$118)
+($P52*VLOOKUP($S52+12,rate_basefnd,12)))</f>
        <v>60060.713052000006</v>
      </c>
      <c r="AE52" s="1">
        <f>(($D52*'fnd base rates'!M$107)
+($E52*'fnd base rates'!M$108)
+($F52*'fnd base rates'!M$109)
+($G52*'fnd base rates'!M$110)
+($H52*'fnd base rates'!M$111)
+($I52*'fnd base rates'!M$112)
+($J52*'fnd base rates'!M$113)
+($K52*'fnd base rates'!M$114)
+($M52*'fnd base rates'!M$116)
+($N52*'fnd base rates'!M$117)
+($O52*'fnd base rates'!M$118)
+($P52*VLOOKUP($S52+12,rate_basefnd,13)))</f>
        <v>0</v>
      </c>
      <c r="AF52" s="4">
        <f t="shared" si="7"/>
        <v>500831.11140000005</v>
      </c>
      <c r="AH52" s="4">
        <f t="shared" si="8"/>
        <v>413114674</v>
      </c>
      <c r="AI52" s="4" t="str">
        <f t="shared" si="9"/>
        <v>413</v>
      </c>
      <c r="AJ52" s="2" t="str">
        <f t="shared" si="10"/>
        <v>114</v>
      </c>
      <c r="AK52" s="2" t="str">
        <f t="shared" si="11"/>
        <v>674</v>
      </c>
      <c r="AL52" s="4">
        <f t="shared" si="12"/>
        <v>1</v>
      </c>
      <c r="AM52" s="4">
        <f t="shared" si="4"/>
        <v>42</v>
      </c>
      <c r="AN52" s="4">
        <f t="shared" si="13"/>
        <v>500831.11140000005</v>
      </c>
      <c r="AO52" s="4">
        <f t="shared" si="14"/>
        <v>11925</v>
      </c>
      <c r="AP52" s="4">
        <f t="shared" si="15"/>
        <v>0</v>
      </c>
      <c r="AQ52" s="4">
        <v>11925</v>
      </c>
      <c r="AW52" s="4">
        <v>11894</v>
      </c>
      <c r="AX52" s="5">
        <f t="shared" si="16"/>
        <v>31</v>
      </c>
      <c r="AY52" s="4">
        <v>11925</v>
      </c>
      <c r="AZ52" s="5"/>
      <c r="BB52" s="5">
        <f t="shared" ref="BB52" si="58">BC52-BA52</f>
        <v>0</v>
      </c>
    </row>
    <row r="53" spans="1:54" s="4" customFormat="1">
      <c r="A53" s="278">
        <v>413</v>
      </c>
      <c r="B53" s="2">
        <v>413114683</v>
      </c>
      <c r="C53" s="10" t="s">
        <v>1056</v>
      </c>
      <c r="D53" s="15">
        <f>'fnd enro'!D53</f>
        <v>0</v>
      </c>
      <c r="E53" s="15">
        <f>'fnd enro'!E53</f>
        <v>0</v>
      </c>
      <c r="F53" s="15">
        <f>'fnd enro'!F53</f>
        <v>0</v>
      </c>
      <c r="G53" s="15">
        <f>'fnd enro'!G53</f>
        <v>0</v>
      </c>
      <c r="H53" s="15">
        <f>'fnd enro'!H53</f>
        <v>0</v>
      </c>
      <c r="I53" s="15">
        <f>'fnd enro'!I53</f>
        <v>1</v>
      </c>
      <c r="J53" s="15">
        <f>'fnd enro'!J53</f>
        <v>0</v>
      </c>
      <c r="K53" s="16">
        <f>'fnd enro'!K53</f>
        <v>3.8300000000000001E-2</v>
      </c>
      <c r="L53" s="15">
        <f>'fnd enro'!L53</f>
        <v>0</v>
      </c>
      <c r="M53" s="15">
        <f>'fnd enro'!M53</f>
        <v>0</v>
      </c>
      <c r="N53" s="15">
        <f>'fnd enro'!N53</f>
        <v>0</v>
      </c>
      <c r="O53" s="15">
        <f>'fnd enro'!O53</f>
        <v>0</v>
      </c>
      <c r="P53" s="15">
        <f>'fnd enro'!P53</f>
        <v>1</v>
      </c>
      <c r="Q53" s="15">
        <f>'fnd enro'!R53</f>
        <v>1</v>
      </c>
      <c r="R53" s="16">
        <f t="shared" si="6"/>
        <v>1</v>
      </c>
      <c r="S53" s="15">
        <f>VALUE('fnd enro'!Q53)</f>
        <v>4</v>
      </c>
      <c r="T53" s="2"/>
      <c r="U53" s="1">
        <f>(($D53*'fnd base rates'!C$107)
+($E53*'fnd base rates'!C$108)
+($F53*'fnd base rates'!C$109)
+($G53*'fnd base rates'!C$110)
+($H53*'fnd base rates'!C$111)
+($I53*'fnd base rates'!C$112)
+($J53*'fnd base rates'!C$113)
+($K53*'fnd base rates'!C$114)
+($M53*'fnd base rates'!C$116)
+($N53*'fnd base rates'!C$117)
+($O53*'fnd base rates'!C$118)
+($P53*VLOOKUP($S53+12,rate_basefnd,3)))
*$R53</f>
        <v>567.69229299999995</v>
      </c>
      <c r="V53" s="1">
        <f>(($D53*'fnd base rates'!D$107)
+($E53*'fnd base rates'!D$108)
+($F53*'fnd base rates'!D$109)
+($G53*'fnd base rates'!D$110)
+($H53*'fnd base rates'!D$111)
+($I53*'fnd base rates'!D$112)
+($J53*'fnd base rates'!D$113)
+($K53*'fnd base rates'!D$114)
+($M53*'fnd base rates'!D$116)
+($N53*'fnd base rates'!D$117)
+($O53*'fnd base rates'!D$118)
+($P53*VLOOKUP($S53+12,rate_basefnd,4)))
*$R53</f>
        <v>993.54</v>
      </c>
      <c r="W53" s="1">
        <f>(($D53*'fnd base rates'!E$107)
+($E53*'fnd base rates'!E$108)
+($F53*'fnd base rates'!E$109)
+($G53*'fnd base rates'!E$110)
+($H53*'fnd base rates'!E$111)
+($I53*'fnd base rates'!E$112)
+($J53*'fnd base rates'!E$113)
+($K53*'fnd base rates'!E$114)
+($M53*'fnd base rates'!E$116)
+($N53*'fnd base rates'!E$117)
+($O53*'fnd base rates'!E$118)
+($P53*VLOOKUP($S53+12,rate_basefnd,5)))
*$R53</f>
        <v>7249.815259</v>
      </c>
      <c r="X53" s="1">
        <f>(($D53*'fnd base rates'!F$107)
+($E53*'fnd base rates'!F$108)
+($F53*'fnd base rates'!F$109)
+($G53*'fnd base rates'!F$110)
+($H53*'fnd base rates'!F$111)
+($I53*'fnd base rates'!F$112)
+($J53*'fnd base rates'!F$113)
+($K53*'fnd base rates'!F$114)
+($M53*'fnd base rates'!F$116)
+($N53*'fnd base rates'!F$117)
+($O53*'fnd base rates'!F$118)
+($P53*VLOOKUP($S53+12,rate_basefnd,6)))
*$R53</f>
        <v>846.10838200000012</v>
      </c>
      <c r="Y53" s="1">
        <f>(($D53*'fnd base rates'!G$107)
+($E53*'fnd base rates'!G$108)
+($F53*'fnd base rates'!G$109)
+($G53*'fnd base rates'!G$110)
+($H53*'fnd base rates'!G$111)
+($I53*'fnd base rates'!G$112)
+($J53*'fnd base rates'!G$113)
+($K53*'fnd base rates'!G$114)
+($M53*'fnd base rates'!G$116)
+($N53*'fnd base rates'!G$117)
+($O53*'fnd base rates'!G$118)
+($P53*VLOOKUP($S53+12,rate_basefnd,7)))
*$R53</f>
        <v>280.50613899999996</v>
      </c>
      <c r="Z53" s="1">
        <f>(($D53*'fnd base rates'!H$107)
+($E53*'fnd base rates'!H$108)
+($F53*'fnd base rates'!H$109)
+($G53*'fnd base rates'!H$110)
+($H53*'fnd base rates'!H$111)
+($I53*'fnd base rates'!H$112)
+($J53*'fnd base rates'!H$113)
+($K53*'fnd base rates'!H$114)
+($M53*'fnd base rates'!H$116)
+($N53*'fnd base rates'!H$117)
+($O53*'fnd base rates'!H$118)
+($P53*VLOOKUP($S53+12,rate_basefnd,8)))</f>
        <v>811.28720999999996</v>
      </c>
      <c r="AA53" s="1">
        <f>(($D53*'fnd base rates'!I$107)
+($E53*'fnd base rates'!I$108)
+($F53*'fnd base rates'!I$109)
+($G53*'fnd base rates'!I$110)
+($H53*'fnd base rates'!I$111)
+($I53*'fnd base rates'!I$112)
+($J53*'fnd base rates'!I$113)
+($K53*'fnd base rates'!I$114)
+($M53*'fnd base rates'!I$116)
+($N53*'fnd base rates'!I$117)
+($O53*'fnd base rates'!I$118)
+($P53*VLOOKUP($S53+12,rate_basefnd,9)))
*$R53</f>
        <v>510.94000000000005</v>
      </c>
      <c r="AB53" s="1">
        <f>(($D53*'fnd base rates'!J$107)
+($E53*'fnd base rates'!J$108)
+($F53*'fnd base rates'!J$109)
+($G53*'fnd base rates'!J$110)
+($H53*'fnd base rates'!J$111)
+($I53*'fnd base rates'!J$112)
+($J53*'fnd base rates'!J$113)
+($K53*'fnd base rates'!J$114)
+($M53*'fnd base rates'!J$116)
+($N53*'fnd base rates'!J$117)
+($O53*'fnd base rates'!J$118)
+($P53*VLOOKUP($S53+12,rate_basefnd,10)))
*$R53</f>
        <v>1085.99</v>
      </c>
      <c r="AC53" s="1">
        <f>(($D53*'fnd base rates'!K$107)
+($E53*'fnd base rates'!K$108)
+($F53*'fnd base rates'!K$109)
+($G53*'fnd base rates'!K$110)
+($H53*'fnd base rates'!K$111)
+($I53*'fnd base rates'!K$112)
+($J53*'fnd base rates'!K$113)
+($K53*'fnd base rates'!K$114)
+($M53*'fnd base rates'!K$116)
+($N53*'fnd base rates'!K$117)
+($O53*'fnd base rates'!K$118)
+($P53*VLOOKUP($S53+12,rate_basefnd,11)))
*$R53</f>
        <v>1099.5940109999999</v>
      </c>
      <c r="AD53" s="1">
        <f>(($D53*'fnd base rates'!L$107)
+($E53*'fnd base rates'!L$108)
+($F53*'fnd base rates'!L$109)
+($G53*'fnd base rates'!L$110)
+($H53*'fnd base rates'!L$111)
+($I53*'fnd base rates'!L$112)
+($J53*'fnd base rates'!L$113)
+($K53*'fnd base rates'!L$114)
+($M53*'fnd base rates'!L$116)
+($N53*'fnd base rates'!L$117)
+($O53*'fnd base rates'!L$118)
+($P53*VLOOKUP($S53+12,rate_basefnd,12)))</f>
        <v>1642.303406</v>
      </c>
      <c r="AE53" s="1">
        <f>(($D53*'fnd base rates'!M$107)
+($E53*'fnd base rates'!M$108)
+($F53*'fnd base rates'!M$109)
+($G53*'fnd base rates'!M$110)
+($H53*'fnd base rates'!M$111)
+($I53*'fnd base rates'!M$112)
+($J53*'fnd base rates'!M$113)
+($K53*'fnd base rates'!M$114)
+($M53*'fnd base rates'!M$116)
+($N53*'fnd base rates'!M$117)
+($O53*'fnd base rates'!M$118)
+($P53*VLOOKUP($S53+12,rate_basefnd,13)))</f>
        <v>0</v>
      </c>
      <c r="AF53" s="4">
        <f t="shared" si="7"/>
        <v>15087.776699999999</v>
      </c>
      <c r="AH53" s="4">
        <f t="shared" si="8"/>
        <v>413114683</v>
      </c>
      <c r="AI53" s="4" t="str">
        <f t="shared" si="9"/>
        <v>413</v>
      </c>
      <c r="AJ53" s="2" t="str">
        <f t="shared" si="10"/>
        <v>114</v>
      </c>
      <c r="AK53" s="2" t="str">
        <f t="shared" si="11"/>
        <v>683</v>
      </c>
      <c r="AL53" s="4">
        <f t="shared" si="12"/>
        <v>1</v>
      </c>
      <c r="AM53" s="4">
        <f t="shared" si="4"/>
        <v>1</v>
      </c>
      <c r="AN53" s="4">
        <f t="shared" si="13"/>
        <v>15087.776699999999</v>
      </c>
      <c r="AO53" s="4">
        <f t="shared" si="14"/>
        <v>15088</v>
      </c>
      <c r="AP53" s="4">
        <f t="shared" si="15"/>
        <v>0</v>
      </c>
      <c r="AQ53" s="4">
        <v>15088</v>
      </c>
      <c r="AW53" s="4">
        <v>15066</v>
      </c>
      <c r="AX53" s="5">
        <f t="shared" si="16"/>
        <v>22</v>
      </c>
      <c r="AY53" s="4">
        <v>15088</v>
      </c>
      <c r="AZ53" s="5"/>
      <c r="BB53" s="5">
        <f t="shared" ref="BB53" si="59">BC53-BA53</f>
        <v>0</v>
      </c>
    </row>
    <row r="54" spans="1:54" s="4" customFormat="1">
      <c r="A54" s="278">
        <v>413</v>
      </c>
      <c r="B54" s="2">
        <v>413114717</v>
      </c>
      <c r="C54" s="10" t="s">
        <v>1056</v>
      </c>
      <c r="D54" s="15">
        <f>'fnd enro'!D54</f>
        <v>0</v>
      </c>
      <c r="E54" s="15">
        <f>'fnd enro'!E54</f>
        <v>0</v>
      </c>
      <c r="F54" s="15">
        <f>'fnd enro'!F54</f>
        <v>0</v>
      </c>
      <c r="G54" s="15">
        <f>'fnd enro'!G54</f>
        <v>0</v>
      </c>
      <c r="H54" s="15">
        <f>'fnd enro'!H54</f>
        <v>12</v>
      </c>
      <c r="I54" s="15">
        <f>'fnd enro'!I54</f>
        <v>25</v>
      </c>
      <c r="J54" s="15">
        <f>'fnd enro'!J54</f>
        <v>0</v>
      </c>
      <c r="K54" s="16">
        <f>'fnd enro'!K54</f>
        <v>1.4171</v>
      </c>
      <c r="L54" s="15">
        <f>'fnd enro'!L54</f>
        <v>0</v>
      </c>
      <c r="M54" s="15">
        <f>'fnd enro'!M54</f>
        <v>0</v>
      </c>
      <c r="N54" s="15">
        <f>'fnd enro'!N54</f>
        <v>0</v>
      </c>
      <c r="O54" s="15">
        <f>'fnd enro'!O54</f>
        <v>0</v>
      </c>
      <c r="P54" s="15">
        <f>'fnd enro'!P54</f>
        <v>14</v>
      </c>
      <c r="Q54" s="15">
        <f>'fnd enro'!R54</f>
        <v>37</v>
      </c>
      <c r="R54" s="16">
        <f t="shared" si="6"/>
        <v>1</v>
      </c>
      <c r="S54" s="15">
        <f>VALUE('fnd enro'!Q54)</f>
        <v>7</v>
      </c>
      <c r="T54" s="2"/>
      <c r="U54" s="1">
        <f>(($D54*'fnd base rates'!C$107)
+($E54*'fnd base rates'!C$108)
+($F54*'fnd base rates'!C$109)
+($G54*'fnd base rates'!C$110)
+($H54*'fnd base rates'!C$111)
+($I54*'fnd base rates'!C$112)
+($J54*'fnd base rates'!C$113)
+($K54*'fnd base rates'!C$114)
+($M54*'fnd base rates'!C$116)
+($N54*'fnd base rates'!C$117)
+($O54*'fnd base rates'!C$118)
+($P54*VLOOKUP($S54+12,rate_basefnd,3)))
*$R54</f>
        <v>19844.764841</v>
      </c>
      <c r="V54" s="1">
        <f>(($D54*'fnd base rates'!D$107)
+($E54*'fnd base rates'!D$108)
+($F54*'fnd base rates'!D$109)
+($G54*'fnd base rates'!D$110)
+($H54*'fnd base rates'!D$111)
+($I54*'fnd base rates'!D$112)
+($J54*'fnd base rates'!D$113)
+($K54*'fnd base rates'!D$114)
+($M54*'fnd base rates'!D$116)
+($N54*'fnd base rates'!D$117)
+($O54*'fnd base rates'!D$118)
+($P54*VLOOKUP($S54+12,rate_basefnd,4)))
*$R54</f>
        <v>31265.149999999998</v>
      </c>
      <c r="W54" s="1">
        <f>(($D54*'fnd base rates'!E$107)
+($E54*'fnd base rates'!E$108)
+($F54*'fnd base rates'!E$109)
+($G54*'fnd base rates'!E$110)
+($H54*'fnd base rates'!E$111)
+($I54*'fnd base rates'!E$112)
+($J54*'fnd base rates'!E$113)
+($K54*'fnd base rates'!E$114)
+($M54*'fnd base rates'!E$116)
+($N54*'fnd base rates'!E$117)
+($O54*'fnd base rates'!E$118)
+($P54*VLOOKUP($S54+12,rate_basefnd,5)))
*$R54</f>
        <v>197909.71458299999</v>
      </c>
      <c r="X54" s="1">
        <f>(($D54*'fnd base rates'!F$107)
+($E54*'fnd base rates'!F$108)
+($F54*'fnd base rates'!F$109)
+($G54*'fnd base rates'!F$110)
+($H54*'fnd base rates'!F$111)
+($I54*'fnd base rates'!F$112)
+($J54*'fnd base rates'!F$113)
+($K54*'fnd base rates'!F$114)
+($M54*'fnd base rates'!F$116)
+($N54*'fnd base rates'!F$117)
+($O54*'fnd base rates'!F$118)
+($P54*VLOOKUP($S54+12,rate_basefnd,6)))
*$R54</f>
        <v>32551.850134</v>
      </c>
      <c r="Y54" s="1">
        <f>(($D54*'fnd base rates'!G$107)
+($E54*'fnd base rates'!G$108)
+($F54*'fnd base rates'!G$109)
+($G54*'fnd base rates'!G$110)
+($H54*'fnd base rates'!G$111)
+($I54*'fnd base rates'!G$112)
+($J54*'fnd base rates'!G$113)
+($K54*'fnd base rates'!G$114)
+($M54*'fnd base rates'!G$116)
+($N54*'fnd base rates'!G$117)
+($O54*'fnd base rates'!G$118)
+($P54*VLOOKUP($S54+12,rate_basefnd,7)))
*$R54</f>
        <v>7828.1171429999995</v>
      </c>
      <c r="Z54" s="1">
        <f>(($D54*'fnd base rates'!H$107)
+($E54*'fnd base rates'!H$108)
+($F54*'fnd base rates'!H$109)
+($G54*'fnd base rates'!H$110)
+($H54*'fnd base rates'!H$111)
+($I54*'fnd base rates'!H$112)
+($J54*'fnd base rates'!H$113)
+($K54*'fnd base rates'!H$114)
+($M54*'fnd base rates'!H$116)
+($N54*'fnd base rates'!H$117)
+($O54*'fnd base rates'!H$118)
+($P54*VLOOKUP($S54+12,rate_basefnd,8)))</f>
        <v>26120.246770000002</v>
      </c>
      <c r="AA54" s="1">
        <f>(($D54*'fnd base rates'!I$107)
+($E54*'fnd base rates'!I$108)
+($F54*'fnd base rates'!I$109)
+($G54*'fnd base rates'!I$110)
+($H54*'fnd base rates'!I$111)
+($I54*'fnd base rates'!I$112)
+($J54*'fnd base rates'!I$113)
+($K54*'fnd base rates'!I$114)
+($M54*'fnd base rates'!I$116)
+($N54*'fnd base rates'!I$117)
+($O54*'fnd base rates'!I$118)
+($P54*VLOOKUP($S54+12,rate_basefnd,9)))
*$R54</f>
        <v>15874.32</v>
      </c>
      <c r="AB54" s="1">
        <f>(($D54*'fnd base rates'!J$107)
+($E54*'fnd base rates'!J$108)
+($F54*'fnd base rates'!J$109)
+($G54*'fnd base rates'!J$110)
+($H54*'fnd base rates'!J$111)
+($I54*'fnd base rates'!J$112)
+($J54*'fnd base rates'!J$113)
+($K54*'fnd base rates'!J$114)
+($M54*'fnd base rates'!J$116)
+($N54*'fnd base rates'!J$117)
+($O54*'fnd base rates'!J$118)
+($P54*VLOOKUP($S54+12,rate_basefnd,10)))
*$R54</f>
        <v>25161.7</v>
      </c>
      <c r="AC54" s="1">
        <f>(($D54*'fnd base rates'!K$107)
+($E54*'fnd base rates'!K$108)
+($F54*'fnd base rates'!K$109)
+($G54*'fnd base rates'!K$110)
+($H54*'fnd base rates'!K$111)
+($I54*'fnd base rates'!K$112)
+($J54*'fnd base rates'!K$113)
+($K54*'fnd base rates'!K$114)
+($M54*'fnd base rates'!K$116)
+($N54*'fnd base rates'!K$117)
+($O54*'fnd base rates'!K$118)
+($P54*VLOOKUP($S54+12,rate_basefnd,11)))
*$R54</f>
        <v>41053.618407000002</v>
      </c>
      <c r="AD54" s="1">
        <f>(($D54*'fnd base rates'!L$107)
+($E54*'fnd base rates'!L$108)
+($F54*'fnd base rates'!L$109)
+($G54*'fnd base rates'!L$110)
+($H54*'fnd base rates'!L$111)
+($I54*'fnd base rates'!L$112)
+($J54*'fnd base rates'!L$113)
+($K54*'fnd base rates'!L$114)
+($M54*'fnd base rates'!L$116)
+($N54*'fnd base rates'!L$117)
+($O54*'fnd base rates'!L$118)
+($P54*VLOOKUP($S54+12,rate_basefnd,12)))</f>
        <v>53550.816021999999</v>
      </c>
      <c r="AE54" s="1">
        <f>(($D54*'fnd base rates'!M$107)
+($E54*'fnd base rates'!M$108)
+($F54*'fnd base rates'!M$109)
+($G54*'fnd base rates'!M$110)
+($H54*'fnd base rates'!M$111)
+($I54*'fnd base rates'!M$112)
+($J54*'fnd base rates'!M$113)
+($K54*'fnd base rates'!M$114)
+($M54*'fnd base rates'!M$116)
+($N54*'fnd base rates'!M$117)
+($O54*'fnd base rates'!M$118)
+($P54*VLOOKUP($S54+12,rate_basefnd,13)))</f>
        <v>0</v>
      </c>
      <c r="AF54" s="4">
        <f t="shared" si="7"/>
        <v>451160.29790000006</v>
      </c>
      <c r="AH54" s="4">
        <f t="shared" si="8"/>
        <v>413114717</v>
      </c>
      <c r="AI54" s="4" t="str">
        <f t="shared" si="9"/>
        <v>413</v>
      </c>
      <c r="AJ54" s="2" t="str">
        <f t="shared" si="10"/>
        <v>114</v>
      </c>
      <c r="AK54" s="2" t="str">
        <f t="shared" si="11"/>
        <v>717</v>
      </c>
      <c r="AL54" s="4">
        <f t="shared" si="12"/>
        <v>1</v>
      </c>
      <c r="AM54" s="4">
        <f t="shared" si="4"/>
        <v>37</v>
      </c>
      <c r="AN54" s="4">
        <f t="shared" si="13"/>
        <v>451160.29790000006</v>
      </c>
      <c r="AO54" s="4">
        <f t="shared" si="14"/>
        <v>12194</v>
      </c>
      <c r="AP54" s="4">
        <f t="shared" si="15"/>
        <v>0</v>
      </c>
      <c r="AQ54" s="4">
        <v>12194</v>
      </c>
      <c r="AW54" s="4">
        <v>12167</v>
      </c>
      <c r="AX54" s="5">
        <f t="shared" si="16"/>
        <v>27</v>
      </c>
      <c r="AY54" s="4">
        <v>12194</v>
      </c>
      <c r="AZ54" s="5"/>
      <c r="BB54" s="5">
        <f t="shared" ref="BB54" si="60">BC54-BA54</f>
        <v>0</v>
      </c>
    </row>
    <row r="55" spans="1:54" s="4" customFormat="1">
      <c r="A55" s="278">
        <v>413</v>
      </c>
      <c r="B55" s="2">
        <v>413114750</v>
      </c>
      <c r="C55" s="10" t="s">
        <v>1056</v>
      </c>
      <c r="D55" s="15">
        <f>'fnd enro'!D55</f>
        <v>0</v>
      </c>
      <c r="E55" s="15">
        <f>'fnd enro'!E55</f>
        <v>0</v>
      </c>
      <c r="F55" s="15">
        <f>'fnd enro'!F55</f>
        <v>0</v>
      </c>
      <c r="G55" s="15">
        <f>'fnd enro'!G55</f>
        <v>0</v>
      </c>
      <c r="H55" s="15">
        <f>'fnd enro'!H55</f>
        <v>6</v>
      </c>
      <c r="I55" s="15">
        <f>'fnd enro'!I55</f>
        <v>16</v>
      </c>
      <c r="J55" s="15">
        <f>'fnd enro'!J55</f>
        <v>0</v>
      </c>
      <c r="K55" s="16">
        <f>'fnd enro'!K55</f>
        <v>0.84260000000000002</v>
      </c>
      <c r="L55" s="15">
        <f>'fnd enro'!L55</f>
        <v>0</v>
      </c>
      <c r="M55" s="15">
        <f>'fnd enro'!M55</f>
        <v>0</v>
      </c>
      <c r="N55" s="15">
        <f>'fnd enro'!N55</f>
        <v>0</v>
      </c>
      <c r="O55" s="15">
        <f>'fnd enro'!O55</f>
        <v>0</v>
      </c>
      <c r="P55" s="15">
        <f>'fnd enro'!P55</f>
        <v>6</v>
      </c>
      <c r="Q55" s="15">
        <f>'fnd enro'!R55</f>
        <v>22</v>
      </c>
      <c r="R55" s="16">
        <f t="shared" si="6"/>
        <v>1</v>
      </c>
      <c r="S55" s="15">
        <f>VALUE('fnd enro'!Q55)</f>
        <v>6</v>
      </c>
      <c r="T55" s="2"/>
      <c r="U55" s="1">
        <f>(($D55*'fnd base rates'!C$107)
+($E55*'fnd base rates'!C$108)
+($F55*'fnd base rates'!C$109)
+($G55*'fnd base rates'!C$110)
+($H55*'fnd base rates'!C$111)
+($I55*'fnd base rates'!C$112)
+($J55*'fnd base rates'!C$113)
+($K55*'fnd base rates'!C$114)
+($M55*'fnd base rates'!C$116)
+($N55*'fnd base rates'!C$117)
+($O55*'fnd base rates'!C$118)
+($P55*VLOOKUP($S55+12,rate_basefnd,3)))
*$R55</f>
        <v>11638.850446</v>
      </c>
      <c r="V55" s="1">
        <f>(($D55*'fnd base rates'!D$107)
+($E55*'fnd base rates'!D$108)
+($F55*'fnd base rates'!D$109)
+($G55*'fnd base rates'!D$110)
+($H55*'fnd base rates'!D$111)
+($I55*'fnd base rates'!D$112)
+($J55*'fnd base rates'!D$113)
+($K55*'fnd base rates'!D$114)
+($M55*'fnd base rates'!D$116)
+($N55*'fnd base rates'!D$117)
+($O55*'fnd base rates'!D$118)
+($P55*VLOOKUP($S55+12,rate_basefnd,4)))
*$R55</f>
        <v>17828.440000000002</v>
      </c>
      <c r="W55" s="1">
        <f>(($D55*'fnd base rates'!E$107)
+($E55*'fnd base rates'!E$108)
+($F55*'fnd base rates'!E$109)
+($G55*'fnd base rates'!E$110)
+($H55*'fnd base rates'!E$111)
+($I55*'fnd base rates'!E$112)
+($J55*'fnd base rates'!E$113)
+($K55*'fnd base rates'!E$114)
+($M55*'fnd base rates'!E$116)
+($N55*'fnd base rates'!E$117)
+($O55*'fnd base rates'!E$118)
+($P55*VLOOKUP($S55+12,rate_basefnd,5)))
*$R55</f>
        <v>111818.71569799999</v>
      </c>
      <c r="X55" s="1">
        <f>(($D55*'fnd base rates'!F$107)
+($E55*'fnd base rates'!F$108)
+($F55*'fnd base rates'!F$109)
+($G55*'fnd base rates'!F$110)
+($H55*'fnd base rates'!F$111)
+($I55*'fnd base rates'!F$112)
+($J55*'fnd base rates'!F$113)
+($K55*'fnd base rates'!F$114)
+($M55*'fnd base rates'!F$116)
+($N55*'fnd base rates'!F$117)
+($O55*'fnd base rates'!F$118)
+($P55*VLOOKUP($S55+12,rate_basefnd,6)))
*$R55</f>
        <v>19237.304404000002</v>
      </c>
      <c r="Y55" s="1">
        <f>(($D55*'fnd base rates'!G$107)
+($E55*'fnd base rates'!G$108)
+($F55*'fnd base rates'!G$109)
+($G55*'fnd base rates'!G$110)
+($H55*'fnd base rates'!G$111)
+($I55*'fnd base rates'!G$112)
+($J55*'fnd base rates'!G$113)
+($K55*'fnd base rates'!G$114)
+($M55*'fnd base rates'!G$116)
+($N55*'fnd base rates'!G$117)
+($O55*'fnd base rates'!G$118)
+($P55*VLOOKUP($S55+12,rate_basefnd,7)))
*$R55</f>
        <v>4288.8150579999992</v>
      </c>
      <c r="Z55" s="1">
        <f>(($D55*'fnd base rates'!H$107)
+($E55*'fnd base rates'!H$108)
+($F55*'fnd base rates'!H$109)
+($G55*'fnd base rates'!H$110)
+($H55*'fnd base rates'!H$111)
+($I55*'fnd base rates'!H$112)
+($J55*'fnd base rates'!H$113)
+($K55*'fnd base rates'!H$114)
+($M55*'fnd base rates'!H$116)
+($N55*'fnd base rates'!H$117)
+($O55*'fnd base rates'!H$118)
+($P55*VLOOKUP($S55+12,rate_basefnd,8)))</f>
        <v>15806.55862</v>
      </c>
      <c r="AA55" s="1">
        <f>(($D55*'fnd base rates'!I$107)
+($E55*'fnd base rates'!I$108)
+($F55*'fnd base rates'!I$109)
+($G55*'fnd base rates'!I$110)
+($H55*'fnd base rates'!I$111)
+($I55*'fnd base rates'!I$112)
+($J55*'fnd base rates'!I$113)
+($K55*'fnd base rates'!I$114)
+($M55*'fnd base rates'!I$116)
+($N55*'fnd base rates'!I$117)
+($O55*'fnd base rates'!I$118)
+($P55*VLOOKUP($S55+12,rate_basefnd,9)))
*$R55</f>
        <v>9218.84</v>
      </c>
      <c r="AB55" s="1">
        <f>(($D55*'fnd base rates'!J$107)
+($E55*'fnd base rates'!J$108)
+($F55*'fnd base rates'!J$109)
+($G55*'fnd base rates'!J$110)
+($H55*'fnd base rates'!J$111)
+($I55*'fnd base rates'!J$112)
+($J55*'fnd base rates'!J$113)
+($K55*'fnd base rates'!J$114)
+($M55*'fnd base rates'!J$116)
+($N55*'fnd base rates'!J$117)
+($O55*'fnd base rates'!J$118)
+($P55*VLOOKUP($S55+12,rate_basefnd,10)))
*$R55</f>
        <v>13749.4</v>
      </c>
      <c r="AC55" s="1">
        <f>(($D55*'fnd base rates'!K$107)
+($E55*'fnd base rates'!K$108)
+($F55*'fnd base rates'!K$109)
+($G55*'fnd base rates'!K$110)
+($H55*'fnd base rates'!K$111)
+($I55*'fnd base rates'!K$112)
+($J55*'fnd base rates'!K$113)
+($K55*'fnd base rates'!K$114)
+($M55*'fnd base rates'!K$116)
+($N55*'fnd base rates'!K$117)
+($O55*'fnd base rates'!K$118)
+($P55*VLOOKUP($S55+12,rate_basefnd,11)))
*$R55</f>
        <v>24375.388242000001</v>
      </c>
      <c r="AD55" s="1">
        <f>(($D55*'fnd base rates'!L$107)
+($E55*'fnd base rates'!L$108)
+($F55*'fnd base rates'!L$109)
+($G55*'fnd base rates'!L$110)
+($H55*'fnd base rates'!L$111)
+($I55*'fnd base rates'!L$112)
+($J55*'fnd base rates'!L$113)
+($K55*'fnd base rates'!L$114)
+($M55*'fnd base rates'!L$116)
+($N55*'fnd base rates'!L$117)
+($O55*'fnd base rates'!L$118)
+($P55*VLOOKUP($S55+12,rate_basefnd,12)))</f>
        <v>30499.834932000002</v>
      </c>
      <c r="AE55" s="1">
        <f>(($D55*'fnd base rates'!M$107)
+($E55*'fnd base rates'!M$108)
+($F55*'fnd base rates'!M$109)
+($G55*'fnd base rates'!M$110)
+($H55*'fnd base rates'!M$111)
+($I55*'fnd base rates'!M$112)
+($J55*'fnd base rates'!M$113)
+($K55*'fnd base rates'!M$114)
+($M55*'fnd base rates'!M$116)
+($N55*'fnd base rates'!M$117)
+($O55*'fnd base rates'!M$118)
+($P55*VLOOKUP($S55+12,rate_basefnd,13)))</f>
        <v>0</v>
      </c>
      <c r="AF55" s="4">
        <f t="shared" si="7"/>
        <v>258462.14739999999</v>
      </c>
      <c r="AH55" s="4">
        <f t="shared" si="8"/>
        <v>413114750</v>
      </c>
      <c r="AI55" s="4" t="str">
        <f t="shared" si="9"/>
        <v>413</v>
      </c>
      <c r="AJ55" s="2" t="str">
        <f t="shared" si="10"/>
        <v>114</v>
      </c>
      <c r="AK55" s="2" t="str">
        <f t="shared" si="11"/>
        <v>750</v>
      </c>
      <c r="AL55" s="4">
        <f t="shared" si="12"/>
        <v>1</v>
      </c>
      <c r="AM55" s="4">
        <f t="shared" si="4"/>
        <v>22</v>
      </c>
      <c r="AN55" s="4">
        <f t="shared" si="13"/>
        <v>258462.14739999999</v>
      </c>
      <c r="AO55" s="4">
        <f t="shared" si="14"/>
        <v>11748</v>
      </c>
      <c r="AP55" s="4">
        <f t="shared" si="15"/>
        <v>0</v>
      </c>
      <c r="AQ55" s="4">
        <v>11748</v>
      </c>
      <c r="AW55" s="4">
        <v>11728</v>
      </c>
      <c r="AX55" s="5">
        <f t="shared" si="16"/>
        <v>20</v>
      </c>
      <c r="AY55" s="4">
        <v>11748</v>
      </c>
      <c r="AZ55" s="5"/>
      <c r="BB55" s="5">
        <f t="shared" ref="BB55" si="61">BC55-BA55</f>
        <v>0</v>
      </c>
    </row>
    <row r="56" spans="1:54" s="4" customFormat="1">
      <c r="A56" s="278">
        <v>413</v>
      </c>
      <c r="B56" s="2">
        <v>413114755</v>
      </c>
      <c r="C56" s="10" t="s">
        <v>1056</v>
      </c>
      <c r="D56" s="15">
        <f>'fnd enro'!D56</f>
        <v>0</v>
      </c>
      <c r="E56" s="15">
        <f>'fnd enro'!E56</f>
        <v>0</v>
      </c>
      <c r="F56" s="15">
        <f>'fnd enro'!F56</f>
        <v>0</v>
      </c>
      <c r="G56" s="15">
        <f>'fnd enro'!G56</f>
        <v>0</v>
      </c>
      <c r="H56" s="15">
        <f>'fnd enro'!H56</f>
        <v>1</v>
      </c>
      <c r="I56" s="15">
        <f>'fnd enro'!I56</f>
        <v>3</v>
      </c>
      <c r="J56" s="15">
        <f>'fnd enro'!J56</f>
        <v>0</v>
      </c>
      <c r="K56" s="16">
        <f>'fnd enro'!K56</f>
        <v>0.1532</v>
      </c>
      <c r="L56" s="15">
        <f>'fnd enro'!L56</f>
        <v>0</v>
      </c>
      <c r="M56" s="15">
        <f>'fnd enro'!M56</f>
        <v>0</v>
      </c>
      <c r="N56" s="15">
        <f>'fnd enro'!N56</f>
        <v>0</v>
      </c>
      <c r="O56" s="15">
        <f>'fnd enro'!O56</f>
        <v>0</v>
      </c>
      <c r="P56" s="15">
        <f>'fnd enro'!P56</f>
        <v>1</v>
      </c>
      <c r="Q56" s="15">
        <f>'fnd enro'!R56</f>
        <v>4</v>
      </c>
      <c r="R56" s="16">
        <f t="shared" si="6"/>
        <v>1</v>
      </c>
      <c r="S56" s="15">
        <f>VALUE('fnd enro'!Q56)</f>
        <v>9</v>
      </c>
      <c r="T56" s="2"/>
      <c r="U56" s="1">
        <f>(($D56*'fnd base rates'!C$107)
+($E56*'fnd base rates'!C$108)
+($F56*'fnd base rates'!C$109)
+($G56*'fnd base rates'!C$110)
+($H56*'fnd base rates'!C$111)
+($I56*'fnd base rates'!C$112)
+($J56*'fnd base rates'!C$113)
+($K56*'fnd base rates'!C$114)
+($M56*'fnd base rates'!C$116)
+($N56*'fnd base rates'!C$117)
+($O56*'fnd base rates'!C$118)
+($P56*VLOOKUP($S56+12,rate_basefnd,3)))
*$R56</f>
        <v>2117.8591719999999</v>
      </c>
      <c r="V56" s="1">
        <f>(($D56*'fnd base rates'!D$107)
+($E56*'fnd base rates'!D$108)
+($F56*'fnd base rates'!D$109)
+($G56*'fnd base rates'!D$110)
+($H56*'fnd base rates'!D$111)
+($I56*'fnd base rates'!D$112)
+($J56*'fnd base rates'!D$113)
+($K56*'fnd base rates'!D$114)
+($M56*'fnd base rates'!D$116)
+($N56*'fnd base rates'!D$117)
+($O56*'fnd base rates'!D$118)
+($P56*VLOOKUP($S56+12,rate_basefnd,4)))
*$R56</f>
        <v>3249.6</v>
      </c>
      <c r="W56" s="1">
        <f>(($D56*'fnd base rates'!E$107)
+($E56*'fnd base rates'!E$108)
+($F56*'fnd base rates'!E$109)
+($G56*'fnd base rates'!E$110)
+($H56*'fnd base rates'!E$111)
+($I56*'fnd base rates'!E$112)
+($J56*'fnd base rates'!E$113)
+($K56*'fnd base rates'!E$114)
+($M56*'fnd base rates'!E$116)
+($N56*'fnd base rates'!E$117)
+($O56*'fnd base rates'!E$118)
+($P56*VLOOKUP($S56+12,rate_basefnd,5)))
*$R56</f>
        <v>20535.781036</v>
      </c>
      <c r="X56" s="1">
        <f>(($D56*'fnd base rates'!F$107)
+($E56*'fnd base rates'!F$108)
+($F56*'fnd base rates'!F$109)
+($G56*'fnd base rates'!F$110)
+($H56*'fnd base rates'!F$111)
+($I56*'fnd base rates'!F$112)
+($J56*'fnd base rates'!F$113)
+($K56*'fnd base rates'!F$114)
+($M56*'fnd base rates'!F$116)
+($N56*'fnd base rates'!F$117)
+($O56*'fnd base rates'!F$118)
+($P56*VLOOKUP($S56+12,rate_basefnd,6)))
*$R56</f>
        <v>3488.2535280000002</v>
      </c>
      <c r="Y56" s="1">
        <f>(($D56*'fnd base rates'!G$107)
+($E56*'fnd base rates'!G$108)
+($F56*'fnd base rates'!G$109)
+($G56*'fnd base rates'!G$110)
+($H56*'fnd base rates'!G$111)
+($I56*'fnd base rates'!G$112)
+($J56*'fnd base rates'!G$113)
+($K56*'fnd base rates'!G$114)
+($M56*'fnd base rates'!G$116)
+($N56*'fnd base rates'!G$117)
+($O56*'fnd base rates'!G$118)
+($P56*VLOOKUP($S56+12,rate_basefnd,7)))
*$R56</f>
        <v>783.2145559999999</v>
      </c>
      <c r="Z56" s="1">
        <f>(($D56*'fnd base rates'!H$107)
+($E56*'fnd base rates'!H$108)
+($F56*'fnd base rates'!H$109)
+($G56*'fnd base rates'!H$110)
+($H56*'fnd base rates'!H$111)
+($I56*'fnd base rates'!H$112)
+($J56*'fnd base rates'!H$113)
+($K56*'fnd base rates'!H$114)
+($M56*'fnd base rates'!H$116)
+($N56*'fnd base rates'!H$117)
+($O56*'fnd base rates'!H$118)
+($P56*VLOOKUP($S56+12,rate_basefnd,8)))</f>
        <v>2901.0088399999995</v>
      </c>
      <c r="AA56" s="1">
        <f>(($D56*'fnd base rates'!I$107)
+($E56*'fnd base rates'!I$108)
+($F56*'fnd base rates'!I$109)
+($G56*'fnd base rates'!I$110)
+($H56*'fnd base rates'!I$111)
+($I56*'fnd base rates'!I$112)
+($J56*'fnd base rates'!I$113)
+($K56*'fnd base rates'!I$114)
+($M56*'fnd base rates'!I$116)
+($N56*'fnd base rates'!I$117)
+($O56*'fnd base rates'!I$118)
+($P56*VLOOKUP($S56+12,rate_basefnd,9)))
*$R56</f>
        <v>1685.8400000000001</v>
      </c>
      <c r="AB56" s="1">
        <f>(($D56*'fnd base rates'!J$107)
+($E56*'fnd base rates'!J$108)
+($F56*'fnd base rates'!J$109)
+($G56*'fnd base rates'!J$110)
+($H56*'fnd base rates'!J$111)
+($I56*'fnd base rates'!J$112)
+($J56*'fnd base rates'!J$113)
+($K56*'fnd base rates'!J$114)
+($M56*'fnd base rates'!J$116)
+($N56*'fnd base rates'!J$117)
+($O56*'fnd base rates'!J$118)
+($P56*VLOOKUP($S56+12,rate_basefnd,10)))
*$R56</f>
        <v>2544.7199999999998</v>
      </c>
      <c r="AC56" s="1">
        <f>(($D56*'fnd base rates'!K$107)
+($E56*'fnd base rates'!K$108)
+($F56*'fnd base rates'!K$109)
+($G56*'fnd base rates'!K$110)
+($H56*'fnd base rates'!K$111)
+($I56*'fnd base rates'!K$112)
+($J56*'fnd base rates'!K$113)
+($K56*'fnd base rates'!K$114)
+($M56*'fnd base rates'!K$116)
+($N56*'fnd base rates'!K$117)
+($O56*'fnd base rates'!K$118)
+($P56*VLOOKUP($S56+12,rate_basefnd,11)))
*$R56</f>
        <v>4429.0960439999999</v>
      </c>
      <c r="AD56" s="1">
        <f>(($D56*'fnd base rates'!L$107)
+($E56*'fnd base rates'!L$108)
+($F56*'fnd base rates'!L$109)
+($G56*'fnd base rates'!L$110)
+($H56*'fnd base rates'!L$111)
+($I56*'fnd base rates'!L$112)
+($J56*'fnd base rates'!L$113)
+($K56*'fnd base rates'!L$114)
+($M56*'fnd base rates'!L$116)
+($N56*'fnd base rates'!L$117)
+($O56*'fnd base rates'!L$118)
+($P56*VLOOKUP($S56+12,rate_basefnd,12)))</f>
        <v>5547.0636240000003</v>
      </c>
      <c r="AE56" s="1">
        <f>(($D56*'fnd base rates'!M$107)
+($E56*'fnd base rates'!M$108)
+($F56*'fnd base rates'!M$109)
+($G56*'fnd base rates'!M$110)
+($H56*'fnd base rates'!M$111)
+($I56*'fnd base rates'!M$112)
+($J56*'fnd base rates'!M$113)
+($K56*'fnd base rates'!M$114)
+($M56*'fnd base rates'!M$116)
+($N56*'fnd base rates'!M$117)
+($O56*'fnd base rates'!M$118)
+($P56*VLOOKUP($S56+12,rate_basefnd,13)))</f>
        <v>0</v>
      </c>
      <c r="AF56" s="4">
        <f t="shared" si="7"/>
        <v>47282.436800000003</v>
      </c>
      <c r="AH56" s="4">
        <f t="shared" si="8"/>
        <v>413114755</v>
      </c>
      <c r="AI56" s="4" t="str">
        <f t="shared" si="9"/>
        <v>413</v>
      </c>
      <c r="AJ56" s="2" t="str">
        <f t="shared" si="10"/>
        <v>114</v>
      </c>
      <c r="AK56" s="2" t="str">
        <f t="shared" si="11"/>
        <v>755</v>
      </c>
      <c r="AL56" s="4">
        <f t="shared" si="12"/>
        <v>1</v>
      </c>
      <c r="AM56" s="4">
        <f t="shared" si="4"/>
        <v>4</v>
      </c>
      <c r="AN56" s="4">
        <f t="shared" si="13"/>
        <v>47282.436800000003</v>
      </c>
      <c r="AO56" s="4">
        <f t="shared" si="14"/>
        <v>11821</v>
      </c>
      <c r="AP56" s="4">
        <f t="shared" si="15"/>
        <v>0</v>
      </c>
      <c r="AQ56" s="4">
        <v>11821</v>
      </c>
      <c r="AW56" s="4">
        <v>11793</v>
      </c>
      <c r="AX56" s="5">
        <f t="shared" si="16"/>
        <v>28</v>
      </c>
      <c r="AY56" s="4">
        <v>11821</v>
      </c>
      <c r="AZ56" s="5"/>
      <c r="BB56" s="5">
        <f t="shared" ref="BB56" si="62">BC56-BA56</f>
        <v>0</v>
      </c>
    </row>
    <row r="57" spans="1:54" s="4" customFormat="1">
      <c r="A57" s="278">
        <v>414</v>
      </c>
      <c r="B57" s="2">
        <v>414603063</v>
      </c>
      <c r="C57" s="10" t="s">
        <v>1057</v>
      </c>
      <c r="D57" s="15">
        <f>'fnd enro'!D57</f>
        <v>0</v>
      </c>
      <c r="E57" s="15">
        <f>'fnd enro'!E57</f>
        <v>0</v>
      </c>
      <c r="F57" s="15">
        <f>'fnd enro'!F57</f>
        <v>0</v>
      </c>
      <c r="G57" s="15">
        <f>'fnd enro'!G57</f>
        <v>0</v>
      </c>
      <c r="H57" s="15">
        <f>'fnd enro'!H57</f>
        <v>3</v>
      </c>
      <c r="I57" s="15">
        <f>'fnd enro'!I57</f>
        <v>0</v>
      </c>
      <c r="J57" s="15">
        <f>'fnd enro'!J57</f>
        <v>0</v>
      </c>
      <c r="K57" s="16">
        <f>'fnd enro'!K57</f>
        <v>0.1149</v>
      </c>
      <c r="L57" s="15">
        <f>'fnd enro'!L57</f>
        <v>0</v>
      </c>
      <c r="M57" s="15">
        <f>'fnd enro'!M57</f>
        <v>0</v>
      </c>
      <c r="N57" s="15">
        <f>'fnd enro'!N57</f>
        <v>0</v>
      </c>
      <c r="O57" s="15">
        <f>'fnd enro'!O57</f>
        <v>0</v>
      </c>
      <c r="P57" s="15">
        <f>'fnd enro'!P57</f>
        <v>2</v>
      </c>
      <c r="Q57" s="15">
        <f>'fnd enro'!R57</f>
        <v>3</v>
      </c>
      <c r="R57" s="16">
        <f t="shared" si="6"/>
        <v>1</v>
      </c>
      <c r="S57" s="15">
        <f>VALUE('fnd enro'!Q57)</f>
        <v>7</v>
      </c>
      <c r="T57" s="2"/>
      <c r="U57" s="1">
        <f>(($D57*'fnd base rates'!C$107)
+($E57*'fnd base rates'!C$108)
+($F57*'fnd base rates'!C$109)
+($G57*'fnd base rates'!C$110)
+($H57*'fnd base rates'!C$111)
+($I57*'fnd base rates'!C$112)
+($J57*'fnd base rates'!C$113)
+($K57*'fnd base rates'!C$114)
+($M57*'fnd base rates'!C$116)
+($N57*'fnd base rates'!C$117)
+($O57*'fnd base rates'!C$118)
+($P57*VLOOKUP($S57+12,rate_basefnd,3)))
*$R57</f>
        <v>1663.4868790000003</v>
      </c>
      <c r="V57" s="1">
        <f>(($D57*'fnd base rates'!D$107)
+($E57*'fnd base rates'!D$108)
+($F57*'fnd base rates'!D$109)
+($G57*'fnd base rates'!D$110)
+($H57*'fnd base rates'!D$111)
+($I57*'fnd base rates'!D$112)
+($J57*'fnd base rates'!D$113)
+($K57*'fnd base rates'!D$114)
+($M57*'fnd base rates'!D$116)
+($N57*'fnd base rates'!D$117)
+($O57*'fnd base rates'!D$118)
+($P57*VLOOKUP($S57+12,rate_basefnd,4)))
*$R57</f>
        <v>2793.0099999999998</v>
      </c>
      <c r="W57" s="1">
        <f>(($D57*'fnd base rates'!E$107)
+($E57*'fnd base rates'!E$108)
+($F57*'fnd base rates'!E$109)
+($G57*'fnd base rates'!E$110)
+($H57*'fnd base rates'!E$111)
+($I57*'fnd base rates'!E$112)
+($J57*'fnd base rates'!E$113)
+($K57*'fnd base rates'!E$114)
+($M57*'fnd base rates'!E$116)
+($N57*'fnd base rates'!E$117)
+($O57*'fnd base rates'!E$118)
+($P57*VLOOKUP($S57+12,rate_basefnd,5)))
*$R57</f>
        <v>15747.385777</v>
      </c>
      <c r="X57" s="1">
        <f>(($D57*'fnd base rates'!F$107)
+($E57*'fnd base rates'!F$108)
+($F57*'fnd base rates'!F$109)
+($G57*'fnd base rates'!F$110)
+($H57*'fnd base rates'!F$111)
+($I57*'fnd base rates'!F$112)
+($J57*'fnd base rates'!F$113)
+($K57*'fnd base rates'!F$114)
+($M57*'fnd base rates'!F$116)
+($N57*'fnd base rates'!F$117)
+($O57*'fnd base rates'!F$118)
+($P57*VLOOKUP($S57+12,rate_basefnd,6)))
*$R57</f>
        <v>2849.7851460000002</v>
      </c>
      <c r="Y57" s="1">
        <f>(($D57*'fnd base rates'!G$107)
+($E57*'fnd base rates'!G$108)
+($F57*'fnd base rates'!G$109)
+($G57*'fnd base rates'!G$110)
+($H57*'fnd base rates'!G$111)
+($I57*'fnd base rates'!G$112)
+($J57*'fnd base rates'!G$113)
+($K57*'fnd base rates'!G$114)
+($M57*'fnd base rates'!G$116)
+($N57*'fnd base rates'!G$117)
+($O57*'fnd base rates'!G$118)
+($P57*VLOOKUP($S57+12,rate_basefnd,7)))
*$R57</f>
        <v>765.75841700000001</v>
      </c>
      <c r="Z57" s="1">
        <f>(($D57*'fnd base rates'!H$107)
+($E57*'fnd base rates'!H$108)
+($F57*'fnd base rates'!H$109)
+($G57*'fnd base rates'!H$110)
+($H57*'fnd base rates'!H$111)
+($I57*'fnd base rates'!H$112)
+($J57*'fnd base rates'!H$113)
+($K57*'fnd base rates'!H$114)
+($M57*'fnd base rates'!H$116)
+($N57*'fnd base rates'!H$117)
+($O57*'fnd base rates'!H$118)
+($P57*VLOOKUP($S57+12,rate_basefnd,8)))</f>
        <v>1545.6516300000001</v>
      </c>
      <c r="AA57" s="1">
        <f>(($D57*'fnd base rates'!I$107)
+($E57*'fnd base rates'!I$108)
+($F57*'fnd base rates'!I$109)
+($G57*'fnd base rates'!I$110)
+($H57*'fnd base rates'!I$111)
+($I57*'fnd base rates'!I$112)
+($J57*'fnd base rates'!I$113)
+($K57*'fnd base rates'!I$114)
+($M57*'fnd base rates'!I$116)
+($N57*'fnd base rates'!I$117)
+($O57*'fnd base rates'!I$118)
+($P57*VLOOKUP($S57+12,rate_basefnd,9)))
*$R57</f>
        <v>1244.2</v>
      </c>
      <c r="AB57" s="1">
        <f>(($D57*'fnd base rates'!J$107)
+($E57*'fnd base rates'!J$108)
+($F57*'fnd base rates'!J$109)
+($G57*'fnd base rates'!J$110)
+($H57*'fnd base rates'!J$111)
+($I57*'fnd base rates'!J$112)
+($J57*'fnd base rates'!J$113)
+($K57*'fnd base rates'!J$114)
+($M57*'fnd base rates'!J$116)
+($N57*'fnd base rates'!J$117)
+($O57*'fnd base rates'!J$118)
+($P57*VLOOKUP($S57+12,rate_basefnd,10)))
*$R57</f>
        <v>1939.8</v>
      </c>
      <c r="AC57" s="1">
        <f>(($D57*'fnd base rates'!K$107)
+($E57*'fnd base rates'!K$108)
+($F57*'fnd base rates'!K$109)
+($G57*'fnd base rates'!K$110)
+($H57*'fnd base rates'!K$111)
+($I57*'fnd base rates'!K$112)
+($J57*'fnd base rates'!K$113)
+($K57*'fnd base rates'!K$114)
+($M57*'fnd base rates'!K$116)
+($N57*'fnd base rates'!K$117)
+($O57*'fnd base rates'!K$118)
+($P57*VLOOKUP($S57+12,rate_basefnd,11)))
*$R57</f>
        <v>3390.9420330000003</v>
      </c>
      <c r="AD57" s="1">
        <f>(($D57*'fnd base rates'!L$107)
+($E57*'fnd base rates'!L$108)
+($F57*'fnd base rates'!L$109)
+($G57*'fnd base rates'!L$110)
+($H57*'fnd base rates'!L$111)
+($I57*'fnd base rates'!L$112)
+($J57*'fnd base rates'!L$113)
+($K57*'fnd base rates'!L$114)
+($M57*'fnd base rates'!L$116)
+($N57*'fnd base rates'!L$117)
+($O57*'fnd base rates'!L$118)
+($P57*VLOOKUP($S57+12,rate_basefnd,12)))</f>
        <v>4996.6702180000011</v>
      </c>
      <c r="AE57" s="1">
        <f>(($D57*'fnd base rates'!M$107)
+($E57*'fnd base rates'!M$108)
+($F57*'fnd base rates'!M$109)
+($G57*'fnd base rates'!M$110)
+($H57*'fnd base rates'!M$111)
+($I57*'fnd base rates'!M$112)
+($J57*'fnd base rates'!M$113)
+($K57*'fnd base rates'!M$114)
+($M57*'fnd base rates'!M$116)
+($N57*'fnd base rates'!M$117)
+($O57*'fnd base rates'!M$118)
+($P57*VLOOKUP($S57+12,rate_basefnd,13)))</f>
        <v>0</v>
      </c>
      <c r="AF57" s="4">
        <f t="shared" si="7"/>
        <v>36936.690100000007</v>
      </c>
      <c r="AH57" s="4">
        <f t="shared" si="8"/>
        <v>414603063</v>
      </c>
      <c r="AI57" s="4" t="str">
        <f t="shared" si="9"/>
        <v>414</v>
      </c>
      <c r="AJ57" s="2" t="str">
        <f t="shared" si="10"/>
        <v>603</v>
      </c>
      <c r="AK57" s="2" t="str">
        <f t="shared" si="11"/>
        <v>063</v>
      </c>
      <c r="AL57" s="4">
        <f t="shared" si="12"/>
        <v>1</v>
      </c>
      <c r="AM57" s="4">
        <f t="shared" si="4"/>
        <v>3</v>
      </c>
      <c r="AN57" s="4">
        <f t="shared" si="13"/>
        <v>36936.690100000007</v>
      </c>
      <c r="AO57" s="4">
        <f t="shared" si="14"/>
        <v>12312</v>
      </c>
      <c r="AP57" s="4">
        <f t="shared" si="15"/>
        <v>0</v>
      </c>
      <c r="AQ57" s="4">
        <v>12312</v>
      </c>
      <c r="AW57" s="4">
        <v>12275</v>
      </c>
      <c r="AX57" s="5">
        <f t="shared" si="16"/>
        <v>37</v>
      </c>
      <c r="AY57" s="4">
        <v>12312</v>
      </c>
      <c r="AZ57" s="5"/>
      <c r="BB57" s="5">
        <f t="shared" ref="BB57" si="63">BC57-BA57</f>
        <v>0</v>
      </c>
    </row>
    <row r="58" spans="1:54" s="4" customFormat="1">
      <c r="A58" s="278">
        <v>414</v>
      </c>
      <c r="B58" s="2">
        <v>414603098</v>
      </c>
      <c r="C58" s="10" t="s">
        <v>1057</v>
      </c>
      <c r="D58" s="15">
        <f>'fnd enro'!D58</f>
        <v>0</v>
      </c>
      <c r="E58" s="15">
        <f>'fnd enro'!E58</f>
        <v>0</v>
      </c>
      <c r="F58" s="15">
        <f>'fnd enro'!F58</f>
        <v>0</v>
      </c>
      <c r="G58" s="15">
        <f>'fnd enro'!G58</f>
        <v>0</v>
      </c>
      <c r="H58" s="15">
        <f>'fnd enro'!H58</f>
        <v>0</v>
      </c>
      <c r="I58" s="15">
        <f>'fnd enro'!I58</f>
        <v>1</v>
      </c>
      <c r="J58" s="15">
        <f>'fnd enro'!J58</f>
        <v>0</v>
      </c>
      <c r="K58" s="16">
        <f>'fnd enro'!K58</f>
        <v>3.8300000000000001E-2</v>
      </c>
      <c r="L58" s="15">
        <f>'fnd enro'!L58</f>
        <v>0</v>
      </c>
      <c r="M58" s="15">
        <f>'fnd enro'!M58</f>
        <v>0</v>
      </c>
      <c r="N58" s="15">
        <f>'fnd enro'!N58</f>
        <v>0</v>
      </c>
      <c r="O58" s="15">
        <f>'fnd enro'!O58</f>
        <v>0</v>
      </c>
      <c r="P58" s="15">
        <f>'fnd enro'!P58</f>
        <v>0</v>
      </c>
      <c r="Q58" s="15">
        <f>'fnd enro'!R58</f>
        <v>1</v>
      </c>
      <c r="R58" s="16">
        <f t="shared" si="6"/>
        <v>1</v>
      </c>
      <c r="S58" s="15">
        <f>VALUE('fnd enro'!Q58)</f>
        <v>6</v>
      </c>
      <c r="T58" s="2"/>
      <c r="U58" s="1">
        <f>(($D58*'fnd base rates'!C$107)
+($E58*'fnd base rates'!C$108)
+($F58*'fnd base rates'!C$109)
+($G58*'fnd base rates'!C$110)
+($H58*'fnd base rates'!C$111)
+($I58*'fnd base rates'!C$112)
+($J58*'fnd base rates'!C$113)
+($K58*'fnd base rates'!C$114)
+($M58*'fnd base rates'!C$116)
+($N58*'fnd base rates'!C$117)
+($O58*'fnd base rates'!C$118)
+($P58*VLOOKUP($S58+12,rate_basefnd,3)))
*$R58</f>
        <v>512.52229299999999</v>
      </c>
      <c r="V58" s="1">
        <f>(($D58*'fnd base rates'!D$107)
+($E58*'fnd base rates'!D$108)
+($F58*'fnd base rates'!D$109)
+($G58*'fnd base rates'!D$110)
+($H58*'fnd base rates'!D$111)
+($I58*'fnd base rates'!D$112)
+($J58*'fnd base rates'!D$113)
+($K58*'fnd base rates'!D$114)
+($M58*'fnd base rates'!D$116)
+($N58*'fnd base rates'!D$117)
+($O58*'fnd base rates'!D$118)
+($P58*VLOOKUP($S58+12,rate_basefnd,4)))
*$R58</f>
        <v>732.13</v>
      </c>
      <c r="W58" s="1">
        <f>(($D58*'fnd base rates'!E$107)
+($E58*'fnd base rates'!E$108)
+($F58*'fnd base rates'!E$109)
+($G58*'fnd base rates'!E$110)
+($H58*'fnd base rates'!E$111)
+($I58*'fnd base rates'!E$112)
+($J58*'fnd base rates'!E$113)
+($K58*'fnd base rates'!E$114)
+($M58*'fnd base rates'!E$116)
+($N58*'fnd base rates'!E$117)
+($O58*'fnd base rates'!E$118)
+($P58*VLOOKUP($S58+12,rate_basefnd,5)))
*$R58</f>
        <v>4697.9052590000001</v>
      </c>
      <c r="X58" s="1">
        <f>(($D58*'fnd base rates'!F$107)
+($E58*'fnd base rates'!F$108)
+($F58*'fnd base rates'!F$109)
+($G58*'fnd base rates'!F$110)
+($H58*'fnd base rates'!F$111)
+($I58*'fnd base rates'!F$112)
+($J58*'fnd base rates'!F$113)
+($K58*'fnd base rates'!F$114)
+($M58*'fnd base rates'!F$116)
+($N58*'fnd base rates'!F$117)
+($O58*'fnd base rates'!F$118)
+($P58*VLOOKUP($S58+12,rate_basefnd,6)))
*$R58</f>
        <v>846.10838200000012</v>
      </c>
      <c r="Y58" s="1">
        <f>(($D58*'fnd base rates'!G$107)
+($E58*'fnd base rates'!G$108)
+($F58*'fnd base rates'!G$109)
+($G58*'fnd base rates'!G$110)
+($H58*'fnd base rates'!G$111)
+($I58*'fnd base rates'!G$112)
+($J58*'fnd base rates'!G$113)
+($K58*'fnd base rates'!G$114)
+($M58*'fnd base rates'!G$116)
+($N58*'fnd base rates'!G$117)
+($O58*'fnd base rates'!G$118)
+($P58*VLOOKUP($S58+12,rate_basefnd,7)))
*$R58</f>
        <v>156.69613899999999</v>
      </c>
      <c r="Z58" s="1">
        <f>(($D58*'fnd base rates'!H$107)
+($E58*'fnd base rates'!H$108)
+($F58*'fnd base rates'!H$109)
+($G58*'fnd base rates'!H$110)
+($H58*'fnd base rates'!H$111)
+($I58*'fnd base rates'!H$112)
+($J58*'fnd base rates'!H$113)
+($K58*'fnd base rates'!H$114)
+($M58*'fnd base rates'!H$116)
+($N58*'fnd base rates'!H$117)
+($O58*'fnd base rates'!H$118)
+($P58*VLOOKUP($S58+12,rate_basefnd,8)))</f>
        <v>792.30720999999994</v>
      </c>
      <c r="AA58" s="1">
        <f>(($D58*'fnd base rates'!I$107)
+($E58*'fnd base rates'!I$108)
+($F58*'fnd base rates'!I$109)
+($G58*'fnd base rates'!I$110)
+($H58*'fnd base rates'!I$111)
+($I58*'fnd base rates'!I$112)
+($J58*'fnd base rates'!I$113)
+($K58*'fnd base rates'!I$114)
+($M58*'fnd base rates'!I$116)
+($N58*'fnd base rates'!I$117)
+($O58*'fnd base rates'!I$118)
+($P58*VLOOKUP($S58+12,rate_basefnd,9)))
*$R58</f>
        <v>407.6</v>
      </c>
      <c r="AB58" s="1">
        <f>(($D58*'fnd base rates'!J$107)
+($E58*'fnd base rates'!J$108)
+($F58*'fnd base rates'!J$109)
+($G58*'fnd base rates'!J$110)
+($H58*'fnd base rates'!J$111)
+($I58*'fnd base rates'!J$112)
+($J58*'fnd base rates'!J$113)
+($K58*'fnd base rates'!J$114)
+($M58*'fnd base rates'!J$116)
+($N58*'fnd base rates'!J$117)
+($O58*'fnd base rates'!J$118)
+($P58*VLOOKUP($S58+12,rate_basefnd,10)))
*$R58</f>
        <v>549.04</v>
      </c>
      <c r="AC58" s="1">
        <f>(($D58*'fnd base rates'!K$107)
+($E58*'fnd base rates'!K$108)
+($F58*'fnd base rates'!K$109)
+($G58*'fnd base rates'!K$110)
+($H58*'fnd base rates'!K$111)
+($I58*'fnd base rates'!K$112)
+($J58*'fnd base rates'!K$113)
+($K58*'fnd base rates'!K$114)
+($M58*'fnd base rates'!K$116)
+($N58*'fnd base rates'!K$117)
+($O58*'fnd base rates'!K$118)
+($P58*VLOOKUP($S58+12,rate_basefnd,11)))
*$R58</f>
        <v>1099.5940109999999</v>
      </c>
      <c r="AD58" s="1">
        <f>(($D58*'fnd base rates'!L$107)
+($E58*'fnd base rates'!L$108)
+($F58*'fnd base rates'!L$109)
+($G58*'fnd base rates'!L$110)
+($H58*'fnd base rates'!L$111)
+($I58*'fnd base rates'!L$112)
+($J58*'fnd base rates'!L$113)
+($K58*'fnd base rates'!L$114)
+($M58*'fnd base rates'!L$116)
+($N58*'fnd base rates'!L$117)
+($O58*'fnd base rates'!L$118)
+($P58*VLOOKUP($S58+12,rate_basefnd,12)))</f>
        <v>1229.513406</v>
      </c>
      <c r="AE58" s="1">
        <f>(($D58*'fnd base rates'!M$107)
+($E58*'fnd base rates'!M$108)
+($F58*'fnd base rates'!M$109)
+($G58*'fnd base rates'!M$110)
+($H58*'fnd base rates'!M$111)
+($I58*'fnd base rates'!M$112)
+($J58*'fnd base rates'!M$113)
+($K58*'fnd base rates'!M$114)
+($M58*'fnd base rates'!M$116)
+($N58*'fnd base rates'!M$117)
+($O58*'fnd base rates'!M$118)
+($P58*VLOOKUP($S58+12,rate_basefnd,13)))</f>
        <v>0</v>
      </c>
      <c r="AF58" s="4">
        <f t="shared" si="7"/>
        <v>11023.4167</v>
      </c>
      <c r="AH58" s="4">
        <f t="shared" si="8"/>
        <v>414603098</v>
      </c>
      <c r="AI58" s="4" t="str">
        <f t="shared" si="9"/>
        <v>414</v>
      </c>
      <c r="AJ58" s="2" t="str">
        <f t="shared" si="10"/>
        <v>603</v>
      </c>
      <c r="AK58" s="2" t="str">
        <f t="shared" si="11"/>
        <v>098</v>
      </c>
      <c r="AL58" s="4">
        <f t="shared" si="12"/>
        <v>1</v>
      </c>
      <c r="AM58" s="4">
        <f t="shared" si="4"/>
        <v>1</v>
      </c>
      <c r="AN58" s="4">
        <f t="shared" si="13"/>
        <v>11023.4167</v>
      </c>
      <c r="AO58" s="4">
        <f t="shared" si="14"/>
        <v>11023</v>
      </c>
      <c r="AP58" s="4">
        <f t="shared" si="15"/>
        <v>0</v>
      </c>
      <c r="AQ58" s="4">
        <v>11023</v>
      </c>
      <c r="AW58" s="4">
        <v>11009</v>
      </c>
      <c r="AX58" s="5">
        <f t="shared" si="16"/>
        <v>14</v>
      </c>
      <c r="AY58" s="4">
        <v>11023</v>
      </c>
      <c r="AZ58" s="5"/>
      <c r="BB58" s="5">
        <f t="shared" ref="BB58" si="64">BC58-BA58</f>
        <v>0</v>
      </c>
    </row>
    <row r="59" spans="1:54" s="4" customFormat="1">
      <c r="A59" s="278">
        <v>414</v>
      </c>
      <c r="B59" s="2">
        <v>414603152</v>
      </c>
      <c r="C59" s="10" t="s">
        <v>1057</v>
      </c>
      <c r="D59" s="15">
        <f>'fnd enro'!D59</f>
        <v>0</v>
      </c>
      <c r="E59" s="15">
        <f>'fnd enro'!E59</f>
        <v>0</v>
      </c>
      <c r="F59" s="15">
        <f>'fnd enro'!F59</f>
        <v>0</v>
      </c>
      <c r="G59" s="15">
        <f>'fnd enro'!G59</f>
        <v>0</v>
      </c>
      <c r="H59" s="15">
        <f>'fnd enro'!H59</f>
        <v>2</v>
      </c>
      <c r="I59" s="15">
        <f>'fnd enro'!I59</f>
        <v>0</v>
      </c>
      <c r="J59" s="15">
        <f>'fnd enro'!J59</f>
        <v>0</v>
      </c>
      <c r="K59" s="16">
        <f>'fnd enro'!K59</f>
        <v>7.6600000000000001E-2</v>
      </c>
      <c r="L59" s="15">
        <f>'fnd enro'!L59</f>
        <v>0</v>
      </c>
      <c r="M59" s="15">
        <f>'fnd enro'!M59</f>
        <v>0</v>
      </c>
      <c r="N59" s="15">
        <f>'fnd enro'!N59</f>
        <v>0</v>
      </c>
      <c r="O59" s="15">
        <f>'fnd enro'!O59</f>
        <v>0</v>
      </c>
      <c r="P59" s="15">
        <f>'fnd enro'!P59</f>
        <v>2</v>
      </c>
      <c r="Q59" s="15">
        <f>'fnd enro'!R59</f>
        <v>2</v>
      </c>
      <c r="R59" s="16">
        <f t="shared" si="6"/>
        <v>1</v>
      </c>
      <c r="S59" s="15">
        <f>VALUE('fnd enro'!Q59)</f>
        <v>4</v>
      </c>
      <c r="T59" s="2"/>
      <c r="U59" s="1">
        <f>(($D59*'fnd base rates'!C$107)
+($E59*'fnd base rates'!C$108)
+($F59*'fnd base rates'!C$109)
+($G59*'fnd base rates'!C$110)
+($H59*'fnd base rates'!C$111)
+($I59*'fnd base rates'!C$112)
+($J59*'fnd base rates'!C$113)
+($K59*'fnd base rates'!C$114)
+($M59*'fnd base rates'!C$116)
+($N59*'fnd base rates'!C$117)
+($O59*'fnd base rates'!C$118)
+($P59*VLOOKUP($S59+12,rate_basefnd,3)))
*$R59</f>
        <v>1135.3845859999999</v>
      </c>
      <c r="V59" s="1">
        <f>(($D59*'fnd base rates'!D$107)
+($E59*'fnd base rates'!D$108)
+($F59*'fnd base rates'!D$109)
+($G59*'fnd base rates'!D$110)
+($H59*'fnd base rates'!D$111)
+($I59*'fnd base rates'!D$112)
+($J59*'fnd base rates'!D$113)
+($K59*'fnd base rates'!D$114)
+($M59*'fnd base rates'!D$116)
+($N59*'fnd base rates'!D$117)
+($O59*'fnd base rates'!D$118)
+($P59*VLOOKUP($S59+12,rate_basefnd,4)))
*$R59</f>
        <v>1987.08</v>
      </c>
      <c r="W59" s="1">
        <f>(($D59*'fnd base rates'!E$107)
+($E59*'fnd base rates'!E$108)
+($F59*'fnd base rates'!E$109)
+($G59*'fnd base rates'!E$110)
+($H59*'fnd base rates'!E$111)
+($I59*'fnd base rates'!E$112)
+($J59*'fnd base rates'!E$113)
+($K59*'fnd base rates'!E$114)
+($M59*'fnd base rates'!E$116)
+($N59*'fnd base rates'!E$117)
+($O59*'fnd base rates'!E$118)
+($P59*VLOOKUP($S59+12,rate_basefnd,5)))
*$R59</f>
        <v>11719.290518</v>
      </c>
      <c r="X59" s="1">
        <f>(($D59*'fnd base rates'!F$107)
+($E59*'fnd base rates'!F$108)
+($F59*'fnd base rates'!F$109)
+($G59*'fnd base rates'!F$110)
+($H59*'fnd base rates'!F$111)
+($I59*'fnd base rates'!F$112)
+($J59*'fnd base rates'!F$113)
+($K59*'fnd base rates'!F$114)
+($M59*'fnd base rates'!F$116)
+($N59*'fnd base rates'!F$117)
+($O59*'fnd base rates'!F$118)
+($P59*VLOOKUP($S59+12,rate_basefnd,6)))
*$R59</f>
        <v>1899.8567640000001</v>
      </c>
      <c r="Y59" s="1">
        <f>(($D59*'fnd base rates'!G$107)
+($E59*'fnd base rates'!G$108)
+($F59*'fnd base rates'!G$109)
+($G59*'fnd base rates'!G$110)
+($H59*'fnd base rates'!G$111)
+($I59*'fnd base rates'!G$112)
+($J59*'fnd base rates'!G$113)
+($K59*'fnd base rates'!G$114)
+($M59*'fnd base rates'!G$116)
+($N59*'fnd base rates'!G$117)
+($O59*'fnd base rates'!G$118)
+($P59*VLOOKUP($S59+12,rate_basefnd,7)))
*$R59</f>
        <v>569.75227799999993</v>
      </c>
      <c r="Z59" s="1">
        <f>(($D59*'fnd base rates'!H$107)
+($E59*'fnd base rates'!H$108)
+($F59*'fnd base rates'!H$109)
+($G59*'fnd base rates'!H$110)
+($H59*'fnd base rates'!H$111)
+($I59*'fnd base rates'!H$112)
+($J59*'fnd base rates'!H$113)
+($K59*'fnd base rates'!H$114)
+($M59*'fnd base rates'!H$116)
+($N59*'fnd base rates'!H$117)
+($O59*'fnd base rates'!H$118)
+($P59*VLOOKUP($S59+12,rate_basefnd,8)))</f>
        <v>1039.51442</v>
      </c>
      <c r="AA59" s="1">
        <f>(($D59*'fnd base rates'!I$107)
+($E59*'fnd base rates'!I$108)
+($F59*'fnd base rates'!I$109)
+($G59*'fnd base rates'!I$110)
+($H59*'fnd base rates'!I$111)
+($I59*'fnd base rates'!I$112)
+($J59*'fnd base rates'!I$113)
+($K59*'fnd base rates'!I$114)
+($M59*'fnd base rates'!I$116)
+($N59*'fnd base rates'!I$117)
+($O59*'fnd base rates'!I$118)
+($P59*VLOOKUP($S59+12,rate_basefnd,9)))
*$R59</f>
        <v>878.92000000000007</v>
      </c>
      <c r="AB59" s="1">
        <f>(($D59*'fnd base rates'!J$107)
+($E59*'fnd base rates'!J$108)
+($F59*'fnd base rates'!J$109)
+($G59*'fnd base rates'!J$110)
+($H59*'fnd base rates'!J$111)
+($I59*'fnd base rates'!J$112)
+($J59*'fnd base rates'!J$113)
+($K59*'fnd base rates'!J$114)
+($M59*'fnd base rates'!J$116)
+($N59*'fnd base rates'!J$117)
+($O59*'fnd base rates'!J$118)
+($P59*VLOOKUP($S59+12,rate_basefnd,10)))
*$R59</f>
        <v>1550.1000000000001</v>
      </c>
      <c r="AC59" s="1">
        <f>(($D59*'fnd base rates'!K$107)
+($E59*'fnd base rates'!K$108)
+($F59*'fnd base rates'!K$109)
+($G59*'fnd base rates'!K$110)
+($H59*'fnd base rates'!K$111)
+($I59*'fnd base rates'!K$112)
+($J59*'fnd base rates'!K$113)
+($K59*'fnd base rates'!K$114)
+($M59*'fnd base rates'!K$116)
+($N59*'fnd base rates'!K$117)
+($O59*'fnd base rates'!K$118)
+($P59*VLOOKUP($S59+12,rate_basefnd,11)))
*$R59</f>
        <v>2260.6280219999999</v>
      </c>
      <c r="AD59" s="1">
        <f>(($D59*'fnd base rates'!L$107)
+($E59*'fnd base rates'!L$108)
+($F59*'fnd base rates'!L$109)
+($G59*'fnd base rates'!L$110)
+($H59*'fnd base rates'!L$111)
+($I59*'fnd base rates'!L$112)
+($J59*'fnd base rates'!L$113)
+($K59*'fnd base rates'!L$114)
+($M59*'fnd base rates'!L$116)
+($N59*'fnd base rates'!L$117)
+($O59*'fnd base rates'!L$118)
+($P59*VLOOKUP($S59+12,rate_basefnd,12)))</f>
        <v>3528.626812</v>
      </c>
      <c r="AE59" s="1">
        <f>(($D59*'fnd base rates'!M$107)
+($E59*'fnd base rates'!M$108)
+($F59*'fnd base rates'!M$109)
+($G59*'fnd base rates'!M$110)
+($H59*'fnd base rates'!M$111)
+($I59*'fnd base rates'!M$112)
+($J59*'fnd base rates'!M$113)
+($K59*'fnd base rates'!M$114)
+($M59*'fnd base rates'!M$116)
+($N59*'fnd base rates'!M$117)
+($O59*'fnd base rates'!M$118)
+($P59*VLOOKUP($S59+12,rate_basefnd,13)))</f>
        <v>0</v>
      </c>
      <c r="AF59" s="4">
        <f t="shared" si="7"/>
        <v>26569.153399999996</v>
      </c>
      <c r="AH59" s="4">
        <f t="shared" si="8"/>
        <v>414603152</v>
      </c>
      <c r="AI59" s="4" t="str">
        <f t="shared" si="9"/>
        <v>414</v>
      </c>
      <c r="AJ59" s="2" t="str">
        <f t="shared" si="10"/>
        <v>603</v>
      </c>
      <c r="AK59" s="2" t="str">
        <f t="shared" si="11"/>
        <v>152</v>
      </c>
      <c r="AL59" s="4">
        <f t="shared" si="12"/>
        <v>1</v>
      </c>
      <c r="AM59" s="4">
        <f t="shared" si="4"/>
        <v>2</v>
      </c>
      <c r="AN59" s="4">
        <f t="shared" si="13"/>
        <v>26569.153399999996</v>
      </c>
      <c r="AO59" s="4">
        <f t="shared" si="14"/>
        <v>13285</v>
      </c>
      <c r="AP59" s="4">
        <f t="shared" si="15"/>
        <v>0</v>
      </c>
      <c r="AQ59" s="4">
        <v>13285</v>
      </c>
      <c r="AW59" s="4">
        <v>13259</v>
      </c>
      <c r="AX59" s="5">
        <f t="shared" si="16"/>
        <v>26</v>
      </c>
      <c r="AY59" s="4">
        <v>13285</v>
      </c>
      <c r="AZ59" s="5"/>
      <c r="BB59" s="5">
        <f t="shared" ref="BB59" si="65">BC59-BA59</f>
        <v>0</v>
      </c>
    </row>
    <row r="60" spans="1:54" s="4" customFormat="1">
      <c r="A60" s="278">
        <v>414</v>
      </c>
      <c r="B60" s="2">
        <v>414603209</v>
      </c>
      <c r="C60" s="10" t="s">
        <v>1057</v>
      </c>
      <c r="D60" s="15">
        <f>'fnd enro'!D60</f>
        <v>0</v>
      </c>
      <c r="E60" s="15">
        <f>'fnd enro'!E60</f>
        <v>0</v>
      </c>
      <c r="F60" s="15">
        <f>'fnd enro'!F60</f>
        <v>0</v>
      </c>
      <c r="G60" s="15">
        <f>'fnd enro'!G60</f>
        <v>0</v>
      </c>
      <c r="H60" s="15">
        <f>'fnd enro'!H60</f>
        <v>34</v>
      </c>
      <c r="I60" s="15">
        <f>'fnd enro'!I60</f>
        <v>31</v>
      </c>
      <c r="J60" s="15">
        <f>'fnd enro'!J60</f>
        <v>0</v>
      </c>
      <c r="K60" s="16">
        <f>'fnd enro'!K60</f>
        <v>2.4895</v>
      </c>
      <c r="L60" s="15">
        <f>'fnd enro'!L60</f>
        <v>0</v>
      </c>
      <c r="M60" s="15">
        <f>'fnd enro'!M60</f>
        <v>0</v>
      </c>
      <c r="N60" s="15">
        <f>'fnd enro'!N60</f>
        <v>0</v>
      </c>
      <c r="O60" s="15">
        <f>'fnd enro'!O60</f>
        <v>0</v>
      </c>
      <c r="P60" s="15">
        <f>'fnd enro'!P60</f>
        <v>45</v>
      </c>
      <c r="Q60" s="15">
        <f>'fnd enro'!R60</f>
        <v>65</v>
      </c>
      <c r="R60" s="16">
        <f t="shared" si="6"/>
        <v>1</v>
      </c>
      <c r="S60" s="15">
        <f>VALUE('fnd enro'!Q60)</f>
        <v>11</v>
      </c>
      <c r="T60" s="2"/>
      <c r="U60" s="1">
        <f>(($D60*'fnd base rates'!C$107)
+($E60*'fnd base rates'!C$108)
+($F60*'fnd base rates'!C$109)
+($G60*'fnd base rates'!C$110)
+($H60*'fnd base rates'!C$111)
+($I60*'fnd base rates'!C$112)
+($J60*'fnd base rates'!C$113)
+($K60*'fnd base rates'!C$114)
+($M60*'fnd base rates'!C$116)
+($N60*'fnd base rates'!C$117)
+($O60*'fnd base rates'!C$118)
+($P60*VLOOKUP($S60+12,rate_basefnd,3)))
*$R60</f>
        <v>36564.299045</v>
      </c>
      <c r="V60" s="1">
        <f>(($D60*'fnd base rates'!D$107)
+($E60*'fnd base rates'!D$108)
+($F60*'fnd base rates'!D$109)
+($G60*'fnd base rates'!D$110)
+($H60*'fnd base rates'!D$111)
+($I60*'fnd base rates'!D$112)
+($J60*'fnd base rates'!D$113)
+($K60*'fnd base rates'!D$114)
+($M60*'fnd base rates'!D$116)
+($N60*'fnd base rates'!D$117)
+($O60*'fnd base rates'!D$118)
+($P60*VLOOKUP($S60+12,rate_basefnd,4)))
*$R60</f>
        <v>62987.899999999994</v>
      </c>
      <c r="W60" s="1">
        <f>(($D60*'fnd base rates'!E$107)
+($E60*'fnd base rates'!E$108)
+($F60*'fnd base rates'!E$109)
+($G60*'fnd base rates'!E$110)
+($H60*'fnd base rates'!E$111)
+($I60*'fnd base rates'!E$112)
+($J60*'fnd base rates'!E$113)
+($K60*'fnd base rates'!E$114)
+($M60*'fnd base rates'!E$116)
+($N60*'fnd base rates'!E$117)
+($O60*'fnd base rates'!E$118)
+($P60*VLOOKUP($S60+12,rate_basefnd,5)))
*$R60</f>
        <v>408428.21183499997</v>
      </c>
      <c r="X60" s="1">
        <f>(($D60*'fnd base rates'!F$107)
+($E60*'fnd base rates'!F$108)
+($F60*'fnd base rates'!F$109)
+($G60*'fnd base rates'!F$110)
+($H60*'fnd base rates'!F$111)
+($I60*'fnd base rates'!F$112)
+($J60*'fnd base rates'!F$113)
+($K60*'fnd base rates'!F$114)
+($M60*'fnd base rates'!F$116)
+($N60*'fnd base rates'!F$117)
+($O60*'fnd base rates'!F$118)
+($P60*VLOOKUP($S60+12,rate_basefnd,6)))
*$R60</f>
        <v>58526.924830000004</v>
      </c>
      <c r="Y60" s="1">
        <f>(($D60*'fnd base rates'!G$107)
+($E60*'fnd base rates'!G$108)
+($F60*'fnd base rates'!G$109)
+($G60*'fnd base rates'!G$110)
+($H60*'fnd base rates'!G$111)
+($I60*'fnd base rates'!G$112)
+($J60*'fnd base rates'!G$113)
+($K60*'fnd base rates'!G$114)
+($M60*'fnd base rates'!G$116)
+($N60*'fnd base rates'!G$117)
+($O60*'fnd base rates'!G$118)
+($P60*VLOOKUP($S60+12,rate_basefnd,7)))
*$R60</f>
        <v>17626.979035</v>
      </c>
      <c r="Z60" s="1">
        <f>(($D60*'fnd base rates'!H$107)
+($E60*'fnd base rates'!H$108)
+($F60*'fnd base rates'!H$109)
+($G60*'fnd base rates'!H$110)
+($H60*'fnd base rates'!H$111)
+($I60*'fnd base rates'!H$112)
+($J60*'fnd base rates'!H$113)
+($K60*'fnd base rates'!H$114)
+($M60*'fnd base rates'!H$116)
+($N60*'fnd base rates'!H$117)
+($O60*'fnd base rates'!H$118)
+($P60*VLOOKUP($S60+12,rate_basefnd,8)))</f>
        <v>42705.748650000001</v>
      </c>
      <c r="AA60" s="1">
        <f>(($D60*'fnd base rates'!I$107)
+($E60*'fnd base rates'!I$108)
+($F60*'fnd base rates'!I$109)
+($G60*'fnd base rates'!I$110)
+($H60*'fnd base rates'!I$111)
+($I60*'fnd base rates'!I$112)
+($J60*'fnd base rates'!I$113)
+($K60*'fnd base rates'!I$114)
+($M60*'fnd base rates'!I$116)
+($N60*'fnd base rates'!I$117)
+($O60*'fnd base rates'!I$118)
+($P60*VLOOKUP($S60+12,rate_basefnd,9)))
*$R60</f>
        <v>30150.83</v>
      </c>
      <c r="AB60" s="1">
        <f>(($D60*'fnd base rates'!J$107)
+($E60*'fnd base rates'!J$108)
+($F60*'fnd base rates'!J$109)
+($G60*'fnd base rates'!J$110)
+($H60*'fnd base rates'!J$111)
+($I60*'fnd base rates'!J$112)
+($J60*'fnd base rates'!J$113)
+($K60*'fnd base rates'!J$114)
+($M60*'fnd base rates'!J$116)
+($N60*'fnd base rates'!J$117)
+($O60*'fnd base rates'!J$118)
+($P60*VLOOKUP($S60+12,rate_basefnd,10)))
*$R60</f>
        <v>56747.039999999994</v>
      </c>
      <c r="AC60" s="1">
        <f>(($D60*'fnd base rates'!K$107)
+($E60*'fnd base rates'!K$108)
+($F60*'fnd base rates'!K$109)
+($G60*'fnd base rates'!K$110)
+($H60*'fnd base rates'!K$111)
+($I60*'fnd base rates'!K$112)
+($J60*'fnd base rates'!K$113)
+($K60*'fnd base rates'!K$114)
+($M60*'fnd base rates'!K$116)
+($N60*'fnd base rates'!K$117)
+($O60*'fnd base rates'!K$118)
+($P60*VLOOKUP($S60+12,rate_basefnd,11)))
*$R60</f>
        <v>72518.090714999998</v>
      </c>
      <c r="AD60" s="1">
        <f>(($D60*'fnd base rates'!L$107)
+($E60*'fnd base rates'!L$108)
+($F60*'fnd base rates'!L$109)
+($G60*'fnd base rates'!L$110)
+($H60*'fnd base rates'!L$111)
+($I60*'fnd base rates'!L$112)
+($J60*'fnd base rates'!L$113)
+($K60*'fnd base rates'!L$114)
+($M60*'fnd base rates'!L$116)
+($N60*'fnd base rates'!L$117)
+($O60*'fnd base rates'!L$118)
+($P60*VLOOKUP($S60+12,rate_basefnd,12)))</f>
        <v>108383.81138999999</v>
      </c>
      <c r="AE60" s="1">
        <f>(($D60*'fnd base rates'!M$107)
+($E60*'fnd base rates'!M$108)
+($F60*'fnd base rates'!M$109)
+($G60*'fnd base rates'!M$110)
+($H60*'fnd base rates'!M$111)
+($I60*'fnd base rates'!M$112)
+($J60*'fnd base rates'!M$113)
+($K60*'fnd base rates'!M$114)
+($M60*'fnd base rates'!M$116)
+($N60*'fnd base rates'!M$117)
+($O60*'fnd base rates'!M$118)
+($P60*VLOOKUP($S60+12,rate_basefnd,13)))</f>
        <v>0</v>
      </c>
      <c r="AF60" s="4">
        <f t="shared" si="7"/>
        <v>894639.83549999981</v>
      </c>
      <c r="AH60" s="4">
        <f t="shared" si="8"/>
        <v>414603209</v>
      </c>
      <c r="AI60" s="4" t="str">
        <f t="shared" si="9"/>
        <v>414</v>
      </c>
      <c r="AJ60" s="2" t="str">
        <f t="shared" si="10"/>
        <v>603</v>
      </c>
      <c r="AK60" s="2" t="str">
        <f t="shared" si="11"/>
        <v>209</v>
      </c>
      <c r="AL60" s="4">
        <f t="shared" si="12"/>
        <v>1</v>
      </c>
      <c r="AM60" s="4">
        <f t="shared" si="4"/>
        <v>65</v>
      </c>
      <c r="AN60" s="4">
        <f t="shared" si="13"/>
        <v>894639.83549999981</v>
      </c>
      <c r="AO60" s="4">
        <f t="shared" si="14"/>
        <v>13764</v>
      </c>
      <c r="AP60" s="4">
        <f t="shared" si="15"/>
        <v>0</v>
      </c>
      <c r="AQ60" s="4">
        <v>13764</v>
      </c>
      <c r="AW60" s="4">
        <v>13691</v>
      </c>
      <c r="AX60" s="5">
        <f t="shared" si="16"/>
        <v>73</v>
      </c>
      <c r="AY60" s="4">
        <v>13764</v>
      </c>
      <c r="AZ60" s="5"/>
      <c r="BB60" s="5">
        <f t="shared" ref="BB60" si="66">BC60-BA60</f>
        <v>0</v>
      </c>
    </row>
    <row r="61" spans="1:54" s="4" customFormat="1">
      <c r="A61" s="278">
        <v>414</v>
      </c>
      <c r="B61" s="2">
        <v>414603236</v>
      </c>
      <c r="C61" s="10" t="s">
        <v>1057</v>
      </c>
      <c r="D61" s="15">
        <f>'fnd enro'!D61</f>
        <v>0</v>
      </c>
      <c r="E61" s="15">
        <f>'fnd enro'!E61</f>
        <v>0</v>
      </c>
      <c r="F61" s="15">
        <f>'fnd enro'!F61</f>
        <v>0</v>
      </c>
      <c r="G61" s="15">
        <f>'fnd enro'!G61</f>
        <v>0</v>
      </c>
      <c r="H61" s="15">
        <f>'fnd enro'!H61</f>
        <v>113</v>
      </c>
      <c r="I61" s="15">
        <f>'fnd enro'!I61</f>
        <v>82</v>
      </c>
      <c r="J61" s="15">
        <f>'fnd enro'!J61</f>
        <v>0</v>
      </c>
      <c r="K61" s="16">
        <f>'fnd enro'!K61</f>
        <v>7.4684999999999997</v>
      </c>
      <c r="L61" s="15">
        <f>'fnd enro'!L61</f>
        <v>0</v>
      </c>
      <c r="M61" s="15">
        <f>'fnd enro'!M61</f>
        <v>0</v>
      </c>
      <c r="N61" s="15">
        <f>'fnd enro'!N61</f>
        <v>2</v>
      </c>
      <c r="O61" s="15">
        <f>'fnd enro'!O61</f>
        <v>2</v>
      </c>
      <c r="P61" s="15">
        <f>'fnd enro'!P61</f>
        <v>112</v>
      </c>
      <c r="Q61" s="15">
        <f>'fnd enro'!R61</f>
        <v>195</v>
      </c>
      <c r="R61" s="16">
        <f t="shared" si="6"/>
        <v>1</v>
      </c>
      <c r="S61" s="15">
        <f>VALUE('fnd enro'!Q61)</f>
        <v>10</v>
      </c>
      <c r="T61" s="2"/>
      <c r="U61" s="1">
        <f>(($D61*'fnd base rates'!C$107)
+($E61*'fnd base rates'!C$108)
+($F61*'fnd base rates'!C$109)
+($G61*'fnd base rates'!C$110)
+($H61*'fnd base rates'!C$111)
+($I61*'fnd base rates'!C$112)
+($J61*'fnd base rates'!C$113)
+($K61*'fnd base rates'!C$114)
+($M61*'fnd base rates'!C$116)
+($N61*'fnd base rates'!C$117)
+($O61*'fnd base rates'!C$118)
+($P61*VLOOKUP($S61+12,rate_basefnd,3)))
*$R61</f>
        <v>108172.02713499998</v>
      </c>
      <c r="V61" s="1">
        <f>(($D61*'fnd base rates'!D$107)
+($E61*'fnd base rates'!D$108)
+($F61*'fnd base rates'!D$109)
+($G61*'fnd base rates'!D$110)
+($H61*'fnd base rates'!D$111)
+($I61*'fnd base rates'!D$112)
+($J61*'fnd base rates'!D$113)
+($K61*'fnd base rates'!D$114)
+($M61*'fnd base rates'!D$116)
+($N61*'fnd base rates'!D$117)
+($O61*'fnd base rates'!D$118)
+($P61*VLOOKUP($S61+12,rate_basefnd,4)))
*$R61</f>
        <v>180650.35</v>
      </c>
      <c r="W61" s="1">
        <f>(($D61*'fnd base rates'!E$107)
+($E61*'fnd base rates'!E$108)
+($F61*'fnd base rates'!E$109)
+($G61*'fnd base rates'!E$110)
+($H61*'fnd base rates'!E$111)
+($I61*'fnd base rates'!E$112)
+($J61*'fnd base rates'!E$113)
+($K61*'fnd base rates'!E$114)
+($M61*'fnd base rates'!E$116)
+($N61*'fnd base rates'!E$117)
+($O61*'fnd base rates'!E$118)
+($P61*VLOOKUP($S61+12,rate_basefnd,5)))
*$R61</f>
        <v>1127037.7555049998</v>
      </c>
      <c r="X61" s="1">
        <f>(($D61*'fnd base rates'!F$107)
+($E61*'fnd base rates'!F$108)
+($F61*'fnd base rates'!F$109)
+($G61*'fnd base rates'!F$110)
+($H61*'fnd base rates'!F$111)
+($I61*'fnd base rates'!F$112)
+($J61*'fnd base rates'!F$113)
+($K61*'fnd base rates'!F$114)
+($M61*'fnd base rates'!F$116)
+($N61*'fnd base rates'!F$117)
+($O61*'fnd base rates'!F$118)
+($P61*VLOOKUP($S61+12,rate_basefnd,6)))
*$R61</f>
        <v>177372.27449000001</v>
      </c>
      <c r="Y61" s="1">
        <f>(($D61*'fnd base rates'!G$107)
+($E61*'fnd base rates'!G$108)
+($F61*'fnd base rates'!G$109)
+($G61*'fnd base rates'!G$110)
+($H61*'fnd base rates'!G$111)
+($I61*'fnd base rates'!G$112)
+($J61*'fnd base rates'!G$113)
+($K61*'fnd base rates'!G$114)
+($M61*'fnd base rates'!G$116)
+($N61*'fnd base rates'!G$117)
+($O61*'fnd base rates'!G$118)
+($P61*VLOOKUP($S61+12,rate_basefnd,7)))
*$R61</f>
        <v>48869.517104999999</v>
      </c>
      <c r="Z61" s="1">
        <f>(($D61*'fnd base rates'!H$107)
+($E61*'fnd base rates'!H$108)
+($F61*'fnd base rates'!H$109)
+($G61*'fnd base rates'!H$110)
+($H61*'fnd base rates'!H$111)
+($I61*'fnd base rates'!H$112)
+($J61*'fnd base rates'!H$113)
+($K61*'fnd base rates'!H$114)
+($M61*'fnd base rates'!H$116)
+($N61*'fnd base rates'!H$117)
+($O61*'fnd base rates'!H$118)
+($P61*VLOOKUP($S61+12,rate_basefnd,8)))</f>
        <v>124724.57595</v>
      </c>
      <c r="AA61" s="1">
        <f>(($D61*'fnd base rates'!I$107)
+($E61*'fnd base rates'!I$108)
+($F61*'fnd base rates'!I$109)
+($G61*'fnd base rates'!I$110)
+($H61*'fnd base rates'!I$111)
+($I61*'fnd base rates'!I$112)
+($J61*'fnd base rates'!I$113)
+($K61*'fnd base rates'!I$114)
+($M61*'fnd base rates'!I$116)
+($N61*'fnd base rates'!I$117)
+($O61*'fnd base rates'!I$118)
+($P61*VLOOKUP($S61+12,rate_basefnd,9)))
*$R61</f>
        <v>86402.14</v>
      </c>
      <c r="AB61" s="1">
        <f>(($D61*'fnd base rates'!J$107)
+($E61*'fnd base rates'!J$108)
+($F61*'fnd base rates'!J$109)
+($G61*'fnd base rates'!J$110)
+($H61*'fnd base rates'!J$111)
+($I61*'fnd base rates'!J$112)
+($J61*'fnd base rates'!J$113)
+($K61*'fnd base rates'!J$114)
+($M61*'fnd base rates'!J$116)
+($N61*'fnd base rates'!J$117)
+($O61*'fnd base rates'!J$118)
+($P61*VLOOKUP($S61+12,rate_basefnd,10)))
*$R61</f>
        <v>148501.91999999998</v>
      </c>
      <c r="AC61" s="1">
        <f>(($D61*'fnd base rates'!K$107)
+($E61*'fnd base rates'!K$108)
+($F61*'fnd base rates'!K$109)
+($G61*'fnd base rates'!K$110)
+($H61*'fnd base rates'!K$111)
+($I61*'fnd base rates'!K$112)
+($J61*'fnd base rates'!K$113)
+($K61*'fnd base rates'!K$114)
+($M61*'fnd base rates'!K$116)
+($N61*'fnd base rates'!K$117)
+($O61*'fnd base rates'!K$118)
+($P61*VLOOKUP($S61+12,rate_basefnd,11)))
*$R61</f>
        <v>219005.55214499997</v>
      </c>
      <c r="AD61" s="1">
        <f>(($D61*'fnd base rates'!L$107)
+($E61*'fnd base rates'!L$108)
+($F61*'fnd base rates'!L$109)
+($G61*'fnd base rates'!L$110)
+($H61*'fnd base rates'!L$111)
+($I61*'fnd base rates'!L$112)
+($J61*'fnd base rates'!L$113)
+($K61*'fnd base rates'!L$114)
+($M61*'fnd base rates'!L$116)
+($N61*'fnd base rates'!L$117)
+($O61*'fnd base rates'!L$118)
+($P61*VLOOKUP($S61+12,rate_basefnd,12)))</f>
        <v>313360.56417000003</v>
      </c>
      <c r="AE61" s="1">
        <f>(($D61*'fnd base rates'!M$107)
+($E61*'fnd base rates'!M$108)
+($F61*'fnd base rates'!M$109)
+($G61*'fnd base rates'!M$110)
+($H61*'fnd base rates'!M$111)
+($I61*'fnd base rates'!M$112)
+($J61*'fnd base rates'!M$113)
+($K61*'fnd base rates'!M$114)
+($M61*'fnd base rates'!M$116)
+($N61*'fnd base rates'!M$117)
+($O61*'fnd base rates'!M$118)
+($P61*VLOOKUP($S61+12,rate_basefnd,13)))</f>
        <v>0</v>
      </c>
      <c r="AF61" s="4">
        <f t="shared" si="7"/>
        <v>2534096.6764999996</v>
      </c>
      <c r="AH61" s="4">
        <f t="shared" si="8"/>
        <v>414603236</v>
      </c>
      <c r="AI61" s="4" t="str">
        <f t="shared" si="9"/>
        <v>414</v>
      </c>
      <c r="AJ61" s="2" t="str">
        <f t="shared" si="10"/>
        <v>603</v>
      </c>
      <c r="AK61" s="2" t="str">
        <f t="shared" si="11"/>
        <v>236</v>
      </c>
      <c r="AL61" s="4">
        <f t="shared" si="12"/>
        <v>1</v>
      </c>
      <c r="AM61" s="4">
        <f t="shared" si="4"/>
        <v>195</v>
      </c>
      <c r="AN61" s="4">
        <f t="shared" si="13"/>
        <v>2534096.6764999996</v>
      </c>
      <c r="AO61" s="4">
        <f t="shared" si="14"/>
        <v>12995</v>
      </c>
      <c r="AP61" s="4">
        <f t="shared" si="15"/>
        <v>0</v>
      </c>
      <c r="AQ61" s="4">
        <v>12995</v>
      </c>
      <c r="AW61" s="4">
        <v>12944</v>
      </c>
      <c r="AX61" s="5">
        <f t="shared" si="16"/>
        <v>51</v>
      </c>
      <c r="AY61" s="4">
        <v>12995</v>
      </c>
      <c r="AZ61" s="5"/>
      <c r="BB61" s="5">
        <f t="shared" ref="BB61" si="67">BC61-BA61</f>
        <v>0</v>
      </c>
    </row>
    <row r="62" spans="1:54" s="4" customFormat="1">
      <c r="A62" s="278">
        <v>414</v>
      </c>
      <c r="B62" s="2">
        <v>414603263</v>
      </c>
      <c r="C62" s="10" t="s">
        <v>1057</v>
      </c>
      <c r="D62" s="15">
        <f>'fnd enro'!D62</f>
        <v>0</v>
      </c>
      <c r="E62" s="15">
        <f>'fnd enro'!E62</f>
        <v>0</v>
      </c>
      <c r="F62" s="15">
        <f>'fnd enro'!F62</f>
        <v>0</v>
      </c>
      <c r="G62" s="15">
        <f>'fnd enro'!G62</f>
        <v>0</v>
      </c>
      <c r="H62" s="15">
        <f>'fnd enro'!H62</f>
        <v>1</v>
      </c>
      <c r="I62" s="15">
        <f>'fnd enro'!I62</f>
        <v>2</v>
      </c>
      <c r="J62" s="15">
        <f>'fnd enro'!J62</f>
        <v>0</v>
      </c>
      <c r="K62" s="16">
        <f>'fnd enro'!K62</f>
        <v>0.1149</v>
      </c>
      <c r="L62" s="15">
        <f>'fnd enro'!L62</f>
        <v>0</v>
      </c>
      <c r="M62" s="15">
        <f>'fnd enro'!M62</f>
        <v>0</v>
      </c>
      <c r="N62" s="15">
        <f>'fnd enro'!N62</f>
        <v>0</v>
      </c>
      <c r="O62" s="15">
        <f>'fnd enro'!O62</f>
        <v>0</v>
      </c>
      <c r="P62" s="15">
        <f>'fnd enro'!P62</f>
        <v>2</v>
      </c>
      <c r="Q62" s="15">
        <f>'fnd enro'!R62</f>
        <v>3</v>
      </c>
      <c r="R62" s="16">
        <f t="shared" si="6"/>
        <v>1</v>
      </c>
      <c r="S62" s="15">
        <f>VALUE('fnd enro'!Q62)</f>
        <v>8</v>
      </c>
      <c r="T62" s="2"/>
      <c r="U62" s="1">
        <f>(($D62*'fnd base rates'!C$107)
+($E62*'fnd base rates'!C$108)
+($F62*'fnd base rates'!C$109)
+($G62*'fnd base rates'!C$110)
+($H62*'fnd base rates'!C$111)
+($I62*'fnd base rates'!C$112)
+($J62*'fnd base rates'!C$113)
+($K62*'fnd base rates'!C$114)
+($M62*'fnd base rates'!C$116)
+($N62*'fnd base rates'!C$117)
+($O62*'fnd base rates'!C$118)
+($P62*VLOOKUP($S62+12,rate_basefnd,3)))
*$R62</f>
        <v>1668.2868790000002</v>
      </c>
      <c r="V62" s="1">
        <f>(($D62*'fnd base rates'!D$107)
+($E62*'fnd base rates'!D$108)
+($F62*'fnd base rates'!D$109)
+($G62*'fnd base rates'!D$110)
+($H62*'fnd base rates'!D$111)
+($I62*'fnd base rates'!D$112)
+($J62*'fnd base rates'!D$113)
+($K62*'fnd base rates'!D$114)
+($M62*'fnd base rates'!D$116)
+($N62*'fnd base rates'!D$117)
+($O62*'fnd base rates'!D$118)
+($P62*VLOOKUP($S62+12,rate_basefnd,4)))
*$R62</f>
        <v>2815.77</v>
      </c>
      <c r="W62" s="1">
        <f>(($D62*'fnd base rates'!E$107)
+($E62*'fnd base rates'!E$108)
+($F62*'fnd base rates'!E$109)
+($G62*'fnd base rates'!E$110)
+($H62*'fnd base rates'!E$111)
+($I62*'fnd base rates'!E$112)
+($J62*'fnd base rates'!E$113)
+($K62*'fnd base rates'!E$114)
+($M62*'fnd base rates'!E$116)
+($N62*'fnd base rates'!E$117)
+($O62*'fnd base rates'!E$118)
+($P62*VLOOKUP($S62+12,rate_basefnd,5)))
*$R62</f>
        <v>18749.925777</v>
      </c>
      <c r="X62" s="1">
        <f>(($D62*'fnd base rates'!F$107)
+($E62*'fnd base rates'!F$108)
+($F62*'fnd base rates'!F$109)
+($G62*'fnd base rates'!F$110)
+($H62*'fnd base rates'!F$111)
+($I62*'fnd base rates'!F$112)
+($J62*'fnd base rates'!F$113)
+($K62*'fnd base rates'!F$114)
+($M62*'fnd base rates'!F$116)
+($N62*'fnd base rates'!F$117)
+($O62*'fnd base rates'!F$118)
+($P62*VLOOKUP($S62+12,rate_basefnd,6)))
*$R62</f>
        <v>2642.1451459999998</v>
      </c>
      <c r="Y62" s="1">
        <f>(($D62*'fnd base rates'!G$107)
+($E62*'fnd base rates'!G$108)
+($F62*'fnd base rates'!G$109)
+($G62*'fnd base rates'!G$110)
+($H62*'fnd base rates'!G$111)
+($I62*'fnd base rates'!G$112)
+($J62*'fnd base rates'!G$113)
+($K62*'fnd base rates'!G$114)
+($M62*'fnd base rates'!G$116)
+($N62*'fnd base rates'!G$117)
+($O62*'fnd base rates'!G$118)
+($P62*VLOOKUP($S62+12,rate_basefnd,7)))
*$R62</f>
        <v>767.79841699999997</v>
      </c>
      <c r="Z62" s="1">
        <f>(($D62*'fnd base rates'!H$107)
+($E62*'fnd base rates'!H$108)
+($F62*'fnd base rates'!H$109)
+($G62*'fnd base rates'!H$110)
+($H62*'fnd base rates'!H$111)
+($I62*'fnd base rates'!H$112)
+($J62*'fnd base rates'!H$113)
+($K62*'fnd base rates'!H$114)
+($M62*'fnd base rates'!H$116)
+($N62*'fnd base rates'!H$117)
+($O62*'fnd base rates'!H$118)
+($P62*VLOOKUP($S62+12,rate_basefnd,8)))</f>
        <v>2130.3716300000001</v>
      </c>
      <c r="AA62" s="1">
        <f>(($D62*'fnd base rates'!I$107)
+($E62*'fnd base rates'!I$108)
+($F62*'fnd base rates'!I$109)
+($G62*'fnd base rates'!I$110)
+($H62*'fnd base rates'!I$111)
+($I62*'fnd base rates'!I$112)
+($J62*'fnd base rates'!I$113)
+($K62*'fnd base rates'!I$114)
+($M62*'fnd base rates'!I$116)
+($N62*'fnd base rates'!I$117)
+($O62*'fnd base rates'!I$118)
+($P62*VLOOKUP($S62+12,rate_basefnd,9)))
*$R62</f>
        <v>1396.16</v>
      </c>
      <c r="AB62" s="1">
        <f>(($D62*'fnd base rates'!J$107)
+($E62*'fnd base rates'!J$108)
+($F62*'fnd base rates'!J$109)
+($G62*'fnd base rates'!J$110)
+($H62*'fnd base rates'!J$111)
+($I62*'fnd base rates'!J$112)
+($J62*'fnd base rates'!J$113)
+($K62*'fnd base rates'!J$114)
+($M62*'fnd base rates'!J$116)
+($N62*'fnd base rates'!J$117)
+($O62*'fnd base rates'!J$118)
+($P62*VLOOKUP($S62+12,rate_basefnd,10)))
*$R62</f>
        <v>2608.42</v>
      </c>
      <c r="AC62" s="1">
        <f>(($D62*'fnd base rates'!K$107)
+($E62*'fnd base rates'!K$108)
+($F62*'fnd base rates'!K$109)
+($G62*'fnd base rates'!K$110)
+($H62*'fnd base rates'!K$111)
+($I62*'fnd base rates'!K$112)
+($J62*'fnd base rates'!K$113)
+($K62*'fnd base rates'!K$114)
+($M62*'fnd base rates'!K$116)
+($N62*'fnd base rates'!K$117)
+($O62*'fnd base rates'!K$118)
+($P62*VLOOKUP($S62+12,rate_basefnd,11)))
*$R62</f>
        <v>3329.5020330000002</v>
      </c>
      <c r="AD62" s="1">
        <f>(($D62*'fnd base rates'!L$107)
+($E62*'fnd base rates'!L$108)
+($F62*'fnd base rates'!L$109)
+($G62*'fnd base rates'!L$110)
+($H62*'fnd base rates'!L$111)
+($I62*'fnd base rates'!L$112)
+($J62*'fnd base rates'!L$113)
+($K62*'fnd base rates'!L$114)
+($M62*'fnd base rates'!L$116)
+($N62*'fnd base rates'!L$117)
+($O62*'fnd base rates'!L$118)
+($P62*VLOOKUP($S62+12,rate_basefnd,12)))</f>
        <v>4788.5902180000003</v>
      </c>
      <c r="AE62" s="1">
        <f>(($D62*'fnd base rates'!M$107)
+($E62*'fnd base rates'!M$108)
+($F62*'fnd base rates'!M$109)
+($G62*'fnd base rates'!M$110)
+($H62*'fnd base rates'!M$111)
+($I62*'fnd base rates'!M$112)
+($J62*'fnd base rates'!M$113)
+($K62*'fnd base rates'!M$114)
+($M62*'fnd base rates'!M$116)
+($N62*'fnd base rates'!M$117)
+($O62*'fnd base rates'!M$118)
+($P62*VLOOKUP($S62+12,rate_basefnd,13)))</f>
        <v>0</v>
      </c>
      <c r="AF62" s="4">
        <f t="shared" si="7"/>
        <v>40896.970099999999</v>
      </c>
      <c r="AH62" s="4">
        <f t="shared" si="8"/>
        <v>414603263</v>
      </c>
      <c r="AI62" s="4" t="str">
        <f t="shared" si="9"/>
        <v>414</v>
      </c>
      <c r="AJ62" s="2" t="str">
        <f t="shared" si="10"/>
        <v>603</v>
      </c>
      <c r="AK62" s="2" t="str">
        <f t="shared" si="11"/>
        <v>263</v>
      </c>
      <c r="AL62" s="4">
        <f t="shared" si="12"/>
        <v>1</v>
      </c>
      <c r="AM62" s="4">
        <f t="shared" si="4"/>
        <v>3</v>
      </c>
      <c r="AN62" s="4">
        <f t="shared" si="13"/>
        <v>40896.970099999999</v>
      </c>
      <c r="AO62" s="4">
        <f t="shared" si="14"/>
        <v>13632</v>
      </c>
      <c r="AP62" s="4">
        <f t="shared" si="15"/>
        <v>0</v>
      </c>
      <c r="AQ62" s="4">
        <v>13632</v>
      </c>
      <c r="AW62" s="4">
        <v>13591</v>
      </c>
      <c r="AX62" s="5">
        <f t="shared" si="16"/>
        <v>41</v>
      </c>
      <c r="AY62" s="4">
        <v>13632</v>
      </c>
      <c r="AZ62" s="5"/>
      <c r="BB62" s="5">
        <f t="shared" ref="BB62" si="68">BC62-BA62</f>
        <v>0</v>
      </c>
    </row>
    <row r="63" spans="1:54" s="4" customFormat="1">
      <c r="A63" s="278">
        <v>414</v>
      </c>
      <c r="B63" s="2">
        <v>414603603</v>
      </c>
      <c r="C63" s="10" t="s">
        <v>1057</v>
      </c>
      <c r="D63" s="15">
        <f>'fnd enro'!D63</f>
        <v>0</v>
      </c>
      <c r="E63" s="15">
        <f>'fnd enro'!E63</f>
        <v>0</v>
      </c>
      <c r="F63" s="15">
        <f>'fnd enro'!F63</f>
        <v>0</v>
      </c>
      <c r="G63" s="15">
        <f>'fnd enro'!G63</f>
        <v>0</v>
      </c>
      <c r="H63" s="15">
        <f>'fnd enro'!H63</f>
        <v>27</v>
      </c>
      <c r="I63" s="15">
        <f>'fnd enro'!I63</f>
        <v>41</v>
      </c>
      <c r="J63" s="15">
        <f>'fnd enro'!J63</f>
        <v>0</v>
      </c>
      <c r="K63" s="16">
        <f>'fnd enro'!K63</f>
        <v>2.6044</v>
      </c>
      <c r="L63" s="15">
        <f>'fnd enro'!L63</f>
        <v>0</v>
      </c>
      <c r="M63" s="15">
        <f>'fnd enro'!M63</f>
        <v>0</v>
      </c>
      <c r="N63" s="15">
        <f>'fnd enro'!N63</f>
        <v>0</v>
      </c>
      <c r="O63" s="15">
        <f>'fnd enro'!O63</f>
        <v>1</v>
      </c>
      <c r="P63" s="15">
        <f>'fnd enro'!P63</f>
        <v>42</v>
      </c>
      <c r="Q63" s="15">
        <f>'fnd enro'!R63</f>
        <v>68</v>
      </c>
      <c r="R63" s="16">
        <f t="shared" si="6"/>
        <v>1</v>
      </c>
      <c r="S63" s="15">
        <f>VALUE('fnd enro'!Q63)</f>
        <v>10</v>
      </c>
      <c r="T63" s="2"/>
      <c r="U63" s="1">
        <f>(($D63*'fnd base rates'!C$107)
+($E63*'fnd base rates'!C$108)
+($F63*'fnd base rates'!C$109)
+($G63*'fnd base rates'!C$110)
+($H63*'fnd base rates'!C$111)
+($I63*'fnd base rates'!C$112)
+($J63*'fnd base rates'!C$113)
+($K63*'fnd base rates'!C$114)
+($M63*'fnd base rates'!C$116)
+($N63*'fnd base rates'!C$117)
+($O63*'fnd base rates'!C$118)
+($P63*VLOOKUP($S63+12,rate_basefnd,3)))
*$R63</f>
        <v>37884.375924000007</v>
      </c>
      <c r="V63" s="1">
        <f>(($D63*'fnd base rates'!D$107)
+($E63*'fnd base rates'!D$108)
+($F63*'fnd base rates'!D$109)
+($G63*'fnd base rates'!D$110)
+($H63*'fnd base rates'!D$111)
+($I63*'fnd base rates'!D$112)
+($J63*'fnd base rates'!D$113)
+($K63*'fnd base rates'!D$114)
+($M63*'fnd base rates'!D$116)
+($N63*'fnd base rates'!D$117)
+($O63*'fnd base rates'!D$118)
+($P63*VLOOKUP($S63+12,rate_basefnd,4)))
*$R63</f>
        <v>63898.179999999993</v>
      </c>
      <c r="W63" s="1">
        <f>(($D63*'fnd base rates'!E$107)
+($E63*'fnd base rates'!E$108)
+($F63*'fnd base rates'!E$109)
+($G63*'fnd base rates'!E$110)
+($H63*'fnd base rates'!E$111)
+($I63*'fnd base rates'!E$112)
+($J63*'fnd base rates'!E$113)
+($K63*'fnd base rates'!E$114)
+($M63*'fnd base rates'!E$116)
+($N63*'fnd base rates'!E$117)
+($O63*'fnd base rates'!E$118)
+($P63*VLOOKUP($S63+12,rate_basefnd,5)))
*$R63</f>
        <v>419281.53761200001</v>
      </c>
      <c r="X63" s="1">
        <f>(($D63*'fnd base rates'!F$107)
+($E63*'fnd base rates'!F$108)
+($F63*'fnd base rates'!F$109)
+($G63*'fnd base rates'!F$110)
+($H63*'fnd base rates'!F$111)
+($I63*'fnd base rates'!F$112)
+($J63*'fnd base rates'!F$113)
+($K63*'fnd base rates'!F$114)
+($M63*'fnd base rates'!F$116)
+($N63*'fnd base rates'!F$117)
+($O63*'fnd base rates'!F$118)
+($P63*VLOOKUP($S63+12,rate_basefnd,6)))
*$R63</f>
        <v>60488.529975999998</v>
      </c>
      <c r="Y63" s="1">
        <f>(($D63*'fnd base rates'!G$107)
+($E63*'fnd base rates'!G$108)
+($F63*'fnd base rates'!G$109)
+($G63*'fnd base rates'!G$110)
+($H63*'fnd base rates'!G$111)
+($I63*'fnd base rates'!G$112)
+($J63*'fnd base rates'!G$113)
+($K63*'fnd base rates'!G$114)
+($M63*'fnd base rates'!G$116)
+($N63*'fnd base rates'!G$117)
+($O63*'fnd base rates'!G$118)
+($P63*VLOOKUP($S63+12,rate_basefnd,7)))
*$R63</f>
        <v>17429.087452</v>
      </c>
      <c r="Z63" s="1">
        <f>(($D63*'fnd base rates'!H$107)
+($E63*'fnd base rates'!H$108)
+($F63*'fnd base rates'!H$109)
+($G63*'fnd base rates'!H$110)
+($H63*'fnd base rates'!H$111)
+($I63*'fnd base rates'!H$112)
+($J63*'fnd base rates'!H$113)
+($K63*'fnd base rates'!H$114)
+($M63*'fnd base rates'!H$116)
+($N63*'fnd base rates'!H$117)
+($O63*'fnd base rates'!H$118)
+($P63*VLOOKUP($S63+12,rate_basefnd,8)))</f>
        <v>47126.610280000001</v>
      </c>
      <c r="AA63" s="1">
        <f>(($D63*'fnd base rates'!I$107)
+($E63*'fnd base rates'!I$108)
+($F63*'fnd base rates'!I$109)
+($G63*'fnd base rates'!I$110)
+($H63*'fnd base rates'!I$111)
+($I63*'fnd base rates'!I$112)
+($J63*'fnd base rates'!I$113)
+($K63*'fnd base rates'!I$114)
+($M63*'fnd base rates'!I$116)
+($N63*'fnd base rates'!I$117)
+($O63*'fnd base rates'!I$118)
+($P63*VLOOKUP($S63+12,rate_basefnd,9)))
*$R63</f>
        <v>31370.770000000004</v>
      </c>
      <c r="AB63" s="1">
        <f>(($D63*'fnd base rates'!J$107)
+($E63*'fnd base rates'!J$108)
+($F63*'fnd base rates'!J$109)
+($G63*'fnd base rates'!J$110)
+($H63*'fnd base rates'!J$111)
+($I63*'fnd base rates'!J$112)
+($J63*'fnd base rates'!J$113)
+($K63*'fnd base rates'!J$114)
+($M63*'fnd base rates'!J$116)
+($N63*'fnd base rates'!J$117)
+($O63*'fnd base rates'!J$118)
+($P63*VLOOKUP($S63+12,rate_basefnd,10)))
*$R63</f>
        <v>57641.729999999996</v>
      </c>
      <c r="AC63" s="1">
        <f>(($D63*'fnd base rates'!K$107)
+($E63*'fnd base rates'!K$108)
+($F63*'fnd base rates'!K$109)
+($G63*'fnd base rates'!K$110)
+($H63*'fnd base rates'!K$111)
+($I63*'fnd base rates'!K$112)
+($J63*'fnd base rates'!K$113)
+($K63*'fnd base rates'!K$114)
+($M63*'fnd base rates'!K$116)
+($N63*'fnd base rates'!K$117)
+($O63*'fnd base rates'!K$118)
+($P63*VLOOKUP($S63+12,rate_basefnd,11)))
*$R63</f>
        <v>75859.002747999999</v>
      </c>
      <c r="AD63" s="1">
        <f>(($D63*'fnd base rates'!L$107)
+($E63*'fnd base rates'!L$108)
+($F63*'fnd base rates'!L$109)
+($G63*'fnd base rates'!L$110)
+($H63*'fnd base rates'!L$111)
+($I63*'fnd base rates'!L$112)
+($J63*'fnd base rates'!L$113)
+($K63*'fnd base rates'!L$114)
+($M63*'fnd base rates'!L$116)
+($N63*'fnd base rates'!L$117)
+($O63*'fnd base rates'!L$118)
+($P63*VLOOKUP($S63+12,rate_basefnd,12)))</f>
        <v>109186.071608</v>
      </c>
      <c r="AE63" s="1">
        <f>(($D63*'fnd base rates'!M$107)
+($E63*'fnd base rates'!M$108)
+($F63*'fnd base rates'!M$109)
+($G63*'fnd base rates'!M$110)
+($H63*'fnd base rates'!M$111)
+($I63*'fnd base rates'!M$112)
+($J63*'fnd base rates'!M$113)
+($K63*'fnd base rates'!M$114)
+($M63*'fnd base rates'!M$116)
+($N63*'fnd base rates'!M$117)
+($O63*'fnd base rates'!M$118)
+($P63*VLOOKUP($S63+12,rate_basefnd,13)))</f>
        <v>0</v>
      </c>
      <c r="AF63" s="4">
        <f t="shared" si="7"/>
        <v>920165.89559999993</v>
      </c>
      <c r="AH63" s="4">
        <f t="shared" si="8"/>
        <v>414603603</v>
      </c>
      <c r="AI63" s="4" t="str">
        <f t="shared" si="9"/>
        <v>414</v>
      </c>
      <c r="AJ63" s="2" t="str">
        <f t="shared" si="10"/>
        <v>603</v>
      </c>
      <c r="AK63" s="2" t="str">
        <f t="shared" si="11"/>
        <v>603</v>
      </c>
      <c r="AL63" s="4">
        <f t="shared" si="12"/>
        <v>1</v>
      </c>
      <c r="AM63" s="4">
        <f t="shared" si="4"/>
        <v>68</v>
      </c>
      <c r="AN63" s="4">
        <f t="shared" si="13"/>
        <v>920165.89559999993</v>
      </c>
      <c r="AO63" s="4">
        <f t="shared" si="14"/>
        <v>13532</v>
      </c>
      <c r="AP63" s="4">
        <f t="shared" si="15"/>
        <v>0</v>
      </c>
      <c r="AQ63" s="4">
        <v>13532</v>
      </c>
      <c r="AW63" s="4">
        <v>13478</v>
      </c>
      <c r="AX63" s="5">
        <f t="shared" si="16"/>
        <v>54</v>
      </c>
      <c r="AY63" s="4">
        <v>13532</v>
      </c>
      <c r="AZ63" s="5"/>
      <c r="BB63" s="5">
        <f t="shared" ref="BB63" si="69">BC63-BA63</f>
        <v>0</v>
      </c>
    </row>
    <row r="64" spans="1:54" s="4" customFormat="1">
      <c r="A64" s="278">
        <v>414</v>
      </c>
      <c r="B64" s="2">
        <v>414603635</v>
      </c>
      <c r="C64" s="10" t="s">
        <v>1057</v>
      </c>
      <c r="D64" s="15">
        <f>'fnd enro'!D64</f>
        <v>0</v>
      </c>
      <c r="E64" s="15">
        <f>'fnd enro'!E64</f>
        <v>0</v>
      </c>
      <c r="F64" s="15">
        <f>'fnd enro'!F64</f>
        <v>0</v>
      </c>
      <c r="G64" s="15">
        <f>'fnd enro'!G64</f>
        <v>0</v>
      </c>
      <c r="H64" s="15">
        <f>'fnd enro'!H64</f>
        <v>13</v>
      </c>
      <c r="I64" s="15">
        <f>'fnd enro'!I64</f>
        <v>13</v>
      </c>
      <c r="J64" s="15">
        <f>'fnd enro'!J64</f>
        <v>0</v>
      </c>
      <c r="K64" s="16">
        <f>'fnd enro'!K64</f>
        <v>0.99580000000000002</v>
      </c>
      <c r="L64" s="15">
        <f>'fnd enro'!L64</f>
        <v>0</v>
      </c>
      <c r="M64" s="15">
        <f>'fnd enro'!M64</f>
        <v>0</v>
      </c>
      <c r="N64" s="15">
        <f>'fnd enro'!N64</f>
        <v>0</v>
      </c>
      <c r="O64" s="15">
        <f>'fnd enro'!O64</f>
        <v>0</v>
      </c>
      <c r="P64" s="15">
        <f>'fnd enro'!P64</f>
        <v>6</v>
      </c>
      <c r="Q64" s="15">
        <f>'fnd enro'!R64</f>
        <v>26</v>
      </c>
      <c r="R64" s="16">
        <f t="shared" si="6"/>
        <v>1</v>
      </c>
      <c r="S64" s="15">
        <f>VALUE('fnd enro'!Q64)</f>
        <v>7</v>
      </c>
      <c r="T64" s="2"/>
      <c r="U64" s="1">
        <f>(($D64*'fnd base rates'!C$107)
+($E64*'fnd base rates'!C$108)
+($F64*'fnd base rates'!C$109)
+($G64*'fnd base rates'!C$110)
+($H64*'fnd base rates'!C$111)
+($I64*'fnd base rates'!C$112)
+($J64*'fnd base rates'!C$113)
+($K64*'fnd base rates'!C$114)
+($M64*'fnd base rates'!C$116)
+($N64*'fnd base rates'!C$117)
+($O64*'fnd base rates'!C$118)
+($P64*VLOOKUP($S64+12,rate_basefnd,3)))
*$R64</f>
        <v>13703.339618</v>
      </c>
      <c r="V64" s="1">
        <f>(($D64*'fnd base rates'!D$107)
+($E64*'fnd base rates'!D$108)
+($F64*'fnd base rates'!D$109)
+($G64*'fnd base rates'!D$110)
+($H64*'fnd base rates'!D$111)
+($I64*'fnd base rates'!D$112)
+($J64*'fnd base rates'!D$113)
+($K64*'fnd base rates'!D$114)
+($M64*'fnd base rates'!D$116)
+($N64*'fnd base rates'!D$117)
+($O64*'fnd base rates'!D$118)
+($P64*VLOOKUP($S64+12,rate_basefnd,4)))
*$R64</f>
        <v>20825.240000000002</v>
      </c>
      <c r="W64" s="1">
        <f>(($D64*'fnd base rates'!E$107)
+($E64*'fnd base rates'!E$108)
+($F64*'fnd base rates'!E$109)
+($G64*'fnd base rates'!E$110)
+($H64*'fnd base rates'!E$111)
+($I64*'fnd base rates'!E$112)
+($J64*'fnd base rates'!E$113)
+($K64*'fnd base rates'!E$114)
+($M64*'fnd base rates'!E$116)
+($N64*'fnd base rates'!E$117)
+($O64*'fnd base rates'!E$118)
+($P64*VLOOKUP($S64+12,rate_basefnd,5)))
*$R64</f>
        <v>121545.86673400001</v>
      </c>
      <c r="X64" s="1">
        <f>(($D64*'fnd base rates'!F$107)
+($E64*'fnd base rates'!F$108)
+($F64*'fnd base rates'!F$109)
+($G64*'fnd base rates'!F$110)
+($H64*'fnd base rates'!F$111)
+($I64*'fnd base rates'!F$112)
+($J64*'fnd base rates'!F$113)
+($K64*'fnd base rates'!F$114)
+($M64*'fnd base rates'!F$116)
+($N64*'fnd base rates'!F$117)
+($O64*'fnd base rates'!F$118)
+($P64*VLOOKUP($S64+12,rate_basefnd,6)))
*$R64</f>
        <v>23348.477932000002</v>
      </c>
      <c r="Y64" s="1">
        <f>(($D64*'fnd base rates'!G$107)
+($E64*'fnd base rates'!G$108)
+($F64*'fnd base rates'!G$109)
+($G64*'fnd base rates'!G$110)
+($H64*'fnd base rates'!G$111)
+($I64*'fnd base rates'!G$112)
+($J64*'fnd base rates'!G$113)
+($K64*'fnd base rates'!G$114)
+($M64*'fnd base rates'!G$116)
+($N64*'fnd base rates'!G$117)
+($O64*'fnd base rates'!G$118)
+($P64*VLOOKUP($S64+12,rate_basefnd,7)))
*$R64</f>
        <v>4978.5896140000004</v>
      </c>
      <c r="Z64" s="1">
        <f>(($D64*'fnd base rates'!H$107)
+($E64*'fnd base rates'!H$108)
+($F64*'fnd base rates'!H$109)
+($G64*'fnd base rates'!H$110)
+($H64*'fnd base rates'!H$111)
+($I64*'fnd base rates'!H$112)
+($J64*'fnd base rates'!H$113)
+($K64*'fnd base rates'!H$114)
+($M64*'fnd base rates'!H$116)
+($N64*'fnd base rates'!H$117)
+($O64*'fnd base rates'!H$118)
+($P64*VLOOKUP($S64+12,rate_basefnd,8)))</f>
        <v>16940.057459999996</v>
      </c>
      <c r="AA64" s="1">
        <f>(($D64*'fnd base rates'!I$107)
+($E64*'fnd base rates'!I$108)
+($F64*'fnd base rates'!I$109)
+($G64*'fnd base rates'!I$110)
+($H64*'fnd base rates'!I$111)
+($I64*'fnd base rates'!I$112)
+($J64*'fnd base rates'!I$113)
+($K64*'fnd base rates'!I$114)
+($M64*'fnd base rates'!I$116)
+($N64*'fnd base rates'!I$117)
+($O64*'fnd base rates'!I$118)
+($P64*VLOOKUP($S64+12,rate_basefnd,9)))
*$R64</f>
        <v>10375.880000000001</v>
      </c>
      <c r="AB64" s="1">
        <f>(($D64*'fnd base rates'!J$107)
+($E64*'fnd base rates'!J$108)
+($F64*'fnd base rates'!J$109)
+($G64*'fnd base rates'!J$110)
+($H64*'fnd base rates'!J$111)
+($I64*'fnd base rates'!J$112)
+($J64*'fnd base rates'!J$113)
+($K64*'fnd base rates'!J$114)
+($M64*'fnd base rates'!J$116)
+($N64*'fnd base rates'!J$117)
+($O64*'fnd base rates'!J$118)
+($P64*VLOOKUP($S64+12,rate_basefnd,10)))
*$R64</f>
        <v>13909.32</v>
      </c>
      <c r="AC64" s="1">
        <f>(($D64*'fnd base rates'!K$107)
+($E64*'fnd base rates'!K$108)
+($F64*'fnd base rates'!K$109)
+($G64*'fnd base rates'!K$110)
+($H64*'fnd base rates'!K$111)
+($I64*'fnd base rates'!K$112)
+($J64*'fnd base rates'!K$113)
+($K64*'fnd base rates'!K$114)
+($M64*'fnd base rates'!K$116)
+($N64*'fnd base rates'!K$117)
+($O64*'fnd base rates'!K$118)
+($P64*VLOOKUP($S64+12,rate_basefnd,11)))
*$R64</f>
        <v>28988.804285999999</v>
      </c>
      <c r="AD64" s="1">
        <f>(($D64*'fnd base rates'!L$107)
+($E64*'fnd base rates'!L$108)
+($F64*'fnd base rates'!L$109)
+($G64*'fnd base rates'!L$110)
+($H64*'fnd base rates'!L$111)
+($I64*'fnd base rates'!L$112)
+($J64*'fnd base rates'!L$113)
+($K64*'fnd base rates'!L$114)
+($M64*'fnd base rates'!L$116)
+($N64*'fnd base rates'!L$117)
+($O64*'fnd base rates'!L$118)
+($P64*VLOOKUP($S64+12,rate_basefnd,12)))</f>
        <v>36379.778556000005</v>
      </c>
      <c r="AE64" s="1">
        <f>(($D64*'fnd base rates'!M$107)
+($E64*'fnd base rates'!M$108)
+($F64*'fnd base rates'!M$109)
+($G64*'fnd base rates'!M$110)
+($H64*'fnd base rates'!M$111)
+($I64*'fnd base rates'!M$112)
+($J64*'fnd base rates'!M$113)
+($K64*'fnd base rates'!M$114)
+($M64*'fnd base rates'!M$116)
+($N64*'fnd base rates'!M$117)
+($O64*'fnd base rates'!M$118)
+($P64*VLOOKUP($S64+12,rate_basefnd,13)))</f>
        <v>0</v>
      </c>
      <c r="AF64" s="4">
        <f t="shared" si="7"/>
        <v>290995.3542</v>
      </c>
      <c r="AH64" s="4">
        <f t="shared" si="8"/>
        <v>414603635</v>
      </c>
      <c r="AI64" s="4" t="str">
        <f t="shared" si="9"/>
        <v>414</v>
      </c>
      <c r="AJ64" s="2" t="str">
        <f t="shared" si="10"/>
        <v>603</v>
      </c>
      <c r="AK64" s="2" t="str">
        <f t="shared" si="11"/>
        <v>635</v>
      </c>
      <c r="AL64" s="4">
        <f t="shared" si="12"/>
        <v>1</v>
      </c>
      <c r="AM64" s="4">
        <f t="shared" si="4"/>
        <v>26</v>
      </c>
      <c r="AN64" s="4">
        <f t="shared" si="13"/>
        <v>290995.3542</v>
      </c>
      <c r="AO64" s="4">
        <f t="shared" si="14"/>
        <v>11192</v>
      </c>
      <c r="AP64" s="4">
        <f t="shared" si="15"/>
        <v>0</v>
      </c>
      <c r="AQ64" s="4">
        <v>11192</v>
      </c>
      <c r="AW64" s="4">
        <v>11169</v>
      </c>
      <c r="AX64" s="5">
        <f t="shared" si="16"/>
        <v>23</v>
      </c>
      <c r="AY64" s="4">
        <v>11192</v>
      </c>
      <c r="AZ64" s="5"/>
      <c r="BB64" s="5">
        <f t="shared" ref="BB64" si="70">BC64-BA64</f>
        <v>0</v>
      </c>
    </row>
    <row r="65" spans="1:54" s="4" customFormat="1">
      <c r="A65" s="278">
        <v>414</v>
      </c>
      <c r="B65" s="2">
        <v>414603715</v>
      </c>
      <c r="C65" s="10" t="s">
        <v>1057</v>
      </c>
      <c r="D65" s="15">
        <f>'fnd enro'!D65</f>
        <v>0</v>
      </c>
      <c r="E65" s="15">
        <f>'fnd enro'!E65</f>
        <v>0</v>
      </c>
      <c r="F65" s="15">
        <f>'fnd enro'!F65</f>
        <v>0</v>
      </c>
      <c r="G65" s="15">
        <f>'fnd enro'!G65</f>
        <v>0</v>
      </c>
      <c r="H65" s="15">
        <f>'fnd enro'!H65</f>
        <v>6</v>
      </c>
      <c r="I65" s="15">
        <f>'fnd enro'!I65</f>
        <v>3</v>
      </c>
      <c r="J65" s="15">
        <f>'fnd enro'!J65</f>
        <v>0</v>
      </c>
      <c r="K65" s="16">
        <f>'fnd enro'!K65</f>
        <v>0.34470000000000001</v>
      </c>
      <c r="L65" s="15">
        <f>'fnd enro'!L65</f>
        <v>0</v>
      </c>
      <c r="M65" s="15">
        <f>'fnd enro'!M65</f>
        <v>0</v>
      </c>
      <c r="N65" s="15">
        <f>'fnd enro'!N65</f>
        <v>0</v>
      </c>
      <c r="O65" s="15">
        <f>'fnd enro'!O65</f>
        <v>0</v>
      </c>
      <c r="P65" s="15">
        <f>'fnd enro'!P65</f>
        <v>3</v>
      </c>
      <c r="Q65" s="15">
        <f>'fnd enro'!R65</f>
        <v>9</v>
      </c>
      <c r="R65" s="16">
        <f t="shared" si="6"/>
        <v>1</v>
      </c>
      <c r="S65" s="15">
        <f>VALUE('fnd enro'!Q65)</f>
        <v>5</v>
      </c>
      <c r="T65" s="2"/>
      <c r="U65" s="1">
        <f>(($D65*'fnd base rates'!C$107)
+($E65*'fnd base rates'!C$108)
+($F65*'fnd base rates'!C$109)
+($G65*'fnd base rates'!C$110)
+($H65*'fnd base rates'!C$111)
+($I65*'fnd base rates'!C$112)
+($J65*'fnd base rates'!C$113)
+($K65*'fnd base rates'!C$114)
+($M65*'fnd base rates'!C$116)
+($N65*'fnd base rates'!C$117)
+($O65*'fnd base rates'!C$118)
+($P65*VLOOKUP($S65+12,rate_basefnd,3)))
*$R65</f>
        <v>4781.2106370000001</v>
      </c>
      <c r="V65" s="1">
        <f>(($D65*'fnd base rates'!D$107)
+($E65*'fnd base rates'!D$108)
+($F65*'fnd base rates'!D$109)
+($G65*'fnd base rates'!D$110)
+($H65*'fnd base rates'!D$111)
+($I65*'fnd base rates'!D$112)
+($J65*'fnd base rates'!D$113)
+($K65*'fnd base rates'!D$114)
+($M65*'fnd base rates'!D$116)
+($N65*'fnd base rates'!D$117)
+($O65*'fnd base rates'!D$118)
+($P65*VLOOKUP($S65+12,rate_basefnd,4)))
*$R65</f>
        <v>7387.62</v>
      </c>
      <c r="W65" s="1">
        <f>(($D65*'fnd base rates'!E$107)
+($E65*'fnd base rates'!E$108)
+($F65*'fnd base rates'!E$109)
+($G65*'fnd base rates'!E$110)
+($H65*'fnd base rates'!E$111)
+($I65*'fnd base rates'!E$112)
+($J65*'fnd base rates'!E$113)
+($K65*'fnd base rates'!E$114)
+($M65*'fnd base rates'!E$116)
+($N65*'fnd base rates'!E$117)
+($O65*'fnd base rates'!E$118)
+($P65*VLOOKUP($S65+12,rate_basefnd,5)))
*$R65</f>
        <v>41734.637330999998</v>
      </c>
      <c r="X65" s="1">
        <f>(($D65*'fnd base rates'!F$107)
+($E65*'fnd base rates'!F$108)
+($F65*'fnd base rates'!F$109)
+($G65*'fnd base rates'!F$110)
+($H65*'fnd base rates'!F$111)
+($I65*'fnd base rates'!F$112)
+($J65*'fnd base rates'!F$113)
+($K65*'fnd base rates'!F$114)
+($M65*'fnd base rates'!F$116)
+($N65*'fnd base rates'!F$117)
+($O65*'fnd base rates'!F$118)
+($P65*VLOOKUP($S65+12,rate_basefnd,6)))
*$R65</f>
        <v>8237.8954379999996</v>
      </c>
      <c r="Y65" s="1">
        <f>(($D65*'fnd base rates'!G$107)
+($E65*'fnd base rates'!G$108)
+($F65*'fnd base rates'!G$109)
+($G65*'fnd base rates'!G$110)
+($H65*'fnd base rates'!G$111)
+($I65*'fnd base rates'!G$112)
+($J65*'fnd base rates'!G$113)
+($K65*'fnd base rates'!G$114)
+($M65*'fnd base rates'!G$116)
+($N65*'fnd base rates'!G$117)
+($O65*'fnd base rates'!G$118)
+($P65*VLOOKUP($S65+12,rate_basefnd,7)))
*$R65</f>
        <v>1814.6352510000002</v>
      </c>
      <c r="Z65" s="1">
        <f>(($D65*'fnd base rates'!H$107)
+($E65*'fnd base rates'!H$108)
+($F65*'fnd base rates'!H$109)
+($G65*'fnd base rates'!H$110)
+($H65*'fnd base rates'!H$111)
+($I65*'fnd base rates'!H$112)
+($J65*'fnd base rates'!H$113)
+($K65*'fnd base rates'!H$114)
+($M65*'fnd base rates'!H$116)
+($N65*'fnd base rates'!H$117)
+($O65*'fnd base rates'!H$118)
+($P65*VLOOKUP($S65+12,rate_basefnd,8)))</f>
        <v>5439.5448900000001</v>
      </c>
      <c r="AA65" s="1">
        <f>(($D65*'fnd base rates'!I$107)
+($E65*'fnd base rates'!I$108)
+($F65*'fnd base rates'!I$109)
+($G65*'fnd base rates'!I$110)
+($H65*'fnd base rates'!I$111)
+($I65*'fnd base rates'!I$112)
+($J65*'fnd base rates'!I$113)
+($K65*'fnd base rates'!I$114)
+($M65*'fnd base rates'!I$116)
+($N65*'fnd base rates'!I$117)
+($O65*'fnd base rates'!I$118)
+($P65*VLOOKUP($S65+12,rate_basefnd,9)))
*$R65</f>
        <v>3555.1500000000005</v>
      </c>
      <c r="AB65" s="1">
        <f>(($D65*'fnd base rates'!J$107)
+($E65*'fnd base rates'!J$108)
+($F65*'fnd base rates'!J$109)
+($G65*'fnd base rates'!J$110)
+($H65*'fnd base rates'!J$111)
+($I65*'fnd base rates'!J$112)
+($J65*'fnd base rates'!J$113)
+($K65*'fnd base rates'!J$114)
+($M65*'fnd base rates'!J$116)
+($N65*'fnd base rates'!J$117)
+($O65*'fnd base rates'!J$118)
+($P65*VLOOKUP($S65+12,rate_basefnd,10)))
*$R65</f>
        <v>4715.79</v>
      </c>
      <c r="AC65" s="1">
        <f>(($D65*'fnd base rates'!K$107)
+($E65*'fnd base rates'!K$108)
+($F65*'fnd base rates'!K$109)
+($G65*'fnd base rates'!K$110)
+($H65*'fnd base rates'!K$111)
+($I65*'fnd base rates'!K$112)
+($J65*'fnd base rates'!K$113)
+($K65*'fnd base rates'!K$114)
+($M65*'fnd base rates'!K$116)
+($N65*'fnd base rates'!K$117)
+($O65*'fnd base rates'!K$118)
+($P65*VLOOKUP($S65+12,rate_basefnd,11)))
*$R65</f>
        <v>10080.666099</v>
      </c>
      <c r="AD65" s="1">
        <f>(($D65*'fnd base rates'!L$107)
+($E65*'fnd base rates'!L$108)
+($F65*'fnd base rates'!L$109)
+($G65*'fnd base rates'!L$110)
+($H65*'fnd base rates'!L$111)
+($I65*'fnd base rates'!L$112)
+($J65*'fnd base rates'!L$113)
+($K65*'fnd base rates'!L$114)
+($M65*'fnd base rates'!L$116)
+($N65*'fnd base rates'!L$117)
+($O65*'fnd base rates'!L$118)
+($P65*VLOOKUP($S65+12,rate_basefnd,12)))</f>
        <v>13058.520654000002</v>
      </c>
      <c r="AE65" s="1">
        <f>(($D65*'fnd base rates'!M$107)
+($E65*'fnd base rates'!M$108)
+($F65*'fnd base rates'!M$109)
+($G65*'fnd base rates'!M$110)
+($H65*'fnd base rates'!M$111)
+($I65*'fnd base rates'!M$112)
+($J65*'fnd base rates'!M$113)
+($K65*'fnd base rates'!M$114)
+($M65*'fnd base rates'!M$116)
+($N65*'fnd base rates'!M$117)
+($O65*'fnd base rates'!M$118)
+($P65*VLOOKUP($S65+12,rate_basefnd,13)))</f>
        <v>0</v>
      </c>
      <c r="AF65" s="4">
        <f t="shared" si="7"/>
        <v>100805.67029999998</v>
      </c>
      <c r="AH65" s="4">
        <f t="shared" si="8"/>
        <v>414603715</v>
      </c>
      <c r="AI65" s="4" t="str">
        <f t="shared" si="9"/>
        <v>414</v>
      </c>
      <c r="AJ65" s="2" t="str">
        <f t="shared" si="10"/>
        <v>603</v>
      </c>
      <c r="AK65" s="2" t="str">
        <f t="shared" si="11"/>
        <v>715</v>
      </c>
      <c r="AL65" s="4">
        <f t="shared" si="12"/>
        <v>1</v>
      </c>
      <c r="AM65" s="4">
        <f t="shared" si="4"/>
        <v>9</v>
      </c>
      <c r="AN65" s="4">
        <f t="shared" si="13"/>
        <v>100805.67029999998</v>
      </c>
      <c r="AO65" s="4">
        <f t="shared" si="14"/>
        <v>11201</v>
      </c>
      <c r="AP65" s="4">
        <f t="shared" si="15"/>
        <v>0</v>
      </c>
      <c r="AQ65" s="4">
        <v>11201</v>
      </c>
      <c r="AW65" s="4">
        <v>11180</v>
      </c>
      <c r="AX65" s="5">
        <f t="shared" si="16"/>
        <v>21</v>
      </c>
      <c r="AY65" s="4">
        <v>11201</v>
      </c>
      <c r="AZ65" s="5"/>
      <c r="BB65" s="5">
        <f t="shared" ref="BB65" si="71">BC65-BA65</f>
        <v>0</v>
      </c>
    </row>
    <row r="66" spans="1:54" s="4" customFormat="1">
      <c r="A66" s="278">
        <v>416</v>
      </c>
      <c r="B66" s="2">
        <v>416035001</v>
      </c>
      <c r="C66" s="10" t="s">
        <v>1058</v>
      </c>
      <c r="D66" s="15">
        <f>'fnd enro'!D66</f>
        <v>0</v>
      </c>
      <c r="E66" s="15">
        <f>'fnd enro'!E66</f>
        <v>0</v>
      </c>
      <c r="F66" s="15">
        <f>'fnd enro'!F66</f>
        <v>0</v>
      </c>
      <c r="G66" s="15">
        <f>'fnd enro'!G66</f>
        <v>0</v>
      </c>
      <c r="H66" s="15">
        <f>'fnd enro'!H66</f>
        <v>1</v>
      </c>
      <c r="I66" s="15">
        <f>'fnd enro'!I66</f>
        <v>1</v>
      </c>
      <c r="J66" s="15">
        <f>'fnd enro'!J66</f>
        <v>0</v>
      </c>
      <c r="K66" s="16">
        <f>'fnd enro'!K66</f>
        <v>7.6600000000000001E-2</v>
      </c>
      <c r="L66" s="15">
        <f>'fnd enro'!L66</f>
        <v>0</v>
      </c>
      <c r="M66" s="15">
        <f>'fnd enro'!M66</f>
        <v>0</v>
      </c>
      <c r="N66" s="15">
        <f>'fnd enro'!N66</f>
        <v>0</v>
      </c>
      <c r="O66" s="15">
        <f>'fnd enro'!O66</f>
        <v>0</v>
      </c>
      <c r="P66" s="15">
        <f>'fnd enro'!P66</f>
        <v>0</v>
      </c>
      <c r="Q66" s="15">
        <f>'fnd enro'!R66</f>
        <v>2</v>
      </c>
      <c r="R66" s="16">
        <f t="shared" si="6"/>
        <v>1.085</v>
      </c>
      <c r="S66" s="15">
        <f>VALUE('fnd enro'!Q66)</f>
        <v>6</v>
      </c>
      <c r="T66" s="2"/>
      <c r="U66" s="1">
        <f>(($D66*'fnd base rates'!C$107)
+($E66*'fnd base rates'!C$108)
+($F66*'fnd base rates'!C$109)
+($G66*'fnd base rates'!C$110)
+($H66*'fnd base rates'!C$111)
+($I66*'fnd base rates'!C$112)
+($J66*'fnd base rates'!C$113)
+($K66*'fnd base rates'!C$114)
+($M66*'fnd base rates'!C$116)
+($N66*'fnd base rates'!C$117)
+($O66*'fnd base rates'!C$118)
+($P66*VLOOKUP($S66+12,rate_basefnd,3)))
*$R66</f>
        <v>1112.1733758099999</v>
      </c>
      <c r="V66" s="1">
        <f>(($D66*'fnd base rates'!D$107)
+($E66*'fnd base rates'!D$108)
+($F66*'fnd base rates'!D$109)
+($G66*'fnd base rates'!D$110)
+($H66*'fnd base rates'!D$111)
+($I66*'fnd base rates'!D$112)
+($J66*'fnd base rates'!D$113)
+($K66*'fnd base rates'!D$114)
+($M66*'fnd base rates'!D$116)
+($N66*'fnd base rates'!D$117)
+($O66*'fnd base rates'!D$118)
+($P66*VLOOKUP($S66+12,rate_basefnd,4)))
*$R66</f>
        <v>1588.7221</v>
      </c>
      <c r="W66" s="1">
        <f>(($D66*'fnd base rates'!E$107)
+($E66*'fnd base rates'!E$108)
+($F66*'fnd base rates'!E$109)
+($G66*'fnd base rates'!E$110)
+($H66*'fnd base rates'!E$111)
+($I66*'fnd base rates'!E$112)
+($J66*'fnd base rates'!E$113)
+($K66*'fnd base rates'!E$114)
+($M66*'fnd base rates'!E$116)
+($N66*'fnd base rates'!E$117)
+($O66*'fnd base rates'!E$118)
+($P66*VLOOKUP($S66+12,rate_basefnd,5)))
*$R66</f>
        <v>8686.1199620299994</v>
      </c>
      <c r="X66" s="1">
        <f>(($D66*'fnd base rates'!F$107)
+($E66*'fnd base rates'!F$108)
+($F66*'fnd base rates'!F$109)
+($G66*'fnd base rates'!F$110)
+($H66*'fnd base rates'!F$111)
+($I66*'fnd base rates'!F$112)
+($J66*'fnd base rates'!F$113)
+($K66*'fnd base rates'!F$114)
+($M66*'fnd base rates'!F$116)
+($N66*'fnd base rates'!F$117)
+($O66*'fnd base rates'!F$118)
+($P66*VLOOKUP($S66+12,rate_basefnd,6)))
*$R66</f>
        <v>1948.6998889399999</v>
      </c>
      <c r="Y66" s="1">
        <f>(($D66*'fnd base rates'!G$107)
+($E66*'fnd base rates'!G$108)
+($F66*'fnd base rates'!G$109)
+($G66*'fnd base rates'!G$110)
+($H66*'fnd base rates'!G$111)
+($I66*'fnd base rates'!G$112)
+($J66*'fnd base rates'!G$113)
+($K66*'fnd base rates'!G$114)
+($M66*'fnd base rates'!G$116)
+($N66*'fnd base rates'!G$117)
+($O66*'fnd base rates'!G$118)
+($P66*VLOOKUP($S66+12,rate_basefnd,7)))
*$R66</f>
        <v>344.77207162999997</v>
      </c>
      <c r="Z66" s="1">
        <f>(($D66*'fnd base rates'!H$107)
+($E66*'fnd base rates'!H$108)
+($F66*'fnd base rates'!H$109)
+($G66*'fnd base rates'!H$110)
+($H66*'fnd base rates'!H$111)
+($I66*'fnd base rates'!H$112)
+($J66*'fnd base rates'!H$113)
+($K66*'fnd base rates'!H$114)
+($M66*'fnd base rates'!H$116)
+($N66*'fnd base rates'!H$117)
+($O66*'fnd base rates'!H$118)
+($P66*VLOOKUP($S66+12,rate_basefnd,8)))</f>
        <v>1293.0844199999999</v>
      </c>
      <c r="AA66" s="1">
        <f>(($D66*'fnd base rates'!I$107)
+($E66*'fnd base rates'!I$108)
+($F66*'fnd base rates'!I$109)
+($G66*'fnd base rates'!I$110)
+($H66*'fnd base rates'!I$111)
+($I66*'fnd base rates'!I$112)
+($J66*'fnd base rates'!I$113)
+($K66*'fnd base rates'!I$114)
+($M66*'fnd base rates'!I$116)
+($N66*'fnd base rates'!I$117)
+($O66*'fnd base rates'!I$118)
+($P66*VLOOKUP($S66+12,rate_basefnd,9)))
*$R66</f>
        <v>806.93619999999999</v>
      </c>
      <c r="AB66" s="1">
        <f>(($D66*'fnd base rates'!J$107)
+($E66*'fnd base rates'!J$108)
+($F66*'fnd base rates'!J$109)
+($G66*'fnd base rates'!J$110)
+($H66*'fnd base rates'!J$111)
+($I66*'fnd base rates'!J$112)
+($J66*'fnd base rates'!J$113)
+($K66*'fnd base rates'!J$114)
+($M66*'fnd base rates'!J$116)
+($N66*'fnd base rates'!J$117)
+($O66*'fnd base rates'!J$118)
+($P66*VLOOKUP($S66+12,rate_basefnd,10)))
*$R66</f>
        <v>854.04689999999994</v>
      </c>
      <c r="AC66" s="1">
        <f>(($D66*'fnd base rates'!K$107)
+($E66*'fnd base rates'!K$108)
+($F66*'fnd base rates'!K$109)
+($G66*'fnd base rates'!K$110)
+($H66*'fnd base rates'!K$111)
+($I66*'fnd base rates'!K$112)
+($J66*'fnd base rates'!K$113)
+($K66*'fnd base rates'!K$114)
+($M66*'fnd base rates'!K$116)
+($N66*'fnd base rates'!K$117)
+($O66*'fnd base rates'!K$118)
+($P66*VLOOKUP($S66+12,rate_basefnd,11)))
*$R66</f>
        <v>2419.4502038700002</v>
      </c>
      <c r="AD66" s="1">
        <f>(($D66*'fnd base rates'!L$107)
+($E66*'fnd base rates'!L$108)
+($F66*'fnd base rates'!L$109)
+($G66*'fnd base rates'!L$110)
+($H66*'fnd base rates'!L$111)
+($I66*'fnd base rates'!L$112)
+($J66*'fnd base rates'!L$113)
+($K66*'fnd base rates'!L$114)
+($M66*'fnd base rates'!L$116)
+($N66*'fnd base rates'!L$117)
+($O66*'fnd base rates'!L$118)
+($P66*VLOOKUP($S66+12,rate_basefnd,12)))</f>
        <v>2581.0368120000003</v>
      </c>
      <c r="AE66" s="1">
        <f>(($D66*'fnd base rates'!M$107)
+($E66*'fnd base rates'!M$108)
+($F66*'fnd base rates'!M$109)
+($G66*'fnd base rates'!M$110)
+($H66*'fnd base rates'!M$111)
+($I66*'fnd base rates'!M$112)
+($J66*'fnd base rates'!M$113)
+($K66*'fnd base rates'!M$114)
+($M66*'fnd base rates'!M$116)
+($N66*'fnd base rates'!M$117)
+($O66*'fnd base rates'!M$118)
+($P66*VLOOKUP($S66+12,rate_basefnd,13)))</f>
        <v>0</v>
      </c>
      <c r="AF66" s="4">
        <f t="shared" si="7"/>
        <v>21635.041934280001</v>
      </c>
      <c r="AH66" s="4">
        <f t="shared" si="8"/>
        <v>416035001</v>
      </c>
      <c r="AI66" s="4" t="str">
        <f t="shared" si="9"/>
        <v>416</v>
      </c>
      <c r="AJ66" s="2" t="str">
        <f t="shared" si="10"/>
        <v>035</v>
      </c>
      <c r="AK66" s="2" t="str">
        <f t="shared" si="11"/>
        <v>001</v>
      </c>
      <c r="AL66" s="4">
        <f t="shared" si="12"/>
        <v>1</v>
      </c>
      <c r="AM66" s="4">
        <f t="shared" si="4"/>
        <v>2</v>
      </c>
      <c r="AN66" s="4">
        <f t="shared" si="13"/>
        <v>21635.041934280001</v>
      </c>
      <c r="AO66" s="4">
        <f t="shared" si="14"/>
        <v>10818</v>
      </c>
      <c r="AP66" s="4">
        <f t="shared" si="15"/>
        <v>0</v>
      </c>
      <c r="AQ66" s="4">
        <v>10818</v>
      </c>
      <c r="AW66" s="4">
        <v>10801</v>
      </c>
      <c r="AX66" s="5">
        <f t="shared" si="16"/>
        <v>17</v>
      </c>
      <c r="AY66" s="4">
        <v>10818</v>
      </c>
      <c r="AZ66" s="5"/>
      <c r="BB66" s="5">
        <f t="shared" ref="BB66" si="72">BC66-BA66</f>
        <v>0</v>
      </c>
    </row>
    <row r="67" spans="1:54" s="4" customFormat="1">
      <c r="A67" s="278">
        <v>416</v>
      </c>
      <c r="B67" s="2">
        <v>416035035</v>
      </c>
      <c r="C67" s="10" t="s">
        <v>1058</v>
      </c>
      <c r="D67" s="15">
        <f>'fnd enro'!D67</f>
        <v>0</v>
      </c>
      <c r="E67" s="15">
        <f>'fnd enro'!E67</f>
        <v>0</v>
      </c>
      <c r="F67" s="15">
        <f>'fnd enro'!F67</f>
        <v>0</v>
      </c>
      <c r="G67" s="15">
        <f>'fnd enro'!G67</f>
        <v>0</v>
      </c>
      <c r="H67" s="15">
        <f>'fnd enro'!H67</f>
        <v>307</v>
      </c>
      <c r="I67" s="15">
        <f>'fnd enro'!I67</f>
        <v>335</v>
      </c>
      <c r="J67" s="15">
        <f>'fnd enro'!J67</f>
        <v>0</v>
      </c>
      <c r="K67" s="16">
        <f>'fnd enro'!K67</f>
        <v>24.5886</v>
      </c>
      <c r="L67" s="15">
        <f>'fnd enro'!L67</f>
        <v>0</v>
      </c>
      <c r="M67" s="15">
        <f>'fnd enro'!M67</f>
        <v>0</v>
      </c>
      <c r="N67" s="15">
        <f>'fnd enro'!N67</f>
        <v>71</v>
      </c>
      <c r="O67" s="15">
        <f>'fnd enro'!O67</f>
        <v>56</v>
      </c>
      <c r="P67" s="15">
        <f>'fnd enro'!P67</f>
        <v>456</v>
      </c>
      <c r="Q67" s="15">
        <f>'fnd enro'!R67</f>
        <v>642</v>
      </c>
      <c r="R67" s="16">
        <f t="shared" si="6"/>
        <v>1.085</v>
      </c>
      <c r="S67" s="15">
        <f>VALUE('fnd enro'!Q67)</f>
        <v>11</v>
      </c>
      <c r="T67" s="2"/>
      <c r="U67" s="1">
        <f>(($D67*'fnd base rates'!C$107)
+($E67*'fnd base rates'!C$108)
+($F67*'fnd base rates'!C$109)
+($G67*'fnd base rates'!C$110)
+($H67*'fnd base rates'!C$111)
+($I67*'fnd base rates'!C$112)
+($J67*'fnd base rates'!C$113)
+($K67*'fnd base rates'!C$114)
+($M67*'fnd base rates'!C$116)
+($N67*'fnd base rates'!C$117)
+($O67*'fnd base rates'!C$118)
+($P67*VLOOKUP($S67+12,rate_basefnd,3)))
*$R67</f>
        <v>405644.46038501</v>
      </c>
      <c r="V67" s="1">
        <f>(($D67*'fnd base rates'!D$107)
+($E67*'fnd base rates'!D$108)
+($F67*'fnd base rates'!D$109)
+($G67*'fnd base rates'!D$110)
+($H67*'fnd base rates'!D$111)
+($I67*'fnd base rates'!D$112)
+($J67*'fnd base rates'!D$113)
+($K67*'fnd base rates'!D$114)
+($M67*'fnd base rates'!D$116)
+($N67*'fnd base rates'!D$117)
+($O67*'fnd base rates'!D$118)
+($P67*VLOOKUP($S67+12,rate_basefnd,4)))
*$R67</f>
        <v>701866.38409999991</v>
      </c>
      <c r="W67" s="1">
        <f>(($D67*'fnd base rates'!E$107)
+($E67*'fnd base rates'!E$108)
+($F67*'fnd base rates'!E$109)
+($G67*'fnd base rates'!E$110)
+($H67*'fnd base rates'!E$111)
+($I67*'fnd base rates'!E$112)
+($J67*'fnd base rates'!E$113)
+($K67*'fnd base rates'!E$114)
+($M67*'fnd base rates'!E$116)
+($N67*'fnd base rates'!E$117)
+($O67*'fnd base rates'!E$118)
+($P67*VLOOKUP($S67+12,rate_basefnd,5)))
*$R67</f>
        <v>4620207.5823616302</v>
      </c>
      <c r="X67" s="1">
        <f>(($D67*'fnd base rates'!F$107)
+($E67*'fnd base rates'!F$108)
+($F67*'fnd base rates'!F$109)
+($G67*'fnd base rates'!F$110)
+($H67*'fnd base rates'!F$111)
+($I67*'fnd base rates'!F$112)
+($J67*'fnd base rates'!F$113)
+($K67*'fnd base rates'!F$114)
+($M67*'fnd base rates'!F$116)
+($N67*'fnd base rates'!F$117)
+($O67*'fnd base rates'!F$118)
+($P67*VLOOKUP($S67+12,rate_basefnd,6)))
*$R67</f>
        <v>646530.40894974</v>
      </c>
      <c r="Y67" s="1">
        <f>(($D67*'fnd base rates'!G$107)
+($E67*'fnd base rates'!G$108)
+($F67*'fnd base rates'!G$109)
+($G67*'fnd base rates'!G$110)
+($H67*'fnd base rates'!G$111)
+($I67*'fnd base rates'!G$112)
+($J67*'fnd base rates'!G$113)
+($K67*'fnd base rates'!G$114)
+($M67*'fnd base rates'!G$116)
+($N67*'fnd base rates'!G$117)
+($O67*'fnd base rates'!G$118)
+($P67*VLOOKUP($S67+12,rate_basefnd,7)))
*$R67</f>
        <v>197240.96869323004</v>
      </c>
      <c r="Z67" s="1">
        <f>(($D67*'fnd base rates'!H$107)
+($E67*'fnd base rates'!H$108)
+($F67*'fnd base rates'!H$109)
+($G67*'fnd base rates'!H$110)
+($H67*'fnd base rates'!H$111)
+($I67*'fnd base rates'!H$112)
+($J67*'fnd base rates'!H$113)
+($K67*'fnd base rates'!H$114)
+($M67*'fnd base rates'!H$116)
+($N67*'fnd base rates'!H$117)
+($O67*'fnd base rates'!H$118)
+($P67*VLOOKUP($S67+12,rate_basefnd,8)))</f>
        <v>445349.04881999997</v>
      </c>
      <c r="AA67" s="1">
        <f>(($D67*'fnd base rates'!I$107)
+($E67*'fnd base rates'!I$108)
+($F67*'fnd base rates'!I$109)
+($G67*'fnd base rates'!I$110)
+($H67*'fnd base rates'!I$111)
+($I67*'fnd base rates'!I$112)
+($J67*'fnd base rates'!I$113)
+($K67*'fnd base rates'!I$114)
+($M67*'fnd base rates'!I$116)
+($N67*'fnd base rates'!I$117)
+($O67*'fnd base rates'!I$118)
+($P67*VLOOKUP($S67+12,rate_basefnd,9)))
*$R67</f>
        <v>336713.12779999996</v>
      </c>
      <c r="AB67" s="1">
        <f>(($D67*'fnd base rates'!J$107)
+($E67*'fnd base rates'!J$108)
+($F67*'fnd base rates'!J$109)
+($G67*'fnd base rates'!J$110)
+($H67*'fnd base rates'!J$111)
+($I67*'fnd base rates'!J$112)
+($J67*'fnd base rates'!J$113)
+($K67*'fnd base rates'!J$114)
+($M67*'fnd base rates'!J$116)
+($N67*'fnd base rates'!J$117)
+($O67*'fnd base rates'!J$118)
+($P67*VLOOKUP($S67+12,rate_basefnd,10)))
*$R67</f>
        <v>629873.8130999998</v>
      </c>
      <c r="AC67" s="1">
        <f>(($D67*'fnd base rates'!K$107)
+($E67*'fnd base rates'!K$108)
+($F67*'fnd base rates'!K$109)
+($G67*'fnd base rates'!K$110)
+($H67*'fnd base rates'!K$111)
+($I67*'fnd base rates'!K$112)
+($J67*'fnd base rates'!K$113)
+($K67*'fnd base rates'!K$114)
+($M67*'fnd base rates'!K$116)
+($N67*'fnd base rates'!K$117)
+($O67*'fnd base rates'!K$118)
+($P67*VLOOKUP($S67+12,rate_basefnd,11)))
*$R67</f>
        <v>814875.28069227003</v>
      </c>
      <c r="AD67" s="1">
        <f>(($D67*'fnd base rates'!L$107)
+($E67*'fnd base rates'!L$108)
+($F67*'fnd base rates'!L$109)
+($G67*'fnd base rates'!L$110)
+($H67*'fnd base rates'!L$111)
+($I67*'fnd base rates'!L$112)
+($J67*'fnd base rates'!L$113)
+($K67*'fnd base rates'!L$114)
+($M67*'fnd base rates'!L$116)
+($N67*'fnd base rates'!L$117)
+($O67*'fnd base rates'!L$118)
+($P67*VLOOKUP($S67+12,rate_basefnd,12)))</f>
        <v>1105911.886652</v>
      </c>
      <c r="AE67" s="1">
        <f>(($D67*'fnd base rates'!M$107)
+($E67*'fnd base rates'!M$108)
+($F67*'fnd base rates'!M$109)
+($G67*'fnd base rates'!M$110)
+($H67*'fnd base rates'!M$111)
+($I67*'fnd base rates'!M$112)
+($J67*'fnd base rates'!M$113)
+($K67*'fnd base rates'!M$114)
+($M67*'fnd base rates'!M$116)
+($N67*'fnd base rates'!M$117)
+($O67*'fnd base rates'!M$118)
+($P67*VLOOKUP($S67+12,rate_basefnd,13)))</f>
        <v>0</v>
      </c>
      <c r="AF67" s="4">
        <f t="shared" si="7"/>
        <v>9904212.9615538809</v>
      </c>
      <c r="AH67" s="4">
        <f t="shared" si="8"/>
        <v>416035035</v>
      </c>
      <c r="AI67" s="4" t="str">
        <f t="shared" si="9"/>
        <v>416</v>
      </c>
      <c r="AJ67" s="2" t="str">
        <f t="shared" si="10"/>
        <v>035</v>
      </c>
      <c r="AK67" s="2" t="str">
        <f t="shared" si="11"/>
        <v>035</v>
      </c>
      <c r="AL67" s="4">
        <f t="shared" si="12"/>
        <v>1</v>
      </c>
      <c r="AM67" s="4">
        <f t="shared" si="4"/>
        <v>642</v>
      </c>
      <c r="AN67" s="4">
        <f t="shared" si="13"/>
        <v>9904212.9615538809</v>
      </c>
      <c r="AO67" s="4">
        <f t="shared" si="14"/>
        <v>15427</v>
      </c>
      <c r="AP67" s="4">
        <f t="shared" si="15"/>
        <v>0</v>
      </c>
      <c r="AQ67" s="4">
        <v>15427</v>
      </c>
      <c r="AW67" s="4">
        <v>15344</v>
      </c>
      <c r="AX67" s="5">
        <f t="shared" si="16"/>
        <v>83</v>
      </c>
      <c r="AY67" s="4">
        <v>15427</v>
      </c>
      <c r="AZ67" s="5"/>
      <c r="BB67" s="5">
        <f t="shared" ref="BB67" si="73">BC67-BA67</f>
        <v>0</v>
      </c>
    </row>
    <row r="68" spans="1:54" s="4" customFormat="1">
      <c r="A68" s="278">
        <v>416</v>
      </c>
      <c r="B68" s="2">
        <v>416035044</v>
      </c>
      <c r="C68" s="10" t="s">
        <v>1058</v>
      </c>
      <c r="D68" s="15">
        <f>'fnd enro'!D68</f>
        <v>0</v>
      </c>
      <c r="E68" s="15">
        <f>'fnd enro'!E68</f>
        <v>0</v>
      </c>
      <c r="F68" s="15">
        <f>'fnd enro'!F68</f>
        <v>0</v>
      </c>
      <c r="G68" s="15">
        <f>'fnd enro'!G68</f>
        <v>0</v>
      </c>
      <c r="H68" s="15">
        <f>'fnd enro'!H68</f>
        <v>0</v>
      </c>
      <c r="I68" s="15">
        <f>'fnd enro'!I68</f>
        <v>6</v>
      </c>
      <c r="J68" s="15">
        <f>'fnd enro'!J68</f>
        <v>0</v>
      </c>
      <c r="K68" s="16">
        <f>'fnd enro'!K68</f>
        <v>0.2298</v>
      </c>
      <c r="L68" s="15">
        <f>'fnd enro'!L68</f>
        <v>0</v>
      </c>
      <c r="M68" s="15">
        <f>'fnd enro'!M68</f>
        <v>0</v>
      </c>
      <c r="N68" s="15">
        <f>'fnd enro'!N68</f>
        <v>0</v>
      </c>
      <c r="O68" s="15">
        <f>'fnd enro'!O68</f>
        <v>1</v>
      </c>
      <c r="P68" s="15">
        <f>'fnd enro'!P68</f>
        <v>6</v>
      </c>
      <c r="Q68" s="15">
        <f>'fnd enro'!R68</f>
        <v>6</v>
      </c>
      <c r="R68" s="16">
        <f t="shared" si="6"/>
        <v>1.085</v>
      </c>
      <c r="S68" s="15">
        <f>VALUE('fnd enro'!Q68)</f>
        <v>12</v>
      </c>
      <c r="T68" s="2"/>
      <c r="U68" s="1">
        <f>(($D68*'fnd base rates'!C$107)
+($E68*'fnd base rates'!C$108)
+($F68*'fnd base rates'!C$109)
+($G68*'fnd base rates'!C$110)
+($H68*'fnd base rates'!C$111)
+($I68*'fnd base rates'!C$112)
+($J68*'fnd base rates'!C$113)
+($K68*'fnd base rates'!C$114)
+($M68*'fnd base rates'!C$116)
+($N68*'fnd base rates'!C$117)
+($O68*'fnd base rates'!C$118)
+($P68*VLOOKUP($S68+12,rate_basefnd,3)))
*$R68</f>
        <v>3913.15422743</v>
      </c>
      <c r="V68" s="1">
        <f>(($D68*'fnd base rates'!D$107)
+($E68*'fnd base rates'!D$108)
+($F68*'fnd base rates'!D$109)
+($G68*'fnd base rates'!D$110)
+($H68*'fnd base rates'!D$111)
+($I68*'fnd base rates'!D$112)
+($J68*'fnd base rates'!D$113)
+($K68*'fnd base rates'!D$114)
+($M68*'fnd base rates'!D$116)
+($N68*'fnd base rates'!D$117)
+($O68*'fnd base rates'!D$118)
+($P68*VLOOKUP($S68+12,rate_basefnd,4)))
*$R68</f>
        <v>7220.2627000000002</v>
      </c>
      <c r="W68" s="1">
        <f>(($D68*'fnd base rates'!E$107)
+($E68*'fnd base rates'!E$108)
+($F68*'fnd base rates'!E$109)
+($G68*'fnd base rates'!E$110)
+($H68*'fnd base rates'!E$111)
+($I68*'fnd base rates'!E$112)
+($J68*'fnd base rates'!E$113)
+($K68*'fnd base rates'!E$114)
+($M68*'fnd base rates'!E$116)
+($N68*'fnd base rates'!E$117)
+($O68*'fnd base rates'!E$118)
+($P68*VLOOKUP($S68+12,rate_basefnd,5)))
*$R68</f>
        <v>54090.35478609</v>
      </c>
      <c r="X68" s="1">
        <f>(($D68*'fnd base rates'!F$107)
+($E68*'fnd base rates'!F$108)
+($F68*'fnd base rates'!F$109)
+($G68*'fnd base rates'!F$110)
+($H68*'fnd base rates'!F$111)
+($I68*'fnd base rates'!F$112)
+($J68*'fnd base rates'!F$113)
+($K68*'fnd base rates'!F$114)
+($M68*'fnd base rates'!F$116)
+($N68*'fnd base rates'!F$117)
+($O68*'fnd base rates'!F$118)
+($P68*VLOOKUP($S68+12,rate_basefnd,6)))
*$R68</f>
        <v>5670.9372668200003</v>
      </c>
      <c r="Y68" s="1">
        <f>(($D68*'fnd base rates'!G$107)
+($E68*'fnd base rates'!G$108)
+($F68*'fnd base rates'!G$109)
+($G68*'fnd base rates'!G$110)
+($H68*'fnd base rates'!G$111)
+($I68*'fnd base rates'!G$112)
+($J68*'fnd base rates'!G$113)
+($K68*'fnd base rates'!G$114)
+($M68*'fnd base rates'!G$116)
+($N68*'fnd base rates'!G$117)
+($O68*'fnd base rates'!G$118)
+($P68*VLOOKUP($S68+12,rate_basefnd,7)))
*$R68</f>
        <v>2151.7468648899999</v>
      </c>
      <c r="Z68" s="1">
        <f>(($D68*'fnd base rates'!H$107)
+($E68*'fnd base rates'!H$108)
+($F68*'fnd base rates'!H$109)
+($G68*'fnd base rates'!H$110)
+($H68*'fnd base rates'!H$111)
+($I68*'fnd base rates'!H$112)
+($J68*'fnd base rates'!H$113)
+($K68*'fnd base rates'!H$114)
+($M68*'fnd base rates'!H$116)
+($N68*'fnd base rates'!H$117)
+($O68*'fnd base rates'!H$118)
+($P68*VLOOKUP($S68+12,rate_basefnd,8)))</f>
        <v>5014.2932599999995</v>
      </c>
      <c r="AA68" s="1">
        <f>(($D68*'fnd base rates'!I$107)
+($E68*'fnd base rates'!I$108)
+($F68*'fnd base rates'!I$109)
+($G68*'fnd base rates'!I$110)
+($H68*'fnd base rates'!I$111)
+($I68*'fnd base rates'!I$112)
+($J68*'fnd base rates'!I$113)
+($K68*'fnd base rates'!I$114)
+($M68*'fnd base rates'!I$116)
+($N68*'fnd base rates'!I$117)
+($O68*'fnd base rates'!I$118)
+($P68*VLOOKUP($S68+12,rate_basefnd,9)))
*$R68</f>
        <v>3628.96695</v>
      </c>
      <c r="AB68" s="1">
        <f>(($D68*'fnd base rates'!J$107)
+($E68*'fnd base rates'!J$108)
+($F68*'fnd base rates'!J$109)
+($G68*'fnd base rates'!J$110)
+($H68*'fnd base rates'!J$111)
+($I68*'fnd base rates'!J$112)
+($J68*'fnd base rates'!J$113)
+($K68*'fnd base rates'!J$114)
+($M68*'fnd base rates'!J$116)
+($N68*'fnd base rates'!J$117)
+($O68*'fnd base rates'!J$118)
+($P68*VLOOKUP($S68+12,rate_basefnd,10)))
*$R68</f>
        <v>8303.9715500000002</v>
      </c>
      <c r="AC68" s="1">
        <f>(($D68*'fnd base rates'!K$107)
+($E68*'fnd base rates'!K$108)
+($F68*'fnd base rates'!K$109)
+($G68*'fnd base rates'!K$110)
+($H68*'fnd base rates'!K$111)
+($I68*'fnd base rates'!K$112)
+($J68*'fnd base rates'!K$113)
+($K68*'fnd base rates'!K$114)
+($M68*'fnd base rates'!K$116)
+($N68*'fnd base rates'!K$117)
+($O68*'fnd base rates'!K$118)
+($P68*VLOOKUP($S68+12,rate_basefnd,11)))
*$R68</f>
        <v>7437.38646161</v>
      </c>
      <c r="AD68" s="1">
        <f>(($D68*'fnd base rates'!L$107)
+($E68*'fnd base rates'!L$108)
+($F68*'fnd base rates'!L$109)
+($G68*'fnd base rates'!L$110)
+($H68*'fnd base rates'!L$111)
+($I68*'fnd base rates'!L$112)
+($J68*'fnd base rates'!L$113)
+($K68*'fnd base rates'!L$114)
+($M68*'fnd base rates'!L$116)
+($N68*'fnd base rates'!L$117)
+($O68*'fnd base rates'!L$118)
+($P68*VLOOKUP($S68+12,rate_basefnd,12)))</f>
        <v>10947.490436</v>
      </c>
      <c r="AE68" s="1">
        <f>(($D68*'fnd base rates'!M$107)
+($E68*'fnd base rates'!M$108)
+($F68*'fnd base rates'!M$109)
+($G68*'fnd base rates'!M$110)
+($H68*'fnd base rates'!M$111)
+($I68*'fnd base rates'!M$112)
+($J68*'fnd base rates'!M$113)
+($K68*'fnd base rates'!M$114)
+($M68*'fnd base rates'!M$116)
+($N68*'fnd base rates'!M$117)
+($O68*'fnd base rates'!M$118)
+($P68*VLOOKUP($S68+12,rate_basefnd,13)))</f>
        <v>0</v>
      </c>
      <c r="AF68" s="4">
        <f t="shared" si="7"/>
        <v>108378.56450284002</v>
      </c>
      <c r="AH68" s="4">
        <f t="shared" si="8"/>
        <v>416035044</v>
      </c>
      <c r="AI68" s="4" t="str">
        <f t="shared" si="9"/>
        <v>416</v>
      </c>
      <c r="AJ68" s="2" t="str">
        <f t="shared" si="10"/>
        <v>035</v>
      </c>
      <c r="AK68" s="2" t="str">
        <f t="shared" si="11"/>
        <v>044</v>
      </c>
      <c r="AL68" s="4">
        <f t="shared" si="12"/>
        <v>1</v>
      </c>
      <c r="AM68" s="4">
        <f t="shared" si="4"/>
        <v>6</v>
      </c>
      <c r="AN68" s="4">
        <f t="shared" si="13"/>
        <v>108378.56450284002</v>
      </c>
      <c r="AO68" s="4">
        <f t="shared" si="14"/>
        <v>18063</v>
      </c>
      <c r="AP68" s="4">
        <f t="shared" si="15"/>
        <v>0</v>
      </c>
      <c r="AQ68" s="4">
        <v>18063</v>
      </c>
      <c r="AW68" s="4">
        <v>17931</v>
      </c>
      <c r="AX68" s="5">
        <f t="shared" si="16"/>
        <v>132</v>
      </c>
      <c r="AY68" s="4">
        <v>18063</v>
      </c>
      <c r="AZ68" s="5"/>
      <c r="BB68" s="5">
        <f t="shared" ref="BB68" si="74">BC68-BA68</f>
        <v>0</v>
      </c>
    </row>
    <row r="69" spans="1:54" s="4" customFormat="1">
      <c r="A69" s="278">
        <v>416</v>
      </c>
      <c r="B69" s="2">
        <v>416035048</v>
      </c>
      <c r="C69" s="10" t="s">
        <v>1058</v>
      </c>
      <c r="D69" s="15">
        <f>'fnd enro'!D69</f>
        <v>0</v>
      </c>
      <c r="E69" s="15">
        <f>'fnd enro'!E69</f>
        <v>0</v>
      </c>
      <c r="F69" s="15">
        <f>'fnd enro'!F69</f>
        <v>0</v>
      </c>
      <c r="G69" s="15">
        <f>'fnd enro'!G69</f>
        <v>0</v>
      </c>
      <c r="H69" s="15">
        <f>'fnd enro'!H69</f>
        <v>0</v>
      </c>
      <c r="I69" s="15">
        <f>'fnd enro'!I69</f>
        <v>1</v>
      </c>
      <c r="J69" s="15">
        <f>'fnd enro'!J69</f>
        <v>0</v>
      </c>
      <c r="K69" s="16">
        <f>'fnd enro'!K69</f>
        <v>3.8300000000000001E-2</v>
      </c>
      <c r="L69" s="15">
        <f>'fnd enro'!L69</f>
        <v>0</v>
      </c>
      <c r="M69" s="15">
        <f>'fnd enro'!M69</f>
        <v>0</v>
      </c>
      <c r="N69" s="15">
        <f>'fnd enro'!N69</f>
        <v>0</v>
      </c>
      <c r="O69" s="15">
        <f>'fnd enro'!O69</f>
        <v>0</v>
      </c>
      <c r="P69" s="15">
        <f>'fnd enro'!P69</f>
        <v>0</v>
      </c>
      <c r="Q69" s="15">
        <f>'fnd enro'!R69</f>
        <v>1</v>
      </c>
      <c r="R69" s="16">
        <f t="shared" si="6"/>
        <v>1.085</v>
      </c>
      <c r="S69" s="15">
        <f>VALUE('fnd enro'!Q69)</f>
        <v>3</v>
      </c>
      <c r="T69" s="2"/>
      <c r="U69" s="1">
        <f>(($D69*'fnd base rates'!C$107)
+($E69*'fnd base rates'!C$108)
+($F69*'fnd base rates'!C$109)
+($G69*'fnd base rates'!C$110)
+($H69*'fnd base rates'!C$111)
+($I69*'fnd base rates'!C$112)
+($J69*'fnd base rates'!C$113)
+($K69*'fnd base rates'!C$114)
+($M69*'fnd base rates'!C$116)
+($N69*'fnd base rates'!C$117)
+($O69*'fnd base rates'!C$118)
+($P69*VLOOKUP($S69+12,rate_basefnd,3)))
*$R69</f>
        <v>556.08668790499996</v>
      </c>
      <c r="V69" s="1">
        <f>(($D69*'fnd base rates'!D$107)
+($E69*'fnd base rates'!D$108)
+($F69*'fnd base rates'!D$109)
+($G69*'fnd base rates'!D$110)
+($H69*'fnd base rates'!D$111)
+($I69*'fnd base rates'!D$112)
+($J69*'fnd base rates'!D$113)
+($K69*'fnd base rates'!D$114)
+($M69*'fnd base rates'!D$116)
+($N69*'fnd base rates'!D$117)
+($O69*'fnd base rates'!D$118)
+($P69*VLOOKUP($S69+12,rate_basefnd,4)))
*$R69</f>
        <v>794.36104999999998</v>
      </c>
      <c r="W69" s="1">
        <f>(($D69*'fnd base rates'!E$107)
+($E69*'fnd base rates'!E$108)
+($F69*'fnd base rates'!E$109)
+($G69*'fnd base rates'!E$110)
+($H69*'fnd base rates'!E$111)
+($I69*'fnd base rates'!E$112)
+($J69*'fnd base rates'!E$113)
+($K69*'fnd base rates'!E$114)
+($M69*'fnd base rates'!E$116)
+($N69*'fnd base rates'!E$117)
+($O69*'fnd base rates'!E$118)
+($P69*VLOOKUP($S69+12,rate_basefnd,5)))
*$R69</f>
        <v>5097.2272060149999</v>
      </c>
      <c r="X69" s="1">
        <f>(($D69*'fnd base rates'!F$107)
+($E69*'fnd base rates'!F$108)
+($F69*'fnd base rates'!F$109)
+($G69*'fnd base rates'!F$110)
+($H69*'fnd base rates'!F$111)
+($I69*'fnd base rates'!F$112)
+($J69*'fnd base rates'!F$113)
+($K69*'fnd base rates'!F$114)
+($M69*'fnd base rates'!F$116)
+($N69*'fnd base rates'!F$117)
+($O69*'fnd base rates'!F$118)
+($P69*VLOOKUP($S69+12,rate_basefnd,6)))
*$R69</f>
        <v>918.02759447000005</v>
      </c>
      <c r="Y69" s="1">
        <f>(($D69*'fnd base rates'!G$107)
+($E69*'fnd base rates'!G$108)
+($F69*'fnd base rates'!G$109)
+($G69*'fnd base rates'!G$110)
+($H69*'fnd base rates'!G$111)
+($I69*'fnd base rates'!G$112)
+($J69*'fnd base rates'!G$113)
+($K69*'fnd base rates'!G$114)
+($M69*'fnd base rates'!G$116)
+($N69*'fnd base rates'!G$117)
+($O69*'fnd base rates'!G$118)
+($P69*VLOOKUP($S69+12,rate_basefnd,7)))
*$R69</f>
        <v>170.01531081499999</v>
      </c>
      <c r="Z69" s="1">
        <f>(($D69*'fnd base rates'!H$107)
+($E69*'fnd base rates'!H$108)
+($F69*'fnd base rates'!H$109)
+($G69*'fnd base rates'!H$110)
+($H69*'fnd base rates'!H$111)
+($I69*'fnd base rates'!H$112)
+($J69*'fnd base rates'!H$113)
+($K69*'fnd base rates'!H$114)
+($M69*'fnd base rates'!H$116)
+($N69*'fnd base rates'!H$117)
+($O69*'fnd base rates'!H$118)
+($P69*VLOOKUP($S69+12,rate_basefnd,8)))</f>
        <v>792.30720999999994</v>
      </c>
      <c r="AA69" s="1">
        <f>(($D69*'fnd base rates'!I$107)
+($E69*'fnd base rates'!I$108)
+($F69*'fnd base rates'!I$109)
+($G69*'fnd base rates'!I$110)
+($H69*'fnd base rates'!I$111)
+($I69*'fnd base rates'!I$112)
+($J69*'fnd base rates'!I$113)
+($K69*'fnd base rates'!I$114)
+($M69*'fnd base rates'!I$116)
+($N69*'fnd base rates'!I$117)
+($O69*'fnd base rates'!I$118)
+($P69*VLOOKUP($S69+12,rate_basefnd,9)))
*$R69</f>
        <v>442.24600000000004</v>
      </c>
      <c r="AB69" s="1">
        <f>(($D69*'fnd base rates'!J$107)
+($E69*'fnd base rates'!J$108)
+($F69*'fnd base rates'!J$109)
+($G69*'fnd base rates'!J$110)
+($H69*'fnd base rates'!J$111)
+($I69*'fnd base rates'!J$112)
+($J69*'fnd base rates'!J$113)
+($K69*'fnd base rates'!J$114)
+($M69*'fnd base rates'!J$116)
+($N69*'fnd base rates'!J$117)
+($O69*'fnd base rates'!J$118)
+($P69*VLOOKUP($S69+12,rate_basefnd,10)))
*$R69</f>
        <v>595.70839999999998</v>
      </c>
      <c r="AC69" s="1">
        <f>(($D69*'fnd base rates'!K$107)
+($E69*'fnd base rates'!K$108)
+($F69*'fnd base rates'!K$109)
+($G69*'fnd base rates'!K$110)
+($H69*'fnd base rates'!K$111)
+($I69*'fnd base rates'!K$112)
+($J69*'fnd base rates'!K$113)
+($K69*'fnd base rates'!K$114)
+($M69*'fnd base rates'!K$116)
+($N69*'fnd base rates'!K$117)
+($O69*'fnd base rates'!K$118)
+($P69*VLOOKUP($S69+12,rate_basefnd,11)))
*$R69</f>
        <v>1193.0595019349998</v>
      </c>
      <c r="AD69" s="1">
        <f>(($D69*'fnd base rates'!L$107)
+($E69*'fnd base rates'!L$108)
+($F69*'fnd base rates'!L$109)
+($G69*'fnd base rates'!L$110)
+($H69*'fnd base rates'!L$111)
+($I69*'fnd base rates'!L$112)
+($J69*'fnd base rates'!L$113)
+($K69*'fnd base rates'!L$114)
+($M69*'fnd base rates'!L$116)
+($N69*'fnd base rates'!L$117)
+($O69*'fnd base rates'!L$118)
+($P69*VLOOKUP($S69+12,rate_basefnd,12)))</f>
        <v>1229.513406</v>
      </c>
      <c r="AE69" s="1">
        <f>(($D69*'fnd base rates'!M$107)
+($E69*'fnd base rates'!M$108)
+($F69*'fnd base rates'!M$109)
+($G69*'fnd base rates'!M$110)
+($H69*'fnd base rates'!M$111)
+($I69*'fnd base rates'!M$112)
+($J69*'fnd base rates'!M$113)
+($K69*'fnd base rates'!M$114)
+($M69*'fnd base rates'!M$116)
+($N69*'fnd base rates'!M$117)
+($O69*'fnd base rates'!M$118)
+($P69*VLOOKUP($S69+12,rate_basefnd,13)))</f>
        <v>0</v>
      </c>
      <c r="AF69" s="4">
        <f t="shared" si="7"/>
        <v>11788.552367139999</v>
      </c>
      <c r="AH69" s="4">
        <f t="shared" si="8"/>
        <v>416035048</v>
      </c>
      <c r="AI69" s="4" t="str">
        <f t="shared" si="9"/>
        <v>416</v>
      </c>
      <c r="AJ69" s="2" t="str">
        <f t="shared" si="10"/>
        <v>035</v>
      </c>
      <c r="AK69" s="2" t="str">
        <f t="shared" si="11"/>
        <v>048</v>
      </c>
      <c r="AL69" s="4">
        <f t="shared" si="12"/>
        <v>1</v>
      </c>
      <c r="AM69" s="4">
        <f t="shared" si="4"/>
        <v>1</v>
      </c>
      <c r="AN69" s="4">
        <f t="shared" si="13"/>
        <v>11788.552367139999</v>
      </c>
      <c r="AO69" s="4">
        <f t="shared" si="14"/>
        <v>11789</v>
      </c>
      <c r="AP69" s="4">
        <f t="shared" si="15"/>
        <v>0</v>
      </c>
      <c r="AQ69" s="4">
        <v>11789</v>
      </c>
      <c r="AW69" s="4">
        <v>11774</v>
      </c>
      <c r="AX69" s="5">
        <f t="shared" si="16"/>
        <v>15</v>
      </c>
      <c r="AY69" s="4">
        <v>11789</v>
      </c>
      <c r="AZ69" s="5"/>
      <c r="BB69" s="5">
        <f t="shared" ref="BB69" si="75">BC69-BA69</f>
        <v>0</v>
      </c>
    </row>
    <row r="70" spans="1:54" s="4" customFormat="1">
      <c r="A70" s="278">
        <v>416</v>
      </c>
      <c r="B70" s="2">
        <v>416035073</v>
      </c>
      <c r="C70" s="10" t="s">
        <v>1058</v>
      </c>
      <c r="D70" s="15">
        <f>'fnd enro'!D70</f>
        <v>0</v>
      </c>
      <c r="E70" s="15">
        <f>'fnd enro'!E70</f>
        <v>0</v>
      </c>
      <c r="F70" s="15">
        <f>'fnd enro'!F70</f>
        <v>0</v>
      </c>
      <c r="G70" s="15">
        <f>'fnd enro'!G70</f>
        <v>0</v>
      </c>
      <c r="H70" s="15">
        <f>'fnd enro'!H70</f>
        <v>1</v>
      </c>
      <c r="I70" s="15">
        <f>'fnd enro'!I70</f>
        <v>2</v>
      </c>
      <c r="J70" s="15">
        <f>'fnd enro'!J70</f>
        <v>0</v>
      </c>
      <c r="K70" s="16">
        <f>'fnd enro'!K70</f>
        <v>0.1149</v>
      </c>
      <c r="L70" s="15">
        <f>'fnd enro'!L70</f>
        <v>0</v>
      </c>
      <c r="M70" s="15">
        <f>'fnd enro'!M70</f>
        <v>0</v>
      </c>
      <c r="N70" s="15">
        <f>'fnd enro'!N70</f>
        <v>0</v>
      </c>
      <c r="O70" s="15">
        <f>'fnd enro'!O70</f>
        <v>0</v>
      </c>
      <c r="P70" s="15">
        <f>'fnd enro'!P70</f>
        <v>3</v>
      </c>
      <c r="Q70" s="15">
        <f>'fnd enro'!R70</f>
        <v>3</v>
      </c>
      <c r="R70" s="16">
        <f t="shared" si="6"/>
        <v>1.085</v>
      </c>
      <c r="S70" s="15">
        <f>VALUE('fnd enro'!Q70)</f>
        <v>5</v>
      </c>
      <c r="T70" s="2"/>
      <c r="U70" s="1">
        <f>(($D70*'fnd base rates'!C$107)
+($E70*'fnd base rates'!C$108)
+($F70*'fnd base rates'!C$109)
+($G70*'fnd base rates'!C$110)
+($H70*'fnd base rates'!C$111)
+($I70*'fnd base rates'!C$112)
+($J70*'fnd base rates'!C$113)
+($K70*'fnd base rates'!C$114)
+($M70*'fnd base rates'!C$116)
+($N70*'fnd base rates'!C$117)
+($O70*'fnd base rates'!C$118)
+($P70*VLOOKUP($S70+12,rate_basefnd,3)))
*$R70</f>
        <v>1851.0934137150002</v>
      </c>
      <c r="V70" s="1">
        <f>(($D70*'fnd base rates'!D$107)
+($E70*'fnd base rates'!D$108)
+($F70*'fnd base rates'!D$109)
+($G70*'fnd base rates'!D$110)
+($H70*'fnd base rates'!D$111)
+($I70*'fnd base rates'!D$112)
+($J70*'fnd base rates'!D$113)
+($K70*'fnd base rates'!D$114)
+($M70*'fnd base rates'!D$116)
+($N70*'fnd base rates'!D$117)
+($O70*'fnd base rates'!D$118)
+($P70*VLOOKUP($S70+12,rate_basefnd,4)))
*$R70</f>
        <v>3249.4013999999997</v>
      </c>
      <c r="W70" s="1">
        <f>(($D70*'fnd base rates'!E$107)
+($E70*'fnd base rates'!E$108)
+($F70*'fnd base rates'!E$109)
+($G70*'fnd base rates'!E$110)
+($H70*'fnd base rates'!E$111)
+($I70*'fnd base rates'!E$112)
+($J70*'fnd base rates'!E$113)
+($K70*'fnd base rates'!E$114)
+($M70*'fnd base rates'!E$116)
+($N70*'fnd base rates'!E$117)
+($O70*'fnd base rates'!E$118)
+($P70*VLOOKUP($S70+12,rate_basefnd,5)))
*$R70</f>
        <v>22240.390518045002</v>
      </c>
      <c r="X70" s="1">
        <f>(($D70*'fnd base rates'!F$107)
+($E70*'fnd base rates'!F$108)
+($F70*'fnd base rates'!F$109)
+($G70*'fnd base rates'!F$110)
+($H70*'fnd base rates'!F$111)
+($I70*'fnd base rates'!F$112)
+($J70*'fnd base rates'!F$113)
+($K70*'fnd base rates'!F$114)
+($M70*'fnd base rates'!F$116)
+($N70*'fnd base rates'!F$117)
+($O70*'fnd base rates'!F$118)
+($P70*VLOOKUP($S70+12,rate_basefnd,6)))
*$R70</f>
        <v>2866.7274834099999</v>
      </c>
      <c r="Y70" s="1">
        <f>(($D70*'fnd base rates'!G$107)
+($E70*'fnd base rates'!G$108)
+($F70*'fnd base rates'!G$109)
+($G70*'fnd base rates'!G$110)
+($H70*'fnd base rates'!G$111)
+($I70*'fnd base rates'!G$112)
+($J70*'fnd base rates'!G$113)
+($K70*'fnd base rates'!G$114)
+($M70*'fnd base rates'!G$116)
+($N70*'fnd base rates'!G$117)
+($O70*'fnd base rates'!G$118)
+($P70*VLOOKUP($S70+12,rate_basefnd,7)))
*$R70</f>
        <v>925.08013244499989</v>
      </c>
      <c r="Z70" s="1">
        <f>(($D70*'fnd base rates'!H$107)
+($E70*'fnd base rates'!H$108)
+($F70*'fnd base rates'!H$109)
+($G70*'fnd base rates'!H$110)
+($H70*'fnd base rates'!H$111)
+($I70*'fnd base rates'!H$112)
+($J70*'fnd base rates'!H$113)
+($K70*'fnd base rates'!H$114)
+($M70*'fnd base rates'!H$116)
+($N70*'fnd base rates'!H$117)
+($O70*'fnd base rates'!H$118)
+($P70*VLOOKUP($S70+12,rate_basefnd,8)))</f>
        <v>2143.3516300000001</v>
      </c>
      <c r="AA70" s="1">
        <f>(($D70*'fnd base rates'!I$107)
+($E70*'fnd base rates'!I$108)
+($F70*'fnd base rates'!I$109)
+($G70*'fnd base rates'!I$110)
+($H70*'fnd base rates'!I$111)
+($I70*'fnd base rates'!I$112)
+($J70*'fnd base rates'!I$113)
+($K70*'fnd base rates'!I$114)
+($M70*'fnd base rates'!I$116)
+($N70*'fnd base rates'!I$117)
+($O70*'fnd base rates'!I$118)
+($P70*VLOOKUP($S70+12,rate_basefnd,9)))
*$R70</f>
        <v>1591.6407500000003</v>
      </c>
      <c r="AB70" s="1">
        <f>(($D70*'fnd base rates'!J$107)
+($E70*'fnd base rates'!J$108)
+($F70*'fnd base rates'!J$109)
+($G70*'fnd base rates'!J$110)
+($H70*'fnd base rates'!J$111)
+($I70*'fnd base rates'!J$112)
+($J70*'fnd base rates'!J$113)
+($K70*'fnd base rates'!J$114)
+($M70*'fnd base rates'!J$116)
+($N70*'fnd base rates'!J$117)
+($O70*'fnd base rates'!J$118)
+($P70*VLOOKUP($S70+12,rate_basefnd,10)))
*$R70</f>
        <v>3229.2312499999998</v>
      </c>
      <c r="AC70" s="1">
        <f>(($D70*'fnd base rates'!K$107)
+($E70*'fnd base rates'!K$108)
+($F70*'fnd base rates'!K$109)
+($G70*'fnd base rates'!K$110)
+($H70*'fnd base rates'!K$111)
+($I70*'fnd base rates'!K$112)
+($J70*'fnd base rates'!K$113)
+($K70*'fnd base rates'!K$114)
+($M70*'fnd base rates'!K$116)
+($N70*'fnd base rates'!K$117)
+($O70*'fnd base rates'!K$118)
+($P70*VLOOKUP($S70+12,rate_basefnd,11)))
*$R70</f>
        <v>3612.5097058050001</v>
      </c>
      <c r="AD70" s="1">
        <f>(($D70*'fnd base rates'!L$107)
+($E70*'fnd base rates'!L$108)
+($F70*'fnd base rates'!L$109)
+($G70*'fnd base rates'!L$110)
+($H70*'fnd base rates'!L$111)
+($I70*'fnd base rates'!L$112)
+($J70*'fnd base rates'!L$113)
+($K70*'fnd base rates'!L$114)
+($M70*'fnd base rates'!L$116)
+($N70*'fnd base rates'!L$117)
+($O70*'fnd base rates'!L$118)
+($P70*VLOOKUP($S70+12,rate_basefnd,12)))</f>
        <v>5071.3902180000005</v>
      </c>
      <c r="AE70" s="1">
        <f>(($D70*'fnd base rates'!M$107)
+($E70*'fnd base rates'!M$108)
+($F70*'fnd base rates'!M$109)
+($G70*'fnd base rates'!M$110)
+($H70*'fnd base rates'!M$111)
+($I70*'fnd base rates'!M$112)
+($J70*'fnd base rates'!M$113)
+($K70*'fnd base rates'!M$114)
+($M70*'fnd base rates'!M$116)
+($N70*'fnd base rates'!M$117)
+($O70*'fnd base rates'!M$118)
+($P70*VLOOKUP($S70+12,rate_basefnd,13)))</f>
        <v>0</v>
      </c>
      <c r="AF70" s="4">
        <f t="shared" si="7"/>
        <v>46780.816501419999</v>
      </c>
      <c r="AH70" s="4">
        <f t="shared" si="8"/>
        <v>416035073</v>
      </c>
      <c r="AI70" s="4" t="str">
        <f t="shared" si="9"/>
        <v>416</v>
      </c>
      <c r="AJ70" s="2" t="str">
        <f t="shared" si="10"/>
        <v>035</v>
      </c>
      <c r="AK70" s="2" t="str">
        <f t="shared" si="11"/>
        <v>073</v>
      </c>
      <c r="AL70" s="4">
        <f t="shared" si="12"/>
        <v>1</v>
      </c>
      <c r="AM70" s="4">
        <f t="shared" si="4"/>
        <v>3</v>
      </c>
      <c r="AN70" s="4">
        <f t="shared" si="13"/>
        <v>46780.816501419999</v>
      </c>
      <c r="AO70" s="4">
        <f t="shared" si="14"/>
        <v>15594</v>
      </c>
      <c r="AP70" s="4">
        <f t="shared" si="15"/>
        <v>0</v>
      </c>
      <c r="AQ70" s="4">
        <v>15594</v>
      </c>
      <c r="AW70" s="4">
        <v>15565</v>
      </c>
      <c r="AX70" s="5">
        <f t="shared" si="16"/>
        <v>29</v>
      </c>
      <c r="AY70" s="4">
        <v>15594</v>
      </c>
      <c r="AZ70" s="5"/>
      <c r="BB70" s="5">
        <f t="shared" ref="BB70" si="76">BC70-BA70</f>
        <v>0</v>
      </c>
    </row>
    <row r="71" spans="1:54" s="4" customFormat="1">
      <c r="A71" s="278">
        <v>416</v>
      </c>
      <c r="B71" s="2">
        <v>416035133</v>
      </c>
      <c r="C71" s="10" t="s">
        <v>1058</v>
      </c>
      <c r="D71" s="15">
        <f>'fnd enro'!D71</f>
        <v>0</v>
      </c>
      <c r="E71" s="15">
        <f>'fnd enro'!E71</f>
        <v>0</v>
      </c>
      <c r="F71" s="15">
        <f>'fnd enro'!F71</f>
        <v>0</v>
      </c>
      <c r="G71" s="15">
        <f>'fnd enro'!G71</f>
        <v>0</v>
      </c>
      <c r="H71" s="15">
        <f>'fnd enro'!H71</f>
        <v>1</v>
      </c>
      <c r="I71" s="15">
        <f>'fnd enro'!I71</f>
        <v>0</v>
      </c>
      <c r="J71" s="15">
        <f>'fnd enro'!J71</f>
        <v>0</v>
      </c>
      <c r="K71" s="16">
        <f>'fnd enro'!K71</f>
        <v>3.8300000000000001E-2</v>
      </c>
      <c r="L71" s="15">
        <f>'fnd enro'!L71</f>
        <v>0</v>
      </c>
      <c r="M71" s="15">
        <f>'fnd enro'!M71</f>
        <v>0</v>
      </c>
      <c r="N71" s="15">
        <f>'fnd enro'!N71</f>
        <v>0</v>
      </c>
      <c r="O71" s="15">
        <f>'fnd enro'!O71</f>
        <v>0</v>
      </c>
      <c r="P71" s="15">
        <f>'fnd enro'!P71</f>
        <v>0</v>
      </c>
      <c r="Q71" s="15">
        <f>'fnd enro'!R71</f>
        <v>1</v>
      </c>
      <c r="R71" s="16">
        <f t="shared" si="6"/>
        <v>1.085</v>
      </c>
      <c r="S71" s="15">
        <f>VALUE('fnd enro'!Q71)</f>
        <v>9</v>
      </c>
      <c r="T71" s="2"/>
      <c r="U71" s="1">
        <f>(($D71*'fnd base rates'!C$107)
+($E71*'fnd base rates'!C$108)
+($F71*'fnd base rates'!C$109)
+($G71*'fnd base rates'!C$110)
+($H71*'fnd base rates'!C$111)
+($I71*'fnd base rates'!C$112)
+($J71*'fnd base rates'!C$113)
+($K71*'fnd base rates'!C$114)
+($M71*'fnd base rates'!C$116)
+($N71*'fnd base rates'!C$117)
+($O71*'fnd base rates'!C$118)
+($P71*VLOOKUP($S71+12,rate_basefnd,3)))
*$R71</f>
        <v>556.08668790499996</v>
      </c>
      <c r="V71" s="1">
        <f>(($D71*'fnd base rates'!D$107)
+($E71*'fnd base rates'!D$108)
+($F71*'fnd base rates'!D$109)
+($G71*'fnd base rates'!D$110)
+($H71*'fnd base rates'!D$111)
+($I71*'fnd base rates'!D$112)
+($J71*'fnd base rates'!D$113)
+($K71*'fnd base rates'!D$114)
+($M71*'fnd base rates'!D$116)
+($N71*'fnd base rates'!D$117)
+($O71*'fnd base rates'!D$118)
+($P71*VLOOKUP($S71+12,rate_basefnd,4)))
*$R71</f>
        <v>794.36104999999998</v>
      </c>
      <c r="W71" s="1">
        <f>(($D71*'fnd base rates'!E$107)
+($E71*'fnd base rates'!E$108)
+($F71*'fnd base rates'!E$109)
+($G71*'fnd base rates'!E$110)
+($H71*'fnd base rates'!E$111)
+($I71*'fnd base rates'!E$112)
+($J71*'fnd base rates'!E$113)
+($K71*'fnd base rates'!E$114)
+($M71*'fnd base rates'!E$116)
+($N71*'fnd base rates'!E$117)
+($O71*'fnd base rates'!E$118)
+($P71*VLOOKUP($S71+12,rate_basefnd,5)))
*$R71</f>
        <v>3588.892756015</v>
      </c>
      <c r="X71" s="1">
        <f>(($D71*'fnd base rates'!F$107)
+($E71*'fnd base rates'!F$108)
+($F71*'fnd base rates'!F$109)
+($G71*'fnd base rates'!F$110)
+($H71*'fnd base rates'!F$111)
+($I71*'fnd base rates'!F$112)
+($J71*'fnd base rates'!F$113)
+($K71*'fnd base rates'!F$114)
+($M71*'fnd base rates'!F$116)
+($N71*'fnd base rates'!F$117)
+($O71*'fnd base rates'!F$118)
+($P71*VLOOKUP($S71+12,rate_basefnd,6)))
*$R71</f>
        <v>1030.67229447</v>
      </c>
      <c r="Y71" s="1">
        <f>(($D71*'fnd base rates'!G$107)
+($E71*'fnd base rates'!G$108)
+($F71*'fnd base rates'!G$109)
+($G71*'fnd base rates'!G$110)
+($H71*'fnd base rates'!G$111)
+($I71*'fnd base rates'!G$112)
+($J71*'fnd base rates'!G$113)
+($K71*'fnd base rates'!G$114)
+($M71*'fnd base rates'!G$116)
+($N71*'fnd base rates'!G$117)
+($O71*'fnd base rates'!G$118)
+($P71*VLOOKUP($S71+12,rate_basefnd,7)))
*$R71</f>
        <v>174.75676081499998</v>
      </c>
      <c r="Z71" s="1">
        <f>(($D71*'fnd base rates'!H$107)
+($E71*'fnd base rates'!H$108)
+($F71*'fnd base rates'!H$109)
+($G71*'fnd base rates'!H$110)
+($H71*'fnd base rates'!H$111)
+($I71*'fnd base rates'!H$112)
+($J71*'fnd base rates'!H$113)
+($K71*'fnd base rates'!H$114)
+($M71*'fnd base rates'!H$116)
+($N71*'fnd base rates'!H$117)
+($O71*'fnd base rates'!H$118)
+($P71*VLOOKUP($S71+12,rate_basefnd,8)))</f>
        <v>500.77720999999997</v>
      </c>
      <c r="AA71" s="1">
        <f>(($D71*'fnd base rates'!I$107)
+($E71*'fnd base rates'!I$108)
+($F71*'fnd base rates'!I$109)
+($G71*'fnd base rates'!I$110)
+($H71*'fnd base rates'!I$111)
+($I71*'fnd base rates'!I$112)
+($J71*'fnd base rates'!I$113)
+($K71*'fnd base rates'!I$114)
+($M71*'fnd base rates'!I$116)
+($N71*'fnd base rates'!I$117)
+($O71*'fnd base rates'!I$118)
+($P71*VLOOKUP($S71+12,rate_basefnd,9)))
*$R71</f>
        <v>364.6902</v>
      </c>
      <c r="AB71" s="1">
        <f>(($D71*'fnd base rates'!J$107)
+($E71*'fnd base rates'!J$108)
+($F71*'fnd base rates'!J$109)
+($G71*'fnd base rates'!J$110)
+($H71*'fnd base rates'!J$111)
+($I71*'fnd base rates'!J$112)
+($J71*'fnd base rates'!J$113)
+($K71*'fnd base rates'!J$114)
+($M71*'fnd base rates'!J$116)
+($N71*'fnd base rates'!J$117)
+($O71*'fnd base rates'!J$118)
+($P71*VLOOKUP($S71+12,rate_basefnd,10)))
*$R71</f>
        <v>258.33850000000001</v>
      </c>
      <c r="AC71" s="1">
        <f>(($D71*'fnd base rates'!K$107)
+($E71*'fnd base rates'!K$108)
+($F71*'fnd base rates'!K$109)
+($G71*'fnd base rates'!K$110)
+($H71*'fnd base rates'!K$111)
+($I71*'fnd base rates'!K$112)
+($J71*'fnd base rates'!K$113)
+($K71*'fnd base rates'!K$114)
+($M71*'fnd base rates'!K$116)
+($N71*'fnd base rates'!K$117)
+($O71*'fnd base rates'!K$118)
+($P71*VLOOKUP($S71+12,rate_basefnd,11)))
*$R71</f>
        <v>1226.3907019349999</v>
      </c>
      <c r="AD71" s="1">
        <f>(($D71*'fnd base rates'!L$107)
+($E71*'fnd base rates'!L$108)
+($F71*'fnd base rates'!L$109)
+($G71*'fnd base rates'!L$110)
+($H71*'fnd base rates'!L$111)
+($I71*'fnd base rates'!L$112)
+($J71*'fnd base rates'!L$113)
+($K71*'fnd base rates'!L$114)
+($M71*'fnd base rates'!L$116)
+($N71*'fnd base rates'!L$117)
+($O71*'fnd base rates'!L$118)
+($P71*VLOOKUP($S71+12,rate_basefnd,12)))</f>
        <v>1351.523406</v>
      </c>
      <c r="AE71" s="1">
        <f>(($D71*'fnd base rates'!M$107)
+($E71*'fnd base rates'!M$108)
+($F71*'fnd base rates'!M$109)
+($G71*'fnd base rates'!M$110)
+($H71*'fnd base rates'!M$111)
+($I71*'fnd base rates'!M$112)
+($J71*'fnd base rates'!M$113)
+($K71*'fnd base rates'!M$114)
+($M71*'fnd base rates'!M$116)
+($N71*'fnd base rates'!M$117)
+($O71*'fnd base rates'!M$118)
+($P71*VLOOKUP($S71+12,rate_basefnd,13)))</f>
        <v>0</v>
      </c>
      <c r="AF71" s="4">
        <f t="shared" si="7"/>
        <v>9846.4895671400009</v>
      </c>
      <c r="AH71" s="4">
        <f t="shared" si="8"/>
        <v>416035133</v>
      </c>
      <c r="AI71" s="4" t="str">
        <f t="shared" si="9"/>
        <v>416</v>
      </c>
      <c r="AJ71" s="2" t="str">
        <f t="shared" si="10"/>
        <v>035</v>
      </c>
      <c r="AK71" s="2" t="str">
        <f t="shared" si="11"/>
        <v>133</v>
      </c>
      <c r="AL71" s="4">
        <f t="shared" si="12"/>
        <v>1</v>
      </c>
      <c r="AM71" s="4">
        <f t="shared" si="4"/>
        <v>1</v>
      </c>
      <c r="AN71" s="4">
        <f t="shared" si="13"/>
        <v>9846.4895671400009</v>
      </c>
      <c r="AO71" s="4">
        <f t="shared" si="14"/>
        <v>9846</v>
      </c>
      <c r="AP71" s="4">
        <f t="shared" si="15"/>
        <v>0</v>
      </c>
      <c r="AQ71" s="4">
        <v>9846</v>
      </c>
      <c r="AW71" s="4">
        <v>9828</v>
      </c>
      <c r="AX71" s="5">
        <f t="shared" si="16"/>
        <v>18</v>
      </c>
      <c r="AY71" s="4">
        <v>9846</v>
      </c>
      <c r="AZ71" s="5"/>
      <c r="BB71" s="5">
        <f t="shared" ref="BB71" si="77">BC71-BA71</f>
        <v>0</v>
      </c>
    </row>
    <row r="72" spans="1:54" s="4" customFormat="1">
      <c r="A72" s="278">
        <v>416</v>
      </c>
      <c r="B72" s="2">
        <v>416035220</v>
      </c>
      <c r="C72" s="10" t="s">
        <v>1058</v>
      </c>
      <c r="D72" s="15">
        <f>'fnd enro'!D72</f>
        <v>0</v>
      </c>
      <c r="E72" s="15">
        <f>'fnd enro'!E72</f>
        <v>0</v>
      </c>
      <c r="F72" s="15">
        <f>'fnd enro'!F72</f>
        <v>0</v>
      </c>
      <c r="G72" s="15">
        <f>'fnd enro'!G72</f>
        <v>0</v>
      </c>
      <c r="H72" s="15">
        <f>'fnd enro'!H72</f>
        <v>0</v>
      </c>
      <c r="I72" s="15">
        <f>'fnd enro'!I72</f>
        <v>1</v>
      </c>
      <c r="J72" s="15">
        <f>'fnd enro'!J72</f>
        <v>0</v>
      </c>
      <c r="K72" s="16">
        <f>'fnd enro'!K72</f>
        <v>3.8300000000000001E-2</v>
      </c>
      <c r="L72" s="15">
        <f>'fnd enro'!L72</f>
        <v>0</v>
      </c>
      <c r="M72" s="15">
        <f>'fnd enro'!M72</f>
        <v>0</v>
      </c>
      <c r="N72" s="15">
        <f>'fnd enro'!N72</f>
        <v>0</v>
      </c>
      <c r="O72" s="15">
        <f>'fnd enro'!O72</f>
        <v>0</v>
      </c>
      <c r="P72" s="15">
        <f>'fnd enro'!P72</f>
        <v>1</v>
      </c>
      <c r="Q72" s="15">
        <f>'fnd enro'!R72</f>
        <v>1</v>
      </c>
      <c r="R72" s="16">
        <f t="shared" si="6"/>
        <v>1.085</v>
      </c>
      <c r="S72" s="15">
        <f>VALUE('fnd enro'!Q72)</f>
        <v>6</v>
      </c>
      <c r="T72" s="2"/>
      <c r="U72" s="1">
        <f>(($D72*'fnd base rates'!C$107)
+($E72*'fnd base rates'!C$108)
+($F72*'fnd base rates'!C$109)
+($G72*'fnd base rates'!C$110)
+($H72*'fnd base rates'!C$111)
+($I72*'fnd base rates'!C$112)
+($J72*'fnd base rates'!C$113)
+($K72*'fnd base rates'!C$114)
+($M72*'fnd base rates'!C$116)
+($N72*'fnd base rates'!C$117)
+($O72*'fnd base rates'!C$118)
+($P72*VLOOKUP($S72+12,rate_basefnd,3)))
*$R72</f>
        <v>621.79428790499992</v>
      </c>
      <c r="V72" s="1">
        <f>(($D72*'fnd base rates'!D$107)
+($E72*'fnd base rates'!D$108)
+($F72*'fnd base rates'!D$109)
+($G72*'fnd base rates'!D$110)
+($H72*'fnd base rates'!D$111)
+($I72*'fnd base rates'!D$112)
+($J72*'fnd base rates'!D$113)
+($K72*'fnd base rates'!D$114)
+($M72*'fnd base rates'!D$116)
+($N72*'fnd base rates'!D$117)
+($O72*'fnd base rates'!D$118)
+($P72*VLOOKUP($S72+12,rate_basefnd,4)))
*$R72</f>
        <v>1105.6800999999998</v>
      </c>
      <c r="W72" s="1">
        <f>(($D72*'fnd base rates'!E$107)
+($E72*'fnd base rates'!E$108)
+($F72*'fnd base rates'!E$109)
+($G72*'fnd base rates'!E$110)
+($H72*'fnd base rates'!E$111)
+($I72*'fnd base rates'!E$112)
+($J72*'fnd base rates'!E$113)
+($K72*'fnd base rates'!E$114)
+($M72*'fnd base rates'!E$116)
+($N72*'fnd base rates'!E$117)
+($O72*'fnd base rates'!E$118)
+($P72*VLOOKUP($S72+12,rate_basefnd,5)))
*$R72</f>
        <v>8136.279656015</v>
      </c>
      <c r="X72" s="1">
        <f>(($D72*'fnd base rates'!F$107)
+($E72*'fnd base rates'!F$108)
+($F72*'fnd base rates'!F$109)
+($G72*'fnd base rates'!F$110)
+($H72*'fnd base rates'!F$111)
+($I72*'fnd base rates'!F$112)
+($J72*'fnd base rates'!F$113)
+($K72*'fnd base rates'!F$114)
+($M72*'fnd base rates'!F$116)
+($N72*'fnd base rates'!F$117)
+($O72*'fnd base rates'!F$118)
+($P72*VLOOKUP($S72+12,rate_basefnd,6)))
*$R72</f>
        <v>918.02759447000005</v>
      </c>
      <c r="Y72" s="1">
        <f>(($D72*'fnd base rates'!G$107)
+($E72*'fnd base rates'!G$108)
+($F72*'fnd base rates'!G$109)
+($G72*'fnd base rates'!G$110)
+($H72*'fnd base rates'!G$111)
+($I72*'fnd base rates'!G$112)
+($J72*'fnd base rates'!G$113)
+($K72*'fnd base rates'!G$114)
+($M72*'fnd base rates'!G$116)
+($N72*'fnd base rates'!G$117)
+($O72*'fnd base rates'!G$118)
+($P72*VLOOKUP($S72+12,rate_basefnd,7)))
*$R72</f>
        <v>317.44511081500002</v>
      </c>
      <c r="Z72" s="1">
        <f>(($D72*'fnd base rates'!H$107)
+($E72*'fnd base rates'!H$108)
+($F72*'fnd base rates'!H$109)
+($G72*'fnd base rates'!H$110)
+($H72*'fnd base rates'!H$111)
+($I72*'fnd base rates'!H$112)
+($J72*'fnd base rates'!H$113)
+($K72*'fnd base rates'!H$114)
+($M72*'fnd base rates'!H$116)
+($N72*'fnd base rates'!H$117)
+($O72*'fnd base rates'!H$118)
+($P72*VLOOKUP($S72+12,rate_basefnd,8)))</f>
        <v>813.13720999999998</v>
      </c>
      <c r="AA72" s="1">
        <f>(($D72*'fnd base rates'!I$107)
+($E72*'fnd base rates'!I$108)
+($F72*'fnd base rates'!I$109)
+($G72*'fnd base rates'!I$110)
+($H72*'fnd base rates'!I$111)
+($I72*'fnd base rates'!I$112)
+($J72*'fnd base rates'!I$113)
+($K72*'fnd base rates'!I$114)
+($M72*'fnd base rates'!I$116)
+($N72*'fnd base rates'!I$117)
+($O72*'fnd base rates'!I$118)
+($P72*VLOOKUP($S72+12,rate_basefnd,9)))
*$R72</f>
        <v>565.30669999999998</v>
      </c>
      <c r="AB72" s="1">
        <f>(($D72*'fnd base rates'!J$107)
+($E72*'fnd base rates'!J$108)
+($F72*'fnd base rates'!J$109)
+($G72*'fnd base rates'!J$110)
+($H72*'fnd base rates'!J$111)
+($I72*'fnd base rates'!J$112)
+($J72*'fnd base rates'!J$113)
+($K72*'fnd base rates'!J$114)
+($M72*'fnd base rates'!J$116)
+($N72*'fnd base rates'!J$117)
+($O72*'fnd base rates'!J$118)
+($P72*VLOOKUP($S72+12,rate_basefnd,10)))
*$R72</f>
        <v>1235.164</v>
      </c>
      <c r="AC72" s="1">
        <f>(($D72*'fnd base rates'!K$107)
+($E72*'fnd base rates'!K$108)
+($F72*'fnd base rates'!K$109)
+($G72*'fnd base rates'!K$110)
+($H72*'fnd base rates'!K$111)
+($I72*'fnd base rates'!K$112)
+($J72*'fnd base rates'!K$113)
+($K72*'fnd base rates'!K$114)
+($M72*'fnd base rates'!K$116)
+($N72*'fnd base rates'!K$117)
+($O72*'fnd base rates'!K$118)
+($P72*VLOOKUP($S72+12,rate_basefnd,11)))
*$R72</f>
        <v>1193.0595019349998</v>
      </c>
      <c r="AD72" s="1">
        <f>(($D72*'fnd base rates'!L$107)
+($E72*'fnd base rates'!L$108)
+($F72*'fnd base rates'!L$109)
+($G72*'fnd base rates'!L$110)
+($H72*'fnd base rates'!L$111)
+($I72*'fnd base rates'!L$112)
+($J72*'fnd base rates'!L$113)
+($K72*'fnd base rates'!L$114)
+($M72*'fnd base rates'!L$116)
+($N72*'fnd base rates'!L$117)
+($O72*'fnd base rates'!L$118)
+($P72*VLOOKUP($S72+12,rate_basefnd,12)))</f>
        <v>1682.593406</v>
      </c>
      <c r="AE72" s="1">
        <f>(($D72*'fnd base rates'!M$107)
+($E72*'fnd base rates'!M$108)
+($F72*'fnd base rates'!M$109)
+($G72*'fnd base rates'!M$110)
+($H72*'fnd base rates'!M$111)
+($I72*'fnd base rates'!M$112)
+($J72*'fnd base rates'!M$113)
+($K72*'fnd base rates'!M$114)
+($M72*'fnd base rates'!M$116)
+($N72*'fnd base rates'!M$117)
+($O72*'fnd base rates'!M$118)
+($P72*VLOOKUP($S72+12,rate_basefnd,13)))</f>
        <v>0</v>
      </c>
      <c r="AF72" s="4">
        <f t="shared" si="7"/>
        <v>16588.48756714</v>
      </c>
      <c r="AH72" s="4">
        <f t="shared" si="8"/>
        <v>416035220</v>
      </c>
      <c r="AI72" s="4" t="str">
        <f t="shared" si="9"/>
        <v>416</v>
      </c>
      <c r="AJ72" s="2" t="str">
        <f t="shared" si="10"/>
        <v>035</v>
      </c>
      <c r="AK72" s="2" t="str">
        <f t="shared" si="11"/>
        <v>220</v>
      </c>
      <c r="AL72" s="4">
        <f t="shared" si="12"/>
        <v>1</v>
      </c>
      <c r="AM72" s="4">
        <f t="shared" si="4"/>
        <v>1</v>
      </c>
      <c r="AN72" s="4">
        <f t="shared" si="13"/>
        <v>16588.48756714</v>
      </c>
      <c r="AO72" s="4">
        <f t="shared" si="14"/>
        <v>16588</v>
      </c>
      <c r="AP72" s="4">
        <f t="shared" si="15"/>
        <v>0</v>
      </c>
      <c r="AQ72" s="4">
        <v>16588</v>
      </c>
      <c r="AW72" s="4">
        <v>16555</v>
      </c>
      <c r="AX72" s="5">
        <f t="shared" si="16"/>
        <v>33</v>
      </c>
      <c r="AY72" s="4">
        <v>16588</v>
      </c>
      <c r="AZ72" s="5"/>
      <c r="BB72" s="5">
        <f t="shared" ref="BB72" si="78">BC72-BA72</f>
        <v>0</v>
      </c>
    </row>
    <row r="73" spans="1:54" s="4" customFormat="1">
      <c r="A73" s="278">
        <v>416</v>
      </c>
      <c r="B73" s="2">
        <v>416035244</v>
      </c>
      <c r="C73" s="10" t="s">
        <v>1058</v>
      </c>
      <c r="D73" s="15">
        <f>'fnd enro'!D73</f>
        <v>0</v>
      </c>
      <c r="E73" s="15">
        <f>'fnd enro'!E73</f>
        <v>0</v>
      </c>
      <c r="F73" s="15">
        <f>'fnd enro'!F73</f>
        <v>0</v>
      </c>
      <c r="G73" s="15">
        <f>'fnd enro'!G73</f>
        <v>0</v>
      </c>
      <c r="H73" s="15">
        <f>'fnd enro'!H73</f>
        <v>0</v>
      </c>
      <c r="I73" s="15">
        <f>'fnd enro'!I73</f>
        <v>10</v>
      </c>
      <c r="J73" s="15">
        <f>'fnd enro'!J73</f>
        <v>0</v>
      </c>
      <c r="K73" s="16">
        <f>'fnd enro'!K73</f>
        <v>0.38300000000000001</v>
      </c>
      <c r="L73" s="15">
        <f>'fnd enro'!L73</f>
        <v>0</v>
      </c>
      <c r="M73" s="15">
        <f>'fnd enro'!M73</f>
        <v>0</v>
      </c>
      <c r="N73" s="15">
        <f>'fnd enro'!N73</f>
        <v>0</v>
      </c>
      <c r="O73" s="15">
        <f>'fnd enro'!O73</f>
        <v>1</v>
      </c>
      <c r="P73" s="15">
        <f>'fnd enro'!P73</f>
        <v>6</v>
      </c>
      <c r="Q73" s="15">
        <f>'fnd enro'!R73</f>
        <v>10</v>
      </c>
      <c r="R73" s="16">
        <f t="shared" si="6"/>
        <v>1.085</v>
      </c>
      <c r="S73" s="15">
        <f>VALUE('fnd enro'!Q73)</f>
        <v>10</v>
      </c>
      <c r="T73" s="2"/>
      <c r="U73" s="1">
        <f>(($D73*'fnd base rates'!C$107)
+($E73*'fnd base rates'!C$108)
+($F73*'fnd base rates'!C$109)
+($G73*'fnd base rates'!C$110)
+($H73*'fnd base rates'!C$111)
+($I73*'fnd base rates'!C$112)
+($J73*'fnd base rates'!C$113)
+($K73*'fnd base rates'!C$114)
+($M73*'fnd base rates'!C$116)
+($N73*'fnd base rates'!C$117)
+($O73*'fnd base rates'!C$118)
+($P73*VLOOKUP($S73+12,rate_basefnd,3)))
*$R73</f>
        <v>6110.6797790499995</v>
      </c>
      <c r="V73" s="1">
        <f>(($D73*'fnd base rates'!D$107)
+($E73*'fnd base rates'!D$108)
+($F73*'fnd base rates'!D$109)
+($G73*'fnd base rates'!D$110)
+($H73*'fnd base rates'!D$111)
+($I73*'fnd base rates'!D$112)
+($J73*'fnd base rates'!D$113)
+($K73*'fnd base rates'!D$114)
+($M73*'fnd base rates'!D$116)
+($N73*'fnd base rates'!D$117)
+($O73*'fnd base rates'!D$118)
+($P73*VLOOKUP($S73+12,rate_basefnd,4)))
*$R73</f>
        <v>10270.6968</v>
      </c>
      <c r="W73" s="1">
        <f>(($D73*'fnd base rates'!E$107)
+($E73*'fnd base rates'!E$108)
+($F73*'fnd base rates'!E$109)
+($G73*'fnd base rates'!E$110)
+($H73*'fnd base rates'!E$111)
+($I73*'fnd base rates'!E$112)
+($J73*'fnd base rates'!E$113)
+($K73*'fnd base rates'!E$114)
+($M73*'fnd base rates'!E$116)
+($N73*'fnd base rates'!E$117)
+($O73*'fnd base rates'!E$118)
+($P73*VLOOKUP($S73+12,rate_basefnd,5)))
*$R73</f>
        <v>73239.434110150003</v>
      </c>
      <c r="X73" s="1">
        <f>(($D73*'fnd base rates'!F$107)
+($E73*'fnd base rates'!F$108)
+($F73*'fnd base rates'!F$109)
+($G73*'fnd base rates'!F$110)
+($H73*'fnd base rates'!F$111)
+($I73*'fnd base rates'!F$112)
+($J73*'fnd base rates'!F$113)
+($K73*'fnd base rates'!F$114)
+($M73*'fnd base rates'!F$116)
+($N73*'fnd base rates'!F$117)
+($O73*'fnd base rates'!F$118)
+($P73*VLOOKUP($S73+12,rate_basefnd,6)))
*$R73</f>
        <v>9343.0476447000001</v>
      </c>
      <c r="Y73" s="1">
        <f>(($D73*'fnd base rates'!G$107)
+($E73*'fnd base rates'!G$108)
+($F73*'fnd base rates'!G$109)
+($G73*'fnd base rates'!G$110)
+($H73*'fnd base rates'!G$111)
+($I73*'fnd base rates'!G$112)
+($J73*'fnd base rates'!G$113)
+($K73*'fnd base rates'!G$114)
+($M73*'fnd base rates'!G$116)
+($N73*'fnd base rates'!G$117)
+($O73*'fnd base rates'!G$118)
+($P73*VLOOKUP($S73+12,rate_basefnd,7)))
*$R73</f>
        <v>2771.65570815</v>
      </c>
      <c r="Z73" s="1">
        <f>(($D73*'fnd base rates'!H$107)
+($E73*'fnd base rates'!H$108)
+($F73*'fnd base rates'!H$109)
+($G73*'fnd base rates'!H$110)
+($H73*'fnd base rates'!H$111)
+($I73*'fnd base rates'!H$112)
+($J73*'fnd base rates'!H$113)
+($K73*'fnd base rates'!H$114)
+($M73*'fnd base rates'!H$116)
+($N73*'fnd base rates'!H$117)
+($O73*'fnd base rates'!H$118)
+($P73*VLOOKUP($S73+12,rate_basefnd,8)))</f>
        <v>8175.0620999999992</v>
      </c>
      <c r="AA73" s="1">
        <f>(($D73*'fnd base rates'!I$107)
+($E73*'fnd base rates'!I$108)
+($F73*'fnd base rates'!I$109)
+($G73*'fnd base rates'!I$110)
+($H73*'fnd base rates'!I$111)
+($I73*'fnd base rates'!I$112)
+($J73*'fnd base rates'!I$113)
+($K73*'fnd base rates'!I$114)
+($M73*'fnd base rates'!I$116)
+($N73*'fnd base rates'!I$117)
+($O73*'fnd base rates'!I$118)
+($P73*VLOOKUP($S73+12,rate_basefnd,9)))
*$R73</f>
        <v>5347.7588499999993</v>
      </c>
      <c r="AB73" s="1">
        <f>(($D73*'fnd base rates'!J$107)
+($E73*'fnd base rates'!J$108)
+($F73*'fnd base rates'!J$109)
+($G73*'fnd base rates'!J$110)
+($H73*'fnd base rates'!J$111)
+($I73*'fnd base rates'!J$112)
+($J73*'fnd base rates'!J$113)
+($K73*'fnd base rates'!J$114)
+($M73*'fnd base rates'!J$116)
+($N73*'fnd base rates'!J$117)
+($O73*'fnd base rates'!J$118)
+($P73*VLOOKUP($S73+12,rate_basefnd,10)))
*$R73</f>
        <v>10425.88435</v>
      </c>
      <c r="AC73" s="1">
        <f>(($D73*'fnd base rates'!K$107)
+($E73*'fnd base rates'!K$108)
+($F73*'fnd base rates'!K$109)
+($G73*'fnd base rates'!K$110)
+($H73*'fnd base rates'!K$111)
+($I73*'fnd base rates'!K$112)
+($J73*'fnd base rates'!K$113)
+($K73*'fnd base rates'!K$114)
+($M73*'fnd base rates'!K$116)
+($N73*'fnd base rates'!K$117)
+($O73*'fnd base rates'!K$118)
+($P73*VLOOKUP($S73+12,rate_basefnd,11)))
*$R73</f>
        <v>12209.624469349999</v>
      </c>
      <c r="AD73" s="1">
        <f>(($D73*'fnd base rates'!L$107)
+($E73*'fnd base rates'!L$108)
+($F73*'fnd base rates'!L$109)
+($G73*'fnd base rates'!L$110)
+($H73*'fnd base rates'!L$111)
+($I73*'fnd base rates'!L$112)
+($J73*'fnd base rates'!L$113)
+($K73*'fnd base rates'!L$114)
+($M73*'fnd base rates'!L$116)
+($N73*'fnd base rates'!L$117)
+($O73*'fnd base rates'!L$118)
+($P73*VLOOKUP($S73+12,rate_basefnd,12)))</f>
        <v>15680.744060000001</v>
      </c>
      <c r="AE73" s="1">
        <f>(($D73*'fnd base rates'!M$107)
+($E73*'fnd base rates'!M$108)
+($F73*'fnd base rates'!M$109)
+($G73*'fnd base rates'!M$110)
+($H73*'fnd base rates'!M$111)
+($I73*'fnd base rates'!M$112)
+($J73*'fnd base rates'!M$113)
+($K73*'fnd base rates'!M$114)
+($M73*'fnd base rates'!M$116)
+($N73*'fnd base rates'!M$117)
+($O73*'fnd base rates'!M$118)
+($P73*VLOOKUP($S73+12,rate_basefnd,13)))</f>
        <v>0</v>
      </c>
      <c r="AF73" s="4">
        <f t="shared" si="7"/>
        <v>153574.5878714</v>
      </c>
      <c r="AH73" s="4">
        <f t="shared" si="8"/>
        <v>416035244</v>
      </c>
      <c r="AI73" s="4" t="str">
        <f t="shared" si="9"/>
        <v>416</v>
      </c>
      <c r="AJ73" s="2" t="str">
        <f t="shared" si="10"/>
        <v>035</v>
      </c>
      <c r="AK73" s="2" t="str">
        <f t="shared" si="11"/>
        <v>244</v>
      </c>
      <c r="AL73" s="4">
        <f t="shared" si="12"/>
        <v>1</v>
      </c>
      <c r="AM73" s="4">
        <f t="shared" si="4"/>
        <v>10</v>
      </c>
      <c r="AN73" s="4">
        <f t="shared" si="13"/>
        <v>153574.5878714</v>
      </c>
      <c r="AO73" s="4">
        <f t="shared" si="14"/>
        <v>15357</v>
      </c>
      <c r="AP73" s="4">
        <f t="shared" si="15"/>
        <v>0</v>
      </c>
      <c r="AQ73" s="4">
        <v>15357</v>
      </c>
      <c r="AW73" s="4">
        <v>15300</v>
      </c>
      <c r="AX73" s="5">
        <f t="shared" si="16"/>
        <v>57</v>
      </c>
      <c r="AY73" s="4">
        <v>15357</v>
      </c>
      <c r="AZ73" s="5"/>
      <c r="BB73" s="5">
        <f t="shared" ref="BB73" si="79">BC73-BA73</f>
        <v>0</v>
      </c>
    </row>
    <row r="74" spans="1:54" s="4" customFormat="1">
      <c r="A74" s="278">
        <v>416</v>
      </c>
      <c r="B74" s="2">
        <v>416035285</v>
      </c>
      <c r="C74" s="10" t="s">
        <v>1058</v>
      </c>
      <c r="D74" s="15">
        <f>'fnd enro'!D74</f>
        <v>0</v>
      </c>
      <c r="E74" s="15">
        <f>'fnd enro'!E74</f>
        <v>0</v>
      </c>
      <c r="F74" s="15">
        <f>'fnd enro'!F74</f>
        <v>0</v>
      </c>
      <c r="G74" s="15">
        <f>'fnd enro'!G74</f>
        <v>0</v>
      </c>
      <c r="H74" s="15">
        <f>'fnd enro'!H74</f>
        <v>1</v>
      </c>
      <c r="I74" s="15">
        <f>'fnd enro'!I74</f>
        <v>3</v>
      </c>
      <c r="J74" s="15">
        <f>'fnd enro'!J74</f>
        <v>0</v>
      </c>
      <c r="K74" s="16">
        <f>'fnd enro'!K74</f>
        <v>0.1532</v>
      </c>
      <c r="L74" s="15">
        <f>'fnd enro'!L74</f>
        <v>0</v>
      </c>
      <c r="M74" s="15">
        <f>'fnd enro'!M74</f>
        <v>0</v>
      </c>
      <c r="N74" s="15">
        <f>'fnd enro'!N74</f>
        <v>0</v>
      </c>
      <c r="O74" s="15">
        <f>'fnd enro'!O74</f>
        <v>0</v>
      </c>
      <c r="P74" s="15">
        <f>'fnd enro'!P74</f>
        <v>0</v>
      </c>
      <c r="Q74" s="15">
        <f>'fnd enro'!R74</f>
        <v>4</v>
      </c>
      <c r="R74" s="16">
        <f t="shared" si="6"/>
        <v>1.085</v>
      </c>
      <c r="S74" s="15">
        <f>VALUE('fnd enro'!Q74)</f>
        <v>7</v>
      </c>
      <c r="T74" s="2"/>
      <c r="U74" s="1">
        <f>(($D74*'fnd base rates'!C$107)
+($E74*'fnd base rates'!C$108)
+($F74*'fnd base rates'!C$109)
+($G74*'fnd base rates'!C$110)
+($H74*'fnd base rates'!C$111)
+($I74*'fnd base rates'!C$112)
+($J74*'fnd base rates'!C$113)
+($K74*'fnd base rates'!C$114)
+($M74*'fnd base rates'!C$116)
+($N74*'fnd base rates'!C$117)
+($O74*'fnd base rates'!C$118)
+($P74*VLOOKUP($S74+12,rate_basefnd,3)))
*$R74</f>
        <v>2224.3467516199998</v>
      </c>
      <c r="V74" s="1">
        <f>(($D74*'fnd base rates'!D$107)
+($E74*'fnd base rates'!D$108)
+($F74*'fnd base rates'!D$109)
+($G74*'fnd base rates'!D$110)
+($H74*'fnd base rates'!D$111)
+($I74*'fnd base rates'!D$112)
+($J74*'fnd base rates'!D$113)
+($K74*'fnd base rates'!D$114)
+($M74*'fnd base rates'!D$116)
+($N74*'fnd base rates'!D$117)
+($O74*'fnd base rates'!D$118)
+($P74*VLOOKUP($S74+12,rate_basefnd,4)))
*$R74</f>
        <v>3177.4441999999999</v>
      </c>
      <c r="W74" s="1">
        <f>(($D74*'fnd base rates'!E$107)
+($E74*'fnd base rates'!E$108)
+($F74*'fnd base rates'!E$109)
+($G74*'fnd base rates'!E$110)
+($H74*'fnd base rates'!E$111)
+($I74*'fnd base rates'!E$112)
+($J74*'fnd base rates'!E$113)
+($K74*'fnd base rates'!E$114)
+($M74*'fnd base rates'!E$116)
+($N74*'fnd base rates'!E$117)
+($O74*'fnd base rates'!E$118)
+($P74*VLOOKUP($S74+12,rate_basefnd,5)))
*$R74</f>
        <v>18880.574374059997</v>
      </c>
      <c r="X74" s="1">
        <f>(($D74*'fnd base rates'!F$107)
+($E74*'fnd base rates'!F$108)
+($F74*'fnd base rates'!F$109)
+($G74*'fnd base rates'!F$110)
+($H74*'fnd base rates'!F$111)
+($I74*'fnd base rates'!F$112)
+($J74*'fnd base rates'!F$113)
+($K74*'fnd base rates'!F$114)
+($M74*'fnd base rates'!F$116)
+($N74*'fnd base rates'!F$117)
+($O74*'fnd base rates'!F$118)
+($P74*VLOOKUP($S74+12,rate_basefnd,6)))
*$R74</f>
        <v>3784.75507788</v>
      </c>
      <c r="Y74" s="1">
        <f>(($D74*'fnd base rates'!G$107)
+($E74*'fnd base rates'!G$108)
+($F74*'fnd base rates'!G$109)
+($G74*'fnd base rates'!G$110)
+($H74*'fnd base rates'!G$111)
+($I74*'fnd base rates'!G$112)
+($J74*'fnd base rates'!G$113)
+($K74*'fnd base rates'!G$114)
+($M74*'fnd base rates'!G$116)
+($N74*'fnd base rates'!G$117)
+($O74*'fnd base rates'!G$118)
+($P74*VLOOKUP($S74+12,rate_basefnd,7)))
*$R74</f>
        <v>684.80269325999996</v>
      </c>
      <c r="Z74" s="1">
        <f>(($D74*'fnd base rates'!H$107)
+($E74*'fnd base rates'!H$108)
+($F74*'fnd base rates'!H$109)
+($G74*'fnd base rates'!H$110)
+($H74*'fnd base rates'!H$111)
+($I74*'fnd base rates'!H$112)
+($J74*'fnd base rates'!H$113)
+($K74*'fnd base rates'!H$114)
+($M74*'fnd base rates'!H$116)
+($N74*'fnd base rates'!H$117)
+($O74*'fnd base rates'!H$118)
+($P74*VLOOKUP($S74+12,rate_basefnd,8)))</f>
        <v>2877.6988399999996</v>
      </c>
      <c r="AA74" s="1">
        <f>(($D74*'fnd base rates'!I$107)
+($E74*'fnd base rates'!I$108)
+($F74*'fnd base rates'!I$109)
+($G74*'fnd base rates'!I$110)
+($H74*'fnd base rates'!I$111)
+($I74*'fnd base rates'!I$112)
+($J74*'fnd base rates'!I$113)
+($K74*'fnd base rates'!I$114)
+($M74*'fnd base rates'!I$116)
+($N74*'fnd base rates'!I$117)
+($O74*'fnd base rates'!I$118)
+($P74*VLOOKUP($S74+12,rate_basefnd,9)))
*$R74</f>
        <v>1691.4282000000001</v>
      </c>
      <c r="AB74" s="1">
        <f>(($D74*'fnd base rates'!J$107)
+($E74*'fnd base rates'!J$108)
+($F74*'fnd base rates'!J$109)
+($G74*'fnd base rates'!J$110)
+($H74*'fnd base rates'!J$111)
+($I74*'fnd base rates'!J$112)
+($J74*'fnd base rates'!J$113)
+($K74*'fnd base rates'!J$114)
+($M74*'fnd base rates'!J$116)
+($N74*'fnd base rates'!J$117)
+($O74*'fnd base rates'!J$118)
+($P74*VLOOKUP($S74+12,rate_basefnd,10)))
*$R74</f>
        <v>2045.4636999999998</v>
      </c>
      <c r="AC74" s="1">
        <f>(($D74*'fnd base rates'!K$107)
+($E74*'fnd base rates'!K$108)
+($F74*'fnd base rates'!K$109)
+($G74*'fnd base rates'!K$110)
+($H74*'fnd base rates'!K$111)
+($I74*'fnd base rates'!K$112)
+($J74*'fnd base rates'!K$113)
+($K74*'fnd base rates'!K$114)
+($M74*'fnd base rates'!K$116)
+($N74*'fnd base rates'!K$117)
+($O74*'fnd base rates'!K$118)
+($P74*VLOOKUP($S74+12,rate_basefnd,11)))
*$R74</f>
        <v>4805.5692077399999</v>
      </c>
      <c r="AD74" s="1">
        <f>(($D74*'fnd base rates'!L$107)
+($E74*'fnd base rates'!L$108)
+($F74*'fnd base rates'!L$109)
+($G74*'fnd base rates'!L$110)
+($H74*'fnd base rates'!L$111)
+($I74*'fnd base rates'!L$112)
+($J74*'fnd base rates'!L$113)
+($K74*'fnd base rates'!L$114)
+($M74*'fnd base rates'!L$116)
+($N74*'fnd base rates'!L$117)
+($O74*'fnd base rates'!L$118)
+($P74*VLOOKUP($S74+12,rate_basefnd,12)))</f>
        <v>5040.0636240000003</v>
      </c>
      <c r="AE74" s="1">
        <f>(($D74*'fnd base rates'!M$107)
+($E74*'fnd base rates'!M$108)
+($F74*'fnd base rates'!M$109)
+($G74*'fnd base rates'!M$110)
+($H74*'fnd base rates'!M$111)
+($I74*'fnd base rates'!M$112)
+($J74*'fnd base rates'!M$113)
+($K74*'fnd base rates'!M$114)
+($M74*'fnd base rates'!M$116)
+($N74*'fnd base rates'!M$117)
+($O74*'fnd base rates'!M$118)
+($P74*VLOOKUP($S74+12,rate_basefnd,13)))</f>
        <v>0</v>
      </c>
      <c r="AF74" s="4">
        <f t="shared" si="7"/>
        <v>45212.146668560003</v>
      </c>
      <c r="AH74" s="4">
        <f t="shared" si="8"/>
        <v>416035285</v>
      </c>
      <c r="AI74" s="4" t="str">
        <f t="shared" si="9"/>
        <v>416</v>
      </c>
      <c r="AJ74" s="2" t="str">
        <f t="shared" si="10"/>
        <v>035</v>
      </c>
      <c r="AK74" s="2" t="str">
        <f t="shared" si="11"/>
        <v>285</v>
      </c>
      <c r="AL74" s="4">
        <f t="shared" si="12"/>
        <v>1</v>
      </c>
      <c r="AM74" s="4">
        <f t="shared" ref="AM74:AM137" si="80">enro</f>
        <v>4</v>
      </c>
      <c r="AN74" s="4">
        <f t="shared" si="13"/>
        <v>45212.146668560003</v>
      </c>
      <c r="AO74" s="4">
        <f t="shared" si="14"/>
        <v>11303</v>
      </c>
      <c r="AP74" s="4">
        <f t="shared" si="15"/>
        <v>0</v>
      </c>
      <c r="AQ74" s="4">
        <v>11303</v>
      </c>
      <c r="AW74" s="4">
        <v>11288</v>
      </c>
      <c r="AX74" s="5">
        <f t="shared" si="16"/>
        <v>15</v>
      </c>
      <c r="AY74" s="4">
        <v>11303</v>
      </c>
      <c r="AZ74" s="5"/>
      <c r="BB74" s="5">
        <f t="shared" ref="BB74" si="81">BC74-BA74</f>
        <v>0</v>
      </c>
    </row>
    <row r="75" spans="1:54" s="4" customFormat="1">
      <c r="A75" s="278">
        <v>416</v>
      </c>
      <c r="B75" s="2">
        <v>416035307</v>
      </c>
      <c r="C75" s="10" t="s">
        <v>1058</v>
      </c>
      <c r="D75" s="15">
        <f>'fnd enro'!D75</f>
        <v>0</v>
      </c>
      <c r="E75" s="15">
        <f>'fnd enro'!E75</f>
        <v>0</v>
      </c>
      <c r="F75" s="15">
        <f>'fnd enro'!F75</f>
        <v>0</v>
      </c>
      <c r="G75" s="15">
        <f>'fnd enro'!G75</f>
        <v>0</v>
      </c>
      <c r="H75" s="15">
        <f>'fnd enro'!H75</f>
        <v>1</v>
      </c>
      <c r="I75" s="15">
        <f>'fnd enro'!I75</f>
        <v>0</v>
      </c>
      <c r="J75" s="15">
        <f>'fnd enro'!J75</f>
        <v>0</v>
      </c>
      <c r="K75" s="16">
        <f>'fnd enro'!K75</f>
        <v>3.8300000000000001E-2</v>
      </c>
      <c r="L75" s="15">
        <f>'fnd enro'!L75</f>
        <v>0</v>
      </c>
      <c r="M75" s="15">
        <f>'fnd enro'!M75</f>
        <v>0</v>
      </c>
      <c r="N75" s="15">
        <f>'fnd enro'!N75</f>
        <v>0</v>
      </c>
      <c r="O75" s="15">
        <f>'fnd enro'!O75</f>
        <v>0</v>
      </c>
      <c r="P75" s="15">
        <f>'fnd enro'!P75</f>
        <v>1</v>
      </c>
      <c r="Q75" s="15">
        <f>'fnd enro'!R75</f>
        <v>1</v>
      </c>
      <c r="R75" s="16">
        <f t="shared" ref="R75:R138" si="82">VLOOKUP(B75,charterinfo_b,6)</f>
        <v>1.085</v>
      </c>
      <c r="S75" s="15">
        <f>VALUE('fnd enro'!Q75)</f>
        <v>3</v>
      </c>
      <c r="T75" s="2"/>
      <c r="U75" s="1">
        <f>(($D75*'fnd base rates'!C$107)
+($E75*'fnd base rates'!C$108)
+($F75*'fnd base rates'!C$109)
+($G75*'fnd base rates'!C$110)
+($H75*'fnd base rates'!C$111)
+($I75*'fnd base rates'!C$112)
+($J75*'fnd base rates'!C$113)
+($K75*'fnd base rates'!C$114)
+($M75*'fnd base rates'!C$116)
+($N75*'fnd base rates'!C$117)
+($O75*'fnd base rates'!C$118)
+($P75*VLOOKUP($S75+12,rate_basefnd,3)))
*$R75</f>
        <v>614.86113790499996</v>
      </c>
      <c r="V75" s="1">
        <f>(($D75*'fnd base rates'!D$107)
+($E75*'fnd base rates'!D$108)
+($F75*'fnd base rates'!D$109)
+($G75*'fnd base rates'!D$110)
+($H75*'fnd base rates'!D$111)
+($I75*'fnd base rates'!D$112)
+($J75*'fnd base rates'!D$113)
+($K75*'fnd base rates'!D$114)
+($M75*'fnd base rates'!D$116)
+($N75*'fnd base rates'!D$117)
+($O75*'fnd base rates'!D$118)
+($P75*VLOOKUP($S75+12,rate_basefnd,4)))
*$R75</f>
        <v>1072.8588499999998</v>
      </c>
      <c r="W75" s="1">
        <f>(($D75*'fnd base rates'!E$107)
+($E75*'fnd base rates'!E$108)
+($F75*'fnd base rates'!E$109)
+($G75*'fnd base rates'!E$110)
+($H75*'fnd base rates'!E$111)
+($I75*'fnd base rates'!E$112)
+($J75*'fnd base rates'!E$113)
+($K75*'fnd base rates'!E$114)
+($M75*'fnd base rates'!E$116)
+($N75*'fnd base rates'!E$117)
+($O75*'fnd base rates'!E$118)
+($P75*VLOOKUP($S75+12,rate_basefnd,5)))
*$R75</f>
        <v>6307.5230060150006</v>
      </c>
      <c r="X75" s="1">
        <f>(($D75*'fnd base rates'!F$107)
+($E75*'fnd base rates'!F$108)
+($F75*'fnd base rates'!F$109)
+($G75*'fnd base rates'!F$110)
+($H75*'fnd base rates'!F$111)
+($I75*'fnd base rates'!F$112)
+($J75*'fnd base rates'!F$113)
+($K75*'fnd base rates'!F$114)
+($M75*'fnd base rates'!F$116)
+($N75*'fnd base rates'!F$117)
+($O75*'fnd base rates'!F$118)
+($P75*VLOOKUP($S75+12,rate_basefnd,6)))
*$R75</f>
        <v>1030.67229447</v>
      </c>
      <c r="Y75" s="1">
        <f>(($D75*'fnd base rates'!G$107)
+($E75*'fnd base rates'!G$108)
+($F75*'fnd base rates'!G$109)
+($G75*'fnd base rates'!G$110)
+($H75*'fnd base rates'!G$111)
+($I75*'fnd base rates'!G$112)
+($J75*'fnd base rates'!G$113)
+($K75*'fnd base rates'!G$114)
+($M75*'fnd base rates'!G$116)
+($N75*'fnd base rates'!G$117)
+($O75*'fnd base rates'!G$118)
+($P75*VLOOKUP($S75+12,rate_basefnd,7)))
*$R75</f>
        <v>306.66021081499997</v>
      </c>
      <c r="Z75" s="1">
        <f>(($D75*'fnd base rates'!H$107)
+($E75*'fnd base rates'!H$108)
+($F75*'fnd base rates'!H$109)
+($G75*'fnd base rates'!H$110)
+($H75*'fnd base rates'!H$111)
+($I75*'fnd base rates'!H$112)
+($J75*'fnd base rates'!H$113)
+($K75*'fnd base rates'!H$114)
+($M75*'fnd base rates'!H$116)
+($N75*'fnd base rates'!H$117)
+($O75*'fnd base rates'!H$118)
+($P75*VLOOKUP($S75+12,rate_basefnd,8)))</f>
        <v>519.41720999999995</v>
      </c>
      <c r="AA75" s="1">
        <f>(($D75*'fnd base rates'!I$107)
+($E75*'fnd base rates'!I$108)
+($F75*'fnd base rates'!I$109)
+($G75*'fnd base rates'!I$110)
+($H75*'fnd base rates'!I$111)
+($I75*'fnd base rates'!I$112)
+($J75*'fnd base rates'!I$113)
+($K75*'fnd base rates'!I$114)
+($M75*'fnd base rates'!I$116)
+($N75*'fnd base rates'!I$117)
+($O75*'fnd base rates'!I$118)
+($P75*VLOOKUP($S75+12,rate_basefnd,9)))
*$R75</f>
        <v>474.78515000000004</v>
      </c>
      <c r="AB75" s="1">
        <f>(($D75*'fnd base rates'!J$107)
+($E75*'fnd base rates'!J$108)
+($F75*'fnd base rates'!J$109)
+($G75*'fnd base rates'!J$110)
+($H75*'fnd base rates'!J$111)
+($I75*'fnd base rates'!J$112)
+($J75*'fnd base rates'!J$113)
+($K75*'fnd base rates'!J$114)
+($M75*'fnd base rates'!J$116)
+($N75*'fnd base rates'!J$117)
+($O75*'fnd base rates'!J$118)
+($P75*VLOOKUP($S75+12,rate_basefnd,10)))
*$R75</f>
        <v>830.38305000000003</v>
      </c>
      <c r="AC75" s="1">
        <f>(($D75*'fnd base rates'!K$107)
+($E75*'fnd base rates'!K$108)
+($F75*'fnd base rates'!K$109)
+($G75*'fnd base rates'!K$110)
+($H75*'fnd base rates'!K$111)
+($I75*'fnd base rates'!K$112)
+($J75*'fnd base rates'!K$113)
+($K75*'fnd base rates'!K$114)
+($M75*'fnd base rates'!K$116)
+($N75*'fnd base rates'!K$117)
+($O75*'fnd base rates'!K$118)
+($P75*VLOOKUP($S75+12,rate_basefnd,11)))
*$R75</f>
        <v>1226.3907019349999</v>
      </c>
      <c r="AD75" s="1">
        <f>(($D75*'fnd base rates'!L$107)
+($E75*'fnd base rates'!L$108)
+($F75*'fnd base rates'!L$109)
+($G75*'fnd base rates'!L$110)
+($H75*'fnd base rates'!L$111)
+($I75*'fnd base rates'!L$112)
+($J75*'fnd base rates'!L$113)
+($K75*'fnd base rates'!L$114)
+($M75*'fnd base rates'!L$116)
+($N75*'fnd base rates'!L$117)
+($O75*'fnd base rates'!L$118)
+($P75*VLOOKUP($S75+12,rate_basefnd,12)))</f>
        <v>1756.833406</v>
      </c>
      <c r="AE75" s="1">
        <f>(($D75*'fnd base rates'!M$107)
+($E75*'fnd base rates'!M$108)
+($F75*'fnd base rates'!M$109)
+($G75*'fnd base rates'!M$110)
+($H75*'fnd base rates'!M$111)
+($I75*'fnd base rates'!M$112)
+($J75*'fnd base rates'!M$113)
+($K75*'fnd base rates'!M$114)
+($M75*'fnd base rates'!M$116)
+($N75*'fnd base rates'!M$117)
+($O75*'fnd base rates'!M$118)
+($P75*VLOOKUP($S75+12,rate_basefnd,13)))</f>
        <v>0</v>
      </c>
      <c r="AF75" s="4">
        <f t="shared" ref="AF75:AF138" si="83">SUM(U75:AE75)</f>
        <v>14140.385017139999</v>
      </c>
      <c r="AH75" s="4">
        <f t="shared" ref="AH75:AH138" si="84">B75</f>
        <v>416035307</v>
      </c>
      <c r="AI75" s="4" t="str">
        <f t="shared" ref="AI75:AI138" si="85">IF($B75&lt;499999999,MID($B75,1,3),MID($B75,1,4))</f>
        <v>416</v>
      </c>
      <c r="AJ75" s="2" t="str">
        <f t="shared" ref="AJ75:AJ138" si="86">IF($B75&lt;499999999,MID($B75,4,3),MID($B75,5,3))</f>
        <v>035</v>
      </c>
      <c r="AK75" s="2" t="str">
        <f t="shared" ref="AK75:AK138" si="87">IF($B75&lt;499999999,MID($B75,7,3),MID($B75,8,3))</f>
        <v>307</v>
      </c>
      <c r="AL75" s="4">
        <f t="shared" ref="AL75:AL138" si="88">IF(VLOOKUP(VALUE(IF(AH75&lt;499999999,MID(AH75,4,3),MID(AH75,5,3))),distinfo,4)=R75,1,0)</f>
        <v>1</v>
      </c>
      <c r="AM75" s="4">
        <f t="shared" si="80"/>
        <v>1</v>
      </c>
      <c r="AN75" s="4">
        <f t="shared" ref="AN75:AN138" si="89">AF75</f>
        <v>14140.385017139999</v>
      </c>
      <c r="AO75" s="4">
        <f t="shared" ref="AO75:AO138" si="90">IF(OR(AF75=0,AM75=0),0,ROUND(AN75/AM75,0))</f>
        <v>14140</v>
      </c>
      <c r="AP75" s="4">
        <f t="shared" ref="AP75:AP138" si="91">AO75-AQ75</f>
        <v>0</v>
      </c>
      <c r="AQ75" s="4">
        <v>14140</v>
      </c>
      <c r="AW75" s="4">
        <v>14119</v>
      </c>
      <c r="AX75" s="5">
        <f t="shared" ref="AX75:AX138" si="92">AY75-AW75</f>
        <v>21</v>
      </c>
      <c r="AY75" s="4">
        <v>14140</v>
      </c>
      <c r="AZ75" s="5"/>
      <c r="BB75" s="5">
        <f t="shared" ref="BB75" si="93">BC75-BA75</f>
        <v>0</v>
      </c>
    </row>
    <row r="76" spans="1:54" s="4" customFormat="1">
      <c r="A76" s="278">
        <v>417</v>
      </c>
      <c r="B76" s="2">
        <v>417035035</v>
      </c>
      <c r="C76" s="10" t="s">
        <v>623</v>
      </c>
      <c r="D76" s="15">
        <f>'fnd enro'!D76</f>
        <v>31</v>
      </c>
      <c r="E76" s="15">
        <f>'fnd enro'!E76</f>
        <v>0</v>
      </c>
      <c r="F76" s="15">
        <f>'fnd enro'!F76</f>
        <v>38</v>
      </c>
      <c r="G76" s="15">
        <f>'fnd enro'!G76</f>
        <v>172</v>
      </c>
      <c r="H76" s="15">
        <f>'fnd enro'!H76</f>
        <v>72</v>
      </c>
      <c r="I76" s="15">
        <f>'fnd enro'!I76</f>
        <v>0</v>
      </c>
      <c r="J76" s="15">
        <f>'fnd enro'!J76</f>
        <v>0</v>
      </c>
      <c r="K76" s="16">
        <f>'fnd enro'!K76</f>
        <v>10.800599999999999</v>
      </c>
      <c r="L76" s="15">
        <f>'fnd enro'!L76</f>
        <v>0</v>
      </c>
      <c r="M76" s="15">
        <f>'fnd enro'!M76</f>
        <v>69</v>
      </c>
      <c r="N76" s="15">
        <f>'fnd enro'!N76</f>
        <v>7</v>
      </c>
      <c r="O76" s="15">
        <f>'fnd enro'!O76</f>
        <v>0</v>
      </c>
      <c r="P76" s="15">
        <f>'fnd enro'!P76</f>
        <v>298</v>
      </c>
      <c r="Q76" s="15">
        <f>'fnd enro'!R76</f>
        <v>298</v>
      </c>
      <c r="R76" s="16">
        <f t="shared" si="82"/>
        <v>1.085</v>
      </c>
      <c r="S76" s="15">
        <f>VALUE('fnd enro'!Q76)</f>
        <v>11</v>
      </c>
      <c r="T76" s="2"/>
      <c r="U76" s="1">
        <f>(($D76*'fnd base rates'!C$107)
+($E76*'fnd base rates'!C$108)
+($F76*'fnd base rates'!C$109)
+($G76*'fnd base rates'!C$110)
+($H76*'fnd base rates'!C$111)
+($I76*'fnd base rates'!C$112)
+($J76*'fnd base rates'!C$113)
+($K76*'fnd base rates'!C$114)
+($M76*'fnd base rates'!C$116)
+($N76*'fnd base rates'!C$117)
+($O76*'fnd base rates'!C$118)
+($P76*VLOOKUP($S76+12,rate_basefnd,3)))
*$R76</f>
        <v>194859.33443921001</v>
      </c>
      <c r="V76" s="1">
        <f>(($D76*'fnd base rates'!D$107)
+($E76*'fnd base rates'!D$108)
+($F76*'fnd base rates'!D$109)
+($G76*'fnd base rates'!D$110)
+($H76*'fnd base rates'!D$111)
+($I76*'fnd base rates'!D$112)
+($J76*'fnd base rates'!D$113)
+($K76*'fnd base rates'!D$114)
+($M76*'fnd base rates'!D$116)
+($N76*'fnd base rates'!D$117)
+($O76*'fnd base rates'!D$118)
+($P76*VLOOKUP($S76+12,rate_basefnd,4)))
*$R76</f>
        <v>360743.80544999999</v>
      </c>
      <c r="W76" s="1">
        <f>(($D76*'fnd base rates'!E$107)
+($E76*'fnd base rates'!E$108)
+($F76*'fnd base rates'!E$109)
+($G76*'fnd base rates'!E$110)
+($H76*'fnd base rates'!E$111)
+($I76*'fnd base rates'!E$112)
+($J76*'fnd base rates'!E$113)
+($K76*'fnd base rates'!E$114)
+($M76*'fnd base rates'!E$116)
+($N76*'fnd base rates'!E$117)
+($O76*'fnd base rates'!E$118)
+($P76*VLOOKUP($S76+12,rate_basefnd,5)))
*$R76</f>
        <v>2336870.31249623</v>
      </c>
      <c r="X76" s="1">
        <f>(($D76*'fnd base rates'!F$107)
+($E76*'fnd base rates'!F$108)
+($F76*'fnd base rates'!F$109)
+($G76*'fnd base rates'!F$110)
+($H76*'fnd base rates'!F$111)
+($I76*'fnd base rates'!F$112)
+($J76*'fnd base rates'!F$113)
+($K76*'fnd base rates'!F$114)
+($M76*'fnd base rates'!F$116)
+($N76*'fnd base rates'!F$117)
+($O76*'fnd base rates'!F$118)
+($P76*VLOOKUP($S76+12,rate_basefnd,6)))
*$R76</f>
        <v>373863.61864053999</v>
      </c>
      <c r="Y76" s="1">
        <f>(($D76*'fnd base rates'!G$107)
+($E76*'fnd base rates'!G$108)
+($F76*'fnd base rates'!G$109)
+($G76*'fnd base rates'!G$110)
+($H76*'fnd base rates'!G$111)
+($I76*'fnd base rates'!G$112)
+($J76*'fnd base rates'!G$113)
+($K76*'fnd base rates'!G$114)
+($M76*'fnd base rates'!G$116)
+($N76*'fnd base rates'!G$117)
+($O76*'fnd base rates'!G$118)
+($P76*VLOOKUP($S76+12,rate_basefnd,7)))
*$R76</f>
        <v>105307.79024983001</v>
      </c>
      <c r="Z76" s="1">
        <f>(($D76*'fnd base rates'!H$107)
+($E76*'fnd base rates'!H$108)
+($F76*'fnd base rates'!H$109)
+($G76*'fnd base rates'!H$110)
+($H76*'fnd base rates'!H$111)
+($I76*'fnd base rates'!H$112)
+($J76*'fnd base rates'!H$113)
+($K76*'fnd base rates'!H$114)
+($M76*'fnd base rates'!H$116)
+($N76*'fnd base rates'!H$117)
+($O76*'fnd base rates'!H$118)
+($P76*VLOOKUP($S76+12,rate_basefnd,8)))</f>
        <v>165219.91321999999</v>
      </c>
      <c r="AA76" s="1">
        <f>(($D76*'fnd base rates'!I$107)
+($E76*'fnd base rates'!I$108)
+($F76*'fnd base rates'!I$109)
+($G76*'fnd base rates'!I$110)
+($H76*'fnd base rates'!I$111)
+($I76*'fnd base rates'!I$112)
+($J76*'fnd base rates'!I$113)
+($K76*'fnd base rates'!I$114)
+($M76*'fnd base rates'!I$116)
+($N76*'fnd base rates'!I$117)
+($O76*'fnd base rates'!I$118)
+($P76*VLOOKUP($S76+12,rate_basefnd,9)))
*$R76</f>
        <v>141644.85125000001</v>
      </c>
      <c r="AB76" s="1">
        <f>(($D76*'fnd base rates'!J$107)
+($E76*'fnd base rates'!J$108)
+($F76*'fnd base rates'!J$109)
+($G76*'fnd base rates'!J$110)
+($H76*'fnd base rates'!J$111)
+($I76*'fnd base rates'!J$112)
+($J76*'fnd base rates'!J$113)
+($K76*'fnd base rates'!J$114)
+($M76*'fnd base rates'!J$116)
+($N76*'fnd base rates'!J$117)
+($O76*'fnd base rates'!J$118)
+($P76*VLOOKUP($S76+12,rate_basefnd,10)))
*$R76</f>
        <v>280686.38604999997</v>
      </c>
      <c r="AC76" s="1">
        <f>(($D76*'fnd base rates'!K$107)
+($E76*'fnd base rates'!K$108)
+($F76*'fnd base rates'!K$109)
+($G76*'fnd base rates'!K$110)
+($H76*'fnd base rates'!K$111)
+($I76*'fnd base rates'!K$112)
+($J76*'fnd base rates'!K$113)
+($K76*'fnd base rates'!K$114)
+($M76*'fnd base rates'!K$116)
+($N76*'fnd base rates'!K$117)
+($O76*'fnd base rates'!K$118)
+($P76*VLOOKUP($S76+12,rate_basefnd,11)))
*$R76</f>
        <v>367264.59154567</v>
      </c>
      <c r="AD76" s="1">
        <f>(($D76*'fnd base rates'!L$107)
+($E76*'fnd base rates'!L$108)
+($F76*'fnd base rates'!L$109)
+($G76*'fnd base rates'!L$110)
+($H76*'fnd base rates'!L$111)
+($I76*'fnd base rates'!L$112)
+($J76*'fnd base rates'!L$113)
+($K76*'fnd base rates'!L$114)
+($M76*'fnd base rates'!L$116)
+($N76*'fnd base rates'!L$117)
+($O76*'fnd base rates'!L$118)
+($P76*VLOOKUP($S76+12,rate_basefnd,12)))</f>
        <v>570138.14049200004</v>
      </c>
      <c r="AE76" s="1">
        <f>(($D76*'fnd base rates'!M$107)
+($E76*'fnd base rates'!M$108)
+($F76*'fnd base rates'!M$109)
+($G76*'fnd base rates'!M$110)
+($H76*'fnd base rates'!M$111)
+($I76*'fnd base rates'!M$112)
+($J76*'fnd base rates'!M$113)
+($K76*'fnd base rates'!M$114)
+($M76*'fnd base rates'!M$116)
+($N76*'fnd base rates'!M$117)
+($O76*'fnd base rates'!M$118)
+($P76*VLOOKUP($S76+12,rate_basefnd,13)))</f>
        <v>0</v>
      </c>
      <c r="AF76" s="4">
        <f t="shared" si="83"/>
        <v>4896598.7438334795</v>
      </c>
      <c r="AH76" s="4">
        <f t="shared" si="84"/>
        <v>417035035</v>
      </c>
      <c r="AI76" s="4" t="str">
        <f t="shared" si="85"/>
        <v>417</v>
      </c>
      <c r="AJ76" s="2" t="str">
        <f t="shared" si="86"/>
        <v>035</v>
      </c>
      <c r="AK76" s="2" t="str">
        <f t="shared" si="87"/>
        <v>035</v>
      </c>
      <c r="AL76" s="4">
        <f t="shared" si="88"/>
        <v>1</v>
      </c>
      <c r="AM76" s="4">
        <f t="shared" si="80"/>
        <v>298</v>
      </c>
      <c r="AN76" s="4">
        <f t="shared" si="89"/>
        <v>4896598.7438334795</v>
      </c>
      <c r="AO76" s="4">
        <f t="shared" si="90"/>
        <v>16432</v>
      </c>
      <c r="AP76" s="4">
        <f t="shared" si="91"/>
        <v>0</v>
      </c>
      <c r="AQ76" s="4">
        <v>16432</v>
      </c>
      <c r="AW76" s="4">
        <v>16384</v>
      </c>
      <c r="AX76" s="5">
        <f t="shared" si="92"/>
        <v>48</v>
      </c>
      <c r="AY76" s="4">
        <v>16432</v>
      </c>
      <c r="AZ76" s="5"/>
      <c r="BB76" s="5">
        <f t="shared" ref="BB76" si="94">BC76-BA76</f>
        <v>0</v>
      </c>
    </row>
    <row r="77" spans="1:54" s="4" customFormat="1">
      <c r="A77" s="278">
        <v>417</v>
      </c>
      <c r="B77" s="2">
        <v>417035044</v>
      </c>
      <c r="C77" s="10" t="s">
        <v>623</v>
      </c>
      <c r="D77" s="15">
        <f>'fnd enro'!D77</f>
        <v>0</v>
      </c>
      <c r="E77" s="15">
        <f>'fnd enro'!E77</f>
        <v>0</v>
      </c>
      <c r="F77" s="15">
        <f>'fnd enro'!F77</f>
        <v>0</v>
      </c>
      <c r="G77" s="15">
        <f>'fnd enro'!G77</f>
        <v>2</v>
      </c>
      <c r="H77" s="15">
        <f>'fnd enro'!H77</f>
        <v>0</v>
      </c>
      <c r="I77" s="15">
        <f>'fnd enro'!I77</f>
        <v>0</v>
      </c>
      <c r="J77" s="15">
        <f>'fnd enro'!J77</f>
        <v>0</v>
      </c>
      <c r="K77" s="16">
        <f>'fnd enro'!K77</f>
        <v>7.6600000000000001E-2</v>
      </c>
      <c r="L77" s="15">
        <f>'fnd enro'!L77</f>
        <v>0</v>
      </c>
      <c r="M77" s="15">
        <f>'fnd enro'!M77</f>
        <v>0</v>
      </c>
      <c r="N77" s="15">
        <f>'fnd enro'!N77</f>
        <v>0</v>
      </c>
      <c r="O77" s="15">
        <f>'fnd enro'!O77</f>
        <v>0</v>
      </c>
      <c r="P77" s="15">
        <f>'fnd enro'!P77</f>
        <v>2</v>
      </c>
      <c r="Q77" s="15">
        <f>'fnd enro'!R77</f>
        <v>2</v>
      </c>
      <c r="R77" s="16">
        <f t="shared" si="82"/>
        <v>1.085</v>
      </c>
      <c r="S77" s="15">
        <f>VALUE('fnd enro'!Q77)</f>
        <v>12</v>
      </c>
      <c r="T77" s="2"/>
      <c r="U77" s="1">
        <f>(($D77*'fnd base rates'!C$107)
+($E77*'fnd base rates'!C$108)
+($F77*'fnd base rates'!C$109)
+($G77*'fnd base rates'!C$110)
+($H77*'fnd base rates'!C$111)
+($I77*'fnd base rates'!C$112)
+($J77*'fnd base rates'!C$113)
+($K77*'fnd base rates'!C$114)
+($M77*'fnd base rates'!C$116)
+($N77*'fnd base rates'!C$117)
+($O77*'fnd base rates'!C$118)
+($P77*VLOOKUP($S77+12,rate_basefnd,3)))
*$R77</f>
        <v>1273.3826758099999</v>
      </c>
      <c r="V77" s="1">
        <f>(($D77*'fnd base rates'!D$107)
+($E77*'fnd base rates'!D$108)
+($F77*'fnd base rates'!D$109)
+($G77*'fnd base rates'!D$110)
+($H77*'fnd base rates'!D$111)
+($I77*'fnd base rates'!D$112)
+($J77*'fnd base rates'!D$113)
+($K77*'fnd base rates'!D$114)
+($M77*'fnd base rates'!D$116)
+($N77*'fnd base rates'!D$117)
+($O77*'fnd base rates'!D$118)
+($P77*VLOOKUP($S77+12,rate_basefnd,4)))
*$R77</f>
        <v>2352.4969999999998</v>
      </c>
      <c r="W77" s="1">
        <f>(($D77*'fnd base rates'!E$107)
+($E77*'fnd base rates'!E$108)
+($F77*'fnd base rates'!E$109)
+($G77*'fnd base rates'!E$110)
+($H77*'fnd base rates'!E$111)
+($I77*'fnd base rates'!E$112)
+($J77*'fnd base rates'!E$113)
+($K77*'fnd base rates'!E$114)
+($M77*'fnd base rates'!E$116)
+($N77*'fnd base rates'!E$117)
+($O77*'fnd base rates'!E$118)
+($P77*VLOOKUP($S77+12,rate_basefnd,5)))
*$R77</f>
        <v>15507.807912030001</v>
      </c>
      <c r="X77" s="1">
        <f>(($D77*'fnd base rates'!F$107)
+($E77*'fnd base rates'!F$108)
+($F77*'fnd base rates'!F$109)
+($G77*'fnd base rates'!F$110)
+($H77*'fnd base rates'!F$111)
+($I77*'fnd base rates'!F$112)
+($J77*'fnd base rates'!F$113)
+($K77*'fnd base rates'!F$114)
+($M77*'fnd base rates'!F$116)
+($N77*'fnd base rates'!F$117)
+($O77*'fnd base rates'!F$118)
+($P77*VLOOKUP($S77+12,rate_basefnd,6)))
*$R77</f>
        <v>2584.7702889400002</v>
      </c>
      <c r="Y77" s="1">
        <f>(($D77*'fnd base rates'!G$107)
+($E77*'fnd base rates'!G$108)
+($F77*'fnd base rates'!G$109)
+($G77*'fnd base rates'!G$110)
+($H77*'fnd base rates'!G$111)
+($I77*'fnd base rates'!G$112)
+($J77*'fnd base rates'!G$113)
+($K77*'fnd base rates'!G$114)
+($M77*'fnd base rates'!G$116)
+($N77*'fnd base rates'!G$117)
+($O77*'fnd base rates'!G$118)
+($P77*VLOOKUP($S77+12,rate_basefnd,7)))
*$R77</f>
        <v>687.01362162999999</v>
      </c>
      <c r="Z77" s="1">
        <f>(($D77*'fnd base rates'!H$107)
+($E77*'fnd base rates'!H$108)
+($F77*'fnd base rates'!H$109)
+($G77*'fnd base rates'!H$110)
+($H77*'fnd base rates'!H$111)
+($I77*'fnd base rates'!H$112)
+($J77*'fnd base rates'!H$113)
+($K77*'fnd base rates'!H$114)
+($M77*'fnd base rates'!H$116)
+($N77*'fnd base rates'!H$117)
+($O77*'fnd base rates'!H$118)
+($P77*VLOOKUP($S77+12,rate_basefnd,8)))</f>
        <v>1052.6544199999998</v>
      </c>
      <c r="AA77" s="1">
        <f>(($D77*'fnd base rates'!I$107)
+($E77*'fnd base rates'!I$108)
+($F77*'fnd base rates'!I$109)
+($G77*'fnd base rates'!I$110)
+($H77*'fnd base rates'!I$111)
+($I77*'fnd base rates'!I$112)
+($J77*'fnd base rates'!I$113)
+($K77*'fnd base rates'!I$114)
+($M77*'fnd base rates'!I$116)
+($N77*'fnd base rates'!I$117)
+($O77*'fnd base rates'!I$118)
+($P77*VLOOKUP($S77+12,rate_basefnd,9)))
*$R77</f>
        <v>885.03449999999998</v>
      </c>
      <c r="AB77" s="1">
        <f>(($D77*'fnd base rates'!J$107)
+($E77*'fnd base rates'!J$108)
+($F77*'fnd base rates'!J$109)
+($G77*'fnd base rates'!J$110)
+($H77*'fnd base rates'!J$111)
+($I77*'fnd base rates'!J$112)
+($J77*'fnd base rates'!J$113)
+($K77*'fnd base rates'!J$114)
+($M77*'fnd base rates'!J$116)
+($N77*'fnd base rates'!J$117)
+($O77*'fnd base rates'!J$118)
+($P77*VLOOKUP($S77+12,rate_basefnd,10)))
*$R77</f>
        <v>1885.1224</v>
      </c>
      <c r="AC77" s="1">
        <f>(($D77*'fnd base rates'!K$107)
+($E77*'fnd base rates'!K$108)
+($F77*'fnd base rates'!K$109)
+($G77*'fnd base rates'!K$110)
+($H77*'fnd base rates'!K$111)
+($I77*'fnd base rates'!K$112)
+($J77*'fnd base rates'!K$113)
+($K77*'fnd base rates'!K$114)
+($M77*'fnd base rates'!K$116)
+($N77*'fnd base rates'!K$117)
+($O77*'fnd base rates'!K$118)
+($P77*VLOOKUP($S77+12,rate_basefnd,11)))
*$R77</f>
        <v>2282.6100038700001</v>
      </c>
      <c r="AD77" s="1">
        <f>(($D77*'fnd base rates'!L$107)
+($E77*'fnd base rates'!L$108)
+($F77*'fnd base rates'!L$109)
+($G77*'fnd base rates'!L$110)
+($H77*'fnd base rates'!L$111)
+($I77*'fnd base rates'!L$112)
+($J77*'fnd base rates'!L$113)
+($K77*'fnd base rates'!L$114)
+($M77*'fnd base rates'!L$116)
+($N77*'fnd base rates'!L$117)
+($O77*'fnd base rates'!L$118)
+($P77*VLOOKUP($S77+12,rate_basefnd,12)))</f>
        <v>3718.646812</v>
      </c>
      <c r="AE77" s="1">
        <f>(($D77*'fnd base rates'!M$107)
+($E77*'fnd base rates'!M$108)
+($F77*'fnd base rates'!M$109)
+($G77*'fnd base rates'!M$110)
+($H77*'fnd base rates'!M$111)
+($I77*'fnd base rates'!M$112)
+($J77*'fnd base rates'!M$113)
+($K77*'fnd base rates'!M$114)
+($M77*'fnd base rates'!M$116)
+($N77*'fnd base rates'!M$117)
+($O77*'fnd base rates'!M$118)
+($P77*VLOOKUP($S77+12,rate_basefnd,13)))</f>
        <v>0</v>
      </c>
      <c r="AF77" s="4">
        <f t="shared" si="83"/>
        <v>32229.539634280001</v>
      </c>
      <c r="AH77" s="4">
        <f t="shared" si="84"/>
        <v>417035044</v>
      </c>
      <c r="AI77" s="4" t="str">
        <f t="shared" si="85"/>
        <v>417</v>
      </c>
      <c r="AJ77" s="2" t="str">
        <f t="shared" si="86"/>
        <v>035</v>
      </c>
      <c r="AK77" s="2" t="str">
        <f t="shared" si="87"/>
        <v>044</v>
      </c>
      <c r="AL77" s="4">
        <f t="shared" si="88"/>
        <v>1</v>
      </c>
      <c r="AM77" s="4">
        <f t="shared" si="80"/>
        <v>2</v>
      </c>
      <c r="AN77" s="4">
        <f t="shared" si="89"/>
        <v>32229.539634280001</v>
      </c>
      <c r="AO77" s="4">
        <f t="shared" si="90"/>
        <v>16115</v>
      </c>
      <c r="AP77" s="4">
        <f t="shared" si="91"/>
        <v>0</v>
      </c>
      <c r="AQ77" s="4">
        <v>16115</v>
      </c>
      <c r="AW77" s="4">
        <v>15985</v>
      </c>
      <c r="AX77" s="5">
        <f t="shared" si="92"/>
        <v>130</v>
      </c>
      <c r="AY77" s="4">
        <v>16115</v>
      </c>
      <c r="AZ77" s="5"/>
      <c r="BB77" s="5">
        <f t="shared" ref="BB77" si="95">BC77-BA77</f>
        <v>0</v>
      </c>
    </row>
    <row r="78" spans="1:54" s="4" customFormat="1">
      <c r="A78" s="278">
        <v>417</v>
      </c>
      <c r="B78" s="2">
        <v>417035100</v>
      </c>
      <c r="C78" s="10" t="s">
        <v>623</v>
      </c>
      <c r="D78" s="15">
        <f>'fnd enro'!D78</f>
        <v>0</v>
      </c>
      <c r="E78" s="15">
        <f>'fnd enro'!E78</f>
        <v>0</v>
      </c>
      <c r="F78" s="15">
        <f>'fnd enro'!F78</f>
        <v>1</v>
      </c>
      <c r="G78" s="15">
        <f>'fnd enro'!G78</f>
        <v>2</v>
      </c>
      <c r="H78" s="15">
        <f>'fnd enro'!H78</f>
        <v>1</v>
      </c>
      <c r="I78" s="15">
        <f>'fnd enro'!I78</f>
        <v>0</v>
      </c>
      <c r="J78" s="15">
        <f>'fnd enro'!J78</f>
        <v>0</v>
      </c>
      <c r="K78" s="16">
        <f>'fnd enro'!K78</f>
        <v>0.1532</v>
      </c>
      <c r="L78" s="15">
        <f>'fnd enro'!L78</f>
        <v>0</v>
      </c>
      <c r="M78" s="15">
        <f>'fnd enro'!M78</f>
        <v>0</v>
      </c>
      <c r="N78" s="15">
        <f>'fnd enro'!N78</f>
        <v>0</v>
      </c>
      <c r="O78" s="15">
        <f>'fnd enro'!O78</f>
        <v>0</v>
      </c>
      <c r="P78" s="15">
        <f>'fnd enro'!P78</f>
        <v>4</v>
      </c>
      <c r="Q78" s="15">
        <f>'fnd enro'!R78</f>
        <v>4</v>
      </c>
      <c r="R78" s="16">
        <f t="shared" si="82"/>
        <v>1.085</v>
      </c>
      <c r="S78" s="15">
        <f>VALUE('fnd enro'!Q78)</f>
        <v>9</v>
      </c>
      <c r="T78" s="2"/>
      <c r="U78" s="1">
        <f>(($D78*'fnd base rates'!C$107)
+($E78*'fnd base rates'!C$108)
+($F78*'fnd base rates'!C$109)
+($G78*'fnd base rates'!C$110)
+($H78*'fnd base rates'!C$111)
+($I78*'fnd base rates'!C$112)
+($J78*'fnd base rates'!C$113)
+($K78*'fnd base rates'!C$114)
+($M78*'fnd base rates'!C$116)
+($N78*'fnd base rates'!C$117)
+($O78*'fnd base rates'!C$118)
+($P78*VLOOKUP($S78+12,rate_basefnd,3)))
*$R78</f>
        <v>2518.4685516199997</v>
      </c>
      <c r="V78" s="1">
        <f>(($D78*'fnd base rates'!D$107)
+($E78*'fnd base rates'!D$108)
+($F78*'fnd base rates'!D$109)
+($G78*'fnd base rates'!D$110)
+($H78*'fnd base rates'!D$111)
+($I78*'fnd base rates'!D$112)
+($J78*'fnd base rates'!D$113)
+($K78*'fnd base rates'!D$114)
+($M78*'fnd base rates'!D$116)
+($N78*'fnd base rates'!D$117)
+($O78*'fnd base rates'!D$118)
+($P78*VLOOKUP($S78+12,rate_basefnd,4)))
*$R78</f>
        <v>4570.9314000000004</v>
      </c>
      <c r="W78" s="1">
        <f>(($D78*'fnd base rates'!E$107)
+($E78*'fnd base rates'!E$108)
+($F78*'fnd base rates'!E$109)
+($G78*'fnd base rates'!E$110)
+($H78*'fnd base rates'!E$111)
+($I78*'fnd base rates'!E$112)
+($J78*'fnd base rates'!E$113)
+($K78*'fnd base rates'!E$114)
+($M78*'fnd base rates'!E$116)
+($N78*'fnd base rates'!E$117)
+($O78*'fnd base rates'!E$118)
+($P78*VLOOKUP($S78+12,rate_basefnd,5)))
*$R78</f>
        <v>29269.818274060002</v>
      </c>
      <c r="X78" s="1">
        <f>(($D78*'fnd base rates'!F$107)
+($E78*'fnd base rates'!F$108)
+($F78*'fnd base rates'!F$109)
+($G78*'fnd base rates'!F$110)
+($H78*'fnd base rates'!F$111)
+($I78*'fnd base rates'!F$112)
+($J78*'fnd base rates'!F$113)
+($K78*'fnd base rates'!F$114)
+($M78*'fnd base rates'!F$116)
+($N78*'fnd base rates'!F$117)
+($O78*'fnd base rates'!F$118)
+($P78*VLOOKUP($S78+12,rate_basefnd,6)))
*$R78</f>
        <v>4907.8277278800006</v>
      </c>
      <c r="Y78" s="1">
        <f>(($D78*'fnd base rates'!G$107)
+($E78*'fnd base rates'!G$108)
+($F78*'fnd base rates'!G$109)
+($G78*'fnd base rates'!G$110)
+($H78*'fnd base rates'!G$111)
+($I78*'fnd base rates'!G$112)
+($J78*'fnd base rates'!G$113)
+($K78*'fnd base rates'!G$114)
+($M78*'fnd base rates'!G$116)
+($N78*'fnd base rates'!G$117)
+($O78*'fnd base rates'!G$118)
+($P78*VLOOKUP($S78+12,rate_basefnd,7)))
*$R78</f>
        <v>1322.6199432599999</v>
      </c>
      <c r="Z78" s="1">
        <f>(($D78*'fnd base rates'!H$107)
+($E78*'fnd base rates'!H$108)
+($F78*'fnd base rates'!H$109)
+($G78*'fnd base rates'!H$110)
+($H78*'fnd base rates'!H$111)
+($I78*'fnd base rates'!H$112)
+($J78*'fnd base rates'!H$113)
+($K78*'fnd base rates'!H$114)
+($M78*'fnd base rates'!H$116)
+($N78*'fnd base rates'!H$117)
+($O78*'fnd base rates'!H$118)
+($P78*VLOOKUP($S78+12,rate_basefnd,8)))</f>
        <v>2096.3488399999997</v>
      </c>
      <c r="AA78" s="1">
        <f>(($D78*'fnd base rates'!I$107)
+($E78*'fnd base rates'!I$108)
+($F78*'fnd base rates'!I$109)
+($G78*'fnd base rates'!I$110)
+($H78*'fnd base rates'!I$111)
+($I78*'fnd base rates'!I$112)
+($J78*'fnd base rates'!I$113)
+($K78*'fnd base rates'!I$114)
+($M78*'fnd base rates'!I$116)
+($N78*'fnd base rates'!I$117)
+($O78*'fnd base rates'!I$118)
+($P78*VLOOKUP($S78+12,rate_basefnd,9)))
*$R78</f>
        <v>1790.2066000000002</v>
      </c>
      <c r="AB78" s="1">
        <f>(($D78*'fnd base rates'!J$107)
+($E78*'fnd base rates'!J$108)
+($F78*'fnd base rates'!J$109)
+($G78*'fnd base rates'!J$110)
+($H78*'fnd base rates'!J$111)
+($I78*'fnd base rates'!J$112)
+($J78*'fnd base rates'!J$113)
+($K78*'fnd base rates'!J$114)
+($M78*'fnd base rates'!J$116)
+($N78*'fnd base rates'!J$117)
+($O78*'fnd base rates'!J$118)
+($P78*VLOOKUP($S78+12,rate_basefnd,10)))
*$R78</f>
        <v>3542.3188499999997</v>
      </c>
      <c r="AC78" s="1">
        <f>(($D78*'fnd base rates'!K$107)
+($E78*'fnd base rates'!K$108)
+($F78*'fnd base rates'!K$109)
+($G78*'fnd base rates'!K$110)
+($H78*'fnd base rates'!K$111)
+($I78*'fnd base rates'!K$112)
+($J78*'fnd base rates'!K$113)
+($K78*'fnd base rates'!K$114)
+($M78*'fnd base rates'!K$116)
+($N78*'fnd base rates'!K$117)
+($O78*'fnd base rates'!K$118)
+($P78*VLOOKUP($S78+12,rate_basefnd,11)))
*$R78</f>
        <v>4650.3057077399999</v>
      </c>
      <c r="AD78" s="1">
        <f>(($D78*'fnd base rates'!L$107)
+($E78*'fnd base rates'!L$108)
+($F78*'fnd base rates'!L$109)
+($G78*'fnd base rates'!L$110)
+($H78*'fnd base rates'!L$111)
+($I78*'fnd base rates'!L$112)
+($J78*'fnd base rates'!L$113)
+($K78*'fnd base rates'!L$114)
+($M78*'fnd base rates'!L$116)
+($N78*'fnd base rates'!L$117)
+($O78*'fnd base rates'!L$118)
+($P78*VLOOKUP($S78+12,rate_basefnd,12)))</f>
        <v>7290.1236239999998</v>
      </c>
      <c r="AE78" s="1">
        <f>(($D78*'fnd base rates'!M$107)
+($E78*'fnd base rates'!M$108)
+($F78*'fnd base rates'!M$109)
+($G78*'fnd base rates'!M$110)
+($H78*'fnd base rates'!M$111)
+($I78*'fnd base rates'!M$112)
+($J78*'fnd base rates'!M$113)
+($K78*'fnd base rates'!M$114)
+($M78*'fnd base rates'!M$116)
+($N78*'fnd base rates'!M$117)
+($O78*'fnd base rates'!M$118)
+($P78*VLOOKUP($S78+12,rate_basefnd,13)))</f>
        <v>0</v>
      </c>
      <c r="AF78" s="4">
        <f t="shared" si="83"/>
        <v>61958.969518559999</v>
      </c>
      <c r="AH78" s="4">
        <f t="shared" si="84"/>
        <v>417035100</v>
      </c>
      <c r="AI78" s="4" t="str">
        <f t="shared" si="85"/>
        <v>417</v>
      </c>
      <c r="AJ78" s="2" t="str">
        <f t="shared" si="86"/>
        <v>035</v>
      </c>
      <c r="AK78" s="2" t="str">
        <f t="shared" si="87"/>
        <v>100</v>
      </c>
      <c r="AL78" s="4">
        <f t="shared" si="88"/>
        <v>1</v>
      </c>
      <c r="AM78" s="4">
        <f t="shared" si="80"/>
        <v>4</v>
      </c>
      <c r="AN78" s="4">
        <f t="shared" si="89"/>
        <v>61958.969518559999</v>
      </c>
      <c r="AO78" s="4">
        <f t="shared" si="90"/>
        <v>15490</v>
      </c>
      <c r="AP78" s="4">
        <f t="shared" si="91"/>
        <v>0</v>
      </c>
      <c r="AQ78" s="4">
        <v>15490</v>
      </c>
      <c r="AW78" s="4">
        <v>15418</v>
      </c>
      <c r="AX78" s="5">
        <f t="shared" si="92"/>
        <v>72</v>
      </c>
      <c r="AY78" s="4">
        <v>15490</v>
      </c>
      <c r="AZ78" s="5"/>
      <c r="BB78" s="5">
        <f t="shared" ref="BB78" si="96">BC78-BA78</f>
        <v>0</v>
      </c>
    </row>
    <row r="79" spans="1:54" s="4" customFormat="1">
      <c r="A79" s="278">
        <v>417</v>
      </c>
      <c r="B79" s="2">
        <v>417035133</v>
      </c>
      <c r="C79" s="10" t="s">
        <v>623</v>
      </c>
      <c r="D79" s="15">
        <f>'fnd enro'!D79</f>
        <v>0</v>
      </c>
      <c r="E79" s="15">
        <f>'fnd enro'!E79</f>
        <v>0</v>
      </c>
      <c r="F79" s="15">
        <f>'fnd enro'!F79</f>
        <v>0</v>
      </c>
      <c r="G79" s="15">
        <f>'fnd enro'!G79</f>
        <v>2</v>
      </c>
      <c r="H79" s="15">
        <f>'fnd enro'!H79</f>
        <v>1</v>
      </c>
      <c r="I79" s="15">
        <f>'fnd enro'!I79</f>
        <v>0</v>
      </c>
      <c r="J79" s="15">
        <f>'fnd enro'!J79</f>
        <v>0</v>
      </c>
      <c r="K79" s="16">
        <f>'fnd enro'!K79</f>
        <v>0.1149</v>
      </c>
      <c r="L79" s="15">
        <f>'fnd enro'!L79</f>
        <v>0</v>
      </c>
      <c r="M79" s="15">
        <f>'fnd enro'!M79</f>
        <v>0</v>
      </c>
      <c r="N79" s="15">
        <f>'fnd enro'!N79</f>
        <v>0</v>
      </c>
      <c r="O79" s="15">
        <f>'fnd enro'!O79</f>
        <v>0</v>
      </c>
      <c r="P79" s="15">
        <f>'fnd enro'!P79</f>
        <v>1</v>
      </c>
      <c r="Q79" s="15">
        <f>'fnd enro'!R79</f>
        <v>3</v>
      </c>
      <c r="R79" s="16">
        <f t="shared" si="82"/>
        <v>1.085</v>
      </c>
      <c r="S79" s="15">
        <f>VALUE('fnd enro'!Q79)</f>
        <v>9</v>
      </c>
      <c r="T79" s="2"/>
      <c r="U79" s="1">
        <f>(($D79*'fnd base rates'!C$107)
+($E79*'fnd base rates'!C$108)
+($F79*'fnd base rates'!C$109)
+($G79*'fnd base rates'!C$110)
+($H79*'fnd base rates'!C$111)
+($I79*'fnd base rates'!C$112)
+($J79*'fnd base rates'!C$113)
+($K79*'fnd base rates'!C$114)
+($M79*'fnd base rates'!C$116)
+($N79*'fnd base rates'!C$117)
+($O79*'fnd base rates'!C$118)
+($P79*VLOOKUP($S79+12,rate_basefnd,3)))
*$R79</f>
        <v>1741.7905137150001</v>
      </c>
      <c r="V79" s="1">
        <f>(($D79*'fnd base rates'!D$107)
+($E79*'fnd base rates'!D$108)
+($F79*'fnd base rates'!D$109)
+($G79*'fnd base rates'!D$110)
+($H79*'fnd base rates'!D$111)
+($I79*'fnd base rates'!D$112)
+($J79*'fnd base rates'!D$113)
+($K79*'fnd base rates'!D$114)
+($M79*'fnd base rates'!D$116)
+($N79*'fnd base rates'!D$117)
+($O79*'fnd base rates'!D$118)
+($P79*VLOOKUP($S79+12,rate_basefnd,4)))
*$R79</f>
        <v>2731.4549499999998</v>
      </c>
      <c r="W79" s="1">
        <f>(($D79*'fnd base rates'!E$107)
+($E79*'fnd base rates'!E$108)
+($F79*'fnd base rates'!E$109)
+($G79*'fnd base rates'!E$110)
+($H79*'fnd base rates'!E$111)
+($I79*'fnd base rates'!E$112)
+($J79*'fnd base rates'!E$113)
+($K79*'fnd base rates'!E$114)
+($M79*'fnd base rates'!E$116)
+($N79*'fnd base rates'!E$117)
+($O79*'fnd base rates'!E$118)
+($P79*VLOOKUP($S79+12,rate_basefnd,5)))
*$R79</f>
        <v>15041.567418044999</v>
      </c>
      <c r="X79" s="1">
        <f>(($D79*'fnd base rates'!F$107)
+($E79*'fnd base rates'!F$108)
+($F79*'fnd base rates'!F$109)
+($G79*'fnd base rates'!F$110)
+($H79*'fnd base rates'!F$111)
+($I79*'fnd base rates'!F$112)
+($J79*'fnd base rates'!F$113)
+($K79*'fnd base rates'!F$114)
+($M79*'fnd base rates'!F$116)
+($N79*'fnd base rates'!F$117)
+($O79*'fnd base rates'!F$118)
+($P79*VLOOKUP($S79+12,rate_basefnd,6)))
*$R79</f>
        <v>3615.4425834099998</v>
      </c>
      <c r="Y79" s="1">
        <f>(($D79*'fnd base rates'!G$107)
+($E79*'fnd base rates'!G$108)
+($F79*'fnd base rates'!G$109)
+($G79*'fnd base rates'!G$110)
+($H79*'fnd base rates'!G$111)
+($I79*'fnd base rates'!G$112)
+($J79*'fnd base rates'!G$113)
+($K79*'fnd base rates'!G$114)
+($M79*'fnd base rates'!G$116)
+($N79*'fnd base rates'!G$117)
+($O79*'fnd base rates'!G$118)
+($P79*VLOOKUP($S79+12,rate_basefnd,7)))
*$R79</f>
        <v>665.03818244499996</v>
      </c>
      <c r="Z79" s="1">
        <f>(($D79*'fnd base rates'!H$107)
+($E79*'fnd base rates'!H$108)
+($F79*'fnd base rates'!H$109)
+($G79*'fnd base rates'!H$110)
+($H79*'fnd base rates'!H$111)
+($I79*'fnd base rates'!H$112)
+($J79*'fnd base rates'!H$113)
+($K79*'fnd base rates'!H$114)
+($M79*'fnd base rates'!H$116)
+($N79*'fnd base rates'!H$117)
+($O79*'fnd base rates'!H$118)
+($P79*VLOOKUP($S79+12,rate_basefnd,8)))</f>
        <v>1525.6416300000001</v>
      </c>
      <c r="AA79" s="1">
        <f>(($D79*'fnd base rates'!I$107)
+($E79*'fnd base rates'!I$108)
+($F79*'fnd base rates'!I$109)
+($G79*'fnd base rates'!I$110)
+($H79*'fnd base rates'!I$111)
+($I79*'fnd base rates'!I$112)
+($J79*'fnd base rates'!I$113)
+($K79*'fnd base rates'!I$114)
+($M79*'fnd base rates'!I$116)
+($N79*'fnd base rates'!I$117)
+($O79*'fnd base rates'!I$118)
+($P79*VLOOKUP($S79+12,rate_basefnd,9)))
*$R79</f>
        <v>1085.5208</v>
      </c>
      <c r="AB79" s="1">
        <f>(($D79*'fnd base rates'!J$107)
+($E79*'fnd base rates'!J$108)
+($F79*'fnd base rates'!J$109)
+($G79*'fnd base rates'!J$110)
+($H79*'fnd base rates'!J$111)
+($I79*'fnd base rates'!J$112)
+($J79*'fnd base rates'!J$113)
+($K79*'fnd base rates'!J$114)
+($M79*'fnd base rates'!J$116)
+($N79*'fnd base rates'!J$117)
+($O79*'fnd base rates'!J$118)
+($P79*VLOOKUP($S79+12,rate_basefnd,10)))
*$R79</f>
        <v>1290.1951999999999</v>
      </c>
      <c r="AC79" s="1">
        <f>(($D79*'fnd base rates'!K$107)
+($E79*'fnd base rates'!K$108)
+($F79*'fnd base rates'!K$109)
+($G79*'fnd base rates'!K$110)
+($H79*'fnd base rates'!K$111)
+($I79*'fnd base rates'!K$112)
+($J79*'fnd base rates'!K$113)
+($K79*'fnd base rates'!K$114)
+($M79*'fnd base rates'!K$116)
+($N79*'fnd base rates'!K$117)
+($O79*'fnd base rates'!K$118)
+($P79*VLOOKUP($S79+12,rate_basefnd,11)))
*$R79</f>
        <v>3509.0007058050001</v>
      </c>
      <c r="AD79" s="1">
        <f>(($D79*'fnd base rates'!L$107)
+($E79*'fnd base rates'!L$108)
+($F79*'fnd base rates'!L$109)
+($G79*'fnd base rates'!L$110)
+($H79*'fnd base rates'!L$111)
+($I79*'fnd base rates'!L$112)
+($J79*'fnd base rates'!L$113)
+($K79*'fnd base rates'!L$114)
+($M79*'fnd base rates'!L$116)
+($N79*'fnd base rates'!L$117)
+($O79*'fnd base rates'!L$118)
+($P79*VLOOKUP($S79+12,rate_basefnd,12)))</f>
        <v>4465.6102180000007</v>
      </c>
      <c r="AE79" s="1">
        <f>(($D79*'fnd base rates'!M$107)
+($E79*'fnd base rates'!M$108)
+($F79*'fnd base rates'!M$109)
+($G79*'fnd base rates'!M$110)
+($H79*'fnd base rates'!M$111)
+($I79*'fnd base rates'!M$112)
+($J79*'fnd base rates'!M$113)
+($K79*'fnd base rates'!M$114)
+($M79*'fnd base rates'!M$116)
+($N79*'fnd base rates'!M$117)
+($O79*'fnd base rates'!M$118)
+($P79*VLOOKUP($S79+12,rate_basefnd,13)))</f>
        <v>0</v>
      </c>
      <c r="AF79" s="4">
        <f t="shared" si="83"/>
        <v>35671.262201420002</v>
      </c>
      <c r="AH79" s="4">
        <f t="shared" si="84"/>
        <v>417035133</v>
      </c>
      <c r="AI79" s="4" t="str">
        <f t="shared" si="85"/>
        <v>417</v>
      </c>
      <c r="AJ79" s="2" t="str">
        <f t="shared" si="86"/>
        <v>035</v>
      </c>
      <c r="AK79" s="2" t="str">
        <f t="shared" si="87"/>
        <v>133</v>
      </c>
      <c r="AL79" s="4">
        <f t="shared" si="88"/>
        <v>1</v>
      </c>
      <c r="AM79" s="4">
        <f t="shared" si="80"/>
        <v>3</v>
      </c>
      <c r="AN79" s="4">
        <f t="shared" si="89"/>
        <v>35671.262201420002</v>
      </c>
      <c r="AO79" s="4">
        <f t="shared" si="90"/>
        <v>11890</v>
      </c>
      <c r="AP79" s="4">
        <f t="shared" si="91"/>
        <v>0</v>
      </c>
      <c r="AQ79" s="4">
        <v>11890</v>
      </c>
      <c r="AW79" s="4">
        <v>11854</v>
      </c>
      <c r="AX79" s="5">
        <f t="shared" si="92"/>
        <v>36</v>
      </c>
      <c r="AY79" s="4">
        <v>11890</v>
      </c>
      <c r="AZ79" s="5"/>
      <c r="BB79" s="5">
        <f t="shared" ref="BB79" si="97">BC79-BA79</f>
        <v>0</v>
      </c>
    </row>
    <row r="80" spans="1:54" s="4" customFormat="1">
      <c r="A80" s="278">
        <v>417</v>
      </c>
      <c r="B80" s="2">
        <v>417035243</v>
      </c>
      <c r="C80" s="10" t="s">
        <v>623</v>
      </c>
      <c r="D80" s="15">
        <f>'fnd enro'!D80</f>
        <v>0</v>
      </c>
      <c r="E80" s="15">
        <f>'fnd enro'!E80</f>
        <v>0</v>
      </c>
      <c r="F80" s="15">
        <f>'fnd enro'!F80</f>
        <v>0</v>
      </c>
      <c r="G80" s="15">
        <f>'fnd enro'!G80</f>
        <v>1</v>
      </c>
      <c r="H80" s="15">
        <f>'fnd enro'!H80</f>
        <v>0</v>
      </c>
      <c r="I80" s="15">
        <f>'fnd enro'!I80</f>
        <v>0</v>
      </c>
      <c r="J80" s="15">
        <f>'fnd enro'!J80</f>
        <v>0</v>
      </c>
      <c r="K80" s="16">
        <f>'fnd enro'!K80</f>
        <v>3.8300000000000001E-2</v>
      </c>
      <c r="L80" s="15">
        <f>'fnd enro'!L80</f>
        <v>0</v>
      </c>
      <c r="M80" s="15">
        <f>'fnd enro'!M80</f>
        <v>0</v>
      </c>
      <c r="N80" s="15">
        <f>'fnd enro'!N80</f>
        <v>0</v>
      </c>
      <c r="O80" s="15">
        <f>'fnd enro'!O80</f>
        <v>0</v>
      </c>
      <c r="P80" s="15">
        <f>'fnd enro'!P80</f>
        <v>1</v>
      </c>
      <c r="Q80" s="15">
        <f>'fnd enro'!R80</f>
        <v>1</v>
      </c>
      <c r="R80" s="16">
        <f t="shared" si="82"/>
        <v>1.085</v>
      </c>
      <c r="S80" s="15">
        <f>VALUE('fnd enro'!Q80)</f>
        <v>9</v>
      </c>
      <c r="T80" s="2"/>
      <c r="U80" s="1">
        <f>(($D80*'fnd base rates'!C$107)
+($E80*'fnd base rates'!C$108)
+($F80*'fnd base rates'!C$109)
+($G80*'fnd base rates'!C$110)
+($H80*'fnd base rates'!C$111)
+($I80*'fnd base rates'!C$112)
+($J80*'fnd base rates'!C$113)
+($K80*'fnd base rates'!C$114)
+($M80*'fnd base rates'!C$116)
+($N80*'fnd base rates'!C$117)
+($O80*'fnd base rates'!C$118)
+($P80*VLOOKUP($S80+12,rate_basefnd,3)))
*$R80</f>
        <v>629.61713790499994</v>
      </c>
      <c r="V80" s="1">
        <f>(($D80*'fnd base rates'!D$107)
+($E80*'fnd base rates'!D$108)
+($F80*'fnd base rates'!D$109)
+($G80*'fnd base rates'!D$110)
+($H80*'fnd base rates'!D$111)
+($I80*'fnd base rates'!D$112)
+($J80*'fnd base rates'!D$113)
+($K80*'fnd base rates'!D$114)
+($M80*'fnd base rates'!D$116)
+($N80*'fnd base rates'!D$117)
+($O80*'fnd base rates'!D$118)
+($P80*VLOOKUP($S80+12,rate_basefnd,4)))
*$R80</f>
        <v>1142.7328500000001</v>
      </c>
      <c r="W80" s="1">
        <f>(($D80*'fnd base rates'!E$107)
+($E80*'fnd base rates'!E$108)
+($F80*'fnd base rates'!E$109)
+($G80*'fnd base rates'!E$110)
+($H80*'fnd base rates'!E$111)
+($I80*'fnd base rates'!E$112)
+($J80*'fnd base rates'!E$113)
+($K80*'fnd base rates'!E$114)
+($M80*'fnd base rates'!E$116)
+($N80*'fnd base rates'!E$117)
+($O80*'fnd base rates'!E$118)
+($P80*VLOOKUP($S80+12,rate_basefnd,5)))
*$R80</f>
        <v>7426.7113560150001</v>
      </c>
      <c r="X80" s="1">
        <f>(($D80*'fnd base rates'!F$107)
+($E80*'fnd base rates'!F$108)
+($F80*'fnd base rates'!F$109)
+($G80*'fnd base rates'!F$110)
+($H80*'fnd base rates'!F$111)
+($I80*'fnd base rates'!F$112)
+($J80*'fnd base rates'!F$113)
+($K80*'fnd base rates'!F$114)
+($M80*'fnd base rates'!F$116)
+($N80*'fnd base rates'!F$117)
+($O80*'fnd base rates'!F$118)
+($P80*VLOOKUP($S80+12,rate_basefnd,6)))
*$R80</f>
        <v>1292.3851444700001</v>
      </c>
      <c r="Y80" s="1">
        <f>(($D80*'fnd base rates'!G$107)
+($E80*'fnd base rates'!G$108)
+($F80*'fnd base rates'!G$109)
+($G80*'fnd base rates'!G$110)
+($H80*'fnd base rates'!G$111)
+($I80*'fnd base rates'!G$112)
+($J80*'fnd base rates'!G$113)
+($K80*'fnd base rates'!G$114)
+($M80*'fnd base rates'!G$116)
+($N80*'fnd base rates'!G$117)
+($O80*'fnd base rates'!G$118)
+($P80*VLOOKUP($S80+12,rate_basefnd,7)))
*$R80</f>
        <v>327.63326081499997</v>
      </c>
      <c r="Z80" s="1">
        <f>(($D80*'fnd base rates'!H$107)
+($E80*'fnd base rates'!H$108)
+($F80*'fnd base rates'!H$109)
+($G80*'fnd base rates'!H$110)
+($H80*'fnd base rates'!H$111)
+($I80*'fnd base rates'!H$112)
+($J80*'fnd base rates'!H$113)
+($K80*'fnd base rates'!H$114)
+($M80*'fnd base rates'!H$116)
+($N80*'fnd base rates'!H$117)
+($O80*'fnd base rates'!H$118)
+($P80*VLOOKUP($S80+12,rate_basefnd,8)))</f>
        <v>524.08720999999991</v>
      </c>
      <c r="AA80" s="1">
        <f>(($D80*'fnd base rates'!I$107)
+($E80*'fnd base rates'!I$108)
+($F80*'fnd base rates'!I$109)
+($G80*'fnd base rates'!I$110)
+($H80*'fnd base rates'!I$111)
+($I80*'fnd base rates'!I$112)
+($J80*'fnd base rates'!I$113)
+($K80*'fnd base rates'!I$114)
+($M80*'fnd base rates'!I$116)
+($N80*'fnd base rates'!I$117)
+($O80*'fnd base rates'!I$118)
+($P80*VLOOKUP($S80+12,rate_basefnd,9)))
*$R80</f>
        <v>429.26940000000002</v>
      </c>
      <c r="AB80" s="1">
        <f>(($D80*'fnd base rates'!J$107)
+($E80*'fnd base rates'!J$108)
+($F80*'fnd base rates'!J$109)
+($G80*'fnd base rates'!J$110)
+($H80*'fnd base rates'!J$111)
+($I80*'fnd base rates'!J$112)
+($J80*'fnd base rates'!J$113)
+($K80*'fnd base rates'!J$114)
+($M80*'fnd base rates'!J$116)
+($N80*'fnd base rates'!J$117)
+($O80*'fnd base rates'!J$118)
+($P80*VLOOKUP($S80+12,rate_basefnd,10)))
*$R80</f>
        <v>873.70709999999997</v>
      </c>
      <c r="AC80" s="1">
        <f>(($D80*'fnd base rates'!K$107)
+($E80*'fnd base rates'!K$108)
+($F80*'fnd base rates'!K$109)
+($G80*'fnd base rates'!K$110)
+($H80*'fnd base rates'!K$111)
+($I80*'fnd base rates'!K$112)
+($J80*'fnd base rates'!K$113)
+($K80*'fnd base rates'!K$114)
+($M80*'fnd base rates'!K$116)
+($N80*'fnd base rates'!K$117)
+($O80*'fnd base rates'!K$118)
+($P80*VLOOKUP($S80+12,rate_basefnd,11)))
*$R80</f>
        <v>1141.3050019350001</v>
      </c>
      <c r="AD80" s="1">
        <f>(($D80*'fnd base rates'!L$107)
+($E80*'fnd base rates'!L$108)
+($F80*'fnd base rates'!L$109)
+($G80*'fnd base rates'!L$110)
+($H80*'fnd base rates'!L$111)
+($I80*'fnd base rates'!L$112)
+($J80*'fnd base rates'!L$113)
+($K80*'fnd base rates'!L$114)
+($M80*'fnd base rates'!L$116)
+($N80*'fnd base rates'!L$117)
+($O80*'fnd base rates'!L$118)
+($P80*VLOOKUP($S80+12,rate_basefnd,12)))</f>
        <v>1810.543406</v>
      </c>
      <c r="AE80" s="1">
        <f>(($D80*'fnd base rates'!M$107)
+($E80*'fnd base rates'!M$108)
+($F80*'fnd base rates'!M$109)
+($G80*'fnd base rates'!M$110)
+($H80*'fnd base rates'!M$111)
+($I80*'fnd base rates'!M$112)
+($J80*'fnd base rates'!M$113)
+($K80*'fnd base rates'!M$114)
+($M80*'fnd base rates'!M$116)
+($N80*'fnd base rates'!M$117)
+($O80*'fnd base rates'!M$118)
+($P80*VLOOKUP($S80+12,rate_basefnd,13)))</f>
        <v>0</v>
      </c>
      <c r="AF80" s="4">
        <f t="shared" si="83"/>
        <v>15597.991867139999</v>
      </c>
      <c r="AH80" s="4">
        <f t="shared" si="84"/>
        <v>417035243</v>
      </c>
      <c r="AI80" s="4" t="str">
        <f t="shared" si="85"/>
        <v>417</v>
      </c>
      <c r="AJ80" s="2" t="str">
        <f t="shared" si="86"/>
        <v>035</v>
      </c>
      <c r="AK80" s="2" t="str">
        <f t="shared" si="87"/>
        <v>243</v>
      </c>
      <c r="AL80" s="4">
        <f t="shared" si="88"/>
        <v>1</v>
      </c>
      <c r="AM80" s="4">
        <f t="shared" si="80"/>
        <v>1</v>
      </c>
      <c r="AN80" s="4">
        <f t="shared" si="89"/>
        <v>15597.991867139999</v>
      </c>
      <c r="AO80" s="4">
        <f t="shared" si="90"/>
        <v>15598</v>
      </c>
      <c r="AP80" s="4">
        <f t="shared" si="91"/>
        <v>0</v>
      </c>
      <c r="AQ80" s="4">
        <v>15598</v>
      </c>
      <c r="AW80" s="4">
        <v>15526</v>
      </c>
      <c r="AX80" s="5">
        <f t="shared" si="92"/>
        <v>72</v>
      </c>
      <c r="AY80" s="4">
        <v>15598</v>
      </c>
      <c r="AZ80" s="5"/>
      <c r="BB80" s="5">
        <f t="shared" ref="BB80" si="98">BC80-BA80</f>
        <v>0</v>
      </c>
    </row>
    <row r="81" spans="1:54" s="4" customFormat="1">
      <c r="A81" s="278">
        <v>417</v>
      </c>
      <c r="B81" s="2">
        <v>417035244</v>
      </c>
      <c r="C81" s="10" t="s">
        <v>623</v>
      </c>
      <c r="D81" s="15">
        <f>'fnd enro'!D81</f>
        <v>0</v>
      </c>
      <c r="E81" s="15">
        <f>'fnd enro'!E81</f>
        <v>0</v>
      </c>
      <c r="F81" s="15">
        <f>'fnd enro'!F81</f>
        <v>0</v>
      </c>
      <c r="G81" s="15">
        <f>'fnd enro'!G81</f>
        <v>8</v>
      </c>
      <c r="H81" s="15">
        <f>'fnd enro'!H81</f>
        <v>2</v>
      </c>
      <c r="I81" s="15">
        <f>'fnd enro'!I81</f>
        <v>0</v>
      </c>
      <c r="J81" s="15">
        <f>'fnd enro'!J81</f>
        <v>0</v>
      </c>
      <c r="K81" s="16">
        <f>'fnd enro'!K81</f>
        <v>0.38300000000000001</v>
      </c>
      <c r="L81" s="15">
        <f>'fnd enro'!L81</f>
        <v>0</v>
      </c>
      <c r="M81" s="15">
        <f>'fnd enro'!M81</f>
        <v>5</v>
      </c>
      <c r="N81" s="15">
        <f>'fnd enro'!N81</f>
        <v>1</v>
      </c>
      <c r="O81" s="15">
        <f>'fnd enro'!O81</f>
        <v>0</v>
      </c>
      <c r="P81" s="15">
        <f>'fnd enro'!P81</f>
        <v>10</v>
      </c>
      <c r="Q81" s="15">
        <f>'fnd enro'!R81</f>
        <v>10</v>
      </c>
      <c r="R81" s="16">
        <f t="shared" si="82"/>
        <v>1.085</v>
      </c>
      <c r="S81" s="15">
        <f>VALUE('fnd enro'!Q81)</f>
        <v>10</v>
      </c>
      <c r="T81" s="2"/>
      <c r="U81" s="1">
        <f>(($D81*'fnd base rates'!C$107)
+($E81*'fnd base rates'!C$108)
+($F81*'fnd base rates'!C$109)
+($G81*'fnd base rates'!C$110)
+($H81*'fnd base rates'!C$111)
+($I81*'fnd base rates'!C$112)
+($J81*'fnd base rates'!C$113)
+($K81*'fnd base rates'!C$114)
+($M81*'fnd base rates'!C$116)
+($N81*'fnd base rates'!C$117)
+($O81*'fnd base rates'!C$118)
+($P81*VLOOKUP($S81+12,rate_basefnd,3)))
*$R81</f>
        <v>6945.9778790500004</v>
      </c>
      <c r="V81" s="1">
        <f>(($D81*'fnd base rates'!D$107)
+($E81*'fnd base rates'!D$108)
+($F81*'fnd base rates'!D$109)
+($G81*'fnd base rates'!D$110)
+($H81*'fnd base rates'!D$111)
+($I81*'fnd base rates'!D$112)
+($J81*'fnd base rates'!D$113)
+($K81*'fnd base rates'!D$114)
+($M81*'fnd base rates'!D$116)
+($N81*'fnd base rates'!D$117)
+($O81*'fnd base rates'!D$118)
+($P81*VLOOKUP($S81+12,rate_basefnd,4)))
*$R81</f>
        <v>12642.38745</v>
      </c>
      <c r="W81" s="1">
        <f>(($D81*'fnd base rates'!E$107)
+($E81*'fnd base rates'!E$108)
+($F81*'fnd base rates'!E$109)
+($G81*'fnd base rates'!E$110)
+($H81*'fnd base rates'!E$111)
+($I81*'fnd base rates'!E$112)
+($J81*'fnd base rates'!E$113)
+($K81*'fnd base rates'!E$114)
+($M81*'fnd base rates'!E$116)
+($N81*'fnd base rates'!E$117)
+($O81*'fnd base rates'!E$118)
+($P81*VLOOKUP($S81+12,rate_basefnd,5)))
*$R81</f>
        <v>82239.346360149997</v>
      </c>
      <c r="X81" s="1">
        <f>(($D81*'fnd base rates'!F$107)
+($E81*'fnd base rates'!F$108)
+($F81*'fnd base rates'!F$109)
+($G81*'fnd base rates'!F$110)
+($H81*'fnd base rates'!F$111)
+($I81*'fnd base rates'!F$112)
+($J81*'fnd base rates'!F$113)
+($K81*'fnd base rates'!F$114)
+($M81*'fnd base rates'!F$116)
+($N81*'fnd base rates'!F$117)
+($O81*'fnd base rates'!F$118)
+($P81*VLOOKUP($S81+12,rate_basefnd,6)))
*$R81</f>
        <v>13492.011694700001</v>
      </c>
      <c r="Y81" s="1">
        <f>(($D81*'fnd base rates'!G$107)
+($E81*'fnd base rates'!G$108)
+($F81*'fnd base rates'!G$109)
+($G81*'fnd base rates'!G$110)
+($H81*'fnd base rates'!G$111)
+($I81*'fnd base rates'!G$112)
+($J81*'fnd base rates'!G$113)
+($K81*'fnd base rates'!G$114)
+($M81*'fnd base rates'!G$116)
+($N81*'fnd base rates'!G$117)
+($O81*'fnd base rates'!G$118)
+($P81*VLOOKUP($S81+12,rate_basefnd,7)))
*$R81</f>
        <v>3670.8820081499998</v>
      </c>
      <c r="Z81" s="1">
        <f>(($D81*'fnd base rates'!H$107)
+($E81*'fnd base rates'!H$108)
+($F81*'fnd base rates'!H$109)
+($G81*'fnd base rates'!H$110)
+($H81*'fnd base rates'!H$111)
+($I81*'fnd base rates'!H$112)
+($J81*'fnd base rates'!H$113)
+($K81*'fnd base rates'!H$114)
+($M81*'fnd base rates'!H$116)
+($N81*'fnd base rates'!H$117)
+($O81*'fnd base rates'!H$118)
+($P81*VLOOKUP($S81+12,rate_basefnd,8)))</f>
        <v>5967.7120999999988</v>
      </c>
      <c r="AA81" s="1">
        <f>(($D81*'fnd base rates'!I$107)
+($E81*'fnd base rates'!I$108)
+($F81*'fnd base rates'!I$109)
+($G81*'fnd base rates'!I$110)
+($H81*'fnd base rates'!I$111)
+($I81*'fnd base rates'!I$112)
+($J81*'fnd base rates'!I$113)
+($K81*'fnd base rates'!I$114)
+($M81*'fnd base rates'!I$116)
+($N81*'fnd base rates'!I$117)
+($O81*'fnd base rates'!I$118)
+($P81*VLOOKUP($S81+12,rate_basefnd,9)))
*$R81</f>
        <v>4955.6072999999997</v>
      </c>
      <c r="AB81" s="1">
        <f>(($D81*'fnd base rates'!J$107)
+($E81*'fnd base rates'!J$108)
+($F81*'fnd base rates'!J$109)
+($G81*'fnd base rates'!J$110)
+($H81*'fnd base rates'!J$111)
+($I81*'fnd base rates'!J$112)
+($J81*'fnd base rates'!J$113)
+($K81*'fnd base rates'!J$114)
+($M81*'fnd base rates'!J$116)
+($N81*'fnd base rates'!J$117)
+($O81*'fnd base rates'!J$118)
+($P81*VLOOKUP($S81+12,rate_basefnd,10)))
*$R81</f>
        <v>9347.1013999999996</v>
      </c>
      <c r="AC81" s="1">
        <f>(($D81*'fnd base rates'!K$107)
+($E81*'fnd base rates'!K$108)
+($F81*'fnd base rates'!K$109)
+($G81*'fnd base rates'!K$110)
+($H81*'fnd base rates'!K$111)
+($I81*'fnd base rates'!K$112)
+($J81*'fnd base rates'!K$113)
+($K81*'fnd base rates'!K$114)
+($M81*'fnd base rates'!K$116)
+($N81*'fnd base rates'!K$117)
+($O81*'fnd base rates'!K$118)
+($P81*VLOOKUP($S81+12,rate_basefnd,11)))
*$R81</f>
        <v>13454.42326935</v>
      </c>
      <c r="AD81" s="1">
        <f>(($D81*'fnd base rates'!L$107)
+($E81*'fnd base rates'!L$108)
+($F81*'fnd base rates'!L$109)
+($G81*'fnd base rates'!L$110)
+($H81*'fnd base rates'!L$111)
+($I81*'fnd base rates'!L$112)
+($J81*'fnd base rates'!L$113)
+($K81*'fnd base rates'!L$114)
+($M81*'fnd base rates'!L$116)
+($N81*'fnd base rates'!L$117)
+($O81*'fnd base rates'!L$118)
+($P81*VLOOKUP($S81+12,rate_basefnd,12)))</f>
        <v>19962.094059999999</v>
      </c>
      <c r="AE81" s="1">
        <f>(($D81*'fnd base rates'!M$107)
+($E81*'fnd base rates'!M$108)
+($F81*'fnd base rates'!M$109)
+($G81*'fnd base rates'!M$110)
+($H81*'fnd base rates'!M$111)
+($I81*'fnd base rates'!M$112)
+($J81*'fnd base rates'!M$113)
+($K81*'fnd base rates'!M$114)
+($M81*'fnd base rates'!M$116)
+($N81*'fnd base rates'!M$117)
+($O81*'fnd base rates'!M$118)
+($P81*VLOOKUP($S81+12,rate_basefnd,13)))</f>
        <v>0</v>
      </c>
      <c r="AF81" s="4">
        <f t="shared" si="83"/>
        <v>172677.54352140002</v>
      </c>
      <c r="AH81" s="4">
        <f t="shared" si="84"/>
        <v>417035244</v>
      </c>
      <c r="AI81" s="4" t="str">
        <f t="shared" si="85"/>
        <v>417</v>
      </c>
      <c r="AJ81" s="2" t="str">
        <f t="shared" si="86"/>
        <v>035</v>
      </c>
      <c r="AK81" s="2" t="str">
        <f t="shared" si="87"/>
        <v>244</v>
      </c>
      <c r="AL81" s="4">
        <f t="shared" si="88"/>
        <v>1</v>
      </c>
      <c r="AM81" s="4">
        <f t="shared" si="80"/>
        <v>10</v>
      </c>
      <c r="AN81" s="4">
        <f t="shared" si="89"/>
        <v>172677.54352140002</v>
      </c>
      <c r="AO81" s="4">
        <f t="shared" si="90"/>
        <v>17268</v>
      </c>
      <c r="AP81" s="4">
        <f t="shared" si="91"/>
        <v>0</v>
      </c>
      <c r="AQ81" s="4">
        <v>17268</v>
      </c>
      <c r="AW81" s="4">
        <v>17180</v>
      </c>
      <c r="AX81" s="5">
        <f t="shared" si="92"/>
        <v>88</v>
      </c>
      <c r="AY81" s="4">
        <v>17268</v>
      </c>
      <c r="AZ81" s="5"/>
      <c r="BB81" s="5">
        <f t="shared" ref="BB81" si="99">BC81-BA81</f>
        <v>0</v>
      </c>
    </row>
    <row r="82" spans="1:54" s="4" customFormat="1">
      <c r="A82" s="278">
        <v>417</v>
      </c>
      <c r="B82" s="2">
        <v>417035258</v>
      </c>
      <c r="C82" s="10" t="s">
        <v>623</v>
      </c>
      <c r="D82" s="15">
        <f>'fnd enro'!D82</f>
        <v>0</v>
      </c>
      <c r="E82" s="15">
        <f>'fnd enro'!E82</f>
        <v>0</v>
      </c>
      <c r="F82" s="15">
        <f>'fnd enro'!F82</f>
        <v>0</v>
      </c>
      <c r="G82" s="15">
        <f>'fnd enro'!G82</f>
        <v>1</v>
      </c>
      <c r="H82" s="15">
        <f>'fnd enro'!H82</f>
        <v>1</v>
      </c>
      <c r="I82" s="15">
        <f>'fnd enro'!I82</f>
        <v>0</v>
      </c>
      <c r="J82" s="15">
        <f>'fnd enro'!J82</f>
        <v>0</v>
      </c>
      <c r="K82" s="16">
        <f>'fnd enro'!K82</f>
        <v>7.6600000000000001E-2</v>
      </c>
      <c r="L82" s="15">
        <f>'fnd enro'!L82</f>
        <v>0</v>
      </c>
      <c r="M82" s="15">
        <f>'fnd enro'!M82</f>
        <v>0</v>
      </c>
      <c r="N82" s="15">
        <f>'fnd enro'!N82</f>
        <v>0</v>
      </c>
      <c r="O82" s="15">
        <f>'fnd enro'!O82</f>
        <v>0</v>
      </c>
      <c r="P82" s="15">
        <f>'fnd enro'!P82</f>
        <v>2</v>
      </c>
      <c r="Q82" s="15">
        <f>'fnd enro'!R82</f>
        <v>2</v>
      </c>
      <c r="R82" s="16">
        <f t="shared" si="82"/>
        <v>1.085</v>
      </c>
      <c r="S82" s="15">
        <f>VALUE('fnd enro'!Q82)</f>
        <v>10</v>
      </c>
      <c r="T82" s="2"/>
      <c r="U82" s="1">
        <f>(($D82*'fnd base rates'!C$107)
+($E82*'fnd base rates'!C$108)
+($F82*'fnd base rates'!C$109)
+($G82*'fnd base rates'!C$110)
+($H82*'fnd base rates'!C$111)
+($I82*'fnd base rates'!C$112)
+($J82*'fnd base rates'!C$113)
+($K82*'fnd base rates'!C$114)
+($M82*'fnd base rates'!C$116)
+($N82*'fnd base rates'!C$117)
+($O82*'fnd base rates'!C$118)
+($P82*VLOOKUP($S82+12,rate_basefnd,3)))
*$R82</f>
        <v>1264.44227581</v>
      </c>
      <c r="V82" s="1">
        <f>(($D82*'fnd base rates'!D$107)
+($E82*'fnd base rates'!D$108)
+($F82*'fnd base rates'!D$109)
+($G82*'fnd base rates'!D$110)
+($H82*'fnd base rates'!D$111)
+($I82*'fnd base rates'!D$112)
+($J82*'fnd base rates'!D$113)
+($K82*'fnd base rates'!D$114)
+($M82*'fnd base rates'!D$116)
+($N82*'fnd base rates'!D$117)
+($O82*'fnd base rates'!D$118)
+($P82*VLOOKUP($S82+12,rate_basefnd,4)))
*$R82</f>
        <v>2310.1602999999996</v>
      </c>
      <c r="W82" s="1">
        <f>(($D82*'fnd base rates'!E$107)
+($E82*'fnd base rates'!E$108)
+($F82*'fnd base rates'!E$109)
+($G82*'fnd base rates'!E$110)
+($H82*'fnd base rates'!E$111)
+($I82*'fnd base rates'!E$112)
+($J82*'fnd base rates'!E$113)
+($K82*'fnd base rates'!E$114)
+($M82*'fnd base rates'!E$116)
+($N82*'fnd base rates'!E$117)
+($O82*'fnd base rates'!E$118)
+($P82*VLOOKUP($S82+12,rate_basefnd,5)))
*$R82</f>
        <v>14657.46086203</v>
      </c>
      <c r="X82" s="1">
        <f>(($D82*'fnd base rates'!F$107)
+($E82*'fnd base rates'!F$108)
+($F82*'fnd base rates'!F$109)
+($G82*'fnd base rates'!F$110)
+($H82*'fnd base rates'!F$111)
+($I82*'fnd base rates'!F$112)
+($J82*'fnd base rates'!F$113)
+($K82*'fnd base rates'!F$114)
+($M82*'fnd base rates'!F$116)
+($N82*'fnd base rates'!F$117)
+($O82*'fnd base rates'!F$118)
+($P82*VLOOKUP($S82+12,rate_basefnd,6)))
*$R82</f>
        <v>2323.0574389399999</v>
      </c>
      <c r="Y82" s="1">
        <f>(($D82*'fnd base rates'!G$107)
+($E82*'fnd base rates'!G$108)
+($F82*'fnd base rates'!G$109)
+($G82*'fnd base rates'!G$110)
+($H82*'fnd base rates'!G$111)
+($I82*'fnd base rates'!G$112)
+($J82*'fnd base rates'!G$113)
+($K82*'fnd base rates'!G$114)
+($M82*'fnd base rates'!G$116)
+($N82*'fnd base rates'!G$117)
+($O82*'fnd base rates'!G$118)
+($P82*VLOOKUP($S82+12,rate_basefnd,7)))
*$R82</f>
        <v>679.07142163000003</v>
      </c>
      <c r="Z82" s="1">
        <f>(($D82*'fnd base rates'!H$107)
+($E82*'fnd base rates'!H$108)
+($F82*'fnd base rates'!H$109)
+($G82*'fnd base rates'!H$110)
+($H82*'fnd base rates'!H$111)
+($I82*'fnd base rates'!H$112)
+($J82*'fnd base rates'!H$113)
+($K82*'fnd base rates'!H$114)
+($M82*'fnd base rates'!H$116)
+($N82*'fnd base rates'!H$117)
+($O82*'fnd base rates'!H$118)
+($P82*VLOOKUP($S82+12,rate_basefnd,8)))</f>
        <v>1049.8344199999999</v>
      </c>
      <c r="AA82" s="1">
        <f>(($D82*'fnd base rates'!I$107)
+($E82*'fnd base rates'!I$108)
+($F82*'fnd base rates'!I$109)
+($G82*'fnd base rates'!I$110)
+($H82*'fnd base rates'!I$111)
+($I82*'fnd base rates'!I$112)
+($J82*'fnd base rates'!I$113)
+($K82*'fnd base rates'!I$114)
+($M82*'fnd base rates'!I$116)
+($N82*'fnd base rates'!I$117)
+($O82*'fnd base rates'!I$118)
+($P82*VLOOKUP($S82+12,rate_basefnd,9)))
*$R82</f>
        <v>941.43280000000004</v>
      </c>
      <c r="AB82" s="1">
        <f>(($D82*'fnd base rates'!J$107)
+($E82*'fnd base rates'!J$108)
+($F82*'fnd base rates'!J$109)
+($G82*'fnd base rates'!J$110)
+($H82*'fnd base rates'!J$111)
+($I82*'fnd base rates'!J$112)
+($J82*'fnd base rates'!J$113)
+($K82*'fnd base rates'!J$114)
+($M82*'fnd base rates'!J$116)
+($N82*'fnd base rates'!J$117)
+($O82*'fnd base rates'!J$118)
+($P82*VLOOKUP($S82+12,rate_basefnd,10)))
*$R82</f>
        <v>1898.3376999999998</v>
      </c>
      <c r="AC82" s="1">
        <f>(($D82*'fnd base rates'!K$107)
+($E82*'fnd base rates'!K$108)
+($F82*'fnd base rates'!K$109)
+($G82*'fnd base rates'!K$110)
+($H82*'fnd base rates'!K$111)
+($I82*'fnd base rates'!K$112)
+($J82*'fnd base rates'!K$113)
+($K82*'fnd base rates'!K$114)
+($M82*'fnd base rates'!K$116)
+($N82*'fnd base rates'!K$117)
+($O82*'fnd base rates'!K$118)
+($P82*VLOOKUP($S82+12,rate_basefnd,11)))
*$R82</f>
        <v>2367.6957038700002</v>
      </c>
      <c r="AD82" s="1">
        <f>(($D82*'fnd base rates'!L$107)
+($E82*'fnd base rates'!L$108)
+($F82*'fnd base rates'!L$109)
+($G82*'fnd base rates'!L$110)
+($H82*'fnd base rates'!L$111)
+($I82*'fnd base rates'!L$112)
+($J82*'fnd base rates'!L$113)
+($K82*'fnd base rates'!L$114)
+($M82*'fnd base rates'!L$116)
+($N82*'fnd base rates'!L$117)
+($O82*'fnd base rates'!L$118)
+($P82*VLOOKUP($S82+12,rate_basefnd,12)))</f>
        <v>3705.0268120000001</v>
      </c>
      <c r="AE82" s="1">
        <f>(($D82*'fnd base rates'!M$107)
+($E82*'fnd base rates'!M$108)
+($F82*'fnd base rates'!M$109)
+($G82*'fnd base rates'!M$110)
+($H82*'fnd base rates'!M$111)
+($I82*'fnd base rates'!M$112)
+($J82*'fnd base rates'!M$113)
+($K82*'fnd base rates'!M$114)
+($M82*'fnd base rates'!M$116)
+($N82*'fnd base rates'!M$117)
+($O82*'fnd base rates'!M$118)
+($P82*VLOOKUP($S82+12,rate_basefnd,13)))</f>
        <v>0</v>
      </c>
      <c r="AF82" s="4">
        <f t="shared" si="83"/>
        <v>31196.519734279998</v>
      </c>
      <c r="AH82" s="4">
        <f t="shared" si="84"/>
        <v>417035258</v>
      </c>
      <c r="AI82" s="4" t="str">
        <f t="shared" si="85"/>
        <v>417</v>
      </c>
      <c r="AJ82" s="2" t="str">
        <f t="shared" si="86"/>
        <v>035</v>
      </c>
      <c r="AK82" s="2" t="str">
        <f t="shared" si="87"/>
        <v>258</v>
      </c>
      <c r="AL82" s="4">
        <f t="shared" si="88"/>
        <v>1</v>
      </c>
      <c r="AM82" s="4">
        <f t="shared" si="80"/>
        <v>2</v>
      </c>
      <c r="AN82" s="4">
        <f t="shared" si="89"/>
        <v>31196.519734279998</v>
      </c>
      <c r="AO82" s="4">
        <f t="shared" si="90"/>
        <v>15598</v>
      </c>
      <c r="AP82" s="4">
        <f t="shared" si="91"/>
        <v>0</v>
      </c>
      <c r="AQ82" s="4">
        <v>15598</v>
      </c>
      <c r="AW82" s="4">
        <v>15515</v>
      </c>
      <c r="AX82" s="5">
        <f t="shared" si="92"/>
        <v>83</v>
      </c>
      <c r="AY82" s="4">
        <v>15598</v>
      </c>
      <c r="AZ82" s="5"/>
      <c r="BB82" s="5">
        <f t="shared" ref="BB82" si="100">BC82-BA82</f>
        <v>0</v>
      </c>
    </row>
    <row r="83" spans="1:54" s="4" customFormat="1">
      <c r="A83" s="278">
        <v>417</v>
      </c>
      <c r="B83" s="2">
        <v>417035285</v>
      </c>
      <c r="C83" s="10" t="s">
        <v>623</v>
      </c>
      <c r="D83" s="15">
        <f>'fnd enro'!D83</f>
        <v>0</v>
      </c>
      <c r="E83" s="15">
        <f>'fnd enro'!E83</f>
        <v>0</v>
      </c>
      <c r="F83" s="15">
        <f>'fnd enro'!F83</f>
        <v>1</v>
      </c>
      <c r="G83" s="15">
        <f>'fnd enro'!G83</f>
        <v>2</v>
      </c>
      <c r="H83" s="15">
        <f>'fnd enro'!H83</f>
        <v>0</v>
      </c>
      <c r="I83" s="15">
        <f>'fnd enro'!I83</f>
        <v>0</v>
      </c>
      <c r="J83" s="15">
        <f>'fnd enro'!J83</f>
        <v>0</v>
      </c>
      <c r="K83" s="16">
        <f>'fnd enro'!K83</f>
        <v>0.1149</v>
      </c>
      <c r="L83" s="15">
        <f>'fnd enro'!L83</f>
        <v>0</v>
      </c>
      <c r="M83" s="15">
        <f>'fnd enro'!M83</f>
        <v>1</v>
      </c>
      <c r="N83" s="15">
        <f>'fnd enro'!N83</f>
        <v>0</v>
      </c>
      <c r="O83" s="15">
        <f>'fnd enro'!O83</f>
        <v>0</v>
      </c>
      <c r="P83" s="15">
        <f>'fnd enro'!P83</f>
        <v>0</v>
      </c>
      <c r="Q83" s="15">
        <f>'fnd enro'!R83</f>
        <v>3</v>
      </c>
      <c r="R83" s="16">
        <f t="shared" si="82"/>
        <v>1.085</v>
      </c>
      <c r="S83" s="15">
        <f>VALUE('fnd enro'!Q83)</f>
        <v>7</v>
      </c>
      <c r="T83" s="2"/>
      <c r="U83" s="1">
        <f>(($D83*'fnd base rates'!C$107)
+($E83*'fnd base rates'!C$108)
+($F83*'fnd base rates'!C$109)
+($G83*'fnd base rates'!C$110)
+($H83*'fnd base rates'!C$111)
+($I83*'fnd base rates'!C$112)
+($J83*'fnd base rates'!C$113)
+($K83*'fnd base rates'!C$114)
+($M83*'fnd base rates'!C$116)
+($N83*'fnd base rates'!C$117)
+($O83*'fnd base rates'!C$118)
+($P83*VLOOKUP($S83+12,rate_basefnd,3)))
*$R83</f>
        <v>1771.3459137150001</v>
      </c>
      <c r="V83" s="1">
        <f>(($D83*'fnd base rates'!D$107)
+($E83*'fnd base rates'!D$108)
+($F83*'fnd base rates'!D$109)
+($G83*'fnd base rates'!D$110)
+($H83*'fnd base rates'!D$111)
+($I83*'fnd base rates'!D$112)
+($J83*'fnd base rates'!D$113)
+($K83*'fnd base rates'!D$114)
+($M83*'fnd base rates'!D$116)
+($N83*'fnd base rates'!D$117)
+($O83*'fnd base rates'!D$118)
+($P83*VLOOKUP($S83+12,rate_basefnd,4)))
*$R83</f>
        <v>2563.4860999999996</v>
      </c>
      <c r="W83" s="1">
        <f>(($D83*'fnd base rates'!E$107)
+($E83*'fnd base rates'!E$108)
+($F83*'fnd base rates'!E$109)
+($G83*'fnd base rates'!E$110)
+($H83*'fnd base rates'!E$111)
+($I83*'fnd base rates'!E$112)
+($J83*'fnd base rates'!E$113)
+($K83*'fnd base rates'!E$114)
+($M83*'fnd base rates'!E$116)
+($N83*'fnd base rates'!E$117)
+($O83*'fnd base rates'!E$118)
+($P83*VLOOKUP($S83+12,rate_basefnd,5)))
*$R83</f>
        <v>13340.710568045</v>
      </c>
      <c r="X83" s="1">
        <f>(($D83*'fnd base rates'!F$107)
+($E83*'fnd base rates'!F$108)
+($F83*'fnd base rates'!F$109)
+($G83*'fnd base rates'!F$110)
+($H83*'fnd base rates'!F$111)
+($I83*'fnd base rates'!F$112)
+($J83*'fnd base rates'!F$113)
+($K83*'fnd base rates'!F$114)
+($M83*'fnd base rates'!F$116)
+($N83*'fnd base rates'!F$117)
+($O83*'fnd base rates'!F$118)
+($P83*VLOOKUP($S83+12,rate_basefnd,6)))
*$R83</f>
        <v>4057.5583834099998</v>
      </c>
      <c r="Y83" s="1">
        <f>(($D83*'fnd base rates'!G$107)
+($E83*'fnd base rates'!G$108)
+($F83*'fnd base rates'!G$109)
+($G83*'fnd base rates'!G$110)
+($H83*'fnd base rates'!G$111)
+($I83*'fnd base rates'!G$112)
+($J83*'fnd base rates'!G$113)
+($K83*'fnd base rates'!G$114)
+($M83*'fnd base rates'!G$116)
+($N83*'fnd base rates'!G$117)
+($O83*'fnd base rates'!G$118)
+($P83*VLOOKUP($S83+12,rate_basefnd,7)))
*$R83</f>
        <v>539.46028244499996</v>
      </c>
      <c r="Z83" s="1">
        <f>(($D83*'fnd base rates'!H$107)
+($E83*'fnd base rates'!H$108)
+($F83*'fnd base rates'!H$109)
+($G83*'fnd base rates'!H$110)
+($H83*'fnd base rates'!H$111)
+($I83*'fnd base rates'!H$112)
+($J83*'fnd base rates'!H$113)
+($K83*'fnd base rates'!H$114)
+($M83*'fnd base rates'!H$116)
+($N83*'fnd base rates'!H$117)
+($O83*'fnd base rates'!H$118)
+($P83*VLOOKUP($S83+12,rate_basefnd,8)))</f>
        <v>1621.0816300000001</v>
      </c>
      <c r="AA83" s="1">
        <f>(($D83*'fnd base rates'!I$107)
+($E83*'fnd base rates'!I$108)
+($F83*'fnd base rates'!I$109)
+($G83*'fnd base rates'!I$110)
+($H83*'fnd base rates'!I$111)
+($I83*'fnd base rates'!I$112)
+($J83*'fnd base rates'!I$113)
+($K83*'fnd base rates'!I$114)
+($M83*'fnd base rates'!I$116)
+($N83*'fnd base rates'!I$117)
+($O83*'fnd base rates'!I$118)
+($P83*VLOOKUP($S83+12,rate_basefnd,9)))
*$R83</f>
        <v>952.00070000000005</v>
      </c>
      <c r="AB83" s="1">
        <f>(($D83*'fnd base rates'!J$107)
+($E83*'fnd base rates'!J$108)
+($F83*'fnd base rates'!J$109)
+($G83*'fnd base rates'!J$110)
+($H83*'fnd base rates'!J$111)
+($I83*'fnd base rates'!J$112)
+($J83*'fnd base rates'!J$113)
+($K83*'fnd base rates'!J$114)
+($M83*'fnd base rates'!J$116)
+($N83*'fnd base rates'!J$117)
+($O83*'fnd base rates'!J$118)
+($P83*VLOOKUP($S83+12,rate_basefnd,10)))
*$R83</f>
        <v>447.52994999999993</v>
      </c>
      <c r="AC83" s="1">
        <f>(($D83*'fnd base rates'!K$107)
+($E83*'fnd base rates'!K$108)
+($F83*'fnd base rates'!K$109)
+($G83*'fnd base rates'!K$110)
+($H83*'fnd base rates'!K$111)
+($I83*'fnd base rates'!K$112)
+($J83*'fnd base rates'!K$113)
+($K83*'fnd base rates'!K$114)
+($M83*'fnd base rates'!K$116)
+($N83*'fnd base rates'!K$117)
+($O83*'fnd base rates'!K$118)
+($P83*VLOOKUP($S83+12,rate_basefnd,11)))
*$R83</f>
        <v>3733.1617058050006</v>
      </c>
      <c r="AD83" s="1">
        <f>(($D83*'fnd base rates'!L$107)
+($E83*'fnd base rates'!L$108)
+($F83*'fnd base rates'!L$109)
+($G83*'fnd base rates'!L$110)
+($H83*'fnd base rates'!L$111)
+($I83*'fnd base rates'!L$112)
+($J83*'fnd base rates'!L$113)
+($K83*'fnd base rates'!L$114)
+($M83*'fnd base rates'!L$116)
+($N83*'fnd base rates'!L$117)
+($O83*'fnd base rates'!L$118)
+($P83*VLOOKUP($S83+12,rate_basefnd,12)))</f>
        <v>4171.870218</v>
      </c>
      <c r="AE83" s="1">
        <f>(($D83*'fnd base rates'!M$107)
+($E83*'fnd base rates'!M$108)
+($F83*'fnd base rates'!M$109)
+($G83*'fnd base rates'!M$110)
+($H83*'fnd base rates'!M$111)
+($I83*'fnd base rates'!M$112)
+($J83*'fnd base rates'!M$113)
+($K83*'fnd base rates'!M$114)
+($M83*'fnd base rates'!M$116)
+($N83*'fnd base rates'!M$117)
+($O83*'fnd base rates'!M$118)
+($P83*VLOOKUP($S83+12,rate_basefnd,13)))</f>
        <v>0</v>
      </c>
      <c r="AF83" s="4">
        <f t="shared" si="83"/>
        <v>33198.205451419999</v>
      </c>
      <c r="AH83" s="4">
        <f t="shared" si="84"/>
        <v>417035285</v>
      </c>
      <c r="AI83" s="4" t="str">
        <f t="shared" si="85"/>
        <v>417</v>
      </c>
      <c r="AJ83" s="2" t="str">
        <f t="shared" si="86"/>
        <v>035</v>
      </c>
      <c r="AK83" s="2" t="str">
        <f t="shared" si="87"/>
        <v>285</v>
      </c>
      <c r="AL83" s="4">
        <f t="shared" si="88"/>
        <v>1</v>
      </c>
      <c r="AM83" s="4">
        <f t="shared" si="80"/>
        <v>3</v>
      </c>
      <c r="AN83" s="4">
        <f t="shared" si="89"/>
        <v>33198.205451419999</v>
      </c>
      <c r="AO83" s="4">
        <f t="shared" si="90"/>
        <v>11066</v>
      </c>
      <c r="AP83" s="4">
        <f t="shared" si="91"/>
        <v>0</v>
      </c>
      <c r="AQ83" s="4">
        <v>11066</v>
      </c>
      <c r="AW83" s="4">
        <v>11046</v>
      </c>
      <c r="AX83" s="5">
        <f t="shared" si="92"/>
        <v>20</v>
      </c>
      <c r="AY83" s="4">
        <v>11066</v>
      </c>
      <c r="AZ83" s="5"/>
      <c r="BB83" s="5">
        <f t="shared" ref="BB83" si="101">BC83-BA83</f>
        <v>0</v>
      </c>
    </row>
    <row r="84" spans="1:54" s="4" customFormat="1">
      <c r="A84" s="278">
        <v>418</v>
      </c>
      <c r="B84" s="2">
        <v>418100014</v>
      </c>
      <c r="C84" s="10" t="s">
        <v>1087</v>
      </c>
      <c r="D84" s="15">
        <f>'fnd enro'!D84</f>
        <v>0</v>
      </c>
      <c r="E84" s="15">
        <f>'fnd enro'!E84</f>
        <v>0</v>
      </c>
      <c r="F84" s="15">
        <f>'fnd enro'!F84</f>
        <v>0</v>
      </c>
      <c r="G84" s="15">
        <f>'fnd enro'!G84</f>
        <v>0</v>
      </c>
      <c r="H84" s="15">
        <f>'fnd enro'!H84</f>
        <v>1</v>
      </c>
      <c r="I84" s="15">
        <f>'fnd enro'!I84</f>
        <v>0</v>
      </c>
      <c r="J84" s="15">
        <f>'fnd enro'!J84</f>
        <v>0</v>
      </c>
      <c r="K84" s="16">
        <f>'fnd enro'!K84</f>
        <v>3.8300000000000001E-2</v>
      </c>
      <c r="L84" s="15">
        <f>'fnd enro'!L84</f>
        <v>0</v>
      </c>
      <c r="M84" s="15">
        <f>'fnd enro'!M84</f>
        <v>0</v>
      </c>
      <c r="N84" s="15">
        <f>'fnd enro'!N84</f>
        <v>0</v>
      </c>
      <c r="O84" s="15">
        <f>'fnd enro'!O84</f>
        <v>0</v>
      </c>
      <c r="P84" s="15">
        <f>'fnd enro'!P84</f>
        <v>0</v>
      </c>
      <c r="Q84" s="15">
        <f>'fnd enro'!R84</f>
        <v>1</v>
      </c>
      <c r="R84" s="16">
        <f t="shared" si="82"/>
        <v>1.022</v>
      </c>
      <c r="S84" s="15">
        <f>VALUE('fnd enro'!Q84)</f>
        <v>4</v>
      </c>
      <c r="T84" s="2"/>
      <c r="U84" s="1">
        <f>(($D84*'fnd base rates'!C$107)
+($E84*'fnd base rates'!C$108)
+($F84*'fnd base rates'!C$109)
+($G84*'fnd base rates'!C$110)
+($H84*'fnd base rates'!C$111)
+($I84*'fnd base rates'!C$112)
+($J84*'fnd base rates'!C$113)
+($K84*'fnd base rates'!C$114)
+($M84*'fnd base rates'!C$116)
+($N84*'fnd base rates'!C$117)
+($O84*'fnd base rates'!C$118)
+($P84*VLOOKUP($S84+12,rate_basefnd,3)))
*$R84</f>
        <v>523.79778344600004</v>
      </c>
      <c r="V84" s="1">
        <f>(($D84*'fnd base rates'!D$107)
+($E84*'fnd base rates'!D$108)
+($F84*'fnd base rates'!D$109)
+($G84*'fnd base rates'!D$110)
+($H84*'fnd base rates'!D$111)
+($I84*'fnd base rates'!D$112)
+($J84*'fnd base rates'!D$113)
+($K84*'fnd base rates'!D$114)
+($M84*'fnd base rates'!D$116)
+($N84*'fnd base rates'!D$117)
+($O84*'fnd base rates'!D$118)
+($P84*VLOOKUP($S84+12,rate_basefnd,4)))
*$R84</f>
        <v>748.23685999999998</v>
      </c>
      <c r="W84" s="1">
        <f>(($D84*'fnd base rates'!E$107)
+($E84*'fnd base rates'!E$108)
+($F84*'fnd base rates'!E$109)
+($G84*'fnd base rates'!E$110)
+($H84*'fnd base rates'!E$111)
+($I84*'fnd base rates'!E$112)
+($J84*'fnd base rates'!E$113)
+($K84*'fnd base rates'!E$114)
+($M84*'fnd base rates'!E$116)
+($N84*'fnd base rates'!E$117)
+($O84*'fnd base rates'!E$118)
+($P84*VLOOKUP($S84+12,rate_basefnd,5)))
*$R84</f>
        <v>3380.505434698</v>
      </c>
      <c r="X84" s="1">
        <f>(($D84*'fnd base rates'!F$107)
+($E84*'fnd base rates'!F$108)
+($F84*'fnd base rates'!F$109)
+($G84*'fnd base rates'!F$110)
+($H84*'fnd base rates'!F$111)
+($I84*'fnd base rates'!F$112)
+($J84*'fnd base rates'!F$113)
+($K84*'fnd base rates'!F$114)
+($M84*'fnd base rates'!F$116)
+($N84*'fnd base rates'!F$117)
+($O84*'fnd base rates'!F$118)
+($P84*VLOOKUP($S84+12,rate_basefnd,6)))
*$R84</f>
        <v>970.82680640400008</v>
      </c>
      <c r="Y84" s="1">
        <f>(($D84*'fnd base rates'!G$107)
+($E84*'fnd base rates'!G$108)
+($F84*'fnd base rates'!G$109)
+($G84*'fnd base rates'!G$110)
+($H84*'fnd base rates'!G$111)
+($I84*'fnd base rates'!G$112)
+($J84*'fnd base rates'!G$113)
+($K84*'fnd base rates'!G$114)
+($M84*'fnd base rates'!G$116)
+($N84*'fnd base rates'!G$117)
+($O84*'fnd base rates'!G$118)
+($P84*VLOOKUP($S84+12,rate_basefnd,7)))
*$R84</f>
        <v>164.609594058</v>
      </c>
      <c r="Z84" s="1">
        <f>(($D84*'fnd base rates'!H$107)
+($E84*'fnd base rates'!H$108)
+($F84*'fnd base rates'!H$109)
+($G84*'fnd base rates'!H$110)
+($H84*'fnd base rates'!H$111)
+($I84*'fnd base rates'!H$112)
+($J84*'fnd base rates'!H$113)
+($K84*'fnd base rates'!H$114)
+($M84*'fnd base rates'!H$116)
+($N84*'fnd base rates'!H$117)
+($O84*'fnd base rates'!H$118)
+($P84*VLOOKUP($S84+12,rate_basefnd,8)))</f>
        <v>500.77720999999997</v>
      </c>
      <c r="AA84" s="1">
        <f>(($D84*'fnd base rates'!I$107)
+($E84*'fnd base rates'!I$108)
+($F84*'fnd base rates'!I$109)
+($G84*'fnd base rates'!I$110)
+($H84*'fnd base rates'!I$111)
+($I84*'fnd base rates'!I$112)
+($J84*'fnd base rates'!I$113)
+($K84*'fnd base rates'!I$114)
+($M84*'fnd base rates'!I$116)
+($N84*'fnd base rates'!I$117)
+($O84*'fnd base rates'!I$118)
+($P84*VLOOKUP($S84+12,rate_basefnd,9)))
*$R84</f>
        <v>343.51463999999999</v>
      </c>
      <c r="AB84" s="1">
        <f>(($D84*'fnd base rates'!J$107)
+($E84*'fnd base rates'!J$108)
+($F84*'fnd base rates'!J$109)
+($G84*'fnd base rates'!J$110)
+($H84*'fnd base rates'!J$111)
+($I84*'fnd base rates'!J$112)
+($J84*'fnd base rates'!J$113)
+($K84*'fnd base rates'!J$114)
+($M84*'fnd base rates'!J$116)
+($N84*'fnd base rates'!J$117)
+($O84*'fnd base rates'!J$118)
+($P84*VLOOKUP($S84+12,rate_basefnd,10)))
*$R84</f>
        <v>243.3382</v>
      </c>
      <c r="AC84" s="1">
        <f>(($D84*'fnd base rates'!K$107)
+($E84*'fnd base rates'!K$108)
+($F84*'fnd base rates'!K$109)
+($G84*'fnd base rates'!K$110)
+($H84*'fnd base rates'!K$111)
+($I84*'fnd base rates'!K$112)
+($J84*'fnd base rates'!K$113)
+($K84*'fnd base rates'!K$114)
+($M84*'fnd base rates'!K$116)
+($N84*'fnd base rates'!K$117)
+($O84*'fnd base rates'!K$118)
+($P84*VLOOKUP($S84+12,rate_basefnd,11)))
*$R84</f>
        <v>1155.1809192419998</v>
      </c>
      <c r="AD84" s="1">
        <f>(($D84*'fnd base rates'!L$107)
+($E84*'fnd base rates'!L$108)
+($F84*'fnd base rates'!L$109)
+($G84*'fnd base rates'!L$110)
+($H84*'fnd base rates'!L$111)
+($I84*'fnd base rates'!L$112)
+($J84*'fnd base rates'!L$113)
+($K84*'fnd base rates'!L$114)
+($M84*'fnd base rates'!L$116)
+($N84*'fnd base rates'!L$117)
+($O84*'fnd base rates'!L$118)
+($P84*VLOOKUP($S84+12,rate_basefnd,12)))</f>
        <v>1351.523406</v>
      </c>
      <c r="AE84" s="1">
        <f>(($D84*'fnd base rates'!M$107)
+($E84*'fnd base rates'!M$108)
+($F84*'fnd base rates'!M$109)
+($G84*'fnd base rates'!M$110)
+($H84*'fnd base rates'!M$111)
+($I84*'fnd base rates'!M$112)
+($J84*'fnd base rates'!M$113)
+($K84*'fnd base rates'!M$114)
+($M84*'fnd base rates'!M$116)
+($N84*'fnd base rates'!M$117)
+($O84*'fnd base rates'!M$118)
+($P84*VLOOKUP($S84+12,rate_basefnd,13)))</f>
        <v>0</v>
      </c>
      <c r="AF84" s="4">
        <f t="shared" si="83"/>
        <v>9382.310853848001</v>
      </c>
      <c r="AH84" s="4">
        <f t="shared" si="84"/>
        <v>418100014</v>
      </c>
      <c r="AI84" s="4" t="str">
        <f t="shared" si="85"/>
        <v>418</v>
      </c>
      <c r="AJ84" s="2" t="str">
        <f t="shared" si="86"/>
        <v>100</v>
      </c>
      <c r="AK84" s="2" t="str">
        <f t="shared" si="87"/>
        <v>014</v>
      </c>
      <c r="AL84" s="4">
        <f t="shared" si="88"/>
        <v>1</v>
      </c>
      <c r="AM84" s="4">
        <f t="shared" si="80"/>
        <v>1</v>
      </c>
      <c r="AN84" s="4">
        <f t="shared" si="89"/>
        <v>9382.310853848001</v>
      </c>
      <c r="AO84" s="4">
        <f t="shared" si="90"/>
        <v>9382</v>
      </c>
      <c r="AP84" s="4">
        <f t="shared" si="91"/>
        <v>0</v>
      </c>
      <c r="AQ84" s="4">
        <v>9382</v>
      </c>
      <c r="AW84" s="4">
        <v>9364</v>
      </c>
      <c r="AX84" s="5">
        <f t="shared" si="92"/>
        <v>18</v>
      </c>
      <c r="AY84" s="4">
        <v>9382</v>
      </c>
      <c r="AZ84" s="5"/>
      <c r="BB84" s="5">
        <f t="shared" ref="BB84" si="102">BC84-BA84</f>
        <v>0</v>
      </c>
    </row>
    <row r="85" spans="1:54" s="4" customFormat="1">
      <c r="A85" s="278">
        <v>418</v>
      </c>
      <c r="B85" s="2">
        <v>418100100</v>
      </c>
      <c r="C85" s="10" t="s">
        <v>1087</v>
      </c>
      <c r="D85" s="15">
        <f>'fnd enro'!D85</f>
        <v>0</v>
      </c>
      <c r="E85" s="15">
        <f>'fnd enro'!E85</f>
        <v>0</v>
      </c>
      <c r="F85" s="15">
        <f>'fnd enro'!F85</f>
        <v>0</v>
      </c>
      <c r="G85" s="15">
        <f>'fnd enro'!G85</f>
        <v>0</v>
      </c>
      <c r="H85" s="15">
        <f>'fnd enro'!H85</f>
        <v>357</v>
      </c>
      <c r="I85" s="15">
        <f>'fnd enro'!I85</f>
        <v>0</v>
      </c>
      <c r="J85" s="15">
        <f>'fnd enro'!J85</f>
        <v>0</v>
      </c>
      <c r="K85" s="16">
        <f>'fnd enro'!K85</f>
        <v>13.6731</v>
      </c>
      <c r="L85" s="15">
        <f>'fnd enro'!L85</f>
        <v>0</v>
      </c>
      <c r="M85" s="15">
        <f>'fnd enro'!M85</f>
        <v>0</v>
      </c>
      <c r="N85" s="15">
        <f>'fnd enro'!N85</f>
        <v>17</v>
      </c>
      <c r="O85" s="15">
        <f>'fnd enro'!O85</f>
        <v>0</v>
      </c>
      <c r="P85" s="15">
        <f>'fnd enro'!P85</f>
        <v>159</v>
      </c>
      <c r="Q85" s="15">
        <f>'fnd enro'!R85</f>
        <v>357</v>
      </c>
      <c r="R85" s="16">
        <f t="shared" si="82"/>
        <v>1.022</v>
      </c>
      <c r="S85" s="15">
        <f>VALUE('fnd enro'!Q85)</f>
        <v>9</v>
      </c>
      <c r="T85" s="2"/>
      <c r="U85" s="1">
        <f>(($D85*'fnd base rates'!C$107)
+($E85*'fnd base rates'!C$108)
+($F85*'fnd base rates'!C$109)
+($G85*'fnd base rates'!C$110)
+($H85*'fnd base rates'!C$111)
+($I85*'fnd base rates'!C$112)
+($J85*'fnd base rates'!C$113)
+($K85*'fnd base rates'!C$114)
+($M85*'fnd base rates'!C$116)
+($N85*'fnd base rates'!C$117)
+($O85*'fnd base rates'!C$118)
+($P85*VLOOKUP($S85+12,rate_basefnd,3)))
*$R85</f>
        <v>199743.09205022201</v>
      </c>
      <c r="V85" s="1">
        <f>(($D85*'fnd base rates'!D$107)
+($E85*'fnd base rates'!D$108)
+($F85*'fnd base rates'!D$109)
+($G85*'fnd base rates'!D$110)
+($H85*'fnd base rates'!D$111)
+($I85*'fnd base rates'!D$112)
+($J85*'fnd base rates'!D$113)
+($K85*'fnd base rates'!D$114)
+($M85*'fnd base rates'!D$116)
+($N85*'fnd base rates'!D$117)
+($O85*'fnd base rates'!D$118)
+($P85*VLOOKUP($S85+12,rate_basefnd,4)))
*$R85</f>
        <v>322331.00214</v>
      </c>
      <c r="W85" s="1">
        <f>(($D85*'fnd base rates'!E$107)
+($E85*'fnd base rates'!E$108)
+($F85*'fnd base rates'!E$109)
+($G85*'fnd base rates'!E$110)
+($H85*'fnd base rates'!E$111)
+($I85*'fnd base rates'!E$112)
+($J85*'fnd base rates'!E$113)
+($K85*'fnd base rates'!E$114)
+($M85*'fnd base rates'!E$116)
+($N85*'fnd base rates'!E$117)
+($O85*'fnd base rates'!E$118)
+($P85*VLOOKUP($S85+12,rate_basefnd,5)))
*$R85</f>
        <v>1737411.0247871859</v>
      </c>
      <c r="X85" s="1">
        <f>(($D85*'fnd base rates'!F$107)
+($E85*'fnd base rates'!F$108)
+($F85*'fnd base rates'!F$109)
+($G85*'fnd base rates'!F$110)
+($H85*'fnd base rates'!F$111)
+($I85*'fnd base rates'!F$112)
+($J85*'fnd base rates'!F$113)
+($K85*'fnd base rates'!F$114)
+($M85*'fnd base rates'!F$116)
+($N85*'fnd base rates'!F$117)
+($O85*'fnd base rates'!F$118)
+($P85*VLOOKUP($S85+12,rate_basefnd,6)))
*$R85</f>
        <v>349620.75516622799</v>
      </c>
      <c r="Y85" s="1">
        <f>(($D85*'fnd base rates'!G$107)
+($E85*'fnd base rates'!G$108)
+($F85*'fnd base rates'!G$109)
+($G85*'fnd base rates'!G$110)
+($H85*'fnd base rates'!G$111)
+($I85*'fnd base rates'!G$112)
+($J85*'fnd base rates'!G$113)
+($K85*'fnd base rates'!G$114)
+($M85*'fnd base rates'!G$116)
+($N85*'fnd base rates'!G$117)
+($O85*'fnd base rates'!G$118)
+($P85*VLOOKUP($S85+12,rate_basefnd,7)))
*$R85</f>
        <v>84342.381038705993</v>
      </c>
      <c r="Z85" s="1">
        <f>(($D85*'fnd base rates'!H$107)
+($E85*'fnd base rates'!H$108)
+($F85*'fnd base rates'!H$109)
+($G85*'fnd base rates'!H$110)
+($H85*'fnd base rates'!H$111)
+($I85*'fnd base rates'!H$112)
+($J85*'fnd base rates'!H$113)
+($K85*'fnd base rates'!H$114)
+($M85*'fnd base rates'!H$116)
+($N85*'fnd base rates'!H$117)
+($O85*'fnd base rates'!H$118)
+($P85*VLOOKUP($S85+12,rate_basefnd,8)))</f>
        <v>184605.18396999998</v>
      </c>
      <c r="AA85" s="1">
        <f>(($D85*'fnd base rates'!I$107)
+($E85*'fnd base rates'!I$108)
+($F85*'fnd base rates'!I$109)
+($G85*'fnd base rates'!I$110)
+($H85*'fnd base rates'!I$111)
+($I85*'fnd base rates'!I$112)
+($J85*'fnd base rates'!I$113)
+($K85*'fnd base rates'!I$114)
+($M85*'fnd base rates'!I$116)
+($N85*'fnd base rates'!I$117)
+($O85*'fnd base rates'!I$118)
+($P85*VLOOKUP($S85+12,rate_basefnd,9)))
*$R85</f>
        <v>144559.93776000003</v>
      </c>
      <c r="AB85" s="1">
        <f>(($D85*'fnd base rates'!J$107)
+($E85*'fnd base rates'!J$108)
+($F85*'fnd base rates'!J$109)
+($G85*'fnd base rates'!J$110)
+($H85*'fnd base rates'!J$111)
+($I85*'fnd base rates'!J$112)
+($J85*'fnd base rates'!J$113)
+($K85*'fnd base rates'!J$114)
+($M85*'fnd base rates'!J$116)
+($N85*'fnd base rates'!J$117)
+($O85*'fnd base rates'!J$118)
+($P85*VLOOKUP($S85+12,rate_basefnd,10)))
*$R85</f>
        <v>194472.82344000004</v>
      </c>
      <c r="AC85" s="1">
        <f>(($D85*'fnd base rates'!K$107)
+($E85*'fnd base rates'!K$108)
+($F85*'fnd base rates'!K$109)
+($G85*'fnd base rates'!K$110)
+($H85*'fnd base rates'!K$111)
+($I85*'fnd base rates'!K$112)
+($J85*'fnd base rates'!K$113)
+($K85*'fnd base rates'!K$114)
+($M85*'fnd base rates'!K$116)
+($N85*'fnd base rates'!K$117)
+($O85*'fnd base rates'!K$118)
+($P85*VLOOKUP($S85+12,rate_basefnd,11)))
*$R85</f>
        <v>417603.27490939404</v>
      </c>
      <c r="AD85" s="1">
        <f>(($D85*'fnd base rates'!L$107)
+($E85*'fnd base rates'!L$108)
+($F85*'fnd base rates'!L$109)
+($G85*'fnd base rates'!L$110)
+($H85*'fnd base rates'!L$111)
+($I85*'fnd base rates'!L$112)
+($J85*'fnd base rates'!L$113)
+($K85*'fnd base rates'!L$114)
+($M85*'fnd base rates'!L$116)
+($N85*'fnd base rates'!L$117)
+($O85*'fnd base rates'!L$118)
+($P85*VLOOKUP($S85+12,rate_basefnd,12)))</f>
        <v>567774.20594200003</v>
      </c>
      <c r="AE85" s="1">
        <f>(($D85*'fnd base rates'!M$107)
+($E85*'fnd base rates'!M$108)
+($F85*'fnd base rates'!M$109)
+($G85*'fnd base rates'!M$110)
+($H85*'fnd base rates'!M$111)
+($I85*'fnd base rates'!M$112)
+($J85*'fnd base rates'!M$113)
+($K85*'fnd base rates'!M$114)
+($M85*'fnd base rates'!M$116)
+($N85*'fnd base rates'!M$117)
+($O85*'fnd base rates'!M$118)
+($P85*VLOOKUP($S85+12,rate_basefnd,13)))</f>
        <v>0</v>
      </c>
      <c r="AF85" s="4">
        <f t="shared" si="83"/>
        <v>4202463.681203736</v>
      </c>
      <c r="AH85" s="4">
        <f t="shared" si="84"/>
        <v>418100100</v>
      </c>
      <c r="AI85" s="4" t="str">
        <f t="shared" si="85"/>
        <v>418</v>
      </c>
      <c r="AJ85" s="2" t="str">
        <f t="shared" si="86"/>
        <v>100</v>
      </c>
      <c r="AK85" s="2" t="str">
        <f t="shared" si="87"/>
        <v>100</v>
      </c>
      <c r="AL85" s="4">
        <f t="shared" si="88"/>
        <v>1</v>
      </c>
      <c r="AM85" s="4">
        <f t="shared" si="80"/>
        <v>357</v>
      </c>
      <c r="AN85" s="4">
        <f t="shared" si="89"/>
        <v>4202463.681203736</v>
      </c>
      <c r="AO85" s="4">
        <f t="shared" si="90"/>
        <v>11772</v>
      </c>
      <c r="AP85" s="4">
        <f t="shared" si="91"/>
        <v>0</v>
      </c>
      <c r="AQ85" s="4">
        <v>11772</v>
      </c>
      <c r="AW85" s="4">
        <v>11731</v>
      </c>
      <c r="AX85" s="5">
        <f t="shared" si="92"/>
        <v>41</v>
      </c>
      <c r="AY85" s="4">
        <v>11772</v>
      </c>
      <c r="AZ85" s="5"/>
      <c r="BB85" s="5">
        <f t="shared" ref="BB85" si="103">BC85-BA85</f>
        <v>0</v>
      </c>
    </row>
    <row r="86" spans="1:54" s="4" customFormat="1">
      <c r="A86" s="278">
        <v>418</v>
      </c>
      <c r="B86" s="2">
        <v>418100101</v>
      </c>
      <c r="C86" s="10" t="s">
        <v>1087</v>
      </c>
      <c r="D86" s="15">
        <f>'fnd enro'!D86</f>
        <v>0</v>
      </c>
      <c r="E86" s="15">
        <f>'fnd enro'!E86</f>
        <v>0</v>
      </c>
      <c r="F86" s="15">
        <f>'fnd enro'!F86</f>
        <v>0</v>
      </c>
      <c r="G86" s="15">
        <f>'fnd enro'!G86</f>
        <v>0</v>
      </c>
      <c r="H86" s="15">
        <f>'fnd enro'!H86</f>
        <v>1</v>
      </c>
      <c r="I86" s="15">
        <f>'fnd enro'!I86</f>
        <v>0</v>
      </c>
      <c r="J86" s="15">
        <f>'fnd enro'!J86</f>
        <v>0</v>
      </c>
      <c r="K86" s="16">
        <f>'fnd enro'!K86</f>
        <v>3.8300000000000001E-2</v>
      </c>
      <c r="L86" s="15">
        <f>'fnd enro'!L86</f>
        <v>0</v>
      </c>
      <c r="M86" s="15">
        <f>'fnd enro'!M86</f>
        <v>0</v>
      </c>
      <c r="N86" s="15">
        <f>'fnd enro'!N86</f>
        <v>0</v>
      </c>
      <c r="O86" s="15">
        <f>'fnd enro'!O86</f>
        <v>0</v>
      </c>
      <c r="P86" s="15">
        <f>'fnd enro'!P86</f>
        <v>1</v>
      </c>
      <c r="Q86" s="15">
        <f>'fnd enro'!R86</f>
        <v>1</v>
      </c>
      <c r="R86" s="16">
        <f t="shared" si="82"/>
        <v>1.022</v>
      </c>
      <c r="S86" s="15">
        <f>VALUE('fnd enro'!Q86)</f>
        <v>3</v>
      </c>
      <c r="T86" s="2"/>
      <c r="U86" s="1">
        <f>(($D86*'fnd base rates'!C$107)
+($E86*'fnd base rates'!C$108)
+($F86*'fnd base rates'!C$109)
+($G86*'fnd base rates'!C$110)
+($H86*'fnd base rates'!C$111)
+($I86*'fnd base rates'!C$112)
+($J86*'fnd base rates'!C$113)
+($K86*'fnd base rates'!C$114)
+($M86*'fnd base rates'!C$116)
+($N86*'fnd base rates'!C$117)
+($O86*'fnd base rates'!C$118)
+($P86*VLOOKUP($S86+12,rate_basefnd,3)))
*$R86</f>
        <v>579.15952344599998</v>
      </c>
      <c r="V86" s="1">
        <f>(($D86*'fnd base rates'!D$107)
+($E86*'fnd base rates'!D$108)
+($F86*'fnd base rates'!D$109)
+($G86*'fnd base rates'!D$110)
+($H86*'fnd base rates'!D$111)
+($I86*'fnd base rates'!D$112)
+($J86*'fnd base rates'!D$113)
+($K86*'fnd base rates'!D$114)
+($M86*'fnd base rates'!D$116)
+($N86*'fnd base rates'!D$117)
+($O86*'fnd base rates'!D$118)
+($P86*VLOOKUP($S86+12,rate_basefnd,4)))
*$R86</f>
        <v>1010.56382</v>
      </c>
      <c r="W86" s="1">
        <f>(($D86*'fnd base rates'!E$107)
+($E86*'fnd base rates'!E$108)
+($F86*'fnd base rates'!E$109)
+($G86*'fnd base rates'!E$110)
+($H86*'fnd base rates'!E$111)
+($I86*'fnd base rates'!E$112)
+($J86*'fnd base rates'!E$113)
+($K86*'fnd base rates'!E$114)
+($M86*'fnd base rates'!E$116)
+($N86*'fnd base rates'!E$117)
+($O86*'fnd base rates'!E$118)
+($P86*VLOOKUP($S86+12,rate_basefnd,5)))
*$R86</f>
        <v>5941.2797346980005</v>
      </c>
      <c r="X86" s="1">
        <f>(($D86*'fnd base rates'!F$107)
+($E86*'fnd base rates'!F$108)
+($F86*'fnd base rates'!F$109)
+($G86*'fnd base rates'!F$110)
+($H86*'fnd base rates'!F$111)
+($I86*'fnd base rates'!F$112)
+($J86*'fnd base rates'!F$113)
+($K86*'fnd base rates'!F$114)
+($M86*'fnd base rates'!F$116)
+($N86*'fnd base rates'!F$117)
+($O86*'fnd base rates'!F$118)
+($P86*VLOOKUP($S86+12,rate_basefnd,6)))
*$R86</f>
        <v>970.82680640400008</v>
      </c>
      <c r="Y86" s="1">
        <f>(($D86*'fnd base rates'!G$107)
+($E86*'fnd base rates'!G$108)
+($F86*'fnd base rates'!G$109)
+($G86*'fnd base rates'!G$110)
+($H86*'fnd base rates'!G$111)
+($I86*'fnd base rates'!G$112)
+($J86*'fnd base rates'!G$113)
+($K86*'fnd base rates'!G$114)
+($M86*'fnd base rates'!G$116)
+($N86*'fnd base rates'!G$117)
+($O86*'fnd base rates'!G$118)
+($P86*VLOOKUP($S86+12,rate_basefnd,7)))
*$R86</f>
        <v>288.85413405799994</v>
      </c>
      <c r="Z86" s="1">
        <f>(($D86*'fnd base rates'!H$107)
+($E86*'fnd base rates'!H$108)
+($F86*'fnd base rates'!H$109)
+($G86*'fnd base rates'!H$110)
+($H86*'fnd base rates'!H$111)
+($I86*'fnd base rates'!H$112)
+($J86*'fnd base rates'!H$113)
+($K86*'fnd base rates'!H$114)
+($M86*'fnd base rates'!H$116)
+($N86*'fnd base rates'!H$117)
+($O86*'fnd base rates'!H$118)
+($P86*VLOOKUP($S86+12,rate_basefnd,8)))</f>
        <v>519.41720999999995</v>
      </c>
      <c r="AA86" s="1">
        <f>(($D86*'fnd base rates'!I$107)
+($E86*'fnd base rates'!I$108)
+($F86*'fnd base rates'!I$109)
+($G86*'fnd base rates'!I$110)
+($H86*'fnd base rates'!I$111)
+($I86*'fnd base rates'!I$112)
+($J86*'fnd base rates'!I$113)
+($K86*'fnd base rates'!I$114)
+($M86*'fnd base rates'!I$116)
+($N86*'fnd base rates'!I$117)
+($O86*'fnd base rates'!I$118)
+($P86*VLOOKUP($S86+12,rate_basefnd,9)))
*$R86</f>
        <v>447.21698000000004</v>
      </c>
      <c r="AB86" s="1">
        <f>(($D86*'fnd base rates'!J$107)
+($E86*'fnd base rates'!J$108)
+($F86*'fnd base rates'!J$109)
+($G86*'fnd base rates'!J$110)
+($H86*'fnd base rates'!J$111)
+($I86*'fnd base rates'!J$112)
+($J86*'fnd base rates'!J$113)
+($K86*'fnd base rates'!J$114)
+($M86*'fnd base rates'!J$116)
+($N86*'fnd base rates'!J$117)
+($O86*'fnd base rates'!J$118)
+($P86*VLOOKUP($S86+12,rate_basefnd,10)))
*$R86</f>
        <v>782.16726000000006</v>
      </c>
      <c r="AC86" s="1">
        <f>(($D86*'fnd base rates'!K$107)
+($E86*'fnd base rates'!K$108)
+($F86*'fnd base rates'!K$109)
+($G86*'fnd base rates'!K$110)
+($H86*'fnd base rates'!K$111)
+($I86*'fnd base rates'!K$112)
+($J86*'fnd base rates'!K$113)
+($K86*'fnd base rates'!K$114)
+($M86*'fnd base rates'!K$116)
+($N86*'fnd base rates'!K$117)
+($O86*'fnd base rates'!K$118)
+($P86*VLOOKUP($S86+12,rate_basefnd,11)))
*$R86</f>
        <v>1155.1809192419998</v>
      </c>
      <c r="AD86" s="1">
        <f>(($D86*'fnd base rates'!L$107)
+($E86*'fnd base rates'!L$108)
+($F86*'fnd base rates'!L$109)
+($G86*'fnd base rates'!L$110)
+($H86*'fnd base rates'!L$111)
+($I86*'fnd base rates'!L$112)
+($J86*'fnd base rates'!L$113)
+($K86*'fnd base rates'!L$114)
+($M86*'fnd base rates'!L$116)
+($N86*'fnd base rates'!L$117)
+($O86*'fnd base rates'!L$118)
+($P86*VLOOKUP($S86+12,rate_basefnd,12)))</f>
        <v>1756.833406</v>
      </c>
      <c r="AE86" s="1">
        <f>(($D86*'fnd base rates'!M$107)
+($E86*'fnd base rates'!M$108)
+($F86*'fnd base rates'!M$109)
+($G86*'fnd base rates'!M$110)
+($H86*'fnd base rates'!M$111)
+($I86*'fnd base rates'!M$112)
+($J86*'fnd base rates'!M$113)
+($K86*'fnd base rates'!M$114)
+($M86*'fnd base rates'!M$116)
+($N86*'fnd base rates'!M$117)
+($O86*'fnd base rates'!M$118)
+($P86*VLOOKUP($S86+12,rate_basefnd,13)))</f>
        <v>0</v>
      </c>
      <c r="AF86" s="4">
        <f t="shared" si="83"/>
        <v>13451.499793847999</v>
      </c>
      <c r="AH86" s="4">
        <f t="shared" si="84"/>
        <v>418100101</v>
      </c>
      <c r="AI86" s="4" t="str">
        <f t="shared" si="85"/>
        <v>418</v>
      </c>
      <c r="AJ86" s="2" t="str">
        <f t="shared" si="86"/>
        <v>100</v>
      </c>
      <c r="AK86" s="2" t="str">
        <f t="shared" si="87"/>
        <v>101</v>
      </c>
      <c r="AL86" s="4">
        <f t="shared" si="88"/>
        <v>1</v>
      </c>
      <c r="AM86" s="4">
        <f t="shared" si="80"/>
        <v>1</v>
      </c>
      <c r="AN86" s="4">
        <f t="shared" si="89"/>
        <v>13451.499793847999</v>
      </c>
      <c r="AO86" s="4">
        <f t="shared" si="90"/>
        <v>13451</v>
      </c>
      <c r="AP86" s="4">
        <f t="shared" si="91"/>
        <v>0</v>
      </c>
      <c r="AQ86" s="4">
        <v>13451</v>
      </c>
      <c r="AW86" s="4">
        <v>13430</v>
      </c>
      <c r="AX86" s="5">
        <f t="shared" si="92"/>
        <v>21</v>
      </c>
      <c r="AY86" s="4">
        <v>13451</v>
      </c>
      <c r="AZ86" s="5"/>
      <c r="BB86" s="5">
        <f t="shared" ref="BB86" si="104">BC86-BA86</f>
        <v>0</v>
      </c>
    </row>
    <row r="87" spans="1:54" s="4" customFormat="1">
      <c r="A87" s="278">
        <v>418</v>
      </c>
      <c r="B87" s="2">
        <v>418100136</v>
      </c>
      <c r="C87" s="10" t="s">
        <v>1087</v>
      </c>
      <c r="D87" s="15">
        <f>'fnd enro'!D87</f>
        <v>0</v>
      </c>
      <c r="E87" s="15">
        <f>'fnd enro'!E87</f>
        <v>0</v>
      </c>
      <c r="F87" s="15">
        <f>'fnd enro'!F87</f>
        <v>0</v>
      </c>
      <c r="G87" s="15">
        <f>'fnd enro'!G87</f>
        <v>0</v>
      </c>
      <c r="H87" s="15">
        <f>'fnd enro'!H87</f>
        <v>9</v>
      </c>
      <c r="I87" s="15">
        <f>'fnd enro'!I87</f>
        <v>0</v>
      </c>
      <c r="J87" s="15">
        <f>'fnd enro'!J87</f>
        <v>0</v>
      </c>
      <c r="K87" s="16">
        <f>'fnd enro'!K87</f>
        <v>0.34470000000000001</v>
      </c>
      <c r="L87" s="15">
        <f>'fnd enro'!L87</f>
        <v>0</v>
      </c>
      <c r="M87" s="15">
        <f>'fnd enro'!M87</f>
        <v>0</v>
      </c>
      <c r="N87" s="15">
        <f>'fnd enro'!N87</f>
        <v>0</v>
      </c>
      <c r="O87" s="15">
        <f>'fnd enro'!O87</f>
        <v>0</v>
      </c>
      <c r="P87" s="15">
        <f>'fnd enro'!P87</f>
        <v>1</v>
      </c>
      <c r="Q87" s="15">
        <f>'fnd enro'!R87</f>
        <v>9</v>
      </c>
      <c r="R87" s="16">
        <f t="shared" si="82"/>
        <v>1.022</v>
      </c>
      <c r="S87" s="15">
        <f>VALUE('fnd enro'!Q87)</f>
        <v>2</v>
      </c>
      <c r="T87" s="2"/>
      <c r="U87" s="1">
        <f>(($D87*'fnd base rates'!C$107)
+($E87*'fnd base rates'!C$108)
+($F87*'fnd base rates'!C$109)
+($G87*'fnd base rates'!C$110)
+($H87*'fnd base rates'!C$111)
+($I87*'fnd base rates'!C$112)
+($J87*'fnd base rates'!C$113)
+($K87*'fnd base rates'!C$114)
+($M87*'fnd base rates'!C$116)
+($N87*'fnd base rates'!C$117)
+($O87*'fnd base rates'!C$118)
+($P87*VLOOKUP($S87+12,rate_basefnd,3)))
*$R87</f>
        <v>4768.5300110140006</v>
      </c>
      <c r="V87" s="1">
        <f>(($D87*'fnd base rates'!D$107)
+($E87*'fnd base rates'!D$108)
+($F87*'fnd base rates'!D$109)
+($G87*'fnd base rates'!D$110)
+($H87*'fnd base rates'!D$111)
+($I87*'fnd base rates'!D$112)
+($J87*'fnd base rates'!D$113)
+($K87*'fnd base rates'!D$114)
+($M87*'fnd base rates'!D$116)
+($N87*'fnd base rates'!D$117)
+($O87*'fnd base rates'!D$118)
+($P87*VLOOKUP($S87+12,rate_basefnd,4)))
*$R87</f>
        <v>6991.6144199999999</v>
      </c>
      <c r="W87" s="1">
        <f>(($D87*'fnd base rates'!E$107)
+($E87*'fnd base rates'!E$108)
+($F87*'fnd base rates'!E$109)
+($G87*'fnd base rates'!E$110)
+($H87*'fnd base rates'!E$111)
+($I87*'fnd base rates'!E$112)
+($J87*'fnd base rates'!E$113)
+($K87*'fnd base rates'!E$114)
+($M87*'fnd base rates'!E$116)
+($N87*'fnd base rates'!E$117)
+($O87*'fnd base rates'!E$118)
+($P87*VLOOKUP($S87+12,rate_basefnd,5)))
*$R87</f>
        <v>32938.035272282003</v>
      </c>
      <c r="X87" s="1">
        <f>(($D87*'fnd base rates'!F$107)
+($E87*'fnd base rates'!F$108)
+($F87*'fnd base rates'!F$109)
+($G87*'fnd base rates'!F$110)
+($H87*'fnd base rates'!F$111)
+($I87*'fnd base rates'!F$112)
+($J87*'fnd base rates'!F$113)
+($K87*'fnd base rates'!F$114)
+($M87*'fnd base rates'!F$116)
+($N87*'fnd base rates'!F$117)
+($O87*'fnd base rates'!F$118)
+($P87*VLOOKUP($S87+12,rate_basefnd,6)))
*$R87</f>
        <v>8737.441257636001</v>
      </c>
      <c r="Y87" s="1">
        <f>(($D87*'fnd base rates'!G$107)
+($E87*'fnd base rates'!G$108)
+($F87*'fnd base rates'!G$109)
+($G87*'fnd base rates'!G$110)
+($H87*'fnd base rates'!G$111)
+($I87*'fnd base rates'!G$112)
+($J87*'fnd base rates'!G$113)
+($K87*'fnd base rates'!G$114)
+($M87*'fnd base rates'!G$116)
+($N87*'fnd base rates'!G$117)
+($O87*'fnd base rates'!G$118)
+($P87*VLOOKUP($S87+12,rate_basefnd,7)))
*$R87</f>
        <v>1603.4313865219999</v>
      </c>
      <c r="Z87" s="1">
        <f>(($D87*'fnd base rates'!H$107)
+($E87*'fnd base rates'!H$108)
+($F87*'fnd base rates'!H$109)
+($G87*'fnd base rates'!H$110)
+($H87*'fnd base rates'!H$111)
+($I87*'fnd base rates'!H$112)
+($J87*'fnd base rates'!H$113)
+($K87*'fnd base rates'!H$114)
+($M87*'fnd base rates'!H$116)
+($N87*'fnd base rates'!H$117)
+($O87*'fnd base rates'!H$118)
+($P87*VLOOKUP($S87+12,rate_basefnd,8)))</f>
        <v>4525.2848899999999</v>
      </c>
      <c r="AA87" s="1">
        <f>(($D87*'fnd base rates'!I$107)
+($E87*'fnd base rates'!I$108)
+($F87*'fnd base rates'!I$109)
+($G87*'fnd base rates'!I$110)
+($H87*'fnd base rates'!I$111)
+($I87*'fnd base rates'!I$112)
+($J87*'fnd base rates'!I$113)
+($K87*'fnd base rates'!I$114)
+($M87*'fnd base rates'!I$116)
+($N87*'fnd base rates'!I$117)
+($O87*'fnd base rates'!I$118)
+($P87*VLOOKUP($S87+12,rate_basefnd,9)))
*$R87</f>
        <v>3193.4025200000001</v>
      </c>
      <c r="AB87" s="1">
        <f>(($D87*'fnd base rates'!J$107)
+($E87*'fnd base rates'!J$108)
+($F87*'fnd base rates'!J$109)
+($G87*'fnd base rates'!J$110)
+($H87*'fnd base rates'!J$111)
+($I87*'fnd base rates'!J$112)
+($J87*'fnd base rates'!J$113)
+($K87*'fnd base rates'!J$114)
+($M87*'fnd base rates'!J$116)
+($N87*'fnd base rates'!J$117)
+($O87*'fnd base rates'!J$118)
+($P87*VLOOKUP($S87+12,rate_basefnd,10)))
*$R87</f>
        <v>2718.9185800000005</v>
      </c>
      <c r="AC87" s="1">
        <f>(($D87*'fnd base rates'!K$107)
+($E87*'fnd base rates'!K$108)
+($F87*'fnd base rates'!K$109)
+($G87*'fnd base rates'!K$110)
+($H87*'fnd base rates'!K$111)
+($I87*'fnd base rates'!K$112)
+($J87*'fnd base rates'!K$113)
+($K87*'fnd base rates'!K$114)
+($M87*'fnd base rates'!K$116)
+($N87*'fnd base rates'!K$117)
+($O87*'fnd base rates'!K$118)
+($P87*VLOOKUP($S87+12,rate_basefnd,11)))
*$R87</f>
        <v>10396.628273177999</v>
      </c>
      <c r="AD87" s="1">
        <f>(($D87*'fnd base rates'!L$107)
+($E87*'fnd base rates'!L$108)
+($F87*'fnd base rates'!L$109)
+($G87*'fnd base rates'!L$110)
+($H87*'fnd base rates'!L$111)
+($I87*'fnd base rates'!L$112)
+($J87*'fnd base rates'!L$113)
+($K87*'fnd base rates'!L$114)
+($M87*'fnd base rates'!L$116)
+($N87*'fnd base rates'!L$117)
+($O87*'fnd base rates'!L$118)
+($P87*VLOOKUP($S87+12,rate_basefnd,12)))</f>
        <v>12561.530654</v>
      </c>
      <c r="AE87" s="1">
        <f>(($D87*'fnd base rates'!M$107)
+($E87*'fnd base rates'!M$108)
+($F87*'fnd base rates'!M$109)
+($G87*'fnd base rates'!M$110)
+($H87*'fnd base rates'!M$111)
+($I87*'fnd base rates'!M$112)
+($J87*'fnd base rates'!M$113)
+($K87*'fnd base rates'!M$114)
+($M87*'fnd base rates'!M$116)
+($N87*'fnd base rates'!M$117)
+($O87*'fnd base rates'!M$118)
+($P87*VLOOKUP($S87+12,rate_basefnd,13)))</f>
        <v>0</v>
      </c>
      <c r="AF87" s="4">
        <f t="shared" si="83"/>
        <v>88434.817264632016</v>
      </c>
      <c r="AH87" s="4">
        <f t="shared" si="84"/>
        <v>418100136</v>
      </c>
      <c r="AI87" s="4" t="str">
        <f t="shared" si="85"/>
        <v>418</v>
      </c>
      <c r="AJ87" s="2" t="str">
        <f t="shared" si="86"/>
        <v>100</v>
      </c>
      <c r="AK87" s="2" t="str">
        <f t="shared" si="87"/>
        <v>136</v>
      </c>
      <c r="AL87" s="4">
        <f t="shared" si="88"/>
        <v>1</v>
      </c>
      <c r="AM87" s="4">
        <f t="shared" si="80"/>
        <v>9</v>
      </c>
      <c r="AN87" s="4">
        <f t="shared" si="89"/>
        <v>88434.817264632016</v>
      </c>
      <c r="AO87" s="4">
        <f t="shared" si="90"/>
        <v>9826</v>
      </c>
      <c r="AP87" s="4">
        <f t="shared" si="91"/>
        <v>0</v>
      </c>
      <c r="AQ87" s="4">
        <v>9826</v>
      </c>
      <c r="AW87" s="4">
        <v>9808</v>
      </c>
      <c r="AX87" s="5">
        <f t="shared" si="92"/>
        <v>18</v>
      </c>
      <c r="AY87" s="4">
        <v>9826</v>
      </c>
      <c r="AZ87" s="5"/>
      <c r="BB87" s="5">
        <f t="shared" ref="BB87" si="105">BC87-BA87</f>
        <v>0</v>
      </c>
    </row>
    <row r="88" spans="1:54" s="4" customFormat="1">
      <c r="A88" s="278">
        <v>418</v>
      </c>
      <c r="B88" s="2">
        <v>418100139</v>
      </c>
      <c r="C88" s="10" t="s">
        <v>1087</v>
      </c>
      <c r="D88" s="15">
        <f>'fnd enro'!D88</f>
        <v>0</v>
      </c>
      <c r="E88" s="15">
        <f>'fnd enro'!E88</f>
        <v>0</v>
      </c>
      <c r="F88" s="15">
        <f>'fnd enro'!F88</f>
        <v>0</v>
      </c>
      <c r="G88" s="15">
        <f>'fnd enro'!G88</f>
        <v>0</v>
      </c>
      <c r="H88" s="15">
        <f>'fnd enro'!H88</f>
        <v>3</v>
      </c>
      <c r="I88" s="15">
        <f>'fnd enro'!I88</f>
        <v>0</v>
      </c>
      <c r="J88" s="15">
        <f>'fnd enro'!J88</f>
        <v>0</v>
      </c>
      <c r="K88" s="16">
        <f>'fnd enro'!K88</f>
        <v>0.1149</v>
      </c>
      <c r="L88" s="15">
        <f>'fnd enro'!L88</f>
        <v>0</v>
      </c>
      <c r="M88" s="15">
        <f>'fnd enro'!M88</f>
        <v>0</v>
      </c>
      <c r="N88" s="15">
        <f>'fnd enro'!N88</f>
        <v>0</v>
      </c>
      <c r="O88" s="15">
        <f>'fnd enro'!O88</f>
        <v>0</v>
      </c>
      <c r="P88" s="15">
        <f>'fnd enro'!P88</f>
        <v>1</v>
      </c>
      <c r="Q88" s="15">
        <f>'fnd enro'!R88</f>
        <v>3</v>
      </c>
      <c r="R88" s="16">
        <f t="shared" si="82"/>
        <v>1.022</v>
      </c>
      <c r="S88" s="15">
        <f>VALUE('fnd enro'!Q88)</f>
        <v>2</v>
      </c>
      <c r="T88" s="2"/>
      <c r="U88" s="1">
        <f>(($D88*'fnd base rates'!C$107)
+($E88*'fnd base rates'!C$108)
+($F88*'fnd base rates'!C$109)
+($G88*'fnd base rates'!C$110)
+($H88*'fnd base rates'!C$111)
+($I88*'fnd base rates'!C$112)
+($J88*'fnd base rates'!C$113)
+($K88*'fnd base rates'!C$114)
+($M88*'fnd base rates'!C$116)
+($N88*'fnd base rates'!C$117)
+($O88*'fnd base rates'!C$118)
+($P88*VLOOKUP($S88+12,rate_basefnd,3)))
*$R88</f>
        <v>1625.7433103380004</v>
      </c>
      <c r="V88" s="1">
        <f>(($D88*'fnd base rates'!D$107)
+($E88*'fnd base rates'!D$108)
+($F88*'fnd base rates'!D$109)
+($G88*'fnd base rates'!D$110)
+($H88*'fnd base rates'!D$111)
+($I88*'fnd base rates'!D$112)
+($J88*'fnd base rates'!D$113)
+($K88*'fnd base rates'!D$114)
+($M88*'fnd base rates'!D$116)
+($N88*'fnd base rates'!D$117)
+($O88*'fnd base rates'!D$118)
+($P88*VLOOKUP($S88+12,rate_basefnd,4)))
*$R88</f>
        <v>2502.19326</v>
      </c>
      <c r="W88" s="1">
        <f>(($D88*'fnd base rates'!E$107)
+($E88*'fnd base rates'!E$108)
+($F88*'fnd base rates'!E$109)
+($G88*'fnd base rates'!E$110)
+($H88*'fnd base rates'!E$111)
+($I88*'fnd base rates'!E$112)
+($J88*'fnd base rates'!E$113)
+($K88*'fnd base rates'!E$114)
+($M88*'fnd base rates'!E$116)
+($N88*'fnd base rates'!E$117)
+($O88*'fnd base rates'!E$118)
+($P88*VLOOKUP($S88+12,rate_basefnd,5)))
*$R88</f>
        <v>12655.002664094001</v>
      </c>
      <c r="X88" s="1">
        <f>(($D88*'fnd base rates'!F$107)
+($E88*'fnd base rates'!F$108)
+($F88*'fnd base rates'!F$109)
+($G88*'fnd base rates'!F$110)
+($H88*'fnd base rates'!F$111)
+($I88*'fnd base rates'!F$112)
+($J88*'fnd base rates'!F$113)
+($K88*'fnd base rates'!F$114)
+($M88*'fnd base rates'!F$116)
+($N88*'fnd base rates'!F$117)
+($O88*'fnd base rates'!F$118)
+($P88*VLOOKUP($S88+12,rate_basefnd,6)))
*$R88</f>
        <v>2912.480419212</v>
      </c>
      <c r="Y88" s="1">
        <f>(($D88*'fnd base rates'!G$107)
+($E88*'fnd base rates'!G$108)
+($F88*'fnd base rates'!G$109)
+($G88*'fnd base rates'!G$110)
+($H88*'fnd base rates'!G$111)
+($I88*'fnd base rates'!G$112)
+($J88*'fnd base rates'!G$113)
+($K88*'fnd base rates'!G$114)
+($M88*'fnd base rates'!G$116)
+($N88*'fnd base rates'!G$117)
+($O88*'fnd base rates'!G$118)
+($P88*VLOOKUP($S88+12,rate_basefnd,7)))
*$R88</f>
        <v>615.77382217399997</v>
      </c>
      <c r="Z88" s="1">
        <f>(($D88*'fnd base rates'!H$107)
+($E88*'fnd base rates'!H$108)
+($F88*'fnd base rates'!H$109)
+($G88*'fnd base rates'!H$110)
+($H88*'fnd base rates'!H$111)
+($I88*'fnd base rates'!H$112)
+($J88*'fnd base rates'!H$113)
+($K88*'fnd base rates'!H$114)
+($M88*'fnd base rates'!H$116)
+($N88*'fnd base rates'!H$117)
+($O88*'fnd base rates'!H$118)
+($P88*VLOOKUP($S88+12,rate_basefnd,8)))</f>
        <v>1520.6216300000001</v>
      </c>
      <c r="AA88" s="1">
        <f>(($D88*'fnd base rates'!I$107)
+($E88*'fnd base rates'!I$108)
+($F88*'fnd base rates'!I$109)
+($G88*'fnd base rates'!I$110)
+($H88*'fnd base rates'!I$111)
+($I88*'fnd base rates'!I$112)
+($J88*'fnd base rates'!I$113)
+($K88*'fnd base rates'!I$114)
+($M88*'fnd base rates'!I$116)
+($N88*'fnd base rates'!I$117)
+($O88*'fnd base rates'!I$118)
+($P88*VLOOKUP($S88+12,rate_basefnd,9)))
*$R88</f>
        <v>1132.3146800000002</v>
      </c>
      <c r="AB88" s="1">
        <f>(($D88*'fnd base rates'!J$107)
+($E88*'fnd base rates'!J$108)
+($F88*'fnd base rates'!J$109)
+($G88*'fnd base rates'!J$110)
+($H88*'fnd base rates'!J$111)
+($I88*'fnd base rates'!J$112)
+($J88*'fnd base rates'!J$113)
+($K88*'fnd base rates'!J$114)
+($M88*'fnd base rates'!J$116)
+($N88*'fnd base rates'!J$117)
+($O88*'fnd base rates'!J$118)
+($P88*VLOOKUP($S88+12,rate_basefnd,10)))
*$R88</f>
        <v>1258.8893800000001</v>
      </c>
      <c r="AC88" s="1">
        <f>(($D88*'fnd base rates'!K$107)
+($E88*'fnd base rates'!K$108)
+($F88*'fnd base rates'!K$109)
+($G88*'fnd base rates'!K$110)
+($H88*'fnd base rates'!K$111)
+($I88*'fnd base rates'!K$112)
+($J88*'fnd base rates'!K$113)
+($K88*'fnd base rates'!K$114)
+($M88*'fnd base rates'!K$116)
+($N88*'fnd base rates'!K$117)
+($O88*'fnd base rates'!K$118)
+($P88*VLOOKUP($S88+12,rate_basefnd,11)))
*$R88</f>
        <v>3465.5427577260002</v>
      </c>
      <c r="AD88" s="1">
        <f>(($D88*'fnd base rates'!L$107)
+($E88*'fnd base rates'!L$108)
+($F88*'fnd base rates'!L$109)
+($G88*'fnd base rates'!L$110)
+($H88*'fnd base rates'!L$111)
+($I88*'fnd base rates'!L$112)
+($J88*'fnd base rates'!L$113)
+($K88*'fnd base rates'!L$114)
+($M88*'fnd base rates'!L$116)
+($N88*'fnd base rates'!L$117)
+($O88*'fnd base rates'!L$118)
+($P88*VLOOKUP($S88+12,rate_basefnd,12)))</f>
        <v>4452.3902180000005</v>
      </c>
      <c r="AE88" s="1">
        <f>(($D88*'fnd base rates'!M$107)
+($E88*'fnd base rates'!M$108)
+($F88*'fnd base rates'!M$109)
+($G88*'fnd base rates'!M$110)
+($H88*'fnd base rates'!M$111)
+($I88*'fnd base rates'!M$112)
+($J88*'fnd base rates'!M$113)
+($K88*'fnd base rates'!M$114)
+($M88*'fnd base rates'!M$116)
+($N88*'fnd base rates'!M$117)
+($O88*'fnd base rates'!M$118)
+($P88*VLOOKUP($S88+12,rate_basefnd,13)))</f>
        <v>0</v>
      </c>
      <c r="AF88" s="4">
        <f t="shared" si="83"/>
        <v>32140.952141544003</v>
      </c>
      <c r="AH88" s="4">
        <f t="shared" si="84"/>
        <v>418100139</v>
      </c>
      <c r="AI88" s="4" t="str">
        <f t="shared" si="85"/>
        <v>418</v>
      </c>
      <c r="AJ88" s="2" t="str">
        <f t="shared" si="86"/>
        <v>100</v>
      </c>
      <c r="AK88" s="2" t="str">
        <f t="shared" si="87"/>
        <v>139</v>
      </c>
      <c r="AL88" s="4">
        <f t="shared" si="88"/>
        <v>1</v>
      </c>
      <c r="AM88" s="4">
        <f t="shared" si="80"/>
        <v>3</v>
      </c>
      <c r="AN88" s="4">
        <f t="shared" si="89"/>
        <v>32140.952141544003</v>
      </c>
      <c r="AO88" s="4">
        <f t="shared" si="90"/>
        <v>10714</v>
      </c>
      <c r="AP88" s="4">
        <f t="shared" si="91"/>
        <v>0</v>
      </c>
      <c r="AQ88" s="4">
        <v>10714</v>
      </c>
      <c r="AW88" s="4">
        <v>10696</v>
      </c>
      <c r="AX88" s="5">
        <f t="shared" si="92"/>
        <v>18</v>
      </c>
      <c r="AY88" s="4">
        <v>10714</v>
      </c>
      <c r="AZ88" s="5"/>
      <c r="BB88" s="5">
        <f t="shared" ref="BB88" si="106">BC88-BA88</f>
        <v>0</v>
      </c>
    </row>
    <row r="89" spans="1:54" s="4" customFormat="1">
      <c r="A89" s="278">
        <v>418</v>
      </c>
      <c r="B89" s="2">
        <v>418100170</v>
      </c>
      <c r="C89" s="10" t="s">
        <v>1087</v>
      </c>
      <c r="D89" s="15">
        <f>'fnd enro'!D89</f>
        <v>0</v>
      </c>
      <c r="E89" s="15">
        <f>'fnd enro'!E89</f>
        <v>0</v>
      </c>
      <c r="F89" s="15">
        <f>'fnd enro'!F89</f>
        <v>0</v>
      </c>
      <c r="G89" s="15">
        <f>'fnd enro'!G89</f>
        <v>0</v>
      </c>
      <c r="H89" s="15">
        <f>'fnd enro'!H89</f>
        <v>7</v>
      </c>
      <c r="I89" s="15">
        <f>'fnd enro'!I89</f>
        <v>0</v>
      </c>
      <c r="J89" s="15">
        <f>'fnd enro'!J89</f>
        <v>0</v>
      </c>
      <c r="K89" s="16">
        <f>'fnd enro'!K89</f>
        <v>0.2681</v>
      </c>
      <c r="L89" s="15">
        <f>'fnd enro'!L89</f>
        <v>0</v>
      </c>
      <c r="M89" s="15">
        <f>'fnd enro'!M89</f>
        <v>0</v>
      </c>
      <c r="N89" s="15">
        <f>'fnd enro'!N89</f>
        <v>0</v>
      </c>
      <c r="O89" s="15">
        <f>'fnd enro'!O89</f>
        <v>0</v>
      </c>
      <c r="P89" s="15">
        <f>'fnd enro'!P89</f>
        <v>3</v>
      </c>
      <c r="Q89" s="15">
        <f>'fnd enro'!R89</f>
        <v>7</v>
      </c>
      <c r="R89" s="16">
        <f t="shared" si="82"/>
        <v>1.022</v>
      </c>
      <c r="S89" s="15">
        <f>VALUE('fnd enro'!Q89)</f>
        <v>8</v>
      </c>
      <c r="T89" s="2"/>
      <c r="U89" s="1">
        <f>(($D89*'fnd base rates'!C$107)
+($E89*'fnd base rates'!C$108)
+($F89*'fnd base rates'!C$109)
+($G89*'fnd base rates'!C$110)
+($H89*'fnd base rates'!C$111)
+($I89*'fnd base rates'!C$112)
+($J89*'fnd base rates'!C$113)
+($K89*'fnd base rates'!C$114)
+($M89*'fnd base rates'!C$116)
+($N89*'fnd base rates'!C$117)
+($O89*'fnd base rates'!C$118)
+($P89*VLOOKUP($S89+12,rate_basefnd,3)))
*$R89</f>
        <v>3866.978244122</v>
      </c>
      <c r="V89" s="1">
        <f>(($D89*'fnd base rates'!D$107)
+($E89*'fnd base rates'!D$108)
+($F89*'fnd base rates'!D$109)
+($G89*'fnd base rates'!D$110)
+($H89*'fnd base rates'!D$111)
+($I89*'fnd base rates'!D$112)
+($J89*'fnd base rates'!D$113)
+($K89*'fnd base rates'!D$114)
+($M89*'fnd base rates'!D$116)
+($N89*'fnd base rates'!D$117)
+($O89*'fnd base rates'!D$118)
+($P89*VLOOKUP($S89+12,rate_basefnd,4)))
*$R89</f>
        <v>6187.1675599999999</v>
      </c>
      <c r="W89" s="1">
        <f>(($D89*'fnd base rates'!E$107)
+($E89*'fnd base rates'!E$108)
+($F89*'fnd base rates'!E$109)
+($G89*'fnd base rates'!E$110)
+($H89*'fnd base rates'!E$111)
+($I89*'fnd base rates'!E$112)
+($J89*'fnd base rates'!E$113)
+($K89*'fnd base rates'!E$114)
+($M89*'fnd base rates'!E$116)
+($N89*'fnd base rates'!E$117)
+($O89*'fnd base rates'!E$118)
+($P89*VLOOKUP($S89+12,rate_basefnd,5)))
*$R89</f>
        <v>32932.638582886</v>
      </c>
      <c r="X89" s="1">
        <f>(($D89*'fnd base rates'!F$107)
+($E89*'fnd base rates'!F$108)
+($F89*'fnd base rates'!F$109)
+($G89*'fnd base rates'!F$110)
+($H89*'fnd base rates'!F$111)
+($I89*'fnd base rates'!F$112)
+($J89*'fnd base rates'!F$113)
+($K89*'fnd base rates'!F$114)
+($M89*'fnd base rates'!F$116)
+($N89*'fnd base rates'!F$117)
+($O89*'fnd base rates'!F$118)
+($P89*VLOOKUP($S89+12,rate_basefnd,6)))
*$R89</f>
        <v>6795.7876448280003</v>
      </c>
      <c r="Y89" s="1">
        <f>(($D89*'fnd base rates'!G$107)
+($E89*'fnd base rates'!G$108)
+($F89*'fnd base rates'!G$109)
+($G89*'fnd base rates'!G$110)
+($H89*'fnd base rates'!G$111)
+($I89*'fnd base rates'!G$112)
+($J89*'fnd base rates'!G$113)
+($K89*'fnd base rates'!G$114)
+($M89*'fnd base rates'!G$116)
+($N89*'fnd base rates'!G$117)
+($O89*'fnd base rates'!G$118)
+($P89*VLOOKUP($S89+12,rate_basefnd,7)))
*$R89</f>
        <v>1601.9573784059999</v>
      </c>
      <c r="Z89" s="1">
        <f>(($D89*'fnd base rates'!H$107)
+($E89*'fnd base rates'!H$108)
+($F89*'fnd base rates'!H$109)
+($G89*'fnd base rates'!H$110)
+($H89*'fnd base rates'!H$111)
+($I89*'fnd base rates'!H$112)
+($J89*'fnd base rates'!H$113)
+($K89*'fnd base rates'!H$114)
+($M89*'fnd base rates'!H$116)
+($N89*'fnd base rates'!H$117)
+($O89*'fnd base rates'!H$118)
+($P89*VLOOKUP($S89+12,rate_basefnd,8)))</f>
        <v>3572.9104699999998</v>
      </c>
      <c r="AA89" s="1">
        <f>(($D89*'fnd base rates'!I$107)
+($E89*'fnd base rates'!I$108)
+($F89*'fnd base rates'!I$109)
+($G89*'fnd base rates'!I$110)
+($H89*'fnd base rates'!I$111)
+($I89*'fnd base rates'!I$112)
+($J89*'fnd base rates'!I$113)
+($K89*'fnd base rates'!I$114)
+($M89*'fnd base rates'!I$116)
+($N89*'fnd base rates'!I$117)
+($O89*'fnd base rates'!I$118)
+($P89*VLOOKUP($S89+12,rate_basefnd,9)))
*$R89</f>
        <v>2779.9422000000004</v>
      </c>
      <c r="AB89" s="1">
        <f>(($D89*'fnd base rates'!J$107)
+($E89*'fnd base rates'!J$108)
+($F89*'fnd base rates'!J$109)
+($G89*'fnd base rates'!J$110)
+($H89*'fnd base rates'!J$111)
+($I89*'fnd base rates'!J$112)
+($J89*'fnd base rates'!J$113)
+($K89*'fnd base rates'!J$114)
+($M89*'fnd base rates'!J$116)
+($N89*'fnd base rates'!J$117)
+($O89*'fnd base rates'!J$118)
+($P89*VLOOKUP($S89+12,rate_basefnd,10)))
*$R89</f>
        <v>3653.7113200000003</v>
      </c>
      <c r="AC89" s="1">
        <f>(($D89*'fnd base rates'!K$107)
+($E89*'fnd base rates'!K$108)
+($F89*'fnd base rates'!K$109)
+($G89*'fnd base rates'!K$110)
+($H89*'fnd base rates'!K$111)
+($I89*'fnd base rates'!K$112)
+($J89*'fnd base rates'!K$113)
+($K89*'fnd base rates'!K$114)
+($M89*'fnd base rates'!K$116)
+($N89*'fnd base rates'!K$117)
+($O89*'fnd base rates'!K$118)
+($P89*VLOOKUP($S89+12,rate_basefnd,11)))
*$R89</f>
        <v>8086.2664346940001</v>
      </c>
      <c r="AD89" s="1">
        <f>(($D89*'fnd base rates'!L$107)
+($E89*'fnd base rates'!L$108)
+($F89*'fnd base rates'!L$109)
+($G89*'fnd base rates'!L$110)
+($H89*'fnd base rates'!L$111)
+($I89*'fnd base rates'!L$112)
+($J89*'fnd base rates'!L$113)
+($K89*'fnd base rates'!L$114)
+($M89*'fnd base rates'!L$116)
+($N89*'fnd base rates'!L$117)
+($O89*'fnd base rates'!L$118)
+($P89*VLOOKUP($S89+12,rate_basefnd,12)))</f>
        <v>10927.723842000001</v>
      </c>
      <c r="AE89" s="1">
        <f>(($D89*'fnd base rates'!M$107)
+($E89*'fnd base rates'!M$108)
+($F89*'fnd base rates'!M$109)
+($G89*'fnd base rates'!M$110)
+($H89*'fnd base rates'!M$111)
+($I89*'fnd base rates'!M$112)
+($J89*'fnd base rates'!M$113)
+($K89*'fnd base rates'!M$114)
+($M89*'fnd base rates'!M$116)
+($N89*'fnd base rates'!M$117)
+($O89*'fnd base rates'!M$118)
+($P89*VLOOKUP($S89+12,rate_basefnd,13)))</f>
        <v>0</v>
      </c>
      <c r="AF89" s="4">
        <f t="shared" si="83"/>
        <v>80405.083676936003</v>
      </c>
      <c r="AH89" s="4">
        <f t="shared" si="84"/>
        <v>418100170</v>
      </c>
      <c r="AI89" s="4" t="str">
        <f t="shared" si="85"/>
        <v>418</v>
      </c>
      <c r="AJ89" s="2" t="str">
        <f t="shared" si="86"/>
        <v>100</v>
      </c>
      <c r="AK89" s="2" t="str">
        <f t="shared" si="87"/>
        <v>170</v>
      </c>
      <c r="AL89" s="4">
        <f t="shared" si="88"/>
        <v>1</v>
      </c>
      <c r="AM89" s="4">
        <f t="shared" si="80"/>
        <v>7</v>
      </c>
      <c r="AN89" s="4">
        <f t="shared" si="89"/>
        <v>80405.083676936003</v>
      </c>
      <c r="AO89" s="4">
        <f t="shared" si="90"/>
        <v>11486</v>
      </c>
      <c r="AP89" s="4">
        <f t="shared" si="91"/>
        <v>0</v>
      </c>
      <c r="AQ89" s="4">
        <v>11486</v>
      </c>
      <c r="AW89" s="4">
        <v>11451</v>
      </c>
      <c r="AX89" s="5">
        <f t="shared" si="92"/>
        <v>35</v>
      </c>
      <c r="AY89" s="4">
        <v>11486</v>
      </c>
      <c r="AZ89" s="5"/>
      <c r="BB89" s="5">
        <f t="shared" ref="BB89" si="107">BC89-BA89</f>
        <v>0</v>
      </c>
    </row>
    <row r="90" spans="1:54" s="4" customFormat="1">
      <c r="A90" s="278">
        <v>418</v>
      </c>
      <c r="B90" s="2">
        <v>418100174</v>
      </c>
      <c r="C90" s="10" t="s">
        <v>1087</v>
      </c>
      <c r="D90" s="15">
        <f>'fnd enro'!D90</f>
        <v>0</v>
      </c>
      <c r="E90" s="15">
        <f>'fnd enro'!E90</f>
        <v>0</v>
      </c>
      <c r="F90" s="15">
        <f>'fnd enro'!F90</f>
        <v>0</v>
      </c>
      <c r="G90" s="15">
        <f>'fnd enro'!G90</f>
        <v>0</v>
      </c>
      <c r="H90" s="15">
        <f>'fnd enro'!H90</f>
        <v>1</v>
      </c>
      <c r="I90" s="15">
        <f>'fnd enro'!I90</f>
        <v>0</v>
      </c>
      <c r="J90" s="15">
        <f>'fnd enro'!J90</f>
        <v>0</v>
      </c>
      <c r="K90" s="16">
        <f>'fnd enro'!K90</f>
        <v>3.8300000000000001E-2</v>
      </c>
      <c r="L90" s="15">
        <f>'fnd enro'!L90</f>
        <v>0</v>
      </c>
      <c r="M90" s="15">
        <f>'fnd enro'!M90</f>
        <v>0</v>
      </c>
      <c r="N90" s="15">
        <f>'fnd enro'!N90</f>
        <v>0</v>
      </c>
      <c r="O90" s="15">
        <f>'fnd enro'!O90</f>
        <v>0</v>
      </c>
      <c r="P90" s="15">
        <f>'fnd enro'!P90</f>
        <v>0</v>
      </c>
      <c r="Q90" s="15">
        <f>'fnd enro'!R90</f>
        <v>1</v>
      </c>
      <c r="R90" s="16">
        <f t="shared" si="82"/>
        <v>1.022</v>
      </c>
      <c r="S90" s="15">
        <f>VALUE('fnd enro'!Q90)</f>
        <v>4</v>
      </c>
      <c r="T90" s="2"/>
      <c r="U90" s="1">
        <f>(($D90*'fnd base rates'!C$107)
+($E90*'fnd base rates'!C$108)
+($F90*'fnd base rates'!C$109)
+($G90*'fnd base rates'!C$110)
+($H90*'fnd base rates'!C$111)
+($I90*'fnd base rates'!C$112)
+($J90*'fnd base rates'!C$113)
+($K90*'fnd base rates'!C$114)
+($M90*'fnd base rates'!C$116)
+($N90*'fnd base rates'!C$117)
+($O90*'fnd base rates'!C$118)
+($P90*VLOOKUP($S90+12,rate_basefnd,3)))
*$R90</f>
        <v>523.79778344600004</v>
      </c>
      <c r="V90" s="1">
        <f>(($D90*'fnd base rates'!D$107)
+($E90*'fnd base rates'!D$108)
+($F90*'fnd base rates'!D$109)
+($G90*'fnd base rates'!D$110)
+($H90*'fnd base rates'!D$111)
+($I90*'fnd base rates'!D$112)
+($J90*'fnd base rates'!D$113)
+($K90*'fnd base rates'!D$114)
+($M90*'fnd base rates'!D$116)
+($N90*'fnd base rates'!D$117)
+($O90*'fnd base rates'!D$118)
+($P90*VLOOKUP($S90+12,rate_basefnd,4)))
*$R90</f>
        <v>748.23685999999998</v>
      </c>
      <c r="W90" s="1">
        <f>(($D90*'fnd base rates'!E$107)
+($E90*'fnd base rates'!E$108)
+($F90*'fnd base rates'!E$109)
+($G90*'fnd base rates'!E$110)
+($H90*'fnd base rates'!E$111)
+($I90*'fnd base rates'!E$112)
+($J90*'fnd base rates'!E$113)
+($K90*'fnd base rates'!E$114)
+($M90*'fnd base rates'!E$116)
+($N90*'fnd base rates'!E$117)
+($O90*'fnd base rates'!E$118)
+($P90*VLOOKUP($S90+12,rate_basefnd,5)))
*$R90</f>
        <v>3380.505434698</v>
      </c>
      <c r="X90" s="1">
        <f>(($D90*'fnd base rates'!F$107)
+($E90*'fnd base rates'!F$108)
+($F90*'fnd base rates'!F$109)
+($G90*'fnd base rates'!F$110)
+($H90*'fnd base rates'!F$111)
+($I90*'fnd base rates'!F$112)
+($J90*'fnd base rates'!F$113)
+($K90*'fnd base rates'!F$114)
+($M90*'fnd base rates'!F$116)
+($N90*'fnd base rates'!F$117)
+($O90*'fnd base rates'!F$118)
+($P90*VLOOKUP($S90+12,rate_basefnd,6)))
*$R90</f>
        <v>970.82680640400008</v>
      </c>
      <c r="Y90" s="1">
        <f>(($D90*'fnd base rates'!G$107)
+($E90*'fnd base rates'!G$108)
+($F90*'fnd base rates'!G$109)
+($G90*'fnd base rates'!G$110)
+($H90*'fnd base rates'!G$111)
+($I90*'fnd base rates'!G$112)
+($J90*'fnd base rates'!G$113)
+($K90*'fnd base rates'!G$114)
+($M90*'fnd base rates'!G$116)
+($N90*'fnd base rates'!G$117)
+($O90*'fnd base rates'!G$118)
+($P90*VLOOKUP($S90+12,rate_basefnd,7)))
*$R90</f>
        <v>164.609594058</v>
      </c>
      <c r="Z90" s="1">
        <f>(($D90*'fnd base rates'!H$107)
+($E90*'fnd base rates'!H$108)
+($F90*'fnd base rates'!H$109)
+($G90*'fnd base rates'!H$110)
+($H90*'fnd base rates'!H$111)
+($I90*'fnd base rates'!H$112)
+($J90*'fnd base rates'!H$113)
+($K90*'fnd base rates'!H$114)
+($M90*'fnd base rates'!H$116)
+($N90*'fnd base rates'!H$117)
+($O90*'fnd base rates'!H$118)
+($P90*VLOOKUP($S90+12,rate_basefnd,8)))</f>
        <v>500.77720999999997</v>
      </c>
      <c r="AA90" s="1">
        <f>(($D90*'fnd base rates'!I$107)
+($E90*'fnd base rates'!I$108)
+($F90*'fnd base rates'!I$109)
+($G90*'fnd base rates'!I$110)
+($H90*'fnd base rates'!I$111)
+($I90*'fnd base rates'!I$112)
+($J90*'fnd base rates'!I$113)
+($K90*'fnd base rates'!I$114)
+($M90*'fnd base rates'!I$116)
+($N90*'fnd base rates'!I$117)
+($O90*'fnd base rates'!I$118)
+($P90*VLOOKUP($S90+12,rate_basefnd,9)))
*$R90</f>
        <v>343.51463999999999</v>
      </c>
      <c r="AB90" s="1">
        <f>(($D90*'fnd base rates'!J$107)
+($E90*'fnd base rates'!J$108)
+($F90*'fnd base rates'!J$109)
+($G90*'fnd base rates'!J$110)
+($H90*'fnd base rates'!J$111)
+($I90*'fnd base rates'!J$112)
+($J90*'fnd base rates'!J$113)
+($K90*'fnd base rates'!J$114)
+($M90*'fnd base rates'!J$116)
+($N90*'fnd base rates'!J$117)
+($O90*'fnd base rates'!J$118)
+($P90*VLOOKUP($S90+12,rate_basefnd,10)))
*$R90</f>
        <v>243.3382</v>
      </c>
      <c r="AC90" s="1">
        <f>(($D90*'fnd base rates'!K$107)
+($E90*'fnd base rates'!K$108)
+($F90*'fnd base rates'!K$109)
+($G90*'fnd base rates'!K$110)
+($H90*'fnd base rates'!K$111)
+($I90*'fnd base rates'!K$112)
+($J90*'fnd base rates'!K$113)
+($K90*'fnd base rates'!K$114)
+($M90*'fnd base rates'!K$116)
+($N90*'fnd base rates'!K$117)
+($O90*'fnd base rates'!K$118)
+($P90*VLOOKUP($S90+12,rate_basefnd,11)))
*$R90</f>
        <v>1155.1809192419998</v>
      </c>
      <c r="AD90" s="1">
        <f>(($D90*'fnd base rates'!L$107)
+($E90*'fnd base rates'!L$108)
+($F90*'fnd base rates'!L$109)
+($G90*'fnd base rates'!L$110)
+($H90*'fnd base rates'!L$111)
+($I90*'fnd base rates'!L$112)
+($J90*'fnd base rates'!L$113)
+($K90*'fnd base rates'!L$114)
+($M90*'fnd base rates'!L$116)
+($N90*'fnd base rates'!L$117)
+($O90*'fnd base rates'!L$118)
+($P90*VLOOKUP($S90+12,rate_basefnd,12)))</f>
        <v>1351.523406</v>
      </c>
      <c r="AE90" s="1">
        <f>(($D90*'fnd base rates'!M$107)
+($E90*'fnd base rates'!M$108)
+($F90*'fnd base rates'!M$109)
+($G90*'fnd base rates'!M$110)
+($H90*'fnd base rates'!M$111)
+($I90*'fnd base rates'!M$112)
+($J90*'fnd base rates'!M$113)
+($K90*'fnd base rates'!M$114)
+($M90*'fnd base rates'!M$116)
+($N90*'fnd base rates'!M$117)
+($O90*'fnd base rates'!M$118)
+($P90*VLOOKUP($S90+12,rate_basefnd,13)))</f>
        <v>0</v>
      </c>
      <c r="AF90" s="4">
        <f t="shared" si="83"/>
        <v>9382.310853848001</v>
      </c>
      <c r="AH90" s="4">
        <f t="shared" si="84"/>
        <v>418100174</v>
      </c>
      <c r="AI90" s="4" t="str">
        <f t="shared" si="85"/>
        <v>418</v>
      </c>
      <c r="AJ90" s="2" t="str">
        <f t="shared" si="86"/>
        <v>100</v>
      </c>
      <c r="AK90" s="2" t="str">
        <f t="shared" si="87"/>
        <v>174</v>
      </c>
      <c r="AL90" s="4">
        <f t="shared" si="88"/>
        <v>1</v>
      </c>
      <c r="AM90" s="4">
        <f t="shared" si="80"/>
        <v>1</v>
      </c>
      <c r="AN90" s="4">
        <f t="shared" si="89"/>
        <v>9382.310853848001</v>
      </c>
      <c r="AO90" s="4">
        <f t="shared" si="90"/>
        <v>9382</v>
      </c>
      <c r="AP90" s="4">
        <f t="shared" si="91"/>
        <v>0</v>
      </c>
      <c r="AQ90" s="4">
        <v>9382</v>
      </c>
      <c r="AW90" s="4">
        <v>9364</v>
      </c>
      <c r="AX90" s="5">
        <f t="shared" si="92"/>
        <v>18</v>
      </c>
      <c r="AY90" s="4">
        <v>9382</v>
      </c>
      <c r="AZ90" s="5"/>
      <c r="BB90" s="5">
        <f t="shared" ref="BB90" si="108">BC90-BA90</f>
        <v>0</v>
      </c>
    </row>
    <row r="91" spans="1:54" s="4" customFormat="1">
      <c r="A91" s="278">
        <v>418</v>
      </c>
      <c r="B91" s="2">
        <v>418100185</v>
      </c>
      <c r="C91" s="10" t="s">
        <v>1087</v>
      </c>
      <c r="D91" s="15">
        <f>'fnd enro'!D91</f>
        <v>0</v>
      </c>
      <c r="E91" s="15">
        <f>'fnd enro'!E91</f>
        <v>0</v>
      </c>
      <c r="F91" s="15">
        <f>'fnd enro'!F91</f>
        <v>0</v>
      </c>
      <c r="G91" s="15">
        <f>'fnd enro'!G91</f>
        <v>0</v>
      </c>
      <c r="H91" s="15">
        <f>'fnd enro'!H91</f>
        <v>2</v>
      </c>
      <c r="I91" s="15">
        <f>'fnd enro'!I91</f>
        <v>0</v>
      </c>
      <c r="J91" s="15">
        <f>'fnd enro'!J91</f>
        <v>0</v>
      </c>
      <c r="K91" s="16">
        <f>'fnd enro'!K91</f>
        <v>7.6600000000000001E-2</v>
      </c>
      <c r="L91" s="15">
        <f>'fnd enro'!L91</f>
        <v>0</v>
      </c>
      <c r="M91" s="15">
        <f>'fnd enro'!M91</f>
        <v>0</v>
      </c>
      <c r="N91" s="15">
        <f>'fnd enro'!N91</f>
        <v>0</v>
      </c>
      <c r="O91" s="15">
        <f>'fnd enro'!O91</f>
        <v>0</v>
      </c>
      <c r="P91" s="15">
        <f>'fnd enro'!P91</f>
        <v>0</v>
      </c>
      <c r="Q91" s="15">
        <f>'fnd enro'!R91</f>
        <v>2</v>
      </c>
      <c r="R91" s="16">
        <f t="shared" si="82"/>
        <v>1.022</v>
      </c>
      <c r="S91" s="15">
        <f>VALUE('fnd enro'!Q91)</f>
        <v>9</v>
      </c>
      <c r="T91" s="2"/>
      <c r="U91" s="1">
        <f>(($D91*'fnd base rates'!C$107)
+($E91*'fnd base rates'!C$108)
+($F91*'fnd base rates'!C$109)
+($G91*'fnd base rates'!C$110)
+($H91*'fnd base rates'!C$111)
+($I91*'fnd base rates'!C$112)
+($J91*'fnd base rates'!C$113)
+($K91*'fnd base rates'!C$114)
+($M91*'fnd base rates'!C$116)
+($N91*'fnd base rates'!C$117)
+($O91*'fnd base rates'!C$118)
+($P91*VLOOKUP($S91+12,rate_basefnd,3)))
*$R91</f>
        <v>1047.5955668920001</v>
      </c>
      <c r="V91" s="1">
        <f>(($D91*'fnd base rates'!D$107)
+($E91*'fnd base rates'!D$108)
+($F91*'fnd base rates'!D$109)
+($G91*'fnd base rates'!D$110)
+($H91*'fnd base rates'!D$111)
+($I91*'fnd base rates'!D$112)
+($J91*'fnd base rates'!D$113)
+($K91*'fnd base rates'!D$114)
+($M91*'fnd base rates'!D$116)
+($N91*'fnd base rates'!D$117)
+($O91*'fnd base rates'!D$118)
+($P91*VLOOKUP($S91+12,rate_basefnd,4)))
*$R91</f>
        <v>1496.47372</v>
      </c>
      <c r="W91" s="1">
        <f>(($D91*'fnd base rates'!E$107)
+($E91*'fnd base rates'!E$108)
+($F91*'fnd base rates'!E$109)
+($G91*'fnd base rates'!E$110)
+($H91*'fnd base rates'!E$111)
+($I91*'fnd base rates'!E$112)
+($J91*'fnd base rates'!E$113)
+($K91*'fnd base rates'!E$114)
+($M91*'fnd base rates'!E$116)
+($N91*'fnd base rates'!E$117)
+($O91*'fnd base rates'!E$118)
+($P91*VLOOKUP($S91+12,rate_basefnd,5)))
*$R91</f>
        <v>6761.0108693960001</v>
      </c>
      <c r="X91" s="1">
        <f>(($D91*'fnd base rates'!F$107)
+($E91*'fnd base rates'!F$108)
+($F91*'fnd base rates'!F$109)
+($G91*'fnd base rates'!F$110)
+($H91*'fnd base rates'!F$111)
+($I91*'fnd base rates'!F$112)
+($J91*'fnd base rates'!F$113)
+($K91*'fnd base rates'!F$114)
+($M91*'fnd base rates'!F$116)
+($N91*'fnd base rates'!F$117)
+($O91*'fnd base rates'!F$118)
+($P91*VLOOKUP($S91+12,rate_basefnd,6)))
*$R91</f>
        <v>1941.6536128080002</v>
      </c>
      <c r="Y91" s="1">
        <f>(($D91*'fnd base rates'!G$107)
+($E91*'fnd base rates'!G$108)
+($F91*'fnd base rates'!G$109)
+($G91*'fnd base rates'!G$110)
+($H91*'fnd base rates'!G$111)
+($I91*'fnd base rates'!G$112)
+($J91*'fnd base rates'!G$113)
+($K91*'fnd base rates'!G$114)
+($M91*'fnd base rates'!G$116)
+($N91*'fnd base rates'!G$117)
+($O91*'fnd base rates'!G$118)
+($P91*VLOOKUP($S91+12,rate_basefnd,7)))
*$R91</f>
        <v>329.219188116</v>
      </c>
      <c r="Z91" s="1">
        <f>(($D91*'fnd base rates'!H$107)
+($E91*'fnd base rates'!H$108)
+($F91*'fnd base rates'!H$109)
+($G91*'fnd base rates'!H$110)
+($H91*'fnd base rates'!H$111)
+($I91*'fnd base rates'!H$112)
+($J91*'fnd base rates'!H$113)
+($K91*'fnd base rates'!H$114)
+($M91*'fnd base rates'!H$116)
+($N91*'fnd base rates'!H$117)
+($O91*'fnd base rates'!H$118)
+($P91*VLOOKUP($S91+12,rate_basefnd,8)))</f>
        <v>1001.5544199999999</v>
      </c>
      <c r="AA91" s="1">
        <f>(($D91*'fnd base rates'!I$107)
+($E91*'fnd base rates'!I$108)
+($F91*'fnd base rates'!I$109)
+($G91*'fnd base rates'!I$110)
+($H91*'fnd base rates'!I$111)
+($I91*'fnd base rates'!I$112)
+($J91*'fnd base rates'!I$113)
+($K91*'fnd base rates'!I$114)
+($M91*'fnd base rates'!I$116)
+($N91*'fnd base rates'!I$117)
+($O91*'fnd base rates'!I$118)
+($P91*VLOOKUP($S91+12,rate_basefnd,9)))
*$R91</f>
        <v>687.02927999999997</v>
      </c>
      <c r="AB91" s="1">
        <f>(($D91*'fnd base rates'!J$107)
+($E91*'fnd base rates'!J$108)
+($F91*'fnd base rates'!J$109)
+($G91*'fnd base rates'!J$110)
+($H91*'fnd base rates'!J$111)
+($I91*'fnd base rates'!J$112)
+($J91*'fnd base rates'!J$113)
+($K91*'fnd base rates'!J$114)
+($M91*'fnd base rates'!J$116)
+($N91*'fnd base rates'!J$117)
+($O91*'fnd base rates'!J$118)
+($P91*VLOOKUP($S91+12,rate_basefnd,10)))
*$R91</f>
        <v>486.6764</v>
      </c>
      <c r="AC91" s="1">
        <f>(($D91*'fnd base rates'!K$107)
+($E91*'fnd base rates'!K$108)
+($F91*'fnd base rates'!K$109)
+($G91*'fnd base rates'!K$110)
+($H91*'fnd base rates'!K$111)
+($I91*'fnd base rates'!K$112)
+($J91*'fnd base rates'!K$113)
+($K91*'fnd base rates'!K$114)
+($M91*'fnd base rates'!K$116)
+($N91*'fnd base rates'!K$117)
+($O91*'fnd base rates'!K$118)
+($P91*VLOOKUP($S91+12,rate_basefnd,11)))
*$R91</f>
        <v>2310.3618384839997</v>
      </c>
      <c r="AD91" s="1">
        <f>(($D91*'fnd base rates'!L$107)
+($E91*'fnd base rates'!L$108)
+($F91*'fnd base rates'!L$109)
+($G91*'fnd base rates'!L$110)
+($H91*'fnd base rates'!L$111)
+($I91*'fnd base rates'!L$112)
+($J91*'fnd base rates'!L$113)
+($K91*'fnd base rates'!L$114)
+($M91*'fnd base rates'!L$116)
+($N91*'fnd base rates'!L$117)
+($O91*'fnd base rates'!L$118)
+($P91*VLOOKUP($S91+12,rate_basefnd,12)))</f>
        <v>2703.046812</v>
      </c>
      <c r="AE91" s="1">
        <f>(($D91*'fnd base rates'!M$107)
+($E91*'fnd base rates'!M$108)
+($F91*'fnd base rates'!M$109)
+($G91*'fnd base rates'!M$110)
+($H91*'fnd base rates'!M$111)
+($I91*'fnd base rates'!M$112)
+($J91*'fnd base rates'!M$113)
+($K91*'fnd base rates'!M$114)
+($M91*'fnd base rates'!M$116)
+($N91*'fnd base rates'!M$117)
+($O91*'fnd base rates'!M$118)
+($P91*VLOOKUP($S91+12,rate_basefnd,13)))</f>
        <v>0</v>
      </c>
      <c r="AF91" s="4">
        <f t="shared" si="83"/>
        <v>18764.621707696002</v>
      </c>
      <c r="AH91" s="4">
        <f t="shared" si="84"/>
        <v>418100185</v>
      </c>
      <c r="AI91" s="4" t="str">
        <f t="shared" si="85"/>
        <v>418</v>
      </c>
      <c r="AJ91" s="2" t="str">
        <f t="shared" si="86"/>
        <v>100</v>
      </c>
      <c r="AK91" s="2" t="str">
        <f t="shared" si="87"/>
        <v>185</v>
      </c>
      <c r="AL91" s="4">
        <f t="shared" si="88"/>
        <v>1</v>
      </c>
      <c r="AM91" s="4">
        <f t="shared" si="80"/>
        <v>2</v>
      </c>
      <c r="AN91" s="4">
        <f t="shared" si="89"/>
        <v>18764.621707696002</v>
      </c>
      <c r="AO91" s="4">
        <f t="shared" si="90"/>
        <v>9382</v>
      </c>
      <c r="AP91" s="4">
        <f t="shared" si="91"/>
        <v>0</v>
      </c>
      <c r="AQ91" s="4">
        <v>9382</v>
      </c>
      <c r="AW91" s="4">
        <v>9364</v>
      </c>
      <c r="AX91" s="5">
        <f t="shared" si="92"/>
        <v>18</v>
      </c>
      <c r="AY91" s="4">
        <v>9382</v>
      </c>
      <c r="AZ91" s="5"/>
      <c r="BB91" s="5">
        <f t="shared" ref="BB91" si="109">BC91-BA91</f>
        <v>0</v>
      </c>
    </row>
    <row r="92" spans="1:54" s="4" customFormat="1">
      <c r="A92" s="278">
        <v>418</v>
      </c>
      <c r="B92" s="2">
        <v>418100198</v>
      </c>
      <c r="C92" s="10" t="s">
        <v>1087</v>
      </c>
      <c r="D92" s="15">
        <f>'fnd enro'!D92</f>
        <v>0</v>
      </c>
      <c r="E92" s="15">
        <f>'fnd enro'!E92</f>
        <v>0</v>
      </c>
      <c r="F92" s="15">
        <f>'fnd enro'!F92</f>
        <v>0</v>
      </c>
      <c r="G92" s="15">
        <f>'fnd enro'!G92</f>
        <v>0</v>
      </c>
      <c r="H92" s="15">
        <f>'fnd enro'!H92</f>
        <v>13</v>
      </c>
      <c r="I92" s="15">
        <f>'fnd enro'!I92</f>
        <v>0</v>
      </c>
      <c r="J92" s="15">
        <f>'fnd enro'!J92</f>
        <v>0</v>
      </c>
      <c r="K92" s="16">
        <f>'fnd enro'!K92</f>
        <v>0.49790000000000001</v>
      </c>
      <c r="L92" s="15">
        <f>'fnd enro'!L92</f>
        <v>0</v>
      </c>
      <c r="M92" s="15">
        <f>'fnd enro'!M92</f>
        <v>0</v>
      </c>
      <c r="N92" s="15">
        <f>'fnd enro'!N92</f>
        <v>0</v>
      </c>
      <c r="O92" s="15">
        <f>'fnd enro'!O92</f>
        <v>0</v>
      </c>
      <c r="P92" s="15">
        <f>'fnd enro'!P92</f>
        <v>1</v>
      </c>
      <c r="Q92" s="15">
        <f>'fnd enro'!R92</f>
        <v>13</v>
      </c>
      <c r="R92" s="16">
        <f t="shared" si="82"/>
        <v>1.022</v>
      </c>
      <c r="S92" s="15">
        <f>VALUE('fnd enro'!Q92)</f>
        <v>3</v>
      </c>
      <c r="T92" s="2"/>
      <c r="U92" s="1">
        <f>(($D92*'fnd base rates'!C$107)
+($E92*'fnd base rates'!C$108)
+($F92*'fnd base rates'!C$109)
+($G92*'fnd base rates'!C$110)
+($H92*'fnd base rates'!C$111)
+($I92*'fnd base rates'!C$112)
+($J92*'fnd base rates'!C$113)
+($K92*'fnd base rates'!C$114)
+($M92*'fnd base rates'!C$116)
+($N92*'fnd base rates'!C$117)
+($O92*'fnd base rates'!C$118)
+($P92*VLOOKUP($S92+12,rate_basefnd,3)))
*$R92</f>
        <v>6864.7329247979997</v>
      </c>
      <c r="V92" s="1">
        <f>(($D92*'fnd base rates'!D$107)
+($E92*'fnd base rates'!D$108)
+($F92*'fnd base rates'!D$109)
+($G92*'fnd base rates'!D$110)
+($H92*'fnd base rates'!D$111)
+($I92*'fnd base rates'!D$112)
+($J92*'fnd base rates'!D$113)
+($K92*'fnd base rates'!D$114)
+($M92*'fnd base rates'!D$116)
+($N92*'fnd base rates'!D$117)
+($O92*'fnd base rates'!D$118)
+($P92*VLOOKUP($S92+12,rate_basefnd,4)))
*$R92</f>
        <v>9989.406140000001</v>
      </c>
      <c r="W92" s="1">
        <f>(($D92*'fnd base rates'!E$107)
+($E92*'fnd base rates'!E$108)
+($F92*'fnd base rates'!E$109)
+($G92*'fnd base rates'!E$110)
+($H92*'fnd base rates'!E$111)
+($I92*'fnd base rates'!E$112)
+($J92*'fnd base rates'!E$113)
+($K92*'fnd base rates'!E$114)
+($M92*'fnd base rates'!E$116)
+($N92*'fnd base rates'!E$117)
+($O92*'fnd base rates'!E$118)
+($P92*VLOOKUP($S92+12,rate_basefnd,5)))
*$R92</f>
        <v>46507.34495107401</v>
      </c>
      <c r="X92" s="1">
        <f>(($D92*'fnd base rates'!F$107)
+($E92*'fnd base rates'!F$108)
+($F92*'fnd base rates'!F$109)
+($G92*'fnd base rates'!F$110)
+($H92*'fnd base rates'!F$111)
+($I92*'fnd base rates'!F$112)
+($J92*'fnd base rates'!F$113)
+($K92*'fnd base rates'!F$114)
+($M92*'fnd base rates'!F$116)
+($N92*'fnd base rates'!F$117)
+($O92*'fnd base rates'!F$118)
+($P92*VLOOKUP($S92+12,rate_basefnd,6)))
*$R92</f>
        <v>12620.748483251999</v>
      </c>
      <c r="Y92" s="1">
        <f>(($D92*'fnd base rates'!G$107)
+($E92*'fnd base rates'!G$108)
+($F92*'fnd base rates'!G$109)
+($G92*'fnd base rates'!G$110)
+($H92*'fnd base rates'!G$111)
+($I92*'fnd base rates'!G$112)
+($J92*'fnd base rates'!G$113)
+($K92*'fnd base rates'!G$114)
+($M92*'fnd base rates'!G$116)
+($N92*'fnd base rates'!G$117)
+($O92*'fnd base rates'!G$118)
+($P92*VLOOKUP($S92+12,rate_basefnd,7)))
*$R92</f>
        <v>2264.1692627540001</v>
      </c>
      <c r="Z92" s="1">
        <f>(($D92*'fnd base rates'!H$107)
+($E92*'fnd base rates'!H$108)
+($F92*'fnd base rates'!H$109)
+($G92*'fnd base rates'!H$110)
+($H92*'fnd base rates'!H$111)
+($I92*'fnd base rates'!H$112)
+($J92*'fnd base rates'!H$113)
+($K92*'fnd base rates'!H$114)
+($M92*'fnd base rates'!H$116)
+($N92*'fnd base rates'!H$117)
+($O92*'fnd base rates'!H$118)
+($P92*VLOOKUP($S92+12,rate_basefnd,8)))</f>
        <v>6528.7437300000001</v>
      </c>
      <c r="AA92" s="1">
        <f>(($D92*'fnd base rates'!I$107)
+($E92*'fnd base rates'!I$108)
+($F92*'fnd base rates'!I$109)
+($G92*'fnd base rates'!I$110)
+($H92*'fnd base rates'!I$111)
+($I92*'fnd base rates'!I$112)
+($J92*'fnd base rates'!I$113)
+($K92*'fnd base rates'!I$114)
+($M92*'fnd base rates'!I$116)
+($N92*'fnd base rates'!I$117)
+($O92*'fnd base rates'!I$118)
+($P92*VLOOKUP($S92+12,rate_basefnd,9)))
*$R92</f>
        <v>4569.3926600000004</v>
      </c>
      <c r="AB92" s="1">
        <f>(($D92*'fnd base rates'!J$107)
+($E92*'fnd base rates'!J$108)
+($F92*'fnd base rates'!J$109)
+($G92*'fnd base rates'!J$110)
+($H92*'fnd base rates'!J$111)
+($I92*'fnd base rates'!J$112)
+($J92*'fnd base rates'!J$113)
+($K92*'fnd base rates'!J$114)
+($M92*'fnd base rates'!J$116)
+($N92*'fnd base rates'!J$117)
+($O92*'fnd base rates'!J$118)
+($P92*VLOOKUP($S92+12,rate_basefnd,10)))
*$R92</f>
        <v>3702.2256599999996</v>
      </c>
      <c r="AC92" s="1">
        <f>(($D92*'fnd base rates'!K$107)
+($E92*'fnd base rates'!K$108)
+($F92*'fnd base rates'!K$109)
+($G92*'fnd base rates'!K$110)
+($H92*'fnd base rates'!K$111)
+($I92*'fnd base rates'!K$112)
+($J92*'fnd base rates'!K$113)
+($K92*'fnd base rates'!K$114)
+($M92*'fnd base rates'!K$116)
+($N92*'fnd base rates'!K$117)
+($O92*'fnd base rates'!K$118)
+($P92*VLOOKUP($S92+12,rate_basefnd,11)))
*$R92</f>
        <v>15017.351950146</v>
      </c>
      <c r="AD92" s="1">
        <f>(($D92*'fnd base rates'!L$107)
+($E92*'fnd base rates'!L$108)
+($F92*'fnd base rates'!L$109)
+($G92*'fnd base rates'!L$110)
+($H92*'fnd base rates'!L$111)
+($I92*'fnd base rates'!L$112)
+($J92*'fnd base rates'!L$113)
+($K92*'fnd base rates'!L$114)
+($M92*'fnd base rates'!L$116)
+($N92*'fnd base rates'!L$117)
+($O92*'fnd base rates'!L$118)
+($P92*VLOOKUP($S92+12,rate_basefnd,12)))</f>
        <v>17975.114278000005</v>
      </c>
      <c r="AE92" s="1">
        <f>(($D92*'fnd base rates'!M$107)
+($E92*'fnd base rates'!M$108)
+($F92*'fnd base rates'!M$109)
+($G92*'fnd base rates'!M$110)
+($H92*'fnd base rates'!M$111)
+($I92*'fnd base rates'!M$112)
+($J92*'fnd base rates'!M$113)
+($K92*'fnd base rates'!M$114)
+($M92*'fnd base rates'!M$116)
+($N92*'fnd base rates'!M$117)
+($O92*'fnd base rates'!M$118)
+($P92*VLOOKUP($S92+12,rate_basefnd,13)))</f>
        <v>0</v>
      </c>
      <c r="AF92" s="4">
        <f t="shared" si="83"/>
        <v>126039.23004002402</v>
      </c>
      <c r="AH92" s="4">
        <f t="shared" si="84"/>
        <v>418100198</v>
      </c>
      <c r="AI92" s="4" t="str">
        <f t="shared" si="85"/>
        <v>418</v>
      </c>
      <c r="AJ92" s="2" t="str">
        <f t="shared" si="86"/>
        <v>100</v>
      </c>
      <c r="AK92" s="2" t="str">
        <f t="shared" si="87"/>
        <v>198</v>
      </c>
      <c r="AL92" s="4">
        <f t="shared" si="88"/>
        <v>1</v>
      </c>
      <c r="AM92" s="4">
        <f t="shared" si="80"/>
        <v>13</v>
      </c>
      <c r="AN92" s="4">
        <f t="shared" si="89"/>
        <v>126039.23004002402</v>
      </c>
      <c r="AO92" s="4">
        <f t="shared" si="90"/>
        <v>9695</v>
      </c>
      <c r="AP92" s="4">
        <f t="shared" si="91"/>
        <v>0</v>
      </c>
      <c r="AQ92" s="4">
        <v>9695</v>
      </c>
      <c r="AW92" s="4">
        <v>9677</v>
      </c>
      <c r="AX92" s="5">
        <f t="shared" si="92"/>
        <v>18</v>
      </c>
      <c r="AY92" s="4">
        <v>9695</v>
      </c>
      <c r="AZ92" s="5"/>
      <c r="BB92" s="5">
        <f t="shared" ref="BB92" si="110">BC92-BA92</f>
        <v>0</v>
      </c>
    </row>
    <row r="93" spans="1:54" s="4" customFormat="1">
      <c r="A93" s="278">
        <v>418</v>
      </c>
      <c r="B93" s="2">
        <v>418100288</v>
      </c>
      <c r="C93" s="10" t="s">
        <v>1087</v>
      </c>
      <c r="D93" s="15">
        <f>'fnd enro'!D93</f>
        <v>0</v>
      </c>
      <c r="E93" s="15">
        <f>'fnd enro'!E93</f>
        <v>0</v>
      </c>
      <c r="F93" s="15">
        <f>'fnd enro'!F93</f>
        <v>0</v>
      </c>
      <c r="G93" s="15">
        <f>'fnd enro'!G93</f>
        <v>0</v>
      </c>
      <c r="H93" s="15">
        <f>'fnd enro'!H93</f>
        <v>4</v>
      </c>
      <c r="I93" s="15">
        <f>'fnd enro'!I93</f>
        <v>0</v>
      </c>
      <c r="J93" s="15">
        <f>'fnd enro'!J93</f>
        <v>0</v>
      </c>
      <c r="K93" s="16">
        <f>'fnd enro'!K93</f>
        <v>0.1532</v>
      </c>
      <c r="L93" s="15">
        <f>'fnd enro'!L93</f>
        <v>0</v>
      </c>
      <c r="M93" s="15">
        <f>'fnd enro'!M93</f>
        <v>0</v>
      </c>
      <c r="N93" s="15">
        <f>'fnd enro'!N93</f>
        <v>0</v>
      </c>
      <c r="O93" s="15">
        <f>'fnd enro'!O93</f>
        <v>0</v>
      </c>
      <c r="P93" s="15">
        <f>'fnd enro'!P93</f>
        <v>3</v>
      </c>
      <c r="Q93" s="15">
        <f>'fnd enro'!R93</f>
        <v>4</v>
      </c>
      <c r="R93" s="16">
        <f t="shared" si="82"/>
        <v>1.022</v>
      </c>
      <c r="S93" s="15">
        <f>VALUE('fnd enro'!Q93)</f>
        <v>2</v>
      </c>
      <c r="T93" s="2"/>
      <c r="U93" s="1">
        <f>(($D93*'fnd base rates'!C$107)
+($E93*'fnd base rates'!C$108)
+($F93*'fnd base rates'!C$109)
+($G93*'fnd base rates'!C$110)
+($H93*'fnd base rates'!C$111)
+($I93*'fnd base rates'!C$112)
+($J93*'fnd base rates'!C$113)
+($K93*'fnd base rates'!C$114)
+($M93*'fnd base rates'!C$116)
+($N93*'fnd base rates'!C$117)
+($O93*'fnd base rates'!C$118)
+($P93*VLOOKUP($S93+12,rate_basefnd,3)))
*$R93</f>
        <v>2258.2410137840002</v>
      </c>
      <c r="V93" s="1">
        <f>(($D93*'fnd base rates'!D$107)
+($E93*'fnd base rates'!D$108)
+($F93*'fnd base rates'!D$109)
+($G93*'fnd base rates'!D$110)
+($H93*'fnd base rates'!D$111)
+($I93*'fnd base rates'!D$112)
+($J93*'fnd base rates'!D$113)
+($K93*'fnd base rates'!D$114)
+($M93*'fnd base rates'!D$116)
+($N93*'fnd base rates'!D$117)
+($O93*'fnd base rates'!D$118)
+($P93*VLOOKUP($S93+12,rate_basefnd,4)))
*$R93</f>
        <v>3765.3954800000001</v>
      </c>
      <c r="W93" s="1">
        <f>(($D93*'fnd base rates'!E$107)
+($E93*'fnd base rates'!E$108)
+($F93*'fnd base rates'!E$109)
+($G93*'fnd base rates'!E$110)
+($H93*'fnd base rates'!E$111)
+($I93*'fnd base rates'!E$112)
+($J93*'fnd base rates'!E$113)
+($K93*'fnd base rates'!E$114)
+($M93*'fnd base rates'!E$116)
+($N93*'fnd base rates'!E$117)
+($O93*'fnd base rates'!E$118)
+($P93*VLOOKUP($S93+12,rate_basefnd,5)))
*$R93</f>
        <v>21062.480818791999</v>
      </c>
      <c r="X93" s="1">
        <f>(($D93*'fnd base rates'!F$107)
+($E93*'fnd base rates'!F$108)
+($F93*'fnd base rates'!F$109)
+($G93*'fnd base rates'!F$110)
+($H93*'fnd base rates'!F$111)
+($I93*'fnd base rates'!F$112)
+($J93*'fnd base rates'!F$113)
+($K93*'fnd base rates'!F$114)
+($M93*'fnd base rates'!F$116)
+($N93*'fnd base rates'!F$117)
+($O93*'fnd base rates'!F$118)
+($P93*VLOOKUP($S93+12,rate_basefnd,6)))
*$R93</f>
        <v>3883.3072256160003</v>
      </c>
      <c r="Y93" s="1">
        <f>(($D93*'fnd base rates'!G$107)
+($E93*'fnd base rates'!G$108)
+($F93*'fnd base rates'!G$109)
+($G93*'fnd base rates'!G$110)
+($H93*'fnd base rates'!G$111)
+($I93*'fnd base rates'!G$112)
+($J93*'fnd base rates'!G$113)
+($K93*'fnd base rates'!G$114)
+($M93*'fnd base rates'!G$116)
+($N93*'fnd base rates'!G$117)
+($O93*'fnd base rates'!G$118)
+($P93*VLOOKUP($S93+12,rate_basefnd,7)))
*$R93</f>
        <v>1024.2734962319998</v>
      </c>
      <c r="Z93" s="1">
        <f>(($D93*'fnd base rates'!H$107)
+($E93*'fnd base rates'!H$108)
+($F93*'fnd base rates'!H$109)
+($G93*'fnd base rates'!H$110)
+($H93*'fnd base rates'!H$111)
+($I93*'fnd base rates'!H$112)
+($J93*'fnd base rates'!H$113)
+($K93*'fnd base rates'!H$114)
+($M93*'fnd base rates'!H$116)
+($N93*'fnd base rates'!H$117)
+($O93*'fnd base rates'!H$118)
+($P93*VLOOKUP($S93+12,rate_basefnd,8)))</f>
        <v>2057.9788399999998</v>
      </c>
      <c r="AA93" s="1">
        <f>(($D93*'fnd base rates'!I$107)
+($E93*'fnd base rates'!I$108)
+($F93*'fnd base rates'!I$109)
+($G93*'fnd base rates'!I$110)
+($H93*'fnd base rates'!I$111)
+($I93*'fnd base rates'!I$112)
+($J93*'fnd base rates'!I$113)
+($K93*'fnd base rates'!I$114)
+($M93*'fnd base rates'!I$116)
+($N93*'fnd base rates'!I$117)
+($O93*'fnd base rates'!I$118)
+($P93*VLOOKUP($S93+12,rate_basefnd,9)))
*$R93</f>
        <v>1679.37084</v>
      </c>
      <c r="AB93" s="1">
        <f>(($D93*'fnd base rates'!J$107)
+($E93*'fnd base rates'!J$108)
+($F93*'fnd base rates'!J$109)
+($G93*'fnd base rates'!J$110)
+($H93*'fnd base rates'!J$111)
+($I93*'fnd base rates'!J$112)
+($J93*'fnd base rates'!J$113)
+($K93*'fnd base rates'!J$114)
+($M93*'fnd base rates'!J$116)
+($N93*'fnd base rates'!J$117)
+($O93*'fnd base rates'!J$118)
+($P93*VLOOKUP($S93+12,rate_basefnd,10)))
*$R93</f>
        <v>2559.97714</v>
      </c>
      <c r="AC93" s="1">
        <f>(($D93*'fnd base rates'!K$107)
+($E93*'fnd base rates'!K$108)
+($F93*'fnd base rates'!K$109)
+($G93*'fnd base rates'!K$110)
+($H93*'fnd base rates'!K$111)
+($I93*'fnd base rates'!K$112)
+($J93*'fnd base rates'!K$113)
+($K93*'fnd base rates'!K$114)
+($M93*'fnd base rates'!K$116)
+($N93*'fnd base rates'!K$117)
+($O93*'fnd base rates'!K$118)
+($P93*VLOOKUP($S93+12,rate_basefnd,11)))
*$R93</f>
        <v>4620.7236769679994</v>
      </c>
      <c r="AD93" s="1">
        <f>(($D93*'fnd base rates'!L$107)
+($E93*'fnd base rates'!L$108)
+($F93*'fnd base rates'!L$109)
+($G93*'fnd base rates'!L$110)
+($H93*'fnd base rates'!L$111)
+($I93*'fnd base rates'!L$112)
+($J93*'fnd base rates'!L$113)
+($K93*'fnd base rates'!L$114)
+($M93*'fnd base rates'!L$116)
+($N93*'fnd base rates'!L$117)
+($O93*'fnd base rates'!L$118)
+($P93*VLOOKUP($S93+12,rate_basefnd,12)))</f>
        <v>6599.5536240000001</v>
      </c>
      <c r="AE93" s="1">
        <f>(($D93*'fnd base rates'!M$107)
+($E93*'fnd base rates'!M$108)
+($F93*'fnd base rates'!M$109)
+($G93*'fnd base rates'!M$110)
+($H93*'fnd base rates'!M$111)
+($I93*'fnd base rates'!M$112)
+($J93*'fnd base rates'!M$113)
+($K93*'fnd base rates'!M$114)
+($M93*'fnd base rates'!M$116)
+($N93*'fnd base rates'!M$117)
+($O93*'fnd base rates'!M$118)
+($P93*VLOOKUP($S93+12,rate_basefnd,13)))</f>
        <v>0</v>
      </c>
      <c r="AF93" s="4">
        <f t="shared" si="83"/>
        <v>49511.302155392004</v>
      </c>
      <c r="AH93" s="4">
        <f t="shared" si="84"/>
        <v>418100288</v>
      </c>
      <c r="AI93" s="4" t="str">
        <f t="shared" si="85"/>
        <v>418</v>
      </c>
      <c r="AJ93" s="2" t="str">
        <f t="shared" si="86"/>
        <v>100</v>
      </c>
      <c r="AK93" s="2" t="str">
        <f t="shared" si="87"/>
        <v>288</v>
      </c>
      <c r="AL93" s="4">
        <f t="shared" si="88"/>
        <v>1</v>
      </c>
      <c r="AM93" s="4">
        <f t="shared" si="80"/>
        <v>4</v>
      </c>
      <c r="AN93" s="4">
        <f t="shared" si="89"/>
        <v>49511.302155392004</v>
      </c>
      <c r="AO93" s="4">
        <f t="shared" si="90"/>
        <v>12378</v>
      </c>
      <c r="AP93" s="4">
        <f t="shared" si="91"/>
        <v>0</v>
      </c>
      <c r="AQ93" s="4">
        <v>12378</v>
      </c>
      <c r="AW93" s="4">
        <v>12361</v>
      </c>
      <c r="AX93" s="5">
        <f t="shared" si="92"/>
        <v>17</v>
      </c>
      <c r="AY93" s="4">
        <v>12378</v>
      </c>
      <c r="AZ93" s="5"/>
      <c r="BB93" s="5">
        <f t="shared" ref="BB93" si="111">BC93-BA93</f>
        <v>0</v>
      </c>
    </row>
    <row r="94" spans="1:54" s="4" customFormat="1">
      <c r="A94" s="278">
        <v>418</v>
      </c>
      <c r="B94" s="2">
        <v>418100317</v>
      </c>
      <c r="C94" s="10" t="s">
        <v>1087</v>
      </c>
      <c r="D94" s="15">
        <f>'fnd enro'!D94</f>
        <v>0</v>
      </c>
      <c r="E94" s="15">
        <f>'fnd enro'!E94</f>
        <v>0</v>
      </c>
      <c r="F94" s="15">
        <f>'fnd enro'!F94</f>
        <v>0</v>
      </c>
      <c r="G94" s="15">
        <f>'fnd enro'!G94</f>
        <v>0</v>
      </c>
      <c r="H94" s="15">
        <f>'fnd enro'!H94</f>
        <v>1</v>
      </c>
      <c r="I94" s="15">
        <f>'fnd enro'!I94</f>
        <v>0</v>
      </c>
      <c r="J94" s="15">
        <f>'fnd enro'!J94</f>
        <v>0</v>
      </c>
      <c r="K94" s="16">
        <f>'fnd enro'!K94</f>
        <v>3.8300000000000001E-2</v>
      </c>
      <c r="L94" s="15">
        <f>'fnd enro'!L94</f>
        <v>0</v>
      </c>
      <c r="M94" s="15">
        <f>'fnd enro'!M94</f>
        <v>0</v>
      </c>
      <c r="N94" s="15">
        <f>'fnd enro'!N94</f>
        <v>0</v>
      </c>
      <c r="O94" s="15">
        <f>'fnd enro'!O94</f>
        <v>0</v>
      </c>
      <c r="P94" s="15">
        <f>'fnd enro'!P94</f>
        <v>1</v>
      </c>
      <c r="Q94" s="15">
        <f>'fnd enro'!R94</f>
        <v>1</v>
      </c>
      <c r="R94" s="16">
        <f t="shared" si="82"/>
        <v>1.022</v>
      </c>
      <c r="S94" s="15">
        <f>VALUE('fnd enro'!Q94)</f>
        <v>2</v>
      </c>
      <c r="T94" s="2"/>
      <c r="U94" s="1">
        <f>(($D94*'fnd base rates'!C$107)
+($E94*'fnd base rates'!C$108)
+($F94*'fnd base rates'!C$109)
+($G94*'fnd base rates'!C$110)
+($H94*'fnd base rates'!C$111)
+($I94*'fnd base rates'!C$112)
+($J94*'fnd base rates'!C$113)
+($K94*'fnd base rates'!C$114)
+($M94*'fnd base rates'!C$116)
+($N94*'fnd base rates'!C$117)
+($O94*'fnd base rates'!C$118)
+($P94*VLOOKUP($S94+12,rate_basefnd,3)))
*$R94</f>
        <v>578.14774344599994</v>
      </c>
      <c r="V94" s="1">
        <f>(($D94*'fnd base rates'!D$107)
+($E94*'fnd base rates'!D$108)
+($F94*'fnd base rates'!D$109)
+($G94*'fnd base rates'!D$110)
+($H94*'fnd base rates'!D$111)
+($I94*'fnd base rates'!D$112)
+($J94*'fnd base rates'!D$113)
+($K94*'fnd base rates'!D$114)
+($M94*'fnd base rates'!D$116)
+($N94*'fnd base rates'!D$117)
+($O94*'fnd base rates'!D$118)
+($P94*VLOOKUP($S94+12,rate_basefnd,4)))
*$R94</f>
        <v>1005.7195399999999</v>
      </c>
      <c r="W94" s="1">
        <f>(($D94*'fnd base rates'!E$107)
+($E94*'fnd base rates'!E$108)
+($F94*'fnd base rates'!E$109)
+($G94*'fnd base rates'!E$110)
+($H94*'fnd base rates'!E$111)
+($I94*'fnd base rates'!E$112)
+($J94*'fnd base rates'!E$113)
+($K94*'fnd base rates'!E$114)
+($M94*'fnd base rates'!E$116)
+($N94*'fnd base rates'!E$117)
+($O94*'fnd base rates'!E$118)
+($P94*VLOOKUP($S94+12,rate_basefnd,5)))
*$R94</f>
        <v>5893.9917946980004</v>
      </c>
      <c r="X94" s="1">
        <f>(($D94*'fnd base rates'!F$107)
+($E94*'fnd base rates'!F$108)
+($F94*'fnd base rates'!F$109)
+($G94*'fnd base rates'!F$110)
+($H94*'fnd base rates'!F$111)
+($I94*'fnd base rates'!F$112)
+($J94*'fnd base rates'!F$113)
+($K94*'fnd base rates'!F$114)
+($M94*'fnd base rates'!F$116)
+($N94*'fnd base rates'!F$117)
+($O94*'fnd base rates'!F$118)
+($P94*VLOOKUP($S94+12,rate_basefnd,6)))
*$R94</f>
        <v>970.82680640400008</v>
      </c>
      <c r="Y94" s="1">
        <f>(($D94*'fnd base rates'!G$107)
+($E94*'fnd base rates'!G$108)
+($F94*'fnd base rates'!G$109)
+($G94*'fnd base rates'!G$110)
+($H94*'fnd base rates'!G$111)
+($I94*'fnd base rates'!G$112)
+($J94*'fnd base rates'!G$113)
+($K94*'fnd base rates'!G$114)
+($M94*'fnd base rates'!G$116)
+($N94*'fnd base rates'!G$117)
+($O94*'fnd base rates'!G$118)
+($P94*VLOOKUP($S94+12,rate_basefnd,7)))
*$R94</f>
        <v>286.55463405799998</v>
      </c>
      <c r="Z94" s="1">
        <f>(($D94*'fnd base rates'!H$107)
+($E94*'fnd base rates'!H$108)
+($F94*'fnd base rates'!H$109)
+($G94*'fnd base rates'!H$110)
+($H94*'fnd base rates'!H$111)
+($I94*'fnd base rates'!H$112)
+($J94*'fnd base rates'!H$113)
+($K94*'fnd base rates'!H$114)
+($M94*'fnd base rates'!H$116)
+($N94*'fnd base rates'!H$117)
+($O94*'fnd base rates'!H$118)
+($P94*VLOOKUP($S94+12,rate_basefnd,8)))</f>
        <v>519.06720999999993</v>
      </c>
      <c r="AA94" s="1">
        <f>(($D94*'fnd base rates'!I$107)
+($E94*'fnd base rates'!I$108)
+($F94*'fnd base rates'!I$109)
+($G94*'fnd base rates'!I$110)
+($H94*'fnd base rates'!I$111)
+($I94*'fnd base rates'!I$112)
+($J94*'fnd base rates'!I$113)
+($K94*'fnd base rates'!I$114)
+($M94*'fnd base rates'!I$116)
+($N94*'fnd base rates'!I$117)
+($O94*'fnd base rates'!I$118)
+($P94*VLOOKUP($S94+12,rate_basefnd,9)))
*$R94</f>
        <v>445.28539999999998</v>
      </c>
      <c r="AB94" s="1">
        <f>(($D94*'fnd base rates'!J$107)
+($E94*'fnd base rates'!J$108)
+($F94*'fnd base rates'!J$109)
+($G94*'fnd base rates'!J$110)
+($H94*'fnd base rates'!J$111)
+($I94*'fnd base rates'!J$112)
+($J94*'fnd base rates'!J$113)
+($K94*'fnd base rates'!J$114)
+($M94*'fnd base rates'!J$116)
+($N94*'fnd base rates'!J$117)
+($O94*'fnd base rates'!J$118)
+($P94*VLOOKUP($S94+12,rate_basefnd,10)))
*$R94</f>
        <v>772.21298000000002</v>
      </c>
      <c r="AC94" s="1">
        <f>(($D94*'fnd base rates'!K$107)
+($E94*'fnd base rates'!K$108)
+($F94*'fnd base rates'!K$109)
+($G94*'fnd base rates'!K$110)
+($H94*'fnd base rates'!K$111)
+($I94*'fnd base rates'!K$112)
+($J94*'fnd base rates'!K$113)
+($K94*'fnd base rates'!K$114)
+($M94*'fnd base rates'!K$116)
+($N94*'fnd base rates'!K$117)
+($O94*'fnd base rates'!K$118)
+($P94*VLOOKUP($S94+12,rate_basefnd,11)))
*$R94</f>
        <v>1155.1809192419998</v>
      </c>
      <c r="AD94" s="1">
        <f>(($D94*'fnd base rates'!L$107)
+($E94*'fnd base rates'!L$108)
+($F94*'fnd base rates'!L$109)
+($G94*'fnd base rates'!L$110)
+($H94*'fnd base rates'!L$111)
+($I94*'fnd base rates'!L$112)
+($J94*'fnd base rates'!L$113)
+($K94*'fnd base rates'!L$114)
+($M94*'fnd base rates'!L$116)
+($N94*'fnd base rates'!L$117)
+($O94*'fnd base rates'!L$118)
+($P94*VLOOKUP($S94+12,rate_basefnd,12)))</f>
        <v>1749.343406</v>
      </c>
      <c r="AE94" s="1">
        <f>(($D94*'fnd base rates'!M$107)
+($E94*'fnd base rates'!M$108)
+($F94*'fnd base rates'!M$109)
+($G94*'fnd base rates'!M$110)
+($H94*'fnd base rates'!M$111)
+($I94*'fnd base rates'!M$112)
+($J94*'fnd base rates'!M$113)
+($K94*'fnd base rates'!M$114)
+($M94*'fnd base rates'!M$116)
+($N94*'fnd base rates'!M$117)
+($O94*'fnd base rates'!M$118)
+($P94*VLOOKUP($S94+12,rate_basefnd,13)))</f>
        <v>0</v>
      </c>
      <c r="AF94" s="4">
        <f t="shared" si="83"/>
        <v>13376.330433848001</v>
      </c>
      <c r="AH94" s="4">
        <f t="shared" si="84"/>
        <v>418100317</v>
      </c>
      <c r="AI94" s="4" t="str">
        <f t="shared" si="85"/>
        <v>418</v>
      </c>
      <c r="AJ94" s="2" t="str">
        <f t="shared" si="86"/>
        <v>100</v>
      </c>
      <c r="AK94" s="2" t="str">
        <f t="shared" si="87"/>
        <v>317</v>
      </c>
      <c r="AL94" s="4">
        <f t="shared" si="88"/>
        <v>1</v>
      </c>
      <c r="AM94" s="4">
        <f t="shared" si="80"/>
        <v>1</v>
      </c>
      <c r="AN94" s="4">
        <f t="shared" si="89"/>
        <v>13376.330433848001</v>
      </c>
      <c r="AO94" s="4">
        <f t="shared" si="90"/>
        <v>13376</v>
      </c>
      <c r="AP94" s="4">
        <f t="shared" si="91"/>
        <v>0</v>
      </c>
      <c r="AQ94" s="4">
        <v>13376</v>
      </c>
      <c r="AW94" s="4">
        <v>13360</v>
      </c>
      <c r="AX94" s="5">
        <f t="shared" si="92"/>
        <v>16</v>
      </c>
      <c r="AY94" s="4">
        <v>13376</v>
      </c>
      <c r="AZ94" s="5"/>
      <c r="BB94" s="5">
        <f t="shared" ref="BB94" si="112">BC94-BA94</f>
        <v>0</v>
      </c>
    </row>
    <row r="95" spans="1:54" s="4" customFormat="1">
      <c r="A95" s="278">
        <v>419</v>
      </c>
      <c r="B95" s="2">
        <v>419035035</v>
      </c>
      <c r="C95" s="10" t="s">
        <v>1088</v>
      </c>
      <c r="D95" s="15">
        <f>'fnd enro'!D95</f>
        <v>0</v>
      </c>
      <c r="E95" s="15">
        <f>'fnd enro'!E95</f>
        <v>0</v>
      </c>
      <c r="F95" s="15">
        <f>'fnd enro'!F95</f>
        <v>0</v>
      </c>
      <c r="G95" s="15">
        <f>'fnd enro'!G95</f>
        <v>0</v>
      </c>
      <c r="H95" s="15">
        <f>'fnd enro'!H95</f>
        <v>174</v>
      </c>
      <c r="I95" s="15">
        <f>'fnd enro'!I95</f>
        <v>0</v>
      </c>
      <c r="J95" s="15">
        <f>'fnd enro'!J95</f>
        <v>0</v>
      </c>
      <c r="K95" s="16">
        <f>'fnd enro'!K95</f>
        <v>6.6642000000000001</v>
      </c>
      <c r="L95" s="15">
        <f>'fnd enro'!L95</f>
        <v>0</v>
      </c>
      <c r="M95" s="15">
        <f>'fnd enro'!M95</f>
        <v>0</v>
      </c>
      <c r="N95" s="15">
        <f>'fnd enro'!N95</f>
        <v>8</v>
      </c>
      <c r="O95" s="15">
        <f>'fnd enro'!O95</f>
        <v>0</v>
      </c>
      <c r="P95" s="15">
        <f>'fnd enro'!P95</f>
        <v>131</v>
      </c>
      <c r="Q95" s="15">
        <f>'fnd enro'!R95</f>
        <v>174</v>
      </c>
      <c r="R95" s="16">
        <f t="shared" si="82"/>
        <v>1.085</v>
      </c>
      <c r="S95" s="15">
        <f>VALUE('fnd enro'!Q95)</f>
        <v>11</v>
      </c>
      <c r="T95" s="2"/>
      <c r="U95" s="1">
        <f>(($D95*'fnd base rates'!C$107)
+($E95*'fnd base rates'!C$108)
+($F95*'fnd base rates'!C$109)
+($G95*'fnd base rates'!C$110)
+($H95*'fnd base rates'!C$111)
+($I95*'fnd base rates'!C$112)
+($J95*'fnd base rates'!C$113)
+($K95*'fnd base rates'!C$114)
+($M95*'fnd base rates'!C$116)
+($N95*'fnd base rates'!C$117)
+($O95*'fnd base rates'!C$118)
+($P95*VLOOKUP($S95+12,rate_basefnd,3)))
*$R95</f>
        <v>107892.19274547002</v>
      </c>
      <c r="V95" s="1">
        <f>(($D95*'fnd base rates'!D$107)
+($E95*'fnd base rates'!D$108)
+($F95*'fnd base rates'!D$109)
+($G95*'fnd base rates'!D$110)
+($H95*'fnd base rates'!D$111)
+($I95*'fnd base rates'!D$112)
+($J95*'fnd base rates'!D$113)
+($K95*'fnd base rates'!D$114)
+($M95*'fnd base rates'!D$116)
+($N95*'fnd base rates'!D$117)
+($O95*'fnd base rates'!D$118)
+($P95*VLOOKUP($S95+12,rate_basefnd,4)))
*$R95</f>
        <v>188375.41064999998</v>
      </c>
      <c r="W95" s="1">
        <f>(($D95*'fnd base rates'!E$107)
+($E95*'fnd base rates'!E$108)
+($F95*'fnd base rates'!E$109)
+($G95*'fnd base rates'!E$110)
+($H95*'fnd base rates'!E$111)
+($I95*'fnd base rates'!E$112)
+($J95*'fnd base rates'!E$113)
+($K95*'fnd base rates'!E$114)
+($M95*'fnd base rates'!E$116)
+($N95*'fnd base rates'!E$117)
+($O95*'fnd base rates'!E$118)
+($P95*VLOOKUP($S95+12,rate_basefnd,5)))
*$R95</f>
        <v>1109909.0231966099</v>
      </c>
      <c r="X95" s="1">
        <f>(($D95*'fnd base rates'!F$107)
+($E95*'fnd base rates'!F$108)
+($F95*'fnd base rates'!F$109)
+($G95*'fnd base rates'!F$110)
+($H95*'fnd base rates'!F$111)
+($I95*'fnd base rates'!F$112)
+($J95*'fnd base rates'!F$113)
+($K95*'fnd base rates'!F$114)
+($M95*'fnd base rates'!F$116)
+($N95*'fnd base rates'!F$117)
+($O95*'fnd base rates'!F$118)
+($P95*VLOOKUP($S95+12,rate_basefnd,6)))
*$R95</f>
        <v>180853.54883778002</v>
      </c>
      <c r="Y95" s="1">
        <f>(($D95*'fnd base rates'!G$107)
+($E95*'fnd base rates'!G$108)
+($F95*'fnd base rates'!G$109)
+($G95*'fnd base rates'!G$110)
+($H95*'fnd base rates'!G$111)
+($I95*'fnd base rates'!G$112)
+($J95*'fnd base rates'!G$113)
+($K95*'fnd base rates'!G$114)
+($M95*'fnd base rates'!G$116)
+($N95*'fnd base rates'!G$117)
+($O95*'fnd base rates'!G$118)
+($P95*VLOOKUP($S95+12,rate_basefnd,7)))
*$R95</f>
        <v>53876.801431809996</v>
      </c>
      <c r="Z95" s="1">
        <f>(($D95*'fnd base rates'!H$107)
+($E95*'fnd base rates'!H$108)
+($F95*'fnd base rates'!H$109)
+($G95*'fnd base rates'!H$110)
+($H95*'fnd base rates'!H$111)
+($I95*'fnd base rates'!H$112)
+($J95*'fnd base rates'!H$113)
+($K95*'fnd base rates'!H$114)
+($M95*'fnd base rates'!H$116)
+($N95*'fnd base rates'!H$117)
+($O95*'fnd base rates'!H$118)
+($P95*VLOOKUP($S95+12,rate_basefnd,8)))</f>
        <v>91387.594540000006</v>
      </c>
      <c r="AA95" s="1">
        <f>(($D95*'fnd base rates'!I$107)
+($E95*'fnd base rates'!I$108)
+($F95*'fnd base rates'!I$109)
+($G95*'fnd base rates'!I$110)
+($H95*'fnd base rates'!I$111)
+($I95*'fnd base rates'!I$112)
+($J95*'fnd base rates'!I$113)
+($K95*'fnd base rates'!I$114)
+($M95*'fnd base rates'!I$116)
+($N95*'fnd base rates'!I$117)
+($O95*'fnd base rates'!I$118)
+($P95*VLOOKUP($S95+12,rate_basefnd,9)))
*$R95</f>
        <v>83332.654650000011</v>
      </c>
      <c r="AB95" s="1">
        <f>(($D95*'fnd base rates'!J$107)
+($E95*'fnd base rates'!J$108)
+($F95*'fnd base rates'!J$109)
+($G95*'fnd base rates'!J$110)
+($H95*'fnd base rates'!J$111)
+($I95*'fnd base rates'!J$112)
+($J95*'fnd base rates'!J$113)
+($K95*'fnd base rates'!J$114)
+($M95*'fnd base rates'!J$116)
+($N95*'fnd base rates'!J$117)
+($O95*'fnd base rates'!J$118)
+($P95*VLOOKUP($S95+12,rate_basefnd,10)))
*$R95</f>
        <v>145077.08599999998</v>
      </c>
      <c r="AC95" s="1">
        <f>(($D95*'fnd base rates'!K$107)
+($E95*'fnd base rates'!K$108)
+($F95*'fnd base rates'!K$109)
+($G95*'fnd base rates'!K$110)
+($H95*'fnd base rates'!K$111)
+($I95*'fnd base rates'!K$112)
+($J95*'fnd base rates'!K$113)
+($K95*'fnd base rates'!K$114)
+($M95*'fnd base rates'!K$116)
+($N95*'fnd base rates'!K$117)
+($O95*'fnd base rates'!K$118)
+($P95*VLOOKUP($S95+12,rate_basefnd,11)))
*$R95</f>
        <v>215991.72893668999</v>
      </c>
      <c r="AD95" s="1">
        <f>(($D95*'fnd base rates'!L$107)
+($E95*'fnd base rates'!L$108)
+($F95*'fnd base rates'!L$109)
+($G95*'fnd base rates'!L$110)
+($H95*'fnd base rates'!L$111)
+($I95*'fnd base rates'!L$112)
+($J95*'fnd base rates'!L$113)
+($K95*'fnd base rates'!L$114)
+($M95*'fnd base rates'!L$116)
+($N95*'fnd base rates'!L$117)
+($O95*'fnd base rates'!L$118)
+($P95*VLOOKUP($S95+12,rate_basefnd,12)))</f>
        <v>308151.25264399999</v>
      </c>
      <c r="AE95" s="1">
        <f>(($D95*'fnd base rates'!M$107)
+($E95*'fnd base rates'!M$108)
+($F95*'fnd base rates'!M$109)
+($G95*'fnd base rates'!M$110)
+($H95*'fnd base rates'!M$111)
+($I95*'fnd base rates'!M$112)
+($J95*'fnd base rates'!M$113)
+($K95*'fnd base rates'!M$114)
+($M95*'fnd base rates'!M$116)
+($N95*'fnd base rates'!M$117)
+($O95*'fnd base rates'!M$118)
+($P95*VLOOKUP($S95+12,rate_basefnd,13)))</f>
        <v>0</v>
      </c>
      <c r="AF95" s="4">
        <f t="shared" si="83"/>
        <v>2484847.2936323597</v>
      </c>
      <c r="AH95" s="4">
        <f t="shared" si="84"/>
        <v>419035035</v>
      </c>
      <c r="AI95" s="4" t="str">
        <f t="shared" si="85"/>
        <v>419</v>
      </c>
      <c r="AJ95" s="2" t="str">
        <f t="shared" si="86"/>
        <v>035</v>
      </c>
      <c r="AK95" s="2" t="str">
        <f t="shared" si="87"/>
        <v>035</v>
      </c>
      <c r="AL95" s="4">
        <f t="shared" si="88"/>
        <v>1</v>
      </c>
      <c r="AM95" s="4">
        <f t="shared" si="80"/>
        <v>174</v>
      </c>
      <c r="AN95" s="4">
        <f t="shared" si="89"/>
        <v>2484847.2936323597</v>
      </c>
      <c r="AO95" s="4">
        <f t="shared" si="90"/>
        <v>14281</v>
      </c>
      <c r="AP95" s="4">
        <f t="shared" si="91"/>
        <v>0</v>
      </c>
      <c r="AQ95" s="4">
        <v>14281</v>
      </c>
      <c r="AW95" s="4">
        <v>14196</v>
      </c>
      <c r="AX95" s="5">
        <f t="shared" si="92"/>
        <v>85</v>
      </c>
      <c r="AY95" s="4">
        <v>14281</v>
      </c>
      <c r="AZ95" s="5"/>
      <c r="BB95" s="5">
        <f t="shared" ref="BB95" si="113">BC95-BA95</f>
        <v>0</v>
      </c>
    </row>
    <row r="96" spans="1:54" s="4" customFormat="1">
      <c r="A96" s="278">
        <v>419</v>
      </c>
      <c r="B96" s="2">
        <v>419035044</v>
      </c>
      <c r="C96" s="10" t="s">
        <v>1088</v>
      </c>
      <c r="D96" s="15">
        <f>'fnd enro'!D96</f>
        <v>0</v>
      </c>
      <c r="E96" s="15">
        <f>'fnd enro'!E96</f>
        <v>0</v>
      </c>
      <c r="F96" s="15">
        <f>'fnd enro'!F96</f>
        <v>0</v>
      </c>
      <c r="G96" s="15">
        <f>'fnd enro'!G96</f>
        <v>0</v>
      </c>
      <c r="H96" s="15">
        <f>'fnd enro'!H96</f>
        <v>4</v>
      </c>
      <c r="I96" s="15">
        <f>'fnd enro'!I96</f>
        <v>0</v>
      </c>
      <c r="J96" s="15">
        <f>'fnd enro'!J96</f>
        <v>0</v>
      </c>
      <c r="K96" s="16">
        <f>'fnd enro'!K96</f>
        <v>0.1532</v>
      </c>
      <c r="L96" s="15">
        <f>'fnd enro'!L96</f>
        <v>0</v>
      </c>
      <c r="M96" s="15">
        <f>'fnd enro'!M96</f>
        <v>0</v>
      </c>
      <c r="N96" s="15">
        <f>'fnd enro'!N96</f>
        <v>0</v>
      </c>
      <c r="O96" s="15">
        <f>'fnd enro'!O96</f>
        <v>0</v>
      </c>
      <c r="P96" s="15">
        <f>'fnd enro'!P96</f>
        <v>4</v>
      </c>
      <c r="Q96" s="15">
        <f>'fnd enro'!R96</f>
        <v>4</v>
      </c>
      <c r="R96" s="16">
        <f t="shared" si="82"/>
        <v>1.085</v>
      </c>
      <c r="S96" s="15">
        <f>VALUE('fnd enro'!Q96)</f>
        <v>12</v>
      </c>
      <c r="T96" s="2"/>
      <c r="U96" s="1">
        <f>(($D96*'fnd base rates'!C$107)
+($E96*'fnd base rates'!C$108)
+($F96*'fnd base rates'!C$109)
+($G96*'fnd base rates'!C$110)
+($H96*'fnd base rates'!C$111)
+($I96*'fnd base rates'!C$112)
+($J96*'fnd base rates'!C$113)
+($K96*'fnd base rates'!C$114)
+($M96*'fnd base rates'!C$116)
+($N96*'fnd base rates'!C$117)
+($O96*'fnd base rates'!C$118)
+($P96*VLOOKUP($S96+12,rate_basefnd,3)))
*$R96</f>
        <v>2546.7653516199998</v>
      </c>
      <c r="V96" s="1">
        <f>(($D96*'fnd base rates'!D$107)
+($E96*'fnd base rates'!D$108)
+($F96*'fnd base rates'!D$109)
+($G96*'fnd base rates'!D$110)
+($H96*'fnd base rates'!D$111)
+($I96*'fnd base rates'!D$112)
+($J96*'fnd base rates'!D$113)
+($K96*'fnd base rates'!D$114)
+($M96*'fnd base rates'!D$116)
+($N96*'fnd base rates'!D$117)
+($O96*'fnd base rates'!D$118)
+($P96*VLOOKUP($S96+12,rate_basefnd,4)))
*$R96</f>
        <v>4704.9939999999997</v>
      </c>
      <c r="W96" s="1">
        <f>(($D96*'fnd base rates'!E$107)
+($E96*'fnd base rates'!E$108)
+($F96*'fnd base rates'!E$109)
+($G96*'fnd base rates'!E$110)
+($H96*'fnd base rates'!E$111)
+($I96*'fnd base rates'!E$112)
+($J96*'fnd base rates'!E$113)
+($K96*'fnd base rates'!E$114)
+($M96*'fnd base rates'!E$116)
+($N96*'fnd base rates'!E$117)
+($O96*'fnd base rates'!E$118)
+($P96*VLOOKUP($S96+12,rate_basefnd,5)))
*$R96</f>
        <v>29267.33362406</v>
      </c>
      <c r="X96" s="1">
        <f>(($D96*'fnd base rates'!F$107)
+($E96*'fnd base rates'!F$108)
+($F96*'fnd base rates'!F$109)
+($G96*'fnd base rates'!F$110)
+($H96*'fnd base rates'!F$111)
+($I96*'fnd base rates'!F$112)
+($J96*'fnd base rates'!F$113)
+($K96*'fnd base rates'!F$114)
+($M96*'fnd base rates'!F$116)
+($N96*'fnd base rates'!F$117)
+($O96*'fnd base rates'!F$118)
+($P96*VLOOKUP($S96+12,rate_basefnd,6)))
*$R96</f>
        <v>4122.68917788</v>
      </c>
      <c r="Y96" s="1">
        <f>(($D96*'fnd base rates'!G$107)
+($E96*'fnd base rates'!G$108)
+($F96*'fnd base rates'!G$109)
+($G96*'fnd base rates'!G$110)
+($H96*'fnd base rates'!G$111)
+($I96*'fnd base rates'!G$112)
+($J96*'fnd base rates'!G$113)
+($K96*'fnd base rates'!G$114)
+($M96*'fnd base rates'!G$116)
+($N96*'fnd base rates'!G$117)
+($O96*'fnd base rates'!G$118)
+($P96*VLOOKUP($S96+12,rate_basefnd,7)))
*$R96</f>
        <v>1422.4616432599998</v>
      </c>
      <c r="Z96" s="1">
        <f>(($D96*'fnd base rates'!H$107)
+($E96*'fnd base rates'!H$108)
+($F96*'fnd base rates'!H$109)
+($G96*'fnd base rates'!H$110)
+($H96*'fnd base rates'!H$111)
+($I96*'fnd base rates'!H$112)
+($J96*'fnd base rates'!H$113)
+($K96*'fnd base rates'!H$114)
+($M96*'fnd base rates'!H$116)
+($N96*'fnd base rates'!H$117)
+($O96*'fnd base rates'!H$118)
+($P96*VLOOKUP($S96+12,rate_basefnd,8)))</f>
        <v>2105.3088399999997</v>
      </c>
      <c r="AA96" s="1">
        <f>(($D96*'fnd base rates'!I$107)
+($E96*'fnd base rates'!I$108)
+($F96*'fnd base rates'!I$109)
+($G96*'fnd base rates'!I$110)
+($H96*'fnd base rates'!I$111)
+($I96*'fnd base rates'!I$112)
+($J96*'fnd base rates'!I$113)
+($K96*'fnd base rates'!I$114)
+($M96*'fnd base rates'!I$116)
+($N96*'fnd base rates'!I$117)
+($O96*'fnd base rates'!I$118)
+($P96*VLOOKUP($S96+12,rate_basefnd,9)))
*$R96</f>
        <v>2062.585</v>
      </c>
      <c r="AB96" s="1">
        <f>(($D96*'fnd base rates'!J$107)
+($E96*'fnd base rates'!J$108)
+($F96*'fnd base rates'!J$109)
+($G96*'fnd base rates'!J$110)
+($H96*'fnd base rates'!J$111)
+($I96*'fnd base rates'!J$112)
+($J96*'fnd base rates'!J$113)
+($K96*'fnd base rates'!J$114)
+($M96*'fnd base rates'!J$116)
+($N96*'fnd base rates'!J$117)
+($O96*'fnd base rates'!J$118)
+($P96*VLOOKUP($S96+12,rate_basefnd,10)))
*$R96</f>
        <v>4171.0003999999999</v>
      </c>
      <c r="AC96" s="1">
        <f>(($D96*'fnd base rates'!K$107)
+($E96*'fnd base rates'!K$108)
+($F96*'fnd base rates'!K$109)
+($G96*'fnd base rates'!K$110)
+($H96*'fnd base rates'!K$111)
+($I96*'fnd base rates'!K$112)
+($J96*'fnd base rates'!K$113)
+($K96*'fnd base rates'!K$114)
+($M96*'fnd base rates'!K$116)
+($N96*'fnd base rates'!K$117)
+($O96*'fnd base rates'!K$118)
+($P96*VLOOKUP($S96+12,rate_basefnd,11)))
*$R96</f>
        <v>4905.5628077399997</v>
      </c>
      <c r="AD96" s="1">
        <f>(($D96*'fnd base rates'!L$107)
+($E96*'fnd base rates'!L$108)
+($F96*'fnd base rates'!L$109)
+($G96*'fnd base rates'!L$110)
+($H96*'fnd base rates'!L$111)
+($I96*'fnd base rates'!L$112)
+($J96*'fnd base rates'!L$113)
+($K96*'fnd base rates'!L$114)
+($M96*'fnd base rates'!L$116)
+($N96*'fnd base rates'!L$117)
+($O96*'fnd base rates'!L$118)
+($P96*VLOOKUP($S96+12,rate_basefnd,12)))</f>
        <v>7629.213624</v>
      </c>
      <c r="AE96" s="1">
        <f>(($D96*'fnd base rates'!M$107)
+($E96*'fnd base rates'!M$108)
+($F96*'fnd base rates'!M$109)
+($G96*'fnd base rates'!M$110)
+($H96*'fnd base rates'!M$111)
+($I96*'fnd base rates'!M$112)
+($J96*'fnd base rates'!M$113)
+($K96*'fnd base rates'!M$114)
+($M96*'fnd base rates'!M$116)
+($N96*'fnd base rates'!M$117)
+($O96*'fnd base rates'!M$118)
+($P96*VLOOKUP($S96+12,rate_basefnd,13)))</f>
        <v>0</v>
      </c>
      <c r="AF96" s="4">
        <f t="shared" si="83"/>
        <v>62937.914468559989</v>
      </c>
      <c r="AH96" s="4">
        <f t="shared" si="84"/>
        <v>419035044</v>
      </c>
      <c r="AI96" s="4" t="str">
        <f t="shared" si="85"/>
        <v>419</v>
      </c>
      <c r="AJ96" s="2" t="str">
        <f t="shared" si="86"/>
        <v>035</v>
      </c>
      <c r="AK96" s="2" t="str">
        <f t="shared" si="87"/>
        <v>044</v>
      </c>
      <c r="AL96" s="4">
        <f t="shared" si="88"/>
        <v>1</v>
      </c>
      <c r="AM96" s="4">
        <f t="shared" si="80"/>
        <v>4</v>
      </c>
      <c r="AN96" s="4">
        <f t="shared" si="89"/>
        <v>62937.914468559989</v>
      </c>
      <c r="AO96" s="4">
        <f t="shared" si="90"/>
        <v>15734</v>
      </c>
      <c r="AP96" s="4">
        <f t="shared" si="91"/>
        <v>0</v>
      </c>
      <c r="AQ96" s="4">
        <v>15734</v>
      </c>
      <c r="AW96" s="4">
        <v>15605</v>
      </c>
      <c r="AX96" s="5">
        <f t="shared" si="92"/>
        <v>129</v>
      </c>
      <c r="AY96" s="4">
        <v>15734</v>
      </c>
      <c r="AZ96" s="5"/>
      <c r="BB96" s="5">
        <f t="shared" ref="BB96" si="114">BC96-BA96</f>
        <v>0</v>
      </c>
    </row>
    <row r="97" spans="1:54" s="4" customFormat="1">
      <c r="A97" s="278">
        <v>419</v>
      </c>
      <c r="B97" s="2">
        <v>419035165</v>
      </c>
      <c r="C97" s="10" t="s">
        <v>1088</v>
      </c>
      <c r="D97" s="15">
        <f>'fnd enro'!D97</f>
        <v>0</v>
      </c>
      <c r="E97" s="15">
        <f>'fnd enro'!E97</f>
        <v>0</v>
      </c>
      <c r="F97" s="15">
        <f>'fnd enro'!F97</f>
        <v>0</v>
      </c>
      <c r="G97" s="15">
        <f>'fnd enro'!G97</f>
        <v>0</v>
      </c>
      <c r="H97" s="15">
        <f>'fnd enro'!H97</f>
        <v>2</v>
      </c>
      <c r="I97" s="15">
        <f>'fnd enro'!I97</f>
        <v>0</v>
      </c>
      <c r="J97" s="15">
        <f>'fnd enro'!J97</f>
        <v>0</v>
      </c>
      <c r="K97" s="16">
        <f>'fnd enro'!K97</f>
        <v>7.6600000000000001E-2</v>
      </c>
      <c r="L97" s="15">
        <f>'fnd enro'!L97</f>
        <v>0</v>
      </c>
      <c r="M97" s="15">
        <f>'fnd enro'!M97</f>
        <v>0</v>
      </c>
      <c r="N97" s="15">
        <f>'fnd enro'!N97</f>
        <v>0</v>
      </c>
      <c r="O97" s="15">
        <f>'fnd enro'!O97</f>
        <v>0</v>
      </c>
      <c r="P97" s="15">
        <f>'fnd enro'!P97</f>
        <v>1</v>
      </c>
      <c r="Q97" s="15">
        <f>'fnd enro'!R97</f>
        <v>2</v>
      </c>
      <c r="R97" s="16">
        <f t="shared" si="82"/>
        <v>1.085</v>
      </c>
      <c r="S97" s="15">
        <f>VALUE('fnd enro'!Q97)</f>
        <v>10</v>
      </c>
      <c r="T97" s="2"/>
      <c r="U97" s="1">
        <f>(($D97*'fnd base rates'!C$107)
+($E97*'fnd base rates'!C$108)
+($F97*'fnd base rates'!C$109)
+($G97*'fnd base rates'!C$110)
+($H97*'fnd base rates'!C$111)
+($I97*'fnd base rates'!C$112)
+($J97*'fnd base rates'!C$113)
+($K97*'fnd base rates'!C$114)
+($M97*'fnd base rates'!C$116)
+($N97*'fnd base rates'!C$117)
+($O97*'fnd base rates'!C$118)
+($P97*VLOOKUP($S97+12,rate_basefnd,3)))
*$R97</f>
        <v>1188.3078258099999</v>
      </c>
      <c r="V97" s="1">
        <f>(($D97*'fnd base rates'!D$107)
+($E97*'fnd base rates'!D$108)
+($F97*'fnd base rates'!D$109)
+($G97*'fnd base rates'!D$110)
+($H97*'fnd base rates'!D$111)
+($I97*'fnd base rates'!D$112)
+($J97*'fnd base rates'!D$113)
+($K97*'fnd base rates'!D$114)
+($M97*'fnd base rates'!D$116)
+($N97*'fnd base rates'!D$117)
+($O97*'fnd base rates'!D$118)
+($P97*VLOOKUP($S97+12,rate_basefnd,4)))
*$R97</f>
        <v>1949.4412</v>
      </c>
      <c r="W97" s="1">
        <f>(($D97*'fnd base rates'!E$107)
+($E97*'fnd base rates'!E$108)
+($F97*'fnd base rates'!E$109)
+($G97*'fnd base rates'!E$110)
+($H97*'fnd base rates'!E$111)
+($I97*'fnd base rates'!E$112)
+($J97*'fnd base rates'!E$113)
+($K97*'fnd base rates'!E$114)
+($M97*'fnd base rates'!E$116)
+($N97*'fnd base rates'!E$117)
+($O97*'fnd base rates'!E$118)
+($P97*VLOOKUP($S97+12,rate_basefnd,5)))
*$R97</f>
        <v>10699.08791203</v>
      </c>
      <c r="X97" s="1">
        <f>(($D97*'fnd base rates'!F$107)
+($E97*'fnd base rates'!F$108)
+($F97*'fnd base rates'!F$109)
+($G97*'fnd base rates'!F$110)
+($H97*'fnd base rates'!F$111)
+($I97*'fnd base rates'!F$112)
+($J97*'fnd base rates'!F$113)
+($K97*'fnd base rates'!F$114)
+($M97*'fnd base rates'!F$116)
+($N97*'fnd base rates'!F$117)
+($O97*'fnd base rates'!F$118)
+($P97*VLOOKUP($S97+12,rate_basefnd,6)))
*$R97</f>
        <v>2061.34458894</v>
      </c>
      <c r="Y97" s="1">
        <f>(($D97*'fnd base rates'!G$107)
+($E97*'fnd base rates'!G$108)
+($F97*'fnd base rates'!G$109)
+($G97*'fnd base rates'!G$110)
+($H97*'fnd base rates'!G$111)
+($I97*'fnd base rates'!G$112)
+($J97*'fnd base rates'!G$113)
+($K97*'fnd base rates'!G$114)
+($M97*'fnd base rates'!G$116)
+($N97*'fnd base rates'!G$117)
+($O97*'fnd base rates'!G$118)
+($P97*VLOOKUP($S97+12,rate_basefnd,7)))
*$R97</f>
        <v>520.34677162999992</v>
      </c>
      <c r="Z97" s="1">
        <f>(($D97*'fnd base rates'!H$107)
+($E97*'fnd base rates'!H$108)
+($F97*'fnd base rates'!H$109)
+($G97*'fnd base rates'!H$110)
+($H97*'fnd base rates'!H$111)
+($I97*'fnd base rates'!H$112)
+($J97*'fnd base rates'!H$113)
+($K97*'fnd base rates'!H$114)
+($M97*'fnd base rates'!H$116)
+($N97*'fnd base rates'!H$117)
+($O97*'fnd base rates'!H$118)
+($P97*VLOOKUP($S97+12,rate_basefnd,8)))</f>
        <v>1025.69442</v>
      </c>
      <c r="AA97" s="1">
        <f>(($D97*'fnd base rates'!I$107)
+($E97*'fnd base rates'!I$108)
+($F97*'fnd base rates'!I$109)
+($G97*'fnd base rates'!I$110)
+($H97*'fnd base rates'!I$111)
+($I97*'fnd base rates'!I$112)
+($J97*'fnd base rates'!I$113)
+($K97*'fnd base rates'!I$114)
+($M97*'fnd base rates'!I$116)
+($N97*'fnd base rates'!I$117)
+($O97*'fnd base rates'!I$118)
+($P97*VLOOKUP($S97+12,rate_basefnd,9)))
*$R97</f>
        <v>871.97109999999998</v>
      </c>
      <c r="AB97" s="1">
        <f>(($D97*'fnd base rates'!J$107)
+($E97*'fnd base rates'!J$108)
+($F97*'fnd base rates'!J$109)
+($G97*'fnd base rates'!J$110)
+($H97*'fnd base rates'!J$111)
+($I97*'fnd base rates'!J$112)
+($J97*'fnd base rates'!J$113)
+($K97*'fnd base rates'!J$114)
+($M97*'fnd base rates'!J$116)
+($N97*'fnd base rates'!J$117)
+($O97*'fnd base rates'!J$118)
+($P97*VLOOKUP($S97+12,rate_basefnd,10)))
*$R97</f>
        <v>1257.6017999999999</v>
      </c>
      <c r="AC97" s="1">
        <f>(($D97*'fnd base rates'!K$107)
+($E97*'fnd base rates'!K$108)
+($F97*'fnd base rates'!K$109)
+($G97*'fnd base rates'!K$110)
+($H97*'fnd base rates'!K$111)
+($I97*'fnd base rates'!K$112)
+($J97*'fnd base rates'!K$113)
+($K97*'fnd base rates'!K$114)
+($M97*'fnd base rates'!K$116)
+($N97*'fnd base rates'!K$117)
+($O97*'fnd base rates'!K$118)
+($P97*VLOOKUP($S97+12,rate_basefnd,11)))
*$R97</f>
        <v>2452.7814038699998</v>
      </c>
      <c r="AD97" s="1">
        <f>(($D97*'fnd base rates'!L$107)
+($E97*'fnd base rates'!L$108)
+($F97*'fnd base rates'!L$109)
+($G97*'fnd base rates'!L$110)
+($H97*'fnd base rates'!L$111)
+($I97*'fnd base rates'!L$112)
+($J97*'fnd base rates'!L$113)
+($K97*'fnd base rates'!L$114)
+($M97*'fnd base rates'!L$116)
+($N97*'fnd base rates'!L$117)
+($O97*'fnd base rates'!L$118)
+($P97*VLOOKUP($S97+12,rate_basefnd,12)))</f>
        <v>3228.0268120000001</v>
      </c>
      <c r="AE97" s="1">
        <f>(($D97*'fnd base rates'!M$107)
+($E97*'fnd base rates'!M$108)
+($F97*'fnd base rates'!M$109)
+($G97*'fnd base rates'!M$110)
+($H97*'fnd base rates'!M$111)
+($I97*'fnd base rates'!M$112)
+($J97*'fnd base rates'!M$113)
+($K97*'fnd base rates'!M$114)
+($M97*'fnd base rates'!M$116)
+($N97*'fnd base rates'!M$117)
+($O97*'fnd base rates'!M$118)
+($P97*VLOOKUP($S97+12,rate_basefnd,13)))</f>
        <v>0</v>
      </c>
      <c r="AF97" s="4">
        <f t="shared" si="83"/>
        <v>25254.603834279998</v>
      </c>
      <c r="AH97" s="4">
        <f t="shared" si="84"/>
        <v>419035165</v>
      </c>
      <c r="AI97" s="4" t="str">
        <f t="shared" si="85"/>
        <v>419</v>
      </c>
      <c r="AJ97" s="2" t="str">
        <f t="shared" si="86"/>
        <v>035</v>
      </c>
      <c r="AK97" s="2" t="str">
        <f t="shared" si="87"/>
        <v>165</v>
      </c>
      <c r="AL97" s="4">
        <f t="shared" si="88"/>
        <v>1</v>
      </c>
      <c r="AM97" s="4">
        <f t="shared" si="80"/>
        <v>2</v>
      </c>
      <c r="AN97" s="4">
        <f t="shared" si="89"/>
        <v>25254.603834279998</v>
      </c>
      <c r="AO97" s="4">
        <f t="shared" si="90"/>
        <v>12627</v>
      </c>
      <c r="AP97" s="4">
        <f t="shared" si="91"/>
        <v>0</v>
      </c>
      <c r="AQ97" s="4">
        <v>12627</v>
      </c>
      <c r="AW97" s="4">
        <v>12577</v>
      </c>
      <c r="AX97" s="5">
        <f t="shared" si="92"/>
        <v>50</v>
      </c>
      <c r="AY97" s="4">
        <v>12627</v>
      </c>
      <c r="AZ97" s="5"/>
      <c r="BB97" s="5">
        <f t="shared" ref="BB97" si="115">BC97-BA97</f>
        <v>0</v>
      </c>
    </row>
    <row r="98" spans="1:54" s="4" customFormat="1">
      <c r="A98" s="278">
        <v>419</v>
      </c>
      <c r="B98" s="2">
        <v>419035243</v>
      </c>
      <c r="C98" s="10" t="s">
        <v>1088</v>
      </c>
      <c r="D98" s="15">
        <f>'fnd enro'!D98</f>
        <v>0</v>
      </c>
      <c r="E98" s="15">
        <f>'fnd enro'!E98</f>
        <v>0</v>
      </c>
      <c r="F98" s="15">
        <f>'fnd enro'!F98</f>
        <v>0</v>
      </c>
      <c r="G98" s="15">
        <f>'fnd enro'!G98</f>
        <v>0</v>
      </c>
      <c r="H98" s="15">
        <f>'fnd enro'!H98</f>
        <v>4</v>
      </c>
      <c r="I98" s="15">
        <f>'fnd enro'!I98</f>
        <v>0</v>
      </c>
      <c r="J98" s="15">
        <f>'fnd enro'!J98</f>
        <v>0</v>
      </c>
      <c r="K98" s="16">
        <f>'fnd enro'!K98</f>
        <v>0.1532</v>
      </c>
      <c r="L98" s="15">
        <f>'fnd enro'!L98</f>
        <v>0</v>
      </c>
      <c r="M98" s="15">
        <f>'fnd enro'!M98</f>
        <v>0</v>
      </c>
      <c r="N98" s="15">
        <f>'fnd enro'!N98</f>
        <v>0</v>
      </c>
      <c r="O98" s="15">
        <f>'fnd enro'!O98</f>
        <v>0</v>
      </c>
      <c r="P98" s="15">
        <f>'fnd enro'!P98</f>
        <v>4</v>
      </c>
      <c r="Q98" s="15">
        <f>'fnd enro'!R98</f>
        <v>4</v>
      </c>
      <c r="R98" s="16">
        <f t="shared" si="82"/>
        <v>1.085</v>
      </c>
      <c r="S98" s="15">
        <f>VALUE('fnd enro'!Q98)</f>
        <v>9</v>
      </c>
      <c r="T98" s="2"/>
      <c r="U98" s="1">
        <f>(($D98*'fnd base rates'!C$107)
+($E98*'fnd base rates'!C$108)
+($F98*'fnd base rates'!C$109)
+($G98*'fnd base rates'!C$110)
+($H98*'fnd base rates'!C$111)
+($I98*'fnd base rates'!C$112)
+($J98*'fnd base rates'!C$113)
+($K98*'fnd base rates'!C$114)
+($M98*'fnd base rates'!C$116)
+($N98*'fnd base rates'!C$117)
+($O98*'fnd base rates'!C$118)
+($P98*VLOOKUP($S98+12,rate_basefnd,3)))
*$R98</f>
        <v>2518.4685516199997</v>
      </c>
      <c r="V98" s="1">
        <f>(($D98*'fnd base rates'!D$107)
+($E98*'fnd base rates'!D$108)
+($F98*'fnd base rates'!D$109)
+($G98*'fnd base rates'!D$110)
+($H98*'fnd base rates'!D$111)
+($I98*'fnd base rates'!D$112)
+($J98*'fnd base rates'!D$113)
+($K98*'fnd base rates'!D$114)
+($M98*'fnd base rates'!D$116)
+($N98*'fnd base rates'!D$117)
+($O98*'fnd base rates'!D$118)
+($P98*VLOOKUP($S98+12,rate_basefnd,4)))
*$R98</f>
        <v>4570.9314000000004</v>
      </c>
      <c r="W98" s="1">
        <f>(($D98*'fnd base rates'!E$107)
+($E98*'fnd base rates'!E$108)
+($F98*'fnd base rates'!E$109)
+($G98*'fnd base rates'!E$110)
+($H98*'fnd base rates'!E$111)
+($I98*'fnd base rates'!E$112)
+($J98*'fnd base rates'!E$113)
+($K98*'fnd base rates'!E$114)
+($M98*'fnd base rates'!E$116)
+($N98*'fnd base rates'!E$117)
+($O98*'fnd base rates'!E$118)
+($P98*VLOOKUP($S98+12,rate_basefnd,5)))
*$R98</f>
        <v>27958.563224059999</v>
      </c>
      <c r="X98" s="1">
        <f>(($D98*'fnd base rates'!F$107)
+($E98*'fnd base rates'!F$108)
+($F98*'fnd base rates'!F$109)
+($G98*'fnd base rates'!F$110)
+($H98*'fnd base rates'!F$111)
+($I98*'fnd base rates'!F$112)
+($J98*'fnd base rates'!F$113)
+($K98*'fnd base rates'!F$114)
+($M98*'fnd base rates'!F$116)
+($N98*'fnd base rates'!F$117)
+($O98*'fnd base rates'!F$118)
+($P98*VLOOKUP($S98+12,rate_basefnd,6)))
*$R98</f>
        <v>4122.68917788</v>
      </c>
      <c r="Y98" s="1">
        <f>(($D98*'fnd base rates'!G$107)
+($E98*'fnd base rates'!G$108)
+($F98*'fnd base rates'!G$109)
+($G98*'fnd base rates'!G$110)
+($H98*'fnd base rates'!G$111)
+($I98*'fnd base rates'!G$112)
+($J98*'fnd base rates'!G$113)
+($K98*'fnd base rates'!G$114)
+($M98*'fnd base rates'!G$116)
+($N98*'fnd base rates'!G$117)
+($O98*'fnd base rates'!G$118)
+($P98*VLOOKUP($S98+12,rate_basefnd,7)))
*$R98</f>
        <v>1358.9674432599998</v>
      </c>
      <c r="Z98" s="1">
        <f>(($D98*'fnd base rates'!H$107)
+($E98*'fnd base rates'!H$108)
+($F98*'fnd base rates'!H$109)
+($G98*'fnd base rates'!H$110)
+($H98*'fnd base rates'!H$111)
+($I98*'fnd base rates'!H$112)
+($J98*'fnd base rates'!H$113)
+($K98*'fnd base rates'!H$114)
+($M98*'fnd base rates'!H$116)
+($N98*'fnd base rates'!H$117)
+($O98*'fnd base rates'!H$118)
+($P98*VLOOKUP($S98+12,rate_basefnd,8)))</f>
        <v>2096.3488399999997</v>
      </c>
      <c r="AA98" s="1">
        <f>(($D98*'fnd base rates'!I$107)
+($E98*'fnd base rates'!I$108)
+($F98*'fnd base rates'!I$109)
+($G98*'fnd base rates'!I$110)
+($H98*'fnd base rates'!I$111)
+($I98*'fnd base rates'!I$112)
+($J98*'fnd base rates'!I$113)
+($K98*'fnd base rates'!I$114)
+($M98*'fnd base rates'!I$116)
+($N98*'fnd base rates'!I$117)
+($O98*'fnd base rates'!I$118)
+($P98*VLOOKUP($S98+12,rate_basefnd,9)))
*$R98</f>
        <v>2009.5935999999999</v>
      </c>
      <c r="AB98" s="1">
        <f>(($D98*'fnd base rates'!J$107)
+($E98*'fnd base rates'!J$108)
+($F98*'fnd base rates'!J$109)
+($G98*'fnd base rates'!J$110)
+($H98*'fnd base rates'!J$111)
+($I98*'fnd base rates'!J$112)
+($J98*'fnd base rates'!J$113)
+($K98*'fnd base rates'!J$114)
+($M98*'fnd base rates'!J$116)
+($N98*'fnd base rates'!J$117)
+($O98*'fnd base rates'!J$118)
+($P98*VLOOKUP($S98+12,rate_basefnd,10)))
*$R98</f>
        <v>3895.5839999999998</v>
      </c>
      <c r="AC98" s="1">
        <f>(($D98*'fnd base rates'!K$107)
+($E98*'fnd base rates'!K$108)
+($F98*'fnd base rates'!K$109)
+($G98*'fnd base rates'!K$110)
+($H98*'fnd base rates'!K$111)
+($I98*'fnd base rates'!K$112)
+($J98*'fnd base rates'!K$113)
+($K98*'fnd base rates'!K$114)
+($M98*'fnd base rates'!K$116)
+($N98*'fnd base rates'!K$117)
+($O98*'fnd base rates'!K$118)
+($P98*VLOOKUP($S98+12,rate_basefnd,11)))
*$R98</f>
        <v>4905.5628077399997</v>
      </c>
      <c r="AD98" s="1">
        <f>(($D98*'fnd base rates'!L$107)
+($E98*'fnd base rates'!L$108)
+($F98*'fnd base rates'!L$109)
+($G98*'fnd base rates'!L$110)
+($H98*'fnd base rates'!L$111)
+($I98*'fnd base rates'!L$112)
+($J98*'fnd base rates'!L$113)
+($K98*'fnd base rates'!L$114)
+($M98*'fnd base rates'!L$116)
+($N98*'fnd base rates'!L$117)
+($O98*'fnd base rates'!L$118)
+($P98*VLOOKUP($S98+12,rate_basefnd,12)))</f>
        <v>7434.0936240000001</v>
      </c>
      <c r="AE98" s="1">
        <f>(($D98*'fnd base rates'!M$107)
+($E98*'fnd base rates'!M$108)
+($F98*'fnd base rates'!M$109)
+($G98*'fnd base rates'!M$110)
+($H98*'fnd base rates'!M$111)
+($I98*'fnd base rates'!M$112)
+($J98*'fnd base rates'!M$113)
+($K98*'fnd base rates'!M$114)
+($M98*'fnd base rates'!M$116)
+($N98*'fnd base rates'!M$117)
+($O98*'fnd base rates'!M$118)
+($P98*VLOOKUP($S98+12,rate_basefnd,13)))</f>
        <v>0</v>
      </c>
      <c r="AF98" s="4">
        <f t="shared" si="83"/>
        <v>60870.802668560005</v>
      </c>
      <c r="AH98" s="4">
        <f t="shared" si="84"/>
        <v>419035243</v>
      </c>
      <c r="AI98" s="4" t="str">
        <f t="shared" si="85"/>
        <v>419</v>
      </c>
      <c r="AJ98" s="2" t="str">
        <f t="shared" si="86"/>
        <v>035</v>
      </c>
      <c r="AK98" s="2" t="str">
        <f t="shared" si="87"/>
        <v>243</v>
      </c>
      <c r="AL98" s="4">
        <f t="shared" si="88"/>
        <v>1</v>
      </c>
      <c r="AM98" s="4">
        <f t="shared" si="80"/>
        <v>4</v>
      </c>
      <c r="AN98" s="4">
        <f t="shared" si="89"/>
        <v>60870.802668560005</v>
      </c>
      <c r="AO98" s="4">
        <f t="shared" si="90"/>
        <v>15218</v>
      </c>
      <c r="AP98" s="4">
        <f t="shared" si="91"/>
        <v>0</v>
      </c>
      <c r="AQ98" s="4">
        <v>15218</v>
      </c>
      <c r="AW98" s="4">
        <v>15146</v>
      </c>
      <c r="AX98" s="5">
        <f t="shared" si="92"/>
        <v>72</v>
      </c>
      <c r="AY98" s="4">
        <v>15218</v>
      </c>
      <c r="AZ98" s="5"/>
      <c r="BB98" s="5">
        <f t="shared" ref="BB98" si="116">BC98-BA98</f>
        <v>0</v>
      </c>
    </row>
    <row r="99" spans="1:54" s="4" customFormat="1">
      <c r="A99" s="278">
        <v>419</v>
      </c>
      <c r="B99" s="2">
        <v>419035244</v>
      </c>
      <c r="C99" s="10" t="s">
        <v>1088</v>
      </c>
      <c r="D99" s="15">
        <f>'fnd enro'!D99</f>
        <v>0</v>
      </c>
      <c r="E99" s="15">
        <f>'fnd enro'!E99</f>
        <v>0</v>
      </c>
      <c r="F99" s="15">
        <f>'fnd enro'!F99</f>
        <v>0</v>
      </c>
      <c r="G99" s="15">
        <f>'fnd enro'!G99</f>
        <v>0</v>
      </c>
      <c r="H99" s="15">
        <f>'fnd enro'!H99</f>
        <v>8</v>
      </c>
      <c r="I99" s="15">
        <f>'fnd enro'!I99</f>
        <v>0</v>
      </c>
      <c r="J99" s="15">
        <f>'fnd enro'!J99</f>
        <v>0</v>
      </c>
      <c r="K99" s="16">
        <f>'fnd enro'!K99</f>
        <v>0.30640000000000001</v>
      </c>
      <c r="L99" s="15">
        <f>'fnd enro'!L99</f>
        <v>0</v>
      </c>
      <c r="M99" s="15">
        <f>'fnd enro'!M99</f>
        <v>0</v>
      </c>
      <c r="N99" s="15">
        <f>'fnd enro'!N99</f>
        <v>0</v>
      </c>
      <c r="O99" s="15">
        <f>'fnd enro'!O99</f>
        <v>0</v>
      </c>
      <c r="P99" s="15">
        <f>'fnd enro'!P99</f>
        <v>7</v>
      </c>
      <c r="Q99" s="15">
        <f>'fnd enro'!R99</f>
        <v>8</v>
      </c>
      <c r="R99" s="16">
        <f t="shared" si="82"/>
        <v>1.085</v>
      </c>
      <c r="S99" s="15">
        <f>VALUE('fnd enro'!Q99)</f>
        <v>10</v>
      </c>
      <c r="T99" s="2"/>
      <c r="U99" s="1">
        <f>(($D99*'fnd base rates'!C$107)
+($E99*'fnd base rates'!C$108)
+($F99*'fnd base rates'!C$109)
+($G99*'fnd base rates'!C$110)
+($H99*'fnd base rates'!C$111)
+($I99*'fnd base rates'!C$112)
+($J99*'fnd base rates'!C$113)
+($K99*'fnd base rates'!C$114)
+($M99*'fnd base rates'!C$116)
+($N99*'fnd base rates'!C$117)
+($O99*'fnd base rates'!C$118)
+($P99*VLOOKUP($S99+12,rate_basefnd,3)))
*$R99</f>
        <v>4981.6346532399994</v>
      </c>
      <c r="V99" s="1">
        <f>(($D99*'fnd base rates'!D$107)
+($E99*'fnd base rates'!D$108)
+($F99*'fnd base rates'!D$109)
+($G99*'fnd base rates'!D$110)
+($H99*'fnd base rates'!D$111)
+($I99*'fnd base rates'!D$112)
+($J99*'fnd base rates'!D$113)
+($K99*'fnd base rates'!D$114)
+($M99*'fnd base rates'!D$116)
+($N99*'fnd base rates'!D$117)
+($O99*'fnd base rates'!D$118)
+($P99*VLOOKUP($S99+12,rate_basefnd,4)))
*$R99</f>
        <v>8879.9220999999998</v>
      </c>
      <c r="W99" s="1">
        <f>(($D99*'fnd base rates'!E$107)
+($E99*'fnd base rates'!E$108)
+($F99*'fnd base rates'!E$109)
+($G99*'fnd base rates'!E$110)
+($H99*'fnd base rates'!E$111)
+($I99*'fnd base rates'!E$112)
+($J99*'fnd base rates'!E$113)
+($K99*'fnd base rates'!E$114)
+($M99*'fnd base rates'!E$116)
+($N99*'fnd base rates'!E$117)
+($O99*'fnd base rates'!E$118)
+($P99*VLOOKUP($S99+12,rate_basefnd,5)))
*$R99</f>
        <v>53360.25884812</v>
      </c>
      <c r="X99" s="1">
        <f>(($D99*'fnd base rates'!F$107)
+($E99*'fnd base rates'!F$108)
+($F99*'fnd base rates'!F$109)
+($G99*'fnd base rates'!F$110)
+($H99*'fnd base rates'!F$111)
+($I99*'fnd base rates'!F$112)
+($J99*'fnd base rates'!F$113)
+($K99*'fnd base rates'!F$114)
+($M99*'fnd base rates'!F$116)
+($N99*'fnd base rates'!F$117)
+($O99*'fnd base rates'!F$118)
+($P99*VLOOKUP($S99+12,rate_basefnd,6)))
*$R99</f>
        <v>8245.37835576</v>
      </c>
      <c r="Y99" s="1">
        <f>(($D99*'fnd base rates'!G$107)
+($E99*'fnd base rates'!G$108)
+($F99*'fnd base rates'!G$109)
+($G99*'fnd base rates'!G$110)
+($H99*'fnd base rates'!G$111)
+($I99*'fnd base rates'!G$112)
+($J99*'fnd base rates'!G$113)
+($K99*'fnd base rates'!G$114)
+($M99*'fnd base rates'!G$116)
+($N99*'fnd base rates'!G$117)
+($O99*'fnd base rates'!G$118)
+($P99*VLOOKUP($S99+12,rate_basefnd,7)))
*$R99</f>
        <v>2593.8868365199996</v>
      </c>
      <c r="Z99" s="1">
        <f>(($D99*'fnd base rates'!H$107)
+($E99*'fnd base rates'!H$108)
+($F99*'fnd base rates'!H$109)
+($G99*'fnd base rates'!H$110)
+($H99*'fnd base rates'!H$111)
+($I99*'fnd base rates'!H$112)
+($J99*'fnd base rates'!H$113)
+($K99*'fnd base rates'!H$114)
+($M99*'fnd base rates'!H$116)
+($N99*'fnd base rates'!H$117)
+($O99*'fnd base rates'!H$118)
+($P99*VLOOKUP($S99+12,rate_basefnd,8)))</f>
        <v>4175.1976799999993</v>
      </c>
      <c r="AA99" s="1">
        <f>(($D99*'fnd base rates'!I$107)
+($E99*'fnd base rates'!I$108)
+($F99*'fnd base rates'!I$109)
+($G99*'fnd base rates'!I$110)
+($H99*'fnd base rates'!I$111)
+($I99*'fnd base rates'!I$112)
+($J99*'fnd base rates'!I$113)
+($K99*'fnd base rates'!I$114)
+($M99*'fnd base rates'!I$116)
+($N99*'fnd base rates'!I$117)
+($O99*'fnd base rates'!I$118)
+($P99*VLOOKUP($S99+12,rate_basefnd,9)))
*$R99</f>
        <v>3915.6565000000001</v>
      </c>
      <c r="AB99" s="1">
        <f>(($D99*'fnd base rates'!J$107)
+($E99*'fnd base rates'!J$108)
+($F99*'fnd base rates'!J$109)
+($G99*'fnd base rates'!J$110)
+($H99*'fnd base rates'!J$111)
+($I99*'fnd base rates'!J$112)
+($J99*'fnd base rates'!J$113)
+($K99*'fnd base rates'!J$114)
+($M99*'fnd base rates'!J$116)
+($N99*'fnd base rates'!J$117)
+($O99*'fnd base rates'!J$118)
+($P99*VLOOKUP($S99+12,rate_basefnd,10)))
*$R99</f>
        <v>7253.1815999999999</v>
      </c>
      <c r="AC99" s="1">
        <f>(($D99*'fnd base rates'!K$107)
+($E99*'fnd base rates'!K$108)
+($F99*'fnd base rates'!K$109)
+($G99*'fnd base rates'!K$110)
+($H99*'fnd base rates'!K$111)
+($I99*'fnd base rates'!K$112)
+($J99*'fnd base rates'!K$113)
+($K99*'fnd base rates'!K$114)
+($M99*'fnd base rates'!K$116)
+($N99*'fnd base rates'!K$117)
+($O99*'fnd base rates'!K$118)
+($P99*VLOOKUP($S99+12,rate_basefnd,11)))
*$R99</f>
        <v>9811.1256154799994</v>
      </c>
      <c r="AD99" s="1">
        <f>(($D99*'fnd base rates'!L$107)
+($E99*'fnd base rates'!L$108)
+($F99*'fnd base rates'!L$109)
+($G99*'fnd base rates'!L$110)
+($H99*'fnd base rates'!L$111)
+($I99*'fnd base rates'!L$112)
+($J99*'fnd base rates'!L$113)
+($K99*'fnd base rates'!L$114)
+($M99*'fnd base rates'!L$116)
+($N99*'fnd base rates'!L$117)
+($O99*'fnd base rates'!L$118)
+($P99*VLOOKUP($S99+12,rate_basefnd,12)))</f>
        <v>14487.047248000001</v>
      </c>
      <c r="AE99" s="1">
        <f>(($D99*'fnd base rates'!M$107)
+($E99*'fnd base rates'!M$108)
+($F99*'fnd base rates'!M$109)
+($G99*'fnd base rates'!M$110)
+($H99*'fnd base rates'!M$111)
+($I99*'fnd base rates'!M$112)
+($J99*'fnd base rates'!M$113)
+($K99*'fnd base rates'!M$114)
+($M99*'fnd base rates'!M$116)
+($N99*'fnd base rates'!M$117)
+($O99*'fnd base rates'!M$118)
+($P99*VLOOKUP($S99+12,rate_basefnd,13)))</f>
        <v>0</v>
      </c>
      <c r="AF99" s="4">
        <f t="shared" si="83"/>
        <v>117703.28943711998</v>
      </c>
      <c r="AH99" s="4">
        <f t="shared" si="84"/>
        <v>419035244</v>
      </c>
      <c r="AI99" s="4" t="str">
        <f t="shared" si="85"/>
        <v>419</v>
      </c>
      <c r="AJ99" s="2" t="str">
        <f t="shared" si="86"/>
        <v>035</v>
      </c>
      <c r="AK99" s="2" t="str">
        <f t="shared" si="87"/>
        <v>244</v>
      </c>
      <c r="AL99" s="4">
        <f t="shared" si="88"/>
        <v>1</v>
      </c>
      <c r="AM99" s="4">
        <f t="shared" si="80"/>
        <v>8</v>
      </c>
      <c r="AN99" s="4">
        <f t="shared" si="89"/>
        <v>117703.28943711998</v>
      </c>
      <c r="AO99" s="4">
        <f t="shared" si="90"/>
        <v>14713</v>
      </c>
      <c r="AP99" s="4">
        <f t="shared" si="91"/>
        <v>0</v>
      </c>
      <c r="AQ99" s="4">
        <v>14713</v>
      </c>
      <c r="AW99" s="4">
        <v>14638</v>
      </c>
      <c r="AX99" s="5">
        <f t="shared" si="92"/>
        <v>75</v>
      </c>
      <c r="AY99" s="4">
        <v>14713</v>
      </c>
      <c r="AZ99" s="5"/>
      <c r="BB99" s="5">
        <f t="shared" ref="BB99" si="117">BC99-BA99</f>
        <v>0</v>
      </c>
    </row>
    <row r="100" spans="1:54" s="4" customFormat="1">
      <c r="A100" s="278">
        <v>419</v>
      </c>
      <c r="B100" s="2">
        <v>419035293</v>
      </c>
      <c r="C100" s="10" t="s">
        <v>1088</v>
      </c>
      <c r="D100" s="15">
        <f>'fnd enro'!D100</f>
        <v>0</v>
      </c>
      <c r="E100" s="15">
        <f>'fnd enro'!E100</f>
        <v>0</v>
      </c>
      <c r="F100" s="15">
        <f>'fnd enro'!F100</f>
        <v>0</v>
      </c>
      <c r="G100" s="15">
        <f>'fnd enro'!G100</f>
        <v>0</v>
      </c>
      <c r="H100" s="15">
        <f>'fnd enro'!H100</f>
        <v>1</v>
      </c>
      <c r="I100" s="15">
        <f>'fnd enro'!I100</f>
        <v>0</v>
      </c>
      <c r="J100" s="15">
        <f>'fnd enro'!J100</f>
        <v>0</v>
      </c>
      <c r="K100" s="16">
        <f>'fnd enro'!K100</f>
        <v>3.8300000000000001E-2</v>
      </c>
      <c r="L100" s="15">
        <f>'fnd enro'!L100</f>
        <v>0</v>
      </c>
      <c r="M100" s="15">
        <f>'fnd enro'!M100</f>
        <v>0</v>
      </c>
      <c r="N100" s="15">
        <f>'fnd enro'!N100</f>
        <v>0</v>
      </c>
      <c r="O100" s="15">
        <f>'fnd enro'!O100</f>
        <v>0</v>
      </c>
      <c r="P100" s="15">
        <f>'fnd enro'!P100</f>
        <v>1</v>
      </c>
      <c r="Q100" s="15">
        <f>'fnd enro'!R100</f>
        <v>1</v>
      </c>
      <c r="R100" s="16">
        <f t="shared" si="82"/>
        <v>1.085</v>
      </c>
      <c r="S100" s="15">
        <f>VALUE('fnd enro'!Q100)</f>
        <v>10</v>
      </c>
      <c r="T100" s="2"/>
      <c r="U100" s="1">
        <f>(($D100*'fnd base rates'!C$107)
+($E100*'fnd base rates'!C$108)
+($F100*'fnd base rates'!C$109)
+($G100*'fnd base rates'!C$110)
+($H100*'fnd base rates'!C$111)
+($I100*'fnd base rates'!C$112)
+($J100*'fnd base rates'!C$113)
+($K100*'fnd base rates'!C$114)
+($M100*'fnd base rates'!C$116)
+($N100*'fnd base rates'!C$117)
+($O100*'fnd base rates'!C$118)
+($P100*VLOOKUP($S100+12,rate_basefnd,3)))
*$R100</f>
        <v>632.22113790499998</v>
      </c>
      <c r="V100" s="1">
        <f>(($D100*'fnd base rates'!D$107)
+($E100*'fnd base rates'!D$108)
+($F100*'fnd base rates'!D$109)
+($G100*'fnd base rates'!D$110)
+($H100*'fnd base rates'!D$111)
+($I100*'fnd base rates'!D$112)
+($J100*'fnd base rates'!D$113)
+($K100*'fnd base rates'!D$114)
+($M100*'fnd base rates'!D$116)
+($N100*'fnd base rates'!D$117)
+($O100*'fnd base rates'!D$118)
+($P100*VLOOKUP($S100+12,rate_basefnd,4)))
*$R100</f>
        <v>1155.0801499999998</v>
      </c>
      <c r="W100" s="1">
        <f>(($D100*'fnd base rates'!E$107)
+($E100*'fnd base rates'!E$108)
+($F100*'fnd base rates'!E$109)
+($G100*'fnd base rates'!E$110)
+($H100*'fnd base rates'!E$111)
+($I100*'fnd base rates'!E$112)
+($J100*'fnd base rates'!E$113)
+($K100*'fnd base rates'!E$114)
+($M100*'fnd base rates'!E$116)
+($N100*'fnd base rates'!E$117)
+($O100*'fnd base rates'!E$118)
+($P100*VLOOKUP($S100+12,rate_basefnd,5)))
*$R100</f>
        <v>7110.1951560149992</v>
      </c>
      <c r="X100" s="1">
        <f>(($D100*'fnd base rates'!F$107)
+($E100*'fnd base rates'!F$108)
+($F100*'fnd base rates'!F$109)
+($G100*'fnd base rates'!F$110)
+($H100*'fnd base rates'!F$111)
+($I100*'fnd base rates'!F$112)
+($J100*'fnd base rates'!F$113)
+($K100*'fnd base rates'!F$114)
+($M100*'fnd base rates'!F$116)
+($N100*'fnd base rates'!F$117)
+($O100*'fnd base rates'!F$118)
+($P100*VLOOKUP($S100+12,rate_basefnd,6)))
*$R100</f>
        <v>1030.67229447</v>
      </c>
      <c r="Y100" s="1">
        <f>(($D100*'fnd base rates'!G$107)
+($E100*'fnd base rates'!G$108)
+($F100*'fnd base rates'!G$109)
+($G100*'fnd base rates'!G$110)
+($H100*'fnd base rates'!G$111)
+($I100*'fnd base rates'!G$112)
+($J100*'fnd base rates'!G$113)
+($K100*'fnd base rates'!G$114)
+($M100*'fnd base rates'!G$116)
+($N100*'fnd base rates'!G$117)
+($O100*'fnd base rates'!G$118)
+($P100*VLOOKUP($S100+12,rate_basefnd,7)))
*$R100</f>
        <v>345.59001081499991</v>
      </c>
      <c r="Z100" s="1">
        <f>(($D100*'fnd base rates'!H$107)
+($E100*'fnd base rates'!H$108)
+($F100*'fnd base rates'!H$109)
+($G100*'fnd base rates'!H$110)
+($H100*'fnd base rates'!H$111)
+($I100*'fnd base rates'!H$112)
+($J100*'fnd base rates'!H$113)
+($K100*'fnd base rates'!H$114)
+($M100*'fnd base rates'!H$116)
+($N100*'fnd base rates'!H$117)
+($O100*'fnd base rates'!H$118)
+($P100*VLOOKUP($S100+12,rate_basefnd,8)))</f>
        <v>524.91720999999995</v>
      </c>
      <c r="AA100" s="1">
        <f>(($D100*'fnd base rates'!I$107)
+($E100*'fnd base rates'!I$108)
+($F100*'fnd base rates'!I$109)
+($G100*'fnd base rates'!I$110)
+($H100*'fnd base rates'!I$111)
+($I100*'fnd base rates'!I$112)
+($J100*'fnd base rates'!I$113)
+($K100*'fnd base rates'!I$114)
+($M100*'fnd base rates'!I$116)
+($N100*'fnd base rates'!I$117)
+($O100*'fnd base rates'!I$118)
+($P100*VLOOKUP($S100+12,rate_basefnd,9)))
*$R100</f>
        <v>507.28089999999992</v>
      </c>
      <c r="AB100" s="1">
        <f>(($D100*'fnd base rates'!J$107)
+($E100*'fnd base rates'!J$108)
+($F100*'fnd base rates'!J$109)
+($G100*'fnd base rates'!J$110)
+($H100*'fnd base rates'!J$111)
+($I100*'fnd base rates'!J$112)
+($J100*'fnd base rates'!J$113)
+($K100*'fnd base rates'!J$114)
+($M100*'fnd base rates'!J$116)
+($N100*'fnd base rates'!J$117)
+($O100*'fnd base rates'!J$118)
+($P100*VLOOKUP($S100+12,rate_basefnd,10)))
*$R100</f>
        <v>999.26329999999996</v>
      </c>
      <c r="AC100" s="1">
        <f>(($D100*'fnd base rates'!K$107)
+($E100*'fnd base rates'!K$108)
+($F100*'fnd base rates'!K$109)
+($G100*'fnd base rates'!K$110)
+($H100*'fnd base rates'!K$111)
+($I100*'fnd base rates'!K$112)
+($J100*'fnd base rates'!K$113)
+($K100*'fnd base rates'!K$114)
+($M100*'fnd base rates'!K$116)
+($N100*'fnd base rates'!K$117)
+($O100*'fnd base rates'!K$118)
+($P100*VLOOKUP($S100+12,rate_basefnd,11)))
*$R100</f>
        <v>1226.3907019349999</v>
      </c>
      <c r="AD100" s="1">
        <f>(($D100*'fnd base rates'!L$107)
+($E100*'fnd base rates'!L$108)
+($F100*'fnd base rates'!L$109)
+($G100*'fnd base rates'!L$110)
+($H100*'fnd base rates'!L$111)
+($I100*'fnd base rates'!L$112)
+($J100*'fnd base rates'!L$113)
+($K100*'fnd base rates'!L$114)
+($M100*'fnd base rates'!L$116)
+($N100*'fnd base rates'!L$117)
+($O100*'fnd base rates'!L$118)
+($P100*VLOOKUP($S100+12,rate_basefnd,12)))</f>
        <v>1876.503406</v>
      </c>
      <c r="AE100" s="1">
        <f>(($D100*'fnd base rates'!M$107)
+($E100*'fnd base rates'!M$108)
+($F100*'fnd base rates'!M$109)
+($G100*'fnd base rates'!M$110)
+($H100*'fnd base rates'!M$111)
+($I100*'fnd base rates'!M$112)
+($J100*'fnd base rates'!M$113)
+($K100*'fnd base rates'!M$114)
+($M100*'fnd base rates'!M$116)
+($N100*'fnd base rates'!M$117)
+($O100*'fnd base rates'!M$118)
+($P100*VLOOKUP($S100+12,rate_basefnd,13)))</f>
        <v>0</v>
      </c>
      <c r="AF100" s="4">
        <f t="shared" si="83"/>
        <v>15408.114267139998</v>
      </c>
      <c r="AH100" s="4">
        <f t="shared" si="84"/>
        <v>419035293</v>
      </c>
      <c r="AI100" s="4" t="str">
        <f t="shared" si="85"/>
        <v>419</v>
      </c>
      <c r="AJ100" s="2" t="str">
        <f t="shared" si="86"/>
        <v>035</v>
      </c>
      <c r="AK100" s="2" t="str">
        <f t="shared" si="87"/>
        <v>293</v>
      </c>
      <c r="AL100" s="4">
        <f t="shared" si="88"/>
        <v>1</v>
      </c>
      <c r="AM100" s="4">
        <f t="shared" si="80"/>
        <v>1</v>
      </c>
      <c r="AN100" s="4">
        <f t="shared" si="89"/>
        <v>15408.114267139998</v>
      </c>
      <c r="AO100" s="4">
        <f t="shared" si="90"/>
        <v>15408</v>
      </c>
      <c r="AP100" s="4">
        <f t="shared" si="91"/>
        <v>0</v>
      </c>
      <c r="AQ100" s="4">
        <v>15408</v>
      </c>
      <c r="AW100" s="4">
        <v>15325</v>
      </c>
      <c r="AX100" s="5">
        <f t="shared" si="92"/>
        <v>83</v>
      </c>
      <c r="AY100" s="4">
        <v>15408</v>
      </c>
      <c r="AZ100" s="5"/>
      <c r="BB100" s="5">
        <f t="shared" ref="BB100" si="118">BC100-BA100</f>
        <v>0</v>
      </c>
    </row>
    <row r="101" spans="1:54" s="4" customFormat="1">
      <c r="A101" s="278">
        <v>420</v>
      </c>
      <c r="B101" s="2">
        <v>420049010</v>
      </c>
      <c r="C101" s="10" t="s">
        <v>1059</v>
      </c>
      <c r="D101" s="15">
        <f>'fnd enro'!D101</f>
        <v>0</v>
      </c>
      <c r="E101" s="15">
        <f>'fnd enro'!E101</f>
        <v>0</v>
      </c>
      <c r="F101" s="15">
        <f>'fnd enro'!F101</f>
        <v>1</v>
      </c>
      <c r="G101" s="15">
        <f>'fnd enro'!G101</f>
        <v>2</v>
      </c>
      <c r="H101" s="15">
        <f>'fnd enro'!H101</f>
        <v>0</v>
      </c>
      <c r="I101" s="15">
        <f>'fnd enro'!I101</f>
        <v>0</v>
      </c>
      <c r="J101" s="15">
        <f>'fnd enro'!J101</f>
        <v>0</v>
      </c>
      <c r="K101" s="16">
        <f>'fnd enro'!K101</f>
        <v>0.1149</v>
      </c>
      <c r="L101" s="15">
        <f>'fnd enro'!L101</f>
        <v>0</v>
      </c>
      <c r="M101" s="15">
        <f>'fnd enro'!M101</f>
        <v>0</v>
      </c>
      <c r="N101" s="15">
        <f>'fnd enro'!N101</f>
        <v>0</v>
      </c>
      <c r="O101" s="15">
        <f>'fnd enro'!O101</f>
        <v>0</v>
      </c>
      <c r="P101" s="15">
        <f>'fnd enro'!P101</f>
        <v>3</v>
      </c>
      <c r="Q101" s="15">
        <f>'fnd enro'!R101</f>
        <v>3</v>
      </c>
      <c r="R101" s="16">
        <f t="shared" si="82"/>
        <v>1.1080000000000001</v>
      </c>
      <c r="S101" s="15">
        <f>VALUE('fnd enro'!Q101)</f>
        <v>2</v>
      </c>
      <c r="T101" s="2"/>
      <c r="U101" s="1">
        <f>(($D101*'fnd base rates'!C$107)
+($E101*'fnd base rates'!C$108)
+($F101*'fnd base rates'!C$109)
+($G101*'fnd base rates'!C$110)
+($H101*'fnd base rates'!C$111)
+($I101*'fnd base rates'!C$112)
+($J101*'fnd base rates'!C$113)
+($K101*'fnd base rates'!C$114)
+($M101*'fnd base rates'!C$116)
+($N101*'fnd base rates'!C$117)
+($O101*'fnd base rates'!C$118)
+($P101*VLOOKUP($S101+12,rate_basefnd,3)))
*$R101</f>
        <v>1880.3944219320003</v>
      </c>
      <c r="V101" s="1">
        <f>(($D101*'fnd base rates'!D$107)
+($E101*'fnd base rates'!D$108)
+($F101*'fnd base rates'!D$109)
+($G101*'fnd base rates'!D$110)
+($H101*'fnd base rates'!D$111)
+($I101*'fnd base rates'!D$112)
+($J101*'fnd base rates'!D$113)
+($K101*'fnd base rates'!D$114)
+($M101*'fnd base rates'!D$116)
+($N101*'fnd base rates'!D$117)
+($O101*'fnd base rates'!D$118)
+($P101*VLOOKUP($S101+12,rate_basefnd,4)))
*$R101</f>
        <v>3271.0486800000003</v>
      </c>
      <c r="W101" s="1">
        <f>(($D101*'fnd base rates'!E$107)
+($E101*'fnd base rates'!E$108)
+($F101*'fnd base rates'!E$109)
+($G101*'fnd base rates'!E$110)
+($H101*'fnd base rates'!E$111)
+($I101*'fnd base rates'!E$112)
+($J101*'fnd base rates'!E$113)
+($K101*'fnd base rates'!E$114)
+($M101*'fnd base rates'!E$116)
+($N101*'fnd base rates'!E$117)
+($O101*'fnd base rates'!E$118)
+($P101*VLOOKUP($S101+12,rate_basefnd,5)))
*$R101</f>
        <v>20508.942360916004</v>
      </c>
      <c r="X101" s="1">
        <f>(($D101*'fnd base rates'!F$107)
+($E101*'fnd base rates'!F$108)
+($F101*'fnd base rates'!F$109)
+($G101*'fnd base rates'!F$110)
+($H101*'fnd base rates'!F$111)
+($I101*'fnd base rates'!F$112)
+($J101*'fnd base rates'!F$113)
+($K101*'fnd base rates'!F$114)
+($M101*'fnd base rates'!F$116)
+($N101*'fnd base rates'!F$117)
+($O101*'fnd base rates'!F$118)
+($P101*VLOOKUP($S101+12,rate_basefnd,6)))
*$R101</f>
        <v>3959.343981768</v>
      </c>
      <c r="Y101" s="1">
        <f>(($D101*'fnd base rates'!G$107)
+($E101*'fnd base rates'!G$108)
+($F101*'fnd base rates'!G$109)
+($G101*'fnd base rates'!G$110)
+($H101*'fnd base rates'!G$111)
+($I101*'fnd base rates'!G$112)
+($J101*'fnd base rates'!G$113)
+($K101*'fnd base rates'!G$114)
+($M101*'fnd base rates'!G$116)
+($N101*'fnd base rates'!G$117)
+($O101*'fnd base rates'!G$118)
+($P101*VLOOKUP($S101+12,rate_basefnd,7)))
*$R101</f>
        <v>894.88552603599999</v>
      </c>
      <c r="Z101" s="1">
        <f>(($D101*'fnd base rates'!H$107)
+($E101*'fnd base rates'!H$108)
+($F101*'fnd base rates'!H$109)
+($G101*'fnd base rates'!H$110)
+($H101*'fnd base rates'!H$111)
+($I101*'fnd base rates'!H$112)
+($J101*'fnd base rates'!H$113)
+($K101*'fnd base rates'!H$114)
+($M101*'fnd base rates'!H$116)
+($N101*'fnd base rates'!H$117)
+($O101*'fnd base rates'!H$118)
+($P101*VLOOKUP($S101+12,rate_basefnd,8)))</f>
        <v>1557.20163</v>
      </c>
      <c r="AA101" s="1">
        <f>(($D101*'fnd base rates'!I$107)
+($E101*'fnd base rates'!I$108)
+($F101*'fnd base rates'!I$109)
+($G101*'fnd base rates'!I$110)
+($H101*'fnd base rates'!I$111)
+($I101*'fnd base rates'!I$112)
+($J101*'fnd base rates'!I$113)
+($K101*'fnd base rates'!I$114)
+($M101*'fnd base rates'!I$116)
+($N101*'fnd base rates'!I$117)
+($O101*'fnd base rates'!I$118)
+($P101*VLOOKUP($S101+12,rate_basefnd,9)))
*$R101</f>
        <v>1224.2292000000002</v>
      </c>
      <c r="AB101" s="1">
        <f>(($D101*'fnd base rates'!J$107)
+($E101*'fnd base rates'!J$108)
+($F101*'fnd base rates'!J$109)
+($G101*'fnd base rates'!J$110)
+($H101*'fnd base rates'!J$111)
+($I101*'fnd base rates'!J$112)
+($J101*'fnd base rates'!J$113)
+($K101*'fnd base rates'!J$114)
+($M101*'fnd base rates'!J$116)
+($N101*'fnd base rates'!J$117)
+($O101*'fnd base rates'!J$118)
+($P101*VLOOKUP($S101+12,rate_basefnd,10)))
*$R101</f>
        <v>2150.8274400000005</v>
      </c>
      <c r="AC101" s="1">
        <f>(($D101*'fnd base rates'!K$107)
+($E101*'fnd base rates'!K$108)
+($F101*'fnd base rates'!K$109)
+($G101*'fnd base rates'!K$110)
+($H101*'fnd base rates'!K$111)
+($I101*'fnd base rates'!K$112)
+($J101*'fnd base rates'!K$113)
+($K101*'fnd base rates'!K$114)
+($M101*'fnd base rates'!K$116)
+($N101*'fnd base rates'!K$117)
+($O101*'fnd base rates'!K$118)
+($P101*VLOOKUP($S101+12,rate_basefnd,11)))
*$R101</f>
        <v>3496.4956925640008</v>
      </c>
      <c r="AD101" s="1">
        <f>(($D101*'fnd base rates'!L$107)
+($E101*'fnd base rates'!L$108)
+($F101*'fnd base rates'!L$109)
+($G101*'fnd base rates'!L$110)
+($H101*'fnd base rates'!L$111)
+($I101*'fnd base rates'!L$112)
+($J101*'fnd base rates'!L$113)
+($K101*'fnd base rates'!L$114)
+($M101*'fnd base rates'!L$116)
+($N101*'fnd base rates'!L$117)
+($O101*'fnd base rates'!L$118)
+($P101*VLOOKUP($S101+12,rate_basefnd,12)))</f>
        <v>5104.0602180000005</v>
      </c>
      <c r="AE101" s="1">
        <f>(($D101*'fnd base rates'!M$107)
+($E101*'fnd base rates'!M$108)
+($F101*'fnd base rates'!M$109)
+($G101*'fnd base rates'!M$110)
+($H101*'fnd base rates'!M$111)
+($I101*'fnd base rates'!M$112)
+($J101*'fnd base rates'!M$113)
+($K101*'fnd base rates'!M$114)
+($M101*'fnd base rates'!M$116)
+($N101*'fnd base rates'!M$117)
+($O101*'fnd base rates'!M$118)
+($P101*VLOOKUP($S101+12,rate_basefnd,13)))</f>
        <v>0</v>
      </c>
      <c r="AF101" s="4">
        <f t="shared" si="83"/>
        <v>44047.429151216005</v>
      </c>
      <c r="AH101" s="4">
        <f t="shared" si="84"/>
        <v>420049010</v>
      </c>
      <c r="AI101" s="4" t="str">
        <f t="shared" si="85"/>
        <v>420</v>
      </c>
      <c r="AJ101" s="2" t="str">
        <f t="shared" si="86"/>
        <v>049</v>
      </c>
      <c r="AK101" s="2" t="str">
        <f t="shared" si="87"/>
        <v>010</v>
      </c>
      <c r="AL101" s="4">
        <f t="shared" si="88"/>
        <v>1</v>
      </c>
      <c r="AM101" s="4">
        <f t="shared" si="80"/>
        <v>3</v>
      </c>
      <c r="AN101" s="4">
        <f t="shared" si="89"/>
        <v>44047.429151216005</v>
      </c>
      <c r="AO101" s="4">
        <f t="shared" si="90"/>
        <v>14682</v>
      </c>
      <c r="AP101" s="4">
        <f t="shared" si="91"/>
        <v>0</v>
      </c>
      <c r="AQ101" s="4">
        <v>14682</v>
      </c>
      <c r="AW101" s="4">
        <v>14666</v>
      </c>
      <c r="AX101" s="5">
        <f t="shared" si="92"/>
        <v>16</v>
      </c>
      <c r="AY101" s="4">
        <v>14682</v>
      </c>
      <c r="AZ101" s="5"/>
      <c r="BB101" s="5">
        <f t="shared" ref="BB101" si="119">BC101-BA101</f>
        <v>0</v>
      </c>
    </row>
    <row r="102" spans="1:54" s="4" customFormat="1">
      <c r="A102" s="278">
        <v>420</v>
      </c>
      <c r="B102" s="2">
        <v>420049026</v>
      </c>
      <c r="C102" s="10" t="s">
        <v>1059</v>
      </c>
      <c r="D102" s="15">
        <f>'fnd enro'!D102</f>
        <v>0</v>
      </c>
      <c r="E102" s="15">
        <f>'fnd enro'!E102</f>
        <v>0</v>
      </c>
      <c r="F102" s="15">
        <f>'fnd enro'!F102</f>
        <v>0</v>
      </c>
      <c r="G102" s="15">
        <f>'fnd enro'!G102</f>
        <v>1</v>
      </c>
      <c r="H102" s="15">
        <f>'fnd enro'!H102</f>
        <v>2</v>
      </c>
      <c r="I102" s="15">
        <f>'fnd enro'!I102</f>
        <v>0</v>
      </c>
      <c r="J102" s="15">
        <f>'fnd enro'!J102</f>
        <v>0</v>
      </c>
      <c r="K102" s="16">
        <f>'fnd enro'!K102</f>
        <v>0.1149</v>
      </c>
      <c r="L102" s="15">
        <f>'fnd enro'!L102</f>
        <v>0</v>
      </c>
      <c r="M102" s="15">
        <f>'fnd enro'!M102</f>
        <v>0</v>
      </c>
      <c r="N102" s="15">
        <f>'fnd enro'!N102</f>
        <v>0</v>
      </c>
      <c r="O102" s="15">
        <f>'fnd enro'!O102</f>
        <v>0</v>
      </c>
      <c r="P102" s="15">
        <f>'fnd enro'!P102</f>
        <v>3</v>
      </c>
      <c r="Q102" s="15">
        <f>'fnd enro'!R102</f>
        <v>3</v>
      </c>
      <c r="R102" s="16">
        <f t="shared" si="82"/>
        <v>1.1080000000000001</v>
      </c>
      <c r="S102" s="15">
        <f>VALUE('fnd enro'!Q102)</f>
        <v>2</v>
      </c>
      <c r="T102" s="2"/>
      <c r="U102" s="1">
        <f>(($D102*'fnd base rates'!C$107)
+($E102*'fnd base rates'!C$108)
+($F102*'fnd base rates'!C$109)
+($G102*'fnd base rates'!C$110)
+($H102*'fnd base rates'!C$111)
+($I102*'fnd base rates'!C$112)
+($J102*'fnd base rates'!C$113)
+($K102*'fnd base rates'!C$114)
+($M102*'fnd base rates'!C$116)
+($N102*'fnd base rates'!C$117)
+($O102*'fnd base rates'!C$118)
+($P102*VLOOKUP($S102+12,rate_basefnd,3)))
*$R102</f>
        <v>1880.3944219320003</v>
      </c>
      <c r="V102" s="1">
        <f>(($D102*'fnd base rates'!D$107)
+($E102*'fnd base rates'!D$108)
+($F102*'fnd base rates'!D$109)
+($G102*'fnd base rates'!D$110)
+($H102*'fnd base rates'!D$111)
+($I102*'fnd base rates'!D$112)
+($J102*'fnd base rates'!D$113)
+($K102*'fnd base rates'!D$114)
+($M102*'fnd base rates'!D$116)
+($N102*'fnd base rates'!D$117)
+($O102*'fnd base rates'!D$118)
+($P102*VLOOKUP($S102+12,rate_basefnd,4)))
*$R102</f>
        <v>3271.0486800000003</v>
      </c>
      <c r="W102" s="1">
        <f>(($D102*'fnd base rates'!E$107)
+($E102*'fnd base rates'!E$108)
+($F102*'fnd base rates'!E$109)
+($G102*'fnd base rates'!E$110)
+($H102*'fnd base rates'!E$111)
+($I102*'fnd base rates'!E$112)
+($J102*'fnd base rates'!E$113)
+($K102*'fnd base rates'!E$114)
+($M102*'fnd base rates'!E$116)
+($N102*'fnd base rates'!E$117)
+($O102*'fnd base rates'!E$118)
+($P102*VLOOKUP($S102+12,rate_basefnd,5)))
*$R102</f>
        <v>19616.226760916001</v>
      </c>
      <c r="X102" s="1">
        <f>(($D102*'fnd base rates'!F$107)
+($E102*'fnd base rates'!F$108)
+($F102*'fnd base rates'!F$109)
+($G102*'fnd base rates'!F$110)
+($H102*'fnd base rates'!F$111)
+($I102*'fnd base rates'!F$112)
+($J102*'fnd base rates'!F$113)
+($K102*'fnd base rates'!F$114)
+($M102*'fnd base rates'!F$116)
+($N102*'fnd base rates'!F$117)
+($O102*'fnd base rates'!F$118)
+($P102*VLOOKUP($S102+12,rate_basefnd,6)))
*$R102</f>
        <v>3424.8226217679999</v>
      </c>
      <c r="Y102" s="1">
        <f>(($D102*'fnd base rates'!G$107)
+($E102*'fnd base rates'!G$108)
+($F102*'fnd base rates'!G$109)
+($G102*'fnd base rates'!G$110)
+($H102*'fnd base rates'!G$111)
+($I102*'fnd base rates'!G$112)
+($J102*'fnd base rates'!G$113)
+($K102*'fnd base rates'!G$114)
+($M102*'fnd base rates'!G$116)
+($N102*'fnd base rates'!G$117)
+($O102*'fnd base rates'!G$118)
+($P102*VLOOKUP($S102+12,rate_basefnd,7)))
*$R102</f>
        <v>919.63824603600006</v>
      </c>
      <c r="Z102" s="1">
        <f>(($D102*'fnd base rates'!H$107)
+($E102*'fnd base rates'!H$108)
+($F102*'fnd base rates'!H$109)
+($G102*'fnd base rates'!H$110)
+($H102*'fnd base rates'!H$111)
+($I102*'fnd base rates'!H$112)
+($J102*'fnd base rates'!H$113)
+($K102*'fnd base rates'!H$114)
+($M102*'fnd base rates'!H$116)
+($N102*'fnd base rates'!H$117)
+($O102*'fnd base rates'!H$118)
+($P102*VLOOKUP($S102+12,rate_basefnd,8)))</f>
        <v>1557.20163</v>
      </c>
      <c r="AA102" s="1">
        <f>(($D102*'fnd base rates'!I$107)
+($E102*'fnd base rates'!I$108)
+($F102*'fnd base rates'!I$109)
+($G102*'fnd base rates'!I$110)
+($H102*'fnd base rates'!I$111)
+($I102*'fnd base rates'!I$112)
+($J102*'fnd base rates'!I$113)
+($K102*'fnd base rates'!I$114)
+($M102*'fnd base rates'!I$116)
+($N102*'fnd base rates'!I$117)
+($O102*'fnd base rates'!I$118)
+($P102*VLOOKUP($S102+12,rate_basefnd,9)))
*$R102</f>
        <v>1373.5876000000001</v>
      </c>
      <c r="AB102" s="1">
        <f>(($D102*'fnd base rates'!J$107)
+($E102*'fnd base rates'!J$108)
+($F102*'fnd base rates'!J$109)
+($G102*'fnd base rates'!J$110)
+($H102*'fnd base rates'!J$111)
+($I102*'fnd base rates'!J$112)
+($J102*'fnd base rates'!J$113)
+($K102*'fnd base rates'!J$114)
+($M102*'fnd base rates'!J$116)
+($N102*'fnd base rates'!J$117)
+($O102*'fnd base rates'!J$118)
+($P102*VLOOKUP($S102+12,rate_basefnd,10)))
*$R102</f>
        <v>2409.2684400000007</v>
      </c>
      <c r="AC102" s="1">
        <f>(($D102*'fnd base rates'!K$107)
+($E102*'fnd base rates'!K$108)
+($F102*'fnd base rates'!K$109)
+($G102*'fnd base rates'!K$110)
+($H102*'fnd base rates'!K$111)
+($I102*'fnd base rates'!K$112)
+($J102*'fnd base rates'!K$113)
+($K102*'fnd base rates'!K$114)
+($M102*'fnd base rates'!K$116)
+($N102*'fnd base rates'!K$117)
+($O102*'fnd base rates'!K$118)
+($P102*VLOOKUP($S102+12,rate_basefnd,11)))
*$R102</f>
        <v>3670.2744125640006</v>
      </c>
      <c r="AD102" s="1">
        <f>(($D102*'fnd base rates'!L$107)
+($E102*'fnd base rates'!L$108)
+($F102*'fnd base rates'!L$109)
+($G102*'fnd base rates'!L$110)
+($H102*'fnd base rates'!L$111)
+($I102*'fnd base rates'!L$112)
+($J102*'fnd base rates'!L$113)
+($K102*'fnd base rates'!L$114)
+($M102*'fnd base rates'!L$116)
+($N102*'fnd base rates'!L$117)
+($O102*'fnd base rates'!L$118)
+($P102*VLOOKUP($S102+12,rate_basefnd,12)))</f>
        <v>5200.0502180000003</v>
      </c>
      <c r="AE102" s="1">
        <f>(($D102*'fnd base rates'!M$107)
+($E102*'fnd base rates'!M$108)
+($F102*'fnd base rates'!M$109)
+($G102*'fnd base rates'!M$110)
+($H102*'fnd base rates'!M$111)
+($I102*'fnd base rates'!M$112)
+($J102*'fnd base rates'!M$113)
+($K102*'fnd base rates'!M$114)
+($M102*'fnd base rates'!M$116)
+($N102*'fnd base rates'!M$117)
+($O102*'fnd base rates'!M$118)
+($P102*VLOOKUP($S102+12,rate_basefnd,13)))</f>
        <v>0</v>
      </c>
      <c r="AF102" s="4">
        <f t="shared" si="83"/>
        <v>43322.513031216004</v>
      </c>
      <c r="AH102" s="4">
        <f t="shared" si="84"/>
        <v>420049026</v>
      </c>
      <c r="AI102" s="4" t="str">
        <f t="shared" si="85"/>
        <v>420</v>
      </c>
      <c r="AJ102" s="2" t="str">
        <f t="shared" si="86"/>
        <v>049</v>
      </c>
      <c r="AK102" s="2" t="str">
        <f t="shared" si="87"/>
        <v>026</v>
      </c>
      <c r="AL102" s="4">
        <f t="shared" si="88"/>
        <v>1</v>
      </c>
      <c r="AM102" s="4">
        <f t="shared" si="80"/>
        <v>3</v>
      </c>
      <c r="AN102" s="4">
        <f t="shared" si="89"/>
        <v>43322.513031216004</v>
      </c>
      <c r="AO102" s="4">
        <f t="shared" si="90"/>
        <v>14441</v>
      </c>
      <c r="AP102" s="4">
        <f t="shared" si="91"/>
        <v>0</v>
      </c>
      <c r="AQ102" s="4">
        <v>14441</v>
      </c>
      <c r="AW102" s="4">
        <v>14424</v>
      </c>
      <c r="AX102" s="5">
        <f t="shared" si="92"/>
        <v>17</v>
      </c>
      <c r="AY102" s="4">
        <v>14441</v>
      </c>
      <c r="AZ102" s="5"/>
      <c r="BB102" s="5">
        <f t="shared" ref="BB102" si="120">BC102-BA102</f>
        <v>0</v>
      </c>
    </row>
    <row r="103" spans="1:54" s="4" customFormat="1">
      <c r="A103" s="278">
        <v>420</v>
      </c>
      <c r="B103" s="2">
        <v>420049031</v>
      </c>
      <c r="C103" s="10" t="s">
        <v>1059</v>
      </c>
      <c r="D103" s="15">
        <f>'fnd enro'!D103</f>
        <v>1</v>
      </c>
      <c r="E103" s="15">
        <f>'fnd enro'!E103</f>
        <v>0</v>
      </c>
      <c r="F103" s="15">
        <f>'fnd enro'!F103</f>
        <v>0</v>
      </c>
      <c r="G103" s="15">
        <f>'fnd enro'!G103</f>
        <v>1</v>
      </c>
      <c r="H103" s="15">
        <f>'fnd enro'!H103</f>
        <v>1</v>
      </c>
      <c r="I103" s="15">
        <f>'fnd enro'!I103</f>
        <v>0</v>
      </c>
      <c r="J103" s="15">
        <f>'fnd enro'!J103</f>
        <v>0</v>
      </c>
      <c r="K103" s="16">
        <f>'fnd enro'!K103</f>
        <v>7.6600000000000001E-2</v>
      </c>
      <c r="L103" s="15">
        <f>'fnd enro'!L103</f>
        <v>0</v>
      </c>
      <c r="M103" s="15">
        <f>'fnd enro'!M103</f>
        <v>0</v>
      </c>
      <c r="N103" s="15">
        <f>'fnd enro'!N103</f>
        <v>0</v>
      </c>
      <c r="O103" s="15">
        <f>'fnd enro'!O103</f>
        <v>0</v>
      </c>
      <c r="P103" s="15">
        <f>'fnd enro'!P103</f>
        <v>3</v>
      </c>
      <c r="Q103" s="15">
        <f>'fnd enro'!R103</f>
        <v>3</v>
      </c>
      <c r="R103" s="16">
        <f t="shared" si="82"/>
        <v>1.1080000000000001</v>
      </c>
      <c r="S103" s="15">
        <f>VALUE('fnd enro'!Q103)</f>
        <v>4</v>
      </c>
      <c r="T103" s="2"/>
      <c r="U103" s="1">
        <f>(($D103*'fnd base rates'!C$107)
+($E103*'fnd base rates'!C$108)
+($F103*'fnd base rates'!C$109)
+($G103*'fnd base rates'!C$110)
+($H103*'fnd base rates'!C$111)
+($I103*'fnd base rates'!C$112)
+($J103*'fnd base rates'!C$113)
+($K103*'fnd base rates'!C$114)
+($M103*'fnd base rates'!C$116)
+($N103*'fnd base rates'!C$117)
+($O103*'fnd base rates'!C$118)
+($P103*VLOOKUP($S103+12,rate_basefnd,3)))
*$R103</f>
        <v>1543.7150012880002</v>
      </c>
      <c r="V103" s="1">
        <f>(($D103*'fnd base rates'!D$107)
+($E103*'fnd base rates'!D$108)
+($F103*'fnd base rates'!D$109)
+($G103*'fnd base rates'!D$110)
+($H103*'fnd base rates'!D$111)
+($I103*'fnd base rates'!D$112)
+($J103*'fnd base rates'!D$113)
+($K103*'fnd base rates'!D$114)
+($M103*'fnd base rates'!D$116)
+($N103*'fnd base rates'!D$117)
+($O103*'fnd base rates'!D$118)
+($P103*VLOOKUP($S103+12,rate_basefnd,4)))
*$R103</f>
        <v>2896.9214000000006</v>
      </c>
      <c r="W103" s="1">
        <f>(($D103*'fnd base rates'!E$107)
+($E103*'fnd base rates'!E$108)
+($F103*'fnd base rates'!E$109)
+($G103*'fnd base rates'!E$110)
+($H103*'fnd base rates'!E$111)
+($I103*'fnd base rates'!E$112)
+($J103*'fnd base rates'!E$113)
+($K103*'fnd base rates'!E$114)
+($M103*'fnd base rates'!E$116)
+($N103*'fnd base rates'!E$117)
+($O103*'fnd base rates'!E$118)
+($P103*VLOOKUP($S103+12,rate_basefnd,5)))
*$R103</f>
        <v>18118.625973944003</v>
      </c>
      <c r="X103" s="1">
        <f>(($D103*'fnd base rates'!F$107)
+($E103*'fnd base rates'!F$108)
+($F103*'fnd base rates'!F$109)
+($G103*'fnd base rates'!F$110)
+($H103*'fnd base rates'!F$111)
+($I103*'fnd base rates'!F$112)
+($J103*'fnd base rates'!F$113)
+($K103*'fnd base rates'!F$114)
+($M103*'fnd base rates'!F$116)
+($N103*'fnd base rates'!F$117)
+($O103*'fnd base rates'!F$118)
+($P103*VLOOKUP($S103+12,rate_basefnd,6)))
*$R103</f>
        <v>2849.2848945120004</v>
      </c>
      <c r="Y103" s="1">
        <f>(($D103*'fnd base rates'!G$107)
+($E103*'fnd base rates'!G$108)
+($F103*'fnd base rates'!G$109)
+($G103*'fnd base rates'!G$110)
+($H103*'fnd base rates'!G$111)
+($I103*'fnd base rates'!G$112)
+($J103*'fnd base rates'!G$113)
+($K103*'fnd base rates'!G$114)
+($M103*'fnd base rates'!G$116)
+($N103*'fnd base rates'!G$117)
+($O103*'fnd base rates'!G$118)
+($P103*VLOOKUP($S103+12,rate_basefnd,7)))
*$R103</f>
        <v>829.65076402400007</v>
      </c>
      <c r="Z103" s="1">
        <f>(($D103*'fnd base rates'!H$107)
+($E103*'fnd base rates'!H$108)
+($F103*'fnd base rates'!H$109)
+($G103*'fnd base rates'!H$110)
+($H103*'fnd base rates'!H$111)
+($I103*'fnd base rates'!H$112)
+($J103*'fnd base rates'!H$113)
+($K103*'fnd base rates'!H$114)
+($M103*'fnd base rates'!H$116)
+($N103*'fnd base rates'!H$117)
+($O103*'fnd base rates'!H$118)
+($P103*VLOOKUP($S103+12,rate_basefnd,8)))</f>
        <v>1301.4344199999998</v>
      </c>
      <c r="AA103" s="1">
        <f>(($D103*'fnd base rates'!I$107)
+($E103*'fnd base rates'!I$108)
+($F103*'fnd base rates'!I$109)
+($G103*'fnd base rates'!I$110)
+($H103*'fnd base rates'!I$111)
+($I103*'fnd base rates'!I$112)
+($J103*'fnd base rates'!I$113)
+($K103*'fnd base rates'!I$114)
+($M103*'fnd base rates'!I$116)
+($N103*'fnd base rates'!I$117)
+($O103*'fnd base rates'!I$118)
+($P103*VLOOKUP($S103+12,rate_basefnd,9)))
*$R103</f>
        <v>1162.5246800000002</v>
      </c>
      <c r="AB103" s="1">
        <f>(($D103*'fnd base rates'!J$107)
+($E103*'fnd base rates'!J$108)
+($F103*'fnd base rates'!J$109)
+($G103*'fnd base rates'!J$110)
+($H103*'fnd base rates'!J$111)
+($I103*'fnd base rates'!J$112)
+($J103*'fnd base rates'!J$113)
+($K103*'fnd base rates'!J$114)
+($M103*'fnd base rates'!J$116)
+($N103*'fnd base rates'!J$117)
+($O103*'fnd base rates'!J$118)
+($P103*VLOOKUP($S103+12,rate_basefnd,10)))
*$R103</f>
        <v>2263.9542400000005</v>
      </c>
      <c r="AC103" s="1">
        <f>(($D103*'fnd base rates'!K$107)
+($E103*'fnd base rates'!K$108)
+($F103*'fnd base rates'!K$109)
+($G103*'fnd base rates'!K$110)
+($H103*'fnd base rates'!K$111)
+($I103*'fnd base rates'!K$112)
+($J103*'fnd base rates'!K$113)
+($K103*'fnd base rates'!K$114)
+($M103*'fnd base rates'!K$116)
+($N103*'fnd base rates'!K$117)
+($O103*'fnd base rates'!K$118)
+($P103*VLOOKUP($S103+12,rate_basefnd,11)))
*$R103</f>
        <v>2934.3363683760003</v>
      </c>
      <c r="AD103" s="1">
        <f>(($D103*'fnd base rates'!L$107)
+($E103*'fnd base rates'!L$108)
+($F103*'fnd base rates'!L$109)
+($G103*'fnd base rates'!L$110)
+($H103*'fnd base rates'!L$111)
+($I103*'fnd base rates'!L$112)
+($J103*'fnd base rates'!L$113)
+($K103*'fnd base rates'!L$114)
+($M103*'fnd base rates'!L$116)
+($N103*'fnd base rates'!L$117)
+($O103*'fnd base rates'!L$118)
+($P103*VLOOKUP($S103+12,rate_basefnd,12)))</f>
        <v>4477.396812</v>
      </c>
      <c r="AE103" s="1">
        <f>(($D103*'fnd base rates'!M$107)
+($E103*'fnd base rates'!M$108)
+($F103*'fnd base rates'!M$109)
+($G103*'fnd base rates'!M$110)
+($H103*'fnd base rates'!M$111)
+($I103*'fnd base rates'!M$112)
+($J103*'fnd base rates'!M$113)
+($K103*'fnd base rates'!M$114)
+($M103*'fnd base rates'!M$116)
+($N103*'fnd base rates'!M$117)
+($O103*'fnd base rates'!M$118)
+($P103*VLOOKUP($S103+12,rate_basefnd,13)))</f>
        <v>0</v>
      </c>
      <c r="AF103" s="4">
        <f t="shared" si="83"/>
        <v>38377.844554144009</v>
      </c>
      <c r="AH103" s="4">
        <f t="shared" si="84"/>
        <v>420049031</v>
      </c>
      <c r="AI103" s="4" t="str">
        <f t="shared" si="85"/>
        <v>420</v>
      </c>
      <c r="AJ103" s="2" t="str">
        <f t="shared" si="86"/>
        <v>049</v>
      </c>
      <c r="AK103" s="2" t="str">
        <f t="shared" si="87"/>
        <v>031</v>
      </c>
      <c r="AL103" s="4">
        <f t="shared" si="88"/>
        <v>1</v>
      </c>
      <c r="AM103" s="4">
        <f t="shared" si="80"/>
        <v>3</v>
      </c>
      <c r="AN103" s="4">
        <f t="shared" si="89"/>
        <v>38377.844554144009</v>
      </c>
      <c r="AO103" s="4">
        <f t="shared" si="90"/>
        <v>12793</v>
      </c>
      <c r="AP103" s="4">
        <f t="shared" si="91"/>
        <v>0</v>
      </c>
      <c r="AQ103" s="4">
        <v>12793</v>
      </c>
      <c r="AW103" s="4">
        <v>12966</v>
      </c>
      <c r="AX103" s="5">
        <f t="shared" si="92"/>
        <v>-173</v>
      </c>
      <c r="AY103" s="4">
        <v>12793</v>
      </c>
      <c r="AZ103" s="5"/>
      <c r="BB103" s="5">
        <f t="shared" ref="BB103" si="121">BC103-BA103</f>
        <v>0</v>
      </c>
    </row>
    <row r="104" spans="1:54" s="4" customFormat="1">
      <c r="A104" s="278">
        <v>420</v>
      </c>
      <c r="B104" s="2">
        <v>420049035</v>
      </c>
      <c r="C104" s="10" t="s">
        <v>1059</v>
      </c>
      <c r="D104" s="15">
        <f>'fnd enro'!D104</f>
        <v>4</v>
      </c>
      <c r="E104" s="15">
        <f>'fnd enro'!E104</f>
        <v>0</v>
      </c>
      <c r="F104" s="15">
        <f>'fnd enro'!F104</f>
        <v>1</v>
      </c>
      <c r="G104" s="15">
        <f>'fnd enro'!G104</f>
        <v>30</v>
      </c>
      <c r="H104" s="15">
        <f>'fnd enro'!H104</f>
        <v>16</v>
      </c>
      <c r="I104" s="15">
        <f>'fnd enro'!I104</f>
        <v>0</v>
      </c>
      <c r="J104" s="15">
        <f>'fnd enro'!J104</f>
        <v>0</v>
      </c>
      <c r="K104" s="16">
        <f>'fnd enro'!K104</f>
        <v>1.8001</v>
      </c>
      <c r="L104" s="15">
        <f>'fnd enro'!L104</f>
        <v>0</v>
      </c>
      <c r="M104" s="15">
        <f>'fnd enro'!M104</f>
        <v>2</v>
      </c>
      <c r="N104" s="15">
        <f>'fnd enro'!N104</f>
        <v>0</v>
      </c>
      <c r="O104" s="15">
        <f>'fnd enro'!O104</f>
        <v>0</v>
      </c>
      <c r="P104" s="15">
        <f>'fnd enro'!P104</f>
        <v>34</v>
      </c>
      <c r="Q104" s="15">
        <f>'fnd enro'!R104</f>
        <v>49</v>
      </c>
      <c r="R104" s="16">
        <f t="shared" si="82"/>
        <v>1.1080000000000001</v>
      </c>
      <c r="S104" s="15">
        <f>VALUE('fnd enro'!Q104)</f>
        <v>11</v>
      </c>
      <c r="T104" s="2"/>
      <c r="U104" s="1">
        <f>(($D104*'fnd base rates'!C$107)
+($E104*'fnd base rates'!C$108)
+($F104*'fnd base rates'!C$109)
+($G104*'fnd base rates'!C$110)
+($H104*'fnd base rates'!C$111)
+($I104*'fnd base rates'!C$112)
+($J104*'fnd base rates'!C$113)
+($K104*'fnd base rates'!C$114)
+($M104*'fnd base rates'!C$116)
+($N104*'fnd base rates'!C$117)
+($O104*'fnd base rates'!C$118)
+($P104*VLOOKUP($S104+12,rate_basefnd,3)))
*$R104</f>
        <v>30520.023730268003</v>
      </c>
      <c r="V104" s="1">
        <f>(($D104*'fnd base rates'!D$107)
+($E104*'fnd base rates'!D$108)
+($F104*'fnd base rates'!D$109)
+($G104*'fnd base rates'!D$110)
+($H104*'fnd base rates'!D$111)
+($I104*'fnd base rates'!D$112)
+($J104*'fnd base rates'!D$113)
+($K104*'fnd base rates'!D$114)
+($M104*'fnd base rates'!D$116)
+($N104*'fnd base rates'!D$117)
+($O104*'fnd base rates'!D$118)
+($P104*VLOOKUP($S104+12,rate_basefnd,4)))
*$R104</f>
        <v>53008.969240000006</v>
      </c>
      <c r="W104" s="1">
        <f>(($D104*'fnd base rates'!E$107)
+($E104*'fnd base rates'!E$108)
+($F104*'fnd base rates'!E$109)
+($G104*'fnd base rates'!E$110)
+($H104*'fnd base rates'!E$111)
+($I104*'fnd base rates'!E$112)
+($J104*'fnd base rates'!E$113)
+($K104*'fnd base rates'!E$114)
+($M104*'fnd base rates'!E$116)
+($N104*'fnd base rates'!E$117)
+($O104*'fnd base rates'!E$118)
+($P104*VLOOKUP($S104+12,rate_basefnd,5)))
*$R104</f>
        <v>321958.08298768406</v>
      </c>
      <c r="X104" s="1">
        <f>(($D104*'fnd base rates'!F$107)
+($E104*'fnd base rates'!F$108)
+($F104*'fnd base rates'!F$109)
+($G104*'fnd base rates'!F$110)
+($H104*'fnd base rates'!F$111)
+($I104*'fnd base rates'!F$112)
+($J104*'fnd base rates'!F$113)
+($K104*'fnd base rates'!F$114)
+($M104*'fnd base rates'!F$116)
+($N104*'fnd base rates'!F$117)
+($O104*'fnd base rates'!F$118)
+($P104*VLOOKUP($S104+12,rate_basefnd,6)))
*$R104</f>
        <v>60029.937501032015</v>
      </c>
      <c r="Y104" s="1">
        <f>(($D104*'fnd base rates'!G$107)
+($E104*'fnd base rates'!G$108)
+($F104*'fnd base rates'!G$109)
+($G104*'fnd base rates'!G$110)
+($H104*'fnd base rates'!G$111)
+($I104*'fnd base rates'!G$112)
+($J104*'fnd base rates'!G$113)
+($K104*'fnd base rates'!G$114)
+($M104*'fnd base rates'!G$116)
+($N104*'fnd base rates'!G$117)
+($O104*'fnd base rates'!G$118)
+($P104*VLOOKUP($S104+12,rate_basefnd,7)))
*$R104</f>
        <v>14509.291614564001</v>
      </c>
      <c r="Z104" s="1">
        <f>(($D104*'fnd base rates'!H$107)
+($E104*'fnd base rates'!H$108)
+($F104*'fnd base rates'!H$109)
+($G104*'fnd base rates'!H$110)
+($H104*'fnd base rates'!H$111)
+($I104*'fnd base rates'!H$112)
+($J104*'fnd base rates'!H$113)
+($K104*'fnd base rates'!H$114)
+($M104*'fnd base rates'!H$116)
+($N104*'fnd base rates'!H$117)
+($O104*'fnd base rates'!H$118)
+($P104*VLOOKUP($S104+12,rate_basefnd,8)))</f>
        <v>25590.348869999998</v>
      </c>
      <c r="AA104" s="1">
        <f>(($D104*'fnd base rates'!I$107)
+($E104*'fnd base rates'!I$108)
+($F104*'fnd base rates'!I$109)
+($G104*'fnd base rates'!I$110)
+($H104*'fnd base rates'!I$111)
+($I104*'fnd base rates'!I$112)
+($J104*'fnd base rates'!I$113)
+($K104*'fnd base rates'!I$114)
+($M104*'fnd base rates'!I$116)
+($N104*'fnd base rates'!I$117)
+($O104*'fnd base rates'!I$118)
+($P104*VLOOKUP($S104+12,rate_basefnd,9)))
*$R104</f>
        <v>21037.972720000005</v>
      </c>
      <c r="AB104" s="1">
        <f>(($D104*'fnd base rates'!J$107)
+($E104*'fnd base rates'!J$108)
+($F104*'fnd base rates'!J$109)
+($G104*'fnd base rates'!J$110)
+($H104*'fnd base rates'!J$111)
+($I104*'fnd base rates'!J$112)
+($J104*'fnd base rates'!J$113)
+($K104*'fnd base rates'!J$114)
+($M104*'fnd base rates'!J$116)
+($N104*'fnd base rates'!J$117)
+($O104*'fnd base rates'!J$118)
+($P104*VLOOKUP($S104+12,rate_basefnd,10)))
*$R104</f>
        <v>35922.102360000004</v>
      </c>
      <c r="AC104" s="1">
        <f>(($D104*'fnd base rates'!K$107)
+($E104*'fnd base rates'!K$108)
+($F104*'fnd base rates'!K$109)
+($G104*'fnd base rates'!K$110)
+($H104*'fnd base rates'!K$111)
+($I104*'fnd base rates'!K$112)
+($J104*'fnd base rates'!K$113)
+($K104*'fnd base rates'!K$114)
+($M104*'fnd base rates'!K$116)
+($N104*'fnd base rates'!K$117)
+($O104*'fnd base rates'!K$118)
+($P104*VLOOKUP($S104+12,rate_basefnd,11)))
*$R104</f>
        <v>58866.066116836009</v>
      </c>
      <c r="AD104" s="1">
        <f>(($D104*'fnd base rates'!L$107)
+($E104*'fnd base rates'!L$108)
+($F104*'fnd base rates'!L$109)
+($G104*'fnd base rates'!L$110)
+($H104*'fnd base rates'!L$111)
+($I104*'fnd base rates'!L$112)
+($J104*'fnd base rates'!L$113)
+($K104*'fnd base rates'!L$114)
+($M104*'fnd base rates'!L$116)
+($N104*'fnd base rates'!L$117)
+($O104*'fnd base rates'!L$118)
+($P104*VLOOKUP($S104+12,rate_basefnd,12)))</f>
        <v>83265.490082000004</v>
      </c>
      <c r="AE104" s="1">
        <f>(($D104*'fnd base rates'!M$107)
+($E104*'fnd base rates'!M$108)
+($F104*'fnd base rates'!M$109)
+($G104*'fnd base rates'!M$110)
+($H104*'fnd base rates'!M$111)
+($I104*'fnd base rates'!M$112)
+($J104*'fnd base rates'!M$113)
+($K104*'fnd base rates'!M$114)
+($M104*'fnd base rates'!M$116)
+($N104*'fnd base rates'!M$117)
+($O104*'fnd base rates'!M$118)
+($P104*VLOOKUP($S104+12,rate_basefnd,13)))</f>
        <v>0</v>
      </c>
      <c r="AF104" s="4">
        <f t="shared" si="83"/>
        <v>704708.28522238415</v>
      </c>
      <c r="AH104" s="4">
        <f t="shared" si="84"/>
        <v>420049035</v>
      </c>
      <c r="AI104" s="4" t="str">
        <f t="shared" si="85"/>
        <v>420</v>
      </c>
      <c r="AJ104" s="2" t="str">
        <f t="shared" si="86"/>
        <v>049</v>
      </c>
      <c r="AK104" s="2" t="str">
        <f t="shared" si="87"/>
        <v>035</v>
      </c>
      <c r="AL104" s="4">
        <f t="shared" si="88"/>
        <v>1</v>
      </c>
      <c r="AM104" s="4">
        <f t="shared" si="80"/>
        <v>49</v>
      </c>
      <c r="AN104" s="4">
        <f t="shared" si="89"/>
        <v>704708.28522238415</v>
      </c>
      <c r="AO104" s="4">
        <f t="shared" si="90"/>
        <v>14382</v>
      </c>
      <c r="AP104" s="4">
        <f t="shared" si="91"/>
        <v>0</v>
      </c>
      <c r="AQ104" s="4">
        <v>14382</v>
      </c>
      <c r="AW104" s="4">
        <v>14349</v>
      </c>
      <c r="AX104" s="5">
        <f t="shared" si="92"/>
        <v>33</v>
      </c>
      <c r="AY104" s="4">
        <v>14382</v>
      </c>
      <c r="AZ104" s="5"/>
      <c r="BB104" s="5">
        <f t="shared" ref="BB104" si="122">BC104-BA104</f>
        <v>0</v>
      </c>
    </row>
    <row r="105" spans="1:54" s="4" customFormat="1">
      <c r="A105" s="278">
        <v>420</v>
      </c>
      <c r="B105" s="2">
        <v>420049044</v>
      </c>
      <c r="C105" s="10" t="s">
        <v>1059</v>
      </c>
      <c r="D105" s="15">
        <f>'fnd enro'!D105</f>
        <v>0</v>
      </c>
      <c r="E105" s="15">
        <f>'fnd enro'!E105</f>
        <v>0</v>
      </c>
      <c r="F105" s="15">
        <f>'fnd enro'!F105</f>
        <v>2</v>
      </c>
      <c r="G105" s="15">
        <f>'fnd enro'!G105</f>
        <v>4</v>
      </c>
      <c r="H105" s="15">
        <f>'fnd enro'!H105</f>
        <v>0</v>
      </c>
      <c r="I105" s="15">
        <f>'fnd enro'!I105</f>
        <v>0</v>
      </c>
      <c r="J105" s="15">
        <f>'fnd enro'!J105</f>
        <v>0</v>
      </c>
      <c r="K105" s="16">
        <f>'fnd enro'!K105</f>
        <v>0.2298</v>
      </c>
      <c r="L105" s="15">
        <f>'fnd enro'!L105</f>
        <v>0</v>
      </c>
      <c r="M105" s="15">
        <f>'fnd enro'!M105</f>
        <v>0</v>
      </c>
      <c r="N105" s="15">
        <f>'fnd enro'!N105</f>
        <v>0</v>
      </c>
      <c r="O105" s="15">
        <f>'fnd enro'!O105</f>
        <v>0</v>
      </c>
      <c r="P105" s="15">
        <f>'fnd enro'!P105</f>
        <v>6</v>
      </c>
      <c r="Q105" s="15">
        <f>'fnd enro'!R105</f>
        <v>6</v>
      </c>
      <c r="R105" s="16">
        <f t="shared" si="82"/>
        <v>1.1080000000000001</v>
      </c>
      <c r="S105" s="15">
        <f>VALUE('fnd enro'!Q105)</f>
        <v>12</v>
      </c>
      <c r="T105" s="2"/>
      <c r="U105" s="1">
        <f>(($D105*'fnd base rates'!C$107)
+($E105*'fnd base rates'!C$108)
+($F105*'fnd base rates'!C$109)
+($G105*'fnd base rates'!C$110)
+($H105*'fnd base rates'!C$111)
+($I105*'fnd base rates'!C$112)
+($J105*'fnd base rates'!C$113)
+($K105*'fnd base rates'!C$114)
+($M105*'fnd base rates'!C$116)
+($N105*'fnd base rates'!C$117)
+($O105*'fnd base rates'!C$118)
+($P105*VLOOKUP($S105+12,rate_basefnd,3)))
*$R105</f>
        <v>3901.1281238640008</v>
      </c>
      <c r="V105" s="1">
        <f>(($D105*'fnd base rates'!D$107)
+($E105*'fnd base rates'!D$108)
+($F105*'fnd base rates'!D$109)
+($G105*'fnd base rates'!D$110)
+($H105*'fnd base rates'!D$111)
+($I105*'fnd base rates'!D$112)
+($J105*'fnd base rates'!D$113)
+($K105*'fnd base rates'!D$114)
+($M105*'fnd base rates'!D$116)
+($N105*'fnd base rates'!D$117)
+($O105*'fnd base rates'!D$118)
+($P105*VLOOKUP($S105+12,rate_basefnd,4)))
*$R105</f>
        <v>7207.0968000000012</v>
      </c>
      <c r="W105" s="1">
        <f>(($D105*'fnd base rates'!E$107)
+($E105*'fnd base rates'!E$108)
+($F105*'fnd base rates'!E$109)
+($G105*'fnd base rates'!E$110)
+($H105*'fnd base rates'!E$111)
+($I105*'fnd base rates'!E$112)
+($J105*'fnd base rates'!E$113)
+($K105*'fnd base rates'!E$114)
+($M105*'fnd base rates'!E$116)
+($N105*'fnd base rates'!E$117)
+($O105*'fnd base rates'!E$118)
+($P105*VLOOKUP($S105+12,rate_basefnd,5)))
*$R105</f>
        <v>47509.723201832006</v>
      </c>
      <c r="X105" s="1">
        <f>(($D105*'fnd base rates'!F$107)
+($E105*'fnd base rates'!F$108)
+($F105*'fnd base rates'!F$109)
+($G105*'fnd base rates'!F$110)
+($H105*'fnd base rates'!F$111)
+($I105*'fnd base rates'!F$112)
+($J105*'fnd base rates'!F$113)
+($K105*'fnd base rates'!F$114)
+($M105*'fnd base rates'!F$116)
+($N105*'fnd base rates'!F$117)
+($O105*'fnd base rates'!F$118)
+($P105*VLOOKUP($S105+12,rate_basefnd,6)))
*$R105</f>
        <v>7918.6879635360001</v>
      </c>
      <c r="Y105" s="1">
        <f>(($D105*'fnd base rates'!G$107)
+($E105*'fnd base rates'!G$108)
+($F105*'fnd base rates'!G$109)
+($G105*'fnd base rates'!G$110)
+($H105*'fnd base rates'!G$111)
+($I105*'fnd base rates'!G$112)
+($J105*'fnd base rates'!G$113)
+($K105*'fnd base rates'!G$114)
+($M105*'fnd base rates'!G$116)
+($N105*'fnd base rates'!G$117)
+($O105*'fnd base rates'!G$118)
+($P105*VLOOKUP($S105+12,rate_basefnd,7)))
*$R105</f>
        <v>2104.6868120720001</v>
      </c>
      <c r="Z105" s="1">
        <f>(($D105*'fnd base rates'!H$107)
+($E105*'fnd base rates'!H$108)
+($F105*'fnd base rates'!H$109)
+($G105*'fnd base rates'!H$110)
+($H105*'fnd base rates'!H$111)
+($I105*'fnd base rates'!H$112)
+($J105*'fnd base rates'!H$113)
+($K105*'fnd base rates'!H$114)
+($M105*'fnd base rates'!H$116)
+($N105*'fnd base rates'!H$117)
+($O105*'fnd base rates'!H$118)
+($P105*VLOOKUP($S105+12,rate_basefnd,8)))</f>
        <v>3157.9632600000004</v>
      </c>
      <c r="AA105" s="1">
        <f>(($D105*'fnd base rates'!I$107)
+($E105*'fnd base rates'!I$108)
+($F105*'fnd base rates'!I$109)
+($G105*'fnd base rates'!I$110)
+($H105*'fnd base rates'!I$111)
+($I105*'fnd base rates'!I$112)
+($J105*'fnd base rates'!I$113)
+($K105*'fnd base rates'!I$114)
+($M105*'fnd base rates'!I$116)
+($N105*'fnd base rates'!I$117)
+($O105*'fnd base rates'!I$118)
+($P105*VLOOKUP($S105+12,rate_basefnd,9)))
*$R105</f>
        <v>2711.3868000000007</v>
      </c>
      <c r="AB105" s="1">
        <f>(($D105*'fnd base rates'!J$107)
+($E105*'fnd base rates'!J$108)
+($F105*'fnd base rates'!J$109)
+($G105*'fnd base rates'!J$110)
+($H105*'fnd base rates'!J$111)
+($I105*'fnd base rates'!J$112)
+($J105*'fnd base rates'!J$113)
+($K105*'fnd base rates'!J$114)
+($M105*'fnd base rates'!J$116)
+($N105*'fnd base rates'!J$117)
+($O105*'fnd base rates'!J$118)
+($P105*VLOOKUP($S105+12,rate_basefnd,10)))
*$R105</f>
        <v>5667.6194400000004</v>
      </c>
      <c r="AC105" s="1">
        <f>(($D105*'fnd base rates'!K$107)
+($E105*'fnd base rates'!K$108)
+($F105*'fnd base rates'!K$109)
+($G105*'fnd base rates'!K$110)
+($H105*'fnd base rates'!K$111)
+($I105*'fnd base rates'!K$112)
+($J105*'fnd base rates'!K$113)
+($K105*'fnd base rates'!K$114)
+($M105*'fnd base rates'!K$116)
+($N105*'fnd base rates'!K$117)
+($O105*'fnd base rates'!K$118)
+($P105*VLOOKUP($S105+12,rate_basefnd,11)))
*$R105</f>
        <v>6992.9913851280016</v>
      </c>
      <c r="AD105" s="1">
        <f>(($D105*'fnd base rates'!L$107)
+($E105*'fnd base rates'!L$108)
+($F105*'fnd base rates'!L$109)
+($G105*'fnd base rates'!L$110)
+($H105*'fnd base rates'!L$111)
+($I105*'fnd base rates'!L$112)
+($J105*'fnd base rates'!L$113)
+($K105*'fnd base rates'!L$114)
+($M105*'fnd base rates'!L$116)
+($N105*'fnd base rates'!L$117)
+($O105*'fnd base rates'!L$118)
+($P105*VLOOKUP($S105+12,rate_basefnd,12)))</f>
        <v>11155.880436000001</v>
      </c>
      <c r="AE105" s="1">
        <f>(($D105*'fnd base rates'!M$107)
+($E105*'fnd base rates'!M$108)
+($F105*'fnd base rates'!M$109)
+($G105*'fnd base rates'!M$110)
+($H105*'fnd base rates'!M$111)
+($I105*'fnd base rates'!M$112)
+($J105*'fnd base rates'!M$113)
+($K105*'fnd base rates'!M$114)
+($M105*'fnd base rates'!M$116)
+($N105*'fnd base rates'!M$117)
+($O105*'fnd base rates'!M$118)
+($P105*VLOOKUP($S105+12,rate_basefnd,13)))</f>
        <v>0</v>
      </c>
      <c r="AF105" s="4">
        <f t="shared" si="83"/>
        <v>98327.164222432024</v>
      </c>
      <c r="AH105" s="4">
        <f t="shared" si="84"/>
        <v>420049044</v>
      </c>
      <c r="AI105" s="4" t="str">
        <f t="shared" si="85"/>
        <v>420</v>
      </c>
      <c r="AJ105" s="2" t="str">
        <f t="shared" si="86"/>
        <v>049</v>
      </c>
      <c r="AK105" s="2" t="str">
        <f t="shared" si="87"/>
        <v>044</v>
      </c>
      <c r="AL105" s="4">
        <f t="shared" si="88"/>
        <v>1</v>
      </c>
      <c r="AM105" s="4">
        <f t="shared" si="80"/>
        <v>6</v>
      </c>
      <c r="AN105" s="4">
        <f t="shared" si="89"/>
        <v>98327.164222432024</v>
      </c>
      <c r="AO105" s="4">
        <f t="shared" si="90"/>
        <v>16388</v>
      </c>
      <c r="AP105" s="4">
        <f t="shared" si="91"/>
        <v>0</v>
      </c>
      <c r="AQ105" s="4">
        <v>16388</v>
      </c>
      <c r="AW105" s="4">
        <v>16256</v>
      </c>
      <c r="AX105" s="5">
        <f t="shared" si="92"/>
        <v>132</v>
      </c>
      <c r="AY105" s="4">
        <v>16388</v>
      </c>
      <c r="AZ105" s="5"/>
      <c r="BB105" s="5">
        <f t="shared" ref="BB105" si="123">BC105-BA105</f>
        <v>0</v>
      </c>
    </row>
    <row r="106" spans="1:54" s="4" customFormat="1">
      <c r="A106" s="278">
        <v>420</v>
      </c>
      <c r="B106" s="2">
        <v>420049049</v>
      </c>
      <c r="C106" s="10" t="s">
        <v>1059</v>
      </c>
      <c r="D106" s="15">
        <f>'fnd enro'!D106</f>
        <v>8</v>
      </c>
      <c r="E106" s="15">
        <f>'fnd enro'!E106</f>
        <v>0</v>
      </c>
      <c r="F106" s="15">
        <f>'fnd enro'!F106</f>
        <v>41</v>
      </c>
      <c r="G106" s="15">
        <f>'fnd enro'!G106</f>
        <v>132</v>
      </c>
      <c r="H106" s="15">
        <f>'fnd enro'!H106</f>
        <v>14</v>
      </c>
      <c r="I106" s="15">
        <f>'fnd enro'!I106</f>
        <v>0</v>
      </c>
      <c r="J106" s="15">
        <f>'fnd enro'!J106</f>
        <v>0</v>
      </c>
      <c r="K106" s="16">
        <f>'fnd enro'!K106</f>
        <v>7.1620999999999997</v>
      </c>
      <c r="L106" s="15">
        <f>'fnd enro'!L106</f>
        <v>0</v>
      </c>
      <c r="M106" s="15">
        <f>'fnd enro'!M106</f>
        <v>11</v>
      </c>
      <c r="N106" s="15">
        <f>'fnd enro'!N106</f>
        <v>0</v>
      </c>
      <c r="O106" s="15">
        <f>'fnd enro'!O106</f>
        <v>0</v>
      </c>
      <c r="P106" s="15">
        <f>'fnd enro'!P106</f>
        <v>134</v>
      </c>
      <c r="Q106" s="15">
        <f>'fnd enro'!R106</f>
        <v>191</v>
      </c>
      <c r="R106" s="16">
        <f t="shared" si="82"/>
        <v>1.1080000000000001</v>
      </c>
      <c r="S106" s="15">
        <f>VALUE('fnd enro'!Q106)</f>
        <v>8</v>
      </c>
      <c r="T106" s="2"/>
      <c r="U106" s="1">
        <f>(($D106*'fnd base rates'!C$107)
+($E106*'fnd base rates'!C$108)
+($F106*'fnd base rates'!C$109)
+($G106*'fnd base rates'!C$110)
+($H106*'fnd base rates'!C$111)
+($I106*'fnd base rates'!C$112)
+($J106*'fnd base rates'!C$113)
+($K106*'fnd base rates'!C$114)
+($M106*'fnd base rates'!C$116)
+($N106*'fnd base rates'!C$117)
+($O106*'fnd base rates'!C$118)
+($P106*VLOOKUP($S106+12,rate_basefnd,3)))
*$R106</f>
        <v>118851.32498042801</v>
      </c>
      <c r="V106" s="1">
        <f>(($D106*'fnd base rates'!D$107)
+($E106*'fnd base rates'!D$108)
+($F106*'fnd base rates'!D$109)
+($G106*'fnd base rates'!D$110)
+($H106*'fnd base rates'!D$111)
+($I106*'fnd base rates'!D$112)
+($J106*'fnd base rates'!D$113)
+($K106*'fnd base rates'!D$114)
+($M106*'fnd base rates'!D$116)
+($N106*'fnd base rates'!D$117)
+($O106*'fnd base rates'!D$118)
+($P106*VLOOKUP($S106+12,rate_basefnd,4)))
*$R106</f>
        <v>202945.95576000001</v>
      </c>
      <c r="W106" s="1">
        <f>(($D106*'fnd base rates'!E$107)
+($E106*'fnd base rates'!E$108)
+($F106*'fnd base rates'!E$109)
+($G106*'fnd base rates'!E$110)
+($H106*'fnd base rates'!E$111)
+($I106*'fnd base rates'!E$112)
+($J106*'fnd base rates'!E$113)
+($K106*'fnd base rates'!E$114)
+($M106*'fnd base rates'!E$116)
+($N106*'fnd base rates'!E$117)
+($O106*'fnd base rates'!E$118)
+($P106*VLOOKUP($S106+12,rate_basefnd,5)))
*$R106</f>
        <v>1240489.8683237641</v>
      </c>
      <c r="X106" s="1">
        <f>(($D106*'fnd base rates'!F$107)
+($E106*'fnd base rates'!F$108)
+($F106*'fnd base rates'!F$109)
+($G106*'fnd base rates'!F$110)
+($H106*'fnd base rates'!F$111)
+($I106*'fnd base rates'!F$112)
+($J106*'fnd base rates'!F$113)
+($K106*'fnd base rates'!F$114)
+($M106*'fnd base rates'!F$116)
+($N106*'fnd base rates'!F$117)
+($O106*'fnd base rates'!F$118)
+($P106*VLOOKUP($S106+12,rate_basefnd,6)))
*$R106</f>
        <v>248899.82079687202</v>
      </c>
      <c r="Y106" s="1">
        <f>(($D106*'fnd base rates'!G$107)
+($E106*'fnd base rates'!G$108)
+($F106*'fnd base rates'!G$109)
+($G106*'fnd base rates'!G$110)
+($H106*'fnd base rates'!G$111)
+($I106*'fnd base rates'!G$112)
+($J106*'fnd base rates'!G$113)
+($K106*'fnd base rates'!G$114)
+($M106*'fnd base rates'!G$116)
+($N106*'fnd base rates'!G$117)
+($O106*'fnd base rates'!G$118)
+($P106*VLOOKUP($S106+12,rate_basefnd,7)))
*$R106</f>
        <v>54175.868296244007</v>
      </c>
      <c r="Z106" s="1">
        <f>(($D106*'fnd base rates'!H$107)
+($E106*'fnd base rates'!H$108)
+($F106*'fnd base rates'!H$109)
+($G106*'fnd base rates'!H$110)
+($H106*'fnd base rates'!H$111)
+($I106*'fnd base rates'!H$112)
+($J106*'fnd base rates'!H$113)
+($K106*'fnd base rates'!H$114)
+($M106*'fnd base rates'!H$116)
+($N106*'fnd base rates'!H$117)
+($O106*'fnd base rates'!H$118)
+($P106*VLOOKUP($S106+12,rate_basefnd,8)))</f>
        <v>99908.76827</v>
      </c>
      <c r="AA106" s="1">
        <f>(($D106*'fnd base rates'!I$107)
+($E106*'fnd base rates'!I$108)
+($F106*'fnd base rates'!I$109)
+($G106*'fnd base rates'!I$110)
+($H106*'fnd base rates'!I$111)
+($I106*'fnd base rates'!I$112)
+($J106*'fnd base rates'!I$113)
+($K106*'fnd base rates'!I$114)
+($M106*'fnd base rates'!I$116)
+($N106*'fnd base rates'!I$117)
+($O106*'fnd base rates'!I$118)
+($P106*VLOOKUP($S106+12,rate_basefnd,9)))
*$R106</f>
        <v>76958.555439999996</v>
      </c>
      <c r="AB106" s="1">
        <f>(($D106*'fnd base rates'!J$107)
+($E106*'fnd base rates'!J$108)
+($F106*'fnd base rates'!J$109)
+($G106*'fnd base rates'!J$110)
+($H106*'fnd base rates'!J$111)
+($I106*'fnd base rates'!J$112)
+($J106*'fnd base rates'!J$113)
+($K106*'fnd base rates'!J$114)
+($M106*'fnd base rates'!J$116)
+($N106*'fnd base rates'!J$117)
+($O106*'fnd base rates'!J$118)
+($P106*VLOOKUP($S106+12,rate_basefnd,10)))
*$R106</f>
        <v>124592.94908000002</v>
      </c>
      <c r="AC106" s="1">
        <f>(($D106*'fnd base rates'!K$107)
+($E106*'fnd base rates'!K$108)
+($F106*'fnd base rates'!K$109)
+($G106*'fnd base rates'!K$110)
+($H106*'fnd base rates'!K$111)
+($I106*'fnd base rates'!K$112)
+($J106*'fnd base rates'!K$113)
+($K106*'fnd base rates'!K$114)
+($M106*'fnd base rates'!K$116)
+($N106*'fnd base rates'!K$117)
+($O106*'fnd base rates'!K$118)
+($P106*VLOOKUP($S106+12,rate_basefnd,11)))
*$R106</f>
        <v>226770.10534315603</v>
      </c>
      <c r="AD106" s="1">
        <f>(($D106*'fnd base rates'!L$107)
+($E106*'fnd base rates'!L$108)
+($F106*'fnd base rates'!L$109)
+($G106*'fnd base rates'!L$110)
+($H106*'fnd base rates'!L$111)
+($I106*'fnd base rates'!L$112)
+($J106*'fnd base rates'!L$113)
+($K106*'fnd base rates'!L$114)
+($M106*'fnd base rates'!L$116)
+($N106*'fnd base rates'!L$117)
+($O106*'fnd base rates'!L$118)
+($P106*VLOOKUP($S106+12,rate_basefnd,12)))</f>
        <v>317507.43692200002</v>
      </c>
      <c r="AE106" s="1">
        <f>(($D106*'fnd base rates'!M$107)
+($E106*'fnd base rates'!M$108)
+($F106*'fnd base rates'!M$109)
+($G106*'fnd base rates'!M$110)
+($H106*'fnd base rates'!M$111)
+($I106*'fnd base rates'!M$112)
+($J106*'fnd base rates'!M$113)
+($K106*'fnd base rates'!M$114)
+($M106*'fnd base rates'!M$116)
+($N106*'fnd base rates'!M$117)
+($O106*'fnd base rates'!M$118)
+($P106*VLOOKUP($S106+12,rate_basefnd,13)))</f>
        <v>0</v>
      </c>
      <c r="AF106" s="4">
        <f t="shared" si="83"/>
        <v>2711100.6532124644</v>
      </c>
      <c r="AH106" s="4">
        <f t="shared" si="84"/>
        <v>420049049</v>
      </c>
      <c r="AI106" s="4" t="str">
        <f t="shared" si="85"/>
        <v>420</v>
      </c>
      <c r="AJ106" s="2" t="str">
        <f t="shared" si="86"/>
        <v>049</v>
      </c>
      <c r="AK106" s="2" t="str">
        <f t="shared" si="87"/>
        <v>049</v>
      </c>
      <c r="AL106" s="4">
        <f t="shared" si="88"/>
        <v>1</v>
      </c>
      <c r="AM106" s="4">
        <f t="shared" si="80"/>
        <v>191</v>
      </c>
      <c r="AN106" s="4">
        <f t="shared" si="89"/>
        <v>2711100.6532124644</v>
      </c>
      <c r="AO106" s="4">
        <f t="shared" si="90"/>
        <v>14194</v>
      </c>
      <c r="AP106" s="4">
        <f t="shared" si="91"/>
        <v>0</v>
      </c>
      <c r="AQ106" s="4">
        <v>14194</v>
      </c>
      <c r="AW106" s="4">
        <v>14170</v>
      </c>
      <c r="AX106" s="5">
        <f t="shared" si="92"/>
        <v>24</v>
      </c>
      <c r="AY106" s="4">
        <v>14194</v>
      </c>
      <c r="AZ106" s="5"/>
      <c r="BB106" s="5">
        <f t="shared" ref="BB106" si="124">BC106-BA106</f>
        <v>0</v>
      </c>
    </row>
    <row r="107" spans="1:54" s="4" customFormat="1">
      <c r="A107" s="278">
        <v>420</v>
      </c>
      <c r="B107" s="2">
        <v>420049057</v>
      </c>
      <c r="C107" s="10" t="s">
        <v>1059</v>
      </c>
      <c r="D107" s="15">
        <f>'fnd enro'!D107</f>
        <v>0</v>
      </c>
      <c r="E107" s="15">
        <f>'fnd enro'!E107</f>
        <v>0</v>
      </c>
      <c r="F107" s="15">
        <f>'fnd enro'!F107</f>
        <v>0</v>
      </c>
      <c r="G107" s="15">
        <f>'fnd enro'!G107</f>
        <v>4</v>
      </c>
      <c r="H107" s="15">
        <f>'fnd enro'!H107</f>
        <v>0</v>
      </c>
      <c r="I107" s="15">
        <f>'fnd enro'!I107</f>
        <v>0</v>
      </c>
      <c r="J107" s="15">
        <f>'fnd enro'!J107</f>
        <v>0</v>
      </c>
      <c r="K107" s="16">
        <f>'fnd enro'!K107</f>
        <v>0.1532</v>
      </c>
      <c r="L107" s="15">
        <f>'fnd enro'!L107</f>
        <v>0</v>
      </c>
      <c r="M107" s="15">
        <f>'fnd enro'!M107</f>
        <v>0</v>
      </c>
      <c r="N107" s="15">
        <f>'fnd enro'!N107</f>
        <v>0</v>
      </c>
      <c r="O107" s="15">
        <f>'fnd enro'!O107</f>
        <v>0</v>
      </c>
      <c r="P107" s="15">
        <f>'fnd enro'!P107</f>
        <v>1</v>
      </c>
      <c r="Q107" s="15">
        <f>'fnd enro'!R107</f>
        <v>4</v>
      </c>
      <c r="R107" s="16">
        <f t="shared" si="82"/>
        <v>1.1080000000000001</v>
      </c>
      <c r="S107" s="15">
        <f>VALUE('fnd enro'!Q107)</f>
        <v>12</v>
      </c>
      <c r="T107" s="2"/>
      <c r="U107" s="1">
        <f>(($D107*'fnd base rates'!C$107)
+($E107*'fnd base rates'!C$108)
+($F107*'fnd base rates'!C$109)
+($G107*'fnd base rates'!C$110)
+($H107*'fnd base rates'!C$111)
+($I107*'fnd base rates'!C$112)
+($J107*'fnd base rates'!C$113)
+($K107*'fnd base rates'!C$114)
+($M107*'fnd base rates'!C$116)
+($N107*'fnd base rates'!C$117)
+($O107*'fnd base rates'!C$118)
+($P107*VLOOKUP($S107+12,rate_basefnd,3)))
*$R107</f>
        <v>2353.8121225760001</v>
      </c>
      <c r="V107" s="1">
        <f>(($D107*'fnd base rates'!D$107)
+($E107*'fnd base rates'!D$108)
+($F107*'fnd base rates'!D$109)
+($G107*'fnd base rates'!D$110)
+($H107*'fnd base rates'!D$111)
+($I107*'fnd base rates'!D$112)
+($J107*'fnd base rates'!D$113)
+($K107*'fnd base rates'!D$114)
+($M107*'fnd base rates'!D$116)
+($N107*'fnd base rates'!D$117)
+($O107*'fnd base rates'!D$118)
+($P107*VLOOKUP($S107+12,rate_basefnd,4)))
*$R107</f>
        <v>3634.7829200000001</v>
      </c>
      <c r="W107" s="1">
        <f>(($D107*'fnd base rates'!E$107)
+($E107*'fnd base rates'!E$108)
+($F107*'fnd base rates'!E$109)
+($G107*'fnd base rates'!E$110)
+($H107*'fnd base rates'!E$111)
+($I107*'fnd base rates'!E$112)
+($J107*'fnd base rates'!E$113)
+($K107*'fnd base rates'!E$114)
+($M107*'fnd base rates'!E$116)
+($N107*'fnd base rates'!E$117)
+($O107*'fnd base rates'!E$118)
+($P107*VLOOKUP($S107+12,rate_basefnd,5)))
*$R107</f>
        <v>20252.191347888001</v>
      </c>
      <c r="X107" s="1">
        <f>(($D107*'fnd base rates'!F$107)
+($E107*'fnd base rates'!F$108)
+($F107*'fnd base rates'!F$109)
+($G107*'fnd base rates'!F$110)
+($H107*'fnd base rates'!F$111)
+($I107*'fnd base rates'!F$112)
+($J107*'fnd base rates'!F$113)
+($K107*'fnd base rates'!F$114)
+($M107*'fnd base rates'!F$116)
+($N107*'fnd base rates'!F$117)
+($O107*'fnd base rates'!F$118)
+($P107*VLOOKUP($S107+12,rate_basefnd,6)))
*$R107</f>
        <v>5279.1253090240007</v>
      </c>
      <c r="Y107" s="1">
        <f>(($D107*'fnd base rates'!G$107)
+($E107*'fnd base rates'!G$108)
+($F107*'fnd base rates'!G$109)
+($G107*'fnd base rates'!G$110)
+($H107*'fnd base rates'!G$111)
+($I107*'fnd base rates'!G$112)
+($J107*'fnd base rates'!G$113)
+($K107*'fnd base rates'!G$114)
+($M107*'fnd base rates'!G$116)
+($N107*'fnd base rates'!G$117)
+($O107*'fnd base rates'!G$118)
+($P107*VLOOKUP($S107+12,rate_basefnd,7)))
*$R107</f>
        <v>849.07652804800011</v>
      </c>
      <c r="Z107" s="1">
        <f>(($D107*'fnd base rates'!H$107)
+($E107*'fnd base rates'!H$108)
+($F107*'fnd base rates'!H$109)
+($G107*'fnd base rates'!H$110)
+($H107*'fnd base rates'!H$111)
+($I107*'fnd base rates'!H$112)
+($J107*'fnd base rates'!H$113)
+($K107*'fnd base rates'!H$114)
+($M107*'fnd base rates'!H$116)
+($N107*'fnd base rates'!H$117)
+($O107*'fnd base rates'!H$118)
+($P107*VLOOKUP($S107+12,rate_basefnd,8)))</f>
        <v>2028.6588399999998</v>
      </c>
      <c r="AA107" s="1">
        <f>(($D107*'fnd base rates'!I$107)
+($E107*'fnd base rates'!I$108)
+($F107*'fnd base rates'!I$109)
+($G107*'fnd base rates'!I$110)
+($H107*'fnd base rates'!I$111)
+($I107*'fnd base rates'!I$112)
+($J107*'fnd base rates'!I$113)
+($K107*'fnd base rates'!I$114)
+($M107*'fnd base rates'!I$116)
+($N107*'fnd base rates'!I$117)
+($O107*'fnd base rates'!I$118)
+($P107*VLOOKUP($S107+12,rate_basefnd,9)))
*$R107</f>
        <v>1345.1230800000003</v>
      </c>
      <c r="AB107" s="1">
        <f>(($D107*'fnd base rates'!J$107)
+($E107*'fnd base rates'!J$108)
+($F107*'fnd base rates'!J$109)
+($G107*'fnd base rates'!J$110)
+($H107*'fnd base rates'!J$111)
+($I107*'fnd base rates'!J$112)
+($J107*'fnd base rates'!J$113)
+($K107*'fnd base rates'!J$114)
+($M107*'fnd base rates'!J$116)
+($N107*'fnd base rates'!J$117)
+($O107*'fnd base rates'!J$118)
+($P107*VLOOKUP($S107+12,rate_basefnd,10)))
*$R107</f>
        <v>1447.0480000000002</v>
      </c>
      <c r="AC107" s="1">
        <f>(($D107*'fnd base rates'!K$107)
+($E107*'fnd base rates'!K$108)
+($F107*'fnd base rates'!K$109)
+($G107*'fnd base rates'!K$110)
+($H107*'fnd base rates'!K$111)
+($I107*'fnd base rates'!K$112)
+($J107*'fnd base rates'!K$113)
+($K107*'fnd base rates'!K$114)
+($M107*'fnd base rates'!K$116)
+($N107*'fnd base rates'!K$117)
+($O107*'fnd base rates'!K$118)
+($P107*VLOOKUP($S107+12,rate_basefnd,11)))
*$R107</f>
        <v>4661.9942567520011</v>
      </c>
      <c r="AD107" s="1">
        <f>(($D107*'fnd base rates'!L$107)
+($E107*'fnd base rates'!L$108)
+($F107*'fnd base rates'!L$109)
+($G107*'fnd base rates'!L$110)
+($H107*'fnd base rates'!L$111)
+($I107*'fnd base rates'!L$112)
+($J107*'fnd base rates'!L$113)
+($K107*'fnd base rates'!L$114)
+($M107*'fnd base rates'!L$116)
+($N107*'fnd base rates'!L$117)
+($O107*'fnd base rates'!L$118)
+($P107*VLOOKUP($S107+12,rate_basefnd,12)))</f>
        <v>5769.9536239999998</v>
      </c>
      <c r="AE107" s="1">
        <f>(($D107*'fnd base rates'!M$107)
+($E107*'fnd base rates'!M$108)
+($F107*'fnd base rates'!M$109)
+($G107*'fnd base rates'!M$110)
+($H107*'fnd base rates'!M$111)
+($I107*'fnd base rates'!M$112)
+($J107*'fnd base rates'!M$113)
+($K107*'fnd base rates'!M$114)
+($M107*'fnd base rates'!M$116)
+($N107*'fnd base rates'!M$117)
+($O107*'fnd base rates'!M$118)
+($P107*VLOOKUP($S107+12,rate_basefnd,13)))</f>
        <v>0</v>
      </c>
      <c r="AF107" s="4">
        <f t="shared" si="83"/>
        <v>47621.76602828801</v>
      </c>
      <c r="AH107" s="4">
        <f t="shared" si="84"/>
        <v>420049057</v>
      </c>
      <c r="AI107" s="4" t="str">
        <f t="shared" si="85"/>
        <v>420</v>
      </c>
      <c r="AJ107" s="2" t="str">
        <f t="shared" si="86"/>
        <v>049</v>
      </c>
      <c r="AK107" s="2" t="str">
        <f t="shared" si="87"/>
        <v>057</v>
      </c>
      <c r="AL107" s="4">
        <f t="shared" si="88"/>
        <v>1</v>
      </c>
      <c r="AM107" s="4">
        <f t="shared" si="80"/>
        <v>4</v>
      </c>
      <c r="AN107" s="4">
        <f t="shared" si="89"/>
        <v>47621.76602828801</v>
      </c>
      <c r="AO107" s="4">
        <f t="shared" si="90"/>
        <v>11905</v>
      </c>
      <c r="AP107" s="4">
        <f t="shared" si="91"/>
        <v>0</v>
      </c>
      <c r="AQ107" s="4">
        <v>11905</v>
      </c>
      <c r="AW107" s="4">
        <v>11859</v>
      </c>
      <c r="AX107" s="5">
        <f t="shared" si="92"/>
        <v>46</v>
      </c>
      <c r="AY107" s="4">
        <v>11905</v>
      </c>
      <c r="AZ107" s="5"/>
      <c r="BB107" s="5">
        <f t="shared" ref="BB107" si="125">BC107-BA107</f>
        <v>0</v>
      </c>
    </row>
    <row r="108" spans="1:54" s="4" customFormat="1">
      <c r="A108" s="278">
        <v>420</v>
      </c>
      <c r="B108" s="2">
        <v>420049067</v>
      </c>
      <c r="C108" s="10" t="s">
        <v>1059</v>
      </c>
      <c r="D108" s="15">
        <f>'fnd enro'!D108</f>
        <v>0</v>
      </c>
      <c r="E108" s="15">
        <f>'fnd enro'!E108</f>
        <v>0</v>
      </c>
      <c r="F108" s="15">
        <f>'fnd enro'!F108</f>
        <v>0</v>
      </c>
      <c r="G108" s="15">
        <f>'fnd enro'!G108</f>
        <v>1</v>
      </c>
      <c r="H108" s="15">
        <f>'fnd enro'!H108</f>
        <v>0</v>
      </c>
      <c r="I108" s="15">
        <f>'fnd enro'!I108</f>
        <v>0</v>
      </c>
      <c r="J108" s="15">
        <f>'fnd enro'!J108</f>
        <v>0</v>
      </c>
      <c r="K108" s="16">
        <f>'fnd enro'!K108</f>
        <v>3.8300000000000001E-2</v>
      </c>
      <c r="L108" s="15">
        <f>'fnd enro'!L108</f>
        <v>0</v>
      </c>
      <c r="M108" s="15">
        <f>'fnd enro'!M108</f>
        <v>0</v>
      </c>
      <c r="N108" s="15">
        <f>'fnd enro'!N108</f>
        <v>0</v>
      </c>
      <c r="O108" s="15">
        <f>'fnd enro'!O108</f>
        <v>0</v>
      </c>
      <c r="P108" s="15">
        <f>'fnd enro'!P108</f>
        <v>0</v>
      </c>
      <c r="Q108" s="15">
        <f>'fnd enro'!R108</f>
        <v>1</v>
      </c>
      <c r="R108" s="16">
        <f t="shared" si="82"/>
        <v>1.1080000000000001</v>
      </c>
      <c r="S108" s="15">
        <f>VALUE('fnd enro'!Q108)</f>
        <v>2</v>
      </c>
      <c r="T108" s="2"/>
      <c r="U108" s="1">
        <f>(($D108*'fnd base rates'!C$107)
+($E108*'fnd base rates'!C$108)
+($F108*'fnd base rates'!C$109)
+($G108*'fnd base rates'!C$110)
+($H108*'fnd base rates'!C$111)
+($I108*'fnd base rates'!C$112)
+($J108*'fnd base rates'!C$113)
+($K108*'fnd base rates'!C$114)
+($M108*'fnd base rates'!C$116)
+($N108*'fnd base rates'!C$117)
+($O108*'fnd base rates'!C$118)
+($P108*VLOOKUP($S108+12,rate_basefnd,3)))
*$R108</f>
        <v>567.87470064400009</v>
      </c>
      <c r="V108" s="1">
        <f>(($D108*'fnd base rates'!D$107)
+($E108*'fnd base rates'!D$108)
+($F108*'fnd base rates'!D$109)
+($G108*'fnd base rates'!D$110)
+($H108*'fnd base rates'!D$111)
+($I108*'fnd base rates'!D$112)
+($J108*'fnd base rates'!D$113)
+($K108*'fnd base rates'!D$114)
+($M108*'fnd base rates'!D$116)
+($N108*'fnd base rates'!D$117)
+($O108*'fnd base rates'!D$118)
+($P108*VLOOKUP($S108+12,rate_basefnd,4)))
*$R108</f>
        <v>811.20004000000006</v>
      </c>
      <c r="W108" s="1">
        <f>(($D108*'fnd base rates'!E$107)
+($E108*'fnd base rates'!E$108)
+($F108*'fnd base rates'!E$109)
+($G108*'fnd base rates'!E$110)
+($H108*'fnd base rates'!E$111)
+($I108*'fnd base rates'!E$112)
+($J108*'fnd base rates'!E$113)
+($K108*'fnd base rates'!E$114)
+($M108*'fnd base rates'!E$116)
+($N108*'fnd base rates'!E$117)
+($O108*'fnd base rates'!E$118)
+($P108*VLOOKUP($S108+12,rate_basefnd,5)))
*$R108</f>
        <v>4111.3063069720001</v>
      </c>
      <c r="X108" s="1">
        <f>(($D108*'fnd base rates'!F$107)
+($E108*'fnd base rates'!F$108)
+($F108*'fnd base rates'!F$109)
+($G108*'fnd base rates'!F$110)
+($H108*'fnd base rates'!F$111)
+($I108*'fnd base rates'!F$112)
+($J108*'fnd base rates'!F$113)
+($K108*'fnd base rates'!F$114)
+($M108*'fnd base rates'!F$116)
+($N108*'fnd base rates'!F$117)
+($O108*'fnd base rates'!F$118)
+($P108*VLOOKUP($S108+12,rate_basefnd,6)))
*$R108</f>
        <v>1319.7813272560002</v>
      </c>
      <c r="Y108" s="1">
        <f>(($D108*'fnd base rates'!G$107)
+($E108*'fnd base rates'!G$108)
+($F108*'fnd base rates'!G$109)
+($G108*'fnd base rates'!G$110)
+($H108*'fnd base rates'!G$111)
+($I108*'fnd base rates'!G$112)
+($J108*'fnd base rates'!G$113)
+($K108*'fnd base rates'!G$114)
+($M108*'fnd base rates'!G$116)
+($N108*'fnd base rates'!G$117)
+($O108*'fnd base rates'!G$118)
+($P108*VLOOKUP($S108+12,rate_basefnd,7)))
*$R108</f>
        <v>166.09600201200001</v>
      </c>
      <c r="Z108" s="1">
        <f>(($D108*'fnd base rates'!H$107)
+($E108*'fnd base rates'!H$108)
+($F108*'fnd base rates'!H$109)
+($G108*'fnd base rates'!H$110)
+($H108*'fnd base rates'!H$111)
+($I108*'fnd base rates'!H$112)
+($J108*'fnd base rates'!H$113)
+($K108*'fnd base rates'!H$114)
+($M108*'fnd base rates'!H$116)
+($N108*'fnd base rates'!H$117)
+($O108*'fnd base rates'!H$118)
+($P108*VLOOKUP($S108+12,rate_basefnd,8)))</f>
        <v>500.77720999999997</v>
      </c>
      <c r="AA108" s="1">
        <f>(($D108*'fnd base rates'!I$107)
+($E108*'fnd base rates'!I$108)
+($F108*'fnd base rates'!I$109)
+($G108*'fnd base rates'!I$110)
+($H108*'fnd base rates'!I$111)
+($I108*'fnd base rates'!I$112)
+($J108*'fnd base rates'!I$113)
+($K108*'fnd base rates'!I$114)
+($M108*'fnd base rates'!I$116)
+($N108*'fnd base rates'!I$117)
+($O108*'fnd base rates'!I$118)
+($P108*VLOOKUP($S108+12,rate_basefnd,9)))
*$R108</f>
        <v>297.74176000000006</v>
      </c>
      <c r="AB108" s="1">
        <f>(($D108*'fnd base rates'!J$107)
+($E108*'fnd base rates'!J$108)
+($F108*'fnd base rates'!J$109)
+($G108*'fnd base rates'!J$110)
+($H108*'fnd base rates'!J$111)
+($I108*'fnd base rates'!J$112)
+($J108*'fnd base rates'!J$113)
+($K108*'fnd base rates'!J$114)
+($M108*'fnd base rates'!J$116)
+($N108*'fnd base rates'!J$117)
+($O108*'fnd base rates'!J$118)
+($P108*VLOOKUP($S108+12,rate_basefnd,10)))
*$R108</f>
        <v>161.50208000000001</v>
      </c>
      <c r="AC108" s="1">
        <f>(($D108*'fnd base rates'!K$107)
+($E108*'fnd base rates'!K$108)
+($F108*'fnd base rates'!K$109)
+($G108*'fnd base rates'!K$110)
+($H108*'fnd base rates'!K$111)
+($I108*'fnd base rates'!K$112)
+($J108*'fnd base rates'!K$113)
+($K108*'fnd base rates'!K$114)
+($M108*'fnd base rates'!K$116)
+($N108*'fnd base rates'!K$117)
+($O108*'fnd base rates'!K$118)
+($P108*VLOOKUP($S108+12,rate_basefnd,11)))
*$R108</f>
        <v>1165.4985641880003</v>
      </c>
      <c r="AD108" s="1">
        <f>(($D108*'fnd base rates'!L$107)
+($E108*'fnd base rates'!L$108)
+($F108*'fnd base rates'!L$109)
+($G108*'fnd base rates'!L$110)
+($H108*'fnd base rates'!L$111)
+($I108*'fnd base rates'!L$112)
+($J108*'fnd base rates'!L$113)
+($K108*'fnd base rates'!L$114)
+($M108*'fnd base rates'!L$116)
+($N108*'fnd base rates'!L$117)
+($O108*'fnd base rates'!L$118)
+($P108*VLOOKUP($S108+12,rate_basefnd,12)))</f>
        <v>1303.543406</v>
      </c>
      <c r="AE108" s="1">
        <f>(($D108*'fnd base rates'!M$107)
+($E108*'fnd base rates'!M$108)
+($F108*'fnd base rates'!M$109)
+($G108*'fnd base rates'!M$110)
+($H108*'fnd base rates'!M$111)
+($I108*'fnd base rates'!M$112)
+($J108*'fnd base rates'!M$113)
+($K108*'fnd base rates'!M$114)
+($M108*'fnd base rates'!M$116)
+($N108*'fnd base rates'!M$117)
+($O108*'fnd base rates'!M$118)
+($P108*VLOOKUP($S108+12,rate_basefnd,13)))</f>
        <v>0</v>
      </c>
      <c r="AF108" s="4">
        <f t="shared" si="83"/>
        <v>10405.321397072001</v>
      </c>
      <c r="AH108" s="4">
        <f t="shared" si="84"/>
        <v>420049067</v>
      </c>
      <c r="AI108" s="4" t="str">
        <f t="shared" si="85"/>
        <v>420</v>
      </c>
      <c r="AJ108" s="2" t="str">
        <f t="shared" si="86"/>
        <v>049</v>
      </c>
      <c r="AK108" s="2" t="str">
        <f t="shared" si="87"/>
        <v>067</v>
      </c>
      <c r="AL108" s="4">
        <f t="shared" si="88"/>
        <v>1</v>
      </c>
      <c r="AM108" s="4">
        <f t="shared" si="80"/>
        <v>1</v>
      </c>
      <c r="AN108" s="4">
        <f t="shared" si="89"/>
        <v>10405.321397072001</v>
      </c>
      <c r="AO108" s="4">
        <f t="shared" si="90"/>
        <v>10405</v>
      </c>
      <c r="AP108" s="4">
        <f t="shared" si="91"/>
        <v>0</v>
      </c>
      <c r="AQ108" s="4">
        <v>10405</v>
      </c>
      <c r="AW108" s="4">
        <v>10387</v>
      </c>
      <c r="AX108" s="5">
        <f t="shared" si="92"/>
        <v>18</v>
      </c>
      <c r="AY108" s="4">
        <v>10405</v>
      </c>
      <c r="AZ108" s="5"/>
      <c r="BB108" s="5">
        <f t="shared" ref="BB108" si="126">BC108-BA108</f>
        <v>0</v>
      </c>
    </row>
    <row r="109" spans="1:54" s="4" customFormat="1">
      <c r="A109" s="278">
        <v>420</v>
      </c>
      <c r="B109" s="2">
        <v>420049093</v>
      </c>
      <c r="C109" s="10" t="s">
        <v>1059</v>
      </c>
      <c r="D109" s="15">
        <f>'fnd enro'!D109</f>
        <v>0</v>
      </c>
      <c r="E109" s="15">
        <f>'fnd enro'!E109</f>
        <v>0</v>
      </c>
      <c r="F109" s="15">
        <f>'fnd enro'!F109</f>
        <v>2</v>
      </c>
      <c r="G109" s="15">
        <f>'fnd enro'!G109</f>
        <v>13</v>
      </c>
      <c r="H109" s="15">
        <f>'fnd enro'!H109</f>
        <v>3</v>
      </c>
      <c r="I109" s="15">
        <f>'fnd enro'!I109</f>
        <v>0</v>
      </c>
      <c r="J109" s="15">
        <f>'fnd enro'!J109</f>
        <v>0</v>
      </c>
      <c r="K109" s="16">
        <f>'fnd enro'!K109</f>
        <v>0.68940000000000001</v>
      </c>
      <c r="L109" s="15">
        <f>'fnd enro'!L109</f>
        <v>0</v>
      </c>
      <c r="M109" s="15">
        <f>'fnd enro'!M109</f>
        <v>0</v>
      </c>
      <c r="N109" s="15">
        <f>'fnd enro'!N109</f>
        <v>0</v>
      </c>
      <c r="O109" s="15">
        <f>'fnd enro'!O109</f>
        <v>0</v>
      </c>
      <c r="P109" s="15">
        <f>'fnd enro'!P109</f>
        <v>14</v>
      </c>
      <c r="Q109" s="15">
        <f>'fnd enro'!R109</f>
        <v>18</v>
      </c>
      <c r="R109" s="16">
        <f t="shared" si="82"/>
        <v>1.1080000000000001</v>
      </c>
      <c r="S109" s="15">
        <f>VALUE('fnd enro'!Q109)</f>
        <v>11</v>
      </c>
      <c r="T109" s="2"/>
      <c r="U109" s="1">
        <f>(($D109*'fnd base rates'!C$107)
+($E109*'fnd base rates'!C$108)
+($F109*'fnd base rates'!C$109)
+($G109*'fnd base rates'!C$110)
+($H109*'fnd base rates'!C$111)
+($I109*'fnd base rates'!C$112)
+($J109*'fnd base rates'!C$113)
+($K109*'fnd base rates'!C$114)
+($M109*'fnd base rates'!C$116)
+($N109*'fnd base rates'!C$117)
+($O109*'fnd base rates'!C$118)
+($P109*VLOOKUP($S109+12,rate_basefnd,3)))
*$R109</f>
        <v>11342.176371592001</v>
      </c>
      <c r="V109" s="1">
        <f>(($D109*'fnd base rates'!D$107)
+($E109*'fnd base rates'!D$108)
+($F109*'fnd base rates'!D$109)
+($G109*'fnd base rates'!D$110)
+($H109*'fnd base rates'!D$111)
+($I109*'fnd base rates'!D$112)
+($J109*'fnd base rates'!D$113)
+($K109*'fnd base rates'!D$114)
+($M109*'fnd base rates'!D$116)
+($N109*'fnd base rates'!D$117)
+($O109*'fnd base rates'!D$118)
+($P109*VLOOKUP($S109+12,rate_basefnd,4)))
*$R109</f>
        <v>19909.962240000001</v>
      </c>
      <c r="W109" s="1">
        <f>(($D109*'fnd base rates'!E$107)
+($E109*'fnd base rates'!E$108)
+($F109*'fnd base rates'!E$109)
+($G109*'fnd base rates'!E$110)
+($H109*'fnd base rates'!E$111)
+($I109*'fnd base rates'!E$112)
+($J109*'fnd base rates'!E$113)
+($K109*'fnd base rates'!E$114)
+($M109*'fnd base rates'!E$116)
+($N109*'fnd base rates'!E$117)
+($O109*'fnd base rates'!E$118)
+($P109*VLOOKUP($S109+12,rate_basefnd,5)))
*$R109</f>
        <v>124485.068285496</v>
      </c>
      <c r="X109" s="1">
        <f>(($D109*'fnd base rates'!F$107)
+($E109*'fnd base rates'!F$108)
+($F109*'fnd base rates'!F$109)
+($G109*'fnd base rates'!F$110)
+($H109*'fnd base rates'!F$111)
+($I109*'fnd base rates'!F$112)
+($J109*'fnd base rates'!F$113)
+($K109*'fnd base rates'!F$114)
+($M109*'fnd base rates'!F$116)
+($N109*'fnd base rates'!F$117)
+($O109*'fnd base rates'!F$118)
+($P109*VLOOKUP($S109+12,rate_basefnd,6)))
*$R109</f>
        <v>22954.281850608</v>
      </c>
      <c r="Y109" s="1">
        <f>(($D109*'fnd base rates'!G$107)
+($E109*'fnd base rates'!G$108)
+($F109*'fnd base rates'!G$109)
+($G109*'fnd base rates'!G$110)
+($H109*'fnd base rates'!G$111)
+($I109*'fnd base rates'!G$112)
+($J109*'fnd base rates'!G$113)
+($K109*'fnd base rates'!G$114)
+($M109*'fnd base rates'!G$116)
+($N109*'fnd base rates'!G$117)
+($O109*'fnd base rates'!G$118)
+($P109*VLOOKUP($S109+12,rate_basefnd,7)))
*$R109</f>
        <v>5540.809396216001</v>
      </c>
      <c r="Z109" s="1">
        <f>(($D109*'fnd base rates'!H$107)
+($E109*'fnd base rates'!H$108)
+($F109*'fnd base rates'!H$109)
+($G109*'fnd base rates'!H$110)
+($H109*'fnd base rates'!H$111)
+($I109*'fnd base rates'!H$112)
+($J109*'fnd base rates'!H$113)
+($K109*'fnd base rates'!H$114)
+($M109*'fnd base rates'!H$116)
+($N109*'fnd base rates'!H$117)
+($O109*'fnd base rates'!H$118)
+($P109*VLOOKUP($S109+12,rate_basefnd,8)))</f>
        <v>9361.7497800000001</v>
      </c>
      <c r="AA109" s="1">
        <f>(($D109*'fnd base rates'!I$107)
+($E109*'fnd base rates'!I$108)
+($F109*'fnd base rates'!I$109)
+($G109*'fnd base rates'!I$110)
+($H109*'fnd base rates'!I$111)
+($I109*'fnd base rates'!I$112)
+($J109*'fnd base rates'!I$113)
+($K109*'fnd base rates'!I$114)
+($M109*'fnd base rates'!I$116)
+($N109*'fnd base rates'!I$117)
+($O109*'fnd base rates'!I$118)
+($P109*VLOOKUP($S109+12,rate_basefnd,9)))
*$R109</f>
        <v>7681.6975200000015</v>
      </c>
      <c r="AB109" s="1">
        <f>(($D109*'fnd base rates'!J$107)
+($E109*'fnd base rates'!J$108)
+($F109*'fnd base rates'!J$109)
+($G109*'fnd base rates'!J$110)
+($H109*'fnd base rates'!J$111)
+($I109*'fnd base rates'!J$112)
+($J109*'fnd base rates'!J$113)
+($K109*'fnd base rates'!J$114)
+($M109*'fnd base rates'!J$116)
+($N109*'fnd base rates'!J$117)
+($O109*'fnd base rates'!J$118)
+($P109*VLOOKUP($S109+12,rate_basefnd,10)))
*$R109</f>
        <v>14010.03952</v>
      </c>
      <c r="AC109" s="1">
        <f>(($D109*'fnd base rates'!K$107)
+($E109*'fnd base rates'!K$108)
+($F109*'fnd base rates'!K$109)
+($G109*'fnd base rates'!K$110)
+($H109*'fnd base rates'!K$111)
+($I109*'fnd base rates'!K$112)
+($J109*'fnd base rates'!K$113)
+($K109*'fnd base rates'!K$114)
+($M109*'fnd base rates'!K$116)
+($N109*'fnd base rates'!K$117)
+($O109*'fnd base rates'!K$118)
+($P109*VLOOKUP($S109+12,rate_basefnd,11)))
*$R109</f>
        <v>21239.642235384003</v>
      </c>
      <c r="AD109" s="1">
        <f>(($D109*'fnd base rates'!L$107)
+($E109*'fnd base rates'!L$108)
+($F109*'fnd base rates'!L$109)
+($G109*'fnd base rates'!L$110)
+($H109*'fnd base rates'!L$111)
+($I109*'fnd base rates'!L$112)
+($J109*'fnd base rates'!L$113)
+($K109*'fnd base rates'!L$114)
+($M109*'fnd base rates'!L$116)
+($N109*'fnd base rates'!L$117)
+($O109*'fnd base rates'!L$118)
+($P109*VLOOKUP($S109+12,rate_basefnd,12)))</f>
        <v>31172.981307999999</v>
      </c>
      <c r="AE109" s="1">
        <f>(($D109*'fnd base rates'!M$107)
+($E109*'fnd base rates'!M$108)
+($F109*'fnd base rates'!M$109)
+($G109*'fnd base rates'!M$110)
+($H109*'fnd base rates'!M$111)
+($I109*'fnd base rates'!M$112)
+($J109*'fnd base rates'!M$113)
+($K109*'fnd base rates'!M$114)
+($M109*'fnd base rates'!M$116)
+($N109*'fnd base rates'!M$117)
+($O109*'fnd base rates'!M$118)
+($P109*VLOOKUP($S109+12,rate_basefnd,13)))</f>
        <v>0</v>
      </c>
      <c r="AF109" s="4">
        <f t="shared" si="83"/>
        <v>267698.40850729606</v>
      </c>
      <c r="AH109" s="4">
        <f t="shared" si="84"/>
        <v>420049093</v>
      </c>
      <c r="AI109" s="4" t="str">
        <f t="shared" si="85"/>
        <v>420</v>
      </c>
      <c r="AJ109" s="2" t="str">
        <f t="shared" si="86"/>
        <v>049</v>
      </c>
      <c r="AK109" s="2" t="str">
        <f t="shared" si="87"/>
        <v>093</v>
      </c>
      <c r="AL109" s="4">
        <f t="shared" si="88"/>
        <v>1</v>
      </c>
      <c r="AM109" s="4">
        <f t="shared" si="80"/>
        <v>18</v>
      </c>
      <c r="AN109" s="4">
        <f t="shared" si="89"/>
        <v>267698.40850729606</v>
      </c>
      <c r="AO109" s="4">
        <f t="shared" si="90"/>
        <v>14872</v>
      </c>
      <c r="AP109" s="4">
        <f t="shared" si="91"/>
        <v>0</v>
      </c>
      <c r="AQ109" s="4">
        <v>14872</v>
      </c>
      <c r="AW109" s="4">
        <v>14784</v>
      </c>
      <c r="AX109" s="5">
        <f t="shared" si="92"/>
        <v>88</v>
      </c>
      <c r="AY109" s="4">
        <v>14872</v>
      </c>
      <c r="AZ109" s="5"/>
      <c r="BB109" s="5">
        <f t="shared" ref="BB109" si="127">BC109-BA109</f>
        <v>0</v>
      </c>
    </row>
    <row r="110" spans="1:54" s="4" customFormat="1">
      <c r="A110" s="278">
        <v>420</v>
      </c>
      <c r="B110" s="2">
        <v>420049128</v>
      </c>
      <c r="C110" s="10" t="s">
        <v>1059</v>
      </c>
      <c r="D110" s="15">
        <f>'fnd enro'!D110</f>
        <v>1</v>
      </c>
      <c r="E110" s="15">
        <f>'fnd enro'!E110</f>
        <v>0</v>
      </c>
      <c r="F110" s="15">
        <f>'fnd enro'!F110</f>
        <v>0</v>
      </c>
      <c r="G110" s="15">
        <f>'fnd enro'!G110</f>
        <v>0</v>
      </c>
      <c r="H110" s="15">
        <f>'fnd enro'!H110</f>
        <v>0</v>
      </c>
      <c r="I110" s="15">
        <f>'fnd enro'!I110</f>
        <v>0</v>
      </c>
      <c r="J110" s="15">
        <f>'fnd enro'!J110</f>
        <v>0</v>
      </c>
      <c r="K110" s="16">
        <f>'fnd enro'!K110</f>
        <v>0</v>
      </c>
      <c r="L110" s="15">
        <f>'fnd enro'!L110</f>
        <v>0</v>
      </c>
      <c r="M110" s="15">
        <f>'fnd enro'!M110</f>
        <v>0</v>
      </c>
      <c r="N110" s="15">
        <f>'fnd enro'!N110</f>
        <v>0</v>
      </c>
      <c r="O110" s="15">
        <f>'fnd enro'!O110</f>
        <v>0</v>
      </c>
      <c r="P110" s="15">
        <f>'fnd enro'!P110</f>
        <v>1</v>
      </c>
      <c r="Q110" s="15">
        <f>'fnd enro'!R110</f>
        <v>1</v>
      </c>
      <c r="R110" s="16">
        <f t="shared" si="82"/>
        <v>1.1080000000000001</v>
      </c>
      <c r="S110" s="15">
        <f>VALUE('fnd enro'!Q110)</f>
        <v>10</v>
      </c>
      <c r="T110" s="2"/>
      <c r="U110" s="1">
        <f>(($D110*'fnd base rates'!C$107)
+($E110*'fnd base rates'!C$108)
+($F110*'fnd base rates'!C$109)
+($G110*'fnd base rates'!C$110)
+($H110*'fnd base rates'!C$111)
+($I110*'fnd base rates'!C$112)
+($J110*'fnd base rates'!C$113)
+($K110*'fnd base rates'!C$114)
+($M110*'fnd base rates'!C$116)
+($N110*'fnd base rates'!C$117)
+($O110*'fnd base rates'!C$118)
+($P110*VLOOKUP($S110+12,rate_basefnd,3)))
*$R110</f>
        <v>302.32888000000003</v>
      </c>
      <c r="V110" s="1">
        <f>(($D110*'fnd base rates'!D$107)
+($E110*'fnd base rates'!D$108)
+($F110*'fnd base rates'!D$109)
+($G110*'fnd base rates'!D$110)
+($H110*'fnd base rates'!D$111)
+($I110*'fnd base rates'!D$112)
+($J110*'fnd base rates'!D$113)
+($K110*'fnd base rates'!D$114)
+($M110*'fnd base rates'!D$116)
+($N110*'fnd base rates'!D$117)
+($O110*'fnd base rates'!D$118)
+($P110*VLOOKUP($S110+12,rate_basefnd,4)))
*$R110</f>
        <v>773.96016000000009</v>
      </c>
      <c r="W110" s="1">
        <f>(($D110*'fnd base rates'!E$107)
+($E110*'fnd base rates'!E$108)
+($F110*'fnd base rates'!E$109)
+($G110*'fnd base rates'!E$110)
+($H110*'fnd base rates'!E$111)
+($I110*'fnd base rates'!E$112)
+($J110*'fnd base rates'!E$113)
+($K110*'fnd base rates'!E$114)
+($M110*'fnd base rates'!E$116)
+($N110*'fnd base rates'!E$117)
+($O110*'fnd base rates'!E$118)
+($P110*VLOOKUP($S110+12,rate_basefnd,5)))
*$R110</f>
        <v>5455.7476800000004</v>
      </c>
      <c r="X110" s="1">
        <f>(($D110*'fnd base rates'!F$107)
+($E110*'fnd base rates'!F$108)
+($F110*'fnd base rates'!F$109)
+($G110*'fnd base rates'!F$110)
+($H110*'fnd base rates'!F$111)
+($I110*'fnd base rates'!F$112)
+($J110*'fnd base rates'!F$113)
+($K110*'fnd base rates'!F$114)
+($M110*'fnd base rates'!F$116)
+($N110*'fnd base rates'!F$117)
+($O110*'fnd base rates'!F$118)
+($P110*VLOOKUP($S110+12,rate_basefnd,6)))
*$R110</f>
        <v>476.98292000000004</v>
      </c>
      <c r="Y110" s="1">
        <f>(($D110*'fnd base rates'!G$107)
+($E110*'fnd base rates'!G$108)
+($F110*'fnd base rates'!G$109)
+($G110*'fnd base rates'!G$110)
+($H110*'fnd base rates'!G$111)
+($I110*'fnd base rates'!G$112)
+($J110*'fnd base rates'!G$113)
+($K110*'fnd base rates'!G$114)
+($M110*'fnd base rates'!G$116)
+($N110*'fnd base rates'!G$117)
+($O110*'fnd base rates'!G$118)
+($P110*VLOOKUP($S110+12,rate_basefnd,7)))
*$R110</f>
        <v>248.00363999999999</v>
      </c>
      <c r="Z110" s="1">
        <f>(($D110*'fnd base rates'!H$107)
+($E110*'fnd base rates'!H$108)
+($F110*'fnd base rates'!H$109)
+($G110*'fnd base rates'!H$110)
+($H110*'fnd base rates'!H$111)
+($I110*'fnd base rates'!H$112)
+($J110*'fnd base rates'!H$113)
+($K110*'fnd base rates'!H$114)
+($M110*'fnd base rates'!H$116)
+($N110*'fnd base rates'!H$117)
+($O110*'fnd base rates'!H$118)
+($P110*VLOOKUP($S110+12,rate_basefnd,8)))</f>
        <v>267.08</v>
      </c>
      <c r="AA110" s="1">
        <f>(($D110*'fnd base rates'!I$107)
+($E110*'fnd base rates'!I$108)
+($F110*'fnd base rates'!I$109)
+($G110*'fnd base rates'!I$110)
+($H110*'fnd base rates'!I$111)
+($I110*'fnd base rates'!I$112)
+($J110*'fnd base rates'!I$113)
+($K110*'fnd base rates'!I$114)
+($M110*'fnd base rates'!I$116)
+($N110*'fnd base rates'!I$117)
+($O110*'fnd base rates'!I$118)
+($P110*VLOOKUP($S110+12,rate_basefnd,9)))
*$R110</f>
        <v>294.47316000000001</v>
      </c>
      <c r="AB110" s="1">
        <f>(($D110*'fnd base rates'!J$107)
+($E110*'fnd base rates'!J$108)
+($F110*'fnd base rates'!J$109)
+($G110*'fnd base rates'!J$110)
+($H110*'fnd base rates'!J$111)
+($I110*'fnd base rates'!J$112)
+($J110*'fnd base rates'!J$113)
+($K110*'fnd base rates'!J$114)
+($M110*'fnd base rates'!J$116)
+($N110*'fnd base rates'!J$117)
+($O110*'fnd base rates'!J$118)
+($P110*VLOOKUP($S110+12,rate_basefnd,10)))
*$R110</f>
        <v>810.4466000000001</v>
      </c>
      <c r="AC110" s="1">
        <f>(($D110*'fnd base rates'!K$107)
+($E110*'fnd base rates'!K$108)
+($F110*'fnd base rates'!K$109)
+($G110*'fnd base rates'!K$110)
+($H110*'fnd base rates'!K$111)
+($I110*'fnd base rates'!K$112)
+($J110*'fnd base rates'!K$113)
+($K110*'fnd base rates'!K$114)
+($M110*'fnd base rates'!K$116)
+($N110*'fnd base rates'!K$117)
+($O110*'fnd base rates'!K$118)
+($P110*VLOOKUP($S110+12,rate_basefnd,11)))
*$R110</f>
        <v>516.44988000000001</v>
      </c>
      <c r="AD110" s="1">
        <f>(($D110*'fnd base rates'!L$107)
+($E110*'fnd base rates'!L$108)
+($F110*'fnd base rates'!L$109)
+($G110*'fnd base rates'!L$110)
+($H110*'fnd base rates'!L$111)
+($I110*'fnd base rates'!L$112)
+($J110*'fnd base rates'!L$113)
+($K110*'fnd base rates'!L$114)
+($M110*'fnd base rates'!L$116)
+($N110*'fnd base rates'!L$117)
+($O110*'fnd base rates'!L$118)
+($P110*VLOOKUP($S110+12,rate_basefnd,12)))</f>
        <v>1108.94</v>
      </c>
      <c r="AE110" s="1">
        <f>(($D110*'fnd base rates'!M$107)
+($E110*'fnd base rates'!M$108)
+($F110*'fnd base rates'!M$109)
+($G110*'fnd base rates'!M$110)
+($H110*'fnd base rates'!M$111)
+($I110*'fnd base rates'!M$112)
+($J110*'fnd base rates'!M$113)
+($K110*'fnd base rates'!M$114)
+($M110*'fnd base rates'!M$116)
+($N110*'fnd base rates'!M$117)
+($O110*'fnd base rates'!M$118)
+($P110*VLOOKUP($S110+12,rate_basefnd,13)))</f>
        <v>0</v>
      </c>
      <c r="AF110" s="4">
        <f t="shared" si="83"/>
        <v>10254.412920000001</v>
      </c>
      <c r="AH110" s="4">
        <f t="shared" si="84"/>
        <v>420049128</v>
      </c>
      <c r="AI110" s="4" t="str">
        <f t="shared" si="85"/>
        <v>420</v>
      </c>
      <c r="AJ110" s="2" t="str">
        <f t="shared" si="86"/>
        <v>049</v>
      </c>
      <c r="AK110" s="2" t="str">
        <f t="shared" si="87"/>
        <v>128</v>
      </c>
      <c r="AL110" s="4">
        <f t="shared" si="88"/>
        <v>1</v>
      </c>
      <c r="AM110" s="4">
        <f t="shared" si="80"/>
        <v>1</v>
      </c>
      <c r="AN110" s="4">
        <f t="shared" si="89"/>
        <v>10254.412920000001</v>
      </c>
      <c r="AO110" s="4">
        <f t="shared" si="90"/>
        <v>10254</v>
      </c>
      <c r="AP110" s="4">
        <f t="shared" si="91"/>
        <v>0</v>
      </c>
      <c r="AQ110" s="4">
        <v>10254</v>
      </c>
      <c r="AW110" s="4">
        <v>10768</v>
      </c>
      <c r="AX110" s="5">
        <f t="shared" si="92"/>
        <v>-514</v>
      </c>
      <c r="AY110" s="4">
        <v>10254</v>
      </c>
      <c r="AZ110" s="5"/>
      <c r="BB110" s="5">
        <f t="shared" ref="BB110" si="128">BC110-BA110</f>
        <v>0</v>
      </c>
    </row>
    <row r="111" spans="1:54" s="4" customFormat="1">
      <c r="A111" s="278">
        <v>420</v>
      </c>
      <c r="B111" s="2">
        <v>420049153</v>
      </c>
      <c r="C111" s="10" t="s">
        <v>1059</v>
      </c>
      <c r="D111" s="15">
        <f>'fnd enro'!D111</f>
        <v>0</v>
      </c>
      <c r="E111" s="15">
        <f>'fnd enro'!E111</f>
        <v>0</v>
      </c>
      <c r="F111" s="15">
        <f>'fnd enro'!F111</f>
        <v>0</v>
      </c>
      <c r="G111" s="15">
        <f>'fnd enro'!G111</f>
        <v>1</v>
      </c>
      <c r="H111" s="15">
        <f>'fnd enro'!H111</f>
        <v>0</v>
      </c>
      <c r="I111" s="15">
        <f>'fnd enro'!I111</f>
        <v>0</v>
      </c>
      <c r="J111" s="15">
        <f>'fnd enro'!J111</f>
        <v>0</v>
      </c>
      <c r="K111" s="16">
        <f>'fnd enro'!K111</f>
        <v>3.8300000000000001E-2</v>
      </c>
      <c r="L111" s="15">
        <f>'fnd enro'!L111</f>
        <v>0</v>
      </c>
      <c r="M111" s="15">
        <f>'fnd enro'!M111</f>
        <v>0</v>
      </c>
      <c r="N111" s="15">
        <f>'fnd enro'!N111</f>
        <v>0</v>
      </c>
      <c r="O111" s="15">
        <f>'fnd enro'!O111</f>
        <v>0</v>
      </c>
      <c r="P111" s="15">
        <f>'fnd enro'!P111</f>
        <v>0</v>
      </c>
      <c r="Q111" s="15">
        <f>'fnd enro'!R111</f>
        <v>1</v>
      </c>
      <c r="R111" s="16">
        <f t="shared" si="82"/>
        <v>1.1080000000000001</v>
      </c>
      <c r="S111" s="15">
        <f>VALUE('fnd enro'!Q111)</f>
        <v>9</v>
      </c>
      <c r="T111" s="2"/>
      <c r="U111" s="1">
        <f>(($D111*'fnd base rates'!C$107)
+($E111*'fnd base rates'!C$108)
+($F111*'fnd base rates'!C$109)
+($G111*'fnd base rates'!C$110)
+($H111*'fnd base rates'!C$111)
+($I111*'fnd base rates'!C$112)
+($J111*'fnd base rates'!C$113)
+($K111*'fnd base rates'!C$114)
+($M111*'fnd base rates'!C$116)
+($N111*'fnd base rates'!C$117)
+($O111*'fnd base rates'!C$118)
+($P111*VLOOKUP($S111+12,rate_basefnd,3)))
*$R111</f>
        <v>567.87470064400009</v>
      </c>
      <c r="V111" s="1">
        <f>(($D111*'fnd base rates'!D$107)
+($E111*'fnd base rates'!D$108)
+($F111*'fnd base rates'!D$109)
+($G111*'fnd base rates'!D$110)
+($H111*'fnd base rates'!D$111)
+($I111*'fnd base rates'!D$112)
+($J111*'fnd base rates'!D$113)
+($K111*'fnd base rates'!D$114)
+($M111*'fnd base rates'!D$116)
+($N111*'fnd base rates'!D$117)
+($O111*'fnd base rates'!D$118)
+($P111*VLOOKUP($S111+12,rate_basefnd,4)))
*$R111</f>
        <v>811.20004000000006</v>
      </c>
      <c r="W111" s="1">
        <f>(($D111*'fnd base rates'!E$107)
+($E111*'fnd base rates'!E$108)
+($F111*'fnd base rates'!E$109)
+($G111*'fnd base rates'!E$110)
+($H111*'fnd base rates'!E$111)
+($I111*'fnd base rates'!E$112)
+($J111*'fnd base rates'!E$113)
+($K111*'fnd base rates'!E$114)
+($M111*'fnd base rates'!E$116)
+($N111*'fnd base rates'!E$117)
+($O111*'fnd base rates'!E$118)
+($P111*VLOOKUP($S111+12,rate_basefnd,5)))
*$R111</f>
        <v>4111.3063069720001</v>
      </c>
      <c r="X111" s="1">
        <f>(($D111*'fnd base rates'!F$107)
+($E111*'fnd base rates'!F$108)
+($F111*'fnd base rates'!F$109)
+($G111*'fnd base rates'!F$110)
+($H111*'fnd base rates'!F$111)
+($I111*'fnd base rates'!F$112)
+($J111*'fnd base rates'!F$113)
+($K111*'fnd base rates'!F$114)
+($M111*'fnd base rates'!F$116)
+($N111*'fnd base rates'!F$117)
+($O111*'fnd base rates'!F$118)
+($P111*VLOOKUP($S111+12,rate_basefnd,6)))
*$R111</f>
        <v>1319.7813272560002</v>
      </c>
      <c r="Y111" s="1">
        <f>(($D111*'fnd base rates'!G$107)
+($E111*'fnd base rates'!G$108)
+($F111*'fnd base rates'!G$109)
+($G111*'fnd base rates'!G$110)
+($H111*'fnd base rates'!G$111)
+($I111*'fnd base rates'!G$112)
+($J111*'fnd base rates'!G$113)
+($K111*'fnd base rates'!G$114)
+($M111*'fnd base rates'!G$116)
+($N111*'fnd base rates'!G$117)
+($O111*'fnd base rates'!G$118)
+($P111*VLOOKUP($S111+12,rate_basefnd,7)))
*$R111</f>
        <v>166.09600201200001</v>
      </c>
      <c r="Z111" s="1">
        <f>(($D111*'fnd base rates'!H$107)
+($E111*'fnd base rates'!H$108)
+($F111*'fnd base rates'!H$109)
+($G111*'fnd base rates'!H$110)
+($H111*'fnd base rates'!H$111)
+($I111*'fnd base rates'!H$112)
+($J111*'fnd base rates'!H$113)
+($K111*'fnd base rates'!H$114)
+($M111*'fnd base rates'!H$116)
+($N111*'fnd base rates'!H$117)
+($O111*'fnd base rates'!H$118)
+($P111*VLOOKUP($S111+12,rate_basefnd,8)))</f>
        <v>500.77720999999997</v>
      </c>
      <c r="AA111" s="1">
        <f>(($D111*'fnd base rates'!I$107)
+($E111*'fnd base rates'!I$108)
+($F111*'fnd base rates'!I$109)
+($G111*'fnd base rates'!I$110)
+($H111*'fnd base rates'!I$111)
+($I111*'fnd base rates'!I$112)
+($J111*'fnd base rates'!I$113)
+($K111*'fnd base rates'!I$114)
+($M111*'fnd base rates'!I$116)
+($N111*'fnd base rates'!I$117)
+($O111*'fnd base rates'!I$118)
+($P111*VLOOKUP($S111+12,rate_basefnd,9)))
*$R111</f>
        <v>297.74176000000006</v>
      </c>
      <c r="AB111" s="1">
        <f>(($D111*'fnd base rates'!J$107)
+($E111*'fnd base rates'!J$108)
+($F111*'fnd base rates'!J$109)
+($G111*'fnd base rates'!J$110)
+($H111*'fnd base rates'!J$111)
+($I111*'fnd base rates'!J$112)
+($J111*'fnd base rates'!J$113)
+($K111*'fnd base rates'!J$114)
+($M111*'fnd base rates'!J$116)
+($N111*'fnd base rates'!J$117)
+($O111*'fnd base rates'!J$118)
+($P111*VLOOKUP($S111+12,rate_basefnd,10)))
*$R111</f>
        <v>161.50208000000001</v>
      </c>
      <c r="AC111" s="1">
        <f>(($D111*'fnd base rates'!K$107)
+($E111*'fnd base rates'!K$108)
+($F111*'fnd base rates'!K$109)
+($G111*'fnd base rates'!K$110)
+($H111*'fnd base rates'!K$111)
+($I111*'fnd base rates'!K$112)
+($J111*'fnd base rates'!K$113)
+($K111*'fnd base rates'!K$114)
+($M111*'fnd base rates'!K$116)
+($N111*'fnd base rates'!K$117)
+($O111*'fnd base rates'!K$118)
+($P111*VLOOKUP($S111+12,rate_basefnd,11)))
*$R111</f>
        <v>1165.4985641880003</v>
      </c>
      <c r="AD111" s="1">
        <f>(($D111*'fnd base rates'!L$107)
+($E111*'fnd base rates'!L$108)
+($F111*'fnd base rates'!L$109)
+($G111*'fnd base rates'!L$110)
+($H111*'fnd base rates'!L$111)
+($I111*'fnd base rates'!L$112)
+($J111*'fnd base rates'!L$113)
+($K111*'fnd base rates'!L$114)
+($M111*'fnd base rates'!L$116)
+($N111*'fnd base rates'!L$117)
+($O111*'fnd base rates'!L$118)
+($P111*VLOOKUP($S111+12,rate_basefnd,12)))</f>
        <v>1303.543406</v>
      </c>
      <c r="AE111" s="1">
        <f>(($D111*'fnd base rates'!M$107)
+($E111*'fnd base rates'!M$108)
+($F111*'fnd base rates'!M$109)
+($G111*'fnd base rates'!M$110)
+($H111*'fnd base rates'!M$111)
+($I111*'fnd base rates'!M$112)
+($J111*'fnd base rates'!M$113)
+($K111*'fnd base rates'!M$114)
+($M111*'fnd base rates'!M$116)
+($N111*'fnd base rates'!M$117)
+($O111*'fnd base rates'!M$118)
+($P111*VLOOKUP($S111+12,rate_basefnd,13)))</f>
        <v>0</v>
      </c>
      <c r="AF111" s="4">
        <f t="shared" si="83"/>
        <v>10405.321397072001</v>
      </c>
      <c r="AH111" s="4">
        <f t="shared" si="84"/>
        <v>420049153</v>
      </c>
      <c r="AI111" s="4" t="str">
        <f t="shared" si="85"/>
        <v>420</v>
      </c>
      <c r="AJ111" s="2" t="str">
        <f t="shared" si="86"/>
        <v>049</v>
      </c>
      <c r="AK111" s="2" t="str">
        <f t="shared" si="87"/>
        <v>153</v>
      </c>
      <c r="AL111" s="4">
        <f t="shared" si="88"/>
        <v>1</v>
      </c>
      <c r="AM111" s="4">
        <f t="shared" si="80"/>
        <v>1</v>
      </c>
      <c r="AN111" s="4">
        <f t="shared" si="89"/>
        <v>10405.321397072001</v>
      </c>
      <c r="AO111" s="4">
        <f t="shared" si="90"/>
        <v>10405</v>
      </c>
      <c r="AP111" s="4">
        <f t="shared" si="91"/>
        <v>0</v>
      </c>
      <c r="AQ111" s="4">
        <v>10405</v>
      </c>
      <c r="AW111" s="4">
        <v>10387</v>
      </c>
      <c r="AX111" s="5">
        <f t="shared" si="92"/>
        <v>18</v>
      </c>
      <c r="AY111" s="4">
        <v>10405</v>
      </c>
      <c r="AZ111" s="5"/>
      <c r="BB111" s="5">
        <f t="shared" ref="BB111" si="129">BC111-BA111</f>
        <v>0</v>
      </c>
    </row>
    <row r="112" spans="1:54" s="4" customFormat="1">
      <c r="A112" s="278">
        <v>420</v>
      </c>
      <c r="B112" s="2">
        <v>420049155</v>
      </c>
      <c r="C112" s="10" t="s">
        <v>1059</v>
      </c>
      <c r="D112" s="15">
        <f>'fnd enro'!D112</f>
        <v>0</v>
      </c>
      <c r="E112" s="15">
        <f>'fnd enro'!E112</f>
        <v>0</v>
      </c>
      <c r="F112" s="15">
        <f>'fnd enro'!F112</f>
        <v>0</v>
      </c>
      <c r="G112" s="15">
        <f>'fnd enro'!G112</f>
        <v>1</v>
      </c>
      <c r="H112" s="15">
        <f>'fnd enro'!H112</f>
        <v>1</v>
      </c>
      <c r="I112" s="15">
        <f>'fnd enro'!I112</f>
        <v>0</v>
      </c>
      <c r="J112" s="15">
        <f>'fnd enro'!J112</f>
        <v>0</v>
      </c>
      <c r="K112" s="16">
        <f>'fnd enro'!K112</f>
        <v>7.6600000000000001E-2</v>
      </c>
      <c r="L112" s="15">
        <f>'fnd enro'!L112</f>
        <v>0</v>
      </c>
      <c r="M112" s="15">
        <f>'fnd enro'!M112</f>
        <v>0</v>
      </c>
      <c r="N112" s="15">
        <f>'fnd enro'!N112</f>
        <v>0</v>
      </c>
      <c r="O112" s="15">
        <f>'fnd enro'!O112</f>
        <v>0</v>
      </c>
      <c r="P112" s="15">
        <f>'fnd enro'!P112</f>
        <v>1</v>
      </c>
      <c r="Q112" s="15">
        <f>'fnd enro'!R112</f>
        <v>2</v>
      </c>
      <c r="R112" s="16">
        <f t="shared" si="82"/>
        <v>1.1080000000000001</v>
      </c>
      <c r="S112" s="15">
        <f>VALUE('fnd enro'!Q112)</f>
        <v>2</v>
      </c>
      <c r="T112" s="2"/>
      <c r="U112" s="1">
        <f>(($D112*'fnd base rates'!C$107)
+($E112*'fnd base rates'!C$108)
+($F112*'fnd base rates'!C$109)
+($G112*'fnd base rates'!C$110)
+($H112*'fnd base rates'!C$111)
+($I112*'fnd base rates'!C$112)
+($J112*'fnd base rates'!C$113)
+($K112*'fnd base rates'!C$114)
+($M112*'fnd base rates'!C$116)
+($N112*'fnd base rates'!C$117)
+($O112*'fnd base rates'!C$118)
+($P112*VLOOKUP($S112+12,rate_basefnd,3)))
*$R112</f>
        <v>1194.6728412880002</v>
      </c>
      <c r="V112" s="1">
        <f>(($D112*'fnd base rates'!D$107)
+($E112*'fnd base rates'!D$108)
+($F112*'fnd base rates'!D$109)
+($G112*'fnd base rates'!D$110)
+($H112*'fnd base rates'!D$111)
+($I112*'fnd base rates'!D$112)
+($J112*'fnd base rates'!D$113)
+($K112*'fnd base rates'!D$114)
+($M112*'fnd base rates'!D$116)
+($N112*'fnd base rates'!D$117)
+($O112*'fnd base rates'!D$118)
+($P112*VLOOKUP($S112+12,rate_basefnd,4)))
*$R112</f>
        <v>1901.5496000000003</v>
      </c>
      <c r="W112" s="1">
        <f>(($D112*'fnd base rates'!E$107)
+($E112*'fnd base rates'!E$108)
+($F112*'fnd base rates'!E$109)
+($G112*'fnd base rates'!E$110)
+($H112*'fnd base rates'!E$111)
+($I112*'fnd base rates'!E$112)
+($J112*'fnd base rates'!E$113)
+($K112*'fnd base rates'!E$114)
+($M112*'fnd base rates'!E$116)
+($N112*'fnd base rates'!E$117)
+($O112*'fnd base rates'!E$118)
+($P112*VLOOKUP($S112+12,rate_basefnd,5)))
*$R112</f>
        <v>10501.270013944002</v>
      </c>
      <c r="X112" s="1">
        <f>(($D112*'fnd base rates'!F$107)
+($E112*'fnd base rates'!F$108)
+($F112*'fnd base rates'!F$109)
+($G112*'fnd base rates'!F$110)
+($H112*'fnd base rates'!F$111)
+($I112*'fnd base rates'!F$112)
+($J112*'fnd base rates'!F$113)
+($K112*'fnd base rates'!F$114)
+($M112*'fnd base rates'!F$116)
+($N112*'fnd base rates'!F$117)
+($O112*'fnd base rates'!F$118)
+($P112*VLOOKUP($S112+12,rate_basefnd,6)))
*$R112</f>
        <v>2372.3019745120005</v>
      </c>
      <c r="Y112" s="1">
        <f>(($D112*'fnd base rates'!G$107)
+($E112*'fnd base rates'!G$108)
+($F112*'fnd base rates'!G$109)
+($G112*'fnd base rates'!G$110)
+($H112*'fnd base rates'!G$111)
+($I112*'fnd base rates'!G$112)
+($J112*'fnd base rates'!G$113)
+($K112*'fnd base rates'!G$114)
+($M112*'fnd base rates'!G$116)
+($N112*'fnd base rates'!G$117)
+($O112*'fnd base rates'!G$118)
+($P112*VLOOKUP($S112+12,rate_basefnd,7)))
*$R112</f>
        <v>476.76384402400004</v>
      </c>
      <c r="Z112" s="1">
        <f>(($D112*'fnd base rates'!H$107)
+($E112*'fnd base rates'!H$108)
+($F112*'fnd base rates'!H$109)
+($G112*'fnd base rates'!H$110)
+($H112*'fnd base rates'!H$111)
+($I112*'fnd base rates'!H$112)
+($J112*'fnd base rates'!H$113)
+($K112*'fnd base rates'!H$114)
+($M112*'fnd base rates'!H$116)
+($N112*'fnd base rates'!H$117)
+($O112*'fnd base rates'!H$118)
+($P112*VLOOKUP($S112+12,rate_basefnd,8)))</f>
        <v>1019.8444199999999</v>
      </c>
      <c r="AA112" s="1">
        <f>(($D112*'fnd base rates'!I$107)
+($E112*'fnd base rates'!I$108)
+($F112*'fnd base rates'!I$109)
+($G112*'fnd base rates'!I$110)
+($H112*'fnd base rates'!I$111)
+($I112*'fnd base rates'!I$112)
+($J112*'fnd base rates'!I$113)
+($K112*'fnd base rates'!I$114)
+($M112*'fnd base rates'!I$116)
+($N112*'fnd base rates'!I$117)
+($O112*'fnd base rates'!I$118)
+($P112*VLOOKUP($S112+12,rate_basefnd,9)))
*$R112</f>
        <v>780.49736000000019</v>
      </c>
      <c r="AB112" s="1">
        <f>(($D112*'fnd base rates'!J$107)
+($E112*'fnd base rates'!J$108)
+($F112*'fnd base rates'!J$109)
+($G112*'fnd base rates'!J$110)
+($H112*'fnd base rates'!J$111)
+($I112*'fnd base rates'!J$112)
+($J112*'fnd base rates'!J$113)
+($K112*'fnd base rates'!J$114)
+($M112*'fnd base rates'!J$116)
+($N112*'fnd base rates'!J$117)
+($O112*'fnd base rates'!J$118)
+($P112*VLOOKUP($S112+12,rate_basefnd,10)))
*$R112</f>
        <v>998.69580000000008</v>
      </c>
      <c r="AC112" s="1">
        <f>(($D112*'fnd base rates'!K$107)
+($E112*'fnd base rates'!K$108)
+($F112*'fnd base rates'!K$109)
+($G112*'fnd base rates'!K$110)
+($H112*'fnd base rates'!K$111)
+($I112*'fnd base rates'!K$112)
+($J112*'fnd base rates'!K$113)
+($K112*'fnd base rates'!K$114)
+($M112*'fnd base rates'!K$116)
+($N112*'fnd base rates'!K$117)
+($O112*'fnd base rates'!K$118)
+($P112*VLOOKUP($S112+12,rate_basefnd,11)))
*$R112</f>
        <v>2417.8864883760007</v>
      </c>
      <c r="AD112" s="1">
        <f>(($D112*'fnd base rates'!L$107)
+($E112*'fnd base rates'!L$108)
+($F112*'fnd base rates'!L$109)
+($G112*'fnd base rates'!L$110)
+($H112*'fnd base rates'!L$111)
+($I112*'fnd base rates'!L$112)
+($J112*'fnd base rates'!L$113)
+($K112*'fnd base rates'!L$114)
+($M112*'fnd base rates'!L$116)
+($N112*'fnd base rates'!L$117)
+($O112*'fnd base rates'!L$118)
+($P112*VLOOKUP($S112+12,rate_basefnd,12)))</f>
        <v>3052.8868120000002</v>
      </c>
      <c r="AE112" s="1">
        <f>(($D112*'fnd base rates'!M$107)
+($E112*'fnd base rates'!M$108)
+($F112*'fnd base rates'!M$109)
+($G112*'fnd base rates'!M$110)
+($H112*'fnd base rates'!M$111)
+($I112*'fnd base rates'!M$112)
+($J112*'fnd base rates'!M$113)
+($K112*'fnd base rates'!M$114)
+($M112*'fnd base rates'!M$116)
+($N112*'fnd base rates'!M$117)
+($O112*'fnd base rates'!M$118)
+($P112*VLOOKUP($S112+12,rate_basefnd,13)))</f>
        <v>0</v>
      </c>
      <c r="AF112" s="4">
        <f t="shared" si="83"/>
        <v>24716.369154144006</v>
      </c>
      <c r="AH112" s="4">
        <f t="shared" si="84"/>
        <v>420049155</v>
      </c>
      <c r="AI112" s="4" t="str">
        <f t="shared" si="85"/>
        <v>420</v>
      </c>
      <c r="AJ112" s="2" t="str">
        <f t="shared" si="86"/>
        <v>049</v>
      </c>
      <c r="AK112" s="2" t="str">
        <f t="shared" si="87"/>
        <v>155</v>
      </c>
      <c r="AL112" s="4">
        <f t="shared" si="88"/>
        <v>1</v>
      </c>
      <c r="AM112" s="4">
        <f t="shared" si="80"/>
        <v>2</v>
      </c>
      <c r="AN112" s="4">
        <f t="shared" si="89"/>
        <v>24716.369154144006</v>
      </c>
      <c r="AO112" s="4">
        <f t="shared" si="90"/>
        <v>12358</v>
      </c>
      <c r="AP112" s="4">
        <f t="shared" si="91"/>
        <v>0</v>
      </c>
      <c r="AQ112" s="4">
        <v>12358</v>
      </c>
      <c r="AW112" s="4">
        <v>12341</v>
      </c>
      <c r="AX112" s="5">
        <f t="shared" si="92"/>
        <v>17</v>
      </c>
      <c r="AY112" s="4">
        <v>12358</v>
      </c>
      <c r="AZ112" s="5"/>
      <c r="BB112" s="5">
        <f t="shared" ref="BB112" si="130">BC112-BA112</f>
        <v>0</v>
      </c>
    </row>
    <row r="113" spans="1:54" s="4" customFormat="1">
      <c r="A113" s="278">
        <v>420</v>
      </c>
      <c r="B113" s="2">
        <v>420049163</v>
      </c>
      <c r="C113" s="10" t="s">
        <v>1059</v>
      </c>
      <c r="D113" s="15">
        <f>'fnd enro'!D113</f>
        <v>0</v>
      </c>
      <c r="E113" s="15">
        <f>'fnd enro'!E113</f>
        <v>0</v>
      </c>
      <c r="F113" s="15">
        <f>'fnd enro'!F113</f>
        <v>0</v>
      </c>
      <c r="G113" s="15">
        <f>'fnd enro'!G113</f>
        <v>2</v>
      </c>
      <c r="H113" s="15">
        <f>'fnd enro'!H113</f>
        <v>0</v>
      </c>
      <c r="I113" s="15">
        <f>'fnd enro'!I113</f>
        <v>0</v>
      </c>
      <c r="J113" s="15">
        <f>'fnd enro'!J113</f>
        <v>0</v>
      </c>
      <c r="K113" s="16">
        <f>'fnd enro'!K113</f>
        <v>7.6600000000000001E-2</v>
      </c>
      <c r="L113" s="15">
        <f>'fnd enro'!L113</f>
        <v>0</v>
      </c>
      <c r="M113" s="15">
        <f>'fnd enro'!M113</f>
        <v>0</v>
      </c>
      <c r="N113" s="15">
        <f>'fnd enro'!N113</f>
        <v>0</v>
      </c>
      <c r="O113" s="15">
        <f>'fnd enro'!O113</f>
        <v>0</v>
      </c>
      <c r="P113" s="15">
        <f>'fnd enro'!P113</f>
        <v>1</v>
      </c>
      <c r="Q113" s="15">
        <f>'fnd enro'!R113</f>
        <v>2</v>
      </c>
      <c r="R113" s="16">
        <f t="shared" si="82"/>
        <v>1.1080000000000001</v>
      </c>
      <c r="S113" s="15">
        <f>VALUE('fnd enro'!Q113)</f>
        <v>12</v>
      </c>
      <c r="T113" s="2"/>
      <c r="U113" s="1">
        <f>(($D113*'fnd base rates'!C$107)
+($E113*'fnd base rates'!C$108)
+($F113*'fnd base rates'!C$109)
+($G113*'fnd base rates'!C$110)
+($H113*'fnd base rates'!C$111)
+($I113*'fnd base rates'!C$112)
+($J113*'fnd base rates'!C$113)
+($K113*'fnd base rates'!C$114)
+($M113*'fnd base rates'!C$116)
+($N113*'fnd base rates'!C$117)
+($O113*'fnd base rates'!C$118)
+($P113*VLOOKUP($S113+12,rate_basefnd,3)))
*$R113</f>
        <v>1218.0627212880001</v>
      </c>
      <c r="V113" s="1">
        <f>(($D113*'fnd base rates'!D$107)
+($E113*'fnd base rates'!D$108)
+($F113*'fnd base rates'!D$109)
+($G113*'fnd base rates'!D$110)
+($H113*'fnd base rates'!D$111)
+($I113*'fnd base rates'!D$112)
+($J113*'fnd base rates'!D$113)
+($K113*'fnd base rates'!D$114)
+($M113*'fnd base rates'!D$116)
+($N113*'fnd base rates'!D$117)
+($O113*'fnd base rates'!D$118)
+($P113*VLOOKUP($S113+12,rate_basefnd,4)))
*$R113</f>
        <v>2012.3828400000002</v>
      </c>
      <c r="W113" s="1">
        <f>(($D113*'fnd base rates'!E$107)
+($E113*'fnd base rates'!E$108)
+($F113*'fnd base rates'!E$109)
+($G113*'fnd base rates'!E$110)
+($H113*'fnd base rates'!E$111)
+($I113*'fnd base rates'!E$112)
+($J113*'fnd base rates'!E$113)
+($K113*'fnd base rates'!E$114)
+($M113*'fnd base rates'!E$116)
+($N113*'fnd base rates'!E$117)
+($O113*'fnd base rates'!E$118)
+($P113*VLOOKUP($S113+12,rate_basefnd,5)))
*$R113</f>
        <v>12029.578733944001</v>
      </c>
      <c r="X113" s="1">
        <f>(($D113*'fnd base rates'!F$107)
+($E113*'fnd base rates'!F$108)
+($F113*'fnd base rates'!F$109)
+($G113*'fnd base rates'!F$110)
+($H113*'fnd base rates'!F$111)
+($I113*'fnd base rates'!F$112)
+($J113*'fnd base rates'!F$113)
+($K113*'fnd base rates'!F$114)
+($M113*'fnd base rates'!F$116)
+($N113*'fnd base rates'!F$117)
+($O113*'fnd base rates'!F$118)
+($P113*VLOOKUP($S113+12,rate_basefnd,6)))
*$R113</f>
        <v>2639.5626545120003</v>
      </c>
      <c r="Y113" s="1">
        <f>(($D113*'fnd base rates'!G$107)
+($E113*'fnd base rates'!G$108)
+($F113*'fnd base rates'!G$109)
+($G113*'fnd base rates'!G$110)
+($H113*'fnd base rates'!G$111)
+($I113*'fnd base rates'!G$112)
+($J113*'fnd base rates'!G$113)
+($K113*'fnd base rates'!G$114)
+($M113*'fnd base rates'!G$116)
+($N113*'fnd base rates'!G$117)
+($O113*'fnd base rates'!G$118)
+($P113*VLOOKUP($S113+12,rate_basefnd,7)))
*$R113</f>
        <v>516.88452402400003</v>
      </c>
      <c r="Z113" s="1">
        <f>(($D113*'fnd base rates'!H$107)
+($E113*'fnd base rates'!H$108)
+($F113*'fnd base rates'!H$109)
+($G113*'fnd base rates'!H$110)
+($H113*'fnd base rates'!H$111)
+($I113*'fnd base rates'!H$112)
+($J113*'fnd base rates'!H$113)
+($K113*'fnd base rates'!H$114)
+($M113*'fnd base rates'!H$116)
+($N113*'fnd base rates'!H$117)
+($O113*'fnd base rates'!H$118)
+($P113*VLOOKUP($S113+12,rate_basefnd,8)))</f>
        <v>1027.1044199999999</v>
      </c>
      <c r="AA113" s="1">
        <f>(($D113*'fnd base rates'!I$107)
+($E113*'fnd base rates'!I$108)
+($F113*'fnd base rates'!I$109)
+($G113*'fnd base rates'!I$110)
+($H113*'fnd base rates'!I$111)
+($I113*'fnd base rates'!I$112)
+($J113*'fnd base rates'!I$113)
+($K113*'fnd base rates'!I$114)
+($M113*'fnd base rates'!I$116)
+($N113*'fnd base rates'!I$117)
+($O113*'fnd base rates'!I$118)
+($P113*VLOOKUP($S113+12,rate_basefnd,9)))
*$R113</f>
        <v>749.63956000000007</v>
      </c>
      <c r="AB113" s="1">
        <f>(($D113*'fnd base rates'!J$107)
+($E113*'fnd base rates'!J$108)
+($F113*'fnd base rates'!J$109)
+($G113*'fnd base rates'!J$110)
+($H113*'fnd base rates'!J$111)
+($I113*'fnd base rates'!J$112)
+($J113*'fnd base rates'!J$113)
+($K113*'fnd base rates'!J$114)
+($M113*'fnd base rates'!J$116)
+($N113*'fnd base rates'!J$117)
+($O113*'fnd base rates'!J$118)
+($P113*VLOOKUP($S113+12,rate_basefnd,10)))
*$R113</f>
        <v>1124.04384</v>
      </c>
      <c r="AC113" s="1">
        <f>(($D113*'fnd base rates'!K$107)
+($E113*'fnd base rates'!K$108)
+($F113*'fnd base rates'!K$109)
+($G113*'fnd base rates'!K$110)
+($H113*'fnd base rates'!K$111)
+($I113*'fnd base rates'!K$112)
+($J113*'fnd base rates'!K$113)
+($K113*'fnd base rates'!K$114)
+($M113*'fnd base rates'!K$116)
+($N113*'fnd base rates'!K$117)
+($O113*'fnd base rates'!K$118)
+($P113*VLOOKUP($S113+12,rate_basefnd,11)))
*$R113</f>
        <v>2330.9971283760005</v>
      </c>
      <c r="AD113" s="1">
        <f>(($D113*'fnd base rates'!L$107)
+($E113*'fnd base rates'!L$108)
+($F113*'fnd base rates'!L$109)
+($G113*'fnd base rates'!L$110)
+($H113*'fnd base rates'!L$111)
+($I113*'fnd base rates'!L$112)
+($J113*'fnd base rates'!L$113)
+($K113*'fnd base rates'!L$114)
+($M113*'fnd base rates'!L$116)
+($N113*'fnd base rates'!L$117)
+($O113*'fnd base rates'!L$118)
+($P113*VLOOKUP($S113+12,rate_basefnd,12)))</f>
        <v>3162.8668120000002</v>
      </c>
      <c r="AE113" s="1">
        <f>(($D113*'fnd base rates'!M$107)
+($E113*'fnd base rates'!M$108)
+($F113*'fnd base rates'!M$109)
+($G113*'fnd base rates'!M$110)
+($H113*'fnd base rates'!M$111)
+($I113*'fnd base rates'!M$112)
+($J113*'fnd base rates'!M$113)
+($K113*'fnd base rates'!M$114)
+($M113*'fnd base rates'!M$116)
+($N113*'fnd base rates'!M$117)
+($O113*'fnd base rates'!M$118)
+($P113*VLOOKUP($S113+12,rate_basefnd,13)))</f>
        <v>0</v>
      </c>
      <c r="AF113" s="4">
        <f t="shared" si="83"/>
        <v>26811.123234143997</v>
      </c>
      <c r="AH113" s="4">
        <f t="shared" si="84"/>
        <v>420049163</v>
      </c>
      <c r="AI113" s="4" t="str">
        <f t="shared" si="85"/>
        <v>420</v>
      </c>
      <c r="AJ113" s="2" t="str">
        <f t="shared" si="86"/>
        <v>049</v>
      </c>
      <c r="AK113" s="2" t="str">
        <f t="shared" si="87"/>
        <v>163</v>
      </c>
      <c r="AL113" s="4">
        <f t="shared" si="88"/>
        <v>1</v>
      </c>
      <c r="AM113" s="4">
        <f t="shared" si="80"/>
        <v>2</v>
      </c>
      <c r="AN113" s="4">
        <f t="shared" si="89"/>
        <v>26811.123234143997</v>
      </c>
      <c r="AO113" s="4">
        <f t="shared" si="90"/>
        <v>13406</v>
      </c>
      <c r="AP113" s="4">
        <f t="shared" si="91"/>
        <v>0</v>
      </c>
      <c r="AQ113" s="4">
        <v>13406</v>
      </c>
      <c r="AW113" s="4">
        <v>13330</v>
      </c>
      <c r="AX113" s="5">
        <f t="shared" si="92"/>
        <v>76</v>
      </c>
      <c r="AY113" s="4">
        <v>13406</v>
      </c>
      <c r="AZ113" s="5"/>
      <c r="BB113" s="5">
        <f t="shared" ref="BB113" si="131">BC113-BA113</f>
        <v>0</v>
      </c>
    </row>
    <row r="114" spans="1:54" s="4" customFormat="1">
      <c r="A114" s="278">
        <v>420</v>
      </c>
      <c r="B114" s="2">
        <v>420049165</v>
      </c>
      <c r="C114" s="10" t="s">
        <v>1059</v>
      </c>
      <c r="D114" s="15">
        <f>'fnd enro'!D114</f>
        <v>0</v>
      </c>
      <c r="E114" s="15">
        <f>'fnd enro'!E114</f>
        <v>0</v>
      </c>
      <c r="F114" s="15">
        <f>'fnd enro'!F114</f>
        <v>1</v>
      </c>
      <c r="G114" s="15">
        <f>'fnd enro'!G114</f>
        <v>11</v>
      </c>
      <c r="H114" s="15">
        <f>'fnd enro'!H114</f>
        <v>2</v>
      </c>
      <c r="I114" s="15">
        <f>'fnd enro'!I114</f>
        <v>0</v>
      </c>
      <c r="J114" s="15">
        <f>'fnd enro'!J114</f>
        <v>0</v>
      </c>
      <c r="K114" s="16">
        <f>'fnd enro'!K114</f>
        <v>0.53620000000000001</v>
      </c>
      <c r="L114" s="15">
        <f>'fnd enro'!L114</f>
        <v>0</v>
      </c>
      <c r="M114" s="15">
        <f>'fnd enro'!M114</f>
        <v>0</v>
      </c>
      <c r="N114" s="15">
        <f>'fnd enro'!N114</f>
        <v>0</v>
      </c>
      <c r="O114" s="15">
        <f>'fnd enro'!O114</f>
        <v>0</v>
      </c>
      <c r="P114" s="15">
        <f>'fnd enro'!P114</f>
        <v>14</v>
      </c>
      <c r="Q114" s="15">
        <f>'fnd enro'!R114</f>
        <v>14</v>
      </c>
      <c r="R114" s="16">
        <f t="shared" si="82"/>
        <v>1.1080000000000001</v>
      </c>
      <c r="S114" s="15">
        <f>VALUE('fnd enro'!Q114)</f>
        <v>10</v>
      </c>
      <c r="T114" s="2"/>
      <c r="U114" s="1">
        <f>(($D114*'fnd base rates'!C$107)
+($E114*'fnd base rates'!C$108)
+($F114*'fnd base rates'!C$109)
+($G114*'fnd base rates'!C$110)
+($H114*'fnd base rates'!C$111)
+($I114*'fnd base rates'!C$112)
+($J114*'fnd base rates'!C$113)
+($K114*'fnd base rates'!C$114)
+($M114*'fnd base rates'!C$116)
+($N114*'fnd base rates'!C$117)
+($O114*'fnd base rates'!C$118)
+($P114*VLOOKUP($S114+12,rate_basefnd,3)))
*$R114</f>
        <v>9038.7228490160014</v>
      </c>
      <c r="V114" s="1">
        <f>(($D114*'fnd base rates'!D$107)
+($E114*'fnd base rates'!D$108)
+($F114*'fnd base rates'!D$109)
+($G114*'fnd base rates'!D$110)
+($H114*'fnd base rates'!D$111)
+($I114*'fnd base rates'!D$112)
+($J114*'fnd base rates'!D$113)
+($K114*'fnd base rates'!D$114)
+($M114*'fnd base rates'!D$116)
+($N114*'fnd base rates'!D$117)
+($O114*'fnd base rates'!D$118)
+($P114*VLOOKUP($S114+12,rate_basefnd,4)))
*$R114</f>
        <v>16513.92008</v>
      </c>
      <c r="W114" s="1">
        <f>(($D114*'fnd base rates'!E$107)
+($E114*'fnd base rates'!E$108)
+($F114*'fnd base rates'!E$109)
+($G114*'fnd base rates'!E$110)
+($H114*'fnd base rates'!E$111)
+($I114*'fnd base rates'!E$112)
+($J114*'fnd base rates'!E$113)
+($K114*'fnd base rates'!E$114)
+($M114*'fnd base rates'!E$116)
+($N114*'fnd base rates'!E$117)
+($O114*'fnd base rates'!E$118)
+($P114*VLOOKUP($S114+12,rate_basefnd,5)))
*$R114</f>
        <v>107008.92661760801</v>
      </c>
      <c r="X114" s="1">
        <f>(($D114*'fnd base rates'!F$107)
+($E114*'fnd base rates'!F$108)
+($F114*'fnd base rates'!F$109)
+($G114*'fnd base rates'!F$110)
+($H114*'fnd base rates'!F$111)
+($I114*'fnd base rates'!F$112)
+($J114*'fnd base rates'!F$113)
+($K114*'fnd base rates'!F$114)
+($M114*'fnd base rates'!F$116)
+($N114*'fnd base rates'!F$117)
+($O114*'fnd base rates'!F$118)
+($P114*VLOOKUP($S114+12,rate_basefnd,6)))
*$R114</f>
        <v>17942.417221584004</v>
      </c>
      <c r="Y114" s="1">
        <f>(($D114*'fnd base rates'!G$107)
+($E114*'fnd base rates'!G$108)
+($F114*'fnd base rates'!G$109)
+($G114*'fnd base rates'!G$110)
+($H114*'fnd base rates'!G$111)
+($I114*'fnd base rates'!G$112)
+($J114*'fnd base rates'!G$113)
+($K114*'fnd base rates'!G$114)
+($M114*'fnd base rates'!G$116)
+($N114*'fnd base rates'!G$117)
+($O114*'fnd base rates'!G$118)
+($P114*VLOOKUP($S114+12,rate_basefnd,7)))
*$R114</f>
        <v>4792.4168281680004</v>
      </c>
      <c r="Z114" s="1">
        <f>(($D114*'fnd base rates'!H$107)
+($E114*'fnd base rates'!H$108)
+($F114*'fnd base rates'!H$109)
+($G114*'fnd base rates'!H$110)
+($H114*'fnd base rates'!H$111)
+($I114*'fnd base rates'!H$112)
+($J114*'fnd base rates'!H$113)
+($K114*'fnd base rates'!H$114)
+($M114*'fnd base rates'!H$116)
+($N114*'fnd base rates'!H$117)
+($O114*'fnd base rates'!H$118)
+($P114*VLOOKUP($S114+12,rate_basefnd,8)))</f>
        <v>7348.84094</v>
      </c>
      <c r="AA114" s="1">
        <f>(($D114*'fnd base rates'!I$107)
+($E114*'fnd base rates'!I$108)
+($F114*'fnd base rates'!I$109)
+($G114*'fnd base rates'!I$110)
+($H114*'fnd base rates'!I$111)
+($I114*'fnd base rates'!I$112)
+($J114*'fnd base rates'!I$113)
+($K114*'fnd base rates'!I$114)
+($M114*'fnd base rates'!I$116)
+($N114*'fnd base rates'!I$117)
+($O114*'fnd base rates'!I$118)
+($P114*VLOOKUP($S114+12,rate_basefnd,9)))
*$R114</f>
        <v>6356.3300800000006</v>
      </c>
      <c r="AB114" s="1">
        <f>(($D114*'fnd base rates'!J$107)
+($E114*'fnd base rates'!J$108)
+($F114*'fnd base rates'!J$109)
+($G114*'fnd base rates'!J$110)
+($H114*'fnd base rates'!J$111)
+($I114*'fnd base rates'!J$112)
+($J114*'fnd base rates'!J$113)
+($K114*'fnd base rates'!J$114)
+($M114*'fnd base rates'!J$116)
+($N114*'fnd base rates'!J$117)
+($O114*'fnd base rates'!J$118)
+($P114*VLOOKUP($S114+12,rate_basefnd,10)))
*$R114</f>
        <v>13004.673560000001</v>
      </c>
      <c r="AC114" s="1">
        <f>(($D114*'fnd base rates'!K$107)
+($E114*'fnd base rates'!K$108)
+($F114*'fnd base rates'!K$109)
+($G114*'fnd base rates'!K$110)
+($H114*'fnd base rates'!K$111)
+($I114*'fnd base rates'!K$112)
+($J114*'fnd base rates'!K$113)
+($K114*'fnd base rates'!K$114)
+($M114*'fnd base rates'!K$116)
+($N114*'fnd base rates'!K$117)
+($O114*'fnd base rates'!K$118)
+($P114*VLOOKUP($S114+12,rate_basefnd,11)))
*$R114</f>
        <v>16490.758618632004</v>
      </c>
      <c r="AD114" s="1">
        <f>(($D114*'fnd base rates'!L$107)
+($E114*'fnd base rates'!L$108)
+($F114*'fnd base rates'!L$109)
+($G114*'fnd base rates'!L$110)
+($H114*'fnd base rates'!L$111)
+($I114*'fnd base rates'!L$112)
+($J114*'fnd base rates'!L$113)
+($K114*'fnd base rates'!L$114)
+($M114*'fnd base rates'!L$116)
+($N114*'fnd base rates'!L$117)
+($O114*'fnd base rates'!L$118)
+($P114*VLOOKUP($S114+12,rate_basefnd,12)))</f>
        <v>25695.257684000004</v>
      </c>
      <c r="AE114" s="1">
        <f>(($D114*'fnd base rates'!M$107)
+($E114*'fnd base rates'!M$108)
+($F114*'fnd base rates'!M$109)
+($G114*'fnd base rates'!M$110)
+($H114*'fnd base rates'!M$111)
+($I114*'fnd base rates'!M$112)
+($J114*'fnd base rates'!M$113)
+($K114*'fnd base rates'!M$114)
+($M114*'fnd base rates'!M$116)
+($N114*'fnd base rates'!M$117)
+($O114*'fnd base rates'!M$118)
+($P114*VLOOKUP($S114+12,rate_basefnd,13)))</f>
        <v>0</v>
      </c>
      <c r="AF114" s="4">
        <f t="shared" si="83"/>
        <v>224192.26447900807</v>
      </c>
      <c r="AH114" s="4">
        <f t="shared" si="84"/>
        <v>420049165</v>
      </c>
      <c r="AI114" s="4" t="str">
        <f t="shared" si="85"/>
        <v>420</v>
      </c>
      <c r="AJ114" s="2" t="str">
        <f t="shared" si="86"/>
        <v>049</v>
      </c>
      <c r="AK114" s="2" t="str">
        <f t="shared" si="87"/>
        <v>165</v>
      </c>
      <c r="AL114" s="4">
        <f t="shared" si="88"/>
        <v>1</v>
      </c>
      <c r="AM114" s="4">
        <f t="shared" si="80"/>
        <v>14</v>
      </c>
      <c r="AN114" s="4">
        <f t="shared" si="89"/>
        <v>224192.26447900807</v>
      </c>
      <c r="AO114" s="4">
        <f t="shared" si="90"/>
        <v>16014</v>
      </c>
      <c r="AP114" s="4">
        <f t="shared" si="91"/>
        <v>0</v>
      </c>
      <c r="AQ114" s="4">
        <v>16014</v>
      </c>
      <c r="AW114" s="4">
        <v>15929</v>
      </c>
      <c r="AX114" s="5">
        <f t="shared" si="92"/>
        <v>85</v>
      </c>
      <c r="AY114" s="4">
        <v>16014</v>
      </c>
      <c r="AZ114" s="5"/>
      <c r="BB114" s="5">
        <f t="shared" ref="BB114" si="132">BC114-BA114</f>
        <v>0</v>
      </c>
    </row>
    <row r="115" spans="1:54" s="4" customFormat="1">
      <c r="A115" s="278">
        <v>420</v>
      </c>
      <c r="B115" s="2">
        <v>420049176</v>
      </c>
      <c r="C115" s="10" t="s">
        <v>1059</v>
      </c>
      <c r="D115" s="15">
        <f>'fnd enro'!D115</f>
        <v>0</v>
      </c>
      <c r="E115" s="15">
        <f>'fnd enro'!E115</f>
        <v>0</v>
      </c>
      <c r="F115" s="15">
        <f>'fnd enro'!F115</f>
        <v>1</v>
      </c>
      <c r="G115" s="15">
        <f>'fnd enro'!G115</f>
        <v>9</v>
      </c>
      <c r="H115" s="15">
        <f>'fnd enro'!H115</f>
        <v>1</v>
      </c>
      <c r="I115" s="15">
        <f>'fnd enro'!I115</f>
        <v>0</v>
      </c>
      <c r="J115" s="15">
        <f>'fnd enro'!J115</f>
        <v>0</v>
      </c>
      <c r="K115" s="16">
        <f>'fnd enro'!K115</f>
        <v>0.42130000000000001</v>
      </c>
      <c r="L115" s="15">
        <f>'fnd enro'!L115</f>
        <v>0</v>
      </c>
      <c r="M115" s="15">
        <f>'fnd enro'!M115</f>
        <v>0</v>
      </c>
      <c r="N115" s="15">
        <f>'fnd enro'!N115</f>
        <v>0</v>
      </c>
      <c r="O115" s="15">
        <f>'fnd enro'!O115</f>
        <v>0</v>
      </c>
      <c r="P115" s="15">
        <f>'fnd enro'!P115</f>
        <v>5</v>
      </c>
      <c r="Q115" s="15">
        <f>'fnd enro'!R115</f>
        <v>11</v>
      </c>
      <c r="R115" s="16">
        <f t="shared" si="82"/>
        <v>1.1080000000000001</v>
      </c>
      <c r="S115" s="15">
        <f>VALUE('fnd enro'!Q115)</f>
        <v>7</v>
      </c>
      <c r="T115" s="2"/>
      <c r="U115" s="1">
        <f>(($D115*'fnd base rates'!C$107)
+($E115*'fnd base rates'!C$108)
+($F115*'fnd base rates'!C$109)
+($G115*'fnd base rates'!C$110)
+($H115*'fnd base rates'!C$111)
+($I115*'fnd base rates'!C$112)
+($J115*'fnd base rates'!C$113)
+($K115*'fnd base rates'!C$114)
+($M115*'fnd base rates'!C$116)
+($N115*'fnd base rates'!C$117)
+($O115*'fnd base rates'!C$118)
+($P115*VLOOKUP($S115+12,rate_basefnd,3)))
*$R115</f>
        <v>6595.4201070840008</v>
      </c>
      <c r="V115" s="1">
        <f>(($D115*'fnd base rates'!D$107)
+($E115*'fnd base rates'!D$108)
+($F115*'fnd base rates'!D$109)
+($G115*'fnd base rates'!D$110)
+($H115*'fnd base rates'!D$111)
+($I115*'fnd base rates'!D$112)
+($J115*'fnd base rates'!D$113)
+($K115*'fnd base rates'!D$114)
+($M115*'fnd base rates'!D$116)
+($N115*'fnd base rates'!D$117)
+($O115*'fnd base rates'!D$118)
+($P115*VLOOKUP($S115+12,rate_basefnd,4)))
*$R115</f>
        <v>10575.83784</v>
      </c>
      <c r="W115" s="1">
        <f>(($D115*'fnd base rates'!E$107)
+($E115*'fnd base rates'!E$108)
+($F115*'fnd base rates'!E$109)
+($G115*'fnd base rates'!E$110)
+($H115*'fnd base rates'!E$111)
+($I115*'fnd base rates'!E$112)
+($J115*'fnd base rates'!E$113)
+($K115*'fnd base rates'!E$114)
+($M115*'fnd base rates'!E$116)
+($N115*'fnd base rates'!E$117)
+($O115*'fnd base rates'!E$118)
+($P115*VLOOKUP($S115+12,rate_basefnd,5)))
*$R115</f>
        <v>60911.056656692002</v>
      </c>
      <c r="X115" s="1">
        <f>(($D115*'fnd base rates'!F$107)
+($E115*'fnd base rates'!F$108)
+($F115*'fnd base rates'!F$109)
+($G115*'fnd base rates'!F$110)
+($H115*'fnd base rates'!F$111)
+($I115*'fnd base rates'!F$112)
+($J115*'fnd base rates'!F$113)
+($K115*'fnd base rates'!F$114)
+($M115*'fnd base rates'!F$116)
+($N115*'fnd base rates'!F$117)
+($O115*'fnd base rates'!F$118)
+($P115*VLOOKUP($S115+12,rate_basefnd,6)))
*$R115</f>
        <v>14250.333919816003</v>
      </c>
      <c r="Y115" s="1">
        <f>(($D115*'fnd base rates'!G$107)
+($E115*'fnd base rates'!G$108)
+($F115*'fnd base rates'!G$109)
+($G115*'fnd base rates'!G$110)
+($H115*'fnd base rates'!G$111)
+($I115*'fnd base rates'!G$112)
+($J115*'fnd base rates'!G$113)
+($K115*'fnd base rates'!G$114)
+($M115*'fnd base rates'!G$116)
+($N115*'fnd base rates'!G$117)
+($O115*'fnd base rates'!G$118)
+($P115*VLOOKUP($S115+12,rate_basefnd,7)))
*$R115</f>
        <v>2622.0903421320004</v>
      </c>
      <c r="Z115" s="1">
        <f>(($D115*'fnd base rates'!H$107)
+($E115*'fnd base rates'!H$108)
+($F115*'fnd base rates'!H$109)
+($G115*'fnd base rates'!H$110)
+($H115*'fnd base rates'!H$111)
+($I115*'fnd base rates'!H$112)
+($J115*'fnd base rates'!H$113)
+($K115*'fnd base rates'!H$114)
+($M115*'fnd base rates'!H$116)
+($N115*'fnd base rates'!H$117)
+($O115*'fnd base rates'!H$118)
+($P115*VLOOKUP($S115+12,rate_basefnd,8)))</f>
        <v>5616.8493100000014</v>
      </c>
      <c r="AA115" s="1">
        <f>(($D115*'fnd base rates'!I$107)
+($E115*'fnd base rates'!I$108)
+($F115*'fnd base rates'!I$109)
+($G115*'fnd base rates'!I$110)
+($H115*'fnd base rates'!I$111)
+($I115*'fnd base rates'!I$112)
+($J115*'fnd base rates'!I$113)
+($K115*'fnd base rates'!I$114)
+($M115*'fnd base rates'!I$116)
+($N115*'fnd base rates'!I$117)
+($O115*'fnd base rates'!I$118)
+($P115*VLOOKUP($S115+12,rate_basefnd,9)))
*$R115</f>
        <v>4003.1153600000011</v>
      </c>
      <c r="AB115" s="1">
        <f>(($D115*'fnd base rates'!J$107)
+($E115*'fnd base rates'!J$108)
+($F115*'fnd base rates'!J$109)
+($G115*'fnd base rates'!J$110)
+($H115*'fnd base rates'!J$111)
+($I115*'fnd base rates'!J$112)
+($J115*'fnd base rates'!J$113)
+($K115*'fnd base rates'!J$114)
+($M115*'fnd base rates'!J$116)
+($N115*'fnd base rates'!J$117)
+($O115*'fnd base rates'!J$118)
+($P115*VLOOKUP($S115+12,rate_basefnd,10)))
*$R115</f>
        <v>5219.6550400000006</v>
      </c>
      <c r="AC115" s="1">
        <f>(($D115*'fnd base rates'!K$107)
+($E115*'fnd base rates'!K$108)
+($F115*'fnd base rates'!K$109)
+($G115*'fnd base rates'!K$110)
+($H115*'fnd base rates'!K$111)
+($I115*'fnd base rates'!K$112)
+($J115*'fnd base rates'!K$113)
+($K115*'fnd base rates'!K$114)
+($M115*'fnd base rates'!K$116)
+($N115*'fnd base rates'!K$117)
+($O115*'fnd base rates'!K$118)
+($P115*VLOOKUP($S115+12,rate_basefnd,11)))
*$R115</f>
        <v>12907.373566068003</v>
      </c>
      <c r="AD115" s="1">
        <f>(($D115*'fnd base rates'!L$107)
+($E115*'fnd base rates'!L$108)
+($F115*'fnd base rates'!L$109)
+($G115*'fnd base rates'!L$110)
+($H115*'fnd base rates'!L$111)
+($I115*'fnd base rates'!L$112)
+($J115*'fnd base rates'!L$113)
+($K115*'fnd base rates'!L$114)
+($M115*'fnd base rates'!L$116)
+($N115*'fnd base rates'!L$117)
+($O115*'fnd base rates'!L$118)
+($P115*VLOOKUP($S115+12,rate_basefnd,12)))</f>
        <v>16742.177466000001</v>
      </c>
      <c r="AE115" s="1">
        <f>(($D115*'fnd base rates'!M$107)
+($E115*'fnd base rates'!M$108)
+($F115*'fnd base rates'!M$109)
+($G115*'fnd base rates'!M$110)
+($H115*'fnd base rates'!M$111)
+($I115*'fnd base rates'!M$112)
+($J115*'fnd base rates'!M$113)
+($K115*'fnd base rates'!M$114)
+($M115*'fnd base rates'!M$116)
+($N115*'fnd base rates'!M$117)
+($O115*'fnd base rates'!M$118)
+($P115*VLOOKUP($S115+12,rate_basefnd,13)))</f>
        <v>0</v>
      </c>
      <c r="AF115" s="4">
        <f t="shared" si="83"/>
        <v>139443.90960779201</v>
      </c>
      <c r="AH115" s="4">
        <f t="shared" si="84"/>
        <v>420049176</v>
      </c>
      <c r="AI115" s="4" t="str">
        <f t="shared" si="85"/>
        <v>420</v>
      </c>
      <c r="AJ115" s="2" t="str">
        <f t="shared" si="86"/>
        <v>049</v>
      </c>
      <c r="AK115" s="2" t="str">
        <f t="shared" si="87"/>
        <v>176</v>
      </c>
      <c r="AL115" s="4">
        <f t="shared" si="88"/>
        <v>1</v>
      </c>
      <c r="AM115" s="4">
        <f t="shared" si="80"/>
        <v>11</v>
      </c>
      <c r="AN115" s="4">
        <f t="shared" si="89"/>
        <v>139443.90960779201</v>
      </c>
      <c r="AO115" s="4">
        <f t="shared" si="90"/>
        <v>12677</v>
      </c>
      <c r="AP115" s="4">
        <f t="shared" si="91"/>
        <v>0</v>
      </c>
      <c r="AQ115" s="4">
        <v>12677</v>
      </c>
      <c r="AW115" s="4">
        <v>12644</v>
      </c>
      <c r="AX115" s="5">
        <f t="shared" si="92"/>
        <v>33</v>
      </c>
      <c r="AY115" s="4">
        <v>12677</v>
      </c>
      <c r="AZ115" s="5"/>
      <c r="BB115" s="5">
        <f t="shared" ref="BB115" si="133">BC115-BA115</f>
        <v>0</v>
      </c>
    </row>
    <row r="116" spans="1:54" s="4" customFormat="1">
      <c r="A116" s="278">
        <v>420</v>
      </c>
      <c r="B116" s="2">
        <v>420049181</v>
      </c>
      <c r="C116" s="10" t="s">
        <v>1059</v>
      </c>
      <c r="D116" s="15">
        <f>'fnd enro'!D116</f>
        <v>0</v>
      </c>
      <c r="E116" s="15">
        <f>'fnd enro'!E116</f>
        <v>0</v>
      </c>
      <c r="F116" s="15">
        <f>'fnd enro'!F116</f>
        <v>0</v>
      </c>
      <c r="G116" s="15">
        <f>'fnd enro'!G116</f>
        <v>1</v>
      </c>
      <c r="H116" s="15">
        <f>'fnd enro'!H116</f>
        <v>0</v>
      </c>
      <c r="I116" s="15">
        <f>'fnd enro'!I116</f>
        <v>0</v>
      </c>
      <c r="J116" s="15">
        <f>'fnd enro'!J116</f>
        <v>0</v>
      </c>
      <c r="K116" s="16">
        <f>'fnd enro'!K116</f>
        <v>3.8300000000000001E-2</v>
      </c>
      <c r="L116" s="15">
        <f>'fnd enro'!L116</f>
        <v>0</v>
      </c>
      <c r="M116" s="15">
        <f>'fnd enro'!M116</f>
        <v>1</v>
      </c>
      <c r="N116" s="15">
        <f>'fnd enro'!N116</f>
        <v>0</v>
      </c>
      <c r="O116" s="15">
        <f>'fnd enro'!O116</f>
        <v>0</v>
      </c>
      <c r="P116" s="15">
        <f>'fnd enro'!P116</f>
        <v>1</v>
      </c>
      <c r="Q116" s="15">
        <f>'fnd enro'!R116</f>
        <v>1</v>
      </c>
      <c r="R116" s="16">
        <f t="shared" si="82"/>
        <v>1.1080000000000001</v>
      </c>
      <c r="S116" s="15">
        <f>VALUE('fnd enro'!Q116)</f>
        <v>9</v>
      </c>
      <c r="T116" s="2"/>
      <c r="U116" s="1">
        <f>(($D116*'fnd base rates'!C$107)
+($E116*'fnd base rates'!C$108)
+($F116*'fnd base rates'!C$109)
+($G116*'fnd base rates'!C$110)
+($H116*'fnd base rates'!C$111)
+($I116*'fnd base rates'!C$112)
+($J116*'fnd base rates'!C$113)
+($K116*'fnd base rates'!C$114)
+($M116*'fnd base rates'!C$116)
+($N116*'fnd base rates'!C$117)
+($O116*'fnd base rates'!C$118)
+($P116*VLOOKUP($S116+12,rate_basefnd,3)))
*$R116</f>
        <v>748.23494064400006</v>
      </c>
      <c r="V116" s="1">
        <f>(($D116*'fnd base rates'!D$107)
+($E116*'fnd base rates'!D$108)
+($F116*'fnd base rates'!D$109)
+($G116*'fnd base rates'!D$110)
+($H116*'fnd base rates'!D$111)
+($I116*'fnd base rates'!D$112)
+($J116*'fnd base rates'!D$113)
+($K116*'fnd base rates'!D$114)
+($M116*'fnd base rates'!D$116)
+($N116*'fnd base rates'!D$117)
+($O116*'fnd base rates'!D$118)
+($P116*VLOOKUP($S116+12,rate_basefnd,4)))
*$R116</f>
        <v>1351.1838400000001</v>
      </c>
      <c r="W116" s="1">
        <f>(($D116*'fnd base rates'!E$107)
+($E116*'fnd base rates'!E$108)
+($F116*'fnd base rates'!E$109)
+($G116*'fnd base rates'!E$110)
+($H116*'fnd base rates'!E$111)
+($I116*'fnd base rates'!E$112)
+($J116*'fnd base rates'!E$113)
+($K116*'fnd base rates'!E$114)
+($M116*'fnd base rates'!E$116)
+($N116*'fnd base rates'!E$117)
+($O116*'fnd base rates'!E$118)
+($P116*VLOOKUP($S116+12,rate_basefnd,5)))
*$R116</f>
        <v>8873.6897469720006</v>
      </c>
      <c r="X116" s="1">
        <f>(($D116*'fnd base rates'!F$107)
+($E116*'fnd base rates'!F$108)
+($F116*'fnd base rates'!F$109)
+($G116*'fnd base rates'!F$110)
+($H116*'fnd base rates'!F$111)
+($I116*'fnd base rates'!F$112)
+($J116*'fnd base rates'!F$113)
+($K116*'fnd base rates'!F$114)
+($M116*'fnd base rates'!F$116)
+($N116*'fnd base rates'!F$117)
+($O116*'fnd base rates'!F$118)
+($P116*VLOOKUP($S116+12,rate_basefnd,6)))
*$R116</f>
        <v>1504.0084872560003</v>
      </c>
      <c r="Y116" s="1">
        <f>(($D116*'fnd base rates'!G$107)
+($E116*'fnd base rates'!G$108)
+($F116*'fnd base rates'!G$109)
+($G116*'fnd base rates'!G$110)
+($H116*'fnd base rates'!G$111)
+($I116*'fnd base rates'!G$112)
+($J116*'fnd base rates'!G$113)
+($K116*'fnd base rates'!G$114)
+($M116*'fnd base rates'!G$116)
+($N116*'fnd base rates'!G$117)
+($O116*'fnd base rates'!G$118)
+($P116*VLOOKUP($S116+12,rate_basefnd,7)))
*$R116</f>
        <v>387.20848201200005</v>
      </c>
      <c r="Z116" s="1">
        <f>(($D116*'fnd base rates'!H$107)
+($E116*'fnd base rates'!H$108)
+($F116*'fnd base rates'!H$109)
+($G116*'fnd base rates'!H$110)
+($H116*'fnd base rates'!H$111)
+($I116*'fnd base rates'!H$112)
+($J116*'fnd base rates'!H$113)
+($K116*'fnd base rates'!H$114)
+($M116*'fnd base rates'!H$116)
+($N116*'fnd base rates'!H$117)
+($O116*'fnd base rates'!H$118)
+($P116*VLOOKUP($S116+12,rate_basefnd,8)))</f>
        <v>642.83720999999991</v>
      </c>
      <c r="AA116" s="1">
        <f>(($D116*'fnd base rates'!I$107)
+($E116*'fnd base rates'!I$108)
+($F116*'fnd base rates'!I$109)
+($G116*'fnd base rates'!I$110)
+($H116*'fnd base rates'!I$111)
+($I116*'fnd base rates'!I$112)
+($J116*'fnd base rates'!I$113)
+($K116*'fnd base rates'!I$114)
+($M116*'fnd base rates'!I$116)
+($N116*'fnd base rates'!I$117)
+($O116*'fnd base rates'!I$118)
+($P116*VLOOKUP($S116+12,rate_basefnd,9)))
*$R116</f>
        <v>517.32520000000011</v>
      </c>
      <c r="AB116" s="1">
        <f>(($D116*'fnd base rates'!J$107)
+($E116*'fnd base rates'!J$108)
+($F116*'fnd base rates'!J$109)
+($G116*'fnd base rates'!J$110)
+($H116*'fnd base rates'!J$111)
+($I116*'fnd base rates'!J$112)
+($J116*'fnd base rates'!J$113)
+($K116*'fnd base rates'!J$114)
+($M116*'fnd base rates'!J$116)
+($N116*'fnd base rates'!J$117)
+($O116*'fnd base rates'!J$118)
+($P116*VLOOKUP($S116+12,rate_basefnd,10)))
*$R116</f>
        <v>918.55416000000002</v>
      </c>
      <c r="AC116" s="1">
        <f>(($D116*'fnd base rates'!K$107)
+($E116*'fnd base rates'!K$108)
+($F116*'fnd base rates'!K$109)
+($G116*'fnd base rates'!K$110)
+($H116*'fnd base rates'!K$111)
+($I116*'fnd base rates'!K$112)
+($J116*'fnd base rates'!K$113)
+($K116*'fnd base rates'!K$114)
+($M116*'fnd base rates'!K$116)
+($N116*'fnd base rates'!K$117)
+($O116*'fnd base rates'!K$118)
+($P116*VLOOKUP($S116+12,rate_basefnd,11)))
*$R116</f>
        <v>1481.3007241880002</v>
      </c>
      <c r="AD116" s="1">
        <f>(($D116*'fnd base rates'!L$107)
+($E116*'fnd base rates'!L$108)
+($F116*'fnd base rates'!L$109)
+($G116*'fnd base rates'!L$110)
+($H116*'fnd base rates'!L$111)
+($I116*'fnd base rates'!L$112)
+($J116*'fnd base rates'!L$113)
+($K116*'fnd base rates'!L$114)
+($M116*'fnd base rates'!L$116)
+($N116*'fnd base rates'!L$117)
+($O116*'fnd base rates'!L$118)
+($P116*VLOOKUP($S116+12,rate_basefnd,12)))</f>
        <v>2071.8134060000002</v>
      </c>
      <c r="AE116" s="1">
        <f>(($D116*'fnd base rates'!M$107)
+($E116*'fnd base rates'!M$108)
+($F116*'fnd base rates'!M$109)
+($G116*'fnd base rates'!M$110)
+($H116*'fnd base rates'!M$111)
+($I116*'fnd base rates'!M$112)
+($J116*'fnd base rates'!M$113)
+($K116*'fnd base rates'!M$114)
+($M116*'fnd base rates'!M$116)
+($N116*'fnd base rates'!M$117)
+($O116*'fnd base rates'!M$118)
+($P116*VLOOKUP($S116+12,rate_basefnd,13)))</f>
        <v>0</v>
      </c>
      <c r="AF116" s="4">
        <f t="shared" si="83"/>
        <v>18496.156197071999</v>
      </c>
      <c r="AH116" s="4">
        <f t="shared" si="84"/>
        <v>420049181</v>
      </c>
      <c r="AI116" s="4" t="str">
        <f t="shared" si="85"/>
        <v>420</v>
      </c>
      <c r="AJ116" s="2" t="str">
        <f t="shared" si="86"/>
        <v>049</v>
      </c>
      <c r="AK116" s="2" t="str">
        <f t="shared" si="87"/>
        <v>181</v>
      </c>
      <c r="AL116" s="4">
        <f t="shared" si="88"/>
        <v>1</v>
      </c>
      <c r="AM116" s="4">
        <f t="shared" si="80"/>
        <v>1</v>
      </c>
      <c r="AN116" s="4">
        <f t="shared" si="89"/>
        <v>18496.156197071999</v>
      </c>
      <c r="AO116" s="4">
        <f t="shared" si="90"/>
        <v>18496</v>
      </c>
      <c r="AP116" s="4">
        <f t="shared" si="91"/>
        <v>0</v>
      </c>
      <c r="AQ116" s="4">
        <v>18496</v>
      </c>
      <c r="AW116" s="4">
        <v>18416</v>
      </c>
      <c r="AX116" s="5">
        <f t="shared" si="92"/>
        <v>80</v>
      </c>
      <c r="AY116" s="4">
        <v>18496</v>
      </c>
      <c r="AZ116" s="5"/>
      <c r="BB116" s="5">
        <f t="shared" ref="BB116" si="134">BC116-BA116</f>
        <v>0</v>
      </c>
    </row>
    <row r="117" spans="1:54" s="4" customFormat="1">
      <c r="A117" s="278">
        <v>420</v>
      </c>
      <c r="B117" s="2">
        <v>420049199</v>
      </c>
      <c r="C117" s="10" t="s">
        <v>1059</v>
      </c>
      <c r="D117" s="15">
        <f>'fnd enro'!D117</f>
        <v>0</v>
      </c>
      <c r="E117" s="15">
        <f>'fnd enro'!E117</f>
        <v>0</v>
      </c>
      <c r="F117" s="15">
        <f>'fnd enro'!F117</f>
        <v>0</v>
      </c>
      <c r="G117" s="15">
        <f>'fnd enro'!G117</f>
        <v>2</v>
      </c>
      <c r="H117" s="15">
        <f>'fnd enro'!H117</f>
        <v>0</v>
      </c>
      <c r="I117" s="15">
        <f>'fnd enro'!I117</f>
        <v>0</v>
      </c>
      <c r="J117" s="15">
        <f>'fnd enro'!J117</f>
        <v>0</v>
      </c>
      <c r="K117" s="16">
        <f>'fnd enro'!K117</f>
        <v>7.6600000000000001E-2</v>
      </c>
      <c r="L117" s="15">
        <f>'fnd enro'!L117</f>
        <v>0</v>
      </c>
      <c r="M117" s="15">
        <f>'fnd enro'!M117</f>
        <v>1</v>
      </c>
      <c r="N117" s="15">
        <f>'fnd enro'!N117</f>
        <v>0</v>
      </c>
      <c r="O117" s="15">
        <f>'fnd enro'!O117</f>
        <v>0</v>
      </c>
      <c r="P117" s="15">
        <f>'fnd enro'!P117</f>
        <v>2</v>
      </c>
      <c r="Q117" s="15">
        <f>'fnd enro'!R117</f>
        <v>2</v>
      </c>
      <c r="R117" s="16">
        <f t="shared" si="82"/>
        <v>1.1080000000000001</v>
      </c>
      <c r="S117" s="15">
        <f>VALUE('fnd enro'!Q117)</f>
        <v>2</v>
      </c>
      <c r="T117" s="2"/>
      <c r="U117" s="1">
        <f>(($D117*'fnd base rates'!C$107)
+($E117*'fnd base rates'!C$108)
+($F117*'fnd base rates'!C$109)
+($G117*'fnd base rates'!C$110)
+($H117*'fnd base rates'!C$111)
+($I117*'fnd base rates'!C$112)
+($J117*'fnd base rates'!C$113)
+($K117*'fnd base rates'!C$114)
+($M117*'fnd base rates'!C$116)
+($N117*'fnd base rates'!C$117)
+($O117*'fnd base rates'!C$118)
+($P117*VLOOKUP($S117+12,rate_basefnd,3)))
*$R117</f>
        <v>1358.867361288</v>
      </c>
      <c r="V117" s="1">
        <f>(($D117*'fnd base rates'!D$107)
+($E117*'fnd base rates'!D$108)
+($F117*'fnd base rates'!D$109)
+($G117*'fnd base rates'!D$110)
+($H117*'fnd base rates'!D$111)
+($I117*'fnd base rates'!D$112)
+($J117*'fnd base rates'!D$113)
+($K117*'fnd base rates'!D$114)
+($M117*'fnd base rates'!D$116)
+($N117*'fnd base rates'!D$117)
+($O117*'fnd base rates'!D$118)
+($P117*VLOOKUP($S117+12,rate_basefnd,4)))
*$R117</f>
        <v>2364.9262800000001</v>
      </c>
      <c r="W117" s="1">
        <f>(($D117*'fnd base rates'!E$107)
+($E117*'fnd base rates'!E$108)
+($F117*'fnd base rates'!E$109)
+($G117*'fnd base rates'!E$110)
+($H117*'fnd base rates'!E$111)
+($I117*'fnd base rates'!E$112)
+($J117*'fnd base rates'!E$113)
+($K117*'fnd base rates'!E$114)
+($M117*'fnd base rates'!E$116)
+($N117*'fnd base rates'!E$117)
+($O117*'fnd base rates'!E$118)
+($P117*VLOOKUP($S117+12,rate_basefnd,5)))
*$R117</f>
        <v>14962.144493944003</v>
      </c>
      <c r="X117" s="1">
        <f>(($D117*'fnd base rates'!F$107)
+($E117*'fnd base rates'!F$108)
+($F117*'fnd base rates'!F$109)
+($G117*'fnd base rates'!F$110)
+($H117*'fnd base rates'!F$111)
+($I117*'fnd base rates'!F$112)
+($J117*'fnd base rates'!F$113)
+($K117*'fnd base rates'!F$114)
+($M117*'fnd base rates'!F$116)
+($N117*'fnd base rates'!F$117)
+($O117*'fnd base rates'!F$118)
+($P117*VLOOKUP($S117+12,rate_basefnd,6)))
*$R117</f>
        <v>2823.7898145120002</v>
      </c>
      <c r="Y117" s="1">
        <f>(($D117*'fnd base rates'!G$107)
+($E117*'fnd base rates'!G$108)
+($F117*'fnd base rates'!G$109)
+($G117*'fnd base rates'!G$110)
+($H117*'fnd base rates'!G$111)
+($I117*'fnd base rates'!G$112)
+($J117*'fnd base rates'!G$113)
+($K117*'fnd base rates'!G$114)
+($M117*'fnd base rates'!G$116)
+($N117*'fnd base rates'!G$117)
+($O117*'fnd base rates'!G$118)
+($P117*VLOOKUP($S117+12,rate_basefnd,7)))
*$R117</f>
        <v>649.23512402400002</v>
      </c>
      <c r="Z117" s="1">
        <f>(($D117*'fnd base rates'!H$107)
+($E117*'fnd base rates'!H$108)
+($F117*'fnd base rates'!H$109)
+($G117*'fnd base rates'!H$110)
+($H117*'fnd base rates'!H$111)
+($I117*'fnd base rates'!H$112)
+($J117*'fnd base rates'!H$113)
+($K117*'fnd base rates'!H$114)
+($M117*'fnd base rates'!H$116)
+($N117*'fnd base rates'!H$117)
+($O117*'fnd base rates'!H$118)
+($P117*VLOOKUP($S117+12,rate_basefnd,8)))</f>
        <v>1156.8844199999999</v>
      </c>
      <c r="AA117" s="1">
        <f>(($D117*'fnd base rates'!I$107)
+($E117*'fnd base rates'!I$108)
+($F117*'fnd base rates'!I$109)
+($G117*'fnd base rates'!I$110)
+($H117*'fnd base rates'!I$111)
+($I117*'fnd base rates'!I$112)
+($J117*'fnd base rates'!I$113)
+($K117*'fnd base rates'!I$114)
+($M117*'fnd base rates'!I$116)
+($N117*'fnd base rates'!I$117)
+($O117*'fnd base rates'!I$118)
+($P117*VLOOKUP($S117+12,rate_basefnd,9)))
*$R117</f>
        <v>895.10888000000011</v>
      </c>
      <c r="AB117" s="1">
        <f>(($D117*'fnd base rates'!J$107)
+($E117*'fnd base rates'!J$108)
+($F117*'fnd base rates'!J$109)
+($G117*'fnd base rates'!J$110)
+($H117*'fnd base rates'!J$111)
+($I117*'fnd base rates'!J$112)
+($J117*'fnd base rates'!J$113)
+($K117*'fnd base rates'!J$114)
+($M117*'fnd base rates'!J$116)
+($N117*'fnd base rates'!J$117)
+($O117*'fnd base rates'!J$118)
+($P117*VLOOKUP($S117+12,rate_basefnd,10)))
*$R117</f>
        <v>1496.0880800000002</v>
      </c>
      <c r="AC117" s="1">
        <f>(($D117*'fnd base rates'!K$107)
+($E117*'fnd base rates'!K$108)
+($F117*'fnd base rates'!K$109)
+($G117*'fnd base rates'!K$110)
+($H117*'fnd base rates'!K$111)
+($I117*'fnd base rates'!K$112)
+($J117*'fnd base rates'!K$113)
+($K117*'fnd base rates'!K$114)
+($M117*'fnd base rates'!K$116)
+($N117*'fnd base rates'!K$117)
+($O117*'fnd base rates'!K$118)
+($P117*VLOOKUP($S117+12,rate_basefnd,11)))
*$R117</f>
        <v>2646.7992883760003</v>
      </c>
      <c r="AD117" s="1">
        <f>(($D117*'fnd base rates'!L$107)
+($E117*'fnd base rates'!L$108)
+($F117*'fnd base rates'!L$109)
+($G117*'fnd base rates'!L$110)
+($H117*'fnd base rates'!L$111)
+($I117*'fnd base rates'!L$112)
+($J117*'fnd base rates'!L$113)
+($K117*'fnd base rates'!L$114)
+($M117*'fnd base rates'!L$116)
+($N117*'fnd base rates'!L$117)
+($O117*'fnd base rates'!L$118)
+($P117*VLOOKUP($S117+12,rate_basefnd,12)))</f>
        <v>3663.9968119999999</v>
      </c>
      <c r="AE117" s="1">
        <f>(($D117*'fnd base rates'!M$107)
+($E117*'fnd base rates'!M$108)
+($F117*'fnd base rates'!M$109)
+($G117*'fnd base rates'!M$110)
+($H117*'fnd base rates'!M$111)
+($I117*'fnd base rates'!M$112)
+($J117*'fnd base rates'!M$113)
+($K117*'fnd base rates'!M$114)
+($M117*'fnd base rates'!M$116)
+($N117*'fnd base rates'!M$117)
+($O117*'fnd base rates'!M$118)
+($P117*VLOOKUP($S117+12,rate_basefnd,13)))</f>
        <v>0</v>
      </c>
      <c r="AF117" s="4">
        <f t="shared" si="83"/>
        <v>32017.840554144004</v>
      </c>
      <c r="AH117" s="4">
        <f t="shared" si="84"/>
        <v>420049199</v>
      </c>
      <c r="AI117" s="4" t="str">
        <f t="shared" si="85"/>
        <v>420</v>
      </c>
      <c r="AJ117" s="2" t="str">
        <f t="shared" si="86"/>
        <v>049</v>
      </c>
      <c r="AK117" s="2" t="str">
        <f t="shared" si="87"/>
        <v>199</v>
      </c>
      <c r="AL117" s="4">
        <f t="shared" si="88"/>
        <v>1</v>
      </c>
      <c r="AM117" s="4">
        <f t="shared" si="80"/>
        <v>2</v>
      </c>
      <c r="AN117" s="4">
        <f t="shared" si="89"/>
        <v>32017.840554144004</v>
      </c>
      <c r="AO117" s="4">
        <f t="shared" si="90"/>
        <v>16009</v>
      </c>
      <c r="AP117" s="4">
        <f t="shared" si="91"/>
        <v>0</v>
      </c>
      <c r="AQ117" s="4">
        <v>16009</v>
      </c>
      <c r="AW117" s="4">
        <v>15989</v>
      </c>
      <c r="AX117" s="5">
        <f t="shared" si="92"/>
        <v>20</v>
      </c>
      <c r="AY117" s="4">
        <v>16009</v>
      </c>
      <c r="AZ117" s="5"/>
      <c r="BB117" s="5">
        <f t="shared" ref="BB117" si="135">BC117-BA117</f>
        <v>0</v>
      </c>
    </row>
    <row r="118" spans="1:54" s="4" customFormat="1">
      <c r="A118" s="278">
        <v>420</v>
      </c>
      <c r="B118" s="2">
        <v>420049243</v>
      </c>
      <c r="C118" s="10" t="s">
        <v>1059</v>
      </c>
      <c r="D118" s="15">
        <f>'fnd enro'!D118</f>
        <v>1</v>
      </c>
      <c r="E118" s="15">
        <f>'fnd enro'!E118</f>
        <v>0</v>
      </c>
      <c r="F118" s="15">
        <f>'fnd enro'!F118</f>
        <v>1</v>
      </c>
      <c r="G118" s="15">
        <f>'fnd enro'!G118</f>
        <v>1</v>
      </c>
      <c r="H118" s="15">
        <f>'fnd enro'!H118</f>
        <v>0</v>
      </c>
      <c r="I118" s="15">
        <f>'fnd enro'!I118</f>
        <v>0</v>
      </c>
      <c r="J118" s="15">
        <f>'fnd enro'!J118</f>
        <v>0</v>
      </c>
      <c r="K118" s="16">
        <f>'fnd enro'!K118</f>
        <v>7.6600000000000001E-2</v>
      </c>
      <c r="L118" s="15">
        <f>'fnd enro'!L118</f>
        <v>0</v>
      </c>
      <c r="M118" s="15">
        <f>'fnd enro'!M118</f>
        <v>0</v>
      </c>
      <c r="N118" s="15">
        <f>'fnd enro'!N118</f>
        <v>0</v>
      </c>
      <c r="O118" s="15">
        <f>'fnd enro'!O118</f>
        <v>0</v>
      </c>
      <c r="P118" s="15">
        <f>'fnd enro'!P118</f>
        <v>2</v>
      </c>
      <c r="Q118" s="15">
        <f>'fnd enro'!R118</f>
        <v>3</v>
      </c>
      <c r="R118" s="16">
        <f t="shared" si="82"/>
        <v>1.1080000000000001</v>
      </c>
      <c r="S118" s="15">
        <f>VALUE('fnd enro'!Q118)</f>
        <v>9</v>
      </c>
      <c r="T118" s="2"/>
      <c r="U118" s="1">
        <f>(($D118*'fnd base rates'!C$107)
+($E118*'fnd base rates'!C$108)
+($F118*'fnd base rates'!C$109)
+($G118*'fnd base rates'!C$110)
+($H118*'fnd base rates'!C$111)
+($I118*'fnd base rates'!C$112)
+($J118*'fnd base rates'!C$113)
+($K118*'fnd base rates'!C$114)
+($M118*'fnd base rates'!C$116)
+($N118*'fnd base rates'!C$117)
+($O118*'fnd base rates'!C$118)
+($P118*VLOOKUP($S118+12,rate_basefnd,3)))
*$R118</f>
        <v>1510.5082412880001</v>
      </c>
      <c r="V118" s="1">
        <f>(($D118*'fnd base rates'!D$107)
+($E118*'fnd base rates'!D$108)
+($F118*'fnd base rates'!D$109)
+($G118*'fnd base rates'!D$110)
+($H118*'fnd base rates'!D$111)
+($I118*'fnd base rates'!D$112)
+($J118*'fnd base rates'!D$113)
+($K118*'fnd base rates'!D$114)
+($M118*'fnd base rates'!D$116)
+($N118*'fnd base rates'!D$117)
+($O118*'fnd base rates'!D$118)
+($P118*VLOOKUP($S118+12,rate_basefnd,4)))
*$R118</f>
        <v>2739.5078400000002</v>
      </c>
      <c r="W118" s="1">
        <f>(($D118*'fnd base rates'!E$107)
+($E118*'fnd base rates'!E$108)
+($F118*'fnd base rates'!E$109)
+($G118*'fnd base rates'!E$110)
+($H118*'fnd base rates'!E$111)
+($I118*'fnd base rates'!E$112)
+($J118*'fnd base rates'!E$113)
+($K118*'fnd base rates'!E$114)
+($M118*'fnd base rates'!E$116)
+($N118*'fnd base rates'!E$117)
+($O118*'fnd base rates'!E$118)
+($P118*VLOOKUP($S118+12,rate_basefnd,5)))
*$R118</f>
        <v>17028.132373944001</v>
      </c>
      <c r="X118" s="1">
        <f>(($D118*'fnd base rates'!F$107)
+($E118*'fnd base rates'!F$108)
+($F118*'fnd base rates'!F$109)
+($G118*'fnd base rates'!F$110)
+($H118*'fnd base rates'!F$111)
+($I118*'fnd base rates'!F$112)
+($J118*'fnd base rates'!F$113)
+($K118*'fnd base rates'!F$114)
+($M118*'fnd base rates'!F$116)
+($N118*'fnd base rates'!F$117)
+($O118*'fnd base rates'!F$118)
+($P118*VLOOKUP($S118+12,rate_basefnd,6)))
*$R118</f>
        <v>3116.5455745120007</v>
      </c>
      <c r="Y118" s="1">
        <f>(($D118*'fnd base rates'!G$107)
+($E118*'fnd base rates'!G$108)
+($F118*'fnd base rates'!G$109)
+($G118*'fnd base rates'!G$110)
+($H118*'fnd base rates'!G$111)
+($I118*'fnd base rates'!G$112)
+($J118*'fnd base rates'!G$113)
+($K118*'fnd base rates'!G$114)
+($M118*'fnd base rates'!G$116)
+($N118*'fnd base rates'!G$117)
+($O118*'fnd base rates'!G$118)
+($P118*VLOOKUP($S118+12,rate_basefnd,7)))
*$R118</f>
        <v>742.68384402400011</v>
      </c>
      <c r="Z118" s="1">
        <f>(($D118*'fnd base rates'!H$107)
+($E118*'fnd base rates'!H$108)
+($F118*'fnd base rates'!H$109)
+($G118*'fnd base rates'!H$110)
+($H118*'fnd base rates'!H$111)
+($I118*'fnd base rates'!H$112)
+($J118*'fnd base rates'!H$113)
+($K118*'fnd base rates'!H$114)
+($M118*'fnd base rates'!H$116)
+($N118*'fnd base rates'!H$117)
+($O118*'fnd base rates'!H$118)
+($P118*VLOOKUP($S118+12,rate_basefnd,8)))</f>
        <v>1291.1144199999997</v>
      </c>
      <c r="AA118" s="1">
        <f>(($D118*'fnd base rates'!I$107)
+($E118*'fnd base rates'!I$108)
+($F118*'fnd base rates'!I$109)
+($G118*'fnd base rates'!I$110)
+($H118*'fnd base rates'!I$111)
+($I118*'fnd base rates'!I$112)
+($J118*'fnd base rates'!I$113)
+($K118*'fnd base rates'!I$114)
+($M118*'fnd base rates'!I$116)
+($N118*'fnd base rates'!I$117)
+($O118*'fnd base rates'!I$118)
+($P118*VLOOKUP($S118+12,rate_basefnd,9)))
*$R118</f>
        <v>1025.5980400000003</v>
      </c>
      <c r="AB118" s="1">
        <f>(($D118*'fnd base rates'!J$107)
+($E118*'fnd base rates'!J$108)
+($F118*'fnd base rates'!J$109)
+($G118*'fnd base rates'!J$110)
+($H118*'fnd base rates'!J$111)
+($I118*'fnd base rates'!J$112)
+($J118*'fnd base rates'!J$113)
+($K118*'fnd base rates'!J$114)
+($M118*'fnd base rates'!J$116)
+($N118*'fnd base rates'!J$117)
+($O118*'fnd base rates'!J$118)
+($P118*VLOOKUP($S118+12,rate_basefnd,10)))
*$R118</f>
        <v>1784.4561600000002</v>
      </c>
      <c r="AC118" s="1">
        <f>(($D118*'fnd base rates'!K$107)
+($E118*'fnd base rates'!K$108)
+($F118*'fnd base rates'!K$109)
+($G118*'fnd base rates'!K$110)
+($H118*'fnd base rates'!K$111)
+($I118*'fnd base rates'!K$112)
+($J118*'fnd base rates'!K$113)
+($K118*'fnd base rates'!K$114)
+($M118*'fnd base rates'!K$116)
+($N118*'fnd base rates'!K$117)
+($O118*'fnd base rates'!K$118)
+($P118*VLOOKUP($S118+12,rate_basefnd,11)))
*$R118</f>
        <v>2847.4470083760007</v>
      </c>
      <c r="AD118" s="1">
        <f>(($D118*'fnd base rates'!L$107)
+($E118*'fnd base rates'!L$108)
+($F118*'fnd base rates'!L$109)
+($G118*'fnd base rates'!L$110)
+($H118*'fnd base rates'!L$111)
+($I118*'fnd base rates'!L$112)
+($J118*'fnd base rates'!L$113)
+($K118*'fnd base rates'!L$114)
+($M118*'fnd base rates'!L$116)
+($N118*'fnd base rates'!L$117)
+($O118*'fnd base rates'!L$118)
+($P118*VLOOKUP($S118+12,rate_basefnd,12)))</f>
        <v>4205.0168119999998</v>
      </c>
      <c r="AE118" s="1">
        <f>(($D118*'fnd base rates'!M$107)
+($E118*'fnd base rates'!M$108)
+($F118*'fnd base rates'!M$109)
+($G118*'fnd base rates'!M$110)
+($H118*'fnd base rates'!M$111)
+($I118*'fnd base rates'!M$112)
+($J118*'fnd base rates'!M$113)
+($K118*'fnd base rates'!M$114)
+($M118*'fnd base rates'!M$116)
+($N118*'fnd base rates'!M$117)
+($O118*'fnd base rates'!M$118)
+($P118*VLOOKUP($S118+12,rate_basefnd,13)))</f>
        <v>0</v>
      </c>
      <c r="AF118" s="4">
        <f t="shared" si="83"/>
        <v>36291.010314144005</v>
      </c>
      <c r="AH118" s="4">
        <f t="shared" si="84"/>
        <v>420049243</v>
      </c>
      <c r="AI118" s="4" t="str">
        <f t="shared" si="85"/>
        <v>420</v>
      </c>
      <c r="AJ118" s="2" t="str">
        <f t="shared" si="86"/>
        <v>049</v>
      </c>
      <c r="AK118" s="2" t="str">
        <f t="shared" si="87"/>
        <v>243</v>
      </c>
      <c r="AL118" s="4">
        <f t="shared" si="88"/>
        <v>1</v>
      </c>
      <c r="AM118" s="4">
        <f t="shared" si="80"/>
        <v>3</v>
      </c>
      <c r="AN118" s="4">
        <f t="shared" si="89"/>
        <v>36291.010314144005</v>
      </c>
      <c r="AO118" s="4">
        <f t="shared" si="90"/>
        <v>12097</v>
      </c>
      <c r="AP118" s="4">
        <f t="shared" si="91"/>
        <v>0</v>
      </c>
      <c r="AQ118" s="4">
        <v>12097</v>
      </c>
      <c r="AW118" s="4">
        <v>12242</v>
      </c>
      <c r="AX118" s="5">
        <f t="shared" si="92"/>
        <v>-145</v>
      </c>
      <c r="AY118" s="4">
        <v>12097</v>
      </c>
      <c r="AZ118" s="5"/>
      <c r="BB118" s="5">
        <f t="shared" ref="BB118" si="136">BC118-BA118</f>
        <v>0</v>
      </c>
    </row>
    <row r="119" spans="1:54" s="4" customFormat="1">
      <c r="A119" s="278">
        <v>420</v>
      </c>
      <c r="B119" s="2">
        <v>420049244</v>
      </c>
      <c r="C119" s="10" t="s">
        <v>1059</v>
      </c>
      <c r="D119" s="15">
        <f>'fnd enro'!D119</f>
        <v>0</v>
      </c>
      <c r="E119" s="15">
        <f>'fnd enro'!E119</f>
        <v>0</v>
      </c>
      <c r="F119" s="15">
        <f>'fnd enro'!F119</f>
        <v>0</v>
      </c>
      <c r="G119" s="15">
        <f>'fnd enro'!G119</f>
        <v>4</v>
      </c>
      <c r="H119" s="15">
        <f>'fnd enro'!H119</f>
        <v>0</v>
      </c>
      <c r="I119" s="15">
        <f>'fnd enro'!I119</f>
        <v>0</v>
      </c>
      <c r="J119" s="15">
        <f>'fnd enro'!J119</f>
        <v>0</v>
      </c>
      <c r="K119" s="16">
        <f>'fnd enro'!K119</f>
        <v>0.1532</v>
      </c>
      <c r="L119" s="15">
        <f>'fnd enro'!L119</f>
        <v>0</v>
      </c>
      <c r="M119" s="15">
        <f>'fnd enro'!M119</f>
        <v>0</v>
      </c>
      <c r="N119" s="15">
        <f>'fnd enro'!N119</f>
        <v>0</v>
      </c>
      <c r="O119" s="15">
        <f>'fnd enro'!O119</f>
        <v>0</v>
      </c>
      <c r="P119" s="15">
        <f>'fnd enro'!P119</f>
        <v>2</v>
      </c>
      <c r="Q119" s="15">
        <f>'fnd enro'!R119</f>
        <v>4</v>
      </c>
      <c r="R119" s="16">
        <f t="shared" si="82"/>
        <v>1.1080000000000001</v>
      </c>
      <c r="S119" s="15">
        <f>VALUE('fnd enro'!Q119)</f>
        <v>10</v>
      </c>
      <c r="T119" s="2"/>
      <c r="U119" s="1">
        <f>(($D119*'fnd base rates'!C$107)
+($E119*'fnd base rates'!C$108)
+($F119*'fnd base rates'!C$109)
+($G119*'fnd base rates'!C$110)
+($H119*'fnd base rates'!C$111)
+($I119*'fnd base rates'!C$112)
+($J119*'fnd base rates'!C$113)
+($K119*'fnd base rates'!C$114)
+($M119*'fnd base rates'!C$116)
+($N119*'fnd base rates'!C$117)
+($O119*'fnd base rates'!C$118)
+($P119*VLOOKUP($S119+12,rate_basefnd,3)))
*$R119</f>
        <v>2426.9955225760004</v>
      </c>
      <c r="V119" s="1">
        <f>(($D119*'fnd base rates'!D$107)
+($E119*'fnd base rates'!D$108)
+($F119*'fnd base rates'!D$109)
+($G119*'fnd base rates'!D$110)
+($H119*'fnd base rates'!D$111)
+($I119*'fnd base rates'!D$112)
+($J119*'fnd base rates'!D$113)
+($K119*'fnd base rates'!D$114)
+($M119*'fnd base rates'!D$116)
+($N119*'fnd base rates'!D$117)
+($O119*'fnd base rates'!D$118)
+($P119*VLOOKUP($S119+12,rate_basefnd,4)))
*$R119</f>
        <v>3981.5315200000005</v>
      </c>
      <c r="W119" s="1">
        <f>(($D119*'fnd base rates'!E$107)
+($E119*'fnd base rates'!E$108)
+($F119*'fnd base rates'!E$109)
+($G119*'fnd base rates'!E$110)
+($H119*'fnd base rates'!E$111)
+($I119*'fnd base rates'!E$112)
+($J119*'fnd base rates'!E$113)
+($K119*'fnd base rates'!E$114)
+($M119*'fnd base rates'!E$116)
+($N119*'fnd base rates'!E$117)
+($O119*'fnd base rates'!E$118)
+($P119*VLOOKUP($S119+12,rate_basefnd,5)))
*$R119</f>
        <v>23637.120267888004</v>
      </c>
      <c r="X119" s="1">
        <f>(($D119*'fnd base rates'!F$107)
+($E119*'fnd base rates'!F$108)
+($F119*'fnd base rates'!F$109)
+($G119*'fnd base rates'!F$110)
+($H119*'fnd base rates'!F$111)
+($I119*'fnd base rates'!F$112)
+($J119*'fnd base rates'!F$113)
+($K119*'fnd base rates'!F$114)
+($M119*'fnd base rates'!F$116)
+($N119*'fnd base rates'!F$117)
+($O119*'fnd base rates'!F$118)
+($P119*VLOOKUP($S119+12,rate_basefnd,6)))
*$R119</f>
        <v>5279.1253090240007</v>
      </c>
      <c r="Y119" s="1">
        <f>(($D119*'fnd base rates'!G$107)
+($E119*'fnd base rates'!G$108)
+($F119*'fnd base rates'!G$109)
+($G119*'fnd base rates'!G$110)
+($H119*'fnd base rates'!G$111)
+($I119*'fnd base rates'!G$112)
+($J119*'fnd base rates'!G$113)
+($K119*'fnd base rates'!G$114)
+($M119*'fnd base rates'!G$116)
+($N119*'fnd base rates'!G$117)
+($O119*'fnd base rates'!G$118)
+($P119*VLOOKUP($S119+12,rate_basefnd,7)))
*$R119</f>
        <v>1013.293208048</v>
      </c>
      <c r="Z119" s="1">
        <f>(($D119*'fnd base rates'!H$107)
+($E119*'fnd base rates'!H$108)
+($F119*'fnd base rates'!H$109)
+($G119*'fnd base rates'!H$110)
+($H119*'fnd base rates'!H$111)
+($I119*'fnd base rates'!H$112)
+($J119*'fnd base rates'!H$113)
+($K119*'fnd base rates'!H$114)
+($M119*'fnd base rates'!H$116)
+($N119*'fnd base rates'!H$117)
+($O119*'fnd base rates'!H$118)
+($P119*VLOOKUP($S119+12,rate_basefnd,8)))</f>
        <v>2051.3888400000001</v>
      </c>
      <c r="AA119" s="1">
        <f>(($D119*'fnd base rates'!I$107)
+($E119*'fnd base rates'!I$108)
+($F119*'fnd base rates'!I$109)
+($G119*'fnd base rates'!I$110)
+($H119*'fnd base rates'!I$111)
+($I119*'fnd base rates'!I$112)
+($J119*'fnd base rates'!I$113)
+($K119*'fnd base rates'!I$114)
+($M119*'fnd base rates'!I$116)
+($N119*'fnd base rates'!I$117)
+($O119*'fnd base rates'!I$118)
+($P119*VLOOKUP($S119+12,rate_basefnd,9)))
*$R119</f>
        <v>1482.1937600000001</v>
      </c>
      <c r="AB119" s="1">
        <f>(($D119*'fnd base rates'!J$107)
+($E119*'fnd base rates'!J$108)
+($F119*'fnd base rates'!J$109)
+($G119*'fnd base rates'!J$110)
+($H119*'fnd base rates'!J$111)
+($I119*'fnd base rates'!J$112)
+($J119*'fnd base rates'!J$113)
+($K119*'fnd base rates'!J$114)
+($M119*'fnd base rates'!J$116)
+($N119*'fnd base rates'!J$117)
+($O119*'fnd base rates'!J$118)
+($P119*VLOOKUP($S119+12,rate_basefnd,10)))
*$R119</f>
        <v>2159.2704000000003</v>
      </c>
      <c r="AC119" s="1">
        <f>(($D119*'fnd base rates'!K$107)
+($E119*'fnd base rates'!K$108)
+($F119*'fnd base rates'!K$109)
+($G119*'fnd base rates'!K$110)
+($H119*'fnd base rates'!K$111)
+($I119*'fnd base rates'!K$112)
+($J119*'fnd base rates'!K$113)
+($K119*'fnd base rates'!K$114)
+($M119*'fnd base rates'!K$116)
+($N119*'fnd base rates'!K$117)
+($O119*'fnd base rates'!K$118)
+($P119*VLOOKUP($S119+12,rate_basefnd,11)))
*$R119</f>
        <v>4661.9942567520011</v>
      </c>
      <c r="AD119" s="1">
        <f>(($D119*'fnd base rates'!L$107)
+($E119*'fnd base rates'!L$108)
+($F119*'fnd base rates'!L$109)
+($G119*'fnd base rates'!L$110)
+($H119*'fnd base rates'!L$111)
+($I119*'fnd base rates'!L$112)
+($J119*'fnd base rates'!L$113)
+($K119*'fnd base rates'!L$114)
+($M119*'fnd base rates'!L$116)
+($N119*'fnd base rates'!L$117)
+($O119*'fnd base rates'!L$118)
+($P119*VLOOKUP($S119+12,rate_basefnd,12)))</f>
        <v>6264.1336240000001</v>
      </c>
      <c r="AE119" s="1">
        <f>(($D119*'fnd base rates'!M$107)
+($E119*'fnd base rates'!M$108)
+($F119*'fnd base rates'!M$109)
+($G119*'fnd base rates'!M$110)
+($H119*'fnd base rates'!M$111)
+($I119*'fnd base rates'!M$112)
+($J119*'fnd base rates'!M$113)
+($K119*'fnd base rates'!M$114)
+($M119*'fnd base rates'!M$116)
+($N119*'fnd base rates'!M$117)
+($O119*'fnd base rates'!M$118)
+($P119*VLOOKUP($S119+12,rate_basefnd,13)))</f>
        <v>0</v>
      </c>
      <c r="AF119" s="4">
        <f t="shared" si="83"/>
        <v>52957.046708288013</v>
      </c>
      <c r="AH119" s="4">
        <f t="shared" si="84"/>
        <v>420049244</v>
      </c>
      <c r="AI119" s="4" t="str">
        <f t="shared" si="85"/>
        <v>420</v>
      </c>
      <c r="AJ119" s="2" t="str">
        <f t="shared" si="86"/>
        <v>049</v>
      </c>
      <c r="AK119" s="2" t="str">
        <f t="shared" si="87"/>
        <v>244</v>
      </c>
      <c r="AL119" s="4">
        <f t="shared" si="88"/>
        <v>1</v>
      </c>
      <c r="AM119" s="4">
        <f t="shared" si="80"/>
        <v>4</v>
      </c>
      <c r="AN119" s="4">
        <f t="shared" si="89"/>
        <v>52957.046708288013</v>
      </c>
      <c r="AO119" s="4">
        <f t="shared" si="90"/>
        <v>13239</v>
      </c>
      <c r="AP119" s="4">
        <f t="shared" si="91"/>
        <v>0</v>
      </c>
      <c r="AQ119" s="4">
        <v>13239</v>
      </c>
      <c r="AW119" s="4">
        <v>13188</v>
      </c>
      <c r="AX119" s="5">
        <f t="shared" si="92"/>
        <v>51</v>
      </c>
      <c r="AY119" s="4">
        <v>13239</v>
      </c>
      <c r="AZ119" s="5"/>
      <c r="BB119" s="5">
        <f t="shared" ref="BB119" si="137">BC119-BA119</f>
        <v>0</v>
      </c>
    </row>
    <row r="120" spans="1:54" s="4" customFormat="1">
      <c r="A120" s="278">
        <v>420</v>
      </c>
      <c r="B120" s="2">
        <v>420049248</v>
      </c>
      <c r="C120" s="10" t="s">
        <v>1059</v>
      </c>
      <c r="D120" s="15">
        <f>'fnd enro'!D120</f>
        <v>1</v>
      </c>
      <c r="E120" s="15">
        <f>'fnd enro'!E120</f>
        <v>0</v>
      </c>
      <c r="F120" s="15">
        <f>'fnd enro'!F120</f>
        <v>1</v>
      </c>
      <c r="G120" s="15">
        <f>'fnd enro'!G120</f>
        <v>5</v>
      </c>
      <c r="H120" s="15">
        <f>'fnd enro'!H120</f>
        <v>0</v>
      </c>
      <c r="I120" s="15">
        <f>'fnd enro'!I120</f>
        <v>0</v>
      </c>
      <c r="J120" s="15">
        <f>'fnd enro'!J120</f>
        <v>0</v>
      </c>
      <c r="K120" s="16">
        <f>'fnd enro'!K120</f>
        <v>0.2298</v>
      </c>
      <c r="L120" s="15">
        <f>'fnd enro'!L120</f>
        <v>0</v>
      </c>
      <c r="M120" s="15">
        <f>'fnd enro'!M120</f>
        <v>0</v>
      </c>
      <c r="N120" s="15">
        <f>'fnd enro'!N120</f>
        <v>0</v>
      </c>
      <c r="O120" s="15">
        <f>'fnd enro'!O120</f>
        <v>0</v>
      </c>
      <c r="P120" s="15">
        <f>'fnd enro'!P120</f>
        <v>0</v>
      </c>
      <c r="Q120" s="15">
        <f>'fnd enro'!R120</f>
        <v>7</v>
      </c>
      <c r="R120" s="16">
        <f t="shared" si="82"/>
        <v>1.1080000000000001</v>
      </c>
      <c r="S120" s="15">
        <f>VALUE('fnd enro'!Q120)</f>
        <v>12</v>
      </c>
      <c r="T120" s="2"/>
      <c r="U120" s="1">
        <f>(($D120*'fnd base rates'!C$107)
+($E120*'fnd base rates'!C$108)
+($F120*'fnd base rates'!C$109)
+($G120*'fnd base rates'!C$110)
+($H120*'fnd base rates'!C$111)
+($I120*'fnd base rates'!C$112)
+($J120*'fnd base rates'!C$113)
+($K120*'fnd base rates'!C$114)
+($M120*'fnd base rates'!C$116)
+($N120*'fnd base rates'!C$117)
+($O120*'fnd base rates'!C$118)
+($P120*VLOOKUP($S120+12,rate_basefnd,3)))
*$R120</f>
        <v>3631.8287238640005</v>
      </c>
      <c r="V120" s="1">
        <f>(($D120*'fnd base rates'!D$107)
+($E120*'fnd base rates'!D$108)
+($F120*'fnd base rates'!D$109)
+($G120*'fnd base rates'!D$110)
+($H120*'fnd base rates'!D$111)
+($I120*'fnd base rates'!D$112)
+($J120*'fnd base rates'!D$113)
+($K120*'fnd base rates'!D$114)
+($M120*'fnd base rates'!D$116)
+($N120*'fnd base rates'!D$117)
+($O120*'fnd base rates'!D$118)
+($P120*VLOOKUP($S120+12,rate_basefnd,4)))
*$R120</f>
        <v>5272.7947200000008</v>
      </c>
      <c r="W120" s="1">
        <f>(($D120*'fnd base rates'!E$107)
+($E120*'fnd base rates'!E$108)
+($F120*'fnd base rates'!E$109)
+($G120*'fnd base rates'!E$110)
+($H120*'fnd base rates'!E$111)
+($I120*'fnd base rates'!E$112)
+($J120*'fnd base rates'!E$113)
+($K120*'fnd base rates'!E$114)
+($M120*'fnd base rates'!E$116)
+($N120*'fnd base rates'!E$117)
+($O120*'fnd base rates'!E$118)
+($P120*VLOOKUP($S120+12,rate_basefnd,5)))
*$R120</f>
        <v>26527.682321831999</v>
      </c>
      <c r="X120" s="1">
        <f>(($D120*'fnd base rates'!F$107)
+($E120*'fnd base rates'!F$108)
+($F120*'fnd base rates'!F$109)
+($G120*'fnd base rates'!F$110)
+($H120*'fnd base rates'!F$111)
+($I120*'fnd base rates'!F$112)
+($J120*'fnd base rates'!F$113)
+($K120*'fnd base rates'!F$114)
+($M120*'fnd base rates'!F$116)
+($N120*'fnd base rates'!F$117)
+($O120*'fnd base rates'!F$118)
+($P120*VLOOKUP($S120+12,rate_basefnd,6)))
*$R120</f>
        <v>8395.6708835360005</v>
      </c>
      <c r="Y120" s="1">
        <f>(($D120*'fnd base rates'!G$107)
+($E120*'fnd base rates'!G$108)
+($F120*'fnd base rates'!G$109)
+($G120*'fnd base rates'!G$110)
+($H120*'fnd base rates'!G$111)
+($I120*'fnd base rates'!G$112)
+($J120*'fnd base rates'!G$113)
+($K120*'fnd base rates'!G$114)
+($M120*'fnd base rates'!G$116)
+($N120*'fnd base rates'!G$117)
+($O120*'fnd base rates'!G$118)
+($P120*VLOOKUP($S120+12,rate_basefnd,7)))
*$R120</f>
        <v>1070.102892072</v>
      </c>
      <c r="Z120" s="1">
        <f>(($D120*'fnd base rates'!H$107)
+($E120*'fnd base rates'!H$108)
+($F120*'fnd base rates'!H$109)
+($G120*'fnd base rates'!H$110)
+($H120*'fnd base rates'!H$111)
+($I120*'fnd base rates'!H$112)
+($J120*'fnd base rates'!H$113)
+($K120*'fnd base rates'!H$114)
+($M120*'fnd base rates'!H$116)
+($N120*'fnd base rates'!H$117)
+($O120*'fnd base rates'!H$118)
+($P120*VLOOKUP($S120+12,rate_basefnd,8)))</f>
        <v>3247.6032599999999</v>
      </c>
      <c r="AA120" s="1">
        <f>(($D120*'fnd base rates'!I$107)
+($E120*'fnd base rates'!I$108)
+($F120*'fnd base rates'!I$109)
+($G120*'fnd base rates'!I$110)
+($H120*'fnd base rates'!I$111)
+($I120*'fnd base rates'!I$112)
+($J120*'fnd base rates'!I$113)
+($K120*'fnd base rates'!I$114)
+($M120*'fnd base rates'!I$116)
+($N120*'fnd base rates'!I$117)
+($O120*'fnd base rates'!I$118)
+($P120*VLOOKUP($S120+12,rate_basefnd,9)))
*$R120</f>
        <v>1935.3103600000002</v>
      </c>
      <c r="AB120" s="1">
        <f>(($D120*'fnd base rates'!J$107)
+($E120*'fnd base rates'!J$108)
+($F120*'fnd base rates'!J$109)
+($G120*'fnd base rates'!J$110)
+($H120*'fnd base rates'!J$111)
+($I120*'fnd base rates'!J$112)
+($J120*'fnd base rates'!J$113)
+($K120*'fnd base rates'!J$114)
+($M120*'fnd base rates'!J$116)
+($N120*'fnd base rates'!J$117)
+($O120*'fnd base rates'!J$118)
+($P120*VLOOKUP($S120+12,rate_basefnd,10)))
*$R120</f>
        <v>969.01247999999998</v>
      </c>
      <c r="AC120" s="1">
        <f>(($D120*'fnd base rates'!K$107)
+($E120*'fnd base rates'!K$108)
+($F120*'fnd base rates'!K$109)
+($G120*'fnd base rates'!K$110)
+($H120*'fnd base rates'!K$111)
+($I120*'fnd base rates'!K$112)
+($J120*'fnd base rates'!K$113)
+($K120*'fnd base rates'!K$114)
+($M120*'fnd base rates'!K$116)
+($N120*'fnd base rates'!K$117)
+($O120*'fnd base rates'!K$118)
+($P120*VLOOKUP($S120+12,rate_basefnd,11)))
*$R120</f>
        <v>7509.4412651279999</v>
      </c>
      <c r="AD120" s="1">
        <f>(($D120*'fnd base rates'!L$107)
+($E120*'fnd base rates'!L$108)
+($F120*'fnd base rates'!L$109)
+($G120*'fnd base rates'!L$110)
+($H120*'fnd base rates'!L$111)
+($I120*'fnd base rates'!L$112)
+($J120*'fnd base rates'!L$113)
+($K120*'fnd base rates'!L$114)
+($M120*'fnd base rates'!L$116)
+($N120*'fnd base rates'!L$117)
+($O120*'fnd base rates'!L$118)
+($P120*VLOOKUP($S120+12,rate_basefnd,12)))</f>
        <v>8405.1904360000008</v>
      </c>
      <c r="AE120" s="1">
        <f>(($D120*'fnd base rates'!M$107)
+($E120*'fnd base rates'!M$108)
+($F120*'fnd base rates'!M$109)
+($G120*'fnd base rates'!M$110)
+($H120*'fnd base rates'!M$111)
+($I120*'fnd base rates'!M$112)
+($J120*'fnd base rates'!M$113)
+($K120*'fnd base rates'!M$114)
+($M120*'fnd base rates'!M$116)
+($N120*'fnd base rates'!M$117)
+($O120*'fnd base rates'!M$118)
+($P120*VLOOKUP($S120+12,rate_basefnd,13)))</f>
        <v>0</v>
      </c>
      <c r="AF120" s="4">
        <f t="shared" si="83"/>
        <v>66964.637342432005</v>
      </c>
      <c r="AH120" s="4">
        <f t="shared" si="84"/>
        <v>420049248</v>
      </c>
      <c r="AI120" s="4" t="str">
        <f t="shared" si="85"/>
        <v>420</v>
      </c>
      <c r="AJ120" s="2" t="str">
        <f t="shared" si="86"/>
        <v>049</v>
      </c>
      <c r="AK120" s="2" t="str">
        <f t="shared" si="87"/>
        <v>248</v>
      </c>
      <c r="AL120" s="4">
        <f t="shared" si="88"/>
        <v>1</v>
      </c>
      <c r="AM120" s="4">
        <f t="shared" si="80"/>
        <v>7</v>
      </c>
      <c r="AN120" s="4">
        <f t="shared" si="89"/>
        <v>66964.637342432005</v>
      </c>
      <c r="AO120" s="4">
        <f t="shared" si="90"/>
        <v>9566</v>
      </c>
      <c r="AP120" s="4">
        <f t="shared" si="91"/>
        <v>0</v>
      </c>
      <c r="AQ120" s="4">
        <v>9566</v>
      </c>
      <c r="AW120" s="4">
        <v>9634</v>
      </c>
      <c r="AX120" s="5">
        <f t="shared" si="92"/>
        <v>-68</v>
      </c>
      <c r="AY120" s="4">
        <v>9566</v>
      </c>
      <c r="AZ120" s="5"/>
      <c r="BB120" s="5">
        <f t="shared" ref="BB120" si="138">BC120-BA120</f>
        <v>0</v>
      </c>
    </row>
    <row r="121" spans="1:54" s="4" customFormat="1">
      <c r="A121" s="278">
        <v>420</v>
      </c>
      <c r="B121" s="2">
        <v>420049262</v>
      </c>
      <c r="C121" s="10" t="s">
        <v>1059</v>
      </c>
      <c r="D121" s="15">
        <f>'fnd enro'!D121</f>
        <v>0</v>
      </c>
      <c r="E121" s="15">
        <f>'fnd enro'!E121</f>
        <v>0</v>
      </c>
      <c r="F121" s="15">
        <f>'fnd enro'!F121</f>
        <v>0</v>
      </c>
      <c r="G121" s="15">
        <f>'fnd enro'!G121</f>
        <v>1</v>
      </c>
      <c r="H121" s="15">
        <f>'fnd enro'!H121</f>
        <v>0</v>
      </c>
      <c r="I121" s="15">
        <f>'fnd enro'!I121</f>
        <v>0</v>
      </c>
      <c r="J121" s="15">
        <f>'fnd enro'!J121</f>
        <v>0</v>
      </c>
      <c r="K121" s="16">
        <f>'fnd enro'!K121</f>
        <v>3.8300000000000001E-2</v>
      </c>
      <c r="L121" s="15">
        <f>'fnd enro'!L121</f>
        <v>0</v>
      </c>
      <c r="M121" s="15">
        <f>'fnd enro'!M121</f>
        <v>0</v>
      </c>
      <c r="N121" s="15">
        <f>'fnd enro'!N121</f>
        <v>0</v>
      </c>
      <c r="O121" s="15">
        <f>'fnd enro'!O121</f>
        <v>0</v>
      </c>
      <c r="P121" s="15">
        <f>'fnd enro'!P121</f>
        <v>1</v>
      </c>
      <c r="Q121" s="15">
        <f>'fnd enro'!R121</f>
        <v>1</v>
      </c>
      <c r="R121" s="16">
        <f t="shared" si="82"/>
        <v>1.1080000000000001</v>
      </c>
      <c r="S121" s="15">
        <f>VALUE('fnd enro'!Q121)</f>
        <v>7</v>
      </c>
      <c r="T121" s="2"/>
      <c r="U121" s="1">
        <f>(($D121*'fnd base rates'!C$107)
+($E121*'fnd base rates'!C$108)
+($F121*'fnd base rates'!C$109)
+($G121*'fnd base rates'!C$110)
+($H121*'fnd base rates'!C$111)
+($I121*'fnd base rates'!C$112)
+($J121*'fnd base rates'!C$113)
+($K121*'fnd base rates'!C$114)
+($M121*'fnd base rates'!C$116)
+($N121*'fnd base rates'!C$117)
+($O121*'fnd base rates'!C$118)
+($P121*VLOOKUP($S121+12,rate_basefnd,3)))
*$R121</f>
        <v>637.63438064400009</v>
      </c>
      <c r="V121" s="1">
        <f>(($D121*'fnd base rates'!D$107)
+($E121*'fnd base rates'!D$108)
+($F121*'fnd base rates'!D$109)
+($G121*'fnd base rates'!D$110)
+($H121*'fnd base rates'!D$111)
+($I121*'fnd base rates'!D$112)
+($J121*'fnd base rates'!D$113)
+($K121*'fnd base rates'!D$114)
+($M121*'fnd base rates'!D$116)
+($N121*'fnd base rates'!D$117)
+($O121*'fnd base rates'!D$118)
+($P121*VLOOKUP($S121+12,rate_basefnd,4)))
*$R121</f>
        <v>1141.7275200000001</v>
      </c>
      <c r="W121" s="1">
        <f>(($D121*'fnd base rates'!E$107)
+($E121*'fnd base rates'!E$108)
+($F121*'fnd base rates'!E$109)
+($G121*'fnd base rates'!E$110)
+($H121*'fnd base rates'!E$111)
+($I121*'fnd base rates'!E$112)
+($J121*'fnd base rates'!E$113)
+($K121*'fnd base rates'!E$114)
+($M121*'fnd base rates'!E$116)
+($N121*'fnd base rates'!E$117)
+($O121*'fnd base rates'!E$118)
+($P121*VLOOKUP($S121+12,rate_basefnd,5)))
*$R121</f>
        <v>7337.9020269720004</v>
      </c>
      <c r="X121" s="1">
        <f>(($D121*'fnd base rates'!F$107)
+($E121*'fnd base rates'!F$108)
+($F121*'fnd base rates'!F$109)
+($G121*'fnd base rates'!F$110)
+($H121*'fnd base rates'!F$111)
+($I121*'fnd base rates'!F$112)
+($J121*'fnd base rates'!F$113)
+($K121*'fnd base rates'!F$114)
+($M121*'fnd base rates'!F$116)
+($N121*'fnd base rates'!F$117)
+($O121*'fnd base rates'!F$118)
+($P121*VLOOKUP($S121+12,rate_basefnd,6)))
*$R121</f>
        <v>1319.7813272560002</v>
      </c>
      <c r="Y121" s="1">
        <f>(($D121*'fnd base rates'!G$107)
+($E121*'fnd base rates'!G$108)
+($F121*'fnd base rates'!G$109)
+($G121*'fnd base rates'!G$110)
+($H121*'fnd base rates'!G$111)
+($I121*'fnd base rates'!G$112)
+($J121*'fnd base rates'!G$113)
+($K121*'fnd base rates'!G$114)
+($M121*'fnd base rates'!G$116)
+($N121*'fnd base rates'!G$117)
+($O121*'fnd base rates'!G$118)
+($P121*VLOOKUP($S121+12,rate_basefnd,7)))
*$R121</f>
        <v>322.63424201200007</v>
      </c>
      <c r="Z121" s="1">
        <f>(($D121*'fnd base rates'!H$107)
+($E121*'fnd base rates'!H$108)
+($F121*'fnd base rates'!H$109)
+($G121*'fnd base rates'!H$110)
+($H121*'fnd base rates'!H$111)
+($I121*'fnd base rates'!H$112)
+($J121*'fnd base rates'!H$113)
+($K121*'fnd base rates'!H$114)
+($M121*'fnd base rates'!H$116)
+($N121*'fnd base rates'!H$117)
+($O121*'fnd base rates'!H$118)
+($P121*VLOOKUP($S121+12,rate_basefnd,8)))</f>
        <v>522.43720999999994</v>
      </c>
      <c r="AA121" s="1">
        <f>(($D121*'fnd base rates'!I$107)
+($E121*'fnd base rates'!I$108)
+($F121*'fnd base rates'!I$109)
+($G121*'fnd base rates'!I$110)
+($H121*'fnd base rates'!I$111)
+($I121*'fnd base rates'!I$112)
+($J121*'fnd base rates'!I$113)
+($K121*'fnd base rates'!I$114)
+($M121*'fnd base rates'!I$116)
+($N121*'fnd base rates'!I$117)
+($O121*'fnd base rates'!I$118)
+($P121*VLOOKUP($S121+12,rate_basefnd,9)))
*$R121</f>
        <v>428.39712000000009</v>
      </c>
      <c r="AB121" s="1">
        <f>(($D121*'fnd base rates'!J$107)
+($E121*'fnd base rates'!J$108)
+($F121*'fnd base rates'!J$109)
+($G121*'fnd base rates'!J$110)
+($H121*'fnd base rates'!J$111)
+($I121*'fnd base rates'!J$112)
+($J121*'fnd base rates'!J$113)
+($K121*'fnd base rates'!J$114)
+($M121*'fnd base rates'!J$116)
+($N121*'fnd base rates'!J$117)
+($O121*'fnd base rates'!J$118)
+($P121*VLOOKUP($S121+12,rate_basefnd,10)))
*$R121</f>
        <v>840.42908000000011</v>
      </c>
      <c r="AC121" s="1">
        <f>(($D121*'fnd base rates'!K$107)
+($E121*'fnd base rates'!K$108)
+($F121*'fnd base rates'!K$109)
+($G121*'fnd base rates'!K$110)
+($H121*'fnd base rates'!K$111)
+($I121*'fnd base rates'!K$112)
+($J121*'fnd base rates'!K$113)
+($K121*'fnd base rates'!K$114)
+($M121*'fnd base rates'!K$116)
+($N121*'fnd base rates'!K$117)
+($O121*'fnd base rates'!K$118)
+($P121*VLOOKUP($S121+12,rate_basefnd,11)))
*$R121</f>
        <v>1165.4985641880003</v>
      </c>
      <c r="AD121" s="1">
        <f>(($D121*'fnd base rates'!L$107)
+($E121*'fnd base rates'!L$108)
+($F121*'fnd base rates'!L$109)
+($G121*'fnd base rates'!L$110)
+($H121*'fnd base rates'!L$111)
+($I121*'fnd base rates'!L$112)
+($J121*'fnd base rates'!L$113)
+($K121*'fnd base rates'!L$114)
+($M121*'fnd base rates'!L$116)
+($N121*'fnd base rates'!L$117)
+($O121*'fnd base rates'!L$118)
+($P121*VLOOKUP($S121+12,rate_basefnd,12)))</f>
        <v>1774.593406</v>
      </c>
      <c r="AE121" s="1">
        <f>(($D121*'fnd base rates'!M$107)
+($E121*'fnd base rates'!M$108)
+($F121*'fnd base rates'!M$109)
+($G121*'fnd base rates'!M$110)
+($H121*'fnd base rates'!M$111)
+($I121*'fnd base rates'!M$112)
+($J121*'fnd base rates'!M$113)
+($K121*'fnd base rates'!M$114)
+($M121*'fnd base rates'!M$116)
+($N121*'fnd base rates'!M$117)
+($O121*'fnd base rates'!M$118)
+($P121*VLOOKUP($S121+12,rate_basefnd,13)))</f>
        <v>0</v>
      </c>
      <c r="AF121" s="4">
        <f t="shared" si="83"/>
        <v>15491.034877072001</v>
      </c>
      <c r="AH121" s="4">
        <f t="shared" si="84"/>
        <v>420049262</v>
      </c>
      <c r="AI121" s="4" t="str">
        <f t="shared" si="85"/>
        <v>420</v>
      </c>
      <c r="AJ121" s="2" t="str">
        <f t="shared" si="86"/>
        <v>049</v>
      </c>
      <c r="AK121" s="2" t="str">
        <f t="shared" si="87"/>
        <v>262</v>
      </c>
      <c r="AL121" s="4">
        <f t="shared" si="88"/>
        <v>1</v>
      </c>
      <c r="AM121" s="4">
        <f t="shared" si="80"/>
        <v>1</v>
      </c>
      <c r="AN121" s="4">
        <f t="shared" si="89"/>
        <v>15491.034877072001</v>
      </c>
      <c r="AO121" s="4">
        <f t="shared" si="90"/>
        <v>15491</v>
      </c>
      <c r="AP121" s="4">
        <f t="shared" si="91"/>
        <v>0</v>
      </c>
      <c r="AQ121" s="4">
        <v>15491</v>
      </c>
      <c r="AW121" s="4">
        <v>15441</v>
      </c>
      <c r="AX121" s="5">
        <f t="shared" si="92"/>
        <v>50</v>
      </c>
      <c r="AY121" s="4">
        <v>15491</v>
      </c>
      <c r="AZ121" s="5"/>
      <c r="BB121" s="5">
        <f t="shared" ref="BB121" si="139">BC121-BA121</f>
        <v>0</v>
      </c>
    </row>
    <row r="122" spans="1:54" s="4" customFormat="1">
      <c r="A122" s="278">
        <v>420</v>
      </c>
      <c r="B122" s="2">
        <v>420049274</v>
      </c>
      <c r="C122" s="10" t="s">
        <v>1059</v>
      </c>
      <c r="D122" s="15">
        <f>'fnd enro'!D122</f>
        <v>0</v>
      </c>
      <c r="E122" s="15">
        <f>'fnd enro'!E122</f>
        <v>0</v>
      </c>
      <c r="F122" s="15">
        <f>'fnd enro'!F122</f>
        <v>1</v>
      </c>
      <c r="G122" s="15">
        <f>'fnd enro'!G122</f>
        <v>1</v>
      </c>
      <c r="H122" s="15">
        <f>'fnd enro'!H122</f>
        <v>0</v>
      </c>
      <c r="I122" s="15">
        <f>'fnd enro'!I122</f>
        <v>0</v>
      </c>
      <c r="J122" s="15">
        <f>'fnd enro'!J122</f>
        <v>0</v>
      </c>
      <c r="K122" s="16">
        <f>'fnd enro'!K122</f>
        <v>7.6600000000000001E-2</v>
      </c>
      <c r="L122" s="15">
        <f>'fnd enro'!L122</f>
        <v>0</v>
      </c>
      <c r="M122" s="15">
        <f>'fnd enro'!M122</f>
        <v>0</v>
      </c>
      <c r="N122" s="15">
        <f>'fnd enro'!N122</f>
        <v>0</v>
      </c>
      <c r="O122" s="15">
        <f>'fnd enro'!O122</f>
        <v>0</v>
      </c>
      <c r="P122" s="15">
        <f>'fnd enro'!P122</f>
        <v>2</v>
      </c>
      <c r="Q122" s="15">
        <f>'fnd enro'!R122</f>
        <v>2</v>
      </c>
      <c r="R122" s="16">
        <f t="shared" si="82"/>
        <v>1.1080000000000001</v>
      </c>
      <c r="S122" s="15">
        <f>VALUE('fnd enro'!Q122)</f>
        <v>10</v>
      </c>
      <c r="T122" s="2"/>
      <c r="U122" s="1">
        <f>(($D122*'fnd base rates'!C$107)
+($E122*'fnd base rates'!C$108)
+($F122*'fnd base rates'!C$109)
+($G122*'fnd base rates'!C$110)
+($H122*'fnd base rates'!C$111)
+($I122*'fnd base rates'!C$112)
+($J122*'fnd base rates'!C$113)
+($K122*'fnd base rates'!C$114)
+($M122*'fnd base rates'!C$116)
+($N122*'fnd base rates'!C$117)
+($O122*'fnd base rates'!C$118)
+($P122*VLOOKUP($S122+12,rate_basefnd,3)))
*$R122</f>
        <v>1291.246121288</v>
      </c>
      <c r="V122" s="1">
        <f>(($D122*'fnd base rates'!D$107)
+($E122*'fnd base rates'!D$108)
+($F122*'fnd base rates'!D$109)
+($G122*'fnd base rates'!D$110)
+($H122*'fnd base rates'!D$111)
+($I122*'fnd base rates'!D$112)
+($J122*'fnd base rates'!D$113)
+($K122*'fnd base rates'!D$114)
+($M122*'fnd base rates'!D$116)
+($N122*'fnd base rates'!D$117)
+($O122*'fnd base rates'!D$118)
+($P122*VLOOKUP($S122+12,rate_basefnd,4)))
*$R122</f>
        <v>2359.1314400000001</v>
      </c>
      <c r="W122" s="1">
        <f>(($D122*'fnd base rates'!E$107)
+($E122*'fnd base rates'!E$108)
+($F122*'fnd base rates'!E$109)
+($G122*'fnd base rates'!E$110)
+($H122*'fnd base rates'!E$111)
+($I122*'fnd base rates'!E$112)
+($J122*'fnd base rates'!E$113)
+($K122*'fnd base rates'!E$114)
+($M122*'fnd base rates'!E$116)
+($N122*'fnd base rates'!E$117)
+($O122*'fnd base rates'!E$118)
+($P122*VLOOKUP($S122+12,rate_basefnd,5)))
*$R122</f>
        <v>15414.551973944001</v>
      </c>
      <c r="X122" s="1">
        <f>(($D122*'fnd base rates'!F$107)
+($E122*'fnd base rates'!F$108)
+($F122*'fnd base rates'!F$109)
+($G122*'fnd base rates'!F$110)
+($H122*'fnd base rates'!F$111)
+($I122*'fnd base rates'!F$112)
+($J122*'fnd base rates'!F$113)
+($K122*'fnd base rates'!F$114)
+($M122*'fnd base rates'!F$116)
+($N122*'fnd base rates'!F$117)
+($O122*'fnd base rates'!F$118)
+($P122*VLOOKUP($S122+12,rate_basefnd,6)))
*$R122</f>
        <v>2639.5626545120003</v>
      </c>
      <c r="Y122" s="1">
        <f>(($D122*'fnd base rates'!G$107)
+($E122*'fnd base rates'!G$108)
+($F122*'fnd base rates'!G$109)
+($G122*'fnd base rates'!G$110)
+($H122*'fnd base rates'!G$111)
+($I122*'fnd base rates'!G$112)
+($J122*'fnd base rates'!G$113)
+($K122*'fnd base rates'!G$114)
+($M122*'fnd base rates'!G$116)
+($N122*'fnd base rates'!G$117)
+($O122*'fnd base rates'!G$118)
+($P122*VLOOKUP($S122+12,rate_basefnd,7)))
*$R122</f>
        <v>681.07904402400004</v>
      </c>
      <c r="Z122" s="1">
        <f>(($D122*'fnd base rates'!H$107)
+($E122*'fnd base rates'!H$108)
+($F122*'fnd base rates'!H$109)
+($G122*'fnd base rates'!H$110)
+($H122*'fnd base rates'!H$111)
+($I122*'fnd base rates'!H$112)
+($J122*'fnd base rates'!H$113)
+($K122*'fnd base rates'!H$114)
+($M122*'fnd base rates'!H$116)
+($N122*'fnd base rates'!H$117)
+($O122*'fnd base rates'!H$118)
+($P122*VLOOKUP($S122+12,rate_basefnd,8)))</f>
        <v>1049.8344199999999</v>
      </c>
      <c r="AA122" s="1">
        <f>(($D122*'fnd base rates'!I$107)
+($E122*'fnd base rates'!I$108)
+($F122*'fnd base rates'!I$109)
+($G122*'fnd base rates'!I$110)
+($H122*'fnd base rates'!I$111)
+($I122*'fnd base rates'!I$112)
+($J122*'fnd base rates'!I$113)
+($K122*'fnd base rates'!I$114)
+($M122*'fnd base rates'!I$116)
+($N122*'fnd base rates'!I$117)
+($O122*'fnd base rates'!I$118)
+($P122*VLOOKUP($S122+12,rate_basefnd,9)))
*$R122</f>
        <v>886.71024</v>
      </c>
      <c r="AB122" s="1">
        <f>(($D122*'fnd base rates'!J$107)
+($E122*'fnd base rates'!J$108)
+($F122*'fnd base rates'!J$109)
+($G122*'fnd base rates'!J$110)
+($H122*'fnd base rates'!J$111)
+($I122*'fnd base rates'!J$112)
+($J122*'fnd base rates'!J$113)
+($K122*'fnd base rates'!J$114)
+($M122*'fnd base rates'!J$116)
+($N122*'fnd base rates'!J$117)
+($O122*'fnd base rates'!J$118)
+($P122*VLOOKUP($S122+12,rate_basefnd,10)))
*$R122</f>
        <v>1782.4506800000001</v>
      </c>
      <c r="AC122" s="1">
        <f>(($D122*'fnd base rates'!K$107)
+($E122*'fnd base rates'!K$108)
+($F122*'fnd base rates'!K$109)
+($G122*'fnd base rates'!K$110)
+($H122*'fnd base rates'!K$111)
+($I122*'fnd base rates'!K$112)
+($J122*'fnd base rates'!K$113)
+($K122*'fnd base rates'!K$114)
+($M122*'fnd base rates'!K$116)
+($N122*'fnd base rates'!K$117)
+($O122*'fnd base rates'!K$118)
+($P122*VLOOKUP($S122+12,rate_basefnd,11)))
*$R122</f>
        <v>2330.9971283760005</v>
      </c>
      <c r="AD122" s="1">
        <f>(($D122*'fnd base rates'!L$107)
+($E122*'fnd base rates'!L$108)
+($F122*'fnd base rates'!L$109)
+($G122*'fnd base rates'!L$110)
+($H122*'fnd base rates'!L$111)
+($I122*'fnd base rates'!L$112)
+($J122*'fnd base rates'!L$113)
+($K122*'fnd base rates'!L$114)
+($M122*'fnd base rates'!L$116)
+($N122*'fnd base rates'!L$117)
+($O122*'fnd base rates'!L$118)
+($P122*VLOOKUP($S122+12,rate_basefnd,12)))</f>
        <v>3657.0168119999998</v>
      </c>
      <c r="AE122" s="1">
        <f>(($D122*'fnd base rates'!M$107)
+($E122*'fnd base rates'!M$108)
+($F122*'fnd base rates'!M$109)
+($G122*'fnd base rates'!M$110)
+($H122*'fnd base rates'!M$111)
+($I122*'fnd base rates'!M$112)
+($J122*'fnd base rates'!M$113)
+($K122*'fnd base rates'!M$114)
+($M122*'fnd base rates'!M$116)
+($N122*'fnd base rates'!M$117)
+($O122*'fnd base rates'!M$118)
+($P122*VLOOKUP($S122+12,rate_basefnd,13)))</f>
        <v>0</v>
      </c>
      <c r="AF122" s="4">
        <f t="shared" si="83"/>
        <v>32092.580514144007</v>
      </c>
      <c r="AH122" s="4">
        <f t="shared" si="84"/>
        <v>420049274</v>
      </c>
      <c r="AI122" s="4" t="str">
        <f t="shared" si="85"/>
        <v>420</v>
      </c>
      <c r="AJ122" s="2" t="str">
        <f t="shared" si="86"/>
        <v>049</v>
      </c>
      <c r="AK122" s="2" t="str">
        <f t="shared" si="87"/>
        <v>274</v>
      </c>
      <c r="AL122" s="4">
        <f t="shared" si="88"/>
        <v>1</v>
      </c>
      <c r="AM122" s="4">
        <f t="shared" si="80"/>
        <v>2</v>
      </c>
      <c r="AN122" s="4">
        <f t="shared" si="89"/>
        <v>32092.580514144007</v>
      </c>
      <c r="AO122" s="4">
        <f t="shared" si="90"/>
        <v>16046</v>
      </c>
      <c r="AP122" s="4">
        <f t="shared" si="91"/>
        <v>0</v>
      </c>
      <c r="AQ122" s="4">
        <v>16046</v>
      </c>
      <c r="AW122" s="4">
        <v>15962</v>
      </c>
      <c r="AX122" s="5">
        <f t="shared" si="92"/>
        <v>84</v>
      </c>
      <c r="AY122" s="4">
        <v>16046</v>
      </c>
      <c r="AZ122" s="5"/>
      <c r="BB122" s="5">
        <f t="shared" ref="BB122" si="140">BC122-BA122</f>
        <v>0</v>
      </c>
    </row>
    <row r="123" spans="1:54" s="4" customFormat="1">
      <c r="A123" s="278">
        <v>420</v>
      </c>
      <c r="B123" s="2">
        <v>420049284</v>
      </c>
      <c r="C123" s="10" t="s">
        <v>1059</v>
      </c>
      <c r="D123" s="15">
        <f>'fnd enro'!D123</f>
        <v>1</v>
      </c>
      <c r="E123" s="15">
        <f>'fnd enro'!E123</f>
        <v>0</v>
      </c>
      <c r="F123" s="15">
        <f>'fnd enro'!F123</f>
        <v>0</v>
      </c>
      <c r="G123" s="15">
        <f>'fnd enro'!G123</f>
        <v>0</v>
      </c>
      <c r="H123" s="15">
        <f>'fnd enro'!H123</f>
        <v>0</v>
      </c>
      <c r="I123" s="15">
        <f>'fnd enro'!I123</f>
        <v>0</v>
      </c>
      <c r="J123" s="15">
        <f>'fnd enro'!J123</f>
        <v>0</v>
      </c>
      <c r="K123" s="16">
        <f>'fnd enro'!K123</f>
        <v>0</v>
      </c>
      <c r="L123" s="15">
        <f>'fnd enro'!L123</f>
        <v>0</v>
      </c>
      <c r="M123" s="15">
        <f>'fnd enro'!M123</f>
        <v>0</v>
      </c>
      <c r="N123" s="15">
        <f>'fnd enro'!N123</f>
        <v>0</v>
      </c>
      <c r="O123" s="15">
        <f>'fnd enro'!O123</f>
        <v>0</v>
      </c>
      <c r="P123" s="15">
        <f>'fnd enro'!P123</f>
        <v>0</v>
      </c>
      <c r="Q123" s="15">
        <f>'fnd enro'!R123</f>
        <v>1</v>
      </c>
      <c r="R123" s="16">
        <f t="shared" si="82"/>
        <v>1.1080000000000001</v>
      </c>
      <c r="S123" s="15">
        <f>VALUE('fnd enro'!Q123)</f>
        <v>5</v>
      </c>
      <c r="T123" s="2"/>
      <c r="U123" s="1">
        <f>(($D123*'fnd base rates'!C$107)
+($E123*'fnd base rates'!C$108)
+($F123*'fnd base rates'!C$109)
+($G123*'fnd base rates'!C$110)
+($H123*'fnd base rates'!C$111)
+($I123*'fnd base rates'!C$112)
+($J123*'fnd base rates'!C$113)
+($K123*'fnd base rates'!C$114)
+($M123*'fnd base rates'!C$116)
+($N123*'fnd base rates'!C$117)
+($O123*'fnd base rates'!C$118)
+($P123*VLOOKUP($S123+12,rate_basefnd,3)))
*$R123</f>
        <v>224.58052000000001</v>
      </c>
      <c r="V123" s="1">
        <f>(($D123*'fnd base rates'!D$107)
+($E123*'fnd base rates'!D$108)
+($F123*'fnd base rates'!D$109)
+($G123*'fnd base rates'!D$110)
+($H123*'fnd base rates'!D$111)
+($I123*'fnd base rates'!D$112)
+($J123*'fnd base rates'!D$113)
+($K123*'fnd base rates'!D$114)
+($M123*'fnd base rates'!D$116)
+($N123*'fnd base rates'!D$117)
+($O123*'fnd base rates'!D$118)
+($P123*VLOOKUP($S123+12,rate_basefnd,4)))
*$R123</f>
        <v>405.59448000000003</v>
      </c>
      <c r="W123" s="1">
        <f>(($D123*'fnd base rates'!E$107)
+($E123*'fnd base rates'!E$108)
+($F123*'fnd base rates'!E$109)
+($G123*'fnd base rates'!E$110)
+($H123*'fnd base rates'!E$111)
+($I123*'fnd base rates'!E$112)
+($J123*'fnd base rates'!E$113)
+($K123*'fnd base rates'!E$114)
+($M123*'fnd base rates'!E$116)
+($N123*'fnd base rates'!E$117)
+($O123*'fnd base rates'!E$118)
+($P123*VLOOKUP($S123+12,rate_basefnd,5)))
*$R123</f>
        <v>1859.8001600000002</v>
      </c>
      <c r="X123" s="1">
        <f>(($D123*'fnd base rates'!F$107)
+($E123*'fnd base rates'!F$108)
+($F123*'fnd base rates'!F$109)
+($G123*'fnd base rates'!F$110)
+($H123*'fnd base rates'!F$111)
+($I123*'fnd base rates'!F$112)
+($J123*'fnd base rates'!F$113)
+($K123*'fnd base rates'!F$114)
+($M123*'fnd base rates'!F$116)
+($N123*'fnd base rates'!F$117)
+($O123*'fnd base rates'!F$118)
+($P123*VLOOKUP($S123+12,rate_basefnd,6)))
*$R123</f>
        <v>476.98292000000004</v>
      </c>
      <c r="Y123" s="1">
        <f>(($D123*'fnd base rates'!G$107)
+($E123*'fnd base rates'!G$108)
+($F123*'fnd base rates'!G$109)
+($G123*'fnd base rates'!G$110)
+($H123*'fnd base rates'!G$111)
+($I123*'fnd base rates'!G$112)
+($J123*'fnd base rates'!G$113)
+($K123*'fnd base rates'!G$114)
+($M123*'fnd base rates'!G$116)
+($N123*'fnd base rates'!G$117)
+($O123*'fnd base rates'!G$118)
+($P123*VLOOKUP($S123+12,rate_basefnd,7)))
*$R123</f>
        <v>73.549040000000005</v>
      </c>
      <c r="Z123" s="1">
        <f>(($D123*'fnd base rates'!H$107)
+($E123*'fnd base rates'!H$108)
+($F123*'fnd base rates'!H$109)
+($G123*'fnd base rates'!H$110)
+($H123*'fnd base rates'!H$111)
+($I123*'fnd base rates'!H$112)
+($J123*'fnd base rates'!H$113)
+($K123*'fnd base rates'!H$114)
+($M123*'fnd base rates'!H$116)
+($N123*'fnd base rates'!H$117)
+($O123*'fnd base rates'!H$118)
+($P123*VLOOKUP($S123+12,rate_basefnd,8)))</f>
        <v>242.94</v>
      </c>
      <c r="AA123" s="1">
        <f>(($D123*'fnd base rates'!I$107)
+($E123*'fnd base rates'!I$108)
+($F123*'fnd base rates'!I$109)
+($G123*'fnd base rates'!I$110)
+($H123*'fnd base rates'!I$111)
+($I123*'fnd base rates'!I$112)
+($J123*'fnd base rates'!I$113)
+($K123*'fnd base rates'!I$114)
+($M123*'fnd base rates'!I$116)
+($N123*'fnd base rates'!I$117)
+($O123*'fnd base rates'!I$118)
+($P123*VLOOKUP($S123+12,rate_basefnd,9)))
*$R123</f>
        <v>148.85980000000001</v>
      </c>
      <c r="AB123" s="1">
        <f>(($D123*'fnd base rates'!J$107)
+($E123*'fnd base rates'!J$108)
+($F123*'fnd base rates'!J$109)
+($G123*'fnd base rates'!J$110)
+($H123*'fnd base rates'!J$111)
+($I123*'fnd base rates'!J$112)
+($J123*'fnd base rates'!J$113)
+($K123*'fnd base rates'!J$114)
+($M123*'fnd base rates'!J$116)
+($N123*'fnd base rates'!J$117)
+($O123*'fnd base rates'!J$118)
+($P123*VLOOKUP($S123+12,rate_basefnd,10)))
*$R123</f>
        <v>53.815560000000005</v>
      </c>
      <c r="AC123" s="1">
        <f>(($D123*'fnd base rates'!K$107)
+($E123*'fnd base rates'!K$108)
+($F123*'fnd base rates'!K$109)
+($G123*'fnd base rates'!K$110)
+($H123*'fnd base rates'!K$111)
+($I123*'fnd base rates'!K$112)
+($J123*'fnd base rates'!K$113)
+($K123*'fnd base rates'!K$114)
+($M123*'fnd base rates'!K$116)
+($N123*'fnd base rates'!K$117)
+($O123*'fnd base rates'!K$118)
+($P123*VLOOKUP($S123+12,rate_basefnd,11)))
*$R123</f>
        <v>516.44988000000001</v>
      </c>
      <c r="AD123" s="1">
        <f>(($D123*'fnd base rates'!L$107)
+($E123*'fnd base rates'!L$108)
+($F123*'fnd base rates'!L$109)
+($G123*'fnd base rates'!L$110)
+($H123*'fnd base rates'!L$111)
+($I123*'fnd base rates'!L$112)
+($J123*'fnd base rates'!L$113)
+($K123*'fnd base rates'!L$114)
+($M123*'fnd base rates'!L$116)
+($N123*'fnd base rates'!L$117)
+($O123*'fnd base rates'!L$118)
+($P123*VLOOKUP($S123+12,rate_basefnd,12)))</f>
        <v>583.96</v>
      </c>
      <c r="AE123" s="1">
        <f>(($D123*'fnd base rates'!M$107)
+($E123*'fnd base rates'!M$108)
+($F123*'fnd base rates'!M$109)
+($G123*'fnd base rates'!M$110)
+($H123*'fnd base rates'!M$111)
+($I123*'fnd base rates'!M$112)
+($J123*'fnd base rates'!M$113)
+($K123*'fnd base rates'!M$114)
+($M123*'fnd base rates'!M$116)
+($N123*'fnd base rates'!M$117)
+($O123*'fnd base rates'!M$118)
+($P123*VLOOKUP($S123+12,rate_basefnd,13)))</f>
        <v>0</v>
      </c>
      <c r="AF123" s="4">
        <f t="shared" si="83"/>
        <v>4586.5323600000011</v>
      </c>
      <c r="AH123" s="4">
        <f t="shared" si="84"/>
        <v>420049284</v>
      </c>
      <c r="AI123" s="4" t="str">
        <f t="shared" si="85"/>
        <v>420</v>
      </c>
      <c r="AJ123" s="2" t="str">
        <f t="shared" si="86"/>
        <v>049</v>
      </c>
      <c r="AK123" s="2" t="str">
        <f t="shared" si="87"/>
        <v>284</v>
      </c>
      <c r="AL123" s="4">
        <f t="shared" si="88"/>
        <v>1</v>
      </c>
      <c r="AM123" s="4">
        <f t="shared" si="80"/>
        <v>1</v>
      </c>
      <c r="AN123" s="4">
        <f t="shared" si="89"/>
        <v>4586.5323600000011</v>
      </c>
      <c r="AO123" s="4">
        <f t="shared" si="90"/>
        <v>4587</v>
      </c>
      <c r="AP123" s="4">
        <f t="shared" si="91"/>
        <v>0</v>
      </c>
      <c r="AQ123" s="4">
        <v>4587</v>
      </c>
      <c r="AW123" s="4">
        <v>5167</v>
      </c>
      <c r="AX123" s="5">
        <f t="shared" si="92"/>
        <v>-580</v>
      </c>
      <c r="AY123" s="4">
        <v>4587</v>
      </c>
      <c r="AZ123" s="5"/>
      <c r="BB123" s="5">
        <f t="shared" ref="BB123" si="141">BC123-BA123</f>
        <v>0</v>
      </c>
    </row>
    <row r="124" spans="1:54" s="4" customFormat="1">
      <c r="A124" s="278">
        <v>420</v>
      </c>
      <c r="B124" s="2">
        <v>420049295</v>
      </c>
      <c r="C124" s="10" t="s">
        <v>1059</v>
      </c>
      <c r="D124" s="15">
        <f>'fnd enro'!D124</f>
        <v>0</v>
      </c>
      <c r="E124" s="15">
        <f>'fnd enro'!E124</f>
        <v>0</v>
      </c>
      <c r="F124" s="15">
        <f>'fnd enro'!F124</f>
        <v>0</v>
      </c>
      <c r="G124" s="15">
        <f>'fnd enro'!G124</f>
        <v>1</v>
      </c>
      <c r="H124" s="15">
        <f>'fnd enro'!H124</f>
        <v>0</v>
      </c>
      <c r="I124" s="15">
        <f>'fnd enro'!I124</f>
        <v>0</v>
      </c>
      <c r="J124" s="15">
        <f>'fnd enro'!J124</f>
        <v>0</v>
      </c>
      <c r="K124" s="16">
        <f>'fnd enro'!K124</f>
        <v>3.8300000000000001E-2</v>
      </c>
      <c r="L124" s="15">
        <f>'fnd enro'!L124</f>
        <v>0</v>
      </c>
      <c r="M124" s="15">
        <f>'fnd enro'!M124</f>
        <v>0</v>
      </c>
      <c r="N124" s="15">
        <f>'fnd enro'!N124</f>
        <v>0</v>
      </c>
      <c r="O124" s="15">
        <f>'fnd enro'!O124</f>
        <v>0</v>
      </c>
      <c r="P124" s="15">
        <f>'fnd enro'!P124</f>
        <v>1</v>
      </c>
      <c r="Q124" s="15">
        <f>'fnd enro'!R124</f>
        <v>1</v>
      </c>
      <c r="R124" s="16">
        <f t="shared" si="82"/>
        <v>1.1080000000000001</v>
      </c>
      <c r="S124" s="15">
        <f>VALUE('fnd enro'!Q124)</f>
        <v>4</v>
      </c>
      <c r="T124" s="2"/>
      <c r="U124" s="1">
        <f>(($D124*'fnd base rates'!C$107)
+($E124*'fnd base rates'!C$108)
+($F124*'fnd base rates'!C$109)
+($G124*'fnd base rates'!C$110)
+($H124*'fnd base rates'!C$111)
+($I124*'fnd base rates'!C$112)
+($J124*'fnd base rates'!C$113)
+($K124*'fnd base rates'!C$114)
+($M124*'fnd base rates'!C$116)
+($N124*'fnd base rates'!C$117)
+($O124*'fnd base rates'!C$118)
+($P124*VLOOKUP($S124+12,rate_basefnd,3)))
*$R124</f>
        <v>629.00306064400002</v>
      </c>
      <c r="V124" s="1">
        <f>(($D124*'fnd base rates'!D$107)
+($E124*'fnd base rates'!D$108)
+($F124*'fnd base rates'!D$109)
+($G124*'fnd base rates'!D$110)
+($H124*'fnd base rates'!D$111)
+($I124*'fnd base rates'!D$112)
+($J124*'fnd base rates'!D$113)
+($K124*'fnd base rates'!D$114)
+($M124*'fnd base rates'!D$116)
+($N124*'fnd base rates'!D$117)
+($O124*'fnd base rates'!D$118)
+($P124*VLOOKUP($S124+12,rate_basefnd,4)))
*$R124</f>
        <v>1100.84232</v>
      </c>
      <c r="W124" s="1">
        <f>(($D124*'fnd base rates'!E$107)
+($E124*'fnd base rates'!E$108)
+($F124*'fnd base rates'!E$109)
+($G124*'fnd base rates'!E$110)
+($H124*'fnd base rates'!E$111)
+($I124*'fnd base rates'!E$112)
+($J124*'fnd base rates'!E$113)
+($K124*'fnd base rates'!E$114)
+($M124*'fnd base rates'!E$116)
+($N124*'fnd base rates'!E$117)
+($O124*'fnd base rates'!E$118)
+($P124*VLOOKUP($S124+12,rate_basefnd,5)))
*$R124</f>
        <v>6938.822586972</v>
      </c>
      <c r="X124" s="1">
        <f>(($D124*'fnd base rates'!F$107)
+($E124*'fnd base rates'!F$108)
+($F124*'fnd base rates'!F$109)
+($G124*'fnd base rates'!F$110)
+($H124*'fnd base rates'!F$111)
+($I124*'fnd base rates'!F$112)
+($J124*'fnd base rates'!F$113)
+($K124*'fnd base rates'!F$114)
+($M124*'fnd base rates'!F$116)
+($N124*'fnd base rates'!F$117)
+($O124*'fnd base rates'!F$118)
+($P124*VLOOKUP($S124+12,rate_basefnd,6)))
*$R124</f>
        <v>1319.7813272560002</v>
      </c>
      <c r="Y124" s="1">
        <f>(($D124*'fnd base rates'!G$107)
+($E124*'fnd base rates'!G$108)
+($F124*'fnd base rates'!G$109)
+($G124*'fnd base rates'!G$110)
+($H124*'fnd base rates'!G$111)
+($I124*'fnd base rates'!G$112)
+($J124*'fnd base rates'!G$113)
+($K124*'fnd base rates'!G$114)
+($M124*'fnd base rates'!G$116)
+($N124*'fnd base rates'!G$117)
+($O124*'fnd base rates'!G$118)
+($P124*VLOOKUP($S124+12,rate_basefnd,7)))
*$R124</f>
        <v>303.27748201200001</v>
      </c>
      <c r="Z124" s="1">
        <f>(($D124*'fnd base rates'!H$107)
+($E124*'fnd base rates'!H$108)
+($F124*'fnd base rates'!H$109)
+($G124*'fnd base rates'!H$110)
+($H124*'fnd base rates'!H$111)
+($I124*'fnd base rates'!H$112)
+($J124*'fnd base rates'!H$113)
+($K124*'fnd base rates'!H$114)
+($M124*'fnd base rates'!H$116)
+($N124*'fnd base rates'!H$117)
+($O124*'fnd base rates'!H$118)
+($P124*VLOOKUP($S124+12,rate_basefnd,8)))</f>
        <v>519.75720999999999</v>
      </c>
      <c r="AA124" s="1">
        <f>(($D124*'fnd base rates'!I$107)
+($E124*'fnd base rates'!I$108)
+($F124*'fnd base rates'!I$109)
+($G124*'fnd base rates'!I$110)
+($H124*'fnd base rates'!I$111)
+($I124*'fnd base rates'!I$112)
+($J124*'fnd base rates'!I$113)
+($K124*'fnd base rates'!I$114)
+($M124*'fnd base rates'!I$116)
+($N124*'fnd base rates'!I$117)
+($O124*'fnd base rates'!I$118)
+($P124*VLOOKUP($S124+12,rate_basefnd,9)))
*$R124</f>
        <v>412.24248000000011</v>
      </c>
      <c r="AB124" s="1">
        <f>(($D124*'fnd base rates'!J$107)
+($E124*'fnd base rates'!J$108)
+($F124*'fnd base rates'!J$109)
+($G124*'fnd base rates'!J$110)
+($H124*'fnd base rates'!J$111)
+($I124*'fnd base rates'!J$112)
+($J124*'fnd base rates'!J$113)
+($K124*'fnd base rates'!J$114)
+($M124*'fnd base rates'!J$116)
+($N124*'fnd base rates'!J$117)
+($O124*'fnd base rates'!J$118)
+($P124*VLOOKUP($S124+12,rate_basefnd,10)))
*$R124</f>
        <v>756.44268000000011</v>
      </c>
      <c r="AC124" s="1">
        <f>(($D124*'fnd base rates'!K$107)
+($E124*'fnd base rates'!K$108)
+($F124*'fnd base rates'!K$109)
+($G124*'fnd base rates'!K$110)
+($H124*'fnd base rates'!K$111)
+($I124*'fnd base rates'!K$112)
+($J124*'fnd base rates'!K$113)
+($K124*'fnd base rates'!K$114)
+($M124*'fnd base rates'!K$116)
+($N124*'fnd base rates'!K$117)
+($O124*'fnd base rates'!K$118)
+($P124*VLOOKUP($S124+12,rate_basefnd,11)))
*$R124</f>
        <v>1165.4985641880003</v>
      </c>
      <c r="AD124" s="1">
        <f>(($D124*'fnd base rates'!L$107)
+($E124*'fnd base rates'!L$108)
+($F124*'fnd base rates'!L$109)
+($G124*'fnd base rates'!L$110)
+($H124*'fnd base rates'!L$111)
+($I124*'fnd base rates'!L$112)
+($J124*'fnd base rates'!L$113)
+($K124*'fnd base rates'!L$114)
+($M124*'fnd base rates'!L$116)
+($N124*'fnd base rates'!L$117)
+($O124*'fnd base rates'!L$118)
+($P124*VLOOKUP($S124+12,rate_basefnd,12)))</f>
        <v>1716.333406</v>
      </c>
      <c r="AE124" s="1">
        <f>(($D124*'fnd base rates'!M$107)
+($E124*'fnd base rates'!M$108)
+($F124*'fnd base rates'!M$109)
+($G124*'fnd base rates'!M$110)
+($H124*'fnd base rates'!M$111)
+($I124*'fnd base rates'!M$112)
+($J124*'fnd base rates'!M$113)
+($K124*'fnd base rates'!M$114)
+($M124*'fnd base rates'!M$116)
+($N124*'fnd base rates'!M$117)
+($O124*'fnd base rates'!M$118)
+($P124*VLOOKUP($S124+12,rate_basefnd,13)))</f>
        <v>0</v>
      </c>
      <c r="AF124" s="4">
        <f t="shared" si="83"/>
        <v>14862.001117072001</v>
      </c>
      <c r="AH124" s="4">
        <f t="shared" si="84"/>
        <v>420049295</v>
      </c>
      <c r="AI124" s="4" t="str">
        <f t="shared" si="85"/>
        <v>420</v>
      </c>
      <c r="AJ124" s="2" t="str">
        <f t="shared" si="86"/>
        <v>049</v>
      </c>
      <c r="AK124" s="2" t="str">
        <f t="shared" si="87"/>
        <v>295</v>
      </c>
      <c r="AL124" s="4">
        <f t="shared" si="88"/>
        <v>1</v>
      </c>
      <c r="AM124" s="4">
        <f t="shared" si="80"/>
        <v>1</v>
      </c>
      <c r="AN124" s="4">
        <f t="shared" si="89"/>
        <v>14862.001117072001</v>
      </c>
      <c r="AO124" s="4">
        <f t="shared" si="90"/>
        <v>14862</v>
      </c>
      <c r="AP124" s="4">
        <f t="shared" si="91"/>
        <v>0</v>
      </c>
      <c r="AQ124" s="4">
        <v>14862</v>
      </c>
      <c r="AW124" s="4">
        <v>14836</v>
      </c>
      <c r="AX124" s="5">
        <f t="shared" si="92"/>
        <v>26</v>
      </c>
      <c r="AY124" s="4">
        <v>14862</v>
      </c>
      <c r="AZ124" s="5"/>
      <c r="BB124" s="5">
        <f t="shared" ref="BB124" si="142">BC124-BA124</f>
        <v>0</v>
      </c>
    </row>
    <row r="125" spans="1:54" s="4" customFormat="1">
      <c r="A125" s="278">
        <v>420</v>
      </c>
      <c r="B125" s="2">
        <v>420049314</v>
      </c>
      <c r="C125" s="10" t="s">
        <v>1059</v>
      </c>
      <c r="D125" s="15">
        <f>'fnd enro'!D125</f>
        <v>1</v>
      </c>
      <c r="E125" s="15">
        <f>'fnd enro'!E125</f>
        <v>0</v>
      </c>
      <c r="F125" s="15">
        <f>'fnd enro'!F125</f>
        <v>0</v>
      </c>
      <c r="G125" s="15">
        <f>'fnd enro'!G125</f>
        <v>1</v>
      </c>
      <c r="H125" s="15">
        <f>'fnd enro'!H125</f>
        <v>0</v>
      </c>
      <c r="I125" s="15">
        <f>'fnd enro'!I125</f>
        <v>0</v>
      </c>
      <c r="J125" s="15">
        <f>'fnd enro'!J125</f>
        <v>0</v>
      </c>
      <c r="K125" s="16">
        <f>'fnd enro'!K125</f>
        <v>3.8300000000000001E-2</v>
      </c>
      <c r="L125" s="15">
        <f>'fnd enro'!L125</f>
        <v>0</v>
      </c>
      <c r="M125" s="15">
        <f>'fnd enro'!M125</f>
        <v>0</v>
      </c>
      <c r="N125" s="15">
        <f>'fnd enro'!N125</f>
        <v>0</v>
      </c>
      <c r="O125" s="15">
        <f>'fnd enro'!O125</f>
        <v>0</v>
      </c>
      <c r="P125" s="15">
        <f>'fnd enro'!P125</f>
        <v>2</v>
      </c>
      <c r="Q125" s="15">
        <f>'fnd enro'!R125</f>
        <v>2</v>
      </c>
      <c r="R125" s="16">
        <f t="shared" si="82"/>
        <v>1.1080000000000001</v>
      </c>
      <c r="S125" s="15">
        <f>VALUE('fnd enro'!Q125)</f>
        <v>6</v>
      </c>
      <c r="T125" s="2"/>
      <c r="U125" s="1">
        <f>(($D125*'fnd base rates'!C$107)
+($E125*'fnd base rates'!C$108)
+($F125*'fnd base rates'!C$109)
+($G125*'fnd base rates'!C$110)
+($H125*'fnd base rates'!C$111)
+($I125*'fnd base rates'!C$112)
+($J125*'fnd base rates'!C$113)
+($K125*'fnd base rates'!C$114)
+($M125*'fnd base rates'!C$116)
+($N125*'fnd base rates'!C$117)
+($O125*'fnd base rates'!C$118)
+($P125*VLOOKUP($S125+12,rate_basefnd,3)))
*$R125</f>
        <v>926.65618064399996</v>
      </c>
      <c r="V125" s="1">
        <f>(($D125*'fnd base rates'!D$107)
+($E125*'fnd base rates'!D$108)
+($F125*'fnd base rates'!D$109)
+($G125*'fnd base rates'!D$110)
+($H125*'fnd base rates'!D$111)
+($I125*'fnd base rates'!D$112)
+($J125*'fnd base rates'!D$113)
+($K125*'fnd base rates'!D$114)
+($M125*'fnd base rates'!D$116)
+($N125*'fnd base rates'!D$117)
+($O125*'fnd base rates'!D$118)
+($P125*VLOOKUP($S125+12,rate_basefnd,4)))
*$R125</f>
        <v>1852.6314000000004</v>
      </c>
      <c r="W125" s="1">
        <f>(($D125*'fnd base rates'!E$107)
+($E125*'fnd base rates'!E$108)
+($F125*'fnd base rates'!E$109)
+($G125*'fnd base rates'!E$110)
+($H125*'fnd base rates'!E$111)
+($I125*'fnd base rates'!E$112)
+($J125*'fnd base rates'!E$113)
+($K125*'fnd base rates'!E$114)
+($M125*'fnd base rates'!E$116)
+($N125*'fnd base rates'!E$117)
+($O125*'fnd base rates'!E$118)
+($P125*VLOOKUP($S125+12,rate_basefnd,5)))
*$R125</f>
        <v>12178.055986972002</v>
      </c>
      <c r="X125" s="1">
        <f>(($D125*'fnd base rates'!F$107)
+($E125*'fnd base rates'!F$108)
+($F125*'fnd base rates'!F$109)
+($G125*'fnd base rates'!F$110)
+($H125*'fnd base rates'!F$111)
+($I125*'fnd base rates'!F$112)
+($J125*'fnd base rates'!F$113)
+($K125*'fnd base rates'!F$114)
+($M125*'fnd base rates'!F$116)
+($N125*'fnd base rates'!F$117)
+($O125*'fnd base rates'!F$118)
+($P125*VLOOKUP($S125+12,rate_basefnd,6)))
*$R125</f>
        <v>1796.7642472560003</v>
      </c>
      <c r="Y125" s="1">
        <f>(($D125*'fnd base rates'!G$107)
+($E125*'fnd base rates'!G$108)
+($F125*'fnd base rates'!G$109)
+($G125*'fnd base rates'!G$110)
+($H125*'fnd base rates'!G$111)
+($I125*'fnd base rates'!G$112)
+($J125*'fnd base rates'!G$113)
+($K125*'fnd base rates'!G$114)
+($M125*'fnd base rates'!G$116)
+($N125*'fnd base rates'!G$117)
+($O125*'fnd base rates'!G$118)
+($P125*VLOOKUP($S125+12,rate_basefnd,7)))
*$R125</f>
        <v>540.75512201200002</v>
      </c>
      <c r="Z125" s="1">
        <f>(($D125*'fnd base rates'!H$107)
+($E125*'fnd base rates'!H$108)
+($F125*'fnd base rates'!H$109)
+($G125*'fnd base rates'!H$110)
+($H125*'fnd base rates'!H$111)
+($I125*'fnd base rates'!H$112)
+($J125*'fnd base rates'!H$113)
+($K125*'fnd base rates'!H$114)
+($M125*'fnd base rates'!H$116)
+($N125*'fnd base rates'!H$117)
+($O125*'fnd base rates'!H$118)
+($P125*VLOOKUP($S125+12,rate_basefnd,8)))</f>
        <v>785.37720999999988</v>
      </c>
      <c r="AA125" s="1">
        <f>(($D125*'fnd base rates'!I$107)
+($E125*'fnd base rates'!I$108)
+($F125*'fnd base rates'!I$109)
+($G125*'fnd base rates'!I$110)
+($H125*'fnd base rates'!I$111)
+($I125*'fnd base rates'!I$112)
+($J125*'fnd base rates'!I$113)
+($K125*'fnd base rates'!I$114)
+($M125*'fnd base rates'!I$116)
+($N125*'fnd base rates'!I$117)
+($O125*'fnd base rates'!I$118)
+($P125*VLOOKUP($S125+12,rate_basefnd,9)))
*$R125</f>
        <v>697.94028000000014</v>
      </c>
      <c r="AB125" s="1">
        <f>(($D125*'fnd base rates'!J$107)
+($E125*'fnd base rates'!J$108)
+($F125*'fnd base rates'!J$109)
+($G125*'fnd base rates'!J$110)
+($H125*'fnd base rates'!J$111)
+($I125*'fnd base rates'!J$112)
+($J125*'fnd base rates'!J$113)
+($K125*'fnd base rates'!J$114)
+($M125*'fnd base rates'!J$116)
+($N125*'fnd base rates'!J$117)
+($O125*'fnd base rates'!J$118)
+($P125*VLOOKUP($S125+12,rate_basefnd,10)))
*$R125</f>
        <v>1521.3394000000001</v>
      </c>
      <c r="AC125" s="1">
        <f>(($D125*'fnd base rates'!K$107)
+($E125*'fnd base rates'!K$108)
+($F125*'fnd base rates'!K$109)
+($G125*'fnd base rates'!K$110)
+($H125*'fnd base rates'!K$111)
+($I125*'fnd base rates'!K$112)
+($J125*'fnd base rates'!K$113)
+($K125*'fnd base rates'!K$114)
+($M125*'fnd base rates'!K$116)
+($N125*'fnd base rates'!K$117)
+($O125*'fnd base rates'!K$118)
+($P125*VLOOKUP($S125+12,rate_basefnd,11)))
*$R125</f>
        <v>1681.9484441880002</v>
      </c>
      <c r="AD125" s="1">
        <f>(($D125*'fnd base rates'!L$107)
+($E125*'fnd base rates'!L$108)
+($F125*'fnd base rates'!L$109)
+($G125*'fnd base rates'!L$110)
+($H125*'fnd base rates'!L$111)
+($I125*'fnd base rates'!L$112)
+($J125*'fnd base rates'!L$113)
+($K125*'fnd base rates'!L$114)
+($M125*'fnd base rates'!L$116)
+($N125*'fnd base rates'!L$117)
+($O125*'fnd base rates'!L$118)
+($P125*VLOOKUP($S125+12,rate_basefnd,12)))</f>
        <v>2793.6634060000001</v>
      </c>
      <c r="AE125" s="1">
        <f>(($D125*'fnd base rates'!M$107)
+($E125*'fnd base rates'!M$108)
+($F125*'fnd base rates'!M$109)
+($G125*'fnd base rates'!M$110)
+($H125*'fnd base rates'!M$111)
+($I125*'fnd base rates'!M$112)
+($J125*'fnd base rates'!M$113)
+($K125*'fnd base rates'!M$114)
+($M125*'fnd base rates'!M$116)
+($N125*'fnd base rates'!M$117)
+($O125*'fnd base rates'!M$118)
+($P125*VLOOKUP($S125+12,rate_basefnd,13)))</f>
        <v>0</v>
      </c>
      <c r="AF125" s="4">
        <f t="shared" si="83"/>
        <v>24775.131677072004</v>
      </c>
      <c r="AH125" s="4">
        <f t="shared" si="84"/>
        <v>420049314</v>
      </c>
      <c r="AI125" s="4" t="str">
        <f t="shared" si="85"/>
        <v>420</v>
      </c>
      <c r="AJ125" s="2" t="str">
        <f t="shared" si="86"/>
        <v>049</v>
      </c>
      <c r="AK125" s="2" t="str">
        <f t="shared" si="87"/>
        <v>314</v>
      </c>
      <c r="AL125" s="4">
        <f t="shared" si="88"/>
        <v>1</v>
      </c>
      <c r="AM125" s="4">
        <f t="shared" si="80"/>
        <v>2</v>
      </c>
      <c r="AN125" s="4">
        <f t="shared" si="89"/>
        <v>24775.131677072004</v>
      </c>
      <c r="AO125" s="4">
        <f t="shared" si="90"/>
        <v>12388</v>
      </c>
      <c r="AP125" s="4">
        <f t="shared" si="91"/>
        <v>0</v>
      </c>
      <c r="AQ125" s="4">
        <v>12388</v>
      </c>
      <c r="AW125" s="4">
        <v>12649</v>
      </c>
      <c r="AX125" s="5">
        <f t="shared" si="92"/>
        <v>-261</v>
      </c>
      <c r="AY125" s="4">
        <v>12388</v>
      </c>
      <c r="AZ125" s="5"/>
      <c r="BB125" s="5">
        <f t="shared" ref="BB125" si="143">BC125-BA125</f>
        <v>0</v>
      </c>
    </row>
    <row r="126" spans="1:54" s="4" customFormat="1">
      <c r="A126" s="278">
        <v>420</v>
      </c>
      <c r="B126" s="2">
        <v>420049321</v>
      </c>
      <c r="C126" s="10" t="s">
        <v>1059</v>
      </c>
      <c r="D126" s="15">
        <f>'fnd enro'!D126</f>
        <v>1</v>
      </c>
      <c r="E126" s="15">
        <f>'fnd enro'!E126</f>
        <v>0</v>
      </c>
      <c r="F126" s="15">
        <f>'fnd enro'!F126</f>
        <v>0</v>
      </c>
      <c r="G126" s="15">
        <f>'fnd enro'!G126</f>
        <v>1</v>
      </c>
      <c r="H126" s="15">
        <f>'fnd enro'!H126</f>
        <v>0</v>
      </c>
      <c r="I126" s="15">
        <f>'fnd enro'!I126</f>
        <v>0</v>
      </c>
      <c r="J126" s="15">
        <f>'fnd enro'!J126</f>
        <v>0</v>
      </c>
      <c r="K126" s="16">
        <f>'fnd enro'!K126</f>
        <v>3.8300000000000001E-2</v>
      </c>
      <c r="L126" s="15">
        <f>'fnd enro'!L126</f>
        <v>0</v>
      </c>
      <c r="M126" s="15">
        <f>'fnd enro'!M126</f>
        <v>0</v>
      </c>
      <c r="N126" s="15">
        <f>'fnd enro'!N126</f>
        <v>0</v>
      </c>
      <c r="O126" s="15">
        <f>'fnd enro'!O126</f>
        <v>0</v>
      </c>
      <c r="P126" s="15">
        <f>'fnd enro'!P126</f>
        <v>0</v>
      </c>
      <c r="Q126" s="15">
        <f>'fnd enro'!R126</f>
        <v>2</v>
      </c>
      <c r="R126" s="16">
        <f t="shared" si="82"/>
        <v>1.1080000000000001</v>
      </c>
      <c r="S126" s="15">
        <f>VALUE('fnd enro'!Q126)</f>
        <v>3</v>
      </c>
      <c r="T126" s="2"/>
      <c r="U126" s="1">
        <f>(($D126*'fnd base rates'!C$107)
+($E126*'fnd base rates'!C$108)
+($F126*'fnd base rates'!C$109)
+($G126*'fnd base rates'!C$110)
+($H126*'fnd base rates'!C$111)
+($I126*'fnd base rates'!C$112)
+($J126*'fnd base rates'!C$113)
+($K126*'fnd base rates'!C$114)
+($M126*'fnd base rates'!C$116)
+($N126*'fnd base rates'!C$117)
+($O126*'fnd base rates'!C$118)
+($P126*VLOOKUP($S126+12,rate_basefnd,3)))
*$R126</f>
        <v>792.45522064399995</v>
      </c>
      <c r="V126" s="1">
        <f>(($D126*'fnd base rates'!D$107)
+($E126*'fnd base rates'!D$108)
+($F126*'fnd base rates'!D$109)
+($G126*'fnd base rates'!D$110)
+($H126*'fnd base rates'!D$111)
+($I126*'fnd base rates'!D$112)
+($J126*'fnd base rates'!D$113)
+($K126*'fnd base rates'!D$114)
+($M126*'fnd base rates'!D$116)
+($N126*'fnd base rates'!D$117)
+($O126*'fnd base rates'!D$118)
+($P126*VLOOKUP($S126+12,rate_basefnd,4)))
*$R126</f>
        <v>1216.7945200000001</v>
      </c>
      <c r="W126" s="1">
        <f>(($D126*'fnd base rates'!E$107)
+($E126*'fnd base rates'!E$108)
+($F126*'fnd base rates'!E$109)
+($G126*'fnd base rates'!E$110)
+($H126*'fnd base rates'!E$111)
+($I126*'fnd base rates'!E$112)
+($J126*'fnd base rates'!E$113)
+($K126*'fnd base rates'!E$114)
+($M126*'fnd base rates'!E$116)
+($N126*'fnd base rates'!E$117)
+($O126*'fnd base rates'!E$118)
+($P126*VLOOKUP($S126+12,rate_basefnd,5)))
*$R126</f>
        <v>5971.1064669720008</v>
      </c>
      <c r="X126" s="1">
        <f>(($D126*'fnd base rates'!F$107)
+($E126*'fnd base rates'!F$108)
+($F126*'fnd base rates'!F$109)
+($G126*'fnd base rates'!F$110)
+($H126*'fnd base rates'!F$111)
+($I126*'fnd base rates'!F$112)
+($J126*'fnd base rates'!F$113)
+($K126*'fnd base rates'!F$114)
+($M126*'fnd base rates'!F$116)
+($N126*'fnd base rates'!F$117)
+($O126*'fnd base rates'!F$118)
+($P126*VLOOKUP($S126+12,rate_basefnd,6)))
*$R126</f>
        <v>1796.7642472560003</v>
      </c>
      <c r="Y126" s="1">
        <f>(($D126*'fnd base rates'!G$107)
+($E126*'fnd base rates'!G$108)
+($F126*'fnd base rates'!G$109)
+($G126*'fnd base rates'!G$110)
+($H126*'fnd base rates'!G$111)
+($I126*'fnd base rates'!G$112)
+($J126*'fnd base rates'!G$113)
+($K126*'fnd base rates'!G$114)
+($M126*'fnd base rates'!G$116)
+($N126*'fnd base rates'!G$117)
+($O126*'fnd base rates'!G$118)
+($P126*VLOOKUP($S126+12,rate_basefnd,7)))
*$R126</f>
        <v>239.645042012</v>
      </c>
      <c r="Z126" s="1">
        <f>(($D126*'fnd base rates'!H$107)
+($E126*'fnd base rates'!H$108)
+($F126*'fnd base rates'!H$109)
+($G126*'fnd base rates'!H$110)
+($H126*'fnd base rates'!H$111)
+($I126*'fnd base rates'!H$112)
+($J126*'fnd base rates'!H$113)
+($K126*'fnd base rates'!H$114)
+($M126*'fnd base rates'!H$116)
+($N126*'fnd base rates'!H$117)
+($O126*'fnd base rates'!H$118)
+($P126*VLOOKUP($S126+12,rate_basefnd,8)))</f>
        <v>743.71720999999991</v>
      </c>
      <c r="AA126" s="1">
        <f>(($D126*'fnd base rates'!I$107)
+($E126*'fnd base rates'!I$108)
+($F126*'fnd base rates'!I$109)
+($G126*'fnd base rates'!I$110)
+($H126*'fnd base rates'!I$111)
+($I126*'fnd base rates'!I$112)
+($J126*'fnd base rates'!I$113)
+($K126*'fnd base rates'!I$114)
+($M126*'fnd base rates'!I$116)
+($N126*'fnd base rates'!I$117)
+($O126*'fnd base rates'!I$118)
+($P126*VLOOKUP($S126+12,rate_basefnd,9)))
*$R126</f>
        <v>446.60156000000012</v>
      </c>
      <c r="AB126" s="1">
        <f>(($D126*'fnd base rates'!J$107)
+($E126*'fnd base rates'!J$108)
+($F126*'fnd base rates'!J$109)
+($G126*'fnd base rates'!J$110)
+($H126*'fnd base rates'!J$111)
+($I126*'fnd base rates'!J$112)
+($J126*'fnd base rates'!J$113)
+($K126*'fnd base rates'!J$114)
+($M126*'fnd base rates'!J$116)
+($N126*'fnd base rates'!J$117)
+($O126*'fnd base rates'!J$118)
+($P126*VLOOKUP($S126+12,rate_basefnd,10)))
*$R126</f>
        <v>215.31764000000001</v>
      </c>
      <c r="AC126" s="1">
        <f>(($D126*'fnd base rates'!K$107)
+($E126*'fnd base rates'!K$108)
+($F126*'fnd base rates'!K$109)
+($G126*'fnd base rates'!K$110)
+($H126*'fnd base rates'!K$111)
+($I126*'fnd base rates'!K$112)
+($J126*'fnd base rates'!K$113)
+($K126*'fnd base rates'!K$114)
+($M126*'fnd base rates'!K$116)
+($N126*'fnd base rates'!K$117)
+($O126*'fnd base rates'!K$118)
+($P126*VLOOKUP($S126+12,rate_basefnd,11)))
*$R126</f>
        <v>1681.9484441880002</v>
      </c>
      <c r="AD126" s="1">
        <f>(($D126*'fnd base rates'!L$107)
+($E126*'fnd base rates'!L$108)
+($F126*'fnd base rates'!L$109)
+($G126*'fnd base rates'!L$110)
+($H126*'fnd base rates'!L$111)
+($I126*'fnd base rates'!L$112)
+($J126*'fnd base rates'!L$113)
+($K126*'fnd base rates'!L$114)
+($M126*'fnd base rates'!L$116)
+($N126*'fnd base rates'!L$117)
+($O126*'fnd base rates'!L$118)
+($P126*VLOOKUP($S126+12,rate_basefnd,12)))</f>
        <v>1887.503406</v>
      </c>
      <c r="AE126" s="1">
        <f>(($D126*'fnd base rates'!M$107)
+($E126*'fnd base rates'!M$108)
+($F126*'fnd base rates'!M$109)
+($G126*'fnd base rates'!M$110)
+($H126*'fnd base rates'!M$111)
+($I126*'fnd base rates'!M$112)
+($J126*'fnd base rates'!M$113)
+($K126*'fnd base rates'!M$114)
+($M126*'fnd base rates'!M$116)
+($N126*'fnd base rates'!M$117)
+($O126*'fnd base rates'!M$118)
+($P126*VLOOKUP($S126+12,rate_basefnd,13)))</f>
        <v>0</v>
      </c>
      <c r="AF126" s="4">
        <f t="shared" si="83"/>
        <v>14991.853757072002</v>
      </c>
      <c r="AH126" s="4">
        <f t="shared" si="84"/>
        <v>420049321</v>
      </c>
      <c r="AI126" s="4" t="str">
        <f t="shared" si="85"/>
        <v>420</v>
      </c>
      <c r="AJ126" s="2" t="str">
        <f t="shared" si="86"/>
        <v>049</v>
      </c>
      <c r="AK126" s="2" t="str">
        <f t="shared" si="87"/>
        <v>321</v>
      </c>
      <c r="AL126" s="4">
        <f t="shared" si="88"/>
        <v>1</v>
      </c>
      <c r="AM126" s="4">
        <f t="shared" si="80"/>
        <v>2</v>
      </c>
      <c r="AN126" s="4">
        <f t="shared" si="89"/>
        <v>14991.853757072002</v>
      </c>
      <c r="AO126" s="4">
        <f t="shared" si="90"/>
        <v>7496</v>
      </c>
      <c r="AP126" s="4">
        <f t="shared" si="91"/>
        <v>0</v>
      </c>
      <c r="AQ126" s="4">
        <v>7496</v>
      </c>
      <c r="AW126" s="4">
        <v>7777</v>
      </c>
      <c r="AX126" s="5">
        <f t="shared" si="92"/>
        <v>-281</v>
      </c>
      <c r="AY126" s="4">
        <v>7496</v>
      </c>
      <c r="AZ126" s="5"/>
      <c r="BB126" s="5">
        <f t="shared" ref="BB126" si="144">BC126-BA126</f>
        <v>0</v>
      </c>
    </row>
    <row r="127" spans="1:54" s="4" customFormat="1">
      <c r="A127" s="278">
        <v>420</v>
      </c>
      <c r="B127" s="2">
        <v>420049347</v>
      </c>
      <c r="C127" s="10" t="s">
        <v>1059</v>
      </c>
      <c r="D127" s="15">
        <f>'fnd enro'!D127</f>
        <v>0</v>
      </c>
      <c r="E127" s="15">
        <f>'fnd enro'!E127</f>
        <v>0</v>
      </c>
      <c r="F127" s="15">
        <f>'fnd enro'!F127</f>
        <v>0</v>
      </c>
      <c r="G127" s="15">
        <f>'fnd enro'!G127</f>
        <v>1</v>
      </c>
      <c r="H127" s="15">
        <f>'fnd enro'!H127</f>
        <v>0</v>
      </c>
      <c r="I127" s="15">
        <f>'fnd enro'!I127</f>
        <v>0</v>
      </c>
      <c r="J127" s="15">
        <f>'fnd enro'!J127</f>
        <v>0</v>
      </c>
      <c r="K127" s="16">
        <f>'fnd enro'!K127</f>
        <v>3.8300000000000001E-2</v>
      </c>
      <c r="L127" s="15">
        <f>'fnd enro'!L127</f>
        <v>0</v>
      </c>
      <c r="M127" s="15">
        <f>'fnd enro'!M127</f>
        <v>0</v>
      </c>
      <c r="N127" s="15">
        <f>'fnd enro'!N127</f>
        <v>0</v>
      </c>
      <c r="O127" s="15">
        <f>'fnd enro'!O127</f>
        <v>0</v>
      </c>
      <c r="P127" s="15">
        <f>'fnd enro'!P127</f>
        <v>0</v>
      </c>
      <c r="Q127" s="15">
        <f>'fnd enro'!R127</f>
        <v>1</v>
      </c>
      <c r="R127" s="16">
        <f t="shared" si="82"/>
        <v>1.1080000000000001</v>
      </c>
      <c r="S127" s="15">
        <f>VALUE('fnd enro'!Q127)</f>
        <v>6</v>
      </c>
      <c r="T127" s="2"/>
      <c r="U127" s="1">
        <f>(($D127*'fnd base rates'!C$107)
+($E127*'fnd base rates'!C$108)
+($F127*'fnd base rates'!C$109)
+($G127*'fnd base rates'!C$110)
+($H127*'fnd base rates'!C$111)
+($I127*'fnd base rates'!C$112)
+($J127*'fnd base rates'!C$113)
+($K127*'fnd base rates'!C$114)
+($M127*'fnd base rates'!C$116)
+($N127*'fnd base rates'!C$117)
+($O127*'fnd base rates'!C$118)
+($P127*VLOOKUP($S127+12,rate_basefnd,3)))
*$R127</f>
        <v>567.87470064400009</v>
      </c>
      <c r="V127" s="1">
        <f>(($D127*'fnd base rates'!D$107)
+($E127*'fnd base rates'!D$108)
+($F127*'fnd base rates'!D$109)
+($G127*'fnd base rates'!D$110)
+($H127*'fnd base rates'!D$111)
+($I127*'fnd base rates'!D$112)
+($J127*'fnd base rates'!D$113)
+($K127*'fnd base rates'!D$114)
+($M127*'fnd base rates'!D$116)
+($N127*'fnd base rates'!D$117)
+($O127*'fnd base rates'!D$118)
+($P127*VLOOKUP($S127+12,rate_basefnd,4)))
*$R127</f>
        <v>811.20004000000006</v>
      </c>
      <c r="W127" s="1">
        <f>(($D127*'fnd base rates'!E$107)
+($E127*'fnd base rates'!E$108)
+($F127*'fnd base rates'!E$109)
+($G127*'fnd base rates'!E$110)
+($H127*'fnd base rates'!E$111)
+($I127*'fnd base rates'!E$112)
+($J127*'fnd base rates'!E$113)
+($K127*'fnd base rates'!E$114)
+($M127*'fnd base rates'!E$116)
+($N127*'fnd base rates'!E$117)
+($O127*'fnd base rates'!E$118)
+($P127*VLOOKUP($S127+12,rate_basefnd,5)))
*$R127</f>
        <v>4111.3063069720001</v>
      </c>
      <c r="X127" s="1">
        <f>(($D127*'fnd base rates'!F$107)
+($E127*'fnd base rates'!F$108)
+($F127*'fnd base rates'!F$109)
+($G127*'fnd base rates'!F$110)
+($H127*'fnd base rates'!F$111)
+($I127*'fnd base rates'!F$112)
+($J127*'fnd base rates'!F$113)
+($K127*'fnd base rates'!F$114)
+($M127*'fnd base rates'!F$116)
+($N127*'fnd base rates'!F$117)
+($O127*'fnd base rates'!F$118)
+($P127*VLOOKUP($S127+12,rate_basefnd,6)))
*$R127</f>
        <v>1319.7813272560002</v>
      </c>
      <c r="Y127" s="1">
        <f>(($D127*'fnd base rates'!G$107)
+($E127*'fnd base rates'!G$108)
+($F127*'fnd base rates'!G$109)
+($G127*'fnd base rates'!G$110)
+($H127*'fnd base rates'!G$111)
+($I127*'fnd base rates'!G$112)
+($J127*'fnd base rates'!G$113)
+($K127*'fnd base rates'!G$114)
+($M127*'fnd base rates'!G$116)
+($N127*'fnd base rates'!G$117)
+($O127*'fnd base rates'!G$118)
+($P127*VLOOKUP($S127+12,rate_basefnd,7)))
*$R127</f>
        <v>166.09600201200001</v>
      </c>
      <c r="Z127" s="1">
        <f>(($D127*'fnd base rates'!H$107)
+($E127*'fnd base rates'!H$108)
+($F127*'fnd base rates'!H$109)
+($G127*'fnd base rates'!H$110)
+($H127*'fnd base rates'!H$111)
+($I127*'fnd base rates'!H$112)
+($J127*'fnd base rates'!H$113)
+($K127*'fnd base rates'!H$114)
+($M127*'fnd base rates'!H$116)
+($N127*'fnd base rates'!H$117)
+($O127*'fnd base rates'!H$118)
+($P127*VLOOKUP($S127+12,rate_basefnd,8)))</f>
        <v>500.77720999999997</v>
      </c>
      <c r="AA127" s="1">
        <f>(($D127*'fnd base rates'!I$107)
+($E127*'fnd base rates'!I$108)
+($F127*'fnd base rates'!I$109)
+($G127*'fnd base rates'!I$110)
+($H127*'fnd base rates'!I$111)
+($I127*'fnd base rates'!I$112)
+($J127*'fnd base rates'!I$113)
+($K127*'fnd base rates'!I$114)
+($M127*'fnd base rates'!I$116)
+($N127*'fnd base rates'!I$117)
+($O127*'fnd base rates'!I$118)
+($P127*VLOOKUP($S127+12,rate_basefnd,9)))
*$R127</f>
        <v>297.74176000000006</v>
      </c>
      <c r="AB127" s="1">
        <f>(($D127*'fnd base rates'!J$107)
+($E127*'fnd base rates'!J$108)
+($F127*'fnd base rates'!J$109)
+($G127*'fnd base rates'!J$110)
+($H127*'fnd base rates'!J$111)
+($I127*'fnd base rates'!J$112)
+($J127*'fnd base rates'!J$113)
+($K127*'fnd base rates'!J$114)
+($M127*'fnd base rates'!J$116)
+($N127*'fnd base rates'!J$117)
+($O127*'fnd base rates'!J$118)
+($P127*VLOOKUP($S127+12,rate_basefnd,10)))
*$R127</f>
        <v>161.50208000000001</v>
      </c>
      <c r="AC127" s="1">
        <f>(($D127*'fnd base rates'!K$107)
+($E127*'fnd base rates'!K$108)
+($F127*'fnd base rates'!K$109)
+($G127*'fnd base rates'!K$110)
+($H127*'fnd base rates'!K$111)
+($I127*'fnd base rates'!K$112)
+($J127*'fnd base rates'!K$113)
+($K127*'fnd base rates'!K$114)
+($M127*'fnd base rates'!K$116)
+($N127*'fnd base rates'!K$117)
+($O127*'fnd base rates'!K$118)
+($P127*VLOOKUP($S127+12,rate_basefnd,11)))
*$R127</f>
        <v>1165.4985641880003</v>
      </c>
      <c r="AD127" s="1">
        <f>(($D127*'fnd base rates'!L$107)
+($E127*'fnd base rates'!L$108)
+($F127*'fnd base rates'!L$109)
+($G127*'fnd base rates'!L$110)
+($H127*'fnd base rates'!L$111)
+($I127*'fnd base rates'!L$112)
+($J127*'fnd base rates'!L$113)
+($K127*'fnd base rates'!L$114)
+($M127*'fnd base rates'!L$116)
+($N127*'fnd base rates'!L$117)
+($O127*'fnd base rates'!L$118)
+($P127*VLOOKUP($S127+12,rate_basefnd,12)))</f>
        <v>1303.543406</v>
      </c>
      <c r="AE127" s="1">
        <f>(($D127*'fnd base rates'!M$107)
+($E127*'fnd base rates'!M$108)
+($F127*'fnd base rates'!M$109)
+($G127*'fnd base rates'!M$110)
+($H127*'fnd base rates'!M$111)
+($I127*'fnd base rates'!M$112)
+($J127*'fnd base rates'!M$113)
+($K127*'fnd base rates'!M$114)
+($M127*'fnd base rates'!M$116)
+($N127*'fnd base rates'!M$117)
+($O127*'fnd base rates'!M$118)
+($P127*VLOOKUP($S127+12,rate_basefnd,13)))</f>
        <v>0</v>
      </c>
      <c r="AF127" s="4">
        <f t="shared" si="83"/>
        <v>10405.321397072001</v>
      </c>
      <c r="AH127" s="4">
        <f t="shared" si="84"/>
        <v>420049347</v>
      </c>
      <c r="AI127" s="4" t="str">
        <f t="shared" si="85"/>
        <v>420</v>
      </c>
      <c r="AJ127" s="2" t="str">
        <f t="shared" si="86"/>
        <v>049</v>
      </c>
      <c r="AK127" s="2" t="str">
        <f t="shared" si="87"/>
        <v>347</v>
      </c>
      <c r="AL127" s="4">
        <f t="shared" si="88"/>
        <v>1</v>
      </c>
      <c r="AM127" s="4">
        <f t="shared" si="80"/>
        <v>1</v>
      </c>
      <c r="AN127" s="4">
        <f t="shared" si="89"/>
        <v>10405.321397072001</v>
      </c>
      <c r="AO127" s="4">
        <f t="shared" si="90"/>
        <v>10405</v>
      </c>
      <c r="AP127" s="4">
        <f t="shared" si="91"/>
        <v>0</v>
      </c>
      <c r="AQ127" s="4">
        <v>10405</v>
      </c>
      <c r="AW127" s="4">
        <v>10387</v>
      </c>
      <c r="AX127" s="5">
        <f t="shared" si="92"/>
        <v>18</v>
      </c>
      <c r="AY127" s="4">
        <v>10405</v>
      </c>
      <c r="AZ127" s="5"/>
      <c r="BB127" s="5">
        <f t="shared" ref="BB127" si="145">BC127-BA127</f>
        <v>0</v>
      </c>
    </row>
    <row r="128" spans="1:54" s="4" customFormat="1">
      <c r="A128" s="278">
        <v>420</v>
      </c>
      <c r="B128" s="2">
        <v>420049348</v>
      </c>
      <c r="C128" s="10" t="s">
        <v>1059</v>
      </c>
      <c r="D128" s="15">
        <f>'fnd enro'!D128</f>
        <v>0</v>
      </c>
      <c r="E128" s="15">
        <f>'fnd enro'!E128</f>
        <v>0</v>
      </c>
      <c r="F128" s="15">
        <f>'fnd enro'!F128</f>
        <v>0</v>
      </c>
      <c r="G128" s="15">
        <f>'fnd enro'!G128</f>
        <v>1</v>
      </c>
      <c r="H128" s="15">
        <f>'fnd enro'!H128</f>
        <v>0</v>
      </c>
      <c r="I128" s="15">
        <f>'fnd enro'!I128</f>
        <v>0</v>
      </c>
      <c r="J128" s="15">
        <f>'fnd enro'!J128</f>
        <v>0</v>
      </c>
      <c r="K128" s="16">
        <f>'fnd enro'!K128</f>
        <v>3.8300000000000001E-2</v>
      </c>
      <c r="L128" s="15">
        <f>'fnd enro'!L128</f>
        <v>0</v>
      </c>
      <c r="M128" s="15">
        <f>'fnd enro'!M128</f>
        <v>0</v>
      </c>
      <c r="N128" s="15">
        <f>'fnd enro'!N128</f>
        <v>0</v>
      </c>
      <c r="O128" s="15">
        <f>'fnd enro'!O128</f>
        <v>0</v>
      </c>
      <c r="P128" s="15">
        <f>'fnd enro'!P128</f>
        <v>1</v>
      </c>
      <c r="Q128" s="15">
        <f>'fnd enro'!R128</f>
        <v>1</v>
      </c>
      <c r="R128" s="16">
        <f t="shared" si="82"/>
        <v>1.1080000000000001</v>
      </c>
      <c r="S128" s="15">
        <f>VALUE('fnd enro'!Q128)</f>
        <v>11</v>
      </c>
      <c r="T128" s="2"/>
      <c r="U128" s="1">
        <f>(($D128*'fnd base rates'!C$107)
+($E128*'fnd base rates'!C$108)
+($F128*'fnd base rates'!C$109)
+($G128*'fnd base rates'!C$110)
+($H128*'fnd base rates'!C$111)
+($I128*'fnd base rates'!C$112)
+($J128*'fnd base rates'!C$113)
+($K128*'fnd base rates'!C$114)
+($M128*'fnd base rates'!C$116)
+($N128*'fnd base rates'!C$117)
+($O128*'fnd base rates'!C$118)
+($P128*VLOOKUP($S128+12,rate_basefnd,3)))
*$R128</f>
        <v>647.9055406440001</v>
      </c>
      <c r="V128" s="1">
        <f>(($D128*'fnd base rates'!D$107)
+($E128*'fnd base rates'!D$108)
+($F128*'fnd base rates'!D$109)
+($G128*'fnd base rates'!D$110)
+($H128*'fnd base rates'!D$111)
+($I128*'fnd base rates'!D$112)
+($J128*'fnd base rates'!D$113)
+($K128*'fnd base rates'!D$114)
+($M128*'fnd base rates'!D$116)
+($N128*'fnd base rates'!D$117)
+($O128*'fnd base rates'!D$118)
+($P128*VLOOKUP($S128+12,rate_basefnd,4)))
*$R128</f>
        <v>1190.3687199999999</v>
      </c>
      <c r="W128" s="1">
        <f>(($D128*'fnd base rates'!E$107)
+($E128*'fnd base rates'!E$108)
+($F128*'fnd base rates'!E$109)
+($G128*'fnd base rates'!E$110)
+($H128*'fnd base rates'!E$111)
+($I128*'fnd base rates'!E$112)
+($J128*'fnd base rates'!E$113)
+($K128*'fnd base rates'!E$114)
+($M128*'fnd base rates'!E$116)
+($N128*'fnd base rates'!E$117)
+($O128*'fnd base rates'!E$118)
+($P128*VLOOKUP($S128+12,rate_basefnd,5)))
*$R128</f>
        <v>7812.7686669720006</v>
      </c>
      <c r="X128" s="1">
        <f>(($D128*'fnd base rates'!F$107)
+($E128*'fnd base rates'!F$108)
+($F128*'fnd base rates'!F$109)
+($G128*'fnd base rates'!F$110)
+($H128*'fnd base rates'!F$111)
+($I128*'fnd base rates'!F$112)
+($J128*'fnd base rates'!F$113)
+($K128*'fnd base rates'!F$114)
+($M128*'fnd base rates'!F$116)
+($N128*'fnd base rates'!F$117)
+($O128*'fnd base rates'!F$118)
+($P128*VLOOKUP($S128+12,rate_basefnd,6)))
*$R128</f>
        <v>1319.7813272560002</v>
      </c>
      <c r="Y128" s="1">
        <f>(($D128*'fnd base rates'!G$107)
+($E128*'fnd base rates'!G$108)
+($F128*'fnd base rates'!G$109)
+($G128*'fnd base rates'!G$110)
+($H128*'fnd base rates'!G$111)
+($I128*'fnd base rates'!G$112)
+($J128*'fnd base rates'!G$113)
+($K128*'fnd base rates'!G$114)
+($M128*'fnd base rates'!G$116)
+($N128*'fnd base rates'!G$117)
+($O128*'fnd base rates'!G$118)
+($P128*VLOOKUP($S128+12,rate_basefnd,7)))
*$R128</f>
        <v>345.66956201200003</v>
      </c>
      <c r="Z128" s="1">
        <f>(($D128*'fnd base rates'!H$107)
+($E128*'fnd base rates'!H$108)
+($F128*'fnd base rates'!H$109)
+($G128*'fnd base rates'!H$110)
+($H128*'fnd base rates'!H$111)
+($I128*'fnd base rates'!H$112)
+($J128*'fnd base rates'!H$113)
+($K128*'fnd base rates'!H$114)
+($M128*'fnd base rates'!H$116)
+($N128*'fnd base rates'!H$117)
+($O128*'fnd base rates'!H$118)
+($P128*VLOOKUP($S128+12,rate_basefnd,8)))</f>
        <v>525.61721</v>
      </c>
      <c r="AA128" s="1">
        <f>(($D128*'fnd base rates'!I$107)
+($E128*'fnd base rates'!I$108)
+($F128*'fnd base rates'!I$109)
+($G128*'fnd base rates'!I$110)
+($H128*'fnd base rates'!I$111)
+($I128*'fnd base rates'!I$112)
+($J128*'fnd base rates'!I$113)
+($K128*'fnd base rates'!I$114)
+($M128*'fnd base rates'!I$116)
+($N128*'fnd base rates'!I$117)
+($O128*'fnd base rates'!I$118)
+($P128*VLOOKUP($S128+12,rate_basefnd,9)))
*$R128</f>
        <v>447.62092000000007</v>
      </c>
      <c r="AB128" s="1">
        <f>(($D128*'fnd base rates'!J$107)
+($E128*'fnd base rates'!J$108)
+($F128*'fnd base rates'!J$109)
+($G128*'fnd base rates'!J$110)
+($H128*'fnd base rates'!J$111)
+($I128*'fnd base rates'!J$112)
+($J128*'fnd base rates'!J$113)
+($K128*'fnd base rates'!J$114)
+($M128*'fnd base rates'!J$116)
+($N128*'fnd base rates'!J$117)
+($O128*'fnd base rates'!J$118)
+($P128*VLOOKUP($S128+12,rate_basefnd,10)))
*$R128</f>
        <v>940.33744000000002</v>
      </c>
      <c r="AC128" s="1">
        <f>(($D128*'fnd base rates'!K$107)
+($E128*'fnd base rates'!K$108)
+($F128*'fnd base rates'!K$109)
+($G128*'fnd base rates'!K$110)
+($H128*'fnd base rates'!K$111)
+($I128*'fnd base rates'!K$112)
+($J128*'fnd base rates'!K$113)
+($K128*'fnd base rates'!K$114)
+($M128*'fnd base rates'!K$116)
+($N128*'fnd base rates'!K$117)
+($O128*'fnd base rates'!K$118)
+($P128*VLOOKUP($S128+12,rate_basefnd,11)))
*$R128</f>
        <v>1165.4985641880003</v>
      </c>
      <c r="AD128" s="1">
        <f>(($D128*'fnd base rates'!L$107)
+($E128*'fnd base rates'!L$108)
+($F128*'fnd base rates'!L$109)
+($G128*'fnd base rates'!L$110)
+($H128*'fnd base rates'!L$111)
+($I128*'fnd base rates'!L$112)
+($J128*'fnd base rates'!L$113)
+($K128*'fnd base rates'!L$114)
+($M128*'fnd base rates'!L$116)
+($N128*'fnd base rates'!L$117)
+($O128*'fnd base rates'!L$118)
+($P128*VLOOKUP($S128+12,rate_basefnd,12)))</f>
        <v>1843.9234059999999</v>
      </c>
      <c r="AE128" s="1">
        <f>(($D128*'fnd base rates'!M$107)
+($E128*'fnd base rates'!M$108)
+($F128*'fnd base rates'!M$109)
+($G128*'fnd base rates'!M$110)
+($H128*'fnd base rates'!M$111)
+($I128*'fnd base rates'!M$112)
+($J128*'fnd base rates'!M$113)
+($K128*'fnd base rates'!M$114)
+($M128*'fnd base rates'!M$116)
+($N128*'fnd base rates'!M$117)
+($O128*'fnd base rates'!M$118)
+($P128*VLOOKUP($S128+12,rate_basefnd,13)))</f>
        <v>0</v>
      </c>
      <c r="AF128" s="4">
        <f t="shared" si="83"/>
        <v>16239.491357072</v>
      </c>
      <c r="AH128" s="4">
        <f t="shared" si="84"/>
        <v>420049348</v>
      </c>
      <c r="AI128" s="4" t="str">
        <f t="shared" si="85"/>
        <v>420</v>
      </c>
      <c r="AJ128" s="2" t="str">
        <f t="shared" si="86"/>
        <v>049</v>
      </c>
      <c r="AK128" s="2" t="str">
        <f t="shared" si="87"/>
        <v>348</v>
      </c>
      <c r="AL128" s="4">
        <f t="shared" si="88"/>
        <v>1</v>
      </c>
      <c r="AM128" s="4">
        <f t="shared" si="80"/>
        <v>1</v>
      </c>
      <c r="AN128" s="4">
        <f t="shared" si="89"/>
        <v>16239.491357072</v>
      </c>
      <c r="AO128" s="4">
        <f t="shared" si="90"/>
        <v>16239</v>
      </c>
      <c r="AP128" s="4">
        <f t="shared" si="91"/>
        <v>0</v>
      </c>
      <c r="AQ128" s="4">
        <v>16239</v>
      </c>
      <c r="AW128" s="4">
        <v>16131</v>
      </c>
      <c r="AX128" s="5">
        <f t="shared" si="92"/>
        <v>108</v>
      </c>
      <c r="AY128" s="4">
        <v>16239</v>
      </c>
      <c r="AZ128" s="5"/>
      <c r="BB128" s="5">
        <f t="shared" ref="BB128" si="146">BC128-BA128</f>
        <v>0</v>
      </c>
    </row>
    <row r="129" spans="1:54" s="4" customFormat="1">
      <c r="A129" s="278">
        <v>420</v>
      </c>
      <c r="B129" s="2">
        <v>420049616</v>
      </c>
      <c r="C129" s="10" t="s">
        <v>1059</v>
      </c>
      <c r="D129" s="15">
        <f>'fnd enro'!D129</f>
        <v>0</v>
      </c>
      <c r="E129" s="15">
        <f>'fnd enro'!E129</f>
        <v>0</v>
      </c>
      <c r="F129" s="15">
        <f>'fnd enro'!F129</f>
        <v>0</v>
      </c>
      <c r="G129" s="15">
        <f>'fnd enro'!G129</f>
        <v>1</v>
      </c>
      <c r="H129" s="15">
        <f>'fnd enro'!H129</f>
        <v>0</v>
      </c>
      <c r="I129" s="15">
        <f>'fnd enro'!I129</f>
        <v>0</v>
      </c>
      <c r="J129" s="15">
        <f>'fnd enro'!J129</f>
        <v>0</v>
      </c>
      <c r="K129" s="16">
        <f>'fnd enro'!K129</f>
        <v>3.8300000000000001E-2</v>
      </c>
      <c r="L129" s="15">
        <f>'fnd enro'!L129</f>
        <v>0</v>
      </c>
      <c r="M129" s="15">
        <f>'fnd enro'!M129</f>
        <v>0</v>
      </c>
      <c r="N129" s="15">
        <f>'fnd enro'!N129</f>
        <v>0</v>
      </c>
      <c r="O129" s="15">
        <f>'fnd enro'!O129</f>
        <v>0</v>
      </c>
      <c r="P129" s="15">
        <f>'fnd enro'!P129</f>
        <v>0</v>
      </c>
      <c r="Q129" s="15">
        <f>'fnd enro'!R129</f>
        <v>1</v>
      </c>
      <c r="R129" s="16">
        <f t="shared" si="82"/>
        <v>1.1080000000000001</v>
      </c>
      <c r="S129" s="15">
        <f>VALUE('fnd enro'!Q129)</f>
        <v>6</v>
      </c>
      <c r="T129" s="2"/>
      <c r="U129" s="1">
        <f>(($D129*'fnd base rates'!C$107)
+($E129*'fnd base rates'!C$108)
+($F129*'fnd base rates'!C$109)
+($G129*'fnd base rates'!C$110)
+($H129*'fnd base rates'!C$111)
+($I129*'fnd base rates'!C$112)
+($J129*'fnd base rates'!C$113)
+($K129*'fnd base rates'!C$114)
+($M129*'fnd base rates'!C$116)
+($N129*'fnd base rates'!C$117)
+($O129*'fnd base rates'!C$118)
+($P129*VLOOKUP($S129+12,rate_basefnd,3)))
*$R129</f>
        <v>567.87470064400009</v>
      </c>
      <c r="V129" s="1">
        <f>(($D129*'fnd base rates'!D$107)
+($E129*'fnd base rates'!D$108)
+($F129*'fnd base rates'!D$109)
+($G129*'fnd base rates'!D$110)
+($H129*'fnd base rates'!D$111)
+($I129*'fnd base rates'!D$112)
+($J129*'fnd base rates'!D$113)
+($K129*'fnd base rates'!D$114)
+($M129*'fnd base rates'!D$116)
+($N129*'fnd base rates'!D$117)
+($O129*'fnd base rates'!D$118)
+($P129*VLOOKUP($S129+12,rate_basefnd,4)))
*$R129</f>
        <v>811.20004000000006</v>
      </c>
      <c r="W129" s="1">
        <f>(($D129*'fnd base rates'!E$107)
+($E129*'fnd base rates'!E$108)
+($F129*'fnd base rates'!E$109)
+($G129*'fnd base rates'!E$110)
+($H129*'fnd base rates'!E$111)
+($I129*'fnd base rates'!E$112)
+($J129*'fnd base rates'!E$113)
+($K129*'fnd base rates'!E$114)
+($M129*'fnd base rates'!E$116)
+($N129*'fnd base rates'!E$117)
+($O129*'fnd base rates'!E$118)
+($P129*VLOOKUP($S129+12,rate_basefnd,5)))
*$R129</f>
        <v>4111.3063069720001</v>
      </c>
      <c r="X129" s="1">
        <f>(($D129*'fnd base rates'!F$107)
+($E129*'fnd base rates'!F$108)
+($F129*'fnd base rates'!F$109)
+($G129*'fnd base rates'!F$110)
+($H129*'fnd base rates'!F$111)
+($I129*'fnd base rates'!F$112)
+($J129*'fnd base rates'!F$113)
+($K129*'fnd base rates'!F$114)
+($M129*'fnd base rates'!F$116)
+($N129*'fnd base rates'!F$117)
+($O129*'fnd base rates'!F$118)
+($P129*VLOOKUP($S129+12,rate_basefnd,6)))
*$R129</f>
        <v>1319.7813272560002</v>
      </c>
      <c r="Y129" s="1">
        <f>(($D129*'fnd base rates'!G$107)
+($E129*'fnd base rates'!G$108)
+($F129*'fnd base rates'!G$109)
+($G129*'fnd base rates'!G$110)
+($H129*'fnd base rates'!G$111)
+($I129*'fnd base rates'!G$112)
+($J129*'fnd base rates'!G$113)
+($K129*'fnd base rates'!G$114)
+($M129*'fnd base rates'!G$116)
+($N129*'fnd base rates'!G$117)
+($O129*'fnd base rates'!G$118)
+($P129*VLOOKUP($S129+12,rate_basefnd,7)))
*$R129</f>
        <v>166.09600201200001</v>
      </c>
      <c r="Z129" s="1">
        <f>(($D129*'fnd base rates'!H$107)
+($E129*'fnd base rates'!H$108)
+($F129*'fnd base rates'!H$109)
+($G129*'fnd base rates'!H$110)
+($H129*'fnd base rates'!H$111)
+($I129*'fnd base rates'!H$112)
+($J129*'fnd base rates'!H$113)
+($K129*'fnd base rates'!H$114)
+($M129*'fnd base rates'!H$116)
+($N129*'fnd base rates'!H$117)
+($O129*'fnd base rates'!H$118)
+($P129*VLOOKUP($S129+12,rate_basefnd,8)))</f>
        <v>500.77720999999997</v>
      </c>
      <c r="AA129" s="1">
        <f>(($D129*'fnd base rates'!I$107)
+($E129*'fnd base rates'!I$108)
+($F129*'fnd base rates'!I$109)
+($G129*'fnd base rates'!I$110)
+($H129*'fnd base rates'!I$111)
+($I129*'fnd base rates'!I$112)
+($J129*'fnd base rates'!I$113)
+($K129*'fnd base rates'!I$114)
+($M129*'fnd base rates'!I$116)
+($N129*'fnd base rates'!I$117)
+($O129*'fnd base rates'!I$118)
+($P129*VLOOKUP($S129+12,rate_basefnd,9)))
*$R129</f>
        <v>297.74176000000006</v>
      </c>
      <c r="AB129" s="1">
        <f>(($D129*'fnd base rates'!J$107)
+($E129*'fnd base rates'!J$108)
+($F129*'fnd base rates'!J$109)
+($G129*'fnd base rates'!J$110)
+($H129*'fnd base rates'!J$111)
+($I129*'fnd base rates'!J$112)
+($J129*'fnd base rates'!J$113)
+($K129*'fnd base rates'!J$114)
+($M129*'fnd base rates'!J$116)
+($N129*'fnd base rates'!J$117)
+($O129*'fnd base rates'!J$118)
+($P129*VLOOKUP($S129+12,rate_basefnd,10)))
*$R129</f>
        <v>161.50208000000001</v>
      </c>
      <c r="AC129" s="1">
        <f>(($D129*'fnd base rates'!K$107)
+($E129*'fnd base rates'!K$108)
+($F129*'fnd base rates'!K$109)
+($G129*'fnd base rates'!K$110)
+($H129*'fnd base rates'!K$111)
+($I129*'fnd base rates'!K$112)
+($J129*'fnd base rates'!K$113)
+($K129*'fnd base rates'!K$114)
+($M129*'fnd base rates'!K$116)
+($N129*'fnd base rates'!K$117)
+($O129*'fnd base rates'!K$118)
+($P129*VLOOKUP($S129+12,rate_basefnd,11)))
*$R129</f>
        <v>1165.4985641880003</v>
      </c>
      <c r="AD129" s="1">
        <f>(($D129*'fnd base rates'!L$107)
+($E129*'fnd base rates'!L$108)
+($F129*'fnd base rates'!L$109)
+($G129*'fnd base rates'!L$110)
+($H129*'fnd base rates'!L$111)
+($I129*'fnd base rates'!L$112)
+($J129*'fnd base rates'!L$113)
+($K129*'fnd base rates'!L$114)
+($M129*'fnd base rates'!L$116)
+($N129*'fnd base rates'!L$117)
+($O129*'fnd base rates'!L$118)
+($P129*VLOOKUP($S129+12,rate_basefnd,12)))</f>
        <v>1303.543406</v>
      </c>
      <c r="AE129" s="1">
        <f>(($D129*'fnd base rates'!M$107)
+($E129*'fnd base rates'!M$108)
+($F129*'fnd base rates'!M$109)
+($G129*'fnd base rates'!M$110)
+($H129*'fnd base rates'!M$111)
+($I129*'fnd base rates'!M$112)
+($J129*'fnd base rates'!M$113)
+($K129*'fnd base rates'!M$114)
+($M129*'fnd base rates'!M$116)
+($N129*'fnd base rates'!M$117)
+($O129*'fnd base rates'!M$118)
+($P129*VLOOKUP($S129+12,rate_basefnd,13)))</f>
        <v>0</v>
      </c>
      <c r="AF129" s="4">
        <f t="shared" si="83"/>
        <v>10405.321397072001</v>
      </c>
      <c r="AH129" s="4">
        <f t="shared" si="84"/>
        <v>420049616</v>
      </c>
      <c r="AI129" s="4" t="str">
        <f t="shared" si="85"/>
        <v>420</v>
      </c>
      <c r="AJ129" s="2" t="str">
        <f t="shared" si="86"/>
        <v>049</v>
      </c>
      <c r="AK129" s="2" t="str">
        <f t="shared" si="87"/>
        <v>616</v>
      </c>
      <c r="AL129" s="4">
        <f t="shared" si="88"/>
        <v>1</v>
      </c>
      <c r="AM129" s="4">
        <f t="shared" si="80"/>
        <v>1</v>
      </c>
      <c r="AN129" s="4">
        <f t="shared" si="89"/>
        <v>10405.321397072001</v>
      </c>
      <c r="AO129" s="4">
        <f t="shared" si="90"/>
        <v>10405</v>
      </c>
      <c r="AP129" s="4">
        <f t="shared" si="91"/>
        <v>0</v>
      </c>
      <c r="AQ129" s="4">
        <v>10405</v>
      </c>
      <c r="AW129" s="4">
        <v>10387</v>
      </c>
      <c r="AX129" s="5">
        <f t="shared" si="92"/>
        <v>18</v>
      </c>
      <c r="AY129" s="4">
        <v>10405</v>
      </c>
      <c r="AZ129" s="5"/>
      <c r="BB129" s="5">
        <f t="shared" ref="BB129" si="147">BC129-BA129</f>
        <v>0</v>
      </c>
    </row>
    <row r="130" spans="1:54" s="4" customFormat="1">
      <c r="A130" s="278">
        <v>426</v>
      </c>
      <c r="B130" s="2">
        <v>426149128</v>
      </c>
      <c r="C130" s="10" t="s">
        <v>1082</v>
      </c>
      <c r="D130" s="15">
        <f>'fnd enro'!D130</f>
        <v>1</v>
      </c>
      <c r="E130" s="15">
        <f>'fnd enro'!E130</f>
        <v>0</v>
      </c>
      <c r="F130" s="15">
        <f>'fnd enro'!F130</f>
        <v>2</v>
      </c>
      <c r="G130" s="15">
        <f>'fnd enro'!G130</f>
        <v>6</v>
      </c>
      <c r="H130" s="15">
        <f>'fnd enro'!H130</f>
        <v>4</v>
      </c>
      <c r="I130" s="15">
        <f>'fnd enro'!I130</f>
        <v>0</v>
      </c>
      <c r="J130" s="15">
        <f>'fnd enro'!J130</f>
        <v>0</v>
      </c>
      <c r="K130" s="16">
        <f>'fnd enro'!K130</f>
        <v>0.45960000000000001</v>
      </c>
      <c r="L130" s="15">
        <f>'fnd enro'!L130</f>
        <v>0</v>
      </c>
      <c r="M130" s="15">
        <f>'fnd enro'!M130</f>
        <v>0</v>
      </c>
      <c r="N130" s="15">
        <f>'fnd enro'!N130</f>
        <v>0</v>
      </c>
      <c r="O130" s="15">
        <f>'fnd enro'!O130</f>
        <v>0</v>
      </c>
      <c r="P130" s="15">
        <f>'fnd enro'!P130</f>
        <v>13</v>
      </c>
      <c r="Q130" s="15">
        <f>'fnd enro'!R130</f>
        <v>13</v>
      </c>
      <c r="R130" s="16">
        <f t="shared" si="82"/>
        <v>1</v>
      </c>
      <c r="S130" s="15">
        <f>VALUE('fnd enro'!Q130)</f>
        <v>10</v>
      </c>
      <c r="T130" s="2"/>
      <c r="U130" s="1">
        <f>(($D130*'fnd base rates'!C$107)
+($E130*'fnd base rates'!C$108)
+($F130*'fnd base rates'!C$109)
+($G130*'fnd base rates'!C$110)
+($H130*'fnd base rates'!C$111)
+($I130*'fnd base rates'!C$112)
+($J130*'fnd base rates'!C$113)
+($K130*'fnd base rates'!C$114)
+($M130*'fnd base rates'!C$116)
+($N130*'fnd base rates'!C$117)
+($O130*'fnd base rates'!C$118)
+($P130*VLOOKUP($S130+12,rate_basefnd,3)))
*$R130</f>
        <v>7265.1675160000013</v>
      </c>
      <c r="V130" s="1">
        <f>(($D130*'fnd base rates'!D$107)
+($E130*'fnd base rates'!D$108)
+($F130*'fnd base rates'!D$109)
+($G130*'fnd base rates'!D$110)
+($H130*'fnd base rates'!D$111)
+($I130*'fnd base rates'!D$112)
+($J130*'fnd base rates'!D$113)
+($K130*'fnd base rates'!D$114)
+($M130*'fnd base rates'!D$116)
+($N130*'fnd base rates'!D$117)
+($O130*'fnd base rates'!D$118)
+($P130*VLOOKUP($S130+12,rate_basefnd,4)))
*$R130</f>
        <v>13473.599999999999</v>
      </c>
      <c r="W130" s="1">
        <f>(($D130*'fnd base rates'!E$107)
+($E130*'fnd base rates'!E$108)
+($F130*'fnd base rates'!E$109)
+($G130*'fnd base rates'!E$110)
+($H130*'fnd base rates'!E$111)
+($I130*'fnd base rates'!E$112)
+($J130*'fnd base rates'!E$113)
+($K130*'fnd base rates'!E$114)
+($M130*'fnd base rates'!E$116)
+($N130*'fnd base rates'!E$117)
+($O130*'fnd base rates'!E$118)
+($P130*VLOOKUP($S130+12,rate_basefnd,5)))
*$R130</f>
        <v>86784.783108000003</v>
      </c>
      <c r="X130" s="1">
        <f>(($D130*'fnd base rates'!F$107)
+($E130*'fnd base rates'!F$108)
+($F130*'fnd base rates'!F$109)
+($G130*'fnd base rates'!F$110)
+($H130*'fnd base rates'!F$111)
+($I130*'fnd base rates'!F$112)
+($J130*'fnd base rates'!F$113)
+($K130*'fnd base rates'!F$114)
+($M130*'fnd base rates'!F$116)
+($N130*'fnd base rates'!F$117)
+($O130*'fnd base rates'!F$118)
+($P130*VLOOKUP($S130+12,rate_basefnd,6)))
*$R130</f>
        <v>13759.310584000001</v>
      </c>
      <c r="Y130" s="1">
        <f>(($D130*'fnd base rates'!G$107)
+($E130*'fnd base rates'!G$108)
+($F130*'fnd base rates'!G$109)
+($G130*'fnd base rates'!G$110)
+($H130*'fnd base rates'!G$111)
+($I130*'fnd base rates'!G$112)
+($J130*'fnd base rates'!G$113)
+($K130*'fnd base rates'!G$114)
+($M130*'fnd base rates'!G$116)
+($N130*'fnd base rates'!G$117)
+($O130*'fnd base rates'!G$118)
+($P130*VLOOKUP($S130+12,rate_basefnd,7)))
*$R130</f>
        <v>3956.7036679999997</v>
      </c>
      <c r="Z130" s="1">
        <f>(($D130*'fnd base rates'!H$107)
+($E130*'fnd base rates'!H$108)
+($F130*'fnd base rates'!H$109)
+($G130*'fnd base rates'!H$110)
+($H130*'fnd base rates'!H$111)
+($I130*'fnd base rates'!H$112)
+($J130*'fnd base rates'!H$113)
+($K130*'fnd base rates'!H$114)
+($M130*'fnd base rates'!H$116)
+($N130*'fnd base rates'!H$117)
+($O130*'fnd base rates'!H$118)
+($P130*VLOOKUP($S130+12,rate_basefnd,8)))</f>
        <v>6566.0865200000007</v>
      </c>
      <c r="AA130" s="1">
        <f>(($D130*'fnd base rates'!I$107)
+($E130*'fnd base rates'!I$108)
+($F130*'fnd base rates'!I$109)
+($G130*'fnd base rates'!I$110)
+($H130*'fnd base rates'!I$111)
+($I130*'fnd base rates'!I$112)
+($J130*'fnd base rates'!I$113)
+($K130*'fnd base rates'!I$114)
+($M130*'fnd base rates'!I$116)
+($N130*'fnd base rates'!I$117)
+($O130*'fnd base rates'!I$118)
+($P130*VLOOKUP($S130+12,rate_basefnd,9)))
*$R130</f>
        <v>5337.05</v>
      </c>
      <c r="AB130" s="1">
        <f>(($D130*'fnd base rates'!J$107)
+($E130*'fnd base rates'!J$108)
+($F130*'fnd base rates'!J$109)
+($G130*'fnd base rates'!J$110)
+($H130*'fnd base rates'!J$111)
+($I130*'fnd base rates'!J$112)
+($J130*'fnd base rates'!J$113)
+($K130*'fnd base rates'!J$114)
+($M130*'fnd base rates'!J$116)
+($N130*'fnd base rates'!J$117)
+($O130*'fnd base rates'!J$118)
+($P130*VLOOKUP($S130+12,rate_basefnd,10)))
*$R130</f>
        <v>10947.35</v>
      </c>
      <c r="AC130" s="1">
        <f>(($D130*'fnd base rates'!K$107)
+($E130*'fnd base rates'!K$108)
+($F130*'fnd base rates'!K$109)
+($G130*'fnd base rates'!K$110)
+($H130*'fnd base rates'!K$111)
+($I130*'fnd base rates'!K$112)
+($J130*'fnd base rates'!K$113)
+($K130*'fnd base rates'!K$114)
+($M130*'fnd base rates'!K$116)
+($N130*'fnd base rates'!K$117)
+($O130*'fnd base rates'!K$118)
+($P130*VLOOKUP($S130+12,rate_basefnd,11)))
*$R130</f>
        <v>13402.518132000001</v>
      </c>
      <c r="AD130" s="1">
        <f>(($D130*'fnd base rates'!L$107)
+($E130*'fnd base rates'!L$108)
+($F130*'fnd base rates'!L$109)
+($G130*'fnd base rates'!L$110)
+($H130*'fnd base rates'!L$111)
+($I130*'fnd base rates'!L$112)
+($J130*'fnd base rates'!L$113)
+($K130*'fnd base rates'!L$114)
+($M130*'fnd base rates'!L$116)
+($N130*'fnd base rates'!L$117)
+($O130*'fnd base rates'!L$118)
+($P130*VLOOKUP($S130+12,rate_basefnd,12)))</f>
        <v>23243.080871999999</v>
      </c>
      <c r="AE130" s="1">
        <f>(($D130*'fnd base rates'!M$107)
+($E130*'fnd base rates'!M$108)
+($F130*'fnd base rates'!M$109)
+($G130*'fnd base rates'!M$110)
+($H130*'fnd base rates'!M$111)
+($I130*'fnd base rates'!M$112)
+($J130*'fnd base rates'!M$113)
+($K130*'fnd base rates'!M$114)
+($M130*'fnd base rates'!M$116)
+($N130*'fnd base rates'!M$117)
+($O130*'fnd base rates'!M$118)
+($P130*VLOOKUP($S130+12,rate_basefnd,13)))</f>
        <v>0</v>
      </c>
      <c r="AF130" s="4">
        <f t="shared" si="83"/>
        <v>184735.65039999998</v>
      </c>
      <c r="AH130" s="4">
        <f t="shared" si="84"/>
        <v>426149128</v>
      </c>
      <c r="AI130" s="4" t="str">
        <f t="shared" si="85"/>
        <v>426</v>
      </c>
      <c r="AJ130" s="2" t="str">
        <f t="shared" si="86"/>
        <v>149</v>
      </c>
      <c r="AK130" s="2" t="str">
        <f t="shared" si="87"/>
        <v>128</v>
      </c>
      <c r="AL130" s="4">
        <f t="shared" si="88"/>
        <v>1</v>
      </c>
      <c r="AM130" s="4">
        <f t="shared" si="80"/>
        <v>13</v>
      </c>
      <c r="AN130" s="4">
        <f t="shared" si="89"/>
        <v>184735.65039999998</v>
      </c>
      <c r="AO130" s="4">
        <f t="shared" si="90"/>
        <v>14210</v>
      </c>
      <c r="AP130" s="4">
        <f t="shared" si="91"/>
        <v>0</v>
      </c>
      <c r="AQ130" s="4">
        <v>14210</v>
      </c>
      <c r="AW130" s="4">
        <v>14175</v>
      </c>
      <c r="AX130" s="5">
        <f t="shared" si="92"/>
        <v>35</v>
      </c>
      <c r="AY130" s="4">
        <v>14210</v>
      </c>
      <c r="AZ130" s="5"/>
      <c r="BB130" s="5">
        <f t="shared" ref="BB130" si="148">BC130-BA130</f>
        <v>0</v>
      </c>
    </row>
    <row r="131" spans="1:54" s="4" customFormat="1">
      <c r="A131" s="278">
        <v>426</v>
      </c>
      <c r="B131" s="2">
        <v>426149149</v>
      </c>
      <c r="C131" s="10" t="s">
        <v>1082</v>
      </c>
      <c r="D131" s="15">
        <f>'fnd enro'!D131</f>
        <v>31</v>
      </c>
      <c r="E131" s="15">
        <f>'fnd enro'!E131</f>
        <v>0</v>
      </c>
      <c r="F131" s="15">
        <f>'fnd enro'!F131</f>
        <v>37</v>
      </c>
      <c r="G131" s="15">
        <f>'fnd enro'!G131</f>
        <v>193</v>
      </c>
      <c r="H131" s="15">
        <f>'fnd enro'!H131</f>
        <v>107</v>
      </c>
      <c r="I131" s="15">
        <f>'fnd enro'!I131</f>
        <v>0</v>
      </c>
      <c r="J131" s="15">
        <f>'fnd enro'!J131</f>
        <v>0</v>
      </c>
      <c r="K131" s="16">
        <f>'fnd enro'!K131</f>
        <v>12.9071</v>
      </c>
      <c r="L131" s="15">
        <f>'fnd enro'!L131</f>
        <v>0</v>
      </c>
      <c r="M131" s="15">
        <f>'fnd enro'!M131</f>
        <v>67</v>
      </c>
      <c r="N131" s="15">
        <f>'fnd enro'!N131</f>
        <v>9</v>
      </c>
      <c r="O131" s="15">
        <f>'fnd enro'!O131</f>
        <v>0</v>
      </c>
      <c r="P131" s="15">
        <f>'fnd enro'!P131</f>
        <v>298</v>
      </c>
      <c r="Q131" s="15">
        <f>'fnd enro'!R131</f>
        <v>353</v>
      </c>
      <c r="R131" s="16">
        <f t="shared" si="82"/>
        <v>1</v>
      </c>
      <c r="S131" s="15">
        <f>VALUE('fnd enro'!Q131)</f>
        <v>12</v>
      </c>
      <c r="T131" s="2"/>
      <c r="U131" s="1">
        <f>(($D131*'fnd base rates'!C$107)
+($E131*'fnd base rates'!C$108)
+($F131*'fnd base rates'!C$109)
+($G131*'fnd base rates'!C$110)
+($H131*'fnd base rates'!C$111)
+($I131*'fnd base rates'!C$112)
+($J131*'fnd base rates'!C$113)
+($K131*'fnd base rates'!C$114)
+($M131*'fnd base rates'!C$116)
+($N131*'fnd base rates'!C$117)
+($O131*'fnd base rates'!C$118)
+($P131*VLOOKUP($S131+12,rate_basefnd,3)))
*$R131</f>
        <v>208406.14274100002</v>
      </c>
      <c r="V131" s="1">
        <f>(($D131*'fnd base rates'!D$107)
+($E131*'fnd base rates'!D$108)
+($F131*'fnd base rates'!D$109)
+($G131*'fnd base rates'!D$110)
+($H131*'fnd base rates'!D$111)
+($I131*'fnd base rates'!D$112)
+($J131*'fnd base rates'!D$113)
+($K131*'fnd base rates'!D$114)
+($M131*'fnd base rates'!D$116)
+($N131*'fnd base rates'!D$117)
+($O131*'fnd base rates'!D$118)
+($P131*VLOOKUP($S131+12,rate_basefnd,4)))
*$R131</f>
        <v>375675.3</v>
      </c>
      <c r="W131" s="1">
        <f>(($D131*'fnd base rates'!E$107)
+($E131*'fnd base rates'!E$108)
+($F131*'fnd base rates'!E$109)
+($G131*'fnd base rates'!E$110)
+($H131*'fnd base rates'!E$111)
+($I131*'fnd base rates'!E$112)
+($J131*'fnd base rates'!E$113)
+($K131*'fnd base rates'!E$114)
+($M131*'fnd base rates'!E$116)
+($N131*'fnd base rates'!E$117)
+($O131*'fnd base rates'!E$118)
+($P131*VLOOKUP($S131+12,rate_basefnd,5)))
*$R131</f>
        <v>2372273.3622829998</v>
      </c>
      <c r="X131" s="1">
        <f>(($D131*'fnd base rates'!F$107)
+($E131*'fnd base rates'!F$108)
+($F131*'fnd base rates'!F$109)
+($G131*'fnd base rates'!F$110)
+($H131*'fnd base rates'!F$111)
+($I131*'fnd base rates'!F$112)
+($J131*'fnd base rates'!F$113)
+($K131*'fnd base rates'!F$114)
+($M131*'fnd base rates'!F$116)
+($N131*'fnd base rates'!F$117)
+($O131*'fnd base rates'!F$118)
+($P131*VLOOKUP($S131+12,rate_basefnd,6)))
*$R131</f>
        <v>401661.924734</v>
      </c>
      <c r="Y131" s="1">
        <f>(($D131*'fnd base rates'!G$107)
+($E131*'fnd base rates'!G$108)
+($F131*'fnd base rates'!G$109)
+($G131*'fnd base rates'!G$110)
+($H131*'fnd base rates'!G$111)
+($I131*'fnd base rates'!G$112)
+($J131*'fnd base rates'!G$113)
+($K131*'fnd base rates'!G$114)
+($M131*'fnd base rates'!G$116)
+($N131*'fnd base rates'!G$117)
+($O131*'fnd base rates'!G$118)
+($P131*VLOOKUP($S131+12,rate_basefnd,7)))
*$R131</f>
        <v>107074.928843</v>
      </c>
      <c r="Z131" s="1">
        <f>(($D131*'fnd base rates'!H$107)
+($E131*'fnd base rates'!H$108)
+($F131*'fnd base rates'!H$109)
+($G131*'fnd base rates'!H$110)
+($H131*'fnd base rates'!H$111)
+($I131*'fnd base rates'!H$112)
+($J131*'fnd base rates'!H$113)
+($K131*'fnd base rates'!H$114)
+($M131*'fnd base rates'!H$116)
+($N131*'fnd base rates'!H$117)
+($O131*'fnd base rates'!H$118)
+($P131*VLOOKUP($S131+12,rate_basefnd,8)))</f>
        <v>192986.31976999997</v>
      </c>
      <c r="AA131" s="1">
        <f>(($D131*'fnd base rates'!I$107)
+($E131*'fnd base rates'!I$108)
+($F131*'fnd base rates'!I$109)
+($G131*'fnd base rates'!I$110)
+($H131*'fnd base rates'!I$111)
+($I131*'fnd base rates'!I$112)
+($J131*'fnd base rates'!I$113)
+($K131*'fnd base rates'!I$114)
+($M131*'fnd base rates'!I$116)
+($N131*'fnd base rates'!I$117)
+($O131*'fnd base rates'!I$118)
+($P131*VLOOKUP($S131+12,rate_basefnd,9)))
*$R131</f>
        <v>148844.37</v>
      </c>
      <c r="AB131" s="1">
        <f>(($D131*'fnd base rates'!J$107)
+($E131*'fnd base rates'!J$108)
+($F131*'fnd base rates'!J$109)
+($G131*'fnd base rates'!J$110)
+($H131*'fnd base rates'!J$111)
+($I131*'fnd base rates'!J$112)
+($J131*'fnd base rates'!J$113)
+($K131*'fnd base rates'!J$114)
+($M131*'fnd base rates'!J$116)
+($N131*'fnd base rates'!J$117)
+($O131*'fnd base rates'!J$118)
+($P131*VLOOKUP($S131+12,rate_basefnd,10)))
*$R131</f>
        <v>275968.72000000003</v>
      </c>
      <c r="AC131" s="1">
        <f>(($D131*'fnd base rates'!K$107)
+($E131*'fnd base rates'!K$108)
+($F131*'fnd base rates'!K$109)
+($G131*'fnd base rates'!K$110)
+($H131*'fnd base rates'!K$111)
+($I131*'fnd base rates'!K$112)
+($J131*'fnd base rates'!K$113)
+($K131*'fnd base rates'!K$114)
+($M131*'fnd base rates'!K$116)
+($N131*'fnd base rates'!K$117)
+($O131*'fnd base rates'!K$118)
+($P131*VLOOKUP($S131+12,rate_basefnd,11)))
*$R131</f>
        <v>399120.56170700007</v>
      </c>
      <c r="AD131" s="1">
        <f>(($D131*'fnd base rates'!L$107)
+($E131*'fnd base rates'!L$108)
+($F131*'fnd base rates'!L$109)
+($G131*'fnd base rates'!L$110)
+($H131*'fnd base rates'!L$111)
+($I131*'fnd base rates'!L$112)
+($J131*'fnd base rates'!L$113)
+($K131*'fnd base rates'!L$114)
+($M131*'fnd base rates'!L$116)
+($N131*'fnd base rates'!L$117)
+($O131*'fnd base rates'!L$118)
+($P131*VLOOKUP($S131+12,rate_basefnd,12)))</f>
        <v>648128.11782200006</v>
      </c>
      <c r="AE131" s="1">
        <f>(($D131*'fnd base rates'!M$107)
+($E131*'fnd base rates'!M$108)
+($F131*'fnd base rates'!M$109)
+($G131*'fnd base rates'!M$110)
+($H131*'fnd base rates'!M$111)
+($I131*'fnd base rates'!M$112)
+($J131*'fnd base rates'!M$113)
+($K131*'fnd base rates'!M$114)
+($M131*'fnd base rates'!M$116)
+($N131*'fnd base rates'!M$117)
+($O131*'fnd base rates'!M$118)
+($P131*VLOOKUP($S131+12,rate_basefnd,13)))</f>
        <v>0</v>
      </c>
      <c r="AF131" s="4">
        <f t="shared" si="83"/>
        <v>5130139.7478999998</v>
      </c>
      <c r="AH131" s="4">
        <f t="shared" si="84"/>
        <v>426149149</v>
      </c>
      <c r="AI131" s="4" t="str">
        <f t="shared" si="85"/>
        <v>426</v>
      </c>
      <c r="AJ131" s="2" t="str">
        <f t="shared" si="86"/>
        <v>149</v>
      </c>
      <c r="AK131" s="2" t="str">
        <f t="shared" si="87"/>
        <v>149</v>
      </c>
      <c r="AL131" s="4">
        <f t="shared" si="88"/>
        <v>1</v>
      </c>
      <c r="AM131" s="4">
        <f t="shared" si="80"/>
        <v>353</v>
      </c>
      <c r="AN131" s="4">
        <f t="shared" si="89"/>
        <v>5130139.7478999998</v>
      </c>
      <c r="AO131" s="4">
        <f t="shared" si="90"/>
        <v>14533</v>
      </c>
      <c r="AP131" s="4">
        <f t="shared" si="91"/>
        <v>0</v>
      </c>
      <c r="AQ131" s="4">
        <v>14533</v>
      </c>
      <c r="AW131" s="4">
        <v>14474</v>
      </c>
      <c r="AX131" s="5">
        <f t="shared" si="92"/>
        <v>59</v>
      </c>
      <c r="AY131" s="4">
        <v>14533</v>
      </c>
      <c r="AZ131" s="5"/>
      <c r="BB131" s="5">
        <f t="shared" ref="BB131" si="149">BC131-BA131</f>
        <v>0</v>
      </c>
    </row>
    <row r="132" spans="1:54" s="4" customFormat="1">
      <c r="A132" s="278">
        <v>426</v>
      </c>
      <c r="B132" s="2">
        <v>426149160</v>
      </c>
      <c r="C132" s="10" t="s">
        <v>1082</v>
      </c>
      <c r="D132" s="15">
        <f>'fnd enro'!D132</f>
        <v>0</v>
      </c>
      <c r="E132" s="15">
        <f>'fnd enro'!E132</f>
        <v>0</v>
      </c>
      <c r="F132" s="15">
        <f>'fnd enro'!F132</f>
        <v>0</v>
      </c>
      <c r="G132" s="15">
        <f>'fnd enro'!G132</f>
        <v>1</v>
      </c>
      <c r="H132" s="15">
        <f>'fnd enro'!H132</f>
        <v>0</v>
      </c>
      <c r="I132" s="15">
        <f>'fnd enro'!I132</f>
        <v>0</v>
      </c>
      <c r="J132" s="15">
        <f>'fnd enro'!J132</f>
        <v>0</v>
      </c>
      <c r="K132" s="16">
        <f>'fnd enro'!K132</f>
        <v>3.8300000000000001E-2</v>
      </c>
      <c r="L132" s="15">
        <f>'fnd enro'!L132</f>
        <v>0</v>
      </c>
      <c r="M132" s="15">
        <f>'fnd enro'!M132</f>
        <v>0</v>
      </c>
      <c r="N132" s="15">
        <f>'fnd enro'!N132</f>
        <v>0</v>
      </c>
      <c r="O132" s="15">
        <f>'fnd enro'!O132</f>
        <v>0</v>
      </c>
      <c r="P132" s="15">
        <f>'fnd enro'!P132</f>
        <v>1</v>
      </c>
      <c r="Q132" s="15">
        <f>'fnd enro'!R132</f>
        <v>1</v>
      </c>
      <c r="R132" s="16">
        <f t="shared" si="82"/>
        <v>1</v>
      </c>
      <c r="S132" s="15">
        <f>VALUE('fnd enro'!Q132)</f>
        <v>11</v>
      </c>
      <c r="T132" s="2"/>
      <c r="U132" s="1">
        <f>(($D132*'fnd base rates'!C$107)
+($E132*'fnd base rates'!C$108)
+($F132*'fnd base rates'!C$109)
+($G132*'fnd base rates'!C$110)
+($H132*'fnd base rates'!C$111)
+($I132*'fnd base rates'!C$112)
+($J132*'fnd base rates'!C$113)
+($K132*'fnd base rates'!C$114)
+($M132*'fnd base rates'!C$116)
+($N132*'fnd base rates'!C$117)
+($O132*'fnd base rates'!C$118)
+($P132*VLOOKUP($S132+12,rate_basefnd,3)))
*$R132</f>
        <v>584.75229300000001</v>
      </c>
      <c r="V132" s="1">
        <f>(($D132*'fnd base rates'!D$107)
+($E132*'fnd base rates'!D$108)
+($F132*'fnd base rates'!D$109)
+($G132*'fnd base rates'!D$110)
+($H132*'fnd base rates'!D$111)
+($I132*'fnd base rates'!D$112)
+($J132*'fnd base rates'!D$113)
+($K132*'fnd base rates'!D$114)
+($M132*'fnd base rates'!D$116)
+($N132*'fnd base rates'!D$117)
+($O132*'fnd base rates'!D$118)
+($P132*VLOOKUP($S132+12,rate_basefnd,4)))
*$R132</f>
        <v>1074.3399999999999</v>
      </c>
      <c r="W132" s="1">
        <f>(($D132*'fnd base rates'!E$107)
+($E132*'fnd base rates'!E$108)
+($F132*'fnd base rates'!E$109)
+($G132*'fnd base rates'!E$110)
+($H132*'fnd base rates'!E$111)
+($I132*'fnd base rates'!E$112)
+($J132*'fnd base rates'!E$113)
+($K132*'fnd base rates'!E$114)
+($M132*'fnd base rates'!E$116)
+($N132*'fnd base rates'!E$117)
+($O132*'fnd base rates'!E$118)
+($P132*VLOOKUP($S132+12,rate_basefnd,5)))
*$R132</f>
        <v>7051.235259</v>
      </c>
      <c r="X132" s="1">
        <f>(($D132*'fnd base rates'!F$107)
+($E132*'fnd base rates'!F$108)
+($F132*'fnd base rates'!F$109)
+($G132*'fnd base rates'!F$110)
+($H132*'fnd base rates'!F$111)
+($I132*'fnd base rates'!F$112)
+($J132*'fnd base rates'!F$113)
+($K132*'fnd base rates'!F$114)
+($M132*'fnd base rates'!F$116)
+($N132*'fnd base rates'!F$117)
+($O132*'fnd base rates'!F$118)
+($P132*VLOOKUP($S132+12,rate_basefnd,6)))
*$R132</f>
        <v>1191.1383820000001</v>
      </c>
      <c r="Y132" s="1">
        <f>(($D132*'fnd base rates'!G$107)
+($E132*'fnd base rates'!G$108)
+($F132*'fnd base rates'!G$109)
+($G132*'fnd base rates'!G$110)
+($H132*'fnd base rates'!G$111)
+($I132*'fnd base rates'!G$112)
+($J132*'fnd base rates'!G$113)
+($K132*'fnd base rates'!G$114)
+($M132*'fnd base rates'!G$116)
+($N132*'fnd base rates'!G$117)
+($O132*'fnd base rates'!G$118)
+($P132*VLOOKUP($S132+12,rate_basefnd,7)))
*$R132</f>
        <v>311.97613899999999</v>
      </c>
      <c r="Z132" s="1">
        <f>(($D132*'fnd base rates'!H$107)
+($E132*'fnd base rates'!H$108)
+($F132*'fnd base rates'!H$109)
+($G132*'fnd base rates'!H$110)
+($H132*'fnd base rates'!H$111)
+($I132*'fnd base rates'!H$112)
+($J132*'fnd base rates'!H$113)
+($K132*'fnd base rates'!H$114)
+($M132*'fnd base rates'!H$116)
+($N132*'fnd base rates'!H$117)
+($O132*'fnd base rates'!H$118)
+($P132*VLOOKUP($S132+12,rate_basefnd,8)))</f>
        <v>525.61721</v>
      </c>
      <c r="AA132" s="1">
        <f>(($D132*'fnd base rates'!I$107)
+($E132*'fnd base rates'!I$108)
+($F132*'fnd base rates'!I$109)
+($G132*'fnd base rates'!I$110)
+($H132*'fnd base rates'!I$111)
+($I132*'fnd base rates'!I$112)
+($J132*'fnd base rates'!I$113)
+($K132*'fnd base rates'!I$114)
+($M132*'fnd base rates'!I$116)
+($N132*'fnd base rates'!I$117)
+($O132*'fnd base rates'!I$118)
+($P132*VLOOKUP($S132+12,rate_basefnd,9)))
*$R132</f>
        <v>403.99</v>
      </c>
      <c r="AB132" s="1">
        <f>(($D132*'fnd base rates'!J$107)
+($E132*'fnd base rates'!J$108)
+($F132*'fnd base rates'!J$109)
+($G132*'fnd base rates'!J$110)
+($H132*'fnd base rates'!J$111)
+($I132*'fnd base rates'!J$112)
+($J132*'fnd base rates'!J$113)
+($K132*'fnd base rates'!J$114)
+($M132*'fnd base rates'!J$116)
+($N132*'fnd base rates'!J$117)
+($O132*'fnd base rates'!J$118)
+($P132*VLOOKUP($S132+12,rate_basefnd,10)))
*$R132</f>
        <v>848.68</v>
      </c>
      <c r="AC132" s="1">
        <f>(($D132*'fnd base rates'!K$107)
+($E132*'fnd base rates'!K$108)
+($F132*'fnd base rates'!K$109)
+($G132*'fnd base rates'!K$110)
+($H132*'fnd base rates'!K$111)
+($I132*'fnd base rates'!K$112)
+($J132*'fnd base rates'!K$113)
+($K132*'fnd base rates'!K$114)
+($M132*'fnd base rates'!K$116)
+($N132*'fnd base rates'!K$117)
+($O132*'fnd base rates'!K$118)
+($P132*VLOOKUP($S132+12,rate_basefnd,11)))
*$R132</f>
        <v>1051.8940110000001</v>
      </c>
      <c r="AD132" s="1">
        <f>(($D132*'fnd base rates'!L$107)
+($E132*'fnd base rates'!L$108)
+($F132*'fnd base rates'!L$109)
+($G132*'fnd base rates'!L$110)
+($H132*'fnd base rates'!L$111)
+($I132*'fnd base rates'!L$112)
+($J132*'fnd base rates'!L$113)
+($K132*'fnd base rates'!L$114)
+($M132*'fnd base rates'!L$116)
+($N132*'fnd base rates'!L$117)
+($O132*'fnd base rates'!L$118)
+($P132*VLOOKUP($S132+12,rate_basefnd,12)))</f>
        <v>1843.9234059999999</v>
      </c>
      <c r="AE132" s="1">
        <f>(($D132*'fnd base rates'!M$107)
+($E132*'fnd base rates'!M$108)
+($F132*'fnd base rates'!M$109)
+($G132*'fnd base rates'!M$110)
+($H132*'fnd base rates'!M$111)
+($I132*'fnd base rates'!M$112)
+($J132*'fnd base rates'!M$113)
+($K132*'fnd base rates'!M$114)
+($M132*'fnd base rates'!M$116)
+($N132*'fnd base rates'!M$117)
+($O132*'fnd base rates'!M$118)
+($P132*VLOOKUP($S132+12,rate_basefnd,13)))</f>
        <v>0</v>
      </c>
      <c r="AF132" s="4">
        <f t="shared" si="83"/>
        <v>14887.546700000001</v>
      </c>
      <c r="AH132" s="4">
        <f t="shared" si="84"/>
        <v>426149160</v>
      </c>
      <c r="AI132" s="4" t="str">
        <f t="shared" si="85"/>
        <v>426</v>
      </c>
      <c r="AJ132" s="2" t="str">
        <f t="shared" si="86"/>
        <v>149</v>
      </c>
      <c r="AK132" s="2" t="str">
        <f t="shared" si="87"/>
        <v>160</v>
      </c>
      <c r="AL132" s="4">
        <f t="shared" si="88"/>
        <v>1</v>
      </c>
      <c r="AM132" s="4">
        <f t="shared" si="80"/>
        <v>1</v>
      </c>
      <c r="AN132" s="4">
        <f t="shared" si="89"/>
        <v>14887.546700000001</v>
      </c>
      <c r="AO132" s="4">
        <f t="shared" si="90"/>
        <v>14888</v>
      </c>
      <c r="AP132" s="4">
        <f t="shared" si="91"/>
        <v>0</v>
      </c>
      <c r="AQ132" s="4">
        <v>14888</v>
      </c>
      <c r="AW132" s="4">
        <v>14788</v>
      </c>
      <c r="AX132" s="5">
        <f t="shared" si="92"/>
        <v>100</v>
      </c>
      <c r="AY132" s="4">
        <v>14888</v>
      </c>
      <c r="AZ132" s="5"/>
      <c r="BB132" s="5">
        <f t="shared" ref="BB132" si="150">BC132-BA132</f>
        <v>0</v>
      </c>
    </row>
    <row r="133" spans="1:54" s="4" customFormat="1">
      <c r="A133" s="278">
        <v>426</v>
      </c>
      <c r="B133" s="2">
        <v>426149181</v>
      </c>
      <c r="C133" s="10" t="s">
        <v>1082</v>
      </c>
      <c r="D133" s="15">
        <f>'fnd enro'!D133</f>
        <v>2</v>
      </c>
      <c r="E133" s="15">
        <f>'fnd enro'!E133</f>
        <v>0</v>
      </c>
      <c r="F133" s="15">
        <f>'fnd enro'!F133</f>
        <v>1</v>
      </c>
      <c r="G133" s="15">
        <f>'fnd enro'!G133</f>
        <v>9</v>
      </c>
      <c r="H133" s="15">
        <f>'fnd enro'!H133</f>
        <v>5</v>
      </c>
      <c r="I133" s="15">
        <f>'fnd enro'!I133</f>
        <v>0</v>
      </c>
      <c r="J133" s="15">
        <f>'fnd enro'!J133</f>
        <v>0</v>
      </c>
      <c r="K133" s="16">
        <f>'fnd enro'!K133</f>
        <v>0.57450000000000001</v>
      </c>
      <c r="L133" s="15">
        <f>'fnd enro'!L133</f>
        <v>0</v>
      </c>
      <c r="M133" s="15">
        <f>'fnd enro'!M133</f>
        <v>2</v>
      </c>
      <c r="N133" s="15">
        <f>'fnd enro'!N133</f>
        <v>0</v>
      </c>
      <c r="O133" s="15">
        <f>'fnd enro'!O133</f>
        <v>0</v>
      </c>
      <c r="P133" s="15">
        <f>'fnd enro'!P133</f>
        <v>16</v>
      </c>
      <c r="Q133" s="15">
        <f>'fnd enro'!R133</f>
        <v>16</v>
      </c>
      <c r="R133" s="16">
        <f t="shared" si="82"/>
        <v>1</v>
      </c>
      <c r="S133" s="15">
        <f>VALUE('fnd enro'!Q133)</f>
        <v>9</v>
      </c>
      <c r="T133" s="2"/>
      <c r="U133" s="1">
        <f>(($D133*'fnd base rates'!C$107)
+($E133*'fnd base rates'!C$108)
+($F133*'fnd base rates'!C$109)
+($G133*'fnd base rates'!C$110)
+($H133*'fnd base rates'!C$111)
+($I133*'fnd base rates'!C$112)
+($J133*'fnd base rates'!C$113)
+($K133*'fnd base rates'!C$114)
+($M133*'fnd base rates'!C$116)
+($N133*'fnd base rates'!C$117)
+($O133*'fnd base rates'!C$118)
+($P133*VLOOKUP($S133+12,rate_basefnd,3)))
*$R133</f>
        <v>9367.554395000001</v>
      </c>
      <c r="V133" s="1">
        <f>(($D133*'fnd base rates'!D$107)
+($E133*'fnd base rates'!D$108)
+($F133*'fnd base rates'!D$109)
+($G133*'fnd base rates'!D$110)
+($H133*'fnd base rates'!D$111)
+($I133*'fnd base rates'!D$112)
+($J133*'fnd base rates'!D$113)
+($K133*'fnd base rates'!D$114)
+($M133*'fnd base rates'!D$116)
+($N133*'fnd base rates'!D$117)
+($O133*'fnd base rates'!D$118)
+($P133*VLOOKUP($S133+12,rate_basefnd,4)))
*$R133</f>
        <v>17183.89</v>
      </c>
      <c r="W133" s="1">
        <f>(($D133*'fnd base rates'!E$107)
+($E133*'fnd base rates'!E$108)
+($F133*'fnd base rates'!E$109)
+($G133*'fnd base rates'!E$110)
+($H133*'fnd base rates'!E$111)
+($I133*'fnd base rates'!E$112)
+($J133*'fnd base rates'!E$113)
+($K133*'fnd base rates'!E$114)
+($M133*'fnd base rates'!E$116)
+($N133*'fnd base rates'!E$117)
+($O133*'fnd base rates'!E$118)
+($P133*VLOOKUP($S133+12,rate_basefnd,5)))
*$R133</f>
        <v>109478.38888499999</v>
      </c>
      <c r="X133" s="1">
        <f>(($D133*'fnd base rates'!F$107)
+($E133*'fnd base rates'!F$108)
+($F133*'fnd base rates'!F$109)
+($G133*'fnd base rates'!F$110)
+($H133*'fnd base rates'!F$111)
+($I133*'fnd base rates'!F$112)
+($J133*'fnd base rates'!F$113)
+($K133*'fnd base rates'!F$114)
+($M133*'fnd base rates'!F$116)
+($N133*'fnd base rates'!F$117)
+($O133*'fnd base rates'!F$118)
+($P133*VLOOKUP($S133+12,rate_basefnd,6)))
*$R133</f>
        <v>17854.545730000002</v>
      </c>
      <c r="Y133" s="1">
        <f>(($D133*'fnd base rates'!G$107)
+($E133*'fnd base rates'!G$108)
+($F133*'fnd base rates'!G$109)
+($G133*'fnd base rates'!G$110)
+($H133*'fnd base rates'!G$111)
+($I133*'fnd base rates'!G$112)
+($J133*'fnd base rates'!G$113)
+($K133*'fnd base rates'!G$114)
+($M133*'fnd base rates'!G$116)
+($N133*'fnd base rates'!G$117)
+($O133*'fnd base rates'!G$118)
+($P133*VLOOKUP($S133+12,rate_basefnd,7)))
*$R133</f>
        <v>4965.0920850000002</v>
      </c>
      <c r="Z133" s="1">
        <f>(($D133*'fnd base rates'!H$107)
+($E133*'fnd base rates'!H$108)
+($F133*'fnd base rates'!H$109)
+($G133*'fnd base rates'!H$110)
+($H133*'fnd base rates'!H$111)
+($I133*'fnd base rates'!H$112)
+($J133*'fnd base rates'!H$113)
+($K133*'fnd base rates'!H$114)
+($M133*'fnd base rates'!H$116)
+($N133*'fnd base rates'!H$117)
+($O133*'fnd base rates'!H$118)
+($P133*VLOOKUP($S133+12,rate_basefnd,8)))</f>
        <v>8607.9981499999994</v>
      </c>
      <c r="AA133" s="1">
        <f>(($D133*'fnd base rates'!I$107)
+($E133*'fnd base rates'!I$108)
+($F133*'fnd base rates'!I$109)
+($G133*'fnd base rates'!I$110)
+($H133*'fnd base rates'!I$111)
+($I133*'fnd base rates'!I$112)
+($J133*'fnd base rates'!I$113)
+($K133*'fnd base rates'!I$114)
+($M133*'fnd base rates'!I$116)
+($N133*'fnd base rates'!I$117)
+($O133*'fnd base rates'!I$118)
+($P133*VLOOKUP($S133+12,rate_basefnd,9)))
*$R133</f>
        <v>6809.7400000000007</v>
      </c>
      <c r="AB133" s="1">
        <f>(($D133*'fnd base rates'!J$107)
+($E133*'fnd base rates'!J$108)
+($F133*'fnd base rates'!J$109)
+($G133*'fnd base rates'!J$110)
+($H133*'fnd base rates'!J$111)
+($I133*'fnd base rates'!J$112)
+($J133*'fnd base rates'!J$113)
+($K133*'fnd base rates'!J$114)
+($M133*'fnd base rates'!J$116)
+($N133*'fnd base rates'!J$117)
+($O133*'fnd base rates'!J$118)
+($P133*VLOOKUP($S133+12,rate_basefnd,10)))
*$R133</f>
        <v>13296.19</v>
      </c>
      <c r="AC133" s="1">
        <f>(($D133*'fnd base rates'!K$107)
+($E133*'fnd base rates'!K$108)
+($F133*'fnd base rates'!K$109)
+($G133*'fnd base rates'!K$110)
+($H133*'fnd base rates'!K$111)
+($I133*'fnd base rates'!K$112)
+($J133*'fnd base rates'!K$113)
+($K133*'fnd base rates'!K$114)
+($M133*'fnd base rates'!K$116)
+($N133*'fnd base rates'!K$117)
+($O133*'fnd base rates'!K$118)
+($P133*VLOOKUP($S133+12,rate_basefnd,11)))
*$R133</f>
        <v>17672.770165000002</v>
      </c>
      <c r="AD133" s="1">
        <f>(($D133*'fnd base rates'!L$107)
+($E133*'fnd base rates'!L$108)
+($F133*'fnd base rates'!L$109)
+($G133*'fnd base rates'!L$110)
+($H133*'fnd base rates'!L$111)
+($I133*'fnd base rates'!L$112)
+($J133*'fnd base rates'!L$113)
+($K133*'fnd base rates'!L$114)
+($M133*'fnd base rates'!L$116)
+($N133*'fnd base rates'!L$117)
+($O133*'fnd base rates'!L$118)
+($P133*VLOOKUP($S133+12,rate_basefnd,12)))</f>
        <v>29595.481090000001</v>
      </c>
      <c r="AE133" s="1">
        <f>(($D133*'fnd base rates'!M$107)
+($E133*'fnd base rates'!M$108)
+($F133*'fnd base rates'!M$109)
+($G133*'fnd base rates'!M$110)
+($H133*'fnd base rates'!M$111)
+($I133*'fnd base rates'!M$112)
+($J133*'fnd base rates'!M$113)
+($K133*'fnd base rates'!M$114)
+($M133*'fnd base rates'!M$116)
+($N133*'fnd base rates'!M$117)
+($O133*'fnd base rates'!M$118)
+($P133*VLOOKUP($S133+12,rate_basefnd,13)))</f>
        <v>0</v>
      </c>
      <c r="AF133" s="4">
        <f t="shared" si="83"/>
        <v>234831.65049999999</v>
      </c>
      <c r="AH133" s="4">
        <f t="shared" si="84"/>
        <v>426149181</v>
      </c>
      <c r="AI133" s="4" t="str">
        <f t="shared" si="85"/>
        <v>426</v>
      </c>
      <c r="AJ133" s="2" t="str">
        <f t="shared" si="86"/>
        <v>149</v>
      </c>
      <c r="AK133" s="2" t="str">
        <f t="shared" si="87"/>
        <v>181</v>
      </c>
      <c r="AL133" s="4">
        <f t="shared" si="88"/>
        <v>1</v>
      </c>
      <c r="AM133" s="4">
        <f t="shared" si="80"/>
        <v>16</v>
      </c>
      <c r="AN133" s="4">
        <f t="shared" si="89"/>
        <v>234831.65049999999</v>
      </c>
      <c r="AO133" s="4">
        <f t="shared" si="90"/>
        <v>14677</v>
      </c>
      <c r="AP133" s="4">
        <f t="shared" si="91"/>
        <v>0</v>
      </c>
      <c r="AQ133" s="4">
        <v>14677</v>
      </c>
      <c r="AW133" s="4">
        <v>14676</v>
      </c>
      <c r="AX133" s="5">
        <f t="shared" si="92"/>
        <v>1</v>
      </c>
      <c r="AY133" s="4">
        <v>14677</v>
      </c>
      <c r="AZ133" s="5"/>
      <c r="BB133" s="5">
        <f t="shared" ref="BB133" si="151">BC133-BA133</f>
        <v>0</v>
      </c>
    </row>
    <row r="134" spans="1:54" s="4" customFormat="1">
      <c r="A134" s="278">
        <v>426</v>
      </c>
      <c r="B134" s="2">
        <v>426149211</v>
      </c>
      <c r="C134" s="10" t="s">
        <v>1082</v>
      </c>
      <c r="D134" s="15">
        <f>'fnd enro'!D134</f>
        <v>0</v>
      </c>
      <c r="E134" s="15">
        <f>'fnd enro'!E134</f>
        <v>0</v>
      </c>
      <c r="F134" s="15">
        <f>'fnd enro'!F134</f>
        <v>0</v>
      </c>
      <c r="G134" s="15">
        <f>'fnd enro'!G134</f>
        <v>1</v>
      </c>
      <c r="H134" s="15">
        <f>'fnd enro'!H134</f>
        <v>0</v>
      </c>
      <c r="I134" s="15">
        <f>'fnd enro'!I134</f>
        <v>0</v>
      </c>
      <c r="J134" s="15">
        <f>'fnd enro'!J134</f>
        <v>0</v>
      </c>
      <c r="K134" s="16">
        <f>'fnd enro'!K134</f>
        <v>3.8300000000000001E-2</v>
      </c>
      <c r="L134" s="15">
        <f>'fnd enro'!L134</f>
        <v>0</v>
      </c>
      <c r="M134" s="15">
        <f>'fnd enro'!M134</f>
        <v>0</v>
      </c>
      <c r="N134" s="15">
        <f>'fnd enro'!N134</f>
        <v>0</v>
      </c>
      <c r="O134" s="15">
        <f>'fnd enro'!O134</f>
        <v>0</v>
      </c>
      <c r="P134" s="15">
        <f>'fnd enro'!P134</f>
        <v>1</v>
      </c>
      <c r="Q134" s="15">
        <f>'fnd enro'!R134</f>
        <v>1</v>
      </c>
      <c r="R134" s="16">
        <f t="shared" si="82"/>
        <v>1</v>
      </c>
      <c r="S134" s="15">
        <f>VALUE('fnd enro'!Q134)</f>
        <v>4</v>
      </c>
      <c r="T134" s="2"/>
      <c r="U134" s="1">
        <f>(($D134*'fnd base rates'!C$107)
+($E134*'fnd base rates'!C$108)
+($F134*'fnd base rates'!C$109)
+($G134*'fnd base rates'!C$110)
+($H134*'fnd base rates'!C$111)
+($I134*'fnd base rates'!C$112)
+($J134*'fnd base rates'!C$113)
+($K134*'fnd base rates'!C$114)
+($M134*'fnd base rates'!C$116)
+($N134*'fnd base rates'!C$117)
+($O134*'fnd base rates'!C$118)
+($P134*VLOOKUP($S134+12,rate_basefnd,3)))
*$R134</f>
        <v>567.69229299999995</v>
      </c>
      <c r="V134" s="1">
        <f>(($D134*'fnd base rates'!D$107)
+($E134*'fnd base rates'!D$108)
+($F134*'fnd base rates'!D$109)
+($G134*'fnd base rates'!D$110)
+($H134*'fnd base rates'!D$111)
+($I134*'fnd base rates'!D$112)
+($J134*'fnd base rates'!D$113)
+($K134*'fnd base rates'!D$114)
+($M134*'fnd base rates'!D$116)
+($N134*'fnd base rates'!D$117)
+($O134*'fnd base rates'!D$118)
+($P134*VLOOKUP($S134+12,rate_basefnd,4)))
*$R134</f>
        <v>993.54</v>
      </c>
      <c r="W134" s="1">
        <f>(($D134*'fnd base rates'!E$107)
+($E134*'fnd base rates'!E$108)
+($F134*'fnd base rates'!E$109)
+($G134*'fnd base rates'!E$110)
+($H134*'fnd base rates'!E$111)
+($I134*'fnd base rates'!E$112)
+($J134*'fnd base rates'!E$113)
+($K134*'fnd base rates'!E$114)
+($M134*'fnd base rates'!E$116)
+($N134*'fnd base rates'!E$117)
+($O134*'fnd base rates'!E$118)
+($P134*VLOOKUP($S134+12,rate_basefnd,5)))
*$R134</f>
        <v>6262.4752589999998</v>
      </c>
      <c r="X134" s="1">
        <f>(($D134*'fnd base rates'!F$107)
+($E134*'fnd base rates'!F$108)
+($F134*'fnd base rates'!F$109)
+($G134*'fnd base rates'!F$110)
+($H134*'fnd base rates'!F$111)
+($I134*'fnd base rates'!F$112)
+($J134*'fnd base rates'!F$113)
+($K134*'fnd base rates'!F$114)
+($M134*'fnd base rates'!F$116)
+($N134*'fnd base rates'!F$117)
+($O134*'fnd base rates'!F$118)
+($P134*VLOOKUP($S134+12,rate_basefnd,6)))
*$R134</f>
        <v>1191.1383820000001</v>
      </c>
      <c r="Y134" s="1">
        <f>(($D134*'fnd base rates'!G$107)
+($E134*'fnd base rates'!G$108)
+($F134*'fnd base rates'!G$109)
+($G134*'fnd base rates'!G$110)
+($H134*'fnd base rates'!G$111)
+($I134*'fnd base rates'!G$112)
+($J134*'fnd base rates'!G$113)
+($K134*'fnd base rates'!G$114)
+($M134*'fnd base rates'!G$116)
+($N134*'fnd base rates'!G$117)
+($O134*'fnd base rates'!G$118)
+($P134*VLOOKUP($S134+12,rate_basefnd,7)))
*$R134</f>
        <v>273.716139</v>
      </c>
      <c r="Z134" s="1">
        <f>(($D134*'fnd base rates'!H$107)
+($E134*'fnd base rates'!H$108)
+($F134*'fnd base rates'!H$109)
+($G134*'fnd base rates'!H$110)
+($H134*'fnd base rates'!H$111)
+($I134*'fnd base rates'!H$112)
+($J134*'fnd base rates'!H$113)
+($K134*'fnd base rates'!H$114)
+($M134*'fnd base rates'!H$116)
+($N134*'fnd base rates'!H$117)
+($O134*'fnd base rates'!H$118)
+($P134*VLOOKUP($S134+12,rate_basefnd,8)))</f>
        <v>519.75720999999999</v>
      </c>
      <c r="AA134" s="1">
        <f>(($D134*'fnd base rates'!I$107)
+($E134*'fnd base rates'!I$108)
+($F134*'fnd base rates'!I$109)
+($G134*'fnd base rates'!I$110)
+($H134*'fnd base rates'!I$111)
+($I134*'fnd base rates'!I$112)
+($J134*'fnd base rates'!I$113)
+($K134*'fnd base rates'!I$114)
+($M134*'fnd base rates'!I$116)
+($N134*'fnd base rates'!I$117)
+($O134*'fnd base rates'!I$118)
+($P134*VLOOKUP($S134+12,rate_basefnd,9)))
*$R134</f>
        <v>372.06000000000006</v>
      </c>
      <c r="AB134" s="1">
        <f>(($D134*'fnd base rates'!J$107)
+($E134*'fnd base rates'!J$108)
+($F134*'fnd base rates'!J$109)
+($G134*'fnd base rates'!J$110)
+($H134*'fnd base rates'!J$111)
+($I134*'fnd base rates'!J$112)
+($J134*'fnd base rates'!J$113)
+($K134*'fnd base rates'!J$114)
+($M134*'fnd base rates'!J$116)
+($N134*'fnd base rates'!J$117)
+($O134*'fnd base rates'!J$118)
+($P134*VLOOKUP($S134+12,rate_basefnd,10)))
*$R134</f>
        <v>682.71</v>
      </c>
      <c r="AC134" s="1">
        <f>(($D134*'fnd base rates'!K$107)
+($E134*'fnd base rates'!K$108)
+($F134*'fnd base rates'!K$109)
+($G134*'fnd base rates'!K$110)
+($H134*'fnd base rates'!K$111)
+($I134*'fnd base rates'!K$112)
+($J134*'fnd base rates'!K$113)
+($K134*'fnd base rates'!K$114)
+($M134*'fnd base rates'!K$116)
+($N134*'fnd base rates'!K$117)
+($O134*'fnd base rates'!K$118)
+($P134*VLOOKUP($S134+12,rate_basefnd,11)))
*$R134</f>
        <v>1051.8940110000001</v>
      </c>
      <c r="AD134" s="1">
        <f>(($D134*'fnd base rates'!L$107)
+($E134*'fnd base rates'!L$108)
+($F134*'fnd base rates'!L$109)
+($G134*'fnd base rates'!L$110)
+($H134*'fnd base rates'!L$111)
+($I134*'fnd base rates'!L$112)
+($J134*'fnd base rates'!L$113)
+($K134*'fnd base rates'!L$114)
+($M134*'fnd base rates'!L$116)
+($N134*'fnd base rates'!L$117)
+($O134*'fnd base rates'!L$118)
+($P134*VLOOKUP($S134+12,rate_basefnd,12)))</f>
        <v>1716.333406</v>
      </c>
      <c r="AE134" s="1">
        <f>(($D134*'fnd base rates'!M$107)
+($E134*'fnd base rates'!M$108)
+($F134*'fnd base rates'!M$109)
+($G134*'fnd base rates'!M$110)
+($H134*'fnd base rates'!M$111)
+($I134*'fnd base rates'!M$112)
+($J134*'fnd base rates'!M$113)
+($K134*'fnd base rates'!M$114)
+($M134*'fnd base rates'!M$116)
+($N134*'fnd base rates'!M$117)
+($O134*'fnd base rates'!M$118)
+($P134*VLOOKUP($S134+12,rate_basefnd,13)))</f>
        <v>0</v>
      </c>
      <c r="AF134" s="4">
        <f t="shared" si="83"/>
        <v>13631.316700000001</v>
      </c>
      <c r="AH134" s="4">
        <f t="shared" si="84"/>
        <v>426149211</v>
      </c>
      <c r="AI134" s="4" t="str">
        <f t="shared" si="85"/>
        <v>426</v>
      </c>
      <c r="AJ134" s="2" t="str">
        <f t="shared" si="86"/>
        <v>149</v>
      </c>
      <c r="AK134" s="2" t="str">
        <f t="shared" si="87"/>
        <v>211</v>
      </c>
      <c r="AL134" s="4">
        <f t="shared" si="88"/>
        <v>1</v>
      </c>
      <c r="AM134" s="4">
        <f t="shared" si="80"/>
        <v>1</v>
      </c>
      <c r="AN134" s="4">
        <f t="shared" si="89"/>
        <v>13631.316700000001</v>
      </c>
      <c r="AO134" s="4">
        <f t="shared" si="90"/>
        <v>13631</v>
      </c>
      <c r="AP134" s="4">
        <f t="shared" si="91"/>
        <v>0</v>
      </c>
      <c r="AQ134" s="4">
        <v>13631</v>
      </c>
      <c r="AW134" s="4">
        <v>13606</v>
      </c>
      <c r="AX134" s="5">
        <f t="shared" si="92"/>
        <v>25</v>
      </c>
      <c r="AY134" s="4">
        <v>13631</v>
      </c>
      <c r="AZ134" s="5"/>
      <c r="BB134" s="5">
        <f t="shared" ref="BB134" si="152">BC134-BA134</f>
        <v>0</v>
      </c>
    </row>
    <row r="135" spans="1:54" s="4" customFormat="1">
      <c r="A135" s="278">
        <v>428</v>
      </c>
      <c r="B135" s="2">
        <v>428035016</v>
      </c>
      <c r="C135" s="10" t="s">
        <v>1099</v>
      </c>
      <c r="D135" s="15">
        <f>'fnd enro'!D135</f>
        <v>0</v>
      </c>
      <c r="E135" s="15">
        <f>'fnd enro'!E135</f>
        <v>0</v>
      </c>
      <c r="F135" s="15">
        <f>'fnd enro'!F135</f>
        <v>0</v>
      </c>
      <c r="G135" s="15">
        <f>'fnd enro'!G135</f>
        <v>3</v>
      </c>
      <c r="H135" s="15">
        <f>'fnd enro'!H135</f>
        <v>1</v>
      </c>
      <c r="I135" s="15">
        <f>'fnd enro'!I135</f>
        <v>2</v>
      </c>
      <c r="J135" s="15">
        <f>'fnd enro'!J135</f>
        <v>0</v>
      </c>
      <c r="K135" s="16">
        <f>'fnd enro'!K135</f>
        <v>0.2298</v>
      </c>
      <c r="L135" s="15">
        <f>'fnd enro'!L135</f>
        <v>0</v>
      </c>
      <c r="M135" s="15">
        <f>'fnd enro'!M135</f>
        <v>0</v>
      </c>
      <c r="N135" s="15">
        <f>'fnd enro'!N135</f>
        <v>0</v>
      </c>
      <c r="O135" s="15">
        <f>'fnd enro'!O135</f>
        <v>0</v>
      </c>
      <c r="P135" s="15">
        <f>'fnd enro'!P135</f>
        <v>6</v>
      </c>
      <c r="Q135" s="15">
        <f>'fnd enro'!R135</f>
        <v>6</v>
      </c>
      <c r="R135" s="16">
        <f t="shared" si="82"/>
        <v>1.085</v>
      </c>
      <c r="S135" s="15">
        <f>VALUE('fnd enro'!Q135)</f>
        <v>7</v>
      </c>
      <c r="T135" s="2"/>
      <c r="U135" s="1">
        <f>(($D135*'fnd base rates'!C$107)
+($E135*'fnd base rates'!C$108)
+($F135*'fnd base rates'!C$109)
+($G135*'fnd base rates'!C$110)
+($H135*'fnd base rates'!C$111)
+($I135*'fnd base rates'!C$112)
+($J135*'fnd base rates'!C$113)
+($K135*'fnd base rates'!C$114)
+($M135*'fnd base rates'!C$116)
+($N135*'fnd base rates'!C$117)
+($O135*'fnd base rates'!C$118)
+($P135*VLOOKUP($S135+12,rate_basefnd,3)))
*$R135</f>
        <v>3746.3897274300002</v>
      </c>
      <c r="V135" s="1">
        <f>(($D135*'fnd base rates'!D$107)
+($E135*'fnd base rates'!D$108)
+($F135*'fnd base rates'!D$109)
+($G135*'fnd base rates'!D$110)
+($H135*'fnd base rates'!D$111)
+($I135*'fnd base rates'!D$112)
+($J135*'fnd base rates'!D$113)
+($K135*'fnd base rates'!D$114)
+($M135*'fnd base rates'!D$116)
+($N135*'fnd base rates'!D$117)
+($O135*'fnd base rates'!D$118)
+($P135*VLOOKUP($S135+12,rate_basefnd,4)))
*$R135</f>
        <v>6708.1643999999987</v>
      </c>
      <c r="W135" s="1">
        <f>(($D135*'fnd base rates'!E$107)
+($E135*'fnd base rates'!E$108)
+($F135*'fnd base rates'!E$109)
+($G135*'fnd base rates'!E$110)
+($H135*'fnd base rates'!E$111)
+($I135*'fnd base rates'!E$112)
+($J135*'fnd base rates'!E$113)
+($K135*'fnd base rates'!E$114)
+($M135*'fnd base rates'!E$116)
+($N135*'fnd base rates'!E$117)
+($O135*'fnd base rates'!E$118)
+($P135*VLOOKUP($S135+12,rate_basefnd,5)))
*$R135</f>
        <v>44818.942986089998</v>
      </c>
      <c r="X135" s="1">
        <f>(($D135*'fnd base rates'!F$107)
+($E135*'fnd base rates'!F$108)
+($F135*'fnd base rates'!F$109)
+($G135*'fnd base rates'!F$110)
+($H135*'fnd base rates'!F$111)
+($I135*'fnd base rates'!F$112)
+($J135*'fnd base rates'!F$113)
+($K135*'fnd base rates'!F$114)
+($M135*'fnd base rates'!F$116)
+($N135*'fnd base rates'!F$117)
+($O135*'fnd base rates'!F$118)
+($P135*VLOOKUP($S135+12,rate_basefnd,6)))
*$R135</f>
        <v>6743.88291682</v>
      </c>
      <c r="Y135" s="1">
        <f>(($D135*'fnd base rates'!G$107)
+($E135*'fnd base rates'!G$108)
+($F135*'fnd base rates'!G$109)
+($G135*'fnd base rates'!G$110)
+($H135*'fnd base rates'!G$111)
+($I135*'fnd base rates'!G$112)
+($J135*'fnd base rates'!G$113)
+($K135*'fnd base rates'!G$114)
+($M135*'fnd base rates'!G$116)
+($N135*'fnd base rates'!G$117)
+($O135*'fnd base rates'!G$118)
+($P135*VLOOKUP($S135+12,rate_basefnd,7)))
*$R135</f>
        <v>1922.4646648899998</v>
      </c>
      <c r="Z135" s="1">
        <f>(($D135*'fnd base rates'!H$107)
+($E135*'fnd base rates'!H$108)
+($F135*'fnd base rates'!H$109)
+($G135*'fnd base rates'!H$110)
+($H135*'fnd base rates'!H$111)
+($I135*'fnd base rates'!H$112)
+($J135*'fnd base rates'!H$113)
+($K135*'fnd base rates'!H$114)
+($M135*'fnd base rates'!H$116)
+($N135*'fnd base rates'!H$117)
+($O135*'fnd base rates'!H$118)
+($P135*VLOOKUP($S135+12,rate_basefnd,8)))</f>
        <v>3717.6832599999998</v>
      </c>
      <c r="AA135" s="1">
        <f>(($D135*'fnd base rates'!I$107)
+($E135*'fnd base rates'!I$108)
+($F135*'fnd base rates'!I$109)
+($G135*'fnd base rates'!I$110)
+($H135*'fnd base rates'!I$111)
+($I135*'fnd base rates'!I$112)
+($J135*'fnd base rates'!I$113)
+($K135*'fnd base rates'!I$114)
+($M135*'fnd base rates'!I$116)
+($N135*'fnd base rates'!I$117)
+($O135*'fnd base rates'!I$118)
+($P135*VLOOKUP($S135+12,rate_basefnd,9)))
*$R135</f>
        <v>2891.5250000000001</v>
      </c>
      <c r="AB135" s="1">
        <f>(($D135*'fnd base rates'!J$107)
+($E135*'fnd base rates'!J$108)
+($F135*'fnd base rates'!J$109)
+($G135*'fnd base rates'!J$110)
+($H135*'fnd base rates'!J$111)
+($I135*'fnd base rates'!J$112)
+($J135*'fnd base rates'!J$113)
+($K135*'fnd base rates'!J$114)
+($M135*'fnd base rates'!J$116)
+($N135*'fnd base rates'!J$117)
+($O135*'fnd base rates'!J$118)
+($P135*VLOOKUP($S135+12,rate_basefnd,10)))
*$R135</f>
        <v>5913.2065999999995</v>
      </c>
      <c r="AC135" s="1">
        <f>(($D135*'fnd base rates'!K$107)
+($E135*'fnd base rates'!K$108)
+($F135*'fnd base rates'!K$109)
+($G135*'fnd base rates'!K$110)
+($H135*'fnd base rates'!K$111)
+($I135*'fnd base rates'!K$112)
+($J135*'fnd base rates'!K$113)
+($K135*'fnd base rates'!K$114)
+($M135*'fnd base rates'!K$116)
+($N135*'fnd base rates'!K$117)
+($O135*'fnd base rates'!K$118)
+($P135*VLOOKUP($S135+12,rate_basefnd,11)))
*$R135</f>
        <v>7036.4247116100005</v>
      </c>
      <c r="AD135" s="1">
        <f>(($D135*'fnd base rates'!L$107)
+($E135*'fnd base rates'!L$108)
+($F135*'fnd base rates'!L$109)
+($G135*'fnd base rates'!L$110)
+($H135*'fnd base rates'!L$111)
+($I135*'fnd base rates'!L$112)
+($J135*'fnd base rates'!L$113)
+($K135*'fnd base rates'!L$114)
+($M135*'fnd base rates'!L$116)
+($N135*'fnd base rates'!L$117)
+($O135*'fnd base rates'!L$118)
+($P135*VLOOKUP($S135+12,rate_basefnd,12)))</f>
        <v>10547.480436000002</v>
      </c>
      <c r="AE135" s="1">
        <f>(($D135*'fnd base rates'!M$107)
+($E135*'fnd base rates'!M$108)
+($F135*'fnd base rates'!M$109)
+($G135*'fnd base rates'!M$110)
+($H135*'fnd base rates'!M$111)
+($I135*'fnd base rates'!M$112)
+($J135*'fnd base rates'!M$113)
+($K135*'fnd base rates'!M$114)
+($M135*'fnd base rates'!M$116)
+($N135*'fnd base rates'!M$117)
+($O135*'fnd base rates'!M$118)
+($P135*VLOOKUP($S135+12,rate_basefnd,13)))</f>
        <v>0</v>
      </c>
      <c r="AF135" s="4">
        <f t="shared" si="83"/>
        <v>94046.164702840004</v>
      </c>
      <c r="AH135" s="4">
        <f t="shared" si="84"/>
        <v>428035016</v>
      </c>
      <c r="AI135" s="4" t="str">
        <f t="shared" si="85"/>
        <v>428</v>
      </c>
      <c r="AJ135" s="2" t="str">
        <f t="shared" si="86"/>
        <v>035</v>
      </c>
      <c r="AK135" s="2" t="str">
        <f t="shared" si="87"/>
        <v>016</v>
      </c>
      <c r="AL135" s="4">
        <f t="shared" si="88"/>
        <v>1</v>
      </c>
      <c r="AM135" s="4">
        <f t="shared" si="80"/>
        <v>6</v>
      </c>
      <c r="AN135" s="4">
        <f t="shared" si="89"/>
        <v>94046.164702840004</v>
      </c>
      <c r="AO135" s="4">
        <f t="shared" si="90"/>
        <v>15674</v>
      </c>
      <c r="AP135" s="4">
        <f t="shared" si="91"/>
        <v>0</v>
      </c>
      <c r="AQ135" s="4">
        <v>15674</v>
      </c>
      <c r="AW135" s="4">
        <v>15627</v>
      </c>
      <c r="AX135" s="5">
        <f t="shared" si="92"/>
        <v>47</v>
      </c>
      <c r="AY135" s="4">
        <v>15674</v>
      </c>
      <c r="AZ135" s="5"/>
      <c r="BB135" s="5">
        <f t="shared" ref="BB135" si="153">BC135-BA135</f>
        <v>0</v>
      </c>
    </row>
    <row r="136" spans="1:54" s="4" customFormat="1">
      <c r="A136" s="278">
        <v>428</v>
      </c>
      <c r="B136" s="2">
        <v>428035018</v>
      </c>
      <c r="C136" s="10" t="s">
        <v>1099</v>
      </c>
      <c r="D136" s="15">
        <f>'fnd enro'!D136</f>
        <v>0</v>
      </c>
      <c r="E136" s="15">
        <f>'fnd enro'!E136</f>
        <v>0</v>
      </c>
      <c r="F136" s="15">
        <f>'fnd enro'!F136</f>
        <v>0</v>
      </c>
      <c r="G136" s="15">
        <f>'fnd enro'!G136</f>
        <v>1</v>
      </c>
      <c r="H136" s="15">
        <f>'fnd enro'!H136</f>
        <v>0</v>
      </c>
      <c r="I136" s="15">
        <f>'fnd enro'!I136</f>
        <v>0</v>
      </c>
      <c r="J136" s="15">
        <f>'fnd enro'!J136</f>
        <v>0</v>
      </c>
      <c r="K136" s="16">
        <f>'fnd enro'!K136</f>
        <v>3.8300000000000001E-2</v>
      </c>
      <c r="L136" s="15">
        <f>'fnd enro'!L136</f>
        <v>0</v>
      </c>
      <c r="M136" s="15">
        <f>'fnd enro'!M136</f>
        <v>0</v>
      </c>
      <c r="N136" s="15">
        <f>'fnd enro'!N136</f>
        <v>0</v>
      </c>
      <c r="O136" s="15">
        <f>'fnd enro'!O136</f>
        <v>0</v>
      </c>
      <c r="P136" s="15">
        <f>'fnd enro'!P136</f>
        <v>0</v>
      </c>
      <c r="Q136" s="15">
        <f>'fnd enro'!R136</f>
        <v>1</v>
      </c>
      <c r="R136" s="16">
        <f t="shared" si="82"/>
        <v>1.085</v>
      </c>
      <c r="S136" s="15">
        <f>VALUE('fnd enro'!Q136)</f>
        <v>7</v>
      </c>
      <c r="T136" s="2"/>
      <c r="U136" s="1">
        <f>(($D136*'fnd base rates'!C$107)
+($E136*'fnd base rates'!C$108)
+($F136*'fnd base rates'!C$109)
+($G136*'fnd base rates'!C$110)
+($H136*'fnd base rates'!C$111)
+($I136*'fnd base rates'!C$112)
+($J136*'fnd base rates'!C$113)
+($K136*'fnd base rates'!C$114)
+($M136*'fnd base rates'!C$116)
+($N136*'fnd base rates'!C$117)
+($O136*'fnd base rates'!C$118)
+($P136*VLOOKUP($S136+12,rate_basefnd,3)))
*$R136</f>
        <v>556.08668790499996</v>
      </c>
      <c r="V136" s="1">
        <f>(($D136*'fnd base rates'!D$107)
+($E136*'fnd base rates'!D$108)
+($F136*'fnd base rates'!D$109)
+($G136*'fnd base rates'!D$110)
+($H136*'fnd base rates'!D$111)
+($I136*'fnd base rates'!D$112)
+($J136*'fnd base rates'!D$113)
+($K136*'fnd base rates'!D$114)
+($M136*'fnd base rates'!D$116)
+($N136*'fnd base rates'!D$117)
+($O136*'fnd base rates'!D$118)
+($P136*VLOOKUP($S136+12,rate_basefnd,4)))
*$R136</f>
        <v>794.36104999999998</v>
      </c>
      <c r="W136" s="1">
        <f>(($D136*'fnd base rates'!E$107)
+($E136*'fnd base rates'!E$108)
+($F136*'fnd base rates'!E$109)
+($G136*'fnd base rates'!E$110)
+($H136*'fnd base rates'!E$111)
+($I136*'fnd base rates'!E$112)
+($J136*'fnd base rates'!E$113)
+($K136*'fnd base rates'!E$114)
+($M136*'fnd base rates'!E$116)
+($N136*'fnd base rates'!E$117)
+($O136*'fnd base rates'!E$118)
+($P136*VLOOKUP($S136+12,rate_basefnd,5)))
*$R136</f>
        <v>4025.9633060149999</v>
      </c>
      <c r="X136" s="1">
        <f>(($D136*'fnd base rates'!F$107)
+($E136*'fnd base rates'!F$108)
+($F136*'fnd base rates'!F$109)
+($G136*'fnd base rates'!F$110)
+($H136*'fnd base rates'!F$111)
+($I136*'fnd base rates'!F$112)
+($J136*'fnd base rates'!F$113)
+($K136*'fnd base rates'!F$114)
+($M136*'fnd base rates'!F$116)
+($N136*'fnd base rates'!F$117)
+($O136*'fnd base rates'!F$118)
+($P136*VLOOKUP($S136+12,rate_basefnd,6)))
*$R136</f>
        <v>1292.3851444700001</v>
      </c>
      <c r="Y136" s="1">
        <f>(($D136*'fnd base rates'!G$107)
+($E136*'fnd base rates'!G$108)
+($F136*'fnd base rates'!G$109)
+($G136*'fnd base rates'!G$110)
+($H136*'fnd base rates'!G$111)
+($I136*'fnd base rates'!G$112)
+($J136*'fnd base rates'!G$113)
+($K136*'fnd base rates'!G$114)
+($M136*'fnd base rates'!G$116)
+($N136*'fnd base rates'!G$117)
+($O136*'fnd base rates'!G$118)
+($P136*VLOOKUP($S136+12,rate_basefnd,7)))
*$R136</f>
        <v>162.64816081499998</v>
      </c>
      <c r="Z136" s="1">
        <f>(($D136*'fnd base rates'!H$107)
+($E136*'fnd base rates'!H$108)
+($F136*'fnd base rates'!H$109)
+($G136*'fnd base rates'!H$110)
+($H136*'fnd base rates'!H$111)
+($I136*'fnd base rates'!H$112)
+($J136*'fnd base rates'!H$113)
+($K136*'fnd base rates'!H$114)
+($M136*'fnd base rates'!H$116)
+($N136*'fnd base rates'!H$117)
+($O136*'fnd base rates'!H$118)
+($P136*VLOOKUP($S136+12,rate_basefnd,8)))</f>
        <v>500.77720999999997</v>
      </c>
      <c r="AA136" s="1">
        <f>(($D136*'fnd base rates'!I$107)
+($E136*'fnd base rates'!I$108)
+($F136*'fnd base rates'!I$109)
+($G136*'fnd base rates'!I$110)
+($H136*'fnd base rates'!I$111)
+($I136*'fnd base rates'!I$112)
+($J136*'fnd base rates'!I$113)
+($K136*'fnd base rates'!I$114)
+($M136*'fnd base rates'!I$116)
+($N136*'fnd base rates'!I$117)
+($O136*'fnd base rates'!I$118)
+($P136*VLOOKUP($S136+12,rate_basefnd,9)))
*$R136</f>
        <v>291.56120000000004</v>
      </c>
      <c r="AB136" s="1">
        <f>(($D136*'fnd base rates'!J$107)
+($E136*'fnd base rates'!J$108)
+($F136*'fnd base rates'!J$109)
+($G136*'fnd base rates'!J$110)
+($H136*'fnd base rates'!J$111)
+($I136*'fnd base rates'!J$112)
+($J136*'fnd base rates'!J$113)
+($K136*'fnd base rates'!J$114)
+($M136*'fnd base rates'!J$116)
+($N136*'fnd base rates'!J$117)
+($O136*'fnd base rates'!J$118)
+($P136*VLOOKUP($S136+12,rate_basefnd,10)))
*$R136</f>
        <v>158.14959999999999</v>
      </c>
      <c r="AC136" s="1">
        <f>(($D136*'fnd base rates'!K$107)
+($E136*'fnd base rates'!K$108)
+($F136*'fnd base rates'!K$109)
+($G136*'fnd base rates'!K$110)
+($H136*'fnd base rates'!K$111)
+($I136*'fnd base rates'!K$112)
+($J136*'fnd base rates'!K$113)
+($K136*'fnd base rates'!K$114)
+($M136*'fnd base rates'!K$116)
+($N136*'fnd base rates'!K$117)
+($O136*'fnd base rates'!K$118)
+($P136*VLOOKUP($S136+12,rate_basefnd,11)))
*$R136</f>
        <v>1141.3050019350001</v>
      </c>
      <c r="AD136" s="1">
        <f>(($D136*'fnd base rates'!L$107)
+($E136*'fnd base rates'!L$108)
+($F136*'fnd base rates'!L$109)
+($G136*'fnd base rates'!L$110)
+($H136*'fnd base rates'!L$111)
+($I136*'fnd base rates'!L$112)
+($J136*'fnd base rates'!L$113)
+($K136*'fnd base rates'!L$114)
+($M136*'fnd base rates'!L$116)
+($N136*'fnd base rates'!L$117)
+($O136*'fnd base rates'!L$118)
+($P136*VLOOKUP($S136+12,rate_basefnd,12)))</f>
        <v>1303.543406</v>
      </c>
      <c r="AE136" s="1">
        <f>(($D136*'fnd base rates'!M$107)
+($E136*'fnd base rates'!M$108)
+($F136*'fnd base rates'!M$109)
+($G136*'fnd base rates'!M$110)
+($H136*'fnd base rates'!M$111)
+($I136*'fnd base rates'!M$112)
+($J136*'fnd base rates'!M$113)
+($K136*'fnd base rates'!M$114)
+($M136*'fnd base rates'!M$116)
+($N136*'fnd base rates'!M$117)
+($O136*'fnd base rates'!M$118)
+($P136*VLOOKUP($S136+12,rate_basefnd,13)))</f>
        <v>0</v>
      </c>
      <c r="AF136" s="4">
        <f t="shared" si="83"/>
        <v>10226.780767140001</v>
      </c>
      <c r="AH136" s="4">
        <f t="shared" si="84"/>
        <v>428035018</v>
      </c>
      <c r="AI136" s="4" t="str">
        <f t="shared" si="85"/>
        <v>428</v>
      </c>
      <c r="AJ136" s="2" t="str">
        <f t="shared" si="86"/>
        <v>035</v>
      </c>
      <c r="AK136" s="2" t="str">
        <f t="shared" si="87"/>
        <v>018</v>
      </c>
      <c r="AL136" s="4">
        <f t="shared" si="88"/>
        <v>1</v>
      </c>
      <c r="AM136" s="4">
        <f t="shared" si="80"/>
        <v>1</v>
      </c>
      <c r="AN136" s="4">
        <f t="shared" si="89"/>
        <v>10226.780767140001</v>
      </c>
      <c r="AO136" s="4">
        <f t="shared" si="90"/>
        <v>10227</v>
      </c>
      <c r="AP136" s="4">
        <f t="shared" si="91"/>
        <v>0</v>
      </c>
      <c r="AQ136" s="4">
        <v>10227</v>
      </c>
      <c r="AW136" s="4">
        <v>10209</v>
      </c>
      <c r="AX136" s="5">
        <f t="shared" si="92"/>
        <v>18</v>
      </c>
      <c r="AY136" s="4">
        <v>10227</v>
      </c>
      <c r="AZ136" s="5"/>
      <c r="BB136" s="5">
        <f t="shared" ref="BB136" si="154">BC136-BA136</f>
        <v>0</v>
      </c>
    </row>
    <row r="137" spans="1:54" s="4" customFormat="1">
      <c r="A137" s="278">
        <v>428</v>
      </c>
      <c r="B137" s="2">
        <v>428035035</v>
      </c>
      <c r="C137" s="10" t="s">
        <v>1099</v>
      </c>
      <c r="D137" s="15">
        <f>'fnd enro'!D137</f>
        <v>0</v>
      </c>
      <c r="E137" s="15">
        <f>'fnd enro'!E137</f>
        <v>0</v>
      </c>
      <c r="F137" s="15">
        <f>'fnd enro'!F137</f>
        <v>162</v>
      </c>
      <c r="G137" s="15">
        <f>'fnd enro'!G137</f>
        <v>801</v>
      </c>
      <c r="H137" s="15">
        <f>'fnd enro'!H137</f>
        <v>441</v>
      </c>
      <c r="I137" s="15">
        <f>'fnd enro'!I137</f>
        <v>310</v>
      </c>
      <c r="J137" s="15">
        <f>'fnd enro'!J137</f>
        <v>0</v>
      </c>
      <c r="K137" s="16">
        <f>'fnd enro'!K137</f>
        <v>65.646199999999993</v>
      </c>
      <c r="L137" s="15">
        <f>'fnd enro'!L137</f>
        <v>0</v>
      </c>
      <c r="M137" s="15">
        <f>'fnd enro'!M137</f>
        <v>86</v>
      </c>
      <c r="N137" s="15">
        <f>'fnd enro'!N137</f>
        <v>14</v>
      </c>
      <c r="O137" s="15">
        <f>'fnd enro'!O137</f>
        <v>7</v>
      </c>
      <c r="P137" s="15">
        <f>'fnd enro'!P137</f>
        <v>1239</v>
      </c>
      <c r="Q137" s="15">
        <f>'fnd enro'!R137</f>
        <v>1714</v>
      </c>
      <c r="R137" s="16">
        <f t="shared" si="82"/>
        <v>1.085</v>
      </c>
      <c r="S137" s="15">
        <f>VALUE('fnd enro'!Q137)</f>
        <v>11</v>
      </c>
      <c r="T137" s="2"/>
      <c r="U137" s="1">
        <f>(($D137*'fnd base rates'!C$107)
+($E137*'fnd base rates'!C$108)
+($F137*'fnd base rates'!C$109)
+($G137*'fnd base rates'!C$110)
+($H137*'fnd base rates'!C$111)
+($I137*'fnd base rates'!C$112)
+($J137*'fnd base rates'!C$113)
+($K137*'fnd base rates'!C$114)
+($M137*'fnd base rates'!C$116)
+($N137*'fnd base rates'!C$117)
+($O137*'fnd base rates'!C$118)
+($P137*VLOOKUP($S137+12,rate_basefnd,3)))
*$R137</f>
        <v>1061265.6035191698</v>
      </c>
      <c r="V137" s="1">
        <f>(($D137*'fnd base rates'!D$107)
+($E137*'fnd base rates'!D$108)
+($F137*'fnd base rates'!D$109)
+($G137*'fnd base rates'!D$110)
+($H137*'fnd base rates'!D$111)
+($I137*'fnd base rates'!D$112)
+($J137*'fnd base rates'!D$113)
+($K137*'fnd base rates'!D$114)
+($M137*'fnd base rates'!D$116)
+($N137*'fnd base rates'!D$117)
+($O137*'fnd base rates'!D$118)
+($P137*VLOOKUP($S137+12,rate_basefnd,4)))
*$R137</f>
        <v>1840880.9282499999</v>
      </c>
      <c r="W137" s="1">
        <f>(($D137*'fnd base rates'!E$107)
+($E137*'fnd base rates'!E$108)
+($F137*'fnd base rates'!E$109)
+($G137*'fnd base rates'!E$110)
+($H137*'fnd base rates'!E$111)
+($I137*'fnd base rates'!E$112)
+($J137*'fnd base rates'!E$113)
+($K137*'fnd base rates'!E$114)
+($M137*'fnd base rates'!E$116)
+($N137*'fnd base rates'!E$117)
+($O137*'fnd base rates'!E$118)
+($P137*VLOOKUP($S137+12,rate_basefnd,5)))
*$R137</f>
        <v>11665916.119959708</v>
      </c>
      <c r="X137" s="1">
        <f>(($D137*'fnd base rates'!F$107)
+($E137*'fnd base rates'!F$108)
+($F137*'fnd base rates'!F$109)
+($G137*'fnd base rates'!F$110)
+($H137*'fnd base rates'!F$111)
+($I137*'fnd base rates'!F$112)
+($J137*'fnd base rates'!F$113)
+($K137*'fnd base rates'!F$114)
+($M137*'fnd base rates'!F$116)
+($N137*'fnd base rates'!F$117)
+($O137*'fnd base rates'!F$118)
+($P137*VLOOKUP($S137+12,rate_basefnd,6)))
*$R137</f>
        <v>2002989.9826715798</v>
      </c>
      <c r="Y137" s="1">
        <f>(($D137*'fnd base rates'!G$107)
+($E137*'fnd base rates'!G$108)
+($F137*'fnd base rates'!G$109)
+($G137*'fnd base rates'!G$110)
+($H137*'fnd base rates'!G$111)
+($I137*'fnd base rates'!G$112)
+($J137*'fnd base rates'!G$113)
+($K137*'fnd base rates'!G$114)
+($M137*'fnd base rates'!G$116)
+($N137*'fnd base rates'!G$117)
+($O137*'fnd base rates'!G$118)
+($P137*VLOOKUP($S137+12,rate_basefnd,7)))
*$R137</f>
        <v>509788.30488691002</v>
      </c>
      <c r="Z137" s="1">
        <f>(($D137*'fnd base rates'!H$107)
+($E137*'fnd base rates'!H$108)
+($F137*'fnd base rates'!H$109)
+($G137*'fnd base rates'!H$110)
+($H137*'fnd base rates'!H$111)
+($I137*'fnd base rates'!H$112)
+($J137*'fnd base rates'!H$113)
+($K137*'fnd base rates'!H$114)
+($M137*'fnd base rates'!H$116)
+($N137*'fnd base rates'!H$117)
+($O137*'fnd base rates'!H$118)
+($P137*VLOOKUP($S137+12,rate_basefnd,8)))</f>
        <v>992192.80794000009</v>
      </c>
      <c r="AA137" s="1">
        <f>(($D137*'fnd base rates'!I$107)
+($E137*'fnd base rates'!I$108)
+($F137*'fnd base rates'!I$109)
+($G137*'fnd base rates'!I$110)
+($H137*'fnd base rates'!I$111)
+($I137*'fnd base rates'!I$112)
+($J137*'fnd base rates'!I$113)
+($K137*'fnd base rates'!I$114)
+($M137*'fnd base rates'!I$116)
+($N137*'fnd base rates'!I$117)
+($O137*'fnd base rates'!I$118)
+($P137*VLOOKUP($S137+12,rate_basefnd,9)))
*$R137</f>
        <v>768818.5442</v>
      </c>
      <c r="AB137" s="1">
        <f>(($D137*'fnd base rates'!J$107)
+($E137*'fnd base rates'!J$108)
+($F137*'fnd base rates'!J$109)
+($G137*'fnd base rates'!J$110)
+($H137*'fnd base rates'!J$111)
+($I137*'fnd base rates'!J$112)
+($J137*'fnd base rates'!J$113)
+($K137*'fnd base rates'!J$114)
+($M137*'fnd base rates'!J$116)
+($N137*'fnd base rates'!J$117)
+($O137*'fnd base rates'!J$118)
+($P137*VLOOKUP($S137+12,rate_basefnd,10)))
*$R137</f>
        <v>1390062.64705</v>
      </c>
      <c r="AC137" s="1">
        <f>(($D137*'fnd base rates'!K$107)
+($E137*'fnd base rates'!K$108)
+($F137*'fnd base rates'!K$109)
+($G137*'fnd base rates'!K$110)
+($H137*'fnd base rates'!K$111)
+($I137*'fnd base rates'!K$112)
+($J137*'fnd base rates'!K$113)
+($K137*'fnd base rates'!K$114)
+($M137*'fnd base rates'!K$116)
+($N137*'fnd base rates'!K$117)
+($O137*'fnd base rates'!K$118)
+($P137*VLOOKUP($S137+12,rate_basefnd,11)))
*$R137</f>
        <v>2042861.4412665898</v>
      </c>
      <c r="AD137" s="1">
        <f>(($D137*'fnd base rates'!L$107)
+($E137*'fnd base rates'!L$108)
+($F137*'fnd base rates'!L$109)
+($G137*'fnd base rates'!L$110)
+($H137*'fnd base rates'!L$111)
+($I137*'fnd base rates'!L$112)
+($J137*'fnd base rates'!L$113)
+($K137*'fnd base rates'!L$114)
+($M137*'fnd base rates'!L$116)
+($N137*'fnd base rates'!L$117)
+($O137*'fnd base rates'!L$118)
+($P137*VLOOKUP($S137+12,rate_basefnd,12)))</f>
        <v>2929972.2678840002</v>
      </c>
      <c r="AE137" s="1">
        <f>(($D137*'fnd base rates'!M$107)
+($E137*'fnd base rates'!M$108)
+($F137*'fnd base rates'!M$109)
+($G137*'fnd base rates'!M$110)
+($H137*'fnd base rates'!M$111)
+($I137*'fnd base rates'!M$112)
+($J137*'fnd base rates'!M$113)
+($K137*'fnd base rates'!M$114)
+($M137*'fnd base rates'!M$116)
+($N137*'fnd base rates'!M$117)
+($O137*'fnd base rates'!M$118)
+($P137*VLOOKUP($S137+12,rate_basefnd,13)))</f>
        <v>0</v>
      </c>
      <c r="AF137" s="4">
        <f t="shared" si="83"/>
        <v>25204748.647627957</v>
      </c>
      <c r="AH137" s="4">
        <f t="shared" si="84"/>
        <v>428035035</v>
      </c>
      <c r="AI137" s="4" t="str">
        <f t="shared" si="85"/>
        <v>428</v>
      </c>
      <c r="AJ137" s="2" t="str">
        <f t="shared" si="86"/>
        <v>035</v>
      </c>
      <c r="AK137" s="2" t="str">
        <f t="shared" si="87"/>
        <v>035</v>
      </c>
      <c r="AL137" s="4">
        <f t="shared" si="88"/>
        <v>1</v>
      </c>
      <c r="AM137" s="4">
        <f t="shared" si="80"/>
        <v>1714</v>
      </c>
      <c r="AN137" s="4">
        <f t="shared" si="89"/>
        <v>25204748.647627957</v>
      </c>
      <c r="AO137" s="4">
        <f t="shared" si="90"/>
        <v>14705</v>
      </c>
      <c r="AP137" s="4">
        <f t="shared" si="91"/>
        <v>0</v>
      </c>
      <c r="AQ137" s="4">
        <v>14705</v>
      </c>
      <c r="AW137" s="4">
        <v>14623</v>
      </c>
      <c r="AX137" s="5">
        <f t="shared" si="92"/>
        <v>82</v>
      </c>
      <c r="AY137" s="4">
        <v>14705</v>
      </c>
      <c r="AZ137" s="5"/>
      <c r="BB137" s="5">
        <f t="shared" ref="BB137" si="155">BC137-BA137</f>
        <v>0</v>
      </c>
    </row>
    <row r="138" spans="1:54" s="4" customFormat="1">
      <c r="A138" s="278">
        <v>428</v>
      </c>
      <c r="B138" s="2">
        <v>428035040</v>
      </c>
      <c r="C138" s="10" t="s">
        <v>1099</v>
      </c>
      <c r="D138" s="15">
        <f>'fnd enro'!D138</f>
        <v>0</v>
      </c>
      <c r="E138" s="15">
        <f>'fnd enro'!E138</f>
        <v>0</v>
      </c>
      <c r="F138" s="15">
        <f>'fnd enro'!F138</f>
        <v>0</v>
      </c>
      <c r="G138" s="15">
        <f>'fnd enro'!G138</f>
        <v>1</v>
      </c>
      <c r="H138" s="15">
        <f>'fnd enro'!H138</f>
        <v>0</v>
      </c>
      <c r="I138" s="15">
        <f>'fnd enro'!I138</f>
        <v>0</v>
      </c>
      <c r="J138" s="15">
        <f>'fnd enro'!J138</f>
        <v>0</v>
      </c>
      <c r="K138" s="16">
        <f>'fnd enro'!K138</f>
        <v>3.8300000000000001E-2</v>
      </c>
      <c r="L138" s="15">
        <f>'fnd enro'!L138</f>
        <v>0</v>
      </c>
      <c r="M138" s="15">
        <f>'fnd enro'!M138</f>
        <v>0</v>
      </c>
      <c r="N138" s="15">
        <f>'fnd enro'!N138</f>
        <v>0</v>
      </c>
      <c r="O138" s="15">
        <f>'fnd enro'!O138</f>
        <v>0</v>
      </c>
      <c r="P138" s="15">
        <f>'fnd enro'!P138</f>
        <v>1</v>
      </c>
      <c r="Q138" s="15">
        <f>'fnd enro'!R138</f>
        <v>1</v>
      </c>
      <c r="R138" s="16">
        <f t="shared" si="82"/>
        <v>1.085</v>
      </c>
      <c r="S138" s="15">
        <f>VALUE('fnd enro'!Q138)</f>
        <v>5</v>
      </c>
      <c r="T138" s="2"/>
      <c r="U138" s="1">
        <f>(($D138*'fnd base rates'!C$107)
+($E138*'fnd base rates'!C$108)
+($F138*'fnd base rates'!C$109)
+($G138*'fnd base rates'!C$110)
+($H138*'fnd base rates'!C$111)
+($I138*'fnd base rates'!C$112)
+($J138*'fnd base rates'!C$113)
+($K138*'fnd base rates'!C$114)
+($M138*'fnd base rates'!C$116)
+($N138*'fnd base rates'!C$117)
+($O138*'fnd base rates'!C$118)
+($P138*VLOOKUP($S138+12,rate_basefnd,3)))
*$R138</f>
        <v>617.03113790499992</v>
      </c>
      <c r="V138" s="1">
        <f>(($D138*'fnd base rates'!D$107)
+($E138*'fnd base rates'!D$108)
+($F138*'fnd base rates'!D$109)
+($G138*'fnd base rates'!D$110)
+($H138*'fnd base rates'!D$111)
+($I138*'fnd base rates'!D$112)
+($J138*'fnd base rates'!D$113)
+($K138*'fnd base rates'!D$114)
+($M138*'fnd base rates'!D$116)
+($N138*'fnd base rates'!D$117)
+($O138*'fnd base rates'!D$118)
+($P138*VLOOKUP($S138+12,rate_basefnd,4)))
*$R138</f>
        <v>1083.1337999999998</v>
      </c>
      <c r="W138" s="1">
        <f>(($D138*'fnd base rates'!E$107)
+($E138*'fnd base rates'!E$108)
+($F138*'fnd base rates'!E$109)
+($G138*'fnd base rates'!E$110)
+($H138*'fnd base rates'!E$111)
+($I138*'fnd base rates'!E$112)
+($J138*'fnd base rates'!E$113)
+($K138*'fnd base rates'!E$114)
+($M138*'fnd base rates'!E$116)
+($N138*'fnd base rates'!E$117)
+($O138*'fnd base rates'!E$118)
+($P138*VLOOKUP($S138+12,rate_basefnd,5)))
*$R138</f>
        <v>6844.9777560149996</v>
      </c>
      <c r="X138" s="1">
        <f>(($D138*'fnd base rates'!F$107)
+($E138*'fnd base rates'!F$108)
+($F138*'fnd base rates'!F$109)
+($G138*'fnd base rates'!F$110)
+($H138*'fnd base rates'!F$111)
+($I138*'fnd base rates'!F$112)
+($J138*'fnd base rates'!F$113)
+($K138*'fnd base rates'!F$114)
+($M138*'fnd base rates'!F$116)
+($N138*'fnd base rates'!F$117)
+($O138*'fnd base rates'!F$118)
+($P138*VLOOKUP($S138+12,rate_basefnd,6)))
*$R138</f>
        <v>1292.3851444700001</v>
      </c>
      <c r="Y138" s="1">
        <f>(($D138*'fnd base rates'!G$107)
+($E138*'fnd base rates'!G$108)
+($F138*'fnd base rates'!G$109)
+($G138*'fnd base rates'!G$110)
+($H138*'fnd base rates'!G$111)
+($I138*'fnd base rates'!G$112)
+($J138*'fnd base rates'!G$113)
+($K138*'fnd base rates'!G$114)
+($M138*'fnd base rates'!G$116)
+($N138*'fnd base rates'!G$117)
+($O138*'fnd base rates'!G$118)
+($P138*VLOOKUP($S138+12,rate_basefnd,7)))
*$R138</f>
        <v>299.41241081499999</v>
      </c>
      <c r="Z138" s="1">
        <f>(($D138*'fnd base rates'!H$107)
+($E138*'fnd base rates'!H$108)
+($F138*'fnd base rates'!H$109)
+($G138*'fnd base rates'!H$110)
+($H138*'fnd base rates'!H$111)
+($I138*'fnd base rates'!H$112)
+($J138*'fnd base rates'!H$113)
+($K138*'fnd base rates'!H$114)
+($M138*'fnd base rates'!H$116)
+($N138*'fnd base rates'!H$117)
+($O138*'fnd base rates'!H$118)
+($P138*VLOOKUP($S138+12,rate_basefnd,8)))</f>
        <v>520.09721000000002</v>
      </c>
      <c r="AA138" s="1">
        <f>(($D138*'fnd base rates'!I$107)
+($E138*'fnd base rates'!I$108)
+($F138*'fnd base rates'!I$109)
+($G138*'fnd base rates'!I$110)
+($H138*'fnd base rates'!I$111)
+($I138*'fnd base rates'!I$112)
+($J138*'fnd base rates'!I$113)
+($K138*'fnd base rates'!I$114)
+($M138*'fnd base rates'!I$116)
+($N138*'fnd base rates'!I$117)
+($O138*'fnd base rates'!I$118)
+($P138*VLOOKUP($S138+12,rate_basefnd,9)))
*$R138</f>
        <v>405.71404999999999</v>
      </c>
      <c r="AB138" s="1">
        <f>(($D138*'fnd base rates'!J$107)
+($E138*'fnd base rates'!J$108)
+($F138*'fnd base rates'!J$109)
+($G138*'fnd base rates'!J$110)
+($H138*'fnd base rates'!J$111)
+($I138*'fnd base rates'!J$112)
+($J138*'fnd base rates'!J$113)
+($K138*'fnd base rates'!J$114)
+($M138*'fnd base rates'!J$116)
+($N138*'fnd base rates'!J$117)
+($O138*'fnd base rates'!J$118)
+($P138*VLOOKUP($S138+12,rate_basefnd,10)))
*$R138</f>
        <v>751.30825000000004</v>
      </c>
      <c r="AC138" s="1">
        <f>(($D138*'fnd base rates'!K$107)
+($E138*'fnd base rates'!K$108)
+($F138*'fnd base rates'!K$109)
+($G138*'fnd base rates'!K$110)
+($H138*'fnd base rates'!K$111)
+($I138*'fnd base rates'!K$112)
+($J138*'fnd base rates'!K$113)
+($K138*'fnd base rates'!K$114)
+($M138*'fnd base rates'!K$116)
+($N138*'fnd base rates'!K$117)
+($O138*'fnd base rates'!K$118)
+($P138*VLOOKUP($S138+12,rate_basefnd,11)))
*$R138</f>
        <v>1141.3050019350001</v>
      </c>
      <c r="AD138" s="1">
        <f>(($D138*'fnd base rates'!L$107)
+($E138*'fnd base rates'!L$108)
+($F138*'fnd base rates'!L$109)
+($G138*'fnd base rates'!L$110)
+($H138*'fnd base rates'!L$111)
+($I138*'fnd base rates'!L$112)
+($J138*'fnd base rates'!L$113)
+($K138*'fnd base rates'!L$114)
+($M138*'fnd base rates'!L$116)
+($N138*'fnd base rates'!L$117)
+($O138*'fnd base rates'!L$118)
+($P138*VLOOKUP($S138+12,rate_basefnd,12)))</f>
        <v>1723.823406</v>
      </c>
      <c r="AE138" s="1">
        <f>(($D138*'fnd base rates'!M$107)
+($E138*'fnd base rates'!M$108)
+($F138*'fnd base rates'!M$109)
+($G138*'fnd base rates'!M$110)
+($H138*'fnd base rates'!M$111)
+($I138*'fnd base rates'!M$112)
+($J138*'fnd base rates'!M$113)
+($K138*'fnd base rates'!M$114)
+($M138*'fnd base rates'!M$116)
+($N138*'fnd base rates'!M$117)
+($O138*'fnd base rates'!M$118)
+($P138*VLOOKUP($S138+12,rate_basefnd,13)))</f>
        <v>0</v>
      </c>
      <c r="AF138" s="4">
        <f t="shared" si="83"/>
        <v>14679.188167139999</v>
      </c>
      <c r="AH138" s="4">
        <f t="shared" si="84"/>
        <v>428035040</v>
      </c>
      <c r="AI138" s="4" t="str">
        <f t="shared" si="85"/>
        <v>428</v>
      </c>
      <c r="AJ138" s="2" t="str">
        <f t="shared" si="86"/>
        <v>035</v>
      </c>
      <c r="AK138" s="2" t="str">
        <f t="shared" si="87"/>
        <v>040</v>
      </c>
      <c r="AL138" s="4">
        <f t="shared" si="88"/>
        <v>1</v>
      </c>
      <c r="AM138" s="4">
        <f t="shared" ref="AM138:AM201" si="156">enro</f>
        <v>1</v>
      </c>
      <c r="AN138" s="4">
        <f t="shared" si="89"/>
        <v>14679.188167139999</v>
      </c>
      <c r="AO138" s="4">
        <f t="shared" si="90"/>
        <v>14679</v>
      </c>
      <c r="AP138" s="4">
        <f t="shared" si="91"/>
        <v>0</v>
      </c>
      <c r="AQ138" s="4">
        <v>14679</v>
      </c>
      <c r="AW138" s="4">
        <v>14648</v>
      </c>
      <c r="AX138" s="5">
        <f t="shared" si="92"/>
        <v>31</v>
      </c>
      <c r="AY138" s="4">
        <v>14679</v>
      </c>
      <c r="AZ138" s="5"/>
      <c r="BB138" s="5">
        <f t="shared" ref="BB138" si="157">BC138-BA138</f>
        <v>0</v>
      </c>
    </row>
    <row r="139" spans="1:54" s="4" customFormat="1">
      <c r="A139" s="278">
        <v>428</v>
      </c>
      <c r="B139" s="2">
        <v>428035044</v>
      </c>
      <c r="C139" s="10" t="s">
        <v>1099</v>
      </c>
      <c r="D139" s="15">
        <f>'fnd enro'!D139</f>
        <v>0</v>
      </c>
      <c r="E139" s="15">
        <f>'fnd enro'!E139</f>
        <v>0</v>
      </c>
      <c r="F139" s="15">
        <f>'fnd enro'!F139</f>
        <v>0</v>
      </c>
      <c r="G139" s="15">
        <f>'fnd enro'!G139</f>
        <v>5</v>
      </c>
      <c r="H139" s="15">
        <f>'fnd enro'!H139</f>
        <v>2</v>
      </c>
      <c r="I139" s="15">
        <f>'fnd enro'!I139</f>
        <v>19</v>
      </c>
      <c r="J139" s="15">
        <f>'fnd enro'!J139</f>
        <v>0</v>
      </c>
      <c r="K139" s="16">
        <f>'fnd enro'!K139</f>
        <v>0.99580000000000002</v>
      </c>
      <c r="L139" s="15">
        <f>'fnd enro'!L139</f>
        <v>0</v>
      </c>
      <c r="M139" s="15">
        <f>'fnd enro'!M139</f>
        <v>2</v>
      </c>
      <c r="N139" s="15">
        <f>'fnd enro'!N139</f>
        <v>0</v>
      </c>
      <c r="O139" s="15">
        <f>'fnd enro'!O139</f>
        <v>0</v>
      </c>
      <c r="P139" s="15">
        <f>'fnd enro'!P139</f>
        <v>12</v>
      </c>
      <c r="Q139" s="15">
        <f>'fnd enro'!R139</f>
        <v>26</v>
      </c>
      <c r="R139" s="16">
        <f t="shared" ref="R139:R202" si="158">VLOOKUP(B139,charterinfo_b,6)</f>
        <v>1.085</v>
      </c>
      <c r="S139" s="15">
        <f>VALUE('fnd enro'!Q139)</f>
        <v>12</v>
      </c>
      <c r="T139" s="2"/>
      <c r="U139" s="1">
        <f>(($D139*'fnd base rates'!C$107)
+($E139*'fnd base rates'!C$108)
+($F139*'fnd base rates'!C$109)
+($G139*'fnd base rates'!C$110)
+($H139*'fnd base rates'!C$111)
+($I139*'fnd base rates'!C$112)
+($J139*'fnd base rates'!C$113)
+($K139*'fnd base rates'!C$114)
+($M139*'fnd base rates'!C$116)
+($N139*'fnd base rates'!C$117)
+($O139*'fnd base rates'!C$118)
+($P139*VLOOKUP($S139+12,rate_basefnd,3)))
*$R139</f>
        <v>15631.681385529999</v>
      </c>
      <c r="V139" s="1">
        <f>(($D139*'fnd base rates'!D$107)
+($E139*'fnd base rates'!D$108)
+($F139*'fnd base rates'!D$109)
+($G139*'fnd base rates'!D$110)
+($H139*'fnd base rates'!D$111)
+($I139*'fnd base rates'!D$112)
+($J139*'fnd base rates'!D$113)
+($K139*'fnd base rates'!D$114)
+($M139*'fnd base rates'!D$116)
+($N139*'fnd base rates'!D$117)
+($O139*'fnd base rates'!D$118)
+($P139*VLOOKUP($S139+12,rate_basefnd,4)))
*$R139</f>
        <v>25596.842599999996</v>
      </c>
      <c r="W139" s="1">
        <f>(($D139*'fnd base rates'!E$107)
+($E139*'fnd base rates'!E$108)
+($F139*'fnd base rates'!E$109)
+($G139*'fnd base rates'!E$110)
+($H139*'fnd base rates'!E$111)
+($I139*'fnd base rates'!E$112)
+($J139*'fnd base rates'!E$113)
+($K139*'fnd base rates'!E$114)
+($M139*'fnd base rates'!E$116)
+($N139*'fnd base rates'!E$117)
+($O139*'fnd base rates'!E$118)
+($P139*VLOOKUP($S139+12,rate_basefnd,5)))
*$R139</f>
        <v>171415.76125639002</v>
      </c>
      <c r="X139" s="1">
        <f>(($D139*'fnd base rates'!F$107)
+($E139*'fnd base rates'!F$108)
+($F139*'fnd base rates'!F$109)
+($G139*'fnd base rates'!F$110)
+($H139*'fnd base rates'!F$111)
+($I139*'fnd base rates'!F$112)
+($J139*'fnd base rates'!F$113)
+($K139*'fnd base rates'!F$114)
+($M139*'fnd base rates'!F$116)
+($N139*'fnd base rates'!F$117)
+($O139*'fnd base rates'!F$118)
+($P139*VLOOKUP($S139+12,rate_basefnd,6)))
*$R139</f>
        <v>26326.600506219998</v>
      </c>
      <c r="Y139" s="1">
        <f>(($D139*'fnd base rates'!G$107)
+($E139*'fnd base rates'!G$108)
+($F139*'fnd base rates'!G$109)
+($G139*'fnd base rates'!G$110)
+($H139*'fnd base rates'!G$111)
+($I139*'fnd base rates'!G$112)
+($J139*'fnd base rates'!G$113)
+($K139*'fnd base rates'!G$114)
+($M139*'fnd base rates'!G$116)
+($N139*'fnd base rates'!G$117)
+($O139*'fnd base rates'!G$118)
+($P139*VLOOKUP($S139+12,rate_basefnd,7)))
*$R139</f>
        <v>6666.4240311899994</v>
      </c>
      <c r="Z139" s="1">
        <f>(($D139*'fnd base rates'!H$107)
+($E139*'fnd base rates'!H$108)
+($F139*'fnd base rates'!H$109)
+($G139*'fnd base rates'!H$110)
+($H139*'fnd base rates'!H$111)
+($I139*'fnd base rates'!H$112)
+($J139*'fnd base rates'!H$113)
+($K139*'fnd base rates'!H$114)
+($M139*'fnd base rates'!H$116)
+($N139*'fnd base rates'!H$117)
+($O139*'fnd base rates'!H$118)
+($P139*VLOOKUP($S139+12,rate_basefnd,8)))</f>
        <v>19103.377459999996</v>
      </c>
      <c r="AA139" s="1">
        <f>(($D139*'fnd base rates'!I$107)
+($E139*'fnd base rates'!I$108)
+($F139*'fnd base rates'!I$109)
+($G139*'fnd base rates'!I$110)
+($H139*'fnd base rates'!I$111)
+($I139*'fnd base rates'!I$112)
+($J139*'fnd base rates'!I$113)
+($K139*'fnd base rates'!I$114)
+($M139*'fnd base rates'!I$116)
+($N139*'fnd base rates'!I$117)
+($O139*'fnd base rates'!I$118)
+($P139*VLOOKUP($S139+12,rate_basefnd,9)))
*$R139</f>
        <v>12555.967200000001</v>
      </c>
      <c r="AB139" s="1">
        <f>(($D139*'fnd base rates'!J$107)
+($E139*'fnd base rates'!J$108)
+($F139*'fnd base rates'!J$109)
+($G139*'fnd base rates'!J$110)
+($H139*'fnd base rates'!J$111)
+($I139*'fnd base rates'!J$112)
+($J139*'fnd base rates'!J$113)
+($K139*'fnd base rates'!J$114)
+($M139*'fnd base rates'!J$116)
+($N139*'fnd base rates'!J$117)
+($O139*'fnd base rates'!J$118)
+($P139*VLOOKUP($S139+12,rate_basefnd,10)))
*$R139</f>
        <v>22090.382999999998</v>
      </c>
      <c r="AC139" s="1">
        <f>(($D139*'fnd base rates'!K$107)
+($E139*'fnd base rates'!K$108)
+($F139*'fnd base rates'!K$109)
+($G139*'fnd base rates'!K$110)
+($H139*'fnd base rates'!K$111)
+($I139*'fnd base rates'!K$112)
+($J139*'fnd base rates'!K$113)
+($K139*'fnd base rates'!K$114)
+($M139*'fnd base rates'!K$116)
+($N139*'fnd base rates'!K$117)
+($O139*'fnd base rates'!K$118)
+($P139*VLOOKUP($S139+12,rate_basefnd,11)))
*$R139</f>
        <v>31445.930350309998</v>
      </c>
      <c r="AD139" s="1">
        <f>(($D139*'fnd base rates'!L$107)
+($E139*'fnd base rates'!L$108)
+($F139*'fnd base rates'!L$109)
+($G139*'fnd base rates'!L$110)
+($H139*'fnd base rates'!L$111)
+($I139*'fnd base rates'!L$112)
+($J139*'fnd base rates'!L$113)
+($K139*'fnd base rates'!L$114)
+($M139*'fnd base rates'!L$116)
+($N139*'fnd base rates'!L$117)
+($O139*'fnd base rates'!L$118)
+($P139*VLOOKUP($S139+12,rate_basefnd,12)))</f>
        <v>39773.418556000004</v>
      </c>
      <c r="AE139" s="1">
        <f>(($D139*'fnd base rates'!M$107)
+($E139*'fnd base rates'!M$108)
+($F139*'fnd base rates'!M$109)
+($G139*'fnd base rates'!M$110)
+($H139*'fnd base rates'!M$111)
+($I139*'fnd base rates'!M$112)
+($J139*'fnd base rates'!M$113)
+($K139*'fnd base rates'!M$114)
+($M139*'fnd base rates'!M$116)
+($N139*'fnd base rates'!M$117)
+($O139*'fnd base rates'!M$118)
+($P139*VLOOKUP($S139+12,rate_basefnd,13)))</f>
        <v>0</v>
      </c>
      <c r="AF139" s="4">
        <f t="shared" ref="AF139:AF202" si="159">SUM(U139:AE139)</f>
        <v>370606.38634563994</v>
      </c>
      <c r="AH139" s="4">
        <f t="shared" ref="AH139:AH202" si="160">B139</f>
        <v>428035044</v>
      </c>
      <c r="AI139" s="4" t="str">
        <f t="shared" ref="AI139:AI202" si="161">IF($B139&lt;499999999,MID($B139,1,3),MID($B139,1,4))</f>
        <v>428</v>
      </c>
      <c r="AJ139" s="2" t="str">
        <f t="shared" ref="AJ139:AJ202" si="162">IF($B139&lt;499999999,MID($B139,4,3),MID($B139,5,3))</f>
        <v>035</v>
      </c>
      <c r="AK139" s="2" t="str">
        <f t="shared" ref="AK139:AK202" si="163">IF($B139&lt;499999999,MID($B139,7,3),MID($B139,8,3))</f>
        <v>044</v>
      </c>
      <c r="AL139" s="4">
        <f t="shared" ref="AL139:AL202" si="164">IF(VLOOKUP(VALUE(IF(AH139&lt;499999999,MID(AH139,4,3),MID(AH139,5,3))),distinfo,4)=R139,1,0)</f>
        <v>1</v>
      </c>
      <c r="AM139" s="4">
        <f t="shared" si="156"/>
        <v>26</v>
      </c>
      <c r="AN139" s="4">
        <f t="shared" ref="AN139:AN202" si="165">AF139</f>
        <v>370606.38634563994</v>
      </c>
      <c r="AO139" s="4">
        <f t="shared" ref="AO139:AO202" si="166">IF(OR(AF139=0,AM139=0),0,ROUND(AN139/AM139,0))</f>
        <v>14254</v>
      </c>
      <c r="AP139" s="4">
        <f t="shared" ref="AP139:AP202" si="167">AO139-AQ139</f>
        <v>0</v>
      </c>
      <c r="AQ139" s="4">
        <v>14254</v>
      </c>
      <c r="AW139" s="4">
        <v>14187</v>
      </c>
      <c r="AX139" s="5">
        <f t="shared" ref="AX139:AX202" si="168">AY139-AW139</f>
        <v>67</v>
      </c>
      <c r="AY139" s="4">
        <v>14254</v>
      </c>
      <c r="AZ139" s="5"/>
      <c r="BB139" s="5">
        <f t="shared" ref="BB139" si="169">BC139-BA139</f>
        <v>0</v>
      </c>
    </row>
    <row r="140" spans="1:54" s="4" customFormat="1">
      <c r="A140" s="278">
        <v>428</v>
      </c>
      <c r="B140" s="2">
        <v>428035049</v>
      </c>
      <c r="C140" s="10" t="s">
        <v>1099</v>
      </c>
      <c r="D140" s="15">
        <f>'fnd enro'!D140</f>
        <v>0</v>
      </c>
      <c r="E140" s="15">
        <f>'fnd enro'!E140</f>
        <v>0</v>
      </c>
      <c r="F140" s="15">
        <f>'fnd enro'!F140</f>
        <v>0</v>
      </c>
      <c r="G140" s="15">
        <f>'fnd enro'!G140</f>
        <v>1</v>
      </c>
      <c r="H140" s="15">
        <f>'fnd enro'!H140</f>
        <v>0</v>
      </c>
      <c r="I140" s="15">
        <f>'fnd enro'!I140</f>
        <v>0</v>
      </c>
      <c r="J140" s="15">
        <f>'fnd enro'!J140</f>
        <v>0</v>
      </c>
      <c r="K140" s="16">
        <f>'fnd enro'!K140</f>
        <v>3.8300000000000001E-2</v>
      </c>
      <c r="L140" s="15">
        <f>'fnd enro'!L140</f>
        <v>0</v>
      </c>
      <c r="M140" s="15">
        <f>'fnd enro'!M140</f>
        <v>0</v>
      </c>
      <c r="N140" s="15">
        <f>'fnd enro'!N140</f>
        <v>0</v>
      </c>
      <c r="O140" s="15">
        <f>'fnd enro'!O140</f>
        <v>0</v>
      </c>
      <c r="P140" s="15">
        <f>'fnd enro'!P140</f>
        <v>1</v>
      </c>
      <c r="Q140" s="15">
        <f>'fnd enro'!R140</f>
        <v>1</v>
      </c>
      <c r="R140" s="16">
        <f t="shared" si="158"/>
        <v>1.085</v>
      </c>
      <c r="S140" s="15">
        <f>VALUE('fnd enro'!Q140)</f>
        <v>8</v>
      </c>
      <c r="T140" s="2"/>
      <c r="U140" s="1">
        <f>(($D140*'fnd base rates'!C$107)
+($E140*'fnd base rates'!C$108)
+($F140*'fnd base rates'!C$109)
+($G140*'fnd base rates'!C$110)
+($H140*'fnd base rates'!C$111)
+($I140*'fnd base rates'!C$112)
+($J140*'fnd base rates'!C$113)
+($K140*'fnd base rates'!C$114)
+($M140*'fnd base rates'!C$116)
+($N140*'fnd base rates'!C$117)
+($O140*'fnd base rates'!C$118)
+($P140*VLOOKUP($S140+12,rate_basefnd,3)))
*$R140</f>
        <v>627.002287905</v>
      </c>
      <c r="V140" s="1">
        <f>(($D140*'fnd base rates'!D$107)
+($E140*'fnd base rates'!D$108)
+($F140*'fnd base rates'!D$109)
+($G140*'fnd base rates'!D$110)
+($H140*'fnd base rates'!D$111)
+($I140*'fnd base rates'!D$112)
+($J140*'fnd base rates'!D$113)
+($K140*'fnd base rates'!D$114)
+($M140*'fnd base rates'!D$116)
+($N140*'fnd base rates'!D$117)
+($O140*'fnd base rates'!D$118)
+($P140*VLOOKUP($S140+12,rate_basefnd,4)))
*$R140</f>
        <v>1130.3746999999998</v>
      </c>
      <c r="W140" s="1">
        <f>(($D140*'fnd base rates'!E$107)
+($E140*'fnd base rates'!E$108)
+($F140*'fnd base rates'!E$109)
+($G140*'fnd base rates'!E$110)
+($H140*'fnd base rates'!E$111)
+($I140*'fnd base rates'!E$112)
+($J140*'fnd base rates'!E$113)
+($K140*'fnd base rates'!E$114)
+($M140*'fnd base rates'!E$116)
+($N140*'fnd base rates'!E$117)
+($O140*'fnd base rates'!E$118)
+($P140*VLOOKUP($S140+12,rate_basefnd,5)))
*$R140</f>
        <v>7306.1244560149989</v>
      </c>
      <c r="X140" s="1">
        <f>(($D140*'fnd base rates'!F$107)
+($E140*'fnd base rates'!F$108)
+($F140*'fnd base rates'!F$109)
+($G140*'fnd base rates'!F$110)
+($H140*'fnd base rates'!F$111)
+($I140*'fnd base rates'!F$112)
+($J140*'fnd base rates'!F$113)
+($K140*'fnd base rates'!F$114)
+($M140*'fnd base rates'!F$116)
+($N140*'fnd base rates'!F$117)
+($O140*'fnd base rates'!F$118)
+($P140*VLOOKUP($S140+12,rate_basefnd,6)))
*$R140</f>
        <v>1292.3851444700001</v>
      </c>
      <c r="Y140" s="1">
        <f>(($D140*'fnd base rates'!G$107)
+($E140*'fnd base rates'!G$108)
+($F140*'fnd base rates'!G$109)
+($G140*'fnd base rates'!G$110)
+($H140*'fnd base rates'!G$111)
+($I140*'fnd base rates'!G$112)
+($J140*'fnd base rates'!G$113)
+($K140*'fnd base rates'!G$114)
+($M140*'fnd base rates'!G$116)
+($N140*'fnd base rates'!G$117)
+($O140*'fnd base rates'!G$118)
+($P140*VLOOKUP($S140+12,rate_basefnd,7)))
*$R140</f>
        <v>321.785110815</v>
      </c>
      <c r="Z140" s="1">
        <f>(($D140*'fnd base rates'!H$107)
+($E140*'fnd base rates'!H$108)
+($F140*'fnd base rates'!H$109)
+($G140*'fnd base rates'!H$110)
+($H140*'fnd base rates'!H$111)
+($I140*'fnd base rates'!H$112)
+($J140*'fnd base rates'!H$113)
+($K140*'fnd base rates'!H$114)
+($M140*'fnd base rates'!H$116)
+($N140*'fnd base rates'!H$117)
+($O140*'fnd base rates'!H$118)
+($P140*VLOOKUP($S140+12,rate_basefnd,8)))</f>
        <v>523.26720999999998</v>
      </c>
      <c r="AA140" s="1">
        <f>(($D140*'fnd base rates'!I$107)
+($E140*'fnd base rates'!I$108)
+($F140*'fnd base rates'!I$109)
+($G140*'fnd base rates'!I$110)
+($H140*'fnd base rates'!I$111)
+($I140*'fnd base rates'!I$112)
+($J140*'fnd base rates'!I$113)
+($K140*'fnd base rates'!I$114)
+($M140*'fnd base rates'!I$116)
+($N140*'fnd base rates'!I$117)
+($O140*'fnd base rates'!I$118)
+($P140*VLOOKUP($S140+12,rate_basefnd,9)))
*$R140</f>
        <v>424.38690000000003</v>
      </c>
      <c r="AB140" s="1">
        <f>(($D140*'fnd base rates'!J$107)
+($E140*'fnd base rates'!J$108)
+($F140*'fnd base rates'!J$109)
+($G140*'fnd base rates'!J$110)
+($H140*'fnd base rates'!J$111)
+($I140*'fnd base rates'!J$112)
+($J140*'fnd base rates'!J$113)
+($K140*'fnd base rates'!J$114)
+($M140*'fnd base rates'!J$116)
+($N140*'fnd base rates'!J$117)
+($O140*'fnd base rates'!J$118)
+($P140*VLOOKUP($S140+12,rate_basefnd,10)))
*$R140</f>
        <v>848.33979999999997</v>
      </c>
      <c r="AC140" s="1">
        <f>(($D140*'fnd base rates'!K$107)
+($E140*'fnd base rates'!K$108)
+($F140*'fnd base rates'!K$109)
+($G140*'fnd base rates'!K$110)
+($H140*'fnd base rates'!K$111)
+($I140*'fnd base rates'!K$112)
+($J140*'fnd base rates'!K$113)
+($K140*'fnd base rates'!K$114)
+($M140*'fnd base rates'!K$116)
+($N140*'fnd base rates'!K$117)
+($O140*'fnd base rates'!K$118)
+($P140*VLOOKUP($S140+12,rate_basefnd,11)))
*$R140</f>
        <v>1141.3050019350001</v>
      </c>
      <c r="AD140" s="1">
        <f>(($D140*'fnd base rates'!L$107)
+($E140*'fnd base rates'!L$108)
+($F140*'fnd base rates'!L$109)
+($G140*'fnd base rates'!L$110)
+($H140*'fnd base rates'!L$111)
+($I140*'fnd base rates'!L$112)
+($J140*'fnd base rates'!L$113)
+($K140*'fnd base rates'!L$114)
+($M140*'fnd base rates'!L$116)
+($N140*'fnd base rates'!L$117)
+($O140*'fnd base rates'!L$118)
+($P140*VLOOKUP($S140+12,rate_basefnd,12)))</f>
        <v>1792.563406</v>
      </c>
      <c r="AE140" s="1">
        <f>(($D140*'fnd base rates'!M$107)
+($E140*'fnd base rates'!M$108)
+($F140*'fnd base rates'!M$109)
+($G140*'fnd base rates'!M$110)
+($H140*'fnd base rates'!M$111)
+($I140*'fnd base rates'!M$112)
+($J140*'fnd base rates'!M$113)
+($K140*'fnd base rates'!M$114)
+($M140*'fnd base rates'!M$116)
+($N140*'fnd base rates'!M$117)
+($O140*'fnd base rates'!M$118)
+($P140*VLOOKUP($S140+12,rate_basefnd,13)))</f>
        <v>0</v>
      </c>
      <c r="AF140" s="4">
        <f t="shared" si="159"/>
        <v>15407.534017139997</v>
      </c>
      <c r="AH140" s="4">
        <f t="shared" si="160"/>
        <v>428035049</v>
      </c>
      <c r="AI140" s="4" t="str">
        <f t="shared" si="161"/>
        <v>428</v>
      </c>
      <c r="AJ140" s="2" t="str">
        <f t="shared" si="162"/>
        <v>035</v>
      </c>
      <c r="AK140" s="2" t="str">
        <f t="shared" si="163"/>
        <v>049</v>
      </c>
      <c r="AL140" s="4">
        <f t="shared" si="164"/>
        <v>1</v>
      </c>
      <c r="AM140" s="4">
        <f t="shared" si="156"/>
        <v>1</v>
      </c>
      <c r="AN140" s="4">
        <f t="shared" si="165"/>
        <v>15407.534017139997</v>
      </c>
      <c r="AO140" s="4">
        <f t="shared" si="166"/>
        <v>15408</v>
      </c>
      <c r="AP140" s="4">
        <f t="shared" si="167"/>
        <v>0</v>
      </c>
      <c r="AQ140" s="4">
        <v>15408</v>
      </c>
      <c r="AW140" s="4">
        <v>15347</v>
      </c>
      <c r="AX140" s="5">
        <f t="shared" si="168"/>
        <v>61</v>
      </c>
      <c r="AY140" s="4">
        <v>15408</v>
      </c>
      <c r="AZ140" s="5"/>
      <c r="BB140" s="5">
        <f t="shared" ref="BB140" si="170">BC140-BA140</f>
        <v>0</v>
      </c>
    </row>
    <row r="141" spans="1:54" s="4" customFormat="1">
      <c r="A141" s="278">
        <v>428</v>
      </c>
      <c r="B141" s="2">
        <v>428035057</v>
      </c>
      <c r="C141" s="10" t="s">
        <v>1099</v>
      </c>
      <c r="D141" s="15">
        <f>'fnd enro'!D141</f>
        <v>0</v>
      </c>
      <c r="E141" s="15">
        <f>'fnd enro'!E141</f>
        <v>0</v>
      </c>
      <c r="F141" s="15">
        <f>'fnd enro'!F141</f>
        <v>17</v>
      </c>
      <c r="G141" s="15">
        <f>'fnd enro'!G141</f>
        <v>81</v>
      </c>
      <c r="H141" s="15">
        <f>'fnd enro'!H141</f>
        <v>43</v>
      </c>
      <c r="I141" s="15">
        <f>'fnd enro'!I141</f>
        <v>27</v>
      </c>
      <c r="J141" s="15">
        <f>'fnd enro'!J141</f>
        <v>0</v>
      </c>
      <c r="K141" s="16">
        <f>'fnd enro'!K141</f>
        <v>6.4344000000000001</v>
      </c>
      <c r="L141" s="15">
        <f>'fnd enro'!L141</f>
        <v>0</v>
      </c>
      <c r="M141" s="15">
        <f>'fnd enro'!M141</f>
        <v>25</v>
      </c>
      <c r="N141" s="15">
        <f>'fnd enro'!N141</f>
        <v>1</v>
      </c>
      <c r="O141" s="15">
        <f>'fnd enro'!O141</f>
        <v>0</v>
      </c>
      <c r="P141" s="15">
        <f>'fnd enro'!P141</f>
        <v>142</v>
      </c>
      <c r="Q141" s="15">
        <f>'fnd enro'!R141</f>
        <v>168</v>
      </c>
      <c r="R141" s="16">
        <f t="shared" si="158"/>
        <v>1.085</v>
      </c>
      <c r="S141" s="15">
        <f>VALUE('fnd enro'!Q141)</f>
        <v>12</v>
      </c>
      <c r="T141" s="2"/>
      <c r="U141" s="1">
        <f>(($D141*'fnd base rates'!C$107)
+($E141*'fnd base rates'!C$108)
+($F141*'fnd base rates'!C$109)
+($G141*'fnd base rates'!C$110)
+($H141*'fnd base rates'!C$111)
+($I141*'fnd base rates'!C$112)
+($J141*'fnd base rates'!C$113)
+($K141*'fnd base rates'!C$114)
+($M141*'fnd base rates'!C$116)
+($N141*'fnd base rates'!C$117)
+($O141*'fnd base rates'!C$118)
+($P141*VLOOKUP($S141+12,rate_basefnd,3)))
*$R141</f>
        <v>107553.90736804</v>
      </c>
      <c r="V141" s="1">
        <f>(($D141*'fnd base rates'!D$107)
+($E141*'fnd base rates'!D$108)
+($F141*'fnd base rates'!D$109)
+($G141*'fnd base rates'!D$110)
+($H141*'fnd base rates'!D$111)
+($I141*'fnd base rates'!D$112)
+($J141*'fnd base rates'!D$113)
+($K141*'fnd base rates'!D$114)
+($M141*'fnd base rates'!D$116)
+($N141*'fnd base rates'!D$117)
+($O141*'fnd base rates'!D$118)
+($P141*VLOOKUP($S141+12,rate_basefnd,4)))
*$R141</f>
        <v>192380.31924999997</v>
      </c>
      <c r="W141" s="1">
        <f>(($D141*'fnd base rates'!E$107)
+($E141*'fnd base rates'!E$108)
+($F141*'fnd base rates'!E$109)
+($G141*'fnd base rates'!E$110)
+($H141*'fnd base rates'!E$111)
+($I141*'fnd base rates'!E$112)
+($J141*'fnd base rates'!E$113)
+($K141*'fnd base rates'!E$114)
+($M141*'fnd base rates'!E$116)
+($N141*'fnd base rates'!E$117)
+($O141*'fnd base rates'!E$118)
+($P141*VLOOKUP($S141+12,rate_basefnd,5)))
*$R141</f>
        <v>1248756.6125605199</v>
      </c>
      <c r="X141" s="1">
        <f>(($D141*'fnd base rates'!F$107)
+($E141*'fnd base rates'!F$108)
+($F141*'fnd base rates'!F$109)
+($G141*'fnd base rates'!F$110)
+($H141*'fnd base rates'!F$111)
+($I141*'fnd base rates'!F$112)
+($J141*'fnd base rates'!F$113)
+($K141*'fnd base rates'!F$114)
+($M141*'fnd base rates'!F$116)
+($N141*'fnd base rates'!F$117)
+($O141*'fnd base rates'!F$118)
+($P141*VLOOKUP($S141+12,rate_basefnd,6)))
*$R141</f>
        <v>200459.04282095999</v>
      </c>
      <c r="Y141" s="1">
        <f>(($D141*'fnd base rates'!G$107)
+($E141*'fnd base rates'!G$108)
+($F141*'fnd base rates'!G$109)
+($G141*'fnd base rates'!G$110)
+($H141*'fnd base rates'!G$111)
+($I141*'fnd base rates'!G$112)
+($J141*'fnd base rates'!G$113)
+($K141*'fnd base rates'!G$114)
+($M141*'fnd base rates'!G$116)
+($N141*'fnd base rates'!G$117)
+($O141*'fnd base rates'!G$118)
+($P141*VLOOKUP($S141+12,rate_basefnd,7)))
*$R141</f>
        <v>55068.633966919988</v>
      </c>
      <c r="Z141" s="1">
        <f>(($D141*'fnd base rates'!H$107)
+($E141*'fnd base rates'!H$108)
+($F141*'fnd base rates'!H$109)
+($G141*'fnd base rates'!H$110)
+($H141*'fnd base rates'!H$111)
+($I141*'fnd base rates'!H$112)
+($J141*'fnd base rates'!H$113)
+($K141*'fnd base rates'!H$114)
+($M141*'fnd base rates'!H$116)
+($N141*'fnd base rates'!H$117)
+($O141*'fnd base rates'!H$118)
+($P141*VLOOKUP($S141+12,rate_basefnd,8)))</f>
        <v>98723.521279999986</v>
      </c>
      <c r="AA141" s="1">
        <f>(($D141*'fnd base rates'!I$107)
+($E141*'fnd base rates'!I$108)
+($F141*'fnd base rates'!I$109)
+($G141*'fnd base rates'!I$110)
+($H141*'fnd base rates'!I$111)
+($I141*'fnd base rates'!I$112)
+($J141*'fnd base rates'!I$113)
+($K141*'fnd base rates'!I$114)
+($M141*'fnd base rates'!I$116)
+($N141*'fnd base rates'!I$117)
+($O141*'fnd base rates'!I$118)
+($P141*VLOOKUP($S141+12,rate_basefnd,9)))
*$R141</f>
        <v>79645.249599999996</v>
      </c>
      <c r="AB141" s="1">
        <f>(($D141*'fnd base rates'!J$107)
+($E141*'fnd base rates'!J$108)
+($F141*'fnd base rates'!J$109)
+($G141*'fnd base rates'!J$110)
+($H141*'fnd base rates'!J$111)
+($I141*'fnd base rates'!J$112)
+($J141*'fnd base rates'!J$113)
+($K141*'fnd base rates'!J$114)
+($M141*'fnd base rates'!J$116)
+($N141*'fnd base rates'!J$117)
+($O141*'fnd base rates'!J$118)
+($P141*VLOOKUP($S141+12,rate_basefnd,10)))
*$R141</f>
        <v>153853.48824999999</v>
      </c>
      <c r="AC141" s="1">
        <f>(($D141*'fnd base rates'!K$107)
+($E141*'fnd base rates'!K$108)
+($F141*'fnd base rates'!K$109)
+($G141*'fnd base rates'!K$110)
+($H141*'fnd base rates'!K$111)
+($I141*'fnd base rates'!K$112)
+($J141*'fnd base rates'!K$113)
+($K141*'fnd base rates'!K$114)
+($M141*'fnd base rates'!K$116)
+($N141*'fnd base rates'!K$117)
+($O141*'fnd base rates'!K$118)
+($P141*VLOOKUP($S141+12,rate_basefnd,11)))
*$R141</f>
        <v>204851.43277508</v>
      </c>
      <c r="AD141" s="1">
        <f>(($D141*'fnd base rates'!L$107)
+($E141*'fnd base rates'!L$108)
+($F141*'fnd base rates'!L$109)
+($G141*'fnd base rates'!L$110)
+($H141*'fnd base rates'!L$111)
+($I141*'fnd base rates'!L$112)
+($J141*'fnd base rates'!L$113)
+($K141*'fnd base rates'!L$114)
+($M141*'fnd base rates'!L$116)
+($N141*'fnd base rates'!L$117)
+($O141*'fnd base rates'!L$118)
+($P141*VLOOKUP($S141+12,rate_basefnd,12)))</f>
        <v>304786.17220799997</v>
      </c>
      <c r="AE141" s="1">
        <f>(($D141*'fnd base rates'!M$107)
+($E141*'fnd base rates'!M$108)
+($F141*'fnd base rates'!M$109)
+($G141*'fnd base rates'!M$110)
+($H141*'fnd base rates'!M$111)
+($I141*'fnd base rates'!M$112)
+($J141*'fnd base rates'!M$113)
+($K141*'fnd base rates'!M$114)
+($M141*'fnd base rates'!M$116)
+($N141*'fnd base rates'!M$117)
+($O141*'fnd base rates'!M$118)
+($P141*VLOOKUP($S141+12,rate_basefnd,13)))</f>
        <v>0</v>
      </c>
      <c r="AF141" s="4">
        <f t="shared" si="159"/>
        <v>2646078.3800795199</v>
      </c>
      <c r="AH141" s="4">
        <f t="shared" si="160"/>
        <v>428035057</v>
      </c>
      <c r="AI141" s="4" t="str">
        <f t="shared" si="161"/>
        <v>428</v>
      </c>
      <c r="AJ141" s="2" t="str">
        <f t="shared" si="162"/>
        <v>035</v>
      </c>
      <c r="AK141" s="2" t="str">
        <f t="shared" si="163"/>
        <v>057</v>
      </c>
      <c r="AL141" s="4">
        <f t="shared" si="164"/>
        <v>1</v>
      </c>
      <c r="AM141" s="4">
        <f t="shared" si="156"/>
        <v>168</v>
      </c>
      <c r="AN141" s="4">
        <f t="shared" si="165"/>
        <v>2646078.3800795199</v>
      </c>
      <c r="AO141" s="4">
        <f t="shared" si="166"/>
        <v>15750</v>
      </c>
      <c r="AP141" s="4">
        <f t="shared" si="167"/>
        <v>0</v>
      </c>
      <c r="AQ141" s="4">
        <v>15750</v>
      </c>
      <c r="AW141" s="4">
        <v>15638</v>
      </c>
      <c r="AX141" s="5">
        <f t="shared" si="168"/>
        <v>112</v>
      </c>
      <c r="AY141" s="4">
        <v>15750</v>
      </c>
      <c r="AZ141" s="5"/>
      <c r="BB141" s="5">
        <f t="shared" ref="BB141" si="171">BC141-BA141</f>
        <v>0</v>
      </c>
    </row>
    <row r="142" spans="1:54" s="4" customFormat="1">
      <c r="A142" s="278">
        <v>428</v>
      </c>
      <c r="B142" s="2">
        <v>428035073</v>
      </c>
      <c r="C142" s="10" t="s">
        <v>1099</v>
      </c>
      <c r="D142" s="15">
        <f>'fnd enro'!D142</f>
        <v>0</v>
      </c>
      <c r="E142" s="15">
        <f>'fnd enro'!E142</f>
        <v>0</v>
      </c>
      <c r="F142" s="15">
        <f>'fnd enro'!F142</f>
        <v>1</v>
      </c>
      <c r="G142" s="15">
        <f>'fnd enro'!G142</f>
        <v>7</v>
      </c>
      <c r="H142" s="15">
        <f>'fnd enro'!H142</f>
        <v>2</v>
      </c>
      <c r="I142" s="15">
        <f>'fnd enro'!I142</f>
        <v>4</v>
      </c>
      <c r="J142" s="15">
        <f>'fnd enro'!J142</f>
        <v>0</v>
      </c>
      <c r="K142" s="16">
        <f>'fnd enro'!K142</f>
        <v>0.53620000000000001</v>
      </c>
      <c r="L142" s="15">
        <f>'fnd enro'!L142</f>
        <v>0</v>
      </c>
      <c r="M142" s="15">
        <f>'fnd enro'!M142</f>
        <v>1</v>
      </c>
      <c r="N142" s="15">
        <f>'fnd enro'!N142</f>
        <v>0</v>
      </c>
      <c r="O142" s="15">
        <f>'fnd enro'!O142</f>
        <v>0</v>
      </c>
      <c r="P142" s="15">
        <f>'fnd enro'!P142</f>
        <v>11</v>
      </c>
      <c r="Q142" s="15">
        <f>'fnd enro'!R142</f>
        <v>14</v>
      </c>
      <c r="R142" s="16">
        <f t="shared" si="158"/>
        <v>1.085</v>
      </c>
      <c r="S142" s="15">
        <f>VALUE('fnd enro'!Q142)</f>
        <v>5</v>
      </c>
      <c r="T142" s="2"/>
      <c r="U142" s="1">
        <f>(($D142*'fnd base rates'!C$107)
+($E142*'fnd base rates'!C$108)
+($F142*'fnd base rates'!C$109)
+($G142*'fnd base rates'!C$110)
+($H142*'fnd base rates'!C$111)
+($I142*'fnd base rates'!C$112)
+($J142*'fnd base rates'!C$113)
+($K142*'fnd base rates'!C$114)
+($M142*'fnd base rates'!C$116)
+($N142*'fnd base rates'!C$117)
+($O142*'fnd base rates'!C$118)
+($P142*VLOOKUP($S142+12,rate_basefnd,3)))
*$R142</f>
        <v>8558.6884306699994</v>
      </c>
      <c r="V142" s="1">
        <f>(($D142*'fnd base rates'!D$107)
+($E142*'fnd base rates'!D$108)
+($F142*'fnd base rates'!D$109)
+($G142*'fnd base rates'!D$110)
+($H142*'fnd base rates'!D$111)
+($I142*'fnd base rates'!D$112)
+($J142*'fnd base rates'!D$113)
+($K142*'fnd base rates'!D$114)
+($M142*'fnd base rates'!D$116)
+($N142*'fnd base rates'!D$117)
+($O142*'fnd base rates'!D$118)
+($P142*VLOOKUP($S142+12,rate_basefnd,4)))
*$R142</f>
        <v>14477.957899999999</v>
      </c>
      <c r="W142" s="1">
        <f>(($D142*'fnd base rates'!E$107)
+($E142*'fnd base rates'!E$108)
+($F142*'fnd base rates'!E$109)
+($G142*'fnd base rates'!E$110)
+($H142*'fnd base rates'!E$111)
+($I142*'fnd base rates'!E$112)
+($J142*'fnd base rates'!E$113)
+($K142*'fnd base rates'!E$114)
+($M142*'fnd base rates'!E$116)
+($N142*'fnd base rates'!E$117)
+($O142*'fnd base rates'!E$118)
+($P142*VLOOKUP($S142+12,rate_basefnd,5)))
*$R142</f>
        <v>92046.380384210002</v>
      </c>
      <c r="X142" s="1">
        <f>(($D142*'fnd base rates'!F$107)
+($E142*'fnd base rates'!F$108)
+($F142*'fnd base rates'!F$109)
+($G142*'fnd base rates'!F$110)
+($H142*'fnd base rates'!F$111)
+($I142*'fnd base rates'!F$112)
+($J142*'fnd base rates'!F$113)
+($K142*'fnd base rates'!F$114)
+($M142*'fnd base rates'!F$116)
+($N142*'fnd base rates'!F$117)
+($O142*'fnd base rates'!F$118)
+($P142*VLOOKUP($S142+12,rate_basefnd,6)))
*$R142</f>
        <v>16252.939072580002</v>
      </c>
      <c r="Y142" s="1">
        <f>(($D142*'fnd base rates'!G$107)
+($E142*'fnd base rates'!G$108)
+($F142*'fnd base rates'!G$109)
+($G142*'fnd base rates'!G$110)
+($H142*'fnd base rates'!G$111)
+($I142*'fnd base rates'!G$112)
+($J142*'fnd base rates'!G$113)
+($K142*'fnd base rates'!G$114)
+($M142*'fnd base rates'!G$116)
+($N142*'fnd base rates'!G$117)
+($O142*'fnd base rates'!G$118)
+($P142*VLOOKUP($S142+12,rate_basefnd,7)))
*$R142</f>
        <v>3886.6826014099997</v>
      </c>
      <c r="Z142" s="1">
        <f>(($D142*'fnd base rates'!H$107)
+($E142*'fnd base rates'!H$108)
+($F142*'fnd base rates'!H$109)
+($G142*'fnd base rates'!H$110)
+($H142*'fnd base rates'!H$111)
+($I142*'fnd base rates'!H$112)
+($J142*'fnd base rates'!H$113)
+($K142*'fnd base rates'!H$114)
+($M142*'fnd base rates'!H$116)
+($N142*'fnd base rates'!H$117)
+($O142*'fnd base rates'!H$118)
+($P142*VLOOKUP($S142+12,rate_basefnd,8)))</f>
        <v>8508.2709400000003</v>
      </c>
      <c r="AA142" s="1">
        <f>(($D142*'fnd base rates'!I$107)
+($E142*'fnd base rates'!I$108)
+($F142*'fnd base rates'!I$109)
+($G142*'fnd base rates'!I$110)
+($H142*'fnd base rates'!I$111)
+($I142*'fnd base rates'!I$112)
+($J142*'fnd base rates'!I$113)
+($K142*'fnd base rates'!I$114)
+($M142*'fnd base rates'!I$116)
+($N142*'fnd base rates'!I$117)
+($O142*'fnd base rates'!I$118)
+($P142*VLOOKUP($S142+12,rate_basefnd,9)))
*$R142</f>
        <v>6163.8524499999994</v>
      </c>
      <c r="AB142" s="1">
        <f>(($D142*'fnd base rates'!J$107)
+($E142*'fnd base rates'!J$108)
+($F142*'fnd base rates'!J$109)
+($G142*'fnd base rates'!J$110)
+($H142*'fnd base rates'!J$111)
+($I142*'fnd base rates'!J$112)
+($J142*'fnd base rates'!J$113)
+($K142*'fnd base rates'!J$114)
+($M142*'fnd base rates'!J$116)
+($N142*'fnd base rates'!J$117)
+($O142*'fnd base rates'!J$118)
+($P142*VLOOKUP($S142+12,rate_basefnd,10)))
*$R142</f>
        <v>10662.533700000002</v>
      </c>
      <c r="AC142" s="1">
        <f>(($D142*'fnd base rates'!K$107)
+($E142*'fnd base rates'!K$108)
+($F142*'fnd base rates'!K$109)
+($G142*'fnd base rates'!K$110)
+($H142*'fnd base rates'!K$111)
+($I142*'fnd base rates'!K$112)
+($J142*'fnd base rates'!K$113)
+($K142*'fnd base rates'!K$114)
+($M142*'fnd base rates'!K$116)
+($N142*'fnd base rates'!K$117)
+($O142*'fnd base rates'!K$118)
+($P142*VLOOKUP($S142+12,rate_basefnd,11)))
*$R142</f>
        <v>16664.706127090001</v>
      </c>
      <c r="AD142" s="1">
        <f>(($D142*'fnd base rates'!L$107)
+($E142*'fnd base rates'!L$108)
+($F142*'fnd base rates'!L$109)
+($G142*'fnd base rates'!L$110)
+($H142*'fnd base rates'!L$111)
+($I142*'fnd base rates'!L$112)
+($J142*'fnd base rates'!L$113)
+($K142*'fnd base rates'!L$114)
+($M142*'fnd base rates'!L$116)
+($N142*'fnd base rates'!L$117)
+($O142*'fnd base rates'!L$118)
+($P142*VLOOKUP($S142+12,rate_basefnd,12)))</f>
        <v>22933.767683999999</v>
      </c>
      <c r="AE142" s="1">
        <f>(($D142*'fnd base rates'!M$107)
+($E142*'fnd base rates'!M$108)
+($F142*'fnd base rates'!M$109)
+($G142*'fnd base rates'!M$110)
+($H142*'fnd base rates'!M$111)
+($I142*'fnd base rates'!M$112)
+($J142*'fnd base rates'!M$113)
+($K142*'fnd base rates'!M$114)
+($M142*'fnd base rates'!M$116)
+($N142*'fnd base rates'!M$117)
+($O142*'fnd base rates'!M$118)
+($P142*VLOOKUP($S142+12,rate_basefnd,13)))</f>
        <v>0</v>
      </c>
      <c r="AF142" s="4">
        <f t="shared" si="159"/>
        <v>200155.77928995999</v>
      </c>
      <c r="AH142" s="4">
        <f t="shared" si="160"/>
        <v>428035073</v>
      </c>
      <c r="AI142" s="4" t="str">
        <f t="shared" si="161"/>
        <v>428</v>
      </c>
      <c r="AJ142" s="2" t="str">
        <f t="shared" si="162"/>
        <v>035</v>
      </c>
      <c r="AK142" s="2" t="str">
        <f t="shared" si="163"/>
        <v>073</v>
      </c>
      <c r="AL142" s="4">
        <f t="shared" si="164"/>
        <v>1</v>
      </c>
      <c r="AM142" s="4">
        <f t="shared" si="156"/>
        <v>14</v>
      </c>
      <c r="AN142" s="4">
        <f t="shared" si="165"/>
        <v>200155.77928995999</v>
      </c>
      <c r="AO142" s="4">
        <f t="shared" si="166"/>
        <v>14297</v>
      </c>
      <c r="AP142" s="4">
        <f t="shared" si="167"/>
        <v>0</v>
      </c>
      <c r="AQ142" s="4">
        <v>14297</v>
      </c>
      <c r="AW142" s="4">
        <v>14269</v>
      </c>
      <c r="AX142" s="5">
        <f t="shared" si="168"/>
        <v>28</v>
      </c>
      <c r="AY142" s="4">
        <v>14297</v>
      </c>
      <c r="AZ142" s="5"/>
      <c r="BB142" s="5">
        <f t="shared" ref="BB142" si="172">BC142-BA142</f>
        <v>0</v>
      </c>
    </row>
    <row r="143" spans="1:54" s="4" customFormat="1">
      <c r="A143" s="278">
        <v>428</v>
      </c>
      <c r="B143" s="2">
        <v>428035079</v>
      </c>
      <c r="C143" s="10" t="s">
        <v>1099</v>
      </c>
      <c r="D143" s="15">
        <f>'fnd enro'!D143</f>
        <v>0</v>
      </c>
      <c r="E143" s="15">
        <f>'fnd enro'!E143</f>
        <v>0</v>
      </c>
      <c r="F143" s="15">
        <f>'fnd enro'!F143</f>
        <v>0</v>
      </c>
      <c r="G143" s="15">
        <f>'fnd enro'!G143</f>
        <v>0</v>
      </c>
      <c r="H143" s="15">
        <f>'fnd enro'!H143</f>
        <v>1</v>
      </c>
      <c r="I143" s="15">
        <f>'fnd enro'!I143</f>
        <v>0</v>
      </c>
      <c r="J143" s="15">
        <f>'fnd enro'!J143</f>
        <v>0</v>
      </c>
      <c r="K143" s="16">
        <f>'fnd enro'!K143</f>
        <v>3.8300000000000001E-2</v>
      </c>
      <c r="L143" s="15">
        <f>'fnd enro'!L143</f>
        <v>0</v>
      </c>
      <c r="M143" s="15">
        <f>'fnd enro'!M143</f>
        <v>0</v>
      </c>
      <c r="N143" s="15">
        <f>'fnd enro'!N143</f>
        <v>0</v>
      </c>
      <c r="O143" s="15">
        <f>'fnd enro'!O143</f>
        <v>0</v>
      </c>
      <c r="P143" s="15">
        <f>'fnd enro'!P143</f>
        <v>1</v>
      </c>
      <c r="Q143" s="15">
        <f>'fnd enro'!R143</f>
        <v>1</v>
      </c>
      <c r="R143" s="16">
        <f t="shared" si="158"/>
        <v>1.085</v>
      </c>
      <c r="S143" s="15">
        <f>VALUE('fnd enro'!Q143)</f>
        <v>6</v>
      </c>
      <c r="T143" s="2"/>
      <c r="U143" s="1">
        <f>(($D143*'fnd base rates'!C$107)
+($E143*'fnd base rates'!C$108)
+($F143*'fnd base rates'!C$109)
+($G143*'fnd base rates'!C$110)
+($H143*'fnd base rates'!C$111)
+($I143*'fnd base rates'!C$112)
+($J143*'fnd base rates'!C$113)
+($K143*'fnd base rates'!C$114)
+($M143*'fnd base rates'!C$116)
+($N143*'fnd base rates'!C$117)
+($O143*'fnd base rates'!C$118)
+($P143*VLOOKUP($S143+12,rate_basefnd,3)))
*$R143</f>
        <v>621.79428790499992</v>
      </c>
      <c r="V143" s="1">
        <f>(($D143*'fnd base rates'!D$107)
+($E143*'fnd base rates'!D$108)
+($F143*'fnd base rates'!D$109)
+($G143*'fnd base rates'!D$110)
+($H143*'fnd base rates'!D$111)
+($I143*'fnd base rates'!D$112)
+($J143*'fnd base rates'!D$113)
+($K143*'fnd base rates'!D$114)
+($M143*'fnd base rates'!D$116)
+($N143*'fnd base rates'!D$117)
+($O143*'fnd base rates'!D$118)
+($P143*VLOOKUP($S143+12,rate_basefnd,4)))
*$R143</f>
        <v>1105.6800999999998</v>
      </c>
      <c r="W143" s="1">
        <f>(($D143*'fnd base rates'!E$107)
+($E143*'fnd base rates'!E$108)
+($F143*'fnd base rates'!E$109)
+($G143*'fnd base rates'!E$110)
+($H143*'fnd base rates'!E$111)
+($I143*'fnd base rates'!E$112)
+($J143*'fnd base rates'!E$113)
+($K143*'fnd base rates'!E$114)
+($M143*'fnd base rates'!E$116)
+($N143*'fnd base rates'!E$117)
+($O143*'fnd base rates'!E$118)
+($P143*VLOOKUP($S143+12,rate_basefnd,5)))
*$R143</f>
        <v>6627.9452060149997</v>
      </c>
      <c r="X143" s="1">
        <f>(($D143*'fnd base rates'!F$107)
+($E143*'fnd base rates'!F$108)
+($F143*'fnd base rates'!F$109)
+($G143*'fnd base rates'!F$110)
+($H143*'fnd base rates'!F$111)
+($I143*'fnd base rates'!F$112)
+($J143*'fnd base rates'!F$113)
+($K143*'fnd base rates'!F$114)
+($M143*'fnd base rates'!F$116)
+($N143*'fnd base rates'!F$117)
+($O143*'fnd base rates'!F$118)
+($P143*VLOOKUP($S143+12,rate_basefnd,6)))
*$R143</f>
        <v>1030.67229447</v>
      </c>
      <c r="Y143" s="1">
        <f>(($D143*'fnd base rates'!G$107)
+($E143*'fnd base rates'!G$108)
+($F143*'fnd base rates'!G$109)
+($G143*'fnd base rates'!G$110)
+($H143*'fnd base rates'!G$111)
+($I143*'fnd base rates'!G$112)
+($J143*'fnd base rates'!G$113)
+($K143*'fnd base rates'!G$114)
+($M143*'fnd base rates'!G$116)
+($N143*'fnd base rates'!G$117)
+($O143*'fnd base rates'!G$118)
+($P143*VLOOKUP($S143+12,rate_basefnd,7)))
*$R143</f>
        <v>322.18656081500001</v>
      </c>
      <c r="Z143" s="1">
        <f>(($D143*'fnd base rates'!H$107)
+($E143*'fnd base rates'!H$108)
+($F143*'fnd base rates'!H$109)
+($G143*'fnd base rates'!H$110)
+($H143*'fnd base rates'!H$111)
+($I143*'fnd base rates'!H$112)
+($J143*'fnd base rates'!H$113)
+($K143*'fnd base rates'!H$114)
+($M143*'fnd base rates'!H$116)
+($N143*'fnd base rates'!H$117)
+($O143*'fnd base rates'!H$118)
+($P143*VLOOKUP($S143+12,rate_basefnd,8)))</f>
        <v>521.60721000000001</v>
      </c>
      <c r="AA143" s="1">
        <f>(($D143*'fnd base rates'!I$107)
+($E143*'fnd base rates'!I$108)
+($F143*'fnd base rates'!I$109)
+($G143*'fnd base rates'!I$110)
+($H143*'fnd base rates'!I$111)
+($I143*'fnd base rates'!I$112)
+($J143*'fnd base rates'!I$113)
+($K143*'fnd base rates'!I$114)
+($M143*'fnd base rates'!I$116)
+($N143*'fnd base rates'!I$117)
+($O143*'fnd base rates'!I$118)
+($P143*VLOOKUP($S143+12,rate_basefnd,9)))
*$R143</f>
        <v>487.7509</v>
      </c>
      <c r="AB143" s="1">
        <f>(($D143*'fnd base rates'!J$107)
+($E143*'fnd base rates'!J$108)
+($F143*'fnd base rates'!J$109)
+($G143*'fnd base rates'!J$110)
+($H143*'fnd base rates'!J$111)
+($I143*'fnd base rates'!J$112)
+($J143*'fnd base rates'!J$113)
+($K143*'fnd base rates'!J$114)
+($M143*'fnd base rates'!J$116)
+($N143*'fnd base rates'!J$117)
+($O143*'fnd base rates'!J$118)
+($P143*VLOOKUP($S143+12,rate_basefnd,10)))
*$R143</f>
        <v>897.79409999999996</v>
      </c>
      <c r="AC143" s="1">
        <f>(($D143*'fnd base rates'!K$107)
+($E143*'fnd base rates'!K$108)
+($F143*'fnd base rates'!K$109)
+($G143*'fnd base rates'!K$110)
+($H143*'fnd base rates'!K$111)
+($I143*'fnd base rates'!K$112)
+($J143*'fnd base rates'!K$113)
+($K143*'fnd base rates'!K$114)
+($M143*'fnd base rates'!K$116)
+($N143*'fnd base rates'!K$117)
+($O143*'fnd base rates'!K$118)
+($P143*VLOOKUP($S143+12,rate_basefnd,11)))
*$R143</f>
        <v>1226.3907019349999</v>
      </c>
      <c r="AD143" s="1">
        <f>(($D143*'fnd base rates'!L$107)
+($E143*'fnd base rates'!L$108)
+($F143*'fnd base rates'!L$109)
+($G143*'fnd base rates'!L$110)
+($H143*'fnd base rates'!L$111)
+($I143*'fnd base rates'!L$112)
+($J143*'fnd base rates'!L$113)
+($K143*'fnd base rates'!L$114)
+($M143*'fnd base rates'!L$116)
+($N143*'fnd base rates'!L$117)
+($O143*'fnd base rates'!L$118)
+($P143*VLOOKUP($S143+12,rate_basefnd,12)))</f>
        <v>1804.6034059999999</v>
      </c>
      <c r="AE143" s="1">
        <f>(($D143*'fnd base rates'!M$107)
+($E143*'fnd base rates'!M$108)
+($F143*'fnd base rates'!M$109)
+($G143*'fnd base rates'!M$110)
+($H143*'fnd base rates'!M$111)
+($I143*'fnd base rates'!M$112)
+($J143*'fnd base rates'!M$113)
+($K143*'fnd base rates'!M$114)
+($M143*'fnd base rates'!M$116)
+($N143*'fnd base rates'!M$117)
+($O143*'fnd base rates'!M$118)
+($P143*VLOOKUP($S143+12,rate_basefnd,13)))</f>
        <v>0</v>
      </c>
      <c r="AF143" s="4">
        <f t="shared" si="159"/>
        <v>14646.424767139999</v>
      </c>
      <c r="AH143" s="4">
        <f t="shared" si="160"/>
        <v>428035079</v>
      </c>
      <c r="AI143" s="4" t="str">
        <f t="shared" si="161"/>
        <v>428</v>
      </c>
      <c r="AJ143" s="2" t="str">
        <f t="shared" si="162"/>
        <v>035</v>
      </c>
      <c r="AK143" s="2" t="str">
        <f t="shared" si="163"/>
        <v>079</v>
      </c>
      <c r="AL143" s="4">
        <f t="shared" si="164"/>
        <v>1</v>
      </c>
      <c r="AM143" s="4">
        <f t="shared" si="156"/>
        <v>1</v>
      </c>
      <c r="AN143" s="4">
        <f t="shared" si="165"/>
        <v>14646.424767139999</v>
      </c>
      <c r="AO143" s="4">
        <f t="shared" si="166"/>
        <v>14646</v>
      </c>
      <c r="AP143" s="4">
        <f t="shared" si="167"/>
        <v>0</v>
      </c>
      <c r="AQ143" s="4">
        <v>14646</v>
      </c>
      <c r="AW143" s="4">
        <v>14609</v>
      </c>
      <c r="AX143" s="5">
        <f t="shared" si="168"/>
        <v>37</v>
      </c>
      <c r="AY143" s="4">
        <v>14646</v>
      </c>
      <c r="AZ143" s="5"/>
      <c r="BB143" s="5">
        <f t="shared" ref="BB143" si="173">BC143-BA143</f>
        <v>0</v>
      </c>
    </row>
    <row r="144" spans="1:54" s="4" customFormat="1">
      <c r="A144" s="278">
        <v>428</v>
      </c>
      <c r="B144" s="2">
        <v>428035088</v>
      </c>
      <c r="C144" s="10" t="s">
        <v>1099</v>
      </c>
      <c r="D144" s="15">
        <f>'fnd enro'!D144</f>
        <v>0</v>
      </c>
      <c r="E144" s="15">
        <f>'fnd enro'!E144</f>
        <v>0</v>
      </c>
      <c r="F144" s="15">
        <f>'fnd enro'!F144</f>
        <v>0</v>
      </c>
      <c r="G144" s="15">
        <f>'fnd enro'!G144</f>
        <v>1</v>
      </c>
      <c r="H144" s="15">
        <f>'fnd enro'!H144</f>
        <v>1</v>
      </c>
      <c r="I144" s="15">
        <f>'fnd enro'!I144</f>
        <v>0</v>
      </c>
      <c r="J144" s="15">
        <f>'fnd enro'!J144</f>
        <v>0</v>
      </c>
      <c r="K144" s="16">
        <f>'fnd enro'!K144</f>
        <v>7.6600000000000001E-2</v>
      </c>
      <c r="L144" s="15">
        <f>'fnd enro'!L144</f>
        <v>0</v>
      </c>
      <c r="M144" s="15">
        <f>'fnd enro'!M144</f>
        <v>0</v>
      </c>
      <c r="N144" s="15">
        <f>'fnd enro'!N144</f>
        <v>0</v>
      </c>
      <c r="O144" s="15">
        <f>'fnd enro'!O144</f>
        <v>0</v>
      </c>
      <c r="P144" s="15">
        <f>'fnd enro'!P144</f>
        <v>2</v>
      </c>
      <c r="Q144" s="15">
        <f>'fnd enro'!R144</f>
        <v>2</v>
      </c>
      <c r="R144" s="16">
        <f t="shared" si="158"/>
        <v>1.085</v>
      </c>
      <c r="S144" s="15">
        <f>VALUE('fnd enro'!Q144)</f>
        <v>4</v>
      </c>
      <c r="T144" s="2"/>
      <c r="U144" s="1">
        <f>(($D144*'fnd base rates'!C$107)
+($E144*'fnd base rates'!C$108)
+($F144*'fnd base rates'!C$109)
+($G144*'fnd base rates'!C$110)
+($H144*'fnd base rates'!C$111)
+($I144*'fnd base rates'!C$112)
+($J144*'fnd base rates'!C$113)
+($K144*'fnd base rates'!C$114)
+($M144*'fnd base rates'!C$116)
+($N144*'fnd base rates'!C$117)
+($O144*'fnd base rates'!C$118)
+($P144*VLOOKUP($S144+12,rate_basefnd,3)))
*$R144</f>
        <v>1231.8922758099998</v>
      </c>
      <c r="V144" s="1">
        <f>(($D144*'fnd base rates'!D$107)
+($E144*'fnd base rates'!D$108)
+($F144*'fnd base rates'!D$109)
+($G144*'fnd base rates'!D$110)
+($H144*'fnd base rates'!D$111)
+($I144*'fnd base rates'!D$112)
+($J144*'fnd base rates'!D$113)
+($K144*'fnd base rates'!D$114)
+($M144*'fnd base rates'!D$116)
+($N144*'fnd base rates'!D$117)
+($O144*'fnd base rates'!D$118)
+($P144*VLOOKUP($S144+12,rate_basefnd,4)))
*$R144</f>
        <v>2155.9818</v>
      </c>
      <c r="W144" s="1">
        <f>(($D144*'fnd base rates'!E$107)
+($E144*'fnd base rates'!E$108)
+($F144*'fnd base rates'!E$109)
+($G144*'fnd base rates'!E$110)
+($H144*'fnd base rates'!E$111)
+($I144*'fnd base rates'!E$112)
+($J144*'fnd base rates'!E$113)
+($K144*'fnd base rates'!E$114)
+($M144*'fnd base rates'!E$116)
+($N144*'fnd base rates'!E$117)
+($O144*'fnd base rates'!E$118)
+($P144*VLOOKUP($S144+12,rate_basefnd,5)))
*$R144</f>
        <v>13152.500762029998</v>
      </c>
      <c r="X144" s="1">
        <f>(($D144*'fnd base rates'!F$107)
+($E144*'fnd base rates'!F$108)
+($F144*'fnd base rates'!F$109)
+($G144*'fnd base rates'!F$110)
+($H144*'fnd base rates'!F$111)
+($I144*'fnd base rates'!F$112)
+($J144*'fnd base rates'!F$113)
+($K144*'fnd base rates'!F$114)
+($M144*'fnd base rates'!F$116)
+($N144*'fnd base rates'!F$117)
+($O144*'fnd base rates'!F$118)
+($P144*VLOOKUP($S144+12,rate_basefnd,6)))
*$R144</f>
        <v>2323.0574389399999</v>
      </c>
      <c r="Y144" s="1">
        <f>(($D144*'fnd base rates'!G$107)
+($E144*'fnd base rates'!G$108)
+($F144*'fnd base rates'!G$109)
+($G144*'fnd base rates'!G$110)
+($H144*'fnd base rates'!G$111)
+($I144*'fnd base rates'!G$112)
+($J144*'fnd base rates'!G$113)
+($K144*'fnd base rates'!G$114)
+($M144*'fnd base rates'!G$116)
+($N144*'fnd base rates'!G$117)
+($O144*'fnd base rates'!G$118)
+($P144*VLOOKUP($S144+12,rate_basefnd,7)))
*$R144</f>
        <v>606.07262163000007</v>
      </c>
      <c r="Z144" s="1">
        <f>(($D144*'fnd base rates'!H$107)
+($E144*'fnd base rates'!H$108)
+($F144*'fnd base rates'!H$109)
+($G144*'fnd base rates'!H$110)
+($H144*'fnd base rates'!H$111)
+($I144*'fnd base rates'!H$112)
+($J144*'fnd base rates'!H$113)
+($K144*'fnd base rates'!H$114)
+($M144*'fnd base rates'!H$116)
+($N144*'fnd base rates'!H$117)
+($O144*'fnd base rates'!H$118)
+($P144*VLOOKUP($S144+12,rate_basefnd,8)))</f>
        <v>1039.51442</v>
      </c>
      <c r="AA144" s="1">
        <f>(($D144*'fnd base rates'!I$107)
+($E144*'fnd base rates'!I$108)
+($F144*'fnd base rates'!I$109)
+($G144*'fnd base rates'!I$110)
+($H144*'fnd base rates'!I$111)
+($I144*'fnd base rates'!I$112)
+($J144*'fnd base rates'!I$113)
+($K144*'fnd base rates'!I$114)
+($M144*'fnd base rates'!I$116)
+($N144*'fnd base rates'!I$117)
+($O144*'fnd base rates'!I$118)
+($P144*VLOOKUP($S144+12,rate_basefnd,9)))
*$R144</f>
        <v>880.49919999999997</v>
      </c>
      <c r="AB144" s="1">
        <f>(($D144*'fnd base rates'!J$107)
+($E144*'fnd base rates'!J$108)
+($F144*'fnd base rates'!J$109)
+($G144*'fnd base rates'!J$110)
+($H144*'fnd base rates'!J$111)
+($I144*'fnd base rates'!J$112)
+($J144*'fnd base rates'!J$113)
+($K144*'fnd base rates'!J$114)
+($M144*'fnd base rates'!J$116)
+($N144*'fnd base rates'!J$117)
+($O144*'fnd base rates'!J$118)
+($P144*VLOOKUP($S144+12,rate_basefnd,10)))
*$R144</f>
        <v>1581.6696000000002</v>
      </c>
      <c r="AC144" s="1">
        <f>(($D144*'fnd base rates'!K$107)
+($E144*'fnd base rates'!K$108)
+($F144*'fnd base rates'!K$109)
+($G144*'fnd base rates'!K$110)
+($H144*'fnd base rates'!K$111)
+($I144*'fnd base rates'!K$112)
+($J144*'fnd base rates'!K$113)
+($K144*'fnd base rates'!K$114)
+($M144*'fnd base rates'!K$116)
+($N144*'fnd base rates'!K$117)
+($O144*'fnd base rates'!K$118)
+($P144*VLOOKUP($S144+12,rate_basefnd,11)))
*$R144</f>
        <v>2367.6957038700002</v>
      </c>
      <c r="AD144" s="1">
        <f>(($D144*'fnd base rates'!L$107)
+($E144*'fnd base rates'!L$108)
+($F144*'fnd base rates'!L$109)
+($G144*'fnd base rates'!L$110)
+($H144*'fnd base rates'!L$111)
+($I144*'fnd base rates'!L$112)
+($J144*'fnd base rates'!L$113)
+($K144*'fnd base rates'!L$114)
+($M144*'fnd base rates'!L$116)
+($N144*'fnd base rates'!L$117)
+($O144*'fnd base rates'!L$118)
+($P144*VLOOKUP($S144+12,rate_basefnd,12)))</f>
        <v>3480.646812</v>
      </c>
      <c r="AE144" s="1">
        <f>(($D144*'fnd base rates'!M$107)
+($E144*'fnd base rates'!M$108)
+($F144*'fnd base rates'!M$109)
+($G144*'fnd base rates'!M$110)
+($H144*'fnd base rates'!M$111)
+($I144*'fnd base rates'!M$112)
+($J144*'fnd base rates'!M$113)
+($K144*'fnd base rates'!M$114)
+($M144*'fnd base rates'!M$116)
+($N144*'fnd base rates'!M$117)
+($O144*'fnd base rates'!M$118)
+($P144*VLOOKUP($S144+12,rate_basefnd,13)))</f>
        <v>0</v>
      </c>
      <c r="AF144" s="4">
        <f t="shared" si="159"/>
        <v>28819.530634279996</v>
      </c>
      <c r="AH144" s="4">
        <f t="shared" si="160"/>
        <v>428035088</v>
      </c>
      <c r="AI144" s="4" t="str">
        <f t="shared" si="161"/>
        <v>428</v>
      </c>
      <c r="AJ144" s="2" t="str">
        <f t="shared" si="162"/>
        <v>035</v>
      </c>
      <c r="AK144" s="2" t="str">
        <f t="shared" si="163"/>
        <v>088</v>
      </c>
      <c r="AL144" s="4">
        <f t="shared" si="164"/>
        <v>1</v>
      </c>
      <c r="AM144" s="4">
        <f t="shared" si="156"/>
        <v>2</v>
      </c>
      <c r="AN144" s="4">
        <f t="shared" si="165"/>
        <v>28819.530634279996</v>
      </c>
      <c r="AO144" s="4">
        <f t="shared" si="166"/>
        <v>14410</v>
      </c>
      <c r="AP144" s="4">
        <f t="shared" si="167"/>
        <v>0</v>
      </c>
      <c r="AQ144" s="4">
        <v>14410</v>
      </c>
      <c r="AW144" s="4">
        <v>14384</v>
      </c>
      <c r="AX144" s="5">
        <f t="shared" si="168"/>
        <v>26</v>
      </c>
      <c r="AY144" s="4">
        <v>14410</v>
      </c>
      <c r="AZ144" s="5"/>
      <c r="BB144" s="5">
        <f t="shared" ref="BB144" si="174">BC144-BA144</f>
        <v>0</v>
      </c>
    </row>
    <row r="145" spans="1:54" s="4" customFormat="1">
      <c r="A145" s="278">
        <v>428</v>
      </c>
      <c r="B145" s="2">
        <v>428035093</v>
      </c>
      <c r="C145" s="10" t="s">
        <v>1099</v>
      </c>
      <c r="D145" s="15">
        <f>'fnd enro'!D145</f>
        <v>0</v>
      </c>
      <c r="E145" s="15">
        <f>'fnd enro'!E145</f>
        <v>0</v>
      </c>
      <c r="F145" s="15">
        <f>'fnd enro'!F145</f>
        <v>2</v>
      </c>
      <c r="G145" s="15">
        <f>'fnd enro'!G145</f>
        <v>3</v>
      </c>
      <c r="H145" s="15">
        <f>'fnd enro'!H145</f>
        <v>2</v>
      </c>
      <c r="I145" s="15">
        <f>'fnd enro'!I145</f>
        <v>1</v>
      </c>
      <c r="J145" s="15">
        <f>'fnd enro'!J145</f>
        <v>0</v>
      </c>
      <c r="K145" s="16">
        <f>'fnd enro'!K145</f>
        <v>0.30640000000000001</v>
      </c>
      <c r="L145" s="15">
        <f>'fnd enro'!L145</f>
        <v>0</v>
      </c>
      <c r="M145" s="15">
        <f>'fnd enro'!M145</f>
        <v>1</v>
      </c>
      <c r="N145" s="15">
        <f>'fnd enro'!N145</f>
        <v>0</v>
      </c>
      <c r="O145" s="15">
        <f>'fnd enro'!O145</f>
        <v>0</v>
      </c>
      <c r="P145" s="15">
        <f>'fnd enro'!P145</f>
        <v>6</v>
      </c>
      <c r="Q145" s="15">
        <f>'fnd enro'!R145</f>
        <v>8</v>
      </c>
      <c r="R145" s="16">
        <f t="shared" si="158"/>
        <v>1.085</v>
      </c>
      <c r="S145" s="15">
        <f>VALUE('fnd enro'!Q145)</f>
        <v>11</v>
      </c>
      <c r="T145" s="2"/>
      <c r="U145" s="1">
        <f>(($D145*'fnd base rates'!C$107)
+($E145*'fnd base rates'!C$108)
+($F145*'fnd base rates'!C$109)
+($G145*'fnd base rates'!C$110)
+($H145*'fnd base rates'!C$111)
+($I145*'fnd base rates'!C$112)
+($J145*'fnd base rates'!C$113)
+($K145*'fnd base rates'!C$114)
+($M145*'fnd base rates'!C$116)
+($N145*'fnd base rates'!C$117)
+($O145*'fnd base rates'!C$118)
+($P145*VLOOKUP($S145+12,rate_basefnd,3)))
*$R145</f>
        <v>5021.9966532400003</v>
      </c>
      <c r="V145" s="1">
        <f>(($D145*'fnd base rates'!D$107)
+($E145*'fnd base rates'!D$108)
+($F145*'fnd base rates'!D$109)
+($G145*'fnd base rates'!D$110)
+($H145*'fnd base rates'!D$111)
+($I145*'fnd base rates'!D$112)
+($J145*'fnd base rates'!D$113)
+($K145*'fnd base rates'!D$114)
+($M145*'fnd base rates'!D$116)
+($N145*'fnd base rates'!D$117)
+($O145*'fnd base rates'!D$118)
+($P145*VLOOKUP($S145+12,rate_basefnd,4)))
*$R145</f>
        <v>8763.0784499999991</v>
      </c>
      <c r="W145" s="1">
        <f>(($D145*'fnd base rates'!E$107)
+($E145*'fnd base rates'!E$108)
+($F145*'fnd base rates'!E$109)
+($G145*'fnd base rates'!E$110)
+($H145*'fnd base rates'!E$111)
+($I145*'fnd base rates'!E$112)
+($J145*'fnd base rates'!E$113)
+($K145*'fnd base rates'!E$114)
+($M145*'fnd base rates'!E$116)
+($N145*'fnd base rates'!E$117)
+($O145*'fnd base rates'!E$118)
+($P145*VLOOKUP($S145+12,rate_basefnd,5)))
*$R145</f>
        <v>55415.454998119996</v>
      </c>
      <c r="X145" s="1">
        <f>(($D145*'fnd base rates'!F$107)
+($E145*'fnd base rates'!F$108)
+($F145*'fnd base rates'!F$109)
+($G145*'fnd base rates'!F$110)
+($H145*'fnd base rates'!F$111)
+($I145*'fnd base rates'!F$112)
+($J145*'fnd base rates'!F$113)
+($K145*'fnd base rates'!F$114)
+($M145*'fnd base rates'!F$116)
+($N145*'fnd base rates'!F$117)
+($O145*'fnd base rates'!F$118)
+($P145*VLOOKUP($S145+12,rate_basefnd,6)))
*$R145</f>
        <v>9621.7008557600002</v>
      </c>
      <c r="Y145" s="1">
        <f>(($D145*'fnd base rates'!G$107)
+($E145*'fnd base rates'!G$108)
+($F145*'fnd base rates'!G$109)
+($G145*'fnd base rates'!G$110)
+($H145*'fnd base rates'!G$111)
+($I145*'fnd base rates'!G$112)
+($J145*'fnd base rates'!G$113)
+($K145*'fnd base rates'!G$114)
+($M145*'fnd base rates'!G$116)
+($N145*'fnd base rates'!G$117)
+($O145*'fnd base rates'!G$118)
+($P145*VLOOKUP($S145+12,rate_basefnd,7)))
*$R145</f>
        <v>2439.3394365199997</v>
      </c>
      <c r="Z145" s="1">
        <f>(($D145*'fnd base rates'!H$107)
+($E145*'fnd base rates'!H$108)
+($F145*'fnd base rates'!H$109)
+($G145*'fnd base rates'!H$110)
+($H145*'fnd base rates'!H$111)
+($I145*'fnd base rates'!H$112)
+($J145*'fnd base rates'!H$113)
+($K145*'fnd base rates'!H$114)
+($M145*'fnd base rates'!H$116)
+($N145*'fnd base rates'!H$117)
+($O145*'fnd base rates'!H$118)
+($P145*VLOOKUP($S145+12,rate_basefnd,8)))</f>
        <v>4565.5376799999995</v>
      </c>
      <c r="AA145" s="1">
        <f>(($D145*'fnd base rates'!I$107)
+($E145*'fnd base rates'!I$108)
+($F145*'fnd base rates'!I$109)
+($G145*'fnd base rates'!I$110)
+($H145*'fnd base rates'!I$111)
+($I145*'fnd base rates'!I$112)
+($J145*'fnd base rates'!I$113)
+($K145*'fnd base rates'!I$114)
+($M145*'fnd base rates'!I$116)
+($N145*'fnd base rates'!I$117)
+($O145*'fnd base rates'!I$118)
+($P145*VLOOKUP($S145+12,rate_basefnd,9)))
*$R145</f>
        <v>3587.3572000000004</v>
      </c>
      <c r="AB145" s="1">
        <f>(($D145*'fnd base rates'!J$107)
+($E145*'fnd base rates'!J$108)
+($F145*'fnd base rates'!J$109)
+($G145*'fnd base rates'!J$110)
+($H145*'fnd base rates'!J$111)
+($I145*'fnd base rates'!J$112)
+($J145*'fnd base rates'!J$113)
+($K145*'fnd base rates'!J$114)
+($M145*'fnd base rates'!J$116)
+($N145*'fnd base rates'!J$117)
+($O145*'fnd base rates'!J$118)
+($P145*VLOOKUP($S145+12,rate_basefnd,10)))
*$R145</f>
        <v>6399.5252999999993</v>
      </c>
      <c r="AC145" s="1">
        <f>(($D145*'fnd base rates'!K$107)
+($E145*'fnd base rates'!K$108)
+($F145*'fnd base rates'!K$109)
+($G145*'fnd base rates'!K$110)
+($H145*'fnd base rates'!K$111)
+($I145*'fnd base rates'!K$112)
+($J145*'fnd base rates'!K$113)
+($K145*'fnd base rates'!K$114)
+($M145*'fnd base rates'!K$116)
+($N145*'fnd base rates'!K$117)
+($O145*'fnd base rates'!K$118)
+($P145*VLOOKUP($S145+12,rate_basefnd,11)))
*$R145</f>
        <v>9661.6126154800004</v>
      </c>
      <c r="AD145" s="1">
        <f>(($D145*'fnd base rates'!L$107)
+($E145*'fnd base rates'!L$108)
+($F145*'fnd base rates'!L$109)
+($G145*'fnd base rates'!L$110)
+($H145*'fnd base rates'!L$111)
+($I145*'fnd base rates'!L$112)
+($J145*'fnd base rates'!L$113)
+($K145*'fnd base rates'!L$114)
+($M145*'fnd base rates'!L$116)
+($N145*'fnd base rates'!L$117)
+($O145*'fnd base rates'!L$118)
+($P145*VLOOKUP($S145+12,rate_basefnd,12)))</f>
        <v>13953.767248</v>
      </c>
      <c r="AE145" s="1">
        <f>(($D145*'fnd base rates'!M$107)
+($E145*'fnd base rates'!M$108)
+($F145*'fnd base rates'!M$109)
+($G145*'fnd base rates'!M$110)
+($H145*'fnd base rates'!M$111)
+($I145*'fnd base rates'!M$112)
+($J145*'fnd base rates'!M$113)
+($K145*'fnd base rates'!M$114)
+($M145*'fnd base rates'!M$116)
+($N145*'fnd base rates'!M$117)
+($O145*'fnd base rates'!M$118)
+($P145*VLOOKUP($S145+12,rate_basefnd,13)))</f>
        <v>0</v>
      </c>
      <c r="AF145" s="4">
        <f t="shared" si="159"/>
        <v>119429.37043711999</v>
      </c>
      <c r="AH145" s="4">
        <f t="shared" si="160"/>
        <v>428035093</v>
      </c>
      <c r="AI145" s="4" t="str">
        <f t="shared" si="161"/>
        <v>428</v>
      </c>
      <c r="AJ145" s="2" t="str">
        <f t="shared" si="162"/>
        <v>035</v>
      </c>
      <c r="AK145" s="2" t="str">
        <f t="shared" si="163"/>
        <v>093</v>
      </c>
      <c r="AL145" s="4">
        <f t="shared" si="164"/>
        <v>1</v>
      </c>
      <c r="AM145" s="4">
        <f t="shared" si="156"/>
        <v>8</v>
      </c>
      <c r="AN145" s="4">
        <f t="shared" si="165"/>
        <v>119429.37043711999</v>
      </c>
      <c r="AO145" s="4">
        <f t="shared" si="166"/>
        <v>14929</v>
      </c>
      <c r="AP145" s="4">
        <f t="shared" si="167"/>
        <v>0</v>
      </c>
      <c r="AQ145" s="4">
        <v>14929</v>
      </c>
      <c r="AW145" s="4">
        <v>14844</v>
      </c>
      <c r="AX145" s="5">
        <f t="shared" si="168"/>
        <v>85</v>
      </c>
      <c r="AY145" s="4">
        <v>14929</v>
      </c>
      <c r="AZ145" s="5"/>
      <c r="BB145" s="5">
        <f t="shared" ref="BB145" si="175">BC145-BA145</f>
        <v>0</v>
      </c>
    </row>
    <row r="146" spans="1:54" s="4" customFormat="1">
      <c r="A146" s="278">
        <v>428</v>
      </c>
      <c r="B146" s="2">
        <v>428035095</v>
      </c>
      <c r="C146" s="10" t="s">
        <v>1099</v>
      </c>
      <c r="D146" s="15">
        <f>'fnd enro'!D146</f>
        <v>0</v>
      </c>
      <c r="E146" s="15">
        <f>'fnd enro'!E146</f>
        <v>0</v>
      </c>
      <c r="F146" s="15">
        <f>'fnd enro'!F146</f>
        <v>0</v>
      </c>
      <c r="G146" s="15">
        <f>'fnd enro'!G146</f>
        <v>1</v>
      </c>
      <c r="H146" s="15">
        <f>'fnd enro'!H146</f>
        <v>0</v>
      </c>
      <c r="I146" s="15">
        <f>'fnd enro'!I146</f>
        <v>0</v>
      </c>
      <c r="J146" s="15">
        <f>'fnd enro'!J146</f>
        <v>0</v>
      </c>
      <c r="K146" s="16">
        <f>'fnd enro'!K146</f>
        <v>3.8300000000000001E-2</v>
      </c>
      <c r="L146" s="15">
        <f>'fnd enro'!L146</f>
        <v>0</v>
      </c>
      <c r="M146" s="15">
        <f>'fnd enro'!M146</f>
        <v>0</v>
      </c>
      <c r="N146" s="15">
        <f>'fnd enro'!N146</f>
        <v>0</v>
      </c>
      <c r="O146" s="15">
        <f>'fnd enro'!O146</f>
        <v>0</v>
      </c>
      <c r="P146" s="15">
        <f>'fnd enro'!P146</f>
        <v>1</v>
      </c>
      <c r="Q146" s="15">
        <f>'fnd enro'!R146</f>
        <v>1</v>
      </c>
      <c r="R146" s="16">
        <f t="shared" si="158"/>
        <v>1.085</v>
      </c>
      <c r="S146" s="15">
        <f>VALUE('fnd enro'!Q146)</f>
        <v>11</v>
      </c>
      <c r="T146" s="2"/>
      <c r="U146" s="1">
        <f>(($D146*'fnd base rates'!C$107)
+($E146*'fnd base rates'!C$108)
+($F146*'fnd base rates'!C$109)
+($G146*'fnd base rates'!C$110)
+($H146*'fnd base rates'!C$111)
+($I146*'fnd base rates'!C$112)
+($J146*'fnd base rates'!C$113)
+($K146*'fnd base rates'!C$114)
+($M146*'fnd base rates'!C$116)
+($N146*'fnd base rates'!C$117)
+($O146*'fnd base rates'!C$118)
+($P146*VLOOKUP($S146+12,rate_basefnd,3)))
*$R146</f>
        <v>634.45623790499997</v>
      </c>
      <c r="V146" s="1">
        <f>(($D146*'fnd base rates'!D$107)
+($E146*'fnd base rates'!D$108)
+($F146*'fnd base rates'!D$109)
+($G146*'fnd base rates'!D$110)
+($H146*'fnd base rates'!D$111)
+($I146*'fnd base rates'!D$112)
+($J146*'fnd base rates'!D$113)
+($K146*'fnd base rates'!D$114)
+($M146*'fnd base rates'!D$116)
+($N146*'fnd base rates'!D$117)
+($O146*'fnd base rates'!D$118)
+($P146*VLOOKUP($S146+12,rate_basefnd,4)))
*$R146</f>
        <v>1165.6588999999999</v>
      </c>
      <c r="W146" s="1">
        <f>(($D146*'fnd base rates'!E$107)
+($E146*'fnd base rates'!E$108)
+($F146*'fnd base rates'!E$109)
+($G146*'fnd base rates'!E$110)
+($H146*'fnd base rates'!E$111)
+($I146*'fnd base rates'!E$112)
+($J146*'fnd base rates'!E$113)
+($K146*'fnd base rates'!E$114)
+($M146*'fnd base rates'!E$116)
+($N146*'fnd base rates'!E$117)
+($O146*'fnd base rates'!E$118)
+($P146*VLOOKUP($S146+12,rate_basefnd,5)))
*$R146</f>
        <v>7650.5902560149998</v>
      </c>
      <c r="X146" s="1">
        <f>(($D146*'fnd base rates'!F$107)
+($E146*'fnd base rates'!F$108)
+($F146*'fnd base rates'!F$109)
+($G146*'fnd base rates'!F$110)
+($H146*'fnd base rates'!F$111)
+($I146*'fnd base rates'!F$112)
+($J146*'fnd base rates'!F$113)
+($K146*'fnd base rates'!F$114)
+($M146*'fnd base rates'!F$116)
+($N146*'fnd base rates'!F$117)
+($O146*'fnd base rates'!F$118)
+($P146*VLOOKUP($S146+12,rate_basefnd,6)))
*$R146</f>
        <v>1292.3851444700001</v>
      </c>
      <c r="Y146" s="1">
        <f>(($D146*'fnd base rates'!G$107)
+($E146*'fnd base rates'!G$108)
+($F146*'fnd base rates'!G$109)
+($G146*'fnd base rates'!G$110)
+($H146*'fnd base rates'!G$111)
+($I146*'fnd base rates'!G$112)
+($J146*'fnd base rates'!G$113)
+($K146*'fnd base rates'!G$114)
+($M146*'fnd base rates'!G$116)
+($N146*'fnd base rates'!G$117)
+($O146*'fnd base rates'!G$118)
+($P146*VLOOKUP($S146+12,rate_basefnd,7)))
*$R146</f>
        <v>338.494110815</v>
      </c>
      <c r="Z146" s="1">
        <f>(($D146*'fnd base rates'!H$107)
+($E146*'fnd base rates'!H$108)
+($F146*'fnd base rates'!H$109)
+($G146*'fnd base rates'!H$110)
+($H146*'fnd base rates'!H$111)
+($I146*'fnd base rates'!H$112)
+($J146*'fnd base rates'!H$113)
+($K146*'fnd base rates'!H$114)
+($M146*'fnd base rates'!H$116)
+($N146*'fnd base rates'!H$117)
+($O146*'fnd base rates'!H$118)
+($P146*VLOOKUP($S146+12,rate_basefnd,8)))</f>
        <v>525.61721</v>
      </c>
      <c r="AA146" s="1">
        <f>(($D146*'fnd base rates'!I$107)
+($E146*'fnd base rates'!I$108)
+($F146*'fnd base rates'!I$109)
+($G146*'fnd base rates'!I$110)
+($H146*'fnd base rates'!I$111)
+($I146*'fnd base rates'!I$112)
+($J146*'fnd base rates'!I$113)
+($K146*'fnd base rates'!I$114)
+($M146*'fnd base rates'!I$116)
+($N146*'fnd base rates'!I$117)
+($O146*'fnd base rates'!I$118)
+($P146*VLOOKUP($S146+12,rate_basefnd,9)))
*$R146</f>
        <v>438.32914999999997</v>
      </c>
      <c r="AB146" s="1">
        <f>(($D146*'fnd base rates'!J$107)
+($E146*'fnd base rates'!J$108)
+($F146*'fnd base rates'!J$109)
+($G146*'fnd base rates'!J$110)
+($H146*'fnd base rates'!J$111)
+($I146*'fnd base rates'!J$112)
+($J146*'fnd base rates'!J$113)
+($K146*'fnd base rates'!J$114)
+($M146*'fnd base rates'!J$116)
+($N146*'fnd base rates'!J$117)
+($O146*'fnd base rates'!J$118)
+($P146*VLOOKUP($S146+12,rate_basefnd,10)))
*$R146</f>
        <v>920.81779999999992</v>
      </c>
      <c r="AC146" s="1">
        <f>(($D146*'fnd base rates'!K$107)
+($E146*'fnd base rates'!K$108)
+($F146*'fnd base rates'!K$109)
+($G146*'fnd base rates'!K$110)
+($H146*'fnd base rates'!K$111)
+($I146*'fnd base rates'!K$112)
+($J146*'fnd base rates'!K$113)
+($K146*'fnd base rates'!K$114)
+($M146*'fnd base rates'!K$116)
+($N146*'fnd base rates'!K$117)
+($O146*'fnd base rates'!K$118)
+($P146*VLOOKUP($S146+12,rate_basefnd,11)))
*$R146</f>
        <v>1141.3050019350001</v>
      </c>
      <c r="AD146" s="1">
        <f>(($D146*'fnd base rates'!L$107)
+($E146*'fnd base rates'!L$108)
+($F146*'fnd base rates'!L$109)
+($G146*'fnd base rates'!L$110)
+($H146*'fnd base rates'!L$111)
+($I146*'fnd base rates'!L$112)
+($J146*'fnd base rates'!L$113)
+($K146*'fnd base rates'!L$114)
+($M146*'fnd base rates'!L$116)
+($N146*'fnd base rates'!L$117)
+($O146*'fnd base rates'!L$118)
+($P146*VLOOKUP($S146+12,rate_basefnd,12)))</f>
        <v>1843.9234059999999</v>
      </c>
      <c r="AE146" s="1">
        <f>(($D146*'fnd base rates'!M$107)
+($E146*'fnd base rates'!M$108)
+($F146*'fnd base rates'!M$109)
+($G146*'fnd base rates'!M$110)
+($H146*'fnd base rates'!M$111)
+($I146*'fnd base rates'!M$112)
+($J146*'fnd base rates'!M$113)
+($K146*'fnd base rates'!M$114)
+($M146*'fnd base rates'!M$116)
+($N146*'fnd base rates'!M$117)
+($O146*'fnd base rates'!M$118)
+($P146*VLOOKUP($S146+12,rate_basefnd,13)))</f>
        <v>0</v>
      </c>
      <c r="AF146" s="4">
        <f t="shared" si="159"/>
        <v>15951.577217139999</v>
      </c>
      <c r="AH146" s="4">
        <f t="shared" si="160"/>
        <v>428035095</v>
      </c>
      <c r="AI146" s="4" t="str">
        <f t="shared" si="161"/>
        <v>428</v>
      </c>
      <c r="AJ146" s="2" t="str">
        <f t="shared" si="162"/>
        <v>035</v>
      </c>
      <c r="AK146" s="2" t="str">
        <f t="shared" si="163"/>
        <v>095</v>
      </c>
      <c r="AL146" s="4">
        <f t="shared" si="164"/>
        <v>1</v>
      </c>
      <c r="AM146" s="4">
        <f t="shared" si="156"/>
        <v>1</v>
      </c>
      <c r="AN146" s="4">
        <f t="shared" si="165"/>
        <v>15951.577217139999</v>
      </c>
      <c r="AO146" s="4">
        <f t="shared" si="166"/>
        <v>15952</v>
      </c>
      <c r="AP146" s="4">
        <f t="shared" si="167"/>
        <v>0</v>
      </c>
      <c r="AQ146" s="4">
        <v>15952</v>
      </c>
      <c r="AW146" s="4">
        <v>15845</v>
      </c>
      <c r="AX146" s="5">
        <f t="shared" si="168"/>
        <v>107</v>
      </c>
      <c r="AY146" s="4">
        <v>15952</v>
      </c>
      <c r="AZ146" s="5"/>
      <c r="BB146" s="5">
        <f t="shared" ref="BB146" si="176">BC146-BA146</f>
        <v>0</v>
      </c>
    </row>
    <row r="147" spans="1:54" s="4" customFormat="1">
      <c r="A147" s="278">
        <v>428</v>
      </c>
      <c r="B147" s="2">
        <v>428035128</v>
      </c>
      <c r="C147" s="10" t="s">
        <v>1099</v>
      </c>
      <c r="D147" s="15">
        <f>'fnd enro'!D147</f>
        <v>0</v>
      </c>
      <c r="E147" s="15">
        <f>'fnd enro'!E147</f>
        <v>0</v>
      </c>
      <c r="F147" s="15">
        <f>'fnd enro'!F147</f>
        <v>0</v>
      </c>
      <c r="G147" s="15">
        <f>'fnd enro'!G147</f>
        <v>1</v>
      </c>
      <c r="H147" s="15">
        <f>'fnd enro'!H147</f>
        <v>0</v>
      </c>
      <c r="I147" s="15">
        <f>'fnd enro'!I147</f>
        <v>0</v>
      </c>
      <c r="J147" s="15">
        <f>'fnd enro'!J147</f>
        <v>0</v>
      </c>
      <c r="K147" s="16">
        <f>'fnd enro'!K147</f>
        <v>3.8300000000000001E-2</v>
      </c>
      <c r="L147" s="15">
        <f>'fnd enro'!L147</f>
        <v>0</v>
      </c>
      <c r="M147" s="15">
        <f>'fnd enro'!M147</f>
        <v>0</v>
      </c>
      <c r="N147" s="15">
        <f>'fnd enro'!N147</f>
        <v>0</v>
      </c>
      <c r="O147" s="15">
        <f>'fnd enro'!O147</f>
        <v>0</v>
      </c>
      <c r="P147" s="15">
        <f>'fnd enro'!P147</f>
        <v>1</v>
      </c>
      <c r="Q147" s="15">
        <f>'fnd enro'!R147</f>
        <v>1</v>
      </c>
      <c r="R147" s="16">
        <f t="shared" si="158"/>
        <v>1.085</v>
      </c>
      <c r="S147" s="15">
        <f>VALUE('fnd enro'!Q147)</f>
        <v>10</v>
      </c>
      <c r="T147" s="2"/>
      <c r="U147" s="1">
        <f>(($D147*'fnd base rates'!C$107)
+($E147*'fnd base rates'!C$108)
+($F147*'fnd base rates'!C$109)
+($G147*'fnd base rates'!C$110)
+($H147*'fnd base rates'!C$111)
+($I147*'fnd base rates'!C$112)
+($J147*'fnd base rates'!C$113)
+($K147*'fnd base rates'!C$114)
+($M147*'fnd base rates'!C$116)
+($N147*'fnd base rates'!C$117)
+($O147*'fnd base rates'!C$118)
+($P147*VLOOKUP($S147+12,rate_basefnd,3)))
*$R147</f>
        <v>632.22113790499998</v>
      </c>
      <c r="V147" s="1">
        <f>(($D147*'fnd base rates'!D$107)
+($E147*'fnd base rates'!D$108)
+($F147*'fnd base rates'!D$109)
+($G147*'fnd base rates'!D$110)
+($H147*'fnd base rates'!D$111)
+($I147*'fnd base rates'!D$112)
+($J147*'fnd base rates'!D$113)
+($K147*'fnd base rates'!D$114)
+($M147*'fnd base rates'!D$116)
+($N147*'fnd base rates'!D$117)
+($O147*'fnd base rates'!D$118)
+($P147*VLOOKUP($S147+12,rate_basefnd,4)))
*$R147</f>
        <v>1155.0801499999998</v>
      </c>
      <c r="W147" s="1">
        <f>(($D147*'fnd base rates'!E$107)
+($E147*'fnd base rates'!E$108)
+($F147*'fnd base rates'!E$109)
+($G147*'fnd base rates'!E$110)
+($H147*'fnd base rates'!E$111)
+($I147*'fnd base rates'!E$112)
+($J147*'fnd base rates'!E$113)
+($K147*'fnd base rates'!E$114)
+($M147*'fnd base rates'!E$116)
+($N147*'fnd base rates'!E$117)
+($O147*'fnd base rates'!E$118)
+($P147*VLOOKUP($S147+12,rate_basefnd,5)))
*$R147</f>
        <v>7547.2657060149995</v>
      </c>
      <c r="X147" s="1">
        <f>(($D147*'fnd base rates'!F$107)
+($E147*'fnd base rates'!F$108)
+($F147*'fnd base rates'!F$109)
+($G147*'fnd base rates'!F$110)
+($H147*'fnd base rates'!F$111)
+($I147*'fnd base rates'!F$112)
+($J147*'fnd base rates'!F$113)
+($K147*'fnd base rates'!F$114)
+($M147*'fnd base rates'!F$116)
+($N147*'fnd base rates'!F$117)
+($O147*'fnd base rates'!F$118)
+($P147*VLOOKUP($S147+12,rate_basefnd,6)))
*$R147</f>
        <v>1292.3851444700001</v>
      </c>
      <c r="Y147" s="1">
        <f>(($D147*'fnd base rates'!G$107)
+($E147*'fnd base rates'!G$108)
+($F147*'fnd base rates'!G$109)
+($G147*'fnd base rates'!G$110)
+($H147*'fnd base rates'!G$111)
+($I147*'fnd base rates'!G$112)
+($J147*'fnd base rates'!G$113)
+($K147*'fnd base rates'!G$114)
+($M147*'fnd base rates'!G$116)
+($N147*'fnd base rates'!G$117)
+($O147*'fnd base rates'!G$118)
+($P147*VLOOKUP($S147+12,rate_basefnd,7)))
*$R147</f>
        <v>333.48141081499995</v>
      </c>
      <c r="Z147" s="1">
        <f>(($D147*'fnd base rates'!H$107)
+($E147*'fnd base rates'!H$108)
+($F147*'fnd base rates'!H$109)
+($G147*'fnd base rates'!H$110)
+($H147*'fnd base rates'!H$111)
+($I147*'fnd base rates'!H$112)
+($J147*'fnd base rates'!H$113)
+($K147*'fnd base rates'!H$114)
+($M147*'fnd base rates'!H$116)
+($N147*'fnd base rates'!H$117)
+($O147*'fnd base rates'!H$118)
+($P147*VLOOKUP($S147+12,rate_basefnd,8)))</f>
        <v>524.91720999999995</v>
      </c>
      <c r="AA147" s="1">
        <f>(($D147*'fnd base rates'!I$107)
+($E147*'fnd base rates'!I$108)
+($F147*'fnd base rates'!I$109)
+($G147*'fnd base rates'!I$110)
+($H147*'fnd base rates'!I$111)
+($I147*'fnd base rates'!I$112)
+($J147*'fnd base rates'!I$113)
+($K147*'fnd base rates'!I$114)
+($M147*'fnd base rates'!I$116)
+($N147*'fnd base rates'!I$117)
+($O147*'fnd base rates'!I$118)
+($P147*VLOOKUP($S147+12,rate_basefnd,9)))
*$R147</f>
        <v>434.15189999999996</v>
      </c>
      <c r="AB147" s="1">
        <f>(($D147*'fnd base rates'!J$107)
+($E147*'fnd base rates'!J$108)
+($F147*'fnd base rates'!J$109)
+($G147*'fnd base rates'!J$110)
+($H147*'fnd base rates'!J$111)
+($I147*'fnd base rates'!J$112)
+($J147*'fnd base rates'!J$113)
+($K147*'fnd base rates'!J$114)
+($M147*'fnd base rates'!J$116)
+($N147*'fnd base rates'!J$117)
+($O147*'fnd base rates'!J$118)
+($P147*VLOOKUP($S147+12,rate_basefnd,10)))
*$R147</f>
        <v>899.07439999999997</v>
      </c>
      <c r="AC147" s="1">
        <f>(($D147*'fnd base rates'!K$107)
+($E147*'fnd base rates'!K$108)
+($F147*'fnd base rates'!K$109)
+($G147*'fnd base rates'!K$110)
+($H147*'fnd base rates'!K$111)
+($I147*'fnd base rates'!K$112)
+($J147*'fnd base rates'!K$113)
+($K147*'fnd base rates'!K$114)
+($M147*'fnd base rates'!K$116)
+($N147*'fnd base rates'!K$117)
+($O147*'fnd base rates'!K$118)
+($P147*VLOOKUP($S147+12,rate_basefnd,11)))
*$R147</f>
        <v>1141.3050019350001</v>
      </c>
      <c r="AD147" s="1">
        <f>(($D147*'fnd base rates'!L$107)
+($E147*'fnd base rates'!L$108)
+($F147*'fnd base rates'!L$109)
+($G147*'fnd base rates'!L$110)
+($H147*'fnd base rates'!L$111)
+($I147*'fnd base rates'!L$112)
+($J147*'fnd base rates'!L$113)
+($K147*'fnd base rates'!L$114)
+($M147*'fnd base rates'!L$116)
+($N147*'fnd base rates'!L$117)
+($O147*'fnd base rates'!L$118)
+($P147*VLOOKUP($S147+12,rate_basefnd,12)))</f>
        <v>1828.523406</v>
      </c>
      <c r="AE147" s="1">
        <f>(($D147*'fnd base rates'!M$107)
+($E147*'fnd base rates'!M$108)
+($F147*'fnd base rates'!M$109)
+($G147*'fnd base rates'!M$110)
+($H147*'fnd base rates'!M$111)
+($I147*'fnd base rates'!M$112)
+($J147*'fnd base rates'!M$113)
+($K147*'fnd base rates'!M$114)
+($M147*'fnd base rates'!M$116)
+($N147*'fnd base rates'!M$117)
+($O147*'fnd base rates'!M$118)
+($P147*VLOOKUP($S147+12,rate_basefnd,13)))</f>
        <v>0</v>
      </c>
      <c r="AF147" s="4">
        <f t="shared" si="159"/>
        <v>15788.405467139999</v>
      </c>
      <c r="AH147" s="4">
        <f t="shared" si="160"/>
        <v>428035128</v>
      </c>
      <c r="AI147" s="4" t="str">
        <f t="shared" si="161"/>
        <v>428</v>
      </c>
      <c r="AJ147" s="2" t="str">
        <f t="shared" si="162"/>
        <v>035</v>
      </c>
      <c r="AK147" s="2" t="str">
        <f t="shared" si="163"/>
        <v>128</v>
      </c>
      <c r="AL147" s="4">
        <f t="shared" si="164"/>
        <v>1</v>
      </c>
      <c r="AM147" s="4">
        <f t="shared" si="156"/>
        <v>1</v>
      </c>
      <c r="AN147" s="4">
        <f t="shared" si="165"/>
        <v>15788.405467139999</v>
      </c>
      <c r="AO147" s="4">
        <f t="shared" si="166"/>
        <v>15788</v>
      </c>
      <c r="AP147" s="4">
        <f t="shared" si="167"/>
        <v>0</v>
      </c>
      <c r="AQ147" s="4">
        <v>15788</v>
      </c>
      <c r="AW147" s="4">
        <v>15705</v>
      </c>
      <c r="AX147" s="5">
        <f t="shared" si="168"/>
        <v>83</v>
      </c>
      <c r="AY147" s="4">
        <v>15788</v>
      </c>
      <c r="AZ147" s="5"/>
      <c r="BB147" s="5">
        <f t="shared" ref="BB147" si="177">BC147-BA147</f>
        <v>0</v>
      </c>
    </row>
    <row r="148" spans="1:54" s="4" customFormat="1">
      <c r="A148" s="278">
        <v>428</v>
      </c>
      <c r="B148" s="2">
        <v>428035133</v>
      </c>
      <c r="C148" s="10" t="s">
        <v>1099</v>
      </c>
      <c r="D148" s="15">
        <f>'fnd enro'!D148</f>
        <v>0</v>
      </c>
      <c r="E148" s="15">
        <f>'fnd enro'!E148</f>
        <v>0</v>
      </c>
      <c r="F148" s="15">
        <f>'fnd enro'!F148</f>
        <v>0</v>
      </c>
      <c r="G148" s="15">
        <f>'fnd enro'!G148</f>
        <v>1</v>
      </c>
      <c r="H148" s="15">
        <f>'fnd enro'!H148</f>
        <v>1</v>
      </c>
      <c r="I148" s="15">
        <f>'fnd enro'!I148</f>
        <v>1</v>
      </c>
      <c r="J148" s="15">
        <f>'fnd enro'!J148</f>
        <v>0</v>
      </c>
      <c r="K148" s="16">
        <f>'fnd enro'!K148</f>
        <v>0.1149</v>
      </c>
      <c r="L148" s="15">
        <f>'fnd enro'!L148</f>
        <v>0</v>
      </c>
      <c r="M148" s="15">
        <f>'fnd enro'!M148</f>
        <v>0</v>
      </c>
      <c r="N148" s="15">
        <f>'fnd enro'!N148</f>
        <v>0</v>
      </c>
      <c r="O148" s="15">
        <f>'fnd enro'!O148</f>
        <v>0</v>
      </c>
      <c r="P148" s="15">
        <f>'fnd enro'!P148</f>
        <v>1</v>
      </c>
      <c r="Q148" s="15">
        <f>'fnd enro'!R148</f>
        <v>3</v>
      </c>
      <c r="R148" s="16">
        <f t="shared" si="158"/>
        <v>1.085</v>
      </c>
      <c r="S148" s="15">
        <f>VALUE('fnd enro'!Q148)</f>
        <v>9</v>
      </c>
      <c r="T148" s="2"/>
      <c r="U148" s="1">
        <f>(($D148*'fnd base rates'!C$107)
+($E148*'fnd base rates'!C$108)
+($F148*'fnd base rates'!C$109)
+($G148*'fnd base rates'!C$110)
+($H148*'fnd base rates'!C$111)
+($I148*'fnd base rates'!C$112)
+($J148*'fnd base rates'!C$113)
+($K148*'fnd base rates'!C$114)
+($M148*'fnd base rates'!C$116)
+($N148*'fnd base rates'!C$117)
+($O148*'fnd base rates'!C$118)
+($P148*VLOOKUP($S148+12,rate_basefnd,3)))
*$R148</f>
        <v>1741.7905137150001</v>
      </c>
      <c r="V148" s="1">
        <f>(($D148*'fnd base rates'!D$107)
+($E148*'fnd base rates'!D$108)
+($F148*'fnd base rates'!D$109)
+($G148*'fnd base rates'!D$110)
+($H148*'fnd base rates'!D$111)
+($I148*'fnd base rates'!D$112)
+($J148*'fnd base rates'!D$113)
+($K148*'fnd base rates'!D$114)
+($M148*'fnd base rates'!D$116)
+($N148*'fnd base rates'!D$117)
+($O148*'fnd base rates'!D$118)
+($P148*VLOOKUP($S148+12,rate_basefnd,4)))
*$R148</f>
        <v>2731.4549499999998</v>
      </c>
      <c r="W148" s="1">
        <f>(($D148*'fnd base rates'!E$107)
+($E148*'fnd base rates'!E$108)
+($F148*'fnd base rates'!E$109)
+($G148*'fnd base rates'!E$110)
+($H148*'fnd base rates'!E$111)
+($I148*'fnd base rates'!E$112)
+($J148*'fnd base rates'!E$113)
+($K148*'fnd base rates'!E$114)
+($M148*'fnd base rates'!E$116)
+($N148*'fnd base rates'!E$117)
+($O148*'fnd base rates'!E$118)
+($P148*VLOOKUP($S148+12,rate_basefnd,5)))
*$R148</f>
        <v>16112.831318044999</v>
      </c>
      <c r="X148" s="1">
        <f>(($D148*'fnd base rates'!F$107)
+($E148*'fnd base rates'!F$108)
+($F148*'fnd base rates'!F$109)
+($G148*'fnd base rates'!F$110)
+($H148*'fnd base rates'!F$111)
+($I148*'fnd base rates'!F$112)
+($J148*'fnd base rates'!F$113)
+($K148*'fnd base rates'!F$114)
+($M148*'fnd base rates'!F$116)
+($N148*'fnd base rates'!F$117)
+($O148*'fnd base rates'!F$118)
+($P148*VLOOKUP($S148+12,rate_basefnd,6)))
*$R148</f>
        <v>3241.0850334100001</v>
      </c>
      <c r="Y148" s="1">
        <f>(($D148*'fnd base rates'!G$107)
+($E148*'fnd base rates'!G$108)
+($F148*'fnd base rates'!G$109)
+($G148*'fnd base rates'!G$110)
+($H148*'fnd base rates'!G$111)
+($I148*'fnd base rates'!G$112)
+($J148*'fnd base rates'!G$113)
+($K148*'fnd base rates'!G$114)
+($M148*'fnd base rates'!G$116)
+($N148*'fnd base rates'!G$117)
+($O148*'fnd base rates'!G$118)
+($P148*VLOOKUP($S148+12,rate_basefnd,7)))
*$R148</f>
        <v>672.405332445</v>
      </c>
      <c r="Z148" s="1">
        <f>(($D148*'fnd base rates'!H$107)
+($E148*'fnd base rates'!H$108)
+($F148*'fnd base rates'!H$109)
+($G148*'fnd base rates'!H$110)
+($H148*'fnd base rates'!H$111)
+($I148*'fnd base rates'!H$112)
+($J148*'fnd base rates'!H$113)
+($K148*'fnd base rates'!H$114)
+($M148*'fnd base rates'!H$116)
+($N148*'fnd base rates'!H$117)
+($O148*'fnd base rates'!H$118)
+($P148*VLOOKUP($S148+12,rate_basefnd,8)))</f>
        <v>1817.1716299999998</v>
      </c>
      <c r="AA148" s="1">
        <f>(($D148*'fnd base rates'!I$107)
+($E148*'fnd base rates'!I$108)
+($F148*'fnd base rates'!I$109)
+($G148*'fnd base rates'!I$110)
+($H148*'fnd base rates'!I$111)
+($I148*'fnd base rates'!I$112)
+($J148*'fnd base rates'!I$113)
+($K148*'fnd base rates'!I$114)
+($M148*'fnd base rates'!I$116)
+($N148*'fnd base rates'!I$117)
+($O148*'fnd base rates'!I$118)
+($P148*VLOOKUP($S148+12,rate_basefnd,9)))
*$R148</f>
        <v>1236.2056</v>
      </c>
      <c r="AB148" s="1">
        <f>(($D148*'fnd base rates'!J$107)
+($E148*'fnd base rates'!J$108)
+($F148*'fnd base rates'!J$109)
+($G148*'fnd base rates'!J$110)
+($H148*'fnd base rates'!J$111)
+($I148*'fnd base rates'!J$112)
+($J148*'fnd base rates'!J$113)
+($K148*'fnd base rates'!J$114)
+($M148*'fnd base rates'!J$116)
+($N148*'fnd base rates'!J$117)
+($O148*'fnd base rates'!J$118)
+($P148*VLOOKUP($S148+12,rate_basefnd,10)))
*$R148</f>
        <v>1727.7540000000001</v>
      </c>
      <c r="AC148" s="1">
        <f>(($D148*'fnd base rates'!K$107)
+($E148*'fnd base rates'!K$108)
+($F148*'fnd base rates'!K$109)
+($G148*'fnd base rates'!K$110)
+($H148*'fnd base rates'!K$111)
+($I148*'fnd base rates'!K$112)
+($J148*'fnd base rates'!K$113)
+($K148*'fnd base rates'!K$114)
+($M148*'fnd base rates'!K$116)
+($N148*'fnd base rates'!K$117)
+($O148*'fnd base rates'!K$118)
+($P148*VLOOKUP($S148+12,rate_basefnd,11)))
*$R148</f>
        <v>3560.7552058050005</v>
      </c>
      <c r="AD148" s="1">
        <f>(($D148*'fnd base rates'!L$107)
+($E148*'fnd base rates'!L$108)
+($F148*'fnd base rates'!L$109)
+($G148*'fnd base rates'!L$110)
+($H148*'fnd base rates'!L$111)
+($I148*'fnd base rates'!L$112)
+($J148*'fnd base rates'!L$113)
+($K148*'fnd base rates'!L$114)
+($M148*'fnd base rates'!L$116)
+($N148*'fnd base rates'!L$117)
+($O148*'fnd base rates'!L$118)
+($P148*VLOOKUP($S148+12,rate_basefnd,12)))</f>
        <v>4391.5802180000001</v>
      </c>
      <c r="AE148" s="1">
        <f>(($D148*'fnd base rates'!M$107)
+($E148*'fnd base rates'!M$108)
+($F148*'fnd base rates'!M$109)
+($G148*'fnd base rates'!M$110)
+($H148*'fnd base rates'!M$111)
+($I148*'fnd base rates'!M$112)
+($J148*'fnd base rates'!M$113)
+($K148*'fnd base rates'!M$114)
+($M148*'fnd base rates'!M$116)
+($N148*'fnd base rates'!M$117)
+($O148*'fnd base rates'!M$118)
+($P148*VLOOKUP($S148+12,rate_basefnd,13)))</f>
        <v>0</v>
      </c>
      <c r="AF148" s="4">
        <f t="shared" si="159"/>
        <v>37233.033801420002</v>
      </c>
      <c r="AH148" s="4">
        <f t="shared" si="160"/>
        <v>428035133</v>
      </c>
      <c r="AI148" s="4" t="str">
        <f t="shared" si="161"/>
        <v>428</v>
      </c>
      <c r="AJ148" s="2" t="str">
        <f t="shared" si="162"/>
        <v>035</v>
      </c>
      <c r="AK148" s="2" t="str">
        <f t="shared" si="163"/>
        <v>133</v>
      </c>
      <c r="AL148" s="4">
        <f t="shared" si="164"/>
        <v>1</v>
      </c>
      <c r="AM148" s="4">
        <f t="shared" si="156"/>
        <v>3</v>
      </c>
      <c r="AN148" s="4">
        <f t="shared" si="165"/>
        <v>37233.033801420002</v>
      </c>
      <c r="AO148" s="4">
        <f t="shared" si="166"/>
        <v>12411</v>
      </c>
      <c r="AP148" s="4">
        <f t="shared" si="167"/>
        <v>0</v>
      </c>
      <c r="AQ148" s="4">
        <v>12411</v>
      </c>
      <c r="AW148" s="4">
        <v>12376</v>
      </c>
      <c r="AX148" s="5">
        <f t="shared" si="168"/>
        <v>35</v>
      </c>
      <c r="AY148" s="4">
        <v>12411</v>
      </c>
      <c r="AZ148" s="5"/>
      <c r="BB148" s="5">
        <f t="shared" ref="BB148" si="178">BC148-BA148</f>
        <v>0</v>
      </c>
    </row>
    <row r="149" spans="1:54" s="4" customFormat="1">
      <c r="A149" s="278">
        <v>428</v>
      </c>
      <c r="B149" s="2">
        <v>428035163</v>
      </c>
      <c r="C149" s="10" t="s">
        <v>1099</v>
      </c>
      <c r="D149" s="15">
        <f>'fnd enro'!D149</f>
        <v>0</v>
      </c>
      <c r="E149" s="15">
        <f>'fnd enro'!E149</f>
        <v>0</v>
      </c>
      <c r="F149" s="15">
        <f>'fnd enro'!F149</f>
        <v>0</v>
      </c>
      <c r="G149" s="15">
        <f>'fnd enro'!G149</f>
        <v>2</v>
      </c>
      <c r="H149" s="15">
        <f>'fnd enro'!H149</f>
        <v>3</v>
      </c>
      <c r="I149" s="15">
        <f>'fnd enro'!I149</f>
        <v>2</v>
      </c>
      <c r="J149" s="15">
        <f>'fnd enro'!J149</f>
        <v>0</v>
      </c>
      <c r="K149" s="16">
        <f>'fnd enro'!K149</f>
        <v>0.2681</v>
      </c>
      <c r="L149" s="15">
        <f>'fnd enro'!L149</f>
        <v>0</v>
      </c>
      <c r="M149" s="15">
        <f>'fnd enro'!M149</f>
        <v>0</v>
      </c>
      <c r="N149" s="15">
        <f>'fnd enro'!N149</f>
        <v>0</v>
      </c>
      <c r="O149" s="15">
        <f>'fnd enro'!O149</f>
        <v>0</v>
      </c>
      <c r="P149" s="15">
        <f>'fnd enro'!P149</f>
        <v>7</v>
      </c>
      <c r="Q149" s="15">
        <f>'fnd enro'!R149</f>
        <v>7</v>
      </c>
      <c r="R149" s="16">
        <f t="shared" si="158"/>
        <v>1.085</v>
      </c>
      <c r="S149" s="15">
        <f>VALUE('fnd enro'!Q149)</f>
        <v>12</v>
      </c>
      <c r="T149" s="2"/>
      <c r="U149" s="1">
        <f>(($D149*'fnd base rates'!C$107)
+($E149*'fnd base rates'!C$108)
+($F149*'fnd base rates'!C$109)
+($G149*'fnd base rates'!C$110)
+($H149*'fnd base rates'!C$111)
+($I149*'fnd base rates'!C$112)
+($J149*'fnd base rates'!C$113)
+($K149*'fnd base rates'!C$114)
+($M149*'fnd base rates'!C$116)
+($N149*'fnd base rates'!C$117)
+($O149*'fnd base rates'!C$118)
+($P149*VLOOKUP($S149+12,rate_basefnd,3)))
*$R149</f>
        <v>4456.8393653349995</v>
      </c>
      <c r="V149" s="1">
        <f>(($D149*'fnd base rates'!D$107)
+($E149*'fnd base rates'!D$108)
+($F149*'fnd base rates'!D$109)
+($G149*'fnd base rates'!D$110)
+($H149*'fnd base rates'!D$111)
+($I149*'fnd base rates'!D$112)
+($J149*'fnd base rates'!D$113)
+($K149*'fnd base rates'!D$114)
+($M149*'fnd base rates'!D$116)
+($N149*'fnd base rates'!D$117)
+($O149*'fnd base rates'!D$118)
+($P149*VLOOKUP($S149+12,rate_basefnd,4)))
*$R149</f>
        <v>8233.7394999999997</v>
      </c>
      <c r="W149" s="1">
        <f>(($D149*'fnd base rates'!E$107)
+($E149*'fnd base rates'!E$108)
+($F149*'fnd base rates'!E$109)
+($G149*'fnd base rates'!E$110)
+($H149*'fnd base rates'!E$111)
+($I149*'fnd base rates'!E$112)
+($J149*'fnd base rates'!E$113)
+($K149*'fnd base rates'!E$114)
+($M149*'fnd base rates'!E$116)
+($N149*'fnd base rates'!E$117)
+($O149*'fnd base rates'!E$118)
+($P149*VLOOKUP($S149+12,rate_basefnd,5)))
*$R149</f>
        <v>55108.64384210499</v>
      </c>
      <c r="X149" s="1">
        <f>(($D149*'fnd base rates'!F$107)
+($E149*'fnd base rates'!F$108)
+($F149*'fnd base rates'!F$109)
+($G149*'fnd base rates'!F$110)
+($H149*'fnd base rates'!F$111)
+($I149*'fnd base rates'!F$112)
+($J149*'fnd base rates'!F$113)
+($K149*'fnd base rates'!F$114)
+($M149*'fnd base rates'!F$116)
+($N149*'fnd base rates'!F$117)
+($O149*'fnd base rates'!F$118)
+($P149*VLOOKUP($S149+12,rate_basefnd,6)))
*$R149</f>
        <v>7512.8423612900006</v>
      </c>
      <c r="Y149" s="1">
        <f>(($D149*'fnd base rates'!G$107)
+($E149*'fnd base rates'!G$108)
+($F149*'fnd base rates'!G$109)
+($G149*'fnd base rates'!G$110)
+($H149*'fnd base rates'!G$111)
+($I149*'fnd base rates'!G$112)
+($J149*'fnd base rates'!G$113)
+($K149*'fnd base rates'!G$114)
+($M149*'fnd base rates'!G$116)
+($N149*'fnd base rates'!G$117)
+($O149*'fnd base rates'!G$118)
+($P149*VLOOKUP($S149+12,rate_basefnd,7)))
*$R149</f>
        <v>2455.6077757050002</v>
      </c>
      <c r="Z149" s="1">
        <f>(($D149*'fnd base rates'!H$107)
+($E149*'fnd base rates'!H$108)
+($F149*'fnd base rates'!H$109)
+($G149*'fnd base rates'!H$110)
+($H149*'fnd base rates'!H$111)
+($I149*'fnd base rates'!H$112)
+($J149*'fnd base rates'!H$113)
+($K149*'fnd base rates'!H$114)
+($M149*'fnd base rates'!H$116)
+($N149*'fnd base rates'!H$117)
+($O149*'fnd base rates'!H$118)
+($P149*VLOOKUP($S149+12,rate_basefnd,8)))</f>
        <v>4267.3504700000003</v>
      </c>
      <c r="AA149" s="1">
        <f>(($D149*'fnd base rates'!I$107)
+($E149*'fnd base rates'!I$108)
+($F149*'fnd base rates'!I$109)
+($G149*'fnd base rates'!I$110)
+($H149*'fnd base rates'!I$111)
+($I149*'fnd base rates'!I$112)
+($J149*'fnd base rates'!I$113)
+($K149*'fnd base rates'!I$114)
+($M149*'fnd base rates'!I$116)
+($N149*'fnd base rates'!I$117)
+($O149*'fnd base rates'!I$118)
+($P149*VLOOKUP($S149+12,rate_basefnd,9)))
*$R149</f>
        <v>3618.3773499999998</v>
      </c>
      <c r="AB149" s="1">
        <f>(($D149*'fnd base rates'!J$107)
+($E149*'fnd base rates'!J$108)
+($F149*'fnd base rates'!J$109)
+($G149*'fnd base rates'!J$110)
+($H149*'fnd base rates'!J$111)
+($I149*'fnd base rates'!J$112)
+($J149*'fnd base rates'!J$113)
+($K149*'fnd base rates'!J$114)
+($M149*'fnd base rates'!J$116)
+($N149*'fnd base rates'!J$117)
+($O149*'fnd base rates'!J$118)
+($P149*VLOOKUP($S149+12,rate_basefnd,10)))
*$R149</f>
        <v>7773.6126999999997</v>
      </c>
      <c r="AC149" s="1">
        <f>(($D149*'fnd base rates'!K$107)
+($E149*'fnd base rates'!K$108)
+($F149*'fnd base rates'!K$109)
+($G149*'fnd base rates'!K$110)
+($H149*'fnd base rates'!K$111)
+($I149*'fnd base rates'!K$112)
+($J149*'fnd base rates'!K$113)
+($K149*'fnd base rates'!K$114)
+($M149*'fnd base rates'!K$116)
+($N149*'fnd base rates'!K$117)
+($O149*'fnd base rates'!K$118)
+($P149*VLOOKUP($S149+12,rate_basefnd,11)))
*$R149</f>
        <v>8347.901113545</v>
      </c>
      <c r="AD149" s="1">
        <f>(($D149*'fnd base rates'!L$107)
+($E149*'fnd base rates'!L$108)
+($F149*'fnd base rates'!L$109)
+($G149*'fnd base rates'!L$110)
+($H149*'fnd base rates'!L$111)
+($I149*'fnd base rates'!L$112)
+($J149*'fnd base rates'!L$113)
+($K149*'fnd base rates'!L$114)
+($M149*'fnd base rates'!L$116)
+($N149*'fnd base rates'!L$117)
+($O149*'fnd base rates'!L$118)
+($P149*VLOOKUP($S149+12,rate_basefnd,12)))</f>
        <v>13011.143842000001</v>
      </c>
      <c r="AE149" s="1">
        <f>(($D149*'fnd base rates'!M$107)
+($E149*'fnd base rates'!M$108)
+($F149*'fnd base rates'!M$109)
+($G149*'fnd base rates'!M$110)
+($H149*'fnd base rates'!M$111)
+($I149*'fnd base rates'!M$112)
+($J149*'fnd base rates'!M$113)
+($K149*'fnd base rates'!M$114)
+($M149*'fnd base rates'!M$116)
+($N149*'fnd base rates'!M$117)
+($O149*'fnd base rates'!M$118)
+($P149*VLOOKUP($S149+12,rate_basefnd,13)))</f>
        <v>0</v>
      </c>
      <c r="AF149" s="4">
        <f t="shared" si="159"/>
        <v>114786.05831997997</v>
      </c>
      <c r="AH149" s="4">
        <f t="shared" si="160"/>
        <v>428035163</v>
      </c>
      <c r="AI149" s="4" t="str">
        <f t="shared" si="161"/>
        <v>428</v>
      </c>
      <c r="AJ149" s="2" t="str">
        <f t="shared" si="162"/>
        <v>035</v>
      </c>
      <c r="AK149" s="2" t="str">
        <f t="shared" si="163"/>
        <v>163</v>
      </c>
      <c r="AL149" s="4">
        <f t="shared" si="164"/>
        <v>1</v>
      </c>
      <c r="AM149" s="4">
        <f t="shared" si="156"/>
        <v>7</v>
      </c>
      <c r="AN149" s="4">
        <f t="shared" si="165"/>
        <v>114786.05831997997</v>
      </c>
      <c r="AO149" s="4">
        <f t="shared" si="166"/>
        <v>16398</v>
      </c>
      <c r="AP149" s="4">
        <f t="shared" si="167"/>
        <v>0</v>
      </c>
      <c r="AQ149" s="4">
        <v>16398</v>
      </c>
      <c r="AW149" s="4">
        <v>16269</v>
      </c>
      <c r="AX149" s="5">
        <f t="shared" si="168"/>
        <v>129</v>
      </c>
      <c r="AY149" s="4">
        <v>16398</v>
      </c>
      <c r="AZ149" s="5"/>
      <c r="BB149" s="5">
        <f t="shared" ref="BB149" si="179">BC149-BA149</f>
        <v>0</v>
      </c>
    </row>
    <row r="150" spans="1:54" s="4" customFormat="1">
      <c r="A150" s="278">
        <v>428</v>
      </c>
      <c r="B150" s="2">
        <v>428035165</v>
      </c>
      <c r="C150" s="10" t="s">
        <v>1099</v>
      </c>
      <c r="D150" s="15">
        <f>'fnd enro'!D150</f>
        <v>0</v>
      </c>
      <c r="E150" s="15">
        <f>'fnd enro'!E150</f>
        <v>0</v>
      </c>
      <c r="F150" s="15">
        <f>'fnd enro'!F150</f>
        <v>0</v>
      </c>
      <c r="G150" s="15">
        <f>'fnd enro'!G150</f>
        <v>7</v>
      </c>
      <c r="H150" s="15">
        <f>'fnd enro'!H150</f>
        <v>1</v>
      </c>
      <c r="I150" s="15">
        <f>'fnd enro'!I150</f>
        <v>3</v>
      </c>
      <c r="J150" s="15">
        <f>'fnd enro'!J150</f>
        <v>0</v>
      </c>
      <c r="K150" s="16">
        <f>'fnd enro'!K150</f>
        <v>0.42130000000000001</v>
      </c>
      <c r="L150" s="15">
        <f>'fnd enro'!L150</f>
        <v>0</v>
      </c>
      <c r="M150" s="15">
        <f>'fnd enro'!M150</f>
        <v>0</v>
      </c>
      <c r="N150" s="15">
        <f>'fnd enro'!N150</f>
        <v>0</v>
      </c>
      <c r="O150" s="15">
        <f>'fnd enro'!O150</f>
        <v>0</v>
      </c>
      <c r="P150" s="15">
        <f>'fnd enro'!P150</f>
        <v>7</v>
      </c>
      <c r="Q150" s="15">
        <f>'fnd enro'!R150</f>
        <v>11</v>
      </c>
      <c r="R150" s="16">
        <f t="shared" si="158"/>
        <v>1.085</v>
      </c>
      <c r="S150" s="15">
        <f>VALUE('fnd enro'!Q150)</f>
        <v>10</v>
      </c>
      <c r="T150" s="2"/>
      <c r="U150" s="1">
        <f>(($D150*'fnd base rates'!C$107)
+($E150*'fnd base rates'!C$108)
+($F150*'fnd base rates'!C$109)
+($G150*'fnd base rates'!C$110)
+($H150*'fnd base rates'!C$111)
+($I150*'fnd base rates'!C$112)
+($J150*'fnd base rates'!C$113)
+($K150*'fnd base rates'!C$114)
+($M150*'fnd base rates'!C$116)
+($N150*'fnd base rates'!C$117)
+($O150*'fnd base rates'!C$118)
+($P150*VLOOKUP($S150+12,rate_basefnd,3)))
*$R150</f>
        <v>6649.8947169549992</v>
      </c>
      <c r="V150" s="1">
        <f>(($D150*'fnd base rates'!D$107)
+($E150*'fnd base rates'!D$108)
+($F150*'fnd base rates'!D$109)
+($G150*'fnd base rates'!D$110)
+($H150*'fnd base rates'!D$111)
+($I150*'fnd base rates'!D$112)
+($J150*'fnd base rates'!D$113)
+($K150*'fnd base rates'!D$114)
+($M150*'fnd base rates'!D$116)
+($N150*'fnd base rates'!D$117)
+($O150*'fnd base rates'!D$118)
+($P150*VLOOKUP($S150+12,rate_basefnd,4)))
*$R150</f>
        <v>11263.005249999998</v>
      </c>
      <c r="W150" s="1">
        <f>(($D150*'fnd base rates'!E$107)
+($E150*'fnd base rates'!E$108)
+($F150*'fnd base rates'!E$109)
+($G150*'fnd base rates'!E$110)
+($H150*'fnd base rates'!E$111)
+($I150*'fnd base rates'!E$112)
+($J150*'fnd base rates'!E$113)
+($K150*'fnd base rates'!E$114)
+($M150*'fnd base rates'!E$116)
+($N150*'fnd base rates'!E$117)
+($O150*'fnd base rates'!E$118)
+($P150*VLOOKUP($S150+12,rate_basefnd,5)))
*$R150</f>
        <v>71711.434316164989</v>
      </c>
      <c r="X150" s="1">
        <f>(($D150*'fnd base rates'!F$107)
+($E150*'fnd base rates'!F$108)
+($F150*'fnd base rates'!F$109)
+($G150*'fnd base rates'!F$110)
+($H150*'fnd base rates'!F$111)
+($I150*'fnd base rates'!F$112)
+($J150*'fnd base rates'!F$113)
+($K150*'fnd base rates'!F$114)
+($M150*'fnd base rates'!F$116)
+($N150*'fnd base rates'!F$117)
+($O150*'fnd base rates'!F$118)
+($P150*VLOOKUP($S150+12,rate_basefnd,6)))
*$R150</f>
        <v>12831.451089170001</v>
      </c>
      <c r="Y150" s="1">
        <f>(($D150*'fnd base rates'!G$107)
+($E150*'fnd base rates'!G$108)
+($F150*'fnd base rates'!G$109)
+($G150*'fnd base rates'!G$110)
+($H150*'fnd base rates'!G$111)
+($I150*'fnd base rates'!G$112)
+($J150*'fnd base rates'!G$113)
+($K150*'fnd base rates'!G$114)
+($M150*'fnd base rates'!G$116)
+($N150*'fnd base rates'!G$117)
+($O150*'fnd base rates'!G$118)
+($P150*VLOOKUP($S150+12,rate_basefnd,7)))
*$R150</f>
        <v>3019.1725689649998</v>
      </c>
      <c r="Z150" s="1">
        <f>(($D150*'fnd base rates'!H$107)
+($E150*'fnd base rates'!H$108)
+($F150*'fnd base rates'!H$109)
+($G150*'fnd base rates'!H$110)
+($H150*'fnd base rates'!H$111)
+($I150*'fnd base rates'!H$112)
+($J150*'fnd base rates'!H$113)
+($K150*'fnd base rates'!H$114)
+($M150*'fnd base rates'!H$116)
+($N150*'fnd base rates'!H$117)
+($O150*'fnd base rates'!H$118)
+($P150*VLOOKUP($S150+12,rate_basefnd,8)))</f>
        <v>6552.11931</v>
      </c>
      <c r="AA150" s="1">
        <f>(($D150*'fnd base rates'!I$107)
+($E150*'fnd base rates'!I$108)
+($F150*'fnd base rates'!I$109)
+($G150*'fnd base rates'!I$110)
+($H150*'fnd base rates'!I$111)
+($I150*'fnd base rates'!I$112)
+($J150*'fnd base rates'!I$113)
+($K150*'fnd base rates'!I$114)
+($M150*'fnd base rates'!I$116)
+($N150*'fnd base rates'!I$117)
+($O150*'fnd base rates'!I$118)
+($P150*VLOOKUP($S150+12,rate_basefnd,9)))
*$R150</f>
        <v>4730.4915000000001</v>
      </c>
      <c r="AB150" s="1">
        <f>(($D150*'fnd base rates'!J$107)
+($E150*'fnd base rates'!J$108)
+($F150*'fnd base rates'!J$109)
+($G150*'fnd base rates'!J$110)
+($H150*'fnd base rates'!J$111)
+($I150*'fnd base rates'!J$112)
+($J150*'fnd base rates'!J$113)
+($K150*'fnd base rates'!J$114)
+($M150*'fnd base rates'!J$116)
+($N150*'fnd base rates'!J$117)
+($O150*'fnd base rates'!J$118)
+($P150*VLOOKUP($S150+12,rate_basefnd,10)))
*$R150</f>
        <v>8338.9844999999987</v>
      </c>
      <c r="AC150" s="1">
        <f>(($D150*'fnd base rates'!K$107)
+($E150*'fnd base rates'!K$108)
+($F150*'fnd base rates'!K$109)
+($G150*'fnd base rates'!K$110)
+($H150*'fnd base rates'!K$111)
+($I150*'fnd base rates'!K$112)
+($J150*'fnd base rates'!K$113)
+($K150*'fnd base rates'!K$114)
+($M150*'fnd base rates'!K$116)
+($N150*'fnd base rates'!K$117)
+($O150*'fnd base rates'!K$118)
+($P150*VLOOKUP($S150+12,rate_basefnd,11)))
*$R150</f>
        <v>12794.704221284999</v>
      </c>
      <c r="AD150" s="1">
        <f>(($D150*'fnd base rates'!L$107)
+($E150*'fnd base rates'!L$108)
+($F150*'fnd base rates'!L$109)
+($G150*'fnd base rates'!L$110)
+($H150*'fnd base rates'!L$111)
+($I150*'fnd base rates'!L$112)
+($J150*'fnd base rates'!L$113)
+($K150*'fnd base rates'!L$114)
+($M150*'fnd base rates'!L$116)
+($N150*'fnd base rates'!L$117)
+($O150*'fnd base rates'!L$118)
+($P150*VLOOKUP($S150+12,rate_basefnd,12)))</f>
        <v>17839.727466</v>
      </c>
      <c r="AE150" s="1">
        <f>(($D150*'fnd base rates'!M$107)
+($E150*'fnd base rates'!M$108)
+($F150*'fnd base rates'!M$109)
+($G150*'fnd base rates'!M$110)
+($H150*'fnd base rates'!M$111)
+($I150*'fnd base rates'!M$112)
+($J150*'fnd base rates'!M$113)
+($K150*'fnd base rates'!M$114)
+($M150*'fnd base rates'!M$116)
+($N150*'fnd base rates'!M$117)
+($O150*'fnd base rates'!M$118)
+($P150*VLOOKUP($S150+12,rate_basefnd,13)))</f>
        <v>0</v>
      </c>
      <c r="AF150" s="4">
        <f t="shared" si="159"/>
        <v>155730.98493854</v>
      </c>
      <c r="AH150" s="4">
        <f t="shared" si="160"/>
        <v>428035165</v>
      </c>
      <c r="AI150" s="4" t="str">
        <f t="shared" si="161"/>
        <v>428</v>
      </c>
      <c r="AJ150" s="2" t="str">
        <f t="shared" si="162"/>
        <v>035</v>
      </c>
      <c r="AK150" s="2" t="str">
        <f t="shared" si="163"/>
        <v>165</v>
      </c>
      <c r="AL150" s="4">
        <f t="shared" si="164"/>
        <v>1</v>
      </c>
      <c r="AM150" s="4">
        <f t="shared" si="156"/>
        <v>11</v>
      </c>
      <c r="AN150" s="4">
        <f t="shared" si="165"/>
        <v>155730.98493854</v>
      </c>
      <c r="AO150" s="4">
        <f t="shared" si="166"/>
        <v>14157</v>
      </c>
      <c r="AP150" s="4">
        <f t="shared" si="167"/>
        <v>0</v>
      </c>
      <c r="AQ150" s="4">
        <v>14157</v>
      </c>
      <c r="AW150" s="4">
        <v>14099</v>
      </c>
      <c r="AX150" s="5">
        <f t="shared" si="168"/>
        <v>58</v>
      </c>
      <c r="AY150" s="4">
        <v>14157</v>
      </c>
      <c r="AZ150" s="5"/>
      <c r="BB150" s="5">
        <f t="shared" ref="BB150" si="180">BC150-BA150</f>
        <v>0</v>
      </c>
    </row>
    <row r="151" spans="1:54" s="4" customFormat="1">
      <c r="A151" s="278">
        <v>428</v>
      </c>
      <c r="B151" s="2">
        <v>428035189</v>
      </c>
      <c r="C151" s="10" t="s">
        <v>1099</v>
      </c>
      <c r="D151" s="15">
        <f>'fnd enro'!D151</f>
        <v>0</v>
      </c>
      <c r="E151" s="15">
        <f>'fnd enro'!E151</f>
        <v>0</v>
      </c>
      <c r="F151" s="15">
        <f>'fnd enro'!F151</f>
        <v>0</v>
      </c>
      <c r="G151" s="15">
        <f>'fnd enro'!G151</f>
        <v>1</v>
      </c>
      <c r="H151" s="15">
        <f>'fnd enro'!H151</f>
        <v>1</v>
      </c>
      <c r="I151" s="15">
        <f>'fnd enro'!I151</f>
        <v>0</v>
      </c>
      <c r="J151" s="15">
        <f>'fnd enro'!J151</f>
        <v>0</v>
      </c>
      <c r="K151" s="16">
        <f>'fnd enro'!K151</f>
        <v>7.6600000000000001E-2</v>
      </c>
      <c r="L151" s="15">
        <f>'fnd enro'!L151</f>
        <v>0</v>
      </c>
      <c r="M151" s="15">
        <f>'fnd enro'!M151</f>
        <v>0</v>
      </c>
      <c r="N151" s="15">
        <f>'fnd enro'!N151</f>
        <v>0</v>
      </c>
      <c r="O151" s="15">
        <f>'fnd enro'!O151</f>
        <v>0</v>
      </c>
      <c r="P151" s="15">
        <f>'fnd enro'!P151</f>
        <v>1</v>
      </c>
      <c r="Q151" s="15">
        <f>'fnd enro'!R151</f>
        <v>2</v>
      </c>
      <c r="R151" s="16">
        <f t="shared" si="158"/>
        <v>1.085</v>
      </c>
      <c r="S151" s="15">
        <f>VALUE('fnd enro'!Q151)</f>
        <v>3</v>
      </c>
      <c r="T151" s="2"/>
      <c r="U151" s="1">
        <f>(($D151*'fnd base rates'!C$107)
+($E151*'fnd base rates'!C$108)
+($F151*'fnd base rates'!C$109)
+($G151*'fnd base rates'!C$110)
+($H151*'fnd base rates'!C$111)
+($I151*'fnd base rates'!C$112)
+($J151*'fnd base rates'!C$113)
+($K151*'fnd base rates'!C$114)
+($M151*'fnd base rates'!C$116)
+($N151*'fnd base rates'!C$117)
+($O151*'fnd base rates'!C$118)
+($P151*VLOOKUP($S151+12,rate_basefnd,3)))
*$R151</f>
        <v>1170.94782581</v>
      </c>
      <c r="V151" s="1">
        <f>(($D151*'fnd base rates'!D$107)
+($E151*'fnd base rates'!D$108)
+($F151*'fnd base rates'!D$109)
+($G151*'fnd base rates'!D$110)
+($H151*'fnd base rates'!D$111)
+($I151*'fnd base rates'!D$112)
+($J151*'fnd base rates'!D$113)
+($K151*'fnd base rates'!D$114)
+($M151*'fnd base rates'!D$116)
+($N151*'fnd base rates'!D$117)
+($O151*'fnd base rates'!D$118)
+($P151*VLOOKUP($S151+12,rate_basefnd,4)))
*$R151</f>
        <v>1867.2199000000001</v>
      </c>
      <c r="W151" s="1">
        <f>(($D151*'fnd base rates'!E$107)
+($E151*'fnd base rates'!E$108)
+($F151*'fnd base rates'!E$109)
+($G151*'fnd base rates'!E$110)
+($H151*'fnd base rates'!E$111)
+($I151*'fnd base rates'!E$112)
+($J151*'fnd base rates'!E$113)
+($K151*'fnd base rates'!E$114)
+($M151*'fnd base rates'!E$116)
+($N151*'fnd base rates'!E$117)
+($O151*'fnd base rates'!E$118)
+($P151*VLOOKUP($S151+12,rate_basefnd,5)))
*$R151</f>
        <v>10333.48631203</v>
      </c>
      <c r="X151" s="1">
        <f>(($D151*'fnd base rates'!F$107)
+($E151*'fnd base rates'!F$108)
+($F151*'fnd base rates'!F$109)
+($G151*'fnd base rates'!F$110)
+($H151*'fnd base rates'!F$111)
+($I151*'fnd base rates'!F$112)
+($J151*'fnd base rates'!F$113)
+($K151*'fnd base rates'!F$114)
+($M151*'fnd base rates'!F$116)
+($N151*'fnd base rates'!F$117)
+($O151*'fnd base rates'!F$118)
+($P151*VLOOKUP($S151+12,rate_basefnd,6)))
*$R151</f>
        <v>2323.0574389399999</v>
      </c>
      <c r="Y151" s="1">
        <f>(($D151*'fnd base rates'!G$107)
+($E151*'fnd base rates'!G$108)
+($F151*'fnd base rates'!G$109)
+($G151*'fnd base rates'!G$110)
+($H151*'fnd base rates'!G$111)
+($I151*'fnd base rates'!G$112)
+($J151*'fnd base rates'!G$113)
+($K151*'fnd base rates'!G$114)
+($M151*'fnd base rates'!G$116)
+($N151*'fnd base rates'!G$117)
+($O151*'fnd base rates'!G$118)
+($P151*VLOOKUP($S151+12,rate_basefnd,7)))
*$R151</f>
        <v>469.30837163000001</v>
      </c>
      <c r="Z151" s="1">
        <f>(($D151*'fnd base rates'!H$107)
+($E151*'fnd base rates'!H$108)
+($F151*'fnd base rates'!H$109)
+($G151*'fnd base rates'!H$110)
+($H151*'fnd base rates'!H$111)
+($I151*'fnd base rates'!H$112)
+($J151*'fnd base rates'!H$113)
+($K151*'fnd base rates'!H$114)
+($M151*'fnd base rates'!H$116)
+($N151*'fnd base rates'!H$117)
+($O151*'fnd base rates'!H$118)
+($P151*VLOOKUP($S151+12,rate_basefnd,8)))</f>
        <v>1020.1944199999999</v>
      </c>
      <c r="AA151" s="1">
        <f>(($D151*'fnd base rates'!I$107)
+($E151*'fnd base rates'!I$108)
+($F151*'fnd base rates'!I$109)
+($G151*'fnd base rates'!I$110)
+($H151*'fnd base rates'!I$111)
+($I151*'fnd base rates'!I$112)
+($J151*'fnd base rates'!I$113)
+($K151*'fnd base rates'!I$114)
+($M151*'fnd base rates'!I$116)
+($N151*'fnd base rates'!I$117)
+($O151*'fnd base rates'!I$118)
+($P151*VLOOKUP($S151+12,rate_basefnd,9)))
*$R151</f>
        <v>766.34635000000003</v>
      </c>
      <c r="AB151" s="1">
        <f>(($D151*'fnd base rates'!J$107)
+($E151*'fnd base rates'!J$108)
+($F151*'fnd base rates'!J$109)
+($G151*'fnd base rates'!J$110)
+($H151*'fnd base rates'!J$111)
+($I151*'fnd base rates'!J$112)
+($J151*'fnd base rates'!J$113)
+($K151*'fnd base rates'!J$114)
+($M151*'fnd base rates'!J$116)
+($N151*'fnd base rates'!J$117)
+($O151*'fnd base rates'!J$118)
+($P151*VLOOKUP($S151+12,rate_basefnd,10)))
*$R151</f>
        <v>988.53264999999999</v>
      </c>
      <c r="AC151" s="1">
        <f>(($D151*'fnd base rates'!K$107)
+($E151*'fnd base rates'!K$108)
+($F151*'fnd base rates'!K$109)
+($G151*'fnd base rates'!K$110)
+($H151*'fnd base rates'!K$111)
+($I151*'fnd base rates'!K$112)
+($J151*'fnd base rates'!K$113)
+($K151*'fnd base rates'!K$114)
+($M151*'fnd base rates'!K$116)
+($N151*'fnd base rates'!K$117)
+($O151*'fnd base rates'!K$118)
+($P151*VLOOKUP($S151+12,rate_basefnd,11)))
*$R151</f>
        <v>2367.6957038700002</v>
      </c>
      <c r="AD151" s="1">
        <f>(($D151*'fnd base rates'!L$107)
+($E151*'fnd base rates'!L$108)
+($F151*'fnd base rates'!L$109)
+($G151*'fnd base rates'!L$110)
+($H151*'fnd base rates'!L$111)
+($I151*'fnd base rates'!L$112)
+($J151*'fnd base rates'!L$113)
+($K151*'fnd base rates'!L$114)
+($M151*'fnd base rates'!L$116)
+($N151*'fnd base rates'!L$117)
+($O151*'fnd base rates'!L$118)
+($P151*VLOOKUP($S151+12,rate_basefnd,12)))</f>
        <v>3060.376812</v>
      </c>
      <c r="AE151" s="1">
        <f>(($D151*'fnd base rates'!M$107)
+($E151*'fnd base rates'!M$108)
+($F151*'fnd base rates'!M$109)
+($G151*'fnd base rates'!M$110)
+($H151*'fnd base rates'!M$111)
+($I151*'fnd base rates'!M$112)
+($J151*'fnd base rates'!M$113)
+($K151*'fnd base rates'!M$114)
+($M151*'fnd base rates'!M$116)
+($N151*'fnd base rates'!M$117)
+($O151*'fnd base rates'!M$118)
+($P151*VLOOKUP($S151+12,rate_basefnd,13)))</f>
        <v>0</v>
      </c>
      <c r="AF151" s="4">
        <f t="shared" si="159"/>
        <v>24367.165784280001</v>
      </c>
      <c r="AH151" s="4">
        <f t="shared" si="160"/>
        <v>428035189</v>
      </c>
      <c r="AI151" s="4" t="str">
        <f t="shared" si="161"/>
        <v>428</v>
      </c>
      <c r="AJ151" s="2" t="str">
        <f t="shared" si="162"/>
        <v>035</v>
      </c>
      <c r="AK151" s="2" t="str">
        <f t="shared" si="163"/>
        <v>189</v>
      </c>
      <c r="AL151" s="4">
        <f t="shared" si="164"/>
        <v>1</v>
      </c>
      <c r="AM151" s="4">
        <f t="shared" si="156"/>
        <v>2</v>
      </c>
      <c r="AN151" s="4">
        <f t="shared" si="165"/>
        <v>24367.165784280001</v>
      </c>
      <c r="AO151" s="4">
        <f t="shared" si="166"/>
        <v>12184</v>
      </c>
      <c r="AP151" s="4">
        <f t="shared" si="167"/>
        <v>0</v>
      </c>
      <c r="AQ151" s="4">
        <v>12184</v>
      </c>
      <c r="AW151" s="4">
        <v>12164</v>
      </c>
      <c r="AX151" s="5">
        <f t="shared" si="168"/>
        <v>20</v>
      </c>
      <c r="AY151" s="4">
        <v>12184</v>
      </c>
      <c r="AZ151" s="5"/>
      <c r="BB151" s="5">
        <f t="shared" ref="BB151" si="181">BC151-BA151</f>
        <v>0</v>
      </c>
    </row>
    <row r="152" spans="1:54" s="4" customFormat="1">
      <c r="A152" s="278">
        <v>428</v>
      </c>
      <c r="B152" s="2">
        <v>428035220</v>
      </c>
      <c r="C152" s="10" t="s">
        <v>1099</v>
      </c>
      <c r="D152" s="15">
        <f>'fnd enro'!D152</f>
        <v>0</v>
      </c>
      <c r="E152" s="15">
        <f>'fnd enro'!E152</f>
        <v>0</v>
      </c>
      <c r="F152" s="15">
        <f>'fnd enro'!F152</f>
        <v>0</v>
      </c>
      <c r="G152" s="15">
        <f>'fnd enro'!G152</f>
        <v>2</v>
      </c>
      <c r="H152" s="15">
        <f>'fnd enro'!H152</f>
        <v>3</v>
      </c>
      <c r="I152" s="15">
        <f>'fnd enro'!I152</f>
        <v>1</v>
      </c>
      <c r="J152" s="15">
        <f>'fnd enro'!J152</f>
        <v>0</v>
      </c>
      <c r="K152" s="16">
        <f>'fnd enro'!K152</f>
        <v>0.2298</v>
      </c>
      <c r="L152" s="15">
        <f>'fnd enro'!L152</f>
        <v>0</v>
      </c>
      <c r="M152" s="15">
        <f>'fnd enro'!M152</f>
        <v>0</v>
      </c>
      <c r="N152" s="15">
        <f>'fnd enro'!N152</f>
        <v>0</v>
      </c>
      <c r="O152" s="15">
        <f>'fnd enro'!O152</f>
        <v>0</v>
      </c>
      <c r="P152" s="15">
        <f>'fnd enro'!P152</f>
        <v>6</v>
      </c>
      <c r="Q152" s="15">
        <f>'fnd enro'!R152</f>
        <v>6</v>
      </c>
      <c r="R152" s="16">
        <f t="shared" si="158"/>
        <v>1.085</v>
      </c>
      <c r="S152" s="15">
        <f>VALUE('fnd enro'!Q152)</f>
        <v>6</v>
      </c>
      <c r="T152" s="2"/>
      <c r="U152" s="1">
        <f>(($D152*'fnd base rates'!C$107)
+($E152*'fnd base rates'!C$108)
+($F152*'fnd base rates'!C$109)
+($G152*'fnd base rates'!C$110)
+($H152*'fnd base rates'!C$111)
+($I152*'fnd base rates'!C$112)
+($J152*'fnd base rates'!C$113)
+($K152*'fnd base rates'!C$114)
+($M152*'fnd base rates'!C$116)
+($N152*'fnd base rates'!C$117)
+($O152*'fnd base rates'!C$118)
+($P152*VLOOKUP($S152+12,rate_basefnd,3)))
*$R152</f>
        <v>3730.7657274300004</v>
      </c>
      <c r="V152" s="1">
        <f>(($D152*'fnd base rates'!D$107)
+($E152*'fnd base rates'!D$108)
+($F152*'fnd base rates'!D$109)
+($G152*'fnd base rates'!D$110)
+($H152*'fnd base rates'!D$111)
+($I152*'fnd base rates'!D$112)
+($J152*'fnd base rates'!D$113)
+($K152*'fnd base rates'!D$114)
+($M152*'fnd base rates'!D$116)
+($N152*'fnd base rates'!D$117)
+($O152*'fnd base rates'!D$118)
+($P152*VLOOKUP($S152+12,rate_basefnd,4)))
*$R152</f>
        <v>6634.0805999999993</v>
      </c>
      <c r="W152" s="1">
        <f>(($D152*'fnd base rates'!E$107)
+($E152*'fnd base rates'!E$108)
+($F152*'fnd base rates'!E$109)
+($G152*'fnd base rates'!E$110)
+($H152*'fnd base rates'!E$111)
+($I152*'fnd base rates'!E$112)
+($J152*'fnd base rates'!E$113)
+($K152*'fnd base rates'!E$114)
+($M152*'fnd base rates'!E$116)
+($N152*'fnd base rates'!E$117)
+($O152*'fnd base rates'!E$118)
+($P152*VLOOKUP($S152+12,rate_basefnd,5)))
*$R152</f>
        <v>42150.146786090001</v>
      </c>
      <c r="X152" s="1">
        <f>(($D152*'fnd base rates'!F$107)
+($E152*'fnd base rates'!F$108)
+($F152*'fnd base rates'!F$109)
+($G152*'fnd base rates'!F$110)
+($H152*'fnd base rates'!F$111)
+($I152*'fnd base rates'!F$112)
+($J152*'fnd base rates'!F$113)
+($K152*'fnd base rates'!F$114)
+($M152*'fnd base rates'!F$116)
+($N152*'fnd base rates'!F$117)
+($O152*'fnd base rates'!F$118)
+($P152*VLOOKUP($S152+12,rate_basefnd,6)))
*$R152</f>
        <v>6594.8147668199999</v>
      </c>
      <c r="Y152" s="1">
        <f>(($D152*'fnd base rates'!G$107)
+($E152*'fnd base rates'!G$108)
+($F152*'fnd base rates'!G$109)
+($G152*'fnd base rates'!G$110)
+($H152*'fnd base rates'!G$111)
+($I152*'fnd base rates'!G$112)
+($J152*'fnd base rates'!G$113)
+($K152*'fnd base rates'!G$114)
+($M152*'fnd base rates'!G$116)
+($N152*'fnd base rates'!G$117)
+($O152*'fnd base rates'!G$118)
+($P152*VLOOKUP($S152+12,rate_basefnd,7)))
*$R152</f>
        <v>1904.1607148899998</v>
      </c>
      <c r="Z152" s="1">
        <f>(($D152*'fnd base rates'!H$107)
+($E152*'fnd base rates'!H$108)
+($F152*'fnd base rates'!H$109)
+($G152*'fnd base rates'!H$110)
+($H152*'fnd base rates'!H$111)
+($I152*'fnd base rates'!H$112)
+($J152*'fnd base rates'!H$113)
+($K152*'fnd base rates'!H$114)
+($M152*'fnd base rates'!H$116)
+($N152*'fnd base rates'!H$117)
+($O152*'fnd base rates'!H$118)
+($P152*VLOOKUP($S152+12,rate_basefnd,8)))</f>
        <v>3421.17326</v>
      </c>
      <c r="AA152" s="1">
        <f>(($D152*'fnd base rates'!I$107)
+($E152*'fnd base rates'!I$108)
+($F152*'fnd base rates'!I$109)
+($G152*'fnd base rates'!I$110)
+($H152*'fnd base rates'!I$111)
+($I152*'fnd base rates'!I$112)
+($J152*'fnd base rates'!I$113)
+($K152*'fnd base rates'!I$114)
+($M152*'fnd base rates'!I$116)
+($N152*'fnd base rates'!I$117)
+($O152*'fnd base rates'!I$118)
+($P152*VLOOKUP($S152+12,rate_basefnd,9)))
*$R152</f>
        <v>2857.8031999999998</v>
      </c>
      <c r="AB152" s="1">
        <f>(($D152*'fnd base rates'!J$107)
+($E152*'fnd base rates'!J$108)
+($F152*'fnd base rates'!J$109)
+($G152*'fnd base rates'!J$110)
+($H152*'fnd base rates'!J$111)
+($I152*'fnd base rates'!J$112)
+($J152*'fnd base rates'!J$113)
+($K152*'fnd base rates'!J$114)
+($M152*'fnd base rates'!J$116)
+($N152*'fnd base rates'!J$117)
+($O152*'fnd base rates'!J$118)
+($P152*VLOOKUP($S152+12,rate_basefnd,10)))
*$R152</f>
        <v>5523.756699999999</v>
      </c>
      <c r="AC152" s="1">
        <f>(($D152*'fnd base rates'!K$107)
+($E152*'fnd base rates'!K$108)
+($F152*'fnd base rates'!K$109)
+($G152*'fnd base rates'!K$110)
+($H152*'fnd base rates'!K$111)
+($I152*'fnd base rates'!K$112)
+($J152*'fnd base rates'!K$113)
+($K152*'fnd base rates'!K$114)
+($M152*'fnd base rates'!K$116)
+($N152*'fnd base rates'!K$117)
+($O152*'fnd base rates'!K$118)
+($P152*VLOOKUP($S152+12,rate_basefnd,11)))
*$R152</f>
        <v>7154.8416116099997</v>
      </c>
      <c r="AD152" s="1">
        <f>(($D152*'fnd base rates'!L$107)
+($E152*'fnd base rates'!L$108)
+($F152*'fnd base rates'!L$109)
+($G152*'fnd base rates'!L$110)
+($H152*'fnd base rates'!L$111)
+($I152*'fnd base rates'!L$112)
+($J152*'fnd base rates'!L$113)
+($K152*'fnd base rates'!L$114)
+($M152*'fnd base rates'!L$116)
+($N152*'fnd base rates'!L$117)
+($O152*'fnd base rates'!L$118)
+($P152*VLOOKUP($S152+12,rate_basefnd,12)))</f>
        <v>10609.650436</v>
      </c>
      <c r="AE152" s="1">
        <f>(($D152*'fnd base rates'!M$107)
+($E152*'fnd base rates'!M$108)
+($F152*'fnd base rates'!M$109)
+($G152*'fnd base rates'!M$110)
+($H152*'fnd base rates'!M$111)
+($I152*'fnd base rates'!M$112)
+($J152*'fnd base rates'!M$113)
+($K152*'fnd base rates'!M$114)
+($M152*'fnd base rates'!M$116)
+($N152*'fnd base rates'!M$117)
+($O152*'fnd base rates'!M$118)
+($P152*VLOOKUP($S152+12,rate_basefnd,13)))</f>
        <v>0</v>
      </c>
      <c r="AF152" s="4">
        <f t="shared" si="159"/>
        <v>90581.193802839989</v>
      </c>
      <c r="AH152" s="4">
        <f t="shared" si="160"/>
        <v>428035220</v>
      </c>
      <c r="AI152" s="4" t="str">
        <f t="shared" si="161"/>
        <v>428</v>
      </c>
      <c r="AJ152" s="2" t="str">
        <f t="shared" si="162"/>
        <v>035</v>
      </c>
      <c r="AK152" s="2" t="str">
        <f t="shared" si="163"/>
        <v>220</v>
      </c>
      <c r="AL152" s="4">
        <f t="shared" si="164"/>
        <v>1</v>
      </c>
      <c r="AM152" s="4">
        <f t="shared" si="156"/>
        <v>6</v>
      </c>
      <c r="AN152" s="4">
        <f t="shared" si="165"/>
        <v>90581.193802839989</v>
      </c>
      <c r="AO152" s="4">
        <f t="shared" si="166"/>
        <v>15097</v>
      </c>
      <c r="AP152" s="4">
        <f t="shared" si="167"/>
        <v>0</v>
      </c>
      <c r="AQ152" s="4">
        <v>15097</v>
      </c>
      <c r="AW152" s="4">
        <v>15060</v>
      </c>
      <c r="AX152" s="5">
        <f t="shared" si="168"/>
        <v>37</v>
      </c>
      <c r="AY152" s="4">
        <v>15097</v>
      </c>
      <c r="AZ152" s="5"/>
      <c r="BB152" s="5">
        <f t="shared" ref="BB152" si="182">BC152-BA152</f>
        <v>0</v>
      </c>
    </row>
    <row r="153" spans="1:54" s="4" customFormat="1">
      <c r="A153" s="278">
        <v>428</v>
      </c>
      <c r="B153" s="2">
        <v>428035243</v>
      </c>
      <c r="C153" s="10" t="s">
        <v>1099</v>
      </c>
      <c r="D153" s="15">
        <f>'fnd enro'!D153</f>
        <v>0</v>
      </c>
      <c r="E153" s="15">
        <f>'fnd enro'!E153</f>
        <v>0</v>
      </c>
      <c r="F153" s="15">
        <f>'fnd enro'!F153</f>
        <v>0</v>
      </c>
      <c r="G153" s="15">
        <f>'fnd enro'!G153</f>
        <v>4</v>
      </c>
      <c r="H153" s="15">
        <f>'fnd enro'!H153</f>
        <v>1</v>
      </c>
      <c r="I153" s="15">
        <f>'fnd enro'!I153</f>
        <v>1</v>
      </c>
      <c r="J153" s="15">
        <f>'fnd enro'!J153</f>
        <v>0</v>
      </c>
      <c r="K153" s="16">
        <f>'fnd enro'!K153</f>
        <v>0.2298</v>
      </c>
      <c r="L153" s="15">
        <f>'fnd enro'!L153</f>
        <v>0</v>
      </c>
      <c r="M153" s="15">
        <f>'fnd enro'!M153</f>
        <v>0</v>
      </c>
      <c r="N153" s="15">
        <f>'fnd enro'!N153</f>
        <v>0</v>
      </c>
      <c r="O153" s="15">
        <f>'fnd enro'!O153</f>
        <v>0</v>
      </c>
      <c r="P153" s="15">
        <f>'fnd enro'!P153</f>
        <v>4</v>
      </c>
      <c r="Q153" s="15">
        <f>'fnd enro'!R153</f>
        <v>6</v>
      </c>
      <c r="R153" s="16">
        <f t="shared" si="158"/>
        <v>1.085</v>
      </c>
      <c r="S153" s="15">
        <f>VALUE('fnd enro'!Q153)</f>
        <v>9</v>
      </c>
      <c r="T153" s="2"/>
      <c r="U153" s="1">
        <f>(($D153*'fnd base rates'!C$107)
+($E153*'fnd base rates'!C$108)
+($F153*'fnd base rates'!C$109)
+($G153*'fnd base rates'!C$110)
+($H153*'fnd base rates'!C$111)
+($I153*'fnd base rates'!C$112)
+($J153*'fnd base rates'!C$113)
+($K153*'fnd base rates'!C$114)
+($M153*'fnd base rates'!C$116)
+($N153*'fnd base rates'!C$117)
+($O153*'fnd base rates'!C$118)
+($P153*VLOOKUP($S153+12,rate_basefnd,3)))
*$R153</f>
        <v>3630.6419274299997</v>
      </c>
      <c r="V153" s="1">
        <f>(($D153*'fnd base rates'!D$107)
+($E153*'fnd base rates'!D$108)
+($F153*'fnd base rates'!D$109)
+($G153*'fnd base rates'!D$110)
+($H153*'fnd base rates'!D$111)
+($I153*'fnd base rates'!D$112)
+($J153*'fnd base rates'!D$113)
+($K153*'fnd base rates'!D$114)
+($M153*'fnd base rates'!D$116)
+($N153*'fnd base rates'!D$117)
+($O153*'fnd base rates'!D$118)
+($P153*VLOOKUP($S153+12,rate_basefnd,4)))
*$R153</f>
        <v>6159.6534999999994</v>
      </c>
      <c r="W153" s="1">
        <f>(($D153*'fnd base rates'!E$107)
+($E153*'fnd base rates'!E$108)
+($F153*'fnd base rates'!E$109)
+($G153*'fnd base rates'!E$110)
+($H153*'fnd base rates'!E$111)
+($I153*'fnd base rates'!E$112)
+($J153*'fnd base rates'!E$113)
+($K153*'fnd base rates'!E$114)
+($M153*'fnd base rates'!E$116)
+($N153*'fnd base rates'!E$117)
+($O153*'fnd base rates'!E$118)
+($P153*VLOOKUP($S153+12,rate_basefnd,5)))
*$R153</f>
        <v>38392.965386089993</v>
      </c>
      <c r="X153" s="1">
        <f>(($D153*'fnd base rates'!F$107)
+($E153*'fnd base rates'!F$108)
+($F153*'fnd base rates'!F$109)
+($G153*'fnd base rates'!F$110)
+($H153*'fnd base rates'!F$111)
+($I153*'fnd base rates'!F$112)
+($J153*'fnd base rates'!F$113)
+($K153*'fnd base rates'!F$114)
+($M153*'fnd base rates'!F$116)
+($N153*'fnd base rates'!F$117)
+($O153*'fnd base rates'!F$118)
+($P153*VLOOKUP($S153+12,rate_basefnd,6)))
*$R153</f>
        <v>7118.2404668199997</v>
      </c>
      <c r="Y153" s="1">
        <f>(($D153*'fnd base rates'!G$107)
+($E153*'fnd base rates'!G$108)
+($F153*'fnd base rates'!G$109)
+($G153*'fnd base rates'!G$110)
+($H153*'fnd base rates'!G$111)
+($I153*'fnd base rates'!G$112)
+($J153*'fnd base rates'!G$113)
+($K153*'fnd base rates'!G$114)
+($M153*'fnd base rates'!G$116)
+($N153*'fnd base rates'!G$117)
+($O153*'fnd base rates'!G$118)
+($P153*VLOOKUP($S153+12,rate_basefnd,7)))
*$R153</f>
        <v>1655.3051148899999</v>
      </c>
      <c r="Z153" s="1">
        <f>(($D153*'fnd base rates'!H$107)
+($E153*'fnd base rates'!H$108)
+($F153*'fnd base rates'!H$109)
+($G153*'fnd base rates'!H$110)
+($H153*'fnd base rates'!H$111)
+($I153*'fnd base rates'!H$112)
+($J153*'fnd base rates'!H$113)
+($K153*'fnd base rates'!H$114)
+($M153*'fnd base rates'!H$116)
+($N153*'fnd base rates'!H$117)
+($O153*'fnd base rates'!H$118)
+($P153*VLOOKUP($S153+12,rate_basefnd,8)))</f>
        <v>3389.4332599999998</v>
      </c>
      <c r="AA153" s="1">
        <f>(($D153*'fnd base rates'!I$107)
+($E153*'fnd base rates'!I$108)
+($F153*'fnd base rates'!I$109)
+($G153*'fnd base rates'!I$110)
+($H153*'fnd base rates'!I$111)
+($I153*'fnd base rates'!I$112)
+($J153*'fnd base rates'!I$113)
+($K153*'fnd base rates'!I$114)
+($M153*'fnd base rates'!I$116)
+($N153*'fnd base rates'!I$117)
+($O153*'fnd base rates'!I$118)
+($P153*VLOOKUP($S153+12,rate_basefnd,9)))
*$R153</f>
        <v>2524.0137999999997</v>
      </c>
      <c r="AB153" s="1">
        <f>(($D153*'fnd base rates'!J$107)
+($E153*'fnd base rates'!J$108)
+($F153*'fnd base rates'!J$109)
+($G153*'fnd base rates'!J$110)
+($H153*'fnd base rates'!J$111)
+($I153*'fnd base rates'!J$112)
+($J153*'fnd base rates'!J$113)
+($K153*'fnd base rates'!J$114)
+($M153*'fnd base rates'!J$116)
+($N153*'fnd base rates'!J$117)
+($O153*'fnd base rates'!J$118)
+($P153*VLOOKUP($S153+12,rate_basefnd,10)))
*$R153</f>
        <v>4348.8752999999997</v>
      </c>
      <c r="AC153" s="1">
        <f>(($D153*'fnd base rates'!K$107)
+($E153*'fnd base rates'!K$108)
+($F153*'fnd base rates'!K$109)
+($G153*'fnd base rates'!K$110)
+($H153*'fnd base rates'!K$111)
+($I153*'fnd base rates'!K$112)
+($J153*'fnd base rates'!K$113)
+($K153*'fnd base rates'!K$114)
+($M153*'fnd base rates'!K$116)
+($N153*'fnd base rates'!K$117)
+($O153*'fnd base rates'!K$118)
+($P153*VLOOKUP($S153+12,rate_basefnd,11)))
*$R153</f>
        <v>6984.6702116099996</v>
      </c>
      <c r="AD153" s="1">
        <f>(($D153*'fnd base rates'!L$107)
+($E153*'fnd base rates'!L$108)
+($F153*'fnd base rates'!L$109)
+($G153*'fnd base rates'!L$110)
+($H153*'fnd base rates'!L$111)
+($I153*'fnd base rates'!L$112)
+($J153*'fnd base rates'!L$113)
+($K153*'fnd base rates'!L$114)
+($M153*'fnd base rates'!L$116)
+($N153*'fnd base rates'!L$117)
+($O153*'fnd base rates'!L$118)
+($P153*VLOOKUP($S153+12,rate_basefnd,12)))</f>
        <v>9823.2104360000012</v>
      </c>
      <c r="AE153" s="1">
        <f>(($D153*'fnd base rates'!M$107)
+($E153*'fnd base rates'!M$108)
+($F153*'fnd base rates'!M$109)
+($G153*'fnd base rates'!M$110)
+($H153*'fnd base rates'!M$111)
+($I153*'fnd base rates'!M$112)
+($J153*'fnd base rates'!M$113)
+($K153*'fnd base rates'!M$114)
+($M153*'fnd base rates'!M$116)
+($N153*'fnd base rates'!M$117)
+($O153*'fnd base rates'!M$118)
+($P153*VLOOKUP($S153+12,rate_basefnd,13)))</f>
        <v>0</v>
      </c>
      <c r="AF153" s="4">
        <f t="shared" si="159"/>
        <v>84027.009402839991</v>
      </c>
      <c r="AH153" s="4">
        <f t="shared" si="160"/>
        <v>428035243</v>
      </c>
      <c r="AI153" s="4" t="str">
        <f t="shared" si="161"/>
        <v>428</v>
      </c>
      <c r="AJ153" s="2" t="str">
        <f t="shared" si="162"/>
        <v>035</v>
      </c>
      <c r="AK153" s="2" t="str">
        <f t="shared" si="163"/>
        <v>243</v>
      </c>
      <c r="AL153" s="4">
        <f t="shared" si="164"/>
        <v>1</v>
      </c>
      <c r="AM153" s="4">
        <f t="shared" si="156"/>
        <v>6</v>
      </c>
      <c r="AN153" s="4">
        <f t="shared" si="165"/>
        <v>84027.009402839991</v>
      </c>
      <c r="AO153" s="4">
        <f t="shared" si="166"/>
        <v>14005</v>
      </c>
      <c r="AP153" s="4">
        <f t="shared" si="167"/>
        <v>0</v>
      </c>
      <c r="AQ153" s="4">
        <v>14005</v>
      </c>
      <c r="AW153" s="4">
        <v>13951</v>
      </c>
      <c r="AX153" s="5">
        <f t="shared" si="168"/>
        <v>54</v>
      </c>
      <c r="AY153" s="4">
        <v>14005</v>
      </c>
      <c r="AZ153" s="5"/>
      <c r="BB153" s="5">
        <f t="shared" ref="BB153" si="183">BC153-BA153</f>
        <v>0</v>
      </c>
    </row>
    <row r="154" spans="1:54" s="4" customFormat="1">
      <c r="A154" s="278">
        <v>428</v>
      </c>
      <c r="B154" s="2">
        <v>428035244</v>
      </c>
      <c r="C154" s="10" t="s">
        <v>1099</v>
      </c>
      <c r="D154" s="15">
        <f>'fnd enro'!D154</f>
        <v>0</v>
      </c>
      <c r="E154" s="15">
        <f>'fnd enro'!E154</f>
        <v>0</v>
      </c>
      <c r="F154" s="15">
        <f>'fnd enro'!F154</f>
        <v>0</v>
      </c>
      <c r="G154" s="15">
        <f>'fnd enro'!G154</f>
        <v>8</v>
      </c>
      <c r="H154" s="15">
        <f>'fnd enro'!H154</f>
        <v>8</v>
      </c>
      <c r="I154" s="15">
        <f>'fnd enro'!I154</f>
        <v>8</v>
      </c>
      <c r="J154" s="15">
        <f>'fnd enro'!J154</f>
        <v>0</v>
      </c>
      <c r="K154" s="16">
        <f>'fnd enro'!K154</f>
        <v>0.91920000000000002</v>
      </c>
      <c r="L154" s="15">
        <f>'fnd enro'!L154</f>
        <v>0</v>
      </c>
      <c r="M154" s="15">
        <f>'fnd enro'!M154</f>
        <v>0</v>
      </c>
      <c r="N154" s="15">
        <f>'fnd enro'!N154</f>
        <v>0</v>
      </c>
      <c r="O154" s="15">
        <f>'fnd enro'!O154</f>
        <v>0</v>
      </c>
      <c r="P154" s="15">
        <f>'fnd enro'!P154</f>
        <v>16</v>
      </c>
      <c r="Q154" s="15">
        <f>'fnd enro'!R154</f>
        <v>24</v>
      </c>
      <c r="R154" s="16">
        <f t="shared" si="158"/>
        <v>1.085</v>
      </c>
      <c r="S154" s="15">
        <f>VALUE('fnd enro'!Q154)</f>
        <v>10</v>
      </c>
      <c r="T154" s="2"/>
      <c r="U154" s="1">
        <f>(($D154*'fnd base rates'!C$107)
+($E154*'fnd base rates'!C$108)
+($F154*'fnd base rates'!C$109)
+($G154*'fnd base rates'!C$110)
+($H154*'fnd base rates'!C$111)
+($I154*'fnd base rates'!C$112)
+($J154*'fnd base rates'!C$113)
+($K154*'fnd base rates'!C$114)
+($M154*'fnd base rates'!C$116)
+($N154*'fnd base rates'!C$117)
+($O154*'fnd base rates'!C$118)
+($P154*VLOOKUP($S154+12,rate_basefnd,3)))
*$R154</f>
        <v>14564.231709720001</v>
      </c>
      <c r="V154" s="1">
        <f>(($D154*'fnd base rates'!D$107)
+($E154*'fnd base rates'!D$108)
+($F154*'fnd base rates'!D$109)
+($G154*'fnd base rates'!D$110)
+($H154*'fnd base rates'!D$111)
+($I154*'fnd base rates'!D$112)
+($J154*'fnd base rates'!D$113)
+($K154*'fnd base rates'!D$114)
+($M154*'fnd base rates'!D$116)
+($N154*'fnd base rates'!D$117)
+($O154*'fnd base rates'!D$118)
+($P154*VLOOKUP($S154+12,rate_basefnd,4)))
*$R154</f>
        <v>24836.1708</v>
      </c>
      <c r="W154" s="1">
        <f>(($D154*'fnd base rates'!E$107)
+($E154*'fnd base rates'!E$108)
+($F154*'fnd base rates'!E$109)
+($G154*'fnd base rates'!E$110)
+($H154*'fnd base rates'!E$111)
+($I154*'fnd base rates'!E$112)
+($J154*'fnd base rates'!E$113)
+($K154*'fnd base rates'!E$114)
+($M154*'fnd base rates'!E$116)
+($N154*'fnd base rates'!E$117)
+($O154*'fnd base rates'!E$118)
+($P154*VLOOKUP($S154+12,rate_basefnd,5)))
*$R154</f>
        <v>158037.50454436001</v>
      </c>
      <c r="X154" s="1">
        <f>(($D154*'fnd base rates'!F$107)
+($E154*'fnd base rates'!F$108)
+($F154*'fnd base rates'!F$109)
+($G154*'fnd base rates'!F$110)
+($H154*'fnd base rates'!F$111)
+($I154*'fnd base rates'!F$112)
+($J154*'fnd base rates'!F$113)
+($K154*'fnd base rates'!F$114)
+($M154*'fnd base rates'!F$116)
+($N154*'fnd base rates'!F$117)
+($O154*'fnd base rates'!F$118)
+($P154*VLOOKUP($S154+12,rate_basefnd,6)))
*$R154</f>
        <v>25928.68026728</v>
      </c>
      <c r="Y154" s="1">
        <f>(($D154*'fnd base rates'!G$107)
+($E154*'fnd base rates'!G$108)
+($F154*'fnd base rates'!G$109)
+($G154*'fnd base rates'!G$110)
+($H154*'fnd base rates'!G$111)
+($I154*'fnd base rates'!G$112)
+($J154*'fnd base rates'!G$113)
+($K154*'fnd base rates'!G$114)
+($M154*'fnd base rates'!G$116)
+($N154*'fnd base rates'!G$117)
+($O154*'fnd base rates'!G$118)
+($P154*VLOOKUP($S154+12,rate_basefnd,7)))
*$R154</f>
        <v>6792.6938595599995</v>
      </c>
      <c r="Z154" s="1">
        <f>(($D154*'fnd base rates'!H$107)
+($E154*'fnd base rates'!H$108)
+($F154*'fnd base rates'!H$109)
+($G154*'fnd base rates'!H$110)
+($H154*'fnd base rates'!H$111)
+($I154*'fnd base rates'!H$112)
+($J154*'fnd base rates'!H$113)
+($K154*'fnd base rates'!H$114)
+($M154*'fnd base rates'!H$116)
+($N154*'fnd base rates'!H$117)
+($O154*'fnd base rates'!H$118)
+($P154*VLOOKUP($S154+12,rate_basefnd,8)))</f>
        <v>14737.133039999999</v>
      </c>
      <c r="AA154" s="1">
        <f>(($D154*'fnd base rates'!I$107)
+($E154*'fnd base rates'!I$108)
+($F154*'fnd base rates'!I$109)
+($G154*'fnd base rates'!I$110)
+($H154*'fnd base rates'!I$111)
+($I154*'fnd base rates'!I$112)
+($J154*'fnd base rates'!I$113)
+($K154*'fnd base rates'!I$114)
+($M154*'fnd base rates'!I$116)
+($N154*'fnd base rates'!I$117)
+($O154*'fnd base rates'!I$118)
+($P154*VLOOKUP($S154+12,rate_basefnd,9)))
*$R154</f>
        <v>11069.430399999999</v>
      </c>
      <c r="AB154" s="1">
        <f>(($D154*'fnd base rates'!J$107)
+($E154*'fnd base rates'!J$108)
+($F154*'fnd base rates'!J$109)
+($G154*'fnd base rates'!J$110)
+($H154*'fnd base rates'!J$111)
+($I154*'fnd base rates'!J$112)
+($J154*'fnd base rates'!J$113)
+($K154*'fnd base rates'!J$114)
+($M154*'fnd base rates'!J$116)
+($N154*'fnd base rates'!J$117)
+($O154*'fnd base rates'!J$118)
+($P154*VLOOKUP($S154+12,rate_basefnd,10)))
*$R154</f>
        <v>19952.368799999997</v>
      </c>
      <c r="AC154" s="1">
        <f>(($D154*'fnd base rates'!K$107)
+($E154*'fnd base rates'!K$108)
+($F154*'fnd base rates'!K$109)
+($G154*'fnd base rates'!K$110)
+($H154*'fnd base rates'!K$111)
+($I154*'fnd base rates'!K$112)
+($J154*'fnd base rates'!K$113)
+($K154*'fnd base rates'!K$114)
+($M154*'fnd base rates'!K$116)
+($N154*'fnd base rates'!K$117)
+($O154*'fnd base rates'!K$118)
+($P154*VLOOKUP($S154+12,rate_basefnd,11)))
*$R154</f>
        <v>28486.041646440004</v>
      </c>
      <c r="AD154" s="1">
        <f>(($D154*'fnd base rates'!L$107)
+($E154*'fnd base rates'!L$108)
+($F154*'fnd base rates'!L$109)
+($G154*'fnd base rates'!L$110)
+($H154*'fnd base rates'!L$111)
+($I154*'fnd base rates'!L$112)
+($J154*'fnd base rates'!L$113)
+($K154*'fnd base rates'!L$114)
+($M154*'fnd base rates'!L$116)
+($N154*'fnd base rates'!L$117)
+($O154*'fnd base rates'!L$118)
+($P154*VLOOKUP($S154+12,rate_basefnd,12)))</f>
        <v>39476.321744000001</v>
      </c>
      <c r="AE154" s="1">
        <f>(($D154*'fnd base rates'!M$107)
+($E154*'fnd base rates'!M$108)
+($F154*'fnd base rates'!M$109)
+($G154*'fnd base rates'!M$110)
+($H154*'fnd base rates'!M$111)
+($I154*'fnd base rates'!M$112)
+($J154*'fnd base rates'!M$113)
+($K154*'fnd base rates'!M$114)
+($M154*'fnd base rates'!M$116)
+($N154*'fnd base rates'!M$117)
+($O154*'fnd base rates'!M$118)
+($P154*VLOOKUP($S154+12,rate_basefnd,13)))</f>
        <v>0</v>
      </c>
      <c r="AF154" s="4">
        <f t="shared" si="159"/>
        <v>343880.57681136002</v>
      </c>
      <c r="AH154" s="4">
        <f t="shared" si="160"/>
        <v>428035244</v>
      </c>
      <c r="AI154" s="4" t="str">
        <f t="shared" si="161"/>
        <v>428</v>
      </c>
      <c r="AJ154" s="2" t="str">
        <f t="shared" si="162"/>
        <v>035</v>
      </c>
      <c r="AK154" s="2" t="str">
        <f t="shared" si="163"/>
        <v>244</v>
      </c>
      <c r="AL154" s="4">
        <f t="shared" si="164"/>
        <v>1</v>
      </c>
      <c r="AM154" s="4">
        <f t="shared" si="156"/>
        <v>24</v>
      </c>
      <c r="AN154" s="4">
        <f t="shared" si="165"/>
        <v>343880.57681136002</v>
      </c>
      <c r="AO154" s="4">
        <f t="shared" si="166"/>
        <v>14328</v>
      </c>
      <c r="AP154" s="4">
        <f t="shared" si="167"/>
        <v>0</v>
      </c>
      <c r="AQ154" s="4">
        <v>14328</v>
      </c>
      <c r="AW154" s="4">
        <v>14268</v>
      </c>
      <c r="AX154" s="5">
        <f t="shared" si="168"/>
        <v>60</v>
      </c>
      <c r="AY154" s="4">
        <v>14328</v>
      </c>
      <c r="AZ154" s="5"/>
      <c r="BB154" s="5">
        <f t="shared" ref="BB154" si="184">BC154-BA154</f>
        <v>0</v>
      </c>
    </row>
    <row r="155" spans="1:54" s="4" customFormat="1">
      <c r="A155" s="278">
        <v>428</v>
      </c>
      <c r="B155" s="2">
        <v>428035248</v>
      </c>
      <c r="C155" s="10" t="s">
        <v>1099</v>
      </c>
      <c r="D155" s="15">
        <f>'fnd enro'!D155</f>
        <v>0</v>
      </c>
      <c r="E155" s="15">
        <f>'fnd enro'!E155</f>
        <v>0</v>
      </c>
      <c r="F155" s="15">
        <f>'fnd enro'!F155</f>
        <v>2</v>
      </c>
      <c r="G155" s="15">
        <f>'fnd enro'!G155</f>
        <v>9</v>
      </c>
      <c r="H155" s="15">
        <f>'fnd enro'!H155</f>
        <v>15</v>
      </c>
      <c r="I155" s="15">
        <f>'fnd enro'!I155</f>
        <v>0</v>
      </c>
      <c r="J155" s="15">
        <f>'fnd enro'!J155</f>
        <v>0</v>
      </c>
      <c r="K155" s="16">
        <f>'fnd enro'!K155</f>
        <v>0.99580000000000002</v>
      </c>
      <c r="L155" s="15">
        <f>'fnd enro'!L155</f>
        <v>0</v>
      </c>
      <c r="M155" s="15">
        <f>'fnd enro'!M155</f>
        <v>5</v>
      </c>
      <c r="N155" s="15">
        <f>'fnd enro'!N155</f>
        <v>0</v>
      </c>
      <c r="O155" s="15">
        <f>'fnd enro'!O155</f>
        <v>0</v>
      </c>
      <c r="P155" s="15">
        <f>'fnd enro'!P155</f>
        <v>20</v>
      </c>
      <c r="Q155" s="15">
        <f>'fnd enro'!R155</f>
        <v>26</v>
      </c>
      <c r="R155" s="16">
        <f t="shared" si="158"/>
        <v>1.085</v>
      </c>
      <c r="S155" s="15">
        <f>VALUE('fnd enro'!Q155)</f>
        <v>12</v>
      </c>
      <c r="T155" s="2"/>
      <c r="U155" s="1">
        <f>(($D155*'fnd base rates'!C$107)
+($E155*'fnd base rates'!C$108)
+($F155*'fnd base rates'!C$109)
+($G155*'fnd base rates'!C$110)
+($H155*'fnd base rates'!C$111)
+($I155*'fnd base rates'!C$112)
+($J155*'fnd base rates'!C$113)
+($K155*'fnd base rates'!C$114)
+($M155*'fnd base rates'!C$116)
+($N155*'fnd base rates'!C$117)
+($O155*'fnd base rates'!C$118)
+($P155*VLOOKUP($S155+12,rate_basefnd,3)))
*$R155</f>
        <v>16585.776135529999</v>
      </c>
      <c r="V155" s="1">
        <f>(($D155*'fnd base rates'!D$107)
+($E155*'fnd base rates'!D$108)
+($F155*'fnd base rates'!D$109)
+($G155*'fnd base rates'!D$110)
+($H155*'fnd base rates'!D$111)
+($I155*'fnd base rates'!D$112)
+($J155*'fnd base rates'!D$113)
+($K155*'fnd base rates'!D$114)
+($M155*'fnd base rates'!D$116)
+($N155*'fnd base rates'!D$117)
+($O155*'fnd base rates'!D$118)
+($P155*VLOOKUP($S155+12,rate_basefnd,4)))
*$R155</f>
        <v>29193.15105</v>
      </c>
      <c r="W155" s="1">
        <f>(($D155*'fnd base rates'!E$107)
+($E155*'fnd base rates'!E$108)
+($F155*'fnd base rates'!E$109)
+($G155*'fnd base rates'!E$110)
+($H155*'fnd base rates'!E$111)
+($I155*'fnd base rates'!E$112)
+($J155*'fnd base rates'!E$113)
+($K155*'fnd base rates'!E$114)
+($M155*'fnd base rates'!E$116)
+($N155*'fnd base rates'!E$117)
+($O155*'fnd base rates'!E$118)
+($P155*VLOOKUP($S155+12,rate_basefnd,5)))
*$R155</f>
        <v>178991.77375638997</v>
      </c>
      <c r="X155" s="1">
        <f>(($D155*'fnd base rates'!F$107)
+($E155*'fnd base rates'!F$108)
+($F155*'fnd base rates'!F$109)
+($G155*'fnd base rates'!F$110)
+($H155*'fnd base rates'!F$111)
+($I155*'fnd base rates'!F$112)
+($J155*'fnd base rates'!F$113)
+($K155*'fnd base rates'!F$114)
+($M155*'fnd base rates'!F$116)
+($N155*'fnd base rates'!F$117)
+($O155*'fnd base rates'!F$118)
+($P155*VLOOKUP($S155+12,rate_basefnd,6)))
*$R155</f>
        <v>30578.33575622</v>
      </c>
      <c r="Y155" s="1">
        <f>(($D155*'fnd base rates'!G$107)
+($E155*'fnd base rates'!G$108)
+($F155*'fnd base rates'!G$109)
+($G155*'fnd base rates'!G$110)
+($H155*'fnd base rates'!G$111)
+($I155*'fnd base rates'!G$112)
+($J155*'fnd base rates'!G$113)
+($K155*'fnd base rates'!G$114)
+($M155*'fnd base rates'!G$116)
+($N155*'fnd base rates'!G$117)
+($O155*'fnd base rates'!G$118)
+($P155*VLOOKUP($S155+12,rate_basefnd,7)))
*$R155</f>
        <v>8285.2982811900001</v>
      </c>
      <c r="Z155" s="1">
        <f>(($D155*'fnd base rates'!H$107)
+($E155*'fnd base rates'!H$108)
+($F155*'fnd base rates'!H$109)
+($G155*'fnd base rates'!H$110)
+($H155*'fnd base rates'!H$111)
+($I155*'fnd base rates'!H$112)
+($J155*'fnd base rates'!H$113)
+($K155*'fnd base rates'!H$114)
+($M155*'fnd base rates'!H$116)
+($N155*'fnd base rates'!H$117)
+($O155*'fnd base rates'!H$118)
+($P155*VLOOKUP($S155+12,rate_basefnd,8)))</f>
        <v>14124.95746</v>
      </c>
      <c r="AA155" s="1">
        <f>(($D155*'fnd base rates'!I$107)
+($E155*'fnd base rates'!I$108)
+($F155*'fnd base rates'!I$109)
+($G155*'fnd base rates'!I$110)
+($H155*'fnd base rates'!I$111)
+($I155*'fnd base rates'!I$112)
+($J155*'fnd base rates'!I$113)
+($K155*'fnd base rates'!I$114)
+($M155*'fnd base rates'!I$116)
+($N155*'fnd base rates'!I$117)
+($O155*'fnd base rates'!I$118)
+($P155*VLOOKUP($S155+12,rate_basefnd,9)))
*$R155</f>
        <v>12083.2327</v>
      </c>
      <c r="AB155" s="1">
        <f>(($D155*'fnd base rates'!J$107)
+($E155*'fnd base rates'!J$108)
+($F155*'fnd base rates'!J$109)
+($G155*'fnd base rates'!J$110)
+($H155*'fnd base rates'!J$111)
+($I155*'fnd base rates'!J$112)
+($J155*'fnd base rates'!J$113)
+($K155*'fnd base rates'!J$114)
+($M155*'fnd base rates'!J$116)
+($N155*'fnd base rates'!J$117)
+($O155*'fnd base rates'!J$118)
+($P155*VLOOKUP($S155+12,rate_basefnd,10)))
*$R155</f>
        <v>21326.456200000001</v>
      </c>
      <c r="AC155" s="1">
        <f>(($D155*'fnd base rates'!K$107)
+($E155*'fnd base rates'!K$108)
+($F155*'fnd base rates'!K$109)
+($G155*'fnd base rates'!K$110)
+($H155*'fnd base rates'!K$111)
+($I155*'fnd base rates'!K$112)
+($J155*'fnd base rates'!K$113)
+($K155*'fnd base rates'!K$114)
+($M155*'fnd base rates'!K$116)
+($N155*'fnd base rates'!K$117)
+($O155*'fnd base rates'!K$118)
+($P155*VLOOKUP($S155+12,rate_basefnd,11)))
*$R155</f>
        <v>32496.449050309999</v>
      </c>
      <c r="AD155" s="1">
        <f>(($D155*'fnd base rates'!L$107)
+($E155*'fnd base rates'!L$108)
+($F155*'fnd base rates'!L$109)
+($G155*'fnd base rates'!L$110)
+($H155*'fnd base rates'!L$111)
+($I155*'fnd base rates'!L$112)
+($J155*'fnd base rates'!L$113)
+($K155*'fnd base rates'!L$114)
+($M155*'fnd base rates'!L$116)
+($N155*'fnd base rates'!L$117)
+($O155*'fnd base rates'!L$118)
+($P155*VLOOKUP($S155+12,rate_basefnd,12)))</f>
        <v>47033.718556</v>
      </c>
      <c r="AE155" s="1">
        <f>(($D155*'fnd base rates'!M$107)
+($E155*'fnd base rates'!M$108)
+($F155*'fnd base rates'!M$109)
+($G155*'fnd base rates'!M$110)
+($H155*'fnd base rates'!M$111)
+($I155*'fnd base rates'!M$112)
+($J155*'fnd base rates'!M$113)
+($K155*'fnd base rates'!M$114)
+($M155*'fnd base rates'!M$116)
+($N155*'fnd base rates'!M$117)
+($O155*'fnd base rates'!M$118)
+($P155*VLOOKUP($S155+12,rate_basefnd,13)))</f>
        <v>0</v>
      </c>
      <c r="AF155" s="4">
        <f t="shared" si="159"/>
        <v>390699.14894564002</v>
      </c>
      <c r="AH155" s="4">
        <f t="shared" si="160"/>
        <v>428035248</v>
      </c>
      <c r="AI155" s="4" t="str">
        <f t="shared" si="161"/>
        <v>428</v>
      </c>
      <c r="AJ155" s="2" t="str">
        <f t="shared" si="162"/>
        <v>035</v>
      </c>
      <c r="AK155" s="2" t="str">
        <f t="shared" si="163"/>
        <v>248</v>
      </c>
      <c r="AL155" s="4">
        <f t="shared" si="164"/>
        <v>1</v>
      </c>
      <c r="AM155" s="4">
        <f t="shared" si="156"/>
        <v>26</v>
      </c>
      <c r="AN155" s="4">
        <f t="shared" si="165"/>
        <v>390699.14894564002</v>
      </c>
      <c r="AO155" s="4">
        <f t="shared" si="166"/>
        <v>15027</v>
      </c>
      <c r="AP155" s="4">
        <f t="shared" si="167"/>
        <v>0</v>
      </c>
      <c r="AQ155" s="4">
        <v>15027</v>
      </c>
      <c r="AW155" s="4">
        <v>14922</v>
      </c>
      <c r="AX155" s="5">
        <f t="shared" si="168"/>
        <v>105</v>
      </c>
      <c r="AY155" s="4">
        <v>15027</v>
      </c>
      <c r="AZ155" s="5"/>
      <c r="BB155" s="5">
        <f t="shared" ref="BB155" si="185">BC155-BA155</f>
        <v>0</v>
      </c>
    </row>
    <row r="156" spans="1:54" s="4" customFormat="1">
      <c r="A156" s="278">
        <v>428</v>
      </c>
      <c r="B156" s="2">
        <v>428035262</v>
      </c>
      <c r="C156" s="10" t="s">
        <v>1099</v>
      </c>
      <c r="D156" s="15">
        <f>'fnd enro'!D156</f>
        <v>0</v>
      </c>
      <c r="E156" s="15">
        <f>'fnd enro'!E156</f>
        <v>0</v>
      </c>
      <c r="F156" s="15">
        <f>'fnd enro'!F156</f>
        <v>1</v>
      </c>
      <c r="G156" s="15">
        <f>'fnd enro'!G156</f>
        <v>1</v>
      </c>
      <c r="H156" s="15">
        <f>'fnd enro'!H156</f>
        <v>2</v>
      </c>
      <c r="I156" s="15">
        <f>'fnd enro'!I156</f>
        <v>0</v>
      </c>
      <c r="J156" s="15">
        <f>'fnd enro'!J156</f>
        <v>0</v>
      </c>
      <c r="K156" s="16">
        <f>'fnd enro'!K156</f>
        <v>0.1532</v>
      </c>
      <c r="L156" s="15">
        <f>'fnd enro'!L156</f>
        <v>0</v>
      </c>
      <c r="M156" s="15">
        <f>'fnd enro'!M156</f>
        <v>0</v>
      </c>
      <c r="N156" s="15">
        <f>'fnd enro'!N156</f>
        <v>0</v>
      </c>
      <c r="O156" s="15">
        <f>'fnd enro'!O156</f>
        <v>0</v>
      </c>
      <c r="P156" s="15">
        <f>'fnd enro'!P156</f>
        <v>3</v>
      </c>
      <c r="Q156" s="15">
        <f>'fnd enro'!R156</f>
        <v>4</v>
      </c>
      <c r="R156" s="16">
        <f t="shared" si="158"/>
        <v>1.085</v>
      </c>
      <c r="S156" s="15">
        <f>VALUE('fnd enro'!Q156)</f>
        <v>7</v>
      </c>
      <c r="T156" s="2"/>
      <c r="U156" s="1">
        <f>(($D156*'fnd base rates'!C$107)
+($E156*'fnd base rates'!C$108)
+($F156*'fnd base rates'!C$109)
+($G156*'fnd base rates'!C$110)
+($H156*'fnd base rates'!C$111)
+($I156*'fnd base rates'!C$112)
+($J156*'fnd base rates'!C$113)
+($K156*'fnd base rates'!C$114)
+($M156*'fnd base rates'!C$116)
+($N156*'fnd base rates'!C$117)
+($O156*'fnd base rates'!C$118)
+($P156*VLOOKUP($S156+12,rate_basefnd,3)))
*$R156</f>
        <v>2429.2815516199998</v>
      </c>
      <c r="V156" s="1">
        <f>(($D156*'fnd base rates'!D$107)
+($E156*'fnd base rates'!D$108)
+($F156*'fnd base rates'!D$109)
+($G156*'fnd base rates'!D$110)
+($H156*'fnd base rates'!D$111)
+($I156*'fnd base rates'!D$112)
+($J156*'fnd base rates'!D$113)
+($K156*'fnd base rates'!D$114)
+($M156*'fnd base rates'!D$116)
+($N156*'fnd base rates'!D$117)
+($O156*'fnd base rates'!D$118)
+($P156*VLOOKUP($S156+12,rate_basefnd,4)))
*$R156</f>
        <v>4148.4432499999994</v>
      </c>
      <c r="W156" s="1">
        <f>(($D156*'fnd base rates'!E$107)
+($E156*'fnd base rates'!E$108)
+($F156*'fnd base rates'!E$109)
+($G156*'fnd base rates'!E$110)
+($H156*'fnd base rates'!E$111)
+($I156*'fnd base rates'!E$112)
+($J156*'fnd base rates'!E$113)
+($K156*'fnd base rates'!E$114)
+($M156*'fnd base rates'!E$116)
+($N156*'fnd base rates'!E$117)
+($O156*'fnd base rates'!E$118)
+($P156*VLOOKUP($S156+12,rate_basefnd,5)))
*$R156</f>
        <v>24708.608474060002</v>
      </c>
      <c r="X156" s="1">
        <f>(($D156*'fnd base rates'!F$107)
+($E156*'fnd base rates'!F$108)
+($F156*'fnd base rates'!F$109)
+($G156*'fnd base rates'!F$110)
+($H156*'fnd base rates'!F$111)
+($I156*'fnd base rates'!F$112)
+($J156*'fnd base rates'!F$113)
+($K156*'fnd base rates'!F$114)
+($M156*'fnd base rates'!F$116)
+($N156*'fnd base rates'!F$117)
+($O156*'fnd base rates'!F$118)
+($P156*VLOOKUP($S156+12,rate_basefnd,6)))
*$R156</f>
        <v>4646.1148778799998</v>
      </c>
      <c r="Y156" s="1">
        <f>(($D156*'fnd base rates'!G$107)
+($E156*'fnd base rates'!G$108)
+($F156*'fnd base rates'!G$109)
+($G156*'fnd base rates'!G$110)
+($H156*'fnd base rates'!G$111)
+($I156*'fnd base rates'!G$112)
+($J156*'fnd base rates'!G$113)
+($K156*'fnd base rates'!G$114)
+($M156*'fnd base rates'!G$116)
+($N156*'fnd base rates'!G$117)
+($O156*'fnd base rates'!G$118)
+($P156*VLOOKUP($S156+12,rate_basefnd,7)))
*$R156</f>
        <v>1134.6545432600001</v>
      </c>
      <c r="Z156" s="1">
        <f>(($D156*'fnd base rates'!H$107)
+($E156*'fnd base rates'!H$108)
+($F156*'fnd base rates'!H$109)
+($G156*'fnd base rates'!H$110)
+($H156*'fnd base rates'!H$111)
+($I156*'fnd base rates'!H$112)
+($J156*'fnd base rates'!H$113)
+($K156*'fnd base rates'!H$114)
+($M156*'fnd base rates'!H$116)
+($N156*'fnd base rates'!H$117)
+($O156*'fnd base rates'!H$118)
+($P156*VLOOKUP($S156+12,rate_basefnd,8)))</f>
        <v>2068.0888399999999</v>
      </c>
      <c r="AA156" s="1">
        <f>(($D156*'fnd base rates'!I$107)
+($E156*'fnd base rates'!I$108)
+($F156*'fnd base rates'!I$109)
+($G156*'fnd base rates'!I$110)
+($H156*'fnd base rates'!I$111)
+($I156*'fnd base rates'!I$112)
+($J156*'fnd base rates'!I$113)
+($K156*'fnd base rates'!I$114)
+($M156*'fnd base rates'!I$116)
+($N156*'fnd base rates'!I$117)
+($O156*'fnd base rates'!I$118)
+($P156*VLOOKUP($S156+12,rate_basefnd,9)))
*$R156</f>
        <v>1696.3324</v>
      </c>
      <c r="AB156" s="1">
        <f>(($D156*'fnd base rates'!J$107)
+($E156*'fnd base rates'!J$108)
+($F156*'fnd base rates'!J$109)
+($G156*'fnd base rates'!J$110)
+($H156*'fnd base rates'!J$111)
+($I156*'fnd base rates'!J$112)
+($J156*'fnd base rates'!J$113)
+($K156*'fnd base rates'!J$114)
+($M156*'fnd base rates'!J$116)
+($N156*'fnd base rates'!J$117)
+($O156*'fnd base rates'!J$118)
+($P156*VLOOKUP($S156+12,rate_basefnd,10)))
*$R156</f>
        <v>2774.779</v>
      </c>
      <c r="AC156" s="1">
        <f>(($D156*'fnd base rates'!K$107)
+($E156*'fnd base rates'!K$108)
+($F156*'fnd base rates'!K$109)
+($G156*'fnd base rates'!K$110)
+($H156*'fnd base rates'!K$111)
+($I156*'fnd base rates'!K$112)
+($J156*'fnd base rates'!K$113)
+($K156*'fnd base rates'!K$114)
+($M156*'fnd base rates'!K$116)
+($N156*'fnd base rates'!K$117)
+($O156*'fnd base rates'!K$118)
+($P156*VLOOKUP($S156+12,rate_basefnd,11)))
*$R156</f>
        <v>4735.3914077400004</v>
      </c>
      <c r="AD156" s="1">
        <f>(($D156*'fnd base rates'!L$107)
+($E156*'fnd base rates'!L$108)
+($F156*'fnd base rates'!L$109)
+($G156*'fnd base rates'!L$110)
+($H156*'fnd base rates'!L$111)
+($I156*'fnd base rates'!L$112)
+($J156*'fnd base rates'!L$113)
+($K156*'fnd base rates'!L$114)
+($M156*'fnd base rates'!L$116)
+($N156*'fnd base rates'!L$117)
+($O156*'fnd base rates'!L$118)
+($P156*VLOOKUP($S156+12,rate_basefnd,12)))</f>
        <v>6723.253623999999</v>
      </c>
      <c r="AE156" s="1">
        <f>(($D156*'fnd base rates'!M$107)
+($E156*'fnd base rates'!M$108)
+($F156*'fnd base rates'!M$109)
+($G156*'fnd base rates'!M$110)
+($H156*'fnd base rates'!M$111)
+($I156*'fnd base rates'!M$112)
+($J156*'fnd base rates'!M$113)
+($K156*'fnd base rates'!M$114)
+($M156*'fnd base rates'!M$116)
+($N156*'fnd base rates'!M$117)
+($O156*'fnd base rates'!M$118)
+($P156*VLOOKUP($S156+12,rate_basefnd,13)))</f>
        <v>0</v>
      </c>
      <c r="AF156" s="4">
        <f t="shared" si="159"/>
        <v>55064.947968560002</v>
      </c>
      <c r="AH156" s="4">
        <f t="shared" si="160"/>
        <v>428035262</v>
      </c>
      <c r="AI156" s="4" t="str">
        <f t="shared" si="161"/>
        <v>428</v>
      </c>
      <c r="AJ156" s="2" t="str">
        <f t="shared" si="162"/>
        <v>035</v>
      </c>
      <c r="AK156" s="2" t="str">
        <f t="shared" si="163"/>
        <v>262</v>
      </c>
      <c r="AL156" s="4">
        <f t="shared" si="164"/>
        <v>1</v>
      </c>
      <c r="AM156" s="4">
        <f t="shared" si="156"/>
        <v>4</v>
      </c>
      <c r="AN156" s="4">
        <f t="shared" si="165"/>
        <v>55064.947968560002</v>
      </c>
      <c r="AO156" s="4">
        <f t="shared" si="166"/>
        <v>13766</v>
      </c>
      <c r="AP156" s="4">
        <f t="shared" si="167"/>
        <v>0</v>
      </c>
      <c r="AQ156" s="4">
        <v>13766</v>
      </c>
      <c r="AW156" s="4">
        <v>13725</v>
      </c>
      <c r="AX156" s="5">
        <f t="shared" si="168"/>
        <v>41</v>
      </c>
      <c r="AY156" s="4">
        <v>13766</v>
      </c>
      <c r="AZ156" s="5"/>
      <c r="BB156" s="5">
        <f t="shared" ref="BB156" si="186">BC156-BA156</f>
        <v>0</v>
      </c>
    </row>
    <row r="157" spans="1:54" s="4" customFormat="1">
      <c r="A157" s="278">
        <v>428</v>
      </c>
      <c r="B157" s="2">
        <v>428035285</v>
      </c>
      <c r="C157" s="10" t="s">
        <v>1099</v>
      </c>
      <c r="D157" s="15">
        <f>'fnd enro'!D157</f>
        <v>0</v>
      </c>
      <c r="E157" s="15">
        <f>'fnd enro'!E157</f>
        <v>0</v>
      </c>
      <c r="F157" s="15">
        <f>'fnd enro'!F157</f>
        <v>0</v>
      </c>
      <c r="G157" s="15">
        <f>'fnd enro'!G157</f>
        <v>0</v>
      </c>
      <c r="H157" s="15">
        <f>'fnd enro'!H157</f>
        <v>0</v>
      </c>
      <c r="I157" s="15">
        <f>'fnd enro'!I157</f>
        <v>1</v>
      </c>
      <c r="J157" s="15">
        <f>'fnd enro'!J157</f>
        <v>0</v>
      </c>
      <c r="K157" s="16">
        <f>'fnd enro'!K157</f>
        <v>3.8300000000000001E-2</v>
      </c>
      <c r="L157" s="15">
        <f>'fnd enro'!L157</f>
        <v>0</v>
      </c>
      <c r="M157" s="15">
        <f>'fnd enro'!M157</f>
        <v>0</v>
      </c>
      <c r="N157" s="15">
        <f>'fnd enro'!N157</f>
        <v>0</v>
      </c>
      <c r="O157" s="15">
        <f>'fnd enro'!O157</f>
        <v>0</v>
      </c>
      <c r="P157" s="15">
        <f>'fnd enro'!P157</f>
        <v>1</v>
      </c>
      <c r="Q157" s="15">
        <f>'fnd enro'!R157</f>
        <v>1</v>
      </c>
      <c r="R157" s="16">
        <f t="shared" si="158"/>
        <v>1.085</v>
      </c>
      <c r="S157" s="15">
        <f>VALUE('fnd enro'!Q157)</f>
        <v>7</v>
      </c>
      <c r="T157" s="2"/>
      <c r="U157" s="1">
        <f>(($D157*'fnd base rates'!C$107)
+($E157*'fnd base rates'!C$108)
+($F157*'fnd base rates'!C$109)
+($G157*'fnd base rates'!C$110)
+($H157*'fnd base rates'!C$111)
+($I157*'fnd base rates'!C$112)
+($J157*'fnd base rates'!C$113)
+($K157*'fnd base rates'!C$114)
+($M157*'fnd base rates'!C$116)
+($N157*'fnd base rates'!C$117)
+($O157*'fnd base rates'!C$118)
+($P157*VLOOKUP($S157+12,rate_basefnd,3)))
*$R157</f>
        <v>624.39828790499996</v>
      </c>
      <c r="V157" s="1">
        <f>(($D157*'fnd base rates'!D$107)
+($E157*'fnd base rates'!D$108)
+($F157*'fnd base rates'!D$109)
+($G157*'fnd base rates'!D$110)
+($H157*'fnd base rates'!D$111)
+($I157*'fnd base rates'!D$112)
+($J157*'fnd base rates'!D$113)
+($K157*'fnd base rates'!D$114)
+($M157*'fnd base rates'!D$116)
+($N157*'fnd base rates'!D$117)
+($O157*'fnd base rates'!D$118)
+($P157*VLOOKUP($S157+12,rate_basefnd,4)))
*$R157</f>
        <v>1118.0273999999999</v>
      </c>
      <c r="W157" s="1">
        <f>(($D157*'fnd base rates'!E$107)
+($E157*'fnd base rates'!E$108)
+($F157*'fnd base rates'!E$109)
+($G157*'fnd base rates'!E$110)
+($H157*'fnd base rates'!E$111)
+($I157*'fnd base rates'!E$112)
+($J157*'fnd base rates'!E$113)
+($K157*'fnd base rates'!E$114)
+($M157*'fnd base rates'!E$116)
+($N157*'fnd base rates'!E$117)
+($O157*'fnd base rates'!E$118)
+($P157*VLOOKUP($S157+12,rate_basefnd,5)))
*$R157</f>
        <v>8256.8448560150009</v>
      </c>
      <c r="X157" s="1">
        <f>(($D157*'fnd base rates'!F$107)
+($E157*'fnd base rates'!F$108)
+($F157*'fnd base rates'!F$109)
+($G157*'fnd base rates'!F$110)
+($H157*'fnd base rates'!F$111)
+($I157*'fnd base rates'!F$112)
+($J157*'fnd base rates'!F$113)
+($K157*'fnd base rates'!F$114)
+($M157*'fnd base rates'!F$116)
+($N157*'fnd base rates'!F$117)
+($O157*'fnd base rates'!F$118)
+($P157*VLOOKUP($S157+12,rate_basefnd,6)))
*$R157</f>
        <v>918.02759447000005</v>
      </c>
      <c r="Y157" s="1">
        <f>(($D157*'fnd base rates'!G$107)
+($E157*'fnd base rates'!G$108)
+($F157*'fnd base rates'!G$109)
+($G157*'fnd base rates'!G$110)
+($H157*'fnd base rates'!G$111)
+($I157*'fnd base rates'!G$112)
+($J157*'fnd base rates'!G$113)
+($K157*'fnd base rates'!G$114)
+($M157*'fnd base rates'!G$116)
+($N157*'fnd base rates'!G$117)
+($O157*'fnd base rates'!G$118)
+($P157*VLOOKUP($S157+12,rate_basefnd,7)))
*$R157</f>
        <v>323.304110815</v>
      </c>
      <c r="Z157" s="1">
        <f>(($D157*'fnd base rates'!H$107)
+($E157*'fnd base rates'!H$108)
+($F157*'fnd base rates'!H$109)
+($G157*'fnd base rates'!H$110)
+($H157*'fnd base rates'!H$111)
+($I157*'fnd base rates'!H$112)
+($J157*'fnd base rates'!H$113)
+($K157*'fnd base rates'!H$114)
+($M157*'fnd base rates'!H$116)
+($N157*'fnd base rates'!H$117)
+($O157*'fnd base rates'!H$118)
+($P157*VLOOKUP($S157+12,rate_basefnd,8)))</f>
        <v>813.96720999999991</v>
      </c>
      <c r="AA157" s="1">
        <f>(($D157*'fnd base rates'!I$107)
+($E157*'fnd base rates'!I$108)
+($F157*'fnd base rates'!I$109)
+($G157*'fnd base rates'!I$110)
+($H157*'fnd base rates'!I$111)
+($I157*'fnd base rates'!I$112)
+($J157*'fnd base rates'!I$113)
+($K157*'fnd base rates'!I$114)
+($M157*'fnd base rates'!I$116)
+($N157*'fnd base rates'!I$117)
+($O157*'fnd base rates'!I$118)
+($P157*VLOOKUP($S157+12,rate_basefnd,9)))
*$R157</f>
        <v>570.18919999999991</v>
      </c>
      <c r="AB157" s="1">
        <f>(($D157*'fnd base rates'!J$107)
+($E157*'fnd base rates'!J$108)
+($F157*'fnd base rates'!J$109)
+($G157*'fnd base rates'!J$110)
+($H157*'fnd base rates'!J$111)
+($I157*'fnd base rates'!J$112)
+($J157*'fnd base rates'!J$113)
+($K157*'fnd base rates'!J$114)
+($M157*'fnd base rates'!J$116)
+($N157*'fnd base rates'!J$117)
+($O157*'fnd base rates'!J$118)
+($P157*VLOOKUP($S157+12,rate_basefnd,10)))
*$R157</f>
        <v>1260.54215</v>
      </c>
      <c r="AC157" s="1">
        <f>(($D157*'fnd base rates'!K$107)
+($E157*'fnd base rates'!K$108)
+($F157*'fnd base rates'!K$109)
+($G157*'fnd base rates'!K$110)
+($H157*'fnd base rates'!K$111)
+($I157*'fnd base rates'!K$112)
+($J157*'fnd base rates'!K$113)
+($K157*'fnd base rates'!K$114)
+($M157*'fnd base rates'!K$116)
+($N157*'fnd base rates'!K$117)
+($O157*'fnd base rates'!K$118)
+($P157*VLOOKUP($S157+12,rate_basefnd,11)))
*$R157</f>
        <v>1193.0595019349998</v>
      </c>
      <c r="AD157" s="1">
        <f>(($D157*'fnd base rates'!L$107)
+($E157*'fnd base rates'!L$108)
+($F157*'fnd base rates'!L$109)
+($G157*'fnd base rates'!L$110)
+($H157*'fnd base rates'!L$111)
+($I157*'fnd base rates'!L$112)
+($J157*'fnd base rates'!L$113)
+($K157*'fnd base rates'!L$114)
+($M157*'fnd base rates'!L$116)
+($N157*'fnd base rates'!L$117)
+($O157*'fnd base rates'!L$118)
+($P157*VLOOKUP($S157+12,rate_basefnd,12)))</f>
        <v>1700.563406</v>
      </c>
      <c r="AE157" s="1">
        <f>(($D157*'fnd base rates'!M$107)
+($E157*'fnd base rates'!M$108)
+($F157*'fnd base rates'!M$109)
+($G157*'fnd base rates'!M$110)
+($H157*'fnd base rates'!M$111)
+($I157*'fnd base rates'!M$112)
+($J157*'fnd base rates'!M$113)
+($K157*'fnd base rates'!M$114)
+($M157*'fnd base rates'!M$116)
+($N157*'fnd base rates'!M$117)
+($O157*'fnd base rates'!M$118)
+($P157*VLOOKUP($S157+12,rate_basefnd,13)))</f>
        <v>0</v>
      </c>
      <c r="AF157" s="4">
        <f t="shared" si="159"/>
        <v>16778.923717140002</v>
      </c>
      <c r="AH157" s="4">
        <f t="shared" si="160"/>
        <v>428035285</v>
      </c>
      <c r="AI157" s="4" t="str">
        <f t="shared" si="161"/>
        <v>428</v>
      </c>
      <c r="AJ157" s="2" t="str">
        <f t="shared" si="162"/>
        <v>035</v>
      </c>
      <c r="AK157" s="2" t="str">
        <f t="shared" si="163"/>
        <v>285</v>
      </c>
      <c r="AL157" s="4">
        <f t="shared" si="164"/>
        <v>1</v>
      </c>
      <c r="AM157" s="4">
        <f t="shared" si="156"/>
        <v>1</v>
      </c>
      <c r="AN157" s="4">
        <f t="shared" si="165"/>
        <v>16778.923717140002</v>
      </c>
      <c r="AO157" s="4">
        <f t="shared" si="166"/>
        <v>16779</v>
      </c>
      <c r="AP157" s="4">
        <f t="shared" si="167"/>
        <v>0</v>
      </c>
      <c r="AQ157" s="4">
        <v>16779</v>
      </c>
      <c r="AW157" s="4">
        <v>16734</v>
      </c>
      <c r="AX157" s="5">
        <f t="shared" si="168"/>
        <v>45</v>
      </c>
      <c r="AY157" s="4">
        <v>16779</v>
      </c>
      <c r="AZ157" s="5"/>
      <c r="BB157" s="5">
        <f t="shared" ref="BB157" si="187">BC157-BA157</f>
        <v>0</v>
      </c>
    </row>
    <row r="158" spans="1:54" s="4" customFormat="1">
      <c r="A158" s="278">
        <v>428</v>
      </c>
      <c r="B158" s="2">
        <v>428035293</v>
      </c>
      <c r="C158" s="10" t="s">
        <v>1099</v>
      </c>
      <c r="D158" s="15">
        <f>'fnd enro'!D158</f>
        <v>0</v>
      </c>
      <c r="E158" s="15">
        <f>'fnd enro'!E158</f>
        <v>0</v>
      </c>
      <c r="F158" s="15">
        <f>'fnd enro'!F158</f>
        <v>0</v>
      </c>
      <c r="G158" s="15">
        <f>'fnd enro'!G158</f>
        <v>2</v>
      </c>
      <c r="H158" s="15">
        <f>'fnd enro'!H158</f>
        <v>1</v>
      </c>
      <c r="I158" s="15">
        <f>'fnd enro'!I158</f>
        <v>1</v>
      </c>
      <c r="J158" s="15">
        <f>'fnd enro'!J158</f>
        <v>0</v>
      </c>
      <c r="K158" s="16">
        <f>'fnd enro'!K158</f>
        <v>0.1532</v>
      </c>
      <c r="L158" s="15">
        <f>'fnd enro'!L158</f>
        <v>0</v>
      </c>
      <c r="M158" s="15">
        <f>'fnd enro'!M158</f>
        <v>0</v>
      </c>
      <c r="N158" s="15">
        <f>'fnd enro'!N158</f>
        <v>0</v>
      </c>
      <c r="O158" s="15">
        <f>'fnd enro'!O158</f>
        <v>0</v>
      </c>
      <c r="P158" s="15">
        <f>'fnd enro'!P158</f>
        <v>4</v>
      </c>
      <c r="Q158" s="15">
        <f>'fnd enro'!R158</f>
        <v>4</v>
      </c>
      <c r="R158" s="16">
        <f t="shared" si="158"/>
        <v>1.085</v>
      </c>
      <c r="S158" s="15">
        <f>VALUE('fnd enro'!Q158)</f>
        <v>10</v>
      </c>
      <c r="T158" s="2"/>
      <c r="U158" s="1">
        <f>(($D158*'fnd base rates'!C$107)
+($E158*'fnd base rates'!C$108)
+($F158*'fnd base rates'!C$109)
+($G158*'fnd base rates'!C$110)
+($H158*'fnd base rates'!C$111)
+($I158*'fnd base rates'!C$112)
+($J158*'fnd base rates'!C$113)
+($K158*'fnd base rates'!C$114)
+($M158*'fnd base rates'!C$116)
+($N158*'fnd base rates'!C$117)
+($O158*'fnd base rates'!C$118)
+($P158*VLOOKUP($S158+12,rate_basefnd,3)))
*$R158</f>
        <v>2528.8845516199999</v>
      </c>
      <c r="V158" s="1">
        <f>(($D158*'fnd base rates'!D$107)
+($E158*'fnd base rates'!D$108)
+($F158*'fnd base rates'!D$109)
+($G158*'fnd base rates'!D$110)
+($H158*'fnd base rates'!D$111)
+($I158*'fnd base rates'!D$112)
+($J158*'fnd base rates'!D$113)
+($K158*'fnd base rates'!D$114)
+($M158*'fnd base rates'!D$116)
+($N158*'fnd base rates'!D$117)
+($O158*'fnd base rates'!D$118)
+($P158*VLOOKUP($S158+12,rate_basefnd,4)))
*$R158</f>
        <v>4620.3205999999991</v>
      </c>
      <c r="W158" s="1">
        <f>(($D158*'fnd base rates'!E$107)
+($E158*'fnd base rates'!E$108)
+($F158*'fnd base rates'!E$109)
+($G158*'fnd base rates'!E$110)
+($H158*'fnd base rates'!E$111)
+($I158*'fnd base rates'!E$112)
+($J158*'fnd base rates'!E$113)
+($K158*'fnd base rates'!E$114)
+($M158*'fnd base rates'!E$116)
+($N158*'fnd base rates'!E$117)
+($O158*'fnd base rates'!E$118)
+($P158*VLOOKUP($S158+12,rate_basefnd,5)))
*$R158</f>
        <v>30823.256174059999</v>
      </c>
      <c r="X158" s="1">
        <f>(($D158*'fnd base rates'!F$107)
+($E158*'fnd base rates'!F$108)
+($F158*'fnd base rates'!F$109)
+($G158*'fnd base rates'!F$110)
+($H158*'fnd base rates'!F$111)
+($I158*'fnd base rates'!F$112)
+($J158*'fnd base rates'!F$113)
+($K158*'fnd base rates'!F$114)
+($M158*'fnd base rates'!F$116)
+($N158*'fnd base rates'!F$117)
+($O158*'fnd base rates'!F$118)
+($P158*VLOOKUP($S158+12,rate_basefnd,6)))
*$R158</f>
        <v>4533.4701778799999</v>
      </c>
      <c r="Y158" s="1">
        <f>(($D158*'fnd base rates'!G$107)
+($E158*'fnd base rates'!G$108)
+($F158*'fnd base rates'!G$109)
+($G158*'fnd base rates'!G$110)
+($H158*'fnd base rates'!G$111)
+($I158*'fnd base rates'!G$112)
+($J158*'fnd base rates'!G$113)
+($K158*'fnd base rates'!G$114)
+($M158*'fnd base rates'!G$116)
+($N158*'fnd base rates'!G$117)
+($O158*'fnd base rates'!G$118)
+($P158*VLOOKUP($S158+12,rate_basefnd,7)))
*$R158</f>
        <v>1353.4013932599996</v>
      </c>
      <c r="Z158" s="1">
        <f>(($D158*'fnd base rates'!H$107)
+($E158*'fnd base rates'!H$108)
+($F158*'fnd base rates'!H$109)
+($G158*'fnd base rates'!H$110)
+($H158*'fnd base rates'!H$111)
+($I158*'fnd base rates'!H$112)
+($J158*'fnd base rates'!H$113)
+($K158*'fnd base rates'!H$114)
+($M158*'fnd base rates'!H$116)
+($N158*'fnd base rates'!H$117)
+($O158*'fnd base rates'!H$118)
+($P158*VLOOKUP($S158+12,rate_basefnd,8)))</f>
        <v>2391.19884</v>
      </c>
      <c r="AA158" s="1">
        <f>(($D158*'fnd base rates'!I$107)
+($E158*'fnd base rates'!I$108)
+($F158*'fnd base rates'!I$109)
+($G158*'fnd base rates'!I$110)
+($H158*'fnd base rates'!I$111)
+($I158*'fnd base rates'!I$112)
+($J158*'fnd base rates'!I$113)
+($K158*'fnd base rates'!I$114)
+($M158*'fnd base rates'!I$116)
+($N158*'fnd base rates'!I$117)
+($O158*'fnd base rates'!I$118)
+($P158*VLOOKUP($S158+12,rate_basefnd,9)))
*$R158</f>
        <v>1960.4214000000002</v>
      </c>
      <c r="AB158" s="1">
        <f>(($D158*'fnd base rates'!J$107)
+($E158*'fnd base rates'!J$108)
+($F158*'fnd base rates'!J$109)
+($G158*'fnd base rates'!J$110)
+($H158*'fnd base rates'!J$111)
+($I158*'fnd base rates'!J$112)
+($J158*'fnd base rates'!J$113)
+($K158*'fnd base rates'!J$114)
+($M158*'fnd base rates'!J$116)
+($N158*'fnd base rates'!J$117)
+($O158*'fnd base rates'!J$118)
+($P158*VLOOKUP($S158+12,rate_basefnd,10)))
*$R158</f>
        <v>4134.0452999999998</v>
      </c>
      <c r="AC158" s="1">
        <f>(($D158*'fnd base rates'!K$107)
+($E158*'fnd base rates'!K$108)
+($F158*'fnd base rates'!K$109)
+($G158*'fnd base rates'!K$110)
+($H158*'fnd base rates'!K$111)
+($I158*'fnd base rates'!K$112)
+($J158*'fnd base rates'!K$113)
+($K158*'fnd base rates'!K$114)
+($M158*'fnd base rates'!K$116)
+($N158*'fnd base rates'!K$117)
+($O158*'fnd base rates'!K$118)
+($P158*VLOOKUP($S158+12,rate_basefnd,11)))
*$R158</f>
        <v>4702.0602077399999</v>
      </c>
      <c r="AD158" s="1">
        <f>(($D158*'fnd base rates'!L$107)
+($E158*'fnd base rates'!L$108)
+($F158*'fnd base rates'!L$109)
+($G158*'fnd base rates'!L$110)
+($H158*'fnd base rates'!L$111)
+($I158*'fnd base rates'!L$112)
+($J158*'fnd base rates'!L$113)
+($K158*'fnd base rates'!L$114)
+($M158*'fnd base rates'!L$116)
+($N158*'fnd base rates'!L$117)
+($O158*'fnd base rates'!L$118)
+($P158*VLOOKUP($S158+12,rate_basefnd,12)))</f>
        <v>7288.0436239999999</v>
      </c>
      <c r="AE158" s="1">
        <f>(($D158*'fnd base rates'!M$107)
+($E158*'fnd base rates'!M$108)
+($F158*'fnd base rates'!M$109)
+($G158*'fnd base rates'!M$110)
+($H158*'fnd base rates'!M$111)
+($I158*'fnd base rates'!M$112)
+($J158*'fnd base rates'!M$113)
+($K158*'fnd base rates'!M$114)
+($M158*'fnd base rates'!M$116)
+($N158*'fnd base rates'!M$117)
+($O158*'fnd base rates'!M$118)
+($P158*VLOOKUP($S158+12,rate_basefnd,13)))</f>
        <v>0</v>
      </c>
      <c r="AF158" s="4">
        <f t="shared" si="159"/>
        <v>64335.102268559989</v>
      </c>
      <c r="AH158" s="4">
        <f t="shared" si="160"/>
        <v>428035293</v>
      </c>
      <c r="AI158" s="4" t="str">
        <f t="shared" si="161"/>
        <v>428</v>
      </c>
      <c r="AJ158" s="2" t="str">
        <f t="shared" si="162"/>
        <v>035</v>
      </c>
      <c r="AK158" s="2" t="str">
        <f t="shared" si="163"/>
        <v>293</v>
      </c>
      <c r="AL158" s="4">
        <f t="shared" si="164"/>
        <v>1</v>
      </c>
      <c r="AM158" s="4">
        <f t="shared" si="156"/>
        <v>4</v>
      </c>
      <c r="AN158" s="4">
        <f t="shared" si="165"/>
        <v>64335.102268559989</v>
      </c>
      <c r="AO158" s="4">
        <f t="shared" si="166"/>
        <v>16084</v>
      </c>
      <c r="AP158" s="4">
        <f t="shared" si="167"/>
        <v>0</v>
      </c>
      <c r="AQ158" s="4">
        <v>16084</v>
      </c>
      <c r="AW158" s="4">
        <v>16002</v>
      </c>
      <c r="AX158" s="5">
        <f t="shared" si="168"/>
        <v>82</v>
      </c>
      <c r="AY158" s="4">
        <v>16084</v>
      </c>
      <c r="AZ158" s="5"/>
      <c r="BB158" s="5">
        <f t="shared" ref="BB158" si="188">BC158-BA158</f>
        <v>0</v>
      </c>
    </row>
    <row r="159" spans="1:54" s="4" customFormat="1">
      <c r="A159" s="278">
        <v>428</v>
      </c>
      <c r="B159" s="2">
        <v>428035305</v>
      </c>
      <c r="C159" s="10" t="s">
        <v>1099</v>
      </c>
      <c r="D159" s="15">
        <f>'fnd enro'!D159</f>
        <v>0</v>
      </c>
      <c r="E159" s="15">
        <f>'fnd enro'!E159</f>
        <v>0</v>
      </c>
      <c r="F159" s="15">
        <f>'fnd enro'!F159</f>
        <v>0</v>
      </c>
      <c r="G159" s="15">
        <f>'fnd enro'!G159</f>
        <v>1</v>
      </c>
      <c r="H159" s="15">
        <f>'fnd enro'!H159</f>
        <v>0</v>
      </c>
      <c r="I159" s="15">
        <f>'fnd enro'!I159</f>
        <v>0</v>
      </c>
      <c r="J159" s="15">
        <f>'fnd enro'!J159</f>
        <v>0</v>
      </c>
      <c r="K159" s="16">
        <f>'fnd enro'!K159</f>
        <v>3.8300000000000001E-2</v>
      </c>
      <c r="L159" s="15">
        <f>'fnd enro'!L159</f>
        <v>0</v>
      </c>
      <c r="M159" s="15">
        <f>'fnd enro'!M159</f>
        <v>0</v>
      </c>
      <c r="N159" s="15">
        <f>'fnd enro'!N159</f>
        <v>0</v>
      </c>
      <c r="O159" s="15">
        <f>'fnd enro'!O159</f>
        <v>0</v>
      </c>
      <c r="P159" s="15">
        <f>'fnd enro'!P159</f>
        <v>0</v>
      </c>
      <c r="Q159" s="15">
        <f>'fnd enro'!R159</f>
        <v>1</v>
      </c>
      <c r="R159" s="16">
        <f t="shared" si="158"/>
        <v>1.085</v>
      </c>
      <c r="S159" s="15">
        <f>VALUE('fnd enro'!Q159)</f>
        <v>3</v>
      </c>
      <c r="T159" s="2"/>
      <c r="U159" s="1">
        <f>(($D159*'fnd base rates'!C$107)
+($E159*'fnd base rates'!C$108)
+($F159*'fnd base rates'!C$109)
+($G159*'fnd base rates'!C$110)
+($H159*'fnd base rates'!C$111)
+($I159*'fnd base rates'!C$112)
+($J159*'fnd base rates'!C$113)
+($K159*'fnd base rates'!C$114)
+($M159*'fnd base rates'!C$116)
+($N159*'fnd base rates'!C$117)
+($O159*'fnd base rates'!C$118)
+($P159*VLOOKUP($S159+12,rate_basefnd,3)))
*$R159</f>
        <v>556.08668790499996</v>
      </c>
      <c r="V159" s="1">
        <f>(($D159*'fnd base rates'!D$107)
+($E159*'fnd base rates'!D$108)
+($F159*'fnd base rates'!D$109)
+($G159*'fnd base rates'!D$110)
+($H159*'fnd base rates'!D$111)
+($I159*'fnd base rates'!D$112)
+($J159*'fnd base rates'!D$113)
+($K159*'fnd base rates'!D$114)
+($M159*'fnd base rates'!D$116)
+($N159*'fnd base rates'!D$117)
+($O159*'fnd base rates'!D$118)
+($P159*VLOOKUP($S159+12,rate_basefnd,4)))
*$R159</f>
        <v>794.36104999999998</v>
      </c>
      <c r="W159" s="1">
        <f>(($D159*'fnd base rates'!E$107)
+($E159*'fnd base rates'!E$108)
+($F159*'fnd base rates'!E$109)
+($G159*'fnd base rates'!E$110)
+($H159*'fnd base rates'!E$111)
+($I159*'fnd base rates'!E$112)
+($J159*'fnd base rates'!E$113)
+($K159*'fnd base rates'!E$114)
+($M159*'fnd base rates'!E$116)
+($N159*'fnd base rates'!E$117)
+($O159*'fnd base rates'!E$118)
+($P159*VLOOKUP($S159+12,rate_basefnd,5)))
*$R159</f>
        <v>4025.9633060149999</v>
      </c>
      <c r="X159" s="1">
        <f>(($D159*'fnd base rates'!F$107)
+($E159*'fnd base rates'!F$108)
+($F159*'fnd base rates'!F$109)
+($G159*'fnd base rates'!F$110)
+($H159*'fnd base rates'!F$111)
+($I159*'fnd base rates'!F$112)
+($J159*'fnd base rates'!F$113)
+($K159*'fnd base rates'!F$114)
+($M159*'fnd base rates'!F$116)
+($N159*'fnd base rates'!F$117)
+($O159*'fnd base rates'!F$118)
+($P159*VLOOKUP($S159+12,rate_basefnd,6)))
*$R159</f>
        <v>1292.3851444700001</v>
      </c>
      <c r="Y159" s="1">
        <f>(($D159*'fnd base rates'!G$107)
+($E159*'fnd base rates'!G$108)
+($F159*'fnd base rates'!G$109)
+($G159*'fnd base rates'!G$110)
+($H159*'fnd base rates'!G$111)
+($I159*'fnd base rates'!G$112)
+($J159*'fnd base rates'!G$113)
+($K159*'fnd base rates'!G$114)
+($M159*'fnd base rates'!G$116)
+($N159*'fnd base rates'!G$117)
+($O159*'fnd base rates'!G$118)
+($P159*VLOOKUP($S159+12,rate_basefnd,7)))
*$R159</f>
        <v>162.64816081499998</v>
      </c>
      <c r="Z159" s="1">
        <f>(($D159*'fnd base rates'!H$107)
+($E159*'fnd base rates'!H$108)
+($F159*'fnd base rates'!H$109)
+($G159*'fnd base rates'!H$110)
+($H159*'fnd base rates'!H$111)
+($I159*'fnd base rates'!H$112)
+($J159*'fnd base rates'!H$113)
+($K159*'fnd base rates'!H$114)
+($M159*'fnd base rates'!H$116)
+($N159*'fnd base rates'!H$117)
+($O159*'fnd base rates'!H$118)
+($P159*VLOOKUP($S159+12,rate_basefnd,8)))</f>
        <v>500.77720999999997</v>
      </c>
      <c r="AA159" s="1">
        <f>(($D159*'fnd base rates'!I$107)
+($E159*'fnd base rates'!I$108)
+($F159*'fnd base rates'!I$109)
+($G159*'fnd base rates'!I$110)
+($H159*'fnd base rates'!I$111)
+($I159*'fnd base rates'!I$112)
+($J159*'fnd base rates'!I$113)
+($K159*'fnd base rates'!I$114)
+($M159*'fnd base rates'!I$116)
+($N159*'fnd base rates'!I$117)
+($O159*'fnd base rates'!I$118)
+($P159*VLOOKUP($S159+12,rate_basefnd,9)))
*$R159</f>
        <v>291.56120000000004</v>
      </c>
      <c r="AB159" s="1">
        <f>(($D159*'fnd base rates'!J$107)
+($E159*'fnd base rates'!J$108)
+($F159*'fnd base rates'!J$109)
+($G159*'fnd base rates'!J$110)
+($H159*'fnd base rates'!J$111)
+($I159*'fnd base rates'!J$112)
+($J159*'fnd base rates'!J$113)
+($K159*'fnd base rates'!J$114)
+($M159*'fnd base rates'!J$116)
+($N159*'fnd base rates'!J$117)
+($O159*'fnd base rates'!J$118)
+($P159*VLOOKUP($S159+12,rate_basefnd,10)))
*$R159</f>
        <v>158.14959999999999</v>
      </c>
      <c r="AC159" s="1">
        <f>(($D159*'fnd base rates'!K$107)
+($E159*'fnd base rates'!K$108)
+($F159*'fnd base rates'!K$109)
+($G159*'fnd base rates'!K$110)
+($H159*'fnd base rates'!K$111)
+($I159*'fnd base rates'!K$112)
+($J159*'fnd base rates'!K$113)
+($K159*'fnd base rates'!K$114)
+($M159*'fnd base rates'!K$116)
+($N159*'fnd base rates'!K$117)
+($O159*'fnd base rates'!K$118)
+($P159*VLOOKUP($S159+12,rate_basefnd,11)))
*$R159</f>
        <v>1141.3050019350001</v>
      </c>
      <c r="AD159" s="1">
        <f>(($D159*'fnd base rates'!L$107)
+($E159*'fnd base rates'!L$108)
+($F159*'fnd base rates'!L$109)
+($G159*'fnd base rates'!L$110)
+($H159*'fnd base rates'!L$111)
+($I159*'fnd base rates'!L$112)
+($J159*'fnd base rates'!L$113)
+($K159*'fnd base rates'!L$114)
+($M159*'fnd base rates'!L$116)
+($N159*'fnd base rates'!L$117)
+($O159*'fnd base rates'!L$118)
+($P159*VLOOKUP($S159+12,rate_basefnd,12)))</f>
        <v>1303.543406</v>
      </c>
      <c r="AE159" s="1">
        <f>(($D159*'fnd base rates'!M$107)
+($E159*'fnd base rates'!M$108)
+($F159*'fnd base rates'!M$109)
+($G159*'fnd base rates'!M$110)
+($H159*'fnd base rates'!M$111)
+($I159*'fnd base rates'!M$112)
+($J159*'fnd base rates'!M$113)
+($K159*'fnd base rates'!M$114)
+($M159*'fnd base rates'!M$116)
+($N159*'fnd base rates'!M$117)
+($O159*'fnd base rates'!M$118)
+($P159*VLOOKUP($S159+12,rate_basefnd,13)))</f>
        <v>0</v>
      </c>
      <c r="AF159" s="4">
        <f t="shared" si="159"/>
        <v>10226.780767140001</v>
      </c>
      <c r="AH159" s="4">
        <f t="shared" si="160"/>
        <v>428035305</v>
      </c>
      <c r="AI159" s="4" t="str">
        <f t="shared" si="161"/>
        <v>428</v>
      </c>
      <c r="AJ159" s="2" t="str">
        <f t="shared" si="162"/>
        <v>035</v>
      </c>
      <c r="AK159" s="2" t="str">
        <f t="shared" si="163"/>
        <v>305</v>
      </c>
      <c r="AL159" s="4">
        <f t="shared" si="164"/>
        <v>1</v>
      </c>
      <c r="AM159" s="4">
        <f t="shared" si="156"/>
        <v>1</v>
      </c>
      <c r="AN159" s="4">
        <f t="shared" si="165"/>
        <v>10226.780767140001</v>
      </c>
      <c r="AO159" s="4">
        <f t="shared" si="166"/>
        <v>10227</v>
      </c>
      <c r="AP159" s="4">
        <f t="shared" si="167"/>
        <v>0</v>
      </c>
      <c r="AQ159" s="4">
        <v>10227</v>
      </c>
      <c r="AW159" s="4">
        <v>10209</v>
      </c>
      <c r="AX159" s="5">
        <f t="shared" si="168"/>
        <v>18</v>
      </c>
      <c r="AY159" s="4">
        <v>10227</v>
      </c>
      <c r="AZ159" s="5"/>
      <c r="BB159" s="5">
        <f t="shared" ref="BB159" si="189">BC159-BA159</f>
        <v>0</v>
      </c>
    </row>
    <row r="160" spans="1:54" s="4" customFormat="1">
      <c r="A160" s="278">
        <v>428</v>
      </c>
      <c r="B160" s="2">
        <v>428035307</v>
      </c>
      <c r="C160" s="10" t="s">
        <v>1099</v>
      </c>
      <c r="D160" s="15">
        <f>'fnd enro'!D160</f>
        <v>0</v>
      </c>
      <c r="E160" s="15">
        <f>'fnd enro'!E160</f>
        <v>0</v>
      </c>
      <c r="F160" s="15">
        <f>'fnd enro'!F160</f>
        <v>0</v>
      </c>
      <c r="G160" s="15">
        <f>'fnd enro'!G160</f>
        <v>2</v>
      </c>
      <c r="H160" s="15">
        <f>'fnd enro'!H160</f>
        <v>1</v>
      </c>
      <c r="I160" s="15">
        <f>'fnd enro'!I160</f>
        <v>0</v>
      </c>
      <c r="J160" s="15">
        <f>'fnd enro'!J160</f>
        <v>0</v>
      </c>
      <c r="K160" s="16">
        <f>'fnd enro'!K160</f>
        <v>0.1149</v>
      </c>
      <c r="L160" s="15">
        <f>'fnd enro'!L160</f>
        <v>0</v>
      </c>
      <c r="M160" s="15">
        <f>'fnd enro'!M160</f>
        <v>0</v>
      </c>
      <c r="N160" s="15">
        <f>'fnd enro'!N160</f>
        <v>0</v>
      </c>
      <c r="O160" s="15">
        <f>'fnd enro'!O160</f>
        <v>0</v>
      </c>
      <c r="P160" s="15">
        <f>'fnd enro'!P160</f>
        <v>3</v>
      </c>
      <c r="Q160" s="15">
        <f>'fnd enro'!R160</f>
        <v>3</v>
      </c>
      <c r="R160" s="16">
        <f t="shared" si="158"/>
        <v>1.085</v>
      </c>
      <c r="S160" s="15">
        <f>VALUE('fnd enro'!Q160)</f>
        <v>3</v>
      </c>
      <c r="T160" s="2"/>
      <c r="U160" s="1">
        <f>(($D160*'fnd base rates'!C$107)
+($E160*'fnd base rates'!C$108)
+($F160*'fnd base rates'!C$109)
+($G160*'fnd base rates'!C$110)
+($H160*'fnd base rates'!C$111)
+($I160*'fnd base rates'!C$112)
+($J160*'fnd base rates'!C$113)
+($K160*'fnd base rates'!C$114)
+($M160*'fnd base rates'!C$116)
+($N160*'fnd base rates'!C$117)
+($O160*'fnd base rates'!C$118)
+($P160*VLOOKUP($S160+12,rate_basefnd,3)))
*$R160</f>
        <v>1844.5834137150002</v>
      </c>
      <c r="V160" s="1">
        <f>(($D160*'fnd base rates'!D$107)
+($E160*'fnd base rates'!D$108)
+($F160*'fnd base rates'!D$109)
+($G160*'fnd base rates'!D$110)
+($H160*'fnd base rates'!D$111)
+($I160*'fnd base rates'!D$112)
+($J160*'fnd base rates'!D$113)
+($K160*'fnd base rates'!D$114)
+($M160*'fnd base rates'!D$116)
+($N160*'fnd base rates'!D$117)
+($O160*'fnd base rates'!D$118)
+($P160*VLOOKUP($S160+12,rate_basefnd,4)))
*$R160</f>
        <v>3218.5765499999998</v>
      </c>
      <c r="W160" s="1">
        <f>(($D160*'fnd base rates'!E$107)
+($E160*'fnd base rates'!E$108)
+($F160*'fnd base rates'!E$109)
+($G160*'fnd base rates'!E$110)
+($H160*'fnd base rates'!E$111)
+($I160*'fnd base rates'!E$112)
+($J160*'fnd base rates'!E$113)
+($K160*'fnd base rates'!E$114)
+($M160*'fnd base rates'!E$116)
+($N160*'fnd base rates'!E$117)
+($O160*'fnd base rates'!E$118)
+($P160*VLOOKUP($S160+12,rate_basefnd,5)))
*$R160</f>
        <v>19796.710118045001</v>
      </c>
      <c r="X160" s="1">
        <f>(($D160*'fnd base rates'!F$107)
+($E160*'fnd base rates'!F$108)
+($F160*'fnd base rates'!F$109)
+($G160*'fnd base rates'!F$110)
+($H160*'fnd base rates'!F$111)
+($I160*'fnd base rates'!F$112)
+($J160*'fnd base rates'!F$113)
+($K160*'fnd base rates'!F$114)
+($M160*'fnd base rates'!F$116)
+($N160*'fnd base rates'!F$117)
+($O160*'fnd base rates'!F$118)
+($P160*VLOOKUP($S160+12,rate_basefnd,6)))
*$R160</f>
        <v>3615.4425834099998</v>
      </c>
      <c r="Y160" s="1">
        <f>(($D160*'fnd base rates'!G$107)
+($E160*'fnd base rates'!G$108)
+($F160*'fnd base rates'!G$109)
+($G160*'fnd base rates'!G$110)
+($H160*'fnd base rates'!G$111)
+($I160*'fnd base rates'!G$112)
+($J160*'fnd base rates'!G$113)
+($K160*'fnd base rates'!G$114)
+($M160*'fnd base rates'!G$116)
+($N160*'fnd base rates'!G$117)
+($O160*'fnd base rates'!G$118)
+($P160*VLOOKUP($S160+12,rate_basefnd,7)))
*$R160</f>
        <v>895.76343244499992</v>
      </c>
      <c r="Z160" s="1">
        <f>(($D160*'fnd base rates'!H$107)
+($E160*'fnd base rates'!H$108)
+($F160*'fnd base rates'!H$109)
+($G160*'fnd base rates'!H$110)
+($H160*'fnd base rates'!H$111)
+($I160*'fnd base rates'!H$112)
+($J160*'fnd base rates'!H$113)
+($K160*'fnd base rates'!H$114)
+($M160*'fnd base rates'!H$116)
+($N160*'fnd base rates'!H$117)
+($O160*'fnd base rates'!H$118)
+($P160*VLOOKUP($S160+12,rate_basefnd,8)))</f>
        <v>1558.2516300000002</v>
      </c>
      <c r="AA160" s="1">
        <f>(($D160*'fnd base rates'!I$107)
+($E160*'fnd base rates'!I$108)
+($F160*'fnd base rates'!I$109)
+($G160*'fnd base rates'!I$110)
+($H160*'fnd base rates'!I$111)
+($I160*'fnd base rates'!I$112)
+($J160*'fnd base rates'!I$113)
+($K160*'fnd base rates'!I$114)
+($M160*'fnd base rates'!I$116)
+($N160*'fnd base rates'!I$117)
+($O160*'fnd base rates'!I$118)
+($P160*VLOOKUP($S160+12,rate_basefnd,9)))
*$R160</f>
        <v>1278.09745</v>
      </c>
      <c r="AB160" s="1">
        <f>(($D160*'fnd base rates'!J$107)
+($E160*'fnd base rates'!J$108)
+($F160*'fnd base rates'!J$109)
+($G160*'fnd base rates'!J$110)
+($H160*'fnd base rates'!J$111)
+($I160*'fnd base rates'!J$112)
+($J160*'fnd base rates'!J$113)
+($K160*'fnd base rates'!J$114)
+($M160*'fnd base rates'!J$116)
+($N160*'fnd base rates'!J$117)
+($O160*'fnd base rates'!J$118)
+($P160*VLOOKUP($S160+12,rate_basefnd,10)))
*$R160</f>
        <v>2290.77135</v>
      </c>
      <c r="AC160" s="1">
        <f>(($D160*'fnd base rates'!K$107)
+($E160*'fnd base rates'!K$108)
+($F160*'fnd base rates'!K$109)
+($G160*'fnd base rates'!K$110)
+($H160*'fnd base rates'!K$111)
+($I160*'fnd base rates'!K$112)
+($J160*'fnd base rates'!K$113)
+($K160*'fnd base rates'!K$114)
+($M160*'fnd base rates'!K$116)
+($N160*'fnd base rates'!K$117)
+($O160*'fnd base rates'!K$118)
+($P160*VLOOKUP($S160+12,rate_basefnd,11)))
*$R160</f>
        <v>3509.0007058050001</v>
      </c>
      <c r="AD160" s="1">
        <f>(($D160*'fnd base rates'!L$107)
+($E160*'fnd base rates'!L$108)
+($F160*'fnd base rates'!L$109)
+($G160*'fnd base rates'!L$110)
+($H160*'fnd base rates'!L$111)
+($I160*'fnd base rates'!L$112)
+($J160*'fnd base rates'!L$113)
+($K160*'fnd base rates'!L$114)
+($M160*'fnd base rates'!L$116)
+($N160*'fnd base rates'!L$117)
+($O160*'fnd base rates'!L$118)
+($P160*VLOOKUP($S160+12,rate_basefnd,12)))</f>
        <v>5174.540218000001</v>
      </c>
      <c r="AE160" s="1">
        <f>(($D160*'fnd base rates'!M$107)
+($E160*'fnd base rates'!M$108)
+($F160*'fnd base rates'!M$109)
+($G160*'fnd base rates'!M$110)
+($H160*'fnd base rates'!M$111)
+($I160*'fnd base rates'!M$112)
+($J160*'fnd base rates'!M$113)
+($K160*'fnd base rates'!M$114)
+($M160*'fnd base rates'!M$116)
+($N160*'fnd base rates'!M$117)
+($O160*'fnd base rates'!M$118)
+($P160*VLOOKUP($S160+12,rate_basefnd,13)))</f>
        <v>0</v>
      </c>
      <c r="AF160" s="4">
        <f t="shared" si="159"/>
        <v>43181.737451420006</v>
      </c>
      <c r="AH160" s="4">
        <f t="shared" si="160"/>
        <v>428035307</v>
      </c>
      <c r="AI160" s="4" t="str">
        <f t="shared" si="161"/>
        <v>428</v>
      </c>
      <c r="AJ160" s="2" t="str">
        <f t="shared" si="162"/>
        <v>035</v>
      </c>
      <c r="AK160" s="2" t="str">
        <f t="shared" si="163"/>
        <v>307</v>
      </c>
      <c r="AL160" s="4">
        <f t="shared" si="164"/>
        <v>1</v>
      </c>
      <c r="AM160" s="4">
        <f t="shared" si="156"/>
        <v>3</v>
      </c>
      <c r="AN160" s="4">
        <f t="shared" si="165"/>
        <v>43181.737451420006</v>
      </c>
      <c r="AO160" s="4">
        <f t="shared" si="166"/>
        <v>14394</v>
      </c>
      <c r="AP160" s="4">
        <f t="shared" si="167"/>
        <v>0</v>
      </c>
      <c r="AQ160" s="4">
        <v>14394</v>
      </c>
      <c r="AW160" s="4">
        <v>14373</v>
      </c>
      <c r="AX160" s="5">
        <f t="shared" si="168"/>
        <v>21</v>
      </c>
      <c r="AY160" s="4">
        <v>14394</v>
      </c>
      <c r="AZ160" s="5"/>
      <c r="BB160" s="5">
        <f t="shared" ref="BB160" si="190">BC160-BA160</f>
        <v>0</v>
      </c>
    </row>
    <row r="161" spans="1:54" s="4" customFormat="1">
      <c r="A161" s="278">
        <v>428</v>
      </c>
      <c r="B161" s="2">
        <v>428035314</v>
      </c>
      <c r="C161" s="10" t="s">
        <v>1099</v>
      </c>
      <c r="D161" s="15">
        <f>'fnd enro'!D161</f>
        <v>0</v>
      </c>
      <c r="E161" s="15">
        <f>'fnd enro'!E161</f>
        <v>0</v>
      </c>
      <c r="F161" s="15">
        <f>'fnd enro'!F161</f>
        <v>0</v>
      </c>
      <c r="G161" s="15">
        <f>'fnd enro'!G161</f>
        <v>0</v>
      </c>
      <c r="H161" s="15">
        <f>'fnd enro'!H161</f>
        <v>1</v>
      </c>
      <c r="I161" s="15">
        <f>'fnd enro'!I161</f>
        <v>0</v>
      </c>
      <c r="J161" s="15">
        <f>'fnd enro'!J161</f>
        <v>0</v>
      </c>
      <c r="K161" s="16">
        <f>'fnd enro'!K161</f>
        <v>3.8300000000000001E-2</v>
      </c>
      <c r="L161" s="15">
        <f>'fnd enro'!L161</f>
        <v>0</v>
      </c>
      <c r="M161" s="15">
        <f>'fnd enro'!M161</f>
        <v>0</v>
      </c>
      <c r="N161" s="15">
        <f>'fnd enro'!N161</f>
        <v>0</v>
      </c>
      <c r="O161" s="15">
        <f>'fnd enro'!O161</f>
        <v>0</v>
      </c>
      <c r="P161" s="15">
        <f>'fnd enro'!P161</f>
        <v>1</v>
      </c>
      <c r="Q161" s="15">
        <f>'fnd enro'!R161</f>
        <v>1</v>
      </c>
      <c r="R161" s="16">
        <f t="shared" si="158"/>
        <v>1.085</v>
      </c>
      <c r="S161" s="15">
        <f>VALUE('fnd enro'!Q161)</f>
        <v>6</v>
      </c>
      <c r="T161" s="2"/>
      <c r="U161" s="1">
        <f>(($D161*'fnd base rates'!C$107)
+($E161*'fnd base rates'!C$108)
+($F161*'fnd base rates'!C$109)
+($G161*'fnd base rates'!C$110)
+($H161*'fnd base rates'!C$111)
+($I161*'fnd base rates'!C$112)
+($J161*'fnd base rates'!C$113)
+($K161*'fnd base rates'!C$114)
+($M161*'fnd base rates'!C$116)
+($N161*'fnd base rates'!C$117)
+($O161*'fnd base rates'!C$118)
+($P161*VLOOKUP($S161+12,rate_basefnd,3)))
*$R161</f>
        <v>621.79428790499992</v>
      </c>
      <c r="V161" s="1">
        <f>(($D161*'fnd base rates'!D$107)
+($E161*'fnd base rates'!D$108)
+($F161*'fnd base rates'!D$109)
+($G161*'fnd base rates'!D$110)
+($H161*'fnd base rates'!D$111)
+($I161*'fnd base rates'!D$112)
+($J161*'fnd base rates'!D$113)
+($K161*'fnd base rates'!D$114)
+($M161*'fnd base rates'!D$116)
+($N161*'fnd base rates'!D$117)
+($O161*'fnd base rates'!D$118)
+($P161*VLOOKUP($S161+12,rate_basefnd,4)))
*$R161</f>
        <v>1105.6800999999998</v>
      </c>
      <c r="W161" s="1">
        <f>(($D161*'fnd base rates'!E$107)
+($E161*'fnd base rates'!E$108)
+($F161*'fnd base rates'!E$109)
+($G161*'fnd base rates'!E$110)
+($H161*'fnd base rates'!E$111)
+($I161*'fnd base rates'!E$112)
+($J161*'fnd base rates'!E$113)
+($K161*'fnd base rates'!E$114)
+($M161*'fnd base rates'!E$116)
+($N161*'fnd base rates'!E$117)
+($O161*'fnd base rates'!E$118)
+($P161*VLOOKUP($S161+12,rate_basefnd,5)))
*$R161</f>
        <v>6627.9452060149997</v>
      </c>
      <c r="X161" s="1">
        <f>(($D161*'fnd base rates'!F$107)
+($E161*'fnd base rates'!F$108)
+($F161*'fnd base rates'!F$109)
+($G161*'fnd base rates'!F$110)
+($H161*'fnd base rates'!F$111)
+($I161*'fnd base rates'!F$112)
+($J161*'fnd base rates'!F$113)
+($K161*'fnd base rates'!F$114)
+($M161*'fnd base rates'!F$116)
+($N161*'fnd base rates'!F$117)
+($O161*'fnd base rates'!F$118)
+($P161*VLOOKUP($S161+12,rate_basefnd,6)))
*$R161</f>
        <v>1030.67229447</v>
      </c>
      <c r="Y161" s="1">
        <f>(($D161*'fnd base rates'!G$107)
+($E161*'fnd base rates'!G$108)
+($F161*'fnd base rates'!G$109)
+($G161*'fnd base rates'!G$110)
+($H161*'fnd base rates'!G$111)
+($I161*'fnd base rates'!G$112)
+($J161*'fnd base rates'!G$113)
+($K161*'fnd base rates'!G$114)
+($M161*'fnd base rates'!G$116)
+($N161*'fnd base rates'!G$117)
+($O161*'fnd base rates'!G$118)
+($P161*VLOOKUP($S161+12,rate_basefnd,7)))
*$R161</f>
        <v>322.18656081500001</v>
      </c>
      <c r="Z161" s="1">
        <f>(($D161*'fnd base rates'!H$107)
+($E161*'fnd base rates'!H$108)
+($F161*'fnd base rates'!H$109)
+($G161*'fnd base rates'!H$110)
+($H161*'fnd base rates'!H$111)
+($I161*'fnd base rates'!H$112)
+($J161*'fnd base rates'!H$113)
+($K161*'fnd base rates'!H$114)
+($M161*'fnd base rates'!H$116)
+($N161*'fnd base rates'!H$117)
+($O161*'fnd base rates'!H$118)
+($P161*VLOOKUP($S161+12,rate_basefnd,8)))</f>
        <v>521.60721000000001</v>
      </c>
      <c r="AA161" s="1">
        <f>(($D161*'fnd base rates'!I$107)
+($E161*'fnd base rates'!I$108)
+($F161*'fnd base rates'!I$109)
+($G161*'fnd base rates'!I$110)
+($H161*'fnd base rates'!I$111)
+($I161*'fnd base rates'!I$112)
+($J161*'fnd base rates'!I$113)
+($K161*'fnd base rates'!I$114)
+($M161*'fnd base rates'!I$116)
+($N161*'fnd base rates'!I$117)
+($O161*'fnd base rates'!I$118)
+($P161*VLOOKUP($S161+12,rate_basefnd,9)))
*$R161</f>
        <v>487.7509</v>
      </c>
      <c r="AB161" s="1">
        <f>(($D161*'fnd base rates'!J$107)
+($E161*'fnd base rates'!J$108)
+($F161*'fnd base rates'!J$109)
+($G161*'fnd base rates'!J$110)
+($H161*'fnd base rates'!J$111)
+($I161*'fnd base rates'!J$112)
+($J161*'fnd base rates'!J$113)
+($K161*'fnd base rates'!J$114)
+($M161*'fnd base rates'!J$116)
+($N161*'fnd base rates'!J$117)
+($O161*'fnd base rates'!J$118)
+($P161*VLOOKUP($S161+12,rate_basefnd,10)))
*$R161</f>
        <v>897.79409999999996</v>
      </c>
      <c r="AC161" s="1">
        <f>(($D161*'fnd base rates'!K$107)
+($E161*'fnd base rates'!K$108)
+($F161*'fnd base rates'!K$109)
+($G161*'fnd base rates'!K$110)
+($H161*'fnd base rates'!K$111)
+($I161*'fnd base rates'!K$112)
+($J161*'fnd base rates'!K$113)
+($K161*'fnd base rates'!K$114)
+($M161*'fnd base rates'!K$116)
+($N161*'fnd base rates'!K$117)
+($O161*'fnd base rates'!K$118)
+($P161*VLOOKUP($S161+12,rate_basefnd,11)))
*$R161</f>
        <v>1226.3907019349999</v>
      </c>
      <c r="AD161" s="1">
        <f>(($D161*'fnd base rates'!L$107)
+($E161*'fnd base rates'!L$108)
+($F161*'fnd base rates'!L$109)
+($G161*'fnd base rates'!L$110)
+($H161*'fnd base rates'!L$111)
+($I161*'fnd base rates'!L$112)
+($J161*'fnd base rates'!L$113)
+($K161*'fnd base rates'!L$114)
+($M161*'fnd base rates'!L$116)
+($N161*'fnd base rates'!L$117)
+($O161*'fnd base rates'!L$118)
+($P161*VLOOKUP($S161+12,rate_basefnd,12)))</f>
        <v>1804.6034059999999</v>
      </c>
      <c r="AE161" s="1">
        <f>(($D161*'fnd base rates'!M$107)
+($E161*'fnd base rates'!M$108)
+($F161*'fnd base rates'!M$109)
+($G161*'fnd base rates'!M$110)
+($H161*'fnd base rates'!M$111)
+($I161*'fnd base rates'!M$112)
+($J161*'fnd base rates'!M$113)
+($K161*'fnd base rates'!M$114)
+($M161*'fnd base rates'!M$116)
+($N161*'fnd base rates'!M$117)
+($O161*'fnd base rates'!M$118)
+($P161*VLOOKUP($S161+12,rate_basefnd,13)))</f>
        <v>0</v>
      </c>
      <c r="AF161" s="4">
        <f t="shared" si="159"/>
        <v>14646.424767139999</v>
      </c>
      <c r="AH161" s="4">
        <f t="shared" si="160"/>
        <v>428035314</v>
      </c>
      <c r="AI161" s="4" t="str">
        <f t="shared" si="161"/>
        <v>428</v>
      </c>
      <c r="AJ161" s="2" t="str">
        <f t="shared" si="162"/>
        <v>035</v>
      </c>
      <c r="AK161" s="2" t="str">
        <f t="shared" si="163"/>
        <v>314</v>
      </c>
      <c r="AL161" s="4">
        <f t="shared" si="164"/>
        <v>1</v>
      </c>
      <c r="AM161" s="4">
        <f t="shared" si="156"/>
        <v>1</v>
      </c>
      <c r="AN161" s="4">
        <f t="shared" si="165"/>
        <v>14646.424767139999</v>
      </c>
      <c r="AO161" s="4">
        <f t="shared" si="166"/>
        <v>14646</v>
      </c>
      <c r="AP161" s="4">
        <f t="shared" si="167"/>
        <v>0</v>
      </c>
      <c r="AQ161" s="4">
        <v>14646</v>
      </c>
      <c r="AW161" s="4">
        <v>14609</v>
      </c>
      <c r="AX161" s="5">
        <f t="shared" si="168"/>
        <v>37</v>
      </c>
      <c r="AY161" s="4">
        <v>14646</v>
      </c>
      <c r="AZ161" s="5"/>
      <c r="BB161" s="5">
        <f t="shared" ref="BB161" si="191">BC161-BA161</f>
        <v>0</v>
      </c>
    </row>
    <row r="162" spans="1:54" s="4" customFormat="1">
      <c r="A162" s="278">
        <v>428</v>
      </c>
      <c r="B162" s="2">
        <v>428035336</v>
      </c>
      <c r="C162" s="10" t="s">
        <v>1099</v>
      </c>
      <c r="D162" s="15">
        <f>'fnd enro'!D162</f>
        <v>0</v>
      </c>
      <c r="E162" s="15">
        <f>'fnd enro'!E162</f>
        <v>0</v>
      </c>
      <c r="F162" s="15">
        <f>'fnd enro'!F162</f>
        <v>0</v>
      </c>
      <c r="G162" s="15">
        <f>'fnd enro'!G162</f>
        <v>1</v>
      </c>
      <c r="H162" s="15">
        <f>'fnd enro'!H162</f>
        <v>1</v>
      </c>
      <c r="I162" s="15">
        <f>'fnd enro'!I162</f>
        <v>0</v>
      </c>
      <c r="J162" s="15">
        <f>'fnd enro'!J162</f>
        <v>0</v>
      </c>
      <c r="K162" s="16">
        <f>'fnd enro'!K162</f>
        <v>7.6600000000000001E-2</v>
      </c>
      <c r="L162" s="15">
        <f>'fnd enro'!L162</f>
        <v>0</v>
      </c>
      <c r="M162" s="15">
        <f>'fnd enro'!M162</f>
        <v>0</v>
      </c>
      <c r="N162" s="15">
        <f>'fnd enro'!N162</f>
        <v>0</v>
      </c>
      <c r="O162" s="15">
        <f>'fnd enro'!O162</f>
        <v>0</v>
      </c>
      <c r="P162" s="15">
        <f>'fnd enro'!P162</f>
        <v>0</v>
      </c>
      <c r="Q162" s="15">
        <f>'fnd enro'!R162</f>
        <v>2</v>
      </c>
      <c r="R162" s="16">
        <f t="shared" si="158"/>
        <v>1.085</v>
      </c>
      <c r="S162" s="15">
        <f>VALUE('fnd enro'!Q162)</f>
        <v>7</v>
      </c>
      <c r="T162" s="2"/>
      <c r="U162" s="1">
        <f>(($D162*'fnd base rates'!C$107)
+($E162*'fnd base rates'!C$108)
+($F162*'fnd base rates'!C$109)
+($G162*'fnd base rates'!C$110)
+($H162*'fnd base rates'!C$111)
+($I162*'fnd base rates'!C$112)
+($J162*'fnd base rates'!C$113)
+($K162*'fnd base rates'!C$114)
+($M162*'fnd base rates'!C$116)
+($N162*'fnd base rates'!C$117)
+($O162*'fnd base rates'!C$118)
+($P162*VLOOKUP($S162+12,rate_basefnd,3)))
*$R162</f>
        <v>1112.1733758099999</v>
      </c>
      <c r="V162" s="1">
        <f>(($D162*'fnd base rates'!D$107)
+($E162*'fnd base rates'!D$108)
+($F162*'fnd base rates'!D$109)
+($G162*'fnd base rates'!D$110)
+($H162*'fnd base rates'!D$111)
+($I162*'fnd base rates'!D$112)
+($J162*'fnd base rates'!D$113)
+($K162*'fnd base rates'!D$114)
+($M162*'fnd base rates'!D$116)
+($N162*'fnd base rates'!D$117)
+($O162*'fnd base rates'!D$118)
+($P162*VLOOKUP($S162+12,rate_basefnd,4)))
*$R162</f>
        <v>1588.7221</v>
      </c>
      <c r="W162" s="1">
        <f>(($D162*'fnd base rates'!E$107)
+($E162*'fnd base rates'!E$108)
+($F162*'fnd base rates'!E$109)
+($G162*'fnd base rates'!E$110)
+($H162*'fnd base rates'!E$111)
+($I162*'fnd base rates'!E$112)
+($J162*'fnd base rates'!E$113)
+($K162*'fnd base rates'!E$114)
+($M162*'fnd base rates'!E$116)
+($N162*'fnd base rates'!E$117)
+($O162*'fnd base rates'!E$118)
+($P162*VLOOKUP($S162+12,rate_basefnd,5)))
*$R162</f>
        <v>7614.8560620299995</v>
      </c>
      <c r="X162" s="1">
        <f>(($D162*'fnd base rates'!F$107)
+($E162*'fnd base rates'!F$108)
+($F162*'fnd base rates'!F$109)
+($G162*'fnd base rates'!F$110)
+($H162*'fnd base rates'!F$111)
+($I162*'fnd base rates'!F$112)
+($J162*'fnd base rates'!F$113)
+($K162*'fnd base rates'!F$114)
+($M162*'fnd base rates'!F$116)
+($N162*'fnd base rates'!F$117)
+($O162*'fnd base rates'!F$118)
+($P162*VLOOKUP($S162+12,rate_basefnd,6)))
*$R162</f>
        <v>2323.0574389399999</v>
      </c>
      <c r="Y162" s="1">
        <f>(($D162*'fnd base rates'!G$107)
+($E162*'fnd base rates'!G$108)
+($F162*'fnd base rates'!G$109)
+($G162*'fnd base rates'!G$110)
+($H162*'fnd base rates'!G$111)
+($I162*'fnd base rates'!G$112)
+($J162*'fnd base rates'!G$113)
+($K162*'fnd base rates'!G$114)
+($M162*'fnd base rates'!G$116)
+($N162*'fnd base rates'!G$117)
+($O162*'fnd base rates'!G$118)
+($P162*VLOOKUP($S162+12,rate_basefnd,7)))
*$R162</f>
        <v>337.40492162999999</v>
      </c>
      <c r="Z162" s="1">
        <f>(($D162*'fnd base rates'!H$107)
+($E162*'fnd base rates'!H$108)
+($F162*'fnd base rates'!H$109)
+($G162*'fnd base rates'!H$110)
+($H162*'fnd base rates'!H$111)
+($I162*'fnd base rates'!H$112)
+($J162*'fnd base rates'!H$113)
+($K162*'fnd base rates'!H$114)
+($M162*'fnd base rates'!H$116)
+($N162*'fnd base rates'!H$117)
+($O162*'fnd base rates'!H$118)
+($P162*VLOOKUP($S162+12,rate_basefnd,8)))</f>
        <v>1001.5544199999999</v>
      </c>
      <c r="AA162" s="1">
        <f>(($D162*'fnd base rates'!I$107)
+($E162*'fnd base rates'!I$108)
+($F162*'fnd base rates'!I$109)
+($G162*'fnd base rates'!I$110)
+($H162*'fnd base rates'!I$111)
+($I162*'fnd base rates'!I$112)
+($J162*'fnd base rates'!I$113)
+($K162*'fnd base rates'!I$114)
+($M162*'fnd base rates'!I$116)
+($N162*'fnd base rates'!I$117)
+($O162*'fnd base rates'!I$118)
+($P162*VLOOKUP($S162+12,rate_basefnd,9)))
*$R162</f>
        <v>656.25139999999999</v>
      </c>
      <c r="AB162" s="1">
        <f>(($D162*'fnd base rates'!J$107)
+($E162*'fnd base rates'!J$108)
+($F162*'fnd base rates'!J$109)
+($G162*'fnd base rates'!J$110)
+($H162*'fnd base rates'!J$111)
+($I162*'fnd base rates'!J$112)
+($J162*'fnd base rates'!J$113)
+($K162*'fnd base rates'!J$114)
+($M162*'fnd base rates'!J$116)
+($N162*'fnd base rates'!J$117)
+($O162*'fnd base rates'!J$118)
+($P162*VLOOKUP($S162+12,rate_basefnd,10)))
*$R162</f>
        <v>416.48809999999997</v>
      </c>
      <c r="AC162" s="1">
        <f>(($D162*'fnd base rates'!K$107)
+($E162*'fnd base rates'!K$108)
+($F162*'fnd base rates'!K$109)
+($G162*'fnd base rates'!K$110)
+($H162*'fnd base rates'!K$111)
+($I162*'fnd base rates'!K$112)
+($J162*'fnd base rates'!K$113)
+($K162*'fnd base rates'!K$114)
+($M162*'fnd base rates'!K$116)
+($N162*'fnd base rates'!K$117)
+($O162*'fnd base rates'!K$118)
+($P162*VLOOKUP($S162+12,rate_basefnd,11)))
*$R162</f>
        <v>2367.6957038700002</v>
      </c>
      <c r="AD162" s="1">
        <f>(($D162*'fnd base rates'!L$107)
+($E162*'fnd base rates'!L$108)
+($F162*'fnd base rates'!L$109)
+($G162*'fnd base rates'!L$110)
+($H162*'fnd base rates'!L$111)
+($I162*'fnd base rates'!L$112)
+($J162*'fnd base rates'!L$113)
+($K162*'fnd base rates'!L$114)
+($M162*'fnd base rates'!L$116)
+($N162*'fnd base rates'!L$117)
+($O162*'fnd base rates'!L$118)
+($P162*VLOOKUP($S162+12,rate_basefnd,12)))</f>
        <v>2655.066812</v>
      </c>
      <c r="AE162" s="1">
        <f>(($D162*'fnd base rates'!M$107)
+($E162*'fnd base rates'!M$108)
+($F162*'fnd base rates'!M$109)
+($G162*'fnd base rates'!M$110)
+($H162*'fnd base rates'!M$111)
+($I162*'fnd base rates'!M$112)
+($J162*'fnd base rates'!M$113)
+($K162*'fnd base rates'!M$114)
+($M162*'fnd base rates'!M$116)
+($N162*'fnd base rates'!M$117)
+($O162*'fnd base rates'!M$118)
+($P162*VLOOKUP($S162+12,rate_basefnd,13)))</f>
        <v>0</v>
      </c>
      <c r="AF162" s="4">
        <f t="shared" si="159"/>
        <v>20073.270334279998</v>
      </c>
      <c r="AH162" s="4">
        <f t="shared" si="160"/>
        <v>428035336</v>
      </c>
      <c r="AI162" s="4" t="str">
        <f t="shared" si="161"/>
        <v>428</v>
      </c>
      <c r="AJ162" s="2" t="str">
        <f t="shared" si="162"/>
        <v>035</v>
      </c>
      <c r="AK162" s="2" t="str">
        <f t="shared" si="163"/>
        <v>336</v>
      </c>
      <c r="AL162" s="4">
        <f t="shared" si="164"/>
        <v>1</v>
      </c>
      <c r="AM162" s="4">
        <f t="shared" si="156"/>
        <v>2</v>
      </c>
      <c r="AN162" s="4">
        <f t="shared" si="165"/>
        <v>20073.270334279998</v>
      </c>
      <c r="AO162" s="4">
        <f t="shared" si="166"/>
        <v>10037</v>
      </c>
      <c r="AP162" s="4">
        <f t="shared" si="167"/>
        <v>0</v>
      </c>
      <c r="AQ162" s="4">
        <v>10037</v>
      </c>
      <c r="AW162" s="4">
        <v>10018</v>
      </c>
      <c r="AX162" s="5">
        <f t="shared" si="168"/>
        <v>19</v>
      </c>
      <c r="AY162" s="4">
        <v>10037</v>
      </c>
      <c r="AZ162" s="5"/>
      <c r="BB162" s="5">
        <f t="shared" ref="BB162" si="192">BC162-BA162</f>
        <v>0</v>
      </c>
    </row>
    <row r="163" spans="1:54" s="4" customFormat="1">
      <c r="A163" s="278">
        <v>428</v>
      </c>
      <c r="B163" s="2">
        <v>428035346</v>
      </c>
      <c r="C163" s="10" t="s">
        <v>1099</v>
      </c>
      <c r="D163" s="15">
        <f>'fnd enro'!D163</f>
        <v>0</v>
      </c>
      <c r="E163" s="15">
        <f>'fnd enro'!E163</f>
        <v>0</v>
      </c>
      <c r="F163" s="15">
        <f>'fnd enro'!F163</f>
        <v>0</v>
      </c>
      <c r="G163" s="15">
        <f>'fnd enro'!G163</f>
        <v>3</v>
      </c>
      <c r="H163" s="15">
        <f>'fnd enro'!H163</f>
        <v>4</v>
      </c>
      <c r="I163" s="15">
        <f>'fnd enro'!I163</f>
        <v>1</v>
      </c>
      <c r="J163" s="15">
        <f>'fnd enro'!J163</f>
        <v>0</v>
      </c>
      <c r="K163" s="16">
        <f>'fnd enro'!K163</f>
        <v>0.30640000000000001</v>
      </c>
      <c r="L163" s="15">
        <f>'fnd enro'!L163</f>
        <v>0</v>
      </c>
      <c r="M163" s="15">
        <f>'fnd enro'!M163</f>
        <v>1</v>
      </c>
      <c r="N163" s="15">
        <f>'fnd enro'!N163</f>
        <v>0</v>
      </c>
      <c r="O163" s="15">
        <f>'fnd enro'!O163</f>
        <v>0</v>
      </c>
      <c r="P163" s="15">
        <f>'fnd enro'!P163</f>
        <v>3</v>
      </c>
      <c r="Q163" s="15">
        <f>'fnd enro'!R163</f>
        <v>8</v>
      </c>
      <c r="R163" s="16">
        <f t="shared" si="158"/>
        <v>1.085</v>
      </c>
      <c r="S163" s="15">
        <f>VALUE('fnd enro'!Q163)</f>
        <v>6</v>
      </c>
      <c r="T163" s="2"/>
      <c r="U163" s="1">
        <f>(($D163*'fnd base rates'!C$107)
+($E163*'fnd base rates'!C$108)
+($F163*'fnd base rates'!C$109)
+($G163*'fnd base rates'!C$110)
+($H163*'fnd base rates'!C$111)
+($I163*'fnd base rates'!C$112)
+($J163*'fnd base rates'!C$113)
+($K163*'fnd base rates'!C$114)
+($M163*'fnd base rates'!C$116)
+($N163*'fnd base rates'!C$117)
+($O163*'fnd base rates'!C$118)
+($P163*VLOOKUP($S163+12,rate_basefnd,3)))
*$R163</f>
        <v>4748.9021532400002</v>
      </c>
      <c r="V163" s="1">
        <f>(($D163*'fnd base rates'!D$107)
+($E163*'fnd base rates'!D$108)
+($F163*'fnd base rates'!D$109)
+($G163*'fnd base rates'!D$110)
+($H163*'fnd base rates'!D$111)
+($I163*'fnd base rates'!D$112)
+($J163*'fnd base rates'!D$113)
+($K163*'fnd base rates'!D$114)
+($M163*'fnd base rates'!D$116)
+($N163*'fnd base rates'!D$117)
+($O163*'fnd base rates'!D$118)
+($P163*VLOOKUP($S163+12,rate_basefnd,4)))
*$R163</f>
        <v>7469.2485000000006</v>
      </c>
      <c r="W163" s="1">
        <f>(($D163*'fnd base rates'!E$107)
+($E163*'fnd base rates'!E$108)
+($F163*'fnd base rates'!E$109)
+($G163*'fnd base rates'!E$110)
+($H163*'fnd base rates'!E$111)
+($I163*'fnd base rates'!E$112)
+($J163*'fnd base rates'!E$113)
+($K163*'fnd base rates'!E$114)
+($M163*'fnd base rates'!E$116)
+($N163*'fnd base rates'!E$117)
+($O163*'fnd base rates'!E$118)
+($P163*VLOOKUP($S163+12,rate_basefnd,5)))
*$R163</f>
        <v>41910.622748120004</v>
      </c>
      <c r="X163" s="1">
        <f>(($D163*'fnd base rates'!F$107)
+($E163*'fnd base rates'!F$108)
+($F163*'fnd base rates'!F$109)
+($G163*'fnd base rates'!F$110)
+($H163*'fnd base rates'!F$111)
+($I163*'fnd base rates'!F$112)
+($J163*'fnd base rates'!F$113)
+($K163*'fnd base rates'!F$114)
+($M163*'fnd base rates'!F$116)
+($N163*'fnd base rates'!F$117)
+($O163*'fnd base rates'!F$118)
+($P163*VLOOKUP($S163+12,rate_basefnd,6)))
*$R163</f>
        <v>9098.2751557600004</v>
      </c>
      <c r="Y163" s="1">
        <f>(($D163*'fnd base rates'!G$107)
+($E163*'fnd base rates'!G$108)
+($F163*'fnd base rates'!G$109)
+($G163*'fnd base rates'!G$110)
+($H163*'fnd base rates'!G$111)
+($I163*'fnd base rates'!G$112)
+($J163*'fnd base rates'!G$113)
+($K163*'fnd base rates'!G$114)
+($M163*'fnd base rates'!G$116)
+($N163*'fnd base rates'!G$117)
+($O163*'fnd base rates'!G$118)
+($P163*VLOOKUP($S163+12,rate_basefnd,7)))
*$R163</f>
        <v>1850.81373652</v>
      </c>
      <c r="Z163" s="1">
        <f>(($D163*'fnd base rates'!H$107)
+($E163*'fnd base rates'!H$108)
+($F163*'fnd base rates'!H$109)
+($G163*'fnd base rates'!H$110)
+($H163*'fnd base rates'!H$111)
+($I163*'fnd base rates'!H$112)
+($J163*'fnd base rates'!H$113)
+($K163*'fnd base rates'!H$114)
+($M163*'fnd base rates'!H$116)
+($N163*'fnd base rates'!H$117)
+($O163*'fnd base rates'!H$118)
+($P163*VLOOKUP($S163+12,rate_basefnd,8)))</f>
        <v>4478.9876799999993</v>
      </c>
      <c r="AA163" s="1">
        <f>(($D163*'fnd base rates'!I$107)
+($E163*'fnd base rates'!I$108)
+($F163*'fnd base rates'!I$109)
+($G163*'fnd base rates'!I$110)
+($H163*'fnd base rates'!I$111)
+($I163*'fnd base rates'!I$112)
+($J163*'fnd base rates'!I$113)
+($K163*'fnd base rates'!I$114)
+($M163*'fnd base rates'!I$116)
+($N163*'fnd base rates'!I$117)
+($O163*'fnd base rates'!I$118)
+($P163*VLOOKUP($S163+12,rate_basefnd,9)))
*$R163</f>
        <v>3222.1896000000002</v>
      </c>
      <c r="AB163" s="1">
        <f>(($D163*'fnd base rates'!J$107)
+($E163*'fnd base rates'!J$108)
+($F163*'fnd base rates'!J$109)
+($G163*'fnd base rates'!J$110)
+($H163*'fnd base rates'!J$111)
+($I163*'fnd base rates'!J$112)
+($J163*'fnd base rates'!J$113)
+($K163*'fnd base rates'!J$114)
+($M163*'fnd base rates'!J$116)
+($N163*'fnd base rates'!J$117)
+($O163*'fnd base rates'!J$118)
+($P163*VLOOKUP($S163+12,rate_basefnd,10)))
*$R163</f>
        <v>4047.6575999999991</v>
      </c>
      <c r="AC163" s="1">
        <f>(($D163*'fnd base rates'!K$107)
+($E163*'fnd base rates'!K$108)
+($F163*'fnd base rates'!K$109)
+($G163*'fnd base rates'!K$110)
+($H163*'fnd base rates'!K$111)
+($I163*'fnd base rates'!K$112)
+($J163*'fnd base rates'!K$113)
+($K163*'fnd base rates'!K$114)
+($M163*'fnd base rates'!K$116)
+($N163*'fnd base rates'!K$117)
+($O163*'fnd base rates'!K$118)
+($P163*VLOOKUP($S163+12,rate_basefnd,11)))
*$R163</f>
        <v>9831.7840154799997</v>
      </c>
      <c r="AD163" s="1">
        <f>(($D163*'fnd base rates'!L$107)
+($E163*'fnd base rates'!L$108)
+($F163*'fnd base rates'!L$109)
+($G163*'fnd base rates'!L$110)
+($H163*'fnd base rates'!L$111)
+($I163*'fnd base rates'!L$112)
+($J163*'fnd base rates'!L$113)
+($K163*'fnd base rates'!L$114)
+($M163*'fnd base rates'!L$116)
+($N163*'fnd base rates'!L$117)
+($O163*'fnd base rates'!L$118)
+($P163*VLOOKUP($S163+12,rate_basefnd,12)))</f>
        <v>12166.747248</v>
      </c>
      <c r="AE163" s="1">
        <f>(($D163*'fnd base rates'!M$107)
+($E163*'fnd base rates'!M$108)
+($F163*'fnd base rates'!M$109)
+($G163*'fnd base rates'!M$110)
+($H163*'fnd base rates'!M$111)
+($I163*'fnd base rates'!M$112)
+($J163*'fnd base rates'!M$113)
+($K163*'fnd base rates'!M$114)
+($M163*'fnd base rates'!M$116)
+($N163*'fnd base rates'!M$117)
+($O163*'fnd base rates'!M$118)
+($P163*VLOOKUP($S163+12,rate_basefnd,13)))</f>
        <v>0</v>
      </c>
      <c r="AF163" s="4">
        <f t="shared" si="159"/>
        <v>98825.228437120008</v>
      </c>
      <c r="AH163" s="4">
        <f t="shared" si="160"/>
        <v>428035346</v>
      </c>
      <c r="AI163" s="4" t="str">
        <f t="shared" si="161"/>
        <v>428</v>
      </c>
      <c r="AJ163" s="2" t="str">
        <f t="shared" si="162"/>
        <v>035</v>
      </c>
      <c r="AK163" s="2" t="str">
        <f t="shared" si="163"/>
        <v>346</v>
      </c>
      <c r="AL163" s="4">
        <f t="shared" si="164"/>
        <v>1</v>
      </c>
      <c r="AM163" s="4">
        <f t="shared" si="156"/>
        <v>8</v>
      </c>
      <c r="AN163" s="4">
        <f t="shared" si="165"/>
        <v>98825.228437120008</v>
      </c>
      <c r="AO163" s="4">
        <f t="shared" si="166"/>
        <v>12353</v>
      </c>
      <c r="AP163" s="4">
        <f t="shared" si="167"/>
        <v>0</v>
      </c>
      <c r="AQ163" s="4">
        <v>12353</v>
      </c>
      <c r="AW163" s="4">
        <v>12327</v>
      </c>
      <c r="AX163" s="5">
        <f t="shared" si="168"/>
        <v>26</v>
      </c>
      <c r="AY163" s="4">
        <v>12353</v>
      </c>
      <c r="AZ163" s="5"/>
      <c r="BB163" s="5">
        <f t="shared" ref="BB163" si="193">BC163-BA163</f>
        <v>0</v>
      </c>
    </row>
    <row r="164" spans="1:54" s="4" customFormat="1">
      <c r="A164" s="278">
        <v>429</v>
      </c>
      <c r="B164" s="2">
        <v>429163030</v>
      </c>
      <c r="C164" s="10" t="s">
        <v>255</v>
      </c>
      <c r="D164" s="15">
        <f>'fnd enro'!D164</f>
        <v>0</v>
      </c>
      <c r="E164" s="15">
        <f>'fnd enro'!E164</f>
        <v>0</v>
      </c>
      <c r="F164" s="15">
        <f>'fnd enro'!F164</f>
        <v>0</v>
      </c>
      <c r="G164" s="15">
        <f>'fnd enro'!G164</f>
        <v>0</v>
      </c>
      <c r="H164" s="15">
        <f>'fnd enro'!H164</f>
        <v>1</v>
      </c>
      <c r="I164" s="15">
        <f>'fnd enro'!I164</f>
        <v>1</v>
      </c>
      <c r="J164" s="15">
        <f>'fnd enro'!J164</f>
        <v>0</v>
      </c>
      <c r="K164" s="16">
        <f>'fnd enro'!K164</f>
        <v>7.6600000000000001E-2</v>
      </c>
      <c r="L164" s="15">
        <f>'fnd enro'!L164</f>
        <v>0</v>
      </c>
      <c r="M164" s="15">
        <f>'fnd enro'!M164</f>
        <v>0</v>
      </c>
      <c r="N164" s="15">
        <f>'fnd enro'!N164</f>
        <v>0</v>
      </c>
      <c r="O164" s="15">
        <f>'fnd enro'!O164</f>
        <v>0</v>
      </c>
      <c r="P164" s="15">
        <f>'fnd enro'!P164</f>
        <v>2</v>
      </c>
      <c r="Q164" s="15">
        <f>'fnd enro'!R164</f>
        <v>2</v>
      </c>
      <c r="R164" s="16">
        <f t="shared" si="158"/>
        <v>1</v>
      </c>
      <c r="S164" s="15">
        <f>VALUE('fnd enro'!Q164)</f>
        <v>6</v>
      </c>
      <c r="T164" s="2"/>
      <c r="U164" s="1">
        <f>(($D164*'fnd base rates'!C$107)
+($E164*'fnd base rates'!C$108)
+($F164*'fnd base rates'!C$109)
+($G164*'fnd base rates'!C$110)
+($H164*'fnd base rates'!C$111)
+($I164*'fnd base rates'!C$112)
+($J164*'fnd base rates'!C$113)
+($K164*'fnd base rates'!C$114)
+($M164*'fnd base rates'!C$116)
+($N164*'fnd base rates'!C$117)
+($O164*'fnd base rates'!C$118)
+($P164*VLOOKUP($S164+12,rate_basefnd,3)))
*$R164</f>
        <v>1146.1645859999999</v>
      </c>
      <c r="V164" s="1">
        <f>(($D164*'fnd base rates'!D$107)
+($E164*'fnd base rates'!D$108)
+($F164*'fnd base rates'!D$109)
+($G164*'fnd base rates'!D$110)
+($H164*'fnd base rates'!D$111)
+($I164*'fnd base rates'!D$112)
+($J164*'fnd base rates'!D$113)
+($K164*'fnd base rates'!D$114)
+($M164*'fnd base rates'!D$116)
+($N164*'fnd base rates'!D$117)
+($O164*'fnd base rates'!D$118)
+($P164*VLOOKUP($S164+12,rate_basefnd,4)))
*$R164</f>
        <v>2038.12</v>
      </c>
      <c r="W164" s="1">
        <f>(($D164*'fnd base rates'!E$107)
+($E164*'fnd base rates'!E$108)
+($F164*'fnd base rates'!E$109)
+($G164*'fnd base rates'!E$110)
+($H164*'fnd base rates'!E$111)
+($I164*'fnd base rates'!E$112)
+($J164*'fnd base rates'!E$113)
+($K164*'fnd base rates'!E$114)
+($M164*'fnd base rates'!E$116)
+($N164*'fnd base rates'!E$117)
+($O164*'fnd base rates'!E$118)
+($P164*VLOOKUP($S164+12,rate_basefnd,5)))
*$R164</f>
        <v>13607.580517999999</v>
      </c>
      <c r="X164" s="1">
        <f>(($D164*'fnd base rates'!F$107)
+($E164*'fnd base rates'!F$108)
+($F164*'fnd base rates'!F$109)
+($G164*'fnd base rates'!F$110)
+($H164*'fnd base rates'!F$111)
+($I164*'fnd base rates'!F$112)
+($J164*'fnd base rates'!F$113)
+($K164*'fnd base rates'!F$114)
+($M164*'fnd base rates'!F$116)
+($N164*'fnd base rates'!F$117)
+($O164*'fnd base rates'!F$118)
+($P164*VLOOKUP($S164+12,rate_basefnd,6)))
*$R164</f>
        <v>1796.0367639999999</v>
      </c>
      <c r="Y164" s="1">
        <f>(($D164*'fnd base rates'!G$107)
+($E164*'fnd base rates'!G$108)
+($F164*'fnd base rates'!G$109)
+($G164*'fnd base rates'!G$110)
+($H164*'fnd base rates'!G$111)
+($I164*'fnd base rates'!G$112)
+($J164*'fnd base rates'!G$113)
+($K164*'fnd base rates'!G$114)
+($M164*'fnd base rates'!G$116)
+($N164*'fnd base rates'!G$117)
+($O164*'fnd base rates'!G$118)
+($P164*VLOOKUP($S164+12,rate_basefnd,7)))
*$R164</f>
        <v>589.52227799999991</v>
      </c>
      <c r="Z164" s="1">
        <f>(($D164*'fnd base rates'!H$107)
+($E164*'fnd base rates'!H$108)
+($F164*'fnd base rates'!H$109)
+($G164*'fnd base rates'!H$110)
+($H164*'fnd base rates'!H$111)
+($I164*'fnd base rates'!H$112)
+($J164*'fnd base rates'!H$113)
+($K164*'fnd base rates'!H$114)
+($M164*'fnd base rates'!H$116)
+($N164*'fnd base rates'!H$117)
+($O164*'fnd base rates'!H$118)
+($P164*VLOOKUP($S164+12,rate_basefnd,8)))</f>
        <v>1334.74442</v>
      </c>
      <c r="AA164" s="1">
        <f>(($D164*'fnd base rates'!I$107)
+($E164*'fnd base rates'!I$108)
+($F164*'fnd base rates'!I$109)
+($G164*'fnd base rates'!I$110)
+($H164*'fnd base rates'!I$111)
+($I164*'fnd base rates'!I$112)
+($J164*'fnd base rates'!I$113)
+($K164*'fnd base rates'!I$114)
+($M164*'fnd base rates'!I$116)
+($N164*'fnd base rates'!I$117)
+($O164*'fnd base rates'!I$118)
+($P164*VLOOKUP($S164+12,rate_basefnd,9)))
*$R164</f>
        <v>970.56000000000006</v>
      </c>
      <c r="AB164" s="1">
        <f>(($D164*'fnd base rates'!J$107)
+($E164*'fnd base rates'!J$108)
+($F164*'fnd base rates'!J$109)
+($G164*'fnd base rates'!J$110)
+($H164*'fnd base rates'!J$111)
+($I164*'fnd base rates'!J$112)
+($J164*'fnd base rates'!J$113)
+($K164*'fnd base rates'!J$114)
+($M164*'fnd base rates'!J$116)
+($N164*'fnd base rates'!J$117)
+($O164*'fnd base rates'!J$118)
+($P164*VLOOKUP($S164+12,rate_basefnd,10)))
*$R164</f>
        <v>1965.8600000000001</v>
      </c>
      <c r="AC164" s="1">
        <f>(($D164*'fnd base rates'!K$107)
+($E164*'fnd base rates'!K$108)
+($F164*'fnd base rates'!K$109)
+($G164*'fnd base rates'!K$110)
+($H164*'fnd base rates'!K$111)
+($I164*'fnd base rates'!K$112)
+($J164*'fnd base rates'!K$113)
+($K164*'fnd base rates'!K$114)
+($M164*'fnd base rates'!K$116)
+($N164*'fnd base rates'!K$117)
+($O164*'fnd base rates'!K$118)
+($P164*VLOOKUP($S164+12,rate_basefnd,11)))
*$R164</f>
        <v>2229.9080220000001</v>
      </c>
      <c r="AD164" s="1">
        <f>(($D164*'fnd base rates'!L$107)
+($E164*'fnd base rates'!L$108)
+($F164*'fnd base rates'!L$109)
+($G164*'fnd base rates'!L$110)
+($H164*'fnd base rates'!L$111)
+($I164*'fnd base rates'!L$112)
+($J164*'fnd base rates'!L$113)
+($K164*'fnd base rates'!L$114)
+($M164*'fnd base rates'!L$116)
+($N164*'fnd base rates'!L$117)
+($O164*'fnd base rates'!L$118)
+($P164*VLOOKUP($S164+12,rate_basefnd,12)))</f>
        <v>3487.1968120000001</v>
      </c>
      <c r="AE164" s="1">
        <f>(($D164*'fnd base rates'!M$107)
+($E164*'fnd base rates'!M$108)
+($F164*'fnd base rates'!M$109)
+($G164*'fnd base rates'!M$110)
+($H164*'fnd base rates'!M$111)
+($I164*'fnd base rates'!M$112)
+($J164*'fnd base rates'!M$113)
+($K164*'fnd base rates'!M$114)
+($M164*'fnd base rates'!M$116)
+($N164*'fnd base rates'!M$117)
+($O164*'fnd base rates'!M$118)
+($P164*VLOOKUP($S164+12,rate_basefnd,13)))</f>
        <v>0</v>
      </c>
      <c r="AF164" s="4">
        <f t="shared" si="159"/>
        <v>29165.693399999996</v>
      </c>
      <c r="AH164" s="4">
        <f t="shared" si="160"/>
        <v>429163030</v>
      </c>
      <c r="AI164" s="4" t="str">
        <f t="shared" si="161"/>
        <v>429</v>
      </c>
      <c r="AJ164" s="2" t="str">
        <f t="shared" si="162"/>
        <v>163</v>
      </c>
      <c r="AK164" s="2" t="str">
        <f t="shared" si="163"/>
        <v>030</v>
      </c>
      <c r="AL164" s="4">
        <f t="shared" si="164"/>
        <v>1</v>
      </c>
      <c r="AM164" s="4">
        <f t="shared" si="156"/>
        <v>2</v>
      </c>
      <c r="AN164" s="4">
        <f t="shared" si="165"/>
        <v>29165.693399999996</v>
      </c>
      <c r="AO164" s="4">
        <f t="shared" si="166"/>
        <v>14583</v>
      </c>
      <c r="AP164" s="4">
        <f t="shared" si="167"/>
        <v>0</v>
      </c>
      <c r="AQ164" s="4">
        <v>14583</v>
      </c>
      <c r="AW164" s="4">
        <v>14549</v>
      </c>
      <c r="AX164" s="5">
        <f t="shared" si="168"/>
        <v>34</v>
      </c>
      <c r="AY164" s="4">
        <v>14583</v>
      </c>
      <c r="AZ164" s="5"/>
      <c r="BB164" s="5">
        <f t="shared" ref="BB164" si="194">BC164-BA164</f>
        <v>0</v>
      </c>
    </row>
    <row r="165" spans="1:54" s="4" customFormat="1">
      <c r="A165" s="278">
        <v>429</v>
      </c>
      <c r="B165" s="2">
        <v>429163049</v>
      </c>
      <c r="C165" s="10" t="s">
        <v>255</v>
      </c>
      <c r="D165" s="15">
        <f>'fnd enro'!D165</f>
        <v>0</v>
      </c>
      <c r="E165" s="15">
        <f>'fnd enro'!E165</f>
        <v>0</v>
      </c>
      <c r="F165" s="15">
        <f>'fnd enro'!F165</f>
        <v>0</v>
      </c>
      <c r="G165" s="15">
        <f>'fnd enro'!G165</f>
        <v>0</v>
      </c>
      <c r="H165" s="15">
        <f>'fnd enro'!H165</f>
        <v>0</v>
      </c>
      <c r="I165" s="15">
        <f>'fnd enro'!I165</f>
        <v>1</v>
      </c>
      <c r="J165" s="15">
        <f>'fnd enro'!J165</f>
        <v>0</v>
      </c>
      <c r="K165" s="16">
        <f>'fnd enro'!K165</f>
        <v>3.8300000000000001E-2</v>
      </c>
      <c r="L165" s="15">
        <f>'fnd enro'!L165</f>
        <v>0</v>
      </c>
      <c r="M165" s="15">
        <f>'fnd enro'!M165</f>
        <v>0</v>
      </c>
      <c r="N165" s="15">
        <f>'fnd enro'!N165</f>
        <v>0</v>
      </c>
      <c r="O165" s="15">
        <f>'fnd enro'!O165</f>
        <v>0</v>
      </c>
      <c r="P165" s="15">
        <f>'fnd enro'!P165</f>
        <v>1</v>
      </c>
      <c r="Q165" s="15">
        <f>'fnd enro'!R165</f>
        <v>1</v>
      </c>
      <c r="R165" s="16">
        <f t="shared" si="158"/>
        <v>1</v>
      </c>
      <c r="S165" s="15">
        <f>VALUE('fnd enro'!Q165)</f>
        <v>8</v>
      </c>
      <c r="T165" s="2"/>
      <c r="U165" s="1">
        <f>(($D165*'fnd base rates'!C$107)
+($E165*'fnd base rates'!C$108)
+($F165*'fnd base rates'!C$109)
+($G165*'fnd base rates'!C$110)
+($H165*'fnd base rates'!C$111)
+($I165*'fnd base rates'!C$112)
+($J165*'fnd base rates'!C$113)
+($K165*'fnd base rates'!C$114)
+($M165*'fnd base rates'!C$116)
+($N165*'fnd base rates'!C$117)
+($O165*'fnd base rates'!C$118)
+($P165*VLOOKUP($S165+12,rate_basefnd,3)))
*$R165</f>
        <v>577.882293</v>
      </c>
      <c r="V165" s="1">
        <f>(($D165*'fnd base rates'!D$107)
+($E165*'fnd base rates'!D$108)
+($F165*'fnd base rates'!D$109)
+($G165*'fnd base rates'!D$110)
+($H165*'fnd base rates'!D$111)
+($I165*'fnd base rates'!D$112)
+($J165*'fnd base rates'!D$113)
+($K165*'fnd base rates'!D$114)
+($M165*'fnd base rates'!D$116)
+($N165*'fnd base rates'!D$117)
+($O165*'fnd base rates'!D$118)
+($P165*VLOOKUP($S165+12,rate_basefnd,4)))
*$R165</f>
        <v>1041.82</v>
      </c>
      <c r="W165" s="1">
        <f>(($D165*'fnd base rates'!E$107)
+($E165*'fnd base rates'!E$108)
+($F165*'fnd base rates'!E$109)
+($G165*'fnd base rates'!E$110)
+($H165*'fnd base rates'!E$111)
+($I165*'fnd base rates'!E$112)
+($J165*'fnd base rates'!E$113)
+($K165*'fnd base rates'!E$114)
+($M165*'fnd base rates'!E$116)
+($N165*'fnd base rates'!E$117)
+($O165*'fnd base rates'!E$118)
+($P165*VLOOKUP($S165+12,rate_basefnd,5)))
*$R165</f>
        <v>7721.0952589999997</v>
      </c>
      <c r="X165" s="1">
        <f>(($D165*'fnd base rates'!F$107)
+($E165*'fnd base rates'!F$108)
+($F165*'fnd base rates'!F$109)
+($G165*'fnd base rates'!F$110)
+($H165*'fnd base rates'!F$111)
+($I165*'fnd base rates'!F$112)
+($J165*'fnd base rates'!F$113)
+($K165*'fnd base rates'!F$114)
+($M165*'fnd base rates'!F$116)
+($N165*'fnd base rates'!F$117)
+($O165*'fnd base rates'!F$118)
+($P165*VLOOKUP($S165+12,rate_basefnd,6)))
*$R165</f>
        <v>846.10838200000012</v>
      </c>
      <c r="Y165" s="1">
        <f>(($D165*'fnd base rates'!G$107)
+($E165*'fnd base rates'!G$108)
+($F165*'fnd base rates'!G$109)
+($G165*'fnd base rates'!G$110)
+($H165*'fnd base rates'!G$111)
+($I165*'fnd base rates'!G$112)
+($J165*'fnd base rates'!G$113)
+($K165*'fnd base rates'!G$114)
+($M165*'fnd base rates'!G$116)
+($N165*'fnd base rates'!G$117)
+($O165*'fnd base rates'!G$118)
+($P165*VLOOKUP($S165+12,rate_basefnd,7)))
*$R165</f>
        <v>303.36613899999998</v>
      </c>
      <c r="Z165" s="1">
        <f>(($D165*'fnd base rates'!H$107)
+($E165*'fnd base rates'!H$108)
+($F165*'fnd base rates'!H$109)
+($G165*'fnd base rates'!H$110)
+($H165*'fnd base rates'!H$111)
+($I165*'fnd base rates'!H$112)
+($J165*'fnd base rates'!H$113)
+($K165*'fnd base rates'!H$114)
+($M165*'fnd base rates'!H$116)
+($N165*'fnd base rates'!H$117)
+($O165*'fnd base rates'!H$118)
+($P165*VLOOKUP($S165+12,rate_basefnd,8)))</f>
        <v>814.79720999999995</v>
      </c>
      <c r="AA165" s="1">
        <f>(($D165*'fnd base rates'!I$107)
+($E165*'fnd base rates'!I$108)
+($F165*'fnd base rates'!I$109)
+($G165*'fnd base rates'!I$110)
+($H165*'fnd base rates'!I$111)
+($I165*'fnd base rates'!I$112)
+($J165*'fnd base rates'!I$113)
+($K165*'fnd base rates'!I$114)
+($M165*'fnd base rates'!I$116)
+($N165*'fnd base rates'!I$117)
+($O165*'fnd base rates'!I$118)
+($P165*VLOOKUP($S165+12,rate_basefnd,9)))
*$R165</f>
        <v>530.02</v>
      </c>
      <c r="AB165" s="1">
        <f>(($D165*'fnd base rates'!J$107)
+($E165*'fnd base rates'!J$108)
+($F165*'fnd base rates'!J$109)
+($G165*'fnd base rates'!J$110)
+($H165*'fnd base rates'!J$111)
+($I165*'fnd base rates'!J$112)
+($J165*'fnd base rates'!J$113)
+($K165*'fnd base rates'!J$114)
+($M165*'fnd base rates'!J$116)
+($N165*'fnd base rates'!J$117)
+($O165*'fnd base rates'!J$118)
+($P165*VLOOKUP($S165+12,rate_basefnd,10)))
*$R165</f>
        <v>1185.1599999999999</v>
      </c>
      <c r="AC165" s="1">
        <f>(($D165*'fnd base rates'!K$107)
+($E165*'fnd base rates'!K$108)
+($F165*'fnd base rates'!K$109)
+($G165*'fnd base rates'!K$110)
+($H165*'fnd base rates'!K$111)
+($I165*'fnd base rates'!K$112)
+($J165*'fnd base rates'!K$113)
+($K165*'fnd base rates'!K$114)
+($M165*'fnd base rates'!K$116)
+($N165*'fnd base rates'!K$117)
+($O165*'fnd base rates'!K$118)
+($P165*VLOOKUP($S165+12,rate_basefnd,11)))
*$R165</f>
        <v>1099.5940109999999</v>
      </c>
      <c r="AD165" s="1">
        <f>(($D165*'fnd base rates'!L$107)
+($E165*'fnd base rates'!L$108)
+($F165*'fnd base rates'!L$109)
+($G165*'fnd base rates'!L$110)
+($H165*'fnd base rates'!L$111)
+($I165*'fnd base rates'!L$112)
+($J165*'fnd base rates'!L$113)
+($K165*'fnd base rates'!L$114)
+($M165*'fnd base rates'!L$116)
+($N165*'fnd base rates'!L$117)
+($O165*'fnd base rates'!L$118)
+($P165*VLOOKUP($S165+12,rate_basefnd,12)))</f>
        <v>1718.533406</v>
      </c>
      <c r="AE165" s="1">
        <f>(($D165*'fnd base rates'!M$107)
+($E165*'fnd base rates'!M$108)
+($F165*'fnd base rates'!M$109)
+($G165*'fnd base rates'!M$110)
+($H165*'fnd base rates'!M$111)
+($I165*'fnd base rates'!M$112)
+($J165*'fnd base rates'!M$113)
+($K165*'fnd base rates'!M$114)
+($M165*'fnd base rates'!M$116)
+($N165*'fnd base rates'!M$117)
+($O165*'fnd base rates'!M$118)
+($P165*VLOOKUP($S165+12,rate_basefnd,13)))</f>
        <v>0</v>
      </c>
      <c r="AF165" s="4">
        <f t="shared" si="159"/>
        <v>15838.376700000001</v>
      </c>
      <c r="AH165" s="4">
        <f t="shared" si="160"/>
        <v>429163049</v>
      </c>
      <c r="AI165" s="4" t="str">
        <f t="shared" si="161"/>
        <v>429</v>
      </c>
      <c r="AJ165" s="2" t="str">
        <f t="shared" si="162"/>
        <v>163</v>
      </c>
      <c r="AK165" s="2" t="str">
        <f t="shared" si="163"/>
        <v>049</v>
      </c>
      <c r="AL165" s="4">
        <f t="shared" si="164"/>
        <v>1</v>
      </c>
      <c r="AM165" s="4">
        <f t="shared" si="156"/>
        <v>1</v>
      </c>
      <c r="AN165" s="4">
        <f t="shared" si="165"/>
        <v>15838.376700000001</v>
      </c>
      <c r="AO165" s="4">
        <f t="shared" si="166"/>
        <v>15838</v>
      </c>
      <c r="AP165" s="4">
        <f t="shared" si="167"/>
        <v>0</v>
      </c>
      <c r="AQ165" s="4">
        <v>15838</v>
      </c>
      <c r="AW165" s="4">
        <v>15785</v>
      </c>
      <c r="AX165" s="5">
        <f t="shared" si="168"/>
        <v>53</v>
      </c>
      <c r="AY165" s="4">
        <v>15838</v>
      </c>
      <c r="AZ165" s="5"/>
      <c r="BB165" s="5">
        <f t="shared" ref="BB165" si="195">BC165-BA165</f>
        <v>0</v>
      </c>
    </row>
    <row r="166" spans="1:54" s="4" customFormat="1">
      <c r="A166" s="278">
        <v>429</v>
      </c>
      <c r="B166" s="2">
        <v>429163057</v>
      </c>
      <c r="C166" s="10" t="s">
        <v>255</v>
      </c>
      <c r="D166" s="15">
        <f>'fnd enro'!D166</f>
        <v>0</v>
      </c>
      <c r="E166" s="15">
        <f>'fnd enro'!E166</f>
        <v>0</v>
      </c>
      <c r="F166" s="15">
        <f>'fnd enro'!F166</f>
        <v>0</v>
      </c>
      <c r="G166" s="15">
        <f>'fnd enro'!G166</f>
        <v>0</v>
      </c>
      <c r="H166" s="15">
        <f>'fnd enro'!H166</f>
        <v>0</v>
      </c>
      <c r="I166" s="15">
        <f>'fnd enro'!I166</f>
        <v>2</v>
      </c>
      <c r="J166" s="15">
        <f>'fnd enro'!J166</f>
        <v>0</v>
      </c>
      <c r="K166" s="16">
        <f>'fnd enro'!K166</f>
        <v>7.6600000000000001E-2</v>
      </c>
      <c r="L166" s="15">
        <f>'fnd enro'!L166</f>
        <v>0</v>
      </c>
      <c r="M166" s="15">
        <f>'fnd enro'!M166</f>
        <v>0</v>
      </c>
      <c r="N166" s="15">
        <f>'fnd enro'!N166</f>
        <v>0</v>
      </c>
      <c r="O166" s="15">
        <f>'fnd enro'!O166</f>
        <v>1</v>
      </c>
      <c r="P166" s="15">
        <f>'fnd enro'!P166</f>
        <v>2</v>
      </c>
      <c r="Q166" s="15">
        <f>'fnd enro'!R166</f>
        <v>2</v>
      </c>
      <c r="R166" s="16">
        <f t="shared" si="158"/>
        <v>1</v>
      </c>
      <c r="S166" s="15">
        <f>VALUE('fnd enro'!Q166)</f>
        <v>12</v>
      </c>
      <c r="T166" s="2"/>
      <c r="U166" s="1">
        <f>(($D166*'fnd base rates'!C$107)
+($E166*'fnd base rates'!C$108)
+($F166*'fnd base rates'!C$109)
+($G166*'fnd base rates'!C$110)
+($H166*'fnd base rates'!C$111)
+($I166*'fnd base rates'!C$112)
+($J166*'fnd base rates'!C$113)
+($K166*'fnd base rates'!C$114)
+($M166*'fnd base rates'!C$116)
+($N166*'fnd base rates'!C$117)
+($O166*'fnd base rates'!C$118)
+($P166*VLOOKUP($S166+12,rate_basefnd,3)))
*$R166</f>
        <v>1259.3445859999999</v>
      </c>
      <c r="V166" s="1">
        <f>(($D166*'fnd base rates'!D$107)
+($E166*'fnd base rates'!D$108)
+($F166*'fnd base rates'!D$109)
+($G166*'fnd base rates'!D$110)
+($H166*'fnd base rates'!D$111)
+($I166*'fnd base rates'!D$112)
+($J166*'fnd base rates'!D$113)
+($K166*'fnd base rates'!D$114)
+($M166*'fnd base rates'!D$116)
+($N166*'fnd base rates'!D$117)
+($O166*'fnd base rates'!D$118)
+($P166*VLOOKUP($S166+12,rate_basefnd,4)))
*$R166</f>
        <v>2318.2200000000003</v>
      </c>
      <c r="W166" s="1">
        <f>(($D166*'fnd base rates'!E$107)
+($E166*'fnd base rates'!E$108)
+($F166*'fnd base rates'!E$109)
+($G166*'fnd base rates'!E$110)
+($H166*'fnd base rates'!E$111)
+($I166*'fnd base rates'!E$112)
+($J166*'fnd base rates'!E$113)
+($K166*'fnd base rates'!E$114)
+($M166*'fnd base rates'!E$116)
+($N166*'fnd base rates'!E$117)
+($O166*'fnd base rates'!E$118)
+($P166*VLOOKUP($S166+12,rate_basefnd,5)))
*$R166</f>
        <v>17317.680518000001</v>
      </c>
      <c r="X166" s="1">
        <f>(($D166*'fnd base rates'!F$107)
+($E166*'fnd base rates'!F$108)
+($F166*'fnd base rates'!F$109)
+($G166*'fnd base rates'!F$110)
+($H166*'fnd base rates'!F$111)
+($I166*'fnd base rates'!F$112)
+($J166*'fnd base rates'!F$113)
+($K166*'fnd base rates'!F$114)
+($M166*'fnd base rates'!F$116)
+($N166*'fnd base rates'!F$117)
+($O166*'fnd base rates'!F$118)
+($P166*VLOOKUP($S166+12,rate_basefnd,6)))
*$R166</f>
        <v>1842.2367640000002</v>
      </c>
      <c r="Y166" s="1">
        <f>(($D166*'fnd base rates'!G$107)
+($E166*'fnd base rates'!G$108)
+($F166*'fnd base rates'!G$109)
+($G166*'fnd base rates'!G$110)
+($H166*'fnd base rates'!G$111)
+($I166*'fnd base rates'!G$112)
+($J166*'fnd base rates'!G$113)
+($K166*'fnd base rates'!G$114)
+($M166*'fnd base rates'!G$116)
+($N166*'fnd base rates'!G$117)
+($O166*'fnd base rates'!G$118)
+($P166*VLOOKUP($S166+12,rate_basefnd,7)))
*$R166</f>
        <v>689.63227800000004</v>
      </c>
      <c r="Z166" s="1">
        <f>(($D166*'fnd base rates'!H$107)
+($E166*'fnd base rates'!H$108)
+($F166*'fnd base rates'!H$109)
+($G166*'fnd base rates'!H$110)
+($H166*'fnd base rates'!H$111)
+($I166*'fnd base rates'!H$112)
+($J166*'fnd base rates'!H$113)
+($K166*'fnd base rates'!H$114)
+($M166*'fnd base rates'!H$116)
+($N166*'fnd base rates'!H$117)
+($O166*'fnd base rates'!H$118)
+($P166*VLOOKUP($S166+12,rate_basefnd,8)))</f>
        <v>1742.8644199999999</v>
      </c>
      <c r="AA166" s="1">
        <f>(($D166*'fnd base rates'!I$107)
+($E166*'fnd base rates'!I$108)
+($F166*'fnd base rates'!I$109)
+($G166*'fnd base rates'!I$110)
+($H166*'fnd base rates'!I$111)
+($I166*'fnd base rates'!I$112)
+($J166*'fnd base rates'!I$113)
+($K166*'fnd base rates'!I$114)
+($M166*'fnd base rates'!I$116)
+($N166*'fnd base rates'!I$117)
+($O166*'fnd base rates'!I$118)
+($P166*VLOOKUP($S166+12,rate_basefnd,9)))
*$R166</f>
        <v>1157.75</v>
      </c>
      <c r="AB166" s="1">
        <f>(($D166*'fnd base rates'!J$107)
+($E166*'fnd base rates'!J$108)
+($F166*'fnd base rates'!J$109)
+($G166*'fnd base rates'!J$110)
+($H166*'fnd base rates'!J$111)
+($I166*'fnd base rates'!J$112)
+($J166*'fnd base rates'!J$113)
+($K166*'fnd base rates'!J$114)
+($M166*'fnd base rates'!J$116)
+($N166*'fnd base rates'!J$117)
+($O166*'fnd base rates'!J$118)
+($P166*VLOOKUP($S166+12,rate_basefnd,10)))
*$R166</f>
        <v>2565.4300000000003</v>
      </c>
      <c r="AC166" s="1">
        <f>(($D166*'fnd base rates'!K$107)
+($E166*'fnd base rates'!K$108)
+($F166*'fnd base rates'!K$109)
+($G166*'fnd base rates'!K$110)
+($H166*'fnd base rates'!K$111)
+($I166*'fnd base rates'!K$112)
+($J166*'fnd base rates'!K$113)
+($K166*'fnd base rates'!K$114)
+($M166*'fnd base rates'!K$116)
+($N166*'fnd base rates'!K$117)
+($O166*'fnd base rates'!K$118)
+($P166*VLOOKUP($S166+12,rate_basefnd,11)))
*$R166</f>
        <v>2456.3580219999999</v>
      </c>
      <c r="AD166" s="1">
        <f>(($D166*'fnd base rates'!L$107)
+($E166*'fnd base rates'!L$108)
+($F166*'fnd base rates'!L$109)
+($G166*'fnd base rates'!L$110)
+($H166*'fnd base rates'!L$111)
+($I166*'fnd base rates'!L$112)
+($J166*'fnd base rates'!L$113)
+($K166*'fnd base rates'!L$114)
+($M166*'fnd base rates'!L$116)
+($N166*'fnd base rates'!L$117)
+($O166*'fnd base rates'!L$118)
+($P166*VLOOKUP($S166+12,rate_basefnd,12)))</f>
        <v>3806.316812</v>
      </c>
      <c r="AE166" s="1">
        <f>(($D166*'fnd base rates'!M$107)
+($E166*'fnd base rates'!M$108)
+($F166*'fnd base rates'!M$109)
+($G166*'fnd base rates'!M$110)
+($H166*'fnd base rates'!M$111)
+($I166*'fnd base rates'!M$112)
+($J166*'fnd base rates'!M$113)
+($K166*'fnd base rates'!M$114)
+($M166*'fnd base rates'!M$116)
+($N166*'fnd base rates'!M$117)
+($O166*'fnd base rates'!M$118)
+($P166*VLOOKUP($S166+12,rate_basefnd,13)))</f>
        <v>0</v>
      </c>
      <c r="AF166" s="4">
        <f t="shared" si="159"/>
        <v>35155.833400000003</v>
      </c>
      <c r="AH166" s="4">
        <f t="shared" si="160"/>
        <v>429163057</v>
      </c>
      <c r="AI166" s="4" t="str">
        <f t="shared" si="161"/>
        <v>429</v>
      </c>
      <c r="AJ166" s="2" t="str">
        <f t="shared" si="162"/>
        <v>163</v>
      </c>
      <c r="AK166" s="2" t="str">
        <f t="shared" si="163"/>
        <v>057</v>
      </c>
      <c r="AL166" s="4">
        <f t="shared" si="164"/>
        <v>1</v>
      </c>
      <c r="AM166" s="4">
        <f t="shared" si="156"/>
        <v>2</v>
      </c>
      <c r="AN166" s="4">
        <f t="shared" si="165"/>
        <v>35155.833400000003</v>
      </c>
      <c r="AO166" s="4">
        <f t="shared" si="166"/>
        <v>17578</v>
      </c>
      <c r="AP166" s="4">
        <f t="shared" si="167"/>
        <v>0</v>
      </c>
      <c r="AQ166" s="4">
        <v>17578</v>
      </c>
      <c r="AW166" s="4">
        <v>17443</v>
      </c>
      <c r="AX166" s="5">
        <f t="shared" si="168"/>
        <v>135</v>
      </c>
      <c r="AY166" s="4">
        <v>17578</v>
      </c>
      <c r="AZ166" s="5"/>
      <c r="BB166" s="5">
        <f t="shared" ref="BB166" si="196">BC166-BA166</f>
        <v>0</v>
      </c>
    </row>
    <row r="167" spans="1:54" s="4" customFormat="1">
      <c r="A167" s="278">
        <v>429</v>
      </c>
      <c r="B167" s="2">
        <v>429163071</v>
      </c>
      <c r="C167" s="10" t="s">
        <v>255</v>
      </c>
      <c r="D167" s="15">
        <f>'fnd enro'!D167</f>
        <v>0</v>
      </c>
      <c r="E167" s="15">
        <f>'fnd enro'!E167</f>
        <v>0</v>
      </c>
      <c r="F167" s="15">
        <f>'fnd enro'!F167</f>
        <v>0</v>
      </c>
      <c r="G167" s="15">
        <f>'fnd enro'!G167</f>
        <v>1</v>
      </c>
      <c r="H167" s="15">
        <f>'fnd enro'!H167</f>
        <v>0</v>
      </c>
      <c r="I167" s="15">
        <f>'fnd enro'!I167</f>
        <v>0</v>
      </c>
      <c r="J167" s="15">
        <f>'fnd enro'!J167</f>
        <v>0</v>
      </c>
      <c r="K167" s="16">
        <f>'fnd enro'!K167</f>
        <v>3.8300000000000001E-2</v>
      </c>
      <c r="L167" s="15">
        <f>'fnd enro'!L167</f>
        <v>0</v>
      </c>
      <c r="M167" s="15">
        <f>'fnd enro'!M167</f>
        <v>0</v>
      </c>
      <c r="N167" s="15">
        <f>'fnd enro'!N167</f>
        <v>0</v>
      </c>
      <c r="O167" s="15">
        <f>'fnd enro'!O167</f>
        <v>0</v>
      </c>
      <c r="P167" s="15">
        <f>'fnd enro'!P167</f>
        <v>1</v>
      </c>
      <c r="Q167" s="15">
        <f>'fnd enro'!R167</f>
        <v>1</v>
      </c>
      <c r="R167" s="16">
        <f t="shared" si="158"/>
        <v>1</v>
      </c>
      <c r="S167" s="15">
        <f>VALUE('fnd enro'!Q167)</f>
        <v>4</v>
      </c>
      <c r="T167" s="2"/>
      <c r="U167" s="1">
        <f>(($D167*'fnd base rates'!C$107)
+($E167*'fnd base rates'!C$108)
+($F167*'fnd base rates'!C$109)
+($G167*'fnd base rates'!C$110)
+($H167*'fnd base rates'!C$111)
+($I167*'fnd base rates'!C$112)
+($J167*'fnd base rates'!C$113)
+($K167*'fnd base rates'!C$114)
+($M167*'fnd base rates'!C$116)
+($N167*'fnd base rates'!C$117)
+($O167*'fnd base rates'!C$118)
+($P167*VLOOKUP($S167+12,rate_basefnd,3)))
*$R167</f>
        <v>567.69229299999995</v>
      </c>
      <c r="V167" s="1">
        <f>(($D167*'fnd base rates'!D$107)
+($E167*'fnd base rates'!D$108)
+($F167*'fnd base rates'!D$109)
+($G167*'fnd base rates'!D$110)
+($H167*'fnd base rates'!D$111)
+($I167*'fnd base rates'!D$112)
+($J167*'fnd base rates'!D$113)
+($K167*'fnd base rates'!D$114)
+($M167*'fnd base rates'!D$116)
+($N167*'fnd base rates'!D$117)
+($O167*'fnd base rates'!D$118)
+($P167*VLOOKUP($S167+12,rate_basefnd,4)))
*$R167</f>
        <v>993.54</v>
      </c>
      <c r="W167" s="1">
        <f>(($D167*'fnd base rates'!E$107)
+($E167*'fnd base rates'!E$108)
+($F167*'fnd base rates'!E$109)
+($G167*'fnd base rates'!E$110)
+($H167*'fnd base rates'!E$111)
+($I167*'fnd base rates'!E$112)
+($J167*'fnd base rates'!E$113)
+($K167*'fnd base rates'!E$114)
+($M167*'fnd base rates'!E$116)
+($N167*'fnd base rates'!E$117)
+($O167*'fnd base rates'!E$118)
+($P167*VLOOKUP($S167+12,rate_basefnd,5)))
*$R167</f>
        <v>6262.4752589999998</v>
      </c>
      <c r="X167" s="1">
        <f>(($D167*'fnd base rates'!F$107)
+($E167*'fnd base rates'!F$108)
+($F167*'fnd base rates'!F$109)
+($G167*'fnd base rates'!F$110)
+($H167*'fnd base rates'!F$111)
+($I167*'fnd base rates'!F$112)
+($J167*'fnd base rates'!F$113)
+($K167*'fnd base rates'!F$114)
+($M167*'fnd base rates'!F$116)
+($N167*'fnd base rates'!F$117)
+($O167*'fnd base rates'!F$118)
+($P167*VLOOKUP($S167+12,rate_basefnd,6)))
*$R167</f>
        <v>1191.1383820000001</v>
      </c>
      <c r="Y167" s="1">
        <f>(($D167*'fnd base rates'!G$107)
+($E167*'fnd base rates'!G$108)
+($F167*'fnd base rates'!G$109)
+($G167*'fnd base rates'!G$110)
+($H167*'fnd base rates'!G$111)
+($I167*'fnd base rates'!G$112)
+($J167*'fnd base rates'!G$113)
+($K167*'fnd base rates'!G$114)
+($M167*'fnd base rates'!G$116)
+($N167*'fnd base rates'!G$117)
+($O167*'fnd base rates'!G$118)
+($P167*VLOOKUP($S167+12,rate_basefnd,7)))
*$R167</f>
        <v>273.716139</v>
      </c>
      <c r="Z167" s="1">
        <f>(($D167*'fnd base rates'!H$107)
+($E167*'fnd base rates'!H$108)
+($F167*'fnd base rates'!H$109)
+($G167*'fnd base rates'!H$110)
+($H167*'fnd base rates'!H$111)
+($I167*'fnd base rates'!H$112)
+($J167*'fnd base rates'!H$113)
+($K167*'fnd base rates'!H$114)
+($M167*'fnd base rates'!H$116)
+($N167*'fnd base rates'!H$117)
+($O167*'fnd base rates'!H$118)
+($P167*VLOOKUP($S167+12,rate_basefnd,8)))</f>
        <v>519.75720999999999</v>
      </c>
      <c r="AA167" s="1">
        <f>(($D167*'fnd base rates'!I$107)
+($E167*'fnd base rates'!I$108)
+($F167*'fnd base rates'!I$109)
+($G167*'fnd base rates'!I$110)
+($H167*'fnd base rates'!I$111)
+($I167*'fnd base rates'!I$112)
+($J167*'fnd base rates'!I$113)
+($K167*'fnd base rates'!I$114)
+($M167*'fnd base rates'!I$116)
+($N167*'fnd base rates'!I$117)
+($O167*'fnd base rates'!I$118)
+($P167*VLOOKUP($S167+12,rate_basefnd,9)))
*$R167</f>
        <v>372.06000000000006</v>
      </c>
      <c r="AB167" s="1">
        <f>(($D167*'fnd base rates'!J$107)
+($E167*'fnd base rates'!J$108)
+($F167*'fnd base rates'!J$109)
+($G167*'fnd base rates'!J$110)
+($H167*'fnd base rates'!J$111)
+($I167*'fnd base rates'!J$112)
+($J167*'fnd base rates'!J$113)
+($K167*'fnd base rates'!J$114)
+($M167*'fnd base rates'!J$116)
+($N167*'fnd base rates'!J$117)
+($O167*'fnd base rates'!J$118)
+($P167*VLOOKUP($S167+12,rate_basefnd,10)))
*$R167</f>
        <v>682.71</v>
      </c>
      <c r="AC167" s="1">
        <f>(($D167*'fnd base rates'!K$107)
+($E167*'fnd base rates'!K$108)
+($F167*'fnd base rates'!K$109)
+($G167*'fnd base rates'!K$110)
+($H167*'fnd base rates'!K$111)
+($I167*'fnd base rates'!K$112)
+($J167*'fnd base rates'!K$113)
+($K167*'fnd base rates'!K$114)
+($M167*'fnd base rates'!K$116)
+($N167*'fnd base rates'!K$117)
+($O167*'fnd base rates'!K$118)
+($P167*VLOOKUP($S167+12,rate_basefnd,11)))
*$R167</f>
        <v>1051.8940110000001</v>
      </c>
      <c r="AD167" s="1">
        <f>(($D167*'fnd base rates'!L$107)
+($E167*'fnd base rates'!L$108)
+($F167*'fnd base rates'!L$109)
+($G167*'fnd base rates'!L$110)
+($H167*'fnd base rates'!L$111)
+($I167*'fnd base rates'!L$112)
+($J167*'fnd base rates'!L$113)
+($K167*'fnd base rates'!L$114)
+($M167*'fnd base rates'!L$116)
+($N167*'fnd base rates'!L$117)
+($O167*'fnd base rates'!L$118)
+($P167*VLOOKUP($S167+12,rate_basefnd,12)))</f>
        <v>1716.333406</v>
      </c>
      <c r="AE167" s="1">
        <f>(($D167*'fnd base rates'!M$107)
+($E167*'fnd base rates'!M$108)
+($F167*'fnd base rates'!M$109)
+($G167*'fnd base rates'!M$110)
+($H167*'fnd base rates'!M$111)
+($I167*'fnd base rates'!M$112)
+($J167*'fnd base rates'!M$113)
+($K167*'fnd base rates'!M$114)
+($M167*'fnd base rates'!M$116)
+($N167*'fnd base rates'!M$117)
+($O167*'fnd base rates'!M$118)
+($P167*VLOOKUP($S167+12,rate_basefnd,13)))</f>
        <v>0</v>
      </c>
      <c r="AF167" s="4">
        <f t="shared" si="159"/>
        <v>13631.316700000001</v>
      </c>
      <c r="AH167" s="4">
        <f t="shared" si="160"/>
        <v>429163071</v>
      </c>
      <c r="AI167" s="4" t="str">
        <f t="shared" si="161"/>
        <v>429</v>
      </c>
      <c r="AJ167" s="2" t="str">
        <f t="shared" si="162"/>
        <v>163</v>
      </c>
      <c r="AK167" s="2" t="str">
        <f t="shared" si="163"/>
        <v>071</v>
      </c>
      <c r="AL167" s="4">
        <f t="shared" si="164"/>
        <v>1</v>
      </c>
      <c r="AM167" s="4">
        <f t="shared" si="156"/>
        <v>1</v>
      </c>
      <c r="AN167" s="4">
        <f t="shared" si="165"/>
        <v>13631.316700000001</v>
      </c>
      <c r="AO167" s="4">
        <f t="shared" si="166"/>
        <v>13631</v>
      </c>
      <c r="AP167" s="4">
        <f t="shared" si="167"/>
        <v>0</v>
      </c>
      <c r="AQ167" s="4">
        <v>13631</v>
      </c>
      <c r="AW167" s="4">
        <v>13606</v>
      </c>
      <c r="AX167" s="5">
        <f t="shared" si="168"/>
        <v>25</v>
      </c>
      <c r="AY167" s="4">
        <v>13631</v>
      </c>
      <c r="AZ167" s="5"/>
      <c r="BB167" s="5">
        <f t="shared" ref="BB167" si="197">BC167-BA167</f>
        <v>0</v>
      </c>
    </row>
    <row r="168" spans="1:54" s="4" customFormat="1">
      <c r="A168" s="278">
        <v>429</v>
      </c>
      <c r="B168" s="2">
        <v>429163103</v>
      </c>
      <c r="C168" s="10" t="s">
        <v>255</v>
      </c>
      <c r="D168" s="15">
        <f>'fnd enro'!D168</f>
        <v>0</v>
      </c>
      <c r="E168" s="15">
        <f>'fnd enro'!E168</f>
        <v>0</v>
      </c>
      <c r="F168" s="15">
        <f>'fnd enro'!F168</f>
        <v>0</v>
      </c>
      <c r="G168" s="15">
        <f>'fnd enro'!G168</f>
        <v>0</v>
      </c>
      <c r="H168" s="15">
        <f>'fnd enro'!H168</f>
        <v>0</v>
      </c>
      <c r="I168" s="15">
        <f>'fnd enro'!I168</f>
        <v>1</v>
      </c>
      <c r="J168" s="15">
        <f>'fnd enro'!J168</f>
        <v>0</v>
      </c>
      <c r="K168" s="16">
        <f>'fnd enro'!K168</f>
        <v>3.8300000000000001E-2</v>
      </c>
      <c r="L168" s="15">
        <f>'fnd enro'!L168</f>
        <v>0</v>
      </c>
      <c r="M168" s="15">
        <f>'fnd enro'!M168</f>
        <v>0</v>
      </c>
      <c r="N168" s="15">
        <f>'fnd enro'!N168</f>
        <v>0</v>
      </c>
      <c r="O168" s="15">
        <f>'fnd enro'!O168</f>
        <v>0</v>
      </c>
      <c r="P168" s="15">
        <f>'fnd enro'!P168</f>
        <v>1</v>
      </c>
      <c r="Q168" s="15">
        <f>'fnd enro'!R168</f>
        <v>1</v>
      </c>
      <c r="R168" s="16">
        <f t="shared" si="158"/>
        <v>1</v>
      </c>
      <c r="S168" s="15">
        <f>VALUE('fnd enro'!Q168)</f>
        <v>10</v>
      </c>
      <c r="T168" s="2"/>
      <c r="U168" s="1">
        <f>(($D168*'fnd base rates'!C$107)
+($E168*'fnd base rates'!C$108)
+($F168*'fnd base rates'!C$109)
+($G168*'fnd base rates'!C$110)
+($H168*'fnd base rates'!C$111)
+($I168*'fnd base rates'!C$112)
+($J168*'fnd base rates'!C$113)
+($K168*'fnd base rates'!C$114)
+($M168*'fnd base rates'!C$116)
+($N168*'fnd base rates'!C$117)
+($O168*'fnd base rates'!C$118)
+($P168*VLOOKUP($S168+12,rate_basefnd,3)))
*$R168</f>
        <v>582.69229299999995</v>
      </c>
      <c r="V168" s="1">
        <f>(($D168*'fnd base rates'!D$107)
+($E168*'fnd base rates'!D$108)
+($F168*'fnd base rates'!D$109)
+($G168*'fnd base rates'!D$110)
+($H168*'fnd base rates'!D$111)
+($I168*'fnd base rates'!D$112)
+($J168*'fnd base rates'!D$113)
+($K168*'fnd base rates'!D$114)
+($M168*'fnd base rates'!D$116)
+($N168*'fnd base rates'!D$117)
+($O168*'fnd base rates'!D$118)
+($P168*VLOOKUP($S168+12,rate_basefnd,4)))
*$R168</f>
        <v>1064.5899999999999</v>
      </c>
      <c r="W168" s="1">
        <f>(($D168*'fnd base rates'!E$107)
+($E168*'fnd base rates'!E$108)
+($F168*'fnd base rates'!E$109)
+($G168*'fnd base rates'!E$110)
+($H168*'fnd base rates'!E$111)
+($I168*'fnd base rates'!E$112)
+($J168*'fnd base rates'!E$113)
+($K168*'fnd base rates'!E$114)
+($M168*'fnd base rates'!E$116)
+($N168*'fnd base rates'!E$117)
+($O168*'fnd base rates'!E$118)
+($P168*VLOOKUP($S168+12,rate_basefnd,5)))
*$R168</f>
        <v>7943.3452589999997</v>
      </c>
      <c r="X168" s="1">
        <f>(($D168*'fnd base rates'!F$107)
+($E168*'fnd base rates'!F$108)
+($F168*'fnd base rates'!F$109)
+($G168*'fnd base rates'!F$110)
+($H168*'fnd base rates'!F$111)
+($I168*'fnd base rates'!F$112)
+($J168*'fnd base rates'!F$113)
+($K168*'fnd base rates'!F$114)
+($M168*'fnd base rates'!F$116)
+($N168*'fnd base rates'!F$117)
+($O168*'fnd base rates'!F$118)
+($P168*VLOOKUP($S168+12,rate_basefnd,6)))
*$R168</f>
        <v>846.10838200000012</v>
      </c>
      <c r="Y168" s="1">
        <f>(($D168*'fnd base rates'!G$107)
+($E168*'fnd base rates'!G$108)
+($F168*'fnd base rates'!G$109)
+($G168*'fnd base rates'!G$110)
+($H168*'fnd base rates'!G$111)
+($I168*'fnd base rates'!G$112)
+($J168*'fnd base rates'!G$113)
+($K168*'fnd base rates'!G$114)
+($M168*'fnd base rates'!G$116)
+($N168*'fnd base rates'!G$117)
+($O168*'fnd base rates'!G$118)
+($P168*VLOOKUP($S168+12,rate_basefnd,7)))
*$R168</f>
        <v>314.14613899999995</v>
      </c>
      <c r="Z168" s="1">
        <f>(($D168*'fnd base rates'!H$107)
+($E168*'fnd base rates'!H$108)
+($F168*'fnd base rates'!H$109)
+($G168*'fnd base rates'!H$110)
+($H168*'fnd base rates'!H$111)
+($I168*'fnd base rates'!H$112)
+($J168*'fnd base rates'!H$113)
+($K168*'fnd base rates'!H$114)
+($M168*'fnd base rates'!H$116)
+($N168*'fnd base rates'!H$117)
+($O168*'fnd base rates'!H$118)
+($P168*VLOOKUP($S168+12,rate_basefnd,8)))</f>
        <v>816.44720999999993</v>
      </c>
      <c r="AA168" s="1">
        <f>(($D168*'fnd base rates'!I$107)
+($E168*'fnd base rates'!I$108)
+($F168*'fnd base rates'!I$109)
+($G168*'fnd base rates'!I$110)
+($H168*'fnd base rates'!I$111)
+($I168*'fnd base rates'!I$112)
+($J168*'fnd base rates'!I$113)
+($K168*'fnd base rates'!I$114)
+($M168*'fnd base rates'!I$116)
+($N168*'fnd base rates'!I$117)
+($O168*'fnd base rates'!I$118)
+($P168*VLOOKUP($S168+12,rate_basefnd,9)))
*$R168</f>
        <v>539.02</v>
      </c>
      <c r="AB168" s="1">
        <f>(($D168*'fnd base rates'!J$107)
+($E168*'fnd base rates'!J$108)
+($F168*'fnd base rates'!J$109)
+($G168*'fnd base rates'!J$110)
+($H168*'fnd base rates'!J$111)
+($I168*'fnd base rates'!J$112)
+($J168*'fnd base rates'!J$113)
+($K168*'fnd base rates'!J$114)
+($M168*'fnd base rates'!J$116)
+($N168*'fnd base rates'!J$117)
+($O168*'fnd base rates'!J$118)
+($P168*VLOOKUP($S168+12,rate_basefnd,10)))
*$R168</f>
        <v>1231.92</v>
      </c>
      <c r="AC168" s="1">
        <f>(($D168*'fnd base rates'!K$107)
+($E168*'fnd base rates'!K$108)
+($F168*'fnd base rates'!K$109)
+($G168*'fnd base rates'!K$110)
+($H168*'fnd base rates'!K$111)
+($I168*'fnd base rates'!K$112)
+($J168*'fnd base rates'!K$113)
+($K168*'fnd base rates'!K$114)
+($M168*'fnd base rates'!K$116)
+($N168*'fnd base rates'!K$117)
+($O168*'fnd base rates'!K$118)
+($P168*VLOOKUP($S168+12,rate_basefnd,11)))
*$R168</f>
        <v>1099.5940109999999</v>
      </c>
      <c r="AD168" s="1">
        <f>(($D168*'fnd base rates'!L$107)
+($E168*'fnd base rates'!L$108)
+($F168*'fnd base rates'!L$109)
+($G168*'fnd base rates'!L$110)
+($H168*'fnd base rates'!L$111)
+($I168*'fnd base rates'!L$112)
+($J168*'fnd base rates'!L$113)
+($K168*'fnd base rates'!L$114)
+($M168*'fnd base rates'!L$116)
+($N168*'fnd base rates'!L$117)
+($O168*'fnd base rates'!L$118)
+($P168*VLOOKUP($S168+12,rate_basefnd,12)))</f>
        <v>1754.493406</v>
      </c>
      <c r="AE168" s="1">
        <f>(($D168*'fnd base rates'!M$107)
+($E168*'fnd base rates'!M$108)
+($F168*'fnd base rates'!M$109)
+($G168*'fnd base rates'!M$110)
+($H168*'fnd base rates'!M$111)
+($I168*'fnd base rates'!M$112)
+($J168*'fnd base rates'!M$113)
+($K168*'fnd base rates'!M$114)
+($M168*'fnd base rates'!M$116)
+($N168*'fnd base rates'!M$117)
+($O168*'fnd base rates'!M$118)
+($P168*VLOOKUP($S168+12,rate_basefnd,13)))</f>
        <v>0</v>
      </c>
      <c r="AF168" s="4">
        <f t="shared" si="159"/>
        <v>16192.3567</v>
      </c>
      <c r="AH168" s="4">
        <f t="shared" si="160"/>
        <v>429163103</v>
      </c>
      <c r="AI168" s="4" t="str">
        <f t="shared" si="161"/>
        <v>429</v>
      </c>
      <c r="AJ168" s="2" t="str">
        <f t="shared" si="162"/>
        <v>163</v>
      </c>
      <c r="AK168" s="2" t="str">
        <f t="shared" si="163"/>
        <v>103</v>
      </c>
      <c r="AL168" s="4">
        <f t="shared" si="164"/>
        <v>1</v>
      </c>
      <c r="AM168" s="4">
        <f t="shared" si="156"/>
        <v>1</v>
      </c>
      <c r="AN168" s="4">
        <f t="shared" si="165"/>
        <v>16192.3567</v>
      </c>
      <c r="AO168" s="4">
        <f t="shared" si="166"/>
        <v>16192</v>
      </c>
      <c r="AP168" s="4">
        <f t="shared" si="167"/>
        <v>0</v>
      </c>
      <c r="AQ168" s="4">
        <v>16192</v>
      </c>
      <c r="AW168" s="4">
        <v>16118</v>
      </c>
      <c r="AX168" s="5">
        <f t="shared" si="168"/>
        <v>74</v>
      </c>
      <c r="AY168" s="4">
        <v>16192</v>
      </c>
      <c r="AZ168" s="5"/>
      <c r="BB168" s="5">
        <f t="shared" ref="BB168" si="198">BC168-BA168</f>
        <v>0</v>
      </c>
    </row>
    <row r="169" spans="1:54" s="4" customFormat="1">
      <c r="A169" s="278">
        <v>429</v>
      </c>
      <c r="B169" s="2">
        <v>429163128</v>
      </c>
      <c r="C169" s="10" t="s">
        <v>255</v>
      </c>
      <c r="D169" s="15">
        <f>'fnd enro'!D169</f>
        <v>0</v>
      </c>
      <c r="E169" s="15">
        <f>'fnd enro'!E169</f>
        <v>0</v>
      </c>
      <c r="F169" s="15">
        <f>'fnd enro'!F169</f>
        <v>0</v>
      </c>
      <c r="G169" s="15">
        <f>'fnd enro'!G169</f>
        <v>0</v>
      </c>
      <c r="H169" s="15">
        <f>'fnd enro'!H169</f>
        <v>0</v>
      </c>
      <c r="I169" s="15">
        <f>'fnd enro'!I169</f>
        <v>3</v>
      </c>
      <c r="J169" s="15">
        <f>'fnd enro'!J169</f>
        <v>0</v>
      </c>
      <c r="K169" s="16">
        <f>'fnd enro'!K169</f>
        <v>0.1149</v>
      </c>
      <c r="L169" s="15">
        <f>'fnd enro'!L169</f>
        <v>0</v>
      </c>
      <c r="M169" s="15">
        <f>'fnd enro'!M169</f>
        <v>0</v>
      </c>
      <c r="N169" s="15">
        <f>'fnd enro'!N169</f>
        <v>0</v>
      </c>
      <c r="O169" s="15">
        <f>'fnd enro'!O169</f>
        <v>0</v>
      </c>
      <c r="P169" s="15">
        <f>'fnd enro'!P169</f>
        <v>2</v>
      </c>
      <c r="Q169" s="15">
        <f>'fnd enro'!R169</f>
        <v>3</v>
      </c>
      <c r="R169" s="16">
        <f t="shared" si="158"/>
        <v>1</v>
      </c>
      <c r="S169" s="15">
        <f>VALUE('fnd enro'!Q169)</f>
        <v>10</v>
      </c>
      <c r="T169" s="2"/>
      <c r="U169" s="1">
        <f>(($D169*'fnd base rates'!C$107)
+($E169*'fnd base rates'!C$108)
+($F169*'fnd base rates'!C$109)
+($G169*'fnd base rates'!C$110)
+($H169*'fnd base rates'!C$111)
+($I169*'fnd base rates'!C$112)
+($J169*'fnd base rates'!C$113)
+($K169*'fnd base rates'!C$114)
+($M169*'fnd base rates'!C$116)
+($N169*'fnd base rates'!C$117)
+($O169*'fnd base rates'!C$118)
+($P169*VLOOKUP($S169+12,rate_basefnd,3)))
*$R169</f>
        <v>1677.9068790000001</v>
      </c>
      <c r="V169" s="1">
        <f>(($D169*'fnd base rates'!D$107)
+($E169*'fnd base rates'!D$108)
+($F169*'fnd base rates'!D$109)
+($G169*'fnd base rates'!D$110)
+($H169*'fnd base rates'!D$111)
+($I169*'fnd base rates'!D$112)
+($J169*'fnd base rates'!D$113)
+($K169*'fnd base rates'!D$114)
+($M169*'fnd base rates'!D$116)
+($N169*'fnd base rates'!D$117)
+($O169*'fnd base rates'!D$118)
+($P169*VLOOKUP($S169+12,rate_basefnd,4)))
*$R169</f>
        <v>2861.31</v>
      </c>
      <c r="W169" s="1">
        <f>(($D169*'fnd base rates'!E$107)
+($E169*'fnd base rates'!E$108)
+($F169*'fnd base rates'!E$109)
+($G169*'fnd base rates'!E$110)
+($H169*'fnd base rates'!E$111)
+($I169*'fnd base rates'!E$112)
+($J169*'fnd base rates'!E$113)
+($K169*'fnd base rates'!E$114)
+($M169*'fnd base rates'!E$116)
+($N169*'fnd base rates'!E$117)
+($O169*'fnd base rates'!E$118)
+($P169*VLOOKUP($S169+12,rate_basefnd,5)))
*$R169</f>
        <v>20584.595776999999</v>
      </c>
      <c r="X169" s="1">
        <f>(($D169*'fnd base rates'!F$107)
+($E169*'fnd base rates'!F$108)
+($F169*'fnd base rates'!F$109)
+($G169*'fnd base rates'!F$110)
+($H169*'fnd base rates'!F$111)
+($I169*'fnd base rates'!F$112)
+($J169*'fnd base rates'!F$113)
+($K169*'fnd base rates'!F$114)
+($M169*'fnd base rates'!F$116)
+($N169*'fnd base rates'!F$117)
+($O169*'fnd base rates'!F$118)
+($P169*VLOOKUP($S169+12,rate_basefnd,6)))
*$R169</f>
        <v>2538.3251460000001</v>
      </c>
      <c r="Y169" s="1">
        <f>(($D169*'fnd base rates'!G$107)
+($E169*'fnd base rates'!G$108)
+($F169*'fnd base rates'!G$109)
+($G169*'fnd base rates'!G$110)
+($H169*'fnd base rates'!G$111)
+($I169*'fnd base rates'!G$112)
+($J169*'fnd base rates'!G$113)
+($K169*'fnd base rates'!G$114)
+($M169*'fnd base rates'!G$116)
+($N169*'fnd base rates'!G$117)
+($O169*'fnd base rates'!G$118)
+($P169*VLOOKUP($S169+12,rate_basefnd,7)))
*$R169</f>
        <v>784.98841699999991</v>
      </c>
      <c r="Z169" s="1">
        <f>(($D169*'fnd base rates'!H$107)
+($E169*'fnd base rates'!H$108)
+($F169*'fnd base rates'!H$109)
+($G169*'fnd base rates'!H$110)
+($H169*'fnd base rates'!H$111)
+($I169*'fnd base rates'!H$112)
+($J169*'fnd base rates'!H$113)
+($K169*'fnd base rates'!H$114)
+($M169*'fnd base rates'!H$116)
+($N169*'fnd base rates'!H$117)
+($O169*'fnd base rates'!H$118)
+($P169*VLOOKUP($S169+12,rate_basefnd,8)))</f>
        <v>2425.20163</v>
      </c>
      <c r="AA169" s="1">
        <f>(($D169*'fnd base rates'!I$107)
+($E169*'fnd base rates'!I$108)
+($F169*'fnd base rates'!I$109)
+($G169*'fnd base rates'!I$110)
+($H169*'fnd base rates'!I$111)
+($I169*'fnd base rates'!I$112)
+($J169*'fnd base rates'!I$113)
+($K169*'fnd base rates'!I$114)
+($M169*'fnd base rates'!I$116)
+($N169*'fnd base rates'!I$117)
+($O169*'fnd base rates'!I$118)
+($P169*VLOOKUP($S169+12,rate_basefnd,9)))
*$R169</f>
        <v>1485.64</v>
      </c>
      <c r="AB169" s="1">
        <f>(($D169*'fnd base rates'!J$107)
+($E169*'fnd base rates'!J$108)
+($F169*'fnd base rates'!J$109)
+($G169*'fnd base rates'!J$110)
+($H169*'fnd base rates'!J$111)
+($I169*'fnd base rates'!J$112)
+($J169*'fnd base rates'!J$113)
+($K169*'fnd base rates'!J$114)
+($M169*'fnd base rates'!J$116)
+($N169*'fnd base rates'!J$117)
+($O169*'fnd base rates'!J$118)
+($P169*VLOOKUP($S169+12,rate_basefnd,10)))
*$R169</f>
        <v>3012.88</v>
      </c>
      <c r="AC169" s="1">
        <f>(($D169*'fnd base rates'!K$107)
+($E169*'fnd base rates'!K$108)
+($F169*'fnd base rates'!K$109)
+($G169*'fnd base rates'!K$110)
+($H169*'fnd base rates'!K$111)
+($I169*'fnd base rates'!K$112)
+($J169*'fnd base rates'!K$113)
+($K169*'fnd base rates'!K$114)
+($M169*'fnd base rates'!K$116)
+($N169*'fnd base rates'!K$117)
+($O169*'fnd base rates'!K$118)
+($P169*VLOOKUP($S169+12,rate_basefnd,11)))
*$R169</f>
        <v>3298.782033</v>
      </c>
      <c r="AD169" s="1">
        <f>(($D169*'fnd base rates'!L$107)
+($E169*'fnd base rates'!L$108)
+($F169*'fnd base rates'!L$109)
+($G169*'fnd base rates'!L$110)
+($H169*'fnd base rates'!L$111)
+($I169*'fnd base rates'!L$112)
+($J169*'fnd base rates'!L$113)
+($K169*'fnd base rates'!L$114)
+($M169*'fnd base rates'!L$116)
+($N169*'fnd base rates'!L$117)
+($O169*'fnd base rates'!L$118)
+($P169*VLOOKUP($S169+12,rate_basefnd,12)))</f>
        <v>4738.5002180000001</v>
      </c>
      <c r="AE169" s="1">
        <f>(($D169*'fnd base rates'!M$107)
+($E169*'fnd base rates'!M$108)
+($F169*'fnd base rates'!M$109)
+($G169*'fnd base rates'!M$110)
+($H169*'fnd base rates'!M$111)
+($I169*'fnd base rates'!M$112)
+($J169*'fnd base rates'!M$113)
+($K169*'fnd base rates'!M$114)
+($M169*'fnd base rates'!M$116)
+($N169*'fnd base rates'!M$117)
+($O169*'fnd base rates'!M$118)
+($P169*VLOOKUP($S169+12,rate_basefnd,13)))</f>
        <v>0</v>
      </c>
      <c r="AF169" s="4">
        <f t="shared" si="159"/>
        <v>43408.130100000002</v>
      </c>
      <c r="AH169" s="4">
        <f t="shared" si="160"/>
        <v>429163128</v>
      </c>
      <c r="AI169" s="4" t="str">
        <f t="shared" si="161"/>
        <v>429</v>
      </c>
      <c r="AJ169" s="2" t="str">
        <f t="shared" si="162"/>
        <v>163</v>
      </c>
      <c r="AK169" s="2" t="str">
        <f t="shared" si="163"/>
        <v>128</v>
      </c>
      <c r="AL169" s="4">
        <f t="shared" si="164"/>
        <v>1</v>
      </c>
      <c r="AM169" s="4">
        <f t="shared" si="156"/>
        <v>3</v>
      </c>
      <c r="AN169" s="4">
        <f t="shared" si="165"/>
        <v>43408.130100000002</v>
      </c>
      <c r="AO169" s="4">
        <f t="shared" si="166"/>
        <v>14469</v>
      </c>
      <c r="AP169" s="4">
        <f t="shared" si="167"/>
        <v>0</v>
      </c>
      <c r="AQ169" s="4">
        <v>14469</v>
      </c>
      <c r="AW169" s="4">
        <v>14415</v>
      </c>
      <c r="AX169" s="5">
        <f t="shared" si="168"/>
        <v>54</v>
      </c>
      <c r="AY169" s="4">
        <v>14469</v>
      </c>
      <c r="AZ169" s="5"/>
      <c r="BB169" s="5">
        <f t="shared" ref="BB169" si="199">BC169-BA169</f>
        <v>0</v>
      </c>
    </row>
    <row r="170" spans="1:54" s="4" customFormat="1">
      <c r="A170" s="278">
        <v>429</v>
      </c>
      <c r="B170" s="2">
        <v>429163163</v>
      </c>
      <c r="C170" s="10" t="s">
        <v>255</v>
      </c>
      <c r="D170" s="15">
        <f>'fnd enro'!D170</f>
        <v>0</v>
      </c>
      <c r="E170" s="15">
        <f>'fnd enro'!E170</f>
        <v>0</v>
      </c>
      <c r="F170" s="15">
        <f>'fnd enro'!F170</f>
        <v>121</v>
      </c>
      <c r="G170" s="15">
        <f>'fnd enro'!G170</f>
        <v>604</v>
      </c>
      <c r="H170" s="15">
        <f>'fnd enro'!H170</f>
        <v>363</v>
      </c>
      <c r="I170" s="15">
        <f>'fnd enro'!I170</f>
        <v>464</v>
      </c>
      <c r="J170" s="15">
        <f>'fnd enro'!J170</f>
        <v>0</v>
      </c>
      <c r="K170" s="16">
        <f>'fnd enro'!K170</f>
        <v>59.441600000000001</v>
      </c>
      <c r="L170" s="15">
        <f>'fnd enro'!L170</f>
        <v>0</v>
      </c>
      <c r="M170" s="15">
        <f>'fnd enro'!M170</f>
        <v>143</v>
      </c>
      <c r="N170" s="15">
        <f>'fnd enro'!N170</f>
        <v>24</v>
      </c>
      <c r="O170" s="15">
        <f>'fnd enro'!O170</f>
        <v>23</v>
      </c>
      <c r="P170" s="15">
        <f>'fnd enro'!P170</f>
        <v>1297</v>
      </c>
      <c r="Q170" s="15">
        <f>'fnd enro'!R170</f>
        <v>1552</v>
      </c>
      <c r="R170" s="16">
        <f t="shared" si="158"/>
        <v>1</v>
      </c>
      <c r="S170" s="15">
        <f>VALUE('fnd enro'!Q170)</f>
        <v>12</v>
      </c>
      <c r="T170" s="2"/>
      <c r="U170" s="1">
        <f>(($D170*'fnd base rates'!C$107)
+($E170*'fnd base rates'!C$108)
+($F170*'fnd base rates'!C$109)
+($G170*'fnd base rates'!C$110)
+($H170*'fnd base rates'!C$111)
+($I170*'fnd base rates'!C$112)
+($J170*'fnd base rates'!C$113)
+($K170*'fnd base rates'!C$114)
+($M170*'fnd base rates'!C$116)
+($N170*'fnd base rates'!C$117)
+($O170*'fnd base rates'!C$118)
+($P170*VLOOKUP($S170+12,rate_basefnd,3)))
*$R170</f>
        <v>909743.11873600015</v>
      </c>
      <c r="V170" s="1">
        <f>(($D170*'fnd base rates'!D$107)
+($E170*'fnd base rates'!D$108)
+($F170*'fnd base rates'!D$109)
+($G170*'fnd base rates'!D$110)
+($H170*'fnd base rates'!D$111)
+($I170*'fnd base rates'!D$112)
+($J170*'fnd base rates'!D$113)
+($K170*'fnd base rates'!D$114)
+($M170*'fnd base rates'!D$116)
+($N170*'fnd base rates'!D$117)
+($O170*'fnd base rates'!D$118)
+($P170*VLOOKUP($S170+12,rate_basefnd,4)))
*$R170</f>
        <v>1624191.2000000002</v>
      </c>
      <c r="W170" s="1">
        <f>(($D170*'fnd base rates'!E$107)
+($E170*'fnd base rates'!E$108)
+($F170*'fnd base rates'!E$109)
+($G170*'fnd base rates'!E$110)
+($H170*'fnd base rates'!E$111)
+($I170*'fnd base rates'!E$112)
+($J170*'fnd base rates'!E$113)
+($K170*'fnd base rates'!E$114)
+($M170*'fnd base rates'!E$116)
+($N170*'fnd base rates'!E$117)
+($O170*'fnd base rates'!E$118)
+($P170*VLOOKUP($S170+12,rate_basefnd,5)))
*$R170</f>
        <v>10746984.301968001</v>
      </c>
      <c r="X170" s="1">
        <f>(($D170*'fnd base rates'!F$107)
+($E170*'fnd base rates'!F$108)
+($F170*'fnd base rates'!F$109)
+($G170*'fnd base rates'!F$110)
+($H170*'fnd base rates'!F$111)
+($I170*'fnd base rates'!F$112)
+($J170*'fnd base rates'!F$113)
+($K170*'fnd base rates'!F$114)
+($M170*'fnd base rates'!F$116)
+($N170*'fnd base rates'!F$117)
+($O170*'fnd base rates'!F$118)
+($P170*VLOOKUP($S170+12,rate_basefnd,6)))
*$R170</f>
        <v>1632413.9688640004</v>
      </c>
      <c r="Y170" s="1">
        <f>(($D170*'fnd base rates'!G$107)
+($E170*'fnd base rates'!G$108)
+($F170*'fnd base rates'!G$109)
+($G170*'fnd base rates'!G$110)
+($H170*'fnd base rates'!G$111)
+($I170*'fnd base rates'!G$112)
+($J170*'fnd base rates'!G$113)
+($K170*'fnd base rates'!G$114)
+($M170*'fnd base rates'!G$116)
+($N170*'fnd base rates'!G$117)
+($O170*'fnd base rates'!G$118)
+($P170*VLOOKUP($S170+12,rate_basefnd,7)))
*$R170</f>
        <v>465026.83772799995</v>
      </c>
      <c r="Z170" s="1">
        <f>(($D170*'fnd base rates'!H$107)
+($E170*'fnd base rates'!H$108)
+($F170*'fnd base rates'!H$109)
+($G170*'fnd base rates'!H$110)
+($H170*'fnd base rates'!H$111)
+($I170*'fnd base rates'!H$112)
+($J170*'fnd base rates'!H$113)
+($K170*'fnd base rates'!H$114)
+($M170*'fnd base rates'!H$116)
+($N170*'fnd base rates'!H$117)
+($O170*'fnd base rates'!H$118)
+($P170*VLOOKUP($S170+12,rate_basefnd,8)))</f>
        <v>968055.15992000001</v>
      </c>
      <c r="AA170" s="1">
        <f>(($D170*'fnd base rates'!I$107)
+($E170*'fnd base rates'!I$108)
+($F170*'fnd base rates'!I$109)
+($G170*'fnd base rates'!I$110)
+($H170*'fnd base rates'!I$111)
+($I170*'fnd base rates'!I$112)
+($J170*'fnd base rates'!I$113)
+($K170*'fnd base rates'!I$114)
+($M170*'fnd base rates'!I$116)
+($N170*'fnd base rates'!I$117)
+($O170*'fnd base rates'!I$118)
+($P170*VLOOKUP($S170+12,rate_basefnd,9)))
*$R170</f>
        <v>699877.54</v>
      </c>
      <c r="AB170" s="1">
        <f>(($D170*'fnd base rates'!J$107)
+($E170*'fnd base rates'!J$108)
+($F170*'fnd base rates'!J$109)
+($G170*'fnd base rates'!J$110)
+($H170*'fnd base rates'!J$111)
+($I170*'fnd base rates'!J$112)
+($J170*'fnd base rates'!J$113)
+($K170*'fnd base rates'!J$114)
+($M170*'fnd base rates'!J$116)
+($N170*'fnd base rates'!J$117)
+($O170*'fnd base rates'!J$118)
+($P170*VLOOKUP($S170+12,rate_basefnd,10)))
*$R170</f>
        <v>1383152.62</v>
      </c>
      <c r="AC170" s="1">
        <f>(($D170*'fnd base rates'!K$107)
+($E170*'fnd base rates'!K$108)
+($F170*'fnd base rates'!K$109)
+($G170*'fnd base rates'!K$110)
+($H170*'fnd base rates'!K$111)
+($I170*'fnd base rates'!K$112)
+($J170*'fnd base rates'!K$113)
+($K170*'fnd base rates'!K$114)
+($M170*'fnd base rates'!K$116)
+($N170*'fnd base rates'!K$117)
+($O170*'fnd base rates'!K$118)
+($P170*VLOOKUP($S170+12,rate_basefnd,11)))
*$R170</f>
        <v>1736999.7750720002</v>
      </c>
      <c r="AD170" s="1">
        <f>(($D170*'fnd base rates'!L$107)
+($E170*'fnd base rates'!L$108)
+($F170*'fnd base rates'!L$109)
+($G170*'fnd base rates'!L$110)
+($H170*'fnd base rates'!L$111)
+($I170*'fnd base rates'!L$112)
+($J170*'fnd base rates'!L$113)
+($K170*'fnd base rates'!L$114)
+($M170*'fnd base rates'!L$116)
+($N170*'fnd base rates'!L$117)
+($O170*'fnd base rates'!L$118)
+($P170*VLOOKUP($S170+12,rate_basefnd,12)))</f>
        <v>2776381.8161120005</v>
      </c>
      <c r="AE170" s="1">
        <f>(($D170*'fnd base rates'!M$107)
+($E170*'fnd base rates'!M$108)
+($F170*'fnd base rates'!M$109)
+($G170*'fnd base rates'!M$110)
+($H170*'fnd base rates'!M$111)
+($I170*'fnd base rates'!M$112)
+($J170*'fnd base rates'!M$113)
+($K170*'fnd base rates'!M$114)
+($M170*'fnd base rates'!M$116)
+($N170*'fnd base rates'!M$117)
+($O170*'fnd base rates'!M$118)
+($P170*VLOOKUP($S170+12,rate_basefnd,13)))</f>
        <v>0</v>
      </c>
      <c r="AF170" s="4">
        <f t="shared" si="159"/>
        <v>22942826.338400003</v>
      </c>
      <c r="AH170" s="4">
        <f t="shared" si="160"/>
        <v>429163163</v>
      </c>
      <c r="AI170" s="4" t="str">
        <f t="shared" si="161"/>
        <v>429</v>
      </c>
      <c r="AJ170" s="2" t="str">
        <f t="shared" si="162"/>
        <v>163</v>
      </c>
      <c r="AK170" s="2" t="str">
        <f t="shared" si="163"/>
        <v>163</v>
      </c>
      <c r="AL170" s="4">
        <f t="shared" si="164"/>
        <v>1</v>
      </c>
      <c r="AM170" s="4">
        <f t="shared" si="156"/>
        <v>1552</v>
      </c>
      <c r="AN170" s="4">
        <f t="shared" si="165"/>
        <v>22942826.338400003</v>
      </c>
      <c r="AO170" s="4">
        <f t="shared" si="166"/>
        <v>14783</v>
      </c>
      <c r="AP170" s="4">
        <f t="shared" si="167"/>
        <v>0</v>
      </c>
      <c r="AQ170" s="4">
        <v>14783</v>
      </c>
      <c r="AW170" s="4">
        <v>14678</v>
      </c>
      <c r="AX170" s="5">
        <f t="shared" si="168"/>
        <v>105</v>
      </c>
      <c r="AY170" s="4">
        <v>14783</v>
      </c>
      <c r="AZ170" s="5"/>
      <c r="BB170" s="5">
        <f t="shared" ref="BB170" si="200">BC170-BA170</f>
        <v>0</v>
      </c>
    </row>
    <row r="171" spans="1:54" s="4" customFormat="1">
      <c r="A171" s="278">
        <v>429</v>
      </c>
      <c r="B171" s="2">
        <v>429163164</v>
      </c>
      <c r="C171" s="10" t="s">
        <v>255</v>
      </c>
      <c r="D171" s="15">
        <f>'fnd enro'!D171</f>
        <v>0</v>
      </c>
      <c r="E171" s="15">
        <f>'fnd enro'!E171</f>
        <v>0</v>
      </c>
      <c r="F171" s="15">
        <f>'fnd enro'!F171</f>
        <v>0</v>
      </c>
      <c r="G171" s="15">
        <f>'fnd enro'!G171</f>
        <v>0</v>
      </c>
      <c r="H171" s="15">
        <f>'fnd enro'!H171</f>
        <v>0</v>
      </c>
      <c r="I171" s="15">
        <f>'fnd enro'!I171</f>
        <v>1</v>
      </c>
      <c r="J171" s="15">
        <f>'fnd enro'!J171</f>
        <v>0</v>
      </c>
      <c r="K171" s="16">
        <f>'fnd enro'!K171</f>
        <v>3.8300000000000001E-2</v>
      </c>
      <c r="L171" s="15">
        <f>'fnd enro'!L171</f>
        <v>0</v>
      </c>
      <c r="M171" s="15">
        <f>'fnd enro'!M171</f>
        <v>0</v>
      </c>
      <c r="N171" s="15">
        <f>'fnd enro'!N171</f>
        <v>0</v>
      </c>
      <c r="O171" s="15">
        <f>'fnd enro'!O171</f>
        <v>0</v>
      </c>
      <c r="P171" s="15">
        <f>'fnd enro'!P171</f>
        <v>1</v>
      </c>
      <c r="Q171" s="15">
        <f>'fnd enro'!R171</f>
        <v>1</v>
      </c>
      <c r="R171" s="16">
        <f t="shared" si="158"/>
        <v>1</v>
      </c>
      <c r="S171" s="15">
        <f>VALUE('fnd enro'!Q171)</f>
        <v>2</v>
      </c>
      <c r="T171" s="2"/>
      <c r="U171" s="1">
        <f>(($D171*'fnd base rates'!C$107)
+($E171*'fnd base rates'!C$108)
+($F171*'fnd base rates'!C$109)
+($G171*'fnd base rates'!C$110)
+($H171*'fnd base rates'!C$111)
+($I171*'fnd base rates'!C$112)
+($J171*'fnd base rates'!C$113)
+($K171*'fnd base rates'!C$114)
+($M171*'fnd base rates'!C$116)
+($N171*'fnd base rates'!C$117)
+($O171*'fnd base rates'!C$118)
+($P171*VLOOKUP($S171+12,rate_basefnd,3)))
*$R171</f>
        <v>565.70229299999994</v>
      </c>
      <c r="V171" s="1">
        <f>(($D171*'fnd base rates'!D$107)
+($E171*'fnd base rates'!D$108)
+($F171*'fnd base rates'!D$109)
+($G171*'fnd base rates'!D$110)
+($H171*'fnd base rates'!D$111)
+($I171*'fnd base rates'!D$112)
+($J171*'fnd base rates'!D$113)
+($K171*'fnd base rates'!D$114)
+($M171*'fnd base rates'!D$116)
+($N171*'fnd base rates'!D$117)
+($O171*'fnd base rates'!D$118)
+($P171*VLOOKUP($S171+12,rate_basefnd,4)))
*$R171</f>
        <v>984.06999999999994</v>
      </c>
      <c r="W171" s="1">
        <f>(($D171*'fnd base rates'!E$107)
+($E171*'fnd base rates'!E$108)
+($F171*'fnd base rates'!E$109)
+($G171*'fnd base rates'!E$110)
+($H171*'fnd base rates'!E$111)
+($I171*'fnd base rates'!E$112)
+($J171*'fnd base rates'!E$113)
+($K171*'fnd base rates'!E$114)
+($M171*'fnd base rates'!E$116)
+($N171*'fnd base rates'!E$117)
+($O171*'fnd base rates'!E$118)
+($P171*VLOOKUP($S171+12,rate_basefnd,5)))
*$R171</f>
        <v>7157.2852590000002</v>
      </c>
      <c r="X171" s="1">
        <f>(($D171*'fnd base rates'!F$107)
+($E171*'fnd base rates'!F$108)
+($F171*'fnd base rates'!F$109)
+($G171*'fnd base rates'!F$110)
+($H171*'fnd base rates'!F$111)
+($I171*'fnd base rates'!F$112)
+($J171*'fnd base rates'!F$113)
+($K171*'fnd base rates'!F$114)
+($M171*'fnd base rates'!F$116)
+($N171*'fnd base rates'!F$117)
+($O171*'fnd base rates'!F$118)
+($P171*VLOOKUP($S171+12,rate_basefnd,6)))
*$R171</f>
        <v>846.10838200000012</v>
      </c>
      <c r="Y171" s="1">
        <f>(($D171*'fnd base rates'!G$107)
+($E171*'fnd base rates'!G$108)
+($F171*'fnd base rates'!G$109)
+($G171*'fnd base rates'!G$110)
+($H171*'fnd base rates'!G$111)
+($I171*'fnd base rates'!G$112)
+($J171*'fnd base rates'!G$113)
+($K171*'fnd base rates'!G$114)
+($M171*'fnd base rates'!G$116)
+($N171*'fnd base rates'!G$117)
+($O171*'fnd base rates'!G$118)
+($P171*VLOOKUP($S171+12,rate_basefnd,7)))
*$R171</f>
        <v>276.01613899999995</v>
      </c>
      <c r="Z171" s="1">
        <f>(($D171*'fnd base rates'!H$107)
+($E171*'fnd base rates'!H$108)
+($F171*'fnd base rates'!H$109)
+($G171*'fnd base rates'!H$110)
+($H171*'fnd base rates'!H$111)
+($I171*'fnd base rates'!H$112)
+($J171*'fnd base rates'!H$113)
+($K171*'fnd base rates'!H$114)
+($M171*'fnd base rates'!H$116)
+($N171*'fnd base rates'!H$117)
+($O171*'fnd base rates'!H$118)
+($P171*VLOOKUP($S171+12,rate_basefnd,8)))</f>
        <v>810.5972099999999</v>
      </c>
      <c r="AA171" s="1">
        <f>(($D171*'fnd base rates'!I$107)
+($E171*'fnd base rates'!I$108)
+($F171*'fnd base rates'!I$109)
+($G171*'fnd base rates'!I$110)
+($H171*'fnd base rates'!I$111)
+($I171*'fnd base rates'!I$112)
+($J171*'fnd base rates'!I$113)
+($K171*'fnd base rates'!I$114)
+($M171*'fnd base rates'!I$116)
+($N171*'fnd base rates'!I$117)
+($O171*'fnd base rates'!I$118)
+($P171*VLOOKUP($S171+12,rate_basefnd,9)))
*$R171</f>
        <v>507.18</v>
      </c>
      <c r="AB171" s="1">
        <f>(($D171*'fnd base rates'!J$107)
+($E171*'fnd base rates'!J$108)
+($F171*'fnd base rates'!J$109)
+($G171*'fnd base rates'!J$110)
+($H171*'fnd base rates'!J$111)
+($I171*'fnd base rates'!J$112)
+($J171*'fnd base rates'!J$113)
+($K171*'fnd base rates'!J$114)
+($M171*'fnd base rates'!J$116)
+($N171*'fnd base rates'!J$117)
+($O171*'fnd base rates'!J$118)
+($P171*VLOOKUP($S171+12,rate_basefnd,10)))
*$R171</f>
        <v>1066.53</v>
      </c>
      <c r="AC171" s="1">
        <f>(($D171*'fnd base rates'!K$107)
+($E171*'fnd base rates'!K$108)
+($F171*'fnd base rates'!K$109)
+($G171*'fnd base rates'!K$110)
+($H171*'fnd base rates'!K$111)
+($I171*'fnd base rates'!K$112)
+($J171*'fnd base rates'!K$113)
+($K171*'fnd base rates'!K$114)
+($M171*'fnd base rates'!K$116)
+($N171*'fnd base rates'!K$117)
+($O171*'fnd base rates'!K$118)
+($P171*VLOOKUP($S171+12,rate_basefnd,11)))
*$R171</f>
        <v>1099.5940109999999</v>
      </c>
      <c r="AD171" s="1">
        <f>(($D171*'fnd base rates'!L$107)
+($E171*'fnd base rates'!L$108)
+($F171*'fnd base rates'!L$109)
+($G171*'fnd base rates'!L$110)
+($H171*'fnd base rates'!L$111)
+($I171*'fnd base rates'!L$112)
+($J171*'fnd base rates'!L$113)
+($K171*'fnd base rates'!L$114)
+($M171*'fnd base rates'!L$116)
+($N171*'fnd base rates'!L$117)
+($O171*'fnd base rates'!L$118)
+($P171*VLOOKUP($S171+12,rate_basefnd,12)))</f>
        <v>1627.333406</v>
      </c>
      <c r="AE171" s="1">
        <f>(($D171*'fnd base rates'!M$107)
+($E171*'fnd base rates'!M$108)
+($F171*'fnd base rates'!M$109)
+($G171*'fnd base rates'!M$110)
+($H171*'fnd base rates'!M$111)
+($I171*'fnd base rates'!M$112)
+($J171*'fnd base rates'!M$113)
+($K171*'fnd base rates'!M$114)
+($M171*'fnd base rates'!M$116)
+($N171*'fnd base rates'!M$117)
+($O171*'fnd base rates'!M$118)
+($P171*VLOOKUP($S171+12,rate_basefnd,13)))</f>
        <v>0</v>
      </c>
      <c r="AF171" s="4">
        <f t="shared" si="159"/>
        <v>14940.4167</v>
      </c>
      <c r="AH171" s="4">
        <f t="shared" si="160"/>
        <v>429163164</v>
      </c>
      <c r="AI171" s="4" t="str">
        <f t="shared" si="161"/>
        <v>429</v>
      </c>
      <c r="AJ171" s="2" t="str">
        <f t="shared" si="162"/>
        <v>163</v>
      </c>
      <c r="AK171" s="2" t="str">
        <f t="shared" si="163"/>
        <v>164</v>
      </c>
      <c r="AL171" s="4">
        <f t="shared" si="164"/>
        <v>1</v>
      </c>
      <c r="AM171" s="4">
        <f t="shared" si="156"/>
        <v>1</v>
      </c>
      <c r="AN171" s="4">
        <f t="shared" si="165"/>
        <v>14940.4167</v>
      </c>
      <c r="AO171" s="4">
        <f t="shared" si="166"/>
        <v>14940</v>
      </c>
      <c r="AP171" s="4">
        <f t="shared" si="167"/>
        <v>0</v>
      </c>
      <c r="AQ171" s="4">
        <v>14940</v>
      </c>
      <c r="AW171" s="4">
        <v>14928</v>
      </c>
      <c r="AX171" s="5">
        <f t="shared" si="168"/>
        <v>12</v>
      </c>
      <c r="AY171" s="4">
        <v>14940</v>
      </c>
      <c r="AZ171" s="5"/>
      <c r="BB171" s="5">
        <f t="shared" ref="BB171" si="201">BC171-BA171</f>
        <v>0</v>
      </c>
    </row>
    <row r="172" spans="1:54" s="4" customFormat="1">
      <c r="A172" s="278">
        <v>429</v>
      </c>
      <c r="B172" s="2">
        <v>429163165</v>
      </c>
      <c r="C172" s="10" t="s">
        <v>255</v>
      </c>
      <c r="D172" s="15">
        <f>'fnd enro'!D172</f>
        <v>0</v>
      </c>
      <c r="E172" s="15">
        <f>'fnd enro'!E172</f>
        <v>0</v>
      </c>
      <c r="F172" s="15">
        <f>'fnd enro'!F172</f>
        <v>0</v>
      </c>
      <c r="G172" s="15">
        <f>'fnd enro'!G172</f>
        <v>1</v>
      </c>
      <c r="H172" s="15">
        <f>'fnd enro'!H172</f>
        <v>0</v>
      </c>
      <c r="I172" s="15">
        <f>'fnd enro'!I172</f>
        <v>1</v>
      </c>
      <c r="J172" s="15">
        <f>'fnd enro'!J172</f>
        <v>0</v>
      </c>
      <c r="K172" s="16">
        <f>'fnd enro'!K172</f>
        <v>7.6600000000000001E-2</v>
      </c>
      <c r="L172" s="15">
        <f>'fnd enro'!L172</f>
        <v>0</v>
      </c>
      <c r="M172" s="15">
        <f>'fnd enro'!M172</f>
        <v>0</v>
      </c>
      <c r="N172" s="15">
        <f>'fnd enro'!N172</f>
        <v>0</v>
      </c>
      <c r="O172" s="15">
        <f>'fnd enro'!O172</f>
        <v>0</v>
      </c>
      <c r="P172" s="15">
        <f>'fnd enro'!P172</f>
        <v>2</v>
      </c>
      <c r="Q172" s="15">
        <f>'fnd enro'!R172</f>
        <v>2</v>
      </c>
      <c r="R172" s="16">
        <f t="shared" si="158"/>
        <v>1</v>
      </c>
      <c r="S172" s="15">
        <f>VALUE('fnd enro'!Q172)</f>
        <v>10</v>
      </c>
      <c r="T172" s="2"/>
      <c r="U172" s="1">
        <f>(($D172*'fnd base rates'!C$107)
+($E172*'fnd base rates'!C$108)
+($F172*'fnd base rates'!C$109)
+($G172*'fnd base rates'!C$110)
+($H172*'fnd base rates'!C$111)
+($I172*'fnd base rates'!C$112)
+($J172*'fnd base rates'!C$113)
+($K172*'fnd base rates'!C$114)
+($M172*'fnd base rates'!C$116)
+($N172*'fnd base rates'!C$117)
+($O172*'fnd base rates'!C$118)
+($P172*VLOOKUP($S172+12,rate_basefnd,3)))
*$R172</f>
        <v>1165.3845859999999</v>
      </c>
      <c r="V172" s="1">
        <f>(($D172*'fnd base rates'!D$107)
+($E172*'fnd base rates'!D$108)
+($F172*'fnd base rates'!D$109)
+($G172*'fnd base rates'!D$110)
+($H172*'fnd base rates'!D$111)
+($I172*'fnd base rates'!D$112)
+($J172*'fnd base rates'!D$113)
+($K172*'fnd base rates'!D$114)
+($M172*'fnd base rates'!D$116)
+($N172*'fnd base rates'!D$117)
+($O172*'fnd base rates'!D$118)
+($P172*VLOOKUP($S172+12,rate_basefnd,4)))
*$R172</f>
        <v>2129.1799999999998</v>
      </c>
      <c r="W172" s="1">
        <f>(($D172*'fnd base rates'!E$107)
+($E172*'fnd base rates'!E$108)
+($F172*'fnd base rates'!E$109)
+($G172*'fnd base rates'!E$110)
+($H172*'fnd base rates'!E$111)
+($I172*'fnd base rates'!E$112)
+($J172*'fnd base rates'!E$113)
+($K172*'fnd base rates'!E$114)
+($M172*'fnd base rates'!E$116)
+($N172*'fnd base rates'!E$117)
+($O172*'fnd base rates'!E$118)
+($P172*VLOOKUP($S172+12,rate_basefnd,5)))
*$R172</f>
        <v>14899.350517999999</v>
      </c>
      <c r="X172" s="1">
        <f>(($D172*'fnd base rates'!F$107)
+($E172*'fnd base rates'!F$108)
+($F172*'fnd base rates'!F$109)
+($G172*'fnd base rates'!F$110)
+($H172*'fnd base rates'!F$111)
+($I172*'fnd base rates'!F$112)
+($J172*'fnd base rates'!F$113)
+($K172*'fnd base rates'!F$114)
+($M172*'fnd base rates'!F$116)
+($N172*'fnd base rates'!F$117)
+($O172*'fnd base rates'!F$118)
+($P172*VLOOKUP($S172+12,rate_basefnd,6)))
*$R172</f>
        <v>2037.246764</v>
      </c>
      <c r="Y172" s="1">
        <f>(($D172*'fnd base rates'!G$107)
+($E172*'fnd base rates'!G$108)
+($F172*'fnd base rates'!G$109)
+($G172*'fnd base rates'!G$110)
+($H172*'fnd base rates'!G$111)
+($I172*'fnd base rates'!G$112)
+($J172*'fnd base rates'!G$113)
+($K172*'fnd base rates'!G$114)
+($M172*'fnd base rates'!G$116)
+($N172*'fnd base rates'!G$117)
+($O172*'fnd base rates'!G$118)
+($P172*VLOOKUP($S172+12,rate_basefnd,7)))
*$R172</f>
        <v>621.50227799999993</v>
      </c>
      <c r="Z172" s="1">
        <f>(($D172*'fnd base rates'!H$107)
+($E172*'fnd base rates'!H$108)
+($F172*'fnd base rates'!H$109)
+($G172*'fnd base rates'!H$110)
+($H172*'fnd base rates'!H$111)
+($I172*'fnd base rates'!H$112)
+($J172*'fnd base rates'!H$113)
+($K172*'fnd base rates'!H$114)
+($M172*'fnd base rates'!H$116)
+($N172*'fnd base rates'!H$117)
+($O172*'fnd base rates'!H$118)
+($P172*VLOOKUP($S172+12,rate_basefnd,8)))</f>
        <v>1341.3644199999999</v>
      </c>
      <c r="AA172" s="1">
        <f>(($D172*'fnd base rates'!I$107)
+($E172*'fnd base rates'!I$108)
+($F172*'fnd base rates'!I$109)
+($G172*'fnd base rates'!I$110)
+($H172*'fnd base rates'!I$111)
+($I172*'fnd base rates'!I$112)
+($J172*'fnd base rates'!I$113)
+($K172*'fnd base rates'!I$114)
+($M172*'fnd base rates'!I$116)
+($N172*'fnd base rates'!I$117)
+($O172*'fnd base rates'!I$118)
+($P172*VLOOKUP($S172+12,rate_basefnd,9)))
*$R172</f>
        <v>939.16000000000008</v>
      </c>
      <c r="AB172" s="1">
        <f>(($D172*'fnd base rates'!J$107)
+($E172*'fnd base rates'!J$108)
+($F172*'fnd base rates'!J$109)
+($G172*'fnd base rates'!J$110)
+($H172*'fnd base rates'!J$111)
+($I172*'fnd base rates'!J$112)
+($J172*'fnd base rates'!J$113)
+($K172*'fnd base rates'!J$114)
+($M172*'fnd base rates'!J$116)
+($N172*'fnd base rates'!J$117)
+($O172*'fnd base rates'!J$118)
+($P172*VLOOKUP($S172+12,rate_basefnd,10)))
*$R172</f>
        <v>2060.56</v>
      </c>
      <c r="AC172" s="1">
        <f>(($D172*'fnd base rates'!K$107)
+($E172*'fnd base rates'!K$108)
+($F172*'fnd base rates'!K$109)
+($G172*'fnd base rates'!K$110)
+($H172*'fnd base rates'!K$111)
+($I172*'fnd base rates'!K$112)
+($J172*'fnd base rates'!K$113)
+($K172*'fnd base rates'!K$114)
+($M172*'fnd base rates'!K$116)
+($N172*'fnd base rates'!K$117)
+($O172*'fnd base rates'!K$118)
+($P172*VLOOKUP($S172+12,rate_basefnd,11)))
*$R172</f>
        <v>2151.488022</v>
      </c>
      <c r="AD172" s="1">
        <f>(($D172*'fnd base rates'!L$107)
+($E172*'fnd base rates'!L$108)
+($F172*'fnd base rates'!L$109)
+($G172*'fnd base rates'!L$110)
+($H172*'fnd base rates'!L$111)
+($I172*'fnd base rates'!L$112)
+($J172*'fnd base rates'!L$113)
+($K172*'fnd base rates'!L$114)
+($M172*'fnd base rates'!L$116)
+($N172*'fnd base rates'!L$117)
+($O172*'fnd base rates'!L$118)
+($P172*VLOOKUP($S172+12,rate_basefnd,12)))</f>
        <v>3583.0168119999998</v>
      </c>
      <c r="AE172" s="1">
        <f>(($D172*'fnd base rates'!M$107)
+($E172*'fnd base rates'!M$108)
+($F172*'fnd base rates'!M$109)
+($G172*'fnd base rates'!M$110)
+($H172*'fnd base rates'!M$111)
+($I172*'fnd base rates'!M$112)
+($J172*'fnd base rates'!M$113)
+($K172*'fnd base rates'!M$114)
+($M172*'fnd base rates'!M$116)
+($N172*'fnd base rates'!M$117)
+($O172*'fnd base rates'!M$118)
+($P172*VLOOKUP($S172+12,rate_basefnd,13)))</f>
        <v>0</v>
      </c>
      <c r="AF172" s="4">
        <f t="shared" si="159"/>
        <v>30928.253400000001</v>
      </c>
      <c r="AH172" s="4">
        <f t="shared" si="160"/>
        <v>429163165</v>
      </c>
      <c r="AI172" s="4" t="str">
        <f t="shared" si="161"/>
        <v>429</v>
      </c>
      <c r="AJ172" s="2" t="str">
        <f t="shared" si="162"/>
        <v>163</v>
      </c>
      <c r="AK172" s="2" t="str">
        <f t="shared" si="163"/>
        <v>165</v>
      </c>
      <c r="AL172" s="4">
        <f t="shared" si="164"/>
        <v>1</v>
      </c>
      <c r="AM172" s="4">
        <f t="shared" si="156"/>
        <v>2</v>
      </c>
      <c r="AN172" s="4">
        <f t="shared" si="165"/>
        <v>30928.253400000001</v>
      </c>
      <c r="AO172" s="4">
        <f t="shared" si="166"/>
        <v>15464</v>
      </c>
      <c r="AP172" s="4">
        <f t="shared" si="167"/>
        <v>0</v>
      </c>
      <c r="AQ172" s="4">
        <v>15464</v>
      </c>
      <c r="AW172" s="4">
        <v>15388</v>
      </c>
      <c r="AX172" s="5">
        <f t="shared" si="168"/>
        <v>76</v>
      </c>
      <c r="AY172" s="4">
        <v>15464</v>
      </c>
      <c r="AZ172" s="5"/>
      <c r="BB172" s="5">
        <f t="shared" ref="BB172" si="202">BC172-BA172</f>
        <v>0</v>
      </c>
    </row>
    <row r="173" spans="1:54" s="4" customFormat="1">
      <c r="A173" s="278">
        <v>429</v>
      </c>
      <c r="B173" s="2">
        <v>429163168</v>
      </c>
      <c r="C173" s="10" t="s">
        <v>255</v>
      </c>
      <c r="D173" s="15">
        <f>'fnd enro'!D173</f>
        <v>0</v>
      </c>
      <c r="E173" s="15">
        <f>'fnd enro'!E173</f>
        <v>0</v>
      </c>
      <c r="F173" s="15">
        <f>'fnd enro'!F173</f>
        <v>0</v>
      </c>
      <c r="G173" s="15">
        <f>'fnd enro'!G173</f>
        <v>0</v>
      </c>
      <c r="H173" s="15">
        <f>'fnd enro'!H173</f>
        <v>0</v>
      </c>
      <c r="I173" s="15">
        <f>'fnd enro'!I173</f>
        <v>1</v>
      </c>
      <c r="J173" s="15">
        <f>'fnd enro'!J173</f>
        <v>0</v>
      </c>
      <c r="K173" s="16">
        <f>'fnd enro'!K173</f>
        <v>3.8300000000000001E-2</v>
      </c>
      <c r="L173" s="15">
        <f>'fnd enro'!L173</f>
        <v>0</v>
      </c>
      <c r="M173" s="15">
        <f>'fnd enro'!M173</f>
        <v>0</v>
      </c>
      <c r="N173" s="15">
        <f>'fnd enro'!N173</f>
        <v>0</v>
      </c>
      <c r="O173" s="15">
        <f>'fnd enro'!O173</f>
        <v>0</v>
      </c>
      <c r="P173" s="15">
        <f>'fnd enro'!P173</f>
        <v>0</v>
      </c>
      <c r="Q173" s="15">
        <f>'fnd enro'!R173</f>
        <v>1</v>
      </c>
      <c r="R173" s="16">
        <f t="shared" si="158"/>
        <v>1</v>
      </c>
      <c r="S173" s="15">
        <f>VALUE('fnd enro'!Q173)</f>
        <v>3</v>
      </c>
      <c r="T173" s="2"/>
      <c r="U173" s="1">
        <f>(($D173*'fnd base rates'!C$107)
+($E173*'fnd base rates'!C$108)
+($F173*'fnd base rates'!C$109)
+($G173*'fnd base rates'!C$110)
+($H173*'fnd base rates'!C$111)
+($I173*'fnd base rates'!C$112)
+($J173*'fnd base rates'!C$113)
+($K173*'fnd base rates'!C$114)
+($M173*'fnd base rates'!C$116)
+($N173*'fnd base rates'!C$117)
+($O173*'fnd base rates'!C$118)
+($P173*VLOOKUP($S173+12,rate_basefnd,3)))
*$R173</f>
        <v>512.52229299999999</v>
      </c>
      <c r="V173" s="1">
        <f>(($D173*'fnd base rates'!D$107)
+($E173*'fnd base rates'!D$108)
+($F173*'fnd base rates'!D$109)
+($G173*'fnd base rates'!D$110)
+($H173*'fnd base rates'!D$111)
+($I173*'fnd base rates'!D$112)
+($J173*'fnd base rates'!D$113)
+($K173*'fnd base rates'!D$114)
+($M173*'fnd base rates'!D$116)
+($N173*'fnd base rates'!D$117)
+($O173*'fnd base rates'!D$118)
+($P173*VLOOKUP($S173+12,rate_basefnd,4)))
*$R173</f>
        <v>732.13</v>
      </c>
      <c r="W173" s="1">
        <f>(($D173*'fnd base rates'!E$107)
+($E173*'fnd base rates'!E$108)
+($F173*'fnd base rates'!E$109)
+($G173*'fnd base rates'!E$110)
+($H173*'fnd base rates'!E$111)
+($I173*'fnd base rates'!E$112)
+($J173*'fnd base rates'!E$113)
+($K173*'fnd base rates'!E$114)
+($M173*'fnd base rates'!E$116)
+($N173*'fnd base rates'!E$117)
+($O173*'fnd base rates'!E$118)
+($P173*VLOOKUP($S173+12,rate_basefnd,5)))
*$R173</f>
        <v>4697.9052590000001</v>
      </c>
      <c r="X173" s="1">
        <f>(($D173*'fnd base rates'!F$107)
+($E173*'fnd base rates'!F$108)
+($F173*'fnd base rates'!F$109)
+($G173*'fnd base rates'!F$110)
+($H173*'fnd base rates'!F$111)
+($I173*'fnd base rates'!F$112)
+($J173*'fnd base rates'!F$113)
+($K173*'fnd base rates'!F$114)
+($M173*'fnd base rates'!F$116)
+($N173*'fnd base rates'!F$117)
+($O173*'fnd base rates'!F$118)
+($P173*VLOOKUP($S173+12,rate_basefnd,6)))
*$R173</f>
        <v>846.10838200000012</v>
      </c>
      <c r="Y173" s="1">
        <f>(($D173*'fnd base rates'!G$107)
+($E173*'fnd base rates'!G$108)
+($F173*'fnd base rates'!G$109)
+($G173*'fnd base rates'!G$110)
+($H173*'fnd base rates'!G$111)
+($I173*'fnd base rates'!G$112)
+($J173*'fnd base rates'!G$113)
+($K173*'fnd base rates'!G$114)
+($M173*'fnd base rates'!G$116)
+($N173*'fnd base rates'!G$117)
+($O173*'fnd base rates'!G$118)
+($P173*VLOOKUP($S173+12,rate_basefnd,7)))
*$R173</f>
        <v>156.69613899999999</v>
      </c>
      <c r="Z173" s="1">
        <f>(($D173*'fnd base rates'!H$107)
+($E173*'fnd base rates'!H$108)
+($F173*'fnd base rates'!H$109)
+($G173*'fnd base rates'!H$110)
+($H173*'fnd base rates'!H$111)
+($I173*'fnd base rates'!H$112)
+($J173*'fnd base rates'!H$113)
+($K173*'fnd base rates'!H$114)
+($M173*'fnd base rates'!H$116)
+($N173*'fnd base rates'!H$117)
+($O173*'fnd base rates'!H$118)
+($P173*VLOOKUP($S173+12,rate_basefnd,8)))</f>
        <v>792.30720999999994</v>
      </c>
      <c r="AA173" s="1">
        <f>(($D173*'fnd base rates'!I$107)
+($E173*'fnd base rates'!I$108)
+($F173*'fnd base rates'!I$109)
+($G173*'fnd base rates'!I$110)
+($H173*'fnd base rates'!I$111)
+($I173*'fnd base rates'!I$112)
+($J173*'fnd base rates'!I$113)
+($K173*'fnd base rates'!I$114)
+($M173*'fnd base rates'!I$116)
+($N173*'fnd base rates'!I$117)
+($O173*'fnd base rates'!I$118)
+($P173*VLOOKUP($S173+12,rate_basefnd,9)))
*$R173</f>
        <v>407.6</v>
      </c>
      <c r="AB173" s="1">
        <f>(($D173*'fnd base rates'!J$107)
+($E173*'fnd base rates'!J$108)
+($F173*'fnd base rates'!J$109)
+($G173*'fnd base rates'!J$110)
+($H173*'fnd base rates'!J$111)
+($I173*'fnd base rates'!J$112)
+($J173*'fnd base rates'!J$113)
+($K173*'fnd base rates'!J$114)
+($M173*'fnd base rates'!J$116)
+($N173*'fnd base rates'!J$117)
+($O173*'fnd base rates'!J$118)
+($P173*VLOOKUP($S173+12,rate_basefnd,10)))
*$R173</f>
        <v>549.04</v>
      </c>
      <c r="AC173" s="1">
        <f>(($D173*'fnd base rates'!K$107)
+($E173*'fnd base rates'!K$108)
+($F173*'fnd base rates'!K$109)
+($G173*'fnd base rates'!K$110)
+($H173*'fnd base rates'!K$111)
+($I173*'fnd base rates'!K$112)
+($J173*'fnd base rates'!K$113)
+($K173*'fnd base rates'!K$114)
+($M173*'fnd base rates'!K$116)
+($N173*'fnd base rates'!K$117)
+($O173*'fnd base rates'!K$118)
+($P173*VLOOKUP($S173+12,rate_basefnd,11)))
*$R173</f>
        <v>1099.5940109999999</v>
      </c>
      <c r="AD173" s="1">
        <f>(($D173*'fnd base rates'!L$107)
+($E173*'fnd base rates'!L$108)
+($F173*'fnd base rates'!L$109)
+($G173*'fnd base rates'!L$110)
+($H173*'fnd base rates'!L$111)
+($I173*'fnd base rates'!L$112)
+($J173*'fnd base rates'!L$113)
+($K173*'fnd base rates'!L$114)
+($M173*'fnd base rates'!L$116)
+($N173*'fnd base rates'!L$117)
+($O173*'fnd base rates'!L$118)
+($P173*VLOOKUP($S173+12,rate_basefnd,12)))</f>
        <v>1229.513406</v>
      </c>
      <c r="AE173" s="1">
        <f>(($D173*'fnd base rates'!M$107)
+($E173*'fnd base rates'!M$108)
+($F173*'fnd base rates'!M$109)
+($G173*'fnd base rates'!M$110)
+($H173*'fnd base rates'!M$111)
+($I173*'fnd base rates'!M$112)
+($J173*'fnd base rates'!M$113)
+($K173*'fnd base rates'!M$114)
+($M173*'fnd base rates'!M$116)
+($N173*'fnd base rates'!M$117)
+($O173*'fnd base rates'!M$118)
+($P173*VLOOKUP($S173+12,rate_basefnd,13)))</f>
        <v>0</v>
      </c>
      <c r="AF173" s="4">
        <f t="shared" si="159"/>
        <v>11023.4167</v>
      </c>
      <c r="AH173" s="4">
        <f t="shared" si="160"/>
        <v>429163168</v>
      </c>
      <c r="AI173" s="4" t="str">
        <f t="shared" si="161"/>
        <v>429</v>
      </c>
      <c r="AJ173" s="2" t="str">
        <f t="shared" si="162"/>
        <v>163</v>
      </c>
      <c r="AK173" s="2" t="str">
        <f t="shared" si="163"/>
        <v>168</v>
      </c>
      <c r="AL173" s="4">
        <f t="shared" si="164"/>
        <v>1</v>
      </c>
      <c r="AM173" s="4">
        <f t="shared" si="156"/>
        <v>1</v>
      </c>
      <c r="AN173" s="4">
        <f t="shared" si="165"/>
        <v>11023.4167</v>
      </c>
      <c r="AO173" s="4">
        <f t="shared" si="166"/>
        <v>11023</v>
      </c>
      <c r="AP173" s="4">
        <f t="shared" si="167"/>
        <v>0</v>
      </c>
      <c r="AQ173" s="4">
        <v>11023</v>
      </c>
      <c r="AW173" s="4">
        <v>11009</v>
      </c>
      <c r="AX173" s="5">
        <f t="shared" si="168"/>
        <v>14</v>
      </c>
      <c r="AY173" s="4">
        <v>11023</v>
      </c>
      <c r="AZ173" s="5"/>
      <c r="BB173" s="5">
        <f t="shared" ref="BB173" si="203">BC173-BA173</f>
        <v>0</v>
      </c>
    </row>
    <row r="174" spans="1:54" s="4" customFormat="1">
      <c r="A174" s="278">
        <v>429</v>
      </c>
      <c r="B174" s="2">
        <v>429163181</v>
      </c>
      <c r="C174" s="10" t="s">
        <v>255</v>
      </c>
      <c r="D174" s="15">
        <f>'fnd enro'!D174</f>
        <v>0</v>
      </c>
      <c r="E174" s="15">
        <f>'fnd enro'!E174</f>
        <v>0</v>
      </c>
      <c r="F174" s="15">
        <f>'fnd enro'!F174</f>
        <v>0</v>
      </c>
      <c r="G174" s="15">
        <f>'fnd enro'!G174</f>
        <v>1</v>
      </c>
      <c r="H174" s="15">
        <f>'fnd enro'!H174</f>
        <v>0</v>
      </c>
      <c r="I174" s="15">
        <f>'fnd enro'!I174</f>
        <v>1</v>
      </c>
      <c r="J174" s="15">
        <f>'fnd enro'!J174</f>
        <v>0</v>
      </c>
      <c r="K174" s="16">
        <f>'fnd enro'!K174</f>
        <v>7.6600000000000001E-2</v>
      </c>
      <c r="L174" s="15">
        <f>'fnd enro'!L174</f>
        <v>0</v>
      </c>
      <c r="M174" s="15">
        <f>'fnd enro'!M174</f>
        <v>1</v>
      </c>
      <c r="N174" s="15">
        <f>'fnd enro'!N174</f>
        <v>0</v>
      </c>
      <c r="O174" s="15">
        <f>'fnd enro'!O174</f>
        <v>0</v>
      </c>
      <c r="P174" s="15">
        <f>'fnd enro'!P174</f>
        <v>2</v>
      </c>
      <c r="Q174" s="15">
        <f>'fnd enro'!R174</f>
        <v>2</v>
      </c>
      <c r="R174" s="16">
        <f t="shared" si="158"/>
        <v>1</v>
      </c>
      <c r="S174" s="15">
        <f>VALUE('fnd enro'!Q174)</f>
        <v>9</v>
      </c>
      <c r="T174" s="2"/>
      <c r="U174" s="1">
        <f>(($D174*'fnd base rates'!C$107)
+($E174*'fnd base rates'!C$108)
+($F174*'fnd base rates'!C$109)
+($G174*'fnd base rates'!C$110)
+($H174*'fnd base rates'!C$111)
+($I174*'fnd base rates'!C$112)
+($J174*'fnd base rates'!C$113)
+($K174*'fnd base rates'!C$114)
+($M174*'fnd base rates'!C$116)
+($N174*'fnd base rates'!C$117)
+($O174*'fnd base rates'!C$118)
+($P174*VLOOKUP($S174+12,rate_basefnd,3)))
*$R174</f>
        <v>1255.5945859999999</v>
      </c>
      <c r="V174" s="1">
        <f>(($D174*'fnd base rates'!D$107)
+($E174*'fnd base rates'!D$108)
+($F174*'fnd base rates'!D$109)
+($G174*'fnd base rates'!D$110)
+($H174*'fnd base rates'!D$111)
+($I174*'fnd base rates'!D$112)
+($J174*'fnd base rates'!D$113)
+($K174*'fnd base rates'!D$114)
+($M174*'fnd base rates'!D$116)
+($N174*'fnd base rates'!D$117)
+($O174*'fnd base rates'!D$118)
+($P174*VLOOKUP($S174+12,rate_basefnd,4)))
*$R174</f>
        <v>2272.69</v>
      </c>
      <c r="W174" s="1">
        <f>(($D174*'fnd base rates'!E$107)
+($E174*'fnd base rates'!E$108)
+($F174*'fnd base rates'!E$109)
+($G174*'fnd base rates'!E$110)
+($H174*'fnd base rates'!E$111)
+($I174*'fnd base rates'!E$112)
+($J174*'fnd base rates'!E$113)
+($K174*'fnd base rates'!E$114)
+($M174*'fnd base rates'!E$116)
+($N174*'fnd base rates'!E$117)
+($O174*'fnd base rates'!E$118)
+($P174*VLOOKUP($S174+12,rate_basefnd,5)))
*$R174</f>
        <v>15840.980518</v>
      </c>
      <c r="X174" s="1">
        <f>(($D174*'fnd base rates'!F$107)
+($E174*'fnd base rates'!F$108)
+($F174*'fnd base rates'!F$109)
+($G174*'fnd base rates'!F$110)
+($H174*'fnd base rates'!F$111)
+($I174*'fnd base rates'!F$112)
+($J174*'fnd base rates'!F$113)
+($K174*'fnd base rates'!F$114)
+($M174*'fnd base rates'!F$116)
+($N174*'fnd base rates'!F$117)
+($O174*'fnd base rates'!F$118)
+($P174*VLOOKUP($S174+12,rate_basefnd,6)))
*$R174</f>
        <v>2203.516764</v>
      </c>
      <c r="Y174" s="1">
        <f>(($D174*'fnd base rates'!G$107)
+($E174*'fnd base rates'!G$108)
+($F174*'fnd base rates'!G$109)
+($G174*'fnd base rates'!G$110)
+($H174*'fnd base rates'!G$111)
+($I174*'fnd base rates'!G$112)
+($J174*'fnd base rates'!G$113)
+($K174*'fnd base rates'!G$114)
+($M174*'fnd base rates'!G$116)
+($N174*'fnd base rates'!G$117)
+($O174*'fnd base rates'!G$118)
+($P174*VLOOKUP($S174+12,rate_basefnd,7)))
*$R174</f>
        <v>658.22227799999996</v>
      </c>
      <c r="Z174" s="1">
        <f>(($D174*'fnd base rates'!H$107)
+($E174*'fnd base rates'!H$108)
+($F174*'fnd base rates'!H$109)
+($G174*'fnd base rates'!H$110)
+($H174*'fnd base rates'!H$111)
+($I174*'fnd base rates'!H$112)
+($J174*'fnd base rates'!H$113)
+($K174*'fnd base rates'!H$114)
+($M174*'fnd base rates'!H$116)
+($N174*'fnd base rates'!H$117)
+($O174*'fnd base rates'!H$118)
+($P174*VLOOKUP($S174+12,rate_basefnd,8)))</f>
        <v>1458.4544199999998</v>
      </c>
      <c r="AA174" s="1">
        <f>(($D174*'fnd base rates'!I$107)
+($E174*'fnd base rates'!I$108)
+($F174*'fnd base rates'!I$109)
+($G174*'fnd base rates'!I$110)
+($H174*'fnd base rates'!I$111)
+($I174*'fnd base rates'!I$112)
+($J174*'fnd base rates'!I$113)
+($K174*'fnd base rates'!I$114)
+($M174*'fnd base rates'!I$116)
+($N174*'fnd base rates'!I$117)
+($O174*'fnd base rates'!I$118)
+($P174*VLOOKUP($S174+12,rate_basefnd,9)))
*$R174</f>
        <v>1001.4200000000001</v>
      </c>
      <c r="AB174" s="1">
        <f>(($D174*'fnd base rates'!J$107)
+($E174*'fnd base rates'!J$108)
+($F174*'fnd base rates'!J$109)
+($G174*'fnd base rates'!J$110)
+($H174*'fnd base rates'!J$111)
+($I174*'fnd base rates'!J$112)
+($J174*'fnd base rates'!J$113)
+($K174*'fnd base rates'!J$114)
+($M174*'fnd base rates'!J$116)
+($N174*'fnd base rates'!J$117)
+($O174*'fnd base rates'!J$118)
+($P174*VLOOKUP($S174+12,rate_basefnd,10)))
*$R174</f>
        <v>2037.56</v>
      </c>
      <c r="AC174" s="1">
        <f>(($D174*'fnd base rates'!K$107)
+($E174*'fnd base rates'!K$108)
+($F174*'fnd base rates'!K$109)
+($G174*'fnd base rates'!K$110)
+($H174*'fnd base rates'!K$111)
+($I174*'fnd base rates'!K$112)
+($J174*'fnd base rates'!K$113)
+($K174*'fnd base rates'!K$114)
+($M174*'fnd base rates'!K$116)
+($N174*'fnd base rates'!K$117)
+($O174*'fnd base rates'!K$118)
+($P174*VLOOKUP($S174+12,rate_basefnd,11)))
*$R174</f>
        <v>2436.508022</v>
      </c>
      <c r="AD174" s="1">
        <f>(($D174*'fnd base rates'!L$107)
+($E174*'fnd base rates'!L$108)
+($F174*'fnd base rates'!L$109)
+($G174*'fnd base rates'!L$110)
+($H174*'fnd base rates'!L$111)
+($I174*'fnd base rates'!L$112)
+($J174*'fnd base rates'!L$113)
+($K174*'fnd base rates'!L$114)
+($M174*'fnd base rates'!L$116)
+($N174*'fnd base rates'!L$117)
+($O174*'fnd base rates'!L$118)
+($P174*VLOOKUP($S174+12,rate_basefnd,12)))</f>
        <v>3808.3268119999998</v>
      </c>
      <c r="AE174" s="1">
        <f>(($D174*'fnd base rates'!M$107)
+($E174*'fnd base rates'!M$108)
+($F174*'fnd base rates'!M$109)
+($G174*'fnd base rates'!M$110)
+($H174*'fnd base rates'!M$111)
+($I174*'fnd base rates'!M$112)
+($J174*'fnd base rates'!M$113)
+($K174*'fnd base rates'!M$114)
+($M174*'fnd base rates'!M$116)
+($N174*'fnd base rates'!M$117)
+($O174*'fnd base rates'!M$118)
+($P174*VLOOKUP($S174+12,rate_basefnd,13)))</f>
        <v>0</v>
      </c>
      <c r="AF174" s="4">
        <f t="shared" si="159"/>
        <v>32973.273399999998</v>
      </c>
      <c r="AH174" s="4">
        <f t="shared" si="160"/>
        <v>429163181</v>
      </c>
      <c r="AI174" s="4" t="str">
        <f t="shared" si="161"/>
        <v>429</v>
      </c>
      <c r="AJ174" s="2" t="str">
        <f t="shared" si="162"/>
        <v>163</v>
      </c>
      <c r="AK174" s="2" t="str">
        <f t="shared" si="163"/>
        <v>181</v>
      </c>
      <c r="AL174" s="4">
        <f t="shared" si="164"/>
        <v>1</v>
      </c>
      <c r="AM174" s="4">
        <f t="shared" si="156"/>
        <v>2</v>
      </c>
      <c r="AN174" s="4">
        <f t="shared" si="165"/>
        <v>32973.273399999998</v>
      </c>
      <c r="AO174" s="4">
        <f t="shared" si="166"/>
        <v>16487</v>
      </c>
      <c r="AP174" s="4">
        <f t="shared" si="167"/>
        <v>0</v>
      </c>
      <c r="AQ174" s="4">
        <v>16487</v>
      </c>
      <c r="AW174" s="4">
        <v>16418</v>
      </c>
      <c r="AX174" s="5">
        <f t="shared" si="168"/>
        <v>69</v>
      </c>
      <c r="AY174" s="4">
        <v>16487</v>
      </c>
      <c r="AZ174" s="5"/>
      <c r="BB174" s="5">
        <f t="shared" ref="BB174" si="204">BC174-BA174</f>
        <v>0</v>
      </c>
    </row>
    <row r="175" spans="1:54" s="4" customFormat="1">
      <c r="A175" s="278">
        <v>429</v>
      </c>
      <c r="B175" s="2">
        <v>429163229</v>
      </c>
      <c r="C175" s="10" t="s">
        <v>255</v>
      </c>
      <c r="D175" s="15">
        <f>'fnd enro'!D175</f>
        <v>0</v>
      </c>
      <c r="E175" s="15">
        <f>'fnd enro'!E175</f>
        <v>0</v>
      </c>
      <c r="F175" s="15">
        <f>'fnd enro'!F175</f>
        <v>2</v>
      </c>
      <c r="G175" s="15">
        <f>'fnd enro'!G175</f>
        <v>5</v>
      </c>
      <c r="H175" s="15">
        <f>'fnd enro'!H175</f>
        <v>2</v>
      </c>
      <c r="I175" s="15">
        <f>'fnd enro'!I175</f>
        <v>3</v>
      </c>
      <c r="J175" s="15">
        <f>'fnd enro'!J175</f>
        <v>0</v>
      </c>
      <c r="K175" s="16">
        <f>'fnd enro'!K175</f>
        <v>0.45960000000000001</v>
      </c>
      <c r="L175" s="15">
        <f>'fnd enro'!L175</f>
        <v>0</v>
      </c>
      <c r="M175" s="15">
        <f>'fnd enro'!M175</f>
        <v>0</v>
      </c>
      <c r="N175" s="15">
        <f>'fnd enro'!N175</f>
        <v>0</v>
      </c>
      <c r="O175" s="15">
        <f>'fnd enro'!O175</f>
        <v>0</v>
      </c>
      <c r="P175" s="15">
        <f>'fnd enro'!P175</f>
        <v>11</v>
      </c>
      <c r="Q175" s="15">
        <f>'fnd enro'!R175</f>
        <v>12</v>
      </c>
      <c r="R175" s="16">
        <f t="shared" si="158"/>
        <v>1</v>
      </c>
      <c r="S175" s="15">
        <f>VALUE('fnd enro'!Q175)</f>
        <v>7</v>
      </c>
      <c r="T175" s="2"/>
      <c r="U175" s="1">
        <f>(($D175*'fnd base rates'!C$107)
+($E175*'fnd base rates'!C$108)
+($F175*'fnd base rates'!C$109)
+($G175*'fnd base rates'!C$110)
+($H175*'fnd base rates'!C$111)
+($I175*'fnd base rates'!C$112)
+($J175*'fnd base rates'!C$113)
+($K175*'fnd base rates'!C$114)
+($M175*'fnd base rates'!C$116)
+($N175*'fnd base rates'!C$117)
+($O175*'fnd base rates'!C$118)
+($P175*VLOOKUP($S175+12,rate_basefnd,3)))
*$R175</f>
        <v>6842.8275160000012</v>
      </c>
      <c r="V175" s="1">
        <f>(($D175*'fnd base rates'!D$107)
+($E175*'fnd base rates'!D$108)
+($F175*'fnd base rates'!D$109)
+($G175*'fnd base rates'!D$110)
+($H175*'fnd base rates'!D$111)
+($I175*'fnd base rates'!D$112)
+($J175*'fnd base rates'!D$113)
+($K175*'fnd base rates'!D$114)
+($M175*'fnd base rates'!D$116)
+($N175*'fnd base rates'!D$117)
+($O175*'fnd base rates'!D$118)
+($P175*VLOOKUP($S175+12,rate_basefnd,4)))
*$R175</f>
        <v>12066.97</v>
      </c>
      <c r="W175" s="1">
        <f>(($D175*'fnd base rates'!E$107)
+($E175*'fnd base rates'!E$108)
+($F175*'fnd base rates'!E$109)
+($G175*'fnd base rates'!E$110)
+($H175*'fnd base rates'!E$111)
+($I175*'fnd base rates'!E$112)
+($J175*'fnd base rates'!E$113)
+($K175*'fnd base rates'!E$114)
+($M175*'fnd base rates'!E$116)
+($N175*'fnd base rates'!E$117)
+($O175*'fnd base rates'!E$118)
+($P175*VLOOKUP($S175+12,rate_basefnd,5)))
*$R175</f>
        <v>78716.213107999996</v>
      </c>
      <c r="X175" s="1">
        <f>(($D175*'fnd base rates'!F$107)
+($E175*'fnd base rates'!F$108)
+($F175*'fnd base rates'!F$109)
+($G175*'fnd base rates'!F$110)
+($H175*'fnd base rates'!F$111)
+($I175*'fnd base rates'!F$112)
+($J175*'fnd base rates'!F$113)
+($K175*'fnd base rates'!F$114)
+($M175*'fnd base rates'!F$116)
+($N175*'fnd base rates'!F$117)
+($O175*'fnd base rates'!F$118)
+($P175*VLOOKUP($S175+12,rate_basefnd,6)))
*$R175</f>
        <v>12776.150584000001</v>
      </c>
      <c r="Y175" s="1">
        <f>(($D175*'fnd base rates'!G$107)
+($E175*'fnd base rates'!G$108)
+($F175*'fnd base rates'!G$109)
+($G175*'fnd base rates'!G$110)
+($H175*'fnd base rates'!G$111)
+($I175*'fnd base rates'!G$112)
+($J175*'fnd base rates'!G$113)
+($K175*'fnd base rates'!G$114)
+($M175*'fnd base rates'!G$116)
+($N175*'fnd base rates'!G$117)
+($O175*'fnd base rates'!G$118)
+($P175*VLOOKUP($S175+12,rate_basefnd,7)))
*$R175</f>
        <v>3395.6036679999997</v>
      </c>
      <c r="Z175" s="1">
        <f>(($D175*'fnd base rates'!H$107)
+($E175*'fnd base rates'!H$108)
+($F175*'fnd base rates'!H$109)
+($G175*'fnd base rates'!H$110)
+($H175*'fnd base rates'!H$111)
+($I175*'fnd base rates'!H$112)
+($J175*'fnd base rates'!H$113)
+($K175*'fnd base rates'!H$114)
+($M175*'fnd base rates'!H$116)
+($N175*'fnd base rates'!H$117)
+($O175*'fnd base rates'!H$118)
+($P175*VLOOKUP($S175+12,rate_basefnd,8)))</f>
        <v>7122.1765199999991</v>
      </c>
      <c r="AA175" s="1">
        <f>(($D175*'fnd base rates'!I$107)
+($E175*'fnd base rates'!I$108)
+($F175*'fnd base rates'!I$109)
+($G175*'fnd base rates'!I$110)
+($H175*'fnd base rates'!I$111)
+($I175*'fnd base rates'!I$112)
+($J175*'fnd base rates'!I$113)
+($K175*'fnd base rates'!I$114)
+($M175*'fnd base rates'!I$116)
+($N175*'fnd base rates'!I$117)
+($O175*'fnd base rates'!I$118)
+($P175*VLOOKUP($S175+12,rate_basefnd,9)))
*$R175</f>
        <v>5073.2000000000007</v>
      </c>
      <c r="AB175" s="1">
        <f>(($D175*'fnd base rates'!J$107)
+($E175*'fnd base rates'!J$108)
+($F175*'fnd base rates'!J$109)
+($G175*'fnd base rates'!J$110)
+($H175*'fnd base rates'!J$111)
+($I175*'fnd base rates'!J$112)
+($J175*'fnd base rates'!J$113)
+($K175*'fnd base rates'!J$114)
+($M175*'fnd base rates'!J$116)
+($N175*'fnd base rates'!J$117)
+($O175*'fnd base rates'!J$118)
+($P175*VLOOKUP($S175+12,rate_basefnd,10)))
*$R175</f>
        <v>9786.75</v>
      </c>
      <c r="AC175" s="1">
        <f>(($D175*'fnd base rates'!K$107)
+($E175*'fnd base rates'!K$108)
+($F175*'fnd base rates'!K$109)
+($G175*'fnd base rates'!K$110)
+($H175*'fnd base rates'!K$111)
+($I175*'fnd base rates'!K$112)
+($J175*'fnd base rates'!K$113)
+($K175*'fnd base rates'!K$114)
+($M175*'fnd base rates'!K$116)
+($N175*'fnd base rates'!K$117)
+($O175*'fnd base rates'!K$118)
+($P175*VLOOKUP($S175+12,rate_basefnd,11)))
*$R175</f>
        <v>12922.668132000001</v>
      </c>
      <c r="AD175" s="1">
        <f>(($D175*'fnd base rates'!L$107)
+($E175*'fnd base rates'!L$108)
+($F175*'fnd base rates'!L$109)
+($G175*'fnd base rates'!L$110)
+($H175*'fnd base rates'!L$111)
+($I175*'fnd base rates'!L$112)
+($J175*'fnd base rates'!L$113)
+($K175*'fnd base rates'!L$114)
+($M175*'fnd base rates'!L$116)
+($N175*'fnd base rates'!L$117)
+($O175*'fnd base rates'!L$118)
+($P175*VLOOKUP($S175+12,rate_basefnd,12)))</f>
        <v>20697.880872000002</v>
      </c>
      <c r="AE175" s="1">
        <f>(($D175*'fnd base rates'!M$107)
+($E175*'fnd base rates'!M$108)
+($F175*'fnd base rates'!M$109)
+($G175*'fnd base rates'!M$110)
+($H175*'fnd base rates'!M$111)
+($I175*'fnd base rates'!M$112)
+($J175*'fnd base rates'!M$113)
+($K175*'fnd base rates'!M$114)
+($M175*'fnd base rates'!M$116)
+($N175*'fnd base rates'!M$117)
+($O175*'fnd base rates'!M$118)
+($P175*VLOOKUP($S175+12,rate_basefnd,13)))</f>
        <v>0</v>
      </c>
      <c r="AF175" s="4">
        <f t="shared" si="159"/>
        <v>169400.44039999999</v>
      </c>
      <c r="AH175" s="4">
        <f t="shared" si="160"/>
        <v>429163229</v>
      </c>
      <c r="AI175" s="4" t="str">
        <f t="shared" si="161"/>
        <v>429</v>
      </c>
      <c r="AJ175" s="2" t="str">
        <f t="shared" si="162"/>
        <v>163</v>
      </c>
      <c r="AK175" s="2" t="str">
        <f t="shared" si="163"/>
        <v>229</v>
      </c>
      <c r="AL175" s="4">
        <f t="shared" si="164"/>
        <v>1</v>
      </c>
      <c r="AM175" s="4">
        <f t="shared" si="156"/>
        <v>12</v>
      </c>
      <c r="AN175" s="4">
        <f t="shared" si="165"/>
        <v>169400.44039999999</v>
      </c>
      <c r="AO175" s="4">
        <f t="shared" si="166"/>
        <v>14117</v>
      </c>
      <c r="AP175" s="4">
        <f t="shared" si="167"/>
        <v>0</v>
      </c>
      <c r="AQ175" s="4">
        <v>14117</v>
      </c>
      <c r="AW175" s="4">
        <v>14074</v>
      </c>
      <c r="AX175" s="5">
        <f t="shared" si="168"/>
        <v>43</v>
      </c>
      <c r="AY175" s="4">
        <v>14117</v>
      </c>
      <c r="AZ175" s="5"/>
      <c r="BB175" s="5">
        <f t="shared" ref="BB175" si="205">BC175-BA175</f>
        <v>0</v>
      </c>
    </row>
    <row r="176" spans="1:54" s="4" customFormat="1">
      <c r="A176" s="278">
        <v>429</v>
      </c>
      <c r="B176" s="2">
        <v>429163248</v>
      </c>
      <c r="C176" s="10" t="s">
        <v>255</v>
      </c>
      <c r="D176" s="15">
        <f>'fnd enro'!D176</f>
        <v>0</v>
      </c>
      <c r="E176" s="15">
        <f>'fnd enro'!E176</f>
        <v>0</v>
      </c>
      <c r="F176" s="15">
        <f>'fnd enro'!F176</f>
        <v>0</v>
      </c>
      <c r="G176" s="15">
        <f>'fnd enro'!G176</f>
        <v>2</v>
      </c>
      <c r="H176" s="15">
        <f>'fnd enro'!H176</f>
        <v>1</v>
      </c>
      <c r="I176" s="15">
        <f>'fnd enro'!I176</f>
        <v>2</v>
      </c>
      <c r="J176" s="15">
        <f>'fnd enro'!J176</f>
        <v>0</v>
      </c>
      <c r="K176" s="16">
        <f>'fnd enro'!K176</f>
        <v>0.1915</v>
      </c>
      <c r="L176" s="15">
        <f>'fnd enro'!L176</f>
        <v>0</v>
      </c>
      <c r="M176" s="15">
        <f>'fnd enro'!M176</f>
        <v>0</v>
      </c>
      <c r="N176" s="15">
        <f>'fnd enro'!N176</f>
        <v>0</v>
      </c>
      <c r="O176" s="15">
        <f>'fnd enro'!O176</f>
        <v>0</v>
      </c>
      <c r="P176" s="15">
        <f>'fnd enro'!P176</f>
        <v>3</v>
      </c>
      <c r="Q176" s="15">
        <f>'fnd enro'!R176</f>
        <v>5</v>
      </c>
      <c r="R176" s="16">
        <f t="shared" si="158"/>
        <v>1</v>
      </c>
      <c r="S176" s="15">
        <f>VALUE('fnd enro'!Q176)</f>
        <v>12</v>
      </c>
      <c r="T176" s="2"/>
      <c r="U176" s="1">
        <f>(($D176*'fnd base rates'!C$107)
+($E176*'fnd base rates'!C$108)
+($F176*'fnd base rates'!C$109)
+($G176*'fnd base rates'!C$110)
+($H176*'fnd base rates'!C$111)
+($I176*'fnd base rates'!C$112)
+($J176*'fnd base rates'!C$113)
+($K176*'fnd base rates'!C$114)
+($M176*'fnd base rates'!C$116)
+($N176*'fnd base rates'!C$117)
+($O176*'fnd base rates'!C$118)
+($P176*VLOOKUP($S176+12,rate_basefnd,3)))
*$R176</f>
        <v>2785.4814649999998</v>
      </c>
      <c r="V176" s="1">
        <f>(($D176*'fnd base rates'!D$107)
+($E176*'fnd base rates'!D$108)
+($F176*'fnd base rates'!D$109)
+($G176*'fnd base rates'!D$110)
+($H176*'fnd base rates'!D$111)
+($I176*'fnd base rates'!D$112)
+($J176*'fnd base rates'!D$113)
+($K176*'fnd base rates'!D$114)
+($M176*'fnd base rates'!D$116)
+($N176*'fnd base rates'!D$117)
+($O176*'fnd base rates'!D$118)
+($P176*VLOOKUP($S176+12,rate_basefnd,4)))
*$R176</f>
        <v>4716.5599999999995</v>
      </c>
      <c r="W176" s="1">
        <f>(($D176*'fnd base rates'!E$107)
+($E176*'fnd base rates'!E$108)
+($F176*'fnd base rates'!E$109)
+($G176*'fnd base rates'!E$110)
+($H176*'fnd base rates'!E$111)
+($I176*'fnd base rates'!E$112)
+($J176*'fnd base rates'!E$113)
+($K176*'fnd base rates'!E$114)
+($M176*'fnd base rates'!E$116)
+($N176*'fnd base rates'!E$117)
+($O176*'fnd base rates'!E$118)
+($P176*VLOOKUP($S176+12,rate_basefnd,5)))
*$R176</f>
        <v>30432.346294999996</v>
      </c>
      <c r="X176" s="1">
        <f>(($D176*'fnd base rates'!F$107)
+($E176*'fnd base rates'!F$108)
+($F176*'fnd base rates'!F$109)
+($G176*'fnd base rates'!F$110)
+($H176*'fnd base rates'!F$111)
+($I176*'fnd base rates'!F$112)
+($J176*'fnd base rates'!F$113)
+($K176*'fnd base rates'!F$114)
+($M176*'fnd base rates'!F$116)
+($N176*'fnd base rates'!F$117)
+($O176*'fnd base rates'!F$118)
+($P176*VLOOKUP($S176+12,rate_basefnd,6)))
*$R176</f>
        <v>5024.42191</v>
      </c>
      <c r="Y176" s="1">
        <f>(($D176*'fnd base rates'!G$107)
+($E176*'fnd base rates'!G$108)
+($F176*'fnd base rates'!G$109)
+($G176*'fnd base rates'!G$110)
+($H176*'fnd base rates'!G$111)
+($I176*'fnd base rates'!G$112)
+($J176*'fnd base rates'!G$113)
+($K176*'fnd base rates'!G$114)
+($M176*'fnd base rates'!G$116)
+($N176*'fnd base rates'!G$117)
+($O176*'fnd base rates'!G$118)
+($P176*VLOOKUP($S176+12,rate_basefnd,7)))
*$R176</f>
        <v>1274.3406950000001</v>
      </c>
      <c r="Z176" s="1">
        <f>(($D176*'fnd base rates'!H$107)
+($E176*'fnd base rates'!H$108)
+($F176*'fnd base rates'!H$109)
+($G176*'fnd base rates'!H$110)
+($H176*'fnd base rates'!H$111)
+($I176*'fnd base rates'!H$112)
+($J176*'fnd base rates'!H$113)
+($K176*'fnd base rates'!H$114)
+($M176*'fnd base rates'!H$116)
+($N176*'fnd base rates'!H$117)
+($O176*'fnd base rates'!H$118)
+($P176*VLOOKUP($S176+12,rate_basefnd,8)))</f>
        <v>3163.5960500000001</v>
      </c>
      <c r="AA176" s="1">
        <f>(($D176*'fnd base rates'!I$107)
+($E176*'fnd base rates'!I$108)
+($F176*'fnd base rates'!I$109)
+($G176*'fnd base rates'!I$110)
+($H176*'fnd base rates'!I$111)
+($I176*'fnd base rates'!I$112)
+($J176*'fnd base rates'!I$113)
+($K176*'fnd base rates'!I$114)
+($M176*'fnd base rates'!I$116)
+($N176*'fnd base rates'!I$117)
+($O176*'fnd base rates'!I$118)
+($P176*VLOOKUP($S176+12,rate_basefnd,9)))
*$R176</f>
        <v>2106.15</v>
      </c>
      <c r="AB176" s="1">
        <f>(($D176*'fnd base rates'!J$107)
+($E176*'fnd base rates'!J$108)
+($F176*'fnd base rates'!J$109)
+($G176*'fnd base rates'!J$110)
+($H176*'fnd base rates'!J$111)
+($I176*'fnd base rates'!J$112)
+($J176*'fnd base rates'!J$113)
+($K176*'fnd base rates'!J$114)
+($M176*'fnd base rates'!J$116)
+($N176*'fnd base rates'!J$117)
+($O176*'fnd base rates'!J$118)
+($P176*VLOOKUP($S176+12,rate_basefnd,10)))
*$R176</f>
        <v>3796.58</v>
      </c>
      <c r="AC176" s="1">
        <f>(($D176*'fnd base rates'!K$107)
+($E176*'fnd base rates'!K$108)
+($F176*'fnd base rates'!K$109)
+($G176*'fnd base rates'!K$110)
+($H176*'fnd base rates'!K$111)
+($I176*'fnd base rates'!K$112)
+($J176*'fnd base rates'!K$113)
+($K176*'fnd base rates'!K$114)
+($M176*'fnd base rates'!K$116)
+($N176*'fnd base rates'!K$117)
+($O176*'fnd base rates'!K$118)
+($P176*VLOOKUP($S176+12,rate_basefnd,11)))
*$R176</f>
        <v>5433.2900549999995</v>
      </c>
      <c r="AD176" s="1">
        <f>(($D176*'fnd base rates'!L$107)
+($E176*'fnd base rates'!L$108)
+($F176*'fnd base rates'!L$109)
+($G176*'fnd base rates'!L$110)
+($H176*'fnd base rates'!L$111)
+($I176*'fnd base rates'!L$112)
+($J176*'fnd base rates'!L$113)
+($K176*'fnd base rates'!L$114)
+($M176*'fnd base rates'!L$116)
+($N176*'fnd base rates'!L$117)
+($O176*'fnd base rates'!L$118)
+($P176*VLOOKUP($S176+12,rate_basefnd,12)))</f>
        <v>8084.9770300000009</v>
      </c>
      <c r="AE176" s="1">
        <f>(($D176*'fnd base rates'!M$107)
+($E176*'fnd base rates'!M$108)
+($F176*'fnd base rates'!M$109)
+($G176*'fnd base rates'!M$110)
+($H176*'fnd base rates'!M$111)
+($I176*'fnd base rates'!M$112)
+($J176*'fnd base rates'!M$113)
+($K176*'fnd base rates'!M$114)
+($M176*'fnd base rates'!M$116)
+($N176*'fnd base rates'!M$117)
+($O176*'fnd base rates'!M$118)
+($P176*VLOOKUP($S176+12,rate_basefnd,13)))</f>
        <v>0</v>
      </c>
      <c r="AF176" s="4">
        <f t="shared" si="159"/>
        <v>66817.743499999997</v>
      </c>
      <c r="AH176" s="4">
        <f t="shared" si="160"/>
        <v>429163248</v>
      </c>
      <c r="AI176" s="4" t="str">
        <f t="shared" si="161"/>
        <v>429</v>
      </c>
      <c r="AJ176" s="2" t="str">
        <f t="shared" si="162"/>
        <v>163</v>
      </c>
      <c r="AK176" s="2" t="str">
        <f t="shared" si="163"/>
        <v>248</v>
      </c>
      <c r="AL176" s="4">
        <f t="shared" si="164"/>
        <v>1</v>
      </c>
      <c r="AM176" s="4">
        <f t="shared" si="156"/>
        <v>5</v>
      </c>
      <c r="AN176" s="4">
        <f t="shared" si="165"/>
        <v>66817.743499999997</v>
      </c>
      <c r="AO176" s="4">
        <f t="shared" si="166"/>
        <v>13364</v>
      </c>
      <c r="AP176" s="4">
        <f t="shared" si="167"/>
        <v>0</v>
      </c>
      <c r="AQ176" s="4">
        <v>13364</v>
      </c>
      <c r="AW176" s="4">
        <v>13285</v>
      </c>
      <c r="AX176" s="5">
        <f t="shared" si="168"/>
        <v>79</v>
      </c>
      <c r="AY176" s="4">
        <v>13364</v>
      </c>
      <c r="AZ176" s="5"/>
      <c r="BB176" s="5">
        <f t="shared" ref="BB176" si="206">BC176-BA176</f>
        <v>0</v>
      </c>
    </row>
    <row r="177" spans="1:54" s="4" customFormat="1">
      <c r="A177" s="278">
        <v>429</v>
      </c>
      <c r="B177" s="2">
        <v>429163258</v>
      </c>
      <c r="C177" s="10" t="s">
        <v>255</v>
      </c>
      <c r="D177" s="15">
        <f>'fnd enro'!D177</f>
        <v>0</v>
      </c>
      <c r="E177" s="15">
        <f>'fnd enro'!E177</f>
        <v>0</v>
      </c>
      <c r="F177" s="15">
        <f>'fnd enro'!F177</f>
        <v>2</v>
      </c>
      <c r="G177" s="15">
        <f>'fnd enro'!G177</f>
        <v>9</v>
      </c>
      <c r="H177" s="15">
        <f>'fnd enro'!H177</f>
        <v>3</v>
      </c>
      <c r="I177" s="15">
        <f>'fnd enro'!I177</f>
        <v>6</v>
      </c>
      <c r="J177" s="15">
        <f>'fnd enro'!J177</f>
        <v>0</v>
      </c>
      <c r="K177" s="16">
        <f>'fnd enro'!K177</f>
        <v>0.76600000000000001</v>
      </c>
      <c r="L177" s="15">
        <f>'fnd enro'!L177</f>
        <v>0</v>
      </c>
      <c r="M177" s="15">
        <f>'fnd enro'!M177</f>
        <v>1</v>
      </c>
      <c r="N177" s="15">
        <f>'fnd enro'!N177</f>
        <v>0</v>
      </c>
      <c r="O177" s="15">
        <f>'fnd enro'!O177</f>
        <v>0</v>
      </c>
      <c r="P177" s="15">
        <f>'fnd enro'!P177</f>
        <v>13</v>
      </c>
      <c r="Q177" s="15">
        <f>'fnd enro'!R177</f>
        <v>20</v>
      </c>
      <c r="R177" s="16">
        <f t="shared" si="158"/>
        <v>1</v>
      </c>
      <c r="S177" s="15">
        <f>VALUE('fnd enro'!Q177)</f>
        <v>10</v>
      </c>
      <c r="T177" s="2"/>
      <c r="U177" s="1">
        <f>(($D177*'fnd base rates'!C$107)
+($E177*'fnd base rates'!C$108)
+($F177*'fnd base rates'!C$109)
+($G177*'fnd base rates'!C$110)
+($H177*'fnd base rates'!C$111)
+($I177*'fnd base rates'!C$112)
+($J177*'fnd base rates'!C$113)
+($K177*'fnd base rates'!C$114)
+($M177*'fnd base rates'!C$116)
+($N177*'fnd base rates'!C$117)
+($O177*'fnd base rates'!C$118)
+($P177*VLOOKUP($S177+12,rate_basefnd,3)))
*$R177</f>
        <v>11257.665860000001</v>
      </c>
      <c r="V177" s="1">
        <f>(($D177*'fnd base rates'!D$107)
+($E177*'fnd base rates'!D$108)
+($F177*'fnd base rates'!D$109)
+($G177*'fnd base rates'!D$110)
+($H177*'fnd base rates'!D$111)
+($I177*'fnd base rates'!D$112)
+($J177*'fnd base rates'!D$113)
+($K177*'fnd base rates'!D$114)
+($M177*'fnd base rates'!D$116)
+($N177*'fnd base rates'!D$117)
+($O177*'fnd base rates'!D$118)
+($P177*VLOOKUP($S177+12,rate_basefnd,4)))
*$R177</f>
        <v>19130.849999999999</v>
      </c>
      <c r="W177" s="1">
        <f>(($D177*'fnd base rates'!E$107)
+($E177*'fnd base rates'!E$108)
+($F177*'fnd base rates'!E$109)
+($G177*'fnd base rates'!E$110)
+($H177*'fnd base rates'!E$111)
+($I177*'fnd base rates'!E$112)
+($J177*'fnd base rates'!E$113)
+($K177*'fnd base rates'!E$114)
+($M177*'fnd base rates'!E$116)
+($N177*'fnd base rates'!E$117)
+($O177*'fnd base rates'!E$118)
+($P177*VLOOKUP($S177+12,rate_basefnd,5)))
*$R177</f>
        <v>122281.50518000001</v>
      </c>
      <c r="X177" s="1">
        <f>(($D177*'fnd base rates'!F$107)
+($E177*'fnd base rates'!F$108)
+($F177*'fnd base rates'!F$109)
+($G177*'fnd base rates'!F$110)
+($H177*'fnd base rates'!F$111)
+($I177*'fnd base rates'!F$112)
+($J177*'fnd base rates'!F$113)
+($K177*'fnd base rates'!F$114)
+($M177*'fnd base rates'!F$116)
+($N177*'fnd base rates'!F$117)
+($O177*'fnd base rates'!F$118)
+($P177*VLOOKUP($S177+12,rate_basefnd,6)))
*$R177</f>
        <v>21195.227640000001</v>
      </c>
      <c r="Y177" s="1">
        <f>(($D177*'fnd base rates'!G$107)
+($E177*'fnd base rates'!G$108)
+($F177*'fnd base rates'!G$109)
+($G177*'fnd base rates'!G$110)
+($H177*'fnd base rates'!G$111)
+($I177*'fnd base rates'!G$112)
+($J177*'fnd base rates'!G$113)
+($K177*'fnd base rates'!G$114)
+($M177*'fnd base rates'!G$116)
+($N177*'fnd base rates'!G$117)
+($O177*'fnd base rates'!G$118)
+($P177*VLOOKUP($S177+12,rate_basefnd,7)))
*$R177</f>
        <v>5166.6527800000003</v>
      </c>
      <c r="Z177" s="1">
        <f>(($D177*'fnd base rates'!H$107)
+($E177*'fnd base rates'!H$108)
+($F177*'fnd base rates'!H$109)
+($G177*'fnd base rates'!H$110)
+($H177*'fnd base rates'!H$111)
+($I177*'fnd base rates'!H$112)
+($J177*'fnd base rates'!H$113)
+($K177*'fnd base rates'!H$114)
+($M177*'fnd base rates'!H$116)
+($N177*'fnd base rates'!H$117)
+($O177*'fnd base rates'!H$118)
+($P177*VLOOKUP($S177+12,rate_basefnd,8)))</f>
        <v>12197.294199999998</v>
      </c>
      <c r="AA177" s="1">
        <f>(($D177*'fnd base rates'!I$107)
+($E177*'fnd base rates'!I$108)
+($F177*'fnd base rates'!I$109)
+($G177*'fnd base rates'!I$110)
+($H177*'fnd base rates'!I$111)
+($I177*'fnd base rates'!I$112)
+($J177*'fnd base rates'!I$113)
+($K177*'fnd base rates'!I$114)
+($M177*'fnd base rates'!I$116)
+($N177*'fnd base rates'!I$117)
+($O177*'fnd base rates'!I$118)
+($P177*VLOOKUP($S177+12,rate_basefnd,9)))
*$R177</f>
        <v>8189.6000000000013</v>
      </c>
      <c r="AB177" s="1">
        <f>(($D177*'fnd base rates'!J$107)
+($E177*'fnd base rates'!J$108)
+($F177*'fnd base rates'!J$109)
+($G177*'fnd base rates'!J$110)
+($H177*'fnd base rates'!J$111)
+($I177*'fnd base rates'!J$112)
+($J177*'fnd base rates'!J$113)
+($K177*'fnd base rates'!J$114)
+($M177*'fnd base rates'!J$116)
+($N177*'fnd base rates'!J$117)
+($O177*'fnd base rates'!J$118)
+($P177*VLOOKUP($S177+12,rate_basefnd,10)))
*$R177</f>
        <v>14415.96</v>
      </c>
      <c r="AC177" s="1">
        <f>(($D177*'fnd base rates'!K$107)
+($E177*'fnd base rates'!K$108)
+($F177*'fnd base rates'!K$109)
+($G177*'fnd base rates'!K$110)
+($H177*'fnd base rates'!K$111)
+($I177*'fnd base rates'!K$112)
+($J177*'fnd base rates'!K$113)
+($K177*'fnd base rates'!K$114)
+($M177*'fnd base rates'!K$116)
+($N177*'fnd base rates'!K$117)
+($O177*'fnd base rates'!K$118)
+($P177*VLOOKUP($S177+12,rate_basefnd,11)))
*$R177</f>
        <v>21844.360219999999</v>
      </c>
      <c r="AD177" s="1">
        <f>(($D177*'fnd base rates'!L$107)
+($E177*'fnd base rates'!L$108)
+($F177*'fnd base rates'!L$109)
+($G177*'fnd base rates'!L$110)
+($H177*'fnd base rates'!L$111)
+($I177*'fnd base rates'!L$112)
+($J177*'fnd base rates'!L$113)
+($K177*'fnd base rates'!L$114)
+($M177*'fnd base rates'!L$116)
+($N177*'fnd base rates'!L$117)
+($O177*'fnd base rates'!L$118)
+($P177*VLOOKUP($S177+12,rate_basefnd,12)))</f>
        <v>32856.578120000006</v>
      </c>
      <c r="AE177" s="1">
        <f>(($D177*'fnd base rates'!M$107)
+($E177*'fnd base rates'!M$108)
+($F177*'fnd base rates'!M$109)
+($G177*'fnd base rates'!M$110)
+($H177*'fnd base rates'!M$111)
+($I177*'fnd base rates'!M$112)
+($J177*'fnd base rates'!M$113)
+($K177*'fnd base rates'!M$114)
+($M177*'fnd base rates'!M$116)
+($N177*'fnd base rates'!M$117)
+($O177*'fnd base rates'!M$118)
+($P177*VLOOKUP($S177+12,rate_basefnd,13)))</f>
        <v>0</v>
      </c>
      <c r="AF177" s="4">
        <f t="shared" si="159"/>
        <v>268535.69400000002</v>
      </c>
      <c r="AH177" s="4">
        <f t="shared" si="160"/>
        <v>429163258</v>
      </c>
      <c r="AI177" s="4" t="str">
        <f t="shared" si="161"/>
        <v>429</v>
      </c>
      <c r="AJ177" s="2" t="str">
        <f t="shared" si="162"/>
        <v>163</v>
      </c>
      <c r="AK177" s="2" t="str">
        <f t="shared" si="163"/>
        <v>258</v>
      </c>
      <c r="AL177" s="4">
        <f t="shared" si="164"/>
        <v>1</v>
      </c>
      <c r="AM177" s="4">
        <f t="shared" si="156"/>
        <v>20</v>
      </c>
      <c r="AN177" s="4">
        <f t="shared" si="165"/>
        <v>268535.69400000002</v>
      </c>
      <c r="AO177" s="4">
        <f t="shared" si="166"/>
        <v>13427</v>
      </c>
      <c r="AP177" s="4">
        <f t="shared" si="167"/>
        <v>0</v>
      </c>
      <c r="AQ177" s="4">
        <v>13427</v>
      </c>
      <c r="AW177" s="4">
        <v>13371</v>
      </c>
      <c r="AX177" s="5">
        <f t="shared" si="168"/>
        <v>56</v>
      </c>
      <c r="AY177" s="4">
        <v>13427</v>
      </c>
      <c r="AZ177" s="5"/>
      <c r="BB177" s="5">
        <f t="shared" ref="BB177" si="207">BC177-BA177</f>
        <v>0</v>
      </c>
    </row>
    <row r="178" spans="1:54" s="4" customFormat="1">
      <c r="A178" s="278">
        <v>429</v>
      </c>
      <c r="B178" s="2">
        <v>429163262</v>
      </c>
      <c r="C178" s="10" t="s">
        <v>255</v>
      </c>
      <c r="D178" s="15">
        <f>'fnd enro'!D178</f>
        <v>0</v>
      </c>
      <c r="E178" s="15">
        <f>'fnd enro'!E178</f>
        <v>0</v>
      </c>
      <c r="F178" s="15">
        <f>'fnd enro'!F178</f>
        <v>0</v>
      </c>
      <c r="G178" s="15">
        <f>'fnd enro'!G178</f>
        <v>0</v>
      </c>
      <c r="H178" s="15">
        <f>'fnd enro'!H178</f>
        <v>1</v>
      </c>
      <c r="I178" s="15">
        <f>'fnd enro'!I178</f>
        <v>1</v>
      </c>
      <c r="J178" s="15">
        <f>'fnd enro'!J178</f>
        <v>0</v>
      </c>
      <c r="K178" s="16">
        <f>'fnd enro'!K178</f>
        <v>7.6600000000000001E-2</v>
      </c>
      <c r="L178" s="15">
        <f>'fnd enro'!L178</f>
        <v>0</v>
      </c>
      <c r="M178" s="15">
        <f>'fnd enro'!M178</f>
        <v>0</v>
      </c>
      <c r="N178" s="15">
        <f>'fnd enro'!N178</f>
        <v>0</v>
      </c>
      <c r="O178" s="15">
        <f>'fnd enro'!O178</f>
        <v>0</v>
      </c>
      <c r="P178" s="15">
        <f>'fnd enro'!P178</f>
        <v>2</v>
      </c>
      <c r="Q178" s="15">
        <f>'fnd enro'!R178</f>
        <v>2</v>
      </c>
      <c r="R178" s="16">
        <f t="shared" si="158"/>
        <v>1</v>
      </c>
      <c r="S178" s="15">
        <f>VALUE('fnd enro'!Q178)</f>
        <v>7</v>
      </c>
      <c r="T178" s="2"/>
      <c r="U178" s="1">
        <f>(($D178*'fnd base rates'!C$107)
+($E178*'fnd base rates'!C$108)
+($F178*'fnd base rates'!C$109)
+($G178*'fnd base rates'!C$110)
+($H178*'fnd base rates'!C$111)
+($I178*'fnd base rates'!C$112)
+($J178*'fnd base rates'!C$113)
+($K178*'fnd base rates'!C$114)
+($M178*'fnd base rates'!C$116)
+($N178*'fnd base rates'!C$117)
+($O178*'fnd base rates'!C$118)
+($P178*VLOOKUP($S178+12,rate_basefnd,3)))
*$R178</f>
        <v>1150.9645860000001</v>
      </c>
      <c r="V178" s="1">
        <f>(($D178*'fnd base rates'!D$107)
+($E178*'fnd base rates'!D$108)
+($F178*'fnd base rates'!D$109)
+($G178*'fnd base rates'!D$110)
+($H178*'fnd base rates'!D$111)
+($I178*'fnd base rates'!D$112)
+($J178*'fnd base rates'!D$113)
+($K178*'fnd base rates'!D$114)
+($M178*'fnd base rates'!D$116)
+($N178*'fnd base rates'!D$117)
+($O178*'fnd base rates'!D$118)
+($P178*VLOOKUP($S178+12,rate_basefnd,4)))
*$R178</f>
        <v>2060.88</v>
      </c>
      <c r="W178" s="1">
        <f>(($D178*'fnd base rates'!E$107)
+($E178*'fnd base rates'!E$108)
+($F178*'fnd base rates'!E$109)
+($G178*'fnd base rates'!E$110)
+($H178*'fnd base rates'!E$111)
+($I178*'fnd base rates'!E$112)
+($J178*'fnd base rates'!E$113)
+($K178*'fnd base rates'!E$114)
+($M178*'fnd base rates'!E$116)
+($N178*'fnd base rates'!E$117)
+($O178*'fnd base rates'!E$118)
+($P178*VLOOKUP($S178+12,rate_basefnd,5)))
*$R178</f>
        <v>13829.820518</v>
      </c>
      <c r="X178" s="1">
        <f>(($D178*'fnd base rates'!F$107)
+($E178*'fnd base rates'!F$108)
+($F178*'fnd base rates'!F$109)
+($G178*'fnd base rates'!F$110)
+($H178*'fnd base rates'!F$111)
+($I178*'fnd base rates'!F$112)
+($J178*'fnd base rates'!F$113)
+($K178*'fnd base rates'!F$114)
+($M178*'fnd base rates'!F$116)
+($N178*'fnd base rates'!F$117)
+($O178*'fnd base rates'!F$118)
+($P178*VLOOKUP($S178+12,rate_basefnd,6)))
*$R178</f>
        <v>1796.0367639999999</v>
      </c>
      <c r="Y178" s="1">
        <f>(($D178*'fnd base rates'!G$107)
+($E178*'fnd base rates'!G$108)
+($F178*'fnd base rates'!G$109)
+($G178*'fnd base rates'!G$110)
+($H178*'fnd base rates'!G$111)
+($I178*'fnd base rates'!G$112)
+($J178*'fnd base rates'!G$113)
+($K178*'fnd base rates'!G$114)
+($M178*'fnd base rates'!G$116)
+($N178*'fnd base rates'!G$117)
+($O178*'fnd base rates'!G$118)
+($P178*VLOOKUP($S178+12,rate_basefnd,7)))
*$R178</f>
        <v>600.32227799999998</v>
      </c>
      <c r="Z178" s="1">
        <f>(($D178*'fnd base rates'!H$107)
+($E178*'fnd base rates'!H$108)
+($F178*'fnd base rates'!H$109)
+($G178*'fnd base rates'!H$110)
+($H178*'fnd base rates'!H$111)
+($I178*'fnd base rates'!H$112)
+($J178*'fnd base rates'!H$113)
+($K178*'fnd base rates'!H$114)
+($M178*'fnd base rates'!H$116)
+($N178*'fnd base rates'!H$117)
+($O178*'fnd base rates'!H$118)
+($P178*VLOOKUP($S178+12,rate_basefnd,8)))</f>
        <v>1336.4044199999998</v>
      </c>
      <c r="AA178" s="1">
        <f>(($D178*'fnd base rates'!I$107)
+($E178*'fnd base rates'!I$108)
+($F178*'fnd base rates'!I$109)
+($G178*'fnd base rates'!I$110)
+($H178*'fnd base rates'!I$111)
+($I178*'fnd base rates'!I$112)
+($J178*'fnd base rates'!I$113)
+($K178*'fnd base rates'!I$114)
+($M178*'fnd base rates'!I$116)
+($N178*'fnd base rates'!I$117)
+($O178*'fnd base rates'!I$118)
+($P178*VLOOKUP($S178+12,rate_basefnd,9)))
*$R178</f>
        <v>979.56000000000006</v>
      </c>
      <c r="AB178" s="1">
        <f>(($D178*'fnd base rates'!J$107)
+($E178*'fnd base rates'!J$108)
+($F178*'fnd base rates'!J$109)
+($G178*'fnd base rates'!J$110)
+($H178*'fnd base rates'!J$111)
+($I178*'fnd base rates'!J$112)
+($J178*'fnd base rates'!J$113)
+($K178*'fnd base rates'!J$114)
+($M178*'fnd base rates'!J$116)
+($N178*'fnd base rates'!J$117)
+($O178*'fnd base rates'!J$118)
+($P178*VLOOKUP($S178+12,rate_basefnd,10)))
*$R178</f>
        <v>2012.6399999999999</v>
      </c>
      <c r="AC178" s="1">
        <f>(($D178*'fnd base rates'!K$107)
+($E178*'fnd base rates'!K$108)
+($F178*'fnd base rates'!K$109)
+($G178*'fnd base rates'!K$110)
+($H178*'fnd base rates'!K$111)
+($I178*'fnd base rates'!K$112)
+($J178*'fnd base rates'!K$113)
+($K178*'fnd base rates'!K$114)
+($M178*'fnd base rates'!K$116)
+($N178*'fnd base rates'!K$117)
+($O178*'fnd base rates'!K$118)
+($P178*VLOOKUP($S178+12,rate_basefnd,11)))
*$R178</f>
        <v>2229.9080220000001</v>
      </c>
      <c r="AD178" s="1">
        <f>(($D178*'fnd base rates'!L$107)
+($E178*'fnd base rates'!L$108)
+($F178*'fnd base rates'!L$109)
+($G178*'fnd base rates'!L$110)
+($H178*'fnd base rates'!L$111)
+($I178*'fnd base rates'!L$112)
+($J178*'fnd base rates'!L$113)
+($K178*'fnd base rates'!L$114)
+($M178*'fnd base rates'!L$116)
+($N178*'fnd base rates'!L$117)
+($O178*'fnd base rates'!L$118)
+($P178*VLOOKUP($S178+12,rate_basefnd,12)))</f>
        <v>3523.1368120000002</v>
      </c>
      <c r="AE178" s="1">
        <f>(($D178*'fnd base rates'!M$107)
+($E178*'fnd base rates'!M$108)
+($F178*'fnd base rates'!M$109)
+($G178*'fnd base rates'!M$110)
+($H178*'fnd base rates'!M$111)
+($I178*'fnd base rates'!M$112)
+($J178*'fnd base rates'!M$113)
+($K178*'fnd base rates'!M$114)
+($M178*'fnd base rates'!M$116)
+($N178*'fnd base rates'!M$117)
+($O178*'fnd base rates'!M$118)
+($P178*VLOOKUP($S178+12,rate_basefnd,13)))</f>
        <v>0</v>
      </c>
      <c r="AF178" s="4">
        <f t="shared" si="159"/>
        <v>29519.6734</v>
      </c>
      <c r="AH178" s="4">
        <f t="shared" si="160"/>
        <v>429163262</v>
      </c>
      <c r="AI178" s="4" t="str">
        <f t="shared" si="161"/>
        <v>429</v>
      </c>
      <c r="AJ178" s="2" t="str">
        <f t="shared" si="162"/>
        <v>163</v>
      </c>
      <c r="AK178" s="2" t="str">
        <f t="shared" si="163"/>
        <v>262</v>
      </c>
      <c r="AL178" s="4">
        <f t="shared" si="164"/>
        <v>1</v>
      </c>
      <c r="AM178" s="4">
        <f t="shared" si="156"/>
        <v>2</v>
      </c>
      <c r="AN178" s="4">
        <f t="shared" si="165"/>
        <v>29519.6734</v>
      </c>
      <c r="AO178" s="4">
        <f t="shared" si="166"/>
        <v>14760</v>
      </c>
      <c r="AP178" s="4">
        <f t="shared" si="167"/>
        <v>0</v>
      </c>
      <c r="AQ178" s="4">
        <v>14760</v>
      </c>
      <c r="AW178" s="4">
        <v>14715</v>
      </c>
      <c r="AX178" s="5">
        <f t="shared" si="168"/>
        <v>45</v>
      </c>
      <c r="AY178" s="4">
        <v>14760</v>
      </c>
      <c r="AZ178" s="5"/>
      <c r="BB178" s="5">
        <f t="shared" ref="BB178" si="208">BC178-BA178</f>
        <v>0</v>
      </c>
    </row>
    <row r="179" spans="1:54" s="4" customFormat="1">
      <c r="A179" s="278">
        <v>429</v>
      </c>
      <c r="B179" s="2">
        <v>429163291</v>
      </c>
      <c r="C179" s="10" t="s">
        <v>255</v>
      </c>
      <c r="D179" s="15">
        <f>'fnd enro'!D179</f>
        <v>0</v>
      </c>
      <c r="E179" s="15">
        <f>'fnd enro'!E179</f>
        <v>0</v>
      </c>
      <c r="F179" s="15">
        <f>'fnd enro'!F179</f>
        <v>0</v>
      </c>
      <c r="G179" s="15">
        <f>'fnd enro'!G179</f>
        <v>2</v>
      </c>
      <c r="H179" s="15">
        <f>'fnd enro'!H179</f>
        <v>0</v>
      </c>
      <c r="I179" s="15">
        <f>'fnd enro'!I179</f>
        <v>2</v>
      </c>
      <c r="J179" s="15">
        <f>'fnd enro'!J179</f>
        <v>0</v>
      </c>
      <c r="K179" s="16">
        <f>'fnd enro'!K179</f>
        <v>0.1532</v>
      </c>
      <c r="L179" s="15">
        <f>'fnd enro'!L179</f>
        <v>0</v>
      </c>
      <c r="M179" s="15">
        <f>'fnd enro'!M179</f>
        <v>2</v>
      </c>
      <c r="N179" s="15">
        <f>'fnd enro'!N179</f>
        <v>0</v>
      </c>
      <c r="O179" s="15">
        <f>'fnd enro'!O179</f>
        <v>0</v>
      </c>
      <c r="P179" s="15">
        <f>'fnd enro'!P179</f>
        <v>3</v>
      </c>
      <c r="Q179" s="15">
        <f>'fnd enro'!R179</f>
        <v>4</v>
      </c>
      <c r="R179" s="16">
        <f t="shared" si="158"/>
        <v>1</v>
      </c>
      <c r="S179" s="15">
        <f>VALUE('fnd enro'!Q179)</f>
        <v>4</v>
      </c>
      <c r="T179" s="2"/>
      <c r="U179" s="1">
        <f>(($D179*'fnd base rates'!C$107)
+($E179*'fnd base rates'!C$108)
+($F179*'fnd base rates'!C$109)
+($G179*'fnd base rates'!C$110)
+($H179*'fnd base rates'!C$111)
+($I179*'fnd base rates'!C$112)
+($J179*'fnd base rates'!C$113)
+($K179*'fnd base rates'!C$114)
+($M179*'fnd base rates'!C$116)
+($N179*'fnd base rates'!C$117)
+($O179*'fnd base rates'!C$118)
+($P179*VLOOKUP($S179+12,rate_basefnd,3)))
*$R179</f>
        <v>2405.6191719999997</v>
      </c>
      <c r="V179" s="1">
        <f>(($D179*'fnd base rates'!D$107)
+($E179*'fnd base rates'!D$108)
+($F179*'fnd base rates'!D$109)
+($G179*'fnd base rates'!D$110)
+($H179*'fnd base rates'!D$111)
+($I179*'fnd base rates'!D$112)
+($J179*'fnd base rates'!D$113)
+($K179*'fnd base rates'!D$114)
+($M179*'fnd base rates'!D$116)
+($N179*'fnd base rates'!D$117)
+($O179*'fnd base rates'!D$118)
+($P179*VLOOKUP($S179+12,rate_basefnd,4)))
*$R179</f>
        <v>4045.29</v>
      </c>
      <c r="W179" s="1">
        <f>(($D179*'fnd base rates'!E$107)
+($E179*'fnd base rates'!E$108)
+($F179*'fnd base rates'!E$109)
+($G179*'fnd base rates'!E$110)
+($H179*'fnd base rates'!E$111)
+($I179*'fnd base rates'!E$112)
+($J179*'fnd base rates'!E$113)
+($K179*'fnd base rates'!E$114)
+($M179*'fnd base rates'!E$116)
+($N179*'fnd base rates'!E$117)
+($O179*'fnd base rates'!E$118)
+($P179*VLOOKUP($S179+12,rate_basefnd,5)))
*$R179</f>
        <v>26800.371036</v>
      </c>
      <c r="X179" s="1">
        <f>(($D179*'fnd base rates'!F$107)
+($E179*'fnd base rates'!F$108)
+($F179*'fnd base rates'!F$109)
+($G179*'fnd base rates'!F$110)
+($H179*'fnd base rates'!F$111)
+($I179*'fnd base rates'!F$112)
+($J179*'fnd base rates'!F$113)
+($K179*'fnd base rates'!F$114)
+($M179*'fnd base rates'!F$116)
+($N179*'fnd base rates'!F$117)
+($O179*'fnd base rates'!F$118)
+($P179*VLOOKUP($S179+12,rate_basefnd,6)))
*$R179</f>
        <v>4407.0335279999999</v>
      </c>
      <c r="Y179" s="1">
        <f>(($D179*'fnd base rates'!G$107)
+($E179*'fnd base rates'!G$108)
+($F179*'fnd base rates'!G$109)
+($G179*'fnd base rates'!G$110)
+($H179*'fnd base rates'!G$111)
+($I179*'fnd base rates'!G$112)
+($J179*'fnd base rates'!G$113)
+($K179*'fnd base rates'!G$114)
+($M179*'fnd base rates'!G$116)
+($N179*'fnd base rates'!G$117)
+($O179*'fnd base rates'!G$118)
+($P179*VLOOKUP($S179+12,rate_basefnd,7)))
*$R179</f>
        <v>1079.634556</v>
      </c>
      <c r="Z179" s="1">
        <f>(($D179*'fnd base rates'!H$107)
+($E179*'fnd base rates'!H$108)
+($F179*'fnd base rates'!H$109)
+($G179*'fnd base rates'!H$110)
+($H179*'fnd base rates'!H$111)
+($I179*'fnd base rates'!H$112)
+($J179*'fnd base rates'!H$113)
+($K179*'fnd base rates'!H$114)
+($M179*'fnd base rates'!H$116)
+($N179*'fnd base rates'!H$117)
+($O179*'fnd base rates'!H$118)
+($P179*VLOOKUP($S179+12,rate_basefnd,8)))</f>
        <v>2880.6088399999999</v>
      </c>
      <c r="AA179" s="1">
        <f>(($D179*'fnd base rates'!I$107)
+($E179*'fnd base rates'!I$108)
+($F179*'fnd base rates'!I$109)
+($G179*'fnd base rates'!I$110)
+($H179*'fnd base rates'!I$111)
+($I179*'fnd base rates'!I$112)
+($J179*'fnd base rates'!I$113)
+($K179*'fnd base rates'!I$114)
+($M179*'fnd base rates'!I$116)
+($N179*'fnd base rates'!I$117)
+($O179*'fnd base rates'!I$118)
+($P179*VLOOKUP($S179+12,rate_basefnd,9)))
*$R179</f>
        <v>1805.18</v>
      </c>
      <c r="AB179" s="1">
        <f>(($D179*'fnd base rates'!J$107)
+($E179*'fnd base rates'!J$108)
+($F179*'fnd base rates'!J$109)
+($G179*'fnd base rates'!J$110)
+($H179*'fnd base rates'!J$111)
+($I179*'fnd base rates'!J$112)
+($J179*'fnd base rates'!J$113)
+($K179*'fnd base rates'!J$114)
+($M179*'fnd base rates'!J$116)
+($N179*'fnd base rates'!J$117)
+($O179*'fnd base rates'!J$118)
+($P179*VLOOKUP($S179+12,rate_basefnd,10)))
*$R179</f>
        <v>3047.9700000000003</v>
      </c>
      <c r="AC179" s="1">
        <f>(($D179*'fnd base rates'!K$107)
+($E179*'fnd base rates'!K$108)
+($F179*'fnd base rates'!K$109)
+($G179*'fnd base rates'!K$110)
+($H179*'fnd base rates'!K$111)
+($I179*'fnd base rates'!K$112)
+($J179*'fnd base rates'!K$113)
+($K179*'fnd base rates'!K$114)
+($M179*'fnd base rates'!K$116)
+($N179*'fnd base rates'!K$117)
+($O179*'fnd base rates'!K$118)
+($P179*VLOOKUP($S179+12,rate_basefnd,11)))
*$R179</f>
        <v>4873.016044</v>
      </c>
      <c r="AD179" s="1">
        <f>(($D179*'fnd base rates'!L$107)
+($E179*'fnd base rates'!L$108)
+($F179*'fnd base rates'!L$109)
+($G179*'fnd base rates'!L$110)
+($H179*'fnd base rates'!L$111)
+($I179*'fnd base rates'!L$112)
+($J179*'fnd base rates'!L$113)
+($K179*'fnd base rates'!L$114)
+($M179*'fnd base rates'!L$116)
+($N179*'fnd base rates'!L$117)
+($O179*'fnd base rates'!L$118)
+($P179*VLOOKUP($S179+12,rate_basefnd,12)))</f>
        <v>6827.0236239999995</v>
      </c>
      <c r="AE179" s="1">
        <f>(($D179*'fnd base rates'!M$107)
+($E179*'fnd base rates'!M$108)
+($F179*'fnd base rates'!M$109)
+($G179*'fnd base rates'!M$110)
+($H179*'fnd base rates'!M$111)
+($I179*'fnd base rates'!M$112)
+($J179*'fnd base rates'!M$113)
+($K179*'fnd base rates'!M$114)
+($M179*'fnd base rates'!M$116)
+($N179*'fnd base rates'!M$117)
+($O179*'fnd base rates'!M$118)
+($P179*VLOOKUP($S179+12,rate_basefnd,13)))</f>
        <v>0</v>
      </c>
      <c r="AF179" s="4">
        <f t="shared" si="159"/>
        <v>58171.746800000001</v>
      </c>
      <c r="AH179" s="4">
        <f t="shared" si="160"/>
        <v>429163291</v>
      </c>
      <c r="AI179" s="4" t="str">
        <f t="shared" si="161"/>
        <v>429</v>
      </c>
      <c r="AJ179" s="2" t="str">
        <f t="shared" si="162"/>
        <v>163</v>
      </c>
      <c r="AK179" s="2" t="str">
        <f t="shared" si="163"/>
        <v>291</v>
      </c>
      <c r="AL179" s="4">
        <f t="shared" si="164"/>
        <v>1</v>
      </c>
      <c r="AM179" s="4">
        <f t="shared" si="156"/>
        <v>4</v>
      </c>
      <c r="AN179" s="4">
        <f t="shared" si="165"/>
        <v>58171.746800000001</v>
      </c>
      <c r="AO179" s="4">
        <f t="shared" si="166"/>
        <v>14543</v>
      </c>
      <c r="AP179" s="4">
        <f t="shared" si="167"/>
        <v>0</v>
      </c>
      <c r="AQ179" s="4">
        <v>14543</v>
      </c>
      <c r="AW179" s="4">
        <v>14518</v>
      </c>
      <c r="AX179" s="5">
        <f t="shared" si="168"/>
        <v>25</v>
      </c>
      <c r="AY179" s="4">
        <v>14543</v>
      </c>
      <c r="AZ179" s="5"/>
      <c r="BB179" s="5">
        <f t="shared" ref="BB179" si="209">BC179-BA179</f>
        <v>0</v>
      </c>
    </row>
    <row r="180" spans="1:54" s="4" customFormat="1">
      <c r="A180" s="278">
        <v>429</v>
      </c>
      <c r="B180" s="2">
        <v>429163305</v>
      </c>
      <c r="C180" s="10" t="s">
        <v>255</v>
      </c>
      <c r="D180" s="15">
        <f>'fnd enro'!D180</f>
        <v>0</v>
      </c>
      <c r="E180" s="15">
        <f>'fnd enro'!E180</f>
        <v>0</v>
      </c>
      <c r="F180" s="15">
        <f>'fnd enro'!F180</f>
        <v>0</v>
      </c>
      <c r="G180" s="15">
        <f>'fnd enro'!G180</f>
        <v>0</v>
      </c>
      <c r="H180" s="15">
        <f>'fnd enro'!H180</f>
        <v>0</v>
      </c>
      <c r="I180" s="15">
        <f>'fnd enro'!I180</f>
        <v>1</v>
      </c>
      <c r="J180" s="15">
        <f>'fnd enro'!J180</f>
        <v>0</v>
      </c>
      <c r="K180" s="16">
        <f>'fnd enro'!K180</f>
        <v>3.8300000000000001E-2</v>
      </c>
      <c r="L180" s="15">
        <f>'fnd enro'!L180</f>
        <v>0</v>
      </c>
      <c r="M180" s="15">
        <f>'fnd enro'!M180</f>
        <v>0</v>
      </c>
      <c r="N180" s="15">
        <f>'fnd enro'!N180</f>
        <v>0</v>
      </c>
      <c r="O180" s="15">
        <f>'fnd enro'!O180</f>
        <v>0</v>
      </c>
      <c r="P180" s="15">
        <f>'fnd enro'!P180</f>
        <v>1</v>
      </c>
      <c r="Q180" s="15">
        <f>'fnd enro'!R180</f>
        <v>1</v>
      </c>
      <c r="R180" s="16">
        <f t="shared" si="158"/>
        <v>1</v>
      </c>
      <c r="S180" s="15">
        <f>VALUE('fnd enro'!Q180)</f>
        <v>3</v>
      </c>
      <c r="T180" s="2"/>
      <c r="U180" s="1">
        <f>(($D180*'fnd base rates'!C$107)
+($E180*'fnd base rates'!C$108)
+($F180*'fnd base rates'!C$109)
+($G180*'fnd base rates'!C$110)
+($H180*'fnd base rates'!C$111)
+($I180*'fnd base rates'!C$112)
+($J180*'fnd base rates'!C$113)
+($K180*'fnd base rates'!C$114)
+($M180*'fnd base rates'!C$116)
+($N180*'fnd base rates'!C$117)
+($O180*'fnd base rates'!C$118)
+($P180*VLOOKUP($S180+12,rate_basefnd,3)))
*$R180</f>
        <v>566.69229299999995</v>
      </c>
      <c r="V180" s="1">
        <f>(($D180*'fnd base rates'!D$107)
+($E180*'fnd base rates'!D$108)
+($F180*'fnd base rates'!D$109)
+($G180*'fnd base rates'!D$110)
+($H180*'fnd base rates'!D$111)
+($I180*'fnd base rates'!D$112)
+($J180*'fnd base rates'!D$113)
+($K180*'fnd base rates'!D$114)
+($M180*'fnd base rates'!D$116)
+($N180*'fnd base rates'!D$117)
+($O180*'fnd base rates'!D$118)
+($P180*VLOOKUP($S180+12,rate_basefnd,4)))
*$R180</f>
        <v>988.81</v>
      </c>
      <c r="W180" s="1">
        <f>(($D180*'fnd base rates'!E$107)
+($E180*'fnd base rates'!E$108)
+($F180*'fnd base rates'!E$109)
+($G180*'fnd base rates'!E$110)
+($H180*'fnd base rates'!E$111)
+($I180*'fnd base rates'!E$112)
+($J180*'fnd base rates'!E$113)
+($K180*'fnd base rates'!E$114)
+($M180*'fnd base rates'!E$116)
+($N180*'fnd base rates'!E$117)
+($O180*'fnd base rates'!E$118)
+($P180*VLOOKUP($S180+12,rate_basefnd,5)))
*$R180</f>
        <v>7203.5552590000007</v>
      </c>
      <c r="X180" s="1">
        <f>(($D180*'fnd base rates'!F$107)
+($E180*'fnd base rates'!F$108)
+($F180*'fnd base rates'!F$109)
+($G180*'fnd base rates'!F$110)
+($H180*'fnd base rates'!F$111)
+($I180*'fnd base rates'!F$112)
+($J180*'fnd base rates'!F$113)
+($K180*'fnd base rates'!F$114)
+($M180*'fnd base rates'!F$116)
+($N180*'fnd base rates'!F$117)
+($O180*'fnd base rates'!F$118)
+($P180*VLOOKUP($S180+12,rate_basefnd,6)))
*$R180</f>
        <v>846.10838200000012</v>
      </c>
      <c r="Y180" s="1">
        <f>(($D180*'fnd base rates'!G$107)
+($E180*'fnd base rates'!G$108)
+($F180*'fnd base rates'!G$109)
+($G180*'fnd base rates'!G$110)
+($H180*'fnd base rates'!G$111)
+($I180*'fnd base rates'!G$112)
+($J180*'fnd base rates'!G$113)
+($K180*'fnd base rates'!G$114)
+($M180*'fnd base rates'!G$116)
+($N180*'fnd base rates'!G$117)
+($O180*'fnd base rates'!G$118)
+($P180*VLOOKUP($S180+12,rate_basefnd,7)))
*$R180</f>
        <v>278.26613899999995</v>
      </c>
      <c r="Z180" s="1">
        <f>(($D180*'fnd base rates'!H$107)
+($E180*'fnd base rates'!H$108)
+($F180*'fnd base rates'!H$109)
+($G180*'fnd base rates'!H$110)
+($H180*'fnd base rates'!H$111)
+($I180*'fnd base rates'!H$112)
+($J180*'fnd base rates'!H$113)
+($K180*'fnd base rates'!H$114)
+($M180*'fnd base rates'!H$116)
+($N180*'fnd base rates'!H$117)
+($O180*'fnd base rates'!H$118)
+($P180*VLOOKUP($S180+12,rate_basefnd,8)))</f>
        <v>810.94720999999993</v>
      </c>
      <c r="AA180" s="1">
        <f>(($D180*'fnd base rates'!I$107)
+($E180*'fnd base rates'!I$108)
+($F180*'fnd base rates'!I$109)
+($G180*'fnd base rates'!I$110)
+($H180*'fnd base rates'!I$111)
+($I180*'fnd base rates'!I$112)
+($J180*'fnd base rates'!I$113)
+($K180*'fnd base rates'!I$114)
+($M180*'fnd base rates'!I$116)
+($N180*'fnd base rates'!I$117)
+($O180*'fnd base rates'!I$118)
+($P180*VLOOKUP($S180+12,rate_basefnd,9)))
*$R180</f>
        <v>509.07000000000005</v>
      </c>
      <c r="AB180" s="1">
        <f>(($D180*'fnd base rates'!J$107)
+($E180*'fnd base rates'!J$108)
+($F180*'fnd base rates'!J$109)
+($G180*'fnd base rates'!J$110)
+($H180*'fnd base rates'!J$111)
+($I180*'fnd base rates'!J$112)
+($J180*'fnd base rates'!J$113)
+($K180*'fnd base rates'!J$114)
+($M180*'fnd base rates'!J$116)
+($N180*'fnd base rates'!J$117)
+($O180*'fnd base rates'!J$118)
+($P180*VLOOKUP($S180+12,rate_basefnd,10)))
*$R180</f>
        <v>1076.27</v>
      </c>
      <c r="AC180" s="1">
        <f>(($D180*'fnd base rates'!K$107)
+($E180*'fnd base rates'!K$108)
+($F180*'fnd base rates'!K$109)
+($G180*'fnd base rates'!K$110)
+($H180*'fnd base rates'!K$111)
+($I180*'fnd base rates'!K$112)
+($J180*'fnd base rates'!K$113)
+($K180*'fnd base rates'!K$114)
+($M180*'fnd base rates'!K$116)
+($N180*'fnd base rates'!K$117)
+($O180*'fnd base rates'!K$118)
+($P180*VLOOKUP($S180+12,rate_basefnd,11)))
*$R180</f>
        <v>1099.5940109999999</v>
      </c>
      <c r="AD180" s="1">
        <f>(($D180*'fnd base rates'!L$107)
+($E180*'fnd base rates'!L$108)
+($F180*'fnd base rates'!L$109)
+($G180*'fnd base rates'!L$110)
+($H180*'fnd base rates'!L$111)
+($I180*'fnd base rates'!L$112)
+($J180*'fnd base rates'!L$113)
+($K180*'fnd base rates'!L$114)
+($M180*'fnd base rates'!L$116)
+($N180*'fnd base rates'!L$117)
+($O180*'fnd base rates'!L$118)
+($P180*VLOOKUP($S180+12,rate_basefnd,12)))</f>
        <v>1634.823406</v>
      </c>
      <c r="AE180" s="1">
        <f>(($D180*'fnd base rates'!M$107)
+($E180*'fnd base rates'!M$108)
+($F180*'fnd base rates'!M$109)
+($G180*'fnd base rates'!M$110)
+($H180*'fnd base rates'!M$111)
+($I180*'fnd base rates'!M$112)
+($J180*'fnd base rates'!M$113)
+($K180*'fnd base rates'!M$114)
+($M180*'fnd base rates'!M$116)
+($N180*'fnd base rates'!M$117)
+($O180*'fnd base rates'!M$118)
+($P180*VLOOKUP($S180+12,rate_basefnd,13)))</f>
        <v>0</v>
      </c>
      <c r="AF180" s="4">
        <f t="shared" si="159"/>
        <v>15014.136699999999</v>
      </c>
      <c r="AH180" s="4">
        <f t="shared" si="160"/>
        <v>429163305</v>
      </c>
      <c r="AI180" s="4" t="str">
        <f t="shared" si="161"/>
        <v>429</v>
      </c>
      <c r="AJ180" s="2" t="str">
        <f t="shared" si="162"/>
        <v>163</v>
      </c>
      <c r="AK180" s="2" t="str">
        <f t="shared" si="163"/>
        <v>305</v>
      </c>
      <c r="AL180" s="4">
        <f t="shared" si="164"/>
        <v>1</v>
      </c>
      <c r="AM180" s="4">
        <f t="shared" si="156"/>
        <v>1</v>
      </c>
      <c r="AN180" s="4">
        <f t="shared" si="165"/>
        <v>15014.136699999999</v>
      </c>
      <c r="AO180" s="4">
        <f t="shared" si="166"/>
        <v>15014</v>
      </c>
      <c r="AP180" s="4">
        <f t="shared" si="167"/>
        <v>0</v>
      </c>
      <c r="AQ180" s="4">
        <v>15014</v>
      </c>
      <c r="AW180" s="4">
        <v>14997</v>
      </c>
      <c r="AX180" s="5">
        <f t="shared" si="168"/>
        <v>17</v>
      </c>
      <c r="AY180" s="4">
        <v>15014</v>
      </c>
      <c r="AZ180" s="5"/>
      <c r="BB180" s="5">
        <f t="shared" ref="BB180" si="210">BC180-BA180</f>
        <v>0</v>
      </c>
    </row>
    <row r="181" spans="1:54" s="4" customFormat="1">
      <c r="A181" s="278">
        <v>429</v>
      </c>
      <c r="B181" s="2">
        <v>429163347</v>
      </c>
      <c r="C181" s="10" t="s">
        <v>255</v>
      </c>
      <c r="D181" s="15">
        <f>'fnd enro'!D181</f>
        <v>0</v>
      </c>
      <c r="E181" s="15">
        <f>'fnd enro'!E181</f>
        <v>0</v>
      </c>
      <c r="F181" s="15">
        <f>'fnd enro'!F181</f>
        <v>0</v>
      </c>
      <c r="G181" s="15">
        <f>'fnd enro'!G181</f>
        <v>0</v>
      </c>
      <c r="H181" s="15">
        <f>'fnd enro'!H181</f>
        <v>2</v>
      </c>
      <c r="I181" s="15">
        <f>'fnd enro'!I181</f>
        <v>0</v>
      </c>
      <c r="J181" s="15">
        <f>'fnd enro'!J181</f>
        <v>0</v>
      </c>
      <c r="K181" s="16">
        <f>'fnd enro'!K181</f>
        <v>7.6600000000000001E-2</v>
      </c>
      <c r="L181" s="15">
        <f>'fnd enro'!L181</f>
        <v>0</v>
      </c>
      <c r="M181" s="15">
        <f>'fnd enro'!M181</f>
        <v>0</v>
      </c>
      <c r="N181" s="15">
        <f>'fnd enro'!N181</f>
        <v>0</v>
      </c>
      <c r="O181" s="15">
        <f>'fnd enro'!O181</f>
        <v>0</v>
      </c>
      <c r="P181" s="15">
        <f>'fnd enro'!P181</f>
        <v>0</v>
      </c>
      <c r="Q181" s="15">
        <f>'fnd enro'!R181</f>
        <v>2</v>
      </c>
      <c r="R181" s="16">
        <f t="shared" si="158"/>
        <v>1</v>
      </c>
      <c r="S181" s="15">
        <f>VALUE('fnd enro'!Q181)</f>
        <v>6</v>
      </c>
      <c r="T181" s="2"/>
      <c r="U181" s="1">
        <f>(($D181*'fnd base rates'!C$107)
+($E181*'fnd base rates'!C$108)
+($F181*'fnd base rates'!C$109)
+($G181*'fnd base rates'!C$110)
+($H181*'fnd base rates'!C$111)
+($I181*'fnd base rates'!C$112)
+($J181*'fnd base rates'!C$113)
+($K181*'fnd base rates'!C$114)
+($M181*'fnd base rates'!C$116)
+($N181*'fnd base rates'!C$117)
+($O181*'fnd base rates'!C$118)
+($P181*VLOOKUP($S181+12,rate_basefnd,3)))
*$R181</f>
        <v>1025.044586</v>
      </c>
      <c r="V181" s="1">
        <f>(($D181*'fnd base rates'!D$107)
+($E181*'fnd base rates'!D$108)
+($F181*'fnd base rates'!D$109)
+($G181*'fnd base rates'!D$110)
+($H181*'fnd base rates'!D$111)
+($I181*'fnd base rates'!D$112)
+($J181*'fnd base rates'!D$113)
+($K181*'fnd base rates'!D$114)
+($M181*'fnd base rates'!D$116)
+($N181*'fnd base rates'!D$117)
+($O181*'fnd base rates'!D$118)
+($P181*VLOOKUP($S181+12,rate_basefnd,4)))
*$R181</f>
        <v>1464.26</v>
      </c>
      <c r="W181" s="1">
        <f>(($D181*'fnd base rates'!E$107)
+($E181*'fnd base rates'!E$108)
+($F181*'fnd base rates'!E$109)
+($G181*'fnd base rates'!E$110)
+($H181*'fnd base rates'!E$111)
+($I181*'fnd base rates'!E$112)
+($J181*'fnd base rates'!E$113)
+($K181*'fnd base rates'!E$114)
+($M181*'fnd base rates'!E$116)
+($N181*'fnd base rates'!E$117)
+($O181*'fnd base rates'!E$118)
+($P181*VLOOKUP($S181+12,rate_basefnd,5)))
*$R181</f>
        <v>6615.4705180000001</v>
      </c>
      <c r="X181" s="1">
        <f>(($D181*'fnd base rates'!F$107)
+($E181*'fnd base rates'!F$108)
+($F181*'fnd base rates'!F$109)
+($G181*'fnd base rates'!F$110)
+($H181*'fnd base rates'!F$111)
+($I181*'fnd base rates'!F$112)
+($J181*'fnd base rates'!F$113)
+($K181*'fnd base rates'!F$114)
+($M181*'fnd base rates'!F$116)
+($N181*'fnd base rates'!F$117)
+($O181*'fnd base rates'!F$118)
+($P181*VLOOKUP($S181+12,rate_basefnd,6)))
*$R181</f>
        <v>1899.8567640000001</v>
      </c>
      <c r="Y181" s="1">
        <f>(($D181*'fnd base rates'!G$107)
+($E181*'fnd base rates'!G$108)
+($F181*'fnd base rates'!G$109)
+($G181*'fnd base rates'!G$110)
+($H181*'fnd base rates'!G$111)
+($I181*'fnd base rates'!G$112)
+($J181*'fnd base rates'!G$113)
+($K181*'fnd base rates'!G$114)
+($M181*'fnd base rates'!G$116)
+($N181*'fnd base rates'!G$117)
+($O181*'fnd base rates'!G$118)
+($P181*VLOOKUP($S181+12,rate_basefnd,7)))
*$R181</f>
        <v>322.13227799999999</v>
      </c>
      <c r="Z181" s="1">
        <f>(($D181*'fnd base rates'!H$107)
+($E181*'fnd base rates'!H$108)
+($F181*'fnd base rates'!H$109)
+($G181*'fnd base rates'!H$110)
+($H181*'fnd base rates'!H$111)
+($I181*'fnd base rates'!H$112)
+($J181*'fnd base rates'!H$113)
+($K181*'fnd base rates'!H$114)
+($M181*'fnd base rates'!H$116)
+($N181*'fnd base rates'!H$117)
+($O181*'fnd base rates'!H$118)
+($P181*VLOOKUP($S181+12,rate_basefnd,8)))</f>
        <v>1001.5544199999999</v>
      </c>
      <c r="AA181" s="1">
        <f>(($D181*'fnd base rates'!I$107)
+($E181*'fnd base rates'!I$108)
+($F181*'fnd base rates'!I$109)
+($G181*'fnd base rates'!I$110)
+($H181*'fnd base rates'!I$111)
+($I181*'fnd base rates'!I$112)
+($J181*'fnd base rates'!I$113)
+($K181*'fnd base rates'!I$114)
+($M181*'fnd base rates'!I$116)
+($N181*'fnd base rates'!I$117)
+($O181*'fnd base rates'!I$118)
+($P181*VLOOKUP($S181+12,rate_basefnd,9)))
*$R181</f>
        <v>672.24</v>
      </c>
      <c r="AB181" s="1">
        <f>(($D181*'fnd base rates'!J$107)
+($E181*'fnd base rates'!J$108)
+($F181*'fnd base rates'!J$109)
+($G181*'fnd base rates'!J$110)
+($H181*'fnd base rates'!J$111)
+($I181*'fnd base rates'!J$112)
+($J181*'fnd base rates'!J$113)
+($K181*'fnd base rates'!J$114)
+($M181*'fnd base rates'!J$116)
+($N181*'fnd base rates'!J$117)
+($O181*'fnd base rates'!J$118)
+($P181*VLOOKUP($S181+12,rate_basefnd,10)))
*$R181</f>
        <v>476.2</v>
      </c>
      <c r="AC181" s="1">
        <f>(($D181*'fnd base rates'!K$107)
+($E181*'fnd base rates'!K$108)
+($F181*'fnd base rates'!K$109)
+($G181*'fnd base rates'!K$110)
+($H181*'fnd base rates'!K$111)
+($I181*'fnd base rates'!K$112)
+($J181*'fnd base rates'!K$113)
+($K181*'fnd base rates'!K$114)
+($M181*'fnd base rates'!K$116)
+($N181*'fnd base rates'!K$117)
+($O181*'fnd base rates'!K$118)
+($P181*VLOOKUP($S181+12,rate_basefnd,11)))
*$R181</f>
        <v>2260.6280219999999</v>
      </c>
      <c r="AD181" s="1">
        <f>(($D181*'fnd base rates'!L$107)
+($E181*'fnd base rates'!L$108)
+($F181*'fnd base rates'!L$109)
+($G181*'fnd base rates'!L$110)
+($H181*'fnd base rates'!L$111)
+($I181*'fnd base rates'!L$112)
+($J181*'fnd base rates'!L$113)
+($K181*'fnd base rates'!L$114)
+($M181*'fnd base rates'!L$116)
+($N181*'fnd base rates'!L$117)
+($O181*'fnd base rates'!L$118)
+($P181*VLOOKUP($S181+12,rate_basefnd,12)))</f>
        <v>2703.046812</v>
      </c>
      <c r="AE181" s="1">
        <f>(($D181*'fnd base rates'!M$107)
+($E181*'fnd base rates'!M$108)
+($F181*'fnd base rates'!M$109)
+($G181*'fnd base rates'!M$110)
+($H181*'fnd base rates'!M$111)
+($I181*'fnd base rates'!M$112)
+($J181*'fnd base rates'!M$113)
+($K181*'fnd base rates'!M$114)
+($M181*'fnd base rates'!M$116)
+($N181*'fnd base rates'!M$117)
+($O181*'fnd base rates'!M$118)
+($P181*VLOOKUP($S181+12,rate_basefnd,13)))</f>
        <v>0</v>
      </c>
      <c r="AF181" s="4">
        <f t="shared" si="159"/>
        <v>18440.433400000002</v>
      </c>
      <c r="AH181" s="4">
        <f t="shared" si="160"/>
        <v>429163347</v>
      </c>
      <c r="AI181" s="4" t="str">
        <f t="shared" si="161"/>
        <v>429</v>
      </c>
      <c r="AJ181" s="2" t="str">
        <f t="shared" si="162"/>
        <v>163</v>
      </c>
      <c r="AK181" s="2" t="str">
        <f t="shared" si="163"/>
        <v>347</v>
      </c>
      <c r="AL181" s="4">
        <f t="shared" si="164"/>
        <v>1</v>
      </c>
      <c r="AM181" s="4">
        <f t="shared" si="156"/>
        <v>2</v>
      </c>
      <c r="AN181" s="4">
        <f t="shared" si="165"/>
        <v>18440.433400000002</v>
      </c>
      <c r="AO181" s="4">
        <f t="shared" si="166"/>
        <v>9220</v>
      </c>
      <c r="AP181" s="4">
        <f t="shared" si="167"/>
        <v>0</v>
      </c>
      <c r="AQ181" s="4">
        <v>9220</v>
      </c>
      <c r="AW181" s="4">
        <v>9202</v>
      </c>
      <c r="AX181" s="5">
        <f t="shared" si="168"/>
        <v>18</v>
      </c>
      <c r="AY181" s="4">
        <v>9220</v>
      </c>
      <c r="AZ181" s="5"/>
      <c r="BB181" s="5">
        <f t="shared" ref="BB181" si="211">BC181-BA181</f>
        <v>0</v>
      </c>
    </row>
    <row r="182" spans="1:54" s="4" customFormat="1">
      <c r="A182" s="278">
        <v>429</v>
      </c>
      <c r="B182" s="2">
        <v>429163773</v>
      </c>
      <c r="C182" s="10" t="s">
        <v>255</v>
      </c>
      <c r="D182" s="15">
        <f>'fnd enro'!D182</f>
        <v>0</v>
      </c>
      <c r="E182" s="15">
        <f>'fnd enro'!E182</f>
        <v>0</v>
      </c>
      <c r="F182" s="15">
        <f>'fnd enro'!F182</f>
        <v>0</v>
      </c>
      <c r="G182" s="15">
        <f>'fnd enro'!G182</f>
        <v>0</v>
      </c>
      <c r="H182" s="15">
        <f>'fnd enro'!H182</f>
        <v>1</v>
      </c>
      <c r="I182" s="15">
        <f>'fnd enro'!I182</f>
        <v>0</v>
      </c>
      <c r="J182" s="15">
        <f>'fnd enro'!J182</f>
        <v>0</v>
      </c>
      <c r="K182" s="16">
        <f>'fnd enro'!K182</f>
        <v>3.8300000000000001E-2</v>
      </c>
      <c r="L182" s="15">
        <f>'fnd enro'!L182</f>
        <v>0</v>
      </c>
      <c r="M182" s="15">
        <f>'fnd enro'!M182</f>
        <v>0</v>
      </c>
      <c r="N182" s="15">
        <f>'fnd enro'!N182</f>
        <v>0</v>
      </c>
      <c r="O182" s="15">
        <f>'fnd enro'!O182</f>
        <v>0</v>
      </c>
      <c r="P182" s="15">
        <f>'fnd enro'!P182</f>
        <v>1</v>
      </c>
      <c r="Q182" s="15">
        <f>'fnd enro'!R182</f>
        <v>1</v>
      </c>
      <c r="R182" s="16">
        <f t="shared" si="158"/>
        <v>1</v>
      </c>
      <c r="S182" s="15">
        <f>VALUE('fnd enro'!Q182)</f>
        <v>5</v>
      </c>
      <c r="T182" s="2"/>
      <c r="U182" s="1">
        <f>(($D182*'fnd base rates'!C$107)
+($E182*'fnd base rates'!C$108)
+($F182*'fnd base rates'!C$109)
+($G182*'fnd base rates'!C$110)
+($H182*'fnd base rates'!C$111)
+($I182*'fnd base rates'!C$112)
+($J182*'fnd base rates'!C$113)
+($K182*'fnd base rates'!C$114)
+($M182*'fnd base rates'!C$116)
+($N182*'fnd base rates'!C$117)
+($O182*'fnd base rates'!C$118)
+($P182*VLOOKUP($S182+12,rate_basefnd,3)))
*$R182</f>
        <v>568.69229299999995</v>
      </c>
      <c r="V182" s="1">
        <f>(($D182*'fnd base rates'!D$107)
+($E182*'fnd base rates'!D$108)
+($F182*'fnd base rates'!D$109)
+($G182*'fnd base rates'!D$110)
+($H182*'fnd base rates'!D$111)
+($I182*'fnd base rates'!D$112)
+($J182*'fnd base rates'!D$113)
+($K182*'fnd base rates'!D$114)
+($M182*'fnd base rates'!D$116)
+($N182*'fnd base rates'!D$117)
+($O182*'fnd base rates'!D$118)
+($P182*VLOOKUP($S182+12,rate_basefnd,4)))
*$R182</f>
        <v>998.28</v>
      </c>
      <c r="W182" s="1">
        <f>(($D182*'fnd base rates'!E$107)
+($E182*'fnd base rates'!E$108)
+($F182*'fnd base rates'!E$109)
+($G182*'fnd base rates'!E$110)
+($H182*'fnd base rates'!E$111)
+($I182*'fnd base rates'!E$112)
+($J182*'fnd base rates'!E$113)
+($K182*'fnd base rates'!E$114)
+($M182*'fnd base rates'!E$116)
+($N182*'fnd base rates'!E$117)
+($O182*'fnd base rates'!E$118)
+($P182*VLOOKUP($S182+12,rate_basefnd,5)))
*$R182</f>
        <v>5905.9052590000001</v>
      </c>
      <c r="X182" s="1">
        <f>(($D182*'fnd base rates'!F$107)
+($E182*'fnd base rates'!F$108)
+($F182*'fnd base rates'!F$109)
+($G182*'fnd base rates'!F$110)
+($H182*'fnd base rates'!F$111)
+($I182*'fnd base rates'!F$112)
+($J182*'fnd base rates'!F$113)
+($K182*'fnd base rates'!F$114)
+($M182*'fnd base rates'!F$116)
+($N182*'fnd base rates'!F$117)
+($O182*'fnd base rates'!F$118)
+($P182*VLOOKUP($S182+12,rate_basefnd,6)))
*$R182</f>
        <v>949.92838200000006</v>
      </c>
      <c r="Y182" s="1">
        <f>(($D182*'fnd base rates'!G$107)
+($E182*'fnd base rates'!G$108)
+($F182*'fnd base rates'!G$109)
+($G182*'fnd base rates'!G$110)
+($H182*'fnd base rates'!G$111)
+($I182*'fnd base rates'!G$112)
+($J182*'fnd base rates'!G$113)
+($K182*'fnd base rates'!G$114)
+($M182*'fnd base rates'!G$116)
+($N182*'fnd base rates'!G$117)
+($O182*'fnd base rates'!G$118)
+($P182*VLOOKUP($S182+12,rate_basefnd,7)))
*$R182</f>
        <v>287.11613899999998</v>
      </c>
      <c r="Z182" s="1">
        <f>(($D182*'fnd base rates'!H$107)
+($E182*'fnd base rates'!H$108)
+($F182*'fnd base rates'!H$109)
+($G182*'fnd base rates'!H$110)
+($H182*'fnd base rates'!H$111)
+($I182*'fnd base rates'!H$112)
+($J182*'fnd base rates'!H$113)
+($K182*'fnd base rates'!H$114)
+($M182*'fnd base rates'!H$116)
+($N182*'fnd base rates'!H$117)
+($O182*'fnd base rates'!H$118)
+($P182*VLOOKUP($S182+12,rate_basefnd,8)))</f>
        <v>520.09721000000002</v>
      </c>
      <c r="AA182" s="1">
        <f>(($D182*'fnd base rates'!I$107)
+($E182*'fnd base rates'!I$108)
+($F182*'fnd base rates'!I$109)
+($G182*'fnd base rates'!I$110)
+($H182*'fnd base rates'!I$111)
+($I182*'fnd base rates'!I$112)
+($J182*'fnd base rates'!I$113)
+($K182*'fnd base rates'!I$114)
+($M182*'fnd base rates'!I$116)
+($N182*'fnd base rates'!I$117)
+($O182*'fnd base rates'!I$118)
+($P182*VLOOKUP($S182+12,rate_basefnd,9)))
*$R182</f>
        <v>441.33</v>
      </c>
      <c r="AB182" s="1">
        <f>(($D182*'fnd base rates'!J$107)
+($E182*'fnd base rates'!J$108)
+($F182*'fnd base rates'!J$109)
+($G182*'fnd base rates'!J$110)
+($H182*'fnd base rates'!J$111)
+($I182*'fnd base rates'!J$112)
+($J182*'fnd base rates'!J$113)
+($K182*'fnd base rates'!J$114)
+($M182*'fnd base rates'!J$116)
+($N182*'fnd base rates'!J$117)
+($O182*'fnd base rates'!J$118)
+($P182*VLOOKUP($S182+12,rate_basefnd,10)))
*$R182</f>
        <v>784.79000000000008</v>
      </c>
      <c r="AC182" s="1">
        <f>(($D182*'fnd base rates'!K$107)
+($E182*'fnd base rates'!K$108)
+($F182*'fnd base rates'!K$109)
+($G182*'fnd base rates'!K$110)
+($H182*'fnd base rates'!K$111)
+($I182*'fnd base rates'!K$112)
+($J182*'fnd base rates'!K$113)
+($K182*'fnd base rates'!K$114)
+($M182*'fnd base rates'!K$116)
+($N182*'fnd base rates'!K$117)
+($O182*'fnd base rates'!K$118)
+($P182*VLOOKUP($S182+12,rate_basefnd,11)))
*$R182</f>
        <v>1130.3140109999999</v>
      </c>
      <c r="AD182" s="1">
        <f>(($D182*'fnd base rates'!L$107)
+($E182*'fnd base rates'!L$108)
+($F182*'fnd base rates'!L$109)
+($G182*'fnd base rates'!L$110)
+($H182*'fnd base rates'!L$111)
+($I182*'fnd base rates'!L$112)
+($J182*'fnd base rates'!L$113)
+($K182*'fnd base rates'!L$114)
+($M182*'fnd base rates'!L$116)
+($N182*'fnd base rates'!L$117)
+($O182*'fnd base rates'!L$118)
+($P182*VLOOKUP($S182+12,rate_basefnd,12)))</f>
        <v>1771.803406</v>
      </c>
      <c r="AE182" s="1">
        <f>(($D182*'fnd base rates'!M$107)
+($E182*'fnd base rates'!M$108)
+($F182*'fnd base rates'!M$109)
+($G182*'fnd base rates'!M$110)
+($H182*'fnd base rates'!M$111)
+($I182*'fnd base rates'!M$112)
+($J182*'fnd base rates'!M$113)
+($K182*'fnd base rates'!M$114)
+($M182*'fnd base rates'!M$116)
+($N182*'fnd base rates'!M$117)
+($O182*'fnd base rates'!M$118)
+($P182*VLOOKUP($S182+12,rate_basefnd,13)))</f>
        <v>0</v>
      </c>
      <c r="AF182" s="4">
        <f t="shared" si="159"/>
        <v>13358.256700000002</v>
      </c>
      <c r="AH182" s="4">
        <f t="shared" si="160"/>
        <v>429163773</v>
      </c>
      <c r="AI182" s="4" t="str">
        <f t="shared" si="161"/>
        <v>429</v>
      </c>
      <c r="AJ182" s="2" t="str">
        <f t="shared" si="162"/>
        <v>163</v>
      </c>
      <c r="AK182" s="2" t="str">
        <f t="shared" si="163"/>
        <v>773</v>
      </c>
      <c r="AL182" s="4">
        <f t="shared" si="164"/>
        <v>1</v>
      </c>
      <c r="AM182" s="4">
        <f t="shared" si="156"/>
        <v>1</v>
      </c>
      <c r="AN182" s="4">
        <f t="shared" si="165"/>
        <v>13358.256700000002</v>
      </c>
      <c r="AO182" s="4">
        <f t="shared" si="166"/>
        <v>13358</v>
      </c>
      <c r="AP182" s="4">
        <f t="shared" si="167"/>
        <v>0</v>
      </c>
      <c r="AQ182" s="4">
        <v>13358</v>
      </c>
      <c r="AW182" s="4">
        <v>13329</v>
      </c>
      <c r="AX182" s="5">
        <f t="shared" si="168"/>
        <v>29</v>
      </c>
      <c r="AY182" s="4">
        <v>13358</v>
      </c>
      <c r="AZ182" s="5"/>
      <c r="BB182" s="5">
        <f t="shared" ref="BB182" si="212">BC182-BA182</f>
        <v>0</v>
      </c>
    </row>
    <row r="183" spans="1:54" s="4" customFormat="1">
      <c r="A183" s="278">
        <v>430</v>
      </c>
      <c r="B183" s="2">
        <v>430170009</v>
      </c>
      <c r="C183" s="10" t="s">
        <v>1050</v>
      </c>
      <c r="D183" s="15">
        <f>'fnd enro'!D183</f>
        <v>0</v>
      </c>
      <c r="E183" s="15">
        <f>'fnd enro'!E183</f>
        <v>0</v>
      </c>
      <c r="F183" s="15">
        <f>'fnd enro'!F183</f>
        <v>0</v>
      </c>
      <c r="G183" s="15">
        <f>'fnd enro'!G183</f>
        <v>0</v>
      </c>
      <c r="H183" s="15">
        <f>'fnd enro'!H183</f>
        <v>0</v>
      </c>
      <c r="I183" s="15">
        <f>'fnd enro'!I183</f>
        <v>1</v>
      </c>
      <c r="J183" s="15">
        <f>'fnd enro'!J183</f>
        <v>0</v>
      </c>
      <c r="K183" s="16">
        <f>'fnd enro'!K183</f>
        <v>3.8300000000000001E-2</v>
      </c>
      <c r="L183" s="15">
        <f>'fnd enro'!L183</f>
        <v>0</v>
      </c>
      <c r="M183" s="15">
        <f>'fnd enro'!M183</f>
        <v>0</v>
      </c>
      <c r="N183" s="15">
        <f>'fnd enro'!N183</f>
        <v>0</v>
      </c>
      <c r="O183" s="15">
        <f>'fnd enro'!O183</f>
        <v>0</v>
      </c>
      <c r="P183" s="15">
        <f>'fnd enro'!P183</f>
        <v>0</v>
      </c>
      <c r="Q183" s="15">
        <f>'fnd enro'!R183</f>
        <v>1</v>
      </c>
      <c r="R183" s="16">
        <f t="shared" si="158"/>
        <v>1.03</v>
      </c>
      <c r="S183" s="15">
        <f>VALUE('fnd enro'!Q183)</f>
        <v>2</v>
      </c>
      <c r="T183" s="2"/>
      <c r="U183" s="1">
        <f>(($D183*'fnd base rates'!C$107)
+($E183*'fnd base rates'!C$108)
+($F183*'fnd base rates'!C$109)
+($G183*'fnd base rates'!C$110)
+($H183*'fnd base rates'!C$111)
+($I183*'fnd base rates'!C$112)
+($J183*'fnd base rates'!C$113)
+($K183*'fnd base rates'!C$114)
+($M183*'fnd base rates'!C$116)
+($N183*'fnd base rates'!C$117)
+($O183*'fnd base rates'!C$118)
+($P183*VLOOKUP($S183+12,rate_basefnd,3)))
*$R183</f>
        <v>527.89796178999995</v>
      </c>
      <c r="V183" s="1">
        <f>(($D183*'fnd base rates'!D$107)
+($E183*'fnd base rates'!D$108)
+($F183*'fnd base rates'!D$109)
+($G183*'fnd base rates'!D$110)
+($H183*'fnd base rates'!D$111)
+($I183*'fnd base rates'!D$112)
+($J183*'fnd base rates'!D$113)
+($K183*'fnd base rates'!D$114)
+($M183*'fnd base rates'!D$116)
+($N183*'fnd base rates'!D$117)
+($O183*'fnd base rates'!D$118)
+($P183*VLOOKUP($S183+12,rate_basefnd,4)))
*$R183</f>
        <v>754.09389999999996</v>
      </c>
      <c r="W183" s="1">
        <f>(($D183*'fnd base rates'!E$107)
+($E183*'fnd base rates'!E$108)
+($F183*'fnd base rates'!E$109)
+($G183*'fnd base rates'!E$110)
+($H183*'fnd base rates'!E$111)
+($I183*'fnd base rates'!E$112)
+($J183*'fnd base rates'!E$113)
+($K183*'fnd base rates'!E$114)
+($M183*'fnd base rates'!E$116)
+($N183*'fnd base rates'!E$117)
+($O183*'fnd base rates'!E$118)
+($P183*VLOOKUP($S183+12,rate_basefnd,5)))
*$R183</f>
        <v>4838.8424167700005</v>
      </c>
      <c r="X183" s="1">
        <f>(($D183*'fnd base rates'!F$107)
+($E183*'fnd base rates'!F$108)
+($F183*'fnd base rates'!F$109)
+($G183*'fnd base rates'!F$110)
+($H183*'fnd base rates'!F$111)
+($I183*'fnd base rates'!F$112)
+($J183*'fnd base rates'!F$113)
+($K183*'fnd base rates'!F$114)
+($M183*'fnd base rates'!F$116)
+($N183*'fnd base rates'!F$117)
+($O183*'fnd base rates'!F$118)
+($P183*VLOOKUP($S183+12,rate_basefnd,6)))
*$R183</f>
        <v>871.49163346000012</v>
      </c>
      <c r="Y183" s="1">
        <f>(($D183*'fnd base rates'!G$107)
+($E183*'fnd base rates'!G$108)
+($F183*'fnd base rates'!G$109)
+($G183*'fnd base rates'!G$110)
+($H183*'fnd base rates'!G$111)
+($I183*'fnd base rates'!G$112)
+($J183*'fnd base rates'!G$113)
+($K183*'fnd base rates'!G$114)
+($M183*'fnd base rates'!G$116)
+($N183*'fnd base rates'!G$117)
+($O183*'fnd base rates'!G$118)
+($P183*VLOOKUP($S183+12,rate_basefnd,7)))
*$R183</f>
        <v>161.39702316999998</v>
      </c>
      <c r="Z183" s="1">
        <f>(($D183*'fnd base rates'!H$107)
+($E183*'fnd base rates'!H$108)
+($F183*'fnd base rates'!H$109)
+($G183*'fnd base rates'!H$110)
+($H183*'fnd base rates'!H$111)
+($I183*'fnd base rates'!H$112)
+($J183*'fnd base rates'!H$113)
+($K183*'fnd base rates'!H$114)
+($M183*'fnd base rates'!H$116)
+($N183*'fnd base rates'!H$117)
+($O183*'fnd base rates'!H$118)
+($P183*VLOOKUP($S183+12,rate_basefnd,8)))</f>
        <v>792.30720999999994</v>
      </c>
      <c r="AA183" s="1">
        <f>(($D183*'fnd base rates'!I$107)
+($E183*'fnd base rates'!I$108)
+($F183*'fnd base rates'!I$109)
+($G183*'fnd base rates'!I$110)
+($H183*'fnd base rates'!I$111)
+($I183*'fnd base rates'!I$112)
+($J183*'fnd base rates'!I$113)
+($K183*'fnd base rates'!I$114)
+($M183*'fnd base rates'!I$116)
+($N183*'fnd base rates'!I$117)
+($O183*'fnd base rates'!I$118)
+($P183*VLOOKUP($S183+12,rate_basefnd,9)))
*$R183</f>
        <v>419.82800000000003</v>
      </c>
      <c r="AB183" s="1">
        <f>(($D183*'fnd base rates'!J$107)
+($E183*'fnd base rates'!J$108)
+($F183*'fnd base rates'!J$109)
+($G183*'fnd base rates'!J$110)
+($H183*'fnd base rates'!J$111)
+($I183*'fnd base rates'!J$112)
+($J183*'fnd base rates'!J$113)
+($K183*'fnd base rates'!J$114)
+($M183*'fnd base rates'!J$116)
+($N183*'fnd base rates'!J$117)
+($O183*'fnd base rates'!J$118)
+($P183*VLOOKUP($S183+12,rate_basefnd,10)))
*$R183</f>
        <v>565.51120000000003</v>
      </c>
      <c r="AC183" s="1">
        <f>(($D183*'fnd base rates'!K$107)
+($E183*'fnd base rates'!K$108)
+($F183*'fnd base rates'!K$109)
+($G183*'fnd base rates'!K$110)
+($H183*'fnd base rates'!K$111)
+($I183*'fnd base rates'!K$112)
+($J183*'fnd base rates'!K$113)
+($K183*'fnd base rates'!K$114)
+($M183*'fnd base rates'!K$116)
+($N183*'fnd base rates'!K$117)
+($O183*'fnd base rates'!K$118)
+($P183*VLOOKUP($S183+12,rate_basefnd,11)))
*$R183</f>
        <v>1132.5818313299999</v>
      </c>
      <c r="AD183" s="1">
        <f>(($D183*'fnd base rates'!L$107)
+($E183*'fnd base rates'!L$108)
+($F183*'fnd base rates'!L$109)
+($G183*'fnd base rates'!L$110)
+($H183*'fnd base rates'!L$111)
+($I183*'fnd base rates'!L$112)
+($J183*'fnd base rates'!L$113)
+($K183*'fnd base rates'!L$114)
+($M183*'fnd base rates'!L$116)
+($N183*'fnd base rates'!L$117)
+($O183*'fnd base rates'!L$118)
+($P183*VLOOKUP($S183+12,rate_basefnd,12)))</f>
        <v>1229.513406</v>
      </c>
      <c r="AE183" s="1">
        <f>(($D183*'fnd base rates'!M$107)
+($E183*'fnd base rates'!M$108)
+($F183*'fnd base rates'!M$109)
+($G183*'fnd base rates'!M$110)
+($H183*'fnd base rates'!M$111)
+($I183*'fnd base rates'!M$112)
+($J183*'fnd base rates'!M$113)
+($K183*'fnd base rates'!M$114)
+($M183*'fnd base rates'!M$116)
+($N183*'fnd base rates'!M$117)
+($O183*'fnd base rates'!M$118)
+($P183*VLOOKUP($S183+12,rate_basefnd,13)))</f>
        <v>0</v>
      </c>
      <c r="AF183" s="4">
        <f t="shared" si="159"/>
        <v>11293.46458252</v>
      </c>
      <c r="AH183" s="4">
        <f t="shared" si="160"/>
        <v>430170009</v>
      </c>
      <c r="AI183" s="4" t="str">
        <f t="shared" si="161"/>
        <v>430</v>
      </c>
      <c r="AJ183" s="2" t="str">
        <f t="shared" si="162"/>
        <v>170</v>
      </c>
      <c r="AK183" s="2" t="str">
        <f t="shared" si="163"/>
        <v>009</v>
      </c>
      <c r="AL183" s="4">
        <f t="shared" si="164"/>
        <v>1</v>
      </c>
      <c r="AM183" s="4">
        <f t="shared" si="156"/>
        <v>1</v>
      </c>
      <c r="AN183" s="4">
        <f t="shared" si="165"/>
        <v>11293.46458252</v>
      </c>
      <c r="AO183" s="4">
        <f t="shared" si="166"/>
        <v>11293</v>
      </c>
      <c r="AP183" s="4">
        <f t="shared" si="167"/>
        <v>0</v>
      </c>
      <c r="AQ183" s="4">
        <v>11293</v>
      </c>
      <c r="AW183" s="4">
        <v>11279</v>
      </c>
      <c r="AX183" s="5">
        <f t="shared" si="168"/>
        <v>14</v>
      </c>
      <c r="AY183" s="4">
        <v>11293</v>
      </c>
      <c r="AZ183" s="5"/>
      <c r="BB183" s="5">
        <f t="shared" ref="BB183" si="213">BC183-BA183</f>
        <v>0</v>
      </c>
    </row>
    <row r="184" spans="1:54" s="4" customFormat="1">
      <c r="A184" s="278">
        <v>430</v>
      </c>
      <c r="B184" s="2">
        <v>430170014</v>
      </c>
      <c r="C184" s="10" t="s">
        <v>1050</v>
      </c>
      <c r="D184" s="15">
        <f>'fnd enro'!D184</f>
        <v>0</v>
      </c>
      <c r="E184" s="15">
        <f>'fnd enro'!E184</f>
        <v>0</v>
      </c>
      <c r="F184" s="15">
        <f>'fnd enro'!F184</f>
        <v>0</v>
      </c>
      <c r="G184" s="15">
        <f>'fnd enro'!G184</f>
        <v>0</v>
      </c>
      <c r="H184" s="15">
        <f>'fnd enro'!H184</f>
        <v>0</v>
      </c>
      <c r="I184" s="15">
        <f>'fnd enro'!I184</f>
        <v>4</v>
      </c>
      <c r="J184" s="15">
        <f>'fnd enro'!J184</f>
        <v>0</v>
      </c>
      <c r="K184" s="16">
        <f>'fnd enro'!K184</f>
        <v>0.1532</v>
      </c>
      <c r="L184" s="15">
        <f>'fnd enro'!L184</f>
        <v>0</v>
      </c>
      <c r="M184" s="15">
        <f>'fnd enro'!M184</f>
        <v>0</v>
      </c>
      <c r="N184" s="15">
        <f>'fnd enro'!N184</f>
        <v>0</v>
      </c>
      <c r="O184" s="15">
        <f>'fnd enro'!O184</f>
        <v>0</v>
      </c>
      <c r="P184" s="15">
        <f>'fnd enro'!P184</f>
        <v>0</v>
      </c>
      <c r="Q184" s="15">
        <f>'fnd enro'!R184</f>
        <v>4</v>
      </c>
      <c r="R184" s="16">
        <f t="shared" si="158"/>
        <v>1.03</v>
      </c>
      <c r="S184" s="15">
        <f>VALUE('fnd enro'!Q184)</f>
        <v>4</v>
      </c>
      <c r="T184" s="2"/>
      <c r="U184" s="1">
        <f>(($D184*'fnd base rates'!C$107)
+($E184*'fnd base rates'!C$108)
+($F184*'fnd base rates'!C$109)
+($G184*'fnd base rates'!C$110)
+($H184*'fnd base rates'!C$111)
+($I184*'fnd base rates'!C$112)
+($J184*'fnd base rates'!C$113)
+($K184*'fnd base rates'!C$114)
+($M184*'fnd base rates'!C$116)
+($N184*'fnd base rates'!C$117)
+($O184*'fnd base rates'!C$118)
+($P184*VLOOKUP($S184+12,rate_basefnd,3)))
*$R184</f>
        <v>2111.5918471599998</v>
      </c>
      <c r="V184" s="1">
        <f>(($D184*'fnd base rates'!D$107)
+($E184*'fnd base rates'!D$108)
+($F184*'fnd base rates'!D$109)
+($G184*'fnd base rates'!D$110)
+($H184*'fnd base rates'!D$111)
+($I184*'fnd base rates'!D$112)
+($J184*'fnd base rates'!D$113)
+($K184*'fnd base rates'!D$114)
+($M184*'fnd base rates'!D$116)
+($N184*'fnd base rates'!D$117)
+($O184*'fnd base rates'!D$118)
+($P184*VLOOKUP($S184+12,rate_basefnd,4)))
*$R184</f>
        <v>3016.3755999999998</v>
      </c>
      <c r="W184" s="1">
        <f>(($D184*'fnd base rates'!E$107)
+($E184*'fnd base rates'!E$108)
+($F184*'fnd base rates'!E$109)
+($G184*'fnd base rates'!E$110)
+($H184*'fnd base rates'!E$111)
+($I184*'fnd base rates'!E$112)
+($J184*'fnd base rates'!E$113)
+($K184*'fnd base rates'!E$114)
+($M184*'fnd base rates'!E$116)
+($N184*'fnd base rates'!E$117)
+($O184*'fnd base rates'!E$118)
+($P184*VLOOKUP($S184+12,rate_basefnd,5)))
*$R184</f>
        <v>19355.369667080002</v>
      </c>
      <c r="X184" s="1">
        <f>(($D184*'fnd base rates'!F$107)
+($E184*'fnd base rates'!F$108)
+($F184*'fnd base rates'!F$109)
+($G184*'fnd base rates'!F$110)
+($H184*'fnd base rates'!F$111)
+($I184*'fnd base rates'!F$112)
+($J184*'fnd base rates'!F$113)
+($K184*'fnd base rates'!F$114)
+($M184*'fnd base rates'!F$116)
+($N184*'fnd base rates'!F$117)
+($O184*'fnd base rates'!F$118)
+($P184*VLOOKUP($S184+12,rate_basefnd,6)))
*$R184</f>
        <v>3485.9665338400005</v>
      </c>
      <c r="Y184" s="1">
        <f>(($D184*'fnd base rates'!G$107)
+($E184*'fnd base rates'!G$108)
+($F184*'fnd base rates'!G$109)
+($G184*'fnd base rates'!G$110)
+($H184*'fnd base rates'!G$111)
+($I184*'fnd base rates'!G$112)
+($J184*'fnd base rates'!G$113)
+($K184*'fnd base rates'!G$114)
+($M184*'fnd base rates'!G$116)
+($N184*'fnd base rates'!G$117)
+($O184*'fnd base rates'!G$118)
+($P184*VLOOKUP($S184+12,rate_basefnd,7)))
*$R184</f>
        <v>645.58809267999993</v>
      </c>
      <c r="Z184" s="1">
        <f>(($D184*'fnd base rates'!H$107)
+($E184*'fnd base rates'!H$108)
+($F184*'fnd base rates'!H$109)
+($G184*'fnd base rates'!H$110)
+($H184*'fnd base rates'!H$111)
+($I184*'fnd base rates'!H$112)
+($J184*'fnd base rates'!H$113)
+($K184*'fnd base rates'!H$114)
+($M184*'fnd base rates'!H$116)
+($N184*'fnd base rates'!H$117)
+($O184*'fnd base rates'!H$118)
+($P184*VLOOKUP($S184+12,rate_basefnd,8)))</f>
        <v>3169.2288399999998</v>
      </c>
      <c r="AA184" s="1">
        <f>(($D184*'fnd base rates'!I$107)
+($E184*'fnd base rates'!I$108)
+($F184*'fnd base rates'!I$109)
+($G184*'fnd base rates'!I$110)
+($H184*'fnd base rates'!I$111)
+($I184*'fnd base rates'!I$112)
+($J184*'fnd base rates'!I$113)
+($K184*'fnd base rates'!I$114)
+($M184*'fnd base rates'!I$116)
+($N184*'fnd base rates'!I$117)
+($O184*'fnd base rates'!I$118)
+($P184*VLOOKUP($S184+12,rate_basefnd,9)))
*$R184</f>
        <v>1679.3120000000001</v>
      </c>
      <c r="AB184" s="1">
        <f>(($D184*'fnd base rates'!J$107)
+($E184*'fnd base rates'!J$108)
+($F184*'fnd base rates'!J$109)
+($G184*'fnd base rates'!J$110)
+($H184*'fnd base rates'!J$111)
+($I184*'fnd base rates'!J$112)
+($J184*'fnd base rates'!J$113)
+($K184*'fnd base rates'!J$114)
+($M184*'fnd base rates'!J$116)
+($N184*'fnd base rates'!J$117)
+($O184*'fnd base rates'!J$118)
+($P184*VLOOKUP($S184+12,rate_basefnd,10)))
*$R184</f>
        <v>2262.0448000000001</v>
      </c>
      <c r="AC184" s="1">
        <f>(($D184*'fnd base rates'!K$107)
+($E184*'fnd base rates'!K$108)
+($F184*'fnd base rates'!K$109)
+($G184*'fnd base rates'!K$110)
+($H184*'fnd base rates'!K$111)
+($I184*'fnd base rates'!K$112)
+($J184*'fnd base rates'!K$113)
+($K184*'fnd base rates'!K$114)
+($M184*'fnd base rates'!K$116)
+($N184*'fnd base rates'!K$117)
+($O184*'fnd base rates'!K$118)
+($P184*VLOOKUP($S184+12,rate_basefnd,11)))
*$R184</f>
        <v>4530.3273253199995</v>
      </c>
      <c r="AD184" s="1">
        <f>(($D184*'fnd base rates'!L$107)
+($E184*'fnd base rates'!L$108)
+($F184*'fnd base rates'!L$109)
+($G184*'fnd base rates'!L$110)
+($H184*'fnd base rates'!L$111)
+($I184*'fnd base rates'!L$112)
+($J184*'fnd base rates'!L$113)
+($K184*'fnd base rates'!L$114)
+($M184*'fnd base rates'!L$116)
+($N184*'fnd base rates'!L$117)
+($O184*'fnd base rates'!L$118)
+($P184*VLOOKUP($S184+12,rate_basefnd,12)))</f>
        <v>4918.0536240000001</v>
      </c>
      <c r="AE184" s="1">
        <f>(($D184*'fnd base rates'!M$107)
+($E184*'fnd base rates'!M$108)
+($F184*'fnd base rates'!M$109)
+($G184*'fnd base rates'!M$110)
+($H184*'fnd base rates'!M$111)
+($I184*'fnd base rates'!M$112)
+($J184*'fnd base rates'!M$113)
+($K184*'fnd base rates'!M$114)
+($M184*'fnd base rates'!M$116)
+($N184*'fnd base rates'!M$117)
+($O184*'fnd base rates'!M$118)
+($P184*VLOOKUP($S184+12,rate_basefnd,13)))</f>
        <v>0</v>
      </c>
      <c r="AF184" s="4">
        <f t="shared" si="159"/>
        <v>45173.858330080002</v>
      </c>
      <c r="AH184" s="4">
        <f t="shared" si="160"/>
        <v>430170014</v>
      </c>
      <c r="AI184" s="4" t="str">
        <f t="shared" si="161"/>
        <v>430</v>
      </c>
      <c r="AJ184" s="2" t="str">
        <f t="shared" si="162"/>
        <v>170</v>
      </c>
      <c r="AK184" s="2" t="str">
        <f t="shared" si="163"/>
        <v>014</v>
      </c>
      <c r="AL184" s="4">
        <f t="shared" si="164"/>
        <v>1</v>
      </c>
      <c r="AM184" s="4">
        <f t="shared" si="156"/>
        <v>4</v>
      </c>
      <c r="AN184" s="4">
        <f t="shared" si="165"/>
        <v>45173.858330080002</v>
      </c>
      <c r="AO184" s="4">
        <f t="shared" si="166"/>
        <v>11293</v>
      </c>
      <c r="AP184" s="4">
        <f t="shared" si="167"/>
        <v>0</v>
      </c>
      <c r="AQ184" s="4">
        <v>11293</v>
      </c>
      <c r="AW184" s="4">
        <v>11279</v>
      </c>
      <c r="AX184" s="5">
        <f t="shared" si="168"/>
        <v>14</v>
      </c>
      <c r="AY184" s="4">
        <v>11293</v>
      </c>
      <c r="AZ184" s="5"/>
      <c r="BB184" s="5">
        <f t="shared" ref="BB184" si="214">BC184-BA184</f>
        <v>0</v>
      </c>
    </row>
    <row r="185" spans="1:54" s="4" customFormat="1">
      <c r="A185" s="278">
        <v>430</v>
      </c>
      <c r="B185" s="2">
        <v>430170017</v>
      </c>
      <c r="C185" s="10" t="s">
        <v>1050</v>
      </c>
      <c r="D185" s="15">
        <f>'fnd enro'!D185</f>
        <v>0</v>
      </c>
      <c r="E185" s="15">
        <f>'fnd enro'!E185</f>
        <v>0</v>
      </c>
      <c r="F185" s="15">
        <f>'fnd enro'!F185</f>
        <v>0</v>
      </c>
      <c r="G185" s="15">
        <f>'fnd enro'!G185</f>
        <v>0</v>
      </c>
      <c r="H185" s="15">
        <f>'fnd enro'!H185</f>
        <v>0</v>
      </c>
      <c r="I185" s="15">
        <f>'fnd enro'!I185</f>
        <v>1</v>
      </c>
      <c r="J185" s="15">
        <f>'fnd enro'!J185</f>
        <v>0</v>
      </c>
      <c r="K185" s="16">
        <f>'fnd enro'!K185</f>
        <v>3.8300000000000001E-2</v>
      </c>
      <c r="L185" s="15">
        <f>'fnd enro'!L185</f>
        <v>0</v>
      </c>
      <c r="M185" s="15">
        <f>'fnd enro'!M185</f>
        <v>0</v>
      </c>
      <c r="N185" s="15">
        <f>'fnd enro'!N185</f>
        <v>0</v>
      </c>
      <c r="O185" s="15">
        <f>'fnd enro'!O185</f>
        <v>0</v>
      </c>
      <c r="P185" s="15">
        <f>'fnd enro'!P185</f>
        <v>0</v>
      </c>
      <c r="Q185" s="15">
        <f>'fnd enro'!R185</f>
        <v>1</v>
      </c>
      <c r="R185" s="16">
        <f t="shared" si="158"/>
        <v>1.03</v>
      </c>
      <c r="S185" s="15">
        <f>VALUE('fnd enro'!Q185)</f>
        <v>5</v>
      </c>
      <c r="T185" s="2"/>
      <c r="U185" s="1">
        <f>(($D185*'fnd base rates'!C$107)
+($E185*'fnd base rates'!C$108)
+($F185*'fnd base rates'!C$109)
+($G185*'fnd base rates'!C$110)
+($H185*'fnd base rates'!C$111)
+($I185*'fnd base rates'!C$112)
+($J185*'fnd base rates'!C$113)
+($K185*'fnd base rates'!C$114)
+($M185*'fnd base rates'!C$116)
+($N185*'fnd base rates'!C$117)
+($O185*'fnd base rates'!C$118)
+($P185*VLOOKUP($S185+12,rate_basefnd,3)))
*$R185</f>
        <v>527.89796178999995</v>
      </c>
      <c r="V185" s="1">
        <f>(($D185*'fnd base rates'!D$107)
+($E185*'fnd base rates'!D$108)
+($F185*'fnd base rates'!D$109)
+($G185*'fnd base rates'!D$110)
+($H185*'fnd base rates'!D$111)
+($I185*'fnd base rates'!D$112)
+($J185*'fnd base rates'!D$113)
+($K185*'fnd base rates'!D$114)
+($M185*'fnd base rates'!D$116)
+($N185*'fnd base rates'!D$117)
+($O185*'fnd base rates'!D$118)
+($P185*VLOOKUP($S185+12,rate_basefnd,4)))
*$R185</f>
        <v>754.09389999999996</v>
      </c>
      <c r="W185" s="1">
        <f>(($D185*'fnd base rates'!E$107)
+($E185*'fnd base rates'!E$108)
+($F185*'fnd base rates'!E$109)
+($G185*'fnd base rates'!E$110)
+($H185*'fnd base rates'!E$111)
+($I185*'fnd base rates'!E$112)
+($J185*'fnd base rates'!E$113)
+($K185*'fnd base rates'!E$114)
+($M185*'fnd base rates'!E$116)
+($N185*'fnd base rates'!E$117)
+($O185*'fnd base rates'!E$118)
+($P185*VLOOKUP($S185+12,rate_basefnd,5)))
*$R185</f>
        <v>4838.8424167700005</v>
      </c>
      <c r="X185" s="1">
        <f>(($D185*'fnd base rates'!F$107)
+($E185*'fnd base rates'!F$108)
+($F185*'fnd base rates'!F$109)
+($G185*'fnd base rates'!F$110)
+($H185*'fnd base rates'!F$111)
+($I185*'fnd base rates'!F$112)
+($J185*'fnd base rates'!F$113)
+($K185*'fnd base rates'!F$114)
+($M185*'fnd base rates'!F$116)
+($N185*'fnd base rates'!F$117)
+($O185*'fnd base rates'!F$118)
+($P185*VLOOKUP($S185+12,rate_basefnd,6)))
*$R185</f>
        <v>871.49163346000012</v>
      </c>
      <c r="Y185" s="1">
        <f>(($D185*'fnd base rates'!G$107)
+($E185*'fnd base rates'!G$108)
+($F185*'fnd base rates'!G$109)
+($G185*'fnd base rates'!G$110)
+($H185*'fnd base rates'!G$111)
+($I185*'fnd base rates'!G$112)
+($J185*'fnd base rates'!G$113)
+($K185*'fnd base rates'!G$114)
+($M185*'fnd base rates'!G$116)
+($N185*'fnd base rates'!G$117)
+($O185*'fnd base rates'!G$118)
+($P185*VLOOKUP($S185+12,rate_basefnd,7)))
*$R185</f>
        <v>161.39702316999998</v>
      </c>
      <c r="Z185" s="1">
        <f>(($D185*'fnd base rates'!H$107)
+($E185*'fnd base rates'!H$108)
+($F185*'fnd base rates'!H$109)
+($G185*'fnd base rates'!H$110)
+($H185*'fnd base rates'!H$111)
+($I185*'fnd base rates'!H$112)
+($J185*'fnd base rates'!H$113)
+($K185*'fnd base rates'!H$114)
+($M185*'fnd base rates'!H$116)
+($N185*'fnd base rates'!H$117)
+($O185*'fnd base rates'!H$118)
+($P185*VLOOKUP($S185+12,rate_basefnd,8)))</f>
        <v>792.30720999999994</v>
      </c>
      <c r="AA185" s="1">
        <f>(($D185*'fnd base rates'!I$107)
+($E185*'fnd base rates'!I$108)
+($F185*'fnd base rates'!I$109)
+($G185*'fnd base rates'!I$110)
+($H185*'fnd base rates'!I$111)
+($I185*'fnd base rates'!I$112)
+($J185*'fnd base rates'!I$113)
+($K185*'fnd base rates'!I$114)
+($M185*'fnd base rates'!I$116)
+($N185*'fnd base rates'!I$117)
+($O185*'fnd base rates'!I$118)
+($P185*VLOOKUP($S185+12,rate_basefnd,9)))
*$R185</f>
        <v>419.82800000000003</v>
      </c>
      <c r="AB185" s="1">
        <f>(($D185*'fnd base rates'!J$107)
+($E185*'fnd base rates'!J$108)
+($F185*'fnd base rates'!J$109)
+($G185*'fnd base rates'!J$110)
+($H185*'fnd base rates'!J$111)
+($I185*'fnd base rates'!J$112)
+($J185*'fnd base rates'!J$113)
+($K185*'fnd base rates'!J$114)
+($M185*'fnd base rates'!J$116)
+($N185*'fnd base rates'!J$117)
+($O185*'fnd base rates'!J$118)
+($P185*VLOOKUP($S185+12,rate_basefnd,10)))
*$R185</f>
        <v>565.51120000000003</v>
      </c>
      <c r="AC185" s="1">
        <f>(($D185*'fnd base rates'!K$107)
+($E185*'fnd base rates'!K$108)
+($F185*'fnd base rates'!K$109)
+($G185*'fnd base rates'!K$110)
+($H185*'fnd base rates'!K$111)
+($I185*'fnd base rates'!K$112)
+($J185*'fnd base rates'!K$113)
+($K185*'fnd base rates'!K$114)
+($M185*'fnd base rates'!K$116)
+($N185*'fnd base rates'!K$117)
+($O185*'fnd base rates'!K$118)
+($P185*VLOOKUP($S185+12,rate_basefnd,11)))
*$R185</f>
        <v>1132.5818313299999</v>
      </c>
      <c r="AD185" s="1">
        <f>(($D185*'fnd base rates'!L$107)
+($E185*'fnd base rates'!L$108)
+($F185*'fnd base rates'!L$109)
+($G185*'fnd base rates'!L$110)
+($H185*'fnd base rates'!L$111)
+($I185*'fnd base rates'!L$112)
+($J185*'fnd base rates'!L$113)
+($K185*'fnd base rates'!L$114)
+($M185*'fnd base rates'!L$116)
+($N185*'fnd base rates'!L$117)
+($O185*'fnd base rates'!L$118)
+($P185*VLOOKUP($S185+12,rate_basefnd,12)))</f>
        <v>1229.513406</v>
      </c>
      <c r="AE185" s="1">
        <f>(($D185*'fnd base rates'!M$107)
+($E185*'fnd base rates'!M$108)
+($F185*'fnd base rates'!M$109)
+($G185*'fnd base rates'!M$110)
+($H185*'fnd base rates'!M$111)
+($I185*'fnd base rates'!M$112)
+($J185*'fnd base rates'!M$113)
+($K185*'fnd base rates'!M$114)
+($M185*'fnd base rates'!M$116)
+($N185*'fnd base rates'!M$117)
+($O185*'fnd base rates'!M$118)
+($P185*VLOOKUP($S185+12,rate_basefnd,13)))</f>
        <v>0</v>
      </c>
      <c r="AF185" s="4">
        <f t="shared" si="159"/>
        <v>11293.46458252</v>
      </c>
      <c r="AH185" s="4">
        <f t="shared" si="160"/>
        <v>430170017</v>
      </c>
      <c r="AI185" s="4" t="str">
        <f t="shared" si="161"/>
        <v>430</v>
      </c>
      <c r="AJ185" s="2" t="str">
        <f t="shared" si="162"/>
        <v>170</v>
      </c>
      <c r="AK185" s="2" t="str">
        <f t="shared" si="163"/>
        <v>017</v>
      </c>
      <c r="AL185" s="4">
        <f t="shared" si="164"/>
        <v>1</v>
      </c>
      <c r="AM185" s="4">
        <f t="shared" si="156"/>
        <v>1</v>
      </c>
      <c r="AN185" s="4">
        <f t="shared" si="165"/>
        <v>11293.46458252</v>
      </c>
      <c r="AO185" s="4">
        <f t="shared" si="166"/>
        <v>11293</v>
      </c>
      <c r="AP185" s="4">
        <f t="shared" si="167"/>
        <v>0</v>
      </c>
      <c r="AQ185" s="4">
        <v>11293</v>
      </c>
      <c r="AW185" s="4">
        <v>11279</v>
      </c>
      <c r="AX185" s="5">
        <f t="shared" si="168"/>
        <v>14</v>
      </c>
      <c r="AY185" s="4">
        <v>11293</v>
      </c>
      <c r="AZ185" s="5"/>
      <c r="BB185" s="5">
        <f t="shared" ref="BB185" si="215">BC185-BA185</f>
        <v>0</v>
      </c>
    </row>
    <row r="186" spans="1:54" s="4" customFormat="1">
      <c r="A186" s="278">
        <v>430</v>
      </c>
      <c r="B186" s="2">
        <v>430170025</v>
      </c>
      <c r="C186" s="10" t="s">
        <v>1050</v>
      </c>
      <c r="D186" s="15">
        <f>'fnd enro'!D186</f>
        <v>0</v>
      </c>
      <c r="E186" s="15">
        <f>'fnd enro'!E186</f>
        <v>0</v>
      </c>
      <c r="F186" s="15">
        <f>'fnd enro'!F186</f>
        <v>0</v>
      </c>
      <c r="G186" s="15">
        <f>'fnd enro'!G186</f>
        <v>0</v>
      </c>
      <c r="H186" s="15">
        <f>'fnd enro'!H186</f>
        <v>1</v>
      </c>
      <c r="I186" s="15">
        <f>'fnd enro'!I186</f>
        <v>2</v>
      </c>
      <c r="J186" s="15">
        <f>'fnd enro'!J186</f>
        <v>0</v>
      </c>
      <c r="K186" s="16">
        <f>'fnd enro'!K186</f>
        <v>0.1149</v>
      </c>
      <c r="L186" s="15">
        <f>'fnd enro'!L186</f>
        <v>0</v>
      </c>
      <c r="M186" s="15">
        <f>'fnd enro'!M186</f>
        <v>0</v>
      </c>
      <c r="N186" s="15">
        <f>'fnd enro'!N186</f>
        <v>0</v>
      </c>
      <c r="O186" s="15">
        <f>'fnd enro'!O186</f>
        <v>0</v>
      </c>
      <c r="P186" s="15">
        <f>'fnd enro'!P186</f>
        <v>0</v>
      </c>
      <c r="Q186" s="15">
        <f>'fnd enro'!R186</f>
        <v>3</v>
      </c>
      <c r="R186" s="16">
        <f t="shared" si="158"/>
        <v>1.03</v>
      </c>
      <c r="S186" s="15">
        <f>VALUE('fnd enro'!Q186)</f>
        <v>5</v>
      </c>
      <c r="T186" s="2"/>
      <c r="U186" s="1">
        <f>(($D186*'fnd base rates'!C$107)
+($E186*'fnd base rates'!C$108)
+($F186*'fnd base rates'!C$109)
+($G186*'fnd base rates'!C$110)
+($H186*'fnd base rates'!C$111)
+($I186*'fnd base rates'!C$112)
+($J186*'fnd base rates'!C$113)
+($K186*'fnd base rates'!C$114)
+($M186*'fnd base rates'!C$116)
+($N186*'fnd base rates'!C$117)
+($O186*'fnd base rates'!C$118)
+($P186*VLOOKUP($S186+12,rate_basefnd,3)))
*$R186</f>
        <v>1583.6938853700003</v>
      </c>
      <c r="V186" s="1">
        <f>(($D186*'fnd base rates'!D$107)
+($E186*'fnd base rates'!D$108)
+($F186*'fnd base rates'!D$109)
+($G186*'fnd base rates'!D$110)
+($H186*'fnd base rates'!D$111)
+($I186*'fnd base rates'!D$112)
+($J186*'fnd base rates'!D$113)
+($K186*'fnd base rates'!D$114)
+($M186*'fnd base rates'!D$116)
+($N186*'fnd base rates'!D$117)
+($O186*'fnd base rates'!D$118)
+($P186*VLOOKUP($S186+12,rate_basefnd,4)))
*$R186</f>
        <v>2262.2817</v>
      </c>
      <c r="W186" s="1">
        <f>(($D186*'fnd base rates'!E$107)
+($E186*'fnd base rates'!E$108)
+($F186*'fnd base rates'!E$109)
+($G186*'fnd base rates'!E$110)
+($H186*'fnd base rates'!E$111)
+($I186*'fnd base rates'!E$112)
+($J186*'fnd base rates'!E$113)
+($K186*'fnd base rates'!E$114)
+($M186*'fnd base rates'!E$116)
+($N186*'fnd base rates'!E$117)
+($O186*'fnd base rates'!E$118)
+($P186*VLOOKUP($S186+12,rate_basefnd,5)))
*$R186</f>
        <v>13084.652150309999</v>
      </c>
      <c r="X186" s="1">
        <f>(($D186*'fnd base rates'!F$107)
+($E186*'fnd base rates'!F$108)
+($F186*'fnd base rates'!F$109)
+($G186*'fnd base rates'!F$110)
+($H186*'fnd base rates'!F$111)
+($I186*'fnd base rates'!F$112)
+($J186*'fnd base rates'!F$113)
+($K186*'fnd base rates'!F$114)
+($M186*'fnd base rates'!F$116)
+($N186*'fnd base rates'!F$117)
+($O186*'fnd base rates'!F$118)
+($P186*VLOOKUP($S186+12,rate_basefnd,6)))
*$R186</f>
        <v>2721.4095003799998</v>
      </c>
      <c r="Y186" s="1">
        <f>(($D186*'fnd base rates'!G$107)
+($E186*'fnd base rates'!G$108)
+($F186*'fnd base rates'!G$109)
+($G186*'fnd base rates'!G$110)
+($H186*'fnd base rates'!G$111)
+($I186*'fnd base rates'!G$112)
+($J186*'fnd base rates'!G$113)
+($K186*'fnd base rates'!G$114)
+($M186*'fnd base rates'!G$116)
+($N186*'fnd base rates'!G$117)
+($O186*'fnd base rates'!G$118)
+($P186*VLOOKUP($S186+12,rate_basefnd,7)))
*$R186</f>
        <v>488.69216950999993</v>
      </c>
      <c r="Z186" s="1">
        <f>(($D186*'fnd base rates'!H$107)
+($E186*'fnd base rates'!H$108)
+($F186*'fnd base rates'!H$109)
+($G186*'fnd base rates'!H$110)
+($H186*'fnd base rates'!H$111)
+($I186*'fnd base rates'!H$112)
+($J186*'fnd base rates'!H$113)
+($K186*'fnd base rates'!H$114)
+($M186*'fnd base rates'!H$116)
+($N186*'fnd base rates'!H$117)
+($O186*'fnd base rates'!H$118)
+($P186*VLOOKUP($S186+12,rate_basefnd,8)))</f>
        <v>2085.3916300000001</v>
      </c>
      <c r="AA186" s="1">
        <f>(($D186*'fnd base rates'!I$107)
+($E186*'fnd base rates'!I$108)
+($F186*'fnd base rates'!I$109)
+($G186*'fnd base rates'!I$110)
+($H186*'fnd base rates'!I$111)
+($I186*'fnd base rates'!I$112)
+($J186*'fnd base rates'!I$113)
+($K186*'fnd base rates'!I$114)
+($M186*'fnd base rates'!I$116)
+($N186*'fnd base rates'!I$117)
+($O186*'fnd base rates'!I$118)
+($P186*VLOOKUP($S186+12,rate_basefnd,9)))
*$R186</f>
        <v>1185.8596000000002</v>
      </c>
      <c r="AB186" s="1">
        <f>(($D186*'fnd base rates'!J$107)
+($E186*'fnd base rates'!J$108)
+($F186*'fnd base rates'!J$109)
+($G186*'fnd base rates'!J$110)
+($H186*'fnd base rates'!J$111)
+($I186*'fnd base rates'!J$112)
+($J186*'fnd base rates'!J$113)
+($K186*'fnd base rates'!J$114)
+($M186*'fnd base rates'!J$116)
+($N186*'fnd base rates'!J$117)
+($O186*'fnd base rates'!J$118)
+($P186*VLOOKUP($S186+12,rate_basefnd,10)))
*$R186</f>
        <v>1376.2653999999998</v>
      </c>
      <c r="AC186" s="1">
        <f>(($D186*'fnd base rates'!K$107)
+($E186*'fnd base rates'!K$108)
+($F186*'fnd base rates'!K$109)
+($G186*'fnd base rates'!K$110)
+($H186*'fnd base rates'!K$111)
+($I186*'fnd base rates'!K$112)
+($J186*'fnd base rates'!K$113)
+($K186*'fnd base rates'!K$114)
+($M186*'fnd base rates'!K$116)
+($N186*'fnd base rates'!K$117)
+($O186*'fnd base rates'!K$118)
+($P186*VLOOKUP($S186+12,rate_basefnd,11)))
*$R186</f>
        <v>3429.3870939900003</v>
      </c>
      <c r="AD186" s="1">
        <f>(($D186*'fnd base rates'!L$107)
+($E186*'fnd base rates'!L$108)
+($F186*'fnd base rates'!L$109)
+($G186*'fnd base rates'!L$110)
+($H186*'fnd base rates'!L$111)
+($I186*'fnd base rates'!L$112)
+($J186*'fnd base rates'!L$113)
+($K186*'fnd base rates'!L$114)
+($M186*'fnd base rates'!L$116)
+($N186*'fnd base rates'!L$117)
+($O186*'fnd base rates'!L$118)
+($P186*VLOOKUP($S186+12,rate_basefnd,12)))</f>
        <v>3810.5502180000003</v>
      </c>
      <c r="AE186" s="1">
        <f>(($D186*'fnd base rates'!M$107)
+($E186*'fnd base rates'!M$108)
+($F186*'fnd base rates'!M$109)
+($G186*'fnd base rates'!M$110)
+($H186*'fnd base rates'!M$111)
+($I186*'fnd base rates'!M$112)
+($J186*'fnd base rates'!M$113)
+($K186*'fnd base rates'!M$114)
+($M186*'fnd base rates'!M$116)
+($N186*'fnd base rates'!M$117)
+($O186*'fnd base rates'!M$118)
+($P186*VLOOKUP($S186+12,rate_basefnd,13)))</f>
        <v>0</v>
      </c>
      <c r="AF186" s="4">
        <f t="shared" si="159"/>
        <v>32028.183347559996</v>
      </c>
      <c r="AH186" s="4">
        <f t="shared" si="160"/>
        <v>430170025</v>
      </c>
      <c r="AI186" s="4" t="str">
        <f t="shared" si="161"/>
        <v>430</v>
      </c>
      <c r="AJ186" s="2" t="str">
        <f t="shared" si="162"/>
        <v>170</v>
      </c>
      <c r="AK186" s="2" t="str">
        <f t="shared" si="163"/>
        <v>025</v>
      </c>
      <c r="AL186" s="4">
        <f t="shared" si="164"/>
        <v>1</v>
      </c>
      <c r="AM186" s="4">
        <f t="shared" si="156"/>
        <v>3</v>
      </c>
      <c r="AN186" s="4">
        <f t="shared" si="165"/>
        <v>32028.183347559996</v>
      </c>
      <c r="AO186" s="4">
        <f t="shared" si="166"/>
        <v>10676</v>
      </c>
      <c r="AP186" s="4">
        <f t="shared" si="167"/>
        <v>0</v>
      </c>
      <c r="AQ186" s="4">
        <v>10676</v>
      </c>
      <c r="AW186" s="4">
        <v>10661</v>
      </c>
      <c r="AX186" s="5">
        <f t="shared" si="168"/>
        <v>15</v>
      </c>
      <c r="AY186" s="4">
        <v>10676</v>
      </c>
      <c r="AZ186" s="5"/>
      <c r="BB186" s="5">
        <f t="shared" ref="BB186" si="216">BC186-BA186</f>
        <v>0</v>
      </c>
    </row>
    <row r="187" spans="1:54" s="4" customFormat="1">
      <c r="A187" s="278">
        <v>430</v>
      </c>
      <c r="B187" s="2">
        <v>430170064</v>
      </c>
      <c r="C187" s="10" t="s">
        <v>1050</v>
      </c>
      <c r="D187" s="15">
        <f>'fnd enro'!D187</f>
        <v>0</v>
      </c>
      <c r="E187" s="15">
        <f>'fnd enro'!E187</f>
        <v>0</v>
      </c>
      <c r="F187" s="15">
        <f>'fnd enro'!F187</f>
        <v>0</v>
      </c>
      <c r="G187" s="15">
        <f>'fnd enro'!G187</f>
        <v>0</v>
      </c>
      <c r="H187" s="15">
        <f>'fnd enro'!H187</f>
        <v>46</v>
      </c>
      <c r="I187" s="15">
        <f>'fnd enro'!I187</f>
        <v>39</v>
      </c>
      <c r="J187" s="15">
        <f>'fnd enro'!J187</f>
        <v>0</v>
      </c>
      <c r="K187" s="16">
        <f>'fnd enro'!K187</f>
        <v>3.2555000000000001</v>
      </c>
      <c r="L187" s="15">
        <f>'fnd enro'!L187</f>
        <v>0</v>
      </c>
      <c r="M187" s="15">
        <f>'fnd enro'!M187</f>
        <v>0</v>
      </c>
      <c r="N187" s="15">
        <f>'fnd enro'!N187</f>
        <v>2</v>
      </c>
      <c r="O187" s="15">
        <f>'fnd enro'!O187</f>
        <v>0</v>
      </c>
      <c r="P187" s="15">
        <f>'fnd enro'!P187</f>
        <v>13</v>
      </c>
      <c r="Q187" s="15">
        <f>'fnd enro'!R187</f>
        <v>85</v>
      </c>
      <c r="R187" s="16">
        <f t="shared" si="158"/>
        <v>1.03</v>
      </c>
      <c r="S187" s="15">
        <f>VALUE('fnd enro'!Q187)</f>
        <v>9</v>
      </c>
      <c r="T187" s="2"/>
      <c r="U187" s="1">
        <f>(($D187*'fnd base rates'!C$107)
+($E187*'fnd base rates'!C$108)
+($F187*'fnd base rates'!C$109)
+($G187*'fnd base rates'!C$110)
+($H187*'fnd base rates'!C$111)
+($I187*'fnd base rates'!C$112)
+($J187*'fnd base rates'!C$113)
+($K187*'fnd base rates'!C$114)
+($M187*'fnd base rates'!C$116)
+($N187*'fnd base rates'!C$117)
+($O187*'fnd base rates'!C$118)
+($P187*VLOOKUP($S187+12,rate_basefnd,3)))
*$R187</f>
        <v>45984.458052149996</v>
      </c>
      <c r="V187" s="1">
        <f>(($D187*'fnd base rates'!D$107)
+($E187*'fnd base rates'!D$108)
+($F187*'fnd base rates'!D$109)
+($G187*'fnd base rates'!D$110)
+($H187*'fnd base rates'!D$111)
+($I187*'fnd base rates'!D$112)
+($J187*'fnd base rates'!D$113)
+($K187*'fnd base rates'!D$114)
+($M187*'fnd base rates'!D$116)
+($N187*'fnd base rates'!D$117)
+($O187*'fnd base rates'!D$118)
+($P187*VLOOKUP($S187+12,rate_basefnd,4)))
*$R187</f>
        <v>68757.165900000007</v>
      </c>
      <c r="W187" s="1">
        <f>(($D187*'fnd base rates'!E$107)
+($E187*'fnd base rates'!E$108)
+($F187*'fnd base rates'!E$109)
+($G187*'fnd base rates'!E$110)
+($H187*'fnd base rates'!E$111)
+($I187*'fnd base rates'!E$112)
+($J187*'fnd base rates'!E$113)
+($K187*'fnd base rates'!E$114)
+($M187*'fnd base rates'!E$116)
+($N187*'fnd base rates'!E$117)
+($O187*'fnd base rates'!E$118)
+($P187*VLOOKUP($S187+12,rate_basefnd,5)))
*$R187</f>
        <v>389923.38892544992</v>
      </c>
      <c r="X187" s="1">
        <f>(($D187*'fnd base rates'!F$107)
+($E187*'fnd base rates'!F$108)
+($F187*'fnd base rates'!F$109)
+($G187*'fnd base rates'!F$110)
+($H187*'fnd base rates'!F$111)
+($I187*'fnd base rates'!F$112)
+($J187*'fnd base rates'!F$113)
+($K187*'fnd base rates'!F$114)
+($M187*'fnd base rates'!F$116)
+($N187*'fnd base rates'!F$117)
+($O187*'fnd base rates'!F$118)
+($P187*VLOOKUP($S187+12,rate_basefnd,6)))
*$R187</f>
        <v>79355.703644100009</v>
      </c>
      <c r="Y187" s="1">
        <f>(($D187*'fnd base rates'!G$107)
+($E187*'fnd base rates'!G$108)
+($F187*'fnd base rates'!G$109)
+($G187*'fnd base rates'!G$110)
+($H187*'fnd base rates'!G$111)
+($I187*'fnd base rates'!G$112)
+($J187*'fnd base rates'!G$113)
+($K187*'fnd base rates'!G$114)
+($M187*'fnd base rates'!G$116)
+($N187*'fnd base rates'!G$117)
+($O187*'fnd base rates'!G$118)
+($P187*VLOOKUP($S187+12,rate_basefnd,7)))
*$R187</f>
        <v>16064.716169449999</v>
      </c>
      <c r="Z187" s="1">
        <f>(($D187*'fnd base rates'!H$107)
+($E187*'fnd base rates'!H$108)
+($F187*'fnd base rates'!H$109)
+($G187*'fnd base rates'!H$110)
+($H187*'fnd base rates'!H$111)
+($I187*'fnd base rates'!H$112)
+($J187*'fnd base rates'!H$113)
+($K187*'fnd base rates'!H$114)
+($M187*'fnd base rates'!H$116)
+($N187*'fnd base rates'!H$117)
+($O187*'fnd base rates'!H$118)
+($P187*VLOOKUP($S187+12,rate_basefnd,8)))</f>
        <v>54488.342849999994</v>
      </c>
      <c r="AA187" s="1">
        <f>(($D187*'fnd base rates'!I$107)
+($E187*'fnd base rates'!I$108)
+($F187*'fnd base rates'!I$109)
+($G187*'fnd base rates'!I$110)
+($H187*'fnd base rates'!I$111)
+($I187*'fnd base rates'!I$112)
+($J187*'fnd base rates'!I$113)
+($K187*'fnd base rates'!I$114)
+($M187*'fnd base rates'!I$116)
+($N187*'fnd base rates'!I$117)
+($O187*'fnd base rates'!I$118)
+($P187*VLOOKUP($S187+12,rate_basefnd,9)))
*$R187</f>
        <v>34152.369200000001</v>
      </c>
      <c r="AB187" s="1">
        <f>(($D187*'fnd base rates'!J$107)
+($E187*'fnd base rates'!J$108)
+($F187*'fnd base rates'!J$109)
+($G187*'fnd base rates'!J$110)
+($H187*'fnd base rates'!J$111)
+($I187*'fnd base rates'!J$112)
+($J187*'fnd base rates'!J$113)
+($K187*'fnd base rates'!J$114)
+($M187*'fnd base rates'!J$116)
+($N187*'fnd base rates'!J$117)
+($O187*'fnd base rates'!J$118)
+($P187*VLOOKUP($S187+12,rate_basefnd,10)))
*$R187</f>
        <v>42218.237399999998</v>
      </c>
      <c r="AC187" s="1">
        <f>(($D187*'fnd base rates'!K$107)
+($E187*'fnd base rates'!K$108)
+($F187*'fnd base rates'!K$109)
+($G187*'fnd base rates'!K$110)
+($H187*'fnd base rates'!K$111)
+($I187*'fnd base rates'!K$112)
+($J187*'fnd base rates'!K$113)
+($K187*'fnd base rates'!K$114)
+($M187*'fnd base rates'!K$116)
+($N187*'fnd base rates'!K$117)
+($O187*'fnd base rates'!K$118)
+($P187*VLOOKUP($S187+12,rate_basefnd,11)))
*$R187</f>
        <v>98341.959863049997</v>
      </c>
      <c r="AD187" s="1">
        <f>(($D187*'fnd base rates'!L$107)
+($E187*'fnd base rates'!L$108)
+($F187*'fnd base rates'!L$109)
+($G187*'fnd base rates'!L$110)
+($H187*'fnd base rates'!L$111)
+($I187*'fnd base rates'!L$112)
+($J187*'fnd base rates'!L$113)
+($K187*'fnd base rates'!L$114)
+($M187*'fnd base rates'!L$116)
+($N187*'fnd base rates'!L$117)
+($O187*'fnd base rates'!L$118)
+($P187*VLOOKUP($S187+12,rate_basefnd,12)))</f>
        <v>117261.19951000001</v>
      </c>
      <c r="AE187" s="1">
        <f>(($D187*'fnd base rates'!M$107)
+($E187*'fnd base rates'!M$108)
+($F187*'fnd base rates'!M$109)
+($G187*'fnd base rates'!M$110)
+($H187*'fnd base rates'!M$111)
+($I187*'fnd base rates'!M$112)
+($J187*'fnd base rates'!M$113)
+($K187*'fnd base rates'!M$114)
+($M187*'fnd base rates'!M$116)
+($N187*'fnd base rates'!M$117)
+($O187*'fnd base rates'!M$118)
+($P187*VLOOKUP($S187+12,rate_basefnd,13)))</f>
        <v>0</v>
      </c>
      <c r="AF187" s="4">
        <f t="shared" si="159"/>
        <v>946547.54151419993</v>
      </c>
      <c r="AH187" s="4">
        <f t="shared" si="160"/>
        <v>430170064</v>
      </c>
      <c r="AI187" s="4" t="str">
        <f t="shared" si="161"/>
        <v>430</v>
      </c>
      <c r="AJ187" s="2" t="str">
        <f t="shared" si="162"/>
        <v>170</v>
      </c>
      <c r="AK187" s="2" t="str">
        <f t="shared" si="163"/>
        <v>064</v>
      </c>
      <c r="AL187" s="4">
        <f t="shared" si="164"/>
        <v>1</v>
      </c>
      <c r="AM187" s="4">
        <f t="shared" si="156"/>
        <v>85</v>
      </c>
      <c r="AN187" s="4">
        <f t="shared" si="165"/>
        <v>946547.54151419993</v>
      </c>
      <c r="AO187" s="4">
        <f t="shared" si="166"/>
        <v>11136</v>
      </c>
      <c r="AP187" s="4">
        <f t="shared" si="167"/>
        <v>0</v>
      </c>
      <c r="AQ187" s="4">
        <v>11136</v>
      </c>
      <c r="AW187" s="4">
        <v>11112</v>
      </c>
      <c r="AX187" s="5">
        <f t="shared" si="168"/>
        <v>24</v>
      </c>
      <c r="AY187" s="4">
        <v>11136</v>
      </c>
      <c r="AZ187" s="5"/>
      <c r="BB187" s="5">
        <f t="shared" ref="BB187" si="217">BC187-BA187</f>
        <v>0</v>
      </c>
    </row>
    <row r="188" spans="1:54" s="4" customFormat="1">
      <c r="A188" s="278">
        <v>430</v>
      </c>
      <c r="B188" s="2">
        <v>430170100</v>
      </c>
      <c r="C188" s="10" t="s">
        <v>1050</v>
      </c>
      <c r="D188" s="15">
        <f>'fnd enro'!D188</f>
        <v>0</v>
      </c>
      <c r="E188" s="15">
        <f>'fnd enro'!E188</f>
        <v>0</v>
      </c>
      <c r="F188" s="15">
        <f>'fnd enro'!F188</f>
        <v>0</v>
      </c>
      <c r="G188" s="15">
        <f>'fnd enro'!G188</f>
        <v>0</v>
      </c>
      <c r="H188" s="15">
        <f>'fnd enro'!H188</f>
        <v>3</v>
      </c>
      <c r="I188" s="15">
        <f>'fnd enro'!I188</f>
        <v>7</v>
      </c>
      <c r="J188" s="15">
        <f>'fnd enro'!J188</f>
        <v>0</v>
      </c>
      <c r="K188" s="16">
        <f>'fnd enro'!K188</f>
        <v>0.38300000000000001</v>
      </c>
      <c r="L188" s="15">
        <f>'fnd enro'!L188</f>
        <v>0</v>
      </c>
      <c r="M188" s="15">
        <f>'fnd enro'!M188</f>
        <v>0</v>
      </c>
      <c r="N188" s="15">
        <f>'fnd enro'!N188</f>
        <v>0</v>
      </c>
      <c r="O188" s="15">
        <f>'fnd enro'!O188</f>
        <v>0</v>
      </c>
      <c r="P188" s="15">
        <f>'fnd enro'!P188</f>
        <v>1</v>
      </c>
      <c r="Q188" s="15">
        <f>'fnd enro'!R188</f>
        <v>10</v>
      </c>
      <c r="R188" s="16">
        <f t="shared" si="158"/>
        <v>1.03</v>
      </c>
      <c r="S188" s="15">
        <f>VALUE('fnd enro'!Q188)</f>
        <v>9</v>
      </c>
      <c r="T188" s="2"/>
      <c r="U188" s="1">
        <f>(($D188*'fnd base rates'!C$107)
+($E188*'fnd base rates'!C$108)
+($F188*'fnd base rates'!C$109)
+($G188*'fnd base rates'!C$110)
+($H188*'fnd base rates'!C$111)
+($I188*'fnd base rates'!C$112)
+($J188*'fnd base rates'!C$113)
+($K188*'fnd base rates'!C$114)
+($M188*'fnd base rates'!C$116)
+($N188*'fnd base rates'!C$117)
+($O188*'fnd base rates'!C$118)
+($P188*VLOOKUP($S188+12,rate_basefnd,3)))
*$R188</f>
        <v>5348.7827179000005</v>
      </c>
      <c r="V188" s="1">
        <f>(($D188*'fnd base rates'!D$107)
+($E188*'fnd base rates'!D$108)
+($F188*'fnd base rates'!D$109)
+($G188*'fnd base rates'!D$110)
+($H188*'fnd base rates'!D$111)
+($I188*'fnd base rates'!D$112)
+($J188*'fnd base rates'!D$113)
+($K188*'fnd base rates'!D$114)
+($M188*'fnd base rates'!D$116)
+($N188*'fnd base rates'!D$117)
+($O188*'fnd base rates'!D$118)
+($P188*VLOOKUP($S188+12,rate_basefnd,4)))
*$R188</f>
        <v>7871.6513999999997</v>
      </c>
      <c r="W188" s="1">
        <f>(($D188*'fnd base rates'!E$107)
+($E188*'fnd base rates'!E$108)
+($F188*'fnd base rates'!E$109)
+($G188*'fnd base rates'!E$110)
+($H188*'fnd base rates'!E$111)
+($I188*'fnd base rates'!E$112)
+($J188*'fnd base rates'!E$113)
+($K188*'fnd base rates'!E$114)
+($M188*'fnd base rates'!E$116)
+($N188*'fnd base rates'!E$117)
+($O188*'fnd base rates'!E$118)
+($P188*VLOOKUP($S188+12,rate_basefnd,5)))
*$R188</f>
        <v>47321.158767699999</v>
      </c>
      <c r="X188" s="1">
        <f>(($D188*'fnd base rates'!F$107)
+($E188*'fnd base rates'!F$108)
+($F188*'fnd base rates'!F$109)
+($G188*'fnd base rates'!F$110)
+($H188*'fnd base rates'!F$111)
+($I188*'fnd base rates'!F$112)
+($J188*'fnd base rates'!F$113)
+($K188*'fnd base rates'!F$114)
+($M188*'fnd base rates'!F$116)
+($N188*'fnd base rates'!F$117)
+($O188*'fnd base rates'!F$118)
+($P188*VLOOKUP($S188+12,rate_basefnd,6)))
*$R188</f>
        <v>9035.7201346000002</v>
      </c>
      <c r="Y188" s="1">
        <f>(($D188*'fnd base rates'!G$107)
+($E188*'fnd base rates'!G$108)
+($F188*'fnd base rates'!G$109)
+($G188*'fnd base rates'!G$110)
+($H188*'fnd base rates'!G$111)
+($I188*'fnd base rates'!G$112)
+($J188*'fnd base rates'!G$113)
+($K188*'fnd base rates'!G$114)
+($M188*'fnd base rates'!G$116)
+($N188*'fnd base rates'!G$117)
+($O188*'fnd base rates'!G$118)
+($P188*VLOOKUP($S188+12,rate_basefnd,7)))
*$R188</f>
        <v>1784.0953316999999</v>
      </c>
      <c r="Z188" s="1">
        <f>(($D188*'fnd base rates'!H$107)
+($E188*'fnd base rates'!H$108)
+($F188*'fnd base rates'!H$109)
+($G188*'fnd base rates'!H$110)
+($H188*'fnd base rates'!H$111)
+($I188*'fnd base rates'!H$112)
+($J188*'fnd base rates'!H$113)
+($K188*'fnd base rates'!H$114)
+($M188*'fnd base rates'!H$116)
+($N188*'fnd base rates'!H$117)
+($O188*'fnd base rates'!H$118)
+($P188*VLOOKUP($S188+12,rate_basefnd,8)))</f>
        <v>7071.7920999999997</v>
      </c>
      <c r="AA188" s="1">
        <f>(($D188*'fnd base rates'!I$107)
+($E188*'fnd base rates'!I$108)
+($F188*'fnd base rates'!I$109)
+($G188*'fnd base rates'!I$110)
+($H188*'fnd base rates'!I$111)
+($I188*'fnd base rates'!I$112)
+($J188*'fnd base rates'!I$113)
+($K188*'fnd base rates'!I$114)
+($M188*'fnd base rates'!I$116)
+($N188*'fnd base rates'!I$117)
+($O188*'fnd base rates'!I$118)
+($P188*VLOOKUP($S188+12,rate_basefnd,9)))
*$R188</f>
        <v>4108.1344000000008</v>
      </c>
      <c r="AB188" s="1">
        <f>(($D188*'fnd base rates'!J$107)
+($E188*'fnd base rates'!J$108)
+($F188*'fnd base rates'!J$109)
+($G188*'fnd base rates'!J$110)
+($H188*'fnd base rates'!J$111)
+($I188*'fnd base rates'!J$112)
+($J188*'fnd base rates'!J$113)
+($K188*'fnd base rates'!J$114)
+($M188*'fnd base rates'!J$116)
+($N188*'fnd base rates'!J$117)
+($O188*'fnd base rates'!J$118)
+($P188*VLOOKUP($S188+12,rate_basefnd,10)))
*$R188</f>
        <v>5373.5924000000005</v>
      </c>
      <c r="AC188" s="1">
        <f>(($D188*'fnd base rates'!K$107)
+($E188*'fnd base rates'!K$108)
+($F188*'fnd base rates'!K$109)
+($G188*'fnd base rates'!K$110)
+($H188*'fnd base rates'!K$111)
+($I188*'fnd base rates'!K$112)
+($J188*'fnd base rates'!K$113)
+($K188*'fnd base rates'!K$114)
+($M188*'fnd base rates'!K$116)
+($N188*'fnd base rates'!K$117)
+($O188*'fnd base rates'!K$118)
+($P188*VLOOKUP($S188+12,rate_basefnd,11)))
*$R188</f>
        <v>11420.743113299999</v>
      </c>
      <c r="AD188" s="1">
        <f>(($D188*'fnd base rates'!L$107)
+($E188*'fnd base rates'!L$108)
+($F188*'fnd base rates'!L$109)
+($G188*'fnd base rates'!L$110)
+($H188*'fnd base rates'!L$111)
+($I188*'fnd base rates'!L$112)
+($J188*'fnd base rates'!L$113)
+($K188*'fnd base rates'!L$114)
+($M188*'fnd base rates'!L$116)
+($N188*'fnd base rates'!L$117)
+($O188*'fnd base rates'!L$118)
+($P188*VLOOKUP($S188+12,rate_basefnd,12)))</f>
        <v>13168.164060000003</v>
      </c>
      <c r="AE188" s="1">
        <f>(($D188*'fnd base rates'!M$107)
+($E188*'fnd base rates'!M$108)
+($F188*'fnd base rates'!M$109)
+($G188*'fnd base rates'!M$110)
+($H188*'fnd base rates'!M$111)
+($I188*'fnd base rates'!M$112)
+($J188*'fnd base rates'!M$113)
+($K188*'fnd base rates'!M$114)
+($M188*'fnd base rates'!M$116)
+($N188*'fnd base rates'!M$117)
+($O188*'fnd base rates'!M$118)
+($P188*VLOOKUP($S188+12,rate_basefnd,13)))</f>
        <v>0</v>
      </c>
      <c r="AF188" s="4">
        <f t="shared" si="159"/>
        <v>112503.83442520001</v>
      </c>
      <c r="AH188" s="4">
        <f t="shared" si="160"/>
        <v>430170100</v>
      </c>
      <c r="AI188" s="4" t="str">
        <f t="shared" si="161"/>
        <v>430</v>
      </c>
      <c r="AJ188" s="2" t="str">
        <f t="shared" si="162"/>
        <v>170</v>
      </c>
      <c r="AK188" s="2" t="str">
        <f t="shared" si="163"/>
        <v>100</v>
      </c>
      <c r="AL188" s="4">
        <f t="shared" si="164"/>
        <v>1</v>
      </c>
      <c r="AM188" s="4">
        <f t="shared" si="156"/>
        <v>10</v>
      </c>
      <c r="AN188" s="4">
        <f t="shared" si="165"/>
        <v>112503.83442520001</v>
      </c>
      <c r="AO188" s="4">
        <f t="shared" si="166"/>
        <v>11250</v>
      </c>
      <c r="AP188" s="4">
        <f t="shared" si="167"/>
        <v>0</v>
      </c>
      <c r="AQ188" s="4">
        <v>11250</v>
      </c>
      <c r="AW188" s="4">
        <v>11230</v>
      </c>
      <c r="AX188" s="5">
        <f t="shared" si="168"/>
        <v>20</v>
      </c>
      <c r="AY188" s="4">
        <v>11250</v>
      </c>
      <c r="AZ188" s="5"/>
      <c r="BB188" s="5">
        <f t="shared" ref="BB188" si="218">BC188-BA188</f>
        <v>0</v>
      </c>
    </row>
    <row r="189" spans="1:54" s="4" customFormat="1">
      <c r="A189" s="278">
        <v>430</v>
      </c>
      <c r="B189" s="2">
        <v>430170101</v>
      </c>
      <c r="C189" s="10" t="s">
        <v>1050</v>
      </c>
      <c r="D189" s="15">
        <f>'fnd enro'!D189</f>
        <v>0</v>
      </c>
      <c r="E189" s="15">
        <f>'fnd enro'!E189</f>
        <v>0</v>
      </c>
      <c r="F189" s="15">
        <f>'fnd enro'!F189</f>
        <v>0</v>
      </c>
      <c r="G189" s="15">
        <f>'fnd enro'!G189</f>
        <v>0</v>
      </c>
      <c r="H189" s="15">
        <f>'fnd enro'!H189</f>
        <v>1</v>
      </c>
      <c r="I189" s="15">
        <f>'fnd enro'!I189</f>
        <v>1</v>
      </c>
      <c r="J189" s="15">
        <f>'fnd enro'!J189</f>
        <v>0</v>
      </c>
      <c r="K189" s="16">
        <f>'fnd enro'!K189</f>
        <v>7.6600000000000001E-2</v>
      </c>
      <c r="L189" s="15">
        <f>'fnd enro'!L189</f>
        <v>0</v>
      </c>
      <c r="M189" s="15">
        <f>'fnd enro'!M189</f>
        <v>0</v>
      </c>
      <c r="N189" s="15">
        <f>'fnd enro'!N189</f>
        <v>0</v>
      </c>
      <c r="O189" s="15">
        <f>'fnd enro'!O189</f>
        <v>0</v>
      </c>
      <c r="P189" s="15">
        <f>'fnd enro'!P189</f>
        <v>0</v>
      </c>
      <c r="Q189" s="15">
        <f>'fnd enro'!R189</f>
        <v>2</v>
      </c>
      <c r="R189" s="16">
        <f t="shared" si="158"/>
        <v>1.03</v>
      </c>
      <c r="S189" s="15">
        <f>VALUE('fnd enro'!Q189)</f>
        <v>3</v>
      </c>
      <c r="T189" s="2"/>
      <c r="U189" s="1">
        <f>(($D189*'fnd base rates'!C$107)
+($E189*'fnd base rates'!C$108)
+($F189*'fnd base rates'!C$109)
+($G189*'fnd base rates'!C$110)
+($H189*'fnd base rates'!C$111)
+($I189*'fnd base rates'!C$112)
+($J189*'fnd base rates'!C$113)
+($K189*'fnd base rates'!C$114)
+($M189*'fnd base rates'!C$116)
+($N189*'fnd base rates'!C$117)
+($O189*'fnd base rates'!C$118)
+($P189*VLOOKUP($S189+12,rate_basefnd,3)))
*$R189</f>
        <v>1055.7959235799999</v>
      </c>
      <c r="V189" s="1">
        <f>(($D189*'fnd base rates'!D$107)
+($E189*'fnd base rates'!D$108)
+($F189*'fnd base rates'!D$109)
+($G189*'fnd base rates'!D$110)
+($H189*'fnd base rates'!D$111)
+($I189*'fnd base rates'!D$112)
+($J189*'fnd base rates'!D$113)
+($K189*'fnd base rates'!D$114)
+($M189*'fnd base rates'!D$116)
+($N189*'fnd base rates'!D$117)
+($O189*'fnd base rates'!D$118)
+($P189*VLOOKUP($S189+12,rate_basefnd,4)))
*$R189</f>
        <v>1508.1877999999999</v>
      </c>
      <c r="W189" s="1">
        <f>(($D189*'fnd base rates'!E$107)
+($E189*'fnd base rates'!E$108)
+($F189*'fnd base rates'!E$109)
+($G189*'fnd base rates'!E$110)
+($H189*'fnd base rates'!E$111)
+($I189*'fnd base rates'!E$112)
+($J189*'fnd base rates'!E$113)
+($K189*'fnd base rates'!E$114)
+($M189*'fnd base rates'!E$116)
+($N189*'fnd base rates'!E$117)
+($O189*'fnd base rates'!E$118)
+($P189*VLOOKUP($S189+12,rate_basefnd,5)))
*$R189</f>
        <v>8245.8097335399998</v>
      </c>
      <c r="X189" s="1">
        <f>(($D189*'fnd base rates'!F$107)
+($E189*'fnd base rates'!F$108)
+($F189*'fnd base rates'!F$109)
+($G189*'fnd base rates'!F$110)
+($H189*'fnd base rates'!F$111)
+($I189*'fnd base rates'!F$112)
+($J189*'fnd base rates'!F$113)
+($K189*'fnd base rates'!F$114)
+($M189*'fnd base rates'!F$116)
+($N189*'fnd base rates'!F$117)
+($O189*'fnd base rates'!F$118)
+($P189*VLOOKUP($S189+12,rate_basefnd,6)))
*$R189</f>
        <v>1849.9178669200001</v>
      </c>
      <c r="Y189" s="1">
        <f>(($D189*'fnd base rates'!G$107)
+($E189*'fnd base rates'!G$108)
+($F189*'fnd base rates'!G$109)
+($G189*'fnd base rates'!G$110)
+($H189*'fnd base rates'!G$111)
+($I189*'fnd base rates'!G$112)
+($J189*'fnd base rates'!G$113)
+($K189*'fnd base rates'!G$114)
+($M189*'fnd base rates'!G$116)
+($N189*'fnd base rates'!G$117)
+($O189*'fnd base rates'!G$118)
+($P189*VLOOKUP($S189+12,rate_basefnd,7)))
*$R189</f>
        <v>327.29514633999997</v>
      </c>
      <c r="Z189" s="1">
        <f>(($D189*'fnd base rates'!H$107)
+($E189*'fnd base rates'!H$108)
+($F189*'fnd base rates'!H$109)
+($G189*'fnd base rates'!H$110)
+($H189*'fnd base rates'!H$111)
+($I189*'fnd base rates'!H$112)
+($J189*'fnd base rates'!H$113)
+($K189*'fnd base rates'!H$114)
+($M189*'fnd base rates'!H$116)
+($N189*'fnd base rates'!H$117)
+($O189*'fnd base rates'!H$118)
+($P189*VLOOKUP($S189+12,rate_basefnd,8)))</f>
        <v>1293.0844199999999</v>
      </c>
      <c r="AA189" s="1">
        <f>(($D189*'fnd base rates'!I$107)
+($E189*'fnd base rates'!I$108)
+($F189*'fnd base rates'!I$109)
+($G189*'fnd base rates'!I$110)
+($H189*'fnd base rates'!I$111)
+($I189*'fnd base rates'!I$112)
+($J189*'fnd base rates'!I$113)
+($K189*'fnd base rates'!I$114)
+($M189*'fnd base rates'!I$116)
+($N189*'fnd base rates'!I$117)
+($O189*'fnd base rates'!I$118)
+($P189*VLOOKUP($S189+12,rate_basefnd,9)))
*$R189</f>
        <v>766.03160000000003</v>
      </c>
      <c r="AB189" s="1">
        <f>(($D189*'fnd base rates'!J$107)
+($E189*'fnd base rates'!J$108)
+($F189*'fnd base rates'!J$109)
+($G189*'fnd base rates'!J$110)
+($H189*'fnd base rates'!J$111)
+($I189*'fnd base rates'!J$112)
+($J189*'fnd base rates'!J$113)
+($K189*'fnd base rates'!J$114)
+($M189*'fnd base rates'!J$116)
+($N189*'fnd base rates'!J$117)
+($O189*'fnd base rates'!J$118)
+($P189*VLOOKUP($S189+12,rate_basefnd,10)))
*$R189</f>
        <v>810.75419999999997</v>
      </c>
      <c r="AC189" s="1">
        <f>(($D189*'fnd base rates'!K$107)
+($E189*'fnd base rates'!K$108)
+($F189*'fnd base rates'!K$109)
+($G189*'fnd base rates'!K$110)
+($H189*'fnd base rates'!K$111)
+($I189*'fnd base rates'!K$112)
+($J189*'fnd base rates'!K$113)
+($K189*'fnd base rates'!K$114)
+($M189*'fnd base rates'!K$116)
+($N189*'fnd base rates'!K$117)
+($O189*'fnd base rates'!K$118)
+($P189*VLOOKUP($S189+12,rate_basefnd,11)))
*$R189</f>
        <v>2296.8052626600002</v>
      </c>
      <c r="AD189" s="1">
        <f>(($D189*'fnd base rates'!L$107)
+($E189*'fnd base rates'!L$108)
+($F189*'fnd base rates'!L$109)
+($G189*'fnd base rates'!L$110)
+($H189*'fnd base rates'!L$111)
+($I189*'fnd base rates'!L$112)
+($J189*'fnd base rates'!L$113)
+($K189*'fnd base rates'!L$114)
+($M189*'fnd base rates'!L$116)
+($N189*'fnd base rates'!L$117)
+($O189*'fnd base rates'!L$118)
+($P189*VLOOKUP($S189+12,rate_basefnd,12)))</f>
        <v>2581.0368120000003</v>
      </c>
      <c r="AE189" s="1">
        <f>(($D189*'fnd base rates'!M$107)
+($E189*'fnd base rates'!M$108)
+($F189*'fnd base rates'!M$109)
+($G189*'fnd base rates'!M$110)
+($H189*'fnd base rates'!M$111)
+($I189*'fnd base rates'!M$112)
+($J189*'fnd base rates'!M$113)
+($K189*'fnd base rates'!M$114)
+($M189*'fnd base rates'!M$116)
+($N189*'fnd base rates'!M$117)
+($O189*'fnd base rates'!M$118)
+($P189*VLOOKUP($S189+12,rate_basefnd,13)))</f>
        <v>0</v>
      </c>
      <c r="AF189" s="4">
        <f t="shared" si="159"/>
        <v>20734.718765040001</v>
      </c>
      <c r="AH189" s="4">
        <f t="shared" si="160"/>
        <v>430170101</v>
      </c>
      <c r="AI189" s="4" t="str">
        <f t="shared" si="161"/>
        <v>430</v>
      </c>
      <c r="AJ189" s="2" t="str">
        <f t="shared" si="162"/>
        <v>170</v>
      </c>
      <c r="AK189" s="2" t="str">
        <f t="shared" si="163"/>
        <v>101</v>
      </c>
      <c r="AL189" s="4">
        <f t="shared" si="164"/>
        <v>1</v>
      </c>
      <c r="AM189" s="4">
        <f t="shared" si="156"/>
        <v>2</v>
      </c>
      <c r="AN189" s="4">
        <f t="shared" si="165"/>
        <v>20734.718765040001</v>
      </c>
      <c r="AO189" s="4">
        <f t="shared" si="166"/>
        <v>10367</v>
      </c>
      <c r="AP189" s="4">
        <f t="shared" si="167"/>
        <v>0</v>
      </c>
      <c r="AQ189" s="4">
        <v>10367</v>
      </c>
      <c r="AW189" s="4">
        <v>10351</v>
      </c>
      <c r="AX189" s="5">
        <f t="shared" si="168"/>
        <v>16</v>
      </c>
      <c r="AY189" s="4">
        <v>10367</v>
      </c>
      <c r="AZ189" s="5"/>
      <c r="BB189" s="5">
        <f t="shared" ref="BB189" si="219">BC189-BA189</f>
        <v>0</v>
      </c>
    </row>
    <row r="190" spans="1:54" s="4" customFormat="1">
      <c r="A190" s="278">
        <v>430</v>
      </c>
      <c r="B190" s="2">
        <v>430170110</v>
      </c>
      <c r="C190" s="10" t="s">
        <v>1050</v>
      </c>
      <c r="D190" s="15">
        <f>'fnd enro'!D190</f>
        <v>0</v>
      </c>
      <c r="E190" s="15">
        <f>'fnd enro'!E190</f>
        <v>0</v>
      </c>
      <c r="F190" s="15">
        <f>'fnd enro'!F190</f>
        <v>0</v>
      </c>
      <c r="G190" s="15">
        <f>'fnd enro'!G190</f>
        <v>0</v>
      </c>
      <c r="H190" s="15">
        <f>'fnd enro'!H190</f>
        <v>5</v>
      </c>
      <c r="I190" s="15">
        <f>'fnd enro'!I190</f>
        <v>16</v>
      </c>
      <c r="J190" s="15">
        <f>'fnd enro'!J190</f>
        <v>0</v>
      </c>
      <c r="K190" s="16">
        <f>'fnd enro'!K190</f>
        <v>0.80430000000000001</v>
      </c>
      <c r="L190" s="15">
        <f>'fnd enro'!L190</f>
        <v>0</v>
      </c>
      <c r="M190" s="15">
        <f>'fnd enro'!M190</f>
        <v>0</v>
      </c>
      <c r="N190" s="15">
        <f>'fnd enro'!N190</f>
        <v>0</v>
      </c>
      <c r="O190" s="15">
        <f>'fnd enro'!O190</f>
        <v>0</v>
      </c>
      <c r="P190" s="15">
        <f>'fnd enro'!P190</f>
        <v>1</v>
      </c>
      <c r="Q190" s="15">
        <f>'fnd enro'!R190</f>
        <v>21</v>
      </c>
      <c r="R190" s="16">
        <f t="shared" si="158"/>
        <v>1.03</v>
      </c>
      <c r="S190" s="15">
        <f>VALUE('fnd enro'!Q190)</f>
        <v>3</v>
      </c>
      <c r="T190" s="2"/>
      <c r="U190" s="1">
        <f>(($D190*'fnd base rates'!C$107)
+($E190*'fnd base rates'!C$108)
+($F190*'fnd base rates'!C$109)
+($G190*'fnd base rates'!C$110)
+($H190*'fnd base rates'!C$111)
+($I190*'fnd base rates'!C$112)
+($J190*'fnd base rates'!C$113)
+($K190*'fnd base rates'!C$114)
+($M190*'fnd base rates'!C$116)
+($N190*'fnd base rates'!C$117)
+($O190*'fnd base rates'!C$118)
+($P190*VLOOKUP($S190+12,rate_basefnd,3)))
*$R190</f>
        <v>11141.652297590002</v>
      </c>
      <c r="V190" s="1">
        <f>(($D190*'fnd base rates'!D$107)
+($E190*'fnd base rates'!D$108)
+($F190*'fnd base rates'!D$109)
+($G190*'fnd base rates'!D$110)
+($H190*'fnd base rates'!D$111)
+($I190*'fnd base rates'!D$112)
+($J190*'fnd base rates'!D$113)
+($K190*'fnd base rates'!D$114)
+($M190*'fnd base rates'!D$116)
+($N190*'fnd base rates'!D$117)
+($O190*'fnd base rates'!D$118)
+($P190*VLOOKUP($S190+12,rate_basefnd,4)))
*$R190</f>
        <v>16100.3523</v>
      </c>
      <c r="W190" s="1">
        <f>(($D190*'fnd base rates'!E$107)
+($E190*'fnd base rates'!E$108)
+($F190*'fnd base rates'!E$109)
+($G190*'fnd base rates'!E$110)
+($H190*'fnd base rates'!E$111)
+($I190*'fnd base rates'!E$112)
+($J190*'fnd base rates'!E$113)
+($K190*'fnd base rates'!E$114)
+($M190*'fnd base rates'!E$116)
+($N190*'fnd base rates'!E$117)
+($O190*'fnd base rates'!E$118)
+($P190*VLOOKUP($S190+12,rate_basefnd,5)))
*$R190</f>
        <v>97037.134752169994</v>
      </c>
      <c r="X190" s="1">
        <f>(($D190*'fnd base rates'!F$107)
+($E190*'fnd base rates'!F$108)
+($F190*'fnd base rates'!F$109)
+($G190*'fnd base rates'!F$110)
+($H190*'fnd base rates'!F$111)
+($I190*'fnd base rates'!F$112)
+($J190*'fnd base rates'!F$113)
+($K190*'fnd base rates'!F$114)
+($M190*'fnd base rates'!F$116)
+($N190*'fnd base rates'!F$117)
+($O190*'fnd base rates'!F$118)
+($P190*VLOOKUP($S190+12,rate_basefnd,6)))
*$R190</f>
        <v>18835.997302660002</v>
      </c>
      <c r="Y190" s="1">
        <f>(($D190*'fnd base rates'!G$107)
+($E190*'fnd base rates'!G$108)
+($F190*'fnd base rates'!G$109)
+($G190*'fnd base rates'!G$110)
+($H190*'fnd base rates'!G$111)
+($I190*'fnd base rates'!G$112)
+($J190*'fnd base rates'!G$113)
+($K190*'fnd base rates'!G$114)
+($M190*'fnd base rates'!G$116)
+($N190*'fnd base rates'!G$117)
+($O190*'fnd base rates'!G$118)
+($P190*VLOOKUP($S190+12,rate_basefnd,7)))
*$R190</f>
        <v>3537.0600865700003</v>
      </c>
      <c r="Z190" s="1">
        <f>(($D190*'fnd base rates'!H$107)
+($E190*'fnd base rates'!H$108)
+($F190*'fnd base rates'!H$109)
+($G190*'fnd base rates'!H$110)
+($H190*'fnd base rates'!H$111)
+($I190*'fnd base rates'!H$112)
+($J190*'fnd base rates'!H$113)
+($K190*'fnd base rates'!H$114)
+($M190*'fnd base rates'!H$116)
+($N190*'fnd base rates'!H$117)
+($O190*'fnd base rates'!H$118)
+($P190*VLOOKUP($S190+12,rate_basefnd,8)))</f>
        <v>15199.441409999998</v>
      </c>
      <c r="AA190" s="1">
        <f>(($D190*'fnd base rates'!I$107)
+($E190*'fnd base rates'!I$108)
+($F190*'fnd base rates'!I$109)
+($G190*'fnd base rates'!I$110)
+($H190*'fnd base rates'!I$111)
+($I190*'fnd base rates'!I$112)
+($J190*'fnd base rates'!I$113)
+($K190*'fnd base rates'!I$114)
+($M190*'fnd base rates'!I$116)
+($N190*'fnd base rates'!I$117)
+($O190*'fnd base rates'!I$118)
+($P190*VLOOKUP($S190+12,rate_basefnd,9)))
*$R190</f>
        <v>8552.7800999999999</v>
      </c>
      <c r="AB190" s="1">
        <f>(($D190*'fnd base rates'!J$107)
+($E190*'fnd base rates'!J$108)
+($F190*'fnd base rates'!J$109)
+($G190*'fnd base rates'!J$110)
+($H190*'fnd base rates'!J$111)
+($I190*'fnd base rates'!J$112)
+($J190*'fnd base rates'!J$113)
+($K190*'fnd base rates'!J$114)
+($M190*'fnd base rates'!J$116)
+($N190*'fnd base rates'!J$117)
+($O190*'fnd base rates'!J$118)
+($P190*VLOOKUP($S190+12,rate_basefnd,10)))
*$R190</f>
        <v>10817.4411</v>
      </c>
      <c r="AC190" s="1">
        <f>(($D190*'fnd base rates'!K$107)
+($E190*'fnd base rates'!K$108)
+($F190*'fnd base rates'!K$109)
+($G190*'fnd base rates'!K$110)
+($H190*'fnd base rates'!K$111)
+($I190*'fnd base rates'!K$112)
+($J190*'fnd base rates'!K$113)
+($K190*'fnd base rates'!K$114)
+($M190*'fnd base rates'!K$116)
+($N190*'fnd base rates'!K$117)
+($O190*'fnd base rates'!K$118)
+($P190*VLOOKUP($S190+12,rate_basefnd,11)))
*$R190</f>
        <v>23942.42645793</v>
      </c>
      <c r="AD190" s="1">
        <f>(($D190*'fnd base rates'!L$107)
+($E190*'fnd base rates'!L$108)
+($F190*'fnd base rates'!L$109)
+($G190*'fnd base rates'!L$110)
+($H190*'fnd base rates'!L$111)
+($I190*'fnd base rates'!L$112)
+($J190*'fnd base rates'!L$113)
+($K190*'fnd base rates'!L$114)
+($M190*'fnd base rates'!L$116)
+($N190*'fnd base rates'!L$117)
+($O190*'fnd base rates'!L$118)
+($P190*VLOOKUP($S190+12,rate_basefnd,12)))</f>
        <v>26835.141526000003</v>
      </c>
      <c r="AE190" s="1">
        <f>(($D190*'fnd base rates'!M$107)
+($E190*'fnd base rates'!M$108)
+($F190*'fnd base rates'!M$109)
+($G190*'fnd base rates'!M$110)
+($H190*'fnd base rates'!M$111)
+($I190*'fnd base rates'!M$112)
+($J190*'fnd base rates'!M$113)
+($K190*'fnd base rates'!M$114)
+($M190*'fnd base rates'!M$116)
+($N190*'fnd base rates'!M$117)
+($O190*'fnd base rates'!M$118)
+($P190*VLOOKUP($S190+12,rate_basefnd,13)))</f>
        <v>0</v>
      </c>
      <c r="AF190" s="4">
        <f t="shared" si="159"/>
        <v>231999.42733291999</v>
      </c>
      <c r="AH190" s="4">
        <f t="shared" si="160"/>
        <v>430170110</v>
      </c>
      <c r="AI190" s="4" t="str">
        <f t="shared" si="161"/>
        <v>430</v>
      </c>
      <c r="AJ190" s="2" t="str">
        <f t="shared" si="162"/>
        <v>170</v>
      </c>
      <c r="AK190" s="2" t="str">
        <f t="shared" si="163"/>
        <v>110</v>
      </c>
      <c r="AL190" s="4">
        <f t="shared" si="164"/>
        <v>1</v>
      </c>
      <c r="AM190" s="4">
        <f t="shared" si="156"/>
        <v>21</v>
      </c>
      <c r="AN190" s="4">
        <f t="shared" si="165"/>
        <v>231999.42733291999</v>
      </c>
      <c r="AO190" s="4">
        <f t="shared" si="166"/>
        <v>11048</v>
      </c>
      <c r="AP190" s="4">
        <f t="shared" si="167"/>
        <v>0</v>
      </c>
      <c r="AQ190" s="4">
        <v>11048</v>
      </c>
      <c r="AW190" s="4">
        <v>11032</v>
      </c>
      <c r="AX190" s="5">
        <f t="shared" si="168"/>
        <v>16</v>
      </c>
      <c r="AY190" s="4">
        <v>11048</v>
      </c>
      <c r="AZ190" s="5"/>
      <c r="BB190" s="5">
        <f t="shared" ref="BB190" si="220">BC190-BA190</f>
        <v>0</v>
      </c>
    </row>
    <row r="191" spans="1:54" s="4" customFormat="1">
      <c r="A191" s="278">
        <v>430</v>
      </c>
      <c r="B191" s="2">
        <v>430170136</v>
      </c>
      <c r="C191" s="10" t="s">
        <v>1050</v>
      </c>
      <c r="D191" s="15">
        <f>'fnd enro'!D191</f>
        <v>0</v>
      </c>
      <c r="E191" s="15">
        <f>'fnd enro'!E191</f>
        <v>0</v>
      </c>
      <c r="F191" s="15">
        <f>'fnd enro'!F191</f>
        <v>0</v>
      </c>
      <c r="G191" s="15">
        <f>'fnd enro'!G191</f>
        <v>0</v>
      </c>
      <c r="H191" s="15">
        <f>'fnd enro'!H191</f>
        <v>2</v>
      </c>
      <c r="I191" s="15">
        <f>'fnd enro'!I191</f>
        <v>0</v>
      </c>
      <c r="J191" s="15">
        <f>'fnd enro'!J191</f>
        <v>0</v>
      </c>
      <c r="K191" s="16">
        <f>'fnd enro'!K191</f>
        <v>7.6600000000000001E-2</v>
      </c>
      <c r="L191" s="15">
        <f>'fnd enro'!L191</f>
        <v>0</v>
      </c>
      <c r="M191" s="15">
        <f>'fnd enro'!M191</f>
        <v>0</v>
      </c>
      <c r="N191" s="15">
        <f>'fnd enro'!N191</f>
        <v>0</v>
      </c>
      <c r="O191" s="15">
        <f>'fnd enro'!O191</f>
        <v>0</v>
      </c>
      <c r="P191" s="15">
        <f>'fnd enro'!P191</f>
        <v>0</v>
      </c>
      <c r="Q191" s="15">
        <f>'fnd enro'!R191</f>
        <v>2</v>
      </c>
      <c r="R191" s="16">
        <f t="shared" si="158"/>
        <v>1.03</v>
      </c>
      <c r="S191" s="15">
        <f>VALUE('fnd enro'!Q191)</f>
        <v>2</v>
      </c>
      <c r="T191" s="2"/>
      <c r="U191" s="1">
        <f>(($D191*'fnd base rates'!C$107)
+($E191*'fnd base rates'!C$108)
+($F191*'fnd base rates'!C$109)
+($G191*'fnd base rates'!C$110)
+($H191*'fnd base rates'!C$111)
+($I191*'fnd base rates'!C$112)
+($J191*'fnd base rates'!C$113)
+($K191*'fnd base rates'!C$114)
+($M191*'fnd base rates'!C$116)
+($N191*'fnd base rates'!C$117)
+($O191*'fnd base rates'!C$118)
+($P191*VLOOKUP($S191+12,rate_basefnd,3)))
*$R191</f>
        <v>1055.7959235799999</v>
      </c>
      <c r="V191" s="1">
        <f>(($D191*'fnd base rates'!D$107)
+($E191*'fnd base rates'!D$108)
+($F191*'fnd base rates'!D$109)
+($G191*'fnd base rates'!D$110)
+($H191*'fnd base rates'!D$111)
+($I191*'fnd base rates'!D$112)
+($J191*'fnd base rates'!D$113)
+($K191*'fnd base rates'!D$114)
+($M191*'fnd base rates'!D$116)
+($N191*'fnd base rates'!D$117)
+($O191*'fnd base rates'!D$118)
+($P191*VLOOKUP($S191+12,rate_basefnd,4)))
*$R191</f>
        <v>1508.1877999999999</v>
      </c>
      <c r="W191" s="1">
        <f>(($D191*'fnd base rates'!E$107)
+($E191*'fnd base rates'!E$108)
+($F191*'fnd base rates'!E$109)
+($G191*'fnd base rates'!E$110)
+($H191*'fnd base rates'!E$111)
+($I191*'fnd base rates'!E$112)
+($J191*'fnd base rates'!E$113)
+($K191*'fnd base rates'!E$114)
+($M191*'fnd base rates'!E$116)
+($N191*'fnd base rates'!E$117)
+($O191*'fnd base rates'!E$118)
+($P191*VLOOKUP($S191+12,rate_basefnd,5)))
*$R191</f>
        <v>6813.9346335400005</v>
      </c>
      <c r="X191" s="1">
        <f>(($D191*'fnd base rates'!F$107)
+($E191*'fnd base rates'!F$108)
+($F191*'fnd base rates'!F$109)
+($G191*'fnd base rates'!F$110)
+($H191*'fnd base rates'!F$111)
+($I191*'fnd base rates'!F$112)
+($J191*'fnd base rates'!F$113)
+($K191*'fnd base rates'!F$114)
+($M191*'fnd base rates'!F$116)
+($N191*'fnd base rates'!F$117)
+($O191*'fnd base rates'!F$118)
+($P191*VLOOKUP($S191+12,rate_basefnd,6)))
*$R191</f>
        <v>1956.8524669200001</v>
      </c>
      <c r="Y191" s="1">
        <f>(($D191*'fnd base rates'!G$107)
+($E191*'fnd base rates'!G$108)
+($F191*'fnd base rates'!G$109)
+($G191*'fnd base rates'!G$110)
+($H191*'fnd base rates'!G$111)
+($I191*'fnd base rates'!G$112)
+($J191*'fnd base rates'!G$113)
+($K191*'fnd base rates'!G$114)
+($M191*'fnd base rates'!G$116)
+($N191*'fnd base rates'!G$117)
+($O191*'fnd base rates'!G$118)
+($P191*VLOOKUP($S191+12,rate_basefnd,7)))
*$R191</f>
        <v>331.79624633999998</v>
      </c>
      <c r="Z191" s="1">
        <f>(($D191*'fnd base rates'!H$107)
+($E191*'fnd base rates'!H$108)
+($F191*'fnd base rates'!H$109)
+($G191*'fnd base rates'!H$110)
+($H191*'fnd base rates'!H$111)
+($I191*'fnd base rates'!H$112)
+($J191*'fnd base rates'!H$113)
+($K191*'fnd base rates'!H$114)
+($M191*'fnd base rates'!H$116)
+($N191*'fnd base rates'!H$117)
+($O191*'fnd base rates'!H$118)
+($P191*VLOOKUP($S191+12,rate_basefnd,8)))</f>
        <v>1001.5544199999999</v>
      </c>
      <c r="AA191" s="1">
        <f>(($D191*'fnd base rates'!I$107)
+($E191*'fnd base rates'!I$108)
+($F191*'fnd base rates'!I$109)
+($G191*'fnd base rates'!I$110)
+($H191*'fnd base rates'!I$111)
+($I191*'fnd base rates'!I$112)
+($J191*'fnd base rates'!I$113)
+($K191*'fnd base rates'!I$114)
+($M191*'fnd base rates'!I$116)
+($N191*'fnd base rates'!I$117)
+($O191*'fnd base rates'!I$118)
+($P191*VLOOKUP($S191+12,rate_basefnd,9)))
*$R191</f>
        <v>692.40719999999999</v>
      </c>
      <c r="AB191" s="1">
        <f>(($D191*'fnd base rates'!J$107)
+($E191*'fnd base rates'!J$108)
+($F191*'fnd base rates'!J$109)
+($G191*'fnd base rates'!J$110)
+($H191*'fnd base rates'!J$111)
+($I191*'fnd base rates'!J$112)
+($J191*'fnd base rates'!J$113)
+($K191*'fnd base rates'!J$114)
+($M191*'fnd base rates'!J$116)
+($N191*'fnd base rates'!J$117)
+($O191*'fnd base rates'!J$118)
+($P191*VLOOKUP($S191+12,rate_basefnd,10)))
*$R191</f>
        <v>490.48599999999999</v>
      </c>
      <c r="AC191" s="1">
        <f>(($D191*'fnd base rates'!K$107)
+($E191*'fnd base rates'!K$108)
+($F191*'fnd base rates'!K$109)
+($G191*'fnd base rates'!K$110)
+($H191*'fnd base rates'!K$111)
+($I191*'fnd base rates'!K$112)
+($J191*'fnd base rates'!K$113)
+($K191*'fnd base rates'!K$114)
+($M191*'fnd base rates'!K$116)
+($N191*'fnd base rates'!K$117)
+($O191*'fnd base rates'!K$118)
+($P191*VLOOKUP($S191+12,rate_basefnd,11)))
*$R191</f>
        <v>2328.4468626600001</v>
      </c>
      <c r="AD191" s="1">
        <f>(($D191*'fnd base rates'!L$107)
+($E191*'fnd base rates'!L$108)
+($F191*'fnd base rates'!L$109)
+($G191*'fnd base rates'!L$110)
+($H191*'fnd base rates'!L$111)
+($I191*'fnd base rates'!L$112)
+($J191*'fnd base rates'!L$113)
+($K191*'fnd base rates'!L$114)
+($M191*'fnd base rates'!L$116)
+($N191*'fnd base rates'!L$117)
+($O191*'fnd base rates'!L$118)
+($P191*VLOOKUP($S191+12,rate_basefnd,12)))</f>
        <v>2703.046812</v>
      </c>
      <c r="AE191" s="1">
        <f>(($D191*'fnd base rates'!M$107)
+($E191*'fnd base rates'!M$108)
+($F191*'fnd base rates'!M$109)
+($G191*'fnd base rates'!M$110)
+($H191*'fnd base rates'!M$111)
+($I191*'fnd base rates'!M$112)
+($J191*'fnd base rates'!M$113)
+($K191*'fnd base rates'!M$114)
+($M191*'fnd base rates'!M$116)
+($N191*'fnd base rates'!M$117)
+($O191*'fnd base rates'!M$118)
+($P191*VLOOKUP($S191+12,rate_basefnd,13)))</f>
        <v>0</v>
      </c>
      <c r="AF191" s="4">
        <f t="shared" si="159"/>
        <v>18882.508365040001</v>
      </c>
      <c r="AH191" s="4">
        <f t="shared" si="160"/>
        <v>430170136</v>
      </c>
      <c r="AI191" s="4" t="str">
        <f t="shared" si="161"/>
        <v>430</v>
      </c>
      <c r="AJ191" s="2" t="str">
        <f t="shared" si="162"/>
        <v>170</v>
      </c>
      <c r="AK191" s="2" t="str">
        <f t="shared" si="163"/>
        <v>136</v>
      </c>
      <c r="AL191" s="4">
        <f t="shared" si="164"/>
        <v>1</v>
      </c>
      <c r="AM191" s="4">
        <f t="shared" si="156"/>
        <v>2</v>
      </c>
      <c r="AN191" s="4">
        <f t="shared" si="165"/>
        <v>18882.508365040001</v>
      </c>
      <c r="AO191" s="4">
        <f t="shared" si="166"/>
        <v>9441</v>
      </c>
      <c r="AP191" s="4">
        <f t="shared" si="167"/>
        <v>0</v>
      </c>
      <c r="AQ191" s="4">
        <v>9441</v>
      </c>
      <c r="AW191" s="4">
        <v>9423</v>
      </c>
      <c r="AX191" s="5">
        <f t="shared" si="168"/>
        <v>18</v>
      </c>
      <c r="AY191" s="4">
        <v>9441</v>
      </c>
      <c r="AZ191" s="5"/>
      <c r="BB191" s="5">
        <f t="shared" ref="BB191" si="221">BC191-BA191</f>
        <v>0</v>
      </c>
    </row>
    <row r="192" spans="1:54" s="4" customFormat="1">
      <c r="A192" s="278">
        <v>430</v>
      </c>
      <c r="B192" s="2">
        <v>430170139</v>
      </c>
      <c r="C192" s="10" t="s">
        <v>1050</v>
      </c>
      <c r="D192" s="15">
        <f>'fnd enro'!D192</f>
        <v>0</v>
      </c>
      <c r="E192" s="15">
        <f>'fnd enro'!E192</f>
        <v>0</v>
      </c>
      <c r="F192" s="15">
        <f>'fnd enro'!F192</f>
        <v>0</v>
      </c>
      <c r="G192" s="15">
        <f>'fnd enro'!G192</f>
        <v>0</v>
      </c>
      <c r="H192" s="15">
        <f>'fnd enro'!H192</f>
        <v>2</v>
      </c>
      <c r="I192" s="15">
        <f>'fnd enro'!I192</f>
        <v>5</v>
      </c>
      <c r="J192" s="15">
        <f>'fnd enro'!J192</f>
        <v>0</v>
      </c>
      <c r="K192" s="16">
        <f>'fnd enro'!K192</f>
        <v>0.2681</v>
      </c>
      <c r="L192" s="15">
        <f>'fnd enro'!L192</f>
        <v>0</v>
      </c>
      <c r="M192" s="15">
        <f>'fnd enro'!M192</f>
        <v>0</v>
      </c>
      <c r="N192" s="15">
        <f>'fnd enro'!N192</f>
        <v>0</v>
      </c>
      <c r="O192" s="15">
        <f>'fnd enro'!O192</f>
        <v>0</v>
      </c>
      <c r="P192" s="15">
        <f>'fnd enro'!P192</f>
        <v>0</v>
      </c>
      <c r="Q192" s="15">
        <f>'fnd enro'!R192</f>
        <v>7</v>
      </c>
      <c r="R192" s="16">
        <f t="shared" si="158"/>
        <v>1.03</v>
      </c>
      <c r="S192" s="15">
        <f>VALUE('fnd enro'!Q192)</f>
        <v>2</v>
      </c>
      <c r="T192" s="2"/>
      <c r="U192" s="1">
        <f>(($D192*'fnd base rates'!C$107)
+($E192*'fnd base rates'!C$108)
+($F192*'fnd base rates'!C$109)
+($G192*'fnd base rates'!C$110)
+($H192*'fnd base rates'!C$111)
+($I192*'fnd base rates'!C$112)
+($J192*'fnd base rates'!C$113)
+($K192*'fnd base rates'!C$114)
+($M192*'fnd base rates'!C$116)
+($N192*'fnd base rates'!C$117)
+($O192*'fnd base rates'!C$118)
+($P192*VLOOKUP($S192+12,rate_basefnd,3)))
*$R192</f>
        <v>3695.2857325300001</v>
      </c>
      <c r="V192" s="1">
        <f>(($D192*'fnd base rates'!D$107)
+($E192*'fnd base rates'!D$108)
+($F192*'fnd base rates'!D$109)
+($G192*'fnd base rates'!D$110)
+($H192*'fnd base rates'!D$111)
+($I192*'fnd base rates'!D$112)
+($J192*'fnd base rates'!D$113)
+($K192*'fnd base rates'!D$114)
+($M192*'fnd base rates'!D$116)
+($N192*'fnd base rates'!D$117)
+($O192*'fnd base rates'!D$118)
+($P192*VLOOKUP($S192+12,rate_basefnd,4)))
*$R192</f>
        <v>5278.6572999999999</v>
      </c>
      <c r="W192" s="1">
        <f>(($D192*'fnd base rates'!E$107)
+($E192*'fnd base rates'!E$108)
+($F192*'fnd base rates'!E$109)
+($G192*'fnd base rates'!E$110)
+($H192*'fnd base rates'!E$111)
+($I192*'fnd base rates'!E$112)
+($J192*'fnd base rates'!E$113)
+($K192*'fnd base rates'!E$114)
+($M192*'fnd base rates'!E$116)
+($N192*'fnd base rates'!E$117)
+($O192*'fnd base rates'!E$118)
+($P192*VLOOKUP($S192+12,rate_basefnd,5)))
*$R192</f>
        <v>31008.146717390002</v>
      </c>
      <c r="X192" s="1">
        <f>(($D192*'fnd base rates'!F$107)
+($E192*'fnd base rates'!F$108)
+($F192*'fnd base rates'!F$109)
+($G192*'fnd base rates'!F$110)
+($H192*'fnd base rates'!F$111)
+($I192*'fnd base rates'!F$112)
+($J192*'fnd base rates'!F$113)
+($K192*'fnd base rates'!F$114)
+($M192*'fnd base rates'!F$116)
+($N192*'fnd base rates'!F$117)
+($O192*'fnd base rates'!F$118)
+($P192*VLOOKUP($S192+12,rate_basefnd,6)))
*$R192</f>
        <v>6314.3106342199999</v>
      </c>
      <c r="Y192" s="1">
        <f>(($D192*'fnd base rates'!G$107)
+($E192*'fnd base rates'!G$108)
+($F192*'fnd base rates'!G$109)
+($G192*'fnd base rates'!G$110)
+($H192*'fnd base rates'!G$111)
+($I192*'fnd base rates'!G$112)
+($J192*'fnd base rates'!G$113)
+($K192*'fnd base rates'!G$114)
+($M192*'fnd base rates'!G$116)
+($N192*'fnd base rates'!G$117)
+($O192*'fnd base rates'!G$118)
+($P192*VLOOKUP($S192+12,rate_basefnd,7)))
*$R192</f>
        <v>1138.78136219</v>
      </c>
      <c r="Z192" s="1">
        <f>(($D192*'fnd base rates'!H$107)
+($E192*'fnd base rates'!H$108)
+($F192*'fnd base rates'!H$109)
+($G192*'fnd base rates'!H$110)
+($H192*'fnd base rates'!H$111)
+($I192*'fnd base rates'!H$112)
+($J192*'fnd base rates'!H$113)
+($K192*'fnd base rates'!H$114)
+($M192*'fnd base rates'!H$116)
+($N192*'fnd base rates'!H$117)
+($O192*'fnd base rates'!H$118)
+($P192*VLOOKUP($S192+12,rate_basefnd,8)))</f>
        <v>4963.0904700000001</v>
      </c>
      <c r="AA192" s="1">
        <f>(($D192*'fnd base rates'!I$107)
+($E192*'fnd base rates'!I$108)
+($F192*'fnd base rates'!I$109)
+($G192*'fnd base rates'!I$110)
+($H192*'fnd base rates'!I$111)
+($I192*'fnd base rates'!I$112)
+($J192*'fnd base rates'!I$113)
+($K192*'fnd base rates'!I$114)
+($M192*'fnd base rates'!I$116)
+($N192*'fnd base rates'!I$117)
+($O192*'fnd base rates'!I$118)
+($P192*VLOOKUP($S192+12,rate_basefnd,9)))
*$R192</f>
        <v>2791.5472</v>
      </c>
      <c r="AB192" s="1">
        <f>(($D192*'fnd base rates'!J$107)
+($E192*'fnd base rates'!J$108)
+($F192*'fnd base rates'!J$109)
+($G192*'fnd base rates'!J$110)
+($H192*'fnd base rates'!J$111)
+($I192*'fnd base rates'!J$112)
+($J192*'fnd base rates'!J$113)
+($K192*'fnd base rates'!J$114)
+($M192*'fnd base rates'!J$116)
+($N192*'fnd base rates'!J$117)
+($O192*'fnd base rates'!J$118)
+($P192*VLOOKUP($S192+12,rate_basefnd,10)))
*$R192</f>
        <v>3318.0419999999999</v>
      </c>
      <c r="AC192" s="1">
        <f>(($D192*'fnd base rates'!K$107)
+($E192*'fnd base rates'!K$108)
+($F192*'fnd base rates'!K$109)
+($G192*'fnd base rates'!K$110)
+($H192*'fnd base rates'!K$111)
+($I192*'fnd base rates'!K$112)
+($J192*'fnd base rates'!K$113)
+($K192*'fnd base rates'!K$114)
+($M192*'fnd base rates'!K$116)
+($N192*'fnd base rates'!K$117)
+($O192*'fnd base rates'!K$118)
+($P192*VLOOKUP($S192+12,rate_basefnd,11)))
*$R192</f>
        <v>7991.3560193100002</v>
      </c>
      <c r="AD192" s="1">
        <f>(($D192*'fnd base rates'!L$107)
+($E192*'fnd base rates'!L$108)
+($F192*'fnd base rates'!L$109)
+($G192*'fnd base rates'!L$110)
+($H192*'fnd base rates'!L$111)
+($I192*'fnd base rates'!L$112)
+($J192*'fnd base rates'!L$113)
+($K192*'fnd base rates'!L$114)
+($M192*'fnd base rates'!L$116)
+($N192*'fnd base rates'!L$117)
+($O192*'fnd base rates'!L$118)
+($P192*VLOOKUP($S192+12,rate_basefnd,12)))</f>
        <v>8850.6138419999988</v>
      </c>
      <c r="AE192" s="1">
        <f>(($D192*'fnd base rates'!M$107)
+($E192*'fnd base rates'!M$108)
+($F192*'fnd base rates'!M$109)
+($G192*'fnd base rates'!M$110)
+($H192*'fnd base rates'!M$111)
+($I192*'fnd base rates'!M$112)
+($J192*'fnd base rates'!M$113)
+($K192*'fnd base rates'!M$114)
+($M192*'fnd base rates'!M$116)
+($N192*'fnd base rates'!M$117)
+($O192*'fnd base rates'!M$118)
+($P192*VLOOKUP($S192+12,rate_basefnd,13)))</f>
        <v>0</v>
      </c>
      <c r="AF192" s="4">
        <f t="shared" si="159"/>
        <v>75349.831277640013</v>
      </c>
      <c r="AH192" s="4">
        <f t="shared" si="160"/>
        <v>430170139</v>
      </c>
      <c r="AI192" s="4" t="str">
        <f t="shared" si="161"/>
        <v>430</v>
      </c>
      <c r="AJ192" s="2" t="str">
        <f t="shared" si="162"/>
        <v>170</v>
      </c>
      <c r="AK192" s="2" t="str">
        <f t="shared" si="163"/>
        <v>139</v>
      </c>
      <c r="AL192" s="4">
        <f t="shared" si="164"/>
        <v>1</v>
      </c>
      <c r="AM192" s="4">
        <f t="shared" si="156"/>
        <v>7</v>
      </c>
      <c r="AN192" s="4">
        <f t="shared" si="165"/>
        <v>75349.831277640013</v>
      </c>
      <c r="AO192" s="4">
        <f t="shared" si="166"/>
        <v>10764</v>
      </c>
      <c r="AP192" s="4">
        <f t="shared" si="167"/>
        <v>0</v>
      </c>
      <c r="AQ192" s="4">
        <v>10764</v>
      </c>
      <c r="AW192" s="4">
        <v>10749</v>
      </c>
      <c r="AX192" s="5">
        <f t="shared" si="168"/>
        <v>15</v>
      </c>
      <c r="AY192" s="4">
        <v>10764</v>
      </c>
      <c r="AZ192" s="5"/>
      <c r="BB192" s="5">
        <f t="shared" ref="BB192" si="222">BC192-BA192</f>
        <v>0</v>
      </c>
    </row>
    <row r="193" spans="1:54" s="4" customFormat="1">
      <c r="A193" s="278">
        <v>430</v>
      </c>
      <c r="B193" s="2">
        <v>430170141</v>
      </c>
      <c r="C193" s="10" t="s">
        <v>1050</v>
      </c>
      <c r="D193" s="15">
        <f>'fnd enro'!D193</f>
        <v>0</v>
      </c>
      <c r="E193" s="15">
        <f>'fnd enro'!E193</f>
        <v>0</v>
      </c>
      <c r="F193" s="15">
        <f>'fnd enro'!F193</f>
        <v>0</v>
      </c>
      <c r="G193" s="15">
        <f>'fnd enro'!G193</f>
        <v>0</v>
      </c>
      <c r="H193" s="15">
        <f>'fnd enro'!H193</f>
        <v>96</v>
      </c>
      <c r="I193" s="15">
        <f>'fnd enro'!I193</f>
        <v>78</v>
      </c>
      <c r="J193" s="15">
        <f>'fnd enro'!J193</f>
        <v>0</v>
      </c>
      <c r="K193" s="16">
        <f>'fnd enro'!K193</f>
        <v>6.6642000000000001</v>
      </c>
      <c r="L193" s="15">
        <f>'fnd enro'!L193</f>
        <v>0</v>
      </c>
      <c r="M193" s="15">
        <f>'fnd enro'!M193</f>
        <v>0</v>
      </c>
      <c r="N193" s="15">
        <f>'fnd enro'!N193</f>
        <v>2</v>
      </c>
      <c r="O193" s="15">
        <f>'fnd enro'!O193</f>
        <v>0</v>
      </c>
      <c r="P193" s="15">
        <f>'fnd enro'!P193</f>
        <v>20</v>
      </c>
      <c r="Q193" s="15">
        <f>'fnd enro'!R193</f>
        <v>174</v>
      </c>
      <c r="R193" s="16">
        <f t="shared" si="158"/>
        <v>1.03</v>
      </c>
      <c r="S193" s="15">
        <f>VALUE('fnd enro'!Q193)</f>
        <v>6</v>
      </c>
      <c r="T193" s="2"/>
      <c r="U193" s="1">
        <f>(($D193*'fnd base rates'!C$107)
+($E193*'fnd base rates'!C$108)
+($F193*'fnd base rates'!C$109)
+($G193*'fnd base rates'!C$110)
+($H193*'fnd base rates'!C$111)
+($I193*'fnd base rates'!C$112)
+($J193*'fnd base rates'!C$113)
+($K193*'fnd base rates'!C$114)
+($M193*'fnd base rates'!C$116)
+($N193*'fnd base rates'!C$117)
+($O193*'fnd base rates'!C$118)
+($P193*VLOOKUP($S193+12,rate_basefnd,3)))
*$R193</f>
        <v>93307.472351460005</v>
      </c>
      <c r="V193" s="1">
        <f>(($D193*'fnd base rates'!D$107)
+($E193*'fnd base rates'!D$108)
+($F193*'fnd base rates'!D$109)
+($G193*'fnd base rates'!D$110)
+($H193*'fnd base rates'!D$111)
+($I193*'fnd base rates'!D$112)
+($J193*'fnd base rates'!D$113)
+($K193*'fnd base rates'!D$114)
+($M193*'fnd base rates'!D$116)
+($N193*'fnd base rates'!D$117)
+($O193*'fnd base rates'!D$118)
+($P193*VLOOKUP($S193+12,rate_basefnd,4)))
*$R193</f>
        <v>137483.01980000001</v>
      </c>
      <c r="W193" s="1">
        <f>(($D193*'fnd base rates'!E$107)
+($E193*'fnd base rates'!E$108)
+($F193*'fnd base rates'!E$109)
+($G193*'fnd base rates'!E$110)
+($H193*'fnd base rates'!E$111)
+($I193*'fnd base rates'!E$112)
+($J193*'fnd base rates'!E$113)
+($K193*'fnd base rates'!E$114)
+($M193*'fnd base rates'!E$116)
+($N193*'fnd base rates'!E$117)
+($O193*'fnd base rates'!E$118)
+($P193*VLOOKUP($S193+12,rate_basefnd,5)))
*$R193</f>
        <v>764717.91231797996</v>
      </c>
      <c r="X193" s="1">
        <f>(($D193*'fnd base rates'!F$107)
+($E193*'fnd base rates'!F$108)
+($F193*'fnd base rates'!F$109)
+($G193*'fnd base rates'!F$110)
+($H193*'fnd base rates'!F$111)
+($I193*'fnd base rates'!F$112)
+($J193*'fnd base rates'!F$113)
+($K193*'fnd base rates'!F$114)
+($M193*'fnd base rates'!F$116)
+($N193*'fnd base rates'!F$117)
+($O193*'fnd base rates'!F$118)
+($P193*VLOOKUP($S193+12,rate_basefnd,6)))
*$R193</f>
        <v>162265.18902203999</v>
      </c>
      <c r="Y193" s="1">
        <f>(($D193*'fnd base rates'!G$107)
+($E193*'fnd base rates'!G$108)
+($F193*'fnd base rates'!G$109)
+($G193*'fnd base rates'!G$110)
+($H193*'fnd base rates'!G$111)
+($I193*'fnd base rates'!G$112)
+($J193*'fnd base rates'!G$113)
+($K193*'fnd base rates'!G$114)
+($M193*'fnd base rates'!G$116)
+($N193*'fnd base rates'!G$117)
+($O193*'fnd base rates'!G$118)
+($P193*VLOOKUP($S193+12,rate_basefnd,7)))
*$R193</f>
        <v>31417.150831579998</v>
      </c>
      <c r="Z193" s="1">
        <f>(($D193*'fnd base rates'!H$107)
+($E193*'fnd base rates'!H$108)
+($F193*'fnd base rates'!H$109)
+($G193*'fnd base rates'!H$110)
+($H193*'fnd base rates'!H$111)
+($I193*'fnd base rates'!H$112)
+($J193*'fnd base rates'!H$113)
+($K193*'fnd base rates'!H$114)
+($M193*'fnd base rates'!H$116)
+($N193*'fnd base rates'!H$117)
+($O193*'fnd base rates'!H$118)
+($P193*VLOOKUP($S193+12,rate_basefnd,8)))</f>
        <v>110540.75454000001</v>
      </c>
      <c r="AA193" s="1">
        <f>(($D193*'fnd base rates'!I$107)
+($E193*'fnd base rates'!I$108)
+($F193*'fnd base rates'!I$109)
+($G193*'fnd base rates'!I$110)
+($H193*'fnd base rates'!I$111)
+($I193*'fnd base rates'!I$112)
+($J193*'fnd base rates'!I$113)
+($K193*'fnd base rates'!I$114)
+($M193*'fnd base rates'!I$116)
+($N193*'fnd base rates'!I$117)
+($O193*'fnd base rates'!I$118)
+($P193*VLOOKUP($S193+12,rate_basefnd,9)))
*$R193</f>
        <v>68472.834400000007</v>
      </c>
      <c r="AB193" s="1">
        <f>(($D193*'fnd base rates'!J$107)
+($E193*'fnd base rates'!J$108)
+($F193*'fnd base rates'!J$109)
+($G193*'fnd base rates'!J$110)
+($H193*'fnd base rates'!J$111)
+($I193*'fnd base rates'!J$112)
+($J193*'fnd base rates'!J$113)
+($K193*'fnd base rates'!J$114)
+($M193*'fnd base rates'!J$116)
+($N193*'fnd base rates'!J$117)
+($O193*'fnd base rates'!J$118)
+($P193*VLOOKUP($S193+12,rate_basefnd,10)))
*$R193</f>
        <v>79845.435199999993</v>
      </c>
      <c r="AC193" s="1">
        <f>(($D193*'fnd base rates'!K$107)
+($E193*'fnd base rates'!K$108)
+($F193*'fnd base rates'!K$109)
+($G193*'fnd base rates'!K$110)
+($H193*'fnd base rates'!K$111)
+($I193*'fnd base rates'!K$112)
+($J193*'fnd base rates'!K$113)
+($K193*'fnd base rates'!K$114)
+($M193*'fnd base rates'!K$116)
+($N193*'fnd base rates'!K$117)
+($O193*'fnd base rates'!K$118)
+($P193*VLOOKUP($S193+12,rate_basefnd,11)))
*$R193</f>
        <v>200723.82285141997</v>
      </c>
      <c r="AD193" s="1">
        <f>(($D193*'fnd base rates'!L$107)
+($E193*'fnd base rates'!L$108)
+($F193*'fnd base rates'!L$109)
+($G193*'fnd base rates'!L$110)
+($H193*'fnd base rates'!L$111)
+($I193*'fnd base rates'!L$112)
+($J193*'fnd base rates'!L$113)
+($K193*'fnd base rates'!L$114)
+($M193*'fnd base rates'!L$116)
+($N193*'fnd base rates'!L$117)
+($O193*'fnd base rates'!L$118)
+($P193*VLOOKUP($S193+12,rate_basefnd,12)))</f>
        <v>235258.99264400004</v>
      </c>
      <c r="AE193" s="1">
        <f>(($D193*'fnd base rates'!M$107)
+($E193*'fnd base rates'!M$108)
+($F193*'fnd base rates'!M$109)
+($G193*'fnd base rates'!M$110)
+($H193*'fnd base rates'!M$111)
+($I193*'fnd base rates'!M$112)
+($J193*'fnd base rates'!M$113)
+($K193*'fnd base rates'!M$114)
+($M193*'fnd base rates'!M$116)
+($N193*'fnd base rates'!M$117)
+($O193*'fnd base rates'!M$118)
+($P193*VLOOKUP($S193+12,rate_basefnd,13)))</f>
        <v>0</v>
      </c>
      <c r="AF193" s="4">
        <f t="shared" si="159"/>
        <v>1884032.58395848</v>
      </c>
      <c r="AH193" s="4">
        <f t="shared" si="160"/>
        <v>430170141</v>
      </c>
      <c r="AI193" s="4" t="str">
        <f t="shared" si="161"/>
        <v>430</v>
      </c>
      <c r="AJ193" s="2" t="str">
        <f t="shared" si="162"/>
        <v>170</v>
      </c>
      <c r="AK193" s="2" t="str">
        <f t="shared" si="163"/>
        <v>141</v>
      </c>
      <c r="AL193" s="4">
        <f t="shared" si="164"/>
        <v>1</v>
      </c>
      <c r="AM193" s="4">
        <f t="shared" si="156"/>
        <v>174</v>
      </c>
      <c r="AN193" s="4">
        <f t="shared" si="165"/>
        <v>1884032.58395848</v>
      </c>
      <c r="AO193" s="4">
        <f t="shared" si="166"/>
        <v>10828</v>
      </c>
      <c r="AP193" s="4">
        <f t="shared" si="167"/>
        <v>0</v>
      </c>
      <c r="AQ193" s="4">
        <v>10828</v>
      </c>
      <c r="AW193" s="4">
        <v>10809</v>
      </c>
      <c r="AX193" s="5">
        <f t="shared" si="168"/>
        <v>19</v>
      </c>
      <c r="AY193" s="4">
        <v>10828</v>
      </c>
      <c r="AZ193" s="5"/>
      <c r="BB193" s="5">
        <f t="shared" ref="BB193" si="223">BC193-BA193</f>
        <v>0</v>
      </c>
    </row>
    <row r="194" spans="1:54" s="4" customFormat="1">
      <c r="A194" s="278">
        <v>430</v>
      </c>
      <c r="B194" s="2">
        <v>430170153</v>
      </c>
      <c r="C194" s="10" t="s">
        <v>1050</v>
      </c>
      <c r="D194" s="15">
        <f>'fnd enro'!D194</f>
        <v>0</v>
      </c>
      <c r="E194" s="15">
        <f>'fnd enro'!E194</f>
        <v>0</v>
      </c>
      <c r="F194" s="15">
        <f>'fnd enro'!F194</f>
        <v>0</v>
      </c>
      <c r="G194" s="15">
        <f>'fnd enro'!G194</f>
        <v>0</v>
      </c>
      <c r="H194" s="15">
        <f>'fnd enro'!H194</f>
        <v>0</v>
      </c>
      <c r="I194" s="15">
        <f>'fnd enro'!I194</f>
        <v>1</v>
      </c>
      <c r="J194" s="15">
        <f>'fnd enro'!J194</f>
        <v>0</v>
      </c>
      <c r="K194" s="16">
        <f>'fnd enro'!K194</f>
        <v>3.8300000000000001E-2</v>
      </c>
      <c r="L194" s="15">
        <f>'fnd enro'!L194</f>
        <v>0</v>
      </c>
      <c r="M194" s="15">
        <f>'fnd enro'!M194</f>
        <v>0</v>
      </c>
      <c r="N194" s="15">
        <f>'fnd enro'!N194</f>
        <v>0</v>
      </c>
      <c r="O194" s="15">
        <f>'fnd enro'!O194</f>
        <v>0</v>
      </c>
      <c r="P194" s="15">
        <f>'fnd enro'!P194</f>
        <v>0</v>
      </c>
      <c r="Q194" s="15">
        <f>'fnd enro'!R194</f>
        <v>1</v>
      </c>
      <c r="R194" s="16">
        <f t="shared" si="158"/>
        <v>1.03</v>
      </c>
      <c r="S194" s="15">
        <f>VALUE('fnd enro'!Q194)</f>
        <v>9</v>
      </c>
      <c r="T194" s="2"/>
      <c r="U194" s="1">
        <f>(($D194*'fnd base rates'!C$107)
+($E194*'fnd base rates'!C$108)
+($F194*'fnd base rates'!C$109)
+($G194*'fnd base rates'!C$110)
+($H194*'fnd base rates'!C$111)
+($I194*'fnd base rates'!C$112)
+($J194*'fnd base rates'!C$113)
+($K194*'fnd base rates'!C$114)
+($M194*'fnd base rates'!C$116)
+($N194*'fnd base rates'!C$117)
+($O194*'fnd base rates'!C$118)
+($P194*VLOOKUP($S194+12,rate_basefnd,3)))
*$R194</f>
        <v>527.89796178999995</v>
      </c>
      <c r="V194" s="1">
        <f>(($D194*'fnd base rates'!D$107)
+($E194*'fnd base rates'!D$108)
+($F194*'fnd base rates'!D$109)
+($G194*'fnd base rates'!D$110)
+($H194*'fnd base rates'!D$111)
+($I194*'fnd base rates'!D$112)
+($J194*'fnd base rates'!D$113)
+($K194*'fnd base rates'!D$114)
+($M194*'fnd base rates'!D$116)
+($N194*'fnd base rates'!D$117)
+($O194*'fnd base rates'!D$118)
+($P194*VLOOKUP($S194+12,rate_basefnd,4)))
*$R194</f>
        <v>754.09389999999996</v>
      </c>
      <c r="W194" s="1">
        <f>(($D194*'fnd base rates'!E$107)
+($E194*'fnd base rates'!E$108)
+($F194*'fnd base rates'!E$109)
+($G194*'fnd base rates'!E$110)
+($H194*'fnd base rates'!E$111)
+($I194*'fnd base rates'!E$112)
+($J194*'fnd base rates'!E$113)
+($K194*'fnd base rates'!E$114)
+($M194*'fnd base rates'!E$116)
+($N194*'fnd base rates'!E$117)
+($O194*'fnd base rates'!E$118)
+($P194*VLOOKUP($S194+12,rate_basefnd,5)))
*$R194</f>
        <v>4838.8424167700005</v>
      </c>
      <c r="X194" s="1">
        <f>(($D194*'fnd base rates'!F$107)
+($E194*'fnd base rates'!F$108)
+($F194*'fnd base rates'!F$109)
+($G194*'fnd base rates'!F$110)
+($H194*'fnd base rates'!F$111)
+($I194*'fnd base rates'!F$112)
+($J194*'fnd base rates'!F$113)
+($K194*'fnd base rates'!F$114)
+($M194*'fnd base rates'!F$116)
+($N194*'fnd base rates'!F$117)
+($O194*'fnd base rates'!F$118)
+($P194*VLOOKUP($S194+12,rate_basefnd,6)))
*$R194</f>
        <v>871.49163346000012</v>
      </c>
      <c r="Y194" s="1">
        <f>(($D194*'fnd base rates'!G$107)
+($E194*'fnd base rates'!G$108)
+($F194*'fnd base rates'!G$109)
+($G194*'fnd base rates'!G$110)
+($H194*'fnd base rates'!G$111)
+($I194*'fnd base rates'!G$112)
+($J194*'fnd base rates'!G$113)
+($K194*'fnd base rates'!G$114)
+($M194*'fnd base rates'!G$116)
+($N194*'fnd base rates'!G$117)
+($O194*'fnd base rates'!G$118)
+($P194*VLOOKUP($S194+12,rate_basefnd,7)))
*$R194</f>
        <v>161.39702316999998</v>
      </c>
      <c r="Z194" s="1">
        <f>(($D194*'fnd base rates'!H$107)
+($E194*'fnd base rates'!H$108)
+($F194*'fnd base rates'!H$109)
+($G194*'fnd base rates'!H$110)
+($H194*'fnd base rates'!H$111)
+($I194*'fnd base rates'!H$112)
+($J194*'fnd base rates'!H$113)
+($K194*'fnd base rates'!H$114)
+($M194*'fnd base rates'!H$116)
+($N194*'fnd base rates'!H$117)
+($O194*'fnd base rates'!H$118)
+($P194*VLOOKUP($S194+12,rate_basefnd,8)))</f>
        <v>792.30720999999994</v>
      </c>
      <c r="AA194" s="1">
        <f>(($D194*'fnd base rates'!I$107)
+($E194*'fnd base rates'!I$108)
+($F194*'fnd base rates'!I$109)
+($G194*'fnd base rates'!I$110)
+($H194*'fnd base rates'!I$111)
+($I194*'fnd base rates'!I$112)
+($J194*'fnd base rates'!I$113)
+($K194*'fnd base rates'!I$114)
+($M194*'fnd base rates'!I$116)
+($N194*'fnd base rates'!I$117)
+($O194*'fnd base rates'!I$118)
+($P194*VLOOKUP($S194+12,rate_basefnd,9)))
*$R194</f>
        <v>419.82800000000003</v>
      </c>
      <c r="AB194" s="1">
        <f>(($D194*'fnd base rates'!J$107)
+($E194*'fnd base rates'!J$108)
+($F194*'fnd base rates'!J$109)
+($G194*'fnd base rates'!J$110)
+($H194*'fnd base rates'!J$111)
+($I194*'fnd base rates'!J$112)
+($J194*'fnd base rates'!J$113)
+($K194*'fnd base rates'!J$114)
+($M194*'fnd base rates'!J$116)
+($N194*'fnd base rates'!J$117)
+($O194*'fnd base rates'!J$118)
+($P194*VLOOKUP($S194+12,rate_basefnd,10)))
*$R194</f>
        <v>565.51120000000003</v>
      </c>
      <c r="AC194" s="1">
        <f>(($D194*'fnd base rates'!K$107)
+($E194*'fnd base rates'!K$108)
+($F194*'fnd base rates'!K$109)
+($G194*'fnd base rates'!K$110)
+($H194*'fnd base rates'!K$111)
+($I194*'fnd base rates'!K$112)
+($J194*'fnd base rates'!K$113)
+($K194*'fnd base rates'!K$114)
+($M194*'fnd base rates'!K$116)
+($N194*'fnd base rates'!K$117)
+($O194*'fnd base rates'!K$118)
+($P194*VLOOKUP($S194+12,rate_basefnd,11)))
*$R194</f>
        <v>1132.5818313299999</v>
      </c>
      <c r="AD194" s="1">
        <f>(($D194*'fnd base rates'!L$107)
+($E194*'fnd base rates'!L$108)
+($F194*'fnd base rates'!L$109)
+($G194*'fnd base rates'!L$110)
+($H194*'fnd base rates'!L$111)
+($I194*'fnd base rates'!L$112)
+($J194*'fnd base rates'!L$113)
+($K194*'fnd base rates'!L$114)
+($M194*'fnd base rates'!L$116)
+($N194*'fnd base rates'!L$117)
+($O194*'fnd base rates'!L$118)
+($P194*VLOOKUP($S194+12,rate_basefnd,12)))</f>
        <v>1229.513406</v>
      </c>
      <c r="AE194" s="1">
        <f>(($D194*'fnd base rates'!M$107)
+($E194*'fnd base rates'!M$108)
+($F194*'fnd base rates'!M$109)
+($G194*'fnd base rates'!M$110)
+($H194*'fnd base rates'!M$111)
+($I194*'fnd base rates'!M$112)
+($J194*'fnd base rates'!M$113)
+($K194*'fnd base rates'!M$114)
+($M194*'fnd base rates'!M$116)
+($N194*'fnd base rates'!M$117)
+($O194*'fnd base rates'!M$118)
+($P194*VLOOKUP($S194+12,rate_basefnd,13)))</f>
        <v>0</v>
      </c>
      <c r="AF194" s="4">
        <f t="shared" si="159"/>
        <v>11293.46458252</v>
      </c>
      <c r="AH194" s="4">
        <f t="shared" si="160"/>
        <v>430170153</v>
      </c>
      <c r="AI194" s="4" t="str">
        <f t="shared" si="161"/>
        <v>430</v>
      </c>
      <c r="AJ194" s="2" t="str">
        <f t="shared" si="162"/>
        <v>170</v>
      </c>
      <c r="AK194" s="2" t="str">
        <f t="shared" si="163"/>
        <v>153</v>
      </c>
      <c r="AL194" s="4">
        <f t="shared" si="164"/>
        <v>1</v>
      </c>
      <c r="AM194" s="4">
        <f t="shared" si="156"/>
        <v>1</v>
      </c>
      <c r="AN194" s="4">
        <f t="shared" si="165"/>
        <v>11293.46458252</v>
      </c>
      <c r="AO194" s="4">
        <f t="shared" si="166"/>
        <v>11293</v>
      </c>
      <c r="AP194" s="4">
        <f t="shared" si="167"/>
        <v>0</v>
      </c>
      <c r="AQ194" s="4">
        <v>11293</v>
      </c>
      <c r="AW194" s="4">
        <v>11279</v>
      </c>
      <c r="AX194" s="5">
        <f t="shared" si="168"/>
        <v>14</v>
      </c>
      <c r="AY194" s="4">
        <v>11293</v>
      </c>
      <c r="AZ194" s="5"/>
      <c r="BB194" s="5">
        <f t="shared" ref="BB194" si="224">BC194-BA194</f>
        <v>0</v>
      </c>
    </row>
    <row r="195" spans="1:54" s="4" customFormat="1">
      <c r="A195" s="278">
        <v>430</v>
      </c>
      <c r="B195" s="2">
        <v>430170158</v>
      </c>
      <c r="C195" s="10" t="s">
        <v>1050</v>
      </c>
      <c r="D195" s="15">
        <f>'fnd enro'!D195</f>
        <v>0</v>
      </c>
      <c r="E195" s="15">
        <f>'fnd enro'!E195</f>
        <v>0</v>
      </c>
      <c r="F195" s="15">
        <f>'fnd enro'!F195</f>
        <v>0</v>
      </c>
      <c r="G195" s="15">
        <f>'fnd enro'!G195</f>
        <v>0</v>
      </c>
      <c r="H195" s="15">
        <f>'fnd enro'!H195</f>
        <v>0</v>
      </c>
      <c r="I195" s="15">
        <f>'fnd enro'!I195</f>
        <v>1</v>
      </c>
      <c r="J195" s="15">
        <f>'fnd enro'!J195</f>
        <v>0</v>
      </c>
      <c r="K195" s="16">
        <f>'fnd enro'!K195</f>
        <v>3.8300000000000001E-2</v>
      </c>
      <c r="L195" s="15">
        <f>'fnd enro'!L195</f>
        <v>0</v>
      </c>
      <c r="M195" s="15">
        <f>'fnd enro'!M195</f>
        <v>0</v>
      </c>
      <c r="N195" s="15">
        <f>'fnd enro'!N195</f>
        <v>0</v>
      </c>
      <c r="O195" s="15">
        <f>'fnd enro'!O195</f>
        <v>0</v>
      </c>
      <c r="P195" s="15">
        <f>'fnd enro'!P195</f>
        <v>0</v>
      </c>
      <c r="Q195" s="15">
        <f>'fnd enro'!R195</f>
        <v>1</v>
      </c>
      <c r="R195" s="16">
        <f t="shared" si="158"/>
        <v>1.03</v>
      </c>
      <c r="S195" s="15">
        <f>VALUE('fnd enro'!Q195)</f>
        <v>2</v>
      </c>
      <c r="T195" s="2"/>
      <c r="U195" s="1">
        <f>(($D195*'fnd base rates'!C$107)
+($E195*'fnd base rates'!C$108)
+($F195*'fnd base rates'!C$109)
+($G195*'fnd base rates'!C$110)
+($H195*'fnd base rates'!C$111)
+($I195*'fnd base rates'!C$112)
+($J195*'fnd base rates'!C$113)
+($K195*'fnd base rates'!C$114)
+($M195*'fnd base rates'!C$116)
+($N195*'fnd base rates'!C$117)
+($O195*'fnd base rates'!C$118)
+($P195*VLOOKUP($S195+12,rate_basefnd,3)))
*$R195</f>
        <v>527.89796178999995</v>
      </c>
      <c r="V195" s="1">
        <f>(($D195*'fnd base rates'!D$107)
+($E195*'fnd base rates'!D$108)
+($F195*'fnd base rates'!D$109)
+($G195*'fnd base rates'!D$110)
+($H195*'fnd base rates'!D$111)
+($I195*'fnd base rates'!D$112)
+($J195*'fnd base rates'!D$113)
+($K195*'fnd base rates'!D$114)
+($M195*'fnd base rates'!D$116)
+($N195*'fnd base rates'!D$117)
+($O195*'fnd base rates'!D$118)
+($P195*VLOOKUP($S195+12,rate_basefnd,4)))
*$R195</f>
        <v>754.09389999999996</v>
      </c>
      <c r="W195" s="1">
        <f>(($D195*'fnd base rates'!E$107)
+($E195*'fnd base rates'!E$108)
+($F195*'fnd base rates'!E$109)
+($G195*'fnd base rates'!E$110)
+($H195*'fnd base rates'!E$111)
+($I195*'fnd base rates'!E$112)
+($J195*'fnd base rates'!E$113)
+($K195*'fnd base rates'!E$114)
+($M195*'fnd base rates'!E$116)
+($N195*'fnd base rates'!E$117)
+($O195*'fnd base rates'!E$118)
+($P195*VLOOKUP($S195+12,rate_basefnd,5)))
*$R195</f>
        <v>4838.8424167700005</v>
      </c>
      <c r="X195" s="1">
        <f>(($D195*'fnd base rates'!F$107)
+($E195*'fnd base rates'!F$108)
+($F195*'fnd base rates'!F$109)
+($G195*'fnd base rates'!F$110)
+($H195*'fnd base rates'!F$111)
+($I195*'fnd base rates'!F$112)
+($J195*'fnd base rates'!F$113)
+($K195*'fnd base rates'!F$114)
+($M195*'fnd base rates'!F$116)
+($N195*'fnd base rates'!F$117)
+($O195*'fnd base rates'!F$118)
+($P195*VLOOKUP($S195+12,rate_basefnd,6)))
*$R195</f>
        <v>871.49163346000012</v>
      </c>
      <c r="Y195" s="1">
        <f>(($D195*'fnd base rates'!G$107)
+($E195*'fnd base rates'!G$108)
+($F195*'fnd base rates'!G$109)
+($G195*'fnd base rates'!G$110)
+($H195*'fnd base rates'!G$111)
+($I195*'fnd base rates'!G$112)
+($J195*'fnd base rates'!G$113)
+($K195*'fnd base rates'!G$114)
+($M195*'fnd base rates'!G$116)
+($N195*'fnd base rates'!G$117)
+($O195*'fnd base rates'!G$118)
+($P195*VLOOKUP($S195+12,rate_basefnd,7)))
*$R195</f>
        <v>161.39702316999998</v>
      </c>
      <c r="Z195" s="1">
        <f>(($D195*'fnd base rates'!H$107)
+($E195*'fnd base rates'!H$108)
+($F195*'fnd base rates'!H$109)
+($G195*'fnd base rates'!H$110)
+($H195*'fnd base rates'!H$111)
+($I195*'fnd base rates'!H$112)
+($J195*'fnd base rates'!H$113)
+($K195*'fnd base rates'!H$114)
+($M195*'fnd base rates'!H$116)
+($N195*'fnd base rates'!H$117)
+($O195*'fnd base rates'!H$118)
+($P195*VLOOKUP($S195+12,rate_basefnd,8)))</f>
        <v>792.30720999999994</v>
      </c>
      <c r="AA195" s="1">
        <f>(($D195*'fnd base rates'!I$107)
+($E195*'fnd base rates'!I$108)
+($F195*'fnd base rates'!I$109)
+($G195*'fnd base rates'!I$110)
+($H195*'fnd base rates'!I$111)
+($I195*'fnd base rates'!I$112)
+($J195*'fnd base rates'!I$113)
+($K195*'fnd base rates'!I$114)
+($M195*'fnd base rates'!I$116)
+($N195*'fnd base rates'!I$117)
+($O195*'fnd base rates'!I$118)
+($P195*VLOOKUP($S195+12,rate_basefnd,9)))
*$R195</f>
        <v>419.82800000000003</v>
      </c>
      <c r="AB195" s="1">
        <f>(($D195*'fnd base rates'!J$107)
+($E195*'fnd base rates'!J$108)
+($F195*'fnd base rates'!J$109)
+($G195*'fnd base rates'!J$110)
+($H195*'fnd base rates'!J$111)
+($I195*'fnd base rates'!J$112)
+($J195*'fnd base rates'!J$113)
+($K195*'fnd base rates'!J$114)
+($M195*'fnd base rates'!J$116)
+($N195*'fnd base rates'!J$117)
+($O195*'fnd base rates'!J$118)
+($P195*VLOOKUP($S195+12,rate_basefnd,10)))
*$R195</f>
        <v>565.51120000000003</v>
      </c>
      <c r="AC195" s="1">
        <f>(($D195*'fnd base rates'!K$107)
+($E195*'fnd base rates'!K$108)
+($F195*'fnd base rates'!K$109)
+($G195*'fnd base rates'!K$110)
+($H195*'fnd base rates'!K$111)
+($I195*'fnd base rates'!K$112)
+($J195*'fnd base rates'!K$113)
+($K195*'fnd base rates'!K$114)
+($M195*'fnd base rates'!K$116)
+($N195*'fnd base rates'!K$117)
+($O195*'fnd base rates'!K$118)
+($P195*VLOOKUP($S195+12,rate_basefnd,11)))
*$R195</f>
        <v>1132.5818313299999</v>
      </c>
      <c r="AD195" s="1">
        <f>(($D195*'fnd base rates'!L$107)
+($E195*'fnd base rates'!L$108)
+($F195*'fnd base rates'!L$109)
+($G195*'fnd base rates'!L$110)
+($H195*'fnd base rates'!L$111)
+($I195*'fnd base rates'!L$112)
+($J195*'fnd base rates'!L$113)
+($K195*'fnd base rates'!L$114)
+($M195*'fnd base rates'!L$116)
+($N195*'fnd base rates'!L$117)
+($O195*'fnd base rates'!L$118)
+($P195*VLOOKUP($S195+12,rate_basefnd,12)))</f>
        <v>1229.513406</v>
      </c>
      <c r="AE195" s="1">
        <f>(($D195*'fnd base rates'!M$107)
+($E195*'fnd base rates'!M$108)
+($F195*'fnd base rates'!M$109)
+($G195*'fnd base rates'!M$110)
+($H195*'fnd base rates'!M$111)
+($I195*'fnd base rates'!M$112)
+($J195*'fnd base rates'!M$113)
+($K195*'fnd base rates'!M$114)
+($M195*'fnd base rates'!M$116)
+($N195*'fnd base rates'!M$117)
+($O195*'fnd base rates'!M$118)
+($P195*VLOOKUP($S195+12,rate_basefnd,13)))</f>
        <v>0</v>
      </c>
      <c r="AF195" s="4">
        <f t="shared" si="159"/>
        <v>11293.46458252</v>
      </c>
      <c r="AH195" s="4">
        <f t="shared" si="160"/>
        <v>430170158</v>
      </c>
      <c r="AI195" s="4" t="str">
        <f t="shared" si="161"/>
        <v>430</v>
      </c>
      <c r="AJ195" s="2" t="str">
        <f t="shared" si="162"/>
        <v>170</v>
      </c>
      <c r="AK195" s="2" t="str">
        <f t="shared" si="163"/>
        <v>158</v>
      </c>
      <c r="AL195" s="4">
        <f t="shared" si="164"/>
        <v>1</v>
      </c>
      <c r="AM195" s="4">
        <f t="shared" si="156"/>
        <v>1</v>
      </c>
      <c r="AN195" s="4">
        <f t="shared" si="165"/>
        <v>11293.46458252</v>
      </c>
      <c r="AO195" s="4">
        <f t="shared" si="166"/>
        <v>11293</v>
      </c>
      <c r="AP195" s="4">
        <f t="shared" si="167"/>
        <v>0</v>
      </c>
      <c r="AQ195" s="4">
        <v>11293</v>
      </c>
      <c r="AW195" s="4">
        <v>11279</v>
      </c>
      <c r="AX195" s="5">
        <f t="shared" si="168"/>
        <v>14</v>
      </c>
      <c r="AY195" s="4">
        <v>11293</v>
      </c>
      <c r="AZ195" s="5"/>
      <c r="BB195" s="5">
        <f t="shared" ref="BB195" si="225">BC195-BA195</f>
        <v>0</v>
      </c>
    </row>
    <row r="196" spans="1:54" s="4" customFormat="1">
      <c r="A196" s="278">
        <v>430</v>
      </c>
      <c r="B196" s="2">
        <v>430170170</v>
      </c>
      <c r="C196" s="10" t="s">
        <v>1050</v>
      </c>
      <c r="D196" s="15">
        <f>'fnd enro'!D196</f>
        <v>0</v>
      </c>
      <c r="E196" s="15">
        <f>'fnd enro'!E196</f>
        <v>0</v>
      </c>
      <c r="F196" s="15">
        <f>'fnd enro'!F196</f>
        <v>0</v>
      </c>
      <c r="G196" s="15">
        <f>'fnd enro'!G196</f>
        <v>0</v>
      </c>
      <c r="H196" s="15">
        <f>'fnd enro'!H196</f>
        <v>152</v>
      </c>
      <c r="I196" s="15">
        <f>'fnd enro'!I196</f>
        <v>332</v>
      </c>
      <c r="J196" s="15">
        <f>'fnd enro'!J196</f>
        <v>0</v>
      </c>
      <c r="K196" s="16">
        <f>'fnd enro'!K196</f>
        <v>18.537199999999999</v>
      </c>
      <c r="L196" s="15">
        <f>'fnd enro'!L196</f>
        <v>0</v>
      </c>
      <c r="M196" s="15">
        <f>'fnd enro'!M196</f>
        <v>0</v>
      </c>
      <c r="N196" s="15">
        <f>'fnd enro'!N196</f>
        <v>3</v>
      </c>
      <c r="O196" s="15">
        <f>'fnd enro'!O196</f>
        <v>5</v>
      </c>
      <c r="P196" s="15">
        <f>'fnd enro'!P196</f>
        <v>57</v>
      </c>
      <c r="Q196" s="15">
        <f>'fnd enro'!R196</f>
        <v>484</v>
      </c>
      <c r="R196" s="16">
        <f t="shared" si="158"/>
        <v>1.03</v>
      </c>
      <c r="S196" s="15">
        <f>VALUE('fnd enro'!Q196)</f>
        <v>8</v>
      </c>
      <c r="T196" s="2"/>
      <c r="U196" s="1">
        <f>(($D196*'fnd base rates'!C$107)
+($E196*'fnd base rates'!C$108)
+($F196*'fnd base rates'!C$109)
+($G196*'fnd base rates'!C$110)
+($H196*'fnd base rates'!C$111)
+($I196*'fnd base rates'!C$112)
+($J196*'fnd base rates'!C$113)
+($K196*'fnd base rates'!C$114)
+($M196*'fnd base rates'!C$116)
+($N196*'fnd base rates'!C$117)
+($O196*'fnd base rates'!C$118)
+($P196*VLOOKUP($S196+12,rate_basefnd,3)))
*$R196</f>
        <v>260089.89360635995</v>
      </c>
      <c r="V196" s="1">
        <f>(($D196*'fnd base rates'!D$107)
+($E196*'fnd base rates'!D$108)
+($F196*'fnd base rates'!D$109)
+($G196*'fnd base rates'!D$110)
+($H196*'fnd base rates'!D$111)
+($I196*'fnd base rates'!D$112)
+($J196*'fnd base rates'!D$113)
+($K196*'fnd base rates'!D$114)
+($M196*'fnd base rates'!D$116)
+($N196*'fnd base rates'!D$117)
+($O196*'fnd base rates'!D$118)
+($P196*VLOOKUP($S196+12,rate_basefnd,4)))
*$R196</f>
        <v>384475.83529999998</v>
      </c>
      <c r="W196" s="1">
        <f>(($D196*'fnd base rates'!E$107)
+($E196*'fnd base rates'!E$108)
+($F196*'fnd base rates'!E$109)
+($G196*'fnd base rates'!E$110)
+($H196*'fnd base rates'!E$111)
+($I196*'fnd base rates'!E$112)
+($J196*'fnd base rates'!E$113)
+($K196*'fnd base rates'!E$114)
+($M196*'fnd base rates'!E$116)
+($N196*'fnd base rates'!E$117)
+($O196*'fnd base rates'!E$118)
+($P196*VLOOKUP($S196+12,rate_basefnd,5)))
*$R196</f>
        <v>2311033.2020166796</v>
      </c>
      <c r="X196" s="1">
        <f>(($D196*'fnd base rates'!F$107)
+($E196*'fnd base rates'!F$108)
+($F196*'fnd base rates'!F$109)
+($G196*'fnd base rates'!F$110)
+($H196*'fnd base rates'!F$111)
+($I196*'fnd base rates'!F$112)
+($J196*'fnd base rates'!F$113)
+($K196*'fnd base rates'!F$114)
+($M196*'fnd base rates'!F$116)
+($N196*'fnd base rates'!F$117)
+($O196*'fnd base rates'!F$118)
+($P196*VLOOKUP($S196+12,rate_basefnd,6)))
*$R196</f>
        <v>439368.49759464001</v>
      </c>
      <c r="Y196" s="1">
        <f>(($D196*'fnd base rates'!G$107)
+($E196*'fnd base rates'!G$108)
+($F196*'fnd base rates'!G$109)
+($G196*'fnd base rates'!G$110)
+($H196*'fnd base rates'!G$111)
+($I196*'fnd base rates'!G$112)
+($J196*'fnd base rates'!G$113)
+($K196*'fnd base rates'!G$114)
+($M196*'fnd base rates'!G$116)
+($N196*'fnd base rates'!G$117)
+($O196*'fnd base rates'!G$118)
+($P196*VLOOKUP($S196+12,rate_basefnd,7)))
*$R196</f>
        <v>87786.303914279997</v>
      </c>
      <c r="Z196" s="1">
        <f>(($D196*'fnd base rates'!H$107)
+($E196*'fnd base rates'!H$108)
+($F196*'fnd base rates'!H$109)
+($G196*'fnd base rates'!H$110)
+($H196*'fnd base rates'!H$111)
+($I196*'fnd base rates'!H$112)
+($J196*'fnd base rates'!H$113)
+($K196*'fnd base rates'!H$114)
+($M196*'fnd base rates'!H$116)
+($N196*'fnd base rates'!H$117)
+($O196*'fnd base rates'!H$118)
+($P196*VLOOKUP($S196+12,rate_basefnd,8)))</f>
        <v>341356.17963999999</v>
      </c>
      <c r="AA196" s="1">
        <f>(($D196*'fnd base rates'!I$107)
+($E196*'fnd base rates'!I$108)
+($F196*'fnd base rates'!I$109)
+($G196*'fnd base rates'!I$110)
+($H196*'fnd base rates'!I$111)
+($I196*'fnd base rates'!I$112)
+($J196*'fnd base rates'!I$113)
+($K196*'fnd base rates'!I$114)
+($M196*'fnd base rates'!I$116)
+($N196*'fnd base rates'!I$117)
+($O196*'fnd base rates'!I$118)
+($P196*VLOOKUP($S196+12,rate_basefnd,9)))
*$R196</f>
        <v>199755.59410000005</v>
      </c>
      <c r="AB196" s="1">
        <f>(($D196*'fnd base rates'!J$107)
+($E196*'fnd base rates'!J$108)
+($F196*'fnd base rates'!J$109)
+($G196*'fnd base rates'!J$110)
+($H196*'fnd base rates'!J$111)
+($I196*'fnd base rates'!J$112)
+($J196*'fnd base rates'!J$113)
+($K196*'fnd base rates'!J$114)
+($M196*'fnd base rates'!J$116)
+($N196*'fnd base rates'!J$117)
+($O196*'fnd base rates'!J$118)
+($P196*VLOOKUP($S196+12,rate_basefnd,10)))
*$R196</f>
        <v>262560.75049999997</v>
      </c>
      <c r="AC196" s="1">
        <f>(($D196*'fnd base rates'!K$107)
+($E196*'fnd base rates'!K$108)
+($F196*'fnd base rates'!K$109)
+($G196*'fnd base rates'!K$110)
+($H196*'fnd base rates'!K$111)
+($I196*'fnd base rates'!K$112)
+($J196*'fnd base rates'!K$113)
+($K196*'fnd base rates'!K$114)
+($M196*'fnd base rates'!K$116)
+($N196*'fnd base rates'!K$117)
+($O196*'fnd base rates'!K$118)
+($P196*VLOOKUP($S196+12,rate_basefnd,11)))
*$R196</f>
        <v>555229.04096372006</v>
      </c>
      <c r="AD196" s="1">
        <f>(($D196*'fnd base rates'!L$107)
+($E196*'fnd base rates'!L$108)
+($F196*'fnd base rates'!L$109)
+($G196*'fnd base rates'!L$110)
+($H196*'fnd base rates'!L$111)
+($I196*'fnd base rates'!L$112)
+($J196*'fnd base rates'!L$113)
+($K196*'fnd base rates'!L$114)
+($M196*'fnd base rates'!L$116)
+($N196*'fnd base rates'!L$117)
+($O196*'fnd base rates'!L$118)
+($P196*VLOOKUP($S196+12,rate_basefnd,12)))</f>
        <v>643506.4485040002</v>
      </c>
      <c r="AE196" s="1">
        <f>(($D196*'fnd base rates'!M$107)
+($E196*'fnd base rates'!M$108)
+($F196*'fnd base rates'!M$109)
+($G196*'fnd base rates'!M$110)
+($H196*'fnd base rates'!M$111)
+($I196*'fnd base rates'!M$112)
+($J196*'fnd base rates'!M$113)
+($K196*'fnd base rates'!M$114)
+($M196*'fnd base rates'!M$116)
+($N196*'fnd base rates'!M$117)
+($O196*'fnd base rates'!M$118)
+($P196*VLOOKUP($S196+12,rate_basefnd,13)))</f>
        <v>0</v>
      </c>
      <c r="AF196" s="4">
        <f t="shared" si="159"/>
        <v>5485161.74613968</v>
      </c>
      <c r="AH196" s="4">
        <f t="shared" si="160"/>
        <v>430170170</v>
      </c>
      <c r="AI196" s="4" t="str">
        <f t="shared" si="161"/>
        <v>430</v>
      </c>
      <c r="AJ196" s="2" t="str">
        <f t="shared" si="162"/>
        <v>170</v>
      </c>
      <c r="AK196" s="2" t="str">
        <f t="shared" si="163"/>
        <v>170</v>
      </c>
      <c r="AL196" s="4">
        <f t="shared" si="164"/>
        <v>1</v>
      </c>
      <c r="AM196" s="4">
        <f t="shared" si="156"/>
        <v>484</v>
      </c>
      <c r="AN196" s="4">
        <f t="shared" si="165"/>
        <v>5485161.74613968</v>
      </c>
      <c r="AO196" s="4">
        <f t="shared" si="166"/>
        <v>11333</v>
      </c>
      <c r="AP196" s="4">
        <f t="shared" si="167"/>
        <v>0</v>
      </c>
      <c r="AQ196" s="4">
        <v>11333</v>
      </c>
      <c r="AW196" s="4">
        <v>11312</v>
      </c>
      <c r="AX196" s="5">
        <f t="shared" si="168"/>
        <v>21</v>
      </c>
      <c r="AY196" s="4">
        <v>11333</v>
      </c>
      <c r="AZ196" s="5"/>
      <c r="BB196" s="5">
        <f t="shared" ref="BB196" si="226">BC196-BA196</f>
        <v>0</v>
      </c>
    </row>
    <row r="197" spans="1:54" s="4" customFormat="1">
      <c r="A197" s="278">
        <v>430</v>
      </c>
      <c r="B197" s="2">
        <v>430170174</v>
      </c>
      <c r="C197" s="10" t="s">
        <v>1050</v>
      </c>
      <c r="D197" s="15">
        <f>'fnd enro'!D197</f>
        <v>0</v>
      </c>
      <c r="E197" s="15">
        <f>'fnd enro'!E197</f>
        <v>0</v>
      </c>
      <c r="F197" s="15">
        <f>'fnd enro'!F197</f>
        <v>0</v>
      </c>
      <c r="G197" s="15">
        <f>'fnd enro'!G197</f>
        <v>0</v>
      </c>
      <c r="H197" s="15">
        <f>'fnd enro'!H197</f>
        <v>36</v>
      </c>
      <c r="I197" s="15">
        <f>'fnd enro'!I197</f>
        <v>31</v>
      </c>
      <c r="J197" s="15">
        <f>'fnd enro'!J197</f>
        <v>0</v>
      </c>
      <c r="K197" s="16">
        <f>'fnd enro'!K197</f>
        <v>2.5661</v>
      </c>
      <c r="L197" s="15">
        <f>'fnd enro'!L197</f>
        <v>0</v>
      </c>
      <c r="M197" s="15">
        <f>'fnd enro'!M197</f>
        <v>0</v>
      </c>
      <c r="N197" s="15">
        <f>'fnd enro'!N197</f>
        <v>0</v>
      </c>
      <c r="O197" s="15">
        <f>'fnd enro'!O197</f>
        <v>0</v>
      </c>
      <c r="P197" s="15">
        <f>'fnd enro'!P197</f>
        <v>6</v>
      </c>
      <c r="Q197" s="15">
        <f>'fnd enro'!R197</f>
        <v>67</v>
      </c>
      <c r="R197" s="16">
        <f t="shared" si="158"/>
        <v>1.03</v>
      </c>
      <c r="S197" s="15">
        <f>VALUE('fnd enro'!Q197)</f>
        <v>4</v>
      </c>
      <c r="T197" s="2"/>
      <c r="U197" s="1">
        <f>(($D197*'fnd base rates'!C$107)
+($E197*'fnd base rates'!C$108)
+($F197*'fnd base rates'!C$109)
+($G197*'fnd base rates'!C$110)
+($H197*'fnd base rates'!C$111)
+($I197*'fnd base rates'!C$112)
+($J197*'fnd base rates'!C$113)
+($K197*'fnd base rates'!C$114)
+($M197*'fnd base rates'!C$116)
+($N197*'fnd base rates'!C$117)
+($O197*'fnd base rates'!C$118)
+($P197*VLOOKUP($S197+12,rate_basefnd,3)))
*$R197</f>
        <v>35710.114039930006</v>
      </c>
      <c r="V197" s="1">
        <f>(($D197*'fnd base rates'!D$107)
+($E197*'fnd base rates'!D$108)
+($F197*'fnd base rates'!D$109)
+($G197*'fnd base rates'!D$110)
+($H197*'fnd base rates'!D$111)
+($I197*'fnd base rates'!D$112)
+($J197*'fnd base rates'!D$113)
+($K197*'fnd base rates'!D$114)
+($M197*'fnd base rates'!D$116)
+($N197*'fnd base rates'!D$117)
+($O197*'fnd base rates'!D$118)
+($P197*VLOOKUP($S197+12,rate_basefnd,4)))
*$R197</f>
        <v>52139.805099999998</v>
      </c>
      <c r="W197" s="1">
        <f>(($D197*'fnd base rates'!E$107)
+($E197*'fnd base rates'!E$108)
+($F197*'fnd base rates'!E$109)
+($G197*'fnd base rates'!E$110)
+($H197*'fnd base rates'!E$111)
+($I197*'fnd base rates'!E$112)
+($J197*'fnd base rates'!E$113)
+($K197*'fnd base rates'!E$114)
+($M197*'fnd base rates'!E$116)
+($N197*'fnd base rates'!E$117)
+($O197*'fnd base rates'!E$118)
+($P197*VLOOKUP($S197+12,rate_basefnd,5)))
*$R197</f>
        <v>288425.74212359003</v>
      </c>
      <c r="X197" s="1">
        <f>(($D197*'fnd base rates'!F$107)
+($E197*'fnd base rates'!F$108)
+($F197*'fnd base rates'!F$109)
+($G197*'fnd base rates'!F$110)
+($H197*'fnd base rates'!F$111)
+($I197*'fnd base rates'!F$112)
+($J197*'fnd base rates'!F$113)
+($K197*'fnd base rates'!F$114)
+($M197*'fnd base rates'!F$116)
+($N197*'fnd base rates'!F$117)
+($O197*'fnd base rates'!F$118)
+($P197*VLOOKUP($S197+12,rate_basefnd,6)))
*$R197</f>
        <v>62239.585041819999</v>
      </c>
      <c r="Y197" s="1">
        <f>(($D197*'fnd base rates'!G$107)
+($E197*'fnd base rates'!G$108)
+($F197*'fnd base rates'!G$109)
+($G197*'fnd base rates'!G$110)
+($H197*'fnd base rates'!G$111)
+($I197*'fnd base rates'!G$112)
+($J197*'fnd base rates'!G$113)
+($K197*'fnd base rates'!G$114)
+($M197*'fnd base rates'!G$116)
+($N197*'fnd base rates'!G$117)
+($O197*'fnd base rates'!G$118)
+($P197*VLOOKUP($S197+12,rate_basefnd,7)))
*$R197</f>
        <v>11740.785952390001</v>
      </c>
      <c r="Z197" s="1">
        <f>(($D197*'fnd base rates'!H$107)
+($E197*'fnd base rates'!H$108)
+($F197*'fnd base rates'!H$109)
+($G197*'fnd base rates'!H$110)
+($H197*'fnd base rates'!H$111)
+($I197*'fnd base rates'!H$112)
+($J197*'fnd base rates'!H$113)
+($K197*'fnd base rates'!H$114)
+($M197*'fnd base rates'!H$116)
+($N197*'fnd base rates'!H$117)
+($O197*'fnd base rates'!H$118)
+($P197*VLOOKUP($S197+12,rate_basefnd,8)))</f>
        <v>42703.383069999996</v>
      </c>
      <c r="AA197" s="1">
        <f>(($D197*'fnd base rates'!I$107)
+($E197*'fnd base rates'!I$108)
+($F197*'fnd base rates'!I$109)
+($G197*'fnd base rates'!I$110)
+($H197*'fnd base rates'!I$111)
+($I197*'fnd base rates'!I$112)
+($J197*'fnd base rates'!I$113)
+($K197*'fnd base rates'!I$114)
+($M197*'fnd base rates'!I$116)
+($N197*'fnd base rates'!I$117)
+($O197*'fnd base rates'!I$118)
+($P197*VLOOKUP($S197+12,rate_basefnd,9)))
*$R197</f>
        <v>26116.638800000001</v>
      </c>
      <c r="AB197" s="1">
        <f>(($D197*'fnd base rates'!J$107)
+($E197*'fnd base rates'!J$108)
+($F197*'fnd base rates'!J$109)
+($G197*'fnd base rates'!J$110)
+($H197*'fnd base rates'!J$111)
+($I197*'fnd base rates'!J$112)
+($J197*'fnd base rates'!J$113)
+($K197*'fnd base rates'!J$114)
+($M197*'fnd base rates'!J$116)
+($N197*'fnd base rates'!J$117)
+($O197*'fnd base rates'!J$118)
+($P197*VLOOKUP($S197+12,rate_basefnd,10)))
*$R197</f>
        <v>29677.946199999998</v>
      </c>
      <c r="AC197" s="1">
        <f>(($D197*'fnd base rates'!K$107)
+($E197*'fnd base rates'!K$108)
+($F197*'fnd base rates'!K$109)
+($G197*'fnd base rates'!K$110)
+($H197*'fnd base rates'!K$111)
+($I197*'fnd base rates'!K$112)
+($J197*'fnd base rates'!K$113)
+($K197*'fnd base rates'!K$114)
+($M197*'fnd base rates'!K$116)
+($N197*'fnd base rates'!K$117)
+($O197*'fnd base rates'!K$118)
+($P197*VLOOKUP($S197+12,rate_basefnd,11)))
*$R197</f>
        <v>77022.080299110006</v>
      </c>
      <c r="AD197" s="1">
        <f>(($D197*'fnd base rates'!L$107)
+($E197*'fnd base rates'!L$108)
+($F197*'fnd base rates'!L$109)
+($G197*'fnd base rates'!L$110)
+($H197*'fnd base rates'!L$111)
+($I197*'fnd base rates'!L$112)
+($J197*'fnd base rates'!L$113)
+($K197*'fnd base rates'!L$114)
+($M197*'fnd base rates'!L$116)
+($N197*'fnd base rates'!L$117)
+($O197*'fnd base rates'!L$118)
+($P197*VLOOKUP($S197+12,rate_basefnd,12)))</f>
        <v>89246.498202000002</v>
      </c>
      <c r="AE197" s="1">
        <f>(($D197*'fnd base rates'!M$107)
+($E197*'fnd base rates'!M$108)
+($F197*'fnd base rates'!M$109)
+($G197*'fnd base rates'!M$110)
+($H197*'fnd base rates'!M$111)
+($I197*'fnd base rates'!M$112)
+($J197*'fnd base rates'!M$113)
+($K197*'fnd base rates'!M$114)
+($M197*'fnd base rates'!M$116)
+($N197*'fnd base rates'!M$117)
+($O197*'fnd base rates'!M$118)
+($P197*VLOOKUP($S197+12,rate_basefnd,13)))</f>
        <v>0</v>
      </c>
      <c r="AF197" s="4">
        <f t="shared" si="159"/>
        <v>715022.57882884005</v>
      </c>
      <c r="AH197" s="4">
        <f t="shared" si="160"/>
        <v>430170174</v>
      </c>
      <c r="AI197" s="4" t="str">
        <f t="shared" si="161"/>
        <v>430</v>
      </c>
      <c r="AJ197" s="2" t="str">
        <f t="shared" si="162"/>
        <v>170</v>
      </c>
      <c r="AK197" s="2" t="str">
        <f t="shared" si="163"/>
        <v>174</v>
      </c>
      <c r="AL197" s="4">
        <f t="shared" si="164"/>
        <v>1</v>
      </c>
      <c r="AM197" s="4">
        <f t="shared" si="156"/>
        <v>67</v>
      </c>
      <c r="AN197" s="4">
        <f t="shared" si="165"/>
        <v>715022.57882884005</v>
      </c>
      <c r="AO197" s="4">
        <f t="shared" si="166"/>
        <v>10672</v>
      </c>
      <c r="AP197" s="4">
        <f t="shared" si="167"/>
        <v>0</v>
      </c>
      <c r="AQ197" s="4">
        <v>10672</v>
      </c>
      <c r="AW197" s="4">
        <v>10655</v>
      </c>
      <c r="AX197" s="5">
        <f t="shared" si="168"/>
        <v>17</v>
      </c>
      <c r="AY197" s="4">
        <v>10672</v>
      </c>
      <c r="AZ197" s="5"/>
      <c r="BB197" s="5">
        <f t="shared" ref="BB197" si="227">BC197-BA197</f>
        <v>0</v>
      </c>
    </row>
    <row r="198" spans="1:54" s="4" customFormat="1">
      <c r="A198" s="278">
        <v>430</v>
      </c>
      <c r="B198" s="2">
        <v>430170198</v>
      </c>
      <c r="C198" s="10" t="s">
        <v>1050</v>
      </c>
      <c r="D198" s="15">
        <f>'fnd enro'!D198</f>
        <v>0</v>
      </c>
      <c r="E198" s="15">
        <f>'fnd enro'!E198</f>
        <v>0</v>
      </c>
      <c r="F198" s="15">
        <f>'fnd enro'!F198</f>
        <v>0</v>
      </c>
      <c r="G198" s="15">
        <f>'fnd enro'!G198</f>
        <v>0</v>
      </c>
      <c r="H198" s="15">
        <f>'fnd enro'!H198</f>
        <v>2</v>
      </c>
      <c r="I198" s="15">
        <f>'fnd enro'!I198</f>
        <v>2</v>
      </c>
      <c r="J198" s="15">
        <f>'fnd enro'!J198</f>
        <v>0</v>
      </c>
      <c r="K198" s="16">
        <f>'fnd enro'!K198</f>
        <v>0.1532</v>
      </c>
      <c r="L198" s="15">
        <f>'fnd enro'!L198</f>
        <v>0</v>
      </c>
      <c r="M198" s="15">
        <f>'fnd enro'!M198</f>
        <v>0</v>
      </c>
      <c r="N198" s="15">
        <f>'fnd enro'!N198</f>
        <v>0</v>
      </c>
      <c r="O198" s="15">
        <f>'fnd enro'!O198</f>
        <v>0</v>
      </c>
      <c r="P198" s="15">
        <f>'fnd enro'!P198</f>
        <v>0</v>
      </c>
      <c r="Q198" s="15">
        <f>'fnd enro'!R198</f>
        <v>4</v>
      </c>
      <c r="R198" s="16">
        <f t="shared" si="158"/>
        <v>1.03</v>
      </c>
      <c r="S198" s="15">
        <f>VALUE('fnd enro'!Q198)</f>
        <v>3</v>
      </c>
      <c r="T198" s="2"/>
      <c r="U198" s="1">
        <f>(($D198*'fnd base rates'!C$107)
+($E198*'fnd base rates'!C$108)
+($F198*'fnd base rates'!C$109)
+($G198*'fnd base rates'!C$110)
+($H198*'fnd base rates'!C$111)
+($I198*'fnd base rates'!C$112)
+($J198*'fnd base rates'!C$113)
+($K198*'fnd base rates'!C$114)
+($M198*'fnd base rates'!C$116)
+($N198*'fnd base rates'!C$117)
+($O198*'fnd base rates'!C$118)
+($P198*VLOOKUP($S198+12,rate_basefnd,3)))
*$R198</f>
        <v>2111.5918471599998</v>
      </c>
      <c r="V198" s="1">
        <f>(($D198*'fnd base rates'!D$107)
+($E198*'fnd base rates'!D$108)
+($F198*'fnd base rates'!D$109)
+($G198*'fnd base rates'!D$110)
+($H198*'fnd base rates'!D$111)
+($I198*'fnd base rates'!D$112)
+($J198*'fnd base rates'!D$113)
+($K198*'fnd base rates'!D$114)
+($M198*'fnd base rates'!D$116)
+($N198*'fnd base rates'!D$117)
+($O198*'fnd base rates'!D$118)
+($P198*VLOOKUP($S198+12,rate_basefnd,4)))
*$R198</f>
        <v>3016.3755999999998</v>
      </c>
      <c r="W198" s="1">
        <f>(($D198*'fnd base rates'!E$107)
+($E198*'fnd base rates'!E$108)
+($F198*'fnd base rates'!E$109)
+($G198*'fnd base rates'!E$110)
+($H198*'fnd base rates'!E$111)
+($I198*'fnd base rates'!E$112)
+($J198*'fnd base rates'!E$113)
+($K198*'fnd base rates'!E$114)
+($M198*'fnd base rates'!E$116)
+($N198*'fnd base rates'!E$117)
+($O198*'fnd base rates'!E$118)
+($P198*VLOOKUP($S198+12,rate_basefnd,5)))
*$R198</f>
        <v>16491.61946708</v>
      </c>
      <c r="X198" s="1">
        <f>(($D198*'fnd base rates'!F$107)
+($E198*'fnd base rates'!F$108)
+($F198*'fnd base rates'!F$109)
+($G198*'fnd base rates'!F$110)
+($H198*'fnd base rates'!F$111)
+($I198*'fnd base rates'!F$112)
+($J198*'fnd base rates'!F$113)
+($K198*'fnd base rates'!F$114)
+($M198*'fnd base rates'!F$116)
+($N198*'fnd base rates'!F$117)
+($O198*'fnd base rates'!F$118)
+($P198*VLOOKUP($S198+12,rate_basefnd,6)))
*$R198</f>
        <v>3699.8357338400001</v>
      </c>
      <c r="Y198" s="1">
        <f>(($D198*'fnd base rates'!G$107)
+($E198*'fnd base rates'!G$108)
+($F198*'fnd base rates'!G$109)
+($G198*'fnd base rates'!G$110)
+($H198*'fnd base rates'!G$111)
+($I198*'fnd base rates'!G$112)
+($J198*'fnd base rates'!G$113)
+($K198*'fnd base rates'!G$114)
+($M198*'fnd base rates'!G$116)
+($N198*'fnd base rates'!G$117)
+($O198*'fnd base rates'!G$118)
+($P198*VLOOKUP($S198+12,rate_basefnd,7)))
*$R198</f>
        <v>654.59029267999995</v>
      </c>
      <c r="Z198" s="1">
        <f>(($D198*'fnd base rates'!H$107)
+($E198*'fnd base rates'!H$108)
+($F198*'fnd base rates'!H$109)
+($G198*'fnd base rates'!H$110)
+($H198*'fnd base rates'!H$111)
+($I198*'fnd base rates'!H$112)
+($J198*'fnd base rates'!H$113)
+($K198*'fnd base rates'!H$114)
+($M198*'fnd base rates'!H$116)
+($N198*'fnd base rates'!H$117)
+($O198*'fnd base rates'!H$118)
+($P198*VLOOKUP($S198+12,rate_basefnd,8)))</f>
        <v>2586.1688399999998</v>
      </c>
      <c r="AA198" s="1">
        <f>(($D198*'fnd base rates'!I$107)
+($E198*'fnd base rates'!I$108)
+($F198*'fnd base rates'!I$109)
+($G198*'fnd base rates'!I$110)
+($H198*'fnd base rates'!I$111)
+($I198*'fnd base rates'!I$112)
+($J198*'fnd base rates'!I$113)
+($K198*'fnd base rates'!I$114)
+($M198*'fnd base rates'!I$116)
+($N198*'fnd base rates'!I$117)
+($O198*'fnd base rates'!I$118)
+($P198*VLOOKUP($S198+12,rate_basefnd,9)))
*$R198</f>
        <v>1532.0632000000001</v>
      </c>
      <c r="AB198" s="1">
        <f>(($D198*'fnd base rates'!J$107)
+($E198*'fnd base rates'!J$108)
+($F198*'fnd base rates'!J$109)
+($G198*'fnd base rates'!J$110)
+($H198*'fnd base rates'!J$111)
+($I198*'fnd base rates'!J$112)
+($J198*'fnd base rates'!J$113)
+($K198*'fnd base rates'!J$114)
+($M198*'fnd base rates'!J$116)
+($N198*'fnd base rates'!J$117)
+($O198*'fnd base rates'!J$118)
+($P198*VLOOKUP($S198+12,rate_basefnd,10)))
*$R198</f>
        <v>1621.5083999999999</v>
      </c>
      <c r="AC198" s="1">
        <f>(($D198*'fnd base rates'!K$107)
+($E198*'fnd base rates'!K$108)
+($F198*'fnd base rates'!K$109)
+($G198*'fnd base rates'!K$110)
+($H198*'fnd base rates'!K$111)
+($I198*'fnd base rates'!K$112)
+($J198*'fnd base rates'!K$113)
+($K198*'fnd base rates'!K$114)
+($M198*'fnd base rates'!K$116)
+($N198*'fnd base rates'!K$117)
+($O198*'fnd base rates'!K$118)
+($P198*VLOOKUP($S198+12,rate_basefnd,11)))
*$R198</f>
        <v>4593.6105253200003</v>
      </c>
      <c r="AD198" s="1">
        <f>(($D198*'fnd base rates'!L$107)
+($E198*'fnd base rates'!L$108)
+($F198*'fnd base rates'!L$109)
+($G198*'fnd base rates'!L$110)
+($H198*'fnd base rates'!L$111)
+($I198*'fnd base rates'!L$112)
+($J198*'fnd base rates'!L$113)
+($K198*'fnd base rates'!L$114)
+($M198*'fnd base rates'!L$116)
+($N198*'fnd base rates'!L$117)
+($O198*'fnd base rates'!L$118)
+($P198*VLOOKUP($S198+12,rate_basefnd,12)))</f>
        <v>5162.0736240000006</v>
      </c>
      <c r="AE198" s="1">
        <f>(($D198*'fnd base rates'!M$107)
+($E198*'fnd base rates'!M$108)
+($F198*'fnd base rates'!M$109)
+($G198*'fnd base rates'!M$110)
+($H198*'fnd base rates'!M$111)
+($I198*'fnd base rates'!M$112)
+($J198*'fnd base rates'!M$113)
+($K198*'fnd base rates'!M$114)
+($M198*'fnd base rates'!M$116)
+($N198*'fnd base rates'!M$117)
+($O198*'fnd base rates'!M$118)
+($P198*VLOOKUP($S198+12,rate_basefnd,13)))</f>
        <v>0</v>
      </c>
      <c r="AF198" s="4">
        <f t="shared" si="159"/>
        <v>41469.437530080002</v>
      </c>
      <c r="AH198" s="4">
        <f t="shared" si="160"/>
        <v>430170198</v>
      </c>
      <c r="AI198" s="4" t="str">
        <f t="shared" si="161"/>
        <v>430</v>
      </c>
      <c r="AJ198" s="2" t="str">
        <f t="shared" si="162"/>
        <v>170</v>
      </c>
      <c r="AK198" s="2" t="str">
        <f t="shared" si="163"/>
        <v>198</v>
      </c>
      <c r="AL198" s="4">
        <f t="shared" si="164"/>
        <v>1</v>
      </c>
      <c r="AM198" s="4">
        <f t="shared" si="156"/>
        <v>4</v>
      </c>
      <c r="AN198" s="4">
        <f t="shared" si="165"/>
        <v>41469.437530080002</v>
      </c>
      <c r="AO198" s="4">
        <f t="shared" si="166"/>
        <v>10367</v>
      </c>
      <c r="AP198" s="4">
        <f t="shared" si="167"/>
        <v>0</v>
      </c>
      <c r="AQ198" s="4">
        <v>10367</v>
      </c>
      <c r="AW198" s="4">
        <v>10351</v>
      </c>
      <c r="AX198" s="5">
        <f t="shared" si="168"/>
        <v>16</v>
      </c>
      <c r="AY198" s="4">
        <v>10367</v>
      </c>
      <c r="AZ198" s="5"/>
      <c r="BB198" s="5">
        <f t="shared" ref="BB198" si="228">BC198-BA198</f>
        <v>0</v>
      </c>
    </row>
    <row r="199" spans="1:54" s="4" customFormat="1">
      <c r="A199" s="278">
        <v>430</v>
      </c>
      <c r="B199" s="2">
        <v>430170213</v>
      </c>
      <c r="C199" s="10" t="s">
        <v>1050</v>
      </c>
      <c r="D199" s="15">
        <f>'fnd enro'!D199</f>
        <v>0</v>
      </c>
      <c r="E199" s="15">
        <f>'fnd enro'!E199</f>
        <v>0</v>
      </c>
      <c r="F199" s="15">
        <f>'fnd enro'!F199</f>
        <v>0</v>
      </c>
      <c r="G199" s="15">
        <f>'fnd enro'!G199</f>
        <v>0</v>
      </c>
      <c r="H199" s="15">
        <f>'fnd enro'!H199</f>
        <v>2</v>
      </c>
      <c r="I199" s="15">
        <f>'fnd enro'!I199</f>
        <v>0</v>
      </c>
      <c r="J199" s="15">
        <f>'fnd enro'!J199</f>
        <v>0</v>
      </c>
      <c r="K199" s="16">
        <f>'fnd enro'!K199</f>
        <v>7.6600000000000001E-2</v>
      </c>
      <c r="L199" s="15">
        <f>'fnd enro'!L199</f>
        <v>0</v>
      </c>
      <c r="M199" s="15">
        <f>'fnd enro'!M199</f>
        <v>0</v>
      </c>
      <c r="N199" s="15">
        <f>'fnd enro'!N199</f>
        <v>0</v>
      </c>
      <c r="O199" s="15">
        <f>'fnd enro'!O199</f>
        <v>0</v>
      </c>
      <c r="P199" s="15">
        <f>'fnd enro'!P199</f>
        <v>0</v>
      </c>
      <c r="Q199" s="15">
        <f>'fnd enro'!R199</f>
        <v>2</v>
      </c>
      <c r="R199" s="16">
        <f t="shared" si="158"/>
        <v>1.03</v>
      </c>
      <c r="S199" s="15">
        <f>VALUE('fnd enro'!Q199)</f>
        <v>3</v>
      </c>
      <c r="T199" s="2"/>
      <c r="U199" s="1">
        <f>(($D199*'fnd base rates'!C$107)
+($E199*'fnd base rates'!C$108)
+($F199*'fnd base rates'!C$109)
+($G199*'fnd base rates'!C$110)
+($H199*'fnd base rates'!C$111)
+($I199*'fnd base rates'!C$112)
+($J199*'fnd base rates'!C$113)
+($K199*'fnd base rates'!C$114)
+($M199*'fnd base rates'!C$116)
+($N199*'fnd base rates'!C$117)
+($O199*'fnd base rates'!C$118)
+($P199*VLOOKUP($S199+12,rate_basefnd,3)))
*$R199</f>
        <v>1055.7959235799999</v>
      </c>
      <c r="V199" s="1">
        <f>(($D199*'fnd base rates'!D$107)
+($E199*'fnd base rates'!D$108)
+($F199*'fnd base rates'!D$109)
+($G199*'fnd base rates'!D$110)
+($H199*'fnd base rates'!D$111)
+($I199*'fnd base rates'!D$112)
+($J199*'fnd base rates'!D$113)
+($K199*'fnd base rates'!D$114)
+($M199*'fnd base rates'!D$116)
+($N199*'fnd base rates'!D$117)
+($O199*'fnd base rates'!D$118)
+($P199*VLOOKUP($S199+12,rate_basefnd,4)))
*$R199</f>
        <v>1508.1877999999999</v>
      </c>
      <c r="W199" s="1">
        <f>(($D199*'fnd base rates'!E$107)
+($E199*'fnd base rates'!E$108)
+($F199*'fnd base rates'!E$109)
+($G199*'fnd base rates'!E$110)
+($H199*'fnd base rates'!E$111)
+($I199*'fnd base rates'!E$112)
+($J199*'fnd base rates'!E$113)
+($K199*'fnd base rates'!E$114)
+($M199*'fnd base rates'!E$116)
+($N199*'fnd base rates'!E$117)
+($O199*'fnd base rates'!E$118)
+($P199*VLOOKUP($S199+12,rate_basefnd,5)))
*$R199</f>
        <v>6813.9346335400005</v>
      </c>
      <c r="X199" s="1">
        <f>(($D199*'fnd base rates'!F$107)
+($E199*'fnd base rates'!F$108)
+($F199*'fnd base rates'!F$109)
+($G199*'fnd base rates'!F$110)
+($H199*'fnd base rates'!F$111)
+($I199*'fnd base rates'!F$112)
+($J199*'fnd base rates'!F$113)
+($K199*'fnd base rates'!F$114)
+($M199*'fnd base rates'!F$116)
+($N199*'fnd base rates'!F$117)
+($O199*'fnd base rates'!F$118)
+($P199*VLOOKUP($S199+12,rate_basefnd,6)))
*$R199</f>
        <v>1956.8524669200001</v>
      </c>
      <c r="Y199" s="1">
        <f>(($D199*'fnd base rates'!G$107)
+($E199*'fnd base rates'!G$108)
+($F199*'fnd base rates'!G$109)
+($G199*'fnd base rates'!G$110)
+($H199*'fnd base rates'!G$111)
+($I199*'fnd base rates'!G$112)
+($J199*'fnd base rates'!G$113)
+($K199*'fnd base rates'!G$114)
+($M199*'fnd base rates'!G$116)
+($N199*'fnd base rates'!G$117)
+($O199*'fnd base rates'!G$118)
+($P199*VLOOKUP($S199+12,rate_basefnd,7)))
*$R199</f>
        <v>331.79624633999998</v>
      </c>
      <c r="Z199" s="1">
        <f>(($D199*'fnd base rates'!H$107)
+($E199*'fnd base rates'!H$108)
+($F199*'fnd base rates'!H$109)
+($G199*'fnd base rates'!H$110)
+($H199*'fnd base rates'!H$111)
+($I199*'fnd base rates'!H$112)
+($J199*'fnd base rates'!H$113)
+($K199*'fnd base rates'!H$114)
+($M199*'fnd base rates'!H$116)
+($N199*'fnd base rates'!H$117)
+($O199*'fnd base rates'!H$118)
+($P199*VLOOKUP($S199+12,rate_basefnd,8)))</f>
        <v>1001.5544199999999</v>
      </c>
      <c r="AA199" s="1">
        <f>(($D199*'fnd base rates'!I$107)
+($E199*'fnd base rates'!I$108)
+($F199*'fnd base rates'!I$109)
+($G199*'fnd base rates'!I$110)
+($H199*'fnd base rates'!I$111)
+($I199*'fnd base rates'!I$112)
+($J199*'fnd base rates'!I$113)
+($K199*'fnd base rates'!I$114)
+($M199*'fnd base rates'!I$116)
+($N199*'fnd base rates'!I$117)
+($O199*'fnd base rates'!I$118)
+($P199*VLOOKUP($S199+12,rate_basefnd,9)))
*$R199</f>
        <v>692.40719999999999</v>
      </c>
      <c r="AB199" s="1">
        <f>(($D199*'fnd base rates'!J$107)
+($E199*'fnd base rates'!J$108)
+($F199*'fnd base rates'!J$109)
+($G199*'fnd base rates'!J$110)
+($H199*'fnd base rates'!J$111)
+($I199*'fnd base rates'!J$112)
+($J199*'fnd base rates'!J$113)
+($K199*'fnd base rates'!J$114)
+($M199*'fnd base rates'!J$116)
+($N199*'fnd base rates'!J$117)
+($O199*'fnd base rates'!J$118)
+($P199*VLOOKUP($S199+12,rate_basefnd,10)))
*$R199</f>
        <v>490.48599999999999</v>
      </c>
      <c r="AC199" s="1">
        <f>(($D199*'fnd base rates'!K$107)
+($E199*'fnd base rates'!K$108)
+($F199*'fnd base rates'!K$109)
+($G199*'fnd base rates'!K$110)
+($H199*'fnd base rates'!K$111)
+($I199*'fnd base rates'!K$112)
+($J199*'fnd base rates'!K$113)
+($K199*'fnd base rates'!K$114)
+($M199*'fnd base rates'!K$116)
+($N199*'fnd base rates'!K$117)
+($O199*'fnd base rates'!K$118)
+($P199*VLOOKUP($S199+12,rate_basefnd,11)))
*$R199</f>
        <v>2328.4468626600001</v>
      </c>
      <c r="AD199" s="1">
        <f>(($D199*'fnd base rates'!L$107)
+($E199*'fnd base rates'!L$108)
+($F199*'fnd base rates'!L$109)
+($G199*'fnd base rates'!L$110)
+($H199*'fnd base rates'!L$111)
+($I199*'fnd base rates'!L$112)
+($J199*'fnd base rates'!L$113)
+($K199*'fnd base rates'!L$114)
+($M199*'fnd base rates'!L$116)
+($N199*'fnd base rates'!L$117)
+($O199*'fnd base rates'!L$118)
+($P199*VLOOKUP($S199+12,rate_basefnd,12)))</f>
        <v>2703.046812</v>
      </c>
      <c r="AE199" s="1">
        <f>(($D199*'fnd base rates'!M$107)
+($E199*'fnd base rates'!M$108)
+($F199*'fnd base rates'!M$109)
+($G199*'fnd base rates'!M$110)
+($H199*'fnd base rates'!M$111)
+($I199*'fnd base rates'!M$112)
+($J199*'fnd base rates'!M$113)
+($K199*'fnd base rates'!M$114)
+($M199*'fnd base rates'!M$116)
+($N199*'fnd base rates'!M$117)
+($O199*'fnd base rates'!M$118)
+($P199*VLOOKUP($S199+12,rate_basefnd,13)))</f>
        <v>0</v>
      </c>
      <c r="AF199" s="4">
        <f t="shared" si="159"/>
        <v>18882.508365040001</v>
      </c>
      <c r="AH199" s="4">
        <f t="shared" si="160"/>
        <v>430170213</v>
      </c>
      <c r="AI199" s="4" t="str">
        <f t="shared" si="161"/>
        <v>430</v>
      </c>
      <c r="AJ199" s="2" t="str">
        <f t="shared" si="162"/>
        <v>170</v>
      </c>
      <c r="AK199" s="2" t="str">
        <f t="shared" si="163"/>
        <v>213</v>
      </c>
      <c r="AL199" s="4">
        <f t="shared" si="164"/>
        <v>1</v>
      </c>
      <c r="AM199" s="4">
        <f t="shared" si="156"/>
        <v>2</v>
      </c>
      <c r="AN199" s="4">
        <f t="shared" si="165"/>
        <v>18882.508365040001</v>
      </c>
      <c r="AO199" s="4">
        <f t="shared" si="166"/>
        <v>9441</v>
      </c>
      <c r="AP199" s="4">
        <f t="shared" si="167"/>
        <v>0</v>
      </c>
      <c r="AQ199" s="4">
        <v>9441</v>
      </c>
      <c r="AW199" s="4">
        <v>9423</v>
      </c>
      <c r="AX199" s="5">
        <f t="shared" si="168"/>
        <v>18</v>
      </c>
      <c r="AY199" s="4">
        <v>9441</v>
      </c>
      <c r="AZ199" s="5"/>
      <c r="BB199" s="5">
        <f t="shared" ref="BB199" si="229">BC199-BA199</f>
        <v>0</v>
      </c>
    </row>
    <row r="200" spans="1:54" s="4" customFormat="1">
      <c r="A200" s="278">
        <v>430</v>
      </c>
      <c r="B200" s="2">
        <v>430170266</v>
      </c>
      <c r="C200" s="10" t="s">
        <v>1050</v>
      </c>
      <c r="D200" s="15">
        <f>'fnd enro'!D200</f>
        <v>0</v>
      </c>
      <c r="E200" s="15">
        <f>'fnd enro'!E200</f>
        <v>0</v>
      </c>
      <c r="F200" s="15">
        <f>'fnd enro'!F200</f>
        <v>0</v>
      </c>
      <c r="G200" s="15">
        <f>'fnd enro'!G200</f>
        <v>0</v>
      </c>
      <c r="H200" s="15">
        <f>'fnd enro'!H200</f>
        <v>0</v>
      </c>
      <c r="I200" s="15">
        <f>'fnd enro'!I200</f>
        <v>1</v>
      </c>
      <c r="J200" s="15">
        <f>'fnd enro'!J200</f>
        <v>0</v>
      </c>
      <c r="K200" s="16">
        <f>'fnd enro'!K200</f>
        <v>3.8300000000000001E-2</v>
      </c>
      <c r="L200" s="15">
        <f>'fnd enro'!L200</f>
        <v>0</v>
      </c>
      <c r="M200" s="15">
        <f>'fnd enro'!M200</f>
        <v>0</v>
      </c>
      <c r="N200" s="15">
        <f>'fnd enro'!N200</f>
        <v>0</v>
      </c>
      <c r="O200" s="15">
        <f>'fnd enro'!O200</f>
        <v>0</v>
      </c>
      <c r="P200" s="15">
        <f>'fnd enro'!P200</f>
        <v>0</v>
      </c>
      <c r="Q200" s="15">
        <f>'fnd enro'!R200</f>
        <v>1</v>
      </c>
      <c r="R200" s="16">
        <f t="shared" si="158"/>
        <v>1.03</v>
      </c>
      <c r="S200" s="15">
        <f>VALUE('fnd enro'!Q200)</f>
        <v>2</v>
      </c>
      <c r="T200" s="2"/>
      <c r="U200" s="1">
        <f>(($D200*'fnd base rates'!C$107)
+($E200*'fnd base rates'!C$108)
+($F200*'fnd base rates'!C$109)
+($G200*'fnd base rates'!C$110)
+($H200*'fnd base rates'!C$111)
+($I200*'fnd base rates'!C$112)
+($J200*'fnd base rates'!C$113)
+($K200*'fnd base rates'!C$114)
+($M200*'fnd base rates'!C$116)
+($N200*'fnd base rates'!C$117)
+($O200*'fnd base rates'!C$118)
+($P200*VLOOKUP($S200+12,rate_basefnd,3)))
*$R200</f>
        <v>527.89796178999995</v>
      </c>
      <c r="V200" s="1">
        <f>(($D200*'fnd base rates'!D$107)
+($E200*'fnd base rates'!D$108)
+($F200*'fnd base rates'!D$109)
+($G200*'fnd base rates'!D$110)
+($H200*'fnd base rates'!D$111)
+($I200*'fnd base rates'!D$112)
+($J200*'fnd base rates'!D$113)
+($K200*'fnd base rates'!D$114)
+($M200*'fnd base rates'!D$116)
+($N200*'fnd base rates'!D$117)
+($O200*'fnd base rates'!D$118)
+($P200*VLOOKUP($S200+12,rate_basefnd,4)))
*$R200</f>
        <v>754.09389999999996</v>
      </c>
      <c r="W200" s="1">
        <f>(($D200*'fnd base rates'!E$107)
+($E200*'fnd base rates'!E$108)
+($F200*'fnd base rates'!E$109)
+($G200*'fnd base rates'!E$110)
+($H200*'fnd base rates'!E$111)
+($I200*'fnd base rates'!E$112)
+($J200*'fnd base rates'!E$113)
+($K200*'fnd base rates'!E$114)
+($M200*'fnd base rates'!E$116)
+($N200*'fnd base rates'!E$117)
+($O200*'fnd base rates'!E$118)
+($P200*VLOOKUP($S200+12,rate_basefnd,5)))
*$R200</f>
        <v>4838.8424167700005</v>
      </c>
      <c r="X200" s="1">
        <f>(($D200*'fnd base rates'!F$107)
+($E200*'fnd base rates'!F$108)
+($F200*'fnd base rates'!F$109)
+($G200*'fnd base rates'!F$110)
+($H200*'fnd base rates'!F$111)
+($I200*'fnd base rates'!F$112)
+($J200*'fnd base rates'!F$113)
+($K200*'fnd base rates'!F$114)
+($M200*'fnd base rates'!F$116)
+($N200*'fnd base rates'!F$117)
+($O200*'fnd base rates'!F$118)
+($P200*VLOOKUP($S200+12,rate_basefnd,6)))
*$R200</f>
        <v>871.49163346000012</v>
      </c>
      <c r="Y200" s="1">
        <f>(($D200*'fnd base rates'!G$107)
+($E200*'fnd base rates'!G$108)
+($F200*'fnd base rates'!G$109)
+($G200*'fnd base rates'!G$110)
+($H200*'fnd base rates'!G$111)
+($I200*'fnd base rates'!G$112)
+($J200*'fnd base rates'!G$113)
+($K200*'fnd base rates'!G$114)
+($M200*'fnd base rates'!G$116)
+($N200*'fnd base rates'!G$117)
+($O200*'fnd base rates'!G$118)
+($P200*VLOOKUP($S200+12,rate_basefnd,7)))
*$R200</f>
        <v>161.39702316999998</v>
      </c>
      <c r="Z200" s="1">
        <f>(($D200*'fnd base rates'!H$107)
+($E200*'fnd base rates'!H$108)
+($F200*'fnd base rates'!H$109)
+($G200*'fnd base rates'!H$110)
+($H200*'fnd base rates'!H$111)
+($I200*'fnd base rates'!H$112)
+($J200*'fnd base rates'!H$113)
+($K200*'fnd base rates'!H$114)
+($M200*'fnd base rates'!H$116)
+($N200*'fnd base rates'!H$117)
+($O200*'fnd base rates'!H$118)
+($P200*VLOOKUP($S200+12,rate_basefnd,8)))</f>
        <v>792.30720999999994</v>
      </c>
      <c r="AA200" s="1">
        <f>(($D200*'fnd base rates'!I$107)
+($E200*'fnd base rates'!I$108)
+($F200*'fnd base rates'!I$109)
+($G200*'fnd base rates'!I$110)
+($H200*'fnd base rates'!I$111)
+($I200*'fnd base rates'!I$112)
+($J200*'fnd base rates'!I$113)
+($K200*'fnd base rates'!I$114)
+($M200*'fnd base rates'!I$116)
+($N200*'fnd base rates'!I$117)
+($O200*'fnd base rates'!I$118)
+($P200*VLOOKUP($S200+12,rate_basefnd,9)))
*$R200</f>
        <v>419.82800000000003</v>
      </c>
      <c r="AB200" s="1">
        <f>(($D200*'fnd base rates'!J$107)
+($E200*'fnd base rates'!J$108)
+($F200*'fnd base rates'!J$109)
+($G200*'fnd base rates'!J$110)
+($H200*'fnd base rates'!J$111)
+($I200*'fnd base rates'!J$112)
+($J200*'fnd base rates'!J$113)
+($K200*'fnd base rates'!J$114)
+($M200*'fnd base rates'!J$116)
+($N200*'fnd base rates'!J$117)
+($O200*'fnd base rates'!J$118)
+($P200*VLOOKUP($S200+12,rate_basefnd,10)))
*$R200</f>
        <v>565.51120000000003</v>
      </c>
      <c r="AC200" s="1">
        <f>(($D200*'fnd base rates'!K$107)
+($E200*'fnd base rates'!K$108)
+($F200*'fnd base rates'!K$109)
+($G200*'fnd base rates'!K$110)
+($H200*'fnd base rates'!K$111)
+($I200*'fnd base rates'!K$112)
+($J200*'fnd base rates'!K$113)
+($K200*'fnd base rates'!K$114)
+($M200*'fnd base rates'!K$116)
+($N200*'fnd base rates'!K$117)
+($O200*'fnd base rates'!K$118)
+($P200*VLOOKUP($S200+12,rate_basefnd,11)))
*$R200</f>
        <v>1132.5818313299999</v>
      </c>
      <c r="AD200" s="1">
        <f>(($D200*'fnd base rates'!L$107)
+($E200*'fnd base rates'!L$108)
+($F200*'fnd base rates'!L$109)
+($G200*'fnd base rates'!L$110)
+($H200*'fnd base rates'!L$111)
+($I200*'fnd base rates'!L$112)
+($J200*'fnd base rates'!L$113)
+($K200*'fnd base rates'!L$114)
+($M200*'fnd base rates'!L$116)
+($N200*'fnd base rates'!L$117)
+($O200*'fnd base rates'!L$118)
+($P200*VLOOKUP($S200+12,rate_basefnd,12)))</f>
        <v>1229.513406</v>
      </c>
      <c r="AE200" s="1">
        <f>(($D200*'fnd base rates'!M$107)
+($E200*'fnd base rates'!M$108)
+($F200*'fnd base rates'!M$109)
+($G200*'fnd base rates'!M$110)
+($H200*'fnd base rates'!M$111)
+($I200*'fnd base rates'!M$112)
+($J200*'fnd base rates'!M$113)
+($K200*'fnd base rates'!M$114)
+($M200*'fnd base rates'!M$116)
+($N200*'fnd base rates'!M$117)
+($O200*'fnd base rates'!M$118)
+($P200*VLOOKUP($S200+12,rate_basefnd,13)))</f>
        <v>0</v>
      </c>
      <c r="AF200" s="4">
        <f t="shared" si="159"/>
        <v>11293.46458252</v>
      </c>
      <c r="AH200" s="4">
        <f t="shared" si="160"/>
        <v>430170266</v>
      </c>
      <c r="AI200" s="4" t="str">
        <f t="shared" si="161"/>
        <v>430</v>
      </c>
      <c r="AJ200" s="2" t="str">
        <f t="shared" si="162"/>
        <v>170</v>
      </c>
      <c r="AK200" s="2" t="str">
        <f t="shared" si="163"/>
        <v>266</v>
      </c>
      <c r="AL200" s="4">
        <f t="shared" si="164"/>
        <v>1</v>
      </c>
      <c r="AM200" s="4">
        <f t="shared" si="156"/>
        <v>1</v>
      </c>
      <c r="AN200" s="4">
        <f t="shared" si="165"/>
        <v>11293.46458252</v>
      </c>
      <c r="AO200" s="4">
        <f t="shared" si="166"/>
        <v>11293</v>
      </c>
      <c r="AP200" s="4">
        <f t="shared" si="167"/>
        <v>0</v>
      </c>
      <c r="AQ200" s="4">
        <v>11293</v>
      </c>
      <c r="AW200" s="4">
        <v>11279</v>
      </c>
      <c r="AX200" s="5">
        <f t="shared" si="168"/>
        <v>14</v>
      </c>
      <c r="AY200" s="4">
        <v>11293</v>
      </c>
      <c r="AZ200" s="5"/>
      <c r="BB200" s="5">
        <f t="shared" ref="BB200" si="230">BC200-BA200</f>
        <v>0</v>
      </c>
    </row>
    <row r="201" spans="1:54" s="4" customFormat="1">
      <c r="A201" s="278">
        <v>430</v>
      </c>
      <c r="B201" s="2">
        <v>430170271</v>
      </c>
      <c r="C201" s="10" t="s">
        <v>1050</v>
      </c>
      <c r="D201" s="15">
        <f>'fnd enro'!D201</f>
        <v>0</v>
      </c>
      <c r="E201" s="15">
        <f>'fnd enro'!E201</f>
        <v>0</v>
      </c>
      <c r="F201" s="15">
        <f>'fnd enro'!F201</f>
        <v>0</v>
      </c>
      <c r="G201" s="15">
        <f>'fnd enro'!G201</f>
        <v>0</v>
      </c>
      <c r="H201" s="15">
        <f>'fnd enro'!H201</f>
        <v>10</v>
      </c>
      <c r="I201" s="15">
        <f>'fnd enro'!I201</f>
        <v>16</v>
      </c>
      <c r="J201" s="15">
        <f>'fnd enro'!J201</f>
        <v>0</v>
      </c>
      <c r="K201" s="16">
        <f>'fnd enro'!K201</f>
        <v>0.99580000000000002</v>
      </c>
      <c r="L201" s="15">
        <f>'fnd enro'!L201</f>
        <v>0</v>
      </c>
      <c r="M201" s="15">
        <f>'fnd enro'!M201</f>
        <v>0</v>
      </c>
      <c r="N201" s="15">
        <f>'fnd enro'!N201</f>
        <v>0</v>
      </c>
      <c r="O201" s="15">
        <f>'fnd enro'!O201</f>
        <v>0</v>
      </c>
      <c r="P201" s="15">
        <f>'fnd enro'!P201</f>
        <v>1</v>
      </c>
      <c r="Q201" s="15">
        <f>'fnd enro'!R201</f>
        <v>26</v>
      </c>
      <c r="R201" s="16">
        <f t="shared" si="158"/>
        <v>1.03</v>
      </c>
      <c r="S201" s="15">
        <f>VALUE('fnd enro'!Q201)</f>
        <v>3</v>
      </c>
      <c r="T201" s="2"/>
      <c r="U201" s="1">
        <f>(($D201*'fnd base rates'!C$107)
+($E201*'fnd base rates'!C$108)
+($F201*'fnd base rates'!C$109)
+($G201*'fnd base rates'!C$110)
+($H201*'fnd base rates'!C$111)
+($I201*'fnd base rates'!C$112)
+($J201*'fnd base rates'!C$113)
+($K201*'fnd base rates'!C$114)
+($M201*'fnd base rates'!C$116)
+($N201*'fnd base rates'!C$117)
+($O201*'fnd base rates'!C$118)
+($P201*VLOOKUP($S201+12,rate_basefnd,3)))
*$R201</f>
        <v>13781.142106540001</v>
      </c>
      <c r="V201" s="1">
        <f>(($D201*'fnd base rates'!D$107)
+($E201*'fnd base rates'!D$108)
+($F201*'fnd base rates'!D$109)
+($G201*'fnd base rates'!D$110)
+($H201*'fnd base rates'!D$111)
+($I201*'fnd base rates'!D$112)
+($J201*'fnd base rates'!D$113)
+($K201*'fnd base rates'!D$114)
+($M201*'fnd base rates'!D$116)
+($N201*'fnd base rates'!D$117)
+($O201*'fnd base rates'!D$118)
+($P201*VLOOKUP($S201+12,rate_basefnd,4)))
*$R201</f>
        <v>19870.821800000002</v>
      </c>
      <c r="W201" s="1">
        <f>(($D201*'fnd base rates'!E$107)
+($E201*'fnd base rates'!E$108)
+($F201*'fnd base rates'!E$109)
+($G201*'fnd base rates'!E$110)
+($H201*'fnd base rates'!E$111)
+($I201*'fnd base rates'!E$112)
+($J201*'fnd base rates'!E$113)
+($K201*'fnd base rates'!E$114)
+($M201*'fnd base rates'!E$116)
+($N201*'fnd base rates'!E$117)
+($O201*'fnd base rates'!E$118)
+($P201*VLOOKUP($S201+12,rate_basefnd,5)))
*$R201</f>
        <v>114071.97133602001</v>
      </c>
      <c r="X201" s="1">
        <f>(($D201*'fnd base rates'!F$107)
+($E201*'fnd base rates'!F$108)
+($F201*'fnd base rates'!F$109)
+($G201*'fnd base rates'!F$110)
+($H201*'fnd base rates'!F$111)
+($I201*'fnd base rates'!F$112)
+($J201*'fnd base rates'!F$113)
+($K201*'fnd base rates'!F$114)
+($M201*'fnd base rates'!F$116)
+($N201*'fnd base rates'!F$117)
+($O201*'fnd base rates'!F$118)
+($P201*VLOOKUP($S201+12,rate_basefnd,6)))
*$R201</f>
        <v>23728.128469960004</v>
      </c>
      <c r="Y201" s="1">
        <f>(($D201*'fnd base rates'!G$107)
+($E201*'fnd base rates'!G$108)
+($F201*'fnd base rates'!G$109)
+($G201*'fnd base rates'!G$110)
+($H201*'fnd base rates'!G$111)
+($I201*'fnd base rates'!G$112)
+($J201*'fnd base rates'!G$113)
+($K201*'fnd base rates'!G$114)
+($M201*'fnd base rates'!G$116)
+($N201*'fnd base rates'!G$117)
+($O201*'fnd base rates'!G$118)
+($P201*VLOOKUP($S201+12,rate_basefnd,7)))
*$R201</f>
        <v>4366.5507024199997</v>
      </c>
      <c r="Z201" s="1">
        <f>(($D201*'fnd base rates'!H$107)
+($E201*'fnd base rates'!H$108)
+($F201*'fnd base rates'!H$109)
+($G201*'fnd base rates'!H$110)
+($H201*'fnd base rates'!H$111)
+($I201*'fnd base rates'!H$112)
+($J201*'fnd base rates'!H$113)
+($K201*'fnd base rates'!H$114)
+($M201*'fnd base rates'!H$116)
+($N201*'fnd base rates'!H$117)
+($O201*'fnd base rates'!H$118)
+($P201*VLOOKUP($S201+12,rate_basefnd,8)))</f>
        <v>17703.327459999997</v>
      </c>
      <c r="AA201" s="1">
        <f>(($D201*'fnd base rates'!I$107)
+($E201*'fnd base rates'!I$108)
+($F201*'fnd base rates'!I$109)
+($G201*'fnd base rates'!I$110)
+($H201*'fnd base rates'!I$111)
+($I201*'fnd base rates'!I$112)
+($J201*'fnd base rates'!I$113)
+($K201*'fnd base rates'!I$114)
+($M201*'fnd base rates'!I$116)
+($N201*'fnd base rates'!I$117)
+($O201*'fnd base rates'!I$118)
+($P201*VLOOKUP($S201+12,rate_basefnd,9)))
*$R201</f>
        <v>10283.798099999998</v>
      </c>
      <c r="AB201" s="1">
        <f>(($D201*'fnd base rates'!J$107)
+($E201*'fnd base rates'!J$108)
+($F201*'fnd base rates'!J$109)
+($G201*'fnd base rates'!J$110)
+($H201*'fnd base rates'!J$111)
+($I201*'fnd base rates'!J$112)
+($J201*'fnd base rates'!J$113)
+($K201*'fnd base rates'!J$114)
+($M201*'fnd base rates'!J$116)
+($N201*'fnd base rates'!J$117)
+($O201*'fnd base rates'!J$118)
+($P201*VLOOKUP($S201+12,rate_basefnd,10)))
*$R201</f>
        <v>12043.6561</v>
      </c>
      <c r="AC201" s="1">
        <f>(($D201*'fnd base rates'!K$107)
+($E201*'fnd base rates'!K$108)
+($F201*'fnd base rates'!K$109)
+($G201*'fnd base rates'!K$110)
+($H201*'fnd base rates'!K$111)
+($I201*'fnd base rates'!K$112)
+($J201*'fnd base rates'!K$113)
+($K201*'fnd base rates'!K$114)
+($M201*'fnd base rates'!K$116)
+($N201*'fnd base rates'!K$117)
+($O201*'fnd base rates'!K$118)
+($P201*VLOOKUP($S201+12,rate_basefnd,11)))
*$R201</f>
        <v>29763.543614580001</v>
      </c>
      <c r="AD201" s="1">
        <f>(($D201*'fnd base rates'!L$107)
+($E201*'fnd base rates'!L$108)
+($F201*'fnd base rates'!L$109)
+($G201*'fnd base rates'!L$110)
+($H201*'fnd base rates'!L$111)
+($I201*'fnd base rates'!L$112)
+($J201*'fnd base rates'!L$113)
+($K201*'fnd base rates'!L$114)
+($M201*'fnd base rates'!L$116)
+($N201*'fnd base rates'!L$117)
+($O201*'fnd base rates'!L$118)
+($P201*VLOOKUP($S201+12,rate_basefnd,12)))</f>
        <v>33592.758556000001</v>
      </c>
      <c r="AE201" s="1">
        <f>(($D201*'fnd base rates'!M$107)
+($E201*'fnd base rates'!M$108)
+($F201*'fnd base rates'!M$109)
+($G201*'fnd base rates'!M$110)
+($H201*'fnd base rates'!M$111)
+($I201*'fnd base rates'!M$112)
+($J201*'fnd base rates'!M$113)
+($K201*'fnd base rates'!M$114)
+($M201*'fnd base rates'!M$116)
+($N201*'fnd base rates'!M$117)
+($O201*'fnd base rates'!M$118)
+($P201*VLOOKUP($S201+12,rate_basefnd,13)))</f>
        <v>0</v>
      </c>
      <c r="AF201" s="4">
        <f t="shared" si="159"/>
        <v>279205.69824552001</v>
      </c>
      <c r="AH201" s="4">
        <f t="shared" si="160"/>
        <v>430170271</v>
      </c>
      <c r="AI201" s="4" t="str">
        <f t="shared" si="161"/>
        <v>430</v>
      </c>
      <c r="AJ201" s="2" t="str">
        <f t="shared" si="162"/>
        <v>170</v>
      </c>
      <c r="AK201" s="2" t="str">
        <f t="shared" si="163"/>
        <v>271</v>
      </c>
      <c r="AL201" s="4">
        <f t="shared" si="164"/>
        <v>1</v>
      </c>
      <c r="AM201" s="4">
        <f t="shared" si="156"/>
        <v>26</v>
      </c>
      <c r="AN201" s="4">
        <f t="shared" si="165"/>
        <v>279205.69824552001</v>
      </c>
      <c r="AO201" s="4">
        <f t="shared" si="166"/>
        <v>10739</v>
      </c>
      <c r="AP201" s="4">
        <f t="shared" si="167"/>
        <v>0</v>
      </c>
      <c r="AQ201" s="4">
        <v>10739</v>
      </c>
      <c r="AW201" s="4">
        <v>10723</v>
      </c>
      <c r="AX201" s="5">
        <f t="shared" si="168"/>
        <v>16</v>
      </c>
      <c r="AY201" s="4">
        <v>10739</v>
      </c>
      <c r="AZ201" s="5"/>
      <c r="BB201" s="5">
        <f t="shared" ref="BB201" si="231">BC201-BA201</f>
        <v>0</v>
      </c>
    </row>
    <row r="202" spans="1:54" s="4" customFormat="1">
      <c r="A202" s="278">
        <v>430</v>
      </c>
      <c r="B202" s="2">
        <v>430170276</v>
      </c>
      <c r="C202" s="10" t="s">
        <v>1050</v>
      </c>
      <c r="D202" s="15">
        <f>'fnd enro'!D202</f>
        <v>0</v>
      </c>
      <c r="E202" s="15">
        <f>'fnd enro'!E202</f>
        <v>0</v>
      </c>
      <c r="F202" s="15">
        <f>'fnd enro'!F202</f>
        <v>0</v>
      </c>
      <c r="G202" s="15">
        <f>'fnd enro'!G202</f>
        <v>0</v>
      </c>
      <c r="H202" s="15">
        <f>'fnd enro'!H202</f>
        <v>1</v>
      </c>
      <c r="I202" s="15">
        <f>'fnd enro'!I202</f>
        <v>0</v>
      </c>
      <c r="J202" s="15">
        <f>'fnd enro'!J202</f>
        <v>0</v>
      </c>
      <c r="K202" s="16">
        <f>'fnd enro'!K202</f>
        <v>3.8300000000000001E-2</v>
      </c>
      <c r="L202" s="15">
        <f>'fnd enro'!L202</f>
        <v>0</v>
      </c>
      <c r="M202" s="15">
        <f>'fnd enro'!M202</f>
        <v>0</v>
      </c>
      <c r="N202" s="15">
        <f>'fnd enro'!N202</f>
        <v>0</v>
      </c>
      <c r="O202" s="15">
        <f>'fnd enro'!O202</f>
        <v>0</v>
      </c>
      <c r="P202" s="15">
        <f>'fnd enro'!P202</f>
        <v>0</v>
      </c>
      <c r="Q202" s="15">
        <f>'fnd enro'!R202</f>
        <v>1</v>
      </c>
      <c r="R202" s="16">
        <f t="shared" si="158"/>
        <v>1.03</v>
      </c>
      <c r="S202" s="15">
        <f>VALUE('fnd enro'!Q202)</f>
        <v>2</v>
      </c>
      <c r="T202" s="2"/>
      <c r="U202" s="1">
        <f>(($D202*'fnd base rates'!C$107)
+($E202*'fnd base rates'!C$108)
+($F202*'fnd base rates'!C$109)
+($G202*'fnd base rates'!C$110)
+($H202*'fnd base rates'!C$111)
+($I202*'fnd base rates'!C$112)
+($J202*'fnd base rates'!C$113)
+($K202*'fnd base rates'!C$114)
+($M202*'fnd base rates'!C$116)
+($N202*'fnd base rates'!C$117)
+($O202*'fnd base rates'!C$118)
+($P202*VLOOKUP($S202+12,rate_basefnd,3)))
*$R202</f>
        <v>527.89796178999995</v>
      </c>
      <c r="V202" s="1">
        <f>(($D202*'fnd base rates'!D$107)
+($E202*'fnd base rates'!D$108)
+($F202*'fnd base rates'!D$109)
+($G202*'fnd base rates'!D$110)
+($H202*'fnd base rates'!D$111)
+($I202*'fnd base rates'!D$112)
+($J202*'fnd base rates'!D$113)
+($K202*'fnd base rates'!D$114)
+($M202*'fnd base rates'!D$116)
+($N202*'fnd base rates'!D$117)
+($O202*'fnd base rates'!D$118)
+($P202*VLOOKUP($S202+12,rate_basefnd,4)))
*$R202</f>
        <v>754.09389999999996</v>
      </c>
      <c r="W202" s="1">
        <f>(($D202*'fnd base rates'!E$107)
+($E202*'fnd base rates'!E$108)
+($F202*'fnd base rates'!E$109)
+($G202*'fnd base rates'!E$110)
+($H202*'fnd base rates'!E$111)
+($I202*'fnd base rates'!E$112)
+($J202*'fnd base rates'!E$113)
+($K202*'fnd base rates'!E$114)
+($M202*'fnd base rates'!E$116)
+($N202*'fnd base rates'!E$117)
+($O202*'fnd base rates'!E$118)
+($P202*VLOOKUP($S202+12,rate_basefnd,5)))
*$R202</f>
        <v>3406.9673167700003</v>
      </c>
      <c r="X202" s="1">
        <f>(($D202*'fnd base rates'!F$107)
+($E202*'fnd base rates'!F$108)
+($F202*'fnd base rates'!F$109)
+($G202*'fnd base rates'!F$110)
+($H202*'fnd base rates'!F$111)
+($I202*'fnd base rates'!F$112)
+($J202*'fnd base rates'!F$113)
+($K202*'fnd base rates'!F$114)
+($M202*'fnd base rates'!F$116)
+($N202*'fnd base rates'!F$117)
+($O202*'fnd base rates'!F$118)
+($P202*VLOOKUP($S202+12,rate_basefnd,6)))
*$R202</f>
        <v>978.42623346000005</v>
      </c>
      <c r="Y202" s="1">
        <f>(($D202*'fnd base rates'!G$107)
+($E202*'fnd base rates'!G$108)
+($F202*'fnd base rates'!G$109)
+($G202*'fnd base rates'!G$110)
+($H202*'fnd base rates'!G$111)
+($I202*'fnd base rates'!G$112)
+($J202*'fnd base rates'!G$113)
+($K202*'fnd base rates'!G$114)
+($M202*'fnd base rates'!G$116)
+($N202*'fnd base rates'!G$117)
+($O202*'fnd base rates'!G$118)
+($P202*VLOOKUP($S202+12,rate_basefnd,7)))
*$R202</f>
        <v>165.89812316999999</v>
      </c>
      <c r="Z202" s="1">
        <f>(($D202*'fnd base rates'!H$107)
+($E202*'fnd base rates'!H$108)
+($F202*'fnd base rates'!H$109)
+($G202*'fnd base rates'!H$110)
+($H202*'fnd base rates'!H$111)
+($I202*'fnd base rates'!H$112)
+($J202*'fnd base rates'!H$113)
+($K202*'fnd base rates'!H$114)
+($M202*'fnd base rates'!H$116)
+($N202*'fnd base rates'!H$117)
+($O202*'fnd base rates'!H$118)
+($P202*VLOOKUP($S202+12,rate_basefnd,8)))</f>
        <v>500.77720999999997</v>
      </c>
      <c r="AA202" s="1">
        <f>(($D202*'fnd base rates'!I$107)
+($E202*'fnd base rates'!I$108)
+($F202*'fnd base rates'!I$109)
+($G202*'fnd base rates'!I$110)
+($H202*'fnd base rates'!I$111)
+($I202*'fnd base rates'!I$112)
+($J202*'fnd base rates'!I$113)
+($K202*'fnd base rates'!I$114)
+($M202*'fnd base rates'!I$116)
+($N202*'fnd base rates'!I$117)
+($O202*'fnd base rates'!I$118)
+($P202*VLOOKUP($S202+12,rate_basefnd,9)))
*$R202</f>
        <v>346.20359999999999</v>
      </c>
      <c r="AB202" s="1">
        <f>(($D202*'fnd base rates'!J$107)
+($E202*'fnd base rates'!J$108)
+($F202*'fnd base rates'!J$109)
+($G202*'fnd base rates'!J$110)
+($H202*'fnd base rates'!J$111)
+($I202*'fnd base rates'!J$112)
+($J202*'fnd base rates'!J$113)
+($K202*'fnd base rates'!J$114)
+($M202*'fnd base rates'!J$116)
+($N202*'fnd base rates'!J$117)
+($O202*'fnd base rates'!J$118)
+($P202*VLOOKUP($S202+12,rate_basefnd,10)))
*$R202</f>
        <v>245.24299999999999</v>
      </c>
      <c r="AC202" s="1">
        <f>(($D202*'fnd base rates'!K$107)
+($E202*'fnd base rates'!K$108)
+($F202*'fnd base rates'!K$109)
+($G202*'fnd base rates'!K$110)
+($H202*'fnd base rates'!K$111)
+($I202*'fnd base rates'!K$112)
+($J202*'fnd base rates'!K$113)
+($K202*'fnd base rates'!K$114)
+($M202*'fnd base rates'!K$116)
+($N202*'fnd base rates'!K$117)
+($O202*'fnd base rates'!K$118)
+($P202*VLOOKUP($S202+12,rate_basefnd,11)))
*$R202</f>
        <v>1164.22343133</v>
      </c>
      <c r="AD202" s="1">
        <f>(($D202*'fnd base rates'!L$107)
+($E202*'fnd base rates'!L$108)
+($F202*'fnd base rates'!L$109)
+($G202*'fnd base rates'!L$110)
+($H202*'fnd base rates'!L$111)
+($I202*'fnd base rates'!L$112)
+($J202*'fnd base rates'!L$113)
+($K202*'fnd base rates'!L$114)
+($M202*'fnd base rates'!L$116)
+($N202*'fnd base rates'!L$117)
+($O202*'fnd base rates'!L$118)
+($P202*VLOOKUP($S202+12,rate_basefnd,12)))</f>
        <v>1351.523406</v>
      </c>
      <c r="AE202" s="1">
        <f>(($D202*'fnd base rates'!M$107)
+($E202*'fnd base rates'!M$108)
+($F202*'fnd base rates'!M$109)
+($G202*'fnd base rates'!M$110)
+($H202*'fnd base rates'!M$111)
+($I202*'fnd base rates'!M$112)
+($J202*'fnd base rates'!M$113)
+($K202*'fnd base rates'!M$114)
+($M202*'fnd base rates'!M$116)
+($N202*'fnd base rates'!M$117)
+($O202*'fnd base rates'!M$118)
+($P202*VLOOKUP($S202+12,rate_basefnd,13)))</f>
        <v>0</v>
      </c>
      <c r="AF202" s="4">
        <f t="shared" si="159"/>
        <v>9441.2541825200005</v>
      </c>
      <c r="AH202" s="4">
        <f t="shared" si="160"/>
        <v>430170276</v>
      </c>
      <c r="AI202" s="4" t="str">
        <f t="shared" si="161"/>
        <v>430</v>
      </c>
      <c r="AJ202" s="2" t="str">
        <f t="shared" si="162"/>
        <v>170</v>
      </c>
      <c r="AK202" s="2" t="str">
        <f t="shared" si="163"/>
        <v>276</v>
      </c>
      <c r="AL202" s="4">
        <f t="shared" si="164"/>
        <v>1</v>
      </c>
      <c r="AM202" s="4">
        <f t="shared" ref="AM202:AM265" si="232">enro</f>
        <v>1</v>
      </c>
      <c r="AN202" s="4">
        <f t="shared" si="165"/>
        <v>9441.2541825200005</v>
      </c>
      <c r="AO202" s="4">
        <f t="shared" si="166"/>
        <v>9441</v>
      </c>
      <c r="AP202" s="4">
        <f t="shared" si="167"/>
        <v>0</v>
      </c>
      <c r="AQ202" s="4">
        <v>9441</v>
      </c>
      <c r="AW202" s="4">
        <v>9423</v>
      </c>
      <c r="AX202" s="5">
        <f t="shared" si="168"/>
        <v>18</v>
      </c>
      <c r="AY202" s="4">
        <v>9441</v>
      </c>
      <c r="AZ202" s="5"/>
      <c r="BB202" s="5">
        <f t="shared" ref="BB202" si="233">BC202-BA202</f>
        <v>0</v>
      </c>
    </row>
    <row r="203" spans="1:54" s="4" customFormat="1">
      <c r="A203" s="278">
        <v>430</v>
      </c>
      <c r="B203" s="2">
        <v>430170288</v>
      </c>
      <c r="C203" s="10" t="s">
        <v>1050</v>
      </c>
      <c r="D203" s="15">
        <f>'fnd enro'!D203</f>
        <v>0</v>
      </c>
      <c r="E203" s="15">
        <f>'fnd enro'!E203</f>
        <v>0</v>
      </c>
      <c r="F203" s="15">
        <f>'fnd enro'!F203</f>
        <v>0</v>
      </c>
      <c r="G203" s="15">
        <f>'fnd enro'!G203</f>
        <v>0</v>
      </c>
      <c r="H203" s="15">
        <f>'fnd enro'!H203</f>
        <v>1</v>
      </c>
      <c r="I203" s="15">
        <f>'fnd enro'!I203</f>
        <v>0</v>
      </c>
      <c r="J203" s="15">
        <f>'fnd enro'!J203</f>
        <v>0</v>
      </c>
      <c r="K203" s="16">
        <f>'fnd enro'!K203</f>
        <v>3.8300000000000001E-2</v>
      </c>
      <c r="L203" s="15">
        <f>'fnd enro'!L203</f>
        <v>0</v>
      </c>
      <c r="M203" s="15">
        <f>'fnd enro'!M203</f>
        <v>0</v>
      </c>
      <c r="N203" s="15">
        <f>'fnd enro'!N203</f>
        <v>0</v>
      </c>
      <c r="O203" s="15">
        <f>'fnd enro'!O203</f>
        <v>0</v>
      </c>
      <c r="P203" s="15">
        <f>'fnd enro'!P203</f>
        <v>0</v>
      </c>
      <c r="Q203" s="15">
        <f>'fnd enro'!R203</f>
        <v>1</v>
      </c>
      <c r="R203" s="16">
        <f t="shared" ref="R203:R266" si="234">VLOOKUP(B203,charterinfo_b,6)</f>
        <v>1.03</v>
      </c>
      <c r="S203" s="15">
        <f>VALUE('fnd enro'!Q203)</f>
        <v>2</v>
      </c>
      <c r="T203" s="2"/>
      <c r="U203" s="1">
        <f>(($D203*'fnd base rates'!C$107)
+($E203*'fnd base rates'!C$108)
+($F203*'fnd base rates'!C$109)
+($G203*'fnd base rates'!C$110)
+($H203*'fnd base rates'!C$111)
+($I203*'fnd base rates'!C$112)
+($J203*'fnd base rates'!C$113)
+($K203*'fnd base rates'!C$114)
+($M203*'fnd base rates'!C$116)
+($N203*'fnd base rates'!C$117)
+($O203*'fnd base rates'!C$118)
+($P203*VLOOKUP($S203+12,rate_basefnd,3)))
*$R203</f>
        <v>527.89796178999995</v>
      </c>
      <c r="V203" s="1">
        <f>(($D203*'fnd base rates'!D$107)
+($E203*'fnd base rates'!D$108)
+($F203*'fnd base rates'!D$109)
+($G203*'fnd base rates'!D$110)
+($H203*'fnd base rates'!D$111)
+($I203*'fnd base rates'!D$112)
+($J203*'fnd base rates'!D$113)
+($K203*'fnd base rates'!D$114)
+($M203*'fnd base rates'!D$116)
+($N203*'fnd base rates'!D$117)
+($O203*'fnd base rates'!D$118)
+($P203*VLOOKUP($S203+12,rate_basefnd,4)))
*$R203</f>
        <v>754.09389999999996</v>
      </c>
      <c r="W203" s="1">
        <f>(($D203*'fnd base rates'!E$107)
+($E203*'fnd base rates'!E$108)
+($F203*'fnd base rates'!E$109)
+($G203*'fnd base rates'!E$110)
+($H203*'fnd base rates'!E$111)
+($I203*'fnd base rates'!E$112)
+($J203*'fnd base rates'!E$113)
+($K203*'fnd base rates'!E$114)
+($M203*'fnd base rates'!E$116)
+($N203*'fnd base rates'!E$117)
+($O203*'fnd base rates'!E$118)
+($P203*VLOOKUP($S203+12,rate_basefnd,5)))
*$R203</f>
        <v>3406.9673167700003</v>
      </c>
      <c r="X203" s="1">
        <f>(($D203*'fnd base rates'!F$107)
+($E203*'fnd base rates'!F$108)
+($F203*'fnd base rates'!F$109)
+($G203*'fnd base rates'!F$110)
+($H203*'fnd base rates'!F$111)
+($I203*'fnd base rates'!F$112)
+($J203*'fnd base rates'!F$113)
+($K203*'fnd base rates'!F$114)
+($M203*'fnd base rates'!F$116)
+($N203*'fnd base rates'!F$117)
+($O203*'fnd base rates'!F$118)
+($P203*VLOOKUP($S203+12,rate_basefnd,6)))
*$R203</f>
        <v>978.42623346000005</v>
      </c>
      <c r="Y203" s="1">
        <f>(($D203*'fnd base rates'!G$107)
+($E203*'fnd base rates'!G$108)
+($F203*'fnd base rates'!G$109)
+($G203*'fnd base rates'!G$110)
+($H203*'fnd base rates'!G$111)
+($I203*'fnd base rates'!G$112)
+($J203*'fnd base rates'!G$113)
+($K203*'fnd base rates'!G$114)
+($M203*'fnd base rates'!G$116)
+($N203*'fnd base rates'!G$117)
+($O203*'fnd base rates'!G$118)
+($P203*VLOOKUP($S203+12,rate_basefnd,7)))
*$R203</f>
        <v>165.89812316999999</v>
      </c>
      <c r="Z203" s="1">
        <f>(($D203*'fnd base rates'!H$107)
+($E203*'fnd base rates'!H$108)
+($F203*'fnd base rates'!H$109)
+($G203*'fnd base rates'!H$110)
+($H203*'fnd base rates'!H$111)
+($I203*'fnd base rates'!H$112)
+($J203*'fnd base rates'!H$113)
+($K203*'fnd base rates'!H$114)
+($M203*'fnd base rates'!H$116)
+($N203*'fnd base rates'!H$117)
+($O203*'fnd base rates'!H$118)
+($P203*VLOOKUP($S203+12,rate_basefnd,8)))</f>
        <v>500.77720999999997</v>
      </c>
      <c r="AA203" s="1">
        <f>(($D203*'fnd base rates'!I$107)
+($E203*'fnd base rates'!I$108)
+($F203*'fnd base rates'!I$109)
+($G203*'fnd base rates'!I$110)
+($H203*'fnd base rates'!I$111)
+($I203*'fnd base rates'!I$112)
+($J203*'fnd base rates'!I$113)
+($K203*'fnd base rates'!I$114)
+($M203*'fnd base rates'!I$116)
+($N203*'fnd base rates'!I$117)
+($O203*'fnd base rates'!I$118)
+($P203*VLOOKUP($S203+12,rate_basefnd,9)))
*$R203</f>
        <v>346.20359999999999</v>
      </c>
      <c r="AB203" s="1">
        <f>(($D203*'fnd base rates'!J$107)
+($E203*'fnd base rates'!J$108)
+($F203*'fnd base rates'!J$109)
+($G203*'fnd base rates'!J$110)
+($H203*'fnd base rates'!J$111)
+($I203*'fnd base rates'!J$112)
+($J203*'fnd base rates'!J$113)
+($K203*'fnd base rates'!J$114)
+($M203*'fnd base rates'!J$116)
+($N203*'fnd base rates'!J$117)
+($O203*'fnd base rates'!J$118)
+($P203*VLOOKUP($S203+12,rate_basefnd,10)))
*$R203</f>
        <v>245.24299999999999</v>
      </c>
      <c r="AC203" s="1">
        <f>(($D203*'fnd base rates'!K$107)
+($E203*'fnd base rates'!K$108)
+($F203*'fnd base rates'!K$109)
+($G203*'fnd base rates'!K$110)
+($H203*'fnd base rates'!K$111)
+($I203*'fnd base rates'!K$112)
+($J203*'fnd base rates'!K$113)
+($K203*'fnd base rates'!K$114)
+($M203*'fnd base rates'!K$116)
+($N203*'fnd base rates'!K$117)
+($O203*'fnd base rates'!K$118)
+($P203*VLOOKUP($S203+12,rate_basefnd,11)))
*$R203</f>
        <v>1164.22343133</v>
      </c>
      <c r="AD203" s="1">
        <f>(($D203*'fnd base rates'!L$107)
+($E203*'fnd base rates'!L$108)
+($F203*'fnd base rates'!L$109)
+($G203*'fnd base rates'!L$110)
+($H203*'fnd base rates'!L$111)
+($I203*'fnd base rates'!L$112)
+($J203*'fnd base rates'!L$113)
+($K203*'fnd base rates'!L$114)
+($M203*'fnd base rates'!L$116)
+($N203*'fnd base rates'!L$117)
+($O203*'fnd base rates'!L$118)
+($P203*VLOOKUP($S203+12,rate_basefnd,12)))</f>
        <v>1351.523406</v>
      </c>
      <c r="AE203" s="1">
        <f>(($D203*'fnd base rates'!M$107)
+($E203*'fnd base rates'!M$108)
+($F203*'fnd base rates'!M$109)
+($G203*'fnd base rates'!M$110)
+($H203*'fnd base rates'!M$111)
+($I203*'fnd base rates'!M$112)
+($J203*'fnd base rates'!M$113)
+($K203*'fnd base rates'!M$114)
+($M203*'fnd base rates'!M$116)
+($N203*'fnd base rates'!M$117)
+($O203*'fnd base rates'!M$118)
+($P203*VLOOKUP($S203+12,rate_basefnd,13)))</f>
        <v>0</v>
      </c>
      <c r="AF203" s="4">
        <f t="shared" ref="AF203:AF266" si="235">SUM(U203:AE203)</f>
        <v>9441.2541825200005</v>
      </c>
      <c r="AH203" s="4">
        <f t="shared" ref="AH203:AH266" si="236">B203</f>
        <v>430170288</v>
      </c>
      <c r="AI203" s="4" t="str">
        <f t="shared" ref="AI203:AI266" si="237">IF($B203&lt;499999999,MID($B203,1,3),MID($B203,1,4))</f>
        <v>430</v>
      </c>
      <c r="AJ203" s="2" t="str">
        <f t="shared" ref="AJ203:AJ266" si="238">IF($B203&lt;499999999,MID($B203,4,3),MID($B203,5,3))</f>
        <v>170</v>
      </c>
      <c r="AK203" s="2" t="str">
        <f t="shared" ref="AK203:AK266" si="239">IF($B203&lt;499999999,MID($B203,7,3),MID($B203,8,3))</f>
        <v>288</v>
      </c>
      <c r="AL203" s="4">
        <f t="shared" ref="AL203:AL266" si="240">IF(VLOOKUP(VALUE(IF(AH203&lt;499999999,MID(AH203,4,3),MID(AH203,5,3))),distinfo,4)=R203,1,0)</f>
        <v>1</v>
      </c>
      <c r="AM203" s="4">
        <f t="shared" si="232"/>
        <v>1</v>
      </c>
      <c r="AN203" s="4">
        <f t="shared" ref="AN203:AN266" si="241">AF203</f>
        <v>9441.2541825200005</v>
      </c>
      <c r="AO203" s="4">
        <f t="shared" ref="AO203:AO266" si="242">IF(OR(AF203=0,AM203=0),0,ROUND(AN203/AM203,0))</f>
        <v>9441</v>
      </c>
      <c r="AP203" s="4">
        <f t="shared" ref="AP203:AP266" si="243">AO203-AQ203</f>
        <v>0</v>
      </c>
      <c r="AQ203" s="4">
        <v>9441</v>
      </c>
      <c r="AW203" s="4">
        <v>9423</v>
      </c>
      <c r="AX203" s="5">
        <f t="shared" ref="AX203:AX266" si="244">AY203-AW203</f>
        <v>18</v>
      </c>
      <c r="AY203" s="4">
        <v>9441</v>
      </c>
      <c r="AZ203" s="5"/>
      <c r="BB203" s="5">
        <f t="shared" ref="BB203" si="245">BC203-BA203</f>
        <v>0</v>
      </c>
    </row>
    <row r="204" spans="1:54" s="4" customFormat="1">
      <c r="A204" s="278">
        <v>430</v>
      </c>
      <c r="B204" s="2">
        <v>430170321</v>
      </c>
      <c r="C204" s="10" t="s">
        <v>1050</v>
      </c>
      <c r="D204" s="15">
        <f>'fnd enro'!D204</f>
        <v>0</v>
      </c>
      <c r="E204" s="15">
        <f>'fnd enro'!E204</f>
        <v>0</v>
      </c>
      <c r="F204" s="15">
        <f>'fnd enro'!F204</f>
        <v>0</v>
      </c>
      <c r="G204" s="15">
        <f>'fnd enro'!G204</f>
        <v>0</v>
      </c>
      <c r="H204" s="15">
        <f>'fnd enro'!H204</f>
        <v>3</v>
      </c>
      <c r="I204" s="15">
        <f>'fnd enro'!I204</f>
        <v>5</v>
      </c>
      <c r="J204" s="15">
        <f>'fnd enro'!J204</f>
        <v>0</v>
      </c>
      <c r="K204" s="16">
        <f>'fnd enro'!K204</f>
        <v>0.30640000000000001</v>
      </c>
      <c r="L204" s="15">
        <f>'fnd enro'!L204</f>
        <v>0</v>
      </c>
      <c r="M204" s="15">
        <f>'fnd enro'!M204</f>
        <v>0</v>
      </c>
      <c r="N204" s="15">
        <f>'fnd enro'!N204</f>
        <v>0</v>
      </c>
      <c r="O204" s="15">
        <f>'fnd enro'!O204</f>
        <v>1</v>
      </c>
      <c r="P204" s="15">
        <f>'fnd enro'!P204</f>
        <v>2</v>
      </c>
      <c r="Q204" s="15">
        <f>'fnd enro'!R204</f>
        <v>8</v>
      </c>
      <c r="R204" s="16">
        <f t="shared" si="234"/>
        <v>1.03</v>
      </c>
      <c r="S204" s="15">
        <f>VALUE('fnd enro'!Q204)</f>
        <v>3</v>
      </c>
      <c r="T204" s="2"/>
      <c r="U204" s="1">
        <f>(($D204*'fnd base rates'!C$107)
+($E204*'fnd base rates'!C$108)
+($F204*'fnd base rates'!C$109)
+($G204*'fnd base rates'!C$110)
+($H204*'fnd base rates'!C$111)
+($I204*'fnd base rates'!C$112)
+($J204*'fnd base rates'!C$113)
+($K204*'fnd base rates'!C$114)
+($M204*'fnd base rates'!C$116)
+($N204*'fnd base rates'!C$117)
+($O204*'fnd base rates'!C$118)
+($P204*VLOOKUP($S204+12,rate_basefnd,3)))
*$R204</f>
        <v>4423.0654943200007</v>
      </c>
      <c r="V204" s="1">
        <f>(($D204*'fnd base rates'!D$107)
+($E204*'fnd base rates'!D$108)
+($F204*'fnd base rates'!D$109)
+($G204*'fnd base rates'!D$110)
+($H204*'fnd base rates'!D$111)
+($I204*'fnd base rates'!D$112)
+($J204*'fnd base rates'!D$113)
+($K204*'fnd base rates'!D$114)
+($M204*'fnd base rates'!D$116)
+($N204*'fnd base rates'!D$117)
+($O204*'fnd base rates'!D$118)
+($P204*VLOOKUP($S204+12,rate_basefnd,4)))
*$R204</f>
        <v>6716.0326000000005</v>
      </c>
      <c r="W204" s="1">
        <f>(($D204*'fnd base rates'!E$107)
+($E204*'fnd base rates'!E$108)
+($F204*'fnd base rates'!E$109)
+($G204*'fnd base rates'!E$110)
+($H204*'fnd base rates'!E$111)
+($I204*'fnd base rates'!E$112)
+($J204*'fnd base rates'!E$113)
+($K204*'fnd base rates'!E$114)
+($M204*'fnd base rates'!E$116)
+($N204*'fnd base rates'!E$117)
+($O204*'fnd base rates'!E$118)
+($P204*VLOOKUP($S204+12,rate_basefnd,5)))
*$R204</f>
        <v>40658.345734160001</v>
      </c>
      <c r="X204" s="1">
        <f>(($D204*'fnd base rates'!F$107)
+($E204*'fnd base rates'!F$108)
+($F204*'fnd base rates'!F$109)
+($G204*'fnd base rates'!F$110)
+($H204*'fnd base rates'!F$111)
+($I204*'fnd base rates'!F$112)
+($J204*'fnd base rates'!F$113)
+($K204*'fnd base rates'!F$114)
+($M204*'fnd base rates'!F$116)
+($N204*'fnd base rates'!F$117)
+($O204*'fnd base rates'!F$118)
+($P204*VLOOKUP($S204+12,rate_basefnd,6)))
*$R204</f>
        <v>7447.2574676800004</v>
      </c>
      <c r="Y204" s="1">
        <f>(($D204*'fnd base rates'!G$107)
+($E204*'fnd base rates'!G$108)
+($F204*'fnd base rates'!G$109)
+($G204*'fnd base rates'!G$110)
+($H204*'fnd base rates'!G$111)
+($I204*'fnd base rates'!G$112)
+($J204*'fnd base rates'!G$113)
+($K204*'fnd base rates'!G$114)
+($M204*'fnd base rates'!G$116)
+($N204*'fnd base rates'!G$117)
+($O204*'fnd base rates'!G$118)
+($P204*VLOOKUP($S204+12,rate_basefnd,7)))
*$R204</f>
        <v>1599.2594853599999</v>
      </c>
      <c r="Z204" s="1">
        <f>(($D204*'fnd base rates'!H$107)
+($E204*'fnd base rates'!H$108)
+($F204*'fnd base rates'!H$109)
+($G204*'fnd base rates'!H$110)
+($H204*'fnd base rates'!H$111)
+($I204*'fnd base rates'!H$112)
+($J204*'fnd base rates'!H$113)
+($K204*'fnd base rates'!H$114)
+($M204*'fnd base rates'!H$116)
+($N204*'fnd base rates'!H$117)
+($O204*'fnd base rates'!H$118)
+($P204*VLOOKUP($S204+12,rate_basefnd,8)))</f>
        <v>5608.2976799999997</v>
      </c>
      <c r="AA204" s="1">
        <f>(($D204*'fnd base rates'!I$107)
+($E204*'fnd base rates'!I$108)
+($F204*'fnd base rates'!I$109)
+($G204*'fnd base rates'!I$110)
+($H204*'fnd base rates'!I$111)
+($I204*'fnd base rates'!I$112)
+($J204*'fnd base rates'!I$113)
+($K204*'fnd base rates'!I$114)
+($M204*'fnd base rates'!I$116)
+($N204*'fnd base rates'!I$117)
+($O204*'fnd base rates'!I$118)
+($P204*VLOOKUP($S204+12,rate_basefnd,9)))
*$R204</f>
        <v>3412.9977000000003</v>
      </c>
      <c r="AB204" s="1">
        <f>(($D204*'fnd base rates'!J$107)
+($E204*'fnd base rates'!J$108)
+($F204*'fnd base rates'!J$109)
+($G204*'fnd base rates'!J$110)
+($H204*'fnd base rates'!J$111)
+($I204*'fnd base rates'!J$112)
+($J204*'fnd base rates'!J$113)
+($K204*'fnd base rates'!J$114)
+($M204*'fnd base rates'!J$116)
+($N204*'fnd base rates'!J$117)
+($O204*'fnd base rates'!J$118)
+($P204*VLOOKUP($S204+12,rate_basefnd,10)))
*$R204</f>
        <v>4671.4516999999996</v>
      </c>
      <c r="AC204" s="1">
        <f>(($D204*'fnd base rates'!K$107)
+($E204*'fnd base rates'!K$108)
+($F204*'fnd base rates'!K$109)
+($G204*'fnd base rates'!K$110)
+($H204*'fnd base rates'!K$111)
+($I204*'fnd base rates'!K$112)
+($J204*'fnd base rates'!K$113)
+($K204*'fnd base rates'!K$114)
+($M204*'fnd base rates'!K$116)
+($N204*'fnd base rates'!K$117)
+($O204*'fnd base rates'!K$118)
+($P204*VLOOKUP($S204+12,rate_basefnd,11)))
*$R204</f>
        <v>9420.4645506400011</v>
      </c>
      <c r="AD204" s="1">
        <f>(($D204*'fnd base rates'!L$107)
+($E204*'fnd base rates'!L$108)
+($F204*'fnd base rates'!L$109)
+($G204*'fnd base rates'!L$110)
+($H204*'fnd base rates'!L$111)
+($I204*'fnd base rates'!L$112)
+($J204*'fnd base rates'!L$113)
+($K204*'fnd base rates'!L$114)
+($M204*'fnd base rates'!L$116)
+($N204*'fnd base rates'!L$117)
+($O204*'fnd base rates'!L$118)
+($P204*VLOOKUP($S204+12,rate_basefnd,12)))</f>
        <v>11248.487247999999</v>
      </c>
      <c r="AE204" s="1">
        <f>(($D204*'fnd base rates'!M$107)
+($E204*'fnd base rates'!M$108)
+($F204*'fnd base rates'!M$109)
+($G204*'fnd base rates'!M$110)
+($H204*'fnd base rates'!M$111)
+($I204*'fnd base rates'!M$112)
+($J204*'fnd base rates'!M$113)
+($K204*'fnd base rates'!M$114)
+($M204*'fnd base rates'!M$116)
+($N204*'fnd base rates'!M$117)
+($O204*'fnd base rates'!M$118)
+($P204*VLOOKUP($S204+12,rate_basefnd,13)))</f>
        <v>0</v>
      </c>
      <c r="AF204" s="4">
        <f t="shared" si="235"/>
        <v>95205.659660160018</v>
      </c>
      <c r="AH204" s="4">
        <f t="shared" si="236"/>
        <v>430170321</v>
      </c>
      <c r="AI204" s="4" t="str">
        <f t="shared" si="237"/>
        <v>430</v>
      </c>
      <c r="AJ204" s="2" t="str">
        <f t="shared" si="238"/>
        <v>170</v>
      </c>
      <c r="AK204" s="2" t="str">
        <f t="shared" si="239"/>
        <v>321</v>
      </c>
      <c r="AL204" s="4">
        <f t="shared" si="240"/>
        <v>1</v>
      </c>
      <c r="AM204" s="4">
        <f t="shared" si="232"/>
        <v>8</v>
      </c>
      <c r="AN204" s="4">
        <f t="shared" si="241"/>
        <v>95205.659660160018</v>
      </c>
      <c r="AO204" s="4">
        <f t="shared" si="242"/>
        <v>11901</v>
      </c>
      <c r="AP204" s="4">
        <f t="shared" si="243"/>
        <v>0</v>
      </c>
      <c r="AQ204" s="4">
        <v>11901</v>
      </c>
      <c r="AW204" s="4">
        <v>11880</v>
      </c>
      <c r="AX204" s="5">
        <f t="shared" si="244"/>
        <v>21</v>
      </c>
      <c r="AY204" s="4">
        <v>11901</v>
      </c>
      <c r="AZ204" s="5"/>
      <c r="BB204" s="5">
        <f t="shared" ref="BB204" si="246">BC204-BA204</f>
        <v>0</v>
      </c>
    </row>
    <row r="205" spans="1:54" s="4" customFormat="1">
      <c r="A205" s="278">
        <v>430</v>
      </c>
      <c r="B205" s="2">
        <v>430170322</v>
      </c>
      <c r="C205" s="10" t="s">
        <v>1050</v>
      </c>
      <c r="D205" s="15">
        <f>'fnd enro'!D205</f>
        <v>0</v>
      </c>
      <c r="E205" s="15">
        <f>'fnd enro'!E205</f>
        <v>0</v>
      </c>
      <c r="F205" s="15">
        <f>'fnd enro'!F205</f>
        <v>0</v>
      </c>
      <c r="G205" s="15">
        <f>'fnd enro'!G205</f>
        <v>0</v>
      </c>
      <c r="H205" s="15">
        <f>'fnd enro'!H205</f>
        <v>0</v>
      </c>
      <c r="I205" s="15">
        <f>'fnd enro'!I205</f>
        <v>2</v>
      </c>
      <c r="J205" s="15">
        <f>'fnd enro'!J205</f>
        <v>0</v>
      </c>
      <c r="K205" s="16">
        <f>'fnd enro'!K205</f>
        <v>7.6600000000000001E-2</v>
      </c>
      <c r="L205" s="15">
        <f>'fnd enro'!L205</f>
        <v>0</v>
      </c>
      <c r="M205" s="15">
        <f>'fnd enro'!M205</f>
        <v>0</v>
      </c>
      <c r="N205" s="15">
        <f>'fnd enro'!N205</f>
        <v>0</v>
      </c>
      <c r="O205" s="15">
        <f>'fnd enro'!O205</f>
        <v>0</v>
      </c>
      <c r="P205" s="15">
        <f>'fnd enro'!P205</f>
        <v>2</v>
      </c>
      <c r="Q205" s="15">
        <f>'fnd enro'!R205</f>
        <v>2</v>
      </c>
      <c r="R205" s="16">
        <f t="shared" si="234"/>
        <v>1.03</v>
      </c>
      <c r="S205" s="15">
        <f>VALUE('fnd enro'!Q205)</f>
        <v>5</v>
      </c>
      <c r="T205" s="2"/>
      <c r="U205" s="1">
        <f>(($D205*'fnd base rates'!C$107)
+($E205*'fnd base rates'!C$108)
+($F205*'fnd base rates'!C$109)
+($G205*'fnd base rates'!C$110)
+($H205*'fnd base rates'!C$111)
+($I205*'fnd base rates'!C$112)
+($J205*'fnd base rates'!C$113)
+($K205*'fnd base rates'!C$114)
+($M205*'fnd base rates'!C$116)
+($N205*'fnd base rates'!C$117)
+($O205*'fnd base rates'!C$118)
+($P205*VLOOKUP($S205+12,rate_basefnd,3)))
*$R205</f>
        <v>1171.5061235799999</v>
      </c>
      <c r="V205" s="1">
        <f>(($D205*'fnd base rates'!D$107)
+($E205*'fnd base rates'!D$108)
+($F205*'fnd base rates'!D$109)
+($G205*'fnd base rates'!D$110)
+($H205*'fnd base rates'!D$111)
+($I205*'fnd base rates'!D$112)
+($J205*'fnd base rates'!D$113)
+($K205*'fnd base rates'!D$114)
+($M205*'fnd base rates'!D$116)
+($N205*'fnd base rates'!D$117)
+($O205*'fnd base rates'!D$118)
+($P205*VLOOKUP($S205+12,rate_basefnd,4)))
*$R205</f>
        <v>2056.4567999999999</v>
      </c>
      <c r="W205" s="1">
        <f>(($D205*'fnd base rates'!E$107)
+($E205*'fnd base rates'!E$108)
+($F205*'fnd base rates'!E$109)
+($G205*'fnd base rates'!E$110)
+($H205*'fnd base rates'!E$111)
+($I205*'fnd base rates'!E$112)
+($J205*'fnd base rates'!E$113)
+($K205*'fnd base rates'!E$114)
+($M205*'fnd base rates'!E$116)
+($N205*'fnd base rates'!E$117)
+($O205*'fnd base rates'!E$118)
+($P205*VLOOKUP($S205+12,rate_basefnd,5)))
*$R205</f>
        <v>15029.915033540001</v>
      </c>
      <c r="X205" s="1">
        <f>(($D205*'fnd base rates'!F$107)
+($E205*'fnd base rates'!F$108)
+($F205*'fnd base rates'!F$109)
+($G205*'fnd base rates'!F$110)
+($H205*'fnd base rates'!F$111)
+($I205*'fnd base rates'!F$112)
+($J205*'fnd base rates'!F$113)
+($K205*'fnd base rates'!F$114)
+($M205*'fnd base rates'!F$116)
+($N205*'fnd base rates'!F$117)
+($O205*'fnd base rates'!F$118)
+($P205*VLOOKUP($S205+12,rate_basefnd,6)))
*$R205</f>
        <v>1742.9832669200002</v>
      </c>
      <c r="Y205" s="1">
        <f>(($D205*'fnd base rates'!G$107)
+($E205*'fnd base rates'!G$108)
+($F205*'fnd base rates'!G$109)
+($G205*'fnd base rates'!G$110)
+($H205*'fnd base rates'!G$111)
+($I205*'fnd base rates'!G$112)
+($J205*'fnd base rates'!G$113)
+($K205*'fnd base rates'!G$114)
+($M205*'fnd base rates'!G$116)
+($N205*'fnd base rates'!G$117)
+($O205*'fnd base rates'!G$118)
+($P205*VLOOKUP($S205+12,rate_basefnd,7)))
*$R205</f>
        <v>582.45704633999992</v>
      </c>
      <c r="Z205" s="1">
        <f>(($D205*'fnd base rates'!H$107)
+($E205*'fnd base rates'!H$108)
+($F205*'fnd base rates'!H$109)
+($G205*'fnd base rates'!H$110)
+($H205*'fnd base rates'!H$111)
+($I205*'fnd base rates'!H$112)
+($J205*'fnd base rates'!H$113)
+($K205*'fnd base rates'!H$114)
+($M205*'fnd base rates'!H$116)
+($N205*'fnd base rates'!H$117)
+($O205*'fnd base rates'!H$118)
+($P205*VLOOKUP($S205+12,rate_basefnd,8)))</f>
        <v>1623.25442</v>
      </c>
      <c r="AA205" s="1">
        <f>(($D205*'fnd base rates'!I$107)
+($E205*'fnd base rates'!I$108)
+($F205*'fnd base rates'!I$109)
+($G205*'fnd base rates'!I$110)
+($H205*'fnd base rates'!I$111)
+($I205*'fnd base rates'!I$112)
+($J205*'fnd base rates'!I$113)
+($K205*'fnd base rates'!I$114)
+($M205*'fnd base rates'!I$116)
+($N205*'fnd base rates'!I$117)
+($O205*'fnd base rates'!I$118)
+($P205*VLOOKUP($S205+12,rate_basefnd,9)))
*$R205</f>
        <v>1056.3886000000002</v>
      </c>
      <c r="AB205" s="1">
        <f>(($D205*'fnd base rates'!J$107)
+($E205*'fnd base rates'!J$108)
+($F205*'fnd base rates'!J$109)
+($G205*'fnd base rates'!J$110)
+($H205*'fnd base rates'!J$111)
+($I205*'fnd base rates'!J$112)
+($J205*'fnd base rates'!J$113)
+($K205*'fnd base rates'!J$114)
+($M205*'fnd base rates'!J$116)
+($N205*'fnd base rates'!J$117)
+($O205*'fnd base rates'!J$118)
+($P205*VLOOKUP($S205+12,rate_basefnd,10)))
*$R205</f>
        <v>2257.2038000000002</v>
      </c>
      <c r="AC205" s="1">
        <f>(($D205*'fnd base rates'!K$107)
+($E205*'fnd base rates'!K$108)
+($F205*'fnd base rates'!K$109)
+($G205*'fnd base rates'!K$110)
+($H205*'fnd base rates'!K$111)
+($I205*'fnd base rates'!K$112)
+($J205*'fnd base rates'!K$113)
+($K205*'fnd base rates'!K$114)
+($M205*'fnd base rates'!K$116)
+($N205*'fnd base rates'!K$117)
+($O205*'fnd base rates'!K$118)
+($P205*VLOOKUP($S205+12,rate_basefnd,11)))
*$R205</f>
        <v>2265.1636626599998</v>
      </c>
      <c r="AD205" s="1">
        <f>(($D205*'fnd base rates'!L$107)
+($E205*'fnd base rates'!L$108)
+($F205*'fnd base rates'!L$109)
+($G205*'fnd base rates'!L$110)
+($H205*'fnd base rates'!L$111)
+($I205*'fnd base rates'!L$112)
+($J205*'fnd base rates'!L$113)
+($K205*'fnd base rates'!L$114)
+($M205*'fnd base rates'!L$116)
+($N205*'fnd base rates'!L$117)
+($O205*'fnd base rates'!L$118)
+($P205*VLOOKUP($S205+12,rate_basefnd,12)))</f>
        <v>3299.586812</v>
      </c>
      <c r="AE205" s="1">
        <f>(($D205*'fnd base rates'!M$107)
+($E205*'fnd base rates'!M$108)
+($F205*'fnd base rates'!M$109)
+($G205*'fnd base rates'!M$110)
+($H205*'fnd base rates'!M$111)
+($I205*'fnd base rates'!M$112)
+($J205*'fnd base rates'!M$113)
+($K205*'fnd base rates'!M$114)
+($M205*'fnd base rates'!M$116)
+($N205*'fnd base rates'!M$117)
+($O205*'fnd base rates'!M$118)
+($P205*VLOOKUP($S205+12,rate_basefnd,13)))</f>
        <v>0</v>
      </c>
      <c r="AF205" s="4">
        <f t="shared" si="235"/>
        <v>31084.915565040003</v>
      </c>
      <c r="AH205" s="4">
        <f t="shared" si="236"/>
        <v>430170322</v>
      </c>
      <c r="AI205" s="4" t="str">
        <f t="shared" si="237"/>
        <v>430</v>
      </c>
      <c r="AJ205" s="2" t="str">
        <f t="shared" si="238"/>
        <v>170</v>
      </c>
      <c r="AK205" s="2" t="str">
        <f t="shared" si="239"/>
        <v>322</v>
      </c>
      <c r="AL205" s="4">
        <f t="shared" si="240"/>
        <v>1</v>
      </c>
      <c r="AM205" s="4">
        <f t="shared" si="232"/>
        <v>2</v>
      </c>
      <c r="AN205" s="4">
        <f t="shared" si="241"/>
        <v>31084.915565040003</v>
      </c>
      <c r="AO205" s="4">
        <f t="shared" si="242"/>
        <v>15542</v>
      </c>
      <c r="AP205" s="4">
        <f t="shared" si="243"/>
        <v>0</v>
      </c>
      <c r="AQ205" s="4">
        <v>15542</v>
      </c>
      <c r="AW205" s="4">
        <v>15516</v>
      </c>
      <c r="AX205" s="5">
        <f t="shared" si="244"/>
        <v>26</v>
      </c>
      <c r="AY205" s="4">
        <v>15542</v>
      </c>
      <c r="AZ205" s="5"/>
      <c r="BB205" s="5">
        <f t="shared" ref="BB205" si="247">BC205-BA205</f>
        <v>0</v>
      </c>
    </row>
    <row r="206" spans="1:54" s="4" customFormat="1">
      <c r="A206" s="278">
        <v>430</v>
      </c>
      <c r="B206" s="2">
        <v>430170348</v>
      </c>
      <c r="C206" s="10" t="s">
        <v>1050</v>
      </c>
      <c r="D206" s="15">
        <f>'fnd enro'!D206</f>
        <v>0</v>
      </c>
      <c r="E206" s="15">
        <f>'fnd enro'!E206</f>
        <v>0</v>
      </c>
      <c r="F206" s="15">
        <f>'fnd enro'!F206</f>
        <v>0</v>
      </c>
      <c r="G206" s="15">
        <f>'fnd enro'!G206</f>
        <v>0</v>
      </c>
      <c r="H206" s="15">
        <f>'fnd enro'!H206</f>
        <v>2</v>
      </c>
      <c r="I206" s="15">
        <f>'fnd enro'!I206</f>
        <v>10</v>
      </c>
      <c r="J206" s="15">
        <f>'fnd enro'!J206</f>
        <v>0</v>
      </c>
      <c r="K206" s="16">
        <f>'fnd enro'!K206</f>
        <v>0.45960000000000001</v>
      </c>
      <c r="L206" s="15">
        <f>'fnd enro'!L206</f>
        <v>0</v>
      </c>
      <c r="M206" s="15">
        <f>'fnd enro'!M206</f>
        <v>0</v>
      </c>
      <c r="N206" s="15">
        <f>'fnd enro'!N206</f>
        <v>0</v>
      </c>
      <c r="O206" s="15">
        <f>'fnd enro'!O206</f>
        <v>0</v>
      </c>
      <c r="P206" s="15">
        <f>'fnd enro'!P206</f>
        <v>6</v>
      </c>
      <c r="Q206" s="15">
        <f>'fnd enro'!R206</f>
        <v>12</v>
      </c>
      <c r="R206" s="16">
        <f t="shared" si="234"/>
        <v>1.03</v>
      </c>
      <c r="S206" s="15">
        <f>VALUE('fnd enro'!Q206)</f>
        <v>11</v>
      </c>
      <c r="T206" s="2"/>
      <c r="U206" s="1">
        <f>(($D206*'fnd base rates'!C$107)
+($E206*'fnd base rates'!C$108)
+($F206*'fnd base rates'!C$109)
+($G206*'fnd base rates'!C$110)
+($H206*'fnd base rates'!C$111)
+($I206*'fnd base rates'!C$112)
+($J206*'fnd base rates'!C$113)
+($K206*'fnd base rates'!C$114)
+($M206*'fnd base rates'!C$116)
+($N206*'fnd base rates'!C$117)
+($O206*'fnd base rates'!C$118)
+($P206*VLOOKUP($S206+12,rate_basefnd,3)))
*$R206</f>
        <v>6781.1569414800006</v>
      </c>
      <c r="V206" s="1">
        <f>(($D206*'fnd base rates'!D$107)
+($E206*'fnd base rates'!D$108)
+($F206*'fnd base rates'!D$109)
+($G206*'fnd base rates'!D$110)
+($H206*'fnd base rates'!D$111)
+($I206*'fnd base rates'!D$112)
+($J206*'fnd base rates'!D$113)
+($K206*'fnd base rates'!D$114)
+($M206*'fnd base rates'!D$116)
+($N206*'fnd base rates'!D$117)
+($O206*'fnd base rates'!D$118)
+($P206*VLOOKUP($S206+12,rate_basefnd,4)))
*$R206</f>
        <v>11163.9846</v>
      </c>
      <c r="W206" s="1">
        <f>(($D206*'fnd base rates'!E$107)
+($E206*'fnd base rates'!E$108)
+($F206*'fnd base rates'!E$109)
+($G206*'fnd base rates'!E$110)
+($H206*'fnd base rates'!E$111)
+($I206*'fnd base rates'!E$112)
+($J206*'fnd base rates'!E$113)
+($K206*'fnd base rates'!E$114)
+($M206*'fnd base rates'!E$116)
+($N206*'fnd base rates'!E$117)
+($O206*'fnd base rates'!E$118)
+($P206*VLOOKUP($S206+12,rate_basefnd,5)))
*$R206</f>
        <v>75847.699401239995</v>
      </c>
      <c r="X206" s="1">
        <f>(($D206*'fnd base rates'!F$107)
+($E206*'fnd base rates'!F$108)
+($F206*'fnd base rates'!F$109)
+($G206*'fnd base rates'!F$110)
+($H206*'fnd base rates'!F$111)
+($I206*'fnd base rates'!F$112)
+($J206*'fnd base rates'!F$113)
+($K206*'fnd base rates'!F$114)
+($M206*'fnd base rates'!F$116)
+($N206*'fnd base rates'!F$117)
+($O206*'fnd base rates'!F$118)
+($P206*VLOOKUP($S206+12,rate_basefnd,6)))
*$R206</f>
        <v>10671.76880152</v>
      </c>
      <c r="Y206" s="1">
        <f>(($D206*'fnd base rates'!G$107)
+($E206*'fnd base rates'!G$108)
+($F206*'fnd base rates'!G$109)
+($G206*'fnd base rates'!G$110)
+($H206*'fnd base rates'!G$111)
+($I206*'fnd base rates'!G$112)
+($J206*'fnd base rates'!G$113)
+($K206*'fnd base rates'!G$114)
+($M206*'fnd base rates'!G$116)
+($N206*'fnd base rates'!G$117)
+($O206*'fnd base rates'!G$118)
+($P206*VLOOKUP($S206+12,rate_basefnd,7)))
*$R206</f>
        <v>2947.3590780399995</v>
      </c>
      <c r="Z206" s="1">
        <f>(($D206*'fnd base rates'!H$107)
+($E206*'fnd base rates'!H$108)
+($F206*'fnd base rates'!H$109)
+($G206*'fnd base rates'!H$110)
+($H206*'fnd base rates'!H$111)
+($I206*'fnd base rates'!H$112)
+($J206*'fnd base rates'!H$113)
+($K206*'fnd base rates'!H$114)
+($M206*'fnd base rates'!H$116)
+($N206*'fnd base rates'!H$117)
+($O206*'fnd base rates'!H$118)
+($P206*VLOOKUP($S206+12,rate_basefnd,8)))</f>
        <v>9073.6665200000007</v>
      </c>
      <c r="AA206" s="1">
        <f>(($D206*'fnd base rates'!I$107)
+($E206*'fnd base rates'!I$108)
+($F206*'fnd base rates'!I$109)
+($G206*'fnd base rates'!I$110)
+($H206*'fnd base rates'!I$111)
+($I206*'fnd base rates'!I$112)
+($J206*'fnd base rates'!I$113)
+($K206*'fnd base rates'!I$114)
+($M206*'fnd base rates'!I$116)
+($N206*'fnd base rates'!I$117)
+($O206*'fnd base rates'!I$118)
+($P206*VLOOKUP($S206+12,rate_basefnd,9)))
*$R206</f>
        <v>5726.6557999999995</v>
      </c>
      <c r="AB206" s="1">
        <f>(($D206*'fnd base rates'!J$107)
+($E206*'fnd base rates'!J$108)
+($F206*'fnd base rates'!J$109)
+($G206*'fnd base rates'!J$110)
+($H206*'fnd base rates'!J$111)
+($I206*'fnd base rates'!J$112)
+($J206*'fnd base rates'!J$113)
+($K206*'fnd base rates'!J$114)
+($M206*'fnd base rates'!J$116)
+($N206*'fnd base rates'!J$117)
+($O206*'fnd base rates'!J$118)
+($P206*VLOOKUP($S206+12,rate_basefnd,10)))
*$R206</f>
        <v>10489.643599999999</v>
      </c>
      <c r="AC206" s="1">
        <f>(($D206*'fnd base rates'!K$107)
+($E206*'fnd base rates'!K$108)
+($F206*'fnd base rates'!K$109)
+($G206*'fnd base rates'!K$110)
+($H206*'fnd base rates'!K$111)
+($I206*'fnd base rates'!K$112)
+($J206*'fnd base rates'!K$113)
+($K206*'fnd base rates'!K$114)
+($M206*'fnd base rates'!K$116)
+($N206*'fnd base rates'!K$117)
+($O206*'fnd base rates'!K$118)
+($P206*VLOOKUP($S206+12,rate_basefnd,11)))
*$R206</f>
        <v>13654.265175960001</v>
      </c>
      <c r="AD206" s="1">
        <f>(($D206*'fnd base rates'!L$107)
+($E206*'fnd base rates'!L$108)
+($F206*'fnd base rates'!L$109)
+($G206*'fnd base rates'!L$110)
+($H206*'fnd base rates'!L$111)
+($I206*'fnd base rates'!L$112)
+($J206*'fnd base rates'!L$113)
+($K206*'fnd base rates'!L$114)
+($M206*'fnd base rates'!L$116)
+($N206*'fnd base rates'!L$117)
+($O206*'fnd base rates'!L$118)
+($P206*VLOOKUP($S206+12,rate_basefnd,12)))</f>
        <v>18240.460872</v>
      </c>
      <c r="AE206" s="1">
        <f>(($D206*'fnd base rates'!M$107)
+($E206*'fnd base rates'!M$108)
+($F206*'fnd base rates'!M$109)
+($G206*'fnd base rates'!M$110)
+($H206*'fnd base rates'!M$111)
+($I206*'fnd base rates'!M$112)
+($J206*'fnd base rates'!M$113)
+($K206*'fnd base rates'!M$114)
+($M206*'fnd base rates'!M$116)
+($N206*'fnd base rates'!M$117)
+($O206*'fnd base rates'!M$118)
+($P206*VLOOKUP($S206+12,rate_basefnd,13)))</f>
        <v>0</v>
      </c>
      <c r="AF206" s="4">
        <f t="shared" si="235"/>
        <v>164596.66079023998</v>
      </c>
      <c r="AH206" s="4">
        <f t="shared" si="236"/>
        <v>430170348</v>
      </c>
      <c r="AI206" s="4" t="str">
        <f t="shared" si="237"/>
        <v>430</v>
      </c>
      <c r="AJ206" s="2" t="str">
        <f t="shared" si="238"/>
        <v>170</v>
      </c>
      <c r="AK206" s="2" t="str">
        <f t="shared" si="239"/>
        <v>348</v>
      </c>
      <c r="AL206" s="4">
        <f t="shared" si="240"/>
        <v>1</v>
      </c>
      <c r="AM206" s="4">
        <f t="shared" si="232"/>
        <v>12</v>
      </c>
      <c r="AN206" s="4">
        <f t="shared" si="241"/>
        <v>164596.66079023998</v>
      </c>
      <c r="AO206" s="4">
        <f t="shared" si="242"/>
        <v>13716</v>
      </c>
      <c r="AP206" s="4">
        <f t="shared" si="243"/>
        <v>0</v>
      </c>
      <c r="AQ206" s="4">
        <v>13716</v>
      </c>
      <c r="AW206" s="4">
        <v>13659</v>
      </c>
      <c r="AX206" s="5">
        <f t="shared" si="244"/>
        <v>57</v>
      </c>
      <c r="AY206" s="4">
        <v>13716</v>
      </c>
      <c r="AZ206" s="5"/>
      <c r="BB206" s="5">
        <f t="shared" ref="BB206" si="248">BC206-BA206</f>
        <v>0</v>
      </c>
    </row>
    <row r="207" spans="1:54" s="4" customFormat="1">
      <c r="A207" s="278">
        <v>430</v>
      </c>
      <c r="B207" s="2">
        <v>430170620</v>
      </c>
      <c r="C207" s="10" t="s">
        <v>1050</v>
      </c>
      <c r="D207" s="15">
        <f>'fnd enro'!D207</f>
        <v>0</v>
      </c>
      <c r="E207" s="15">
        <f>'fnd enro'!E207</f>
        <v>0</v>
      </c>
      <c r="F207" s="15">
        <f>'fnd enro'!F207</f>
        <v>0</v>
      </c>
      <c r="G207" s="15">
        <f>'fnd enro'!G207</f>
        <v>0</v>
      </c>
      <c r="H207" s="15">
        <f>'fnd enro'!H207</f>
        <v>1</v>
      </c>
      <c r="I207" s="15">
        <f>'fnd enro'!I207</f>
        <v>6</v>
      </c>
      <c r="J207" s="15">
        <f>'fnd enro'!J207</f>
        <v>0</v>
      </c>
      <c r="K207" s="16">
        <f>'fnd enro'!K207</f>
        <v>0.2681</v>
      </c>
      <c r="L207" s="15">
        <f>'fnd enro'!L207</f>
        <v>0</v>
      </c>
      <c r="M207" s="15">
        <f>'fnd enro'!M207</f>
        <v>0</v>
      </c>
      <c r="N207" s="15">
        <f>'fnd enro'!N207</f>
        <v>0</v>
      </c>
      <c r="O207" s="15">
        <f>'fnd enro'!O207</f>
        <v>0</v>
      </c>
      <c r="P207" s="15">
        <f>'fnd enro'!P207</f>
        <v>0</v>
      </c>
      <c r="Q207" s="15">
        <f>'fnd enro'!R207</f>
        <v>7</v>
      </c>
      <c r="R207" s="16">
        <f t="shared" si="234"/>
        <v>1.03</v>
      </c>
      <c r="S207" s="15">
        <f>VALUE('fnd enro'!Q207)</f>
        <v>3</v>
      </c>
      <c r="T207" s="2"/>
      <c r="U207" s="1">
        <f>(($D207*'fnd base rates'!C$107)
+($E207*'fnd base rates'!C$108)
+($F207*'fnd base rates'!C$109)
+($G207*'fnd base rates'!C$110)
+($H207*'fnd base rates'!C$111)
+($I207*'fnd base rates'!C$112)
+($J207*'fnd base rates'!C$113)
+($K207*'fnd base rates'!C$114)
+($M207*'fnd base rates'!C$116)
+($N207*'fnd base rates'!C$117)
+($O207*'fnd base rates'!C$118)
+($P207*VLOOKUP($S207+12,rate_basefnd,3)))
*$R207</f>
        <v>3695.2857325300001</v>
      </c>
      <c r="V207" s="1">
        <f>(($D207*'fnd base rates'!D$107)
+($E207*'fnd base rates'!D$108)
+($F207*'fnd base rates'!D$109)
+($G207*'fnd base rates'!D$110)
+($H207*'fnd base rates'!D$111)
+($I207*'fnd base rates'!D$112)
+($J207*'fnd base rates'!D$113)
+($K207*'fnd base rates'!D$114)
+($M207*'fnd base rates'!D$116)
+($N207*'fnd base rates'!D$117)
+($O207*'fnd base rates'!D$118)
+($P207*VLOOKUP($S207+12,rate_basefnd,4)))
*$R207</f>
        <v>5278.6572999999999</v>
      </c>
      <c r="W207" s="1">
        <f>(($D207*'fnd base rates'!E$107)
+($E207*'fnd base rates'!E$108)
+($F207*'fnd base rates'!E$109)
+($G207*'fnd base rates'!E$110)
+($H207*'fnd base rates'!E$111)
+($I207*'fnd base rates'!E$112)
+($J207*'fnd base rates'!E$113)
+($K207*'fnd base rates'!E$114)
+($M207*'fnd base rates'!E$116)
+($N207*'fnd base rates'!E$117)
+($O207*'fnd base rates'!E$118)
+($P207*VLOOKUP($S207+12,rate_basefnd,5)))
*$R207</f>
        <v>32440.021817389999</v>
      </c>
      <c r="X207" s="1">
        <f>(($D207*'fnd base rates'!F$107)
+($E207*'fnd base rates'!F$108)
+($F207*'fnd base rates'!F$109)
+($G207*'fnd base rates'!F$110)
+($H207*'fnd base rates'!F$111)
+($I207*'fnd base rates'!F$112)
+($J207*'fnd base rates'!F$113)
+($K207*'fnd base rates'!F$114)
+($M207*'fnd base rates'!F$116)
+($N207*'fnd base rates'!F$117)
+($O207*'fnd base rates'!F$118)
+($P207*VLOOKUP($S207+12,rate_basefnd,6)))
*$R207</f>
        <v>6207.3760342200003</v>
      </c>
      <c r="Y207" s="1">
        <f>(($D207*'fnd base rates'!G$107)
+($E207*'fnd base rates'!G$108)
+($F207*'fnd base rates'!G$109)
+($G207*'fnd base rates'!G$110)
+($H207*'fnd base rates'!G$111)
+($I207*'fnd base rates'!G$112)
+($J207*'fnd base rates'!G$113)
+($K207*'fnd base rates'!G$114)
+($M207*'fnd base rates'!G$116)
+($N207*'fnd base rates'!G$117)
+($O207*'fnd base rates'!G$118)
+($P207*VLOOKUP($S207+12,rate_basefnd,7)))
*$R207</f>
        <v>1134.28026219</v>
      </c>
      <c r="Z207" s="1">
        <f>(($D207*'fnd base rates'!H$107)
+($E207*'fnd base rates'!H$108)
+($F207*'fnd base rates'!H$109)
+($G207*'fnd base rates'!H$110)
+($H207*'fnd base rates'!H$111)
+($I207*'fnd base rates'!H$112)
+($J207*'fnd base rates'!H$113)
+($K207*'fnd base rates'!H$114)
+($M207*'fnd base rates'!H$116)
+($N207*'fnd base rates'!H$117)
+($O207*'fnd base rates'!H$118)
+($P207*VLOOKUP($S207+12,rate_basefnd,8)))</f>
        <v>5254.6204699999998</v>
      </c>
      <c r="AA207" s="1">
        <f>(($D207*'fnd base rates'!I$107)
+($E207*'fnd base rates'!I$108)
+($F207*'fnd base rates'!I$109)
+($G207*'fnd base rates'!I$110)
+($H207*'fnd base rates'!I$111)
+($I207*'fnd base rates'!I$112)
+($J207*'fnd base rates'!I$113)
+($K207*'fnd base rates'!I$114)
+($M207*'fnd base rates'!I$116)
+($N207*'fnd base rates'!I$117)
+($O207*'fnd base rates'!I$118)
+($P207*VLOOKUP($S207+12,rate_basefnd,9)))
*$R207</f>
        <v>2865.1716000000001</v>
      </c>
      <c r="AB207" s="1">
        <f>(($D207*'fnd base rates'!J$107)
+($E207*'fnd base rates'!J$108)
+($F207*'fnd base rates'!J$109)
+($G207*'fnd base rates'!J$110)
+($H207*'fnd base rates'!J$111)
+($I207*'fnd base rates'!J$112)
+($J207*'fnd base rates'!J$113)
+($K207*'fnd base rates'!J$114)
+($M207*'fnd base rates'!J$116)
+($N207*'fnd base rates'!J$117)
+($O207*'fnd base rates'!J$118)
+($P207*VLOOKUP($S207+12,rate_basefnd,10)))
*$R207</f>
        <v>3638.3101999999999</v>
      </c>
      <c r="AC207" s="1">
        <f>(($D207*'fnd base rates'!K$107)
+($E207*'fnd base rates'!K$108)
+($F207*'fnd base rates'!K$109)
+($G207*'fnd base rates'!K$110)
+($H207*'fnd base rates'!K$111)
+($I207*'fnd base rates'!K$112)
+($J207*'fnd base rates'!K$113)
+($K207*'fnd base rates'!K$114)
+($M207*'fnd base rates'!K$116)
+($N207*'fnd base rates'!K$117)
+($O207*'fnd base rates'!K$118)
+($P207*VLOOKUP($S207+12,rate_basefnd,11)))
*$R207</f>
        <v>7959.7144193099994</v>
      </c>
      <c r="AD207" s="1">
        <f>(($D207*'fnd base rates'!L$107)
+($E207*'fnd base rates'!L$108)
+($F207*'fnd base rates'!L$109)
+($G207*'fnd base rates'!L$110)
+($H207*'fnd base rates'!L$111)
+($I207*'fnd base rates'!L$112)
+($J207*'fnd base rates'!L$113)
+($K207*'fnd base rates'!L$114)
+($M207*'fnd base rates'!L$116)
+($N207*'fnd base rates'!L$117)
+($O207*'fnd base rates'!L$118)
+($P207*VLOOKUP($S207+12,rate_basefnd,12)))</f>
        <v>8728.6038420000004</v>
      </c>
      <c r="AE207" s="1">
        <f>(($D207*'fnd base rates'!M$107)
+($E207*'fnd base rates'!M$108)
+($F207*'fnd base rates'!M$109)
+($G207*'fnd base rates'!M$110)
+($H207*'fnd base rates'!M$111)
+($I207*'fnd base rates'!M$112)
+($J207*'fnd base rates'!M$113)
+($K207*'fnd base rates'!M$114)
+($M207*'fnd base rates'!M$116)
+($N207*'fnd base rates'!M$117)
+($O207*'fnd base rates'!M$118)
+($P207*VLOOKUP($S207+12,rate_basefnd,13)))</f>
        <v>0</v>
      </c>
      <c r="AF207" s="4">
        <f t="shared" si="235"/>
        <v>77202.041677639994</v>
      </c>
      <c r="AH207" s="4">
        <f t="shared" si="236"/>
        <v>430170620</v>
      </c>
      <c r="AI207" s="4" t="str">
        <f t="shared" si="237"/>
        <v>430</v>
      </c>
      <c r="AJ207" s="2" t="str">
        <f t="shared" si="238"/>
        <v>170</v>
      </c>
      <c r="AK207" s="2" t="str">
        <f t="shared" si="239"/>
        <v>620</v>
      </c>
      <c r="AL207" s="4">
        <f t="shared" si="240"/>
        <v>1</v>
      </c>
      <c r="AM207" s="4">
        <f t="shared" si="232"/>
        <v>7</v>
      </c>
      <c r="AN207" s="4">
        <f t="shared" si="241"/>
        <v>77202.041677639994</v>
      </c>
      <c r="AO207" s="4">
        <f t="shared" si="242"/>
        <v>11029</v>
      </c>
      <c r="AP207" s="4">
        <f t="shared" si="243"/>
        <v>0</v>
      </c>
      <c r="AQ207" s="4">
        <v>11029</v>
      </c>
      <c r="AW207" s="4">
        <v>11014</v>
      </c>
      <c r="AX207" s="5">
        <f t="shared" si="244"/>
        <v>15</v>
      </c>
      <c r="AY207" s="4">
        <v>11029</v>
      </c>
      <c r="AZ207" s="5"/>
      <c r="BB207" s="5">
        <f t="shared" ref="BB207" si="249">BC207-BA207</f>
        <v>0</v>
      </c>
    </row>
    <row r="208" spans="1:54" s="4" customFormat="1">
      <c r="A208" s="278">
        <v>430</v>
      </c>
      <c r="B208" s="2">
        <v>430170673</v>
      </c>
      <c r="C208" s="10" t="s">
        <v>1050</v>
      </c>
      <c r="D208" s="15">
        <f>'fnd enro'!D208</f>
        <v>0</v>
      </c>
      <c r="E208" s="15">
        <f>'fnd enro'!E208</f>
        <v>0</v>
      </c>
      <c r="F208" s="15">
        <f>'fnd enro'!F208</f>
        <v>0</v>
      </c>
      <c r="G208" s="15">
        <f>'fnd enro'!G208</f>
        <v>0</v>
      </c>
      <c r="H208" s="15">
        <f>'fnd enro'!H208</f>
        <v>1</v>
      </c>
      <c r="I208" s="15">
        <f>'fnd enro'!I208</f>
        <v>0</v>
      </c>
      <c r="J208" s="15">
        <f>'fnd enro'!J208</f>
        <v>0</v>
      </c>
      <c r="K208" s="16">
        <f>'fnd enro'!K208</f>
        <v>3.8300000000000001E-2</v>
      </c>
      <c r="L208" s="15">
        <f>'fnd enro'!L208</f>
        <v>0</v>
      </c>
      <c r="M208" s="15">
        <f>'fnd enro'!M208</f>
        <v>0</v>
      </c>
      <c r="N208" s="15">
        <f>'fnd enro'!N208</f>
        <v>0</v>
      </c>
      <c r="O208" s="15">
        <f>'fnd enro'!O208</f>
        <v>0</v>
      </c>
      <c r="P208" s="15">
        <f>'fnd enro'!P208</f>
        <v>0</v>
      </c>
      <c r="Q208" s="15">
        <f>'fnd enro'!R208</f>
        <v>1</v>
      </c>
      <c r="R208" s="16">
        <f t="shared" si="234"/>
        <v>1.03</v>
      </c>
      <c r="S208" s="15">
        <f>VALUE('fnd enro'!Q208)</f>
        <v>2</v>
      </c>
      <c r="T208" s="2"/>
      <c r="U208" s="1">
        <f>(($D208*'fnd base rates'!C$107)
+($E208*'fnd base rates'!C$108)
+($F208*'fnd base rates'!C$109)
+($G208*'fnd base rates'!C$110)
+($H208*'fnd base rates'!C$111)
+($I208*'fnd base rates'!C$112)
+($J208*'fnd base rates'!C$113)
+($K208*'fnd base rates'!C$114)
+($M208*'fnd base rates'!C$116)
+($N208*'fnd base rates'!C$117)
+($O208*'fnd base rates'!C$118)
+($P208*VLOOKUP($S208+12,rate_basefnd,3)))
*$R208</f>
        <v>527.89796178999995</v>
      </c>
      <c r="V208" s="1">
        <f>(($D208*'fnd base rates'!D$107)
+($E208*'fnd base rates'!D$108)
+($F208*'fnd base rates'!D$109)
+($G208*'fnd base rates'!D$110)
+($H208*'fnd base rates'!D$111)
+($I208*'fnd base rates'!D$112)
+($J208*'fnd base rates'!D$113)
+($K208*'fnd base rates'!D$114)
+($M208*'fnd base rates'!D$116)
+($N208*'fnd base rates'!D$117)
+($O208*'fnd base rates'!D$118)
+($P208*VLOOKUP($S208+12,rate_basefnd,4)))
*$R208</f>
        <v>754.09389999999996</v>
      </c>
      <c r="W208" s="1">
        <f>(($D208*'fnd base rates'!E$107)
+($E208*'fnd base rates'!E$108)
+($F208*'fnd base rates'!E$109)
+($G208*'fnd base rates'!E$110)
+($H208*'fnd base rates'!E$111)
+($I208*'fnd base rates'!E$112)
+($J208*'fnd base rates'!E$113)
+($K208*'fnd base rates'!E$114)
+($M208*'fnd base rates'!E$116)
+($N208*'fnd base rates'!E$117)
+($O208*'fnd base rates'!E$118)
+($P208*VLOOKUP($S208+12,rate_basefnd,5)))
*$R208</f>
        <v>3406.9673167700003</v>
      </c>
      <c r="X208" s="1">
        <f>(($D208*'fnd base rates'!F$107)
+($E208*'fnd base rates'!F$108)
+($F208*'fnd base rates'!F$109)
+($G208*'fnd base rates'!F$110)
+($H208*'fnd base rates'!F$111)
+($I208*'fnd base rates'!F$112)
+($J208*'fnd base rates'!F$113)
+($K208*'fnd base rates'!F$114)
+($M208*'fnd base rates'!F$116)
+($N208*'fnd base rates'!F$117)
+($O208*'fnd base rates'!F$118)
+($P208*VLOOKUP($S208+12,rate_basefnd,6)))
*$R208</f>
        <v>978.42623346000005</v>
      </c>
      <c r="Y208" s="1">
        <f>(($D208*'fnd base rates'!G$107)
+($E208*'fnd base rates'!G$108)
+($F208*'fnd base rates'!G$109)
+($G208*'fnd base rates'!G$110)
+($H208*'fnd base rates'!G$111)
+($I208*'fnd base rates'!G$112)
+($J208*'fnd base rates'!G$113)
+($K208*'fnd base rates'!G$114)
+($M208*'fnd base rates'!G$116)
+($N208*'fnd base rates'!G$117)
+($O208*'fnd base rates'!G$118)
+($P208*VLOOKUP($S208+12,rate_basefnd,7)))
*$R208</f>
        <v>165.89812316999999</v>
      </c>
      <c r="Z208" s="1">
        <f>(($D208*'fnd base rates'!H$107)
+($E208*'fnd base rates'!H$108)
+($F208*'fnd base rates'!H$109)
+($G208*'fnd base rates'!H$110)
+($H208*'fnd base rates'!H$111)
+($I208*'fnd base rates'!H$112)
+($J208*'fnd base rates'!H$113)
+($K208*'fnd base rates'!H$114)
+($M208*'fnd base rates'!H$116)
+($N208*'fnd base rates'!H$117)
+($O208*'fnd base rates'!H$118)
+($P208*VLOOKUP($S208+12,rate_basefnd,8)))</f>
        <v>500.77720999999997</v>
      </c>
      <c r="AA208" s="1">
        <f>(($D208*'fnd base rates'!I$107)
+($E208*'fnd base rates'!I$108)
+($F208*'fnd base rates'!I$109)
+($G208*'fnd base rates'!I$110)
+($H208*'fnd base rates'!I$111)
+($I208*'fnd base rates'!I$112)
+($J208*'fnd base rates'!I$113)
+($K208*'fnd base rates'!I$114)
+($M208*'fnd base rates'!I$116)
+($N208*'fnd base rates'!I$117)
+($O208*'fnd base rates'!I$118)
+($P208*VLOOKUP($S208+12,rate_basefnd,9)))
*$R208</f>
        <v>346.20359999999999</v>
      </c>
      <c r="AB208" s="1">
        <f>(($D208*'fnd base rates'!J$107)
+($E208*'fnd base rates'!J$108)
+($F208*'fnd base rates'!J$109)
+($G208*'fnd base rates'!J$110)
+($H208*'fnd base rates'!J$111)
+($I208*'fnd base rates'!J$112)
+($J208*'fnd base rates'!J$113)
+($K208*'fnd base rates'!J$114)
+($M208*'fnd base rates'!J$116)
+($N208*'fnd base rates'!J$117)
+($O208*'fnd base rates'!J$118)
+($P208*VLOOKUP($S208+12,rate_basefnd,10)))
*$R208</f>
        <v>245.24299999999999</v>
      </c>
      <c r="AC208" s="1">
        <f>(($D208*'fnd base rates'!K$107)
+($E208*'fnd base rates'!K$108)
+($F208*'fnd base rates'!K$109)
+($G208*'fnd base rates'!K$110)
+($H208*'fnd base rates'!K$111)
+($I208*'fnd base rates'!K$112)
+($J208*'fnd base rates'!K$113)
+($K208*'fnd base rates'!K$114)
+($M208*'fnd base rates'!K$116)
+($N208*'fnd base rates'!K$117)
+($O208*'fnd base rates'!K$118)
+($P208*VLOOKUP($S208+12,rate_basefnd,11)))
*$R208</f>
        <v>1164.22343133</v>
      </c>
      <c r="AD208" s="1">
        <f>(($D208*'fnd base rates'!L$107)
+($E208*'fnd base rates'!L$108)
+($F208*'fnd base rates'!L$109)
+($G208*'fnd base rates'!L$110)
+($H208*'fnd base rates'!L$111)
+($I208*'fnd base rates'!L$112)
+($J208*'fnd base rates'!L$113)
+($K208*'fnd base rates'!L$114)
+($M208*'fnd base rates'!L$116)
+($N208*'fnd base rates'!L$117)
+($O208*'fnd base rates'!L$118)
+($P208*VLOOKUP($S208+12,rate_basefnd,12)))</f>
        <v>1351.523406</v>
      </c>
      <c r="AE208" s="1">
        <f>(($D208*'fnd base rates'!M$107)
+($E208*'fnd base rates'!M$108)
+($F208*'fnd base rates'!M$109)
+($G208*'fnd base rates'!M$110)
+($H208*'fnd base rates'!M$111)
+($I208*'fnd base rates'!M$112)
+($J208*'fnd base rates'!M$113)
+($K208*'fnd base rates'!M$114)
+($M208*'fnd base rates'!M$116)
+($N208*'fnd base rates'!M$117)
+($O208*'fnd base rates'!M$118)
+($P208*VLOOKUP($S208+12,rate_basefnd,13)))</f>
        <v>0</v>
      </c>
      <c r="AF208" s="4">
        <f t="shared" si="235"/>
        <v>9441.2541825200005</v>
      </c>
      <c r="AH208" s="4">
        <f t="shared" si="236"/>
        <v>430170673</v>
      </c>
      <c r="AI208" s="4" t="str">
        <f t="shared" si="237"/>
        <v>430</v>
      </c>
      <c r="AJ208" s="2" t="str">
        <f t="shared" si="238"/>
        <v>170</v>
      </c>
      <c r="AK208" s="2" t="str">
        <f t="shared" si="239"/>
        <v>673</v>
      </c>
      <c r="AL208" s="4">
        <f t="shared" si="240"/>
        <v>1</v>
      </c>
      <c r="AM208" s="4">
        <f t="shared" si="232"/>
        <v>1</v>
      </c>
      <c r="AN208" s="4">
        <f t="shared" si="241"/>
        <v>9441.2541825200005</v>
      </c>
      <c r="AO208" s="4">
        <f t="shared" si="242"/>
        <v>9441</v>
      </c>
      <c r="AP208" s="4">
        <f t="shared" si="243"/>
        <v>0</v>
      </c>
      <c r="AQ208" s="4">
        <v>9441</v>
      </c>
      <c r="AW208" s="4">
        <v>9423</v>
      </c>
      <c r="AX208" s="5">
        <f t="shared" si="244"/>
        <v>18</v>
      </c>
      <c r="AY208" s="4">
        <v>9441</v>
      </c>
      <c r="AZ208" s="5"/>
      <c r="BB208" s="5">
        <f t="shared" ref="BB208" si="250">BC208-BA208</f>
        <v>0</v>
      </c>
    </row>
    <row r="209" spans="1:54" s="4" customFormat="1">
      <c r="A209" s="278">
        <v>430</v>
      </c>
      <c r="B209" s="2">
        <v>430170690</v>
      </c>
      <c r="C209" s="10" t="s">
        <v>1050</v>
      </c>
      <c r="D209" s="15">
        <f>'fnd enro'!D209</f>
        <v>0</v>
      </c>
      <c r="E209" s="15">
        <f>'fnd enro'!E209</f>
        <v>0</v>
      </c>
      <c r="F209" s="15">
        <f>'fnd enro'!F209</f>
        <v>0</v>
      </c>
      <c r="G209" s="15">
        <f>'fnd enro'!G209</f>
        <v>0</v>
      </c>
      <c r="H209" s="15">
        <f>'fnd enro'!H209</f>
        <v>1</v>
      </c>
      <c r="I209" s="15">
        <f>'fnd enro'!I209</f>
        <v>0</v>
      </c>
      <c r="J209" s="15">
        <f>'fnd enro'!J209</f>
        <v>0</v>
      </c>
      <c r="K209" s="16">
        <f>'fnd enro'!K209</f>
        <v>3.8300000000000001E-2</v>
      </c>
      <c r="L209" s="15">
        <f>'fnd enro'!L209</f>
        <v>0</v>
      </c>
      <c r="M209" s="15">
        <f>'fnd enro'!M209</f>
        <v>0</v>
      </c>
      <c r="N209" s="15">
        <f>'fnd enro'!N209</f>
        <v>0</v>
      </c>
      <c r="O209" s="15">
        <f>'fnd enro'!O209</f>
        <v>0</v>
      </c>
      <c r="P209" s="15">
        <f>'fnd enro'!P209</f>
        <v>0</v>
      </c>
      <c r="Q209" s="15">
        <f>'fnd enro'!R209</f>
        <v>1</v>
      </c>
      <c r="R209" s="16">
        <f t="shared" si="234"/>
        <v>1.03</v>
      </c>
      <c r="S209" s="15">
        <f>VALUE('fnd enro'!Q209)</f>
        <v>3</v>
      </c>
      <c r="T209" s="2"/>
      <c r="U209" s="1">
        <f>(($D209*'fnd base rates'!C$107)
+($E209*'fnd base rates'!C$108)
+($F209*'fnd base rates'!C$109)
+($G209*'fnd base rates'!C$110)
+($H209*'fnd base rates'!C$111)
+($I209*'fnd base rates'!C$112)
+($J209*'fnd base rates'!C$113)
+($K209*'fnd base rates'!C$114)
+($M209*'fnd base rates'!C$116)
+($N209*'fnd base rates'!C$117)
+($O209*'fnd base rates'!C$118)
+($P209*VLOOKUP($S209+12,rate_basefnd,3)))
*$R209</f>
        <v>527.89796178999995</v>
      </c>
      <c r="V209" s="1">
        <f>(($D209*'fnd base rates'!D$107)
+($E209*'fnd base rates'!D$108)
+($F209*'fnd base rates'!D$109)
+($G209*'fnd base rates'!D$110)
+($H209*'fnd base rates'!D$111)
+($I209*'fnd base rates'!D$112)
+($J209*'fnd base rates'!D$113)
+($K209*'fnd base rates'!D$114)
+($M209*'fnd base rates'!D$116)
+($N209*'fnd base rates'!D$117)
+($O209*'fnd base rates'!D$118)
+($P209*VLOOKUP($S209+12,rate_basefnd,4)))
*$R209</f>
        <v>754.09389999999996</v>
      </c>
      <c r="W209" s="1">
        <f>(($D209*'fnd base rates'!E$107)
+($E209*'fnd base rates'!E$108)
+($F209*'fnd base rates'!E$109)
+($G209*'fnd base rates'!E$110)
+($H209*'fnd base rates'!E$111)
+($I209*'fnd base rates'!E$112)
+($J209*'fnd base rates'!E$113)
+($K209*'fnd base rates'!E$114)
+($M209*'fnd base rates'!E$116)
+($N209*'fnd base rates'!E$117)
+($O209*'fnd base rates'!E$118)
+($P209*VLOOKUP($S209+12,rate_basefnd,5)))
*$R209</f>
        <v>3406.9673167700003</v>
      </c>
      <c r="X209" s="1">
        <f>(($D209*'fnd base rates'!F$107)
+($E209*'fnd base rates'!F$108)
+($F209*'fnd base rates'!F$109)
+($G209*'fnd base rates'!F$110)
+($H209*'fnd base rates'!F$111)
+($I209*'fnd base rates'!F$112)
+($J209*'fnd base rates'!F$113)
+($K209*'fnd base rates'!F$114)
+($M209*'fnd base rates'!F$116)
+($N209*'fnd base rates'!F$117)
+($O209*'fnd base rates'!F$118)
+($P209*VLOOKUP($S209+12,rate_basefnd,6)))
*$R209</f>
        <v>978.42623346000005</v>
      </c>
      <c r="Y209" s="1">
        <f>(($D209*'fnd base rates'!G$107)
+($E209*'fnd base rates'!G$108)
+($F209*'fnd base rates'!G$109)
+($G209*'fnd base rates'!G$110)
+($H209*'fnd base rates'!G$111)
+($I209*'fnd base rates'!G$112)
+($J209*'fnd base rates'!G$113)
+($K209*'fnd base rates'!G$114)
+($M209*'fnd base rates'!G$116)
+($N209*'fnd base rates'!G$117)
+($O209*'fnd base rates'!G$118)
+($P209*VLOOKUP($S209+12,rate_basefnd,7)))
*$R209</f>
        <v>165.89812316999999</v>
      </c>
      <c r="Z209" s="1">
        <f>(($D209*'fnd base rates'!H$107)
+($E209*'fnd base rates'!H$108)
+($F209*'fnd base rates'!H$109)
+($G209*'fnd base rates'!H$110)
+($H209*'fnd base rates'!H$111)
+($I209*'fnd base rates'!H$112)
+($J209*'fnd base rates'!H$113)
+($K209*'fnd base rates'!H$114)
+($M209*'fnd base rates'!H$116)
+($N209*'fnd base rates'!H$117)
+($O209*'fnd base rates'!H$118)
+($P209*VLOOKUP($S209+12,rate_basefnd,8)))</f>
        <v>500.77720999999997</v>
      </c>
      <c r="AA209" s="1">
        <f>(($D209*'fnd base rates'!I$107)
+($E209*'fnd base rates'!I$108)
+($F209*'fnd base rates'!I$109)
+($G209*'fnd base rates'!I$110)
+($H209*'fnd base rates'!I$111)
+($I209*'fnd base rates'!I$112)
+($J209*'fnd base rates'!I$113)
+($K209*'fnd base rates'!I$114)
+($M209*'fnd base rates'!I$116)
+($N209*'fnd base rates'!I$117)
+($O209*'fnd base rates'!I$118)
+($P209*VLOOKUP($S209+12,rate_basefnd,9)))
*$R209</f>
        <v>346.20359999999999</v>
      </c>
      <c r="AB209" s="1">
        <f>(($D209*'fnd base rates'!J$107)
+($E209*'fnd base rates'!J$108)
+($F209*'fnd base rates'!J$109)
+($G209*'fnd base rates'!J$110)
+($H209*'fnd base rates'!J$111)
+($I209*'fnd base rates'!J$112)
+($J209*'fnd base rates'!J$113)
+($K209*'fnd base rates'!J$114)
+($M209*'fnd base rates'!J$116)
+($N209*'fnd base rates'!J$117)
+($O209*'fnd base rates'!J$118)
+($P209*VLOOKUP($S209+12,rate_basefnd,10)))
*$R209</f>
        <v>245.24299999999999</v>
      </c>
      <c r="AC209" s="1">
        <f>(($D209*'fnd base rates'!K$107)
+($E209*'fnd base rates'!K$108)
+($F209*'fnd base rates'!K$109)
+($G209*'fnd base rates'!K$110)
+($H209*'fnd base rates'!K$111)
+($I209*'fnd base rates'!K$112)
+($J209*'fnd base rates'!K$113)
+($K209*'fnd base rates'!K$114)
+($M209*'fnd base rates'!K$116)
+($N209*'fnd base rates'!K$117)
+($O209*'fnd base rates'!K$118)
+($P209*VLOOKUP($S209+12,rate_basefnd,11)))
*$R209</f>
        <v>1164.22343133</v>
      </c>
      <c r="AD209" s="1">
        <f>(($D209*'fnd base rates'!L$107)
+($E209*'fnd base rates'!L$108)
+($F209*'fnd base rates'!L$109)
+($G209*'fnd base rates'!L$110)
+($H209*'fnd base rates'!L$111)
+($I209*'fnd base rates'!L$112)
+($J209*'fnd base rates'!L$113)
+($K209*'fnd base rates'!L$114)
+($M209*'fnd base rates'!L$116)
+($N209*'fnd base rates'!L$117)
+($O209*'fnd base rates'!L$118)
+($P209*VLOOKUP($S209+12,rate_basefnd,12)))</f>
        <v>1351.523406</v>
      </c>
      <c r="AE209" s="1">
        <f>(($D209*'fnd base rates'!M$107)
+($E209*'fnd base rates'!M$108)
+($F209*'fnd base rates'!M$109)
+($G209*'fnd base rates'!M$110)
+($H209*'fnd base rates'!M$111)
+($I209*'fnd base rates'!M$112)
+($J209*'fnd base rates'!M$113)
+($K209*'fnd base rates'!M$114)
+($M209*'fnd base rates'!M$116)
+($N209*'fnd base rates'!M$117)
+($O209*'fnd base rates'!M$118)
+($P209*VLOOKUP($S209+12,rate_basefnd,13)))</f>
        <v>0</v>
      </c>
      <c r="AF209" s="4">
        <f t="shared" si="235"/>
        <v>9441.2541825200005</v>
      </c>
      <c r="AH209" s="4">
        <f t="shared" si="236"/>
        <v>430170690</v>
      </c>
      <c r="AI209" s="4" t="str">
        <f t="shared" si="237"/>
        <v>430</v>
      </c>
      <c r="AJ209" s="2" t="str">
        <f t="shared" si="238"/>
        <v>170</v>
      </c>
      <c r="AK209" s="2" t="str">
        <f t="shared" si="239"/>
        <v>690</v>
      </c>
      <c r="AL209" s="4">
        <f t="shared" si="240"/>
        <v>1</v>
      </c>
      <c r="AM209" s="4">
        <f t="shared" si="232"/>
        <v>1</v>
      </c>
      <c r="AN209" s="4">
        <f t="shared" si="241"/>
        <v>9441.2541825200005</v>
      </c>
      <c r="AO209" s="4">
        <f t="shared" si="242"/>
        <v>9441</v>
      </c>
      <c r="AP209" s="4">
        <f t="shared" si="243"/>
        <v>0</v>
      </c>
      <c r="AQ209" s="4">
        <v>9441</v>
      </c>
      <c r="AW209" s="4">
        <v>9423</v>
      </c>
      <c r="AX209" s="5">
        <f t="shared" si="244"/>
        <v>18</v>
      </c>
      <c r="AY209" s="4">
        <v>9441</v>
      </c>
      <c r="AZ209" s="5"/>
      <c r="BB209" s="5">
        <f t="shared" ref="BB209" si="251">BC209-BA209</f>
        <v>0</v>
      </c>
    </row>
    <row r="210" spans="1:54" s="4" customFormat="1">
      <c r="A210" s="278">
        <v>430</v>
      </c>
      <c r="B210" s="2">
        <v>430170695</v>
      </c>
      <c r="C210" s="10" t="s">
        <v>1050</v>
      </c>
      <c r="D210" s="15">
        <f>'fnd enro'!D210</f>
        <v>0</v>
      </c>
      <c r="E210" s="15">
        <f>'fnd enro'!E210</f>
        <v>0</v>
      </c>
      <c r="F210" s="15">
        <f>'fnd enro'!F210</f>
        <v>0</v>
      </c>
      <c r="G210" s="15">
        <f>'fnd enro'!G210</f>
        <v>0</v>
      </c>
      <c r="H210" s="15">
        <f>'fnd enro'!H210</f>
        <v>0</v>
      </c>
      <c r="I210" s="15">
        <f>'fnd enro'!I210</f>
        <v>3</v>
      </c>
      <c r="J210" s="15">
        <f>'fnd enro'!J210</f>
        <v>0</v>
      </c>
      <c r="K210" s="16">
        <f>'fnd enro'!K210</f>
        <v>0.1149</v>
      </c>
      <c r="L210" s="15">
        <f>'fnd enro'!L210</f>
        <v>0</v>
      </c>
      <c r="M210" s="15">
        <f>'fnd enro'!M210</f>
        <v>0</v>
      </c>
      <c r="N210" s="15">
        <f>'fnd enro'!N210</f>
        <v>0</v>
      </c>
      <c r="O210" s="15">
        <f>'fnd enro'!O210</f>
        <v>0</v>
      </c>
      <c r="P210" s="15">
        <f>'fnd enro'!P210</f>
        <v>0</v>
      </c>
      <c r="Q210" s="15">
        <f>'fnd enro'!R210</f>
        <v>3</v>
      </c>
      <c r="R210" s="16">
        <f t="shared" si="234"/>
        <v>1.03</v>
      </c>
      <c r="S210" s="15">
        <f>VALUE('fnd enro'!Q210)</f>
        <v>2</v>
      </c>
      <c r="T210" s="2"/>
      <c r="U210" s="1">
        <f>(($D210*'fnd base rates'!C$107)
+($E210*'fnd base rates'!C$108)
+($F210*'fnd base rates'!C$109)
+($G210*'fnd base rates'!C$110)
+($H210*'fnd base rates'!C$111)
+($I210*'fnd base rates'!C$112)
+($J210*'fnd base rates'!C$113)
+($K210*'fnd base rates'!C$114)
+($M210*'fnd base rates'!C$116)
+($N210*'fnd base rates'!C$117)
+($O210*'fnd base rates'!C$118)
+($P210*VLOOKUP($S210+12,rate_basefnd,3)))
*$R210</f>
        <v>1583.6938853700003</v>
      </c>
      <c r="V210" s="1">
        <f>(($D210*'fnd base rates'!D$107)
+($E210*'fnd base rates'!D$108)
+($F210*'fnd base rates'!D$109)
+($G210*'fnd base rates'!D$110)
+($H210*'fnd base rates'!D$111)
+($I210*'fnd base rates'!D$112)
+($J210*'fnd base rates'!D$113)
+($K210*'fnd base rates'!D$114)
+($M210*'fnd base rates'!D$116)
+($N210*'fnd base rates'!D$117)
+($O210*'fnd base rates'!D$118)
+($P210*VLOOKUP($S210+12,rate_basefnd,4)))
*$R210</f>
        <v>2262.2817</v>
      </c>
      <c r="W210" s="1">
        <f>(($D210*'fnd base rates'!E$107)
+($E210*'fnd base rates'!E$108)
+($F210*'fnd base rates'!E$109)
+($G210*'fnd base rates'!E$110)
+($H210*'fnd base rates'!E$111)
+($I210*'fnd base rates'!E$112)
+($J210*'fnd base rates'!E$113)
+($K210*'fnd base rates'!E$114)
+($M210*'fnd base rates'!E$116)
+($N210*'fnd base rates'!E$117)
+($O210*'fnd base rates'!E$118)
+($P210*VLOOKUP($S210+12,rate_basefnd,5)))
*$R210</f>
        <v>14516.52725031</v>
      </c>
      <c r="X210" s="1">
        <f>(($D210*'fnd base rates'!F$107)
+($E210*'fnd base rates'!F$108)
+($F210*'fnd base rates'!F$109)
+($G210*'fnd base rates'!F$110)
+($H210*'fnd base rates'!F$111)
+($I210*'fnd base rates'!F$112)
+($J210*'fnd base rates'!F$113)
+($K210*'fnd base rates'!F$114)
+($M210*'fnd base rates'!F$116)
+($N210*'fnd base rates'!F$117)
+($O210*'fnd base rates'!F$118)
+($P210*VLOOKUP($S210+12,rate_basefnd,6)))
*$R210</f>
        <v>2614.4749003800002</v>
      </c>
      <c r="Y210" s="1">
        <f>(($D210*'fnd base rates'!G$107)
+($E210*'fnd base rates'!G$108)
+($F210*'fnd base rates'!G$109)
+($G210*'fnd base rates'!G$110)
+($H210*'fnd base rates'!G$111)
+($I210*'fnd base rates'!G$112)
+($J210*'fnd base rates'!G$113)
+($K210*'fnd base rates'!G$114)
+($M210*'fnd base rates'!G$116)
+($N210*'fnd base rates'!G$117)
+($O210*'fnd base rates'!G$118)
+($P210*VLOOKUP($S210+12,rate_basefnd,7)))
*$R210</f>
        <v>484.19106950999992</v>
      </c>
      <c r="Z210" s="1">
        <f>(($D210*'fnd base rates'!H$107)
+($E210*'fnd base rates'!H$108)
+($F210*'fnd base rates'!H$109)
+($G210*'fnd base rates'!H$110)
+($H210*'fnd base rates'!H$111)
+($I210*'fnd base rates'!H$112)
+($J210*'fnd base rates'!H$113)
+($K210*'fnd base rates'!H$114)
+($M210*'fnd base rates'!H$116)
+($N210*'fnd base rates'!H$117)
+($O210*'fnd base rates'!H$118)
+($P210*VLOOKUP($S210+12,rate_basefnd,8)))</f>
        <v>2376.9216299999998</v>
      </c>
      <c r="AA210" s="1">
        <f>(($D210*'fnd base rates'!I$107)
+($E210*'fnd base rates'!I$108)
+($F210*'fnd base rates'!I$109)
+($G210*'fnd base rates'!I$110)
+($H210*'fnd base rates'!I$111)
+($I210*'fnd base rates'!I$112)
+($J210*'fnd base rates'!I$113)
+($K210*'fnd base rates'!I$114)
+($M210*'fnd base rates'!I$116)
+($N210*'fnd base rates'!I$117)
+($O210*'fnd base rates'!I$118)
+($P210*VLOOKUP($S210+12,rate_basefnd,9)))
*$R210</f>
        <v>1259.4840000000002</v>
      </c>
      <c r="AB210" s="1">
        <f>(($D210*'fnd base rates'!J$107)
+($E210*'fnd base rates'!J$108)
+($F210*'fnd base rates'!J$109)
+($G210*'fnd base rates'!J$110)
+($H210*'fnd base rates'!J$111)
+($I210*'fnd base rates'!J$112)
+($J210*'fnd base rates'!J$113)
+($K210*'fnd base rates'!J$114)
+($M210*'fnd base rates'!J$116)
+($N210*'fnd base rates'!J$117)
+($O210*'fnd base rates'!J$118)
+($P210*VLOOKUP($S210+12,rate_basefnd,10)))
*$R210</f>
        <v>1696.5336</v>
      </c>
      <c r="AC210" s="1">
        <f>(($D210*'fnd base rates'!K$107)
+($E210*'fnd base rates'!K$108)
+($F210*'fnd base rates'!K$109)
+($G210*'fnd base rates'!K$110)
+($H210*'fnd base rates'!K$111)
+($I210*'fnd base rates'!K$112)
+($J210*'fnd base rates'!K$113)
+($K210*'fnd base rates'!K$114)
+($M210*'fnd base rates'!K$116)
+($N210*'fnd base rates'!K$117)
+($O210*'fnd base rates'!K$118)
+($P210*VLOOKUP($S210+12,rate_basefnd,11)))
*$R210</f>
        <v>3397.7454939899999</v>
      </c>
      <c r="AD210" s="1">
        <f>(($D210*'fnd base rates'!L$107)
+($E210*'fnd base rates'!L$108)
+($F210*'fnd base rates'!L$109)
+($G210*'fnd base rates'!L$110)
+($H210*'fnd base rates'!L$111)
+($I210*'fnd base rates'!L$112)
+($J210*'fnd base rates'!L$113)
+($K210*'fnd base rates'!L$114)
+($M210*'fnd base rates'!L$116)
+($N210*'fnd base rates'!L$117)
+($O210*'fnd base rates'!L$118)
+($P210*VLOOKUP($S210+12,rate_basefnd,12)))</f>
        <v>3688.5402180000001</v>
      </c>
      <c r="AE210" s="1">
        <f>(($D210*'fnd base rates'!M$107)
+($E210*'fnd base rates'!M$108)
+($F210*'fnd base rates'!M$109)
+($G210*'fnd base rates'!M$110)
+($H210*'fnd base rates'!M$111)
+($I210*'fnd base rates'!M$112)
+($J210*'fnd base rates'!M$113)
+($K210*'fnd base rates'!M$114)
+($M210*'fnd base rates'!M$116)
+($N210*'fnd base rates'!M$117)
+($O210*'fnd base rates'!M$118)
+($P210*VLOOKUP($S210+12,rate_basefnd,13)))</f>
        <v>0</v>
      </c>
      <c r="AF210" s="4">
        <f t="shared" si="235"/>
        <v>33880.393747560003</v>
      </c>
      <c r="AH210" s="4">
        <f t="shared" si="236"/>
        <v>430170695</v>
      </c>
      <c r="AI210" s="4" t="str">
        <f t="shared" si="237"/>
        <v>430</v>
      </c>
      <c r="AJ210" s="2" t="str">
        <f t="shared" si="238"/>
        <v>170</v>
      </c>
      <c r="AK210" s="2" t="str">
        <f t="shared" si="239"/>
        <v>695</v>
      </c>
      <c r="AL210" s="4">
        <f t="shared" si="240"/>
        <v>1</v>
      </c>
      <c r="AM210" s="4">
        <f t="shared" si="232"/>
        <v>3</v>
      </c>
      <c r="AN210" s="4">
        <f t="shared" si="241"/>
        <v>33880.393747560003</v>
      </c>
      <c r="AO210" s="4">
        <f t="shared" si="242"/>
        <v>11293</v>
      </c>
      <c r="AP210" s="4">
        <f t="shared" si="243"/>
        <v>0</v>
      </c>
      <c r="AQ210" s="4">
        <v>11293</v>
      </c>
      <c r="AW210" s="4">
        <v>11279</v>
      </c>
      <c r="AX210" s="5">
        <f t="shared" si="244"/>
        <v>14</v>
      </c>
      <c r="AY210" s="4">
        <v>11293</v>
      </c>
      <c r="AZ210" s="5"/>
      <c r="BB210" s="5">
        <f t="shared" ref="BB210" si="252">BC210-BA210</f>
        <v>0</v>
      </c>
    </row>
    <row r="211" spans="1:54" s="4" customFormat="1">
      <c r="A211" s="278">
        <v>430</v>
      </c>
      <c r="B211" s="2">
        <v>430170710</v>
      </c>
      <c r="C211" s="10" t="s">
        <v>1050</v>
      </c>
      <c r="D211" s="15">
        <f>'fnd enro'!D211</f>
        <v>0</v>
      </c>
      <c r="E211" s="15">
        <f>'fnd enro'!E211</f>
        <v>0</v>
      </c>
      <c r="F211" s="15">
        <f>'fnd enro'!F211</f>
        <v>0</v>
      </c>
      <c r="G211" s="15">
        <f>'fnd enro'!G211</f>
        <v>0</v>
      </c>
      <c r="H211" s="15">
        <f>'fnd enro'!H211</f>
        <v>1</v>
      </c>
      <c r="I211" s="15">
        <f>'fnd enro'!I211</f>
        <v>4</v>
      </c>
      <c r="J211" s="15">
        <f>'fnd enro'!J211</f>
        <v>0</v>
      </c>
      <c r="K211" s="16">
        <f>'fnd enro'!K211</f>
        <v>0.1915</v>
      </c>
      <c r="L211" s="15">
        <f>'fnd enro'!L211</f>
        <v>0</v>
      </c>
      <c r="M211" s="15">
        <f>'fnd enro'!M211</f>
        <v>0</v>
      </c>
      <c r="N211" s="15">
        <f>'fnd enro'!N211</f>
        <v>0</v>
      </c>
      <c r="O211" s="15">
        <f>'fnd enro'!O211</f>
        <v>0</v>
      </c>
      <c r="P211" s="15">
        <f>'fnd enro'!P211</f>
        <v>0</v>
      </c>
      <c r="Q211" s="15">
        <f>'fnd enro'!R211</f>
        <v>5</v>
      </c>
      <c r="R211" s="16">
        <f t="shared" si="234"/>
        <v>1.03</v>
      </c>
      <c r="S211" s="15">
        <f>VALUE('fnd enro'!Q211)</f>
        <v>2</v>
      </c>
      <c r="T211" s="2"/>
      <c r="U211" s="1">
        <f>(($D211*'fnd base rates'!C$107)
+($E211*'fnd base rates'!C$108)
+($F211*'fnd base rates'!C$109)
+($G211*'fnd base rates'!C$110)
+($H211*'fnd base rates'!C$111)
+($I211*'fnd base rates'!C$112)
+($J211*'fnd base rates'!C$113)
+($K211*'fnd base rates'!C$114)
+($M211*'fnd base rates'!C$116)
+($N211*'fnd base rates'!C$117)
+($O211*'fnd base rates'!C$118)
+($P211*VLOOKUP($S211+12,rate_basefnd,3)))
*$R211</f>
        <v>2639.4898089500002</v>
      </c>
      <c r="V211" s="1">
        <f>(($D211*'fnd base rates'!D$107)
+($E211*'fnd base rates'!D$108)
+($F211*'fnd base rates'!D$109)
+($G211*'fnd base rates'!D$110)
+($H211*'fnd base rates'!D$111)
+($I211*'fnd base rates'!D$112)
+($J211*'fnd base rates'!D$113)
+($K211*'fnd base rates'!D$114)
+($M211*'fnd base rates'!D$116)
+($N211*'fnd base rates'!D$117)
+($O211*'fnd base rates'!D$118)
+($P211*VLOOKUP($S211+12,rate_basefnd,4)))
*$R211</f>
        <v>3770.4695000000002</v>
      </c>
      <c r="W211" s="1">
        <f>(($D211*'fnd base rates'!E$107)
+($E211*'fnd base rates'!E$108)
+($F211*'fnd base rates'!E$109)
+($G211*'fnd base rates'!E$110)
+($H211*'fnd base rates'!E$111)
+($I211*'fnd base rates'!E$112)
+($J211*'fnd base rates'!E$113)
+($K211*'fnd base rates'!E$114)
+($M211*'fnd base rates'!E$116)
+($N211*'fnd base rates'!E$117)
+($O211*'fnd base rates'!E$118)
+($P211*VLOOKUP($S211+12,rate_basefnd,5)))
*$R211</f>
        <v>22762.336983849997</v>
      </c>
      <c r="X211" s="1">
        <f>(($D211*'fnd base rates'!F$107)
+($E211*'fnd base rates'!F$108)
+($F211*'fnd base rates'!F$109)
+($G211*'fnd base rates'!F$110)
+($H211*'fnd base rates'!F$111)
+($I211*'fnd base rates'!F$112)
+($J211*'fnd base rates'!F$113)
+($K211*'fnd base rates'!F$114)
+($M211*'fnd base rates'!F$116)
+($N211*'fnd base rates'!F$117)
+($O211*'fnd base rates'!F$118)
+($P211*VLOOKUP($S211+12,rate_basefnd,6)))
*$R211</f>
        <v>4464.3927673000007</v>
      </c>
      <c r="Y211" s="1">
        <f>(($D211*'fnd base rates'!G$107)
+($E211*'fnd base rates'!G$108)
+($F211*'fnd base rates'!G$109)
+($G211*'fnd base rates'!G$110)
+($H211*'fnd base rates'!G$111)
+($I211*'fnd base rates'!G$112)
+($J211*'fnd base rates'!G$113)
+($K211*'fnd base rates'!G$114)
+($M211*'fnd base rates'!G$116)
+($N211*'fnd base rates'!G$117)
+($O211*'fnd base rates'!G$118)
+($P211*VLOOKUP($S211+12,rate_basefnd,7)))
*$R211</f>
        <v>811.48621585000001</v>
      </c>
      <c r="Z211" s="1">
        <f>(($D211*'fnd base rates'!H$107)
+($E211*'fnd base rates'!H$108)
+($F211*'fnd base rates'!H$109)
+($G211*'fnd base rates'!H$110)
+($H211*'fnd base rates'!H$111)
+($I211*'fnd base rates'!H$112)
+($J211*'fnd base rates'!H$113)
+($K211*'fnd base rates'!H$114)
+($M211*'fnd base rates'!H$116)
+($N211*'fnd base rates'!H$117)
+($O211*'fnd base rates'!H$118)
+($P211*VLOOKUP($S211+12,rate_basefnd,8)))</f>
        <v>3670.0060499999995</v>
      </c>
      <c r="AA211" s="1">
        <f>(($D211*'fnd base rates'!I$107)
+($E211*'fnd base rates'!I$108)
+($F211*'fnd base rates'!I$109)
+($G211*'fnd base rates'!I$110)
+($H211*'fnd base rates'!I$111)
+($I211*'fnd base rates'!I$112)
+($J211*'fnd base rates'!I$113)
+($K211*'fnd base rates'!I$114)
+($M211*'fnd base rates'!I$116)
+($N211*'fnd base rates'!I$117)
+($O211*'fnd base rates'!I$118)
+($P211*VLOOKUP($S211+12,rate_basefnd,9)))
*$R211</f>
        <v>2025.5155999999999</v>
      </c>
      <c r="AB211" s="1">
        <f>(($D211*'fnd base rates'!J$107)
+($E211*'fnd base rates'!J$108)
+($F211*'fnd base rates'!J$109)
+($G211*'fnd base rates'!J$110)
+($H211*'fnd base rates'!J$111)
+($I211*'fnd base rates'!J$112)
+($J211*'fnd base rates'!J$113)
+($K211*'fnd base rates'!J$114)
+($M211*'fnd base rates'!J$116)
+($N211*'fnd base rates'!J$117)
+($O211*'fnd base rates'!J$118)
+($P211*VLOOKUP($S211+12,rate_basefnd,10)))
*$R211</f>
        <v>2507.2877999999996</v>
      </c>
      <c r="AC211" s="1">
        <f>(($D211*'fnd base rates'!K$107)
+($E211*'fnd base rates'!K$108)
+($F211*'fnd base rates'!K$109)
+($G211*'fnd base rates'!K$110)
+($H211*'fnd base rates'!K$111)
+($I211*'fnd base rates'!K$112)
+($J211*'fnd base rates'!K$113)
+($K211*'fnd base rates'!K$114)
+($M211*'fnd base rates'!K$116)
+($N211*'fnd base rates'!K$117)
+($O211*'fnd base rates'!K$118)
+($P211*VLOOKUP($S211+12,rate_basefnd,11)))
*$R211</f>
        <v>5694.55075665</v>
      </c>
      <c r="AD211" s="1">
        <f>(($D211*'fnd base rates'!L$107)
+($E211*'fnd base rates'!L$108)
+($F211*'fnd base rates'!L$109)
+($G211*'fnd base rates'!L$110)
+($H211*'fnd base rates'!L$111)
+($I211*'fnd base rates'!L$112)
+($J211*'fnd base rates'!L$113)
+($K211*'fnd base rates'!L$114)
+($M211*'fnd base rates'!L$116)
+($N211*'fnd base rates'!L$117)
+($O211*'fnd base rates'!L$118)
+($P211*VLOOKUP($S211+12,rate_basefnd,12)))</f>
        <v>6269.5770300000004</v>
      </c>
      <c r="AE211" s="1">
        <f>(($D211*'fnd base rates'!M$107)
+($E211*'fnd base rates'!M$108)
+($F211*'fnd base rates'!M$109)
+($G211*'fnd base rates'!M$110)
+($H211*'fnd base rates'!M$111)
+($I211*'fnd base rates'!M$112)
+($J211*'fnd base rates'!M$113)
+($K211*'fnd base rates'!M$114)
+($M211*'fnd base rates'!M$116)
+($N211*'fnd base rates'!M$117)
+($O211*'fnd base rates'!M$118)
+($P211*VLOOKUP($S211+12,rate_basefnd,13)))</f>
        <v>0</v>
      </c>
      <c r="AF211" s="4">
        <f t="shared" si="235"/>
        <v>54615.11251259999</v>
      </c>
      <c r="AH211" s="4">
        <f t="shared" si="236"/>
        <v>430170710</v>
      </c>
      <c r="AI211" s="4" t="str">
        <f t="shared" si="237"/>
        <v>430</v>
      </c>
      <c r="AJ211" s="2" t="str">
        <f t="shared" si="238"/>
        <v>170</v>
      </c>
      <c r="AK211" s="2" t="str">
        <f t="shared" si="239"/>
        <v>710</v>
      </c>
      <c r="AL211" s="4">
        <f t="shared" si="240"/>
        <v>1</v>
      </c>
      <c r="AM211" s="4">
        <f t="shared" si="232"/>
        <v>5</v>
      </c>
      <c r="AN211" s="4">
        <f t="shared" si="241"/>
        <v>54615.11251259999</v>
      </c>
      <c r="AO211" s="4">
        <f t="shared" si="242"/>
        <v>10923</v>
      </c>
      <c r="AP211" s="4">
        <f t="shared" si="243"/>
        <v>0</v>
      </c>
      <c r="AQ211" s="4">
        <v>10923</v>
      </c>
      <c r="AW211" s="4">
        <v>10908</v>
      </c>
      <c r="AX211" s="5">
        <f t="shared" si="244"/>
        <v>15</v>
      </c>
      <c r="AY211" s="4">
        <v>10923</v>
      </c>
      <c r="AZ211" s="5"/>
      <c r="BB211" s="5">
        <f t="shared" ref="BB211" si="253">BC211-BA211</f>
        <v>0</v>
      </c>
    </row>
    <row r="212" spans="1:54" s="4" customFormat="1">
      <c r="A212" s="278">
        <v>430</v>
      </c>
      <c r="B212" s="2">
        <v>430170725</v>
      </c>
      <c r="C212" s="10" t="s">
        <v>1050</v>
      </c>
      <c r="D212" s="15">
        <f>'fnd enro'!D212</f>
        <v>0</v>
      </c>
      <c r="E212" s="15">
        <f>'fnd enro'!E212</f>
        <v>0</v>
      </c>
      <c r="F212" s="15">
        <f>'fnd enro'!F212</f>
        <v>0</v>
      </c>
      <c r="G212" s="15">
        <f>'fnd enro'!G212</f>
        <v>0</v>
      </c>
      <c r="H212" s="15">
        <f>'fnd enro'!H212</f>
        <v>6</v>
      </c>
      <c r="I212" s="15">
        <f>'fnd enro'!I212</f>
        <v>9</v>
      </c>
      <c r="J212" s="15">
        <f>'fnd enro'!J212</f>
        <v>0</v>
      </c>
      <c r="K212" s="16">
        <f>'fnd enro'!K212</f>
        <v>0.57450000000000001</v>
      </c>
      <c r="L212" s="15">
        <f>'fnd enro'!L212</f>
        <v>0</v>
      </c>
      <c r="M212" s="15">
        <f>'fnd enro'!M212</f>
        <v>0</v>
      </c>
      <c r="N212" s="15">
        <f>'fnd enro'!N212</f>
        <v>0</v>
      </c>
      <c r="O212" s="15">
        <f>'fnd enro'!O212</f>
        <v>0</v>
      </c>
      <c r="P212" s="15">
        <f>'fnd enro'!P212</f>
        <v>1</v>
      </c>
      <c r="Q212" s="15">
        <f>'fnd enro'!R212</f>
        <v>15</v>
      </c>
      <c r="R212" s="16">
        <f t="shared" si="234"/>
        <v>1.03</v>
      </c>
      <c r="S212" s="15">
        <f>VALUE('fnd enro'!Q212)</f>
        <v>2</v>
      </c>
      <c r="T212" s="2"/>
      <c r="U212" s="1">
        <f>(($D212*'fnd base rates'!C$107)
+($E212*'fnd base rates'!C$108)
+($F212*'fnd base rates'!C$109)
+($G212*'fnd base rates'!C$110)
+($H212*'fnd base rates'!C$111)
+($I212*'fnd base rates'!C$112)
+($J212*'fnd base rates'!C$113)
+($K212*'fnd base rates'!C$114)
+($M212*'fnd base rates'!C$116)
+($N212*'fnd base rates'!C$117)
+($O212*'fnd base rates'!C$118)
+($P212*VLOOKUP($S212+12,rate_basefnd,3)))
*$R212</f>
        <v>7973.2448268500002</v>
      </c>
      <c r="V212" s="1">
        <f>(($D212*'fnd base rates'!D$107)
+($E212*'fnd base rates'!D$108)
+($F212*'fnd base rates'!D$109)
+($G212*'fnd base rates'!D$110)
+($H212*'fnd base rates'!D$111)
+($I212*'fnd base rates'!D$112)
+($J212*'fnd base rates'!D$113)
+($K212*'fnd base rates'!D$114)
+($M212*'fnd base rates'!D$116)
+($N212*'fnd base rates'!D$117)
+($O212*'fnd base rates'!D$118)
+($P212*VLOOKUP($S212+12,rate_basefnd,4)))
*$R212</f>
        <v>11570.906700000001</v>
      </c>
      <c r="W212" s="1">
        <f>(($D212*'fnd base rates'!E$107)
+($E212*'fnd base rates'!E$108)
+($F212*'fnd base rates'!E$109)
+($G212*'fnd base rates'!E$110)
+($H212*'fnd base rates'!E$111)
+($I212*'fnd base rates'!E$112)
+($J212*'fnd base rates'!E$113)
+($K212*'fnd base rates'!E$114)
+($M212*'fnd base rates'!E$116)
+($N212*'fnd base rates'!E$117)
+($O212*'fnd base rates'!E$118)
+($P212*VLOOKUP($S212+12,rate_basefnd,5)))
*$R212</f>
        <v>66524.547051549991</v>
      </c>
      <c r="X212" s="1">
        <f>(($D212*'fnd base rates'!F$107)
+($E212*'fnd base rates'!F$108)
+($F212*'fnd base rates'!F$109)
+($G212*'fnd base rates'!F$110)
+($H212*'fnd base rates'!F$111)
+($I212*'fnd base rates'!F$112)
+($J212*'fnd base rates'!F$113)
+($K212*'fnd base rates'!F$114)
+($M212*'fnd base rates'!F$116)
+($N212*'fnd base rates'!F$117)
+($O212*'fnd base rates'!F$118)
+($P212*VLOOKUP($S212+12,rate_basefnd,6)))
*$R212</f>
        <v>13713.982101900001</v>
      </c>
      <c r="Y212" s="1">
        <f>(($D212*'fnd base rates'!G$107)
+($E212*'fnd base rates'!G$108)
+($F212*'fnd base rates'!G$109)
+($G212*'fnd base rates'!G$110)
+($H212*'fnd base rates'!G$111)
+($I212*'fnd base rates'!G$112)
+($J212*'fnd base rates'!G$113)
+($K212*'fnd base rates'!G$114)
+($M212*'fnd base rates'!G$116)
+($N212*'fnd base rates'!G$117)
+($O212*'fnd base rates'!G$118)
+($P212*VLOOKUP($S212+12,rate_basefnd,7)))
*$R212</f>
        <v>2570.8615475500001</v>
      </c>
      <c r="Z212" s="1">
        <f>(($D212*'fnd base rates'!H$107)
+($E212*'fnd base rates'!H$108)
+($F212*'fnd base rates'!H$109)
+($G212*'fnd base rates'!H$110)
+($H212*'fnd base rates'!H$111)
+($I212*'fnd base rates'!H$112)
+($J212*'fnd base rates'!H$113)
+($K212*'fnd base rates'!H$114)
+($M212*'fnd base rates'!H$116)
+($N212*'fnd base rates'!H$117)
+($O212*'fnd base rates'!H$118)
+($P212*VLOOKUP($S212+12,rate_basefnd,8)))</f>
        <v>10153.718150000001</v>
      </c>
      <c r="AA212" s="1">
        <f>(($D212*'fnd base rates'!I$107)
+($E212*'fnd base rates'!I$108)
+($F212*'fnd base rates'!I$109)
+($G212*'fnd base rates'!I$110)
+($H212*'fnd base rates'!I$111)
+($I212*'fnd base rates'!I$112)
+($J212*'fnd base rates'!I$113)
+($K212*'fnd base rates'!I$114)
+($M212*'fnd base rates'!I$116)
+($N212*'fnd base rates'!I$117)
+($O212*'fnd base rates'!I$118)
+($P212*VLOOKUP($S212+12,rate_basefnd,9)))
*$R212</f>
        <v>5958.241</v>
      </c>
      <c r="AB212" s="1">
        <f>(($D212*'fnd base rates'!J$107)
+($E212*'fnd base rates'!J$108)
+($F212*'fnd base rates'!J$109)
+($G212*'fnd base rates'!J$110)
+($H212*'fnd base rates'!J$111)
+($I212*'fnd base rates'!J$112)
+($J212*'fnd base rates'!J$113)
+($K212*'fnd base rates'!J$114)
+($M212*'fnd base rates'!J$116)
+($N212*'fnd base rates'!J$117)
+($O212*'fnd base rates'!J$118)
+($P212*VLOOKUP($S212+12,rate_basefnd,10)))
*$R212</f>
        <v>7094.0734999999995</v>
      </c>
      <c r="AC212" s="1">
        <f>(($D212*'fnd base rates'!K$107)
+($E212*'fnd base rates'!K$108)
+($F212*'fnd base rates'!K$109)
+($G212*'fnd base rates'!K$110)
+($H212*'fnd base rates'!K$111)
+($I212*'fnd base rates'!K$112)
+($J212*'fnd base rates'!K$113)
+($K212*'fnd base rates'!K$114)
+($M212*'fnd base rates'!K$116)
+($N212*'fnd base rates'!K$117)
+($O212*'fnd base rates'!K$118)
+($P212*VLOOKUP($S212+12,rate_basefnd,11)))
*$R212</f>
        <v>17178.577069950003</v>
      </c>
      <c r="AD212" s="1">
        <f>(($D212*'fnd base rates'!L$107)
+($E212*'fnd base rates'!L$108)
+($F212*'fnd base rates'!L$109)
+($G212*'fnd base rates'!L$110)
+($H212*'fnd base rates'!L$111)
+($I212*'fnd base rates'!L$112)
+($J212*'fnd base rates'!L$113)
+($K212*'fnd base rates'!L$114)
+($M212*'fnd base rates'!L$116)
+($N212*'fnd base rates'!L$117)
+($O212*'fnd base rates'!L$118)
+($P212*VLOOKUP($S212+12,rate_basefnd,12)))</f>
        <v>19572.58109</v>
      </c>
      <c r="AE212" s="1">
        <f>(($D212*'fnd base rates'!M$107)
+($E212*'fnd base rates'!M$108)
+($F212*'fnd base rates'!M$109)
+($G212*'fnd base rates'!M$110)
+($H212*'fnd base rates'!M$111)
+($I212*'fnd base rates'!M$112)
+($J212*'fnd base rates'!M$113)
+($K212*'fnd base rates'!M$114)
+($M212*'fnd base rates'!M$116)
+($N212*'fnd base rates'!M$117)
+($O212*'fnd base rates'!M$118)
+($P212*VLOOKUP($S212+12,rate_basefnd,13)))</f>
        <v>0</v>
      </c>
      <c r="AF212" s="4">
        <f t="shared" si="235"/>
        <v>162310.73303779998</v>
      </c>
      <c r="AH212" s="4">
        <f t="shared" si="236"/>
        <v>430170725</v>
      </c>
      <c r="AI212" s="4" t="str">
        <f t="shared" si="237"/>
        <v>430</v>
      </c>
      <c r="AJ212" s="2" t="str">
        <f t="shared" si="238"/>
        <v>170</v>
      </c>
      <c r="AK212" s="2" t="str">
        <f t="shared" si="239"/>
        <v>725</v>
      </c>
      <c r="AL212" s="4">
        <f t="shared" si="240"/>
        <v>1</v>
      </c>
      <c r="AM212" s="4">
        <f t="shared" si="232"/>
        <v>15</v>
      </c>
      <c r="AN212" s="4">
        <f t="shared" si="241"/>
        <v>162310.73303779998</v>
      </c>
      <c r="AO212" s="4">
        <f t="shared" si="242"/>
        <v>10821</v>
      </c>
      <c r="AP212" s="4">
        <f t="shared" si="243"/>
        <v>0</v>
      </c>
      <c r="AQ212" s="4">
        <v>10821</v>
      </c>
      <c r="AW212" s="4">
        <v>10805</v>
      </c>
      <c r="AX212" s="5">
        <f t="shared" si="244"/>
        <v>16</v>
      </c>
      <c r="AY212" s="4">
        <v>10821</v>
      </c>
      <c r="AZ212" s="5"/>
      <c r="BB212" s="5">
        <f t="shared" ref="BB212" si="254">BC212-BA212</f>
        <v>0</v>
      </c>
    </row>
    <row r="213" spans="1:54" s="4" customFormat="1">
      <c r="A213" s="278">
        <v>430</v>
      </c>
      <c r="B213" s="2">
        <v>430170730</v>
      </c>
      <c r="C213" s="10" t="s">
        <v>1050</v>
      </c>
      <c r="D213" s="15">
        <f>'fnd enro'!D213</f>
        <v>0</v>
      </c>
      <c r="E213" s="15">
        <f>'fnd enro'!E213</f>
        <v>0</v>
      </c>
      <c r="F213" s="15">
        <f>'fnd enro'!F213</f>
        <v>0</v>
      </c>
      <c r="G213" s="15">
        <f>'fnd enro'!G213</f>
        <v>0</v>
      </c>
      <c r="H213" s="15">
        <f>'fnd enro'!H213</f>
        <v>0</v>
      </c>
      <c r="I213" s="15">
        <f>'fnd enro'!I213</f>
        <v>8</v>
      </c>
      <c r="J213" s="15">
        <f>'fnd enro'!J213</f>
        <v>0</v>
      </c>
      <c r="K213" s="16">
        <f>'fnd enro'!K213</f>
        <v>0.30640000000000001</v>
      </c>
      <c r="L213" s="15">
        <f>'fnd enro'!L213</f>
        <v>0</v>
      </c>
      <c r="M213" s="15">
        <f>'fnd enro'!M213</f>
        <v>0</v>
      </c>
      <c r="N213" s="15">
        <f>'fnd enro'!N213</f>
        <v>0</v>
      </c>
      <c r="O213" s="15">
        <f>'fnd enro'!O213</f>
        <v>0</v>
      </c>
      <c r="P213" s="15">
        <f>'fnd enro'!P213</f>
        <v>2</v>
      </c>
      <c r="Q213" s="15">
        <f>'fnd enro'!R213</f>
        <v>8</v>
      </c>
      <c r="R213" s="16">
        <f t="shared" si="234"/>
        <v>1.03</v>
      </c>
      <c r="S213" s="15">
        <f>VALUE('fnd enro'!Q213)</f>
        <v>2</v>
      </c>
      <c r="T213" s="2"/>
      <c r="U213" s="1">
        <f>(($D213*'fnd base rates'!C$107)
+($E213*'fnd base rates'!C$108)
+($F213*'fnd base rates'!C$109)
+($G213*'fnd base rates'!C$110)
+($H213*'fnd base rates'!C$111)
+($I213*'fnd base rates'!C$112)
+($J213*'fnd base rates'!C$113)
+($K213*'fnd base rates'!C$114)
+($M213*'fnd base rates'!C$116)
+($N213*'fnd base rates'!C$117)
+($O213*'fnd base rates'!C$118)
+($P213*VLOOKUP($S213+12,rate_basefnd,3)))
*$R213</f>
        <v>4332.7344943199996</v>
      </c>
      <c r="V213" s="1">
        <f>(($D213*'fnd base rates'!D$107)
+($E213*'fnd base rates'!D$108)
+($F213*'fnd base rates'!D$109)
+($G213*'fnd base rates'!D$110)
+($H213*'fnd base rates'!D$111)
+($I213*'fnd base rates'!D$112)
+($J213*'fnd base rates'!D$113)
+($K213*'fnd base rates'!D$114)
+($M213*'fnd base rates'!D$116)
+($N213*'fnd base rates'!D$117)
+($O213*'fnd base rates'!D$118)
+($P213*VLOOKUP($S213+12,rate_basefnd,4)))
*$R213</f>
        <v>6551.7476000000006</v>
      </c>
      <c r="W213" s="1">
        <f>(($D213*'fnd base rates'!E$107)
+($E213*'fnd base rates'!E$108)
+($F213*'fnd base rates'!E$109)
+($G213*'fnd base rates'!E$110)
+($H213*'fnd base rates'!E$111)
+($I213*'fnd base rates'!E$112)
+($J213*'fnd base rates'!E$113)
+($K213*'fnd base rates'!E$114)
+($M213*'fnd base rates'!E$116)
+($N213*'fnd base rates'!E$117)
+($O213*'fnd base rates'!E$118)
+($P213*VLOOKUP($S213+12,rate_basefnd,5)))
*$R213</f>
        <v>43777.062134160005</v>
      </c>
      <c r="X213" s="1">
        <f>(($D213*'fnd base rates'!F$107)
+($E213*'fnd base rates'!F$108)
+($F213*'fnd base rates'!F$109)
+($G213*'fnd base rates'!F$110)
+($H213*'fnd base rates'!F$111)
+($I213*'fnd base rates'!F$112)
+($J213*'fnd base rates'!F$113)
+($K213*'fnd base rates'!F$114)
+($M213*'fnd base rates'!F$116)
+($N213*'fnd base rates'!F$117)
+($O213*'fnd base rates'!F$118)
+($P213*VLOOKUP($S213+12,rate_basefnd,6)))
*$R213</f>
        <v>6971.9330676800009</v>
      </c>
      <c r="Y213" s="1">
        <f>(($D213*'fnd base rates'!G$107)
+($E213*'fnd base rates'!G$108)
+($F213*'fnd base rates'!G$109)
+($G213*'fnd base rates'!G$110)
+($H213*'fnd base rates'!G$111)
+($I213*'fnd base rates'!G$112)
+($J213*'fnd base rates'!G$113)
+($K213*'fnd base rates'!G$114)
+($M213*'fnd base rates'!G$116)
+($N213*'fnd base rates'!G$117)
+($O213*'fnd base rates'!G$118)
+($P213*VLOOKUP($S213+12,rate_basefnd,7)))
*$R213</f>
        <v>1536.97538536</v>
      </c>
      <c r="Z213" s="1">
        <f>(($D213*'fnd base rates'!H$107)
+($E213*'fnd base rates'!H$108)
+($F213*'fnd base rates'!H$109)
+($G213*'fnd base rates'!H$110)
+($H213*'fnd base rates'!H$111)
+($I213*'fnd base rates'!H$112)
+($J213*'fnd base rates'!H$113)
+($K213*'fnd base rates'!H$114)
+($M213*'fnd base rates'!H$116)
+($N213*'fnd base rates'!H$117)
+($O213*'fnd base rates'!H$118)
+($P213*VLOOKUP($S213+12,rate_basefnd,8)))</f>
        <v>6375.0376799999995</v>
      </c>
      <c r="AA213" s="1">
        <f>(($D213*'fnd base rates'!I$107)
+($E213*'fnd base rates'!I$108)
+($F213*'fnd base rates'!I$109)
+($G213*'fnd base rates'!I$110)
+($H213*'fnd base rates'!I$111)
+($I213*'fnd base rates'!I$112)
+($J213*'fnd base rates'!I$113)
+($K213*'fnd base rates'!I$114)
+($M213*'fnd base rates'!I$116)
+($N213*'fnd base rates'!I$117)
+($O213*'fnd base rates'!I$118)
+($P213*VLOOKUP($S213+12,rate_basefnd,9)))
*$R213</f>
        <v>3563.7588000000001</v>
      </c>
      <c r="AB213" s="1">
        <f>(($D213*'fnd base rates'!J$107)
+($E213*'fnd base rates'!J$108)
+($F213*'fnd base rates'!J$109)
+($G213*'fnd base rates'!J$110)
+($H213*'fnd base rates'!J$111)
+($I213*'fnd base rates'!J$112)
+($J213*'fnd base rates'!J$113)
+($K213*'fnd base rates'!J$114)
+($M213*'fnd base rates'!J$116)
+($N213*'fnd base rates'!J$117)
+($O213*'fnd base rates'!J$118)
+($P213*VLOOKUP($S213+12,rate_basefnd,10)))
*$R213</f>
        <v>5590.1189999999997</v>
      </c>
      <c r="AC213" s="1">
        <f>(($D213*'fnd base rates'!K$107)
+($E213*'fnd base rates'!K$108)
+($F213*'fnd base rates'!K$109)
+($G213*'fnd base rates'!K$110)
+($H213*'fnd base rates'!K$111)
+($I213*'fnd base rates'!K$112)
+($J213*'fnd base rates'!K$113)
+($K213*'fnd base rates'!K$114)
+($M213*'fnd base rates'!K$116)
+($N213*'fnd base rates'!K$117)
+($O213*'fnd base rates'!K$118)
+($P213*VLOOKUP($S213+12,rate_basefnd,11)))
*$R213</f>
        <v>9060.6546506399991</v>
      </c>
      <c r="AD213" s="1">
        <f>(($D213*'fnd base rates'!L$107)
+($E213*'fnd base rates'!L$108)
+($F213*'fnd base rates'!L$109)
+($G213*'fnd base rates'!L$110)
+($H213*'fnd base rates'!L$111)
+($I213*'fnd base rates'!L$112)
+($J213*'fnd base rates'!L$113)
+($K213*'fnd base rates'!L$114)
+($M213*'fnd base rates'!L$116)
+($N213*'fnd base rates'!L$117)
+($O213*'fnd base rates'!L$118)
+($P213*VLOOKUP($S213+12,rate_basefnd,12)))</f>
        <v>10631.747248</v>
      </c>
      <c r="AE213" s="1">
        <f>(($D213*'fnd base rates'!M$107)
+($E213*'fnd base rates'!M$108)
+($F213*'fnd base rates'!M$109)
+($G213*'fnd base rates'!M$110)
+($H213*'fnd base rates'!M$111)
+($I213*'fnd base rates'!M$112)
+($J213*'fnd base rates'!M$113)
+($K213*'fnd base rates'!M$114)
+($M213*'fnd base rates'!M$116)
+($N213*'fnd base rates'!M$117)
+($O213*'fnd base rates'!M$118)
+($P213*VLOOKUP($S213+12,rate_basefnd,13)))</f>
        <v>0</v>
      </c>
      <c r="AF213" s="4">
        <f t="shared" si="235"/>
        <v>98391.770060160008</v>
      </c>
      <c r="AH213" s="4">
        <f t="shared" si="236"/>
        <v>430170730</v>
      </c>
      <c r="AI213" s="4" t="str">
        <f t="shared" si="237"/>
        <v>430</v>
      </c>
      <c r="AJ213" s="2" t="str">
        <f t="shared" si="238"/>
        <v>170</v>
      </c>
      <c r="AK213" s="2" t="str">
        <f t="shared" si="239"/>
        <v>730</v>
      </c>
      <c r="AL213" s="4">
        <f t="shared" si="240"/>
        <v>1</v>
      </c>
      <c r="AM213" s="4">
        <f t="shared" si="232"/>
        <v>8</v>
      </c>
      <c r="AN213" s="4">
        <f t="shared" si="241"/>
        <v>98391.770060160008</v>
      </c>
      <c r="AO213" s="4">
        <f t="shared" si="242"/>
        <v>12299</v>
      </c>
      <c r="AP213" s="4">
        <f t="shared" si="243"/>
        <v>0</v>
      </c>
      <c r="AQ213" s="4">
        <v>12299</v>
      </c>
      <c r="AW213" s="4">
        <v>12285</v>
      </c>
      <c r="AX213" s="5">
        <f t="shared" si="244"/>
        <v>14</v>
      </c>
      <c r="AY213" s="4">
        <v>12299</v>
      </c>
      <c r="AZ213" s="5"/>
      <c r="BB213" s="5">
        <f t="shared" ref="BB213" si="255">BC213-BA213</f>
        <v>0</v>
      </c>
    </row>
    <row r="214" spans="1:54" s="4" customFormat="1">
      <c r="A214" s="278">
        <v>430</v>
      </c>
      <c r="B214" s="2">
        <v>430170735</v>
      </c>
      <c r="C214" s="10" t="s">
        <v>1050</v>
      </c>
      <c r="D214" s="15">
        <f>'fnd enro'!D214</f>
        <v>0</v>
      </c>
      <c r="E214" s="15">
        <f>'fnd enro'!E214</f>
        <v>0</v>
      </c>
      <c r="F214" s="15">
        <f>'fnd enro'!F214</f>
        <v>0</v>
      </c>
      <c r="G214" s="15">
        <f>'fnd enro'!G214</f>
        <v>0</v>
      </c>
      <c r="H214" s="15">
        <f>'fnd enro'!H214</f>
        <v>1</v>
      </c>
      <c r="I214" s="15">
        <f>'fnd enro'!I214</f>
        <v>2</v>
      </c>
      <c r="J214" s="15">
        <f>'fnd enro'!J214</f>
        <v>0</v>
      </c>
      <c r="K214" s="16">
        <f>'fnd enro'!K214</f>
        <v>0.1149</v>
      </c>
      <c r="L214" s="15">
        <f>'fnd enro'!L214</f>
        <v>0</v>
      </c>
      <c r="M214" s="15">
        <f>'fnd enro'!M214</f>
        <v>0</v>
      </c>
      <c r="N214" s="15">
        <f>'fnd enro'!N214</f>
        <v>0</v>
      </c>
      <c r="O214" s="15">
        <f>'fnd enro'!O214</f>
        <v>0</v>
      </c>
      <c r="P214" s="15">
        <f>'fnd enro'!P214</f>
        <v>0</v>
      </c>
      <c r="Q214" s="15">
        <f>'fnd enro'!R214</f>
        <v>3</v>
      </c>
      <c r="R214" s="16">
        <f t="shared" si="234"/>
        <v>1.03</v>
      </c>
      <c r="S214" s="15">
        <f>VALUE('fnd enro'!Q214)</f>
        <v>4</v>
      </c>
      <c r="T214" s="2"/>
      <c r="U214" s="1">
        <f>(($D214*'fnd base rates'!C$107)
+($E214*'fnd base rates'!C$108)
+($F214*'fnd base rates'!C$109)
+($G214*'fnd base rates'!C$110)
+($H214*'fnd base rates'!C$111)
+($I214*'fnd base rates'!C$112)
+($J214*'fnd base rates'!C$113)
+($K214*'fnd base rates'!C$114)
+($M214*'fnd base rates'!C$116)
+($N214*'fnd base rates'!C$117)
+($O214*'fnd base rates'!C$118)
+($P214*VLOOKUP($S214+12,rate_basefnd,3)))
*$R214</f>
        <v>1583.6938853700003</v>
      </c>
      <c r="V214" s="1">
        <f>(($D214*'fnd base rates'!D$107)
+($E214*'fnd base rates'!D$108)
+($F214*'fnd base rates'!D$109)
+($G214*'fnd base rates'!D$110)
+($H214*'fnd base rates'!D$111)
+($I214*'fnd base rates'!D$112)
+($J214*'fnd base rates'!D$113)
+($K214*'fnd base rates'!D$114)
+($M214*'fnd base rates'!D$116)
+($N214*'fnd base rates'!D$117)
+($O214*'fnd base rates'!D$118)
+($P214*VLOOKUP($S214+12,rate_basefnd,4)))
*$R214</f>
        <v>2262.2817</v>
      </c>
      <c r="W214" s="1">
        <f>(($D214*'fnd base rates'!E$107)
+($E214*'fnd base rates'!E$108)
+($F214*'fnd base rates'!E$109)
+($G214*'fnd base rates'!E$110)
+($H214*'fnd base rates'!E$111)
+($I214*'fnd base rates'!E$112)
+($J214*'fnd base rates'!E$113)
+($K214*'fnd base rates'!E$114)
+($M214*'fnd base rates'!E$116)
+($N214*'fnd base rates'!E$117)
+($O214*'fnd base rates'!E$118)
+($P214*VLOOKUP($S214+12,rate_basefnd,5)))
*$R214</f>
        <v>13084.652150309999</v>
      </c>
      <c r="X214" s="1">
        <f>(($D214*'fnd base rates'!F$107)
+($E214*'fnd base rates'!F$108)
+($F214*'fnd base rates'!F$109)
+($G214*'fnd base rates'!F$110)
+($H214*'fnd base rates'!F$111)
+($I214*'fnd base rates'!F$112)
+($J214*'fnd base rates'!F$113)
+($K214*'fnd base rates'!F$114)
+($M214*'fnd base rates'!F$116)
+($N214*'fnd base rates'!F$117)
+($O214*'fnd base rates'!F$118)
+($P214*VLOOKUP($S214+12,rate_basefnd,6)))
*$R214</f>
        <v>2721.4095003799998</v>
      </c>
      <c r="Y214" s="1">
        <f>(($D214*'fnd base rates'!G$107)
+($E214*'fnd base rates'!G$108)
+($F214*'fnd base rates'!G$109)
+($G214*'fnd base rates'!G$110)
+($H214*'fnd base rates'!G$111)
+($I214*'fnd base rates'!G$112)
+($J214*'fnd base rates'!G$113)
+($K214*'fnd base rates'!G$114)
+($M214*'fnd base rates'!G$116)
+($N214*'fnd base rates'!G$117)
+($O214*'fnd base rates'!G$118)
+($P214*VLOOKUP($S214+12,rate_basefnd,7)))
*$R214</f>
        <v>488.69216950999993</v>
      </c>
      <c r="Z214" s="1">
        <f>(($D214*'fnd base rates'!H$107)
+($E214*'fnd base rates'!H$108)
+($F214*'fnd base rates'!H$109)
+($G214*'fnd base rates'!H$110)
+($H214*'fnd base rates'!H$111)
+($I214*'fnd base rates'!H$112)
+($J214*'fnd base rates'!H$113)
+($K214*'fnd base rates'!H$114)
+($M214*'fnd base rates'!H$116)
+($N214*'fnd base rates'!H$117)
+($O214*'fnd base rates'!H$118)
+($P214*VLOOKUP($S214+12,rate_basefnd,8)))</f>
        <v>2085.3916300000001</v>
      </c>
      <c r="AA214" s="1">
        <f>(($D214*'fnd base rates'!I$107)
+($E214*'fnd base rates'!I$108)
+($F214*'fnd base rates'!I$109)
+($G214*'fnd base rates'!I$110)
+($H214*'fnd base rates'!I$111)
+($I214*'fnd base rates'!I$112)
+($J214*'fnd base rates'!I$113)
+($K214*'fnd base rates'!I$114)
+($M214*'fnd base rates'!I$116)
+($N214*'fnd base rates'!I$117)
+($O214*'fnd base rates'!I$118)
+($P214*VLOOKUP($S214+12,rate_basefnd,9)))
*$R214</f>
        <v>1185.8596000000002</v>
      </c>
      <c r="AB214" s="1">
        <f>(($D214*'fnd base rates'!J$107)
+($E214*'fnd base rates'!J$108)
+($F214*'fnd base rates'!J$109)
+($G214*'fnd base rates'!J$110)
+($H214*'fnd base rates'!J$111)
+($I214*'fnd base rates'!J$112)
+($J214*'fnd base rates'!J$113)
+($K214*'fnd base rates'!J$114)
+($M214*'fnd base rates'!J$116)
+($N214*'fnd base rates'!J$117)
+($O214*'fnd base rates'!J$118)
+($P214*VLOOKUP($S214+12,rate_basefnd,10)))
*$R214</f>
        <v>1376.2653999999998</v>
      </c>
      <c r="AC214" s="1">
        <f>(($D214*'fnd base rates'!K$107)
+($E214*'fnd base rates'!K$108)
+($F214*'fnd base rates'!K$109)
+($G214*'fnd base rates'!K$110)
+($H214*'fnd base rates'!K$111)
+($I214*'fnd base rates'!K$112)
+($J214*'fnd base rates'!K$113)
+($K214*'fnd base rates'!K$114)
+($M214*'fnd base rates'!K$116)
+($N214*'fnd base rates'!K$117)
+($O214*'fnd base rates'!K$118)
+($P214*VLOOKUP($S214+12,rate_basefnd,11)))
*$R214</f>
        <v>3429.3870939900003</v>
      </c>
      <c r="AD214" s="1">
        <f>(($D214*'fnd base rates'!L$107)
+($E214*'fnd base rates'!L$108)
+($F214*'fnd base rates'!L$109)
+($G214*'fnd base rates'!L$110)
+($H214*'fnd base rates'!L$111)
+($I214*'fnd base rates'!L$112)
+($J214*'fnd base rates'!L$113)
+($K214*'fnd base rates'!L$114)
+($M214*'fnd base rates'!L$116)
+($N214*'fnd base rates'!L$117)
+($O214*'fnd base rates'!L$118)
+($P214*VLOOKUP($S214+12,rate_basefnd,12)))</f>
        <v>3810.5502180000003</v>
      </c>
      <c r="AE214" s="1">
        <f>(($D214*'fnd base rates'!M$107)
+($E214*'fnd base rates'!M$108)
+($F214*'fnd base rates'!M$109)
+($G214*'fnd base rates'!M$110)
+($H214*'fnd base rates'!M$111)
+($I214*'fnd base rates'!M$112)
+($J214*'fnd base rates'!M$113)
+($K214*'fnd base rates'!M$114)
+($M214*'fnd base rates'!M$116)
+($N214*'fnd base rates'!M$117)
+($O214*'fnd base rates'!M$118)
+($P214*VLOOKUP($S214+12,rate_basefnd,13)))</f>
        <v>0</v>
      </c>
      <c r="AF214" s="4">
        <f t="shared" si="235"/>
        <v>32028.183347559996</v>
      </c>
      <c r="AH214" s="4">
        <f t="shared" si="236"/>
        <v>430170735</v>
      </c>
      <c r="AI214" s="4" t="str">
        <f t="shared" si="237"/>
        <v>430</v>
      </c>
      <c r="AJ214" s="2" t="str">
        <f t="shared" si="238"/>
        <v>170</v>
      </c>
      <c r="AK214" s="2" t="str">
        <f t="shared" si="239"/>
        <v>735</v>
      </c>
      <c r="AL214" s="4">
        <f t="shared" si="240"/>
        <v>1</v>
      </c>
      <c r="AM214" s="4">
        <f t="shared" si="232"/>
        <v>3</v>
      </c>
      <c r="AN214" s="4">
        <f t="shared" si="241"/>
        <v>32028.183347559996</v>
      </c>
      <c r="AO214" s="4">
        <f t="shared" si="242"/>
        <v>10676</v>
      </c>
      <c r="AP214" s="4">
        <f t="shared" si="243"/>
        <v>0</v>
      </c>
      <c r="AQ214" s="4">
        <v>10676</v>
      </c>
      <c r="AW214" s="4">
        <v>10661</v>
      </c>
      <c r="AX214" s="5">
        <f t="shared" si="244"/>
        <v>15</v>
      </c>
      <c r="AY214" s="4">
        <v>10676</v>
      </c>
      <c r="AZ214" s="5"/>
      <c r="BB214" s="5">
        <f t="shared" ref="BB214" si="256">BC214-BA214</f>
        <v>0</v>
      </c>
    </row>
    <row r="215" spans="1:54" s="4" customFormat="1">
      <c r="A215" s="278">
        <v>430</v>
      </c>
      <c r="B215" s="2">
        <v>430170775</v>
      </c>
      <c r="C215" s="10" t="s">
        <v>1050</v>
      </c>
      <c r="D215" s="15">
        <f>'fnd enro'!D215</f>
        <v>0</v>
      </c>
      <c r="E215" s="15">
        <f>'fnd enro'!E215</f>
        <v>0</v>
      </c>
      <c r="F215" s="15">
        <f>'fnd enro'!F215</f>
        <v>0</v>
      </c>
      <c r="G215" s="15">
        <f>'fnd enro'!G215</f>
        <v>0</v>
      </c>
      <c r="H215" s="15">
        <f>'fnd enro'!H215</f>
        <v>1</v>
      </c>
      <c r="I215" s="15">
        <f>'fnd enro'!I215</f>
        <v>2</v>
      </c>
      <c r="J215" s="15">
        <f>'fnd enro'!J215</f>
        <v>0</v>
      </c>
      <c r="K215" s="16">
        <f>'fnd enro'!K215</f>
        <v>0.1149</v>
      </c>
      <c r="L215" s="15">
        <f>'fnd enro'!L215</f>
        <v>0</v>
      </c>
      <c r="M215" s="15">
        <f>'fnd enro'!M215</f>
        <v>0</v>
      </c>
      <c r="N215" s="15">
        <f>'fnd enro'!N215</f>
        <v>0</v>
      </c>
      <c r="O215" s="15">
        <f>'fnd enro'!O215</f>
        <v>0</v>
      </c>
      <c r="P215" s="15">
        <f>'fnd enro'!P215</f>
        <v>0</v>
      </c>
      <c r="Q215" s="15">
        <f>'fnd enro'!R215</f>
        <v>3</v>
      </c>
      <c r="R215" s="16">
        <f t="shared" si="234"/>
        <v>1.03</v>
      </c>
      <c r="S215" s="15">
        <f>VALUE('fnd enro'!Q215)</f>
        <v>3</v>
      </c>
      <c r="T215" s="2"/>
      <c r="U215" s="1">
        <f>(($D215*'fnd base rates'!C$107)
+($E215*'fnd base rates'!C$108)
+($F215*'fnd base rates'!C$109)
+($G215*'fnd base rates'!C$110)
+($H215*'fnd base rates'!C$111)
+($I215*'fnd base rates'!C$112)
+($J215*'fnd base rates'!C$113)
+($K215*'fnd base rates'!C$114)
+($M215*'fnd base rates'!C$116)
+($N215*'fnd base rates'!C$117)
+($O215*'fnd base rates'!C$118)
+($P215*VLOOKUP($S215+12,rate_basefnd,3)))
*$R215</f>
        <v>1583.6938853700003</v>
      </c>
      <c r="V215" s="1">
        <f>(($D215*'fnd base rates'!D$107)
+($E215*'fnd base rates'!D$108)
+($F215*'fnd base rates'!D$109)
+($G215*'fnd base rates'!D$110)
+($H215*'fnd base rates'!D$111)
+($I215*'fnd base rates'!D$112)
+($J215*'fnd base rates'!D$113)
+($K215*'fnd base rates'!D$114)
+($M215*'fnd base rates'!D$116)
+($N215*'fnd base rates'!D$117)
+($O215*'fnd base rates'!D$118)
+($P215*VLOOKUP($S215+12,rate_basefnd,4)))
*$R215</f>
        <v>2262.2817</v>
      </c>
      <c r="W215" s="1">
        <f>(($D215*'fnd base rates'!E$107)
+($E215*'fnd base rates'!E$108)
+($F215*'fnd base rates'!E$109)
+($G215*'fnd base rates'!E$110)
+($H215*'fnd base rates'!E$111)
+($I215*'fnd base rates'!E$112)
+($J215*'fnd base rates'!E$113)
+($K215*'fnd base rates'!E$114)
+($M215*'fnd base rates'!E$116)
+($N215*'fnd base rates'!E$117)
+($O215*'fnd base rates'!E$118)
+($P215*VLOOKUP($S215+12,rate_basefnd,5)))
*$R215</f>
        <v>13084.652150309999</v>
      </c>
      <c r="X215" s="1">
        <f>(($D215*'fnd base rates'!F$107)
+($E215*'fnd base rates'!F$108)
+($F215*'fnd base rates'!F$109)
+($G215*'fnd base rates'!F$110)
+($H215*'fnd base rates'!F$111)
+($I215*'fnd base rates'!F$112)
+($J215*'fnd base rates'!F$113)
+($K215*'fnd base rates'!F$114)
+($M215*'fnd base rates'!F$116)
+($N215*'fnd base rates'!F$117)
+($O215*'fnd base rates'!F$118)
+($P215*VLOOKUP($S215+12,rate_basefnd,6)))
*$R215</f>
        <v>2721.4095003799998</v>
      </c>
      <c r="Y215" s="1">
        <f>(($D215*'fnd base rates'!G$107)
+($E215*'fnd base rates'!G$108)
+($F215*'fnd base rates'!G$109)
+($G215*'fnd base rates'!G$110)
+($H215*'fnd base rates'!G$111)
+($I215*'fnd base rates'!G$112)
+($J215*'fnd base rates'!G$113)
+($K215*'fnd base rates'!G$114)
+($M215*'fnd base rates'!G$116)
+($N215*'fnd base rates'!G$117)
+($O215*'fnd base rates'!G$118)
+($P215*VLOOKUP($S215+12,rate_basefnd,7)))
*$R215</f>
        <v>488.69216950999993</v>
      </c>
      <c r="Z215" s="1">
        <f>(($D215*'fnd base rates'!H$107)
+($E215*'fnd base rates'!H$108)
+($F215*'fnd base rates'!H$109)
+($G215*'fnd base rates'!H$110)
+($H215*'fnd base rates'!H$111)
+($I215*'fnd base rates'!H$112)
+($J215*'fnd base rates'!H$113)
+($K215*'fnd base rates'!H$114)
+($M215*'fnd base rates'!H$116)
+($N215*'fnd base rates'!H$117)
+($O215*'fnd base rates'!H$118)
+($P215*VLOOKUP($S215+12,rate_basefnd,8)))</f>
        <v>2085.3916300000001</v>
      </c>
      <c r="AA215" s="1">
        <f>(($D215*'fnd base rates'!I$107)
+($E215*'fnd base rates'!I$108)
+($F215*'fnd base rates'!I$109)
+($G215*'fnd base rates'!I$110)
+($H215*'fnd base rates'!I$111)
+($I215*'fnd base rates'!I$112)
+($J215*'fnd base rates'!I$113)
+($K215*'fnd base rates'!I$114)
+($M215*'fnd base rates'!I$116)
+($N215*'fnd base rates'!I$117)
+($O215*'fnd base rates'!I$118)
+($P215*VLOOKUP($S215+12,rate_basefnd,9)))
*$R215</f>
        <v>1185.8596000000002</v>
      </c>
      <c r="AB215" s="1">
        <f>(($D215*'fnd base rates'!J$107)
+($E215*'fnd base rates'!J$108)
+($F215*'fnd base rates'!J$109)
+($G215*'fnd base rates'!J$110)
+($H215*'fnd base rates'!J$111)
+($I215*'fnd base rates'!J$112)
+($J215*'fnd base rates'!J$113)
+($K215*'fnd base rates'!J$114)
+($M215*'fnd base rates'!J$116)
+($N215*'fnd base rates'!J$117)
+($O215*'fnd base rates'!J$118)
+($P215*VLOOKUP($S215+12,rate_basefnd,10)))
*$R215</f>
        <v>1376.2653999999998</v>
      </c>
      <c r="AC215" s="1">
        <f>(($D215*'fnd base rates'!K$107)
+($E215*'fnd base rates'!K$108)
+($F215*'fnd base rates'!K$109)
+($G215*'fnd base rates'!K$110)
+($H215*'fnd base rates'!K$111)
+($I215*'fnd base rates'!K$112)
+($J215*'fnd base rates'!K$113)
+($K215*'fnd base rates'!K$114)
+($M215*'fnd base rates'!K$116)
+($N215*'fnd base rates'!K$117)
+($O215*'fnd base rates'!K$118)
+($P215*VLOOKUP($S215+12,rate_basefnd,11)))
*$R215</f>
        <v>3429.3870939900003</v>
      </c>
      <c r="AD215" s="1">
        <f>(($D215*'fnd base rates'!L$107)
+($E215*'fnd base rates'!L$108)
+($F215*'fnd base rates'!L$109)
+($G215*'fnd base rates'!L$110)
+($H215*'fnd base rates'!L$111)
+($I215*'fnd base rates'!L$112)
+($J215*'fnd base rates'!L$113)
+($K215*'fnd base rates'!L$114)
+($M215*'fnd base rates'!L$116)
+($N215*'fnd base rates'!L$117)
+($O215*'fnd base rates'!L$118)
+($P215*VLOOKUP($S215+12,rate_basefnd,12)))</f>
        <v>3810.5502180000003</v>
      </c>
      <c r="AE215" s="1">
        <f>(($D215*'fnd base rates'!M$107)
+($E215*'fnd base rates'!M$108)
+($F215*'fnd base rates'!M$109)
+($G215*'fnd base rates'!M$110)
+($H215*'fnd base rates'!M$111)
+($I215*'fnd base rates'!M$112)
+($J215*'fnd base rates'!M$113)
+($K215*'fnd base rates'!M$114)
+($M215*'fnd base rates'!M$116)
+($N215*'fnd base rates'!M$117)
+($O215*'fnd base rates'!M$118)
+($P215*VLOOKUP($S215+12,rate_basefnd,13)))</f>
        <v>0</v>
      </c>
      <c r="AF215" s="4">
        <f t="shared" si="235"/>
        <v>32028.183347559996</v>
      </c>
      <c r="AH215" s="4">
        <f t="shared" si="236"/>
        <v>430170775</v>
      </c>
      <c r="AI215" s="4" t="str">
        <f t="shared" si="237"/>
        <v>430</v>
      </c>
      <c r="AJ215" s="2" t="str">
        <f t="shared" si="238"/>
        <v>170</v>
      </c>
      <c r="AK215" s="2" t="str">
        <f t="shared" si="239"/>
        <v>775</v>
      </c>
      <c r="AL215" s="4">
        <f t="shared" si="240"/>
        <v>1</v>
      </c>
      <c r="AM215" s="4">
        <f t="shared" si="232"/>
        <v>3</v>
      </c>
      <c r="AN215" s="4">
        <f t="shared" si="241"/>
        <v>32028.183347559996</v>
      </c>
      <c r="AO215" s="4">
        <f t="shared" si="242"/>
        <v>10676</v>
      </c>
      <c r="AP215" s="4">
        <f t="shared" si="243"/>
        <v>0</v>
      </c>
      <c r="AQ215" s="4">
        <v>10676</v>
      </c>
      <c r="AW215" s="4">
        <v>10661</v>
      </c>
      <c r="AX215" s="5">
        <f t="shared" si="244"/>
        <v>15</v>
      </c>
      <c r="AY215" s="4">
        <v>10676</v>
      </c>
      <c r="AZ215" s="5"/>
      <c r="BB215" s="5">
        <f t="shared" ref="BB215" si="257">BC215-BA215</f>
        <v>0</v>
      </c>
    </row>
    <row r="216" spans="1:54" s="4" customFormat="1">
      <c r="A216" s="278">
        <v>431</v>
      </c>
      <c r="B216" s="2">
        <v>431149079</v>
      </c>
      <c r="C216" s="10" t="s">
        <v>1083</v>
      </c>
      <c r="D216" s="15">
        <f>'fnd enro'!D216</f>
        <v>0</v>
      </c>
      <c r="E216" s="15">
        <f>'fnd enro'!E216</f>
        <v>0</v>
      </c>
      <c r="F216" s="15">
        <f>'fnd enro'!F216</f>
        <v>0</v>
      </c>
      <c r="G216" s="15">
        <f>'fnd enro'!G216</f>
        <v>1</v>
      </c>
      <c r="H216" s="15">
        <f>'fnd enro'!H216</f>
        <v>0</v>
      </c>
      <c r="I216" s="15">
        <f>'fnd enro'!I216</f>
        <v>0</v>
      </c>
      <c r="J216" s="15">
        <f>'fnd enro'!J216</f>
        <v>0</v>
      </c>
      <c r="K216" s="16">
        <f>'fnd enro'!K216</f>
        <v>3.8300000000000001E-2</v>
      </c>
      <c r="L216" s="15">
        <f>'fnd enro'!L216</f>
        <v>0</v>
      </c>
      <c r="M216" s="15">
        <f>'fnd enro'!M216</f>
        <v>1</v>
      </c>
      <c r="N216" s="15">
        <f>'fnd enro'!N216</f>
        <v>0</v>
      </c>
      <c r="O216" s="15">
        <f>'fnd enro'!O216</f>
        <v>0</v>
      </c>
      <c r="P216" s="15">
        <f>'fnd enro'!P216</f>
        <v>0</v>
      </c>
      <c r="Q216" s="15">
        <f>'fnd enro'!R216</f>
        <v>1</v>
      </c>
      <c r="R216" s="16">
        <f t="shared" si="234"/>
        <v>1</v>
      </c>
      <c r="S216" s="15">
        <f>VALUE('fnd enro'!Q216)</f>
        <v>6</v>
      </c>
      <c r="T216" s="2"/>
      <c r="U216" s="1">
        <f>(($D216*'fnd base rates'!C$107)
+($E216*'fnd base rates'!C$108)
+($F216*'fnd base rates'!C$109)
+($G216*'fnd base rates'!C$110)
+($H216*'fnd base rates'!C$111)
+($I216*'fnd base rates'!C$112)
+($J216*'fnd base rates'!C$113)
+($K216*'fnd base rates'!C$114)
+($M216*'fnd base rates'!C$116)
+($N216*'fnd base rates'!C$117)
+($O216*'fnd base rates'!C$118)
+($P216*VLOOKUP($S216+12,rate_basefnd,3)))
*$R216</f>
        <v>607.53229299999998</v>
      </c>
      <c r="V216" s="1">
        <f>(($D216*'fnd base rates'!D$107)
+($E216*'fnd base rates'!D$108)
+($F216*'fnd base rates'!D$109)
+($G216*'fnd base rates'!D$110)
+($H216*'fnd base rates'!D$111)
+($I216*'fnd base rates'!D$112)
+($J216*'fnd base rates'!D$113)
+($K216*'fnd base rates'!D$114)
+($M216*'fnd base rates'!D$116)
+($N216*'fnd base rates'!D$117)
+($O216*'fnd base rates'!D$118)
+($P216*VLOOKUP($S216+12,rate_basefnd,4)))
*$R216</f>
        <v>898.4</v>
      </c>
      <c r="W216" s="1">
        <f>(($D216*'fnd base rates'!E$107)
+($E216*'fnd base rates'!E$108)
+($F216*'fnd base rates'!E$109)
+($G216*'fnd base rates'!E$110)
+($H216*'fnd base rates'!E$111)
+($I216*'fnd base rates'!E$112)
+($J216*'fnd base rates'!E$113)
+($K216*'fnd base rates'!E$114)
+($M216*'fnd base rates'!E$116)
+($N216*'fnd base rates'!E$117)
+($O216*'fnd base rates'!E$118)
+($P216*VLOOKUP($S216+12,rate_basefnd,5)))
*$R216</f>
        <v>4874.4152589999994</v>
      </c>
      <c r="X216" s="1">
        <f>(($D216*'fnd base rates'!F$107)
+($E216*'fnd base rates'!F$108)
+($F216*'fnd base rates'!F$109)
+($G216*'fnd base rates'!F$110)
+($H216*'fnd base rates'!F$111)
+($I216*'fnd base rates'!F$112)
+($J216*'fnd base rates'!F$113)
+($K216*'fnd base rates'!F$114)
+($M216*'fnd base rates'!F$116)
+($N216*'fnd base rates'!F$117)
+($O216*'fnd base rates'!F$118)
+($P216*VLOOKUP($S216+12,rate_basefnd,6)))
*$R216</f>
        <v>1357.4083820000001</v>
      </c>
      <c r="Y216" s="1">
        <f>(($D216*'fnd base rates'!G$107)
+($E216*'fnd base rates'!G$108)
+($F216*'fnd base rates'!G$109)
+($G216*'fnd base rates'!G$110)
+($H216*'fnd base rates'!G$111)
+($I216*'fnd base rates'!G$112)
+($J216*'fnd base rates'!G$113)
+($K216*'fnd base rates'!G$114)
+($M216*'fnd base rates'!G$116)
+($N216*'fnd base rates'!G$117)
+($O216*'fnd base rates'!G$118)
+($P216*VLOOKUP($S216+12,rate_basefnd,7)))
*$R216</f>
        <v>197.406139</v>
      </c>
      <c r="Z216" s="1">
        <f>(($D216*'fnd base rates'!H$107)
+($E216*'fnd base rates'!H$108)
+($F216*'fnd base rates'!H$109)
+($G216*'fnd base rates'!H$110)
+($H216*'fnd base rates'!H$111)
+($I216*'fnd base rates'!H$112)
+($J216*'fnd base rates'!H$113)
+($K216*'fnd base rates'!H$114)
+($M216*'fnd base rates'!H$116)
+($N216*'fnd base rates'!H$117)
+($O216*'fnd base rates'!H$118)
+($P216*VLOOKUP($S216+12,rate_basefnd,8)))</f>
        <v>619.52720999999997</v>
      </c>
      <c r="AA216" s="1">
        <f>(($D216*'fnd base rates'!I$107)
+($E216*'fnd base rates'!I$108)
+($F216*'fnd base rates'!I$109)
+($G216*'fnd base rates'!I$110)
+($H216*'fnd base rates'!I$111)
+($I216*'fnd base rates'!I$112)
+($J216*'fnd base rates'!I$113)
+($K216*'fnd base rates'!I$114)
+($M216*'fnd base rates'!I$116)
+($N216*'fnd base rates'!I$117)
+($O216*'fnd base rates'!I$118)
+($P216*VLOOKUP($S216+12,rate_basefnd,9)))
*$R216</f>
        <v>339.98</v>
      </c>
      <c r="AB216" s="1">
        <f>(($D216*'fnd base rates'!J$107)
+($E216*'fnd base rates'!J$108)
+($F216*'fnd base rates'!J$109)
+($G216*'fnd base rates'!J$110)
+($H216*'fnd base rates'!J$111)
+($I216*'fnd base rates'!J$112)
+($J216*'fnd base rates'!J$113)
+($K216*'fnd base rates'!J$114)
+($M216*'fnd base rates'!J$116)
+($N216*'fnd base rates'!J$117)
+($O216*'fnd base rates'!J$118)
+($P216*VLOOKUP($S216+12,rate_basefnd,10)))
*$R216</f>
        <v>169.51999999999998</v>
      </c>
      <c r="AC216" s="1">
        <f>(($D216*'fnd base rates'!K$107)
+($E216*'fnd base rates'!K$108)
+($F216*'fnd base rates'!K$109)
+($G216*'fnd base rates'!K$110)
+($H216*'fnd base rates'!K$111)
+($I216*'fnd base rates'!K$112)
+($J216*'fnd base rates'!K$113)
+($K216*'fnd base rates'!K$114)
+($M216*'fnd base rates'!K$116)
+($N216*'fnd base rates'!K$117)
+($O216*'fnd base rates'!K$118)
+($P216*VLOOKUP($S216+12,rate_basefnd,11)))
*$R216</f>
        <v>1336.9140110000001</v>
      </c>
      <c r="AD216" s="1">
        <f>(($D216*'fnd base rates'!L$107)
+($E216*'fnd base rates'!L$108)
+($F216*'fnd base rates'!L$109)
+($G216*'fnd base rates'!L$110)
+($H216*'fnd base rates'!L$111)
+($I216*'fnd base rates'!L$112)
+($J216*'fnd base rates'!L$113)
+($K216*'fnd base rates'!L$114)
+($M216*'fnd base rates'!L$116)
+($N216*'fnd base rates'!L$117)
+($O216*'fnd base rates'!L$118)
+($P216*VLOOKUP($S216+12,rate_basefnd,12)))</f>
        <v>1564.813406</v>
      </c>
      <c r="AE216" s="1">
        <f>(($D216*'fnd base rates'!M$107)
+($E216*'fnd base rates'!M$108)
+($F216*'fnd base rates'!M$109)
+($G216*'fnd base rates'!M$110)
+($H216*'fnd base rates'!M$111)
+($I216*'fnd base rates'!M$112)
+($J216*'fnd base rates'!M$113)
+($K216*'fnd base rates'!M$114)
+($M216*'fnd base rates'!M$116)
+($N216*'fnd base rates'!M$117)
+($O216*'fnd base rates'!M$118)
+($P216*VLOOKUP($S216+12,rate_basefnd,13)))</f>
        <v>0</v>
      </c>
      <c r="AF216" s="4">
        <f t="shared" si="235"/>
        <v>11965.916699999998</v>
      </c>
      <c r="AH216" s="4">
        <f t="shared" si="236"/>
        <v>431149079</v>
      </c>
      <c r="AI216" s="4" t="str">
        <f t="shared" si="237"/>
        <v>431</v>
      </c>
      <c r="AJ216" s="2" t="str">
        <f t="shared" si="238"/>
        <v>149</v>
      </c>
      <c r="AK216" s="2" t="str">
        <f t="shared" si="239"/>
        <v>079</v>
      </c>
      <c r="AL216" s="4">
        <f t="shared" si="240"/>
        <v>1</v>
      </c>
      <c r="AM216" s="4">
        <f t="shared" si="232"/>
        <v>1</v>
      </c>
      <c r="AN216" s="4">
        <f t="shared" si="241"/>
        <v>11965.916699999998</v>
      </c>
      <c r="AO216" s="4">
        <f t="shared" si="242"/>
        <v>11966</v>
      </c>
      <c r="AP216" s="4">
        <f t="shared" si="243"/>
        <v>0</v>
      </c>
      <c r="AQ216" s="4">
        <v>11966</v>
      </c>
      <c r="AW216" s="4">
        <v>11942</v>
      </c>
      <c r="AX216" s="5">
        <f t="shared" si="244"/>
        <v>24</v>
      </c>
      <c r="AY216" s="4">
        <v>11966</v>
      </c>
      <c r="AZ216" s="5"/>
      <c r="BB216" s="5">
        <f t="shared" ref="BB216" si="258">BC216-BA216</f>
        <v>0</v>
      </c>
    </row>
    <row r="217" spans="1:54" s="4" customFormat="1">
      <c r="A217" s="278">
        <v>431</v>
      </c>
      <c r="B217" s="2">
        <v>431149128</v>
      </c>
      <c r="C217" s="10" t="s">
        <v>1083</v>
      </c>
      <c r="D217" s="15">
        <f>'fnd enro'!D217</f>
        <v>1</v>
      </c>
      <c r="E217" s="15">
        <f>'fnd enro'!E217</f>
        <v>0</v>
      </c>
      <c r="F217" s="15">
        <f>'fnd enro'!F217</f>
        <v>1</v>
      </c>
      <c r="G217" s="15">
        <f>'fnd enro'!G217</f>
        <v>5</v>
      </c>
      <c r="H217" s="15">
        <f>'fnd enro'!H217</f>
        <v>4</v>
      </c>
      <c r="I217" s="15">
        <f>'fnd enro'!I217</f>
        <v>0</v>
      </c>
      <c r="J217" s="15">
        <f>'fnd enro'!J217</f>
        <v>0</v>
      </c>
      <c r="K217" s="16">
        <f>'fnd enro'!K217</f>
        <v>0.38300000000000001</v>
      </c>
      <c r="L217" s="15">
        <f>'fnd enro'!L217</f>
        <v>0</v>
      </c>
      <c r="M217" s="15">
        <f>'fnd enro'!M217</f>
        <v>0</v>
      </c>
      <c r="N217" s="15">
        <f>'fnd enro'!N217</f>
        <v>0</v>
      </c>
      <c r="O217" s="15">
        <f>'fnd enro'!O217</f>
        <v>0</v>
      </c>
      <c r="P217" s="15">
        <f>'fnd enro'!P217</f>
        <v>11</v>
      </c>
      <c r="Q217" s="15">
        <f>'fnd enro'!R217</f>
        <v>11</v>
      </c>
      <c r="R217" s="16">
        <f t="shared" si="234"/>
        <v>1</v>
      </c>
      <c r="S217" s="15">
        <f>VALUE('fnd enro'!Q217)</f>
        <v>10</v>
      </c>
      <c r="T217" s="2"/>
      <c r="U217" s="1">
        <f>(($D217*'fnd base rates'!C$107)
+($E217*'fnd base rates'!C$108)
+($F217*'fnd base rates'!C$109)
+($G217*'fnd base rates'!C$110)
+($H217*'fnd base rates'!C$111)
+($I217*'fnd base rates'!C$112)
+($J217*'fnd base rates'!C$113)
+($K217*'fnd base rates'!C$114)
+($M217*'fnd base rates'!C$116)
+($N217*'fnd base rates'!C$117)
+($O217*'fnd base rates'!C$118)
+($P217*VLOOKUP($S217+12,rate_basefnd,3)))
*$R217</f>
        <v>6099.7829299999994</v>
      </c>
      <c r="V217" s="1">
        <f>(($D217*'fnd base rates'!D$107)
+($E217*'fnd base rates'!D$108)
+($F217*'fnd base rates'!D$109)
+($G217*'fnd base rates'!D$110)
+($H217*'fnd base rates'!D$111)
+($I217*'fnd base rates'!D$112)
+($J217*'fnd base rates'!D$113)
+($K217*'fnd base rates'!D$114)
+($M217*'fnd base rates'!D$116)
+($N217*'fnd base rates'!D$117)
+($O217*'fnd base rates'!D$118)
+($P217*VLOOKUP($S217+12,rate_basefnd,4)))
*$R217</f>
        <v>11344.42</v>
      </c>
      <c r="W217" s="1">
        <f>(($D217*'fnd base rates'!E$107)
+($E217*'fnd base rates'!E$108)
+($F217*'fnd base rates'!E$109)
+($G217*'fnd base rates'!E$110)
+($H217*'fnd base rates'!E$111)
+($I217*'fnd base rates'!E$112)
+($J217*'fnd base rates'!E$113)
+($K217*'fnd base rates'!E$114)
+($M217*'fnd base rates'!E$116)
+($N217*'fnd base rates'!E$117)
+($O217*'fnd base rates'!E$118)
+($P217*VLOOKUP($S217+12,rate_basefnd,5)))
*$R217</f>
        <v>72872.73259</v>
      </c>
      <c r="X217" s="1">
        <f>(($D217*'fnd base rates'!F$107)
+($E217*'fnd base rates'!F$108)
+($F217*'fnd base rates'!F$109)
+($G217*'fnd base rates'!F$110)
+($H217*'fnd base rates'!F$111)
+($I217*'fnd base rates'!F$112)
+($J217*'fnd base rates'!F$113)
+($K217*'fnd base rates'!F$114)
+($M217*'fnd base rates'!F$116)
+($N217*'fnd base rates'!F$117)
+($O217*'fnd base rates'!F$118)
+($P217*VLOOKUP($S217+12,rate_basefnd,6)))
*$R217</f>
        <v>11377.033820000001</v>
      </c>
      <c r="Y217" s="1">
        <f>(($D217*'fnd base rates'!G$107)
+($E217*'fnd base rates'!G$108)
+($F217*'fnd base rates'!G$109)
+($G217*'fnd base rates'!G$110)
+($H217*'fnd base rates'!G$111)
+($I217*'fnd base rates'!G$112)
+($J217*'fnd base rates'!G$113)
+($K217*'fnd base rates'!G$114)
+($M217*'fnd base rates'!G$116)
+($N217*'fnd base rates'!G$117)
+($O217*'fnd base rates'!G$118)
+($P217*VLOOKUP($S217+12,rate_basefnd,7)))
*$R217</f>
        <v>3342.0113899999997</v>
      </c>
      <c r="Z217" s="1">
        <f>(($D217*'fnd base rates'!H$107)
+($E217*'fnd base rates'!H$108)
+($F217*'fnd base rates'!H$109)
+($G217*'fnd base rates'!H$110)
+($H217*'fnd base rates'!H$111)
+($I217*'fnd base rates'!H$112)
+($J217*'fnd base rates'!H$113)
+($K217*'fnd base rates'!H$114)
+($M217*'fnd base rates'!H$116)
+($N217*'fnd base rates'!H$117)
+($O217*'fnd base rates'!H$118)
+($P217*VLOOKUP($S217+12,rate_basefnd,8)))</f>
        <v>5516.2520999999997</v>
      </c>
      <c r="AA217" s="1">
        <f>(($D217*'fnd base rates'!I$107)
+($E217*'fnd base rates'!I$108)
+($F217*'fnd base rates'!I$109)
+($G217*'fnd base rates'!I$110)
+($H217*'fnd base rates'!I$111)
+($I217*'fnd base rates'!I$112)
+($J217*'fnd base rates'!I$113)
+($K217*'fnd base rates'!I$114)
+($M217*'fnd base rates'!I$116)
+($N217*'fnd base rates'!I$117)
+($O217*'fnd base rates'!I$118)
+($P217*VLOOKUP($S217+12,rate_basefnd,9)))
*$R217</f>
        <v>4536.7700000000004</v>
      </c>
      <c r="AB217" s="1">
        <f>(($D217*'fnd base rates'!J$107)
+($E217*'fnd base rates'!J$108)
+($F217*'fnd base rates'!J$109)
+($G217*'fnd base rates'!J$110)
+($H217*'fnd base rates'!J$111)
+($I217*'fnd base rates'!J$112)
+($J217*'fnd base rates'!J$113)
+($K217*'fnd base rates'!J$114)
+($M217*'fnd base rates'!J$116)
+($N217*'fnd base rates'!J$117)
+($O217*'fnd base rates'!J$118)
+($P217*VLOOKUP($S217+12,rate_basefnd,10)))
*$R217</f>
        <v>9338.64</v>
      </c>
      <c r="AC217" s="1">
        <f>(($D217*'fnd base rates'!K$107)
+($E217*'fnd base rates'!K$108)
+($F217*'fnd base rates'!K$109)
+($G217*'fnd base rates'!K$110)
+($H217*'fnd base rates'!K$111)
+($I217*'fnd base rates'!K$112)
+($J217*'fnd base rates'!K$113)
+($K217*'fnd base rates'!K$114)
+($M217*'fnd base rates'!K$116)
+($N217*'fnd base rates'!K$117)
+($O217*'fnd base rates'!K$118)
+($P217*VLOOKUP($S217+12,rate_basefnd,11)))
*$R217</f>
        <v>11298.730109999999</v>
      </c>
      <c r="AD217" s="1">
        <f>(($D217*'fnd base rates'!L$107)
+($E217*'fnd base rates'!L$108)
+($F217*'fnd base rates'!L$109)
+($G217*'fnd base rates'!L$110)
+($H217*'fnd base rates'!L$111)
+($I217*'fnd base rates'!L$112)
+($J217*'fnd base rates'!L$113)
+($K217*'fnd base rates'!L$114)
+($M217*'fnd base rates'!L$116)
+($N217*'fnd base rates'!L$117)
+($O217*'fnd base rates'!L$118)
+($P217*VLOOKUP($S217+12,rate_basefnd,12)))</f>
        <v>19586.064060000004</v>
      </c>
      <c r="AE217" s="1">
        <f>(($D217*'fnd base rates'!M$107)
+($E217*'fnd base rates'!M$108)
+($F217*'fnd base rates'!M$109)
+($G217*'fnd base rates'!M$110)
+($H217*'fnd base rates'!M$111)
+($I217*'fnd base rates'!M$112)
+($J217*'fnd base rates'!M$113)
+($K217*'fnd base rates'!M$114)
+($M217*'fnd base rates'!M$116)
+($N217*'fnd base rates'!M$117)
+($O217*'fnd base rates'!M$118)
+($P217*VLOOKUP($S217+12,rate_basefnd,13)))</f>
        <v>0</v>
      </c>
      <c r="AF217" s="4">
        <f t="shared" si="235"/>
        <v>155312.43700000001</v>
      </c>
      <c r="AH217" s="4">
        <f t="shared" si="236"/>
        <v>431149128</v>
      </c>
      <c r="AI217" s="4" t="str">
        <f t="shared" si="237"/>
        <v>431</v>
      </c>
      <c r="AJ217" s="2" t="str">
        <f t="shared" si="238"/>
        <v>149</v>
      </c>
      <c r="AK217" s="2" t="str">
        <f t="shared" si="239"/>
        <v>128</v>
      </c>
      <c r="AL217" s="4">
        <f t="shared" si="240"/>
        <v>1</v>
      </c>
      <c r="AM217" s="4">
        <f t="shared" si="232"/>
        <v>11</v>
      </c>
      <c r="AN217" s="4">
        <f t="shared" si="241"/>
        <v>155312.43700000001</v>
      </c>
      <c r="AO217" s="4">
        <f t="shared" si="242"/>
        <v>14119</v>
      </c>
      <c r="AP217" s="4">
        <f t="shared" si="243"/>
        <v>0</v>
      </c>
      <c r="AQ217" s="4">
        <v>14119</v>
      </c>
      <c r="AW217" s="4">
        <v>14091</v>
      </c>
      <c r="AX217" s="5">
        <f t="shared" si="244"/>
        <v>28</v>
      </c>
      <c r="AY217" s="4">
        <v>14119</v>
      </c>
      <c r="AZ217" s="5"/>
      <c r="BB217" s="5">
        <f t="shared" ref="BB217" si="259">BC217-BA217</f>
        <v>0</v>
      </c>
    </row>
    <row r="218" spans="1:54" s="4" customFormat="1">
      <c r="A218" s="278">
        <v>431</v>
      </c>
      <c r="B218" s="2">
        <v>431149149</v>
      </c>
      <c r="C218" s="10" t="s">
        <v>1083</v>
      </c>
      <c r="D218" s="15">
        <f>'fnd enro'!D218</f>
        <v>30</v>
      </c>
      <c r="E218" s="15">
        <f>'fnd enro'!E218</f>
        <v>0</v>
      </c>
      <c r="F218" s="15">
        <f>'fnd enro'!F218</f>
        <v>41</v>
      </c>
      <c r="G218" s="15">
        <f>'fnd enro'!G218</f>
        <v>202</v>
      </c>
      <c r="H218" s="15">
        <f>'fnd enro'!H218</f>
        <v>100</v>
      </c>
      <c r="I218" s="15">
        <f>'fnd enro'!I218</f>
        <v>0</v>
      </c>
      <c r="J218" s="15">
        <f>'fnd enro'!J218</f>
        <v>0</v>
      </c>
      <c r="K218" s="16">
        <f>'fnd enro'!K218</f>
        <v>13.136900000000001</v>
      </c>
      <c r="L218" s="15">
        <f>'fnd enro'!L218</f>
        <v>0</v>
      </c>
      <c r="M218" s="15">
        <f>'fnd enro'!M218</f>
        <v>77</v>
      </c>
      <c r="N218" s="15">
        <f>'fnd enro'!N218</f>
        <v>5</v>
      </c>
      <c r="O218" s="15">
        <f>'fnd enro'!O218</f>
        <v>0</v>
      </c>
      <c r="P218" s="15">
        <f>'fnd enro'!P218</f>
        <v>272</v>
      </c>
      <c r="Q218" s="15">
        <f>'fnd enro'!R218</f>
        <v>358</v>
      </c>
      <c r="R218" s="16">
        <f t="shared" si="234"/>
        <v>1</v>
      </c>
      <c r="S218" s="15">
        <f>VALUE('fnd enro'!Q218)</f>
        <v>12</v>
      </c>
      <c r="T218" s="2"/>
      <c r="U218" s="1">
        <f>(($D218*'fnd base rates'!C$107)
+($E218*'fnd base rates'!C$108)
+($F218*'fnd base rates'!C$109)
+($G218*'fnd base rates'!C$110)
+($H218*'fnd base rates'!C$111)
+($I218*'fnd base rates'!C$112)
+($J218*'fnd base rates'!C$113)
+($K218*'fnd base rates'!C$114)
+($M218*'fnd base rates'!C$116)
+($N218*'fnd base rates'!C$117)
+($O218*'fnd base rates'!C$118)
+($P218*VLOOKUP($S218+12,rate_basefnd,3)))
*$R218</f>
        <v>209897.74649900003</v>
      </c>
      <c r="V218" s="1">
        <f>(($D218*'fnd base rates'!D$107)
+($E218*'fnd base rates'!D$108)
+($F218*'fnd base rates'!D$109)
+($G218*'fnd base rates'!D$110)
+($H218*'fnd base rates'!D$111)
+($I218*'fnd base rates'!D$112)
+($J218*'fnd base rates'!D$113)
+($K218*'fnd base rates'!D$114)
+($M218*'fnd base rates'!D$116)
+($N218*'fnd base rates'!D$117)
+($O218*'fnd base rates'!D$118)
+($P218*VLOOKUP($S218+12,rate_basefnd,4)))
*$R218</f>
        <v>371514.62</v>
      </c>
      <c r="W218" s="1">
        <f>(($D218*'fnd base rates'!E$107)
+($E218*'fnd base rates'!E$108)
+($F218*'fnd base rates'!E$109)
+($G218*'fnd base rates'!E$110)
+($H218*'fnd base rates'!E$111)
+($I218*'fnd base rates'!E$112)
+($J218*'fnd base rates'!E$113)
+($K218*'fnd base rates'!E$114)
+($M218*'fnd base rates'!E$116)
+($N218*'fnd base rates'!E$117)
+($O218*'fnd base rates'!E$118)
+($P218*VLOOKUP($S218+12,rate_basefnd,5)))
*$R218</f>
        <v>2313091.6038369997</v>
      </c>
      <c r="X218" s="1">
        <f>(($D218*'fnd base rates'!F$107)
+($E218*'fnd base rates'!F$108)
+($F218*'fnd base rates'!F$109)
+($G218*'fnd base rates'!F$110)
+($H218*'fnd base rates'!F$111)
+($I218*'fnd base rates'!F$112)
+($J218*'fnd base rates'!F$113)
+($K218*'fnd base rates'!F$114)
+($M218*'fnd base rates'!F$116)
+($N218*'fnd base rates'!F$117)
+($O218*'fnd base rates'!F$118)
+($P218*VLOOKUP($S218+12,rate_basefnd,6)))
*$R218</f>
        <v>411030.55502599996</v>
      </c>
      <c r="Y218" s="1">
        <f>(($D218*'fnd base rates'!G$107)
+($E218*'fnd base rates'!G$108)
+($F218*'fnd base rates'!G$109)
+($G218*'fnd base rates'!G$110)
+($H218*'fnd base rates'!G$111)
+($I218*'fnd base rates'!G$112)
+($J218*'fnd base rates'!G$113)
+($K218*'fnd base rates'!G$114)
+($M218*'fnd base rates'!G$116)
+($N218*'fnd base rates'!G$117)
+($O218*'fnd base rates'!G$118)
+($P218*VLOOKUP($S218+12,rate_basefnd,7)))
*$R218</f>
        <v>103771.165677</v>
      </c>
      <c r="Z218" s="1">
        <f>(($D218*'fnd base rates'!H$107)
+($E218*'fnd base rates'!H$108)
+($F218*'fnd base rates'!H$109)
+($G218*'fnd base rates'!H$110)
+($H218*'fnd base rates'!H$111)
+($I218*'fnd base rates'!H$112)
+($J218*'fnd base rates'!H$113)
+($K218*'fnd base rates'!H$114)
+($M218*'fnd base rates'!H$116)
+($N218*'fnd base rates'!H$117)
+($O218*'fnd base rates'!H$118)
+($P218*VLOOKUP($S218+12,rate_basefnd,8)))</f>
        <v>195772.08303000001</v>
      </c>
      <c r="AA218" s="1">
        <f>(($D218*'fnd base rates'!I$107)
+($E218*'fnd base rates'!I$108)
+($F218*'fnd base rates'!I$109)
+($G218*'fnd base rates'!I$110)
+($H218*'fnd base rates'!I$111)
+($I218*'fnd base rates'!I$112)
+($J218*'fnd base rates'!I$113)
+($K218*'fnd base rates'!I$114)
+($M218*'fnd base rates'!I$116)
+($N218*'fnd base rates'!I$117)
+($O218*'fnd base rates'!I$118)
+($P218*VLOOKUP($S218+12,rate_basefnd,9)))
*$R218</f>
        <v>146646.24</v>
      </c>
      <c r="AB218" s="1">
        <f>(($D218*'fnd base rates'!J$107)
+($E218*'fnd base rates'!J$108)
+($F218*'fnd base rates'!J$109)
+($G218*'fnd base rates'!J$110)
+($H218*'fnd base rates'!J$111)
+($I218*'fnd base rates'!J$112)
+($J218*'fnd base rates'!J$113)
+($K218*'fnd base rates'!J$114)
+($M218*'fnd base rates'!J$116)
+($N218*'fnd base rates'!J$117)
+($O218*'fnd base rates'!J$118)
+($P218*VLOOKUP($S218+12,rate_basefnd,10)))
*$R218</f>
        <v>257294.84999999998</v>
      </c>
      <c r="AC218" s="1">
        <f>(($D218*'fnd base rates'!K$107)
+($E218*'fnd base rates'!K$108)
+($F218*'fnd base rates'!K$109)
+($G218*'fnd base rates'!K$110)
+($H218*'fnd base rates'!K$111)
+($I218*'fnd base rates'!K$112)
+($J218*'fnd base rates'!K$113)
+($K218*'fnd base rates'!K$114)
+($M218*'fnd base rates'!K$116)
+($N218*'fnd base rates'!K$117)
+($O218*'fnd base rates'!K$118)
+($P218*VLOOKUP($S218+12,rate_basefnd,11)))
*$R218</f>
        <v>406069.03577299998</v>
      </c>
      <c r="AD218" s="1">
        <f>(($D218*'fnd base rates'!L$107)
+($E218*'fnd base rates'!L$108)
+($F218*'fnd base rates'!L$109)
+($G218*'fnd base rates'!L$110)
+($H218*'fnd base rates'!L$111)
+($I218*'fnd base rates'!L$112)
+($J218*'fnd base rates'!L$113)
+($K218*'fnd base rates'!L$114)
+($M218*'fnd base rates'!L$116)
+($N218*'fnd base rates'!L$117)
+($O218*'fnd base rates'!L$118)
+($P218*VLOOKUP($S218+12,rate_basefnd,12)))</f>
        <v>642093.65825799992</v>
      </c>
      <c r="AE218" s="1">
        <f>(($D218*'fnd base rates'!M$107)
+($E218*'fnd base rates'!M$108)
+($F218*'fnd base rates'!M$109)
+($G218*'fnd base rates'!M$110)
+($H218*'fnd base rates'!M$111)
+($I218*'fnd base rates'!M$112)
+($J218*'fnd base rates'!M$113)
+($K218*'fnd base rates'!M$114)
+($M218*'fnd base rates'!M$116)
+($N218*'fnd base rates'!M$117)
+($O218*'fnd base rates'!M$118)
+($P218*VLOOKUP($S218+12,rate_basefnd,13)))</f>
        <v>0</v>
      </c>
      <c r="AF218" s="4">
        <f t="shared" si="235"/>
        <v>5057181.5581</v>
      </c>
      <c r="AH218" s="4">
        <f t="shared" si="236"/>
        <v>431149149</v>
      </c>
      <c r="AI218" s="4" t="str">
        <f t="shared" si="237"/>
        <v>431</v>
      </c>
      <c r="AJ218" s="2" t="str">
        <f t="shared" si="238"/>
        <v>149</v>
      </c>
      <c r="AK218" s="2" t="str">
        <f t="shared" si="239"/>
        <v>149</v>
      </c>
      <c r="AL218" s="4">
        <f t="shared" si="240"/>
        <v>1</v>
      </c>
      <c r="AM218" s="4">
        <f t="shared" si="232"/>
        <v>358</v>
      </c>
      <c r="AN218" s="4">
        <f t="shared" si="241"/>
        <v>5057181.5581</v>
      </c>
      <c r="AO218" s="4">
        <f t="shared" si="242"/>
        <v>14126</v>
      </c>
      <c r="AP218" s="4">
        <f t="shared" si="243"/>
        <v>0</v>
      </c>
      <c r="AQ218" s="4">
        <v>14126</v>
      </c>
      <c r="AW218" s="4">
        <v>14073</v>
      </c>
      <c r="AX218" s="5">
        <f t="shared" si="244"/>
        <v>53</v>
      </c>
      <c r="AY218" s="4">
        <v>14126</v>
      </c>
      <c r="AZ218" s="5"/>
      <c r="BB218" s="5">
        <f t="shared" ref="BB218" si="260">BC218-BA218</f>
        <v>0</v>
      </c>
    </row>
    <row r="219" spans="1:54" s="4" customFormat="1">
      <c r="A219" s="278">
        <v>431</v>
      </c>
      <c r="B219" s="2">
        <v>431149181</v>
      </c>
      <c r="C219" s="10" t="s">
        <v>1083</v>
      </c>
      <c r="D219" s="15">
        <f>'fnd enro'!D219</f>
        <v>1</v>
      </c>
      <c r="E219" s="15">
        <f>'fnd enro'!E219</f>
        <v>0</v>
      </c>
      <c r="F219" s="15">
        <f>'fnd enro'!F219</f>
        <v>0</v>
      </c>
      <c r="G219" s="15">
        <f>'fnd enro'!G219</f>
        <v>6</v>
      </c>
      <c r="H219" s="15">
        <f>'fnd enro'!H219</f>
        <v>6</v>
      </c>
      <c r="I219" s="15">
        <f>'fnd enro'!I219</f>
        <v>0</v>
      </c>
      <c r="J219" s="15">
        <f>'fnd enro'!J219</f>
        <v>0</v>
      </c>
      <c r="K219" s="16">
        <f>'fnd enro'!K219</f>
        <v>0.45960000000000001</v>
      </c>
      <c r="L219" s="15">
        <f>'fnd enro'!L219</f>
        <v>0</v>
      </c>
      <c r="M219" s="15">
        <f>'fnd enro'!M219</f>
        <v>0</v>
      </c>
      <c r="N219" s="15">
        <f>'fnd enro'!N219</f>
        <v>0</v>
      </c>
      <c r="O219" s="15">
        <f>'fnd enro'!O219</f>
        <v>0</v>
      </c>
      <c r="P219" s="15">
        <f>'fnd enro'!P219</f>
        <v>10</v>
      </c>
      <c r="Q219" s="15">
        <f>'fnd enro'!R219</f>
        <v>13</v>
      </c>
      <c r="R219" s="16">
        <f t="shared" si="234"/>
        <v>1</v>
      </c>
      <c r="S219" s="15">
        <f>VALUE('fnd enro'!Q219)</f>
        <v>9</v>
      </c>
      <c r="T219" s="2"/>
      <c r="U219" s="1">
        <f>(($D219*'fnd base rates'!C$107)
+($E219*'fnd base rates'!C$108)
+($F219*'fnd base rates'!C$109)
+($G219*'fnd base rates'!C$110)
+($H219*'fnd base rates'!C$111)
+($I219*'fnd base rates'!C$112)
+($J219*'fnd base rates'!C$113)
+($K219*'fnd base rates'!C$114)
+($M219*'fnd base rates'!C$116)
+($N219*'fnd base rates'!C$117)
+($O219*'fnd base rates'!C$118)
+($P219*VLOOKUP($S219+12,rate_basefnd,3)))
*$R219</f>
        <v>7030.6575160000011</v>
      </c>
      <c r="V219" s="1">
        <f>(($D219*'fnd base rates'!D$107)
+($E219*'fnd base rates'!D$108)
+($F219*'fnd base rates'!D$109)
+($G219*'fnd base rates'!D$110)
+($H219*'fnd base rates'!D$111)
+($I219*'fnd base rates'!D$112)
+($J219*'fnd base rates'!D$113)
+($K219*'fnd base rates'!D$114)
+($M219*'fnd base rates'!D$116)
+($N219*'fnd base rates'!D$117)
+($O219*'fnd base rates'!D$118)
+($P219*VLOOKUP($S219+12,rate_basefnd,4)))
*$R219</f>
        <v>12362.419999999998</v>
      </c>
      <c r="W219" s="1">
        <f>(($D219*'fnd base rates'!E$107)
+($E219*'fnd base rates'!E$108)
+($F219*'fnd base rates'!E$109)
+($G219*'fnd base rates'!E$110)
+($H219*'fnd base rates'!E$111)
+($I219*'fnd base rates'!E$112)
+($J219*'fnd base rates'!E$113)
+($K219*'fnd base rates'!E$114)
+($M219*'fnd base rates'!E$116)
+($N219*'fnd base rates'!E$117)
+($O219*'fnd base rates'!E$118)
+($P219*VLOOKUP($S219+12,rate_basefnd,5)))
*$R219</f>
        <v>75131.623108</v>
      </c>
      <c r="X219" s="1">
        <f>(($D219*'fnd base rates'!F$107)
+($E219*'fnd base rates'!F$108)
+($F219*'fnd base rates'!F$109)
+($G219*'fnd base rates'!F$110)
+($H219*'fnd base rates'!F$111)
+($I219*'fnd base rates'!F$112)
+($J219*'fnd base rates'!F$113)
+($K219*'fnd base rates'!F$114)
+($M219*'fnd base rates'!F$116)
+($N219*'fnd base rates'!F$117)
+($O219*'fnd base rates'!F$118)
+($P219*VLOOKUP($S219+12,rate_basefnd,6)))
*$R219</f>
        <v>13276.890583999999</v>
      </c>
      <c r="Y219" s="1">
        <f>(($D219*'fnd base rates'!G$107)
+($E219*'fnd base rates'!G$108)
+($F219*'fnd base rates'!G$109)
+($G219*'fnd base rates'!G$110)
+($H219*'fnd base rates'!G$111)
+($I219*'fnd base rates'!G$112)
+($J219*'fnd base rates'!G$113)
+($K219*'fnd base rates'!G$114)
+($M219*'fnd base rates'!G$116)
+($N219*'fnd base rates'!G$117)
+($O219*'fnd base rates'!G$118)
+($P219*VLOOKUP($S219+12,rate_basefnd,7)))
*$R219</f>
        <v>3452.8136679999998</v>
      </c>
      <c r="Z219" s="1">
        <f>(($D219*'fnd base rates'!H$107)
+($E219*'fnd base rates'!H$108)
+($F219*'fnd base rates'!H$109)
+($G219*'fnd base rates'!H$110)
+($H219*'fnd base rates'!H$111)
+($I219*'fnd base rates'!H$112)
+($J219*'fnd base rates'!H$113)
+($K219*'fnd base rates'!H$114)
+($M219*'fnd base rates'!H$116)
+($N219*'fnd base rates'!H$117)
+($O219*'fnd base rates'!H$118)
+($P219*VLOOKUP($S219+12,rate_basefnd,8)))</f>
        <v>6485.3665200000014</v>
      </c>
      <c r="AA219" s="1">
        <f>(($D219*'fnd base rates'!I$107)
+($E219*'fnd base rates'!I$108)
+($F219*'fnd base rates'!I$109)
+($G219*'fnd base rates'!I$110)
+($H219*'fnd base rates'!I$111)
+($I219*'fnd base rates'!I$112)
+($J219*'fnd base rates'!I$113)
+($K219*'fnd base rates'!I$114)
+($M219*'fnd base rates'!I$116)
+($N219*'fnd base rates'!I$117)
+($O219*'fnd base rates'!I$118)
+($P219*VLOOKUP($S219+12,rate_basefnd,9)))
*$R219</f>
        <v>5032.59</v>
      </c>
      <c r="AB219" s="1">
        <f>(($D219*'fnd base rates'!J$107)
+($E219*'fnd base rates'!J$108)
+($F219*'fnd base rates'!J$109)
+($G219*'fnd base rates'!J$110)
+($H219*'fnd base rates'!J$111)
+($I219*'fnd base rates'!J$112)
+($J219*'fnd base rates'!J$113)
+($K219*'fnd base rates'!J$114)
+($M219*'fnd base rates'!J$116)
+($N219*'fnd base rates'!J$117)
+($O219*'fnd base rates'!J$118)
+($P219*VLOOKUP($S219+12,rate_basefnd,10)))
*$R219</f>
        <v>8946.73</v>
      </c>
      <c r="AC219" s="1">
        <f>(($D219*'fnd base rates'!K$107)
+($E219*'fnd base rates'!K$108)
+($F219*'fnd base rates'!K$109)
+($G219*'fnd base rates'!K$110)
+($H219*'fnd base rates'!K$111)
+($I219*'fnd base rates'!K$112)
+($J219*'fnd base rates'!K$113)
+($K219*'fnd base rates'!K$114)
+($M219*'fnd base rates'!K$116)
+($N219*'fnd base rates'!K$117)
+($O219*'fnd base rates'!K$118)
+($P219*VLOOKUP($S219+12,rate_basefnd,11)))
*$R219</f>
        <v>13559.358132000001</v>
      </c>
      <c r="AD219" s="1">
        <f>(($D219*'fnd base rates'!L$107)
+($E219*'fnd base rates'!L$108)
+($F219*'fnd base rates'!L$109)
+($G219*'fnd base rates'!L$110)
+($H219*'fnd base rates'!L$111)
+($I219*'fnd base rates'!L$112)
+($J219*'fnd base rates'!L$113)
+($K219*'fnd base rates'!L$114)
+($M219*'fnd base rates'!L$116)
+($N219*'fnd base rates'!L$117)
+($O219*'fnd base rates'!L$118)
+($P219*VLOOKUP($S219+12,rate_basefnd,12)))</f>
        <v>21584.360872000001</v>
      </c>
      <c r="AE219" s="1">
        <f>(($D219*'fnd base rates'!M$107)
+($E219*'fnd base rates'!M$108)
+($F219*'fnd base rates'!M$109)
+($G219*'fnd base rates'!M$110)
+($H219*'fnd base rates'!M$111)
+($I219*'fnd base rates'!M$112)
+($J219*'fnd base rates'!M$113)
+($K219*'fnd base rates'!M$114)
+($M219*'fnd base rates'!M$116)
+($N219*'fnd base rates'!M$117)
+($O219*'fnd base rates'!M$118)
+($P219*VLOOKUP($S219+12,rate_basefnd,13)))</f>
        <v>0</v>
      </c>
      <c r="AF219" s="4">
        <f t="shared" si="235"/>
        <v>166862.81039999996</v>
      </c>
      <c r="AH219" s="4">
        <f t="shared" si="236"/>
        <v>431149181</v>
      </c>
      <c r="AI219" s="4" t="str">
        <f t="shared" si="237"/>
        <v>431</v>
      </c>
      <c r="AJ219" s="2" t="str">
        <f t="shared" si="238"/>
        <v>149</v>
      </c>
      <c r="AK219" s="2" t="str">
        <f t="shared" si="239"/>
        <v>181</v>
      </c>
      <c r="AL219" s="4">
        <f t="shared" si="240"/>
        <v>1</v>
      </c>
      <c r="AM219" s="4">
        <f t="shared" si="232"/>
        <v>13</v>
      </c>
      <c r="AN219" s="4">
        <f t="shared" si="241"/>
        <v>166862.81039999996</v>
      </c>
      <c r="AO219" s="4">
        <f t="shared" si="242"/>
        <v>12836</v>
      </c>
      <c r="AP219" s="4">
        <f t="shared" si="243"/>
        <v>0</v>
      </c>
      <c r="AQ219" s="4">
        <v>12836</v>
      </c>
      <c r="AW219" s="4">
        <v>12822</v>
      </c>
      <c r="AX219" s="5">
        <f t="shared" si="244"/>
        <v>14</v>
      </c>
      <c r="AY219" s="4">
        <v>12836</v>
      </c>
      <c r="AZ219" s="5"/>
      <c r="BB219" s="5">
        <f t="shared" ref="BB219" si="261">BC219-BA219</f>
        <v>0</v>
      </c>
    </row>
    <row r="220" spans="1:54" s="4" customFormat="1">
      <c r="A220" s="278">
        <v>431</v>
      </c>
      <c r="B220" s="2">
        <v>431149211</v>
      </c>
      <c r="C220" s="10" t="s">
        <v>1083</v>
      </c>
      <c r="D220" s="15">
        <f>'fnd enro'!D220</f>
        <v>0</v>
      </c>
      <c r="E220" s="15">
        <f>'fnd enro'!E220</f>
        <v>0</v>
      </c>
      <c r="F220" s="15">
        <f>'fnd enro'!F220</f>
        <v>0</v>
      </c>
      <c r="G220" s="15">
        <f>'fnd enro'!G220</f>
        <v>1</v>
      </c>
      <c r="H220" s="15">
        <f>'fnd enro'!H220</f>
        <v>1</v>
      </c>
      <c r="I220" s="15">
        <f>'fnd enro'!I220</f>
        <v>0</v>
      </c>
      <c r="J220" s="15">
        <f>'fnd enro'!J220</f>
        <v>0</v>
      </c>
      <c r="K220" s="16">
        <f>'fnd enro'!K220</f>
        <v>7.6600000000000001E-2</v>
      </c>
      <c r="L220" s="15">
        <f>'fnd enro'!L220</f>
        <v>0</v>
      </c>
      <c r="M220" s="15">
        <f>'fnd enro'!M220</f>
        <v>0</v>
      </c>
      <c r="N220" s="15">
        <f>'fnd enro'!N220</f>
        <v>0</v>
      </c>
      <c r="O220" s="15">
        <f>'fnd enro'!O220</f>
        <v>0</v>
      </c>
      <c r="P220" s="15">
        <f>'fnd enro'!P220</f>
        <v>2</v>
      </c>
      <c r="Q220" s="15">
        <f>'fnd enro'!R220</f>
        <v>2</v>
      </c>
      <c r="R220" s="16">
        <f t="shared" si="234"/>
        <v>1</v>
      </c>
      <c r="S220" s="15">
        <f>VALUE('fnd enro'!Q220)</f>
        <v>4</v>
      </c>
      <c r="T220" s="2"/>
      <c r="U220" s="1">
        <f>(($D220*'fnd base rates'!C$107)
+($E220*'fnd base rates'!C$108)
+($F220*'fnd base rates'!C$109)
+($G220*'fnd base rates'!C$110)
+($H220*'fnd base rates'!C$111)
+($I220*'fnd base rates'!C$112)
+($J220*'fnd base rates'!C$113)
+($K220*'fnd base rates'!C$114)
+($M220*'fnd base rates'!C$116)
+($N220*'fnd base rates'!C$117)
+($O220*'fnd base rates'!C$118)
+($P220*VLOOKUP($S220+12,rate_basefnd,3)))
*$R220</f>
        <v>1135.3845859999999</v>
      </c>
      <c r="V220" s="1">
        <f>(($D220*'fnd base rates'!D$107)
+($E220*'fnd base rates'!D$108)
+($F220*'fnd base rates'!D$109)
+($G220*'fnd base rates'!D$110)
+($H220*'fnd base rates'!D$111)
+($I220*'fnd base rates'!D$112)
+($J220*'fnd base rates'!D$113)
+($K220*'fnd base rates'!D$114)
+($M220*'fnd base rates'!D$116)
+($N220*'fnd base rates'!D$117)
+($O220*'fnd base rates'!D$118)
+($P220*VLOOKUP($S220+12,rate_basefnd,4)))
*$R220</f>
        <v>1987.08</v>
      </c>
      <c r="W220" s="1">
        <f>(($D220*'fnd base rates'!E$107)
+($E220*'fnd base rates'!E$108)
+($F220*'fnd base rates'!E$109)
+($G220*'fnd base rates'!E$110)
+($H220*'fnd base rates'!E$111)
+($I220*'fnd base rates'!E$112)
+($J220*'fnd base rates'!E$113)
+($K220*'fnd base rates'!E$114)
+($M220*'fnd base rates'!E$116)
+($N220*'fnd base rates'!E$117)
+($O220*'fnd base rates'!E$118)
+($P220*VLOOKUP($S220+12,rate_basefnd,5)))
*$R220</f>
        <v>12122.120518</v>
      </c>
      <c r="X220" s="1">
        <f>(($D220*'fnd base rates'!F$107)
+($E220*'fnd base rates'!F$108)
+($F220*'fnd base rates'!F$109)
+($G220*'fnd base rates'!F$110)
+($H220*'fnd base rates'!F$111)
+($I220*'fnd base rates'!F$112)
+($J220*'fnd base rates'!F$113)
+($K220*'fnd base rates'!F$114)
+($M220*'fnd base rates'!F$116)
+($N220*'fnd base rates'!F$117)
+($O220*'fnd base rates'!F$118)
+($P220*VLOOKUP($S220+12,rate_basefnd,6)))
*$R220</f>
        <v>2141.0667640000001</v>
      </c>
      <c r="Y220" s="1">
        <f>(($D220*'fnd base rates'!G$107)
+($E220*'fnd base rates'!G$108)
+($F220*'fnd base rates'!G$109)
+($G220*'fnd base rates'!G$110)
+($H220*'fnd base rates'!G$111)
+($I220*'fnd base rates'!G$112)
+($J220*'fnd base rates'!G$113)
+($K220*'fnd base rates'!G$114)
+($M220*'fnd base rates'!G$116)
+($N220*'fnd base rates'!G$117)
+($O220*'fnd base rates'!G$118)
+($P220*VLOOKUP($S220+12,rate_basefnd,7)))
*$R220</f>
        <v>558.59227800000008</v>
      </c>
      <c r="Z220" s="1">
        <f>(($D220*'fnd base rates'!H$107)
+($E220*'fnd base rates'!H$108)
+($F220*'fnd base rates'!H$109)
+($G220*'fnd base rates'!H$110)
+($H220*'fnd base rates'!H$111)
+($I220*'fnd base rates'!H$112)
+($J220*'fnd base rates'!H$113)
+($K220*'fnd base rates'!H$114)
+($M220*'fnd base rates'!H$116)
+($N220*'fnd base rates'!H$117)
+($O220*'fnd base rates'!H$118)
+($P220*VLOOKUP($S220+12,rate_basefnd,8)))</f>
        <v>1039.51442</v>
      </c>
      <c r="AA220" s="1">
        <f>(($D220*'fnd base rates'!I$107)
+($E220*'fnd base rates'!I$108)
+($F220*'fnd base rates'!I$109)
+($G220*'fnd base rates'!I$110)
+($H220*'fnd base rates'!I$111)
+($I220*'fnd base rates'!I$112)
+($J220*'fnd base rates'!I$113)
+($K220*'fnd base rates'!I$114)
+($M220*'fnd base rates'!I$116)
+($N220*'fnd base rates'!I$117)
+($O220*'fnd base rates'!I$118)
+($P220*VLOOKUP($S220+12,rate_basefnd,9)))
*$R220</f>
        <v>811.52</v>
      </c>
      <c r="AB220" s="1">
        <f>(($D220*'fnd base rates'!J$107)
+($E220*'fnd base rates'!J$108)
+($F220*'fnd base rates'!J$109)
+($G220*'fnd base rates'!J$110)
+($H220*'fnd base rates'!J$111)
+($I220*'fnd base rates'!J$112)
+($J220*'fnd base rates'!J$113)
+($K220*'fnd base rates'!J$114)
+($M220*'fnd base rates'!J$116)
+($N220*'fnd base rates'!J$117)
+($O220*'fnd base rates'!J$118)
+($P220*VLOOKUP($S220+12,rate_basefnd,10)))
*$R220</f>
        <v>1457.7600000000002</v>
      </c>
      <c r="AC220" s="1">
        <f>(($D220*'fnd base rates'!K$107)
+($E220*'fnd base rates'!K$108)
+($F220*'fnd base rates'!K$109)
+($G220*'fnd base rates'!K$110)
+($H220*'fnd base rates'!K$111)
+($I220*'fnd base rates'!K$112)
+($J220*'fnd base rates'!K$113)
+($K220*'fnd base rates'!K$114)
+($M220*'fnd base rates'!K$116)
+($N220*'fnd base rates'!K$117)
+($O220*'fnd base rates'!K$118)
+($P220*VLOOKUP($S220+12,rate_basefnd,11)))
*$R220</f>
        <v>2182.2080220000003</v>
      </c>
      <c r="AD220" s="1">
        <f>(($D220*'fnd base rates'!L$107)
+($E220*'fnd base rates'!L$108)
+($F220*'fnd base rates'!L$109)
+($G220*'fnd base rates'!L$110)
+($H220*'fnd base rates'!L$111)
+($I220*'fnd base rates'!L$112)
+($J220*'fnd base rates'!L$113)
+($K220*'fnd base rates'!L$114)
+($M220*'fnd base rates'!L$116)
+($N220*'fnd base rates'!L$117)
+($O220*'fnd base rates'!L$118)
+($P220*VLOOKUP($S220+12,rate_basefnd,12)))</f>
        <v>3480.646812</v>
      </c>
      <c r="AE220" s="1">
        <f>(($D220*'fnd base rates'!M$107)
+($E220*'fnd base rates'!M$108)
+($F220*'fnd base rates'!M$109)
+($G220*'fnd base rates'!M$110)
+($H220*'fnd base rates'!M$111)
+($I220*'fnd base rates'!M$112)
+($J220*'fnd base rates'!M$113)
+($K220*'fnd base rates'!M$114)
+($M220*'fnd base rates'!M$116)
+($N220*'fnd base rates'!M$117)
+($O220*'fnd base rates'!M$118)
+($P220*VLOOKUP($S220+12,rate_basefnd,13)))</f>
        <v>0</v>
      </c>
      <c r="AF220" s="4">
        <f t="shared" si="235"/>
        <v>26915.893400000001</v>
      </c>
      <c r="AH220" s="4">
        <f t="shared" si="236"/>
        <v>431149211</v>
      </c>
      <c r="AI220" s="4" t="str">
        <f t="shared" si="237"/>
        <v>431</v>
      </c>
      <c r="AJ220" s="2" t="str">
        <f t="shared" si="238"/>
        <v>149</v>
      </c>
      <c r="AK220" s="2" t="str">
        <f t="shared" si="239"/>
        <v>211</v>
      </c>
      <c r="AL220" s="4">
        <f t="shared" si="240"/>
        <v>1</v>
      </c>
      <c r="AM220" s="4">
        <f t="shared" si="232"/>
        <v>2</v>
      </c>
      <c r="AN220" s="4">
        <f t="shared" si="241"/>
        <v>26915.893400000001</v>
      </c>
      <c r="AO220" s="4">
        <f t="shared" si="242"/>
        <v>13458</v>
      </c>
      <c r="AP220" s="4">
        <f t="shared" si="243"/>
        <v>0</v>
      </c>
      <c r="AQ220" s="4">
        <v>13458</v>
      </c>
      <c r="AW220" s="4">
        <v>13433</v>
      </c>
      <c r="AX220" s="5">
        <f t="shared" si="244"/>
        <v>25</v>
      </c>
      <c r="AY220" s="4">
        <v>13458</v>
      </c>
      <c r="AZ220" s="5"/>
      <c r="BB220" s="5">
        <f t="shared" ref="BB220" si="262">BC220-BA220</f>
        <v>0</v>
      </c>
    </row>
    <row r="221" spans="1:54" s="4" customFormat="1">
      <c r="A221" s="278">
        <v>432</v>
      </c>
      <c r="B221" s="2">
        <v>432712020</v>
      </c>
      <c r="C221" s="10" t="s">
        <v>258</v>
      </c>
      <c r="D221" s="15">
        <f>'fnd enro'!D221</f>
        <v>0</v>
      </c>
      <c r="E221" s="15">
        <f>'fnd enro'!E221</f>
        <v>0</v>
      </c>
      <c r="F221" s="15">
        <f>'fnd enro'!F221</f>
        <v>0</v>
      </c>
      <c r="G221" s="15">
        <f>'fnd enro'!G221</f>
        <v>0</v>
      </c>
      <c r="H221" s="15">
        <f>'fnd enro'!H221</f>
        <v>82</v>
      </c>
      <c r="I221" s="15">
        <f>'fnd enro'!I221</f>
        <v>0</v>
      </c>
      <c r="J221" s="15">
        <f>'fnd enro'!J221</f>
        <v>0</v>
      </c>
      <c r="K221" s="16">
        <f>'fnd enro'!K221</f>
        <v>3.1406000000000001</v>
      </c>
      <c r="L221" s="15">
        <f>'fnd enro'!L221</f>
        <v>0</v>
      </c>
      <c r="M221" s="15">
        <f>'fnd enro'!M221</f>
        <v>0</v>
      </c>
      <c r="N221" s="15">
        <f>'fnd enro'!N221</f>
        <v>1</v>
      </c>
      <c r="O221" s="15">
        <f>'fnd enro'!O221</f>
        <v>0</v>
      </c>
      <c r="P221" s="15">
        <f>'fnd enro'!P221</f>
        <v>11</v>
      </c>
      <c r="Q221" s="15">
        <f>'fnd enro'!R221</f>
        <v>82</v>
      </c>
      <c r="R221" s="16">
        <f t="shared" si="234"/>
        <v>1</v>
      </c>
      <c r="S221" s="15">
        <f>VALUE('fnd enro'!Q221)</f>
        <v>8</v>
      </c>
      <c r="T221" s="2"/>
      <c r="U221" s="1">
        <f>(($D221*'fnd base rates'!C$107)
+($E221*'fnd base rates'!C$108)
+($F221*'fnd base rates'!C$109)
+($G221*'fnd base rates'!C$110)
+($H221*'fnd base rates'!C$111)
+($I221*'fnd base rates'!C$112)
+($J221*'fnd base rates'!C$113)
+($K221*'fnd base rates'!C$114)
+($M221*'fnd base rates'!C$116)
+($N221*'fnd base rates'!C$117)
+($O221*'fnd base rates'!C$118)
+($P221*VLOOKUP($S221+12,rate_basefnd,3)))
*$R221</f>
        <v>42845.638026000001</v>
      </c>
      <c r="V221" s="1">
        <f>(($D221*'fnd base rates'!D$107)
+($E221*'fnd base rates'!D$108)
+($F221*'fnd base rates'!D$109)
+($G221*'fnd base rates'!D$110)
+($H221*'fnd base rates'!D$111)
+($I221*'fnd base rates'!D$112)
+($J221*'fnd base rates'!D$113)
+($K221*'fnd base rates'!D$114)
+($M221*'fnd base rates'!D$116)
+($N221*'fnd base rates'!D$117)
+($O221*'fnd base rates'!D$118)
+($P221*VLOOKUP($S221+12,rate_basefnd,4)))
*$R221</f>
        <v>63615.97</v>
      </c>
      <c r="W221" s="1">
        <f>(($D221*'fnd base rates'!E$107)
+($E221*'fnd base rates'!E$108)
+($F221*'fnd base rates'!E$109)
+($G221*'fnd base rates'!E$110)
+($H221*'fnd base rates'!E$111)
+($I221*'fnd base rates'!E$112)
+($J221*'fnd base rates'!E$113)
+($K221*'fnd base rates'!E$114)
+($M221*'fnd base rates'!E$116)
+($N221*'fnd base rates'!E$117)
+($O221*'fnd base rates'!E$118)
+($P221*VLOOKUP($S221+12,rate_basefnd,5)))
*$R221</f>
        <v>305712.37123799999</v>
      </c>
      <c r="X221" s="1">
        <f>(($D221*'fnd base rates'!F$107)
+($E221*'fnd base rates'!F$108)
+($F221*'fnd base rates'!F$109)
+($G221*'fnd base rates'!F$110)
+($H221*'fnd base rates'!F$111)
+($I221*'fnd base rates'!F$112)
+($J221*'fnd base rates'!F$113)
+($K221*'fnd base rates'!F$114)
+($M221*'fnd base rates'!F$116)
+($N221*'fnd base rates'!F$117)
+($O221*'fnd base rates'!F$118)
+($P221*VLOOKUP($S221+12,rate_basefnd,6)))
*$R221</f>
        <v>78068.847324000002</v>
      </c>
      <c r="Y221" s="1">
        <f>(($D221*'fnd base rates'!G$107)
+($E221*'fnd base rates'!G$108)
+($F221*'fnd base rates'!G$109)
+($G221*'fnd base rates'!G$110)
+($H221*'fnd base rates'!G$111)
+($I221*'fnd base rates'!G$112)
+($J221*'fnd base rates'!G$113)
+($K221*'fnd base rates'!G$114)
+($M221*'fnd base rates'!G$116)
+($N221*'fnd base rates'!G$117)
+($O221*'fnd base rates'!G$118)
+($P221*VLOOKUP($S221+12,rate_basefnd,7)))
*$R221</f>
        <v>14870.713398</v>
      </c>
      <c r="Z221" s="1">
        <f>(($D221*'fnd base rates'!H$107)
+($E221*'fnd base rates'!H$108)
+($F221*'fnd base rates'!H$109)
+($G221*'fnd base rates'!H$110)
+($H221*'fnd base rates'!H$111)
+($I221*'fnd base rates'!H$112)
+($J221*'fnd base rates'!H$113)
+($K221*'fnd base rates'!H$114)
+($M221*'fnd base rates'!H$116)
+($N221*'fnd base rates'!H$117)
+($O221*'fnd base rates'!H$118)
+($P221*VLOOKUP($S221+12,rate_basefnd,8)))</f>
        <v>41435.911219999995</v>
      </c>
      <c r="AA221" s="1">
        <f>(($D221*'fnd base rates'!I$107)
+($E221*'fnd base rates'!I$108)
+($F221*'fnd base rates'!I$109)
+($G221*'fnd base rates'!I$110)
+($H221*'fnd base rates'!I$111)
+($I221*'fnd base rates'!I$112)
+($J221*'fnd base rates'!I$113)
+($K221*'fnd base rates'!I$114)
+($M221*'fnd base rates'!I$116)
+($N221*'fnd base rates'!I$117)
+($O221*'fnd base rates'!I$118)
+($P221*VLOOKUP($S221+12,rate_basefnd,9)))
*$R221</f>
        <v>28983.34</v>
      </c>
      <c r="AB221" s="1">
        <f>(($D221*'fnd base rates'!J$107)
+($E221*'fnd base rates'!J$108)
+($F221*'fnd base rates'!J$109)
+($G221*'fnd base rates'!J$110)
+($H221*'fnd base rates'!J$111)
+($I221*'fnd base rates'!J$112)
+($J221*'fnd base rates'!J$113)
+($K221*'fnd base rates'!J$114)
+($M221*'fnd base rates'!J$116)
+($N221*'fnd base rates'!J$117)
+($O221*'fnd base rates'!J$118)
+($P221*VLOOKUP($S221+12,rate_basefnd,10)))
*$R221</f>
        <v>26546.48</v>
      </c>
      <c r="AC221" s="1">
        <f>(($D221*'fnd base rates'!K$107)
+($E221*'fnd base rates'!K$108)
+($F221*'fnd base rates'!K$109)
+($G221*'fnd base rates'!K$110)
+($H221*'fnd base rates'!K$111)
+($I221*'fnd base rates'!K$112)
+($J221*'fnd base rates'!K$113)
+($K221*'fnd base rates'!K$114)
+($M221*'fnd base rates'!K$116)
+($N221*'fnd base rates'!K$117)
+($O221*'fnd base rates'!K$118)
+($P221*VLOOKUP($S221+12,rate_basefnd,11)))
*$R221</f>
        <v>92985.258901999987</v>
      </c>
      <c r="AD221" s="1">
        <f>(($D221*'fnd base rates'!L$107)
+($E221*'fnd base rates'!L$108)
+($F221*'fnd base rates'!L$109)
+($G221*'fnd base rates'!L$110)
+($H221*'fnd base rates'!L$111)
+($I221*'fnd base rates'!L$112)
+($J221*'fnd base rates'!L$113)
+($K221*'fnd base rates'!L$114)
+($M221*'fnd base rates'!L$116)
+($N221*'fnd base rates'!L$117)
+($O221*'fnd base rates'!L$118)
+($P221*VLOOKUP($S221+12,rate_basefnd,12)))</f>
        <v>116478.68929200001</v>
      </c>
      <c r="AE221" s="1">
        <f>(($D221*'fnd base rates'!M$107)
+($E221*'fnd base rates'!M$108)
+($F221*'fnd base rates'!M$109)
+($G221*'fnd base rates'!M$110)
+($H221*'fnd base rates'!M$111)
+($I221*'fnd base rates'!M$112)
+($J221*'fnd base rates'!M$113)
+($K221*'fnd base rates'!M$114)
+($M221*'fnd base rates'!M$116)
+($N221*'fnd base rates'!M$117)
+($O221*'fnd base rates'!M$118)
+($P221*VLOOKUP($S221+12,rate_basefnd,13)))</f>
        <v>0</v>
      </c>
      <c r="AF221" s="4">
        <f t="shared" si="235"/>
        <v>811543.21939999994</v>
      </c>
      <c r="AH221" s="4">
        <f t="shared" si="236"/>
        <v>432712020</v>
      </c>
      <c r="AI221" s="4" t="str">
        <f t="shared" si="237"/>
        <v>432</v>
      </c>
      <c r="AJ221" s="2" t="str">
        <f t="shared" si="238"/>
        <v>712</v>
      </c>
      <c r="AK221" s="2" t="str">
        <f t="shared" si="239"/>
        <v>020</v>
      </c>
      <c r="AL221" s="4">
        <f t="shared" si="240"/>
        <v>1</v>
      </c>
      <c r="AM221" s="4">
        <f t="shared" si="232"/>
        <v>82</v>
      </c>
      <c r="AN221" s="4">
        <f t="shared" si="241"/>
        <v>811543.21939999994</v>
      </c>
      <c r="AO221" s="4">
        <f t="shared" si="242"/>
        <v>9897</v>
      </c>
      <c r="AP221" s="4">
        <f t="shared" si="243"/>
        <v>0</v>
      </c>
      <c r="AQ221" s="4">
        <v>9897</v>
      </c>
      <c r="AW221" s="4">
        <v>9874</v>
      </c>
      <c r="AX221" s="5">
        <f t="shared" si="244"/>
        <v>23</v>
      </c>
      <c r="AY221" s="4">
        <v>9897</v>
      </c>
      <c r="AZ221" s="5"/>
      <c r="BB221" s="5">
        <f t="shared" ref="BB221" si="263">BC221-BA221</f>
        <v>0</v>
      </c>
    </row>
    <row r="222" spans="1:54" s="4" customFormat="1">
      <c r="A222" s="278">
        <v>432</v>
      </c>
      <c r="B222" s="2">
        <v>432712096</v>
      </c>
      <c r="C222" s="10" t="s">
        <v>258</v>
      </c>
      <c r="D222" s="15">
        <f>'fnd enro'!D222</f>
        <v>0</v>
      </c>
      <c r="E222" s="15">
        <f>'fnd enro'!E222</f>
        <v>0</v>
      </c>
      <c r="F222" s="15">
        <f>'fnd enro'!F222</f>
        <v>0</v>
      </c>
      <c r="G222" s="15">
        <f>'fnd enro'!G222</f>
        <v>0</v>
      </c>
      <c r="H222" s="15">
        <f>'fnd enro'!H222</f>
        <v>1</v>
      </c>
      <c r="I222" s="15">
        <f>'fnd enro'!I222</f>
        <v>0</v>
      </c>
      <c r="J222" s="15">
        <f>'fnd enro'!J222</f>
        <v>0</v>
      </c>
      <c r="K222" s="16">
        <f>'fnd enro'!K222</f>
        <v>3.8300000000000001E-2</v>
      </c>
      <c r="L222" s="15">
        <f>'fnd enro'!L222</f>
        <v>0</v>
      </c>
      <c r="M222" s="15">
        <f>'fnd enro'!M222</f>
        <v>0</v>
      </c>
      <c r="N222" s="15">
        <f>'fnd enro'!N222</f>
        <v>0</v>
      </c>
      <c r="O222" s="15">
        <f>'fnd enro'!O222</f>
        <v>0</v>
      </c>
      <c r="P222" s="15">
        <f>'fnd enro'!P222</f>
        <v>0</v>
      </c>
      <c r="Q222" s="15">
        <f>'fnd enro'!R222</f>
        <v>1</v>
      </c>
      <c r="R222" s="16">
        <f t="shared" si="234"/>
        <v>1</v>
      </c>
      <c r="S222" s="15">
        <f>VALUE('fnd enro'!Q222)</f>
        <v>6</v>
      </c>
      <c r="T222" s="2"/>
      <c r="U222" s="1">
        <f>(($D222*'fnd base rates'!C$107)
+($E222*'fnd base rates'!C$108)
+($F222*'fnd base rates'!C$109)
+($G222*'fnd base rates'!C$110)
+($H222*'fnd base rates'!C$111)
+($I222*'fnd base rates'!C$112)
+($J222*'fnd base rates'!C$113)
+($K222*'fnd base rates'!C$114)
+($M222*'fnd base rates'!C$116)
+($N222*'fnd base rates'!C$117)
+($O222*'fnd base rates'!C$118)
+($P222*VLOOKUP($S222+12,rate_basefnd,3)))
*$R222</f>
        <v>512.52229299999999</v>
      </c>
      <c r="V222" s="1">
        <f>(($D222*'fnd base rates'!D$107)
+($E222*'fnd base rates'!D$108)
+($F222*'fnd base rates'!D$109)
+($G222*'fnd base rates'!D$110)
+($H222*'fnd base rates'!D$111)
+($I222*'fnd base rates'!D$112)
+($J222*'fnd base rates'!D$113)
+($K222*'fnd base rates'!D$114)
+($M222*'fnd base rates'!D$116)
+($N222*'fnd base rates'!D$117)
+($O222*'fnd base rates'!D$118)
+($P222*VLOOKUP($S222+12,rate_basefnd,4)))
*$R222</f>
        <v>732.13</v>
      </c>
      <c r="W222" s="1">
        <f>(($D222*'fnd base rates'!E$107)
+($E222*'fnd base rates'!E$108)
+($F222*'fnd base rates'!E$109)
+($G222*'fnd base rates'!E$110)
+($H222*'fnd base rates'!E$111)
+($I222*'fnd base rates'!E$112)
+($J222*'fnd base rates'!E$113)
+($K222*'fnd base rates'!E$114)
+($M222*'fnd base rates'!E$116)
+($N222*'fnd base rates'!E$117)
+($O222*'fnd base rates'!E$118)
+($P222*VLOOKUP($S222+12,rate_basefnd,5)))
*$R222</f>
        <v>3307.735259</v>
      </c>
      <c r="X222" s="1">
        <f>(($D222*'fnd base rates'!F$107)
+($E222*'fnd base rates'!F$108)
+($F222*'fnd base rates'!F$109)
+($G222*'fnd base rates'!F$110)
+($H222*'fnd base rates'!F$111)
+($I222*'fnd base rates'!F$112)
+($J222*'fnd base rates'!F$113)
+($K222*'fnd base rates'!F$114)
+($M222*'fnd base rates'!F$116)
+($N222*'fnd base rates'!F$117)
+($O222*'fnd base rates'!F$118)
+($P222*VLOOKUP($S222+12,rate_basefnd,6)))
*$R222</f>
        <v>949.92838200000006</v>
      </c>
      <c r="Y222" s="1">
        <f>(($D222*'fnd base rates'!G$107)
+($E222*'fnd base rates'!G$108)
+($F222*'fnd base rates'!G$109)
+($G222*'fnd base rates'!G$110)
+($H222*'fnd base rates'!G$111)
+($I222*'fnd base rates'!G$112)
+($J222*'fnd base rates'!G$113)
+($K222*'fnd base rates'!G$114)
+($M222*'fnd base rates'!G$116)
+($N222*'fnd base rates'!G$117)
+($O222*'fnd base rates'!G$118)
+($P222*VLOOKUP($S222+12,rate_basefnd,7)))
*$R222</f>
        <v>161.06613899999999</v>
      </c>
      <c r="Z222" s="1">
        <f>(($D222*'fnd base rates'!H$107)
+($E222*'fnd base rates'!H$108)
+($F222*'fnd base rates'!H$109)
+($G222*'fnd base rates'!H$110)
+($H222*'fnd base rates'!H$111)
+($I222*'fnd base rates'!H$112)
+($J222*'fnd base rates'!H$113)
+($K222*'fnd base rates'!H$114)
+($M222*'fnd base rates'!H$116)
+($N222*'fnd base rates'!H$117)
+($O222*'fnd base rates'!H$118)
+($P222*VLOOKUP($S222+12,rate_basefnd,8)))</f>
        <v>500.77720999999997</v>
      </c>
      <c r="AA222" s="1">
        <f>(($D222*'fnd base rates'!I$107)
+($E222*'fnd base rates'!I$108)
+($F222*'fnd base rates'!I$109)
+($G222*'fnd base rates'!I$110)
+($H222*'fnd base rates'!I$111)
+($I222*'fnd base rates'!I$112)
+($J222*'fnd base rates'!I$113)
+($K222*'fnd base rates'!I$114)
+($M222*'fnd base rates'!I$116)
+($N222*'fnd base rates'!I$117)
+($O222*'fnd base rates'!I$118)
+($P222*VLOOKUP($S222+12,rate_basefnd,9)))
*$R222</f>
        <v>336.12</v>
      </c>
      <c r="AB222" s="1">
        <f>(($D222*'fnd base rates'!J$107)
+($E222*'fnd base rates'!J$108)
+($F222*'fnd base rates'!J$109)
+($G222*'fnd base rates'!J$110)
+($H222*'fnd base rates'!J$111)
+($I222*'fnd base rates'!J$112)
+($J222*'fnd base rates'!J$113)
+($K222*'fnd base rates'!J$114)
+($M222*'fnd base rates'!J$116)
+($N222*'fnd base rates'!J$117)
+($O222*'fnd base rates'!J$118)
+($P222*VLOOKUP($S222+12,rate_basefnd,10)))
*$R222</f>
        <v>238.1</v>
      </c>
      <c r="AC222" s="1">
        <f>(($D222*'fnd base rates'!K$107)
+($E222*'fnd base rates'!K$108)
+($F222*'fnd base rates'!K$109)
+($G222*'fnd base rates'!K$110)
+($H222*'fnd base rates'!K$111)
+($I222*'fnd base rates'!K$112)
+($J222*'fnd base rates'!K$113)
+($K222*'fnd base rates'!K$114)
+($M222*'fnd base rates'!K$116)
+($N222*'fnd base rates'!K$117)
+($O222*'fnd base rates'!K$118)
+($P222*VLOOKUP($S222+12,rate_basefnd,11)))
*$R222</f>
        <v>1130.3140109999999</v>
      </c>
      <c r="AD222" s="1">
        <f>(($D222*'fnd base rates'!L$107)
+($E222*'fnd base rates'!L$108)
+($F222*'fnd base rates'!L$109)
+($G222*'fnd base rates'!L$110)
+($H222*'fnd base rates'!L$111)
+($I222*'fnd base rates'!L$112)
+($J222*'fnd base rates'!L$113)
+($K222*'fnd base rates'!L$114)
+($M222*'fnd base rates'!L$116)
+($N222*'fnd base rates'!L$117)
+($O222*'fnd base rates'!L$118)
+($P222*VLOOKUP($S222+12,rate_basefnd,12)))</f>
        <v>1351.523406</v>
      </c>
      <c r="AE222" s="1">
        <f>(($D222*'fnd base rates'!M$107)
+($E222*'fnd base rates'!M$108)
+($F222*'fnd base rates'!M$109)
+($G222*'fnd base rates'!M$110)
+($H222*'fnd base rates'!M$111)
+($I222*'fnd base rates'!M$112)
+($J222*'fnd base rates'!M$113)
+($K222*'fnd base rates'!M$114)
+($M222*'fnd base rates'!M$116)
+($N222*'fnd base rates'!M$117)
+($O222*'fnd base rates'!M$118)
+($P222*VLOOKUP($S222+12,rate_basefnd,13)))</f>
        <v>0</v>
      </c>
      <c r="AF222" s="4">
        <f t="shared" si="235"/>
        <v>9220.2167000000009</v>
      </c>
      <c r="AH222" s="4">
        <f t="shared" si="236"/>
        <v>432712096</v>
      </c>
      <c r="AI222" s="4" t="str">
        <f t="shared" si="237"/>
        <v>432</v>
      </c>
      <c r="AJ222" s="2" t="str">
        <f t="shared" si="238"/>
        <v>712</v>
      </c>
      <c r="AK222" s="2" t="str">
        <f t="shared" si="239"/>
        <v>096</v>
      </c>
      <c r="AL222" s="4">
        <f t="shared" si="240"/>
        <v>1</v>
      </c>
      <c r="AM222" s="4">
        <f t="shared" si="232"/>
        <v>1</v>
      </c>
      <c r="AN222" s="4">
        <f t="shared" si="241"/>
        <v>9220.2167000000009</v>
      </c>
      <c r="AO222" s="4">
        <f t="shared" si="242"/>
        <v>9220</v>
      </c>
      <c r="AP222" s="4">
        <f t="shared" si="243"/>
        <v>0</v>
      </c>
      <c r="AQ222" s="4">
        <v>9220</v>
      </c>
      <c r="AW222" s="4">
        <v>9202</v>
      </c>
      <c r="AX222" s="5">
        <f t="shared" si="244"/>
        <v>18</v>
      </c>
      <c r="AY222" s="4">
        <v>9220</v>
      </c>
      <c r="AZ222" s="5"/>
      <c r="BB222" s="5">
        <f t="shared" ref="BB222" si="264">BC222-BA222</f>
        <v>0</v>
      </c>
    </row>
    <row r="223" spans="1:54" s="4" customFormat="1">
      <c r="A223" s="278">
        <v>432</v>
      </c>
      <c r="B223" s="2">
        <v>432712172</v>
      </c>
      <c r="C223" s="10" t="s">
        <v>258</v>
      </c>
      <c r="D223" s="15">
        <f>'fnd enro'!D223</f>
        <v>0</v>
      </c>
      <c r="E223" s="15">
        <f>'fnd enro'!E223</f>
        <v>0</v>
      </c>
      <c r="F223" s="15">
        <f>'fnd enro'!F223</f>
        <v>0</v>
      </c>
      <c r="G223" s="15">
        <f>'fnd enro'!G223</f>
        <v>0</v>
      </c>
      <c r="H223" s="15">
        <f>'fnd enro'!H223</f>
        <v>2</v>
      </c>
      <c r="I223" s="15">
        <f>'fnd enro'!I223</f>
        <v>0</v>
      </c>
      <c r="J223" s="15">
        <f>'fnd enro'!J223</f>
        <v>0</v>
      </c>
      <c r="K223" s="16">
        <f>'fnd enro'!K223</f>
        <v>7.6600000000000001E-2</v>
      </c>
      <c r="L223" s="15">
        <f>'fnd enro'!L223</f>
        <v>0</v>
      </c>
      <c r="M223" s="15">
        <f>'fnd enro'!M223</f>
        <v>0</v>
      </c>
      <c r="N223" s="15">
        <f>'fnd enro'!N223</f>
        <v>0</v>
      </c>
      <c r="O223" s="15">
        <f>'fnd enro'!O223</f>
        <v>0</v>
      </c>
      <c r="P223" s="15">
        <f>'fnd enro'!P223</f>
        <v>0</v>
      </c>
      <c r="Q223" s="15">
        <f>'fnd enro'!R223</f>
        <v>2</v>
      </c>
      <c r="R223" s="16">
        <f t="shared" si="234"/>
        <v>1</v>
      </c>
      <c r="S223" s="15">
        <f>VALUE('fnd enro'!Q223)</f>
        <v>7</v>
      </c>
      <c r="T223" s="2"/>
      <c r="U223" s="1">
        <f>(($D223*'fnd base rates'!C$107)
+($E223*'fnd base rates'!C$108)
+($F223*'fnd base rates'!C$109)
+($G223*'fnd base rates'!C$110)
+($H223*'fnd base rates'!C$111)
+($I223*'fnd base rates'!C$112)
+($J223*'fnd base rates'!C$113)
+($K223*'fnd base rates'!C$114)
+($M223*'fnd base rates'!C$116)
+($N223*'fnd base rates'!C$117)
+($O223*'fnd base rates'!C$118)
+($P223*VLOOKUP($S223+12,rate_basefnd,3)))
*$R223</f>
        <v>1025.044586</v>
      </c>
      <c r="V223" s="1">
        <f>(($D223*'fnd base rates'!D$107)
+($E223*'fnd base rates'!D$108)
+($F223*'fnd base rates'!D$109)
+($G223*'fnd base rates'!D$110)
+($H223*'fnd base rates'!D$111)
+($I223*'fnd base rates'!D$112)
+($J223*'fnd base rates'!D$113)
+($K223*'fnd base rates'!D$114)
+($M223*'fnd base rates'!D$116)
+($N223*'fnd base rates'!D$117)
+($O223*'fnd base rates'!D$118)
+($P223*VLOOKUP($S223+12,rate_basefnd,4)))
*$R223</f>
        <v>1464.26</v>
      </c>
      <c r="W223" s="1">
        <f>(($D223*'fnd base rates'!E$107)
+($E223*'fnd base rates'!E$108)
+($F223*'fnd base rates'!E$109)
+($G223*'fnd base rates'!E$110)
+($H223*'fnd base rates'!E$111)
+($I223*'fnd base rates'!E$112)
+($J223*'fnd base rates'!E$113)
+($K223*'fnd base rates'!E$114)
+($M223*'fnd base rates'!E$116)
+($N223*'fnd base rates'!E$117)
+($O223*'fnd base rates'!E$118)
+($P223*VLOOKUP($S223+12,rate_basefnd,5)))
*$R223</f>
        <v>6615.4705180000001</v>
      </c>
      <c r="X223" s="1">
        <f>(($D223*'fnd base rates'!F$107)
+($E223*'fnd base rates'!F$108)
+($F223*'fnd base rates'!F$109)
+($G223*'fnd base rates'!F$110)
+($H223*'fnd base rates'!F$111)
+($I223*'fnd base rates'!F$112)
+($J223*'fnd base rates'!F$113)
+($K223*'fnd base rates'!F$114)
+($M223*'fnd base rates'!F$116)
+($N223*'fnd base rates'!F$117)
+($O223*'fnd base rates'!F$118)
+($P223*VLOOKUP($S223+12,rate_basefnd,6)))
*$R223</f>
        <v>1899.8567640000001</v>
      </c>
      <c r="Y223" s="1">
        <f>(($D223*'fnd base rates'!G$107)
+($E223*'fnd base rates'!G$108)
+($F223*'fnd base rates'!G$109)
+($G223*'fnd base rates'!G$110)
+($H223*'fnd base rates'!G$111)
+($I223*'fnd base rates'!G$112)
+($J223*'fnd base rates'!G$113)
+($K223*'fnd base rates'!G$114)
+($M223*'fnd base rates'!G$116)
+($N223*'fnd base rates'!G$117)
+($O223*'fnd base rates'!G$118)
+($P223*VLOOKUP($S223+12,rate_basefnd,7)))
*$R223</f>
        <v>322.13227799999999</v>
      </c>
      <c r="Z223" s="1">
        <f>(($D223*'fnd base rates'!H$107)
+($E223*'fnd base rates'!H$108)
+($F223*'fnd base rates'!H$109)
+($G223*'fnd base rates'!H$110)
+($H223*'fnd base rates'!H$111)
+($I223*'fnd base rates'!H$112)
+($J223*'fnd base rates'!H$113)
+($K223*'fnd base rates'!H$114)
+($M223*'fnd base rates'!H$116)
+($N223*'fnd base rates'!H$117)
+($O223*'fnd base rates'!H$118)
+($P223*VLOOKUP($S223+12,rate_basefnd,8)))</f>
        <v>1001.5544199999999</v>
      </c>
      <c r="AA223" s="1">
        <f>(($D223*'fnd base rates'!I$107)
+($E223*'fnd base rates'!I$108)
+($F223*'fnd base rates'!I$109)
+($G223*'fnd base rates'!I$110)
+($H223*'fnd base rates'!I$111)
+($I223*'fnd base rates'!I$112)
+($J223*'fnd base rates'!I$113)
+($K223*'fnd base rates'!I$114)
+($M223*'fnd base rates'!I$116)
+($N223*'fnd base rates'!I$117)
+($O223*'fnd base rates'!I$118)
+($P223*VLOOKUP($S223+12,rate_basefnd,9)))
*$R223</f>
        <v>672.24</v>
      </c>
      <c r="AB223" s="1">
        <f>(($D223*'fnd base rates'!J$107)
+($E223*'fnd base rates'!J$108)
+($F223*'fnd base rates'!J$109)
+($G223*'fnd base rates'!J$110)
+($H223*'fnd base rates'!J$111)
+($I223*'fnd base rates'!J$112)
+($J223*'fnd base rates'!J$113)
+($K223*'fnd base rates'!J$114)
+($M223*'fnd base rates'!J$116)
+($N223*'fnd base rates'!J$117)
+($O223*'fnd base rates'!J$118)
+($P223*VLOOKUP($S223+12,rate_basefnd,10)))
*$R223</f>
        <v>476.2</v>
      </c>
      <c r="AC223" s="1">
        <f>(($D223*'fnd base rates'!K$107)
+($E223*'fnd base rates'!K$108)
+($F223*'fnd base rates'!K$109)
+($G223*'fnd base rates'!K$110)
+($H223*'fnd base rates'!K$111)
+($I223*'fnd base rates'!K$112)
+($J223*'fnd base rates'!K$113)
+($K223*'fnd base rates'!K$114)
+($M223*'fnd base rates'!K$116)
+($N223*'fnd base rates'!K$117)
+($O223*'fnd base rates'!K$118)
+($P223*VLOOKUP($S223+12,rate_basefnd,11)))
*$R223</f>
        <v>2260.6280219999999</v>
      </c>
      <c r="AD223" s="1">
        <f>(($D223*'fnd base rates'!L$107)
+($E223*'fnd base rates'!L$108)
+($F223*'fnd base rates'!L$109)
+($G223*'fnd base rates'!L$110)
+($H223*'fnd base rates'!L$111)
+($I223*'fnd base rates'!L$112)
+($J223*'fnd base rates'!L$113)
+($K223*'fnd base rates'!L$114)
+($M223*'fnd base rates'!L$116)
+($N223*'fnd base rates'!L$117)
+($O223*'fnd base rates'!L$118)
+($P223*VLOOKUP($S223+12,rate_basefnd,12)))</f>
        <v>2703.046812</v>
      </c>
      <c r="AE223" s="1">
        <f>(($D223*'fnd base rates'!M$107)
+($E223*'fnd base rates'!M$108)
+($F223*'fnd base rates'!M$109)
+($G223*'fnd base rates'!M$110)
+($H223*'fnd base rates'!M$111)
+($I223*'fnd base rates'!M$112)
+($J223*'fnd base rates'!M$113)
+($K223*'fnd base rates'!M$114)
+($M223*'fnd base rates'!M$116)
+($N223*'fnd base rates'!M$117)
+($O223*'fnd base rates'!M$118)
+($P223*VLOOKUP($S223+12,rate_basefnd,13)))</f>
        <v>0</v>
      </c>
      <c r="AF223" s="4">
        <f t="shared" si="235"/>
        <v>18440.433400000002</v>
      </c>
      <c r="AH223" s="4">
        <f t="shared" si="236"/>
        <v>432712172</v>
      </c>
      <c r="AI223" s="4" t="str">
        <f t="shared" si="237"/>
        <v>432</v>
      </c>
      <c r="AJ223" s="2" t="str">
        <f t="shared" si="238"/>
        <v>712</v>
      </c>
      <c r="AK223" s="2" t="str">
        <f t="shared" si="239"/>
        <v>172</v>
      </c>
      <c r="AL223" s="4">
        <f t="shared" si="240"/>
        <v>1</v>
      </c>
      <c r="AM223" s="4">
        <f t="shared" si="232"/>
        <v>2</v>
      </c>
      <c r="AN223" s="4">
        <f t="shared" si="241"/>
        <v>18440.433400000002</v>
      </c>
      <c r="AO223" s="4">
        <f t="shared" si="242"/>
        <v>9220</v>
      </c>
      <c r="AP223" s="4">
        <f t="shared" si="243"/>
        <v>0</v>
      </c>
      <c r="AQ223" s="4">
        <v>9220</v>
      </c>
      <c r="AW223" s="4">
        <v>9202</v>
      </c>
      <c r="AX223" s="5">
        <f t="shared" si="244"/>
        <v>18</v>
      </c>
      <c r="AY223" s="4">
        <v>9220</v>
      </c>
      <c r="AZ223" s="5"/>
      <c r="BB223" s="5">
        <f t="shared" ref="BB223" si="265">BC223-BA223</f>
        <v>0</v>
      </c>
    </row>
    <row r="224" spans="1:54" s="4" customFormat="1">
      <c r="A224" s="278">
        <v>432</v>
      </c>
      <c r="B224" s="2">
        <v>432712261</v>
      </c>
      <c r="C224" s="10" t="s">
        <v>258</v>
      </c>
      <c r="D224" s="15">
        <f>'fnd enro'!D224</f>
        <v>0</v>
      </c>
      <c r="E224" s="15">
        <f>'fnd enro'!E224</f>
        <v>0</v>
      </c>
      <c r="F224" s="15">
        <f>'fnd enro'!F224</f>
        <v>0</v>
      </c>
      <c r="G224" s="15">
        <f>'fnd enro'!G224</f>
        <v>0</v>
      </c>
      <c r="H224" s="15">
        <f>'fnd enro'!H224</f>
        <v>16</v>
      </c>
      <c r="I224" s="15">
        <f>'fnd enro'!I224</f>
        <v>0</v>
      </c>
      <c r="J224" s="15">
        <f>'fnd enro'!J224</f>
        <v>0</v>
      </c>
      <c r="K224" s="16">
        <f>'fnd enro'!K224</f>
        <v>0.61280000000000001</v>
      </c>
      <c r="L224" s="15">
        <f>'fnd enro'!L224</f>
        <v>0</v>
      </c>
      <c r="M224" s="15">
        <f>'fnd enro'!M224</f>
        <v>0</v>
      </c>
      <c r="N224" s="15">
        <f>'fnd enro'!N224</f>
        <v>0</v>
      </c>
      <c r="O224" s="15">
        <f>'fnd enro'!O224</f>
        <v>0</v>
      </c>
      <c r="P224" s="15">
        <f>'fnd enro'!P224</f>
        <v>4</v>
      </c>
      <c r="Q224" s="15">
        <f>'fnd enro'!R224</f>
        <v>16</v>
      </c>
      <c r="R224" s="16">
        <f t="shared" si="234"/>
        <v>1</v>
      </c>
      <c r="S224" s="15">
        <f>VALUE('fnd enro'!Q224)</f>
        <v>4</v>
      </c>
      <c r="T224" s="2"/>
      <c r="U224" s="1">
        <f>(($D224*'fnd base rates'!C$107)
+($E224*'fnd base rates'!C$108)
+($F224*'fnd base rates'!C$109)
+($G224*'fnd base rates'!C$110)
+($H224*'fnd base rates'!C$111)
+($I224*'fnd base rates'!C$112)
+($J224*'fnd base rates'!C$113)
+($K224*'fnd base rates'!C$114)
+($M224*'fnd base rates'!C$116)
+($N224*'fnd base rates'!C$117)
+($O224*'fnd base rates'!C$118)
+($P224*VLOOKUP($S224+12,rate_basefnd,3)))
*$R224</f>
        <v>8421.0366880000001</v>
      </c>
      <c r="V224" s="1">
        <f>(($D224*'fnd base rates'!D$107)
+($E224*'fnd base rates'!D$108)
+($F224*'fnd base rates'!D$109)
+($G224*'fnd base rates'!D$110)
+($H224*'fnd base rates'!D$111)
+($I224*'fnd base rates'!D$112)
+($J224*'fnd base rates'!D$113)
+($K224*'fnd base rates'!D$114)
+($M224*'fnd base rates'!D$116)
+($N224*'fnd base rates'!D$117)
+($O224*'fnd base rates'!D$118)
+($P224*VLOOKUP($S224+12,rate_basefnd,4)))
*$R224</f>
        <v>12759.72</v>
      </c>
      <c r="W224" s="1">
        <f>(($D224*'fnd base rates'!E$107)
+($E224*'fnd base rates'!E$108)
+($F224*'fnd base rates'!E$109)
+($G224*'fnd base rates'!E$110)
+($H224*'fnd base rates'!E$111)
+($I224*'fnd base rates'!E$112)
+($J224*'fnd base rates'!E$113)
+($K224*'fnd base rates'!E$114)
+($M224*'fnd base rates'!E$116)
+($N224*'fnd base rates'!E$117)
+($O224*'fnd base rates'!E$118)
+($P224*VLOOKUP($S224+12,rate_basefnd,5)))
*$R224</f>
        <v>63131.404144</v>
      </c>
      <c r="X224" s="1">
        <f>(($D224*'fnd base rates'!F$107)
+($E224*'fnd base rates'!F$108)
+($F224*'fnd base rates'!F$109)
+($G224*'fnd base rates'!F$110)
+($H224*'fnd base rates'!F$111)
+($I224*'fnd base rates'!F$112)
+($J224*'fnd base rates'!F$113)
+($K224*'fnd base rates'!F$114)
+($M224*'fnd base rates'!F$116)
+($N224*'fnd base rates'!F$117)
+($O224*'fnd base rates'!F$118)
+($P224*VLOOKUP($S224+12,rate_basefnd,6)))
*$R224</f>
        <v>15198.854112000001</v>
      </c>
      <c r="Y224" s="1">
        <f>(($D224*'fnd base rates'!G$107)
+($E224*'fnd base rates'!G$108)
+($F224*'fnd base rates'!G$109)
+($G224*'fnd base rates'!G$110)
+($H224*'fnd base rates'!G$111)
+($I224*'fnd base rates'!G$112)
+($J224*'fnd base rates'!G$113)
+($K224*'fnd base rates'!G$114)
+($M224*'fnd base rates'!G$116)
+($N224*'fnd base rates'!G$117)
+($O224*'fnd base rates'!G$118)
+($P224*VLOOKUP($S224+12,rate_basefnd,7)))
*$R224</f>
        <v>3072.2982240000001</v>
      </c>
      <c r="Z224" s="1">
        <f>(($D224*'fnd base rates'!H$107)
+($E224*'fnd base rates'!H$108)
+($F224*'fnd base rates'!H$109)
+($G224*'fnd base rates'!H$110)
+($H224*'fnd base rates'!H$111)
+($I224*'fnd base rates'!H$112)
+($J224*'fnd base rates'!H$113)
+($K224*'fnd base rates'!H$114)
+($M224*'fnd base rates'!H$116)
+($N224*'fnd base rates'!H$117)
+($O224*'fnd base rates'!H$118)
+($P224*VLOOKUP($S224+12,rate_basefnd,8)))</f>
        <v>8088.3553599999996</v>
      </c>
      <c r="AA224" s="1">
        <f>(($D224*'fnd base rates'!I$107)
+($E224*'fnd base rates'!I$108)
+($F224*'fnd base rates'!I$109)
+($G224*'fnd base rates'!I$110)
+($H224*'fnd base rates'!I$111)
+($I224*'fnd base rates'!I$112)
+($J224*'fnd base rates'!I$113)
+($K224*'fnd base rates'!I$114)
+($M224*'fnd base rates'!I$116)
+($N224*'fnd base rates'!I$117)
+($O224*'fnd base rates'!I$118)
+($P224*VLOOKUP($S224+12,rate_basefnd,9)))
*$R224</f>
        <v>5791.28</v>
      </c>
      <c r="AB224" s="1">
        <f>(($D224*'fnd base rates'!J$107)
+($E224*'fnd base rates'!J$108)
+($F224*'fnd base rates'!J$109)
+($G224*'fnd base rates'!J$110)
+($H224*'fnd base rates'!J$111)
+($I224*'fnd base rates'!J$112)
+($J224*'fnd base rates'!J$113)
+($K224*'fnd base rates'!J$114)
+($M224*'fnd base rates'!J$116)
+($N224*'fnd base rates'!J$117)
+($O224*'fnd base rates'!J$118)
+($P224*VLOOKUP($S224+12,rate_basefnd,10)))
*$R224</f>
        <v>5957.4</v>
      </c>
      <c r="AC224" s="1">
        <f>(($D224*'fnd base rates'!K$107)
+($E224*'fnd base rates'!K$108)
+($F224*'fnd base rates'!K$109)
+($G224*'fnd base rates'!K$110)
+($H224*'fnd base rates'!K$111)
+($I224*'fnd base rates'!K$112)
+($J224*'fnd base rates'!K$113)
+($K224*'fnd base rates'!K$114)
+($M224*'fnd base rates'!K$116)
+($N224*'fnd base rates'!K$117)
+($O224*'fnd base rates'!K$118)
+($P224*VLOOKUP($S224+12,rate_basefnd,11)))
*$R224</f>
        <v>18085.024175999999</v>
      </c>
      <c r="AD224" s="1">
        <f>(($D224*'fnd base rates'!L$107)
+($E224*'fnd base rates'!L$108)
+($F224*'fnd base rates'!L$109)
+($G224*'fnd base rates'!L$110)
+($H224*'fnd base rates'!L$111)
+($I224*'fnd base rates'!L$112)
+($J224*'fnd base rates'!L$113)
+($K224*'fnd base rates'!L$114)
+($M224*'fnd base rates'!L$116)
+($N224*'fnd base rates'!L$117)
+($O224*'fnd base rates'!L$118)
+($P224*VLOOKUP($S224+12,rate_basefnd,12)))</f>
        <v>23275.534496</v>
      </c>
      <c r="AE224" s="1">
        <f>(($D224*'fnd base rates'!M$107)
+($E224*'fnd base rates'!M$108)
+($F224*'fnd base rates'!M$109)
+($G224*'fnd base rates'!M$110)
+($H224*'fnd base rates'!M$111)
+($I224*'fnd base rates'!M$112)
+($J224*'fnd base rates'!M$113)
+($K224*'fnd base rates'!M$114)
+($M224*'fnd base rates'!M$116)
+($N224*'fnd base rates'!M$117)
+($O224*'fnd base rates'!M$118)
+($P224*VLOOKUP($S224+12,rate_basefnd,13)))</f>
        <v>0</v>
      </c>
      <c r="AF224" s="4">
        <f t="shared" si="235"/>
        <v>163780.90719999999</v>
      </c>
      <c r="AH224" s="4">
        <f t="shared" si="236"/>
        <v>432712261</v>
      </c>
      <c r="AI224" s="4" t="str">
        <f t="shared" si="237"/>
        <v>432</v>
      </c>
      <c r="AJ224" s="2" t="str">
        <f t="shared" si="238"/>
        <v>712</v>
      </c>
      <c r="AK224" s="2" t="str">
        <f t="shared" si="239"/>
        <v>261</v>
      </c>
      <c r="AL224" s="4">
        <f t="shared" si="240"/>
        <v>1</v>
      </c>
      <c r="AM224" s="4">
        <f t="shared" si="232"/>
        <v>16</v>
      </c>
      <c r="AN224" s="4">
        <f t="shared" si="241"/>
        <v>163780.90719999999</v>
      </c>
      <c r="AO224" s="4">
        <f t="shared" si="242"/>
        <v>10236</v>
      </c>
      <c r="AP224" s="4">
        <f t="shared" si="243"/>
        <v>0</v>
      </c>
      <c r="AQ224" s="4">
        <v>10236</v>
      </c>
      <c r="AW224" s="4">
        <v>10217</v>
      </c>
      <c r="AX224" s="5">
        <f t="shared" si="244"/>
        <v>19</v>
      </c>
      <c r="AY224" s="4">
        <v>10236</v>
      </c>
      <c r="AZ224" s="5"/>
      <c r="BB224" s="5">
        <f t="shared" ref="BB224" si="266">BC224-BA224</f>
        <v>0</v>
      </c>
    </row>
    <row r="225" spans="1:54" s="4" customFormat="1">
      <c r="A225" s="278">
        <v>432</v>
      </c>
      <c r="B225" s="2">
        <v>432712300</v>
      </c>
      <c r="C225" s="10" t="s">
        <v>258</v>
      </c>
      <c r="D225" s="15">
        <f>'fnd enro'!D225</f>
        <v>0</v>
      </c>
      <c r="E225" s="15">
        <f>'fnd enro'!E225</f>
        <v>0</v>
      </c>
      <c r="F225" s="15">
        <f>'fnd enro'!F225</f>
        <v>0</v>
      </c>
      <c r="G225" s="15">
        <f>'fnd enro'!G225</f>
        <v>0</v>
      </c>
      <c r="H225" s="15">
        <f>'fnd enro'!H225</f>
        <v>1</v>
      </c>
      <c r="I225" s="15">
        <f>'fnd enro'!I225</f>
        <v>0</v>
      </c>
      <c r="J225" s="15">
        <f>'fnd enro'!J225</f>
        <v>0</v>
      </c>
      <c r="K225" s="16">
        <f>'fnd enro'!K225</f>
        <v>3.8300000000000001E-2</v>
      </c>
      <c r="L225" s="15">
        <f>'fnd enro'!L225</f>
        <v>0</v>
      </c>
      <c r="M225" s="15">
        <f>'fnd enro'!M225</f>
        <v>0</v>
      </c>
      <c r="N225" s="15">
        <f>'fnd enro'!N225</f>
        <v>0</v>
      </c>
      <c r="O225" s="15">
        <f>'fnd enro'!O225</f>
        <v>0</v>
      </c>
      <c r="P225" s="15">
        <f>'fnd enro'!P225</f>
        <v>1</v>
      </c>
      <c r="Q225" s="15">
        <f>'fnd enro'!R225</f>
        <v>1</v>
      </c>
      <c r="R225" s="16">
        <f t="shared" si="234"/>
        <v>1</v>
      </c>
      <c r="S225" s="15">
        <f>VALUE('fnd enro'!Q225)</f>
        <v>8</v>
      </c>
      <c r="T225" s="2"/>
      <c r="U225" s="1">
        <f>(($D225*'fnd base rates'!C$107)
+($E225*'fnd base rates'!C$108)
+($F225*'fnd base rates'!C$109)
+($G225*'fnd base rates'!C$110)
+($H225*'fnd base rates'!C$111)
+($I225*'fnd base rates'!C$112)
+($J225*'fnd base rates'!C$113)
+($K225*'fnd base rates'!C$114)
+($M225*'fnd base rates'!C$116)
+($N225*'fnd base rates'!C$117)
+($O225*'fnd base rates'!C$118)
+($P225*VLOOKUP($S225+12,rate_basefnd,3)))
*$R225</f>
        <v>577.882293</v>
      </c>
      <c r="V225" s="1">
        <f>(($D225*'fnd base rates'!D$107)
+($E225*'fnd base rates'!D$108)
+($F225*'fnd base rates'!D$109)
+($G225*'fnd base rates'!D$110)
+($H225*'fnd base rates'!D$111)
+($I225*'fnd base rates'!D$112)
+($J225*'fnd base rates'!D$113)
+($K225*'fnd base rates'!D$114)
+($M225*'fnd base rates'!D$116)
+($N225*'fnd base rates'!D$117)
+($O225*'fnd base rates'!D$118)
+($P225*VLOOKUP($S225+12,rate_basefnd,4)))
*$R225</f>
        <v>1041.82</v>
      </c>
      <c r="W225" s="1">
        <f>(($D225*'fnd base rates'!E$107)
+($E225*'fnd base rates'!E$108)
+($F225*'fnd base rates'!E$109)
+($G225*'fnd base rates'!E$110)
+($H225*'fnd base rates'!E$111)
+($I225*'fnd base rates'!E$112)
+($J225*'fnd base rates'!E$113)
+($K225*'fnd base rates'!E$114)
+($M225*'fnd base rates'!E$116)
+($N225*'fnd base rates'!E$117)
+($O225*'fnd base rates'!E$118)
+($P225*VLOOKUP($S225+12,rate_basefnd,5)))
*$R225</f>
        <v>6330.9252589999996</v>
      </c>
      <c r="X225" s="1">
        <f>(($D225*'fnd base rates'!F$107)
+($E225*'fnd base rates'!F$108)
+($F225*'fnd base rates'!F$109)
+($G225*'fnd base rates'!F$110)
+($H225*'fnd base rates'!F$111)
+($I225*'fnd base rates'!F$112)
+($J225*'fnd base rates'!F$113)
+($K225*'fnd base rates'!F$114)
+($M225*'fnd base rates'!F$116)
+($N225*'fnd base rates'!F$117)
+($O225*'fnd base rates'!F$118)
+($P225*VLOOKUP($S225+12,rate_basefnd,6)))
*$R225</f>
        <v>949.92838200000006</v>
      </c>
      <c r="Y225" s="1">
        <f>(($D225*'fnd base rates'!G$107)
+($E225*'fnd base rates'!G$108)
+($F225*'fnd base rates'!G$109)
+($G225*'fnd base rates'!G$110)
+($H225*'fnd base rates'!G$111)
+($I225*'fnd base rates'!G$112)
+($J225*'fnd base rates'!G$113)
+($K225*'fnd base rates'!G$114)
+($M225*'fnd base rates'!G$116)
+($N225*'fnd base rates'!G$117)
+($O225*'fnd base rates'!G$118)
+($P225*VLOOKUP($S225+12,rate_basefnd,7)))
*$R225</f>
        <v>307.73613899999998</v>
      </c>
      <c r="Z225" s="1">
        <f>(($D225*'fnd base rates'!H$107)
+($E225*'fnd base rates'!H$108)
+($F225*'fnd base rates'!H$109)
+($G225*'fnd base rates'!H$110)
+($H225*'fnd base rates'!H$111)
+($I225*'fnd base rates'!H$112)
+($J225*'fnd base rates'!H$113)
+($K225*'fnd base rates'!H$114)
+($M225*'fnd base rates'!H$116)
+($N225*'fnd base rates'!H$117)
+($O225*'fnd base rates'!H$118)
+($P225*VLOOKUP($S225+12,rate_basefnd,8)))</f>
        <v>523.26720999999998</v>
      </c>
      <c r="AA225" s="1">
        <f>(($D225*'fnd base rates'!I$107)
+($E225*'fnd base rates'!I$108)
+($F225*'fnd base rates'!I$109)
+($G225*'fnd base rates'!I$110)
+($H225*'fnd base rates'!I$111)
+($I225*'fnd base rates'!I$112)
+($J225*'fnd base rates'!I$113)
+($K225*'fnd base rates'!I$114)
+($M225*'fnd base rates'!I$116)
+($N225*'fnd base rates'!I$117)
+($O225*'fnd base rates'!I$118)
+($P225*VLOOKUP($S225+12,rate_basefnd,9)))
*$R225</f>
        <v>458.54</v>
      </c>
      <c r="AB225" s="1">
        <f>(($D225*'fnd base rates'!J$107)
+($E225*'fnd base rates'!J$108)
+($F225*'fnd base rates'!J$109)
+($G225*'fnd base rates'!J$110)
+($H225*'fnd base rates'!J$111)
+($I225*'fnd base rates'!J$112)
+($J225*'fnd base rates'!J$113)
+($K225*'fnd base rates'!J$114)
+($M225*'fnd base rates'!J$116)
+($N225*'fnd base rates'!J$117)
+($O225*'fnd base rates'!J$118)
+($P225*VLOOKUP($S225+12,rate_basefnd,10)))
*$R225</f>
        <v>874.22</v>
      </c>
      <c r="AC225" s="1">
        <f>(($D225*'fnd base rates'!K$107)
+($E225*'fnd base rates'!K$108)
+($F225*'fnd base rates'!K$109)
+($G225*'fnd base rates'!K$110)
+($H225*'fnd base rates'!K$111)
+($I225*'fnd base rates'!K$112)
+($J225*'fnd base rates'!K$113)
+($K225*'fnd base rates'!K$114)
+($M225*'fnd base rates'!K$116)
+($N225*'fnd base rates'!K$117)
+($O225*'fnd base rates'!K$118)
+($P225*VLOOKUP($S225+12,rate_basefnd,11)))
*$R225</f>
        <v>1130.3140109999999</v>
      </c>
      <c r="AD225" s="1">
        <f>(($D225*'fnd base rates'!L$107)
+($E225*'fnd base rates'!L$108)
+($F225*'fnd base rates'!L$109)
+($G225*'fnd base rates'!L$110)
+($H225*'fnd base rates'!L$111)
+($I225*'fnd base rates'!L$112)
+($J225*'fnd base rates'!L$113)
+($K225*'fnd base rates'!L$114)
+($M225*'fnd base rates'!L$116)
+($N225*'fnd base rates'!L$117)
+($O225*'fnd base rates'!L$118)
+($P225*VLOOKUP($S225+12,rate_basefnd,12)))</f>
        <v>1840.543406</v>
      </c>
      <c r="AE225" s="1">
        <f>(($D225*'fnd base rates'!M$107)
+($E225*'fnd base rates'!M$108)
+($F225*'fnd base rates'!M$109)
+($G225*'fnd base rates'!M$110)
+($H225*'fnd base rates'!M$111)
+($I225*'fnd base rates'!M$112)
+($J225*'fnd base rates'!M$113)
+($K225*'fnd base rates'!M$114)
+($M225*'fnd base rates'!M$116)
+($N225*'fnd base rates'!M$117)
+($O225*'fnd base rates'!M$118)
+($P225*VLOOKUP($S225+12,rate_basefnd,13)))</f>
        <v>0</v>
      </c>
      <c r="AF225" s="4">
        <f t="shared" si="235"/>
        <v>14035.176700000002</v>
      </c>
      <c r="AH225" s="4">
        <f t="shared" si="236"/>
        <v>432712300</v>
      </c>
      <c r="AI225" s="4" t="str">
        <f t="shared" si="237"/>
        <v>432</v>
      </c>
      <c r="AJ225" s="2" t="str">
        <f t="shared" si="238"/>
        <v>712</v>
      </c>
      <c r="AK225" s="2" t="str">
        <f t="shared" si="239"/>
        <v>300</v>
      </c>
      <c r="AL225" s="4">
        <f t="shared" si="240"/>
        <v>1</v>
      </c>
      <c r="AM225" s="4">
        <f t="shared" si="232"/>
        <v>1</v>
      </c>
      <c r="AN225" s="4">
        <f t="shared" si="241"/>
        <v>14035.176700000002</v>
      </c>
      <c r="AO225" s="4">
        <f t="shared" si="242"/>
        <v>14035</v>
      </c>
      <c r="AP225" s="4">
        <f t="shared" si="243"/>
        <v>0</v>
      </c>
      <c r="AQ225" s="4">
        <v>14035</v>
      </c>
      <c r="AW225" s="4">
        <v>13978</v>
      </c>
      <c r="AX225" s="5">
        <f t="shared" si="244"/>
        <v>57</v>
      </c>
      <c r="AY225" s="4">
        <v>14035</v>
      </c>
      <c r="AZ225" s="5"/>
      <c r="BB225" s="5">
        <f t="shared" ref="BB225" si="267">BC225-BA225</f>
        <v>0</v>
      </c>
    </row>
    <row r="226" spans="1:54" s="4" customFormat="1">
      <c r="A226" s="278">
        <v>432</v>
      </c>
      <c r="B226" s="2">
        <v>432712645</v>
      </c>
      <c r="C226" s="10" t="s">
        <v>258</v>
      </c>
      <c r="D226" s="15">
        <f>'fnd enro'!D226</f>
        <v>0</v>
      </c>
      <c r="E226" s="15">
        <f>'fnd enro'!E226</f>
        <v>0</v>
      </c>
      <c r="F226" s="15">
        <f>'fnd enro'!F226</f>
        <v>0</v>
      </c>
      <c r="G226" s="15">
        <f>'fnd enro'!G226</f>
        <v>0</v>
      </c>
      <c r="H226" s="15">
        <f>'fnd enro'!H226</f>
        <v>59</v>
      </c>
      <c r="I226" s="15">
        <f>'fnd enro'!I226</f>
        <v>0</v>
      </c>
      <c r="J226" s="15">
        <f>'fnd enro'!J226</f>
        <v>0</v>
      </c>
      <c r="K226" s="16">
        <f>'fnd enro'!K226</f>
        <v>2.2597</v>
      </c>
      <c r="L226" s="15">
        <f>'fnd enro'!L226</f>
        <v>0</v>
      </c>
      <c r="M226" s="15">
        <f>'fnd enro'!M226</f>
        <v>0</v>
      </c>
      <c r="N226" s="15">
        <f>'fnd enro'!N226</f>
        <v>0</v>
      </c>
      <c r="O226" s="15">
        <f>'fnd enro'!O226</f>
        <v>0</v>
      </c>
      <c r="P226" s="15">
        <f>'fnd enro'!P226</f>
        <v>16</v>
      </c>
      <c r="Q226" s="15">
        <f>'fnd enro'!R226</f>
        <v>59</v>
      </c>
      <c r="R226" s="16">
        <f t="shared" si="234"/>
        <v>1</v>
      </c>
      <c r="S226" s="15">
        <f>VALUE('fnd enro'!Q226)</f>
        <v>9</v>
      </c>
      <c r="T226" s="2"/>
      <c r="U226" s="1">
        <f>(($D226*'fnd base rates'!C$107)
+($E226*'fnd base rates'!C$108)
+($F226*'fnd base rates'!C$109)
+($G226*'fnd base rates'!C$110)
+($H226*'fnd base rates'!C$111)
+($I226*'fnd base rates'!C$112)
+($J226*'fnd base rates'!C$113)
+($K226*'fnd base rates'!C$114)
+($M226*'fnd base rates'!C$116)
+($N226*'fnd base rates'!C$117)
+($O226*'fnd base rates'!C$118)
+($P226*VLOOKUP($S226+12,rate_basefnd,3)))
*$R226</f>
        <v>31323.135287000001</v>
      </c>
      <c r="V226" s="1">
        <f>(($D226*'fnd base rates'!D$107)
+($E226*'fnd base rates'!D$108)
+($F226*'fnd base rates'!D$109)
+($G226*'fnd base rates'!D$110)
+($H226*'fnd base rates'!D$111)
+($I226*'fnd base rates'!D$112)
+($J226*'fnd base rates'!D$113)
+($K226*'fnd base rates'!D$114)
+($M226*'fnd base rates'!D$116)
+($N226*'fnd base rates'!D$117)
+($O226*'fnd base rates'!D$118)
+($P226*VLOOKUP($S226+12,rate_basefnd,4)))
*$R226</f>
        <v>48332.95</v>
      </c>
      <c r="W226" s="1">
        <f>(($D226*'fnd base rates'!E$107)
+($E226*'fnd base rates'!E$108)
+($F226*'fnd base rates'!E$109)
+($G226*'fnd base rates'!E$110)
+($H226*'fnd base rates'!E$111)
+($I226*'fnd base rates'!E$112)
+($J226*'fnd base rates'!E$113)
+($K226*'fnd base rates'!E$114)
+($M226*'fnd base rates'!E$116)
+($N226*'fnd base rates'!E$117)
+($O226*'fnd base rates'!E$118)
+($P226*VLOOKUP($S226+12,rate_basefnd,5)))
*$R226</f>
        <v>245305.66028099999</v>
      </c>
      <c r="X226" s="1">
        <f>(($D226*'fnd base rates'!F$107)
+($E226*'fnd base rates'!F$108)
+($F226*'fnd base rates'!F$109)
+($G226*'fnd base rates'!F$110)
+($H226*'fnd base rates'!F$111)
+($I226*'fnd base rates'!F$112)
+($J226*'fnd base rates'!F$113)
+($K226*'fnd base rates'!F$114)
+($M226*'fnd base rates'!F$116)
+($N226*'fnd base rates'!F$117)
+($O226*'fnd base rates'!F$118)
+($P226*VLOOKUP($S226+12,rate_basefnd,6)))
*$R226</f>
        <v>56045.774537999998</v>
      </c>
      <c r="Y226" s="1">
        <f>(($D226*'fnd base rates'!G$107)
+($E226*'fnd base rates'!G$108)
+($F226*'fnd base rates'!G$109)
+($G226*'fnd base rates'!G$110)
+($H226*'fnd base rates'!G$111)
+($I226*'fnd base rates'!G$112)
+($J226*'fnd base rates'!G$113)
+($K226*'fnd base rates'!G$114)
+($M226*'fnd base rates'!G$116)
+($N226*'fnd base rates'!G$117)
+($O226*'fnd base rates'!G$118)
+($P226*VLOOKUP($S226+12,rate_basefnd,7)))
*$R226</f>
        <v>11935.862201</v>
      </c>
      <c r="Z226" s="1">
        <f>(($D226*'fnd base rates'!H$107)
+($E226*'fnd base rates'!H$108)
+($F226*'fnd base rates'!H$109)
+($G226*'fnd base rates'!H$110)
+($H226*'fnd base rates'!H$111)
+($I226*'fnd base rates'!H$112)
+($J226*'fnd base rates'!H$113)
+($K226*'fnd base rates'!H$114)
+($M226*'fnd base rates'!H$116)
+($N226*'fnd base rates'!H$117)
+($O226*'fnd base rates'!H$118)
+($P226*VLOOKUP($S226+12,rate_basefnd,8)))</f>
        <v>29918.815389999996</v>
      </c>
      <c r="AA226" s="1">
        <f>(($D226*'fnd base rates'!I$107)
+($E226*'fnd base rates'!I$108)
+($F226*'fnd base rates'!I$109)
+($G226*'fnd base rates'!I$110)
+($H226*'fnd base rates'!I$111)
+($I226*'fnd base rates'!I$112)
+($J226*'fnd base rates'!I$113)
+($K226*'fnd base rates'!I$114)
+($M226*'fnd base rates'!I$116)
+($N226*'fnd base rates'!I$117)
+($O226*'fnd base rates'!I$118)
+($P226*VLOOKUP($S226+12,rate_basefnd,9)))
*$R226</f>
        <v>21861.800000000003</v>
      </c>
      <c r="AB226" s="1">
        <f>(($D226*'fnd base rates'!J$107)
+($E226*'fnd base rates'!J$108)
+($F226*'fnd base rates'!J$109)
+($G226*'fnd base rates'!J$110)
+($H226*'fnd base rates'!J$111)
+($I226*'fnd base rates'!J$112)
+($J226*'fnd base rates'!J$113)
+($K226*'fnd base rates'!J$114)
+($M226*'fnd base rates'!J$116)
+($N226*'fnd base rates'!J$117)
+($O226*'fnd base rates'!J$118)
+($P226*VLOOKUP($S226+12,rate_basefnd,10)))
*$R226</f>
        <v>24599.9</v>
      </c>
      <c r="AC226" s="1">
        <f>(($D226*'fnd base rates'!K$107)
+($E226*'fnd base rates'!K$108)
+($F226*'fnd base rates'!K$109)
+($G226*'fnd base rates'!K$110)
+($H226*'fnd base rates'!K$111)
+($I226*'fnd base rates'!K$112)
+($J226*'fnd base rates'!K$113)
+($K226*'fnd base rates'!K$114)
+($M226*'fnd base rates'!K$116)
+($N226*'fnd base rates'!K$117)
+($O226*'fnd base rates'!K$118)
+($P226*VLOOKUP($S226+12,rate_basefnd,11)))
*$R226</f>
        <v>66688.526649000007</v>
      </c>
      <c r="AD226" s="1">
        <f>(($D226*'fnd base rates'!L$107)
+($E226*'fnd base rates'!L$108)
+($F226*'fnd base rates'!L$109)
+($G226*'fnd base rates'!L$110)
+($H226*'fnd base rates'!L$111)
+($I226*'fnd base rates'!L$112)
+($J226*'fnd base rates'!L$113)
+($K226*'fnd base rates'!L$114)
+($M226*'fnd base rates'!L$116)
+($N226*'fnd base rates'!L$117)
+($O226*'fnd base rates'!L$118)
+($P226*VLOOKUP($S226+12,rate_basefnd,12)))</f>
        <v>87851.880954000007</v>
      </c>
      <c r="AE226" s="1">
        <f>(($D226*'fnd base rates'!M$107)
+($E226*'fnd base rates'!M$108)
+($F226*'fnd base rates'!M$109)
+($G226*'fnd base rates'!M$110)
+($H226*'fnd base rates'!M$111)
+($I226*'fnd base rates'!M$112)
+($J226*'fnd base rates'!M$113)
+($K226*'fnd base rates'!M$114)
+($M226*'fnd base rates'!M$116)
+($N226*'fnd base rates'!M$117)
+($O226*'fnd base rates'!M$118)
+($P226*VLOOKUP($S226+12,rate_basefnd,13)))</f>
        <v>0</v>
      </c>
      <c r="AF226" s="4">
        <f t="shared" si="235"/>
        <v>623864.30530000001</v>
      </c>
      <c r="AH226" s="4">
        <f t="shared" si="236"/>
        <v>432712645</v>
      </c>
      <c r="AI226" s="4" t="str">
        <f t="shared" si="237"/>
        <v>432</v>
      </c>
      <c r="AJ226" s="2" t="str">
        <f t="shared" si="238"/>
        <v>712</v>
      </c>
      <c r="AK226" s="2" t="str">
        <f t="shared" si="239"/>
        <v>645</v>
      </c>
      <c r="AL226" s="4">
        <f t="shared" si="240"/>
        <v>1</v>
      </c>
      <c r="AM226" s="4">
        <f t="shared" si="232"/>
        <v>59</v>
      </c>
      <c r="AN226" s="4">
        <f t="shared" si="241"/>
        <v>623864.30530000001</v>
      </c>
      <c r="AO226" s="4">
        <f t="shared" si="242"/>
        <v>10574</v>
      </c>
      <c r="AP226" s="4">
        <f t="shared" si="243"/>
        <v>0</v>
      </c>
      <c r="AQ226" s="4">
        <v>10574</v>
      </c>
      <c r="AW226" s="4">
        <v>10543</v>
      </c>
      <c r="AX226" s="5">
        <f t="shared" si="244"/>
        <v>31</v>
      </c>
      <c r="AY226" s="4">
        <v>10574</v>
      </c>
      <c r="AZ226" s="5"/>
      <c r="BB226" s="5">
        <f t="shared" ref="BB226" si="268">BC226-BA226</f>
        <v>0</v>
      </c>
    </row>
    <row r="227" spans="1:54" s="4" customFormat="1">
      <c r="A227" s="278">
        <v>432</v>
      </c>
      <c r="B227" s="2">
        <v>432712660</v>
      </c>
      <c r="C227" s="10" t="s">
        <v>258</v>
      </c>
      <c r="D227" s="15">
        <f>'fnd enro'!D227</f>
        <v>0</v>
      </c>
      <c r="E227" s="15">
        <f>'fnd enro'!E227</f>
        <v>0</v>
      </c>
      <c r="F227" s="15">
        <f>'fnd enro'!F227</f>
        <v>0</v>
      </c>
      <c r="G227" s="15">
        <f>'fnd enro'!G227</f>
        <v>0</v>
      </c>
      <c r="H227" s="15">
        <f>'fnd enro'!H227</f>
        <v>63</v>
      </c>
      <c r="I227" s="15">
        <f>'fnd enro'!I227</f>
        <v>0</v>
      </c>
      <c r="J227" s="15">
        <f>'fnd enro'!J227</f>
        <v>0</v>
      </c>
      <c r="K227" s="16">
        <f>'fnd enro'!K227</f>
        <v>2.4129</v>
      </c>
      <c r="L227" s="15">
        <f>'fnd enro'!L227</f>
        <v>0</v>
      </c>
      <c r="M227" s="15">
        <f>'fnd enro'!M227</f>
        <v>0</v>
      </c>
      <c r="N227" s="15">
        <f>'fnd enro'!N227</f>
        <v>0</v>
      </c>
      <c r="O227" s="15">
        <f>'fnd enro'!O227</f>
        <v>0</v>
      </c>
      <c r="P227" s="15">
        <f>'fnd enro'!P227</f>
        <v>19</v>
      </c>
      <c r="Q227" s="15">
        <f>'fnd enro'!R227</f>
        <v>63</v>
      </c>
      <c r="R227" s="16">
        <f t="shared" si="234"/>
        <v>1</v>
      </c>
      <c r="S227" s="15">
        <f>VALUE('fnd enro'!Q227)</f>
        <v>5</v>
      </c>
      <c r="T227" s="2"/>
      <c r="U227" s="1">
        <f>(($D227*'fnd base rates'!C$107)
+($E227*'fnd base rates'!C$108)
+($F227*'fnd base rates'!C$109)
+($G227*'fnd base rates'!C$110)
+($H227*'fnd base rates'!C$111)
+($I227*'fnd base rates'!C$112)
+($J227*'fnd base rates'!C$113)
+($K227*'fnd base rates'!C$114)
+($M227*'fnd base rates'!C$116)
+($N227*'fnd base rates'!C$117)
+($O227*'fnd base rates'!C$118)
+($P227*VLOOKUP($S227+12,rate_basefnd,3)))
*$R227</f>
        <v>33356.134459000001</v>
      </c>
      <c r="V227" s="1">
        <f>(($D227*'fnd base rates'!D$107)
+($E227*'fnd base rates'!D$108)
+($F227*'fnd base rates'!D$109)
+($G227*'fnd base rates'!D$110)
+($H227*'fnd base rates'!D$111)
+($I227*'fnd base rates'!D$112)
+($J227*'fnd base rates'!D$113)
+($K227*'fnd base rates'!D$114)
+($M227*'fnd base rates'!D$116)
+($N227*'fnd base rates'!D$117)
+($O227*'fnd base rates'!D$118)
+($P227*VLOOKUP($S227+12,rate_basefnd,4)))
*$R227</f>
        <v>51181.04</v>
      </c>
      <c r="W227" s="1">
        <f>(($D227*'fnd base rates'!E$107)
+($E227*'fnd base rates'!E$108)
+($F227*'fnd base rates'!E$109)
+($G227*'fnd base rates'!E$110)
+($H227*'fnd base rates'!E$111)
+($I227*'fnd base rates'!E$112)
+($J227*'fnd base rates'!E$113)
+($K227*'fnd base rates'!E$114)
+($M227*'fnd base rates'!E$116)
+($N227*'fnd base rates'!E$117)
+($O227*'fnd base rates'!E$118)
+($P227*VLOOKUP($S227+12,rate_basefnd,5)))
*$R227</f>
        <v>257752.551317</v>
      </c>
      <c r="X227" s="1">
        <f>(($D227*'fnd base rates'!F$107)
+($E227*'fnd base rates'!F$108)
+($F227*'fnd base rates'!F$109)
+($G227*'fnd base rates'!F$110)
+($H227*'fnd base rates'!F$111)
+($I227*'fnd base rates'!F$112)
+($J227*'fnd base rates'!F$113)
+($K227*'fnd base rates'!F$114)
+($M227*'fnd base rates'!F$116)
+($N227*'fnd base rates'!F$117)
+($O227*'fnd base rates'!F$118)
+($P227*VLOOKUP($S227+12,rate_basefnd,6)))
*$R227</f>
        <v>59845.488065999998</v>
      </c>
      <c r="Y227" s="1">
        <f>(($D227*'fnd base rates'!G$107)
+($E227*'fnd base rates'!G$108)
+($F227*'fnd base rates'!G$109)
+($G227*'fnd base rates'!G$110)
+($H227*'fnd base rates'!G$111)
+($I227*'fnd base rates'!G$112)
+($J227*'fnd base rates'!G$113)
+($K227*'fnd base rates'!G$114)
+($M227*'fnd base rates'!G$116)
+($N227*'fnd base rates'!G$117)
+($O227*'fnd base rates'!G$118)
+($P227*VLOOKUP($S227+12,rate_basefnd,7)))
*$R227</f>
        <v>12542.116757</v>
      </c>
      <c r="Z227" s="1">
        <f>(($D227*'fnd base rates'!H$107)
+($E227*'fnd base rates'!H$108)
+($F227*'fnd base rates'!H$109)
+($G227*'fnd base rates'!H$110)
+($H227*'fnd base rates'!H$111)
+($I227*'fnd base rates'!H$112)
+($J227*'fnd base rates'!H$113)
+($K227*'fnd base rates'!H$114)
+($M227*'fnd base rates'!H$116)
+($N227*'fnd base rates'!H$117)
+($O227*'fnd base rates'!H$118)
+($P227*VLOOKUP($S227+12,rate_basefnd,8)))</f>
        <v>31916.044230000003</v>
      </c>
      <c r="AA227" s="1">
        <f>(($D227*'fnd base rates'!I$107)
+($E227*'fnd base rates'!I$108)
+($F227*'fnd base rates'!I$109)
+($G227*'fnd base rates'!I$110)
+($H227*'fnd base rates'!I$111)
+($I227*'fnd base rates'!I$112)
+($J227*'fnd base rates'!I$113)
+($K227*'fnd base rates'!I$114)
+($M227*'fnd base rates'!I$116)
+($N227*'fnd base rates'!I$117)
+($O227*'fnd base rates'!I$118)
+($P227*VLOOKUP($S227+12,rate_basefnd,9)))
*$R227</f>
        <v>23174.550000000003</v>
      </c>
      <c r="AB227" s="1">
        <f>(($D227*'fnd base rates'!J$107)
+($E227*'fnd base rates'!J$108)
+($F227*'fnd base rates'!J$109)
+($G227*'fnd base rates'!J$110)
+($H227*'fnd base rates'!J$111)
+($I227*'fnd base rates'!J$112)
+($J227*'fnd base rates'!J$113)
+($K227*'fnd base rates'!J$114)
+($M227*'fnd base rates'!J$116)
+($N227*'fnd base rates'!J$117)
+($O227*'fnd base rates'!J$118)
+($P227*VLOOKUP($S227+12,rate_basefnd,10)))
*$R227</f>
        <v>25387.41</v>
      </c>
      <c r="AC227" s="1">
        <f>(($D227*'fnd base rates'!K$107)
+($E227*'fnd base rates'!K$108)
+($F227*'fnd base rates'!K$109)
+($G227*'fnd base rates'!K$110)
+($H227*'fnd base rates'!K$111)
+($I227*'fnd base rates'!K$112)
+($J227*'fnd base rates'!K$113)
+($K227*'fnd base rates'!K$114)
+($M227*'fnd base rates'!K$116)
+($N227*'fnd base rates'!K$117)
+($O227*'fnd base rates'!K$118)
+($P227*VLOOKUP($S227+12,rate_basefnd,11)))
*$R227</f>
        <v>71209.782693000001</v>
      </c>
      <c r="AD227" s="1">
        <f>(($D227*'fnd base rates'!L$107)
+($E227*'fnd base rates'!L$108)
+($F227*'fnd base rates'!L$109)
+($G227*'fnd base rates'!L$110)
+($H227*'fnd base rates'!L$111)
+($I227*'fnd base rates'!L$112)
+($J227*'fnd base rates'!L$113)
+($K227*'fnd base rates'!L$114)
+($M227*'fnd base rates'!L$116)
+($N227*'fnd base rates'!L$117)
+($O227*'fnd base rates'!L$118)
+($P227*VLOOKUP($S227+12,rate_basefnd,12)))</f>
        <v>93131.294578000001</v>
      </c>
      <c r="AE227" s="1">
        <f>(($D227*'fnd base rates'!M$107)
+($E227*'fnd base rates'!M$108)
+($F227*'fnd base rates'!M$109)
+($G227*'fnd base rates'!M$110)
+($H227*'fnd base rates'!M$111)
+($I227*'fnd base rates'!M$112)
+($J227*'fnd base rates'!M$113)
+($K227*'fnd base rates'!M$114)
+($M227*'fnd base rates'!M$116)
+($N227*'fnd base rates'!M$117)
+($O227*'fnd base rates'!M$118)
+($P227*VLOOKUP($S227+12,rate_basefnd,13)))</f>
        <v>0</v>
      </c>
      <c r="AF227" s="4">
        <f t="shared" si="235"/>
        <v>659496.41209999996</v>
      </c>
      <c r="AH227" s="4">
        <f t="shared" si="236"/>
        <v>432712660</v>
      </c>
      <c r="AI227" s="4" t="str">
        <f t="shared" si="237"/>
        <v>432</v>
      </c>
      <c r="AJ227" s="2" t="str">
        <f t="shared" si="238"/>
        <v>712</v>
      </c>
      <c r="AK227" s="2" t="str">
        <f t="shared" si="239"/>
        <v>660</v>
      </c>
      <c r="AL227" s="4">
        <f t="shared" si="240"/>
        <v>1</v>
      </c>
      <c r="AM227" s="4">
        <f t="shared" si="232"/>
        <v>63</v>
      </c>
      <c r="AN227" s="4">
        <f t="shared" si="241"/>
        <v>659496.41209999996</v>
      </c>
      <c r="AO227" s="4">
        <f t="shared" si="242"/>
        <v>10468</v>
      </c>
      <c r="AP227" s="4">
        <f t="shared" si="243"/>
        <v>0</v>
      </c>
      <c r="AQ227" s="4">
        <v>10468</v>
      </c>
      <c r="AW227" s="4">
        <v>10447</v>
      </c>
      <c r="AX227" s="5">
        <f t="shared" si="244"/>
        <v>21</v>
      </c>
      <c r="AY227" s="4">
        <v>10468</v>
      </c>
      <c r="AZ227" s="5"/>
      <c r="BB227" s="5">
        <f t="shared" ref="BB227" si="269">BC227-BA227</f>
        <v>0</v>
      </c>
    </row>
    <row r="228" spans="1:54" s="4" customFormat="1">
      <c r="A228" s="278">
        <v>432</v>
      </c>
      <c r="B228" s="2">
        <v>432712712</v>
      </c>
      <c r="C228" s="10" t="s">
        <v>258</v>
      </c>
      <c r="D228" s="15">
        <f>'fnd enro'!D228</f>
        <v>0</v>
      </c>
      <c r="E228" s="15">
        <f>'fnd enro'!E228</f>
        <v>0</v>
      </c>
      <c r="F228" s="15">
        <f>'fnd enro'!F228</f>
        <v>0</v>
      </c>
      <c r="G228" s="15">
        <f>'fnd enro'!G228</f>
        <v>0</v>
      </c>
      <c r="H228" s="15">
        <f>'fnd enro'!H228</f>
        <v>26</v>
      </c>
      <c r="I228" s="15">
        <f>'fnd enro'!I228</f>
        <v>0</v>
      </c>
      <c r="J228" s="15">
        <f>'fnd enro'!J228</f>
        <v>0</v>
      </c>
      <c r="K228" s="16">
        <f>'fnd enro'!K228</f>
        <v>0.99580000000000002</v>
      </c>
      <c r="L228" s="15">
        <f>'fnd enro'!L228</f>
        <v>0</v>
      </c>
      <c r="M228" s="15">
        <f>'fnd enro'!M228</f>
        <v>0</v>
      </c>
      <c r="N228" s="15">
        <f>'fnd enro'!N228</f>
        <v>0</v>
      </c>
      <c r="O228" s="15">
        <f>'fnd enro'!O228</f>
        <v>0</v>
      </c>
      <c r="P228" s="15">
        <f>'fnd enro'!P228</f>
        <v>6</v>
      </c>
      <c r="Q228" s="15">
        <f>'fnd enro'!R228</f>
        <v>26</v>
      </c>
      <c r="R228" s="16">
        <f t="shared" si="234"/>
        <v>1</v>
      </c>
      <c r="S228" s="15">
        <f>VALUE('fnd enro'!Q228)</f>
        <v>6</v>
      </c>
      <c r="T228" s="2"/>
      <c r="U228" s="1">
        <f>(($D228*'fnd base rates'!C$107)
+($E228*'fnd base rates'!C$108)
+($F228*'fnd base rates'!C$109)
+($G228*'fnd base rates'!C$110)
+($H228*'fnd base rates'!C$111)
+($I228*'fnd base rates'!C$112)
+($J228*'fnd base rates'!C$113)
+($K228*'fnd base rates'!C$114)
+($M228*'fnd base rates'!C$116)
+($N228*'fnd base rates'!C$117)
+($O228*'fnd base rates'!C$118)
+($P228*VLOOKUP($S228+12,rate_basefnd,3)))
*$R228</f>
        <v>13688.939618</v>
      </c>
      <c r="V228" s="1">
        <f>(($D228*'fnd base rates'!D$107)
+($E228*'fnd base rates'!D$108)
+($F228*'fnd base rates'!D$109)
+($G228*'fnd base rates'!D$110)
+($H228*'fnd base rates'!D$111)
+($I228*'fnd base rates'!D$112)
+($J228*'fnd base rates'!D$113)
+($K228*'fnd base rates'!D$114)
+($M228*'fnd base rates'!D$116)
+($N228*'fnd base rates'!D$117)
+($O228*'fnd base rates'!D$118)
+($P228*VLOOKUP($S228+12,rate_basefnd,4)))
*$R228</f>
        <v>20756.96</v>
      </c>
      <c r="W228" s="1">
        <f>(($D228*'fnd base rates'!E$107)
+($E228*'fnd base rates'!E$108)
+($F228*'fnd base rates'!E$109)
+($G228*'fnd base rates'!E$110)
+($H228*'fnd base rates'!E$111)
+($I228*'fnd base rates'!E$112)
+($J228*'fnd base rates'!E$113)
+($K228*'fnd base rates'!E$114)
+($M228*'fnd base rates'!E$116)
+($N228*'fnd base rates'!E$117)
+($O228*'fnd base rates'!E$118)
+($P228*VLOOKUP($S228+12,rate_basefnd,5)))
*$R228</f>
        <v>102806.93673400002</v>
      </c>
      <c r="X228" s="1">
        <f>(($D228*'fnd base rates'!F$107)
+($E228*'fnd base rates'!F$108)
+($F228*'fnd base rates'!F$109)
+($G228*'fnd base rates'!F$110)
+($H228*'fnd base rates'!F$111)
+($I228*'fnd base rates'!F$112)
+($J228*'fnd base rates'!F$113)
+($K228*'fnd base rates'!F$114)
+($M228*'fnd base rates'!F$116)
+($N228*'fnd base rates'!F$117)
+($O228*'fnd base rates'!F$118)
+($P228*VLOOKUP($S228+12,rate_basefnd,6)))
*$R228</f>
        <v>24698.137931999998</v>
      </c>
      <c r="Y228" s="1">
        <f>(($D228*'fnd base rates'!G$107)
+($E228*'fnd base rates'!G$108)
+($F228*'fnd base rates'!G$109)
+($G228*'fnd base rates'!G$110)
+($H228*'fnd base rates'!G$111)
+($I228*'fnd base rates'!G$112)
+($J228*'fnd base rates'!G$113)
+($K228*'fnd base rates'!G$114)
+($M228*'fnd base rates'!G$116)
+($N228*'fnd base rates'!G$117)
+($O228*'fnd base rates'!G$118)
+($P228*VLOOKUP($S228+12,rate_basefnd,7)))
*$R228</f>
        <v>5002.9996139999994</v>
      </c>
      <c r="Z228" s="1">
        <f>(($D228*'fnd base rates'!H$107)
+($E228*'fnd base rates'!H$108)
+($F228*'fnd base rates'!H$109)
+($G228*'fnd base rates'!H$110)
+($H228*'fnd base rates'!H$111)
+($I228*'fnd base rates'!H$112)
+($J228*'fnd base rates'!H$113)
+($K228*'fnd base rates'!H$114)
+($M228*'fnd base rates'!H$116)
+($N228*'fnd base rates'!H$117)
+($O228*'fnd base rates'!H$118)
+($P228*VLOOKUP($S228+12,rate_basefnd,8)))</f>
        <v>13145.187459999999</v>
      </c>
      <c r="AA228" s="1">
        <f>(($D228*'fnd base rates'!I$107)
+($E228*'fnd base rates'!I$108)
+($F228*'fnd base rates'!I$109)
+($G228*'fnd base rates'!I$110)
+($H228*'fnd base rates'!I$111)
+($I228*'fnd base rates'!I$112)
+($J228*'fnd base rates'!I$113)
+($K228*'fnd base rates'!I$114)
+($M228*'fnd base rates'!I$116)
+($N228*'fnd base rates'!I$117)
+($O228*'fnd base rates'!I$118)
+($P228*VLOOKUP($S228+12,rate_basefnd,9)))
*$R228</f>
        <v>9419.6400000000012</v>
      </c>
      <c r="AB228" s="1">
        <f>(($D228*'fnd base rates'!J$107)
+($E228*'fnd base rates'!J$108)
+($F228*'fnd base rates'!J$109)
+($G228*'fnd base rates'!J$110)
+($H228*'fnd base rates'!J$111)
+($I228*'fnd base rates'!J$112)
+($J228*'fnd base rates'!J$113)
+($K228*'fnd base rates'!J$114)
+($M228*'fnd base rates'!J$116)
+($N228*'fnd base rates'!J$117)
+($O228*'fnd base rates'!J$118)
+($P228*VLOOKUP($S228+12,rate_basefnd,10)))
*$R228</f>
        <v>9726.7599999999984</v>
      </c>
      <c r="AC228" s="1">
        <f>(($D228*'fnd base rates'!K$107)
+($E228*'fnd base rates'!K$108)
+($F228*'fnd base rates'!K$109)
+($G228*'fnd base rates'!K$110)
+($H228*'fnd base rates'!K$111)
+($I228*'fnd base rates'!K$112)
+($J228*'fnd base rates'!K$113)
+($K228*'fnd base rates'!K$114)
+($M228*'fnd base rates'!K$116)
+($N228*'fnd base rates'!K$117)
+($O228*'fnd base rates'!K$118)
+($P228*VLOOKUP($S228+12,rate_basefnd,11)))
*$R228</f>
        <v>29388.164285999999</v>
      </c>
      <c r="AD228" s="1">
        <f>(($D228*'fnd base rates'!L$107)
+($E228*'fnd base rates'!L$108)
+($F228*'fnd base rates'!L$109)
+($G228*'fnd base rates'!L$110)
+($H228*'fnd base rates'!L$111)
+($I228*'fnd base rates'!L$112)
+($J228*'fnd base rates'!L$113)
+($K228*'fnd base rates'!L$114)
+($M228*'fnd base rates'!L$116)
+($N228*'fnd base rates'!L$117)
+($O228*'fnd base rates'!L$118)
+($P228*VLOOKUP($S228+12,rate_basefnd,12)))</f>
        <v>37858.08855600001</v>
      </c>
      <c r="AE228" s="1">
        <f>(($D228*'fnd base rates'!M$107)
+($E228*'fnd base rates'!M$108)
+($F228*'fnd base rates'!M$109)
+($G228*'fnd base rates'!M$110)
+($H228*'fnd base rates'!M$111)
+($I228*'fnd base rates'!M$112)
+($J228*'fnd base rates'!M$113)
+($K228*'fnd base rates'!M$114)
+($M228*'fnd base rates'!M$116)
+($N228*'fnd base rates'!M$117)
+($O228*'fnd base rates'!M$118)
+($P228*VLOOKUP($S228+12,rate_basefnd,13)))</f>
        <v>0</v>
      </c>
      <c r="AF228" s="4">
        <f t="shared" si="235"/>
        <v>266491.81420000002</v>
      </c>
      <c r="AH228" s="4">
        <f t="shared" si="236"/>
        <v>432712712</v>
      </c>
      <c r="AI228" s="4" t="str">
        <f t="shared" si="237"/>
        <v>432</v>
      </c>
      <c r="AJ228" s="2" t="str">
        <f t="shared" si="238"/>
        <v>712</v>
      </c>
      <c r="AK228" s="2" t="str">
        <f t="shared" si="239"/>
        <v>712</v>
      </c>
      <c r="AL228" s="4">
        <f t="shared" si="240"/>
        <v>1</v>
      </c>
      <c r="AM228" s="4">
        <f t="shared" si="232"/>
        <v>26</v>
      </c>
      <c r="AN228" s="4">
        <f t="shared" si="241"/>
        <v>266491.81420000002</v>
      </c>
      <c r="AO228" s="4">
        <f t="shared" si="242"/>
        <v>10250</v>
      </c>
      <c r="AP228" s="4">
        <f t="shared" si="243"/>
        <v>0</v>
      </c>
      <c r="AQ228" s="4">
        <v>10250</v>
      </c>
      <c r="AW228" s="4">
        <v>10228</v>
      </c>
      <c r="AX228" s="5">
        <f t="shared" si="244"/>
        <v>22</v>
      </c>
      <c r="AY228" s="4">
        <v>10250</v>
      </c>
      <c r="AZ228" s="5"/>
      <c r="BB228" s="5">
        <f t="shared" ref="BB228" si="270">BC228-BA228</f>
        <v>0</v>
      </c>
    </row>
    <row r="229" spans="1:54" s="4" customFormat="1">
      <c r="A229" s="278">
        <v>435</v>
      </c>
      <c r="B229" s="2">
        <v>435301009</v>
      </c>
      <c r="C229" s="10" t="s">
        <v>713</v>
      </c>
      <c r="D229" s="15">
        <f>'fnd enro'!D229</f>
        <v>0</v>
      </c>
      <c r="E229" s="15">
        <f>'fnd enro'!E229</f>
        <v>0</v>
      </c>
      <c r="F229" s="15">
        <f>'fnd enro'!F229</f>
        <v>0</v>
      </c>
      <c r="G229" s="15">
        <f>'fnd enro'!G229</f>
        <v>0</v>
      </c>
      <c r="H229" s="15">
        <f>'fnd enro'!H229</f>
        <v>0</v>
      </c>
      <c r="I229" s="15">
        <f>'fnd enro'!I229</f>
        <v>2</v>
      </c>
      <c r="J229" s="15">
        <f>'fnd enro'!J229</f>
        <v>0</v>
      </c>
      <c r="K229" s="16">
        <f>'fnd enro'!K229</f>
        <v>7.6600000000000001E-2</v>
      </c>
      <c r="L229" s="15">
        <f>'fnd enro'!L229</f>
        <v>0</v>
      </c>
      <c r="M229" s="15">
        <f>'fnd enro'!M229</f>
        <v>0</v>
      </c>
      <c r="N229" s="15">
        <f>'fnd enro'!N229</f>
        <v>0</v>
      </c>
      <c r="O229" s="15">
        <f>'fnd enro'!O229</f>
        <v>0</v>
      </c>
      <c r="P229" s="15">
        <f>'fnd enro'!P229</f>
        <v>0</v>
      </c>
      <c r="Q229" s="15">
        <f>'fnd enro'!R229</f>
        <v>2</v>
      </c>
      <c r="R229" s="16">
        <f t="shared" si="234"/>
        <v>1</v>
      </c>
      <c r="S229" s="15">
        <f>VALUE('fnd enro'!Q229)</f>
        <v>2</v>
      </c>
      <c r="T229" s="2"/>
      <c r="U229" s="1">
        <f>(($D229*'fnd base rates'!C$107)
+($E229*'fnd base rates'!C$108)
+($F229*'fnd base rates'!C$109)
+($G229*'fnd base rates'!C$110)
+($H229*'fnd base rates'!C$111)
+($I229*'fnd base rates'!C$112)
+($J229*'fnd base rates'!C$113)
+($K229*'fnd base rates'!C$114)
+($M229*'fnd base rates'!C$116)
+($N229*'fnd base rates'!C$117)
+($O229*'fnd base rates'!C$118)
+($P229*VLOOKUP($S229+12,rate_basefnd,3)))
*$R229</f>
        <v>1025.044586</v>
      </c>
      <c r="V229" s="1">
        <f>(($D229*'fnd base rates'!D$107)
+($E229*'fnd base rates'!D$108)
+($F229*'fnd base rates'!D$109)
+($G229*'fnd base rates'!D$110)
+($H229*'fnd base rates'!D$111)
+($I229*'fnd base rates'!D$112)
+($J229*'fnd base rates'!D$113)
+($K229*'fnd base rates'!D$114)
+($M229*'fnd base rates'!D$116)
+($N229*'fnd base rates'!D$117)
+($O229*'fnd base rates'!D$118)
+($P229*VLOOKUP($S229+12,rate_basefnd,4)))
*$R229</f>
        <v>1464.26</v>
      </c>
      <c r="W229" s="1">
        <f>(($D229*'fnd base rates'!E$107)
+($E229*'fnd base rates'!E$108)
+($F229*'fnd base rates'!E$109)
+($G229*'fnd base rates'!E$110)
+($H229*'fnd base rates'!E$111)
+($I229*'fnd base rates'!E$112)
+($J229*'fnd base rates'!E$113)
+($K229*'fnd base rates'!E$114)
+($M229*'fnd base rates'!E$116)
+($N229*'fnd base rates'!E$117)
+($O229*'fnd base rates'!E$118)
+($P229*VLOOKUP($S229+12,rate_basefnd,5)))
*$R229</f>
        <v>9395.8105180000002</v>
      </c>
      <c r="X229" s="1">
        <f>(($D229*'fnd base rates'!F$107)
+($E229*'fnd base rates'!F$108)
+($F229*'fnd base rates'!F$109)
+($G229*'fnd base rates'!F$110)
+($H229*'fnd base rates'!F$111)
+($I229*'fnd base rates'!F$112)
+($J229*'fnd base rates'!F$113)
+($K229*'fnd base rates'!F$114)
+($M229*'fnd base rates'!F$116)
+($N229*'fnd base rates'!F$117)
+($O229*'fnd base rates'!F$118)
+($P229*VLOOKUP($S229+12,rate_basefnd,6)))
*$R229</f>
        <v>1692.2167640000002</v>
      </c>
      <c r="Y229" s="1">
        <f>(($D229*'fnd base rates'!G$107)
+($E229*'fnd base rates'!G$108)
+($F229*'fnd base rates'!G$109)
+($G229*'fnd base rates'!G$110)
+($H229*'fnd base rates'!G$111)
+($I229*'fnd base rates'!G$112)
+($J229*'fnd base rates'!G$113)
+($K229*'fnd base rates'!G$114)
+($M229*'fnd base rates'!G$116)
+($N229*'fnd base rates'!G$117)
+($O229*'fnd base rates'!G$118)
+($P229*VLOOKUP($S229+12,rate_basefnd,7)))
*$R229</f>
        <v>313.39227799999998</v>
      </c>
      <c r="Z229" s="1">
        <f>(($D229*'fnd base rates'!H$107)
+($E229*'fnd base rates'!H$108)
+($F229*'fnd base rates'!H$109)
+($G229*'fnd base rates'!H$110)
+($H229*'fnd base rates'!H$111)
+($I229*'fnd base rates'!H$112)
+($J229*'fnd base rates'!H$113)
+($K229*'fnd base rates'!H$114)
+($M229*'fnd base rates'!H$116)
+($N229*'fnd base rates'!H$117)
+($O229*'fnd base rates'!H$118)
+($P229*VLOOKUP($S229+12,rate_basefnd,8)))</f>
        <v>1584.6144199999999</v>
      </c>
      <c r="AA229" s="1">
        <f>(($D229*'fnd base rates'!I$107)
+($E229*'fnd base rates'!I$108)
+($F229*'fnd base rates'!I$109)
+($G229*'fnd base rates'!I$110)
+($H229*'fnd base rates'!I$111)
+($I229*'fnd base rates'!I$112)
+($J229*'fnd base rates'!I$113)
+($K229*'fnd base rates'!I$114)
+($M229*'fnd base rates'!I$116)
+($N229*'fnd base rates'!I$117)
+($O229*'fnd base rates'!I$118)
+($P229*VLOOKUP($S229+12,rate_basefnd,9)))
*$R229</f>
        <v>815.2</v>
      </c>
      <c r="AB229" s="1">
        <f>(($D229*'fnd base rates'!J$107)
+($E229*'fnd base rates'!J$108)
+($F229*'fnd base rates'!J$109)
+($G229*'fnd base rates'!J$110)
+($H229*'fnd base rates'!J$111)
+($I229*'fnd base rates'!J$112)
+($J229*'fnd base rates'!J$113)
+($K229*'fnd base rates'!J$114)
+($M229*'fnd base rates'!J$116)
+($N229*'fnd base rates'!J$117)
+($O229*'fnd base rates'!J$118)
+($P229*VLOOKUP($S229+12,rate_basefnd,10)))
*$R229</f>
        <v>1098.08</v>
      </c>
      <c r="AC229" s="1">
        <f>(($D229*'fnd base rates'!K$107)
+($E229*'fnd base rates'!K$108)
+($F229*'fnd base rates'!K$109)
+($G229*'fnd base rates'!K$110)
+($H229*'fnd base rates'!K$111)
+($I229*'fnd base rates'!K$112)
+($J229*'fnd base rates'!K$113)
+($K229*'fnd base rates'!K$114)
+($M229*'fnd base rates'!K$116)
+($N229*'fnd base rates'!K$117)
+($O229*'fnd base rates'!K$118)
+($P229*VLOOKUP($S229+12,rate_basefnd,11)))
*$R229</f>
        <v>2199.1880219999998</v>
      </c>
      <c r="AD229" s="1">
        <f>(($D229*'fnd base rates'!L$107)
+($E229*'fnd base rates'!L$108)
+($F229*'fnd base rates'!L$109)
+($G229*'fnd base rates'!L$110)
+($H229*'fnd base rates'!L$111)
+($I229*'fnd base rates'!L$112)
+($J229*'fnd base rates'!L$113)
+($K229*'fnd base rates'!L$114)
+($M229*'fnd base rates'!L$116)
+($N229*'fnd base rates'!L$117)
+($O229*'fnd base rates'!L$118)
+($P229*VLOOKUP($S229+12,rate_basefnd,12)))</f>
        <v>2459.0268120000001</v>
      </c>
      <c r="AE229" s="1">
        <f>(($D229*'fnd base rates'!M$107)
+($E229*'fnd base rates'!M$108)
+($F229*'fnd base rates'!M$109)
+($G229*'fnd base rates'!M$110)
+($H229*'fnd base rates'!M$111)
+($I229*'fnd base rates'!M$112)
+($J229*'fnd base rates'!M$113)
+($K229*'fnd base rates'!M$114)
+($M229*'fnd base rates'!M$116)
+($N229*'fnd base rates'!M$117)
+($O229*'fnd base rates'!M$118)
+($P229*VLOOKUP($S229+12,rate_basefnd,13)))</f>
        <v>0</v>
      </c>
      <c r="AF229" s="4">
        <f t="shared" si="235"/>
        <v>22046.8334</v>
      </c>
      <c r="AH229" s="4">
        <f t="shared" si="236"/>
        <v>435301009</v>
      </c>
      <c r="AI229" s="4" t="str">
        <f t="shared" si="237"/>
        <v>435</v>
      </c>
      <c r="AJ229" s="2" t="str">
        <f t="shared" si="238"/>
        <v>301</v>
      </c>
      <c r="AK229" s="2" t="str">
        <f t="shared" si="239"/>
        <v>009</v>
      </c>
      <c r="AL229" s="4">
        <f t="shared" si="240"/>
        <v>1</v>
      </c>
      <c r="AM229" s="4">
        <f t="shared" si="232"/>
        <v>2</v>
      </c>
      <c r="AN229" s="4">
        <f t="shared" si="241"/>
        <v>22046.8334</v>
      </c>
      <c r="AO229" s="4">
        <f t="shared" si="242"/>
        <v>11023</v>
      </c>
      <c r="AP229" s="4">
        <f t="shared" si="243"/>
        <v>0</v>
      </c>
      <c r="AQ229" s="4">
        <v>11023</v>
      </c>
      <c r="AW229" s="4">
        <v>11009</v>
      </c>
      <c r="AX229" s="5">
        <f t="shared" si="244"/>
        <v>14</v>
      </c>
      <c r="AY229" s="4">
        <v>11023</v>
      </c>
      <c r="AZ229" s="5"/>
      <c r="BB229" s="5">
        <f t="shared" ref="BB229" si="271">BC229-BA229</f>
        <v>0</v>
      </c>
    </row>
    <row r="230" spans="1:54" s="4" customFormat="1">
      <c r="A230" s="278">
        <v>435</v>
      </c>
      <c r="B230" s="2">
        <v>435301031</v>
      </c>
      <c r="C230" s="10" t="s">
        <v>713</v>
      </c>
      <c r="D230" s="15">
        <f>'fnd enro'!D230</f>
        <v>0</v>
      </c>
      <c r="E230" s="15">
        <f>'fnd enro'!E230</f>
        <v>0</v>
      </c>
      <c r="F230" s="15">
        <f>'fnd enro'!F230</f>
        <v>0</v>
      </c>
      <c r="G230" s="15">
        <f>'fnd enro'!G230</f>
        <v>4</v>
      </c>
      <c r="H230" s="15">
        <f>'fnd enro'!H230</f>
        <v>29</v>
      </c>
      <c r="I230" s="15">
        <f>'fnd enro'!I230</f>
        <v>40</v>
      </c>
      <c r="J230" s="15">
        <f>'fnd enro'!J230</f>
        <v>0</v>
      </c>
      <c r="K230" s="16">
        <f>'fnd enro'!K230</f>
        <v>2.7959000000000001</v>
      </c>
      <c r="L230" s="15">
        <f>'fnd enro'!L230</f>
        <v>0</v>
      </c>
      <c r="M230" s="15">
        <f>'fnd enro'!M230</f>
        <v>0</v>
      </c>
      <c r="N230" s="15">
        <f>'fnd enro'!N230</f>
        <v>0</v>
      </c>
      <c r="O230" s="15">
        <f>'fnd enro'!O230</f>
        <v>0</v>
      </c>
      <c r="P230" s="15">
        <f>'fnd enro'!P230</f>
        <v>6</v>
      </c>
      <c r="Q230" s="15">
        <f>'fnd enro'!R230</f>
        <v>73</v>
      </c>
      <c r="R230" s="16">
        <f t="shared" si="234"/>
        <v>1</v>
      </c>
      <c r="S230" s="15">
        <f>VALUE('fnd enro'!Q230)</f>
        <v>4</v>
      </c>
      <c r="T230" s="2"/>
      <c r="U230" s="1">
        <f>(($D230*'fnd base rates'!C$107)
+($E230*'fnd base rates'!C$108)
+($F230*'fnd base rates'!C$109)
+($G230*'fnd base rates'!C$110)
+($H230*'fnd base rates'!C$111)
+($I230*'fnd base rates'!C$112)
+($J230*'fnd base rates'!C$113)
+($K230*'fnd base rates'!C$114)
+($M230*'fnd base rates'!C$116)
+($N230*'fnd base rates'!C$117)
+($O230*'fnd base rates'!C$118)
+($P230*VLOOKUP($S230+12,rate_basefnd,3)))
*$R230</f>
        <v>37745.147388999998</v>
      </c>
      <c r="V230" s="1">
        <f>(($D230*'fnd base rates'!D$107)
+($E230*'fnd base rates'!D$108)
+($F230*'fnd base rates'!D$109)
+($G230*'fnd base rates'!D$110)
+($H230*'fnd base rates'!D$111)
+($I230*'fnd base rates'!D$112)
+($J230*'fnd base rates'!D$113)
+($K230*'fnd base rates'!D$114)
+($M230*'fnd base rates'!D$116)
+($N230*'fnd base rates'!D$117)
+($O230*'fnd base rates'!D$118)
+($P230*VLOOKUP($S230+12,rate_basefnd,4)))
*$R230</f>
        <v>55013.950000000004</v>
      </c>
      <c r="W230" s="1">
        <f>(($D230*'fnd base rates'!E$107)
+($E230*'fnd base rates'!E$108)
+($F230*'fnd base rates'!E$109)
+($G230*'fnd base rates'!E$110)
+($H230*'fnd base rates'!E$111)
+($I230*'fnd base rates'!E$112)
+($J230*'fnd base rates'!E$113)
+($K230*'fnd base rates'!E$114)
+($M230*'fnd base rates'!E$116)
+($N230*'fnd base rates'!E$117)
+($O230*'fnd base rates'!E$118)
+($P230*VLOOKUP($S230+12,rate_basefnd,5)))
*$R230</f>
        <v>313994.25390700006</v>
      </c>
      <c r="X230" s="1">
        <f>(($D230*'fnd base rates'!F$107)
+($E230*'fnd base rates'!F$108)
+($F230*'fnd base rates'!F$109)
+($G230*'fnd base rates'!F$110)
+($H230*'fnd base rates'!F$111)
+($I230*'fnd base rates'!F$112)
+($J230*'fnd base rates'!F$113)
+($K230*'fnd base rates'!F$114)
+($M230*'fnd base rates'!F$116)
+($N230*'fnd base rates'!F$117)
+($O230*'fnd base rates'!F$118)
+($P230*VLOOKUP($S230+12,rate_basefnd,6)))
*$R230</f>
        <v>66156.81188600001</v>
      </c>
      <c r="Y230" s="1">
        <f>(($D230*'fnd base rates'!G$107)
+($E230*'fnd base rates'!G$108)
+($F230*'fnd base rates'!G$109)
+($G230*'fnd base rates'!G$110)
+($H230*'fnd base rates'!G$111)
+($I230*'fnd base rates'!G$112)
+($J230*'fnd base rates'!G$113)
+($K230*'fnd base rates'!G$114)
+($M230*'fnd base rates'!G$116)
+($N230*'fnd base rates'!G$117)
+($O230*'fnd base rates'!G$118)
+($P230*VLOOKUP($S230+12,rate_basefnd,7)))
*$R230</f>
        <v>12281.248147</v>
      </c>
      <c r="Z230" s="1">
        <f>(($D230*'fnd base rates'!H$107)
+($E230*'fnd base rates'!H$108)
+($F230*'fnd base rates'!H$109)
+($G230*'fnd base rates'!H$110)
+($H230*'fnd base rates'!H$111)
+($I230*'fnd base rates'!H$112)
+($J230*'fnd base rates'!H$113)
+($K230*'fnd base rates'!H$114)
+($M230*'fnd base rates'!H$116)
+($N230*'fnd base rates'!H$117)
+($O230*'fnd base rates'!H$118)
+($P230*VLOOKUP($S230+12,rate_basefnd,8)))</f>
        <v>48331.816329999994</v>
      </c>
      <c r="AA230" s="1">
        <f>(($D230*'fnd base rates'!I$107)
+($E230*'fnd base rates'!I$108)
+($F230*'fnd base rates'!I$109)
+($G230*'fnd base rates'!I$110)
+($H230*'fnd base rates'!I$111)
+($I230*'fnd base rates'!I$112)
+($J230*'fnd base rates'!I$113)
+($K230*'fnd base rates'!I$114)
+($M230*'fnd base rates'!I$116)
+($N230*'fnd base rates'!I$117)
+($O230*'fnd base rates'!I$118)
+($P230*VLOOKUP($S230+12,rate_basefnd,9)))
*$R230</f>
        <v>27746.400000000001</v>
      </c>
      <c r="AB230" s="1">
        <f>(($D230*'fnd base rates'!J$107)
+($E230*'fnd base rates'!J$108)
+($F230*'fnd base rates'!J$109)
+($G230*'fnd base rates'!J$110)
+($H230*'fnd base rates'!J$111)
+($I230*'fnd base rates'!J$112)
+($J230*'fnd base rates'!J$113)
+($K230*'fnd base rates'!J$114)
+($M230*'fnd base rates'!J$116)
+($N230*'fnd base rates'!J$117)
+($O230*'fnd base rates'!J$118)
+($P230*VLOOKUP($S230+12,rate_basefnd,10)))
*$R230</f>
        <v>32671.239999999998</v>
      </c>
      <c r="AC230" s="1">
        <f>(($D230*'fnd base rates'!K$107)
+($E230*'fnd base rates'!K$108)
+($F230*'fnd base rates'!K$109)
+($G230*'fnd base rates'!K$110)
+($H230*'fnd base rates'!K$111)
+($I230*'fnd base rates'!K$112)
+($J230*'fnd base rates'!K$113)
+($K230*'fnd base rates'!K$114)
+($M230*'fnd base rates'!K$116)
+($N230*'fnd base rates'!K$117)
+($O230*'fnd base rates'!K$118)
+($P230*VLOOKUP($S230+12,rate_basefnd,11)))
*$R230</f>
        <v>80970.442802999998</v>
      </c>
      <c r="AD230" s="1">
        <f>(($D230*'fnd base rates'!L$107)
+($E230*'fnd base rates'!L$108)
+($F230*'fnd base rates'!L$109)
+($G230*'fnd base rates'!L$110)
+($H230*'fnd base rates'!L$111)
+($I230*'fnd base rates'!L$112)
+($J230*'fnd base rates'!L$113)
+($K230*'fnd base rates'!L$114)
+($M230*'fnd base rates'!L$116)
+($N230*'fnd base rates'!L$117)
+($O230*'fnd base rates'!L$118)
+($P230*VLOOKUP($S230+12,rate_basefnd,12)))</f>
        <v>96065.628638000009</v>
      </c>
      <c r="AE230" s="1">
        <f>(($D230*'fnd base rates'!M$107)
+($E230*'fnd base rates'!M$108)
+($F230*'fnd base rates'!M$109)
+($G230*'fnd base rates'!M$110)
+($H230*'fnd base rates'!M$111)
+($I230*'fnd base rates'!M$112)
+($J230*'fnd base rates'!M$113)
+($K230*'fnd base rates'!M$114)
+($M230*'fnd base rates'!M$116)
+($N230*'fnd base rates'!M$117)
+($O230*'fnd base rates'!M$118)
+($P230*VLOOKUP($S230+12,rate_basefnd,13)))</f>
        <v>0</v>
      </c>
      <c r="AF230" s="4">
        <f t="shared" si="235"/>
        <v>770976.93909999996</v>
      </c>
      <c r="AH230" s="4">
        <f t="shared" si="236"/>
        <v>435301031</v>
      </c>
      <c r="AI230" s="4" t="str">
        <f t="shared" si="237"/>
        <v>435</v>
      </c>
      <c r="AJ230" s="2" t="str">
        <f t="shared" si="238"/>
        <v>301</v>
      </c>
      <c r="AK230" s="2" t="str">
        <f t="shared" si="239"/>
        <v>031</v>
      </c>
      <c r="AL230" s="4">
        <f t="shared" si="240"/>
        <v>1</v>
      </c>
      <c r="AM230" s="4">
        <f t="shared" si="232"/>
        <v>73</v>
      </c>
      <c r="AN230" s="4">
        <f t="shared" si="241"/>
        <v>770976.93909999996</v>
      </c>
      <c r="AO230" s="4">
        <f t="shared" si="242"/>
        <v>10561</v>
      </c>
      <c r="AP230" s="4">
        <f t="shared" si="243"/>
        <v>0</v>
      </c>
      <c r="AQ230" s="4">
        <v>10561</v>
      </c>
      <c r="AW230" s="4">
        <v>10545</v>
      </c>
      <c r="AX230" s="5">
        <f t="shared" si="244"/>
        <v>16</v>
      </c>
      <c r="AY230" s="4">
        <v>10561</v>
      </c>
      <c r="AZ230" s="5"/>
      <c r="BB230" s="5">
        <f t="shared" ref="BB230" si="272">BC230-BA230</f>
        <v>0</v>
      </c>
    </row>
    <row r="231" spans="1:54" s="4" customFormat="1">
      <c r="A231" s="278">
        <v>435</v>
      </c>
      <c r="B231" s="2">
        <v>435301048</v>
      </c>
      <c r="C231" s="10" t="s">
        <v>713</v>
      </c>
      <c r="D231" s="15">
        <f>'fnd enro'!D231</f>
        <v>0</v>
      </c>
      <c r="E231" s="15">
        <f>'fnd enro'!E231</f>
        <v>0</v>
      </c>
      <c r="F231" s="15">
        <f>'fnd enro'!F231</f>
        <v>0</v>
      </c>
      <c r="G231" s="15">
        <f>'fnd enro'!G231</f>
        <v>0</v>
      </c>
      <c r="H231" s="15">
        <f>'fnd enro'!H231</f>
        <v>0</v>
      </c>
      <c r="I231" s="15">
        <f>'fnd enro'!I231</f>
        <v>2</v>
      </c>
      <c r="J231" s="15">
        <f>'fnd enro'!J231</f>
        <v>0</v>
      </c>
      <c r="K231" s="16">
        <f>'fnd enro'!K231</f>
        <v>7.6600000000000001E-2</v>
      </c>
      <c r="L231" s="15">
        <f>'fnd enro'!L231</f>
        <v>0</v>
      </c>
      <c r="M231" s="15">
        <f>'fnd enro'!M231</f>
        <v>0</v>
      </c>
      <c r="N231" s="15">
        <f>'fnd enro'!N231</f>
        <v>0</v>
      </c>
      <c r="O231" s="15">
        <f>'fnd enro'!O231</f>
        <v>0</v>
      </c>
      <c r="P231" s="15">
        <f>'fnd enro'!P231</f>
        <v>0</v>
      </c>
      <c r="Q231" s="15">
        <f>'fnd enro'!R231</f>
        <v>2</v>
      </c>
      <c r="R231" s="16">
        <f t="shared" si="234"/>
        <v>1</v>
      </c>
      <c r="S231" s="15">
        <f>VALUE('fnd enro'!Q231)</f>
        <v>3</v>
      </c>
      <c r="T231" s="2"/>
      <c r="U231" s="1">
        <f>(($D231*'fnd base rates'!C$107)
+($E231*'fnd base rates'!C$108)
+($F231*'fnd base rates'!C$109)
+($G231*'fnd base rates'!C$110)
+($H231*'fnd base rates'!C$111)
+($I231*'fnd base rates'!C$112)
+($J231*'fnd base rates'!C$113)
+($K231*'fnd base rates'!C$114)
+($M231*'fnd base rates'!C$116)
+($N231*'fnd base rates'!C$117)
+($O231*'fnd base rates'!C$118)
+($P231*VLOOKUP($S231+12,rate_basefnd,3)))
*$R231</f>
        <v>1025.044586</v>
      </c>
      <c r="V231" s="1">
        <f>(($D231*'fnd base rates'!D$107)
+($E231*'fnd base rates'!D$108)
+($F231*'fnd base rates'!D$109)
+($G231*'fnd base rates'!D$110)
+($H231*'fnd base rates'!D$111)
+($I231*'fnd base rates'!D$112)
+($J231*'fnd base rates'!D$113)
+($K231*'fnd base rates'!D$114)
+($M231*'fnd base rates'!D$116)
+($N231*'fnd base rates'!D$117)
+($O231*'fnd base rates'!D$118)
+($P231*VLOOKUP($S231+12,rate_basefnd,4)))
*$R231</f>
        <v>1464.26</v>
      </c>
      <c r="W231" s="1">
        <f>(($D231*'fnd base rates'!E$107)
+($E231*'fnd base rates'!E$108)
+($F231*'fnd base rates'!E$109)
+($G231*'fnd base rates'!E$110)
+($H231*'fnd base rates'!E$111)
+($I231*'fnd base rates'!E$112)
+($J231*'fnd base rates'!E$113)
+($K231*'fnd base rates'!E$114)
+($M231*'fnd base rates'!E$116)
+($N231*'fnd base rates'!E$117)
+($O231*'fnd base rates'!E$118)
+($P231*VLOOKUP($S231+12,rate_basefnd,5)))
*$R231</f>
        <v>9395.8105180000002</v>
      </c>
      <c r="X231" s="1">
        <f>(($D231*'fnd base rates'!F$107)
+($E231*'fnd base rates'!F$108)
+($F231*'fnd base rates'!F$109)
+($G231*'fnd base rates'!F$110)
+($H231*'fnd base rates'!F$111)
+($I231*'fnd base rates'!F$112)
+($J231*'fnd base rates'!F$113)
+($K231*'fnd base rates'!F$114)
+($M231*'fnd base rates'!F$116)
+($N231*'fnd base rates'!F$117)
+($O231*'fnd base rates'!F$118)
+($P231*VLOOKUP($S231+12,rate_basefnd,6)))
*$R231</f>
        <v>1692.2167640000002</v>
      </c>
      <c r="Y231" s="1">
        <f>(($D231*'fnd base rates'!G$107)
+($E231*'fnd base rates'!G$108)
+($F231*'fnd base rates'!G$109)
+($G231*'fnd base rates'!G$110)
+($H231*'fnd base rates'!G$111)
+($I231*'fnd base rates'!G$112)
+($J231*'fnd base rates'!G$113)
+($K231*'fnd base rates'!G$114)
+($M231*'fnd base rates'!G$116)
+($N231*'fnd base rates'!G$117)
+($O231*'fnd base rates'!G$118)
+($P231*VLOOKUP($S231+12,rate_basefnd,7)))
*$R231</f>
        <v>313.39227799999998</v>
      </c>
      <c r="Z231" s="1">
        <f>(($D231*'fnd base rates'!H$107)
+($E231*'fnd base rates'!H$108)
+($F231*'fnd base rates'!H$109)
+($G231*'fnd base rates'!H$110)
+($H231*'fnd base rates'!H$111)
+($I231*'fnd base rates'!H$112)
+($J231*'fnd base rates'!H$113)
+($K231*'fnd base rates'!H$114)
+($M231*'fnd base rates'!H$116)
+($N231*'fnd base rates'!H$117)
+($O231*'fnd base rates'!H$118)
+($P231*VLOOKUP($S231+12,rate_basefnd,8)))</f>
        <v>1584.6144199999999</v>
      </c>
      <c r="AA231" s="1">
        <f>(($D231*'fnd base rates'!I$107)
+($E231*'fnd base rates'!I$108)
+($F231*'fnd base rates'!I$109)
+($G231*'fnd base rates'!I$110)
+($H231*'fnd base rates'!I$111)
+($I231*'fnd base rates'!I$112)
+($J231*'fnd base rates'!I$113)
+($K231*'fnd base rates'!I$114)
+($M231*'fnd base rates'!I$116)
+($N231*'fnd base rates'!I$117)
+($O231*'fnd base rates'!I$118)
+($P231*VLOOKUP($S231+12,rate_basefnd,9)))
*$R231</f>
        <v>815.2</v>
      </c>
      <c r="AB231" s="1">
        <f>(($D231*'fnd base rates'!J$107)
+($E231*'fnd base rates'!J$108)
+($F231*'fnd base rates'!J$109)
+($G231*'fnd base rates'!J$110)
+($H231*'fnd base rates'!J$111)
+($I231*'fnd base rates'!J$112)
+($J231*'fnd base rates'!J$113)
+($K231*'fnd base rates'!J$114)
+($M231*'fnd base rates'!J$116)
+($N231*'fnd base rates'!J$117)
+($O231*'fnd base rates'!J$118)
+($P231*VLOOKUP($S231+12,rate_basefnd,10)))
*$R231</f>
        <v>1098.08</v>
      </c>
      <c r="AC231" s="1">
        <f>(($D231*'fnd base rates'!K$107)
+($E231*'fnd base rates'!K$108)
+($F231*'fnd base rates'!K$109)
+($G231*'fnd base rates'!K$110)
+($H231*'fnd base rates'!K$111)
+($I231*'fnd base rates'!K$112)
+($J231*'fnd base rates'!K$113)
+($K231*'fnd base rates'!K$114)
+($M231*'fnd base rates'!K$116)
+($N231*'fnd base rates'!K$117)
+($O231*'fnd base rates'!K$118)
+($P231*VLOOKUP($S231+12,rate_basefnd,11)))
*$R231</f>
        <v>2199.1880219999998</v>
      </c>
      <c r="AD231" s="1">
        <f>(($D231*'fnd base rates'!L$107)
+($E231*'fnd base rates'!L$108)
+($F231*'fnd base rates'!L$109)
+($G231*'fnd base rates'!L$110)
+($H231*'fnd base rates'!L$111)
+($I231*'fnd base rates'!L$112)
+($J231*'fnd base rates'!L$113)
+($K231*'fnd base rates'!L$114)
+($M231*'fnd base rates'!L$116)
+($N231*'fnd base rates'!L$117)
+($O231*'fnd base rates'!L$118)
+($P231*VLOOKUP($S231+12,rate_basefnd,12)))</f>
        <v>2459.0268120000001</v>
      </c>
      <c r="AE231" s="1">
        <f>(($D231*'fnd base rates'!M$107)
+($E231*'fnd base rates'!M$108)
+($F231*'fnd base rates'!M$109)
+($G231*'fnd base rates'!M$110)
+($H231*'fnd base rates'!M$111)
+($I231*'fnd base rates'!M$112)
+($J231*'fnd base rates'!M$113)
+($K231*'fnd base rates'!M$114)
+($M231*'fnd base rates'!M$116)
+($N231*'fnd base rates'!M$117)
+($O231*'fnd base rates'!M$118)
+($P231*VLOOKUP($S231+12,rate_basefnd,13)))</f>
        <v>0</v>
      </c>
      <c r="AF231" s="4">
        <f t="shared" si="235"/>
        <v>22046.8334</v>
      </c>
      <c r="AH231" s="4">
        <f t="shared" si="236"/>
        <v>435301048</v>
      </c>
      <c r="AI231" s="4" t="str">
        <f t="shared" si="237"/>
        <v>435</v>
      </c>
      <c r="AJ231" s="2" t="str">
        <f t="shared" si="238"/>
        <v>301</v>
      </c>
      <c r="AK231" s="2" t="str">
        <f t="shared" si="239"/>
        <v>048</v>
      </c>
      <c r="AL231" s="4">
        <f t="shared" si="240"/>
        <v>1</v>
      </c>
      <c r="AM231" s="4">
        <f t="shared" si="232"/>
        <v>2</v>
      </c>
      <c r="AN231" s="4">
        <f t="shared" si="241"/>
        <v>22046.8334</v>
      </c>
      <c r="AO231" s="4">
        <f t="shared" si="242"/>
        <v>11023</v>
      </c>
      <c r="AP231" s="4">
        <f t="shared" si="243"/>
        <v>0</v>
      </c>
      <c r="AQ231" s="4">
        <v>11023</v>
      </c>
      <c r="AW231" s="4">
        <v>11009</v>
      </c>
      <c r="AX231" s="5">
        <f t="shared" si="244"/>
        <v>14</v>
      </c>
      <c r="AY231" s="4">
        <v>11023</v>
      </c>
      <c r="AZ231" s="5"/>
      <c r="BB231" s="5">
        <f t="shared" ref="BB231" si="273">BC231-BA231</f>
        <v>0</v>
      </c>
    </row>
    <row r="232" spans="1:54" s="4" customFormat="1">
      <c r="A232" s="278">
        <v>435</v>
      </c>
      <c r="B232" s="2">
        <v>435301056</v>
      </c>
      <c r="C232" s="10" t="s">
        <v>713</v>
      </c>
      <c r="D232" s="15">
        <f>'fnd enro'!D232</f>
        <v>0</v>
      </c>
      <c r="E232" s="15">
        <f>'fnd enro'!E232</f>
        <v>0</v>
      </c>
      <c r="F232" s="15">
        <f>'fnd enro'!F232</f>
        <v>0</v>
      </c>
      <c r="G232" s="15">
        <f>'fnd enro'!G232</f>
        <v>11</v>
      </c>
      <c r="H232" s="15">
        <f>'fnd enro'!H232</f>
        <v>36</v>
      </c>
      <c r="I232" s="15">
        <f>'fnd enro'!I232</f>
        <v>44</v>
      </c>
      <c r="J232" s="15">
        <f>'fnd enro'!J232</f>
        <v>0</v>
      </c>
      <c r="K232" s="16">
        <f>'fnd enro'!K232</f>
        <v>3.4853000000000001</v>
      </c>
      <c r="L232" s="15">
        <f>'fnd enro'!L232</f>
        <v>0</v>
      </c>
      <c r="M232" s="15">
        <f>'fnd enro'!M232</f>
        <v>0</v>
      </c>
      <c r="N232" s="15">
        <f>'fnd enro'!N232</f>
        <v>0</v>
      </c>
      <c r="O232" s="15">
        <f>'fnd enro'!O232</f>
        <v>0</v>
      </c>
      <c r="P232" s="15">
        <f>'fnd enro'!P232</f>
        <v>10</v>
      </c>
      <c r="Q232" s="15">
        <f>'fnd enro'!R232</f>
        <v>91</v>
      </c>
      <c r="R232" s="16">
        <f t="shared" si="234"/>
        <v>1</v>
      </c>
      <c r="S232" s="15">
        <f>VALUE('fnd enro'!Q232)</f>
        <v>3</v>
      </c>
      <c r="T232" s="2"/>
      <c r="U232" s="1">
        <f>(($D232*'fnd base rates'!C$107)
+($E232*'fnd base rates'!C$108)
+($F232*'fnd base rates'!C$109)
+($G232*'fnd base rates'!C$110)
+($H232*'fnd base rates'!C$111)
+($I232*'fnd base rates'!C$112)
+($J232*'fnd base rates'!C$113)
+($K232*'fnd base rates'!C$114)
+($M232*'fnd base rates'!C$116)
+($N232*'fnd base rates'!C$117)
+($O232*'fnd base rates'!C$118)
+($P232*VLOOKUP($S232+12,rate_basefnd,3)))
*$R232</f>
        <v>47181.228662999994</v>
      </c>
      <c r="V232" s="1">
        <f>(($D232*'fnd base rates'!D$107)
+($E232*'fnd base rates'!D$108)
+($F232*'fnd base rates'!D$109)
+($G232*'fnd base rates'!D$110)
+($H232*'fnd base rates'!D$111)
+($I232*'fnd base rates'!D$112)
+($J232*'fnd base rates'!D$113)
+($K232*'fnd base rates'!D$114)
+($M232*'fnd base rates'!D$116)
+($N232*'fnd base rates'!D$117)
+($O232*'fnd base rates'!D$118)
+($P232*VLOOKUP($S232+12,rate_basefnd,4)))
*$R232</f>
        <v>69190.63</v>
      </c>
      <c r="W232" s="1">
        <f>(($D232*'fnd base rates'!E$107)
+($E232*'fnd base rates'!E$108)
+($F232*'fnd base rates'!E$109)
+($G232*'fnd base rates'!E$110)
+($H232*'fnd base rates'!E$111)
+($I232*'fnd base rates'!E$112)
+($J232*'fnd base rates'!E$113)
+($K232*'fnd base rates'!E$114)
+($M232*'fnd base rates'!E$116)
+($N232*'fnd base rates'!E$117)
+($O232*'fnd base rates'!E$118)
+($P232*VLOOKUP($S232+12,rate_basefnd,5)))
*$R232</f>
        <v>391659.01856900001</v>
      </c>
      <c r="X232" s="1">
        <f>(($D232*'fnd base rates'!F$107)
+($E232*'fnd base rates'!F$108)
+($F232*'fnd base rates'!F$109)
+($G232*'fnd base rates'!F$110)
+($H232*'fnd base rates'!F$111)
+($I232*'fnd base rates'!F$112)
+($J232*'fnd base rates'!F$113)
+($K232*'fnd base rates'!F$114)
+($M232*'fnd base rates'!F$116)
+($N232*'fnd base rates'!F$117)
+($O232*'fnd base rates'!F$118)
+($P232*VLOOKUP($S232+12,rate_basefnd,6)))
*$R232</f>
        <v>84528.71276200001</v>
      </c>
      <c r="Y232" s="1">
        <f>(($D232*'fnd base rates'!G$107)
+($E232*'fnd base rates'!G$108)
+($F232*'fnd base rates'!G$109)
+($G232*'fnd base rates'!G$110)
+($H232*'fnd base rates'!G$111)
+($I232*'fnd base rates'!G$112)
+($J232*'fnd base rates'!G$113)
+($K232*'fnd base rates'!G$114)
+($M232*'fnd base rates'!G$116)
+($N232*'fnd base rates'!G$117)
+($O232*'fnd base rates'!G$118)
+($P232*VLOOKUP($S232+12,rate_basefnd,7)))
*$R232</f>
        <v>15557.678648999998</v>
      </c>
      <c r="Z232" s="1">
        <f>(($D232*'fnd base rates'!H$107)
+($E232*'fnd base rates'!H$108)
+($F232*'fnd base rates'!H$109)
+($G232*'fnd base rates'!H$110)
+($H232*'fnd base rates'!H$111)
+($I232*'fnd base rates'!H$112)
+($J232*'fnd base rates'!H$113)
+($K232*'fnd base rates'!H$114)
+($M232*'fnd base rates'!H$116)
+($N232*'fnd base rates'!H$117)
+($O232*'fnd base rates'!H$118)
+($P232*VLOOKUP($S232+12,rate_basefnd,8)))</f>
        <v>58584.446109999997</v>
      </c>
      <c r="AA232" s="1">
        <f>(($D232*'fnd base rates'!I$107)
+($E232*'fnd base rates'!I$108)
+($F232*'fnd base rates'!I$109)
+($G232*'fnd base rates'!I$110)
+($H232*'fnd base rates'!I$111)
+($I232*'fnd base rates'!I$112)
+($J232*'fnd base rates'!I$113)
+($K232*'fnd base rates'!I$114)
+($M232*'fnd base rates'!I$116)
+($N232*'fnd base rates'!I$117)
+($O232*'fnd base rates'!I$118)
+($P232*VLOOKUP($S232+12,rate_basefnd,9)))
*$R232</f>
        <v>34005.339999999997</v>
      </c>
      <c r="AB232" s="1">
        <f>(($D232*'fnd base rates'!J$107)
+($E232*'fnd base rates'!J$108)
+($F232*'fnd base rates'!J$109)
+($G232*'fnd base rates'!J$110)
+($H232*'fnd base rates'!J$111)
+($I232*'fnd base rates'!J$112)
+($J232*'fnd base rates'!J$113)
+($K232*'fnd base rates'!J$114)
+($M232*'fnd base rates'!J$116)
+($N232*'fnd base rates'!J$117)
+($O232*'fnd base rates'!J$118)
+($P232*VLOOKUP($S232+12,rate_basefnd,10)))
*$R232</f>
        <v>39605.020000000004</v>
      </c>
      <c r="AC232" s="1">
        <f>(($D232*'fnd base rates'!K$107)
+($E232*'fnd base rates'!K$108)
+($F232*'fnd base rates'!K$109)
+($G232*'fnd base rates'!K$110)
+($H232*'fnd base rates'!K$111)
+($I232*'fnd base rates'!K$112)
+($J232*'fnd base rates'!K$113)
+($K232*'fnd base rates'!K$114)
+($M232*'fnd base rates'!K$116)
+($N232*'fnd base rates'!K$117)
+($O232*'fnd base rates'!K$118)
+($P232*VLOOKUP($S232+12,rate_basefnd,11)))
*$R232</f>
        <v>100644.275001</v>
      </c>
      <c r="AD232" s="1">
        <f>(($D232*'fnd base rates'!L$107)
+($E232*'fnd base rates'!L$108)
+($F232*'fnd base rates'!L$109)
+($G232*'fnd base rates'!L$110)
+($H232*'fnd base rates'!L$111)
+($I232*'fnd base rates'!L$112)
+($J232*'fnd base rates'!L$113)
+($K232*'fnd base rates'!L$114)
+($M232*'fnd base rates'!L$116)
+($N232*'fnd base rates'!L$117)
+($O232*'fnd base rates'!L$118)
+($P232*VLOOKUP($S232+12,rate_basefnd,12)))</f>
        <v>121145.50994600002</v>
      </c>
      <c r="AE232" s="1">
        <f>(($D232*'fnd base rates'!M$107)
+($E232*'fnd base rates'!M$108)
+($F232*'fnd base rates'!M$109)
+($G232*'fnd base rates'!M$110)
+($H232*'fnd base rates'!M$111)
+($I232*'fnd base rates'!M$112)
+($J232*'fnd base rates'!M$113)
+($K232*'fnd base rates'!M$114)
+($M232*'fnd base rates'!M$116)
+($N232*'fnd base rates'!M$117)
+($O232*'fnd base rates'!M$118)
+($P232*VLOOKUP($S232+12,rate_basefnd,13)))</f>
        <v>0</v>
      </c>
      <c r="AF232" s="4">
        <f t="shared" si="235"/>
        <v>962101.85970000015</v>
      </c>
      <c r="AH232" s="4">
        <f t="shared" si="236"/>
        <v>435301056</v>
      </c>
      <c r="AI232" s="4" t="str">
        <f t="shared" si="237"/>
        <v>435</v>
      </c>
      <c r="AJ232" s="2" t="str">
        <f t="shared" si="238"/>
        <v>301</v>
      </c>
      <c r="AK232" s="2" t="str">
        <f t="shared" si="239"/>
        <v>056</v>
      </c>
      <c r="AL232" s="4">
        <f t="shared" si="240"/>
        <v>1</v>
      </c>
      <c r="AM232" s="4">
        <f t="shared" si="232"/>
        <v>91</v>
      </c>
      <c r="AN232" s="4">
        <f t="shared" si="241"/>
        <v>962101.85970000015</v>
      </c>
      <c r="AO232" s="4">
        <f t="shared" si="242"/>
        <v>10573</v>
      </c>
      <c r="AP232" s="4">
        <f t="shared" si="243"/>
        <v>0</v>
      </c>
      <c r="AQ232" s="4">
        <v>10573</v>
      </c>
      <c r="AW232" s="4">
        <v>10556</v>
      </c>
      <c r="AX232" s="5">
        <f t="shared" si="244"/>
        <v>17</v>
      </c>
      <c r="AY232" s="4">
        <v>10573</v>
      </c>
      <c r="AZ232" s="5"/>
      <c r="BB232" s="5">
        <f t="shared" ref="BB232" si="274">BC232-BA232</f>
        <v>0</v>
      </c>
    </row>
    <row r="233" spans="1:54" s="4" customFormat="1">
      <c r="A233" s="278">
        <v>435</v>
      </c>
      <c r="B233" s="2">
        <v>435301079</v>
      </c>
      <c r="C233" s="10" t="s">
        <v>713</v>
      </c>
      <c r="D233" s="15">
        <f>'fnd enro'!D233</f>
        <v>0</v>
      </c>
      <c r="E233" s="15">
        <f>'fnd enro'!E233</f>
        <v>0</v>
      </c>
      <c r="F233" s="15">
        <f>'fnd enro'!F233</f>
        <v>0</v>
      </c>
      <c r="G233" s="15">
        <f>'fnd enro'!G233</f>
        <v>21</v>
      </c>
      <c r="H233" s="15">
        <f>'fnd enro'!H233</f>
        <v>73</v>
      </c>
      <c r="I233" s="15">
        <f>'fnd enro'!I233</f>
        <v>77</v>
      </c>
      <c r="J233" s="15">
        <f>'fnd enro'!J233</f>
        <v>0</v>
      </c>
      <c r="K233" s="16">
        <f>'fnd enro'!K233</f>
        <v>6.5492999999999997</v>
      </c>
      <c r="L233" s="15">
        <f>'fnd enro'!L233</f>
        <v>0</v>
      </c>
      <c r="M233" s="15">
        <f>'fnd enro'!M233</f>
        <v>1</v>
      </c>
      <c r="N233" s="15">
        <f>'fnd enro'!N233</f>
        <v>1</v>
      </c>
      <c r="O233" s="15">
        <f>'fnd enro'!O233</f>
        <v>2</v>
      </c>
      <c r="P233" s="15">
        <f>'fnd enro'!P233</f>
        <v>23</v>
      </c>
      <c r="Q233" s="15">
        <f>'fnd enro'!R233</f>
        <v>171</v>
      </c>
      <c r="R233" s="16">
        <f t="shared" si="234"/>
        <v>1</v>
      </c>
      <c r="S233" s="15">
        <f>VALUE('fnd enro'!Q233)</f>
        <v>6</v>
      </c>
      <c r="T233" s="2"/>
      <c r="U233" s="1">
        <f>(($D233*'fnd base rates'!C$107)
+($E233*'fnd base rates'!C$108)
+($F233*'fnd base rates'!C$109)
+($G233*'fnd base rates'!C$110)
+($H233*'fnd base rates'!C$111)
+($I233*'fnd base rates'!C$112)
+($J233*'fnd base rates'!C$113)
+($K233*'fnd base rates'!C$114)
+($M233*'fnd base rates'!C$116)
+($N233*'fnd base rates'!C$117)
+($O233*'fnd base rates'!C$118)
+($P233*VLOOKUP($S233+12,rate_basefnd,3)))
*$R233</f>
        <v>89400.492103000011</v>
      </c>
      <c r="V233" s="1">
        <f>(($D233*'fnd base rates'!D$107)
+($E233*'fnd base rates'!D$108)
+($F233*'fnd base rates'!D$109)
+($G233*'fnd base rates'!D$110)
+($H233*'fnd base rates'!D$111)
+($I233*'fnd base rates'!D$112)
+($J233*'fnd base rates'!D$113)
+($K233*'fnd base rates'!D$114)
+($M233*'fnd base rates'!D$116)
+($N233*'fnd base rates'!D$117)
+($O233*'fnd base rates'!D$118)
+($P233*VLOOKUP($S233+12,rate_basefnd,4)))
*$R233</f>
        <v>132434.65000000002</v>
      </c>
      <c r="W233" s="1">
        <f>(($D233*'fnd base rates'!E$107)
+($E233*'fnd base rates'!E$108)
+($F233*'fnd base rates'!E$109)
+($G233*'fnd base rates'!E$110)
+($H233*'fnd base rates'!E$111)
+($I233*'fnd base rates'!E$112)
+($J233*'fnd base rates'!E$113)
+($K233*'fnd base rates'!E$114)
+($M233*'fnd base rates'!E$116)
+($N233*'fnd base rates'!E$117)
+($O233*'fnd base rates'!E$118)
+($P233*VLOOKUP($S233+12,rate_basefnd,5)))
*$R233</f>
        <v>750034.57928900002</v>
      </c>
      <c r="X233" s="1">
        <f>(($D233*'fnd base rates'!F$107)
+($E233*'fnd base rates'!F$108)
+($F233*'fnd base rates'!F$109)
+($G233*'fnd base rates'!F$110)
+($H233*'fnd base rates'!F$111)
+($I233*'fnd base rates'!F$112)
+($J233*'fnd base rates'!F$113)
+($K233*'fnd base rates'!F$114)
+($M233*'fnd base rates'!F$116)
+($N233*'fnd base rates'!F$117)
+($O233*'fnd base rates'!F$118)
+($P233*VLOOKUP($S233+12,rate_basefnd,6)))
*$R233</f>
        <v>160150.05332199999</v>
      </c>
      <c r="Y233" s="1">
        <f>(($D233*'fnd base rates'!G$107)
+($E233*'fnd base rates'!G$108)
+($F233*'fnd base rates'!G$109)
+($G233*'fnd base rates'!G$110)
+($H233*'fnd base rates'!G$111)
+($I233*'fnd base rates'!G$112)
+($J233*'fnd base rates'!G$113)
+($K233*'fnd base rates'!G$114)
+($M233*'fnd base rates'!G$116)
+($N233*'fnd base rates'!G$117)
+($O233*'fnd base rates'!G$118)
+($P233*VLOOKUP($S233+12,rate_basefnd,7)))
*$R233</f>
        <v>30279.839768999998</v>
      </c>
      <c r="Z233" s="1">
        <f>(($D233*'fnd base rates'!H$107)
+($E233*'fnd base rates'!H$108)
+($F233*'fnd base rates'!H$109)
+($G233*'fnd base rates'!H$110)
+($H233*'fnd base rates'!H$111)
+($I233*'fnd base rates'!H$112)
+($J233*'fnd base rates'!H$113)
+($K233*'fnd base rates'!H$114)
+($M233*'fnd base rates'!H$116)
+($N233*'fnd base rates'!H$117)
+($O233*'fnd base rates'!H$118)
+($P233*VLOOKUP($S233+12,rate_basefnd,8)))</f>
        <v>109017.64291</v>
      </c>
      <c r="AA233" s="1">
        <f>(($D233*'fnd base rates'!I$107)
+($E233*'fnd base rates'!I$108)
+($F233*'fnd base rates'!I$109)
+($G233*'fnd base rates'!I$110)
+($H233*'fnd base rates'!I$111)
+($I233*'fnd base rates'!I$112)
+($J233*'fnd base rates'!I$113)
+($K233*'fnd base rates'!I$114)
+($M233*'fnd base rates'!I$116)
+($N233*'fnd base rates'!I$117)
+($O233*'fnd base rates'!I$118)
+($P233*VLOOKUP($S233+12,rate_basefnd,9)))
*$R233</f>
        <v>64448.460000000006</v>
      </c>
      <c r="AB233" s="1">
        <f>(($D233*'fnd base rates'!J$107)
+($E233*'fnd base rates'!J$108)
+($F233*'fnd base rates'!J$109)
+($G233*'fnd base rates'!J$110)
+($H233*'fnd base rates'!J$111)
+($I233*'fnd base rates'!J$112)
+($J233*'fnd base rates'!J$113)
+($K233*'fnd base rates'!J$114)
+($M233*'fnd base rates'!J$116)
+($N233*'fnd base rates'!J$117)
+($O233*'fnd base rates'!J$118)
+($P233*VLOOKUP($S233+12,rate_basefnd,10)))
*$R233</f>
        <v>76365.2</v>
      </c>
      <c r="AC233" s="1">
        <f>(($D233*'fnd base rates'!K$107)
+($E233*'fnd base rates'!K$108)
+($F233*'fnd base rates'!K$109)
+($G233*'fnd base rates'!K$110)
+($H233*'fnd base rates'!K$111)
+($I233*'fnd base rates'!K$112)
+($J233*'fnd base rates'!K$113)
+($K233*'fnd base rates'!K$114)
+($M233*'fnd base rates'!K$116)
+($N233*'fnd base rates'!K$117)
+($O233*'fnd base rates'!K$118)
+($P233*VLOOKUP($S233+12,rate_basefnd,11)))
*$R233</f>
        <v>190370.30588100001</v>
      </c>
      <c r="AD233" s="1">
        <f>(($D233*'fnd base rates'!L$107)
+($E233*'fnd base rates'!L$108)
+($F233*'fnd base rates'!L$109)
+($G233*'fnd base rates'!L$110)
+($H233*'fnd base rates'!L$111)
+($I233*'fnd base rates'!L$112)
+($J233*'fnd base rates'!L$113)
+($K233*'fnd base rates'!L$114)
+($M233*'fnd base rates'!L$116)
+($N233*'fnd base rates'!L$117)
+($O233*'fnd base rates'!L$118)
+($P233*VLOOKUP($S233+12,rate_basefnd,12)))</f>
        <v>232136.27242599998</v>
      </c>
      <c r="AE233" s="1">
        <f>(($D233*'fnd base rates'!M$107)
+($E233*'fnd base rates'!M$108)
+($F233*'fnd base rates'!M$109)
+($G233*'fnd base rates'!M$110)
+($H233*'fnd base rates'!M$111)
+($I233*'fnd base rates'!M$112)
+($J233*'fnd base rates'!M$113)
+($K233*'fnd base rates'!M$114)
+($M233*'fnd base rates'!M$116)
+($N233*'fnd base rates'!M$117)
+($O233*'fnd base rates'!M$118)
+($P233*VLOOKUP($S233+12,rate_basefnd,13)))</f>
        <v>0</v>
      </c>
      <c r="AF233" s="4">
        <f t="shared" si="235"/>
        <v>1834637.4956999999</v>
      </c>
      <c r="AH233" s="4">
        <f t="shared" si="236"/>
        <v>435301079</v>
      </c>
      <c r="AI233" s="4" t="str">
        <f t="shared" si="237"/>
        <v>435</v>
      </c>
      <c r="AJ233" s="2" t="str">
        <f t="shared" si="238"/>
        <v>301</v>
      </c>
      <c r="AK233" s="2" t="str">
        <f t="shared" si="239"/>
        <v>079</v>
      </c>
      <c r="AL233" s="4">
        <f t="shared" si="240"/>
        <v>1</v>
      </c>
      <c r="AM233" s="4">
        <f t="shared" si="232"/>
        <v>171</v>
      </c>
      <c r="AN233" s="4">
        <f t="shared" si="241"/>
        <v>1834637.4956999999</v>
      </c>
      <c r="AO233" s="4">
        <f t="shared" si="242"/>
        <v>10729</v>
      </c>
      <c r="AP233" s="4">
        <f t="shared" si="243"/>
        <v>0</v>
      </c>
      <c r="AQ233" s="4">
        <v>10729</v>
      </c>
      <c r="AW233" s="4">
        <v>10710</v>
      </c>
      <c r="AX233" s="5">
        <f t="shared" si="244"/>
        <v>19</v>
      </c>
      <c r="AY233" s="4">
        <v>10729</v>
      </c>
      <c r="AZ233" s="5"/>
      <c r="BB233" s="5">
        <f t="shared" ref="BB233" si="275">BC233-BA233</f>
        <v>0</v>
      </c>
    </row>
    <row r="234" spans="1:54" s="4" customFormat="1">
      <c r="A234" s="278">
        <v>435</v>
      </c>
      <c r="B234" s="2">
        <v>435301103</v>
      </c>
      <c r="C234" s="10" t="s">
        <v>713</v>
      </c>
      <c r="D234" s="15">
        <f>'fnd enro'!D234</f>
        <v>0</v>
      </c>
      <c r="E234" s="15">
        <f>'fnd enro'!E234</f>
        <v>0</v>
      </c>
      <c r="F234" s="15">
        <f>'fnd enro'!F234</f>
        <v>0</v>
      </c>
      <c r="G234" s="15">
        <f>'fnd enro'!G234</f>
        <v>0</v>
      </c>
      <c r="H234" s="15">
        <f>'fnd enro'!H234</f>
        <v>0</v>
      </c>
      <c r="I234" s="15">
        <f>'fnd enro'!I234</f>
        <v>2</v>
      </c>
      <c r="J234" s="15">
        <f>'fnd enro'!J234</f>
        <v>0</v>
      </c>
      <c r="K234" s="16">
        <f>'fnd enro'!K234</f>
        <v>7.6600000000000001E-2</v>
      </c>
      <c r="L234" s="15">
        <f>'fnd enro'!L234</f>
        <v>0</v>
      </c>
      <c r="M234" s="15">
        <f>'fnd enro'!M234</f>
        <v>0</v>
      </c>
      <c r="N234" s="15">
        <f>'fnd enro'!N234</f>
        <v>0</v>
      </c>
      <c r="O234" s="15">
        <f>'fnd enro'!O234</f>
        <v>0</v>
      </c>
      <c r="P234" s="15">
        <f>'fnd enro'!P234</f>
        <v>2</v>
      </c>
      <c r="Q234" s="15">
        <f>'fnd enro'!R234</f>
        <v>2</v>
      </c>
      <c r="R234" s="16">
        <f t="shared" si="234"/>
        <v>1</v>
      </c>
      <c r="S234" s="15">
        <f>VALUE('fnd enro'!Q234)</f>
        <v>10</v>
      </c>
      <c r="T234" s="2"/>
      <c r="U234" s="1">
        <f>(($D234*'fnd base rates'!C$107)
+($E234*'fnd base rates'!C$108)
+($F234*'fnd base rates'!C$109)
+($G234*'fnd base rates'!C$110)
+($H234*'fnd base rates'!C$111)
+($I234*'fnd base rates'!C$112)
+($J234*'fnd base rates'!C$113)
+($K234*'fnd base rates'!C$114)
+($M234*'fnd base rates'!C$116)
+($N234*'fnd base rates'!C$117)
+($O234*'fnd base rates'!C$118)
+($P234*VLOOKUP($S234+12,rate_basefnd,3)))
*$R234</f>
        <v>1165.3845859999999</v>
      </c>
      <c r="V234" s="1">
        <f>(($D234*'fnd base rates'!D$107)
+($E234*'fnd base rates'!D$108)
+($F234*'fnd base rates'!D$109)
+($G234*'fnd base rates'!D$110)
+($H234*'fnd base rates'!D$111)
+($I234*'fnd base rates'!D$112)
+($J234*'fnd base rates'!D$113)
+($K234*'fnd base rates'!D$114)
+($M234*'fnd base rates'!D$116)
+($N234*'fnd base rates'!D$117)
+($O234*'fnd base rates'!D$118)
+($P234*VLOOKUP($S234+12,rate_basefnd,4)))
*$R234</f>
        <v>2129.1799999999998</v>
      </c>
      <c r="W234" s="1">
        <f>(($D234*'fnd base rates'!E$107)
+($E234*'fnd base rates'!E$108)
+($F234*'fnd base rates'!E$109)
+($G234*'fnd base rates'!E$110)
+($H234*'fnd base rates'!E$111)
+($I234*'fnd base rates'!E$112)
+($J234*'fnd base rates'!E$113)
+($K234*'fnd base rates'!E$114)
+($M234*'fnd base rates'!E$116)
+($N234*'fnd base rates'!E$117)
+($O234*'fnd base rates'!E$118)
+($P234*VLOOKUP($S234+12,rate_basefnd,5)))
*$R234</f>
        <v>15886.690517999999</v>
      </c>
      <c r="X234" s="1">
        <f>(($D234*'fnd base rates'!F$107)
+($E234*'fnd base rates'!F$108)
+($F234*'fnd base rates'!F$109)
+($G234*'fnd base rates'!F$110)
+($H234*'fnd base rates'!F$111)
+($I234*'fnd base rates'!F$112)
+($J234*'fnd base rates'!F$113)
+($K234*'fnd base rates'!F$114)
+($M234*'fnd base rates'!F$116)
+($N234*'fnd base rates'!F$117)
+($O234*'fnd base rates'!F$118)
+($P234*VLOOKUP($S234+12,rate_basefnd,6)))
*$R234</f>
        <v>1692.2167640000002</v>
      </c>
      <c r="Y234" s="1">
        <f>(($D234*'fnd base rates'!G$107)
+($E234*'fnd base rates'!G$108)
+($F234*'fnd base rates'!G$109)
+($G234*'fnd base rates'!G$110)
+($H234*'fnd base rates'!G$111)
+($I234*'fnd base rates'!G$112)
+($J234*'fnd base rates'!G$113)
+($K234*'fnd base rates'!G$114)
+($M234*'fnd base rates'!G$116)
+($N234*'fnd base rates'!G$117)
+($O234*'fnd base rates'!G$118)
+($P234*VLOOKUP($S234+12,rate_basefnd,7)))
*$R234</f>
        <v>628.2922779999999</v>
      </c>
      <c r="Z234" s="1">
        <f>(($D234*'fnd base rates'!H$107)
+($E234*'fnd base rates'!H$108)
+($F234*'fnd base rates'!H$109)
+($G234*'fnd base rates'!H$110)
+($H234*'fnd base rates'!H$111)
+($I234*'fnd base rates'!H$112)
+($J234*'fnd base rates'!H$113)
+($K234*'fnd base rates'!H$114)
+($M234*'fnd base rates'!H$116)
+($N234*'fnd base rates'!H$117)
+($O234*'fnd base rates'!H$118)
+($P234*VLOOKUP($S234+12,rate_basefnd,8)))</f>
        <v>1632.8944199999999</v>
      </c>
      <c r="AA234" s="1">
        <f>(($D234*'fnd base rates'!I$107)
+($E234*'fnd base rates'!I$108)
+($F234*'fnd base rates'!I$109)
+($G234*'fnd base rates'!I$110)
+($H234*'fnd base rates'!I$111)
+($I234*'fnd base rates'!I$112)
+($J234*'fnd base rates'!I$113)
+($K234*'fnd base rates'!I$114)
+($M234*'fnd base rates'!I$116)
+($N234*'fnd base rates'!I$117)
+($O234*'fnd base rates'!I$118)
+($P234*VLOOKUP($S234+12,rate_basefnd,9)))
*$R234</f>
        <v>1078.04</v>
      </c>
      <c r="AB234" s="1">
        <f>(($D234*'fnd base rates'!J$107)
+($E234*'fnd base rates'!J$108)
+($F234*'fnd base rates'!J$109)
+($G234*'fnd base rates'!J$110)
+($H234*'fnd base rates'!J$111)
+($I234*'fnd base rates'!J$112)
+($J234*'fnd base rates'!J$113)
+($K234*'fnd base rates'!J$114)
+($M234*'fnd base rates'!J$116)
+($N234*'fnd base rates'!J$117)
+($O234*'fnd base rates'!J$118)
+($P234*VLOOKUP($S234+12,rate_basefnd,10)))
*$R234</f>
        <v>2463.84</v>
      </c>
      <c r="AC234" s="1">
        <f>(($D234*'fnd base rates'!K$107)
+($E234*'fnd base rates'!K$108)
+($F234*'fnd base rates'!K$109)
+($G234*'fnd base rates'!K$110)
+($H234*'fnd base rates'!K$111)
+($I234*'fnd base rates'!K$112)
+($J234*'fnd base rates'!K$113)
+($K234*'fnd base rates'!K$114)
+($M234*'fnd base rates'!K$116)
+($N234*'fnd base rates'!K$117)
+($O234*'fnd base rates'!K$118)
+($P234*VLOOKUP($S234+12,rate_basefnd,11)))
*$R234</f>
        <v>2199.1880219999998</v>
      </c>
      <c r="AD234" s="1">
        <f>(($D234*'fnd base rates'!L$107)
+($E234*'fnd base rates'!L$108)
+($F234*'fnd base rates'!L$109)
+($G234*'fnd base rates'!L$110)
+($H234*'fnd base rates'!L$111)
+($I234*'fnd base rates'!L$112)
+($J234*'fnd base rates'!L$113)
+($K234*'fnd base rates'!L$114)
+($M234*'fnd base rates'!L$116)
+($N234*'fnd base rates'!L$117)
+($O234*'fnd base rates'!L$118)
+($P234*VLOOKUP($S234+12,rate_basefnd,12)))</f>
        <v>3508.9868120000001</v>
      </c>
      <c r="AE234" s="1">
        <f>(($D234*'fnd base rates'!M$107)
+($E234*'fnd base rates'!M$108)
+($F234*'fnd base rates'!M$109)
+($G234*'fnd base rates'!M$110)
+($H234*'fnd base rates'!M$111)
+($I234*'fnd base rates'!M$112)
+($J234*'fnd base rates'!M$113)
+($K234*'fnd base rates'!M$114)
+($M234*'fnd base rates'!M$116)
+($N234*'fnd base rates'!M$117)
+($O234*'fnd base rates'!M$118)
+($P234*VLOOKUP($S234+12,rate_basefnd,13)))</f>
        <v>0</v>
      </c>
      <c r="AF234" s="4">
        <f t="shared" si="235"/>
        <v>32384.713400000001</v>
      </c>
      <c r="AH234" s="4">
        <f t="shared" si="236"/>
        <v>435301103</v>
      </c>
      <c r="AI234" s="4" t="str">
        <f t="shared" si="237"/>
        <v>435</v>
      </c>
      <c r="AJ234" s="2" t="str">
        <f t="shared" si="238"/>
        <v>301</v>
      </c>
      <c r="AK234" s="2" t="str">
        <f t="shared" si="239"/>
        <v>103</v>
      </c>
      <c r="AL234" s="4">
        <f t="shared" si="240"/>
        <v>1</v>
      </c>
      <c r="AM234" s="4">
        <f t="shared" si="232"/>
        <v>2</v>
      </c>
      <c r="AN234" s="4">
        <f t="shared" si="241"/>
        <v>32384.713400000001</v>
      </c>
      <c r="AO234" s="4">
        <f t="shared" si="242"/>
        <v>16192</v>
      </c>
      <c r="AP234" s="4">
        <f t="shared" si="243"/>
        <v>0</v>
      </c>
      <c r="AQ234" s="4">
        <v>16192</v>
      </c>
      <c r="AW234" s="4">
        <v>16118</v>
      </c>
      <c r="AX234" s="5">
        <f t="shared" si="244"/>
        <v>74</v>
      </c>
      <c r="AY234" s="4">
        <v>16192</v>
      </c>
      <c r="AZ234" s="5"/>
      <c r="BB234" s="5">
        <f t="shared" ref="BB234" si="276">BC234-BA234</f>
        <v>0</v>
      </c>
    </row>
    <row r="235" spans="1:54" s="4" customFormat="1">
      <c r="A235" s="278">
        <v>435</v>
      </c>
      <c r="B235" s="2">
        <v>435301128</v>
      </c>
      <c r="C235" s="10" t="s">
        <v>713</v>
      </c>
      <c r="D235" s="15">
        <f>'fnd enro'!D235</f>
        <v>0</v>
      </c>
      <c r="E235" s="15">
        <f>'fnd enro'!E235</f>
        <v>0</v>
      </c>
      <c r="F235" s="15">
        <f>'fnd enro'!F235</f>
        <v>0</v>
      </c>
      <c r="G235" s="15">
        <f>'fnd enro'!G235</f>
        <v>0</v>
      </c>
      <c r="H235" s="15">
        <f>'fnd enro'!H235</f>
        <v>0</v>
      </c>
      <c r="I235" s="15">
        <f>'fnd enro'!I235</f>
        <v>1</v>
      </c>
      <c r="J235" s="15">
        <f>'fnd enro'!J235</f>
        <v>0</v>
      </c>
      <c r="K235" s="16">
        <f>'fnd enro'!K235</f>
        <v>3.8300000000000001E-2</v>
      </c>
      <c r="L235" s="15">
        <f>'fnd enro'!L235</f>
        <v>0</v>
      </c>
      <c r="M235" s="15">
        <f>'fnd enro'!M235</f>
        <v>0</v>
      </c>
      <c r="N235" s="15">
        <f>'fnd enro'!N235</f>
        <v>0</v>
      </c>
      <c r="O235" s="15">
        <f>'fnd enro'!O235</f>
        <v>0</v>
      </c>
      <c r="P235" s="15">
        <f>'fnd enro'!P235</f>
        <v>1</v>
      </c>
      <c r="Q235" s="15">
        <f>'fnd enro'!R235</f>
        <v>1</v>
      </c>
      <c r="R235" s="16">
        <f t="shared" si="234"/>
        <v>1</v>
      </c>
      <c r="S235" s="15">
        <f>VALUE('fnd enro'!Q235)</f>
        <v>10</v>
      </c>
      <c r="T235" s="2"/>
      <c r="U235" s="1">
        <f>(($D235*'fnd base rates'!C$107)
+($E235*'fnd base rates'!C$108)
+($F235*'fnd base rates'!C$109)
+($G235*'fnd base rates'!C$110)
+($H235*'fnd base rates'!C$111)
+($I235*'fnd base rates'!C$112)
+($J235*'fnd base rates'!C$113)
+($K235*'fnd base rates'!C$114)
+($M235*'fnd base rates'!C$116)
+($N235*'fnd base rates'!C$117)
+($O235*'fnd base rates'!C$118)
+($P235*VLOOKUP($S235+12,rate_basefnd,3)))
*$R235</f>
        <v>582.69229299999995</v>
      </c>
      <c r="V235" s="1">
        <f>(($D235*'fnd base rates'!D$107)
+($E235*'fnd base rates'!D$108)
+($F235*'fnd base rates'!D$109)
+($G235*'fnd base rates'!D$110)
+($H235*'fnd base rates'!D$111)
+($I235*'fnd base rates'!D$112)
+($J235*'fnd base rates'!D$113)
+($K235*'fnd base rates'!D$114)
+($M235*'fnd base rates'!D$116)
+($N235*'fnd base rates'!D$117)
+($O235*'fnd base rates'!D$118)
+($P235*VLOOKUP($S235+12,rate_basefnd,4)))
*$R235</f>
        <v>1064.5899999999999</v>
      </c>
      <c r="W235" s="1">
        <f>(($D235*'fnd base rates'!E$107)
+($E235*'fnd base rates'!E$108)
+($F235*'fnd base rates'!E$109)
+($G235*'fnd base rates'!E$110)
+($H235*'fnd base rates'!E$111)
+($I235*'fnd base rates'!E$112)
+($J235*'fnd base rates'!E$113)
+($K235*'fnd base rates'!E$114)
+($M235*'fnd base rates'!E$116)
+($N235*'fnd base rates'!E$117)
+($O235*'fnd base rates'!E$118)
+($P235*VLOOKUP($S235+12,rate_basefnd,5)))
*$R235</f>
        <v>7943.3452589999997</v>
      </c>
      <c r="X235" s="1">
        <f>(($D235*'fnd base rates'!F$107)
+($E235*'fnd base rates'!F$108)
+($F235*'fnd base rates'!F$109)
+($G235*'fnd base rates'!F$110)
+($H235*'fnd base rates'!F$111)
+($I235*'fnd base rates'!F$112)
+($J235*'fnd base rates'!F$113)
+($K235*'fnd base rates'!F$114)
+($M235*'fnd base rates'!F$116)
+($N235*'fnd base rates'!F$117)
+($O235*'fnd base rates'!F$118)
+($P235*VLOOKUP($S235+12,rate_basefnd,6)))
*$R235</f>
        <v>846.10838200000012</v>
      </c>
      <c r="Y235" s="1">
        <f>(($D235*'fnd base rates'!G$107)
+($E235*'fnd base rates'!G$108)
+($F235*'fnd base rates'!G$109)
+($G235*'fnd base rates'!G$110)
+($H235*'fnd base rates'!G$111)
+($I235*'fnd base rates'!G$112)
+($J235*'fnd base rates'!G$113)
+($K235*'fnd base rates'!G$114)
+($M235*'fnd base rates'!G$116)
+($N235*'fnd base rates'!G$117)
+($O235*'fnd base rates'!G$118)
+($P235*VLOOKUP($S235+12,rate_basefnd,7)))
*$R235</f>
        <v>314.14613899999995</v>
      </c>
      <c r="Z235" s="1">
        <f>(($D235*'fnd base rates'!H$107)
+($E235*'fnd base rates'!H$108)
+($F235*'fnd base rates'!H$109)
+($G235*'fnd base rates'!H$110)
+($H235*'fnd base rates'!H$111)
+($I235*'fnd base rates'!H$112)
+($J235*'fnd base rates'!H$113)
+($K235*'fnd base rates'!H$114)
+($M235*'fnd base rates'!H$116)
+($N235*'fnd base rates'!H$117)
+($O235*'fnd base rates'!H$118)
+($P235*VLOOKUP($S235+12,rate_basefnd,8)))</f>
        <v>816.44720999999993</v>
      </c>
      <c r="AA235" s="1">
        <f>(($D235*'fnd base rates'!I$107)
+($E235*'fnd base rates'!I$108)
+($F235*'fnd base rates'!I$109)
+($G235*'fnd base rates'!I$110)
+($H235*'fnd base rates'!I$111)
+($I235*'fnd base rates'!I$112)
+($J235*'fnd base rates'!I$113)
+($K235*'fnd base rates'!I$114)
+($M235*'fnd base rates'!I$116)
+($N235*'fnd base rates'!I$117)
+($O235*'fnd base rates'!I$118)
+($P235*VLOOKUP($S235+12,rate_basefnd,9)))
*$R235</f>
        <v>539.02</v>
      </c>
      <c r="AB235" s="1">
        <f>(($D235*'fnd base rates'!J$107)
+($E235*'fnd base rates'!J$108)
+($F235*'fnd base rates'!J$109)
+($G235*'fnd base rates'!J$110)
+($H235*'fnd base rates'!J$111)
+($I235*'fnd base rates'!J$112)
+($J235*'fnd base rates'!J$113)
+($K235*'fnd base rates'!J$114)
+($M235*'fnd base rates'!J$116)
+($N235*'fnd base rates'!J$117)
+($O235*'fnd base rates'!J$118)
+($P235*VLOOKUP($S235+12,rate_basefnd,10)))
*$R235</f>
        <v>1231.92</v>
      </c>
      <c r="AC235" s="1">
        <f>(($D235*'fnd base rates'!K$107)
+($E235*'fnd base rates'!K$108)
+($F235*'fnd base rates'!K$109)
+($G235*'fnd base rates'!K$110)
+($H235*'fnd base rates'!K$111)
+($I235*'fnd base rates'!K$112)
+($J235*'fnd base rates'!K$113)
+($K235*'fnd base rates'!K$114)
+($M235*'fnd base rates'!K$116)
+($N235*'fnd base rates'!K$117)
+($O235*'fnd base rates'!K$118)
+($P235*VLOOKUP($S235+12,rate_basefnd,11)))
*$R235</f>
        <v>1099.5940109999999</v>
      </c>
      <c r="AD235" s="1">
        <f>(($D235*'fnd base rates'!L$107)
+($E235*'fnd base rates'!L$108)
+($F235*'fnd base rates'!L$109)
+($G235*'fnd base rates'!L$110)
+($H235*'fnd base rates'!L$111)
+($I235*'fnd base rates'!L$112)
+($J235*'fnd base rates'!L$113)
+($K235*'fnd base rates'!L$114)
+($M235*'fnd base rates'!L$116)
+($N235*'fnd base rates'!L$117)
+($O235*'fnd base rates'!L$118)
+($P235*VLOOKUP($S235+12,rate_basefnd,12)))</f>
        <v>1754.493406</v>
      </c>
      <c r="AE235" s="1">
        <f>(($D235*'fnd base rates'!M$107)
+($E235*'fnd base rates'!M$108)
+($F235*'fnd base rates'!M$109)
+($G235*'fnd base rates'!M$110)
+($H235*'fnd base rates'!M$111)
+($I235*'fnd base rates'!M$112)
+($J235*'fnd base rates'!M$113)
+($K235*'fnd base rates'!M$114)
+($M235*'fnd base rates'!M$116)
+($N235*'fnd base rates'!M$117)
+($O235*'fnd base rates'!M$118)
+($P235*VLOOKUP($S235+12,rate_basefnd,13)))</f>
        <v>0</v>
      </c>
      <c r="AF235" s="4">
        <f t="shared" si="235"/>
        <v>16192.3567</v>
      </c>
      <c r="AH235" s="4">
        <f t="shared" si="236"/>
        <v>435301128</v>
      </c>
      <c r="AI235" s="4" t="str">
        <f t="shared" si="237"/>
        <v>435</v>
      </c>
      <c r="AJ235" s="2" t="str">
        <f t="shared" si="238"/>
        <v>301</v>
      </c>
      <c r="AK235" s="2" t="str">
        <f t="shared" si="239"/>
        <v>128</v>
      </c>
      <c r="AL235" s="4">
        <f t="shared" si="240"/>
        <v>1</v>
      </c>
      <c r="AM235" s="4">
        <f t="shared" si="232"/>
        <v>1</v>
      </c>
      <c r="AN235" s="4">
        <f t="shared" si="241"/>
        <v>16192.3567</v>
      </c>
      <c r="AO235" s="4">
        <f t="shared" si="242"/>
        <v>16192</v>
      </c>
      <c r="AP235" s="4">
        <f t="shared" si="243"/>
        <v>0</v>
      </c>
      <c r="AQ235" s="4">
        <v>16192</v>
      </c>
      <c r="AW235" s="4">
        <v>16118</v>
      </c>
      <c r="AX235" s="5">
        <f t="shared" si="244"/>
        <v>74</v>
      </c>
      <c r="AY235" s="4">
        <v>16192</v>
      </c>
      <c r="AZ235" s="5"/>
      <c r="BB235" s="5">
        <f t="shared" ref="BB235" si="277">BC235-BA235</f>
        <v>0</v>
      </c>
    </row>
    <row r="236" spans="1:54" s="4" customFormat="1">
      <c r="A236" s="278">
        <v>435</v>
      </c>
      <c r="B236" s="2">
        <v>435301149</v>
      </c>
      <c r="C236" s="10" t="s">
        <v>713</v>
      </c>
      <c r="D236" s="15">
        <f>'fnd enro'!D236</f>
        <v>0</v>
      </c>
      <c r="E236" s="15">
        <f>'fnd enro'!E236</f>
        <v>0</v>
      </c>
      <c r="F236" s="15">
        <f>'fnd enro'!F236</f>
        <v>0</v>
      </c>
      <c r="G236" s="15">
        <f>'fnd enro'!G236</f>
        <v>0</v>
      </c>
      <c r="H236" s="15">
        <f>'fnd enro'!H236</f>
        <v>0</v>
      </c>
      <c r="I236" s="15">
        <f>'fnd enro'!I236</f>
        <v>1</v>
      </c>
      <c r="J236" s="15">
        <f>'fnd enro'!J236</f>
        <v>0</v>
      </c>
      <c r="K236" s="16">
        <f>'fnd enro'!K236</f>
        <v>3.8300000000000001E-2</v>
      </c>
      <c r="L236" s="15">
        <f>'fnd enro'!L236</f>
        <v>0</v>
      </c>
      <c r="M236" s="15">
        <f>'fnd enro'!M236</f>
        <v>0</v>
      </c>
      <c r="N236" s="15">
        <f>'fnd enro'!N236</f>
        <v>0</v>
      </c>
      <c r="O236" s="15">
        <f>'fnd enro'!O236</f>
        <v>0</v>
      </c>
      <c r="P236" s="15">
        <f>'fnd enro'!P236</f>
        <v>0</v>
      </c>
      <c r="Q236" s="15">
        <f>'fnd enro'!R236</f>
        <v>1</v>
      </c>
      <c r="R236" s="16">
        <f t="shared" si="234"/>
        <v>1</v>
      </c>
      <c r="S236" s="15">
        <f>VALUE('fnd enro'!Q236)</f>
        <v>12</v>
      </c>
      <c r="T236" s="2"/>
      <c r="U236" s="1">
        <f>(($D236*'fnd base rates'!C$107)
+($E236*'fnd base rates'!C$108)
+($F236*'fnd base rates'!C$109)
+($G236*'fnd base rates'!C$110)
+($H236*'fnd base rates'!C$111)
+($I236*'fnd base rates'!C$112)
+($J236*'fnd base rates'!C$113)
+($K236*'fnd base rates'!C$114)
+($M236*'fnd base rates'!C$116)
+($N236*'fnd base rates'!C$117)
+($O236*'fnd base rates'!C$118)
+($P236*VLOOKUP($S236+12,rate_basefnd,3)))
*$R236</f>
        <v>512.52229299999999</v>
      </c>
      <c r="V236" s="1">
        <f>(($D236*'fnd base rates'!D$107)
+($E236*'fnd base rates'!D$108)
+($F236*'fnd base rates'!D$109)
+($G236*'fnd base rates'!D$110)
+($H236*'fnd base rates'!D$111)
+($I236*'fnd base rates'!D$112)
+($J236*'fnd base rates'!D$113)
+($K236*'fnd base rates'!D$114)
+($M236*'fnd base rates'!D$116)
+($N236*'fnd base rates'!D$117)
+($O236*'fnd base rates'!D$118)
+($P236*VLOOKUP($S236+12,rate_basefnd,4)))
*$R236</f>
        <v>732.13</v>
      </c>
      <c r="W236" s="1">
        <f>(($D236*'fnd base rates'!E$107)
+($E236*'fnd base rates'!E$108)
+($F236*'fnd base rates'!E$109)
+($G236*'fnd base rates'!E$110)
+($H236*'fnd base rates'!E$111)
+($I236*'fnd base rates'!E$112)
+($J236*'fnd base rates'!E$113)
+($K236*'fnd base rates'!E$114)
+($M236*'fnd base rates'!E$116)
+($N236*'fnd base rates'!E$117)
+($O236*'fnd base rates'!E$118)
+($P236*VLOOKUP($S236+12,rate_basefnd,5)))
*$R236</f>
        <v>4697.9052590000001</v>
      </c>
      <c r="X236" s="1">
        <f>(($D236*'fnd base rates'!F$107)
+($E236*'fnd base rates'!F$108)
+($F236*'fnd base rates'!F$109)
+($G236*'fnd base rates'!F$110)
+($H236*'fnd base rates'!F$111)
+($I236*'fnd base rates'!F$112)
+($J236*'fnd base rates'!F$113)
+($K236*'fnd base rates'!F$114)
+($M236*'fnd base rates'!F$116)
+($N236*'fnd base rates'!F$117)
+($O236*'fnd base rates'!F$118)
+($P236*VLOOKUP($S236+12,rate_basefnd,6)))
*$R236</f>
        <v>846.10838200000012</v>
      </c>
      <c r="Y236" s="1">
        <f>(($D236*'fnd base rates'!G$107)
+($E236*'fnd base rates'!G$108)
+($F236*'fnd base rates'!G$109)
+($G236*'fnd base rates'!G$110)
+($H236*'fnd base rates'!G$111)
+($I236*'fnd base rates'!G$112)
+($J236*'fnd base rates'!G$113)
+($K236*'fnd base rates'!G$114)
+($M236*'fnd base rates'!G$116)
+($N236*'fnd base rates'!G$117)
+($O236*'fnd base rates'!G$118)
+($P236*VLOOKUP($S236+12,rate_basefnd,7)))
*$R236</f>
        <v>156.69613899999999</v>
      </c>
      <c r="Z236" s="1">
        <f>(($D236*'fnd base rates'!H$107)
+($E236*'fnd base rates'!H$108)
+($F236*'fnd base rates'!H$109)
+($G236*'fnd base rates'!H$110)
+($H236*'fnd base rates'!H$111)
+($I236*'fnd base rates'!H$112)
+($J236*'fnd base rates'!H$113)
+($K236*'fnd base rates'!H$114)
+($M236*'fnd base rates'!H$116)
+($N236*'fnd base rates'!H$117)
+($O236*'fnd base rates'!H$118)
+($P236*VLOOKUP($S236+12,rate_basefnd,8)))</f>
        <v>792.30720999999994</v>
      </c>
      <c r="AA236" s="1">
        <f>(($D236*'fnd base rates'!I$107)
+($E236*'fnd base rates'!I$108)
+($F236*'fnd base rates'!I$109)
+($G236*'fnd base rates'!I$110)
+($H236*'fnd base rates'!I$111)
+($I236*'fnd base rates'!I$112)
+($J236*'fnd base rates'!I$113)
+($K236*'fnd base rates'!I$114)
+($M236*'fnd base rates'!I$116)
+($N236*'fnd base rates'!I$117)
+($O236*'fnd base rates'!I$118)
+($P236*VLOOKUP($S236+12,rate_basefnd,9)))
*$R236</f>
        <v>407.6</v>
      </c>
      <c r="AB236" s="1">
        <f>(($D236*'fnd base rates'!J$107)
+($E236*'fnd base rates'!J$108)
+($F236*'fnd base rates'!J$109)
+($G236*'fnd base rates'!J$110)
+($H236*'fnd base rates'!J$111)
+($I236*'fnd base rates'!J$112)
+($J236*'fnd base rates'!J$113)
+($K236*'fnd base rates'!J$114)
+($M236*'fnd base rates'!J$116)
+($N236*'fnd base rates'!J$117)
+($O236*'fnd base rates'!J$118)
+($P236*VLOOKUP($S236+12,rate_basefnd,10)))
*$R236</f>
        <v>549.04</v>
      </c>
      <c r="AC236" s="1">
        <f>(($D236*'fnd base rates'!K$107)
+($E236*'fnd base rates'!K$108)
+($F236*'fnd base rates'!K$109)
+($G236*'fnd base rates'!K$110)
+($H236*'fnd base rates'!K$111)
+($I236*'fnd base rates'!K$112)
+($J236*'fnd base rates'!K$113)
+($K236*'fnd base rates'!K$114)
+($M236*'fnd base rates'!K$116)
+($N236*'fnd base rates'!K$117)
+($O236*'fnd base rates'!K$118)
+($P236*VLOOKUP($S236+12,rate_basefnd,11)))
*$R236</f>
        <v>1099.5940109999999</v>
      </c>
      <c r="AD236" s="1">
        <f>(($D236*'fnd base rates'!L$107)
+($E236*'fnd base rates'!L$108)
+($F236*'fnd base rates'!L$109)
+($G236*'fnd base rates'!L$110)
+($H236*'fnd base rates'!L$111)
+($I236*'fnd base rates'!L$112)
+($J236*'fnd base rates'!L$113)
+($K236*'fnd base rates'!L$114)
+($M236*'fnd base rates'!L$116)
+($N236*'fnd base rates'!L$117)
+($O236*'fnd base rates'!L$118)
+($P236*VLOOKUP($S236+12,rate_basefnd,12)))</f>
        <v>1229.513406</v>
      </c>
      <c r="AE236" s="1">
        <f>(($D236*'fnd base rates'!M$107)
+($E236*'fnd base rates'!M$108)
+($F236*'fnd base rates'!M$109)
+($G236*'fnd base rates'!M$110)
+($H236*'fnd base rates'!M$111)
+($I236*'fnd base rates'!M$112)
+($J236*'fnd base rates'!M$113)
+($K236*'fnd base rates'!M$114)
+($M236*'fnd base rates'!M$116)
+($N236*'fnd base rates'!M$117)
+($O236*'fnd base rates'!M$118)
+($P236*VLOOKUP($S236+12,rate_basefnd,13)))</f>
        <v>0</v>
      </c>
      <c r="AF236" s="4">
        <f t="shared" si="235"/>
        <v>11023.4167</v>
      </c>
      <c r="AH236" s="4">
        <f t="shared" si="236"/>
        <v>435301149</v>
      </c>
      <c r="AI236" s="4" t="str">
        <f t="shared" si="237"/>
        <v>435</v>
      </c>
      <c r="AJ236" s="2" t="str">
        <f t="shared" si="238"/>
        <v>301</v>
      </c>
      <c r="AK236" s="2" t="str">
        <f t="shared" si="239"/>
        <v>149</v>
      </c>
      <c r="AL236" s="4">
        <f t="shared" si="240"/>
        <v>1</v>
      </c>
      <c r="AM236" s="4">
        <f t="shared" si="232"/>
        <v>1</v>
      </c>
      <c r="AN236" s="4">
        <f t="shared" si="241"/>
        <v>11023.4167</v>
      </c>
      <c r="AO236" s="4">
        <f t="shared" si="242"/>
        <v>11023</v>
      </c>
      <c r="AP236" s="4">
        <f t="shared" si="243"/>
        <v>0</v>
      </c>
      <c r="AQ236" s="4">
        <v>11023</v>
      </c>
      <c r="AW236" s="4">
        <v>11009</v>
      </c>
      <c r="AX236" s="5">
        <f t="shared" si="244"/>
        <v>14</v>
      </c>
      <c r="AY236" s="4">
        <v>11023</v>
      </c>
      <c r="AZ236" s="5"/>
      <c r="BB236" s="5">
        <f t="shared" ref="BB236" si="278">BC236-BA236</f>
        <v>0</v>
      </c>
    </row>
    <row r="237" spans="1:54" s="4" customFormat="1">
      <c r="A237" s="278">
        <v>435</v>
      </c>
      <c r="B237" s="2">
        <v>435301160</v>
      </c>
      <c r="C237" s="10" t="s">
        <v>713</v>
      </c>
      <c r="D237" s="15">
        <f>'fnd enro'!D237</f>
        <v>0</v>
      </c>
      <c r="E237" s="15">
        <f>'fnd enro'!E237</f>
        <v>0</v>
      </c>
      <c r="F237" s="15">
        <f>'fnd enro'!F237</f>
        <v>0</v>
      </c>
      <c r="G237" s="15">
        <f>'fnd enro'!G237</f>
        <v>30</v>
      </c>
      <c r="H237" s="15">
        <f>'fnd enro'!H237</f>
        <v>113</v>
      </c>
      <c r="I237" s="15">
        <f>'fnd enro'!I237</f>
        <v>150</v>
      </c>
      <c r="J237" s="15">
        <f>'fnd enro'!J237</f>
        <v>0</v>
      </c>
      <c r="K237" s="16">
        <f>'fnd enro'!K237</f>
        <v>11.2219</v>
      </c>
      <c r="L237" s="15">
        <f>'fnd enro'!L237</f>
        <v>0</v>
      </c>
      <c r="M237" s="15">
        <f>'fnd enro'!M237</f>
        <v>2</v>
      </c>
      <c r="N237" s="15">
        <f>'fnd enro'!N237</f>
        <v>3</v>
      </c>
      <c r="O237" s="15">
        <f>'fnd enro'!O237</f>
        <v>7</v>
      </c>
      <c r="P237" s="15">
        <f>'fnd enro'!P237</f>
        <v>88</v>
      </c>
      <c r="Q237" s="15">
        <f>'fnd enro'!R237</f>
        <v>293</v>
      </c>
      <c r="R237" s="16">
        <f t="shared" si="234"/>
        <v>1</v>
      </c>
      <c r="S237" s="15">
        <f>VALUE('fnd enro'!Q237)</f>
        <v>11</v>
      </c>
      <c r="T237" s="2"/>
      <c r="U237" s="1">
        <f>(($D237*'fnd base rates'!C$107)
+($E237*'fnd base rates'!C$108)
+($F237*'fnd base rates'!C$109)
+($G237*'fnd base rates'!C$110)
+($H237*'fnd base rates'!C$111)
+($I237*'fnd base rates'!C$112)
+($J237*'fnd base rates'!C$113)
+($K237*'fnd base rates'!C$114)
+($M237*'fnd base rates'!C$116)
+($N237*'fnd base rates'!C$117)
+($O237*'fnd base rates'!C$118)
+($P237*VLOOKUP($S237+12,rate_basefnd,3)))
*$R237</f>
        <v>157614.88184899997</v>
      </c>
      <c r="V237" s="1">
        <f>(($D237*'fnd base rates'!D$107)
+($E237*'fnd base rates'!D$108)
+($F237*'fnd base rates'!D$109)
+($G237*'fnd base rates'!D$110)
+($H237*'fnd base rates'!D$111)
+($I237*'fnd base rates'!D$112)
+($J237*'fnd base rates'!D$113)
+($K237*'fnd base rates'!D$114)
+($M237*'fnd base rates'!D$116)
+($N237*'fnd base rates'!D$117)
+($O237*'fnd base rates'!D$118)
+($P237*VLOOKUP($S237+12,rate_basefnd,4)))
*$R237</f>
        <v>246535.41000000003</v>
      </c>
      <c r="W237" s="1">
        <f>(($D237*'fnd base rates'!E$107)
+($E237*'fnd base rates'!E$108)
+($F237*'fnd base rates'!E$109)
+($G237*'fnd base rates'!E$110)
+($H237*'fnd base rates'!E$111)
+($I237*'fnd base rates'!E$112)
+($J237*'fnd base rates'!E$113)
+($K237*'fnd base rates'!E$114)
+($M237*'fnd base rates'!E$116)
+($N237*'fnd base rates'!E$117)
+($O237*'fnd base rates'!E$118)
+($P237*VLOOKUP($S237+12,rate_basefnd,5)))
*$R237</f>
        <v>1497103.0908869999</v>
      </c>
      <c r="X237" s="1">
        <f>(($D237*'fnd base rates'!F$107)
+($E237*'fnd base rates'!F$108)
+($F237*'fnd base rates'!F$109)
+($G237*'fnd base rates'!F$110)
+($H237*'fnd base rates'!F$111)
+($I237*'fnd base rates'!F$112)
+($J237*'fnd base rates'!F$113)
+($K237*'fnd base rates'!F$114)
+($M237*'fnd base rates'!F$116)
+($N237*'fnd base rates'!F$117)
+($O237*'fnd base rates'!F$118)
+($P237*VLOOKUP($S237+12,rate_basefnd,6)))
*$R237</f>
        <v>271899.15592599998</v>
      </c>
      <c r="Y237" s="1">
        <f>(($D237*'fnd base rates'!G$107)
+($E237*'fnd base rates'!G$108)
+($F237*'fnd base rates'!G$109)
+($G237*'fnd base rates'!G$110)
+($H237*'fnd base rates'!G$111)
+($I237*'fnd base rates'!G$112)
+($J237*'fnd base rates'!G$113)
+($K237*'fnd base rates'!G$114)
+($M237*'fnd base rates'!G$116)
+($N237*'fnd base rates'!G$117)
+($O237*'fnd base rates'!G$118)
+($P237*VLOOKUP($S237+12,rate_basefnd,7)))
*$R237</f>
        <v>61009.018726999988</v>
      </c>
      <c r="Z237" s="1">
        <f>(($D237*'fnd base rates'!H$107)
+($E237*'fnd base rates'!H$108)
+($F237*'fnd base rates'!H$109)
+($G237*'fnd base rates'!H$110)
+($H237*'fnd base rates'!H$111)
+($I237*'fnd base rates'!H$112)
+($J237*'fnd base rates'!H$113)
+($K237*'fnd base rates'!H$114)
+($M237*'fnd base rates'!H$116)
+($N237*'fnd base rates'!H$117)
+($O237*'fnd base rates'!H$118)
+($P237*VLOOKUP($S237+12,rate_basefnd,8)))</f>
        <v>194005.06253000002</v>
      </c>
      <c r="AA237" s="1">
        <f>(($D237*'fnd base rates'!I$107)
+($E237*'fnd base rates'!I$108)
+($F237*'fnd base rates'!I$109)
+($G237*'fnd base rates'!I$110)
+($H237*'fnd base rates'!I$111)
+($I237*'fnd base rates'!I$112)
+($J237*'fnd base rates'!I$113)
+($K237*'fnd base rates'!I$114)
+($M237*'fnd base rates'!I$116)
+($N237*'fnd base rates'!I$117)
+($O237*'fnd base rates'!I$118)
+($P237*VLOOKUP($S237+12,rate_basefnd,9)))
*$R237</f>
        <v>119904.11</v>
      </c>
      <c r="AB237" s="1">
        <f>(($D237*'fnd base rates'!J$107)
+($E237*'fnd base rates'!J$108)
+($F237*'fnd base rates'!J$109)
+($G237*'fnd base rates'!J$110)
+($H237*'fnd base rates'!J$111)
+($I237*'fnd base rates'!J$112)
+($J237*'fnd base rates'!J$113)
+($K237*'fnd base rates'!J$114)
+($M237*'fnd base rates'!J$116)
+($N237*'fnd base rates'!J$117)
+($O237*'fnd base rates'!J$118)
+($P237*VLOOKUP($S237+12,rate_basefnd,10)))
*$R237</f>
        <v>175763.47</v>
      </c>
      <c r="AC237" s="1">
        <f>(($D237*'fnd base rates'!K$107)
+($E237*'fnd base rates'!K$108)
+($F237*'fnd base rates'!K$109)
+($G237*'fnd base rates'!K$110)
+($H237*'fnd base rates'!K$111)
+($I237*'fnd base rates'!K$112)
+($J237*'fnd base rates'!K$113)
+($K237*'fnd base rates'!K$114)
+($M237*'fnd base rates'!K$116)
+($N237*'fnd base rates'!K$117)
+($O237*'fnd base rates'!K$118)
+($P237*VLOOKUP($S237+12,rate_basefnd,11)))
*$R237</f>
        <v>327490.16522299999</v>
      </c>
      <c r="AD237" s="1">
        <f>(($D237*'fnd base rates'!L$107)
+($E237*'fnd base rates'!L$108)
+($F237*'fnd base rates'!L$109)
+($G237*'fnd base rates'!L$110)
+($H237*'fnd base rates'!L$111)
+($I237*'fnd base rates'!L$112)
+($J237*'fnd base rates'!L$113)
+($K237*'fnd base rates'!L$114)
+($M237*'fnd base rates'!L$116)
+($N237*'fnd base rates'!L$117)
+($O237*'fnd base rates'!L$118)
+($P237*VLOOKUP($S237+12,rate_basefnd,12)))</f>
        <v>426805.197958</v>
      </c>
      <c r="AE237" s="1">
        <f>(($D237*'fnd base rates'!M$107)
+($E237*'fnd base rates'!M$108)
+($F237*'fnd base rates'!M$109)
+($G237*'fnd base rates'!M$110)
+($H237*'fnd base rates'!M$111)
+($I237*'fnd base rates'!M$112)
+($J237*'fnd base rates'!M$113)
+($K237*'fnd base rates'!M$114)
+($M237*'fnd base rates'!M$116)
+($N237*'fnd base rates'!M$117)
+($O237*'fnd base rates'!M$118)
+($P237*VLOOKUP($S237+12,rate_basefnd,13)))</f>
        <v>0</v>
      </c>
      <c r="AF237" s="4">
        <f t="shared" si="235"/>
        <v>3478129.5630999999</v>
      </c>
      <c r="AH237" s="4">
        <f t="shared" si="236"/>
        <v>435301160</v>
      </c>
      <c r="AI237" s="4" t="str">
        <f t="shared" si="237"/>
        <v>435</v>
      </c>
      <c r="AJ237" s="2" t="str">
        <f t="shared" si="238"/>
        <v>301</v>
      </c>
      <c r="AK237" s="2" t="str">
        <f t="shared" si="239"/>
        <v>160</v>
      </c>
      <c r="AL237" s="4">
        <f t="shared" si="240"/>
        <v>1</v>
      </c>
      <c r="AM237" s="4">
        <f t="shared" si="232"/>
        <v>293</v>
      </c>
      <c r="AN237" s="4">
        <f t="shared" si="241"/>
        <v>3478129.5630999999</v>
      </c>
      <c r="AO237" s="4">
        <f t="shared" si="242"/>
        <v>11871</v>
      </c>
      <c r="AP237" s="4">
        <f t="shared" si="243"/>
        <v>0</v>
      </c>
      <c r="AQ237" s="4">
        <v>11871</v>
      </c>
      <c r="AW237" s="4">
        <v>11829</v>
      </c>
      <c r="AX237" s="5">
        <f t="shared" si="244"/>
        <v>42</v>
      </c>
      <c r="AY237" s="4">
        <v>11871</v>
      </c>
      <c r="AZ237" s="5"/>
      <c r="BB237" s="5">
        <f t="shared" ref="BB237" si="279">BC237-BA237</f>
        <v>0</v>
      </c>
    </row>
    <row r="238" spans="1:54" s="4" customFormat="1">
      <c r="A238" s="278">
        <v>435</v>
      </c>
      <c r="B238" s="2">
        <v>435301162</v>
      </c>
      <c r="C238" s="10" t="s">
        <v>713</v>
      </c>
      <c r="D238" s="15">
        <f>'fnd enro'!D238</f>
        <v>0</v>
      </c>
      <c r="E238" s="15">
        <f>'fnd enro'!E238</f>
        <v>0</v>
      </c>
      <c r="F238" s="15">
        <f>'fnd enro'!F238</f>
        <v>0</v>
      </c>
      <c r="G238" s="15">
        <f>'fnd enro'!G238</f>
        <v>0</v>
      </c>
      <c r="H238" s="15">
        <f>'fnd enro'!H238</f>
        <v>0</v>
      </c>
      <c r="I238" s="15">
        <f>'fnd enro'!I238</f>
        <v>1</v>
      </c>
      <c r="J238" s="15">
        <f>'fnd enro'!J238</f>
        <v>0</v>
      </c>
      <c r="K238" s="16">
        <f>'fnd enro'!K238</f>
        <v>3.8300000000000001E-2</v>
      </c>
      <c r="L238" s="15">
        <f>'fnd enro'!L238</f>
        <v>0</v>
      </c>
      <c r="M238" s="15">
        <f>'fnd enro'!M238</f>
        <v>0</v>
      </c>
      <c r="N238" s="15">
        <f>'fnd enro'!N238</f>
        <v>0</v>
      </c>
      <c r="O238" s="15">
        <f>'fnd enro'!O238</f>
        <v>0</v>
      </c>
      <c r="P238" s="15">
        <f>'fnd enro'!P238</f>
        <v>0</v>
      </c>
      <c r="Q238" s="15">
        <f>'fnd enro'!R238</f>
        <v>1</v>
      </c>
      <c r="R238" s="16">
        <f t="shared" si="234"/>
        <v>1</v>
      </c>
      <c r="S238" s="15">
        <f>VALUE('fnd enro'!Q238)</f>
        <v>4</v>
      </c>
      <c r="T238" s="2"/>
      <c r="U238" s="1">
        <f>(($D238*'fnd base rates'!C$107)
+($E238*'fnd base rates'!C$108)
+($F238*'fnd base rates'!C$109)
+($G238*'fnd base rates'!C$110)
+($H238*'fnd base rates'!C$111)
+($I238*'fnd base rates'!C$112)
+($J238*'fnd base rates'!C$113)
+($K238*'fnd base rates'!C$114)
+($M238*'fnd base rates'!C$116)
+($N238*'fnd base rates'!C$117)
+($O238*'fnd base rates'!C$118)
+($P238*VLOOKUP($S238+12,rate_basefnd,3)))
*$R238</f>
        <v>512.52229299999999</v>
      </c>
      <c r="V238" s="1">
        <f>(($D238*'fnd base rates'!D$107)
+($E238*'fnd base rates'!D$108)
+($F238*'fnd base rates'!D$109)
+($G238*'fnd base rates'!D$110)
+($H238*'fnd base rates'!D$111)
+($I238*'fnd base rates'!D$112)
+($J238*'fnd base rates'!D$113)
+($K238*'fnd base rates'!D$114)
+($M238*'fnd base rates'!D$116)
+($N238*'fnd base rates'!D$117)
+($O238*'fnd base rates'!D$118)
+($P238*VLOOKUP($S238+12,rate_basefnd,4)))
*$R238</f>
        <v>732.13</v>
      </c>
      <c r="W238" s="1">
        <f>(($D238*'fnd base rates'!E$107)
+($E238*'fnd base rates'!E$108)
+($F238*'fnd base rates'!E$109)
+($G238*'fnd base rates'!E$110)
+($H238*'fnd base rates'!E$111)
+($I238*'fnd base rates'!E$112)
+($J238*'fnd base rates'!E$113)
+($K238*'fnd base rates'!E$114)
+($M238*'fnd base rates'!E$116)
+($N238*'fnd base rates'!E$117)
+($O238*'fnd base rates'!E$118)
+($P238*VLOOKUP($S238+12,rate_basefnd,5)))
*$R238</f>
        <v>4697.9052590000001</v>
      </c>
      <c r="X238" s="1">
        <f>(($D238*'fnd base rates'!F$107)
+($E238*'fnd base rates'!F$108)
+($F238*'fnd base rates'!F$109)
+($G238*'fnd base rates'!F$110)
+($H238*'fnd base rates'!F$111)
+($I238*'fnd base rates'!F$112)
+($J238*'fnd base rates'!F$113)
+($K238*'fnd base rates'!F$114)
+($M238*'fnd base rates'!F$116)
+($N238*'fnd base rates'!F$117)
+($O238*'fnd base rates'!F$118)
+($P238*VLOOKUP($S238+12,rate_basefnd,6)))
*$R238</f>
        <v>846.10838200000012</v>
      </c>
      <c r="Y238" s="1">
        <f>(($D238*'fnd base rates'!G$107)
+($E238*'fnd base rates'!G$108)
+($F238*'fnd base rates'!G$109)
+($G238*'fnd base rates'!G$110)
+($H238*'fnd base rates'!G$111)
+($I238*'fnd base rates'!G$112)
+($J238*'fnd base rates'!G$113)
+($K238*'fnd base rates'!G$114)
+($M238*'fnd base rates'!G$116)
+($N238*'fnd base rates'!G$117)
+($O238*'fnd base rates'!G$118)
+($P238*VLOOKUP($S238+12,rate_basefnd,7)))
*$R238</f>
        <v>156.69613899999999</v>
      </c>
      <c r="Z238" s="1">
        <f>(($D238*'fnd base rates'!H$107)
+($E238*'fnd base rates'!H$108)
+($F238*'fnd base rates'!H$109)
+($G238*'fnd base rates'!H$110)
+($H238*'fnd base rates'!H$111)
+($I238*'fnd base rates'!H$112)
+($J238*'fnd base rates'!H$113)
+($K238*'fnd base rates'!H$114)
+($M238*'fnd base rates'!H$116)
+($N238*'fnd base rates'!H$117)
+($O238*'fnd base rates'!H$118)
+($P238*VLOOKUP($S238+12,rate_basefnd,8)))</f>
        <v>792.30720999999994</v>
      </c>
      <c r="AA238" s="1">
        <f>(($D238*'fnd base rates'!I$107)
+($E238*'fnd base rates'!I$108)
+($F238*'fnd base rates'!I$109)
+($G238*'fnd base rates'!I$110)
+($H238*'fnd base rates'!I$111)
+($I238*'fnd base rates'!I$112)
+($J238*'fnd base rates'!I$113)
+($K238*'fnd base rates'!I$114)
+($M238*'fnd base rates'!I$116)
+($N238*'fnd base rates'!I$117)
+($O238*'fnd base rates'!I$118)
+($P238*VLOOKUP($S238+12,rate_basefnd,9)))
*$R238</f>
        <v>407.6</v>
      </c>
      <c r="AB238" s="1">
        <f>(($D238*'fnd base rates'!J$107)
+($E238*'fnd base rates'!J$108)
+($F238*'fnd base rates'!J$109)
+($G238*'fnd base rates'!J$110)
+($H238*'fnd base rates'!J$111)
+($I238*'fnd base rates'!J$112)
+($J238*'fnd base rates'!J$113)
+($K238*'fnd base rates'!J$114)
+($M238*'fnd base rates'!J$116)
+($N238*'fnd base rates'!J$117)
+($O238*'fnd base rates'!J$118)
+($P238*VLOOKUP($S238+12,rate_basefnd,10)))
*$R238</f>
        <v>549.04</v>
      </c>
      <c r="AC238" s="1">
        <f>(($D238*'fnd base rates'!K$107)
+($E238*'fnd base rates'!K$108)
+($F238*'fnd base rates'!K$109)
+($G238*'fnd base rates'!K$110)
+($H238*'fnd base rates'!K$111)
+($I238*'fnd base rates'!K$112)
+($J238*'fnd base rates'!K$113)
+($K238*'fnd base rates'!K$114)
+($M238*'fnd base rates'!K$116)
+($N238*'fnd base rates'!K$117)
+($O238*'fnd base rates'!K$118)
+($P238*VLOOKUP($S238+12,rate_basefnd,11)))
*$R238</f>
        <v>1099.5940109999999</v>
      </c>
      <c r="AD238" s="1">
        <f>(($D238*'fnd base rates'!L$107)
+($E238*'fnd base rates'!L$108)
+($F238*'fnd base rates'!L$109)
+($G238*'fnd base rates'!L$110)
+($H238*'fnd base rates'!L$111)
+($I238*'fnd base rates'!L$112)
+($J238*'fnd base rates'!L$113)
+($K238*'fnd base rates'!L$114)
+($M238*'fnd base rates'!L$116)
+($N238*'fnd base rates'!L$117)
+($O238*'fnd base rates'!L$118)
+($P238*VLOOKUP($S238+12,rate_basefnd,12)))</f>
        <v>1229.513406</v>
      </c>
      <c r="AE238" s="1">
        <f>(($D238*'fnd base rates'!M$107)
+($E238*'fnd base rates'!M$108)
+($F238*'fnd base rates'!M$109)
+($G238*'fnd base rates'!M$110)
+($H238*'fnd base rates'!M$111)
+($I238*'fnd base rates'!M$112)
+($J238*'fnd base rates'!M$113)
+($K238*'fnd base rates'!M$114)
+($M238*'fnd base rates'!M$116)
+($N238*'fnd base rates'!M$117)
+($O238*'fnd base rates'!M$118)
+($P238*VLOOKUP($S238+12,rate_basefnd,13)))</f>
        <v>0</v>
      </c>
      <c r="AF238" s="4">
        <f t="shared" si="235"/>
        <v>11023.4167</v>
      </c>
      <c r="AH238" s="4">
        <f t="shared" si="236"/>
        <v>435301162</v>
      </c>
      <c r="AI238" s="4" t="str">
        <f t="shared" si="237"/>
        <v>435</v>
      </c>
      <c r="AJ238" s="2" t="str">
        <f t="shared" si="238"/>
        <v>301</v>
      </c>
      <c r="AK238" s="2" t="str">
        <f t="shared" si="239"/>
        <v>162</v>
      </c>
      <c r="AL238" s="4">
        <f t="shared" si="240"/>
        <v>1</v>
      </c>
      <c r="AM238" s="4">
        <f t="shared" si="232"/>
        <v>1</v>
      </c>
      <c r="AN238" s="4">
        <f t="shared" si="241"/>
        <v>11023.4167</v>
      </c>
      <c r="AO238" s="4">
        <f t="shared" si="242"/>
        <v>11023</v>
      </c>
      <c r="AP238" s="4">
        <f t="shared" si="243"/>
        <v>0</v>
      </c>
      <c r="AQ238" s="4">
        <v>11023</v>
      </c>
      <c r="AW238" s="4">
        <v>11009</v>
      </c>
      <c r="AX238" s="5">
        <f t="shared" si="244"/>
        <v>14</v>
      </c>
      <c r="AY238" s="4">
        <v>11023</v>
      </c>
      <c r="AZ238" s="5"/>
      <c r="BB238" s="5">
        <f t="shared" ref="BB238" si="280">BC238-BA238</f>
        <v>0</v>
      </c>
    </row>
    <row r="239" spans="1:54" s="4" customFormat="1">
      <c r="A239" s="278">
        <v>435</v>
      </c>
      <c r="B239" s="2">
        <v>435301170</v>
      </c>
      <c r="C239" s="10" t="s">
        <v>713</v>
      </c>
      <c r="D239" s="15">
        <f>'fnd enro'!D239</f>
        <v>0</v>
      </c>
      <c r="E239" s="15">
        <f>'fnd enro'!E239</f>
        <v>0</v>
      </c>
      <c r="F239" s="15">
        <f>'fnd enro'!F239</f>
        <v>0</v>
      </c>
      <c r="G239" s="15">
        <f>'fnd enro'!G239</f>
        <v>0</v>
      </c>
      <c r="H239" s="15">
        <f>'fnd enro'!H239</f>
        <v>1</v>
      </c>
      <c r="I239" s="15">
        <f>'fnd enro'!I239</f>
        <v>0</v>
      </c>
      <c r="J239" s="15">
        <f>'fnd enro'!J239</f>
        <v>0</v>
      </c>
      <c r="K239" s="16">
        <f>'fnd enro'!K239</f>
        <v>3.8300000000000001E-2</v>
      </c>
      <c r="L239" s="15">
        <f>'fnd enro'!L239</f>
        <v>0</v>
      </c>
      <c r="M239" s="15">
        <f>'fnd enro'!M239</f>
        <v>0</v>
      </c>
      <c r="N239" s="15">
        <f>'fnd enro'!N239</f>
        <v>0</v>
      </c>
      <c r="O239" s="15">
        <f>'fnd enro'!O239</f>
        <v>0</v>
      </c>
      <c r="P239" s="15">
        <f>'fnd enro'!P239</f>
        <v>1</v>
      </c>
      <c r="Q239" s="15">
        <f>'fnd enro'!R239</f>
        <v>1</v>
      </c>
      <c r="R239" s="16">
        <f t="shared" si="234"/>
        <v>1</v>
      </c>
      <c r="S239" s="15">
        <f>VALUE('fnd enro'!Q239)</f>
        <v>8</v>
      </c>
      <c r="T239" s="2"/>
      <c r="U239" s="1">
        <f>(($D239*'fnd base rates'!C$107)
+($E239*'fnd base rates'!C$108)
+($F239*'fnd base rates'!C$109)
+($G239*'fnd base rates'!C$110)
+($H239*'fnd base rates'!C$111)
+($I239*'fnd base rates'!C$112)
+($J239*'fnd base rates'!C$113)
+($K239*'fnd base rates'!C$114)
+($M239*'fnd base rates'!C$116)
+($N239*'fnd base rates'!C$117)
+($O239*'fnd base rates'!C$118)
+($P239*VLOOKUP($S239+12,rate_basefnd,3)))
*$R239</f>
        <v>577.882293</v>
      </c>
      <c r="V239" s="1">
        <f>(($D239*'fnd base rates'!D$107)
+($E239*'fnd base rates'!D$108)
+($F239*'fnd base rates'!D$109)
+($G239*'fnd base rates'!D$110)
+($H239*'fnd base rates'!D$111)
+($I239*'fnd base rates'!D$112)
+($J239*'fnd base rates'!D$113)
+($K239*'fnd base rates'!D$114)
+($M239*'fnd base rates'!D$116)
+($N239*'fnd base rates'!D$117)
+($O239*'fnd base rates'!D$118)
+($P239*VLOOKUP($S239+12,rate_basefnd,4)))
*$R239</f>
        <v>1041.82</v>
      </c>
      <c r="W239" s="1">
        <f>(($D239*'fnd base rates'!E$107)
+($E239*'fnd base rates'!E$108)
+($F239*'fnd base rates'!E$109)
+($G239*'fnd base rates'!E$110)
+($H239*'fnd base rates'!E$111)
+($I239*'fnd base rates'!E$112)
+($J239*'fnd base rates'!E$113)
+($K239*'fnd base rates'!E$114)
+($M239*'fnd base rates'!E$116)
+($N239*'fnd base rates'!E$117)
+($O239*'fnd base rates'!E$118)
+($P239*VLOOKUP($S239+12,rate_basefnd,5)))
*$R239</f>
        <v>6330.9252589999996</v>
      </c>
      <c r="X239" s="1">
        <f>(($D239*'fnd base rates'!F$107)
+($E239*'fnd base rates'!F$108)
+($F239*'fnd base rates'!F$109)
+($G239*'fnd base rates'!F$110)
+($H239*'fnd base rates'!F$111)
+($I239*'fnd base rates'!F$112)
+($J239*'fnd base rates'!F$113)
+($K239*'fnd base rates'!F$114)
+($M239*'fnd base rates'!F$116)
+($N239*'fnd base rates'!F$117)
+($O239*'fnd base rates'!F$118)
+($P239*VLOOKUP($S239+12,rate_basefnd,6)))
*$R239</f>
        <v>949.92838200000006</v>
      </c>
      <c r="Y239" s="1">
        <f>(($D239*'fnd base rates'!G$107)
+($E239*'fnd base rates'!G$108)
+($F239*'fnd base rates'!G$109)
+($G239*'fnd base rates'!G$110)
+($H239*'fnd base rates'!G$111)
+($I239*'fnd base rates'!G$112)
+($J239*'fnd base rates'!G$113)
+($K239*'fnd base rates'!G$114)
+($M239*'fnd base rates'!G$116)
+($N239*'fnd base rates'!G$117)
+($O239*'fnd base rates'!G$118)
+($P239*VLOOKUP($S239+12,rate_basefnd,7)))
*$R239</f>
        <v>307.73613899999998</v>
      </c>
      <c r="Z239" s="1">
        <f>(($D239*'fnd base rates'!H$107)
+($E239*'fnd base rates'!H$108)
+($F239*'fnd base rates'!H$109)
+($G239*'fnd base rates'!H$110)
+($H239*'fnd base rates'!H$111)
+($I239*'fnd base rates'!H$112)
+($J239*'fnd base rates'!H$113)
+($K239*'fnd base rates'!H$114)
+($M239*'fnd base rates'!H$116)
+($N239*'fnd base rates'!H$117)
+($O239*'fnd base rates'!H$118)
+($P239*VLOOKUP($S239+12,rate_basefnd,8)))</f>
        <v>523.26720999999998</v>
      </c>
      <c r="AA239" s="1">
        <f>(($D239*'fnd base rates'!I$107)
+($E239*'fnd base rates'!I$108)
+($F239*'fnd base rates'!I$109)
+($G239*'fnd base rates'!I$110)
+($H239*'fnd base rates'!I$111)
+($I239*'fnd base rates'!I$112)
+($J239*'fnd base rates'!I$113)
+($K239*'fnd base rates'!I$114)
+($M239*'fnd base rates'!I$116)
+($N239*'fnd base rates'!I$117)
+($O239*'fnd base rates'!I$118)
+($P239*VLOOKUP($S239+12,rate_basefnd,9)))
*$R239</f>
        <v>458.54</v>
      </c>
      <c r="AB239" s="1">
        <f>(($D239*'fnd base rates'!J$107)
+($E239*'fnd base rates'!J$108)
+($F239*'fnd base rates'!J$109)
+($G239*'fnd base rates'!J$110)
+($H239*'fnd base rates'!J$111)
+($I239*'fnd base rates'!J$112)
+($J239*'fnd base rates'!J$113)
+($K239*'fnd base rates'!J$114)
+($M239*'fnd base rates'!J$116)
+($N239*'fnd base rates'!J$117)
+($O239*'fnd base rates'!J$118)
+($P239*VLOOKUP($S239+12,rate_basefnd,10)))
*$R239</f>
        <v>874.22</v>
      </c>
      <c r="AC239" s="1">
        <f>(($D239*'fnd base rates'!K$107)
+($E239*'fnd base rates'!K$108)
+($F239*'fnd base rates'!K$109)
+($G239*'fnd base rates'!K$110)
+($H239*'fnd base rates'!K$111)
+($I239*'fnd base rates'!K$112)
+($J239*'fnd base rates'!K$113)
+($K239*'fnd base rates'!K$114)
+($M239*'fnd base rates'!K$116)
+($N239*'fnd base rates'!K$117)
+($O239*'fnd base rates'!K$118)
+($P239*VLOOKUP($S239+12,rate_basefnd,11)))
*$R239</f>
        <v>1130.3140109999999</v>
      </c>
      <c r="AD239" s="1">
        <f>(($D239*'fnd base rates'!L$107)
+($E239*'fnd base rates'!L$108)
+($F239*'fnd base rates'!L$109)
+($G239*'fnd base rates'!L$110)
+($H239*'fnd base rates'!L$111)
+($I239*'fnd base rates'!L$112)
+($J239*'fnd base rates'!L$113)
+($K239*'fnd base rates'!L$114)
+($M239*'fnd base rates'!L$116)
+($N239*'fnd base rates'!L$117)
+($O239*'fnd base rates'!L$118)
+($P239*VLOOKUP($S239+12,rate_basefnd,12)))</f>
        <v>1840.543406</v>
      </c>
      <c r="AE239" s="1">
        <f>(($D239*'fnd base rates'!M$107)
+($E239*'fnd base rates'!M$108)
+($F239*'fnd base rates'!M$109)
+($G239*'fnd base rates'!M$110)
+($H239*'fnd base rates'!M$111)
+($I239*'fnd base rates'!M$112)
+($J239*'fnd base rates'!M$113)
+($K239*'fnd base rates'!M$114)
+($M239*'fnd base rates'!M$116)
+($N239*'fnd base rates'!M$117)
+($O239*'fnd base rates'!M$118)
+($P239*VLOOKUP($S239+12,rate_basefnd,13)))</f>
        <v>0</v>
      </c>
      <c r="AF239" s="4">
        <f t="shared" si="235"/>
        <v>14035.176700000002</v>
      </c>
      <c r="AH239" s="4">
        <f t="shared" si="236"/>
        <v>435301170</v>
      </c>
      <c r="AI239" s="4" t="str">
        <f t="shared" si="237"/>
        <v>435</v>
      </c>
      <c r="AJ239" s="2" t="str">
        <f t="shared" si="238"/>
        <v>301</v>
      </c>
      <c r="AK239" s="2" t="str">
        <f t="shared" si="239"/>
        <v>170</v>
      </c>
      <c r="AL239" s="4">
        <f t="shared" si="240"/>
        <v>1</v>
      </c>
      <c r="AM239" s="4">
        <f t="shared" si="232"/>
        <v>1</v>
      </c>
      <c r="AN239" s="4">
        <f t="shared" si="241"/>
        <v>14035.176700000002</v>
      </c>
      <c r="AO239" s="4">
        <f t="shared" si="242"/>
        <v>14035</v>
      </c>
      <c r="AP239" s="4">
        <f t="shared" si="243"/>
        <v>0</v>
      </c>
      <c r="AQ239" s="4">
        <v>14035</v>
      </c>
      <c r="AW239" s="4">
        <v>13978</v>
      </c>
      <c r="AX239" s="5">
        <f t="shared" si="244"/>
        <v>57</v>
      </c>
      <c r="AY239" s="4">
        <v>14035</v>
      </c>
      <c r="AZ239" s="5"/>
      <c r="BB239" s="5">
        <f t="shared" ref="BB239" si="281">BC239-BA239</f>
        <v>0</v>
      </c>
    </row>
    <row r="240" spans="1:54" s="4" customFormat="1">
      <c r="A240" s="278">
        <v>435</v>
      </c>
      <c r="B240" s="2">
        <v>435301211</v>
      </c>
      <c r="C240" s="10" t="s">
        <v>713</v>
      </c>
      <c r="D240" s="15">
        <f>'fnd enro'!D240</f>
        <v>0</v>
      </c>
      <c r="E240" s="15">
        <f>'fnd enro'!E240</f>
        <v>0</v>
      </c>
      <c r="F240" s="15">
        <f>'fnd enro'!F240</f>
        <v>0</v>
      </c>
      <c r="G240" s="15">
        <f>'fnd enro'!G240</f>
        <v>0</v>
      </c>
      <c r="H240" s="15">
        <f>'fnd enro'!H240</f>
        <v>0</v>
      </c>
      <c r="I240" s="15">
        <f>'fnd enro'!I240</f>
        <v>1</v>
      </c>
      <c r="J240" s="15">
        <f>'fnd enro'!J240</f>
        <v>0</v>
      </c>
      <c r="K240" s="16">
        <f>'fnd enro'!K240</f>
        <v>3.8300000000000001E-2</v>
      </c>
      <c r="L240" s="15">
        <f>'fnd enro'!L240</f>
        <v>0</v>
      </c>
      <c r="M240" s="15">
        <f>'fnd enro'!M240</f>
        <v>0</v>
      </c>
      <c r="N240" s="15">
        <f>'fnd enro'!N240</f>
        <v>0</v>
      </c>
      <c r="O240" s="15">
        <f>'fnd enro'!O240</f>
        <v>0</v>
      </c>
      <c r="P240" s="15">
        <f>'fnd enro'!P240</f>
        <v>0</v>
      </c>
      <c r="Q240" s="15">
        <f>'fnd enro'!R240</f>
        <v>1</v>
      </c>
      <c r="R240" s="16">
        <f t="shared" si="234"/>
        <v>1</v>
      </c>
      <c r="S240" s="15">
        <f>VALUE('fnd enro'!Q240)</f>
        <v>4</v>
      </c>
      <c r="T240" s="2"/>
      <c r="U240" s="1">
        <f>(($D240*'fnd base rates'!C$107)
+($E240*'fnd base rates'!C$108)
+($F240*'fnd base rates'!C$109)
+($G240*'fnd base rates'!C$110)
+($H240*'fnd base rates'!C$111)
+($I240*'fnd base rates'!C$112)
+($J240*'fnd base rates'!C$113)
+($K240*'fnd base rates'!C$114)
+($M240*'fnd base rates'!C$116)
+($N240*'fnd base rates'!C$117)
+($O240*'fnd base rates'!C$118)
+($P240*VLOOKUP($S240+12,rate_basefnd,3)))
*$R240</f>
        <v>512.52229299999999</v>
      </c>
      <c r="V240" s="1">
        <f>(($D240*'fnd base rates'!D$107)
+($E240*'fnd base rates'!D$108)
+($F240*'fnd base rates'!D$109)
+($G240*'fnd base rates'!D$110)
+($H240*'fnd base rates'!D$111)
+($I240*'fnd base rates'!D$112)
+($J240*'fnd base rates'!D$113)
+($K240*'fnd base rates'!D$114)
+($M240*'fnd base rates'!D$116)
+($N240*'fnd base rates'!D$117)
+($O240*'fnd base rates'!D$118)
+($P240*VLOOKUP($S240+12,rate_basefnd,4)))
*$R240</f>
        <v>732.13</v>
      </c>
      <c r="W240" s="1">
        <f>(($D240*'fnd base rates'!E$107)
+($E240*'fnd base rates'!E$108)
+($F240*'fnd base rates'!E$109)
+($G240*'fnd base rates'!E$110)
+($H240*'fnd base rates'!E$111)
+($I240*'fnd base rates'!E$112)
+($J240*'fnd base rates'!E$113)
+($K240*'fnd base rates'!E$114)
+($M240*'fnd base rates'!E$116)
+($N240*'fnd base rates'!E$117)
+($O240*'fnd base rates'!E$118)
+($P240*VLOOKUP($S240+12,rate_basefnd,5)))
*$R240</f>
        <v>4697.9052590000001</v>
      </c>
      <c r="X240" s="1">
        <f>(($D240*'fnd base rates'!F$107)
+($E240*'fnd base rates'!F$108)
+($F240*'fnd base rates'!F$109)
+($G240*'fnd base rates'!F$110)
+($H240*'fnd base rates'!F$111)
+($I240*'fnd base rates'!F$112)
+($J240*'fnd base rates'!F$113)
+($K240*'fnd base rates'!F$114)
+($M240*'fnd base rates'!F$116)
+($N240*'fnd base rates'!F$117)
+($O240*'fnd base rates'!F$118)
+($P240*VLOOKUP($S240+12,rate_basefnd,6)))
*$R240</f>
        <v>846.10838200000012</v>
      </c>
      <c r="Y240" s="1">
        <f>(($D240*'fnd base rates'!G$107)
+($E240*'fnd base rates'!G$108)
+($F240*'fnd base rates'!G$109)
+($G240*'fnd base rates'!G$110)
+($H240*'fnd base rates'!G$111)
+($I240*'fnd base rates'!G$112)
+($J240*'fnd base rates'!G$113)
+($K240*'fnd base rates'!G$114)
+($M240*'fnd base rates'!G$116)
+($N240*'fnd base rates'!G$117)
+($O240*'fnd base rates'!G$118)
+($P240*VLOOKUP($S240+12,rate_basefnd,7)))
*$R240</f>
        <v>156.69613899999999</v>
      </c>
      <c r="Z240" s="1">
        <f>(($D240*'fnd base rates'!H$107)
+($E240*'fnd base rates'!H$108)
+($F240*'fnd base rates'!H$109)
+($G240*'fnd base rates'!H$110)
+($H240*'fnd base rates'!H$111)
+($I240*'fnd base rates'!H$112)
+($J240*'fnd base rates'!H$113)
+($K240*'fnd base rates'!H$114)
+($M240*'fnd base rates'!H$116)
+($N240*'fnd base rates'!H$117)
+($O240*'fnd base rates'!H$118)
+($P240*VLOOKUP($S240+12,rate_basefnd,8)))</f>
        <v>792.30720999999994</v>
      </c>
      <c r="AA240" s="1">
        <f>(($D240*'fnd base rates'!I$107)
+($E240*'fnd base rates'!I$108)
+($F240*'fnd base rates'!I$109)
+($G240*'fnd base rates'!I$110)
+($H240*'fnd base rates'!I$111)
+($I240*'fnd base rates'!I$112)
+($J240*'fnd base rates'!I$113)
+($K240*'fnd base rates'!I$114)
+($M240*'fnd base rates'!I$116)
+($N240*'fnd base rates'!I$117)
+($O240*'fnd base rates'!I$118)
+($P240*VLOOKUP($S240+12,rate_basefnd,9)))
*$R240</f>
        <v>407.6</v>
      </c>
      <c r="AB240" s="1">
        <f>(($D240*'fnd base rates'!J$107)
+($E240*'fnd base rates'!J$108)
+($F240*'fnd base rates'!J$109)
+($G240*'fnd base rates'!J$110)
+($H240*'fnd base rates'!J$111)
+($I240*'fnd base rates'!J$112)
+($J240*'fnd base rates'!J$113)
+($K240*'fnd base rates'!J$114)
+($M240*'fnd base rates'!J$116)
+($N240*'fnd base rates'!J$117)
+($O240*'fnd base rates'!J$118)
+($P240*VLOOKUP($S240+12,rate_basefnd,10)))
*$R240</f>
        <v>549.04</v>
      </c>
      <c r="AC240" s="1">
        <f>(($D240*'fnd base rates'!K$107)
+($E240*'fnd base rates'!K$108)
+($F240*'fnd base rates'!K$109)
+($G240*'fnd base rates'!K$110)
+($H240*'fnd base rates'!K$111)
+($I240*'fnd base rates'!K$112)
+($J240*'fnd base rates'!K$113)
+($K240*'fnd base rates'!K$114)
+($M240*'fnd base rates'!K$116)
+($N240*'fnd base rates'!K$117)
+($O240*'fnd base rates'!K$118)
+($P240*VLOOKUP($S240+12,rate_basefnd,11)))
*$R240</f>
        <v>1099.5940109999999</v>
      </c>
      <c r="AD240" s="1">
        <f>(($D240*'fnd base rates'!L$107)
+($E240*'fnd base rates'!L$108)
+($F240*'fnd base rates'!L$109)
+($G240*'fnd base rates'!L$110)
+($H240*'fnd base rates'!L$111)
+($I240*'fnd base rates'!L$112)
+($J240*'fnd base rates'!L$113)
+($K240*'fnd base rates'!L$114)
+($M240*'fnd base rates'!L$116)
+($N240*'fnd base rates'!L$117)
+($O240*'fnd base rates'!L$118)
+($P240*VLOOKUP($S240+12,rate_basefnd,12)))</f>
        <v>1229.513406</v>
      </c>
      <c r="AE240" s="1">
        <f>(($D240*'fnd base rates'!M$107)
+($E240*'fnd base rates'!M$108)
+($F240*'fnd base rates'!M$109)
+($G240*'fnd base rates'!M$110)
+($H240*'fnd base rates'!M$111)
+($I240*'fnd base rates'!M$112)
+($J240*'fnd base rates'!M$113)
+($K240*'fnd base rates'!M$114)
+($M240*'fnd base rates'!M$116)
+($N240*'fnd base rates'!M$117)
+($O240*'fnd base rates'!M$118)
+($P240*VLOOKUP($S240+12,rate_basefnd,13)))</f>
        <v>0</v>
      </c>
      <c r="AF240" s="4">
        <f t="shared" si="235"/>
        <v>11023.4167</v>
      </c>
      <c r="AH240" s="4">
        <f t="shared" si="236"/>
        <v>435301211</v>
      </c>
      <c r="AI240" s="4" t="str">
        <f t="shared" si="237"/>
        <v>435</v>
      </c>
      <c r="AJ240" s="2" t="str">
        <f t="shared" si="238"/>
        <v>301</v>
      </c>
      <c r="AK240" s="2" t="str">
        <f t="shared" si="239"/>
        <v>211</v>
      </c>
      <c r="AL240" s="4">
        <f t="shared" si="240"/>
        <v>1</v>
      </c>
      <c r="AM240" s="4">
        <f t="shared" si="232"/>
        <v>1</v>
      </c>
      <c r="AN240" s="4">
        <f t="shared" si="241"/>
        <v>11023.4167</v>
      </c>
      <c r="AO240" s="4">
        <f t="shared" si="242"/>
        <v>11023</v>
      </c>
      <c r="AP240" s="4">
        <f t="shared" si="243"/>
        <v>0</v>
      </c>
      <c r="AQ240" s="4">
        <v>11023</v>
      </c>
      <c r="AW240" s="4">
        <v>11009</v>
      </c>
      <c r="AX240" s="5">
        <f t="shared" si="244"/>
        <v>14</v>
      </c>
      <c r="AY240" s="4">
        <v>11023</v>
      </c>
      <c r="AZ240" s="5"/>
      <c r="BB240" s="5">
        <f t="shared" ref="BB240" si="282">BC240-BA240</f>
        <v>0</v>
      </c>
    </row>
    <row r="241" spans="1:54" s="4" customFormat="1">
      <c r="A241" s="278">
        <v>435</v>
      </c>
      <c r="B241" s="2">
        <v>435301295</v>
      </c>
      <c r="C241" s="10" t="s">
        <v>713</v>
      </c>
      <c r="D241" s="15">
        <f>'fnd enro'!D241</f>
        <v>0</v>
      </c>
      <c r="E241" s="15">
        <f>'fnd enro'!E241</f>
        <v>0</v>
      </c>
      <c r="F241" s="15">
        <f>'fnd enro'!F241</f>
        <v>0</v>
      </c>
      <c r="G241" s="15">
        <f>'fnd enro'!G241</f>
        <v>9</v>
      </c>
      <c r="H241" s="15">
        <f>'fnd enro'!H241</f>
        <v>19</v>
      </c>
      <c r="I241" s="15">
        <f>'fnd enro'!I241</f>
        <v>16</v>
      </c>
      <c r="J241" s="15">
        <f>'fnd enro'!J241</f>
        <v>0</v>
      </c>
      <c r="K241" s="16">
        <f>'fnd enro'!K241</f>
        <v>1.6852</v>
      </c>
      <c r="L241" s="15">
        <f>'fnd enro'!L241</f>
        <v>0</v>
      </c>
      <c r="M241" s="15">
        <f>'fnd enro'!M241</f>
        <v>0</v>
      </c>
      <c r="N241" s="15">
        <f>'fnd enro'!N241</f>
        <v>0</v>
      </c>
      <c r="O241" s="15">
        <f>'fnd enro'!O241</f>
        <v>0</v>
      </c>
      <c r="P241" s="15">
        <f>'fnd enro'!P241</f>
        <v>5</v>
      </c>
      <c r="Q241" s="15">
        <f>'fnd enro'!R241</f>
        <v>44</v>
      </c>
      <c r="R241" s="16">
        <f t="shared" si="234"/>
        <v>1</v>
      </c>
      <c r="S241" s="15">
        <f>VALUE('fnd enro'!Q241)</f>
        <v>4</v>
      </c>
      <c r="T241" s="2"/>
      <c r="U241" s="1">
        <f>(($D241*'fnd base rates'!C$107)
+($E241*'fnd base rates'!C$108)
+($F241*'fnd base rates'!C$109)
+($G241*'fnd base rates'!C$110)
+($H241*'fnd base rates'!C$111)
+($I241*'fnd base rates'!C$112)
+($J241*'fnd base rates'!C$113)
+($K241*'fnd base rates'!C$114)
+($M241*'fnd base rates'!C$116)
+($N241*'fnd base rates'!C$117)
+($O241*'fnd base rates'!C$118)
+($P241*VLOOKUP($S241+12,rate_basefnd,3)))
*$R241</f>
        <v>22826.830891999998</v>
      </c>
      <c r="V241" s="1">
        <f>(($D241*'fnd base rates'!D$107)
+($E241*'fnd base rates'!D$108)
+($F241*'fnd base rates'!D$109)
+($G241*'fnd base rates'!D$110)
+($H241*'fnd base rates'!D$111)
+($I241*'fnd base rates'!D$112)
+($J241*'fnd base rates'!D$113)
+($K241*'fnd base rates'!D$114)
+($M241*'fnd base rates'!D$116)
+($N241*'fnd base rates'!D$117)
+($O241*'fnd base rates'!D$118)
+($P241*VLOOKUP($S241+12,rate_basefnd,4)))
*$R241</f>
        <v>33520.770000000004</v>
      </c>
      <c r="W241" s="1">
        <f>(($D241*'fnd base rates'!E$107)
+($E241*'fnd base rates'!E$108)
+($F241*'fnd base rates'!E$109)
+($G241*'fnd base rates'!E$110)
+($H241*'fnd base rates'!E$111)
+($I241*'fnd base rates'!E$112)
+($J241*'fnd base rates'!E$113)
+($K241*'fnd base rates'!E$114)
+($M241*'fnd base rates'!E$116)
+($N241*'fnd base rates'!E$117)
+($O241*'fnd base rates'!E$118)
+($P241*VLOOKUP($S241+12,rate_basefnd,5)))
*$R241</f>
        <v>184168.09139599997</v>
      </c>
      <c r="X241" s="1">
        <f>(($D241*'fnd base rates'!F$107)
+($E241*'fnd base rates'!F$108)
+($F241*'fnd base rates'!F$109)
+($G241*'fnd base rates'!F$110)
+($H241*'fnd base rates'!F$111)
+($I241*'fnd base rates'!F$112)
+($J241*'fnd base rates'!F$113)
+($K241*'fnd base rates'!F$114)
+($M241*'fnd base rates'!F$116)
+($N241*'fnd base rates'!F$117)
+($O241*'fnd base rates'!F$118)
+($P241*VLOOKUP($S241+12,rate_basefnd,6)))
*$R241</f>
        <v>42306.618807999999</v>
      </c>
      <c r="Y241" s="1">
        <f>(($D241*'fnd base rates'!G$107)
+($E241*'fnd base rates'!G$108)
+($F241*'fnd base rates'!G$109)
+($G241*'fnd base rates'!G$110)
+($H241*'fnd base rates'!G$111)
+($I241*'fnd base rates'!G$112)
+($J241*'fnd base rates'!G$113)
+($K241*'fnd base rates'!G$114)
+($M241*'fnd base rates'!G$116)
+($N241*'fnd base rates'!G$117)
+($O241*'fnd base rates'!G$118)
+($P241*VLOOKUP($S241+12,rate_basefnd,7)))
*$R241</f>
        <v>7535.6001159999987</v>
      </c>
      <c r="Z241" s="1">
        <f>(($D241*'fnd base rates'!H$107)
+($E241*'fnd base rates'!H$108)
+($F241*'fnd base rates'!H$109)
+($G241*'fnd base rates'!H$110)
+($H241*'fnd base rates'!H$111)
+($I241*'fnd base rates'!H$112)
+($J241*'fnd base rates'!H$113)
+($K241*'fnd base rates'!H$114)
+($M241*'fnd base rates'!H$116)
+($N241*'fnd base rates'!H$117)
+($O241*'fnd base rates'!H$118)
+($P241*VLOOKUP($S241+12,rate_basefnd,8)))</f>
        <v>26793.577240000002</v>
      </c>
      <c r="AA241" s="1">
        <f>(($D241*'fnd base rates'!I$107)
+($E241*'fnd base rates'!I$108)
+($F241*'fnd base rates'!I$109)
+($G241*'fnd base rates'!I$110)
+($H241*'fnd base rates'!I$111)
+($I241*'fnd base rates'!I$112)
+($J241*'fnd base rates'!I$113)
+($K241*'fnd base rates'!I$114)
+($M241*'fnd base rates'!I$116)
+($N241*'fnd base rates'!I$117)
+($O241*'fnd base rates'!I$118)
+($P241*VLOOKUP($S241+12,rate_basefnd,9)))
*$R241</f>
        <v>15843.060000000001</v>
      </c>
      <c r="AB241" s="1">
        <f>(($D241*'fnd base rates'!J$107)
+($E241*'fnd base rates'!J$108)
+($F241*'fnd base rates'!J$109)
+($G241*'fnd base rates'!J$110)
+($H241*'fnd base rates'!J$111)
+($I241*'fnd base rates'!J$112)
+($J241*'fnd base rates'!J$113)
+($K241*'fnd base rates'!J$114)
+($M241*'fnd base rates'!J$116)
+($N241*'fnd base rates'!J$117)
+($O241*'fnd base rates'!J$118)
+($P241*VLOOKUP($S241+12,rate_basefnd,10)))
*$R241</f>
        <v>17305.129999999997</v>
      </c>
      <c r="AC241" s="1">
        <f>(($D241*'fnd base rates'!K$107)
+($E241*'fnd base rates'!K$108)
+($F241*'fnd base rates'!K$109)
+($G241*'fnd base rates'!K$110)
+($H241*'fnd base rates'!K$111)
+($I241*'fnd base rates'!K$112)
+($J241*'fnd base rates'!K$113)
+($K241*'fnd base rates'!K$114)
+($M241*'fnd base rates'!K$116)
+($N241*'fnd base rates'!K$117)
+($O241*'fnd base rates'!K$118)
+($P241*VLOOKUP($S241+12,rate_basefnd,11)))
*$R241</f>
        <v>48536.516484000007</v>
      </c>
      <c r="AD241" s="1">
        <f>(($D241*'fnd base rates'!L$107)
+($E241*'fnd base rates'!L$108)
+($F241*'fnd base rates'!L$109)
+($G241*'fnd base rates'!L$110)
+($H241*'fnd base rates'!L$111)
+($I241*'fnd base rates'!L$112)
+($J241*'fnd base rates'!L$113)
+($K241*'fnd base rates'!L$114)
+($M241*'fnd base rates'!L$116)
+($N241*'fnd base rates'!L$117)
+($O241*'fnd base rates'!L$118)
+($P241*VLOOKUP($S241+12,rate_basefnd,12)))</f>
        <v>59146.999864000005</v>
      </c>
      <c r="AE241" s="1">
        <f>(($D241*'fnd base rates'!M$107)
+($E241*'fnd base rates'!M$108)
+($F241*'fnd base rates'!M$109)
+($G241*'fnd base rates'!M$110)
+($H241*'fnd base rates'!M$111)
+($I241*'fnd base rates'!M$112)
+($J241*'fnd base rates'!M$113)
+($K241*'fnd base rates'!M$114)
+($M241*'fnd base rates'!M$116)
+($N241*'fnd base rates'!M$117)
+($O241*'fnd base rates'!M$118)
+($P241*VLOOKUP($S241+12,rate_basefnd,13)))</f>
        <v>0</v>
      </c>
      <c r="AF241" s="4">
        <f t="shared" si="235"/>
        <v>457983.1948</v>
      </c>
      <c r="AH241" s="4">
        <f t="shared" si="236"/>
        <v>435301295</v>
      </c>
      <c r="AI241" s="4" t="str">
        <f t="shared" si="237"/>
        <v>435</v>
      </c>
      <c r="AJ241" s="2" t="str">
        <f t="shared" si="238"/>
        <v>301</v>
      </c>
      <c r="AK241" s="2" t="str">
        <f t="shared" si="239"/>
        <v>295</v>
      </c>
      <c r="AL241" s="4">
        <f t="shared" si="240"/>
        <v>1</v>
      </c>
      <c r="AM241" s="4">
        <f t="shared" si="232"/>
        <v>44</v>
      </c>
      <c r="AN241" s="4">
        <f t="shared" si="241"/>
        <v>457983.1948</v>
      </c>
      <c r="AO241" s="4">
        <f t="shared" si="242"/>
        <v>10409</v>
      </c>
      <c r="AP241" s="4">
        <f t="shared" si="243"/>
        <v>0</v>
      </c>
      <c r="AQ241" s="4">
        <v>10409</v>
      </c>
      <c r="AW241" s="4">
        <v>10391</v>
      </c>
      <c r="AX241" s="5">
        <f t="shared" si="244"/>
        <v>18</v>
      </c>
      <c r="AY241" s="4">
        <v>10409</v>
      </c>
      <c r="AZ241" s="5"/>
      <c r="BB241" s="5">
        <f t="shared" ref="BB241" si="283">BC241-BA241</f>
        <v>0</v>
      </c>
    </row>
    <row r="242" spans="1:54" s="4" customFormat="1">
      <c r="A242" s="278">
        <v>435</v>
      </c>
      <c r="B242" s="2">
        <v>435301301</v>
      </c>
      <c r="C242" s="10" t="s">
        <v>713</v>
      </c>
      <c r="D242" s="15">
        <f>'fnd enro'!D242</f>
        <v>0</v>
      </c>
      <c r="E242" s="15">
        <f>'fnd enro'!E242</f>
        <v>0</v>
      </c>
      <c r="F242" s="15">
        <f>'fnd enro'!F242</f>
        <v>0</v>
      </c>
      <c r="G242" s="15">
        <f>'fnd enro'!G242</f>
        <v>22</v>
      </c>
      <c r="H242" s="15">
        <f>'fnd enro'!H242</f>
        <v>21</v>
      </c>
      <c r="I242" s="15">
        <f>'fnd enro'!I242</f>
        <v>38</v>
      </c>
      <c r="J242" s="15">
        <f>'fnd enro'!J242</f>
        <v>0</v>
      </c>
      <c r="K242" s="16">
        <f>'fnd enro'!K242</f>
        <v>3.1023000000000001</v>
      </c>
      <c r="L242" s="15">
        <f>'fnd enro'!L242</f>
        <v>0</v>
      </c>
      <c r="M242" s="15">
        <f>'fnd enro'!M242</f>
        <v>3</v>
      </c>
      <c r="N242" s="15">
        <f>'fnd enro'!N242</f>
        <v>0</v>
      </c>
      <c r="O242" s="15">
        <f>'fnd enro'!O242</f>
        <v>0</v>
      </c>
      <c r="P242" s="15">
        <f>'fnd enro'!P242</f>
        <v>24</v>
      </c>
      <c r="Q242" s="15">
        <f>'fnd enro'!R242</f>
        <v>81</v>
      </c>
      <c r="R242" s="16">
        <f t="shared" si="234"/>
        <v>1</v>
      </c>
      <c r="S242" s="15">
        <f>VALUE('fnd enro'!Q242)</f>
        <v>4</v>
      </c>
      <c r="T242" s="2"/>
      <c r="U242" s="1">
        <f>(($D242*'fnd base rates'!C$107)
+($E242*'fnd base rates'!C$108)
+($F242*'fnd base rates'!C$109)
+($G242*'fnd base rates'!C$110)
+($H242*'fnd base rates'!C$111)
+($I242*'fnd base rates'!C$112)
+($J242*'fnd base rates'!C$113)
+($K242*'fnd base rates'!C$114)
+($M242*'fnd base rates'!C$116)
+($N242*'fnd base rates'!C$117)
+($O242*'fnd base rates'!C$118)
+($P242*VLOOKUP($S242+12,rate_basefnd,3)))
*$R242</f>
        <v>43123.415733000002</v>
      </c>
      <c r="V242" s="1">
        <f>(($D242*'fnd base rates'!D$107)
+($E242*'fnd base rates'!D$108)
+($F242*'fnd base rates'!D$109)
+($G242*'fnd base rates'!D$110)
+($H242*'fnd base rates'!D$111)
+($I242*'fnd base rates'!D$112)
+($J242*'fnd base rates'!D$113)
+($K242*'fnd base rates'!D$114)
+($M242*'fnd base rates'!D$116)
+($N242*'fnd base rates'!D$117)
+($O242*'fnd base rates'!D$118)
+($P242*VLOOKUP($S242+12,rate_basefnd,4)))
*$R242</f>
        <v>66075.179999999993</v>
      </c>
      <c r="W242" s="1">
        <f>(($D242*'fnd base rates'!E$107)
+($E242*'fnd base rates'!E$108)
+($F242*'fnd base rates'!E$109)
+($G242*'fnd base rates'!E$110)
+($H242*'fnd base rates'!E$111)
+($I242*'fnd base rates'!E$112)
+($J242*'fnd base rates'!E$113)
+($K242*'fnd base rates'!E$114)
+($M242*'fnd base rates'!E$116)
+($N242*'fnd base rates'!E$117)
+($O242*'fnd base rates'!E$118)
+($P242*VLOOKUP($S242+12,rate_basefnd,5)))
*$R242</f>
        <v>394352.66597900004</v>
      </c>
      <c r="X242" s="1">
        <f>(($D242*'fnd base rates'!F$107)
+($E242*'fnd base rates'!F$108)
+($F242*'fnd base rates'!F$109)
+($G242*'fnd base rates'!F$110)
+($H242*'fnd base rates'!F$111)
+($I242*'fnd base rates'!F$112)
+($J242*'fnd base rates'!F$113)
+($K242*'fnd base rates'!F$114)
+($M242*'fnd base rates'!F$116)
+($N242*'fnd base rates'!F$117)
+($O242*'fnd base rates'!F$118)
+($P242*VLOOKUP($S242+12,rate_basefnd,6)))
*$R242</f>
        <v>78804.468942000007</v>
      </c>
      <c r="Y242" s="1">
        <f>(($D242*'fnd base rates'!G$107)
+($E242*'fnd base rates'!G$108)
+($F242*'fnd base rates'!G$109)
+($G242*'fnd base rates'!G$110)
+($H242*'fnd base rates'!G$111)
+($I242*'fnd base rates'!G$112)
+($J242*'fnd base rates'!G$113)
+($K242*'fnd base rates'!G$114)
+($M242*'fnd base rates'!G$116)
+($N242*'fnd base rates'!G$117)
+($O242*'fnd base rates'!G$118)
+($P242*VLOOKUP($S242+12,rate_basefnd,7)))
*$R242</f>
        <v>15748.717258999999</v>
      </c>
      <c r="Z242" s="1">
        <f>(($D242*'fnd base rates'!H$107)
+($E242*'fnd base rates'!H$108)
+($F242*'fnd base rates'!H$109)
+($G242*'fnd base rates'!H$110)
+($H242*'fnd base rates'!H$111)
+($I242*'fnd base rates'!H$112)
+($J242*'fnd base rates'!H$113)
+($K242*'fnd base rates'!H$114)
+($M242*'fnd base rates'!H$116)
+($N242*'fnd base rates'!H$117)
+($O242*'fnd base rates'!H$118)
+($P242*VLOOKUP($S242+12,rate_basefnd,8)))</f>
        <v>52452.86400999999</v>
      </c>
      <c r="AA242" s="1">
        <f>(($D242*'fnd base rates'!I$107)
+($E242*'fnd base rates'!I$108)
+($F242*'fnd base rates'!I$109)
+($G242*'fnd base rates'!I$110)
+($H242*'fnd base rates'!I$111)
+($I242*'fnd base rates'!I$112)
+($J242*'fnd base rates'!I$113)
+($K242*'fnd base rates'!I$114)
+($M242*'fnd base rates'!I$116)
+($N242*'fnd base rates'!I$117)
+($O242*'fnd base rates'!I$118)
+($P242*VLOOKUP($S242+12,rate_basefnd,9)))
*$R242</f>
        <v>31153.100000000002</v>
      </c>
      <c r="AB242" s="1">
        <f>(($D242*'fnd base rates'!J$107)
+($E242*'fnd base rates'!J$108)
+($F242*'fnd base rates'!J$109)
+($G242*'fnd base rates'!J$110)
+($H242*'fnd base rates'!J$111)
+($I242*'fnd base rates'!J$112)
+($J242*'fnd base rates'!J$113)
+($K242*'fnd base rates'!J$114)
+($M242*'fnd base rates'!J$116)
+($N242*'fnd base rates'!J$117)
+($O242*'fnd base rates'!J$118)
+($P242*VLOOKUP($S242+12,rate_basefnd,10)))
*$R242</f>
        <v>42028.42</v>
      </c>
      <c r="AC242" s="1">
        <f>(($D242*'fnd base rates'!K$107)
+($E242*'fnd base rates'!K$108)
+($F242*'fnd base rates'!K$109)
+($G242*'fnd base rates'!K$110)
+($H242*'fnd base rates'!K$111)
+($I242*'fnd base rates'!K$112)
+($J242*'fnd base rates'!K$113)
+($K242*'fnd base rates'!K$114)
+($M242*'fnd base rates'!K$116)
+($N242*'fnd base rates'!K$117)
+($O242*'fnd base rates'!K$118)
+($P242*VLOOKUP($S242+12,rate_basefnd,11)))
*$R242</f>
        <v>89517.894890999989</v>
      </c>
      <c r="AD242" s="1">
        <f>(($D242*'fnd base rates'!L$107)
+($E242*'fnd base rates'!L$108)
+($F242*'fnd base rates'!L$109)
+($G242*'fnd base rates'!L$110)
+($H242*'fnd base rates'!L$111)
+($I242*'fnd base rates'!L$112)
+($J242*'fnd base rates'!L$113)
+($K242*'fnd base rates'!L$114)
+($M242*'fnd base rates'!L$116)
+($N242*'fnd base rates'!L$117)
+($O242*'fnd base rates'!L$118)
+($P242*VLOOKUP($S242+12,rate_basefnd,12)))</f>
        <v>114472.22588600003</v>
      </c>
      <c r="AE242" s="1">
        <f>(($D242*'fnd base rates'!M$107)
+($E242*'fnd base rates'!M$108)
+($F242*'fnd base rates'!M$109)
+($G242*'fnd base rates'!M$110)
+($H242*'fnd base rates'!M$111)
+($I242*'fnd base rates'!M$112)
+($J242*'fnd base rates'!M$113)
+($K242*'fnd base rates'!M$114)
+($M242*'fnd base rates'!M$116)
+($N242*'fnd base rates'!M$117)
+($O242*'fnd base rates'!M$118)
+($P242*VLOOKUP($S242+12,rate_basefnd,13)))</f>
        <v>0</v>
      </c>
      <c r="AF242" s="4">
        <f t="shared" si="235"/>
        <v>927728.95270000026</v>
      </c>
      <c r="AH242" s="4">
        <f t="shared" si="236"/>
        <v>435301301</v>
      </c>
      <c r="AI242" s="4" t="str">
        <f t="shared" si="237"/>
        <v>435</v>
      </c>
      <c r="AJ242" s="2" t="str">
        <f t="shared" si="238"/>
        <v>301</v>
      </c>
      <c r="AK242" s="2" t="str">
        <f t="shared" si="239"/>
        <v>301</v>
      </c>
      <c r="AL242" s="4">
        <f t="shared" si="240"/>
        <v>1</v>
      </c>
      <c r="AM242" s="4">
        <f t="shared" si="232"/>
        <v>81</v>
      </c>
      <c r="AN242" s="4">
        <f t="shared" si="241"/>
        <v>927728.95270000026</v>
      </c>
      <c r="AO242" s="4">
        <f t="shared" si="242"/>
        <v>11453</v>
      </c>
      <c r="AP242" s="4">
        <f t="shared" si="243"/>
        <v>0</v>
      </c>
      <c r="AQ242" s="4">
        <v>11453</v>
      </c>
      <c r="AW242" s="4">
        <v>11435</v>
      </c>
      <c r="AX242" s="5">
        <f t="shared" si="244"/>
        <v>18</v>
      </c>
      <c r="AY242" s="4">
        <v>11453</v>
      </c>
      <c r="AZ242" s="5"/>
      <c r="BB242" s="5">
        <f t="shared" ref="BB242" si="284">BC242-BA242</f>
        <v>0</v>
      </c>
    </row>
    <row r="243" spans="1:54" s="4" customFormat="1">
      <c r="A243" s="278">
        <v>435</v>
      </c>
      <c r="B243" s="2">
        <v>435301308</v>
      </c>
      <c r="C243" s="10" t="s">
        <v>713</v>
      </c>
      <c r="D243" s="15">
        <f>'fnd enro'!D243</f>
        <v>0</v>
      </c>
      <c r="E243" s="15">
        <f>'fnd enro'!E243</f>
        <v>0</v>
      </c>
      <c r="F243" s="15">
        <f>'fnd enro'!F243</f>
        <v>0</v>
      </c>
      <c r="G243" s="15">
        <f>'fnd enro'!G243</f>
        <v>0</v>
      </c>
      <c r="H243" s="15">
        <f>'fnd enro'!H243</f>
        <v>0</v>
      </c>
      <c r="I243" s="15">
        <f>'fnd enro'!I243</f>
        <v>1</v>
      </c>
      <c r="J243" s="15">
        <f>'fnd enro'!J243</f>
        <v>0</v>
      </c>
      <c r="K243" s="16">
        <f>'fnd enro'!K243</f>
        <v>3.8300000000000001E-2</v>
      </c>
      <c r="L243" s="15">
        <f>'fnd enro'!L243</f>
        <v>0</v>
      </c>
      <c r="M243" s="15">
        <f>'fnd enro'!M243</f>
        <v>0</v>
      </c>
      <c r="N243" s="15">
        <f>'fnd enro'!N243</f>
        <v>0</v>
      </c>
      <c r="O243" s="15">
        <f>'fnd enro'!O243</f>
        <v>0</v>
      </c>
      <c r="P243" s="15">
        <f>'fnd enro'!P243</f>
        <v>1</v>
      </c>
      <c r="Q243" s="15">
        <f>'fnd enro'!R243</f>
        <v>1</v>
      </c>
      <c r="R243" s="16">
        <f t="shared" si="234"/>
        <v>1</v>
      </c>
      <c r="S243" s="15">
        <f>VALUE('fnd enro'!Q243)</f>
        <v>8</v>
      </c>
      <c r="T243" s="2"/>
      <c r="U243" s="1">
        <f>(($D243*'fnd base rates'!C$107)
+($E243*'fnd base rates'!C$108)
+($F243*'fnd base rates'!C$109)
+($G243*'fnd base rates'!C$110)
+($H243*'fnd base rates'!C$111)
+($I243*'fnd base rates'!C$112)
+($J243*'fnd base rates'!C$113)
+($K243*'fnd base rates'!C$114)
+($M243*'fnd base rates'!C$116)
+($N243*'fnd base rates'!C$117)
+($O243*'fnd base rates'!C$118)
+($P243*VLOOKUP($S243+12,rate_basefnd,3)))
*$R243</f>
        <v>577.882293</v>
      </c>
      <c r="V243" s="1">
        <f>(($D243*'fnd base rates'!D$107)
+($E243*'fnd base rates'!D$108)
+($F243*'fnd base rates'!D$109)
+($G243*'fnd base rates'!D$110)
+($H243*'fnd base rates'!D$111)
+($I243*'fnd base rates'!D$112)
+($J243*'fnd base rates'!D$113)
+($K243*'fnd base rates'!D$114)
+($M243*'fnd base rates'!D$116)
+($N243*'fnd base rates'!D$117)
+($O243*'fnd base rates'!D$118)
+($P243*VLOOKUP($S243+12,rate_basefnd,4)))
*$R243</f>
        <v>1041.82</v>
      </c>
      <c r="W243" s="1">
        <f>(($D243*'fnd base rates'!E$107)
+($E243*'fnd base rates'!E$108)
+($F243*'fnd base rates'!E$109)
+($G243*'fnd base rates'!E$110)
+($H243*'fnd base rates'!E$111)
+($I243*'fnd base rates'!E$112)
+($J243*'fnd base rates'!E$113)
+($K243*'fnd base rates'!E$114)
+($M243*'fnd base rates'!E$116)
+($N243*'fnd base rates'!E$117)
+($O243*'fnd base rates'!E$118)
+($P243*VLOOKUP($S243+12,rate_basefnd,5)))
*$R243</f>
        <v>7721.0952589999997</v>
      </c>
      <c r="X243" s="1">
        <f>(($D243*'fnd base rates'!F$107)
+($E243*'fnd base rates'!F$108)
+($F243*'fnd base rates'!F$109)
+($G243*'fnd base rates'!F$110)
+($H243*'fnd base rates'!F$111)
+($I243*'fnd base rates'!F$112)
+($J243*'fnd base rates'!F$113)
+($K243*'fnd base rates'!F$114)
+($M243*'fnd base rates'!F$116)
+($N243*'fnd base rates'!F$117)
+($O243*'fnd base rates'!F$118)
+($P243*VLOOKUP($S243+12,rate_basefnd,6)))
*$R243</f>
        <v>846.10838200000012</v>
      </c>
      <c r="Y243" s="1">
        <f>(($D243*'fnd base rates'!G$107)
+($E243*'fnd base rates'!G$108)
+($F243*'fnd base rates'!G$109)
+($G243*'fnd base rates'!G$110)
+($H243*'fnd base rates'!G$111)
+($I243*'fnd base rates'!G$112)
+($J243*'fnd base rates'!G$113)
+($K243*'fnd base rates'!G$114)
+($M243*'fnd base rates'!G$116)
+($N243*'fnd base rates'!G$117)
+($O243*'fnd base rates'!G$118)
+($P243*VLOOKUP($S243+12,rate_basefnd,7)))
*$R243</f>
        <v>303.36613899999998</v>
      </c>
      <c r="Z243" s="1">
        <f>(($D243*'fnd base rates'!H$107)
+($E243*'fnd base rates'!H$108)
+($F243*'fnd base rates'!H$109)
+($G243*'fnd base rates'!H$110)
+($H243*'fnd base rates'!H$111)
+($I243*'fnd base rates'!H$112)
+($J243*'fnd base rates'!H$113)
+($K243*'fnd base rates'!H$114)
+($M243*'fnd base rates'!H$116)
+($N243*'fnd base rates'!H$117)
+($O243*'fnd base rates'!H$118)
+($P243*VLOOKUP($S243+12,rate_basefnd,8)))</f>
        <v>814.79720999999995</v>
      </c>
      <c r="AA243" s="1">
        <f>(($D243*'fnd base rates'!I$107)
+($E243*'fnd base rates'!I$108)
+($F243*'fnd base rates'!I$109)
+($G243*'fnd base rates'!I$110)
+($H243*'fnd base rates'!I$111)
+($I243*'fnd base rates'!I$112)
+($J243*'fnd base rates'!I$113)
+($K243*'fnd base rates'!I$114)
+($M243*'fnd base rates'!I$116)
+($N243*'fnd base rates'!I$117)
+($O243*'fnd base rates'!I$118)
+($P243*VLOOKUP($S243+12,rate_basefnd,9)))
*$R243</f>
        <v>530.02</v>
      </c>
      <c r="AB243" s="1">
        <f>(($D243*'fnd base rates'!J$107)
+($E243*'fnd base rates'!J$108)
+($F243*'fnd base rates'!J$109)
+($G243*'fnd base rates'!J$110)
+($H243*'fnd base rates'!J$111)
+($I243*'fnd base rates'!J$112)
+($J243*'fnd base rates'!J$113)
+($K243*'fnd base rates'!J$114)
+($M243*'fnd base rates'!J$116)
+($N243*'fnd base rates'!J$117)
+($O243*'fnd base rates'!J$118)
+($P243*VLOOKUP($S243+12,rate_basefnd,10)))
*$R243</f>
        <v>1185.1599999999999</v>
      </c>
      <c r="AC243" s="1">
        <f>(($D243*'fnd base rates'!K$107)
+($E243*'fnd base rates'!K$108)
+($F243*'fnd base rates'!K$109)
+($G243*'fnd base rates'!K$110)
+($H243*'fnd base rates'!K$111)
+($I243*'fnd base rates'!K$112)
+($J243*'fnd base rates'!K$113)
+($K243*'fnd base rates'!K$114)
+($M243*'fnd base rates'!K$116)
+($N243*'fnd base rates'!K$117)
+($O243*'fnd base rates'!K$118)
+($P243*VLOOKUP($S243+12,rate_basefnd,11)))
*$R243</f>
        <v>1099.5940109999999</v>
      </c>
      <c r="AD243" s="1">
        <f>(($D243*'fnd base rates'!L$107)
+($E243*'fnd base rates'!L$108)
+($F243*'fnd base rates'!L$109)
+($G243*'fnd base rates'!L$110)
+($H243*'fnd base rates'!L$111)
+($I243*'fnd base rates'!L$112)
+($J243*'fnd base rates'!L$113)
+($K243*'fnd base rates'!L$114)
+($M243*'fnd base rates'!L$116)
+($N243*'fnd base rates'!L$117)
+($O243*'fnd base rates'!L$118)
+($P243*VLOOKUP($S243+12,rate_basefnd,12)))</f>
        <v>1718.533406</v>
      </c>
      <c r="AE243" s="1">
        <f>(($D243*'fnd base rates'!M$107)
+($E243*'fnd base rates'!M$108)
+($F243*'fnd base rates'!M$109)
+($G243*'fnd base rates'!M$110)
+($H243*'fnd base rates'!M$111)
+($I243*'fnd base rates'!M$112)
+($J243*'fnd base rates'!M$113)
+($K243*'fnd base rates'!M$114)
+($M243*'fnd base rates'!M$116)
+($N243*'fnd base rates'!M$117)
+($O243*'fnd base rates'!M$118)
+($P243*VLOOKUP($S243+12,rate_basefnd,13)))</f>
        <v>0</v>
      </c>
      <c r="AF243" s="4">
        <f t="shared" si="235"/>
        <v>15838.376700000001</v>
      </c>
      <c r="AH243" s="4">
        <f t="shared" si="236"/>
        <v>435301308</v>
      </c>
      <c r="AI243" s="4" t="str">
        <f t="shared" si="237"/>
        <v>435</v>
      </c>
      <c r="AJ243" s="2" t="str">
        <f t="shared" si="238"/>
        <v>301</v>
      </c>
      <c r="AK243" s="2" t="str">
        <f t="shared" si="239"/>
        <v>308</v>
      </c>
      <c r="AL243" s="4">
        <f t="shared" si="240"/>
        <v>1</v>
      </c>
      <c r="AM243" s="4">
        <f t="shared" si="232"/>
        <v>1</v>
      </c>
      <c r="AN243" s="4">
        <f t="shared" si="241"/>
        <v>15838.376700000001</v>
      </c>
      <c r="AO243" s="4">
        <f t="shared" si="242"/>
        <v>15838</v>
      </c>
      <c r="AP243" s="4">
        <f t="shared" si="243"/>
        <v>0</v>
      </c>
      <c r="AQ243" s="4">
        <v>15838</v>
      </c>
      <c r="AW243" s="4">
        <v>15785</v>
      </c>
      <c r="AX243" s="5">
        <f t="shared" si="244"/>
        <v>53</v>
      </c>
      <c r="AY243" s="4">
        <v>15838</v>
      </c>
      <c r="AZ243" s="5"/>
      <c r="BB243" s="5">
        <f t="shared" ref="BB243" si="285">BC243-BA243</f>
        <v>0</v>
      </c>
    </row>
    <row r="244" spans="1:54" s="4" customFormat="1">
      <c r="A244" s="278">
        <v>435</v>
      </c>
      <c r="B244" s="2">
        <v>435301326</v>
      </c>
      <c r="C244" s="10" t="s">
        <v>713</v>
      </c>
      <c r="D244" s="15">
        <f>'fnd enro'!D244</f>
        <v>0</v>
      </c>
      <c r="E244" s="15">
        <f>'fnd enro'!E244</f>
        <v>0</v>
      </c>
      <c r="F244" s="15">
        <f>'fnd enro'!F244</f>
        <v>0</v>
      </c>
      <c r="G244" s="15">
        <f>'fnd enro'!G244</f>
        <v>2</v>
      </c>
      <c r="H244" s="15">
        <f>'fnd enro'!H244</f>
        <v>3</v>
      </c>
      <c r="I244" s="15">
        <f>'fnd enro'!I244</f>
        <v>4</v>
      </c>
      <c r="J244" s="15">
        <f>'fnd enro'!J244</f>
        <v>0</v>
      </c>
      <c r="K244" s="16">
        <f>'fnd enro'!K244</f>
        <v>0.34470000000000001</v>
      </c>
      <c r="L244" s="15">
        <f>'fnd enro'!L244</f>
        <v>0</v>
      </c>
      <c r="M244" s="15">
        <f>'fnd enro'!M244</f>
        <v>0</v>
      </c>
      <c r="N244" s="15">
        <f>'fnd enro'!N244</f>
        <v>0</v>
      </c>
      <c r="O244" s="15">
        <f>'fnd enro'!O244</f>
        <v>0</v>
      </c>
      <c r="P244" s="15">
        <f>'fnd enro'!P244</f>
        <v>0</v>
      </c>
      <c r="Q244" s="15">
        <f>'fnd enro'!R244</f>
        <v>9</v>
      </c>
      <c r="R244" s="16">
        <f t="shared" si="234"/>
        <v>1</v>
      </c>
      <c r="S244" s="15">
        <f>VALUE('fnd enro'!Q244)</f>
        <v>2</v>
      </c>
      <c r="T244" s="2"/>
      <c r="U244" s="1">
        <f>(($D244*'fnd base rates'!C$107)
+($E244*'fnd base rates'!C$108)
+($F244*'fnd base rates'!C$109)
+($G244*'fnd base rates'!C$110)
+($H244*'fnd base rates'!C$111)
+($I244*'fnd base rates'!C$112)
+($J244*'fnd base rates'!C$113)
+($K244*'fnd base rates'!C$114)
+($M244*'fnd base rates'!C$116)
+($N244*'fnd base rates'!C$117)
+($O244*'fnd base rates'!C$118)
+($P244*VLOOKUP($S244+12,rate_basefnd,3)))
*$R244</f>
        <v>4612.7006369999999</v>
      </c>
      <c r="V244" s="1">
        <f>(($D244*'fnd base rates'!D$107)
+($E244*'fnd base rates'!D$108)
+($F244*'fnd base rates'!D$109)
+($G244*'fnd base rates'!D$110)
+($H244*'fnd base rates'!D$111)
+($I244*'fnd base rates'!D$112)
+($J244*'fnd base rates'!D$113)
+($K244*'fnd base rates'!D$114)
+($M244*'fnd base rates'!D$116)
+($N244*'fnd base rates'!D$117)
+($O244*'fnd base rates'!D$118)
+($P244*VLOOKUP($S244+12,rate_basefnd,4)))
*$R244</f>
        <v>6589.17</v>
      </c>
      <c r="W244" s="1">
        <f>(($D244*'fnd base rates'!E$107)
+($E244*'fnd base rates'!E$108)
+($F244*'fnd base rates'!E$109)
+($G244*'fnd base rates'!E$110)
+($H244*'fnd base rates'!E$111)
+($I244*'fnd base rates'!E$112)
+($J244*'fnd base rates'!E$113)
+($K244*'fnd base rates'!E$114)
+($M244*'fnd base rates'!E$116)
+($N244*'fnd base rates'!E$117)
+($O244*'fnd base rates'!E$118)
+($P244*VLOOKUP($S244+12,rate_basefnd,5)))
*$R244</f>
        <v>36135.957330999998</v>
      </c>
      <c r="X244" s="1">
        <f>(($D244*'fnd base rates'!F$107)
+($E244*'fnd base rates'!F$108)
+($F244*'fnd base rates'!F$109)
+($G244*'fnd base rates'!F$110)
+($H244*'fnd base rates'!F$111)
+($I244*'fnd base rates'!F$112)
+($J244*'fnd base rates'!F$113)
+($K244*'fnd base rates'!F$114)
+($M244*'fnd base rates'!F$116)
+($N244*'fnd base rates'!F$117)
+($O244*'fnd base rates'!F$118)
+($P244*VLOOKUP($S244+12,rate_basefnd,6)))
*$R244</f>
        <v>8616.4954379999999</v>
      </c>
      <c r="Y244" s="1">
        <f>(($D244*'fnd base rates'!G$107)
+($E244*'fnd base rates'!G$108)
+($F244*'fnd base rates'!G$109)
+($G244*'fnd base rates'!G$110)
+($H244*'fnd base rates'!G$111)
+($I244*'fnd base rates'!G$112)
+($J244*'fnd base rates'!G$113)
+($K244*'fnd base rates'!G$114)
+($M244*'fnd base rates'!G$116)
+($N244*'fnd base rates'!G$117)
+($O244*'fnd base rates'!G$118)
+($P244*VLOOKUP($S244+12,rate_basefnd,7)))
*$R244</f>
        <v>1409.795251</v>
      </c>
      <c r="Z244" s="1">
        <f>(($D244*'fnd base rates'!H$107)
+($E244*'fnd base rates'!H$108)
+($F244*'fnd base rates'!H$109)
+($G244*'fnd base rates'!H$110)
+($H244*'fnd base rates'!H$111)
+($I244*'fnd base rates'!H$112)
+($J244*'fnd base rates'!H$113)
+($K244*'fnd base rates'!H$114)
+($M244*'fnd base rates'!H$116)
+($N244*'fnd base rates'!H$117)
+($O244*'fnd base rates'!H$118)
+($P244*VLOOKUP($S244+12,rate_basefnd,8)))</f>
        <v>5673.1148899999989</v>
      </c>
      <c r="AA244" s="1">
        <f>(($D244*'fnd base rates'!I$107)
+($E244*'fnd base rates'!I$108)
+($F244*'fnd base rates'!I$109)
+($G244*'fnd base rates'!I$110)
+($H244*'fnd base rates'!I$111)
+($I244*'fnd base rates'!I$112)
+($J244*'fnd base rates'!I$113)
+($K244*'fnd base rates'!I$114)
+($M244*'fnd base rates'!I$116)
+($N244*'fnd base rates'!I$117)
+($O244*'fnd base rates'!I$118)
+($P244*VLOOKUP($S244+12,rate_basefnd,9)))
*$R244</f>
        <v>3176.2000000000003</v>
      </c>
      <c r="AB244" s="1">
        <f>(($D244*'fnd base rates'!J$107)
+($E244*'fnd base rates'!J$108)
+($F244*'fnd base rates'!J$109)
+($G244*'fnd base rates'!J$110)
+($H244*'fnd base rates'!J$111)
+($I244*'fnd base rates'!J$112)
+($J244*'fnd base rates'!J$113)
+($K244*'fnd base rates'!J$114)
+($M244*'fnd base rates'!J$116)
+($N244*'fnd base rates'!J$117)
+($O244*'fnd base rates'!J$118)
+($P244*VLOOKUP($S244+12,rate_basefnd,10)))
*$R244</f>
        <v>3201.9799999999996</v>
      </c>
      <c r="AC244" s="1">
        <f>(($D244*'fnd base rates'!K$107)
+($E244*'fnd base rates'!K$108)
+($F244*'fnd base rates'!K$109)
+($G244*'fnd base rates'!K$110)
+($H244*'fnd base rates'!K$111)
+($I244*'fnd base rates'!K$112)
+($J244*'fnd base rates'!K$113)
+($K244*'fnd base rates'!K$114)
+($M244*'fnd base rates'!K$116)
+($N244*'fnd base rates'!K$117)
+($O244*'fnd base rates'!K$118)
+($P244*VLOOKUP($S244+12,rate_basefnd,11)))
*$R244</f>
        <v>9893.1060990000005</v>
      </c>
      <c r="AD244" s="1">
        <f>(($D244*'fnd base rates'!L$107)
+($E244*'fnd base rates'!L$108)
+($F244*'fnd base rates'!L$109)
+($G244*'fnd base rates'!L$110)
+($H244*'fnd base rates'!L$111)
+($I244*'fnd base rates'!L$112)
+($J244*'fnd base rates'!L$113)
+($K244*'fnd base rates'!L$114)
+($M244*'fnd base rates'!L$116)
+($N244*'fnd base rates'!L$117)
+($O244*'fnd base rates'!L$118)
+($P244*VLOOKUP($S244+12,rate_basefnd,12)))</f>
        <v>11579.710654</v>
      </c>
      <c r="AE244" s="1">
        <f>(($D244*'fnd base rates'!M$107)
+($E244*'fnd base rates'!M$108)
+($F244*'fnd base rates'!M$109)
+($G244*'fnd base rates'!M$110)
+($H244*'fnd base rates'!M$111)
+($I244*'fnd base rates'!M$112)
+($J244*'fnd base rates'!M$113)
+($K244*'fnd base rates'!M$114)
+($M244*'fnd base rates'!M$116)
+($N244*'fnd base rates'!M$117)
+($O244*'fnd base rates'!M$118)
+($P244*VLOOKUP($S244+12,rate_basefnd,13)))</f>
        <v>0</v>
      </c>
      <c r="AF244" s="4">
        <f t="shared" si="235"/>
        <v>90888.230299999981</v>
      </c>
      <c r="AH244" s="4">
        <f t="shared" si="236"/>
        <v>435301326</v>
      </c>
      <c r="AI244" s="4" t="str">
        <f t="shared" si="237"/>
        <v>435</v>
      </c>
      <c r="AJ244" s="2" t="str">
        <f t="shared" si="238"/>
        <v>301</v>
      </c>
      <c r="AK244" s="2" t="str">
        <f t="shared" si="239"/>
        <v>326</v>
      </c>
      <c r="AL244" s="4">
        <f t="shared" si="240"/>
        <v>1</v>
      </c>
      <c r="AM244" s="4">
        <f t="shared" si="232"/>
        <v>9</v>
      </c>
      <c r="AN244" s="4">
        <f t="shared" si="241"/>
        <v>90888.230299999981</v>
      </c>
      <c r="AO244" s="4">
        <f t="shared" si="242"/>
        <v>10099</v>
      </c>
      <c r="AP244" s="4">
        <f t="shared" si="243"/>
        <v>0</v>
      </c>
      <c r="AQ244" s="4">
        <v>10099</v>
      </c>
      <c r="AW244" s="4">
        <v>10083</v>
      </c>
      <c r="AX244" s="5">
        <f t="shared" si="244"/>
        <v>16</v>
      </c>
      <c r="AY244" s="4">
        <v>10099</v>
      </c>
      <c r="AZ244" s="5"/>
      <c r="BB244" s="5">
        <f t="shared" ref="BB244" si="286">BC244-BA244</f>
        <v>0</v>
      </c>
    </row>
    <row r="245" spans="1:54" s="4" customFormat="1">
      <c r="A245" s="278">
        <v>435</v>
      </c>
      <c r="B245" s="2">
        <v>435301673</v>
      </c>
      <c r="C245" s="10" t="s">
        <v>713</v>
      </c>
      <c r="D245" s="15">
        <f>'fnd enro'!D245</f>
        <v>0</v>
      </c>
      <c r="E245" s="15">
        <f>'fnd enro'!E245</f>
        <v>0</v>
      </c>
      <c r="F245" s="15">
        <f>'fnd enro'!F245</f>
        <v>0</v>
      </c>
      <c r="G245" s="15">
        <f>'fnd enro'!G245</f>
        <v>1</v>
      </c>
      <c r="H245" s="15">
        <f>'fnd enro'!H245</f>
        <v>5</v>
      </c>
      <c r="I245" s="15">
        <f>'fnd enro'!I245</f>
        <v>7</v>
      </c>
      <c r="J245" s="15">
        <f>'fnd enro'!J245</f>
        <v>0</v>
      </c>
      <c r="K245" s="16">
        <f>'fnd enro'!K245</f>
        <v>0.49790000000000001</v>
      </c>
      <c r="L245" s="15">
        <f>'fnd enro'!L245</f>
        <v>0</v>
      </c>
      <c r="M245" s="15">
        <f>'fnd enro'!M245</f>
        <v>0</v>
      </c>
      <c r="N245" s="15">
        <f>'fnd enro'!N245</f>
        <v>0</v>
      </c>
      <c r="O245" s="15">
        <f>'fnd enro'!O245</f>
        <v>0</v>
      </c>
      <c r="P245" s="15">
        <f>'fnd enro'!P245</f>
        <v>2</v>
      </c>
      <c r="Q245" s="15">
        <f>'fnd enro'!R245</f>
        <v>13</v>
      </c>
      <c r="R245" s="16">
        <f t="shared" si="234"/>
        <v>1</v>
      </c>
      <c r="S245" s="15">
        <f>VALUE('fnd enro'!Q245)</f>
        <v>2</v>
      </c>
      <c r="T245" s="2"/>
      <c r="U245" s="1">
        <f>(($D245*'fnd base rates'!C$107)
+($E245*'fnd base rates'!C$108)
+($F245*'fnd base rates'!C$109)
+($G245*'fnd base rates'!C$110)
+($H245*'fnd base rates'!C$111)
+($I245*'fnd base rates'!C$112)
+($J245*'fnd base rates'!C$113)
+($K245*'fnd base rates'!C$114)
+($M245*'fnd base rates'!C$116)
+($N245*'fnd base rates'!C$117)
+($O245*'fnd base rates'!C$118)
+($P245*VLOOKUP($S245+12,rate_basefnd,3)))
*$R245</f>
        <v>6769.1498089999995</v>
      </c>
      <c r="V245" s="1">
        <f>(($D245*'fnd base rates'!D$107)
+($E245*'fnd base rates'!D$108)
+($F245*'fnd base rates'!D$109)
+($G245*'fnd base rates'!D$110)
+($H245*'fnd base rates'!D$111)
+($I245*'fnd base rates'!D$112)
+($J245*'fnd base rates'!D$113)
+($K245*'fnd base rates'!D$114)
+($M245*'fnd base rates'!D$116)
+($N245*'fnd base rates'!D$117)
+($O245*'fnd base rates'!D$118)
+($P245*VLOOKUP($S245+12,rate_basefnd,4)))
*$R245</f>
        <v>10021.569999999998</v>
      </c>
      <c r="W245" s="1">
        <f>(($D245*'fnd base rates'!E$107)
+($E245*'fnd base rates'!E$108)
+($F245*'fnd base rates'!E$109)
+($G245*'fnd base rates'!E$110)
+($H245*'fnd base rates'!E$111)
+($I245*'fnd base rates'!E$112)
+($J245*'fnd base rates'!E$113)
+($K245*'fnd base rates'!E$114)
+($M245*'fnd base rates'!E$116)
+($N245*'fnd base rates'!E$117)
+($O245*'fnd base rates'!E$118)
+($P245*VLOOKUP($S245+12,rate_basefnd,5)))
*$R245</f>
        <v>58053.338366999997</v>
      </c>
      <c r="X245" s="1">
        <f>(($D245*'fnd base rates'!F$107)
+($E245*'fnd base rates'!F$108)
+($F245*'fnd base rates'!F$109)
+($G245*'fnd base rates'!F$110)
+($H245*'fnd base rates'!F$111)
+($I245*'fnd base rates'!F$112)
+($J245*'fnd base rates'!F$113)
+($K245*'fnd base rates'!F$114)
+($M245*'fnd base rates'!F$116)
+($N245*'fnd base rates'!F$117)
+($O245*'fnd base rates'!F$118)
+($P245*VLOOKUP($S245+12,rate_basefnd,6)))
*$R245</f>
        <v>11863.538966</v>
      </c>
      <c r="Y245" s="1">
        <f>(($D245*'fnd base rates'!G$107)
+($E245*'fnd base rates'!G$108)
+($F245*'fnd base rates'!G$109)
+($G245*'fnd base rates'!G$110)
+($H245*'fnd base rates'!G$111)
+($I245*'fnd base rates'!G$112)
+($J245*'fnd base rates'!G$113)
+($K245*'fnd base rates'!G$114)
+($M245*'fnd base rates'!G$116)
+($N245*'fnd base rates'!G$117)
+($O245*'fnd base rates'!G$118)
+($P245*VLOOKUP($S245+12,rate_basefnd,7)))
*$R245</f>
        <v>2290.7498069999997</v>
      </c>
      <c r="Z245" s="1">
        <f>(($D245*'fnd base rates'!H$107)
+($E245*'fnd base rates'!H$108)
+($F245*'fnd base rates'!H$109)
+($G245*'fnd base rates'!H$110)
+($H245*'fnd base rates'!H$111)
+($I245*'fnd base rates'!H$112)
+($J245*'fnd base rates'!H$113)
+($K245*'fnd base rates'!H$114)
+($M245*'fnd base rates'!H$116)
+($N245*'fnd base rates'!H$117)
+($O245*'fnd base rates'!H$118)
+($P245*VLOOKUP($S245+12,rate_basefnd,8)))</f>
        <v>8587.393729999998</v>
      </c>
      <c r="AA245" s="1">
        <f>(($D245*'fnd base rates'!I$107)
+($E245*'fnd base rates'!I$108)
+($F245*'fnd base rates'!I$109)
+($G245*'fnd base rates'!I$110)
+($H245*'fnd base rates'!I$111)
+($I245*'fnd base rates'!I$112)
+($J245*'fnd base rates'!I$113)
+($K245*'fnd base rates'!I$114)
+($M245*'fnd base rates'!I$116)
+($N245*'fnd base rates'!I$117)
+($O245*'fnd base rates'!I$118)
+($P245*VLOOKUP($S245+12,rate_basefnd,9)))
*$R245</f>
        <v>5001.68</v>
      </c>
      <c r="AB245" s="1">
        <f>(($D245*'fnd base rates'!J$107)
+($E245*'fnd base rates'!J$108)
+($F245*'fnd base rates'!J$109)
+($G245*'fnd base rates'!J$110)
+($H245*'fnd base rates'!J$111)
+($I245*'fnd base rates'!J$112)
+($J245*'fnd base rates'!J$113)
+($K245*'fnd base rates'!J$114)
+($M245*'fnd base rates'!J$116)
+($N245*'fnd base rates'!J$117)
+($O245*'fnd base rates'!J$118)
+($P245*VLOOKUP($S245+12,rate_basefnd,10)))
*$R245</f>
        <v>6214.52</v>
      </c>
      <c r="AC245" s="1">
        <f>(($D245*'fnd base rates'!K$107)
+($E245*'fnd base rates'!K$108)
+($F245*'fnd base rates'!K$109)
+($G245*'fnd base rates'!K$110)
+($H245*'fnd base rates'!K$111)
+($I245*'fnd base rates'!K$112)
+($J245*'fnd base rates'!K$113)
+($K245*'fnd base rates'!K$114)
+($M245*'fnd base rates'!K$116)
+($N245*'fnd base rates'!K$117)
+($O245*'fnd base rates'!K$118)
+($P245*VLOOKUP($S245+12,rate_basefnd,11)))
*$R245</f>
        <v>14400.622143000001</v>
      </c>
      <c r="AD245" s="1">
        <f>(($D245*'fnd base rates'!L$107)
+($E245*'fnd base rates'!L$108)
+($F245*'fnd base rates'!L$109)
+($G245*'fnd base rates'!L$110)
+($H245*'fnd base rates'!L$111)
+($I245*'fnd base rates'!L$112)
+($J245*'fnd base rates'!L$113)
+($K245*'fnd base rates'!L$114)
+($M245*'fnd base rates'!L$116)
+($N245*'fnd base rates'!L$117)
+($O245*'fnd base rates'!L$118)
+($P245*VLOOKUP($S245+12,rate_basefnd,12)))</f>
        <v>17463.394278000003</v>
      </c>
      <c r="AE245" s="1">
        <f>(($D245*'fnd base rates'!M$107)
+($E245*'fnd base rates'!M$108)
+($F245*'fnd base rates'!M$109)
+($G245*'fnd base rates'!M$110)
+($H245*'fnd base rates'!M$111)
+($I245*'fnd base rates'!M$112)
+($J245*'fnd base rates'!M$113)
+($K245*'fnd base rates'!M$114)
+($M245*'fnd base rates'!M$116)
+($N245*'fnd base rates'!M$117)
+($O245*'fnd base rates'!M$118)
+($P245*VLOOKUP($S245+12,rate_basefnd,13)))</f>
        <v>0</v>
      </c>
      <c r="AF245" s="4">
        <f t="shared" si="235"/>
        <v>140665.95709999997</v>
      </c>
      <c r="AH245" s="4">
        <f t="shared" si="236"/>
        <v>435301673</v>
      </c>
      <c r="AI245" s="4" t="str">
        <f t="shared" si="237"/>
        <v>435</v>
      </c>
      <c r="AJ245" s="2" t="str">
        <f t="shared" si="238"/>
        <v>301</v>
      </c>
      <c r="AK245" s="2" t="str">
        <f t="shared" si="239"/>
        <v>673</v>
      </c>
      <c r="AL245" s="4">
        <f t="shared" si="240"/>
        <v>1</v>
      </c>
      <c r="AM245" s="4">
        <f t="shared" si="232"/>
        <v>13</v>
      </c>
      <c r="AN245" s="4">
        <f t="shared" si="241"/>
        <v>140665.95709999997</v>
      </c>
      <c r="AO245" s="4">
        <f t="shared" si="242"/>
        <v>10820</v>
      </c>
      <c r="AP245" s="4">
        <f t="shared" si="243"/>
        <v>0</v>
      </c>
      <c r="AQ245" s="4">
        <v>10820</v>
      </c>
      <c r="AW245" s="4">
        <v>10805</v>
      </c>
      <c r="AX245" s="5">
        <f t="shared" si="244"/>
        <v>15</v>
      </c>
      <c r="AY245" s="4">
        <v>10820</v>
      </c>
      <c r="AZ245" s="5"/>
      <c r="BB245" s="5">
        <f t="shared" ref="BB245" si="287">BC245-BA245</f>
        <v>0</v>
      </c>
    </row>
    <row r="246" spans="1:54" s="4" customFormat="1">
      <c r="A246" s="278">
        <v>435</v>
      </c>
      <c r="B246" s="2">
        <v>435301735</v>
      </c>
      <c r="C246" s="10" t="s">
        <v>713</v>
      </c>
      <c r="D246" s="15">
        <f>'fnd enro'!D246</f>
        <v>0</v>
      </c>
      <c r="E246" s="15">
        <f>'fnd enro'!E246</f>
        <v>0</v>
      </c>
      <c r="F246" s="15">
        <f>'fnd enro'!F246</f>
        <v>0</v>
      </c>
      <c r="G246" s="15">
        <f>'fnd enro'!G246</f>
        <v>0</v>
      </c>
      <c r="H246" s="15">
        <f>'fnd enro'!H246</f>
        <v>2</v>
      </c>
      <c r="I246" s="15">
        <f>'fnd enro'!I246</f>
        <v>1</v>
      </c>
      <c r="J246" s="15">
        <f>'fnd enro'!J246</f>
        <v>0</v>
      </c>
      <c r="K246" s="16">
        <f>'fnd enro'!K246</f>
        <v>0.1149</v>
      </c>
      <c r="L246" s="15">
        <f>'fnd enro'!L246</f>
        <v>0</v>
      </c>
      <c r="M246" s="15">
        <f>'fnd enro'!M246</f>
        <v>0</v>
      </c>
      <c r="N246" s="15">
        <f>'fnd enro'!N246</f>
        <v>0</v>
      </c>
      <c r="O246" s="15">
        <f>'fnd enro'!O246</f>
        <v>0</v>
      </c>
      <c r="P246" s="15">
        <f>'fnd enro'!P246</f>
        <v>0</v>
      </c>
      <c r="Q246" s="15">
        <f>'fnd enro'!R246</f>
        <v>3</v>
      </c>
      <c r="R246" s="16">
        <f t="shared" si="234"/>
        <v>1</v>
      </c>
      <c r="S246" s="15">
        <f>VALUE('fnd enro'!Q246)</f>
        <v>4</v>
      </c>
      <c r="T246" s="2"/>
      <c r="U246" s="1">
        <f>(($D246*'fnd base rates'!C$107)
+($E246*'fnd base rates'!C$108)
+($F246*'fnd base rates'!C$109)
+($G246*'fnd base rates'!C$110)
+($H246*'fnd base rates'!C$111)
+($I246*'fnd base rates'!C$112)
+($J246*'fnd base rates'!C$113)
+($K246*'fnd base rates'!C$114)
+($M246*'fnd base rates'!C$116)
+($N246*'fnd base rates'!C$117)
+($O246*'fnd base rates'!C$118)
+($P246*VLOOKUP($S246+12,rate_basefnd,3)))
*$R246</f>
        <v>1537.5668790000002</v>
      </c>
      <c r="V246" s="1">
        <f>(($D246*'fnd base rates'!D$107)
+($E246*'fnd base rates'!D$108)
+($F246*'fnd base rates'!D$109)
+($G246*'fnd base rates'!D$110)
+($H246*'fnd base rates'!D$111)
+($I246*'fnd base rates'!D$112)
+($J246*'fnd base rates'!D$113)
+($K246*'fnd base rates'!D$114)
+($M246*'fnd base rates'!D$116)
+($N246*'fnd base rates'!D$117)
+($O246*'fnd base rates'!D$118)
+($P246*VLOOKUP($S246+12,rate_basefnd,4)))
*$R246</f>
        <v>2196.39</v>
      </c>
      <c r="W246" s="1">
        <f>(($D246*'fnd base rates'!E$107)
+($E246*'fnd base rates'!E$108)
+($F246*'fnd base rates'!E$109)
+($G246*'fnd base rates'!E$110)
+($H246*'fnd base rates'!E$111)
+($I246*'fnd base rates'!E$112)
+($J246*'fnd base rates'!E$113)
+($K246*'fnd base rates'!E$114)
+($M246*'fnd base rates'!E$116)
+($N246*'fnd base rates'!E$117)
+($O246*'fnd base rates'!E$118)
+($P246*VLOOKUP($S246+12,rate_basefnd,5)))
*$R246</f>
        <v>11313.375776999999</v>
      </c>
      <c r="X246" s="1">
        <f>(($D246*'fnd base rates'!F$107)
+($E246*'fnd base rates'!F$108)
+($F246*'fnd base rates'!F$109)
+($G246*'fnd base rates'!F$110)
+($H246*'fnd base rates'!F$111)
+($I246*'fnd base rates'!F$112)
+($J246*'fnd base rates'!F$113)
+($K246*'fnd base rates'!F$114)
+($M246*'fnd base rates'!F$116)
+($N246*'fnd base rates'!F$117)
+($O246*'fnd base rates'!F$118)
+($P246*VLOOKUP($S246+12,rate_basefnd,6)))
*$R246</f>
        <v>2745.965146</v>
      </c>
      <c r="Y246" s="1">
        <f>(($D246*'fnd base rates'!G$107)
+($E246*'fnd base rates'!G$108)
+($F246*'fnd base rates'!G$109)
+($G246*'fnd base rates'!G$110)
+($H246*'fnd base rates'!G$111)
+($I246*'fnd base rates'!G$112)
+($J246*'fnd base rates'!G$113)
+($K246*'fnd base rates'!G$114)
+($M246*'fnd base rates'!G$116)
+($N246*'fnd base rates'!G$117)
+($O246*'fnd base rates'!G$118)
+($P246*VLOOKUP($S246+12,rate_basefnd,7)))
*$R246</f>
        <v>478.82841699999994</v>
      </c>
      <c r="Z246" s="1">
        <f>(($D246*'fnd base rates'!H$107)
+($E246*'fnd base rates'!H$108)
+($F246*'fnd base rates'!H$109)
+($G246*'fnd base rates'!H$110)
+($H246*'fnd base rates'!H$111)
+($I246*'fnd base rates'!H$112)
+($J246*'fnd base rates'!H$113)
+($K246*'fnd base rates'!H$114)
+($M246*'fnd base rates'!H$116)
+($N246*'fnd base rates'!H$117)
+($O246*'fnd base rates'!H$118)
+($P246*VLOOKUP($S246+12,rate_basefnd,8)))</f>
        <v>1793.8616299999999</v>
      </c>
      <c r="AA246" s="1">
        <f>(($D246*'fnd base rates'!I$107)
+($E246*'fnd base rates'!I$108)
+($F246*'fnd base rates'!I$109)
+($G246*'fnd base rates'!I$110)
+($H246*'fnd base rates'!I$111)
+($I246*'fnd base rates'!I$112)
+($J246*'fnd base rates'!I$113)
+($K246*'fnd base rates'!I$114)
+($M246*'fnd base rates'!I$116)
+($N246*'fnd base rates'!I$117)
+($O246*'fnd base rates'!I$118)
+($P246*VLOOKUP($S246+12,rate_basefnd,9)))
*$R246</f>
        <v>1079.8400000000001</v>
      </c>
      <c r="AB246" s="1">
        <f>(($D246*'fnd base rates'!J$107)
+($E246*'fnd base rates'!J$108)
+($F246*'fnd base rates'!J$109)
+($G246*'fnd base rates'!J$110)
+($H246*'fnd base rates'!J$111)
+($I246*'fnd base rates'!J$112)
+($J246*'fnd base rates'!J$113)
+($K246*'fnd base rates'!J$114)
+($M246*'fnd base rates'!J$116)
+($N246*'fnd base rates'!J$117)
+($O246*'fnd base rates'!J$118)
+($P246*VLOOKUP($S246+12,rate_basefnd,10)))
*$R246</f>
        <v>1025.24</v>
      </c>
      <c r="AC246" s="1">
        <f>(($D246*'fnd base rates'!K$107)
+($E246*'fnd base rates'!K$108)
+($F246*'fnd base rates'!K$109)
+($G246*'fnd base rates'!K$110)
+($H246*'fnd base rates'!K$111)
+($I246*'fnd base rates'!K$112)
+($J246*'fnd base rates'!K$113)
+($K246*'fnd base rates'!K$114)
+($M246*'fnd base rates'!K$116)
+($N246*'fnd base rates'!K$117)
+($O246*'fnd base rates'!K$118)
+($P246*VLOOKUP($S246+12,rate_basefnd,11)))
*$R246</f>
        <v>3360.222033</v>
      </c>
      <c r="AD246" s="1">
        <f>(($D246*'fnd base rates'!L$107)
+($E246*'fnd base rates'!L$108)
+($F246*'fnd base rates'!L$109)
+($G246*'fnd base rates'!L$110)
+($H246*'fnd base rates'!L$111)
+($I246*'fnd base rates'!L$112)
+($J246*'fnd base rates'!L$113)
+($K246*'fnd base rates'!L$114)
+($M246*'fnd base rates'!L$116)
+($N246*'fnd base rates'!L$117)
+($O246*'fnd base rates'!L$118)
+($P246*VLOOKUP($S246+12,rate_basefnd,12)))</f>
        <v>3932.5602180000005</v>
      </c>
      <c r="AE246" s="1">
        <f>(($D246*'fnd base rates'!M$107)
+($E246*'fnd base rates'!M$108)
+($F246*'fnd base rates'!M$109)
+($G246*'fnd base rates'!M$110)
+($H246*'fnd base rates'!M$111)
+($I246*'fnd base rates'!M$112)
+($J246*'fnd base rates'!M$113)
+($K246*'fnd base rates'!M$114)
+($M246*'fnd base rates'!M$116)
+($N246*'fnd base rates'!M$117)
+($O246*'fnd base rates'!M$118)
+($P246*VLOOKUP($S246+12,rate_basefnd,13)))</f>
        <v>0</v>
      </c>
      <c r="AF246" s="4">
        <f t="shared" si="235"/>
        <v>29463.850099999996</v>
      </c>
      <c r="AH246" s="4">
        <f t="shared" si="236"/>
        <v>435301735</v>
      </c>
      <c r="AI246" s="4" t="str">
        <f t="shared" si="237"/>
        <v>435</v>
      </c>
      <c r="AJ246" s="2" t="str">
        <f t="shared" si="238"/>
        <v>301</v>
      </c>
      <c r="AK246" s="2" t="str">
        <f t="shared" si="239"/>
        <v>735</v>
      </c>
      <c r="AL246" s="4">
        <f t="shared" si="240"/>
        <v>1</v>
      </c>
      <c r="AM246" s="4">
        <f t="shared" si="232"/>
        <v>3</v>
      </c>
      <c r="AN246" s="4">
        <f t="shared" si="241"/>
        <v>29463.850099999996</v>
      </c>
      <c r="AO246" s="4">
        <f t="shared" si="242"/>
        <v>9821</v>
      </c>
      <c r="AP246" s="4">
        <f t="shared" si="243"/>
        <v>0</v>
      </c>
      <c r="AQ246" s="4">
        <v>9821</v>
      </c>
      <c r="AW246" s="4">
        <v>9805</v>
      </c>
      <c r="AX246" s="5">
        <f t="shared" si="244"/>
        <v>16</v>
      </c>
      <c r="AY246" s="4">
        <v>9821</v>
      </c>
      <c r="AZ246" s="5"/>
      <c r="BB246" s="5">
        <f t="shared" ref="BB246" si="288">BC246-BA246</f>
        <v>0</v>
      </c>
    </row>
    <row r="247" spans="1:54" s="4" customFormat="1">
      <c r="A247" s="278">
        <v>436</v>
      </c>
      <c r="B247" s="2">
        <v>436049010</v>
      </c>
      <c r="C247" s="10" t="s">
        <v>1077</v>
      </c>
      <c r="D247" s="15">
        <f>'fnd enro'!D247</f>
        <v>0</v>
      </c>
      <c r="E247" s="15">
        <f>'fnd enro'!E247</f>
        <v>0</v>
      </c>
      <c r="F247" s="15">
        <f>'fnd enro'!F247</f>
        <v>0</v>
      </c>
      <c r="G247" s="15">
        <f>'fnd enro'!G247</f>
        <v>0</v>
      </c>
      <c r="H247" s="15">
        <f>'fnd enro'!H247</f>
        <v>1</v>
      </c>
      <c r="I247" s="15">
        <f>'fnd enro'!I247</f>
        <v>1</v>
      </c>
      <c r="J247" s="15">
        <f>'fnd enro'!J247</f>
        <v>0</v>
      </c>
      <c r="K247" s="16">
        <f>'fnd enro'!K247</f>
        <v>7.6600000000000001E-2</v>
      </c>
      <c r="L247" s="15">
        <f>'fnd enro'!L247</f>
        <v>0</v>
      </c>
      <c r="M247" s="15">
        <f>'fnd enro'!M247</f>
        <v>0</v>
      </c>
      <c r="N247" s="15">
        <f>'fnd enro'!N247</f>
        <v>0</v>
      </c>
      <c r="O247" s="15">
        <f>'fnd enro'!O247</f>
        <v>0</v>
      </c>
      <c r="P247" s="15">
        <f>'fnd enro'!P247</f>
        <v>2</v>
      </c>
      <c r="Q247" s="15">
        <f>'fnd enro'!R247</f>
        <v>2</v>
      </c>
      <c r="R247" s="16">
        <f t="shared" si="234"/>
        <v>1.1080000000000001</v>
      </c>
      <c r="S247" s="15">
        <f>VALUE('fnd enro'!Q247)</f>
        <v>2</v>
      </c>
      <c r="T247" s="2"/>
      <c r="U247" s="1">
        <f>(($D247*'fnd base rates'!C$107)
+($E247*'fnd base rates'!C$108)
+($F247*'fnd base rates'!C$109)
+($G247*'fnd base rates'!C$110)
+($H247*'fnd base rates'!C$111)
+($I247*'fnd base rates'!C$112)
+($J247*'fnd base rates'!C$113)
+($K247*'fnd base rates'!C$114)
+($M247*'fnd base rates'!C$116)
+($N247*'fnd base rates'!C$117)
+($O247*'fnd base rates'!C$118)
+($P247*VLOOKUP($S247+12,rate_basefnd,3)))
*$R247</f>
        <v>1253.596281288</v>
      </c>
      <c r="V247" s="1">
        <f>(($D247*'fnd base rates'!D$107)
+($E247*'fnd base rates'!D$108)
+($F247*'fnd base rates'!D$109)
+($G247*'fnd base rates'!D$110)
+($H247*'fnd base rates'!D$111)
+($I247*'fnd base rates'!D$112)
+($J247*'fnd base rates'!D$113)
+($K247*'fnd base rates'!D$114)
+($M247*'fnd base rates'!D$116)
+($N247*'fnd base rates'!D$117)
+($O247*'fnd base rates'!D$118)
+($P247*VLOOKUP($S247+12,rate_basefnd,4)))
*$R247</f>
        <v>2180.6991200000002</v>
      </c>
      <c r="W247" s="1">
        <f>(($D247*'fnd base rates'!E$107)
+($E247*'fnd base rates'!E$108)
+($F247*'fnd base rates'!E$109)
+($G247*'fnd base rates'!E$110)
+($H247*'fnd base rates'!E$111)
+($I247*'fnd base rates'!E$112)
+($J247*'fnd base rates'!E$113)
+($K247*'fnd base rates'!E$114)
+($M247*'fnd base rates'!E$116)
+($N247*'fnd base rates'!E$117)
+($O247*'fnd base rates'!E$118)
+($P247*VLOOKUP($S247+12,rate_basefnd,5)))
*$R247</f>
        <v>14320.235773944001</v>
      </c>
      <c r="X247" s="1">
        <f>(($D247*'fnd base rates'!F$107)
+($E247*'fnd base rates'!F$108)
+($F247*'fnd base rates'!F$109)
+($G247*'fnd base rates'!F$110)
+($H247*'fnd base rates'!F$111)
+($I247*'fnd base rates'!F$112)
+($J247*'fnd base rates'!F$113)
+($K247*'fnd base rates'!F$114)
+($M247*'fnd base rates'!F$116)
+($N247*'fnd base rates'!F$117)
+($O247*'fnd base rates'!F$118)
+($P247*VLOOKUP($S247+12,rate_basefnd,6)))
*$R247</f>
        <v>1990.008734512</v>
      </c>
      <c r="Y247" s="1">
        <f>(($D247*'fnd base rates'!G$107)
+($E247*'fnd base rates'!G$108)
+($F247*'fnd base rates'!G$109)
+($G247*'fnd base rates'!G$110)
+($H247*'fnd base rates'!G$111)
+($I247*'fnd base rates'!G$112)
+($J247*'fnd base rates'!G$113)
+($K247*'fnd base rates'!G$114)
+($M247*'fnd base rates'!G$116)
+($N247*'fnd base rates'!G$117)
+($O247*'fnd base rates'!G$118)
+($P247*VLOOKUP($S247+12,rate_basefnd,7)))
*$R247</f>
        <v>616.49372402400013</v>
      </c>
      <c r="Z247" s="1">
        <f>(($D247*'fnd base rates'!H$107)
+($E247*'fnd base rates'!H$108)
+($F247*'fnd base rates'!H$109)
+($G247*'fnd base rates'!H$110)
+($H247*'fnd base rates'!H$111)
+($I247*'fnd base rates'!H$112)
+($J247*'fnd base rates'!H$113)
+($K247*'fnd base rates'!H$114)
+($M247*'fnd base rates'!H$116)
+($N247*'fnd base rates'!H$117)
+($O247*'fnd base rates'!H$118)
+($P247*VLOOKUP($S247+12,rate_basefnd,8)))</f>
        <v>1329.6644199999998</v>
      </c>
      <c r="AA247" s="1">
        <f>(($D247*'fnd base rates'!I$107)
+($E247*'fnd base rates'!I$108)
+($F247*'fnd base rates'!I$109)
+($G247*'fnd base rates'!I$110)
+($H247*'fnd base rates'!I$111)
+($I247*'fnd base rates'!I$112)
+($J247*'fnd base rates'!I$113)
+($K247*'fnd base rates'!I$114)
+($M247*'fnd base rates'!I$116)
+($N247*'fnd base rates'!I$117)
+($O247*'fnd base rates'!I$118)
+($P247*VLOOKUP($S247+12,rate_basefnd,9)))
*$R247</f>
        <v>1044.7110400000001</v>
      </c>
      <c r="AB247" s="1">
        <f>(($D247*'fnd base rates'!J$107)
+($E247*'fnd base rates'!J$108)
+($F247*'fnd base rates'!J$109)
+($G247*'fnd base rates'!J$110)
+($H247*'fnd base rates'!J$111)
+($I247*'fnd base rates'!J$112)
+($J247*'fnd base rates'!J$113)
+($K247*'fnd base rates'!J$114)
+($M247*'fnd base rates'!J$116)
+($N247*'fnd base rates'!J$117)
+($O247*'fnd base rates'!J$118)
+($P247*VLOOKUP($S247+12,rate_basefnd,10)))
*$R247</f>
        <v>2018.90896</v>
      </c>
      <c r="AC247" s="1">
        <f>(($D247*'fnd base rates'!K$107)
+($E247*'fnd base rates'!K$108)
+($F247*'fnd base rates'!K$109)
+($G247*'fnd base rates'!K$110)
+($H247*'fnd base rates'!K$111)
+($I247*'fnd base rates'!K$112)
+($J247*'fnd base rates'!K$113)
+($K247*'fnd base rates'!K$114)
+($M247*'fnd base rates'!K$116)
+($N247*'fnd base rates'!K$117)
+($O247*'fnd base rates'!K$118)
+($P247*VLOOKUP($S247+12,rate_basefnd,11)))
*$R247</f>
        <v>2470.7380883760002</v>
      </c>
      <c r="AD247" s="1">
        <f>(($D247*'fnd base rates'!L$107)
+($E247*'fnd base rates'!L$108)
+($F247*'fnd base rates'!L$109)
+($G247*'fnd base rates'!L$110)
+($H247*'fnd base rates'!L$111)
+($I247*'fnd base rates'!L$112)
+($J247*'fnd base rates'!L$113)
+($K247*'fnd base rates'!L$114)
+($M247*'fnd base rates'!L$116)
+($N247*'fnd base rates'!L$117)
+($O247*'fnd base rates'!L$118)
+($P247*VLOOKUP($S247+12,rate_basefnd,12)))</f>
        <v>3376.6768120000002</v>
      </c>
      <c r="AE247" s="1">
        <f>(($D247*'fnd base rates'!M$107)
+($E247*'fnd base rates'!M$108)
+($F247*'fnd base rates'!M$109)
+($G247*'fnd base rates'!M$110)
+($H247*'fnd base rates'!M$111)
+($I247*'fnd base rates'!M$112)
+($J247*'fnd base rates'!M$113)
+($K247*'fnd base rates'!M$114)
+($M247*'fnd base rates'!M$116)
+($N247*'fnd base rates'!M$117)
+($O247*'fnd base rates'!M$118)
+($P247*VLOOKUP($S247+12,rate_basefnd,13)))</f>
        <v>0</v>
      </c>
      <c r="AF247" s="4">
        <f t="shared" si="235"/>
        <v>30601.732954144005</v>
      </c>
      <c r="AH247" s="4">
        <f t="shared" si="236"/>
        <v>436049010</v>
      </c>
      <c r="AI247" s="4" t="str">
        <f t="shared" si="237"/>
        <v>436</v>
      </c>
      <c r="AJ247" s="2" t="str">
        <f t="shared" si="238"/>
        <v>049</v>
      </c>
      <c r="AK247" s="2" t="str">
        <f t="shared" si="239"/>
        <v>010</v>
      </c>
      <c r="AL247" s="4">
        <f t="shared" si="240"/>
        <v>1</v>
      </c>
      <c r="AM247" s="4">
        <f t="shared" si="232"/>
        <v>2</v>
      </c>
      <c r="AN247" s="4">
        <f t="shared" si="241"/>
        <v>30601.732954144005</v>
      </c>
      <c r="AO247" s="4">
        <f t="shared" si="242"/>
        <v>15301</v>
      </c>
      <c r="AP247" s="4">
        <f t="shared" si="243"/>
        <v>0</v>
      </c>
      <c r="AQ247" s="4">
        <v>15301</v>
      </c>
      <c r="AW247" s="4">
        <v>15286</v>
      </c>
      <c r="AX247" s="5">
        <f t="shared" si="244"/>
        <v>15</v>
      </c>
      <c r="AY247" s="4">
        <v>15301</v>
      </c>
      <c r="AZ247" s="5"/>
      <c r="BB247" s="5">
        <f t="shared" ref="BB247" si="289">BC247-BA247</f>
        <v>0</v>
      </c>
    </row>
    <row r="248" spans="1:54" s="4" customFormat="1">
      <c r="A248" s="278">
        <v>436</v>
      </c>
      <c r="B248" s="2">
        <v>436049035</v>
      </c>
      <c r="C248" s="10" t="s">
        <v>1077</v>
      </c>
      <c r="D248" s="15">
        <f>'fnd enro'!D248</f>
        <v>0</v>
      </c>
      <c r="E248" s="15">
        <f>'fnd enro'!E248</f>
        <v>0</v>
      </c>
      <c r="F248" s="15">
        <f>'fnd enro'!F248</f>
        <v>0</v>
      </c>
      <c r="G248" s="15">
        <f>'fnd enro'!G248</f>
        <v>0</v>
      </c>
      <c r="H248" s="15">
        <f>'fnd enro'!H248</f>
        <v>2</v>
      </c>
      <c r="I248" s="15">
        <f>'fnd enro'!I248</f>
        <v>23</v>
      </c>
      <c r="J248" s="15">
        <f>'fnd enro'!J248</f>
        <v>0</v>
      </c>
      <c r="K248" s="16">
        <f>'fnd enro'!K248</f>
        <v>0.95750000000000002</v>
      </c>
      <c r="L248" s="15">
        <f>'fnd enro'!L248</f>
        <v>0</v>
      </c>
      <c r="M248" s="15">
        <f>'fnd enro'!M248</f>
        <v>0</v>
      </c>
      <c r="N248" s="15">
        <f>'fnd enro'!N248</f>
        <v>0</v>
      </c>
      <c r="O248" s="15">
        <f>'fnd enro'!O248</f>
        <v>2</v>
      </c>
      <c r="P248" s="15">
        <f>'fnd enro'!P248</f>
        <v>12</v>
      </c>
      <c r="Q248" s="15">
        <f>'fnd enro'!R248</f>
        <v>25</v>
      </c>
      <c r="R248" s="16">
        <f t="shared" si="234"/>
        <v>1.1080000000000001</v>
      </c>
      <c r="S248" s="15">
        <f>VALUE('fnd enro'!Q248)</f>
        <v>11</v>
      </c>
      <c r="T248" s="2"/>
      <c r="U248" s="1">
        <f>(($D248*'fnd base rates'!C$107)
+($E248*'fnd base rates'!C$108)
+($F248*'fnd base rates'!C$109)
+($G248*'fnd base rates'!C$110)
+($H248*'fnd base rates'!C$111)
+($I248*'fnd base rates'!C$112)
+($J248*'fnd base rates'!C$113)
+($K248*'fnd base rates'!C$114)
+($M248*'fnd base rates'!C$116)
+($N248*'fnd base rates'!C$117)
+($O248*'fnd base rates'!C$118)
+($P248*VLOOKUP($S248+12,rate_basefnd,3)))
*$R248</f>
        <v>15347.193116100001</v>
      </c>
      <c r="V248" s="1">
        <f>(($D248*'fnd base rates'!D$107)
+($E248*'fnd base rates'!D$108)
+($F248*'fnd base rates'!D$109)
+($G248*'fnd base rates'!D$110)
+($H248*'fnd base rates'!D$111)
+($I248*'fnd base rates'!D$112)
+($J248*'fnd base rates'!D$113)
+($K248*'fnd base rates'!D$114)
+($M248*'fnd base rates'!D$116)
+($N248*'fnd base rates'!D$117)
+($O248*'fnd base rates'!D$118)
+($P248*VLOOKUP($S248+12,rate_basefnd,4)))
*$R248</f>
        <v>25162.469480000003</v>
      </c>
      <c r="W248" s="1">
        <f>(($D248*'fnd base rates'!E$107)
+($E248*'fnd base rates'!E$108)
+($F248*'fnd base rates'!E$109)
+($G248*'fnd base rates'!E$110)
+($H248*'fnd base rates'!E$111)
+($I248*'fnd base rates'!E$112)
+($J248*'fnd base rates'!E$113)
+($K248*'fnd base rates'!E$114)
+($M248*'fnd base rates'!E$116)
+($N248*'fnd base rates'!E$117)
+($O248*'fnd base rates'!E$118)
+($P248*VLOOKUP($S248+12,rate_basefnd,5)))
*$R248</f>
        <v>173795.90671430001</v>
      </c>
      <c r="X248" s="1">
        <f>(($D248*'fnd base rates'!F$107)
+($E248*'fnd base rates'!F$108)
+($F248*'fnd base rates'!F$109)
+($G248*'fnd base rates'!F$110)
+($H248*'fnd base rates'!F$111)
+($I248*'fnd base rates'!F$112)
+($J248*'fnd base rates'!F$113)
+($K248*'fnd base rates'!F$114)
+($M248*'fnd base rates'!F$116)
+($N248*'fnd base rates'!F$117)
+($O248*'fnd base rates'!F$118)
+($P248*VLOOKUP($S248+12,rate_basefnd,6)))
*$R248</f>
        <v>23999.711621400005</v>
      </c>
      <c r="Y248" s="1">
        <f>(($D248*'fnd base rates'!G$107)
+($E248*'fnd base rates'!G$108)
+($F248*'fnd base rates'!G$109)
+($G248*'fnd base rates'!G$110)
+($H248*'fnd base rates'!G$111)
+($I248*'fnd base rates'!G$112)
+($J248*'fnd base rates'!G$113)
+($K248*'fnd base rates'!G$114)
+($M248*'fnd base rates'!G$116)
+($N248*'fnd base rates'!G$117)
+($O248*'fnd base rates'!G$118)
+($P248*VLOOKUP($S248+12,rate_basefnd,7)))
*$R248</f>
        <v>6600.0274503000001</v>
      </c>
      <c r="Z248" s="1">
        <f>(($D248*'fnd base rates'!H$107)
+($E248*'fnd base rates'!H$108)
+($F248*'fnd base rates'!H$109)
+($G248*'fnd base rates'!H$110)
+($H248*'fnd base rates'!H$111)
+($I248*'fnd base rates'!H$112)
+($J248*'fnd base rates'!H$113)
+($K248*'fnd base rates'!H$114)
+($M248*'fnd base rates'!H$116)
+($N248*'fnd base rates'!H$117)
+($O248*'fnd base rates'!H$118)
+($P248*VLOOKUP($S248+12,rate_basefnd,8)))</f>
        <v>19737.000250000001</v>
      </c>
      <c r="AA248" s="1">
        <f>(($D248*'fnd base rates'!I$107)
+($E248*'fnd base rates'!I$108)
+($F248*'fnd base rates'!I$109)
+($G248*'fnd base rates'!I$110)
+($H248*'fnd base rates'!I$111)
+($I248*'fnd base rates'!I$112)
+($J248*'fnd base rates'!I$113)
+($K248*'fnd base rates'!I$114)
+($M248*'fnd base rates'!I$116)
+($N248*'fnd base rates'!I$117)
+($O248*'fnd base rates'!I$118)
+($P248*VLOOKUP($S248+12,rate_basefnd,9)))
*$R248</f>
        <v>13073.136880000002</v>
      </c>
      <c r="AB248" s="1">
        <f>(($D248*'fnd base rates'!J$107)
+($E248*'fnd base rates'!J$108)
+($F248*'fnd base rates'!J$109)
+($G248*'fnd base rates'!J$110)
+($H248*'fnd base rates'!J$111)
+($I248*'fnd base rates'!J$112)
+($J248*'fnd base rates'!J$113)
+($K248*'fnd base rates'!J$114)
+($M248*'fnd base rates'!J$116)
+($N248*'fnd base rates'!J$117)
+($O248*'fnd base rates'!J$118)
+($P248*VLOOKUP($S248+12,rate_basefnd,10)))
*$R248</f>
        <v>23912.87816</v>
      </c>
      <c r="AC248" s="1">
        <f>(($D248*'fnd base rates'!K$107)
+($E248*'fnd base rates'!K$108)
+($F248*'fnd base rates'!K$109)
+($G248*'fnd base rates'!K$110)
+($H248*'fnd base rates'!K$111)
+($I248*'fnd base rates'!K$112)
+($J248*'fnd base rates'!K$113)
+($K248*'fnd base rates'!K$114)
+($M248*'fnd base rates'!K$116)
+($N248*'fnd base rates'!K$117)
+($O248*'fnd base rates'!K$118)
+($P248*VLOOKUP($S248+12,rate_basefnd,11)))
*$R248</f>
        <v>31096.718344700006</v>
      </c>
      <c r="AD248" s="1">
        <f>(($D248*'fnd base rates'!L$107)
+($E248*'fnd base rates'!L$108)
+($F248*'fnd base rates'!L$109)
+($G248*'fnd base rates'!L$110)
+($H248*'fnd base rates'!L$111)
+($I248*'fnd base rates'!L$112)
+($J248*'fnd base rates'!L$113)
+($K248*'fnd base rates'!L$114)
+($M248*'fnd base rates'!L$116)
+($N248*'fnd base rates'!L$117)
+($O248*'fnd base rates'!L$118)
+($P248*VLOOKUP($S248+12,rate_basefnd,12)))</f>
        <v>37937.87515</v>
      </c>
      <c r="AE248" s="1">
        <f>(($D248*'fnd base rates'!M$107)
+($E248*'fnd base rates'!M$108)
+($F248*'fnd base rates'!M$109)
+($G248*'fnd base rates'!M$110)
+($H248*'fnd base rates'!M$111)
+($I248*'fnd base rates'!M$112)
+($J248*'fnd base rates'!M$113)
+($K248*'fnd base rates'!M$114)
+($M248*'fnd base rates'!M$116)
+($N248*'fnd base rates'!M$117)
+($O248*'fnd base rates'!M$118)
+($P248*VLOOKUP($S248+12,rate_basefnd,13)))</f>
        <v>0</v>
      </c>
      <c r="AF248" s="4">
        <f t="shared" si="235"/>
        <v>370662.91716680001</v>
      </c>
      <c r="AH248" s="4">
        <f t="shared" si="236"/>
        <v>436049035</v>
      </c>
      <c r="AI248" s="4" t="str">
        <f t="shared" si="237"/>
        <v>436</v>
      </c>
      <c r="AJ248" s="2" t="str">
        <f t="shared" si="238"/>
        <v>049</v>
      </c>
      <c r="AK248" s="2" t="str">
        <f t="shared" si="239"/>
        <v>035</v>
      </c>
      <c r="AL248" s="4">
        <f t="shared" si="240"/>
        <v>1</v>
      </c>
      <c r="AM248" s="4">
        <f t="shared" si="232"/>
        <v>25</v>
      </c>
      <c r="AN248" s="4">
        <f t="shared" si="241"/>
        <v>370662.91716680001</v>
      </c>
      <c r="AO248" s="4">
        <f t="shared" si="242"/>
        <v>14827</v>
      </c>
      <c r="AP248" s="4">
        <f t="shared" si="243"/>
        <v>0</v>
      </c>
      <c r="AQ248" s="4">
        <v>14827</v>
      </c>
      <c r="AW248" s="4">
        <v>14766</v>
      </c>
      <c r="AX248" s="5">
        <f t="shared" si="244"/>
        <v>61</v>
      </c>
      <c r="AY248" s="4">
        <v>14827</v>
      </c>
      <c r="AZ248" s="5"/>
      <c r="BB248" s="5">
        <f t="shared" ref="BB248" si="290">BC248-BA248</f>
        <v>0</v>
      </c>
    </row>
    <row r="249" spans="1:54" s="4" customFormat="1">
      <c r="A249" s="278">
        <v>436</v>
      </c>
      <c r="B249" s="2">
        <v>436049044</v>
      </c>
      <c r="C249" s="10" t="s">
        <v>1077</v>
      </c>
      <c r="D249" s="15">
        <f>'fnd enro'!D249</f>
        <v>0</v>
      </c>
      <c r="E249" s="15">
        <f>'fnd enro'!E249</f>
        <v>0</v>
      </c>
      <c r="F249" s="15">
        <f>'fnd enro'!F249</f>
        <v>0</v>
      </c>
      <c r="G249" s="15">
        <f>'fnd enro'!G249</f>
        <v>0</v>
      </c>
      <c r="H249" s="15">
        <f>'fnd enro'!H249</f>
        <v>0</v>
      </c>
      <c r="I249" s="15">
        <f>'fnd enro'!I249</f>
        <v>2</v>
      </c>
      <c r="J249" s="15">
        <f>'fnd enro'!J249</f>
        <v>0</v>
      </c>
      <c r="K249" s="16">
        <f>'fnd enro'!K249</f>
        <v>7.6600000000000001E-2</v>
      </c>
      <c r="L249" s="15">
        <f>'fnd enro'!L249</f>
        <v>0</v>
      </c>
      <c r="M249" s="15">
        <f>'fnd enro'!M249</f>
        <v>0</v>
      </c>
      <c r="N249" s="15">
        <f>'fnd enro'!N249</f>
        <v>0</v>
      </c>
      <c r="O249" s="15">
        <f>'fnd enro'!O249</f>
        <v>0</v>
      </c>
      <c r="P249" s="15">
        <f>'fnd enro'!P249</f>
        <v>2</v>
      </c>
      <c r="Q249" s="15">
        <f>'fnd enro'!R249</f>
        <v>2</v>
      </c>
      <c r="R249" s="16">
        <f t="shared" si="234"/>
        <v>1.1080000000000001</v>
      </c>
      <c r="S249" s="15">
        <f>VALUE('fnd enro'!Q249)</f>
        <v>12</v>
      </c>
      <c r="T249" s="2"/>
      <c r="U249" s="1">
        <f>(($D249*'fnd base rates'!C$107)
+($E249*'fnd base rates'!C$108)
+($F249*'fnd base rates'!C$109)
+($G249*'fnd base rates'!C$110)
+($H249*'fnd base rates'!C$111)
+($I249*'fnd base rates'!C$112)
+($J249*'fnd base rates'!C$113)
+($K249*'fnd base rates'!C$114)
+($M249*'fnd base rates'!C$116)
+($N249*'fnd base rates'!C$117)
+($O249*'fnd base rates'!C$118)
+($P249*VLOOKUP($S249+12,rate_basefnd,3)))
*$R249</f>
        <v>1300.3760412880001</v>
      </c>
      <c r="V249" s="1">
        <f>(($D249*'fnd base rates'!D$107)
+($E249*'fnd base rates'!D$108)
+($F249*'fnd base rates'!D$109)
+($G249*'fnd base rates'!D$110)
+($H249*'fnd base rates'!D$111)
+($I249*'fnd base rates'!D$112)
+($J249*'fnd base rates'!D$113)
+($K249*'fnd base rates'!D$114)
+($M249*'fnd base rates'!D$116)
+($N249*'fnd base rates'!D$117)
+($O249*'fnd base rates'!D$118)
+($P249*VLOOKUP($S249+12,rate_basefnd,4)))
*$R249</f>
        <v>2402.3656000000001</v>
      </c>
      <c r="W249" s="1">
        <f>(($D249*'fnd base rates'!E$107)
+($E249*'fnd base rates'!E$108)
+($F249*'fnd base rates'!E$109)
+($G249*'fnd base rates'!E$110)
+($H249*'fnd base rates'!E$111)
+($I249*'fnd base rates'!E$112)
+($J249*'fnd base rates'!E$113)
+($K249*'fnd base rates'!E$114)
+($M249*'fnd base rates'!E$116)
+($N249*'fnd base rates'!E$117)
+($O249*'fnd base rates'!E$118)
+($P249*VLOOKUP($S249+12,rate_basefnd,5)))
*$R249</f>
        <v>18024.490293944003</v>
      </c>
      <c r="X249" s="1">
        <f>(($D249*'fnd base rates'!F$107)
+($E249*'fnd base rates'!F$108)
+($F249*'fnd base rates'!F$109)
+($G249*'fnd base rates'!F$110)
+($H249*'fnd base rates'!F$111)
+($I249*'fnd base rates'!F$112)
+($J249*'fnd base rates'!F$113)
+($K249*'fnd base rates'!F$114)
+($M249*'fnd base rates'!F$116)
+($N249*'fnd base rates'!F$117)
+($O249*'fnd base rates'!F$118)
+($P249*VLOOKUP($S249+12,rate_basefnd,6)))
*$R249</f>
        <v>1874.9761745120004</v>
      </c>
      <c r="Y249" s="1">
        <f>(($D249*'fnd base rates'!G$107)
+($E249*'fnd base rates'!G$108)
+($F249*'fnd base rates'!G$109)
+($G249*'fnd base rates'!G$110)
+($H249*'fnd base rates'!G$111)
+($I249*'fnd base rates'!G$112)
+($J249*'fnd base rates'!G$113)
+($K249*'fnd base rates'!G$114)
+($M249*'fnd base rates'!G$116)
+($N249*'fnd base rates'!G$117)
+($O249*'fnd base rates'!G$118)
+($P249*VLOOKUP($S249+12,rate_basefnd,7)))
*$R249</f>
        <v>716.623684024</v>
      </c>
      <c r="Z249" s="1">
        <f>(($D249*'fnd base rates'!H$107)
+($E249*'fnd base rates'!H$108)
+($F249*'fnd base rates'!H$109)
+($G249*'fnd base rates'!H$110)
+($H249*'fnd base rates'!H$111)
+($I249*'fnd base rates'!H$112)
+($J249*'fnd base rates'!H$113)
+($K249*'fnd base rates'!H$114)
+($M249*'fnd base rates'!H$116)
+($N249*'fnd base rates'!H$117)
+($O249*'fnd base rates'!H$118)
+($P249*VLOOKUP($S249+12,rate_basefnd,8)))</f>
        <v>1635.7144199999998</v>
      </c>
      <c r="AA249" s="1">
        <f>(($D249*'fnd base rates'!I$107)
+($E249*'fnd base rates'!I$108)
+($F249*'fnd base rates'!I$109)
+($G249*'fnd base rates'!I$110)
+($H249*'fnd base rates'!I$111)
+($I249*'fnd base rates'!I$112)
+($J249*'fnd base rates'!I$113)
+($K249*'fnd base rates'!I$114)
+($M249*'fnd base rates'!I$116)
+($N249*'fnd base rates'!I$117)
+($O249*'fnd base rates'!I$118)
+($P249*VLOOKUP($S249+12,rate_basefnd,9)))
*$R249</f>
        <v>1211.5536800000002</v>
      </c>
      <c r="AB249" s="1">
        <f>(($D249*'fnd base rates'!J$107)
+($E249*'fnd base rates'!J$108)
+($F249*'fnd base rates'!J$109)
+($G249*'fnd base rates'!J$110)
+($H249*'fnd base rates'!J$111)
+($I249*'fnd base rates'!J$112)
+($J249*'fnd base rates'!J$113)
+($K249*'fnd base rates'!J$114)
+($M249*'fnd base rates'!J$116)
+($N249*'fnd base rates'!J$117)
+($O249*'fnd base rates'!J$118)
+($P249*VLOOKUP($S249+12,rate_basefnd,10)))
*$R249</f>
        <v>2818.7520000000004</v>
      </c>
      <c r="AC249" s="1">
        <f>(($D249*'fnd base rates'!K$107)
+($E249*'fnd base rates'!K$108)
+($F249*'fnd base rates'!K$109)
+($G249*'fnd base rates'!K$110)
+($H249*'fnd base rates'!K$111)
+($I249*'fnd base rates'!K$112)
+($J249*'fnd base rates'!K$113)
+($K249*'fnd base rates'!K$114)
+($M249*'fnd base rates'!K$116)
+($N249*'fnd base rates'!K$117)
+($O249*'fnd base rates'!K$118)
+($P249*VLOOKUP($S249+12,rate_basefnd,11)))
*$R249</f>
        <v>2436.700328376</v>
      </c>
      <c r="AD249" s="1">
        <f>(($D249*'fnd base rates'!L$107)
+($E249*'fnd base rates'!L$108)
+($F249*'fnd base rates'!L$109)
+($G249*'fnd base rates'!L$110)
+($H249*'fnd base rates'!L$111)
+($I249*'fnd base rates'!L$112)
+($J249*'fnd base rates'!L$113)
+($K249*'fnd base rates'!L$114)
+($M249*'fnd base rates'!L$116)
+($N249*'fnd base rates'!L$117)
+($O249*'fnd base rates'!L$118)
+($P249*VLOOKUP($S249+12,rate_basefnd,12)))</f>
        <v>3570.586812</v>
      </c>
      <c r="AE249" s="1">
        <f>(($D249*'fnd base rates'!M$107)
+($E249*'fnd base rates'!M$108)
+($F249*'fnd base rates'!M$109)
+($G249*'fnd base rates'!M$110)
+($H249*'fnd base rates'!M$111)
+($I249*'fnd base rates'!M$112)
+($J249*'fnd base rates'!M$113)
+($K249*'fnd base rates'!M$114)
+($M249*'fnd base rates'!M$116)
+($N249*'fnd base rates'!M$117)
+($O249*'fnd base rates'!M$118)
+($P249*VLOOKUP($S249+12,rate_basefnd,13)))</f>
        <v>0</v>
      </c>
      <c r="AF249" s="4">
        <f t="shared" si="235"/>
        <v>35992.139034144006</v>
      </c>
      <c r="AH249" s="4">
        <f t="shared" si="236"/>
        <v>436049044</v>
      </c>
      <c r="AI249" s="4" t="str">
        <f t="shared" si="237"/>
        <v>436</v>
      </c>
      <c r="AJ249" s="2" t="str">
        <f t="shared" si="238"/>
        <v>049</v>
      </c>
      <c r="AK249" s="2" t="str">
        <f t="shared" si="239"/>
        <v>044</v>
      </c>
      <c r="AL249" s="4">
        <f t="shared" si="240"/>
        <v>1</v>
      </c>
      <c r="AM249" s="4">
        <f t="shared" si="232"/>
        <v>2</v>
      </c>
      <c r="AN249" s="4">
        <f t="shared" si="241"/>
        <v>35992.139034144006</v>
      </c>
      <c r="AO249" s="4">
        <f t="shared" si="242"/>
        <v>17996</v>
      </c>
      <c r="AP249" s="4">
        <f t="shared" si="243"/>
        <v>0</v>
      </c>
      <c r="AQ249" s="4">
        <v>17996</v>
      </c>
      <c r="AW249" s="4">
        <v>17868</v>
      </c>
      <c r="AX249" s="5">
        <f t="shared" si="244"/>
        <v>128</v>
      </c>
      <c r="AY249" s="4">
        <v>17996</v>
      </c>
      <c r="AZ249" s="5"/>
      <c r="BB249" s="5">
        <f t="shared" ref="BB249" si="291">BC249-BA249</f>
        <v>0</v>
      </c>
    </row>
    <row r="250" spans="1:54" s="4" customFormat="1">
      <c r="A250" s="278">
        <v>436</v>
      </c>
      <c r="B250" s="2">
        <v>436049049</v>
      </c>
      <c r="C250" s="10" t="s">
        <v>1077</v>
      </c>
      <c r="D250" s="15">
        <f>'fnd enro'!D250</f>
        <v>0</v>
      </c>
      <c r="E250" s="15">
        <f>'fnd enro'!E250</f>
        <v>0</v>
      </c>
      <c r="F250" s="15">
        <f>'fnd enro'!F250</f>
        <v>0</v>
      </c>
      <c r="G250" s="15">
        <f>'fnd enro'!G250</f>
        <v>0</v>
      </c>
      <c r="H250" s="15">
        <f>'fnd enro'!H250</f>
        <v>117</v>
      </c>
      <c r="I250" s="15">
        <f>'fnd enro'!I250</f>
        <v>85</v>
      </c>
      <c r="J250" s="15">
        <f>'fnd enro'!J250</f>
        <v>0</v>
      </c>
      <c r="K250" s="16">
        <f>'fnd enro'!K250</f>
        <v>7.7366000000000001</v>
      </c>
      <c r="L250" s="15">
        <f>'fnd enro'!L250</f>
        <v>0</v>
      </c>
      <c r="M250" s="15">
        <f>'fnd enro'!M250</f>
        <v>0</v>
      </c>
      <c r="N250" s="15">
        <f>'fnd enro'!N250</f>
        <v>8</v>
      </c>
      <c r="O250" s="15">
        <f>'fnd enro'!O250</f>
        <v>6</v>
      </c>
      <c r="P250" s="15">
        <f>'fnd enro'!P250</f>
        <v>114</v>
      </c>
      <c r="Q250" s="15">
        <f>'fnd enro'!R250</f>
        <v>202</v>
      </c>
      <c r="R250" s="16">
        <f t="shared" si="234"/>
        <v>1.1080000000000001</v>
      </c>
      <c r="S250" s="15">
        <f>VALUE('fnd enro'!Q250)</f>
        <v>8</v>
      </c>
      <c r="T250" s="2"/>
      <c r="U250" s="1">
        <f>(($D250*'fnd base rates'!C$107)
+($E250*'fnd base rates'!C$108)
+($F250*'fnd base rates'!C$109)
+($G250*'fnd base rates'!C$110)
+($H250*'fnd base rates'!C$111)
+($I250*'fnd base rates'!C$112)
+($J250*'fnd base rates'!C$113)
+($K250*'fnd base rates'!C$114)
+($M250*'fnd base rates'!C$116)
+($N250*'fnd base rates'!C$117)
+($O250*'fnd base rates'!C$118)
+($P250*VLOOKUP($S250+12,rate_basefnd,3)))
*$R250</f>
        <v>124421.378810088</v>
      </c>
      <c r="V250" s="1">
        <f>(($D250*'fnd base rates'!D$107)
+($E250*'fnd base rates'!D$108)
+($F250*'fnd base rates'!D$109)
+($G250*'fnd base rates'!D$110)
+($H250*'fnd base rates'!D$111)
+($I250*'fnd base rates'!D$112)
+($J250*'fnd base rates'!D$113)
+($K250*'fnd base rates'!D$114)
+($M250*'fnd base rates'!D$116)
+($N250*'fnd base rates'!D$117)
+($O250*'fnd base rates'!D$118)
+($P250*VLOOKUP($S250+12,rate_basefnd,4)))
*$R250</f>
        <v>205526.02240000005</v>
      </c>
      <c r="W250" s="1">
        <f>(($D250*'fnd base rates'!E$107)
+($E250*'fnd base rates'!E$108)
+($F250*'fnd base rates'!E$109)
+($G250*'fnd base rates'!E$110)
+($H250*'fnd base rates'!E$111)
+($I250*'fnd base rates'!E$112)
+($J250*'fnd base rates'!E$113)
+($K250*'fnd base rates'!E$114)
+($M250*'fnd base rates'!E$116)
+($N250*'fnd base rates'!E$117)
+($O250*'fnd base rates'!E$118)
+($P250*VLOOKUP($S250+12,rate_basefnd,5)))
*$R250</f>
        <v>1270937.0422883444</v>
      </c>
      <c r="X250" s="1">
        <f>(($D250*'fnd base rates'!F$107)
+($E250*'fnd base rates'!F$108)
+($F250*'fnd base rates'!F$109)
+($G250*'fnd base rates'!F$110)
+($H250*'fnd base rates'!F$111)
+($I250*'fnd base rates'!F$112)
+($J250*'fnd base rates'!F$113)
+($K250*'fnd base rates'!F$114)
+($M250*'fnd base rates'!F$116)
+($N250*'fnd base rates'!F$117)
+($O250*'fnd base rates'!F$118)
+($P250*VLOOKUP($S250+12,rate_basefnd,6)))
*$R250</f>
        <v>205377.45418571203</v>
      </c>
      <c r="Y250" s="1">
        <f>(($D250*'fnd base rates'!G$107)
+($E250*'fnd base rates'!G$108)
+($F250*'fnd base rates'!G$109)
+($G250*'fnd base rates'!G$110)
+($H250*'fnd base rates'!G$111)
+($I250*'fnd base rates'!G$112)
+($J250*'fnd base rates'!G$113)
+($K250*'fnd base rates'!G$114)
+($M250*'fnd base rates'!G$116)
+($N250*'fnd base rates'!G$117)
+($O250*'fnd base rates'!G$118)
+($P250*VLOOKUP($S250+12,rate_basefnd,7)))
*$R250</f>
        <v>54891.217566424006</v>
      </c>
      <c r="Z250" s="1">
        <f>(($D250*'fnd base rates'!H$107)
+($E250*'fnd base rates'!H$108)
+($F250*'fnd base rates'!H$109)
+($G250*'fnd base rates'!H$110)
+($H250*'fnd base rates'!H$111)
+($I250*'fnd base rates'!H$112)
+($J250*'fnd base rates'!H$113)
+($K250*'fnd base rates'!H$114)
+($M250*'fnd base rates'!H$116)
+($N250*'fnd base rates'!H$117)
+($O250*'fnd base rates'!H$118)
+($P250*VLOOKUP($S250+12,rate_basefnd,8)))</f>
        <v>130142.12641999999</v>
      </c>
      <c r="AA250" s="1">
        <f>(($D250*'fnd base rates'!I$107)
+($E250*'fnd base rates'!I$108)
+($F250*'fnd base rates'!I$109)
+($G250*'fnd base rates'!I$110)
+($H250*'fnd base rates'!I$111)
+($I250*'fnd base rates'!I$112)
+($J250*'fnd base rates'!I$113)
+($K250*'fnd base rates'!I$114)
+($M250*'fnd base rates'!I$116)
+($N250*'fnd base rates'!I$117)
+($O250*'fnd base rates'!I$118)
+($P250*VLOOKUP($S250+12,rate_basefnd,9)))
*$R250</f>
        <v>98515.271600000022</v>
      </c>
      <c r="AB250" s="1">
        <f>(($D250*'fnd base rates'!J$107)
+($E250*'fnd base rates'!J$108)
+($F250*'fnd base rates'!J$109)
+($G250*'fnd base rates'!J$110)
+($H250*'fnd base rates'!J$111)
+($I250*'fnd base rates'!J$112)
+($J250*'fnd base rates'!J$113)
+($K250*'fnd base rates'!J$114)
+($M250*'fnd base rates'!J$116)
+($N250*'fnd base rates'!J$117)
+($O250*'fnd base rates'!J$118)
+($P250*VLOOKUP($S250+12,rate_basefnd,10)))
*$R250</f>
        <v>163288.22031999999</v>
      </c>
      <c r="AC250" s="1">
        <f>(($D250*'fnd base rates'!K$107)
+($E250*'fnd base rates'!K$108)
+($F250*'fnd base rates'!K$109)
+($G250*'fnd base rates'!K$110)
+($H250*'fnd base rates'!K$111)
+($I250*'fnd base rates'!K$112)
+($J250*'fnd base rates'!K$113)
+($K250*'fnd base rates'!K$114)
+($M250*'fnd base rates'!K$116)
+($N250*'fnd base rates'!K$117)
+($O250*'fnd base rates'!K$118)
+($P250*VLOOKUP($S250+12,rate_basefnd,11)))
*$R250</f>
        <v>254453.67388597596</v>
      </c>
      <c r="AD250" s="1">
        <f>(($D250*'fnd base rates'!L$107)
+($E250*'fnd base rates'!L$108)
+($F250*'fnd base rates'!L$109)
+($G250*'fnd base rates'!L$110)
+($H250*'fnd base rates'!L$111)
+($I250*'fnd base rates'!L$112)
+($J250*'fnd base rates'!L$113)
+($K250*'fnd base rates'!L$114)
+($M250*'fnd base rates'!L$116)
+($N250*'fnd base rates'!L$117)
+($O250*'fnd base rates'!L$118)
+($P250*VLOOKUP($S250+12,rate_basefnd,12)))</f>
        <v>321995.93801200006</v>
      </c>
      <c r="AE250" s="1">
        <f>(($D250*'fnd base rates'!M$107)
+($E250*'fnd base rates'!M$108)
+($F250*'fnd base rates'!M$109)
+($G250*'fnd base rates'!M$110)
+($H250*'fnd base rates'!M$111)
+($I250*'fnd base rates'!M$112)
+($J250*'fnd base rates'!M$113)
+($K250*'fnd base rates'!M$114)
+($M250*'fnd base rates'!M$116)
+($N250*'fnd base rates'!M$117)
+($O250*'fnd base rates'!M$118)
+($P250*VLOOKUP($S250+12,rate_basefnd,13)))</f>
        <v>0</v>
      </c>
      <c r="AF250" s="4">
        <f t="shared" si="235"/>
        <v>2829548.3454885446</v>
      </c>
      <c r="AH250" s="4">
        <f t="shared" si="236"/>
        <v>436049049</v>
      </c>
      <c r="AI250" s="4" t="str">
        <f t="shared" si="237"/>
        <v>436</v>
      </c>
      <c r="AJ250" s="2" t="str">
        <f t="shared" si="238"/>
        <v>049</v>
      </c>
      <c r="AK250" s="2" t="str">
        <f t="shared" si="239"/>
        <v>049</v>
      </c>
      <c r="AL250" s="4">
        <f t="shared" si="240"/>
        <v>1</v>
      </c>
      <c r="AM250" s="4">
        <f t="shared" si="232"/>
        <v>202</v>
      </c>
      <c r="AN250" s="4">
        <f t="shared" si="241"/>
        <v>2829548.3454885446</v>
      </c>
      <c r="AO250" s="4">
        <f t="shared" si="242"/>
        <v>14008</v>
      </c>
      <c r="AP250" s="4">
        <f t="shared" si="243"/>
        <v>0</v>
      </c>
      <c r="AQ250" s="4">
        <v>14008</v>
      </c>
      <c r="AW250" s="4">
        <v>13965</v>
      </c>
      <c r="AX250" s="5">
        <f t="shared" si="244"/>
        <v>43</v>
      </c>
      <c r="AY250" s="4">
        <v>14008</v>
      </c>
      <c r="AZ250" s="5"/>
      <c r="BB250" s="5">
        <f t="shared" ref="BB250" si="292">BC250-BA250</f>
        <v>0</v>
      </c>
    </row>
    <row r="251" spans="1:54" s="4" customFormat="1">
      <c r="A251" s="278">
        <v>436</v>
      </c>
      <c r="B251" s="2">
        <v>436049057</v>
      </c>
      <c r="C251" s="10" t="s">
        <v>1077</v>
      </c>
      <c r="D251" s="15">
        <f>'fnd enro'!D251</f>
        <v>0</v>
      </c>
      <c r="E251" s="15">
        <f>'fnd enro'!E251</f>
        <v>0</v>
      </c>
      <c r="F251" s="15">
        <f>'fnd enro'!F251</f>
        <v>0</v>
      </c>
      <c r="G251" s="15">
        <f>'fnd enro'!G251</f>
        <v>0</v>
      </c>
      <c r="H251" s="15">
        <f>'fnd enro'!H251</f>
        <v>1</v>
      </c>
      <c r="I251" s="15">
        <f>'fnd enro'!I251</f>
        <v>5</v>
      </c>
      <c r="J251" s="15">
        <f>'fnd enro'!J251</f>
        <v>0</v>
      </c>
      <c r="K251" s="16">
        <f>'fnd enro'!K251</f>
        <v>0.2298</v>
      </c>
      <c r="L251" s="15">
        <f>'fnd enro'!L251</f>
        <v>0</v>
      </c>
      <c r="M251" s="15">
        <f>'fnd enro'!M251</f>
        <v>0</v>
      </c>
      <c r="N251" s="15">
        <f>'fnd enro'!N251</f>
        <v>0</v>
      </c>
      <c r="O251" s="15">
        <f>'fnd enro'!O251</f>
        <v>0</v>
      </c>
      <c r="P251" s="15">
        <f>'fnd enro'!P251</f>
        <v>3</v>
      </c>
      <c r="Q251" s="15">
        <f>'fnd enro'!R251</f>
        <v>6</v>
      </c>
      <c r="R251" s="16">
        <f t="shared" si="234"/>
        <v>1.1080000000000001</v>
      </c>
      <c r="S251" s="15">
        <f>VALUE('fnd enro'!Q251)</f>
        <v>12</v>
      </c>
      <c r="T251" s="2"/>
      <c r="U251" s="1">
        <f>(($D251*'fnd base rates'!C$107)
+($E251*'fnd base rates'!C$108)
+($F251*'fnd base rates'!C$109)
+($G251*'fnd base rates'!C$110)
+($H251*'fnd base rates'!C$111)
+($I251*'fnd base rates'!C$112)
+($J251*'fnd base rates'!C$113)
+($K251*'fnd base rates'!C$114)
+($M251*'fnd base rates'!C$116)
+($N251*'fnd base rates'!C$117)
+($O251*'fnd base rates'!C$118)
+($P251*VLOOKUP($S251+12,rate_basefnd,3)))
*$R251</f>
        <v>3654.1881638640002</v>
      </c>
      <c r="V251" s="1">
        <f>(($D251*'fnd base rates'!D$107)
+($E251*'fnd base rates'!D$108)
+($F251*'fnd base rates'!D$109)
+($G251*'fnd base rates'!D$110)
+($H251*'fnd base rates'!D$111)
+($I251*'fnd base rates'!D$112)
+($J251*'fnd base rates'!D$113)
+($K251*'fnd base rates'!D$114)
+($M251*'fnd base rates'!D$116)
+($N251*'fnd base rates'!D$117)
+($O251*'fnd base rates'!D$118)
+($P251*VLOOKUP($S251+12,rate_basefnd,4)))
*$R251</f>
        <v>6037.1485199999997</v>
      </c>
      <c r="W251" s="1">
        <f>(($D251*'fnd base rates'!E$107)
+($E251*'fnd base rates'!E$108)
+($F251*'fnd base rates'!E$109)
+($G251*'fnd base rates'!E$110)
+($H251*'fnd base rates'!E$111)
+($I251*'fnd base rates'!E$112)
+($J251*'fnd base rates'!E$113)
+($K251*'fnd base rates'!E$114)
+($M251*'fnd base rates'!E$116)
+($N251*'fnd base rates'!E$117)
+($O251*'fnd base rates'!E$118)
+($P251*VLOOKUP($S251+12,rate_basefnd,5)))
*$R251</f>
        <v>41112.264161832005</v>
      </c>
      <c r="X251" s="1">
        <f>(($D251*'fnd base rates'!F$107)
+($E251*'fnd base rates'!F$108)
+($F251*'fnd base rates'!F$109)
+($G251*'fnd base rates'!F$110)
+($H251*'fnd base rates'!F$111)
+($I251*'fnd base rates'!F$112)
+($J251*'fnd base rates'!F$113)
+($K251*'fnd base rates'!F$114)
+($M251*'fnd base rates'!F$116)
+($N251*'fnd base rates'!F$117)
+($O251*'fnd base rates'!F$118)
+($P251*VLOOKUP($S251+12,rate_basefnd,6)))
*$R251</f>
        <v>5739.9610835360008</v>
      </c>
      <c r="Y251" s="1">
        <f>(($D251*'fnd base rates'!G$107)
+($E251*'fnd base rates'!G$108)
+($F251*'fnd base rates'!G$109)
+($G251*'fnd base rates'!G$110)
+($H251*'fnd base rates'!G$111)
+($I251*'fnd base rates'!G$112)
+($J251*'fnd base rates'!G$113)
+($K251*'fnd base rates'!G$114)
+($M251*'fnd base rates'!G$116)
+($N251*'fnd base rates'!G$117)
+($O251*'fnd base rates'!G$118)
+($P251*VLOOKUP($S251+12,rate_basefnd,7)))
*$R251</f>
        <v>1600.6354520720001</v>
      </c>
      <c r="Z251" s="1">
        <f>(($D251*'fnd base rates'!H$107)
+($E251*'fnd base rates'!H$108)
+($F251*'fnd base rates'!H$109)
+($G251*'fnd base rates'!H$110)
+($H251*'fnd base rates'!H$111)
+($I251*'fnd base rates'!H$112)
+($J251*'fnd base rates'!H$113)
+($K251*'fnd base rates'!H$114)
+($M251*'fnd base rates'!H$116)
+($N251*'fnd base rates'!H$117)
+($O251*'fnd base rates'!H$118)
+($P251*VLOOKUP($S251+12,rate_basefnd,8)))</f>
        <v>4538.9632599999995</v>
      </c>
      <c r="AA251" s="1">
        <f>(($D251*'fnd base rates'!I$107)
+($E251*'fnd base rates'!I$108)
+($F251*'fnd base rates'!I$109)
+($G251*'fnd base rates'!I$110)
+($H251*'fnd base rates'!I$111)
+($I251*'fnd base rates'!I$112)
+($J251*'fnd base rates'!I$113)
+($K251*'fnd base rates'!I$114)
+($M251*'fnd base rates'!I$116)
+($N251*'fnd base rates'!I$117)
+($O251*'fnd base rates'!I$118)
+($P251*VLOOKUP($S251+12,rate_basefnd,9)))
*$R251</f>
        <v>3092.9930800000002</v>
      </c>
      <c r="AB251" s="1">
        <f>(($D251*'fnd base rates'!J$107)
+($E251*'fnd base rates'!J$108)
+($F251*'fnd base rates'!J$109)
+($G251*'fnd base rates'!J$110)
+($H251*'fnd base rates'!J$111)
+($I251*'fnd base rates'!J$112)
+($J251*'fnd base rates'!J$113)
+($K251*'fnd base rates'!J$114)
+($M251*'fnd base rates'!J$116)
+($N251*'fnd base rates'!J$117)
+($O251*'fnd base rates'!J$118)
+($P251*VLOOKUP($S251+12,rate_basefnd,10)))
*$R251</f>
        <v>5708.6154400000005</v>
      </c>
      <c r="AC251" s="1">
        <f>(($D251*'fnd base rates'!K$107)
+($E251*'fnd base rates'!K$108)
+($F251*'fnd base rates'!K$109)
+($G251*'fnd base rates'!K$110)
+($H251*'fnd base rates'!K$111)
+($I251*'fnd base rates'!K$112)
+($J251*'fnd base rates'!K$113)
+($K251*'fnd base rates'!K$114)
+($M251*'fnd base rates'!K$116)
+($N251*'fnd base rates'!K$117)
+($O251*'fnd base rates'!K$118)
+($P251*VLOOKUP($S251+12,rate_basefnd,11)))
*$R251</f>
        <v>7344.1387451280007</v>
      </c>
      <c r="AD251" s="1">
        <f>(($D251*'fnd base rates'!L$107)
+($E251*'fnd base rates'!L$108)
+($F251*'fnd base rates'!L$109)
+($G251*'fnd base rates'!L$110)
+($H251*'fnd base rates'!L$111)
+($I251*'fnd base rates'!L$112)
+($J251*'fnd base rates'!L$113)
+($K251*'fnd base rates'!L$114)
+($M251*'fnd base rates'!L$116)
+($N251*'fnd base rates'!L$117)
+($O251*'fnd base rates'!L$118)
+($P251*VLOOKUP($S251+12,rate_basefnd,12)))</f>
        <v>9166.4304360000006</v>
      </c>
      <c r="AE251" s="1">
        <f>(($D251*'fnd base rates'!M$107)
+($E251*'fnd base rates'!M$108)
+($F251*'fnd base rates'!M$109)
+($G251*'fnd base rates'!M$110)
+($H251*'fnd base rates'!M$111)
+($I251*'fnd base rates'!M$112)
+($J251*'fnd base rates'!M$113)
+($K251*'fnd base rates'!M$114)
+($M251*'fnd base rates'!M$116)
+($N251*'fnd base rates'!M$117)
+($O251*'fnd base rates'!M$118)
+($P251*VLOOKUP($S251+12,rate_basefnd,13)))</f>
        <v>0</v>
      </c>
      <c r="AF251" s="4">
        <f t="shared" si="235"/>
        <v>87995.338342431991</v>
      </c>
      <c r="AH251" s="4">
        <f t="shared" si="236"/>
        <v>436049057</v>
      </c>
      <c r="AI251" s="4" t="str">
        <f t="shared" si="237"/>
        <v>436</v>
      </c>
      <c r="AJ251" s="2" t="str">
        <f t="shared" si="238"/>
        <v>049</v>
      </c>
      <c r="AK251" s="2" t="str">
        <f t="shared" si="239"/>
        <v>057</v>
      </c>
      <c r="AL251" s="4">
        <f t="shared" si="240"/>
        <v>1</v>
      </c>
      <c r="AM251" s="4">
        <f t="shared" si="232"/>
        <v>6</v>
      </c>
      <c r="AN251" s="4">
        <f t="shared" si="241"/>
        <v>87995.338342431991</v>
      </c>
      <c r="AO251" s="4">
        <f t="shared" si="242"/>
        <v>14666</v>
      </c>
      <c r="AP251" s="4">
        <f t="shared" si="243"/>
        <v>0</v>
      </c>
      <c r="AQ251" s="4">
        <v>14666</v>
      </c>
      <c r="AW251" s="4">
        <v>14594</v>
      </c>
      <c r="AX251" s="5">
        <f t="shared" si="244"/>
        <v>72</v>
      </c>
      <c r="AY251" s="4">
        <v>14666</v>
      </c>
      <c r="AZ251" s="5"/>
      <c r="BB251" s="5">
        <f t="shared" ref="BB251" si="293">BC251-BA251</f>
        <v>0</v>
      </c>
    </row>
    <row r="252" spans="1:54" s="4" customFormat="1">
      <c r="A252" s="278">
        <v>436</v>
      </c>
      <c r="B252" s="2">
        <v>436049093</v>
      </c>
      <c r="C252" s="10" t="s">
        <v>1077</v>
      </c>
      <c r="D252" s="15">
        <f>'fnd enro'!D252</f>
        <v>0</v>
      </c>
      <c r="E252" s="15">
        <f>'fnd enro'!E252</f>
        <v>0</v>
      </c>
      <c r="F252" s="15">
        <f>'fnd enro'!F252</f>
        <v>0</v>
      </c>
      <c r="G252" s="15">
        <f>'fnd enro'!G252</f>
        <v>0</v>
      </c>
      <c r="H252" s="15">
        <f>'fnd enro'!H252</f>
        <v>1</v>
      </c>
      <c r="I252" s="15">
        <f>'fnd enro'!I252</f>
        <v>8</v>
      </c>
      <c r="J252" s="15">
        <f>'fnd enro'!J252</f>
        <v>0</v>
      </c>
      <c r="K252" s="16">
        <f>'fnd enro'!K252</f>
        <v>0.34470000000000001</v>
      </c>
      <c r="L252" s="15">
        <f>'fnd enro'!L252</f>
        <v>0</v>
      </c>
      <c r="M252" s="15">
        <f>'fnd enro'!M252</f>
        <v>0</v>
      </c>
      <c r="N252" s="15">
        <f>'fnd enro'!N252</f>
        <v>0</v>
      </c>
      <c r="O252" s="15">
        <f>'fnd enro'!O252</f>
        <v>0</v>
      </c>
      <c r="P252" s="15">
        <f>'fnd enro'!P252</f>
        <v>5</v>
      </c>
      <c r="Q252" s="15">
        <f>'fnd enro'!R252</f>
        <v>9</v>
      </c>
      <c r="R252" s="16">
        <f t="shared" si="234"/>
        <v>1.1080000000000001</v>
      </c>
      <c r="S252" s="15">
        <f>VALUE('fnd enro'!Q252)</f>
        <v>11</v>
      </c>
      <c r="T252" s="2"/>
      <c r="U252" s="1">
        <f>(($D252*'fnd base rates'!C$107)
+($E252*'fnd base rates'!C$108)
+($F252*'fnd base rates'!C$109)
+($G252*'fnd base rates'!C$110)
+($H252*'fnd base rates'!C$111)
+($I252*'fnd base rates'!C$112)
+($J252*'fnd base rates'!C$113)
+($K252*'fnd base rates'!C$114)
+($M252*'fnd base rates'!C$116)
+($N252*'fnd base rates'!C$117)
+($O252*'fnd base rates'!C$118)
+($P252*VLOOKUP($S252+12,rate_basefnd,3)))
*$R252</f>
        <v>5511.0265057959996</v>
      </c>
      <c r="V252" s="1">
        <f>(($D252*'fnd base rates'!D$107)
+($E252*'fnd base rates'!D$108)
+($F252*'fnd base rates'!D$109)
+($G252*'fnd base rates'!D$110)
+($H252*'fnd base rates'!D$111)
+($I252*'fnd base rates'!D$112)
+($J252*'fnd base rates'!D$113)
+($K252*'fnd base rates'!D$114)
+($M252*'fnd base rates'!D$116)
+($N252*'fnd base rates'!D$117)
+($O252*'fnd base rates'!D$118)
+($P252*VLOOKUP($S252+12,rate_basefnd,4)))
*$R252</f>
        <v>9196.6437600000008</v>
      </c>
      <c r="W252" s="1">
        <f>(($D252*'fnd base rates'!E$107)
+($E252*'fnd base rates'!E$108)
+($F252*'fnd base rates'!E$109)
+($G252*'fnd base rates'!E$110)
+($H252*'fnd base rates'!E$111)
+($I252*'fnd base rates'!E$112)
+($J252*'fnd base rates'!E$113)
+($K252*'fnd base rates'!E$114)
+($M252*'fnd base rates'!E$116)
+($N252*'fnd base rates'!E$117)
+($O252*'fnd base rates'!E$118)
+($P252*VLOOKUP($S252+12,rate_basefnd,5)))
*$R252</f>
        <v>63814.514682748006</v>
      </c>
      <c r="X252" s="1">
        <f>(($D252*'fnd base rates'!F$107)
+($E252*'fnd base rates'!F$108)
+($F252*'fnd base rates'!F$109)
+($G252*'fnd base rates'!F$110)
+($H252*'fnd base rates'!F$111)
+($I252*'fnd base rates'!F$112)
+($J252*'fnd base rates'!F$113)
+($K252*'fnd base rates'!F$114)
+($M252*'fnd base rates'!F$116)
+($N252*'fnd base rates'!F$117)
+($O252*'fnd base rates'!F$118)
+($P252*VLOOKUP($S252+12,rate_basefnd,6)))
*$R252</f>
        <v>8552.4253453040019</v>
      </c>
      <c r="Y252" s="1">
        <f>(($D252*'fnd base rates'!G$107)
+($E252*'fnd base rates'!G$108)
+($F252*'fnd base rates'!G$109)
+($G252*'fnd base rates'!G$110)
+($H252*'fnd base rates'!G$111)
+($I252*'fnd base rates'!G$112)
+($J252*'fnd base rates'!G$113)
+($K252*'fnd base rates'!G$114)
+($M252*'fnd base rates'!G$116)
+($N252*'fnd base rates'!G$117)
+($O252*'fnd base rates'!G$118)
+($P252*VLOOKUP($S252+12,rate_basefnd,7)))
*$R252</f>
        <v>2465.2836581080005</v>
      </c>
      <c r="Z252" s="1">
        <f>(($D252*'fnd base rates'!H$107)
+($E252*'fnd base rates'!H$108)
+($F252*'fnd base rates'!H$109)
+($G252*'fnd base rates'!H$110)
+($H252*'fnd base rates'!H$111)
+($I252*'fnd base rates'!H$112)
+($J252*'fnd base rates'!H$113)
+($K252*'fnd base rates'!H$114)
+($M252*'fnd base rates'!H$116)
+($N252*'fnd base rates'!H$117)
+($O252*'fnd base rates'!H$118)
+($P252*VLOOKUP($S252+12,rate_basefnd,8)))</f>
        <v>6963.4348899999995</v>
      </c>
      <c r="AA252" s="1">
        <f>(($D252*'fnd base rates'!I$107)
+($E252*'fnd base rates'!I$108)
+($F252*'fnd base rates'!I$109)
+($G252*'fnd base rates'!I$110)
+($H252*'fnd base rates'!I$111)
+($I252*'fnd base rates'!I$112)
+($J252*'fnd base rates'!I$113)
+($K252*'fnd base rates'!I$114)
+($M252*'fnd base rates'!I$116)
+($N252*'fnd base rates'!I$117)
+($O252*'fnd base rates'!I$118)
+($P252*VLOOKUP($S252+12,rate_basefnd,9)))
*$R252</f>
        <v>4734.7831600000009</v>
      </c>
      <c r="AB252" s="1">
        <f>(($D252*'fnd base rates'!J$107)
+($E252*'fnd base rates'!J$108)
+($F252*'fnd base rates'!J$109)
+($G252*'fnd base rates'!J$110)
+($H252*'fnd base rates'!J$111)
+($I252*'fnd base rates'!J$112)
+($J252*'fnd base rates'!J$113)
+($K252*'fnd base rates'!J$114)
+($M252*'fnd base rates'!J$116)
+($N252*'fnd base rates'!J$117)
+($O252*'fnd base rates'!J$118)
+($P252*VLOOKUP($S252+12,rate_basefnd,10)))
*$R252</f>
        <v>9024.6821600000021</v>
      </c>
      <c r="AC252" s="1">
        <f>(($D252*'fnd base rates'!K$107)
+($E252*'fnd base rates'!K$108)
+($F252*'fnd base rates'!K$109)
+($G252*'fnd base rates'!K$110)
+($H252*'fnd base rates'!K$111)
+($I252*'fnd base rates'!K$112)
+($J252*'fnd base rates'!K$113)
+($K252*'fnd base rates'!K$114)
+($M252*'fnd base rates'!K$116)
+($N252*'fnd base rates'!K$117)
+($O252*'fnd base rates'!K$118)
+($P252*VLOOKUP($S252+12,rate_basefnd,11)))
*$R252</f>
        <v>10999.189237692</v>
      </c>
      <c r="AD252" s="1">
        <f>(($D252*'fnd base rates'!L$107)
+($E252*'fnd base rates'!L$108)
+($F252*'fnd base rates'!L$109)
+($G252*'fnd base rates'!L$110)
+($H252*'fnd base rates'!L$111)
+($I252*'fnd base rates'!L$112)
+($J252*'fnd base rates'!L$113)
+($K252*'fnd base rates'!L$114)
+($M252*'fnd base rates'!L$116)
+($N252*'fnd base rates'!L$117)
+($O252*'fnd base rates'!L$118)
+($P252*VLOOKUP($S252+12,rate_basefnd,12)))</f>
        <v>13889.530654</v>
      </c>
      <c r="AE252" s="1">
        <f>(($D252*'fnd base rates'!M$107)
+($E252*'fnd base rates'!M$108)
+($F252*'fnd base rates'!M$109)
+($G252*'fnd base rates'!M$110)
+($H252*'fnd base rates'!M$111)
+($I252*'fnd base rates'!M$112)
+($J252*'fnd base rates'!M$113)
+($K252*'fnd base rates'!M$114)
+($M252*'fnd base rates'!M$116)
+($N252*'fnd base rates'!M$117)
+($O252*'fnd base rates'!M$118)
+($P252*VLOOKUP($S252+12,rate_basefnd,13)))</f>
        <v>0</v>
      </c>
      <c r="AF252" s="4">
        <f t="shared" si="235"/>
        <v>135151.51405364802</v>
      </c>
      <c r="AH252" s="4">
        <f t="shared" si="236"/>
        <v>436049093</v>
      </c>
      <c r="AI252" s="4" t="str">
        <f t="shared" si="237"/>
        <v>436</v>
      </c>
      <c r="AJ252" s="2" t="str">
        <f t="shared" si="238"/>
        <v>049</v>
      </c>
      <c r="AK252" s="2" t="str">
        <f t="shared" si="239"/>
        <v>093</v>
      </c>
      <c r="AL252" s="4">
        <f t="shared" si="240"/>
        <v>1</v>
      </c>
      <c r="AM252" s="4">
        <f t="shared" si="232"/>
        <v>9</v>
      </c>
      <c r="AN252" s="4">
        <f t="shared" si="241"/>
        <v>135151.51405364802</v>
      </c>
      <c r="AO252" s="4">
        <f t="shared" si="242"/>
        <v>15017</v>
      </c>
      <c r="AP252" s="4">
        <f t="shared" si="243"/>
        <v>0</v>
      </c>
      <c r="AQ252" s="4">
        <v>15017</v>
      </c>
      <c r="AW252" s="4">
        <v>14952</v>
      </c>
      <c r="AX252" s="5">
        <f t="shared" si="244"/>
        <v>65</v>
      </c>
      <c r="AY252" s="4">
        <v>15017</v>
      </c>
      <c r="AZ252" s="5"/>
      <c r="BB252" s="5">
        <f t="shared" ref="BB252" si="294">BC252-BA252</f>
        <v>0</v>
      </c>
    </row>
    <row r="253" spans="1:54" s="4" customFormat="1">
      <c r="A253" s="278">
        <v>436</v>
      </c>
      <c r="B253" s="2">
        <v>436049103</v>
      </c>
      <c r="C253" s="10" t="s">
        <v>1077</v>
      </c>
      <c r="D253" s="15">
        <f>'fnd enro'!D253</f>
        <v>0</v>
      </c>
      <c r="E253" s="15">
        <f>'fnd enro'!E253</f>
        <v>0</v>
      </c>
      <c r="F253" s="15">
        <f>'fnd enro'!F253</f>
        <v>0</v>
      </c>
      <c r="G253" s="15">
        <f>'fnd enro'!G253</f>
        <v>0</v>
      </c>
      <c r="H253" s="15">
        <f>'fnd enro'!H253</f>
        <v>0</v>
      </c>
      <c r="I253" s="15">
        <f>'fnd enro'!I253</f>
        <v>1</v>
      </c>
      <c r="J253" s="15">
        <f>'fnd enro'!J253</f>
        <v>0</v>
      </c>
      <c r="K253" s="16">
        <f>'fnd enro'!K253</f>
        <v>3.8300000000000001E-2</v>
      </c>
      <c r="L253" s="15">
        <f>'fnd enro'!L253</f>
        <v>0</v>
      </c>
      <c r="M253" s="15">
        <f>'fnd enro'!M253</f>
        <v>0</v>
      </c>
      <c r="N253" s="15">
        <f>'fnd enro'!N253</f>
        <v>0</v>
      </c>
      <c r="O253" s="15">
        <f>'fnd enro'!O253</f>
        <v>0</v>
      </c>
      <c r="P253" s="15">
        <f>'fnd enro'!P253</f>
        <v>1</v>
      </c>
      <c r="Q253" s="15">
        <f>'fnd enro'!R253</f>
        <v>1</v>
      </c>
      <c r="R253" s="16">
        <f t="shared" si="234"/>
        <v>1.1080000000000001</v>
      </c>
      <c r="S253" s="15">
        <f>VALUE('fnd enro'!Q253)</f>
        <v>10</v>
      </c>
      <c r="T253" s="2"/>
      <c r="U253" s="1">
        <f>(($D253*'fnd base rates'!C$107)
+($E253*'fnd base rates'!C$108)
+($F253*'fnd base rates'!C$109)
+($G253*'fnd base rates'!C$110)
+($H253*'fnd base rates'!C$111)
+($I253*'fnd base rates'!C$112)
+($J253*'fnd base rates'!C$113)
+($K253*'fnd base rates'!C$114)
+($M253*'fnd base rates'!C$116)
+($N253*'fnd base rates'!C$117)
+($O253*'fnd base rates'!C$118)
+($P253*VLOOKUP($S253+12,rate_basefnd,3)))
*$R253</f>
        <v>645.62306064400002</v>
      </c>
      <c r="V253" s="1">
        <f>(($D253*'fnd base rates'!D$107)
+($E253*'fnd base rates'!D$108)
+($F253*'fnd base rates'!D$109)
+($G253*'fnd base rates'!D$110)
+($H253*'fnd base rates'!D$111)
+($I253*'fnd base rates'!D$112)
+($J253*'fnd base rates'!D$113)
+($K253*'fnd base rates'!D$114)
+($M253*'fnd base rates'!D$116)
+($N253*'fnd base rates'!D$117)
+($O253*'fnd base rates'!D$118)
+($P253*VLOOKUP($S253+12,rate_basefnd,4)))
*$R253</f>
        <v>1179.5657200000001</v>
      </c>
      <c r="W253" s="1">
        <f>(($D253*'fnd base rates'!E$107)
+($E253*'fnd base rates'!E$108)
+($F253*'fnd base rates'!E$109)
+($G253*'fnd base rates'!E$110)
+($H253*'fnd base rates'!E$111)
+($I253*'fnd base rates'!E$112)
+($J253*'fnd base rates'!E$113)
+($K253*'fnd base rates'!E$114)
+($M253*'fnd base rates'!E$116)
+($N253*'fnd base rates'!E$117)
+($O253*'fnd base rates'!E$118)
+($P253*VLOOKUP($S253+12,rate_basefnd,5)))
*$R253</f>
        <v>8801.2265469720005</v>
      </c>
      <c r="X253" s="1">
        <f>(($D253*'fnd base rates'!F$107)
+($E253*'fnd base rates'!F$108)
+($F253*'fnd base rates'!F$109)
+($G253*'fnd base rates'!F$110)
+($H253*'fnd base rates'!F$111)
+($I253*'fnd base rates'!F$112)
+($J253*'fnd base rates'!F$113)
+($K253*'fnd base rates'!F$114)
+($M253*'fnd base rates'!F$116)
+($N253*'fnd base rates'!F$117)
+($O253*'fnd base rates'!F$118)
+($P253*VLOOKUP($S253+12,rate_basefnd,6)))
*$R253</f>
        <v>937.4880872560002</v>
      </c>
      <c r="Y253" s="1">
        <f>(($D253*'fnd base rates'!G$107)
+($E253*'fnd base rates'!G$108)
+($F253*'fnd base rates'!G$109)
+($G253*'fnd base rates'!G$110)
+($H253*'fnd base rates'!G$111)
+($I253*'fnd base rates'!G$112)
+($J253*'fnd base rates'!G$113)
+($K253*'fnd base rates'!G$114)
+($M253*'fnd base rates'!G$116)
+($N253*'fnd base rates'!G$117)
+($O253*'fnd base rates'!G$118)
+($P253*VLOOKUP($S253+12,rate_basefnd,7)))
*$R253</f>
        <v>348.07392201199997</v>
      </c>
      <c r="Z253" s="1">
        <f>(($D253*'fnd base rates'!H$107)
+($E253*'fnd base rates'!H$108)
+($F253*'fnd base rates'!H$109)
+($G253*'fnd base rates'!H$110)
+($H253*'fnd base rates'!H$111)
+($I253*'fnd base rates'!H$112)
+($J253*'fnd base rates'!H$113)
+($K253*'fnd base rates'!H$114)
+($M253*'fnd base rates'!H$116)
+($N253*'fnd base rates'!H$117)
+($O253*'fnd base rates'!H$118)
+($P253*VLOOKUP($S253+12,rate_basefnd,8)))</f>
        <v>816.44720999999993</v>
      </c>
      <c r="AA253" s="1">
        <f>(($D253*'fnd base rates'!I$107)
+($E253*'fnd base rates'!I$108)
+($F253*'fnd base rates'!I$109)
+($G253*'fnd base rates'!I$110)
+($H253*'fnd base rates'!I$111)
+($I253*'fnd base rates'!I$112)
+($J253*'fnd base rates'!I$113)
+($K253*'fnd base rates'!I$114)
+($M253*'fnd base rates'!I$116)
+($N253*'fnd base rates'!I$117)
+($O253*'fnd base rates'!I$118)
+($P253*VLOOKUP($S253+12,rate_basefnd,9)))
*$R253</f>
        <v>597.23416000000009</v>
      </c>
      <c r="AB253" s="1">
        <f>(($D253*'fnd base rates'!J$107)
+($E253*'fnd base rates'!J$108)
+($F253*'fnd base rates'!J$109)
+($G253*'fnd base rates'!J$110)
+($H253*'fnd base rates'!J$111)
+($I253*'fnd base rates'!J$112)
+($J253*'fnd base rates'!J$113)
+($K253*'fnd base rates'!J$114)
+($M253*'fnd base rates'!J$116)
+($N253*'fnd base rates'!J$117)
+($O253*'fnd base rates'!J$118)
+($P253*VLOOKUP($S253+12,rate_basefnd,10)))
*$R253</f>
        <v>1364.9673600000001</v>
      </c>
      <c r="AC253" s="1">
        <f>(($D253*'fnd base rates'!K$107)
+($E253*'fnd base rates'!K$108)
+($F253*'fnd base rates'!K$109)
+($G253*'fnd base rates'!K$110)
+($H253*'fnd base rates'!K$111)
+($I253*'fnd base rates'!K$112)
+($J253*'fnd base rates'!K$113)
+($K253*'fnd base rates'!K$114)
+($M253*'fnd base rates'!K$116)
+($N253*'fnd base rates'!K$117)
+($O253*'fnd base rates'!K$118)
+($P253*VLOOKUP($S253+12,rate_basefnd,11)))
*$R253</f>
        <v>1218.350164188</v>
      </c>
      <c r="AD253" s="1">
        <f>(($D253*'fnd base rates'!L$107)
+($E253*'fnd base rates'!L$108)
+($F253*'fnd base rates'!L$109)
+($G253*'fnd base rates'!L$110)
+($H253*'fnd base rates'!L$111)
+($I253*'fnd base rates'!L$112)
+($J253*'fnd base rates'!L$113)
+($K253*'fnd base rates'!L$114)
+($M253*'fnd base rates'!L$116)
+($N253*'fnd base rates'!L$117)
+($O253*'fnd base rates'!L$118)
+($P253*VLOOKUP($S253+12,rate_basefnd,12)))</f>
        <v>1754.493406</v>
      </c>
      <c r="AE253" s="1">
        <f>(($D253*'fnd base rates'!M$107)
+($E253*'fnd base rates'!M$108)
+($F253*'fnd base rates'!M$109)
+($G253*'fnd base rates'!M$110)
+($H253*'fnd base rates'!M$111)
+($I253*'fnd base rates'!M$112)
+($J253*'fnd base rates'!M$113)
+($K253*'fnd base rates'!M$114)
+($M253*'fnd base rates'!M$116)
+($N253*'fnd base rates'!M$117)
+($O253*'fnd base rates'!M$118)
+($P253*VLOOKUP($S253+12,rate_basefnd,13)))</f>
        <v>0</v>
      </c>
      <c r="AF253" s="4">
        <f t="shared" si="235"/>
        <v>17663.469637072001</v>
      </c>
      <c r="AH253" s="4">
        <f t="shared" si="236"/>
        <v>436049103</v>
      </c>
      <c r="AI253" s="4" t="str">
        <f t="shared" si="237"/>
        <v>436</v>
      </c>
      <c r="AJ253" s="2" t="str">
        <f t="shared" si="238"/>
        <v>049</v>
      </c>
      <c r="AK253" s="2" t="str">
        <f t="shared" si="239"/>
        <v>103</v>
      </c>
      <c r="AL253" s="4">
        <f t="shared" si="240"/>
        <v>1</v>
      </c>
      <c r="AM253" s="4">
        <f t="shared" si="232"/>
        <v>1</v>
      </c>
      <c r="AN253" s="4">
        <f t="shared" si="241"/>
        <v>17663.469637072001</v>
      </c>
      <c r="AO253" s="4">
        <f t="shared" si="242"/>
        <v>17663</v>
      </c>
      <c r="AP253" s="4">
        <f t="shared" si="243"/>
        <v>0</v>
      </c>
      <c r="AQ253" s="4">
        <v>17663</v>
      </c>
      <c r="AW253" s="4">
        <v>17583</v>
      </c>
      <c r="AX253" s="5">
        <f t="shared" si="244"/>
        <v>80</v>
      </c>
      <c r="AY253" s="4">
        <v>17663</v>
      </c>
      <c r="AZ253" s="5"/>
      <c r="BB253" s="5">
        <f t="shared" ref="BB253" si="295">BC253-BA253</f>
        <v>0</v>
      </c>
    </row>
    <row r="254" spans="1:54" s="4" customFormat="1">
      <c r="A254" s="278">
        <v>436</v>
      </c>
      <c r="B254" s="2">
        <v>436049133</v>
      </c>
      <c r="C254" s="10" t="s">
        <v>1077</v>
      </c>
      <c r="D254" s="15">
        <f>'fnd enro'!D254</f>
        <v>0</v>
      </c>
      <c r="E254" s="15">
        <f>'fnd enro'!E254</f>
        <v>0</v>
      </c>
      <c r="F254" s="15">
        <f>'fnd enro'!F254</f>
        <v>0</v>
      </c>
      <c r="G254" s="15">
        <f>'fnd enro'!G254</f>
        <v>0</v>
      </c>
      <c r="H254" s="15">
        <f>'fnd enro'!H254</f>
        <v>0</v>
      </c>
      <c r="I254" s="15">
        <f>'fnd enro'!I254</f>
        <v>2</v>
      </c>
      <c r="J254" s="15">
        <f>'fnd enro'!J254</f>
        <v>0</v>
      </c>
      <c r="K254" s="16">
        <f>'fnd enro'!K254</f>
        <v>7.6600000000000001E-2</v>
      </c>
      <c r="L254" s="15">
        <f>'fnd enro'!L254</f>
        <v>0</v>
      </c>
      <c r="M254" s="15">
        <f>'fnd enro'!M254</f>
        <v>0</v>
      </c>
      <c r="N254" s="15">
        <f>'fnd enro'!N254</f>
        <v>0</v>
      </c>
      <c r="O254" s="15">
        <f>'fnd enro'!O254</f>
        <v>0</v>
      </c>
      <c r="P254" s="15">
        <f>'fnd enro'!P254</f>
        <v>0</v>
      </c>
      <c r="Q254" s="15">
        <f>'fnd enro'!R254</f>
        <v>2</v>
      </c>
      <c r="R254" s="16">
        <f t="shared" si="234"/>
        <v>1.1080000000000001</v>
      </c>
      <c r="S254" s="15">
        <f>VALUE('fnd enro'!Q254)</f>
        <v>9</v>
      </c>
      <c r="T254" s="2"/>
      <c r="U254" s="1">
        <f>(($D254*'fnd base rates'!C$107)
+($E254*'fnd base rates'!C$108)
+($F254*'fnd base rates'!C$109)
+($G254*'fnd base rates'!C$110)
+($H254*'fnd base rates'!C$111)
+($I254*'fnd base rates'!C$112)
+($J254*'fnd base rates'!C$113)
+($K254*'fnd base rates'!C$114)
+($M254*'fnd base rates'!C$116)
+($N254*'fnd base rates'!C$117)
+($O254*'fnd base rates'!C$118)
+($P254*VLOOKUP($S254+12,rate_basefnd,3)))
*$R254</f>
        <v>1135.7494012880002</v>
      </c>
      <c r="V254" s="1">
        <f>(($D254*'fnd base rates'!D$107)
+($E254*'fnd base rates'!D$108)
+($F254*'fnd base rates'!D$109)
+($G254*'fnd base rates'!D$110)
+($H254*'fnd base rates'!D$111)
+($I254*'fnd base rates'!D$112)
+($J254*'fnd base rates'!D$113)
+($K254*'fnd base rates'!D$114)
+($M254*'fnd base rates'!D$116)
+($N254*'fnd base rates'!D$117)
+($O254*'fnd base rates'!D$118)
+($P254*VLOOKUP($S254+12,rate_basefnd,4)))
*$R254</f>
        <v>1622.4000800000001</v>
      </c>
      <c r="W254" s="1">
        <f>(($D254*'fnd base rates'!E$107)
+($E254*'fnd base rates'!E$108)
+($F254*'fnd base rates'!E$109)
+($G254*'fnd base rates'!E$110)
+($H254*'fnd base rates'!E$111)
+($I254*'fnd base rates'!E$112)
+($J254*'fnd base rates'!E$113)
+($K254*'fnd base rates'!E$114)
+($M254*'fnd base rates'!E$116)
+($N254*'fnd base rates'!E$117)
+($O254*'fnd base rates'!E$118)
+($P254*VLOOKUP($S254+12,rate_basefnd,5)))
*$R254</f>
        <v>10410.558053944002</v>
      </c>
      <c r="X254" s="1">
        <f>(($D254*'fnd base rates'!F$107)
+($E254*'fnd base rates'!F$108)
+($F254*'fnd base rates'!F$109)
+($G254*'fnd base rates'!F$110)
+($H254*'fnd base rates'!F$111)
+($I254*'fnd base rates'!F$112)
+($J254*'fnd base rates'!F$113)
+($K254*'fnd base rates'!F$114)
+($M254*'fnd base rates'!F$116)
+($N254*'fnd base rates'!F$117)
+($O254*'fnd base rates'!F$118)
+($P254*VLOOKUP($S254+12,rate_basefnd,6)))
*$R254</f>
        <v>1874.9761745120004</v>
      </c>
      <c r="Y254" s="1">
        <f>(($D254*'fnd base rates'!G$107)
+($E254*'fnd base rates'!G$108)
+($F254*'fnd base rates'!G$109)
+($G254*'fnd base rates'!G$110)
+($H254*'fnd base rates'!G$111)
+($I254*'fnd base rates'!G$112)
+($J254*'fnd base rates'!G$113)
+($K254*'fnd base rates'!G$114)
+($M254*'fnd base rates'!G$116)
+($N254*'fnd base rates'!G$117)
+($O254*'fnd base rates'!G$118)
+($P254*VLOOKUP($S254+12,rate_basefnd,7)))
*$R254</f>
        <v>347.238644024</v>
      </c>
      <c r="Z254" s="1">
        <f>(($D254*'fnd base rates'!H$107)
+($E254*'fnd base rates'!H$108)
+($F254*'fnd base rates'!H$109)
+($G254*'fnd base rates'!H$110)
+($H254*'fnd base rates'!H$111)
+($I254*'fnd base rates'!H$112)
+($J254*'fnd base rates'!H$113)
+($K254*'fnd base rates'!H$114)
+($M254*'fnd base rates'!H$116)
+($N254*'fnd base rates'!H$117)
+($O254*'fnd base rates'!H$118)
+($P254*VLOOKUP($S254+12,rate_basefnd,8)))</f>
        <v>1584.6144199999999</v>
      </c>
      <c r="AA254" s="1">
        <f>(($D254*'fnd base rates'!I$107)
+($E254*'fnd base rates'!I$108)
+($F254*'fnd base rates'!I$109)
+($G254*'fnd base rates'!I$110)
+($H254*'fnd base rates'!I$111)
+($I254*'fnd base rates'!I$112)
+($J254*'fnd base rates'!I$113)
+($K254*'fnd base rates'!I$114)
+($M254*'fnd base rates'!I$116)
+($N254*'fnd base rates'!I$117)
+($O254*'fnd base rates'!I$118)
+($P254*VLOOKUP($S254+12,rate_basefnd,9)))
*$R254</f>
        <v>903.24160000000018</v>
      </c>
      <c r="AB254" s="1">
        <f>(($D254*'fnd base rates'!J$107)
+($E254*'fnd base rates'!J$108)
+($F254*'fnd base rates'!J$109)
+($G254*'fnd base rates'!J$110)
+($H254*'fnd base rates'!J$111)
+($I254*'fnd base rates'!J$112)
+($J254*'fnd base rates'!J$113)
+($K254*'fnd base rates'!J$114)
+($M254*'fnd base rates'!J$116)
+($N254*'fnd base rates'!J$117)
+($O254*'fnd base rates'!J$118)
+($P254*VLOOKUP($S254+12,rate_basefnd,10)))
*$R254</f>
        <v>1216.67264</v>
      </c>
      <c r="AC254" s="1">
        <f>(($D254*'fnd base rates'!K$107)
+($E254*'fnd base rates'!K$108)
+($F254*'fnd base rates'!K$109)
+($G254*'fnd base rates'!K$110)
+($H254*'fnd base rates'!K$111)
+($I254*'fnd base rates'!K$112)
+($J254*'fnd base rates'!K$113)
+($K254*'fnd base rates'!K$114)
+($M254*'fnd base rates'!K$116)
+($N254*'fnd base rates'!K$117)
+($O254*'fnd base rates'!K$118)
+($P254*VLOOKUP($S254+12,rate_basefnd,11)))
*$R254</f>
        <v>2436.700328376</v>
      </c>
      <c r="AD254" s="1">
        <f>(($D254*'fnd base rates'!L$107)
+($E254*'fnd base rates'!L$108)
+($F254*'fnd base rates'!L$109)
+($G254*'fnd base rates'!L$110)
+($H254*'fnd base rates'!L$111)
+($I254*'fnd base rates'!L$112)
+($J254*'fnd base rates'!L$113)
+($K254*'fnd base rates'!L$114)
+($M254*'fnd base rates'!L$116)
+($N254*'fnd base rates'!L$117)
+($O254*'fnd base rates'!L$118)
+($P254*VLOOKUP($S254+12,rate_basefnd,12)))</f>
        <v>2459.0268120000001</v>
      </c>
      <c r="AE254" s="1">
        <f>(($D254*'fnd base rates'!M$107)
+($E254*'fnd base rates'!M$108)
+($F254*'fnd base rates'!M$109)
+($G254*'fnd base rates'!M$110)
+($H254*'fnd base rates'!M$111)
+($I254*'fnd base rates'!M$112)
+($J254*'fnd base rates'!M$113)
+($K254*'fnd base rates'!M$114)
+($M254*'fnd base rates'!M$116)
+($N254*'fnd base rates'!M$117)
+($O254*'fnd base rates'!M$118)
+($P254*VLOOKUP($S254+12,rate_basefnd,13)))</f>
        <v>0</v>
      </c>
      <c r="AF254" s="4">
        <f t="shared" si="235"/>
        <v>23991.178154144007</v>
      </c>
      <c r="AH254" s="4">
        <f t="shared" si="236"/>
        <v>436049133</v>
      </c>
      <c r="AI254" s="4" t="str">
        <f t="shared" si="237"/>
        <v>436</v>
      </c>
      <c r="AJ254" s="2" t="str">
        <f t="shared" si="238"/>
        <v>049</v>
      </c>
      <c r="AK254" s="2" t="str">
        <f t="shared" si="239"/>
        <v>133</v>
      </c>
      <c r="AL254" s="4">
        <f t="shared" si="240"/>
        <v>1</v>
      </c>
      <c r="AM254" s="4">
        <f t="shared" si="232"/>
        <v>2</v>
      </c>
      <c r="AN254" s="4">
        <f t="shared" si="241"/>
        <v>23991.178154144007</v>
      </c>
      <c r="AO254" s="4">
        <f t="shared" si="242"/>
        <v>11996</v>
      </c>
      <c r="AP254" s="4">
        <f t="shared" si="243"/>
        <v>0</v>
      </c>
      <c r="AQ254" s="4">
        <v>11996</v>
      </c>
      <c r="AW254" s="4">
        <v>11981</v>
      </c>
      <c r="AX254" s="5">
        <f t="shared" si="244"/>
        <v>15</v>
      </c>
      <c r="AY254" s="4">
        <v>11996</v>
      </c>
      <c r="AZ254" s="5"/>
      <c r="BB254" s="5">
        <f t="shared" ref="BB254" si="296">BC254-BA254</f>
        <v>0</v>
      </c>
    </row>
    <row r="255" spans="1:54" s="4" customFormat="1">
      <c r="A255" s="278">
        <v>436</v>
      </c>
      <c r="B255" s="2">
        <v>436049149</v>
      </c>
      <c r="C255" s="10" t="s">
        <v>1077</v>
      </c>
      <c r="D255" s="15">
        <f>'fnd enro'!D255</f>
        <v>0</v>
      </c>
      <c r="E255" s="15">
        <f>'fnd enro'!E255</f>
        <v>0</v>
      </c>
      <c r="F255" s="15">
        <f>'fnd enro'!F255</f>
        <v>0</v>
      </c>
      <c r="G255" s="15">
        <f>'fnd enro'!G255</f>
        <v>0</v>
      </c>
      <c r="H255" s="15">
        <f>'fnd enro'!H255</f>
        <v>0</v>
      </c>
      <c r="I255" s="15">
        <f>'fnd enro'!I255</f>
        <v>1</v>
      </c>
      <c r="J255" s="15">
        <f>'fnd enro'!J255</f>
        <v>0</v>
      </c>
      <c r="K255" s="16">
        <f>'fnd enro'!K255</f>
        <v>3.8300000000000001E-2</v>
      </c>
      <c r="L255" s="15">
        <f>'fnd enro'!L255</f>
        <v>0</v>
      </c>
      <c r="M255" s="15">
        <f>'fnd enro'!M255</f>
        <v>0</v>
      </c>
      <c r="N255" s="15">
        <f>'fnd enro'!N255</f>
        <v>0</v>
      </c>
      <c r="O255" s="15">
        <f>'fnd enro'!O255</f>
        <v>0</v>
      </c>
      <c r="P255" s="15">
        <f>'fnd enro'!P255</f>
        <v>0</v>
      </c>
      <c r="Q255" s="15">
        <f>'fnd enro'!R255</f>
        <v>1</v>
      </c>
      <c r="R255" s="16">
        <f t="shared" si="234"/>
        <v>1.1080000000000001</v>
      </c>
      <c r="S255" s="15">
        <f>VALUE('fnd enro'!Q255)</f>
        <v>12</v>
      </c>
      <c r="T255" s="2"/>
      <c r="U255" s="1">
        <f>(($D255*'fnd base rates'!C$107)
+($E255*'fnd base rates'!C$108)
+($F255*'fnd base rates'!C$109)
+($G255*'fnd base rates'!C$110)
+($H255*'fnd base rates'!C$111)
+($I255*'fnd base rates'!C$112)
+($J255*'fnd base rates'!C$113)
+($K255*'fnd base rates'!C$114)
+($M255*'fnd base rates'!C$116)
+($N255*'fnd base rates'!C$117)
+($O255*'fnd base rates'!C$118)
+($P255*VLOOKUP($S255+12,rate_basefnd,3)))
*$R255</f>
        <v>567.87470064400009</v>
      </c>
      <c r="V255" s="1">
        <f>(($D255*'fnd base rates'!D$107)
+($E255*'fnd base rates'!D$108)
+($F255*'fnd base rates'!D$109)
+($G255*'fnd base rates'!D$110)
+($H255*'fnd base rates'!D$111)
+($I255*'fnd base rates'!D$112)
+($J255*'fnd base rates'!D$113)
+($K255*'fnd base rates'!D$114)
+($M255*'fnd base rates'!D$116)
+($N255*'fnd base rates'!D$117)
+($O255*'fnd base rates'!D$118)
+($P255*VLOOKUP($S255+12,rate_basefnd,4)))
*$R255</f>
        <v>811.20004000000006</v>
      </c>
      <c r="W255" s="1">
        <f>(($D255*'fnd base rates'!E$107)
+($E255*'fnd base rates'!E$108)
+($F255*'fnd base rates'!E$109)
+($G255*'fnd base rates'!E$110)
+($H255*'fnd base rates'!E$111)
+($I255*'fnd base rates'!E$112)
+($J255*'fnd base rates'!E$113)
+($K255*'fnd base rates'!E$114)
+($M255*'fnd base rates'!E$116)
+($N255*'fnd base rates'!E$117)
+($O255*'fnd base rates'!E$118)
+($P255*VLOOKUP($S255+12,rate_basefnd,5)))
*$R255</f>
        <v>5205.2790269720008</v>
      </c>
      <c r="X255" s="1">
        <f>(($D255*'fnd base rates'!F$107)
+($E255*'fnd base rates'!F$108)
+($F255*'fnd base rates'!F$109)
+($G255*'fnd base rates'!F$110)
+($H255*'fnd base rates'!F$111)
+($I255*'fnd base rates'!F$112)
+($J255*'fnd base rates'!F$113)
+($K255*'fnd base rates'!F$114)
+($M255*'fnd base rates'!F$116)
+($N255*'fnd base rates'!F$117)
+($O255*'fnd base rates'!F$118)
+($P255*VLOOKUP($S255+12,rate_basefnd,6)))
*$R255</f>
        <v>937.4880872560002</v>
      </c>
      <c r="Y255" s="1">
        <f>(($D255*'fnd base rates'!G$107)
+($E255*'fnd base rates'!G$108)
+($F255*'fnd base rates'!G$109)
+($G255*'fnd base rates'!G$110)
+($H255*'fnd base rates'!G$111)
+($I255*'fnd base rates'!G$112)
+($J255*'fnd base rates'!G$113)
+($K255*'fnd base rates'!G$114)
+($M255*'fnd base rates'!G$116)
+($N255*'fnd base rates'!G$117)
+($O255*'fnd base rates'!G$118)
+($P255*VLOOKUP($S255+12,rate_basefnd,7)))
*$R255</f>
        <v>173.619322012</v>
      </c>
      <c r="Z255" s="1">
        <f>(($D255*'fnd base rates'!H$107)
+($E255*'fnd base rates'!H$108)
+($F255*'fnd base rates'!H$109)
+($G255*'fnd base rates'!H$110)
+($H255*'fnd base rates'!H$111)
+($I255*'fnd base rates'!H$112)
+($J255*'fnd base rates'!H$113)
+($K255*'fnd base rates'!H$114)
+($M255*'fnd base rates'!H$116)
+($N255*'fnd base rates'!H$117)
+($O255*'fnd base rates'!H$118)
+($P255*VLOOKUP($S255+12,rate_basefnd,8)))</f>
        <v>792.30720999999994</v>
      </c>
      <c r="AA255" s="1">
        <f>(($D255*'fnd base rates'!I$107)
+($E255*'fnd base rates'!I$108)
+($F255*'fnd base rates'!I$109)
+($G255*'fnd base rates'!I$110)
+($H255*'fnd base rates'!I$111)
+($I255*'fnd base rates'!I$112)
+($J255*'fnd base rates'!I$113)
+($K255*'fnd base rates'!I$114)
+($M255*'fnd base rates'!I$116)
+($N255*'fnd base rates'!I$117)
+($O255*'fnd base rates'!I$118)
+($P255*VLOOKUP($S255+12,rate_basefnd,9)))
*$R255</f>
        <v>451.62080000000009</v>
      </c>
      <c r="AB255" s="1">
        <f>(($D255*'fnd base rates'!J$107)
+($E255*'fnd base rates'!J$108)
+($F255*'fnd base rates'!J$109)
+($G255*'fnd base rates'!J$110)
+($H255*'fnd base rates'!J$111)
+($I255*'fnd base rates'!J$112)
+($J255*'fnd base rates'!J$113)
+($K255*'fnd base rates'!J$114)
+($M255*'fnd base rates'!J$116)
+($N255*'fnd base rates'!J$117)
+($O255*'fnd base rates'!J$118)
+($P255*VLOOKUP($S255+12,rate_basefnd,10)))
*$R255</f>
        <v>608.33632</v>
      </c>
      <c r="AC255" s="1">
        <f>(($D255*'fnd base rates'!K$107)
+($E255*'fnd base rates'!K$108)
+($F255*'fnd base rates'!K$109)
+($G255*'fnd base rates'!K$110)
+($H255*'fnd base rates'!K$111)
+($I255*'fnd base rates'!K$112)
+($J255*'fnd base rates'!K$113)
+($K255*'fnd base rates'!K$114)
+($M255*'fnd base rates'!K$116)
+($N255*'fnd base rates'!K$117)
+($O255*'fnd base rates'!K$118)
+($P255*VLOOKUP($S255+12,rate_basefnd,11)))
*$R255</f>
        <v>1218.350164188</v>
      </c>
      <c r="AD255" s="1">
        <f>(($D255*'fnd base rates'!L$107)
+($E255*'fnd base rates'!L$108)
+($F255*'fnd base rates'!L$109)
+($G255*'fnd base rates'!L$110)
+($H255*'fnd base rates'!L$111)
+($I255*'fnd base rates'!L$112)
+($J255*'fnd base rates'!L$113)
+($K255*'fnd base rates'!L$114)
+($M255*'fnd base rates'!L$116)
+($N255*'fnd base rates'!L$117)
+($O255*'fnd base rates'!L$118)
+($P255*VLOOKUP($S255+12,rate_basefnd,12)))</f>
        <v>1229.513406</v>
      </c>
      <c r="AE255" s="1">
        <f>(($D255*'fnd base rates'!M$107)
+($E255*'fnd base rates'!M$108)
+($F255*'fnd base rates'!M$109)
+($G255*'fnd base rates'!M$110)
+($H255*'fnd base rates'!M$111)
+($I255*'fnd base rates'!M$112)
+($J255*'fnd base rates'!M$113)
+($K255*'fnd base rates'!M$114)
+($M255*'fnd base rates'!M$116)
+($N255*'fnd base rates'!M$117)
+($O255*'fnd base rates'!M$118)
+($P255*VLOOKUP($S255+12,rate_basefnd,13)))</f>
        <v>0</v>
      </c>
      <c r="AF255" s="4">
        <f t="shared" si="235"/>
        <v>11995.589077072003</v>
      </c>
      <c r="AH255" s="4">
        <f t="shared" si="236"/>
        <v>436049149</v>
      </c>
      <c r="AI255" s="4" t="str">
        <f t="shared" si="237"/>
        <v>436</v>
      </c>
      <c r="AJ255" s="2" t="str">
        <f t="shared" si="238"/>
        <v>049</v>
      </c>
      <c r="AK255" s="2" t="str">
        <f t="shared" si="239"/>
        <v>149</v>
      </c>
      <c r="AL255" s="4">
        <f t="shared" si="240"/>
        <v>1</v>
      </c>
      <c r="AM255" s="4">
        <f t="shared" si="232"/>
        <v>1</v>
      </c>
      <c r="AN255" s="4">
        <f t="shared" si="241"/>
        <v>11995.589077072003</v>
      </c>
      <c r="AO255" s="4">
        <f t="shared" si="242"/>
        <v>11996</v>
      </c>
      <c r="AP255" s="4">
        <f t="shared" si="243"/>
        <v>0</v>
      </c>
      <c r="AQ255" s="4">
        <v>11996</v>
      </c>
      <c r="AW255" s="4">
        <v>11981</v>
      </c>
      <c r="AX255" s="5">
        <f t="shared" si="244"/>
        <v>15</v>
      </c>
      <c r="AY255" s="4">
        <v>11996</v>
      </c>
      <c r="AZ255" s="5"/>
      <c r="BB255" s="5">
        <f t="shared" ref="BB255" si="297">BC255-BA255</f>
        <v>0</v>
      </c>
    </row>
    <row r="256" spans="1:54" s="4" customFormat="1">
      <c r="A256" s="278">
        <v>436</v>
      </c>
      <c r="B256" s="2">
        <v>436049155</v>
      </c>
      <c r="C256" s="10" t="s">
        <v>1077</v>
      </c>
      <c r="D256" s="15">
        <f>'fnd enro'!D256</f>
        <v>0</v>
      </c>
      <c r="E256" s="15">
        <f>'fnd enro'!E256</f>
        <v>0</v>
      </c>
      <c r="F256" s="15">
        <f>'fnd enro'!F256</f>
        <v>0</v>
      </c>
      <c r="G256" s="15">
        <f>'fnd enro'!G256</f>
        <v>0</v>
      </c>
      <c r="H256" s="15">
        <f>'fnd enro'!H256</f>
        <v>1</v>
      </c>
      <c r="I256" s="15">
        <f>'fnd enro'!I256</f>
        <v>1</v>
      </c>
      <c r="J256" s="15">
        <f>'fnd enro'!J256</f>
        <v>0</v>
      </c>
      <c r="K256" s="16">
        <f>'fnd enro'!K256</f>
        <v>7.6600000000000001E-2</v>
      </c>
      <c r="L256" s="15">
        <f>'fnd enro'!L256</f>
        <v>0</v>
      </c>
      <c r="M256" s="15">
        <f>'fnd enro'!M256</f>
        <v>0</v>
      </c>
      <c r="N256" s="15">
        <f>'fnd enro'!N256</f>
        <v>0</v>
      </c>
      <c r="O256" s="15">
        <f>'fnd enro'!O256</f>
        <v>0</v>
      </c>
      <c r="P256" s="15">
        <f>'fnd enro'!P256</f>
        <v>0</v>
      </c>
      <c r="Q256" s="15">
        <f>'fnd enro'!R256</f>
        <v>2</v>
      </c>
      <c r="R256" s="16">
        <f t="shared" si="234"/>
        <v>1.1080000000000001</v>
      </c>
      <c r="S256" s="15">
        <f>VALUE('fnd enro'!Q256)</f>
        <v>2</v>
      </c>
      <c r="T256" s="2"/>
      <c r="U256" s="1">
        <f>(($D256*'fnd base rates'!C$107)
+($E256*'fnd base rates'!C$108)
+($F256*'fnd base rates'!C$109)
+($G256*'fnd base rates'!C$110)
+($H256*'fnd base rates'!C$111)
+($I256*'fnd base rates'!C$112)
+($J256*'fnd base rates'!C$113)
+($K256*'fnd base rates'!C$114)
+($M256*'fnd base rates'!C$116)
+($N256*'fnd base rates'!C$117)
+($O256*'fnd base rates'!C$118)
+($P256*VLOOKUP($S256+12,rate_basefnd,3)))
*$R256</f>
        <v>1135.7494012880002</v>
      </c>
      <c r="V256" s="1">
        <f>(($D256*'fnd base rates'!D$107)
+($E256*'fnd base rates'!D$108)
+($F256*'fnd base rates'!D$109)
+($G256*'fnd base rates'!D$110)
+($H256*'fnd base rates'!D$111)
+($I256*'fnd base rates'!D$112)
+($J256*'fnd base rates'!D$113)
+($K256*'fnd base rates'!D$114)
+($M256*'fnd base rates'!D$116)
+($N256*'fnd base rates'!D$117)
+($O256*'fnd base rates'!D$118)
+($P256*VLOOKUP($S256+12,rate_basefnd,4)))
*$R256</f>
        <v>1622.4000800000001</v>
      </c>
      <c r="W256" s="1">
        <f>(($D256*'fnd base rates'!E$107)
+($E256*'fnd base rates'!E$108)
+($F256*'fnd base rates'!E$109)
+($G256*'fnd base rates'!E$110)
+($H256*'fnd base rates'!E$111)
+($I256*'fnd base rates'!E$112)
+($J256*'fnd base rates'!E$113)
+($K256*'fnd base rates'!E$114)
+($M256*'fnd base rates'!E$116)
+($N256*'fnd base rates'!E$117)
+($O256*'fnd base rates'!E$118)
+($P256*VLOOKUP($S256+12,rate_basefnd,5)))
*$R256</f>
        <v>8870.2496939440007</v>
      </c>
      <c r="X256" s="1">
        <f>(($D256*'fnd base rates'!F$107)
+($E256*'fnd base rates'!F$108)
+($F256*'fnd base rates'!F$109)
+($G256*'fnd base rates'!F$110)
+($H256*'fnd base rates'!F$111)
+($I256*'fnd base rates'!F$112)
+($J256*'fnd base rates'!F$113)
+($K256*'fnd base rates'!F$114)
+($M256*'fnd base rates'!F$116)
+($N256*'fnd base rates'!F$117)
+($O256*'fnd base rates'!F$118)
+($P256*VLOOKUP($S256+12,rate_basefnd,6)))
*$R256</f>
        <v>1990.008734512</v>
      </c>
      <c r="Y256" s="1">
        <f>(($D256*'fnd base rates'!G$107)
+($E256*'fnd base rates'!G$108)
+($F256*'fnd base rates'!G$109)
+($G256*'fnd base rates'!G$110)
+($H256*'fnd base rates'!G$111)
+($I256*'fnd base rates'!G$112)
+($J256*'fnd base rates'!G$113)
+($K256*'fnd base rates'!G$114)
+($M256*'fnd base rates'!G$116)
+($N256*'fnd base rates'!G$117)
+($O256*'fnd base rates'!G$118)
+($P256*VLOOKUP($S256+12,rate_basefnd,7)))
*$R256</f>
        <v>352.08060402400002</v>
      </c>
      <c r="Z256" s="1">
        <f>(($D256*'fnd base rates'!H$107)
+($E256*'fnd base rates'!H$108)
+($F256*'fnd base rates'!H$109)
+($G256*'fnd base rates'!H$110)
+($H256*'fnd base rates'!H$111)
+($I256*'fnd base rates'!H$112)
+($J256*'fnd base rates'!H$113)
+($K256*'fnd base rates'!H$114)
+($M256*'fnd base rates'!H$116)
+($N256*'fnd base rates'!H$117)
+($O256*'fnd base rates'!H$118)
+($P256*VLOOKUP($S256+12,rate_basefnd,8)))</f>
        <v>1293.0844199999999</v>
      </c>
      <c r="AA256" s="1">
        <f>(($D256*'fnd base rates'!I$107)
+($E256*'fnd base rates'!I$108)
+($F256*'fnd base rates'!I$109)
+($G256*'fnd base rates'!I$110)
+($H256*'fnd base rates'!I$111)
+($I256*'fnd base rates'!I$112)
+($J256*'fnd base rates'!I$113)
+($K256*'fnd base rates'!I$114)
+($M256*'fnd base rates'!I$116)
+($N256*'fnd base rates'!I$117)
+($O256*'fnd base rates'!I$118)
+($P256*VLOOKUP($S256+12,rate_basefnd,9)))
*$R256</f>
        <v>824.04176000000007</v>
      </c>
      <c r="AB256" s="1">
        <f>(($D256*'fnd base rates'!J$107)
+($E256*'fnd base rates'!J$108)
+($F256*'fnd base rates'!J$109)
+($G256*'fnd base rates'!J$110)
+($H256*'fnd base rates'!J$111)
+($I256*'fnd base rates'!J$112)
+($J256*'fnd base rates'!J$113)
+($K256*'fnd base rates'!J$114)
+($M256*'fnd base rates'!J$116)
+($N256*'fnd base rates'!J$117)
+($O256*'fnd base rates'!J$118)
+($P256*VLOOKUP($S256+12,rate_basefnd,10)))
*$R256</f>
        <v>872.15112000000011</v>
      </c>
      <c r="AC256" s="1">
        <f>(($D256*'fnd base rates'!K$107)
+($E256*'fnd base rates'!K$108)
+($F256*'fnd base rates'!K$109)
+($G256*'fnd base rates'!K$110)
+($H256*'fnd base rates'!K$111)
+($I256*'fnd base rates'!K$112)
+($J256*'fnd base rates'!K$113)
+($K256*'fnd base rates'!K$114)
+($M256*'fnd base rates'!K$116)
+($N256*'fnd base rates'!K$117)
+($O256*'fnd base rates'!K$118)
+($P256*VLOOKUP($S256+12,rate_basefnd,11)))
*$R256</f>
        <v>2470.7380883760002</v>
      </c>
      <c r="AD256" s="1">
        <f>(($D256*'fnd base rates'!L$107)
+($E256*'fnd base rates'!L$108)
+($F256*'fnd base rates'!L$109)
+($G256*'fnd base rates'!L$110)
+($H256*'fnd base rates'!L$111)
+($I256*'fnd base rates'!L$112)
+($J256*'fnd base rates'!L$113)
+($K256*'fnd base rates'!L$114)
+($M256*'fnd base rates'!L$116)
+($N256*'fnd base rates'!L$117)
+($O256*'fnd base rates'!L$118)
+($P256*VLOOKUP($S256+12,rate_basefnd,12)))</f>
        <v>2581.0368120000003</v>
      </c>
      <c r="AE256" s="1">
        <f>(($D256*'fnd base rates'!M$107)
+($E256*'fnd base rates'!M$108)
+($F256*'fnd base rates'!M$109)
+($G256*'fnd base rates'!M$110)
+($H256*'fnd base rates'!M$111)
+($I256*'fnd base rates'!M$112)
+($J256*'fnd base rates'!M$113)
+($K256*'fnd base rates'!M$114)
+($M256*'fnd base rates'!M$116)
+($N256*'fnd base rates'!M$117)
+($O256*'fnd base rates'!M$118)
+($P256*VLOOKUP($S256+12,rate_basefnd,13)))</f>
        <v>0</v>
      </c>
      <c r="AF256" s="4">
        <f t="shared" si="235"/>
        <v>22011.540714144001</v>
      </c>
      <c r="AH256" s="4">
        <f t="shared" si="236"/>
        <v>436049155</v>
      </c>
      <c r="AI256" s="4" t="str">
        <f t="shared" si="237"/>
        <v>436</v>
      </c>
      <c r="AJ256" s="2" t="str">
        <f t="shared" si="238"/>
        <v>049</v>
      </c>
      <c r="AK256" s="2" t="str">
        <f t="shared" si="239"/>
        <v>155</v>
      </c>
      <c r="AL256" s="4">
        <f t="shared" si="240"/>
        <v>1</v>
      </c>
      <c r="AM256" s="4">
        <f t="shared" si="232"/>
        <v>2</v>
      </c>
      <c r="AN256" s="4">
        <f t="shared" si="241"/>
        <v>22011.540714144001</v>
      </c>
      <c r="AO256" s="4">
        <f t="shared" si="242"/>
        <v>11006</v>
      </c>
      <c r="AP256" s="4">
        <f t="shared" si="243"/>
        <v>0</v>
      </c>
      <c r="AQ256" s="4">
        <v>11006</v>
      </c>
      <c r="AW256" s="4">
        <v>10989</v>
      </c>
      <c r="AX256" s="5">
        <f t="shared" si="244"/>
        <v>17</v>
      </c>
      <c r="AY256" s="4">
        <v>11006</v>
      </c>
      <c r="AZ256" s="5"/>
      <c r="BB256" s="5">
        <f t="shared" ref="BB256" si="298">BC256-BA256</f>
        <v>0</v>
      </c>
    </row>
    <row r="257" spans="1:54" s="4" customFormat="1">
      <c r="A257" s="278">
        <v>436</v>
      </c>
      <c r="B257" s="2">
        <v>436049163</v>
      </c>
      <c r="C257" s="10" t="s">
        <v>1077</v>
      </c>
      <c r="D257" s="15">
        <f>'fnd enro'!D257</f>
        <v>0</v>
      </c>
      <c r="E257" s="15">
        <f>'fnd enro'!E257</f>
        <v>0</v>
      </c>
      <c r="F257" s="15">
        <f>'fnd enro'!F257</f>
        <v>0</v>
      </c>
      <c r="G257" s="15">
        <f>'fnd enro'!G257</f>
        <v>0</v>
      </c>
      <c r="H257" s="15">
        <f>'fnd enro'!H257</f>
        <v>1</v>
      </c>
      <c r="I257" s="15">
        <f>'fnd enro'!I257</f>
        <v>1</v>
      </c>
      <c r="J257" s="15">
        <f>'fnd enro'!J257</f>
        <v>0</v>
      </c>
      <c r="K257" s="16">
        <f>'fnd enro'!K257</f>
        <v>7.6600000000000001E-2</v>
      </c>
      <c r="L257" s="15">
        <f>'fnd enro'!L257</f>
        <v>0</v>
      </c>
      <c r="M257" s="15">
        <f>'fnd enro'!M257</f>
        <v>0</v>
      </c>
      <c r="N257" s="15">
        <f>'fnd enro'!N257</f>
        <v>0</v>
      </c>
      <c r="O257" s="15">
        <f>'fnd enro'!O257</f>
        <v>0</v>
      </c>
      <c r="P257" s="15">
        <f>'fnd enro'!P257</f>
        <v>0</v>
      </c>
      <c r="Q257" s="15">
        <f>'fnd enro'!R257</f>
        <v>2</v>
      </c>
      <c r="R257" s="16">
        <f t="shared" si="234"/>
        <v>1.1080000000000001</v>
      </c>
      <c r="S257" s="15">
        <f>VALUE('fnd enro'!Q257)</f>
        <v>12</v>
      </c>
      <c r="T257" s="2"/>
      <c r="U257" s="1">
        <f>(($D257*'fnd base rates'!C$107)
+($E257*'fnd base rates'!C$108)
+($F257*'fnd base rates'!C$109)
+($G257*'fnd base rates'!C$110)
+($H257*'fnd base rates'!C$111)
+($I257*'fnd base rates'!C$112)
+($J257*'fnd base rates'!C$113)
+($K257*'fnd base rates'!C$114)
+($M257*'fnd base rates'!C$116)
+($N257*'fnd base rates'!C$117)
+($O257*'fnd base rates'!C$118)
+($P257*VLOOKUP($S257+12,rate_basefnd,3)))
*$R257</f>
        <v>1135.7494012880002</v>
      </c>
      <c r="V257" s="1">
        <f>(($D257*'fnd base rates'!D$107)
+($E257*'fnd base rates'!D$108)
+($F257*'fnd base rates'!D$109)
+($G257*'fnd base rates'!D$110)
+($H257*'fnd base rates'!D$111)
+($I257*'fnd base rates'!D$112)
+($J257*'fnd base rates'!D$113)
+($K257*'fnd base rates'!D$114)
+($M257*'fnd base rates'!D$116)
+($N257*'fnd base rates'!D$117)
+($O257*'fnd base rates'!D$118)
+($P257*VLOOKUP($S257+12,rate_basefnd,4)))
*$R257</f>
        <v>1622.4000800000001</v>
      </c>
      <c r="W257" s="1">
        <f>(($D257*'fnd base rates'!E$107)
+($E257*'fnd base rates'!E$108)
+($F257*'fnd base rates'!E$109)
+($G257*'fnd base rates'!E$110)
+($H257*'fnd base rates'!E$111)
+($I257*'fnd base rates'!E$112)
+($J257*'fnd base rates'!E$113)
+($K257*'fnd base rates'!E$114)
+($M257*'fnd base rates'!E$116)
+($N257*'fnd base rates'!E$117)
+($O257*'fnd base rates'!E$118)
+($P257*VLOOKUP($S257+12,rate_basefnd,5)))
*$R257</f>
        <v>8870.2496939440007</v>
      </c>
      <c r="X257" s="1">
        <f>(($D257*'fnd base rates'!F$107)
+($E257*'fnd base rates'!F$108)
+($F257*'fnd base rates'!F$109)
+($G257*'fnd base rates'!F$110)
+($H257*'fnd base rates'!F$111)
+($I257*'fnd base rates'!F$112)
+($J257*'fnd base rates'!F$113)
+($K257*'fnd base rates'!F$114)
+($M257*'fnd base rates'!F$116)
+($N257*'fnd base rates'!F$117)
+($O257*'fnd base rates'!F$118)
+($P257*VLOOKUP($S257+12,rate_basefnd,6)))
*$R257</f>
        <v>1990.008734512</v>
      </c>
      <c r="Y257" s="1">
        <f>(($D257*'fnd base rates'!G$107)
+($E257*'fnd base rates'!G$108)
+($F257*'fnd base rates'!G$109)
+($G257*'fnd base rates'!G$110)
+($H257*'fnd base rates'!G$111)
+($I257*'fnd base rates'!G$112)
+($J257*'fnd base rates'!G$113)
+($K257*'fnd base rates'!G$114)
+($M257*'fnd base rates'!G$116)
+($N257*'fnd base rates'!G$117)
+($O257*'fnd base rates'!G$118)
+($P257*VLOOKUP($S257+12,rate_basefnd,7)))
*$R257</f>
        <v>352.08060402400002</v>
      </c>
      <c r="Z257" s="1">
        <f>(($D257*'fnd base rates'!H$107)
+($E257*'fnd base rates'!H$108)
+($F257*'fnd base rates'!H$109)
+($G257*'fnd base rates'!H$110)
+($H257*'fnd base rates'!H$111)
+($I257*'fnd base rates'!H$112)
+($J257*'fnd base rates'!H$113)
+($K257*'fnd base rates'!H$114)
+($M257*'fnd base rates'!H$116)
+($N257*'fnd base rates'!H$117)
+($O257*'fnd base rates'!H$118)
+($P257*VLOOKUP($S257+12,rate_basefnd,8)))</f>
        <v>1293.0844199999999</v>
      </c>
      <c r="AA257" s="1">
        <f>(($D257*'fnd base rates'!I$107)
+($E257*'fnd base rates'!I$108)
+($F257*'fnd base rates'!I$109)
+($G257*'fnd base rates'!I$110)
+($H257*'fnd base rates'!I$111)
+($I257*'fnd base rates'!I$112)
+($J257*'fnd base rates'!I$113)
+($K257*'fnd base rates'!I$114)
+($M257*'fnd base rates'!I$116)
+($N257*'fnd base rates'!I$117)
+($O257*'fnd base rates'!I$118)
+($P257*VLOOKUP($S257+12,rate_basefnd,9)))
*$R257</f>
        <v>824.04176000000007</v>
      </c>
      <c r="AB257" s="1">
        <f>(($D257*'fnd base rates'!J$107)
+($E257*'fnd base rates'!J$108)
+($F257*'fnd base rates'!J$109)
+($G257*'fnd base rates'!J$110)
+($H257*'fnd base rates'!J$111)
+($I257*'fnd base rates'!J$112)
+($J257*'fnd base rates'!J$113)
+($K257*'fnd base rates'!J$114)
+($M257*'fnd base rates'!J$116)
+($N257*'fnd base rates'!J$117)
+($O257*'fnd base rates'!J$118)
+($P257*VLOOKUP($S257+12,rate_basefnd,10)))
*$R257</f>
        <v>872.15112000000011</v>
      </c>
      <c r="AC257" s="1">
        <f>(($D257*'fnd base rates'!K$107)
+($E257*'fnd base rates'!K$108)
+($F257*'fnd base rates'!K$109)
+($G257*'fnd base rates'!K$110)
+($H257*'fnd base rates'!K$111)
+($I257*'fnd base rates'!K$112)
+($J257*'fnd base rates'!K$113)
+($K257*'fnd base rates'!K$114)
+($M257*'fnd base rates'!K$116)
+($N257*'fnd base rates'!K$117)
+($O257*'fnd base rates'!K$118)
+($P257*VLOOKUP($S257+12,rate_basefnd,11)))
*$R257</f>
        <v>2470.7380883760002</v>
      </c>
      <c r="AD257" s="1">
        <f>(($D257*'fnd base rates'!L$107)
+($E257*'fnd base rates'!L$108)
+($F257*'fnd base rates'!L$109)
+($G257*'fnd base rates'!L$110)
+($H257*'fnd base rates'!L$111)
+($I257*'fnd base rates'!L$112)
+($J257*'fnd base rates'!L$113)
+($K257*'fnd base rates'!L$114)
+($M257*'fnd base rates'!L$116)
+($N257*'fnd base rates'!L$117)
+($O257*'fnd base rates'!L$118)
+($P257*VLOOKUP($S257+12,rate_basefnd,12)))</f>
        <v>2581.0368120000003</v>
      </c>
      <c r="AE257" s="1">
        <f>(($D257*'fnd base rates'!M$107)
+($E257*'fnd base rates'!M$108)
+($F257*'fnd base rates'!M$109)
+($G257*'fnd base rates'!M$110)
+($H257*'fnd base rates'!M$111)
+($I257*'fnd base rates'!M$112)
+($J257*'fnd base rates'!M$113)
+($K257*'fnd base rates'!M$114)
+($M257*'fnd base rates'!M$116)
+($N257*'fnd base rates'!M$117)
+($O257*'fnd base rates'!M$118)
+($P257*VLOOKUP($S257+12,rate_basefnd,13)))</f>
        <v>0</v>
      </c>
      <c r="AF257" s="4">
        <f t="shared" si="235"/>
        <v>22011.540714144001</v>
      </c>
      <c r="AH257" s="4">
        <f t="shared" si="236"/>
        <v>436049163</v>
      </c>
      <c r="AI257" s="4" t="str">
        <f t="shared" si="237"/>
        <v>436</v>
      </c>
      <c r="AJ257" s="2" t="str">
        <f t="shared" si="238"/>
        <v>049</v>
      </c>
      <c r="AK257" s="2" t="str">
        <f t="shared" si="239"/>
        <v>163</v>
      </c>
      <c r="AL257" s="4">
        <f t="shared" si="240"/>
        <v>1</v>
      </c>
      <c r="AM257" s="4">
        <f t="shared" si="232"/>
        <v>2</v>
      </c>
      <c r="AN257" s="4">
        <f t="shared" si="241"/>
        <v>22011.540714144001</v>
      </c>
      <c r="AO257" s="4">
        <f t="shared" si="242"/>
        <v>11006</v>
      </c>
      <c r="AP257" s="4">
        <f t="shared" si="243"/>
        <v>0</v>
      </c>
      <c r="AQ257" s="4">
        <v>11006</v>
      </c>
      <c r="AW257" s="4">
        <v>10989</v>
      </c>
      <c r="AX257" s="5">
        <f t="shared" si="244"/>
        <v>17</v>
      </c>
      <c r="AY257" s="4">
        <v>11006</v>
      </c>
      <c r="AZ257" s="5"/>
      <c r="BB257" s="5">
        <f t="shared" ref="BB257" si="299">BC257-BA257</f>
        <v>0</v>
      </c>
    </row>
    <row r="258" spans="1:54" s="4" customFormat="1">
      <c r="A258" s="278">
        <v>436</v>
      </c>
      <c r="B258" s="2">
        <v>436049165</v>
      </c>
      <c r="C258" s="10" t="s">
        <v>1077</v>
      </c>
      <c r="D258" s="15">
        <f>'fnd enro'!D258</f>
        <v>0</v>
      </c>
      <c r="E258" s="15">
        <f>'fnd enro'!E258</f>
        <v>0</v>
      </c>
      <c r="F258" s="15">
        <f>'fnd enro'!F258</f>
        <v>0</v>
      </c>
      <c r="G258" s="15">
        <f>'fnd enro'!G258</f>
        <v>0</v>
      </c>
      <c r="H258" s="15">
        <f>'fnd enro'!H258</f>
        <v>3</v>
      </c>
      <c r="I258" s="15">
        <f>'fnd enro'!I258</f>
        <v>14</v>
      </c>
      <c r="J258" s="15">
        <f>'fnd enro'!J258</f>
        <v>0</v>
      </c>
      <c r="K258" s="16">
        <f>'fnd enro'!K258</f>
        <v>0.65110000000000001</v>
      </c>
      <c r="L258" s="15">
        <f>'fnd enro'!L258</f>
        <v>0</v>
      </c>
      <c r="M258" s="15">
        <f>'fnd enro'!M258</f>
        <v>0</v>
      </c>
      <c r="N258" s="15">
        <f>'fnd enro'!N258</f>
        <v>1</v>
      </c>
      <c r="O258" s="15">
        <f>'fnd enro'!O258</f>
        <v>0</v>
      </c>
      <c r="P258" s="15">
        <f>'fnd enro'!P258</f>
        <v>10</v>
      </c>
      <c r="Q258" s="15">
        <f>'fnd enro'!R258</f>
        <v>17</v>
      </c>
      <c r="R258" s="16">
        <f t="shared" si="234"/>
        <v>1.1080000000000001</v>
      </c>
      <c r="S258" s="15">
        <f>VALUE('fnd enro'!Q258)</f>
        <v>10</v>
      </c>
      <c r="T258" s="2"/>
      <c r="U258" s="1">
        <f>(($D258*'fnd base rates'!C$107)
+($E258*'fnd base rates'!C$108)
+($F258*'fnd base rates'!C$109)
+($G258*'fnd base rates'!C$110)
+($H258*'fnd base rates'!C$111)
+($I258*'fnd base rates'!C$112)
+($J258*'fnd base rates'!C$113)
+($K258*'fnd base rates'!C$114)
+($M258*'fnd base rates'!C$116)
+($N258*'fnd base rates'!C$117)
+($O258*'fnd base rates'!C$118)
+($P258*VLOOKUP($S258+12,rate_basefnd,3)))
*$R258</f>
        <v>10541.987310948003</v>
      </c>
      <c r="V258" s="1">
        <f>(($D258*'fnd base rates'!D$107)
+($E258*'fnd base rates'!D$108)
+($F258*'fnd base rates'!D$109)
+($G258*'fnd base rates'!D$110)
+($H258*'fnd base rates'!D$111)
+($I258*'fnd base rates'!D$112)
+($J258*'fnd base rates'!D$113)
+($K258*'fnd base rates'!D$114)
+($M258*'fnd base rates'!D$116)
+($N258*'fnd base rates'!D$117)
+($O258*'fnd base rates'!D$118)
+($P258*VLOOKUP($S258+12,rate_basefnd,4)))
*$R258</f>
        <v>17667.647240000002</v>
      </c>
      <c r="W258" s="1">
        <f>(($D258*'fnd base rates'!E$107)
+($E258*'fnd base rates'!E$108)
+($F258*'fnd base rates'!E$109)
+($G258*'fnd base rates'!E$110)
+($H258*'fnd base rates'!E$111)
+($I258*'fnd base rates'!E$112)
+($J258*'fnd base rates'!E$113)
+($K258*'fnd base rates'!E$114)
+($M258*'fnd base rates'!E$116)
+($N258*'fnd base rates'!E$117)
+($O258*'fnd base rates'!E$118)
+($P258*VLOOKUP($S258+12,rate_basefnd,5)))
*$R258</f>
        <v>121183.36649852399</v>
      </c>
      <c r="X258" s="1">
        <f>(($D258*'fnd base rates'!F$107)
+($E258*'fnd base rates'!F$108)
+($F258*'fnd base rates'!F$109)
+($G258*'fnd base rates'!F$110)
+($H258*'fnd base rates'!F$111)
+($I258*'fnd base rates'!F$112)
+($J258*'fnd base rates'!F$113)
+($K258*'fnd base rates'!F$114)
+($M258*'fnd base rates'!F$116)
+($N258*'fnd base rates'!F$117)
+($O258*'fnd base rates'!F$118)
+($P258*VLOOKUP($S258+12,rate_basefnd,6)))
*$R258</f>
        <v>16475.984923352004</v>
      </c>
      <c r="Y258" s="1">
        <f>(($D258*'fnd base rates'!G$107)
+($E258*'fnd base rates'!G$108)
+($F258*'fnd base rates'!G$109)
+($G258*'fnd base rates'!G$110)
+($H258*'fnd base rates'!G$111)
+($I258*'fnd base rates'!G$112)
+($J258*'fnd base rates'!G$113)
+($K258*'fnd base rates'!G$114)
+($M258*'fnd base rates'!G$116)
+($N258*'fnd base rates'!G$117)
+($O258*'fnd base rates'!G$118)
+($P258*VLOOKUP($S258+12,rate_basefnd,7)))
*$R258</f>
        <v>4765.9117142040004</v>
      </c>
      <c r="Z258" s="1">
        <f>(($D258*'fnd base rates'!H$107)
+($E258*'fnd base rates'!H$108)
+($F258*'fnd base rates'!H$109)
+($G258*'fnd base rates'!H$110)
+($H258*'fnd base rates'!H$111)
+($I258*'fnd base rates'!H$112)
+($J258*'fnd base rates'!H$113)
+($K258*'fnd base rates'!H$114)
+($M258*'fnd base rates'!H$116)
+($N258*'fnd base rates'!H$117)
+($O258*'fnd base rates'!H$118)
+($P258*VLOOKUP($S258+12,rate_basefnd,8)))</f>
        <v>12960.82257</v>
      </c>
      <c r="AA258" s="1">
        <f>(($D258*'fnd base rates'!I$107)
+($E258*'fnd base rates'!I$108)
+($F258*'fnd base rates'!I$109)
+($G258*'fnd base rates'!I$110)
+($H258*'fnd base rates'!I$111)
+($I258*'fnd base rates'!I$112)
+($J258*'fnd base rates'!I$113)
+($K258*'fnd base rates'!I$114)
+($M258*'fnd base rates'!I$116)
+($N258*'fnd base rates'!I$117)
+($O258*'fnd base rates'!I$118)
+($P258*VLOOKUP($S258+12,rate_basefnd,9)))
*$R258</f>
        <v>8979.0547200000001</v>
      </c>
      <c r="AB258" s="1">
        <f>(($D258*'fnd base rates'!J$107)
+($E258*'fnd base rates'!J$108)
+($F258*'fnd base rates'!J$109)
+($G258*'fnd base rates'!J$110)
+($H258*'fnd base rates'!J$111)
+($I258*'fnd base rates'!J$112)
+($J258*'fnd base rates'!J$113)
+($K258*'fnd base rates'!J$114)
+($M258*'fnd base rates'!J$116)
+($N258*'fnd base rates'!J$117)
+($O258*'fnd base rates'!J$118)
+($P258*VLOOKUP($S258+12,rate_basefnd,10)))
*$R258</f>
        <v>16902.11896</v>
      </c>
      <c r="AC258" s="1">
        <f>(($D258*'fnd base rates'!K$107)
+($E258*'fnd base rates'!K$108)
+($F258*'fnd base rates'!K$109)
+($G258*'fnd base rates'!K$110)
+($H258*'fnd base rates'!K$111)
+($I258*'fnd base rates'!K$112)
+($J258*'fnd base rates'!K$113)
+($K258*'fnd base rates'!K$114)
+($M258*'fnd base rates'!K$116)
+($N258*'fnd base rates'!K$117)
+($O258*'fnd base rates'!K$118)
+($P258*VLOOKUP($S258+12,rate_basefnd,11)))
*$R258</f>
        <v>21145.923151195999</v>
      </c>
      <c r="AD258" s="1">
        <f>(($D258*'fnd base rates'!L$107)
+($E258*'fnd base rates'!L$108)
+($F258*'fnd base rates'!L$109)
+($G258*'fnd base rates'!L$110)
+($H258*'fnd base rates'!L$111)
+($I258*'fnd base rates'!L$112)
+($J258*'fnd base rates'!L$113)
+($K258*'fnd base rates'!L$114)
+($M258*'fnd base rates'!L$116)
+($N258*'fnd base rates'!L$117)
+($O258*'fnd base rates'!L$118)
+($P258*VLOOKUP($S258+12,rate_basefnd,12)))</f>
        <v>26792.107902</v>
      </c>
      <c r="AE258" s="1">
        <f>(($D258*'fnd base rates'!M$107)
+($E258*'fnd base rates'!M$108)
+($F258*'fnd base rates'!M$109)
+($G258*'fnd base rates'!M$110)
+($H258*'fnd base rates'!M$111)
+($I258*'fnd base rates'!M$112)
+($J258*'fnd base rates'!M$113)
+($K258*'fnd base rates'!M$114)
+($M258*'fnd base rates'!M$116)
+($N258*'fnd base rates'!M$117)
+($O258*'fnd base rates'!M$118)
+($P258*VLOOKUP($S258+12,rate_basefnd,13)))</f>
        <v>0</v>
      </c>
      <c r="AF258" s="4">
        <f t="shared" si="235"/>
        <v>257414.92499022395</v>
      </c>
      <c r="AH258" s="4">
        <f t="shared" si="236"/>
        <v>436049165</v>
      </c>
      <c r="AI258" s="4" t="str">
        <f t="shared" si="237"/>
        <v>436</v>
      </c>
      <c r="AJ258" s="2" t="str">
        <f t="shared" si="238"/>
        <v>049</v>
      </c>
      <c r="AK258" s="2" t="str">
        <f t="shared" si="239"/>
        <v>165</v>
      </c>
      <c r="AL258" s="4">
        <f t="shared" si="240"/>
        <v>1</v>
      </c>
      <c r="AM258" s="4">
        <f t="shared" si="232"/>
        <v>17</v>
      </c>
      <c r="AN258" s="4">
        <f t="shared" si="241"/>
        <v>257414.92499022395</v>
      </c>
      <c r="AO258" s="4">
        <f t="shared" si="242"/>
        <v>15142</v>
      </c>
      <c r="AP258" s="4">
        <f t="shared" si="243"/>
        <v>0</v>
      </c>
      <c r="AQ258" s="4">
        <v>15142</v>
      </c>
      <c r="AW258" s="4">
        <v>15087</v>
      </c>
      <c r="AX258" s="5">
        <f t="shared" si="244"/>
        <v>55</v>
      </c>
      <c r="AY258" s="4">
        <v>15142</v>
      </c>
      <c r="AZ258" s="5"/>
      <c r="BB258" s="5">
        <f t="shared" ref="BB258" si="300">BC258-BA258</f>
        <v>0</v>
      </c>
    </row>
    <row r="259" spans="1:54" s="4" customFormat="1">
      <c r="A259" s="278">
        <v>436</v>
      </c>
      <c r="B259" s="2">
        <v>436049170</v>
      </c>
      <c r="C259" s="10" t="s">
        <v>1077</v>
      </c>
      <c r="D259" s="15">
        <f>'fnd enro'!D259</f>
        <v>0</v>
      </c>
      <c r="E259" s="15">
        <f>'fnd enro'!E259</f>
        <v>0</v>
      </c>
      <c r="F259" s="15">
        <f>'fnd enro'!F259</f>
        <v>0</v>
      </c>
      <c r="G259" s="15">
        <f>'fnd enro'!G259</f>
        <v>0</v>
      </c>
      <c r="H259" s="15">
        <f>'fnd enro'!H259</f>
        <v>0</v>
      </c>
      <c r="I259" s="15">
        <f>'fnd enro'!I259</f>
        <v>1</v>
      </c>
      <c r="J259" s="15">
        <f>'fnd enro'!J259</f>
        <v>0</v>
      </c>
      <c r="K259" s="16">
        <f>'fnd enro'!K259</f>
        <v>3.8300000000000001E-2</v>
      </c>
      <c r="L259" s="15">
        <f>'fnd enro'!L259</f>
        <v>0</v>
      </c>
      <c r="M259" s="15">
        <f>'fnd enro'!M259</f>
        <v>0</v>
      </c>
      <c r="N259" s="15">
        <f>'fnd enro'!N259</f>
        <v>0</v>
      </c>
      <c r="O259" s="15">
        <f>'fnd enro'!O259</f>
        <v>0</v>
      </c>
      <c r="P259" s="15">
        <f>'fnd enro'!P259</f>
        <v>1</v>
      </c>
      <c r="Q259" s="15">
        <f>'fnd enro'!R259</f>
        <v>1</v>
      </c>
      <c r="R259" s="16">
        <f t="shared" si="234"/>
        <v>1.1080000000000001</v>
      </c>
      <c r="S259" s="15">
        <f>VALUE('fnd enro'!Q259)</f>
        <v>8</v>
      </c>
      <c r="T259" s="2"/>
      <c r="U259" s="1">
        <f>(($D259*'fnd base rates'!C$107)
+($E259*'fnd base rates'!C$108)
+($F259*'fnd base rates'!C$109)
+($G259*'fnd base rates'!C$110)
+($H259*'fnd base rates'!C$111)
+($I259*'fnd base rates'!C$112)
+($J259*'fnd base rates'!C$113)
+($K259*'fnd base rates'!C$114)
+($M259*'fnd base rates'!C$116)
+($N259*'fnd base rates'!C$117)
+($O259*'fnd base rates'!C$118)
+($P259*VLOOKUP($S259+12,rate_basefnd,3)))
*$R259</f>
        <v>640.29358064400003</v>
      </c>
      <c r="V259" s="1">
        <f>(($D259*'fnd base rates'!D$107)
+($E259*'fnd base rates'!D$108)
+($F259*'fnd base rates'!D$109)
+($G259*'fnd base rates'!D$110)
+($H259*'fnd base rates'!D$111)
+($I259*'fnd base rates'!D$112)
+($J259*'fnd base rates'!D$113)
+($K259*'fnd base rates'!D$114)
+($M259*'fnd base rates'!D$116)
+($N259*'fnd base rates'!D$117)
+($O259*'fnd base rates'!D$118)
+($P259*VLOOKUP($S259+12,rate_basefnd,4)))
*$R259</f>
        <v>1154.33656</v>
      </c>
      <c r="W259" s="1">
        <f>(($D259*'fnd base rates'!E$107)
+($E259*'fnd base rates'!E$108)
+($F259*'fnd base rates'!E$109)
+($G259*'fnd base rates'!E$110)
+($H259*'fnd base rates'!E$111)
+($I259*'fnd base rates'!E$112)
+($J259*'fnd base rates'!E$113)
+($K259*'fnd base rates'!E$114)
+($M259*'fnd base rates'!E$116)
+($N259*'fnd base rates'!E$117)
+($O259*'fnd base rates'!E$118)
+($P259*VLOOKUP($S259+12,rate_basefnd,5)))
*$R259</f>
        <v>8554.9735469719999</v>
      </c>
      <c r="X259" s="1">
        <f>(($D259*'fnd base rates'!F$107)
+($E259*'fnd base rates'!F$108)
+($F259*'fnd base rates'!F$109)
+($G259*'fnd base rates'!F$110)
+($H259*'fnd base rates'!F$111)
+($I259*'fnd base rates'!F$112)
+($J259*'fnd base rates'!F$113)
+($K259*'fnd base rates'!F$114)
+($M259*'fnd base rates'!F$116)
+($N259*'fnd base rates'!F$117)
+($O259*'fnd base rates'!F$118)
+($P259*VLOOKUP($S259+12,rate_basefnd,6)))
*$R259</f>
        <v>937.4880872560002</v>
      </c>
      <c r="Y259" s="1">
        <f>(($D259*'fnd base rates'!G$107)
+($E259*'fnd base rates'!G$108)
+($F259*'fnd base rates'!G$109)
+($G259*'fnd base rates'!G$110)
+($H259*'fnd base rates'!G$111)
+($I259*'fnd base rates'!G$112)
+($J259*'fnd base rates'!G$113)
+($K259*'fnd base rates'!G$114)
+($M259*'fnd base rates'!G$116)
+($N259*'fnd base rates'!G$117)
+($O259*'fnd base rates'!G$118)
+($P259*VLOOKUP($S259+12,rate_basefnd,7)))
*$R259</f>
        <v>336.12968201199999</v>
      </c>
      <c r="Z259" s="1">
        <f>(($D259*'fnd base rates'!H$107)
+($E259*'fnd base rates'!H$108)
+($F259*'fnd base rates'!H$109)
+($G259*'fnd base rates'!H$110)
+($H259*'fnd base rates'!H$111)
+($I259*'fnd base rates'!H$112)
+($J259*'fnd base rates'!H$113)
+($K259*'fnd base rates'!H$114)
+($M259*'fnd base rates'!H$116)
+($N259*'fnd base rates'!H$117)
+($O259*'fnd base rates'!H$118)
+($P259*VLOOKUP($S259+12,rate_basefnd,8)))</f>
        <v>814.79720999999995</v>
      </c>
      <c r="AA259" s="1">
        <f>(($D259*'fnd base rates'!I$107)
+($E259*'fnd base rates'!I$108)
+($F259*'fnd base rates'!I$109)
+($G259*'fnd base rates'!I$110)
+($H259*'fnd base rates'!I$111)
+($I259*'fnd base rates'!I$112)
+($J259*'fnd base rates'!I$113)
+($K259*'fnd base rates'!I$114)
+($M259*'fnd base rates'!I$116)
+($N259*'fnd base rates'!I$117)
+($O259*'fnd base rates'!I$118)
+($P259*VLOOKUP($S259+12,rate_basefnd,9)))
*$R259</f>
        <v>587.26215999999999</v>
      </c>
      <c r="AB259" s="1">
        <f>(($D259*'fnd base rates'!J$107)
+($E259*'fnd base rates'!J$108)
+($F259*'fnd base rates'!J$109)
+($G259*'fnd base rates'!J$110)
+($H259*'fnd base rates'!J$111)
+($I259*'fnd base rates'!J$112)
+($J259*'fnd base rates'!J$113)
+($K259*'fnd base rates'!J$114)
+($M259*'fnd base rates'!J$116)
+($N259*'fnd base rates'!J$117)
+($O259*'fnd base rates'!J$118)
+($P259*VLOOKUP($S259+12,rate_basefnd,10)))
*$R259</f>
        <v>1313.1572799999999</v>
      </c>
      <c r="AC259" s="1">
        <f>(($D259*'fnd base rates'!K$107)
+($E259*'fnd base rates'!K$108)
+($F259*'fnd base rates'!K$109)
+($G259*'fnd base rates'!K$110)
+($H259*'fnd base rates'!K$111)
+($I259*'fnd base rates'!K$112)
+($J259*'fnd base rates'!K$113)
+($K259*'fnd base rates'!K$114)
+($M259*'fnd base rates'!K$116)
+($N259*'fnd base rates'!K$117)
+($O259*'fnd base rates'!K$118)
+($P259*VLOOKUP($S259+12,rate_basefnd,11)))
*$R259</f>
        <v>1218.350164188</v>
      </c>
      <c r="AD259" s="1">
        <f>(($D259*'fnd base rates'!L$107)
+($E259*'fnd base rates'!L$108)
+($F259*'fnd base rates'!L$109)
+($G259*'fnd base rates'!L$110)
+($H259*'fnd base rates'!L$111)
+($I259*'fnd base rates'!L$112)
+($J259*'fnd base rates'!L$113)
+($K259*'fnd base rates'!L$114)
+($M259*'fnd base rates'!L$116)
+($N259*'fnd base rates'!L$117)
+($O259*'fnd base rates'!L$118)
+($P259*VLOOKUP($S259+12,rate_basefnd,12)))</f>
        <v>1718.533406</v>
      </c>
      <c r="AE259" s="1">
        <f>(($D259*'fnd base rates'!M$107)
+($E259*'fnd base rates'!M$108)
+($F259*'fnd base rates'!M$109)
+($G259*'fnd base rates'!M$110)
+($H259*'fnd base rates'!M$111)
+($I259*'fnd base rates'!M$112)
+($J259*'fnd base rates'!M$113)
+($K259*'fnd base rates'!M$114)
+($M259*'fnd base rates'!M$116)
+($N259*'fnd base rates'!M$117)
+($O259*'fnd base rates'!M$118)
+($P259*VLOOKUP($S259+12,rate_basefnd,13)))</f>
        <v>0</v>
      </c>
      <c r="AF259" s="4">
        <f t="shared" si="235"/>
        <v>17275.321677071999</v>
      </c>
      <c r="AH259" s="4">
        <f t="shared" si="236"/>
        <v>436049170</v>
      </c>
      <c r="AI259" s="4" t="str">
        <f t="shared" si="237"/>
        <v>436</v>
      </c>
      <c r="AJ259" s="2" t="str">
        <f t="shared" si="238"/>
        <v>049</v>
      </c>
      <c r="AK259" s="2" t="str">
        <f t="shared" si="239"/>
        <v>170</v>
      </c>
      <c r="AL259" s="4">
        <f t="shared" si="240"/>
        <v>1</v>
      </c>
      <c r="AM259" s="4">
        <f t="shared" si="232"/>
        <v>1</v>
      </c>
      <c r="AN259" s="4">
        <f t="shared" si="241"/>
        <v>17275.321677071999</v>
      </c>
      <c r="AO259" s="4">
        <f t="shared" si="242"/>
        <v>17275</v>
      </c>
      <c r="AP259" s="4">
        <f t="shared" si="243"/>
        <v>0</v>
      </c>
      <c r="AQ259" s="4">
        <v>17275</v>
      </c>
      <c r="AW259" s="4">
        <v>17218</v>
      </c>
      <c r="AX259" s="5">
        <f t="shared" si="244"/>
        <v>57</v>
      </c>
      <c r="AY259" s="4">
        <v>17275</v>
      </c>
      <c r="AZ259" s="5"/>
      <c r="BB259" s="5">
        <f t="shared" ref="BB259" si="301">BC259-BA259</f>
        <v>0</v>
      </c>
    </row>
    <row r="260" spans="1:54" s="4" customFormat="1">
      <c r="A260" s="278">
        <v>436</v>
      </c>
      <c r="B260" s="2">
        <v>436049176</v>
      </c>
      <c r="C260" s="10" t="s">
        <v>1077</v>
      </c>
      <c r="D260" s="15">
        <f>'fnd enro'!D260</f>
        <v>0</v>
      </c>
      <c r="E260" s="15">
        <f>'fnd enro'!E260</f>
        <v>0</v>
      </c>
      <c r="F260" s="15">
        <f>'fnd enro'!F260</f>
        <v>0</v>
      </c>
      <c r="G260" s="15">
        <f>'fnd enro'!G260</f>
        <v>0</v>
      </c>
      <c r="H260" s="15">
        <f>'fnd enro'!H260</f>
        <v>4</v>
      </c>
      <c r="I260" s="15">
        <f>'fnd enro'!I260</f>
        <v>9</v>
      </c>
      <c r="J260" s="15">
        <f>'fnd enro'!J260</f>
        <v>0</v>
      </c>
      <c r="K260" s="16">
        <f>'fnd enro'!K260</f>
        <v>0.49790000000000001</v>
      </c>
      <c r="L260" s="15">
        <f>'fnd enro'!L260</f>
        <v>0</v>
      </c>
      <c r="M260" s="15">
        <f>'fnd enro'!M260</f>
        <v>0</v>
      </c>
      <c r="N260" s="15">
        <f>'fnd enro'!N260</f>
        <v>0</v>
      </c>
      <c r="O260" s="15">
        <f>'fnd enro'!O260</f>
        <v>1</v>
      </c>
      <c r="P260" s="15">
        <f>'fnd enro'!P260</f>
        <v>6</v>
      </c>
      <c r="Q260" s="15">
        <f>'fnd enro'!R260</f>
        <v>13</v>
      </c>
      <c r="R260" s="16">
        <f t="shared" si="234"/>
        <v>1.1080000000000001</v>
      </c>
      <c r="S260" s="15">
        <f>VALUE('fnd enro'!Q260)</f>
        <v>7</v>
      </c>
      <c r="T260" s="2"/>
      <c r="U260" s="1">
        <f>(($D260*'fnd base rates'!C$107)
+($E260*'fnd base rates'!C$108)
+($F260*'fnd base rates'!C$109)
+($G260*'fnd base rates'!C$110)
+($H260*'fnd base rates'!C$111)
+($I260*'fnd base rates'!C$112)
+($J260*'fnd base rates'!C$113)
+($K260*'fnd base rates'!C$114)
+($M260*'fnd base rates'!C$116)
+($N260*'fnd base rates'!C$117)
+($O260*'fnd base rates'!C$118)
+($P260*VLOOKUP($S260+12,rate_basefnd,3)))
*$R260</f>
        <v>7895.9069483720014</v>
      </c>
      <c r="V260" s="1">
        <f>(($D260*'fnd base rates'!D$107)
+($E260*'fnd base rates'!D$108)
+($F260*'fnd base rates'!D$109)
+($G260*'fnd base rates'!D$110)
+($H260*'fnd base rates'!D$111)
+($I260*'fnd base rates'!D$112)
+($J260*'fnd base rates'!D$113)
+($K260*'fnd base rates'!D$114)
+($M260*'fnd base rates'!D$116)
+($N260*'fnd base rates'!D$117)
+($O260*'fnd base rates'!D$118)
+($P260*VLOOKUP($S260+12,rate_basefnd,4)))
*$R260</f>
        <v>12694.987560000003</v>
      </c>
      <c r="W260" s="1">
        <f>(($D260*'fnd base rates'!E$107)
+($E260*'fnd base rates'!E$108)
+($F260*'fnd base rates'!E$109)
+($G260*'fnd base rates'!E$110)
+($H260*'fnd base rates'!E$111)
+($I260*'fnd base rates'!E$112)
+($J260*'fnd base rates'!E$113)
+($K260*'fnd base rates'!E$114)
+($M260*'fnd base rates'!E$116)
+($N260*'fnd base rates'!E$117)
+($O260*'fnd base rates'!E$118)
+($P260*VLOOKUP($S260+12,rate_basefnd,5)))
*$R260</f>
        <v>82030.467950635997</v>
      </c>
      <c r="X260" s="1">
        <f>(($D260*'fnd base rates'!F$107)
+($E260*'fnd base rates'!F$108)
+($F260*'fnd base rates'!F$109)
+($G260*'fnd base rates'!F$110)
+($H260*'fnd base rates'!F$111)
+($I260*'fnd base rates'!F$112)
+($J260*'fnd base rates'!F$113)
+($K260*'fnd base rates'!F$114)
+($M260*'fnd base rates'!F$116)
+($N260*'fnd base rates'!F$117)
+($O260*'fnd base rates'!F$118)
+($P260*VLOOKUP($S260+12,rate_basefnd,6)))
*$R260</f>
        <v>12813.697534328001</v>
      </c>
      <c r="Y260" s="1">
        <f>(($D260*'fnd base rates'!G$107)
+($E260*'fnd base rates'!G$108)
+($F260*'fnd base rates'!G$109)
+($G260*'fnd base rates'!G$110)
+($H260*'fnd base rates'!G$111)
+($I260*'fnd base rates'!G$112)
+($J260*'fnd base rates'!G$113)
+($K260*'fnd base rates'!G$114)
+($M260*'fnd base rates'!G$116)
+($N260*'fnd base rates'!G$117)
+($O260*'fnd base rates'!G$118)
+($P260*VLOOKUP($S260+12,rate_basefnd,7)))
*$R260</f>
        <v>3263.1373461560001</v>
      </c>
      <c r="Z260" s="1">
        <f>(($D260*'fnd base rates'!H$107)
+($E260*'fnd base rates'!H$108)
+($F260*'fnd base rates'!H$109)
+($G260*'fnd base rates'!H$110)
+($H260*'fnd base rates'!H$111)
+($I260*'fnd base rates'!H$112)
+($J260*'fnd base rates'!H$113)
+($K260*'fnd base rates'!H$114)
+($M260*'fnd base rates'!H$116)
+($N260*'fnd base rates'!H$117)
+($O260*'fnd base rates'!H$118)
+($P260*VLOOKUP($S260+12,rate_basefnd,8)))</f>
        <v>9370.9837299999981</v>
      </c>
      <c r="AA260" s="1">
        <f>(($D260*'fnd base rates'!I$107)
+($E260*'fnd base rates'!I$108)
+($F260*'fnd base rates'!I$109)
+($G260*'fnd base rates'!I$110)
+($H260*'fnd base rates'!I$111)
+($I260*'fnd base rates'!I$112)
+($J260*'fnd base rates'!I$113)
+($K260*'fnd base rates'!I$114)
+($M260*'fnd base rates'!I$116)
+($N260*'fnd base rates'!I$117)
+($O260*'fnd base rates'!I$118)
+($P260*VLOOKUP($S260+12,rate_basefnd,9)))
*$R260</f>
        <v>6409.4365200000011</v>
      </c>
      <c r="AB260" s="1">
        <f>(($D260*'fnd base rates'!J$107)
+($E260*'fnd base rates'!J$108)
+($F260*'fnd base rates'!J$109)
+($G260*'fnd base rates'!J$110)
+($H260*'fnd base rates'!J$111)
+($I260*'fnd base rates'!J$112)
+($J260*'fnd base rates'!J$113)
+($K260*'fnd base rates'!J$114)
+($M260*'fnd base rates'!J$116)
+($N260*'fnd base rates'!J$117)
+($O260*'fnd base rates'!J$118)
+($P260*VLOOKUP($S260+12,rate_basefnd,10)))
*$R260</f>
        <v>10627.59252</v>
      </c>
      <c r="AC260" s="1">
        <f>(($D260*'fnd base rates'!K$107)
+($E260*'fnd base rates'!K$108)
+($F260*'fnd base rates'!K$109)
+($G260*'fnd base rates'!K$110)
+($H260*'fnd base rates'!K$111)
+($I260*'fnd base rates'!K$112)
+($J260*'fnd base rates'!K$113)
+($K260*'fnd base rates'!K$114)
+($M260*'fnd base rates'!K$116)
+($N260*'fnd base rates'!K$117)
+($O260*'fnd base rates'!K$118)
+($P260*VLOOKUP($S260+12,rate_basefnd,11)))
*$R260</f>
        <v>16259.647534444002</v>
      </c>
      <c r="AD260" s="1">
        <f>(($D260*'fnd base rates'!L$107)
+($E260*'fnd base rates'!L$108)
+($F260*'fnd base rates'!L$109)
+($G260*'fnd base rates'!L$110)
+($H260*'fnd base rates'!L$111)
+($I260*'fnd base rates'!L$112)
+($J260*'fnd base rates'!L$113)
+($K260*'fnd base rates'!L$114)
+($M260*'fnd base rates'!L$116)
+($N260*'fnd base rates'!L$117)
+($O260*'fnd base rates'!L$118)
+($P260*VLOOKUP($S260+12,rate_basefnd,12)))</f>
        <v>19533.744278000002</v>
      </c>
      <c r="AE260" s="1">
        <f>(($D260*'fnd base rates'!M$107)
+($E260*'fnd base rates'!M$108)
+($F260*'fnd base rates'!M$109)
+($G260*'fnd base rates'!M$110)
+($H260*'fnd base rates'!M$111)
+($I260*'fnd base rates'!M$112)
+($J260*'fnd base rates'!M$113)
+($K260*'fnd base rates'!M$114)
+($M260*'fnd base rates'!M$116)
+($N260*'fnd base rates'!M$117)
+($O260*'fnd base rates'!M$118)
+($P260*VLOOKUP($S260+12,rate_basefnd,13)))</f>
        <v>0</v>
      </c>
      <c r="AF260" s="4">
        <f t="shared" si="235"/>
        <v>180899.601921936</v>
      </c>
      <c r="AH260" s="4">
        <f t="shared" si="236"/>
        <v>436049176</v>
      </c>
      <c r="AI260" s="4" t="str">
        <f t="shared" si="237"/>
        <v>436</v>
      </c>
      <c r="AJ260" s="2" t="str">
        <f t="shared" si="238"/>
        <v>049</v>
      </c>
      <c r="AK260" s="2" t="str">
        <f t="shared" si="239"/>
        <v>176</v>
      </c>
      <c r="AL260" s="4">
        <f t="shared" si="240"/>
        <v>1</v>
      </c>
      <c r="AM260" s="4">
        <f t="shared" si="232"/>
        <v>13</v>
      </c>
      <c r="AN260" s="4">
        <f t="shared" si="241"/>
        <v>180899.601921936</v>
      </c>
      <c r="AO260" s="4">
        <f t="shared" si="242"/>
        <v>13915</v>
      </c>
      <c r="AP260" s="4">
        <f t="shared" si="243"/>
        <v>0</v>
      </c>
      <c r="AQ260" s="4">
        <v>13915</v>
      </c>
      <c r="AW260" s="4">
        <v>13882</v>
      </c>
      <c r="AX260" s="5">
        <f t="shared" si="244"/>
        <v>33</v>
      </c>
      <c r="AY260" s="4">
        <v>13915</v>
      </c>
      <c r="AZ260" s="5"/>
      <c r="BB260" s="5">
        <f t="shared" ref="BB260" si="302">BC260-BA260</f>
        <v>0</v>
      </c>
    </row>
    <row r="261" spans="1:54" s="4" customFormat="1">
      <c r="A261" s="278">
        <v>436</v>
      </c>
      <c r="B261" s="2">
        <v>436049199</v>
      </c>
      <c r="C261" s="10" t="s">
        <v>1077</v>
      </c>
      <c r="D261" s="15">
        <f>'fnd enro'!D261</f>
        <v>0</v>
      </c>
      <c r="E261" s="15">
        <f>'fnd enro'!E261</f>
        <v>0</v>
      </c>
      <c r="F261" s="15">
        <f>'fnd enro'!F261</f>
        <v>0</v>
      </c>
      <c r="G261" s="15">
        <f>'fnd enro'!G261</f>
        <v>0</v>
      </c>
      <c r="H261" s="15">
        <f>'fnd enro'!H261</f>
        <v>0</v>
      </c>
      <c r="I261" s="15">
        <f>'fnd enro'!I261</f>
        <v>1</v>
      </c>
      <c r="J261" s="15">
        <f>'fnd enro'!J261</f>
        <v>0</v>
      </c>
      <c r="K261" s="16">
        <f>'fnd enro'!K261</f>
        <v>3.8300000000000001E-2</v>
      </c>
      <c r="L261" s="15">
        <f>'fnd enro'!L261</f>
        <v>0</v>
      </c>
      <c r="M261" s="15">
        <f>'fnd enro'!M261</f>
        <v>0</v>
      </c>
      <c r="N261" s="15">
        <f>'fnd enro'!N261</f>
        <v>0</v>
      </c>
      <c r="O261" s="15">
        <f>'fnd enro'!O261</f>
        <v>0</v>
      </c>
      <c r="P261" s="15">
        <f>'fnd enro'!P261</f>
        <v>1</v>
      </c>
      <c r="Q261" s="15">
        <f>'fnd enro'!R261</f>
        <v>1</v>
      </c>
      <c r="R261" s="16">
        <f t="shared" si="234"/>
        <v>1.1080000000000001</v>
      </c>
      <c r="S261" s="15">
        <f>VALUE('fnd enro'!Q261)</f>
        <v>2</v>
      </c>
      <c r="T261" s="2"/>
      <c r="U261" s="1">
        <f>(($D261*'fnd base rates'!C$107)
+($E261*'fnd base rates'!C$108)
+($F261*'fnd base rates'!C$109)
+($G261*'fnd base rates'!C$110)
+($H261*'fnd base rates'!C$111)
+($I261*'fnd base rates'!C$112)
+($J261*'fnd base rates'!C$113)
+($K261*'fnd base rates'!C$114)
+($M261*'fnd base rates'!C$116)
+($N261*'fnd base rates'!C$117)
+($O261*'fnd base rates'!C$118)
+($P261*VLOOKUP($S261+12,rate_basefnd,3)))
*$R261</f>
        <v>626.798140644</v>
      </c>
      <c r="V261" s="1">
        <f>(($D261*'fnd base rates'!D$107)
+($E261*'fnd base rates'!D$108)
+($F261*'fnd base rates'!D$109)
+($G261*'fnd base rates'!D$110)
+($H261*'fnd base rates'!D$111)
+($I261*'fnd base rates'!D$112)
+($J261*'fnd base rates'!D$113)
+($K261*'fnd base rates'!D$114)
+($M261*'fnd base rates'!D$116)
+($N261*'fnd base rates'!D$117)
+($O261*'fnd base rates'!D$118)
+($P261*VLOOKUP($S261+12,rate_basefnd,4)))
*$R261</f>
        <v>1090.3495600000001</v>
      </c>
      <c r="W261" s="1">
        <f>(($D261*'fnd base rates'!E$107)
+($E261*'fnd base rates'!E$108)
+($F261*'fnd base rates'!E$109)
+($G261*'fnd base rates'!E$110)
+($H261*'fnd base rates'!E$111)
+($I261*'fnd base rates'!E$112)
+($J261*'fnd base rates'!E$113)
+($K261*'fnd base rates'!E$114)
+($M261*'fnd base rates'!E$116)
+($N261*'fnd base rates'!E$117)
+($O261*'fnd base rates'!E$118)
+($P261*VLOOKUP($S261+12,rate_basefnd,5)))
*$R261</f>
        <v>7930.2720669720011</v>
      </c>
      <c r="X261" s="1">
        <f>(($D261*'fnd base rates'!F$107)
+($E261*'fnd base rates'!F$108)
+($F261*'fnd base rates'!F$109)
+($G261*'fnd base rates'!F$110)
+($H261*'fnd base rates'!F$111)
+($I261*'fnd base rates'!F$112)
+($J261*'fnd base rates'!F$113)
+($K261*'fnd base rates'!F$114)
+($M261*'fnd base rates'!F$116)
+($N261*'fnd base rates'!F$117)
+($O261*'fnd base rates'!F$118)
+($P261*VLOOKUP($S261+12,rate_basefnd,6)))
*$R261</f>
        <v>937.4880872560002</v>
      </c>
      <c r="Y261" s="1">
        <f>(($D261*'fnd base rates'!G$107)
+($E261*'fnd base rates'!G$108)
+($F261*'fnd base rates'!G$109)
+($G261*'fnd base rates'!G$110)
+($H261*'fnd base rates'!G$111)
+($I261*'fnd base rates'!G$112)
+($J261*'fnd base rates'!G$113)
+($K261*'fnd base rates'!G$114)
+($M261*'fnd base rates'!G$116)
+($N261*'fnd base rates'!G$117)
+($O261*'fnd base rates'!G$118)
+($P261*VLOOKUP($S261+12,rate_basefnd,7)))
*$R261</f>
        <v>305.82588201199997</v>
      </c>
      <c r="Z261" s="1">
        <f>(($D261*'fnd base rates'!H$107)
+($E261*'fnd base rates'!H$108)
+($F261*'fnd base rates'!H$109)
+($G261*'fnd base rates'!H$110)
+($H261*'fnd base rates'!H$111)
+($I261*'fnd base rates'!H$112)
+($J261*'fnd base rates'!H$113)
+($K261*'fnd base rates'!H$114)
+($M261*'fnd base rates'!H$116)
+($N261*'fnd base rates'!H$117)
+($O261*'fnd base rates'!H$118)
+($P261*VLOOKUP($S261+12,rate_basefnd,8)))</f>
        <v>810.5972099999999</v>
      </c>
      <c r="AA261" s="1">
        <f>(($D261*'fnd base rates'!I$107)
+($E261*'fnd base rates'!I$108)
+($F261*'fnd base rates'!I$109)
+($G261*'fnd base rates'!I$110)
+($H261*'fnd base rates'!I$111)
+($I261*'fnd base rates'!I$112)
+($J261*'fnd base rates'!I$113)
+($K261*'fnd base rates'!I$114)
+($M261*'fnd base rates'!I$116)
+($N261*'fnd base rates'!I$117)
+($O261*'fnd base rates'!I$118)
+($P261*VLOOKUP($S261+12,rate_basefnd,9)))
*$R261</f>
        <v>561.95544000000007</v>
      </c>
      <c r="AB261" s="1">
        <f>(($D261*'fnd base rates'!J$107)
+($E261*'fnd base rates'!J$108)
+($F261*'fnd base rates'!J$109)
+($G261*'fnd base rates'!J$110)
+($H261*'fnd base rates'!J$111)
+($I261*'fnd base rates'!J$112)
+($J261*'fnd base rates'!J$113)
+($K261*'fnd base rates'!J$114)
+($M261*'fnd base rates'!J$116)
+($N261*'fnd base rates'!J$117)
+($O261*'fnd base rates'!J$118)
+($P261*VLOOKUP($S261+12,rate_basefnd,10)))
*$R261</f>
        <v>1181.71524</v>
      </c>
      <c r="AC261" s="1">
        <f>(($D261*'fnd base rates'!K$107)
+($E261*'fnd base rates'!K$108)
+($F261*'fnd base rates'!K$109)
+($G261*'fnd base rates'!K$110)
+($H261*'fnd base rates'!K$111)
+($I261*'fnd base rates'!K$112)
+($J261*'fnd base rates'!K$113)
+($K261*'fnd base rates'!K$114)
+($M261*'fnd base rates'!K$116)
+($N261*'fnd base rates'!K$117)
+($O261*'fnd base rates'!K$118)
+($P261*VLOOKUP($S261+12,rate_basefnd,11)))
*$R261</f>
        <v>1218.350164188</v>
      </c>
      <c r="AD261" s="1">
        <f>(($D261*'fnd base rates'!L$107)
+($E261*'fnd base rates'!L$108)
+($F261*'fnd base rates'!L$109)
+($G261*'fnd base rates'!L$110)
+($H261*'fnd base rates'!L$111)
+($I261*'fnd base rates'!L$112)
+($J261*'fnd base rates'!L$113)
+($K261*'fnd base rates'!L$114)
+($M261*'fnd base rates'!L$116)
+($N261*'fnd base rates'!L$117)
+($O261*'fnd base rates'!L$118)
+($P261*VLOOKUP($S261+12,rate_basefnd,12)))</f>
        <v>1627.333406</v>
      </c>
      <c r="AE261" s="1">
        <f>(($D261*'fnd base rates'!M$107)
+($E261*'fnd base rates'!M$108)
+($F261*'fnd base rates'!M$109)
+($G261*'fnd base rates'!M$110)
+($H261*'fnd base rates'!M$111)
+($I261*'fnd base rates'!M$112)
+($J261*'fnd base rates'!M$113)
+($K261*'fnd base rates'!M$114)
+($M261*'fnd base rates'!M$116)
+($N261*'fnd base rates'!M$117)
+($O261*'fnd base rates'!M$118)
+($P261*VLOOKUP($S261+12,rate_basefnd,13)))</f>
        <v>0</v>
      </c>
      <c r="AF261" s="4">
        <f t="shared" si="235"/>
        <v>16290.685197072</v>
      </c>
      <c r="AH261" s="4">
        <f t="shared" si="236"/>
        <v>436049199</v>
      </c>
      <c r="AI261" s="4" t="str">
        <f t="shared" si="237"/>
        <v>436</v>
      </c>
      <c r="AJ261" s="2" t="str">
        <f t="shared" si="238"/>
        <v>049</v>
      </c>
      <c r="AK261" s="2" t="str">
        <f t="shared" si="239"/>
        <v>199</v>
      </c>
      <c r="AL261" s="4">
        <f t="shared" si="240"/>
        <v>1</v>
      </c>
      <c r="AM261" s="4">
        <f t="shared" si="232"/>
        <v>1</v>
      </c>
      <c r="AN261" s="4">
        <f t="shared" si="241"/>
        <v>16290.685197072</v>
      </c>
      <c r="AO261" s="4">
        <f t="shared" si="242"/>
        <v>16291</v>
      </c>
      <c r="AP261" s="4">
        <f t="shared" si="243"/>
        <v>0</v>
      </c>
      <c r="AQ261" s="4">
        <v>16291</v>
      </c>
      <c r="AW261" s="4">
        <v>16278</v>
      </c>
      <c r="AX261" s="5">
        <f t="shared" si="244"/>
        <v>13</v>
      </c>
      <c r="AY261" s="4">
        <v>16291</v>
      </c>
      <c r="AZ261" s="5"/>
      <c r="BB261" s="5">
        <f t="shared" ref="BB261" si="303">BC261-BA261</f>
        <v>0</v>
      </c>
    </row>
    <row r="262" spans="1:54" s="4" customFormat="1">
      <c r="A262" s="278">
        <v>436</v>
      </c>
      <c r="B262" s="2">
        <v>436049244</v>
      </c>
      <c r="C262" s="10" t="s">
        <v>1077</v>
      </c>
      <c r="D262" s="15">
        <f>'fnd enro'!D262</f>
        <v>0</v>
      </c>
      <c r="E262" s="15">
        <f>'fnd enro'!E262</f>
        <v>0</v>
      </c>
      <c r="F262" s="15">
        <f>'fnd enro'!F262</f>
        <v>0</v>
      </c>
      <c r="G262" s="15">
        <f>'fnd enro'!G262</f>
        <v>0</v>
      </c>
      <c r="H262" s="15">
        <f>'fnd enro'!H262</f>
        <v>0</v>
      </c>
      <c r="I262" s="15">
        <f>'fnd enro'!I262</f>
        <v>4</v>
      </c>
      <c r="J262" s="15">
        <f>'fnd enro'!J262</f>
        <v>0</v>
      </c>
      <c r="K262" s="16">
        <f>'fnd enro'!K262</f>
        <v>0.1532</v>
      </c>
      <c r="L262" s="15">
        <f>'fnd enro'!L262</f>
        <v>0</v>
      </c>
      <c r="M262" s="15">
        <f>'fnd enro'!M262</f>
        <v>0</v>
      </c>
      <c r="N262" s="15">
        <f>'fnd enro'!N262</f>
        <v>0</v>
      </c>
      <c r="O262" s="15">
        <f>'fnd enro'!O262</f>
        <v>0</v>
      </c>
      <c r="P262" s="15">
        <f>'fnd enro'!P262</f>
        <v>1</v>
      </c>
      <c r="Q262" s="15">
        <f>'fnd enro'!R262</f>
        <v>4</v>
      </c>
      <c r="R262" s="16">
        <f t="shared" si="234"/>
        <v>1.1080000000000001</v>
      </c>
      <c r="S262" s="15">
        <f>VALUE('fnd enro'!Q262)</f>
        <v>10</v>
      </c>
      <c r="T262" s="2"/>
      <c r="U262" s="1">
        <f>(($D262*'fnd base rates'!C$107)
+($E262*'fnd base rates'!C$108)
+($F262*'fnd base rates'!C$109)
+($G262*'fnd base rates'!C$110)
+($H262*'fnd base rates'!C$111)
+($I262*'fnd base rates'!C$112)
+($J262*'fnd base rates'!C$113)
+($K262*'fnd base rates'!C$114)
+($M262*'fnd base rates'!C$116)
+($N262*'fnd base rates'!C$117)
+($O262*'fnd base rates'!C$118)
+($P262*VLOOKUP($S262+12,rate_basefnd,3)))
*$R262</f>
        <v>2349.2471625760004</v>
      </c>
      <c r="V262" s="1">
        <f>(($D262*'fnd base rates'!D$107)
+($E262*'fnd base rates'!D$108)
+($F262*'fnd base rates'!D$109)
+($G262*'fnd base rates'!D$110)
+($H262*'fnd base rates'!D$111)
+($I262*'fnd base rates'!D$112)
+($J262*'fnd base rates'!D$113)
+($K262*'fnd base rates'!D$114)
+($M262*'fnd base rates'!D$116)
+($N262*'fnd base rates'!D$117)
+($O262*'fnd base rates'!D$118)
+($P262*VLOOKUP($S262+12,rate_basefnd,4)))
*$R262</f>
        <v>3613.1658400000001</v>
      </c>
      <c r="W262" s="1">
        <f>(($D262*'fnd base rates'!E$107)
+($E262*'fnd base rates'!E$108)
+($F262*'fnd base rates'!E$109)
+($G262*'fnd base rates'!E$110)
+($H262*'fnd base rates'!E$111)
+($I262*'fnd base rates'!E$112)
+($J262*'fnd base rates'!E$113)
+($K262*'fnd base rates'!E$114)
+($M262*'fnd base rates'!E$116)
+($N262*'fnd base rates'!E$117)
+($O262*'fnd base rates'!E$118)
+($P262*VLOOKUP($S262+12,rate_basefnd,5)))
*$R262</f>
        <v>24417.063627888001</v>
      </c>
      <c r="X262" s="1">
        <f>(($D262*'fnd base rates'!F$107)
+($E262*'fnd base rates'!F$108)
+($F262*'fnd base rates'!F$109)
+($G262*'fnd base rates'!F$110)
+($H262*'fnd base rates'!F$111)
+($I262*'fnd base rates'!F$112)
+($J262*'fnd base rates'!F$113)
+($K262*'fnd base rates'!F$114)
+($M262*'fnd base rates'!F$116)
+($N262*'fnd base rates'!F$117)
+($O262*'fnd base rates'!F$118)
+($P262*VLOOKUP($S262+12,rate_basefnd,6)))
*$R262</f>
        <v>3749.9523490240008</v>
      </c>
      <c r="Y262" s="1">
        <f>(($D262*'fnd base rates'!G$107)
+($E262*'fnd base rates'!G$108)
+($F262*'fnd base rates'!G$109)
+($G262*'fnd base rates'!G$110)
+($H262*'fnd base rates'!G$111)
+($I262*'fnd base rates'!G$112)
+($J262*'fnd base rates'!G$113)
+($K262*'fnd base rates'!G$114)
+($M262*'fnd base rates'!G$116)
+($N262*'fnd base rates'!G$117)
+($O262*'fnd base rates'!G$118)
+($P262*VLOOKUP($S262+12,rate_basefnd,7)))
*$R262</f>
        <v>868.93188804799991</v>
      </c>
      <c r="Z262" s="1">
        <f>(($D262*'fnd base rates'!H$107)
+($E262*'fnd base rates'!H$108)
+($F262*'fnd base rates'!H$109)
+($G262*'fnd base rates'!H$110)
+($H262*'fnd base rates'!H$111)
+($I262*'fnd base rates'!H$112)
+($J262*'fnd base rates'!H$113)
+($K262*'fnd base rates'!H$114)
+($M262*'fnd base rates'!H$116)
+($N262*'fnd base rates'!H$117)
+($O262*'fnd base rates'!H$118)
+($P262*VLOOKUP($S262+12,rate_basefnd,8)))</f>
        <v>3193.3688399999996</v>
      </c>
      <c r="AA262" s="1">
        <f>(($D262*'fnd base rates'!I$107)
+($E262*'fnd base rates'!I$108)
+($F262*'fnd base rates'!I$109)
+($G262*'fnd base rates'!I$110)
+($H262*'fnd base rates'!I$111)
+($I262*'fnd base rates'!I$112)
+($J262*'fnd base rates'!I$113)
+($K262*'fnd base rates'!I$114)
+($M262*'fnd base rates'!I$116)
+($N262*'fnd base rates'!I$117)
+($O262*'fnd base rates'!I$118)
+($P262*VLOOKUP($S262+12,rate_basefnd,9)))
*$R262</f>
        <v>1952.0965600000004</v>
      </c>
      <c r="AB262" s="1">
        <f>(($D262*'fnd base rates'!J$107)
+($E262*'fnd base rates'!J$108)
+($F262*'fnd base rates'!J$109)
+($G262*'fnd base rates'!J$110)
+($H262*'fnd base rates'!J$111)
+($I262*'fnd base rates'!J$112)
+($J262*'fnd base rates'!J$113)
+($K262*'fnd base rates'!J$114)
+($M262*'fnd base rates'!J$116)
+($N262*'fnd base rates'!J$117)
+($O262*'fnd base rates'!J$118)
+($P262*VLOOKUP($S262+12,rate_basefnd,10)))
*$R262</f>
        <v>3189.9763200000002</v>
      </c>
      <c r="AC262" s="1">
        <f>(($D262*'fnd base rates'!K$107)
+($E262*'fnd base rates'!K$108)
+($F262*'fnd base rates'!K$109)
+($G262*'fnd base rates'!K$110)
+($H262*'fnd base rates'!K$111)
+($I262*'fnd base rates'!K$112)
+($J262*'fnd base rates'!K$113)
+($K262*'fnd base rates'!K$114)
+($M262*'fnd base rates'!K$116)
+($N262*'fnd base rates'!K$117)
+($O262*'fnd base rates'!K$118)
+($P262*VLOOKUP($S262+12,rate_basefnd,11)))
*$R262</f>
        <v>4873.400656752</v>
      </c>
      <c r="AD262" s="1">
        <f>(($D262*'fnd base rates'!L$107)
+($E262*'fnd base rates'!L$108)
+($F262*'fnd base rates'!L$109)
+($G262*'fnd base rates'!L$110)
+($H262*'fnd base rates'!L$111)
+($I262*'fnd base rates'!L$112)
+($J262*'fnd base rates'!L$113)
+($K262*'fnd base rates'!L$114)
+($M262*'fnd base rates'!L$116)
+($N262*'fnd base rates'!L$117)
+($O262*'fnd base rates'!L$118)
+($P262*VLOOKUP($S262+12,rate_basefnd,12)))</f>
        <v>5443.0336239999997</v>
      </c>
      <c r="AE262" s="1">
        <f>(($D262*'fnd base rates'!M$107)
+($E262*'fnd base rates'!M$108)
+($F262*'fnd base rates'!M$109)
+($G262*'fnd base rates'!M$110)
+($H262*'fnd base rates'!M$111)
+($I262*'fnd base rates'!M$112)
+($J262*'fnd base rates'!M$113)
+($K262*'fnd base rates'!M$114)
+($M262*'fnd base rates'!M$116)
+($N262*'fnd base rates'!M$117)
+($O262*'fnd base rates'!M$118)
+($P262*VLOOKUP($S262+12,rate_basefnd,13)))</f>
        <v>0</v>
      </c>
      <c r="AF262" s="4">
        <f t="shared" si="235"/>
        <v>53650.236868288004</v>
      </c>
      <c r="AH262" s="4">
        <f t="shared" si="236"/>
        <v>436049244</v>
      </c>
      <c r="AI262" s="4" t="str">
        <f t="shared" si="237"/>
        <v>436</v>
      </c>
      <c r="AJ262" s="2" t="str">
        <f t="shared" si="238"/>
        <v>049</v>
      </c>
      <c r="AK262" s="2" t="str">
        <f t="shared" si="239"/>
        <v>244</v>
      </c>
      <c r="AL262" s="4">
        <f t="shared" si="240"/>
        <v>1</v>
      </c>
      <c r="AM262" s="4">
        <f t="shared" si="232"/>
        <v>4</v>
      </c>
      <c r="AN262" s="4">
        <f t="shared" si="241"/>
        <v>53650.236868288004</v>
      </c>
      <c r="AO262" s="4">
        <f t="shared" si="242"/>
        <v>13413</v>
      </c>
      <c r="AP262" s="4">
        <f t="shared" si="243"/>
        <v>0</v>
      </c>
      <c r="AQ262" s="4">
        <v>13413</v>
      </c>
      <c r="AW262" s="4">
        <v>13382</v>
      </c>
      <c r="AX262" s="5">
        <f t="shared" si="244"/>
        <v>31</v>
      </c>
      <c r="AY262" s="4">
        <v>13413</v>
      </c>
      <c r="AZ262" s="5"/>
      <c r="BB262" s="5">
        <f t="shared" ref="BB262" si="304">BC262-BA262</f>
        <v>0</v>
      </c>
    </row>
    <row r="263" spans="1:54" s="4" customFormat="1">
      <c r="A263" s="278">
        <v>436</v>
      </c>
      <c r="B263" s="2">
        <v>436049248</v>
      </c>
      <c r="C263" s="10" t="s">
        <v>1077</v>
      </c>
      <c r="D263" s="15">
        <f>'fnd enro'!D263</f>
        <v>0</v>
      </c>
      <c r="E263" s="15">
        <f>'fnd enro'!E263</f>
        <v>0</v>
      </c>
      <c r="F263" s="15">
        <f>'fnd enro'!F263</f>
        <v>0</v>
      </c>
      <c r="G263" s="15">
        <f>'fnd enro'!G263</f>
        <v>0</v>
      </c>
      <c r="H263" s="15">
        <f>'fnd enro'!H263</f>
        <v>1</v>
      </c>
      <c r="I263" s="15">
        <f>'fnd enro'!I263</f>
        <v>3</v>
      </c>
      <c r="J263" s="15">
        <f>'fnd enro'!J263</f>
        <v>0</v>
      </c>
      <c r="K263" s="16">
        <f>'fnd enro'!K263</f>
        <v>0.1532</v>
      </c>
      <c r="L263" s="15">
        <f>'fnd enro'!L263</f>
        <v>0</v>
      </c>
      <c r="M263" s="15">
        <f>'fnd enro'!M263</f>
        <v>0</v>
      </c>
      <c r="N263" s="15">
        <f>'fnd enro'!N263</f>
        <v>0</v>
      </c>
      <c r="O263" s="15">
        <f>'fnd enro'!O263</f>
        <v>0</v>
      </c>
      <c r="P263" s="15">
        <f>'fnd enro'!P263</f>
        <v>2</v>
      </c>
      <c r="Q263" s="15">
        <f>'fnd enro'!R263</f>
        <v>4</v>
      </c>
      <c r="R263" s="16">
        <f t="shared" si="234"/>
        <v>1.1080000000000001</v>
      </c>
      <c r="S263" s="15">
        <f>VALUE('fnd enro'!Q263)</f>
        <v>12</v>
      </c>
      <c r="T263" s="2"/>
      <c r="U263" s="1">
        <f>(($D263*'fnd base rates'!C$107)
+($E263*'fnd base rates'!C$108)
+($F263*'fnd base rates'!C$109)
+($G263*'fnd base rates'!C$110)
+($H263*'fnd base rates'!C$111)
+($I263*'fnd base rates'!C$112)
+($J263*'fnd base rates'!C$113)
+($K263*'fnd base rates'!C$114)
+($M263*'fnd base rates'!C$116)
+($N263*'fnd base rates'!C$117)
+($O263*'fnd base rates'!C$118)
+($P263*VLOOKUP($S263+12,rate_basefnd,3)))
*$R263</f>
        <v>2436.1254425760003</v>
      </c>
      <c r="V263" s="1">
        <f>(($D263*'fnd base rates'!D$107)
+($E263*'fnd base rates'!D$108)
+($F263*'fnd base rates'!D$109)
+($G263*'fnd base rates'!D$110)
+($H263*'fnd base rates'!D$111)
+($I263*'fnd base rates'!D$112)
+($J263*'fnd base rates'!D$113)
+($K263*'fnd base rates'!D$114)
+($M263*'fnd base rates'!D$116)
+($N263*'fnd base rates'!D$117)
+($O263*'fnd base rates'!D$118)
+($P263*VLOOKUP($S263+12,rate_basefnd,4)))
*$R263</f>
        <v>4024.7656800000004</v>
      </c>
      <c r="W263" s="1">
        <f>(($D263*'fnd base rates'!E$107)
+($E263*'fnd base rates'!E$108)
+($F263*'fnd base rates'!E$109)
+($G263*'fnd base rates'!E$110)
+($H263*'fnd base rates'!E$111)
+($I263*'fnd base rates'!E$112)
+($J263*'fnd base rates'!E$113)
+($K263*'fnd base rates'!E$114)
+($M263*'fnd base rates'!E$116)
+($N263*'fnd base rates'!E$117)
+($O263*'fnd base rates'!E$118)
+($P263*VLOOKUP($S263+12,rate_basefnd,5)))
*$R263</f>
        <v>26894.739987887999</v>
      </c>
      <c r="X263" s="1">
        <f>(($D263*'fnd base rates'!F$107)
+($E263*'fnd base rates'!F$108)
+($F263*'fnd base rates'!F$109)
+($G263*'fnd base rates'!F$110)
+($H263*'fnd base rates'!F$111)
+($I263*'fnd base rates'!F$112)
+($J263*'fnd base rates'!F$113)
+($K263*'fnd base rates'!F$114)
+($M263*'fnd base rates'!F$116)
+($N263*'fnd base rates'!F$117)
+($O263*'fnd base rates'!F$118)
+($P263*VLOOKUP($S263+12,rate_basefnd,6)))
*$R263</f>
        <v>3864.9849090240004</v>
      </c>
      <c r="Y263" s="1">
        <f>(($D263*'fnd base rates'!G$107)
+($E263*'fnd base rates'!G$108)
+($F263*'fnd base rates'!G$109)
+($G263*'fnd base rates'!G$110)
+($H263*'fnd base rates'!G$111)
+($I263*'fnd base rates'!G$112)
+($J263*'fnd base rates'!G$113)
+($K263*'fnd base rates'!G$114)
+($M263*'fnd base rates'!G$116)
+($N263*'fnd base rates'!G$117)
+($O263*'fnd base rates'!G$118)
+($P263*VLOOKUP($S263+12,rate_basefnd,7)))
*$R263</f>
        <v>1068.7042880480001</v>
      </c>
      <c r="Z263" s="1">
        <f>(($D263*'fnd base rates'!H$107)
+($E263*'fnd base rates'!H$108)
+($F263*'fnd base rates'!H$109)
+($G263*'fnd base rates'!H$110)
+($H263*'fnd base rates'!H$111)
+($I263*'fnd base rates'!H$112)
+($J263*'fnd base rates'!H$113)
+($K263*'fnd base rates'!H$114)
+($M263*'fnd base rates'!H$116)
+($N263*'fnd base rates'!H$117)
+($O263*'fnd base rates'!H$118)
+($P263*VLOOKUP($S263+12,rate_basefnd,8)))</f>
        <v>2928.7988399999995</v>
      </c>
      <c r="AA263" s="1">
        <f>(($D263*'fnd base rates'!I$107)
+($E263*'fnd base rates'!I$108)
+($F263*'fnd base rates'!I$109)
+($G263*'fnd base rates'!I$110)
+($H263*'fnd base rates'!I$111)
+($I263*'fnd base rates'!I$112)
+($J263*'fnd base rates'!I$113)
+($K263*'fnd base rates'!I$114)
+($M263*'fnd base rates'!I$116)
+($N263*'fnd base rates'!I$117)
+($O263*'fnd base rates'!I$118)
+($P263*VLOOKUP($S263+12,rate_basefnd,9)))
*$R263</f>
        <v>2035.5954400000003</v>
      </c>
      <c r="AB263" s="1">
        <f>(($D263*'fnd base rates'!J$107)
+($E263*'fnd base rates'!J$108)
+($F263*'fnd base rates'!J$109)
+($G263*'fnd base rates'!J$110)
+($H263*'fnd base rates'!J$111)
+($I263*'fnd base rates'!J$112)
+($J263*'fnd base rates'!J$113)
+($K263*'fnd base rates'!J$114)
+($M263*'fnd base rates'!J$116)
+($N263*'fnd base rates'!J$117)
+($O263*'fnd base rates'!J$118)
+($P263*VLOOKUP($S263+12,rate_basefnd,10)))
*$R263</f>
        <v>3690.9031200000004</v>
      </c>
      <c r="AC263" s="1">
        <f>(($D263*'fnd base rates'!K$107)
+($E263*'fnd base rates'!K$108)
+($F263*'fnd base rates'!K$109)
+($G263*'fnd base rates'!K$110)
+($H263*'fnd base rates'!K$111)
+($I263*'fnd base rates'!K$112)
+($J263*'fnd base rates'!K$113)
+($K263*'fnd base rates'!K$114)
+($M263*'fnd base rates'!K$116)
+($N263*'fnd base rates'!K$117)
+($O263*'fnd base rates'!K$118)
+($P263*VLOOKUP($S263+12,rate_basefnd,11)))
*$R263</f>
        <v>4907.4384167520002</v>
      </c>
      <c r="AD263" s="1">
        <f>(($D263*'fnd base rates'!L$107)
+($E263*'fnd base rates'!L$108)
+($F263*'fnd base rates'!L$109)
+($G263*'fnd base rates'!L$110)
+($H263*'fnd base rates'!L$111)
+($I263*'fnd base rates'!L$112)
+($J263*'fnd base rates'!L$113)
+($K263*'fnd base rates'!L$114)
+($M263*'fnd base rates'!L$116)
+($N263*'fnd base rates'!L$117)
+($O263*'fnd base rates'!L$118)
+($P263*VLOOKUP($S263+12,rate_basefnd,12)))</f>
        <v>6151.6236239999998</v>
      </c>
      <c r="AE263" s="1">
        <f>(($D263*'fnd base rates'!M$107)
+($E263*'fnd base rates'!M$108)
+($F263*'fnd base rates'!M$109)
+($G263*'fnd base rates'!M$110)
+($H263*'fnd base rates'!M$111)
+($I263*'fnd base rates'!M$112)
+($J263*'fnd base rates'!M$113)
+($K263*'fnd base rates'!M$114)
+($M263*'fnd base rates'!M$116)
+($N263*'fnd base rates'!M$117)
+($O263*'fnd base rates'!M$118)
+($P263*VLOOKUP($S263+12,rate_basefnd,13)))</f>
        <v>0</v>
      </c>
      <c r="AF263" s="4">
        <f t="shared" si="235"/>
        <v>58003.679748287992</v>
      </c>
      <c r="AH263" s="4">
        <f t="shared" si="236"/>
        <v>436049248</v>
      </c>
      <c r="AI263" s="4" t="str">
        <f t="shared" si="237"/>
        <v>436</v>
      </c>
      <c r="AJ263" s="2" t="str">
        <f t="shared" si="238"/>
        <v>049</v>
      </c>
      <c r="AK263" s="2" t="str">
        <f t="shared" si="239"/>
        <v>248</v>
      </c>
      <c r="AL263" s="4">
        <f t="shared" si="240"/>
        <v>1</v>
      </c>
      <c r="AM263" s="4">
        <f t="shared" si="232"/>
        <v>4</v>
      </c>
      <c r="AN263" s="4">
        <f t="shared" si="241"/>
        <v>58003.679748287992</v>
      </c>
      <c r="AO263" s="4">
        <f t="shared" si="242"/>
        <v>14501</v>
      </c>
      <c r="AP263" s="4">
        <f t="shared" si="243"/>
        <v>0</v>
      </c>
      <c r="AQ263" s="4">
        <v>14501</v>
      </c>
      <c r="AW263" s="4">
        <v>14429</v>
      </c>
      <c r="AX263" s="5">
        <f t="shared" si="244"/>
        <v>72</v>
      </c>
      <c r="AY263" s="4">
        <v>14501</v>
      </c>
      <c r="AZ263" s="5"/>
      <c r="BB263" s="5">
        <f t="shared" ref="BB263" si="305">BC263-BA263</f>
        <v>0</v>
      </c>
    </row>
    <row r="264" spans="1:54" s="4" customFormat="1">
      <c r="A264" s="278">
        <v>436</v>
      </c>
      <c r="B264" s="2">
        <v>436049262</v>
      </c>
      <c r="C264" s="10" t="s">
        <v>1077</v>
      </c>
      <c r="D264" s="15">
        <f>'fnd enro'!D264</f>
        <v>0</v>
      </c>
      <c r="E264" s="15">
        <f>'fnd enro'!E264</f>
        <v>0</v>
      </c>
      <c r="F264" s="15">
        <f>'fnd enro'!F264</f>
        <v>0</v>
      </c>
      <c r="G264" s="15">
        <f>'fnd enro'!G264</f>
        <v>0</v>
      </c>
      <c r="H264" s="15">
        <f>'fnd enro'!H264</f>
        <v>0</v>
      </c>
      <c r="I264" s="15">
        <f>'fnd enro'!I264</f>
        <v>2</v>
      </c>
      <c r="J264" s="15">
        <f>'fnd enro'!J264</f>
        <v>0</v>
      </c>
      <c r="K264" s="16">
        <f>'fnd enro'!K264</f>
        <v>7.6600000000000001E-2</v>
      </c>
      <c r="L264" s="15">
        <f>'fnd enro'!L264</f>
        <v>0</v>
      </c>
      <c r="M264" s="15">
        <f>'fnd enro'!M264</f>
        <v>0</v>
      </c>
      <c r="N264" s="15">
        <f>'fnd enro'!N264</f>
        <v>0</v>
      </c>
      <c r="O264" s="15">
        <f>'fnd enro'!O264</f>
        <v>0</v>
      </c>
      <c r="P264" s="15">
        <f>'fnd enro'!P264</f>
        <v>0</v>
      </c>
      <c r="Q264" s="15">
        <f>'fnd enro'!R264</f>
        <v>2</v>
      </c>
      <c r="R264" s="16">
        <f t="shared" si="234"/>
        <v>1.1080000000000001</v>
      </c>
      <c r="S264" s="15">
        <f>VALUE('fnd enro'!Q264)</f>
        <v>7</v>
      </c>
      <c r="T264" s="2"/>
      <c r="U264" s="1">
        <f>(($D264*'fnd base rates'!C$107)
+($E264*'fnd base rates'!C$108)
+($F264*'fnd base rates'!C$109)
+($G264*'fnd base rates'!C$110)
+($H264*'fnd base rates'!C$111)
+($I264*'fnd base rates'!C$112)
+($J264*'fnd base rates'!C$113)
+($K264*'fnd base rates'!C$114)
+($M264*'fnd base rates'!C$116)
+($N264*'fnd base rates'!C$117)
+($O264*'fnd base rates'!C$118)
+($P264*VLOOKUP($S264+12,rate_basefnd,3)))
*$R264</f>
        <v>1135.7494012880002</v>
      </c>
      <c r="V264" s="1">
        <f>(($D264*'fnd base rates'!D$107)
+($E264*'fnd base rates'!D$108)
+($F264*'fnd base rates'!D$109)
+($G264*'fnd base rates'!D$110)
+($H264*'fnd base rates'!D$111)
+($I264*'fnd base rates'!D$112)
+($J264*'fnd base rates'!D$113)
+($K264*'fnd base rates'!D$114)
+($M264*'fnd base rates'!D$116)
+($N264*'fnd base rates'!D$117)
+($O264*'fnd base rates'!D$118)
+($P264*VLOOKUP($S264+12,rate_basefnd,4)))
*$R264</f>
        <v>1622.4000800000001</v>
      </c>
      <c r="W264" s="1">
        <f>(($D264*'fnd base rates'!E$107)
+($E264*'fnd base rates'!E$108)
+($F264*'fnd base rates'!E$109)
+($G264*'fnd base rates'!E$110)
+($H264*'fnd base rates'!E$111)
+($I264*'fnd base rates'!E$112)
+($J264*'fnd base rates'!E$113)
+($K264*'fnd base rates'!E$114)
+($M264*'fnd base rates'!E$116)
+($N264*'fnd base rates'!E$117)
+($O264*'fnd base rates'!E$118)
+($P264*VLOOKUP($S264+12,rate_basefnd,5)))
*$R264</f>
        <v>10410.558053944002</v>
      </c>
      <c r="X264" s="1">
        <f>(($D264*'fnd base rates'!F$107)
+($E264*'fnd base rates'!F$108)
+($F264*'fnd base rates'!F$109)
+($G264*'fnd base rates'!F$110)
+($H264*'fnd base rates'!F$111)
+($I264*'fnd base rates'!F$112)
+($J264*'fnd base rates'!F$113)
+($K264*'fnd base rates'!F$114)
+($M264*'fnd base rates'!F$116)
+($N264*'fnd base rates'!F$117)
+($O264*'fnd base rates'!F$118)
+($P264*VLOOKUP($S264+12,rate_basefnd,6)))
*$R264</f>
        <v>1874.9761745120004</v>
      </c>
      <c r="Y264" s="1">
        <f>(($D264*'fnd base rates'!G$107)
+($E264*'fnd base rates'!G$108)
+($F264*'fnd base rates'!G$109)
+($G264*'fnd base rates'!G$110)
+($H264*'fnd base rates'!G$111)
+($I264*'fnd base rates'!G$112)
+($J264*'fnd base rates'!G$113)
+($K264*'fnd base rates'!G$114)
+($M264*'fnd base rates'!G$116)
+($N264*'fnd base rates'!G$117)
+($O264*'fnd base rates'!G$118)
+($P264*VLOOKUP($S264+12,rate_basefnd,7)))
*$R264</f>
        <v>347.238644024</v>
      </c>
      <c r="Z264" s="1">
        <f>(($D264*'fnd base rates'!H$107)
+($E264*'fnd base rates'!H$108)
+($F264*'fnd base rates'!H$109)
+($G264*'fnd base rates'!H$110)
+($H264*'fnd base rates'!H$111)
+($I264*'fnd base rates'!H$112)
+($J264*'fnd base rates'!H$113)
+($K264*'fnd base rates'!H$114)
+($M264*'fnd base rates'!H$116)
+($N264*'fnd base rates'!H$117)
+($O264*'fnd base rates'!H$118)
+($P264*VLOOKUP($S264+12,rate_basefnd,8)))</f>
        <v>1584.6144199999999</v>
      </c>
      <c r="AA264" s="1">
        <f>(($D264*'fnd base rates'!I$107)
+($E264*'fnd base rates'!I$108)
+($F264*'fnd base rates'!I$109)
+($G264*'fnd base rates'!I$110)
+($H264*'fnd base rates'!I$111)
+($I264*'fnd base rates'!I$112)
+($J264*'fnd base rates'!I$113)
+($K264*'fnd base rates'!I$114)
+($M264*'fnd base rates'!I$116)
+($N264*'fnd base rates'!I$117)
+($O264*'fnd base rates'!I$118)
+($P264*VLOOKUP($S264+12,rate_basefnd,9)))
*$R264</f>
        <v>903.24160000000018</v>
      </c>
      <c r="AB264" s="1">
        <f>(($D264*'fnd base rates'!J$107)
+($E264*'fnd base rates'!J$108)
+($F264*'fnd base rates'!J$109)
+($G264*'fnd base rates'!J$110)
+($H264*'fnd base rates'!J$111)
+($I264*'fnd base rates'!J$112)
+($J264*'fnd base rates'!J$113)
+($K264*'fnd base rates'!J$114)
+($M264*'fnd base rates'!J$116)
+($N264*'fnd base rates'!J$117)
+($O264*'fnd base rates'!J$118)
+($P264*VLOOKUP($S264+12,rate_basefnd,10)))
*$R264</f>
        <v>1216.67264</v>
      </c>
      <c r="AC264" s="1">
        <f>(($D264*'fnd base rates'!K$107)
+($E264*'fnd base rates'!K$108)
+($F264*'fnd base rates'!K$109)
+($G264*'fnd base rates'!K$110)
+($H264*'fnd base rates'!K$111)
+($I264*'fnd base rates'!K$112)
+($J264*'fnd base rates'!K$113)
+($K264*'fnd base rates'!K$114)
+($M264*'fnd base rates'!K$116)
+($N264*'fnd base rates'!K$117)
+($O264*'fnd base rates'!K$118)
+($P264*VLOOKUP($S264+12,rate_basefnd,11)))
*$R264</f>
        <v>2436.700328376</v>
      </c>
      <c r="AD264" s="1">
        <f>(($D264*'fnd base rates'!L$107)
+($E264*'fnd base rates'!L$108)
+($F264*'fnd base rates'!L$109)
+($G264*'fnd base rates'!L$110)
+($H264*'fnd base rates'!L$111)
+($I264*'fnd base rates'!L$112)
+($J264*'fnd base rates'!L$113)
+($K264*'fnd base rates'!L$114)
+($M264*'fnd base rates'!L$116)
+($N264*'fnd base rates'!L$117)
+($O264*'fnd base rates'!L$118)
+($P264*VLOOKUP($S264+12,rate_basefnd,12)))</f>
        <v>2459.0268120000001</v>
      </c>
      <c r="AE264" s="1">
        <f>(($D264*'fnd base rates'!M$107)
+($E264*'fnd base rates'!M$108)
+($F264*'fnd base rates'!M$109)
+($G264*'fnd base rates'!M$110)
+($H264*'fnd base rates'!M$111)
+($I264*'fnd base rates'!M$112)
+($J264*'fnd base rates'!M$113)
+($K264*'fnd base rates'!M$114)
+($M264*'fnd base rates'!M$116)
+($N264*'fnd base rates'!M$117)
+($O264*'fnd base rates'!M$118)
+($P264*VLOOKUP($S264+12,rate_basefnd,13)))</f>
        <v>0</v>
      </c>
      <c r="AF264" s="4">
        <f t="shared" si="235"/>
        <v>23991.178154144007</v>
      </c>
      <c r="AH264" s="4">
        <f t="shared" si="236"/>
        <v>436049262</v>
      </c>
      <c r="AI264" s="4" t="str">
        <f t="shared" si="237"/>
        <v>436</v>
      </c>
      <c r="AJ264" s="2" t="str">
        <f t="shared" si="238"/>
        <v>049</v>
      </c>
      <c r="AK264" s="2" t="str">
        <f t="shared" si="239"/>
        <v>262</v>
      </c>
      <c r="AL264" s="4">
        <f t="shared" si="240"/>
        <v>1</v>
      </c>
      <c r="AM264" s="4">
        <f t="shared" si="232"/>
        <v>2</v>
      </c>
      <c r="AN264" s="4">
        <f t="shared" si="241"/>
        <v>23991.178154144007</v>
      </c>
      <c r="AO264" s="4">
        <f t="shared" si="242"/>
        <v>11996</v>
      </c>
      <c r="AP264" s="4">
        <f t="shared" si="243"/>
        <v>0</v>
      </c>
      <c r="AQ264" s="4">
        <v>11996</v>
      </c>
      <c r="AW264" s="4">
        <v>11981</v>
      </c>
      <c r="AX264" s="5">
        <f t="shared" si="244"/>
        <v>15</v>
      </c>
      <c r="AY264" s="4">
        <v>11996</v>
      </c>
      <c r="AZ264" s="5"/>
      <c r="BB264" s="5">
        <f t="shared" ref="BB264" si="306">BC264-BA264</f>
        <v>0</v>
      </c>
    </row>
    <row r="265" spans="1:54" s="4" customFormat="1">
      <c r="A265" s="278">
        <v>436</v>
      </c>
      <c r="B265" s="2">
        <v>436049274</v>
      </c>
      <c r="C265" s="10" t="s">
        <v>1077</v>
      </c>
      <c r="D265" s="15">
        <f>'fnd enro'!D265</f>
        <v>0</v>
      </c>
      <c r="E265" s="15">
        <f>'fnd enro'!E265</f>
        <v>0</v>
      </c>
      <c r="F265" s="15">
        <f>'fnd enro'!F265</f>
        <v>0</v>
      </c>
      <c r="G265" s="15">
        <f>'fnd enro'!G265</f>
        <v>0</v>
      </c>
      <c r="H265" s="15">
        <f>'fnd enro'!H265</f>
        <v>2</v>
      </c>
      <c r="I265" s="15">
        <f>'fnd enro'!I265</f>
        <v>2</v>
      </c>
      <c r="J265" s="15">
        <f>'fnd enro'!J265</f>
        <v>0</v>
      </c>
      <c r="K265" s="16">
        <f>'fnd enro'!K265</f>
        <v>0.1532</v>
      </c>
      <c r="L265" s="15">
        <f>'fnd enro'!L265</f>
        <v>0</v>
      </c>
      <c r="M265" s="15">
        <f>'fnd enro'!M265</f>
        <v>0</v>
      </c>
      <c r="N265" s="15">
        <f>'fnd enro'!N265</f>
        <v>0</v>
      </c>
      <c r="O265" s="15">
        <f>'fnd enro'!O265</f>
        <v>0</v>
      </c>
      <c r="P265" s="15">
        <f>'fnd enro'!P265</f>
        <v>3</v>
      </c>
      <c r="Q265" s="15">
        <f>'fnd enro'!R265</f>
        <v>4</v>
      </c>
      <c r="R265" s="16">
        <f t="shared" si="234"/>
        <v>1.1080000000000001</v>
      </c>
      <c r="S265" s="15">
        <f>VALUE('fnd enro'!Q265)</f>
        <v>10</v>
      </c>
      <c r="T265" s="2"/>
      <c r="U265" s="1">
        <f>(($D265*'fnd base rates'!C$107)
+($E265*'fnd base rates'!C$108)
+($F265*'fnd base rates'!C$109)
+($G265*'fnd base rates'!C$110)
+($H265*'fnd base rates'!C$111)
+($I265*'fnd base rates'!C$112)
+($J265*'fnd base rates'!C$113)
+($K265*'fnd base rates'!C$114)
+($M265*'fnd base rates'!C$116)
+($N265*'fnd base rates'!C$117)
+($O265*'fnd base rates'!C$118)
+($P265*VLOOKUP($S265+12,rate_basefnd,3)))
*$R265</f>
        <v>2504.7438825760005</v>
      </c>
      <c r="V265" s="1">
        <f>(($D265*'fnd base rates'!D$107)
+($E265*'fnd base rates'!D$108)
+($F265*'fnd base rates'!D$109)
+($G265*'fnd base rates'!D$110)
+($H265*'fnd base rates'!D$111)
+($I265*'fnd base rates'!D$112)
+($J265*'fnd base rates'!D$113)
+($K265*'fnd base rates'!D$114)
+($M265*'fnd base rates'!D$116)
+($N265*'fnd base rates'!D$117)
+($O265*'fnd base rates'!D$118)
+($P265*VLOOKUP($S265+12,rate_basefnd,4)))
*$R265</f>
        <v>4349.8972000000003</v>
      </c>
      <c r="W265" s="1">
        <f>(($D265*'fnd base rates'!E$107)
+($E265*'fnd base rates'!E$108)
+($F265*'fnd base rates'!E$109)
+($G265*'fnd base rates'!E$110)
+($H265*'fnd base rates'!E$111)
+($I265*'fnd base rates'!E$112)
+($J265*'fnd base rates'!E$113)
+($K265*'fnd base rates'!E$114)
+($M265*'fnd base rates'!E$116)
+($N265*'fnd base rates'!E$117)
+($O265*'fnd base rates'!E$118)
+($P265*VLOOKUP($S265+12,rate_basefnd,5)))
*$R265</f>
        <v>28528.341947888002</v>
      </c>
      <c r="X265" s="1">
        <f>(($D265*'fnd base rates'!F$107)
+($E265*'fnd base rates'!F$108)
+($F265*'fnd base rates'!F$109)
+($G265*'fnd base rates'!F$110)
+($H265*'fnd base rates'!F$111)
+($I265*'fnd base rates'!F$112)
+($J265*'fnd base rates'!F$113)
+($K265*'fnd base rates'!F$114)
+($M265*'fnd base rates'!F$116)
+($N265*'fnd base rates'!F$117)
+($O265*'fnd base rates'!F$118)
+($P265*VLOOKUP($S265+12,rate_basefnd,6)))
*$R265</f>
        <v>3980.0174690240001</v>
      </c>
      <c r="Y265" s="1">
        <f>(($D265*'fnd base rates'!G$107)
+($E265*'fnd base rates'!G$108)
+($F265*'fnd base rates'!G$109)
+($G265*'fnd base rates'!G$110)
+($H265*'fnd base rates'!G$111)
+($I265*'fnd base rates'!G$112)
+($J265*'fnd base rates'!G$113)
+($K265*'fnd base rates'!G$114)
+($M265*'fnd base rates'!G$116)
+($N265*'fnd base rates'!G$117)
+($O265*'fnd base rates'!G$118)
+($P265*VLOOKUP($S265+12,rate_basefnd,7)))
*$R265</f>
        <v>1227.525008048</v>
      </c>
      <c r="Z265" s="1">
        <f>(($D265*'fnd base rates'!H$107)
+($E265*'fnd base rates'!H$108)
+($F265*'fnd base rates'!H$109)
+($G265*'fnd base rates'!H$110)
+($H265*'fnd base rates'!H$111)
+($I265*'fnd base rates'!H$112)
+($J265*'fnd base rates'!H$113)
+($K265*'fnd base rates'!H$114)
+($M265*'fnd base rates'!H$116)
+($N265*'fnd base rates'!H$117)
+($O265*'fnd base rates'!H$118)
+($P265*VLOOKUP($S265+12,rate_basefnd,8)))</f>
        <v>2658.5888399999999</v>
      </c>
      <c r="AA265" s="1">
        <f>(($D265*'fnd base rates'!I$107)
+($E265*'fnd base rates'!I$108)
+($F265*'fnd base rates'!I$109)
+($G265*'fnd base rates'!I$110)
+($H265*'fnd base rates'!I$111)
+($I265*'fnd base rates'!I$112)
+($J265*'fnd base rates'!I$113)
+($K265*'fnd base rates'!I$114)
+($M265*'fnd base rates'!I$116)
+($N265*'fnd base rates'!I$117)
+($O265*'fnd base rates'!I$118)
+($P265*VLOOKUP($S265+12,rate_basefnd,9)))
*$R265</f>
        <v>2084.9236000000001</v>
      </c>
      <c r="AB265" s="1">
        <f>(($D265*'fnd base rates'!J$107)
+($E265*'fnd base rates'!J$108)
+($F265*'fnd base rates'!J$109)
+($G265*'fnd base rates'!J$110)
+($H265*'fnd base rates'!J$111)
+($I265*'fnd base rates'!J$112)
+($J265*'fnd base rates'!J$113)
+($K265*'fnd base rates'!J$114)
+($M265*'fnd base rates'!J$116)
+($N265*'fnd base rates'!J$117)
+($O265*'fnd base rates'!J$118)
+($P265*VLOOKUP($S265+12,rate_basefnd,10)))
*$R265</f>
        <v>4014.1953600000006</v>
      </c>
      <c r="AC265" s="1">
        <f>(($D265*'fnd base rates'!K$107)
+($E265*'fnd base rates'!K$108)
+($F265*'fnd base rates'!K$109)
+($G265*'fnd base rates'!K$110)
+($H265*'fnd base rates'!K$111)
+($I265*'fnd base rates'!K$112)
+($J265*'fnd base rates'!K$113)
+($K265*'fnd base rates'!K$114)
+($M265*'fnd base rates'!K$116)
+($N265*'fnd base rates'!K$117)
+($O265*'fnd base rates'!K$118)
+($P265*VLOOKUP($S265+12,rate_basefnd,11)))
*$R265</f>
        <v>4941.4761767520004</v>
      </c>
      <c r="AD265" s="1">
        <f>(($D265*'fnd base rates'!L$107)
+($E265*'fnd base rates'!L$108)
+($F265*'fnd base rates'!L$109)
+($G265*'fnd base rates'!L$110)
+($H265*'fnd base rates'!L$111)
+($I265*'fnd base rates'!L$112)
+($J265*'fnd base rates'!L$113)
+($K265*'fnd base rates'!L$114)
+($M265*'fnd base rates'!L$116)
+($N265*'fnd base rates'!L$117)
+($O265*'fnd base rates'!L$118)
+($P265*VLOOKUP($S265+12,rate_basefnd,12)))</f>
        <v>6737.0136240000011</v>
      </c>
      <c r="AE265" s="1">
        <f>(($D265*'fnd base rates'!M$107)
+($E265*'fnd base rates'!M$108)
+($F265*'fnd base rates'!M$109)
+($G265*'fnd base rates'!M$110)
+($H265*'fnd base rates'!M$111)
+($I265*'fnd base rates'!M$112)
+($J265*'fnd base rates'!M$113)
+($K265*'fnd base rates'!M$114)
+($M265*'fnd base rates'!M$116)
+($N265*'fnd base rates'!M$117)
+($O265*'fnd base rates'!M$118)
+($P265*VLOOKUP($S265+12,rate_basefnd,13)))</f>
        <v>0</v>
      </c>
      <c r="AF265" s="4">
        <f t="shared" si="235"/>
        <v>61026.723108288003</v>
      </c>
      <c r="AH265" s="4">
        <f t="shared" si="236"/>
        <v>436049274</v>
      </c>
      <c r="AI265" s="4" t="str">
        <f t="shared" si="237"/>
        <v>436</v>
      </c>
      <c r="AJ265" s="2" t="str">
        <f t="shared" si="238"/>
        <v>049</v>
      </c>
      <c r="AK265" s="2" t="str">
        <f t="shared" si="239"/>
        <v>274</v>
      </c>
      <c r="AL265" s="4">
        <f t="shared" si="240"/>
        <v>1</v>
      </c>
      <c r="AM265" s="4">
        <f t="shared" si="232"/>
        <v>4</v>
      </c>
      <c r="AN265" s="4">
        <f t="shared" si="241"/>
        <v>61026.723108288003</v>
      </c>
      <c r="AO265" s="4">
        <f t="shared" si="242"/>
        <v>15257</v>
      </c>
      <c r="AP265" s="4">
        <f t="shared" si="243"/>
        <v>0</v>
      </c>
      <c r="AQ265" s="4">
        <v>15257</v>
      </c>
      <c r="AW265" s="4">
        <v>15191</v>
      </c>
      <c r="AX265" s="5">
        <f t="shared" si="244"/>
        <v>66</v>
      </c>
      <c r="AY265" s="4">
        <v>15257</v>
      </c>
      <c r="AZ265" s="5"/>
      <c r="BB265" s="5">
        <f t="shared" ref="BB265" si="307">BC265-BA265</f>
        <v>0</v>
      </c>
    </row>
    <row r="266" spans="1:54" s="4" customFormat="1">
      <c r="A266" s="278">
        <v>436</v>
      </c>
      <c r="B266" s="2">
        <v>436049308</v>
      </c>
      <c r="C266" s="10" t="s">
        <v>1077</v>
      </c>
      <c r="D266" s="15">
        <f>'fnd enro'!D266</f>
        <v>0</v>
      </c>
      <c r="E266" s="15">
        <f>'fnd enro'!E266</f>
        <v>0</v>
      </c>
      <c r="F266" s="15">
        <f>'fnd enro'!F266</f>
        <v>0</v>
      </c>
      <c r="G266" s="15">
        <f>'fnd enro'!G266</f>
        <v>0</v>
      </c>
      <c r="H266" s="15">
        <f>'fnd enro'!H266</f>
        <v>0</v>
      </c>
      <c r="I266" s="15">
        <f>'fnd enro'!I266</f>
        <v>3</v>
      </c>
      <c r="J266" s="15">
        <f>'fnd enro'!J266</f>
        <v>0</v>
      </c>
      <c r="K266" s="16">
        <f>'fnd enro'!K266</f>
        <v>0.1149</v>
      </c>
      <c r="L266" s="15">
        <f>'fnd enro'!L266</f>
        <v>0</v>
      </c>
      <c r="M266" s="15">
        <f>'fnd enro'!M266</f>
        <v>0</v>
      </c>
      <c r="N266" s="15">
        <f>'fnd enro'!N266</f>
        <v>0</v>
      </c>
      <c r="O266" s="15">
        <f>'fnd enro'!O266</f>
        <v>0</v>
      </c>
      <c r="P266" s="15">
        <f>'fnd enro'!P266</f>
        <v>2</v>
      </c>
      <c r="Q266" s="15">
        <f>'fnd enro'!R266</f>
        <v>3</v>
      </c>
      <c r="R266" s="16">
        <f t="shared" si="234"/>
        <v>1.1080000000000001</v>
      </c>
      <c r="S266" s="15">
        <f>VALUE('fnd enro'!Q266)</f>
        <v>8</v>
      </c>
      <c r="T266" s="2"/>
      <c r="U266" s="1">
        <f>(($D266*'fnd base rates'!C$107)
+($E266*'fnd base rates'!C$108)
+($F266*'fnd base rates'!C$109)
+($G266*'fnd base rates'!C$110)
+($H266*'fnd base rates'!C$111)
+($I266*'fnd base rates'!C$112)
+($J266*'fnd base rates'!C$113)
+($K266*'fnd base rates'!C$114)
+($M266*'fnd base rates'!C$116)
+($N266*'fnd base rates'!C$117)
+($O266*'fnd base rates'!C$118)
+($P266*VLOOKUP($S266+12,rate_basefnd,3)))
*$R266</f>
        <v>1848.4618619320004</v>
      </c>
      <c r="V266" s="1">
        <f>(($D266*'fnd base rates'!D$107)
+($E266*'fnd base rates'!D$108)
+($F266*'fnd base rates'!D$109)
+($G266*'fnd base rates'!D$110)
+($H266*'fnd base rates'!D$111)
+($I266*'fnd base rates'!D$112)
+($J266*'fnd base rates'!D$113)
+($K266*'fnd base rates'!D$114)
+($M266*'fnd base rates'!D$116)
+($N266*'fnd base rates'!D$117)
+($O266*'fnd base rates'!D$118)
+($P266*VLOOKUP($S266+12,rate_basefnd,4)))
*$R266</f>
        <v>3119.8731600000001</v>
      </c>
      <c r="W266" s="1">
        <f>(($D266*'fnd base rates'!E$107)
+($E266*'fnd base rates'!E$108)
+($F266*'fnd base rates'!E$109)
+($G266*'fnd base rates'!E$110)
+($H266*'fnd base rates'!E$111)
+($I266*'fnd base rates'!E$112)
+($J266*'fnd base rates'!E$113)
+($K266*'fnd base rates'!E$114)
+($M266*'fnd base rates'!E$116)
+($N266*'fnd base rates'!E$117)
+($O266*'fnd base rates'!E$118)
+($P266*VLOOKUP($S266+12,rate_basefnd,5)))
*$R266</f>
        <v>22315.226120915999</v>
      </c>
      <c r="X266" s="1">
        <f>(($D266*'fnd base rates'!F$107)
+($E266*'fnd base rates'!F$108)
+($F266*'fnd base rates'!F$109)
+($G266*'fnd base rates'!F$110)
+($H266*'fnd base rates'!F$111)
+($I266*'fnd base rates'!F$112)
+($J266*'fnd base rates'!F$113)
+($K266*'fnd base rates'!F$114)
+($M266*'fnd base rates'!F$116)
+($N266*'fnd base rates'!F$117)
+($O266*'fnd base rates'!F$118)
+($P266*VLOOKUP($S266+12,rate_basefnd,6)))
*$R266</f>
        <v>2812.4642617680006</v>
      </c>
      <c r="Y266" s="1">
        <f>(($D266*'fnd base rates'!G$107)
+($E266*'fnd base rates'!G$108)
+($F266*'fnd base rates'!G$109)
+($G266*'fnd base rates'!G$110)
+($H266*'fnd base rates'!G$111)
+($I266*'fnd base rates'!G$112)
+($J266*'fnd base rates'!G$113)
+($K266*'fnd base rates'!G$114)
+($M266*'fnd base rates'!G$116)
+($N266*'fnd base rates'!G$117)
+($O266*'fnd base rates'!G$118)
+($P266*VLOOKUP($S266+12,rate_basefnd,7)))
*$R266</f>
        <v>845.87868603599986</v>
      </c>
      <c r="Z266" s="1">
        <f>(($D266*'fnd base rates'!H$107)
+($E266*'fnd base rates'!H$108)
+($F266*'fnd base rates'!H$109)
+($G266*'fnd base rates'!H$110)
+($H266*'fnd base rates'!H$111)
+($I266*'fnd base rates'!H$112)
+($J266*'fnd base rates'!H$113)
+($K266*'fnd base rates'!H$114)
+($M266*'fnd base rates'!H$116)
+($N266*'fnd base rates'!H$117)
+($O266*'fnd base rates'!H$118)
+($P266*VLOOKUP($S266+12,rate_basefnd,8)))</f>
        <v>2421.9016299999998</v>
      </c>
      <c r="AA266" s="1">
        <f>(($D266*'fnd base rates'!I$107)
+($E266*'fnd base rates'!I$108)
+($F266*'fnd base rates'!I$109)
+($G266*'fnd base rates'!I$110)
+($H266*'fnd base rates'!I$111)
+($I266*'fnd base rates'!I$112)
+($J266*'fnd base rates'!I$113)
+($K266*'fnd base rates'!I$114)
+($M266*'fnd base rates'!I$116)
+($N266*'fnd base rates'!I$117)
+($O266*'fnd base rates'!I$118)
+($P266*VLOOKUP($S266+12,rate_basefnd,9)))
*$R266</f>
        <v>1626.1451200000004</v>
      </c>
      <c r="AB266" s="1">
        <f>(($D266*'fnd base rates'!J$107)
+($E266*'fnd base rates'!J$108)
+($F266*'fnd base rates'!J$109)
+($G266*'fnd base rates'!J$110)
+($H266*'fnd base rates'!J$111)
+($I266*'fnd base rates'!J$112)
+($J266*'fnd base rates'!J$113)
+($K266*'fnd base rates'!J$114)
+($M266*'fnd base rates'!J$116)
+($N266*'fnd base rates'!J$117)
+($O266*'fnd base rates'!J$118)
+($P266*VLOOKUP($S266+12,rate_basefnd,10)))
*$R266</f>
        <v>3234.6508800000001</v>
      </c>
      <c r="AC266" s="1">
        <f>(($D266*'fnd base rates'!K$107)
+($E266*'fnd base rates'!K$108)
+($F266*'fnd base rates'!K$109)
+($G266*'fnd base rates'!K$110)
+($H266*'fnd base rates'!K$111)
+($I266*'fnd base rates'!K$112)
+($J266*'fnd base rates'!K$113)
+($K266*'fnd base rates'!K$114)
+($M266*'fnd base rates'!K$116)
+($N266*'fnd base rates'!K$117)
+($O266*'fnd base rates'!K$118)
+($P266*VLOOKUP($S266+12,rate_basefnd,11)))
*$R266</f>
        <v>3655.0504925640003</v>
      </c>
      <c r="AD266" s="1">
        <f>(($D266*'fnd base rates'!L$107)
+($E266*'fnd base rates'!L$108)
+($F266*'fnd base rates'!L$109)
+($G266*'fnd base rates'!L$110)
+($H266*'fnd base rates'!L$111)
+($I266*'fnd base rates'!L$112)
+($J266*'fnd base rates'!L$113)
+($K266*'fnd base rates'!L$114)
+($M266*'fnd base rates'!L$116)
+($N266*'fnd base rates'!L$117)
+($O266*'fnd base rates'!L$118)
+($P266*VLOOKUP($S266+12,rate_basefnd,12)))</f>
        <v>4666.5802180000001</v>
      </c>
      <c r="AE266" s="1">
        <f>(($D266*'fnd base rates'!M$107)
+($E266*'fnd base rates'!M$108)
+($F266*'fnd base rates'!M$109)
+($G266*'fnd base rates'!M$110)
+($H266*'fnd base rates'!M$111)
+($I266*'fnd base rates'!M$112)
+($J266*'fnd base rates'!M$113)
+($K266*'fnd base rates'!M$114)
+($M266*'fnd base rates'!M$116)
+($N266*'fnd base rates'!M$117)
+($O266*'fnd base rates'!M$118)
+($P266*VLOOKUP($S266+12,rate_basefnd,13)))</f>
        <v>0</v>
      </c>
      <c r="AF266" s="4">
        <f t="shared" si="235"/>
        <v>46546.232431215998</v>
      </c>
      <c r="AH266" s="4">
        <f t="shared" si="236"/>
        <v>436049308</v>
      </c>
      <c r="AI266" s="4" t="str">
        <f t="shared" si="237"/>
        <v>436</v>
      </c>
      <c r="AJ266" s="2" t="str">
        <f t="shared" si="238"/>
        <v>049</v>
      </c>
      <c r="AK266" s="2" t="str">
        <f t="shared" si="239"/>
        <v>308</v>
      </c>
      <c r="AL266" s="4">
        <f t="shared" si="240"/>
        <v>1</v>
      </c>
      <c r="AM266" s="4">
        <f t="shared" ref="AM266:AM329" si="308">enro</f>
        <v>3</v>
      </c>
      <c r="AN266" s="4">
        <f t="shared" si="241"/>
        <v>46546.232431215998</v>
      </c>
      <c r="AO266" s="4">
        <f t="shared" si="242"/>
        <v>15515</v>
      </c>
      <c r="AP266" s="4">
        <f t="shared" si="243"/>
        <v>0</v>
      </c>
      <c r="AQ266" s="4">
        <v>15515</v>
      </c>
      <c r="AW266" s="4">
        <v>15472</v>
      </c>
      <c r="AX266" s="5">
        <f t="shared" si="244"/>
        <v>43</v>
      </c>
      <c r="AY266" s="4">
        <v>15515</v>
      </c>
      <c r="AZ266" s="5"/>
      <c r="BB266" s="5">
        <f t="shared" ref="BB266" si="309">BC266-BA266</f>
        <v>0</v>
      </c>
    </row>
    <row r="267" spans="1:54" s="4" customFormat="1">
      <c r="A267" s="278">
        <v>436</v>
      </c>
      <c r="B267" s="2">
        <v>436049336</v>
      </c>
      <c r="C267" s="10" t="s">
        <v>1077</v>
      </c>
      <c r="D267" s="15">
        <f>'fnd enro'!D267</f>
        <v>0</v>
      </c>
      <c r="E267" s="15">
        <f>'fnd enro'!E267</f>
        <v>0</v>
      </c>
      <c r="F267" s="15">
        <f>'fnd enro'!F267</f>
        <v>0</v>
      </c>
      <c r="G267" s="15">
        <f>'fnd enro'!G267</f>
        <v>0</v>
      </c>
      <c r="H267" s="15">
        <f>'fnd enro'!H267</f>
        <v>0</v>
      </c>
      <c r="I267" s="15">
        <f>'fnd enro'!I267</f>
        <v>1</v>
      </c>
      <c r="J267" s="15">
        <f>'fnd enro'!J267</f>
        <v>0</v>
      </c>
      <c r="K267" s="16">
        <f>'fnd enro'!K267</f>
        <v>3.8300000000000001E-2</v>
      </c>
      <c r="L267" s="15">
        <f>'fnd enro'!L267</f>
        <v>0</v>
      </c>
      <c r="M267" s="15">
        <f>'fnd enro'!M267</f>
        <v>0</v>
      </c>
      <c r="N267" s="15">
        <f>'fnd enro'!N267</f>
        <v>0</v>
      </c>
      <c r="O267" s="15">
        <f>'fnd enro'!O267</f>
        <v>0</v>
      </c>
      <c r="P267" s="15">
        <f>'fnd enro'!P267</f>
        <v>0</v>
      </c>
      <c r="Q267" s="15">
        <f>'fnd enro'!R267</f>
        <v>1</v>
      </c>
      <c r="R267" s="16">
        <f t="shared" ref="R267:R330" si="310">VLOOKUP(B267,charterinfo_b,6)</f>
        <v>1.1080000000000001</v>
      </c>
      <c r="S267" s="15">
        <f>VALUE('fnd enro'!Q267)</f>
        <v>7</v>
      </c>
      <c r="T267" s="2"/>
      <c r="U267" s="1">
        <f>(($D267*'fnd base rates'!C$107)
+($E267*'fnd base rates'!C$108)
+($F267*'fnd base rates'!C$109)
+($G267*'fnd base rates'!C$110)
+($H267*'fnd base rates'!C$111)
+($I267*'fnd base rates'!C$112)
+($J267*'fnd base rates'!C$113)
+($K267*'fnd base rates'!C$114)
+($M267*'fnd base rates'!C$116)
+($N267*'fnd base rates'!C$117)
+($O267*'fnd base rates'!C$118)
+($P267*VLOOKUP($S267+12,rate_basefnd,3)))
*$R267</f>
        <v>567.87470064400009</v>
      </c>
      <c r="V267" s="1">
        <f>(($D267*'fnd base rates'!D$107)
+($E267*'fnd base rates'!D$108)
+($F267*'fnd base rates'!D$109)
+($G267*'fnd base rates'!D$110)
+($H267*'fnd base rates'!D$111)
+($I267*'fnd base rates'!D$112)
+($J267*'fnd base rates'!D$113)
+($K267*'fnd base rates'!D$114)
+($M267*'fnd base rates'!D$116)
+($N267*'fnd base rates'!D$117)
+($O267*'fnd base rates'!D$118)
+($P267*VLOOKUP($S267+12,rate_basefnd,4)))
*$R267</f>
        <v>811.20004000000006</v>
      </c>
      <c r="W267" s="1">
        <f>(($D267*'fnd base rates'!E$107)
+($E267*'fnd base rates'!E$108)
+($F267*'fnd base rates'!E$109)
+($G267*'fnd base rates'!E$110)
+($H267*'fnd base rates'!E$111)
+($I267*'fnd base rates'!E$112)
+($J267*'fnd base rates'!E$113)
+($K267*'fnd base rates'!E$114)
+($M267*'fnd base rates'!E$116)
+($N267*'fnd base rates'!E$117)
+($O267*'fnd base rates'!E$118)
+($P267*VLOOKUP($S267+12,rate_basefnd,5)))
*$R267</f>
        <v>5205.2790269720008</v>
      </c>
      <c r="X267" s="1">
        <f>(($D267*'fnd base rates'!F$107)
+($E267*'fnd base rates'!F$108)
+($F267*'fnd base rates'!F$109)
+($G267*'fnd base rates'!F$110)
+($H267*'fnd base rates'!F$111)
+($I267*'fnd base rates'!F$112)
+($J267*'fnd base rates'!F$113)
+($K267*'fnd base rates'!F$114)
+($M267*'fnd base rates'!F$116)
+($N267*'fnd base rates'!F$117)
+($O267*'fnd base rates'!F$118)
+($P267*VLOOKUP($S267+12,rate_basefnd,6)))
*$R267</f>
        <v>937.4880872560002</v>
      </c>
      <c r="Y267" s="1">
        <f>(($D267*'fnd base rates'!G$107)
+($E267*'fnd base rates'!G$108)
+($F267*'fnd base rates'!G$109)
+($G267*'fnd base rates'!G$110)
+($H267*'fnd base rates'!G$111)
+($I267*'fnd base rates'!G$112)
+($J267*'fnd base rates'!G$113)
+($K267*'fnd base rates'!G$114)
+($M267*'fnd base rates'!G$116)
+($N267*'fnd base rates'!G$117)
+($O267*'fnd base rates'!G$118)
+($P267*VLOOKUP($S267+12,rate_basefnd,7)))
*$R267</f>
        <v>173.619322012</v>
      </c>
      <c r="Z267" s="1">
        <f>(($D267*'fnd base rates'!H$107)
+($E267*'fnd base rates'!H$108)
+($F267*'fnd base rates'!H$109)
+($G267*'fnd base rates'!H$110)
+($H267*'fnd base rates'!H$111)
+($I267*'fnd base rates'!H$112)
+($J267*'fnd base rates'!H$113)
+($K267*'fnd base rates'!H$114)
+($M267*'fnd base rates'!H$116)
+($N267*'fnd base rates'!H$117)
+($O267*'fnd base rates'!H$118)
+($P267*VLOOKUP($S267+12,rate_basefnd,8)))</f>
        <v>792.30720999999994</v>
      </c>
      <c r="AA267" s="1">
        <f>(($D267*'fnd base rates'!I$107)
+($E267*'fnd base rates'!I$108)
+($F267*'fnd base rates'!I$109)
+($G267*'fnd base rates'!I$110)
+($H267*'fnd base rates'!I$111)
+($I267*'fnd base rates'!I$112)
+($J267*'fnd base rates'!I$113)
+($K267*'fnd base rates'!I$114)
+($M267*'fnd base rates'!I$116)
+($N267*'fnd base rates'!I$117)
+($O267*'fnd base rates'!I$118)
+($P267*VLOOKUP($S267+12,rate_basefnd,9)))
*$R267</f>
        <v>451.62080000000009</v>
      </c>
      <c r="AB267" s="1">
        <f>(($D267*'fnd base rates'!J$107)
+($E267*'fnd base rates'!J$108)
+($F267*'fnd base rates'!J$109)
+($G267*'fnd base rates'!J$110)
+($H267*'fnd base rates'!J$111)
+($I267*'fnd base rates'!J$112)
+($J267*'fnd base rates'!J$113)
+($K267*'fnd base rates'!J$114)
+($M267*'fnd base rates'!J$116)
+($N267*'fnd base rates'!J$117)
+($O267*'fnd base rates'!J$118)
+($P267*VLOOKUP($S267+12,rate_basefnd,10)))
*$R267</f>
        <v>608.33632</v>
      </c>
      <c r="AC267" s="1">
        <f>(($D267*'fnd base rates'!K$107)
+($E267*'fnd base rates'!K$108)
+($F267*'fnd base rates'!K$109)
+($G267*'fnd base rates'!K$110)
+($H267*'fnd base rates'!K$111)
+($I267*'fnd base rates'!K$112)
+($J267*'fnd base rates'!K$113)
+($K267*'fnd base rates'!K$114)
+($M267*'fnd base rates'!K$116)
+($N267*'fnd base rates'!K$117)
+($O267*'fnd base rates'!K$118)
+($P267*VLOOKUP($S267+12,rate_basefnd,11)))
*$R267</f>
        <v>1218.350164188</v>
      </c>
      <c r="AD267" s="1">
        <f>(($D267*'fnd base rates'!L$107)
+($E267*'fnd base rates'!L$108)
+($F267*'fnd base rates'!L$109)
+($G267*'fnd base rates'!L$110)
+($H267*'fnd base rates'!L$111)
+($I267*'fnd base rates'!L$112)
+($J267*'fnd base rates'!L$113)
+($K267*'fnd base rates'!L$114)
+($M267*'fnd base rates'!L$116)
+($N267*'fnd base rates'!L$117)
+($O267*'fnd base rates'!L$118)
+($P267*VLOOKUP($S267+12,rate_basefnd,12)))</f>
        <v>1229.513406</v>
      </c>
      <c r="AE267" s="1">
        <f>(($D267*'fnd base rates'!M$107)
+($E267*'fnd base rates'!M$108)
+($F267*'fnd base rates'!M$109)
+($G267*'fnd base rates'!M$110)
+($H267*'fnd base rates'!M$111)
+($I267*'fnd base rates'!M$112)
+($J267*'fnd base rates'!M$113)
+($K267*'fnd base rates'!M$114)
+($M267*'fnd base rates'!M$116)
+($N267*'fnd base rates'!M$117)
+($O267*'fnd base rates'!M$118)
+($P267*VLOOKUP($S267+12,rate_basefnd,13)))</f>
        <v>0</v>
      </c>
      <c r="AF267" s="4">
        <f t="shared" ref="AF267:AF330" si="311">SUM(U267:AE267)</f>
        <v>11995.589077072003</v>
      </c>
      <c r="AH267" s="4">
        <f t="shared" ref="AH267:AH330" si="312">B267</f>
        <v>436049336</v>
      </c>
      <c r="AI267" s="4" t="str">
        <f t="shared" ref="AI267:AI330" si="313">IF($B267&lt;499999999,MID($B267,1,3),MID($B267,1,4))</f>
        <v>436</v>
      </c>
      <c r="AJ267" s="2" t="str">
        <f t="shared" ref="AJ267:AJ330" si="314">IF($B267&lt;499999999,MID($B267,4,3),MID($B267,5,3))</f>
        <v>049</v>
      </c>
      <c r="AK267" s="2" t="str">
        <f t="shared" ref="AK267:AK330" si="315">IF($B267&lt;499999999,MID($B267,7,3),MID($B267,8,3))</f>
        <v>336</v>
      </c>
      <c r="AL267" s="4">
        <f t="shared" ref="AL267:AL330" si="316">IF(VLOOKUP(VALUE(IF(AH267&lt;499999999,MID(AH267,4,3),MID(AH267,5,3))),distinfo,4)=R267,1,0)</f>
        <v>1</v>
      </c>
      <c r="AM267" s="4">
        <f t="shared" si="308"/>
        <v>1</v>
      </c>
      <c r="AN267" s="4">
        <f t="shared" ref="AN267:AN330" si="317">AF267</f>
        <v>11995.589077072003</v>
      </c>
      <c r="AO267" s="4">
        <f t="shared" ref="AO267:AO330" si="318">IF(OR(AF267=0,AM267=0),0,ROUND(AN267/AM267,0))</f>
        <v>11996</v>
      </c>
      <c r="AP267" s="4">
        <f t="shared" ref="AP267:AP330" si="319">AO267-AQ267</f>
        <v>0</v>
      </c>
      <c r="AQ267" s="4">
        <v>11996</v>
      </c>
      <c r="AW267" s="4">
        <v>11981</v>
      </c>
      <c r="AX267" s="5">
        <f t="shared" ref="AX267:AX330" si="320">AY267-AW267</f>
        <v>15</v>
      </c>
      <c r="AY267" s="4">
        <v>11996</v>
      </c>
      <c r="AZ267" s="5"/>
      <c r="BB267" s="5">
        <f t="shared" ref="BB267" si="321">BC267-BA267</f>
        <v>0</v>
      </c>
    </row>
    <row r="268" spans="1:54" s="4" customFormat="1">
      <c r="A268" s="278">
        <v>437</v>
      </c>
      <c r="B268" s="2">
        <v>437035035</v>
      </c>
      <c r="C268" s="10" t="s">
        <v>1200</v>
      </c>
      <c r="D268" s="15">
        <f>'fnd enro'!D268</f>
        <v>0</v>
      </c>
      <c r="E268" s="15">
        <f>'fnd enro'!E268</f>
        <v>0</v>
      </c>
      <c r="F268" s="15">
        <f>'fnd enro'!F268</f>
        <v>0</v>
      </c>
      <c r="G268" s="15">
        <f>'fnd enro'!G268</f>
        <v>0</v>
      </c>
      <c r="H268" s="15">
        <f>'fnd enro'!H268</f>
        <v>0</v>
      </c>
      <c r="I268" s="15">
        <f>'fnd enro'!I268</f>
        <v>297</v>
      </c>
      <c r="J268" s="15">
        <f>'fnd enro'!J268</f>
        <v>0</v>
      </c>
      <c r="K268" s="16">
        <f>'fnd enro'!K268</f>
        <v>11.3751</v>
      </c>
      <c r="L268" s="15">
        <f>'fnd enro'!L268</f>
        <v>0</v>
      </c>
      <c r="M268" s="15">
        <f>'fnd enro'!M268</f>
        <v>0</v>
      </c>
      <c r="N268" s="15">
        <f>'fnd enro'!N268</f>
        <v>0</v>
      </c>
      <c r="O268" s="15">
        <f>'fnd enro'!O268</f>
        <v>70</v>
      </c>
      <c r="P268" s="15">
        <f>'fnd enro'!P268</f>
        <v>250</v>
      </c>
      <c r="Q268" s="15">
        <f>'fnd enro'!R268</f>
        <v>297</v>
      </c>
      <c r="R268" s="16">
        <f t="shared" si="310"/>
        <v>1.085</v>
      </c>
      <c r="S268" s="15">
        <f>VALUE('fnd enro'!Q268)</f>
        <v>11</v>
      </c>
      <c r="T268" s="2"/>
      <c r="U268" s="1">
        <f>(($D268*'fnd base rates'!C$107)
+($E268*'fnd base rates'!C$108)
+($F268*'fnd base rates'!C$109)
+($G268*'fnd base rates'!C$110)
+($H268*'fnd base rates'!C$111)
+($I268*'fnd base rates'!C$112)
+($J268*'fnd base rates'!C$113)
+($K268*'fnd base rates'!C$114)
+($M268*'fnd base rates'!C$116)
+($N268*'fnd base rates'!C$117)
+($O268*'fnd base rates'!C$118)
+($P268*VLOOKUP($S268+12,rate_basefnd,3)))
*$R268</f>
        <v>191260.56780778497</v>
      </c>
      <c r="V268" s="1">
        <f>(($D268*'fnd base rates'!D$107)
+($E268*'fnd base rates'!D$108)
+($F268*'fnd base rates'!D$109)
+($G268*'fnd base rates'!D$110)
+($H268*'fnd base rates'!D$111)
+($I268*'fnd base rates'!D$112)
+($J268*'fnd base rates'!D$113)
+($K268*'fnd base rates'!D$114)
+($M268*'fnd base rates'!D$116)
+($N268*'fnd base rates'!D$117)
+($O268*'fnd base rates'!D$118)
+($P268*VLOOKUP($S268+12,rate_basefnd,4)))
*$R268</f>
        <v>340143.71334999998</v>
      </c>
      <c r="W268" s="1">
        <f>(($D268*'fnd base rates'!E$107)
+($E268*'fnd base rates'!E$108)
+($F268*'fnd base rates'!E$109)
+($G268*'fnd base rates'!E$110)
+($H268*'fnd base rates'!E$111)
+($I268*'fnd base rates'!E$112)
+($J268*'fnd base rates'!E$113)
+($K268*'fnd base rates'!E$114)
+($M268*'fnd base rates'!E$116)
+($N268*'fnd base rates'!E$117)
+($O268*'fnd base rates'!E$118)
+($P268*VLOOKUP($S268+12,rate_basefnd,5)))
*$R268</f>
        <v>2499787.5531864553</v>
      </c>
      <c r="X268" s="1">
        <f>(($D268*'fnd base rates'!F$107)
+($E268*'fnd base rates'!F$108)
+($F268*'fnd base rates'!F$109)
+($G268*'fnd base rates'!F$110)
+($H268*'fnd base rates'!F$111)
+($I268*'fnd base rates'!F$112)
+($J268*'fnd base rates'!F$113)
+($K268*'fnd base rates'!F$114)
+($M268*'fnd base rates'!F$116)
+($N268*'fnd base rates'!F$117)
+($O268*'fnd base rates'!F$118)
+($P268*VLOOKUP($S268+12,rate_basefnd,6)))
*$R268</f>
        <v>284048.21455758996</v>
      </c>
      <c r="Y268" s="1">
        <f>(($D268*'fnd base rates'!G$107)
+($E268*'fnd base rates'!G$108)
+($F268*'fnd base rates'!G$109)
+($G268*'fnd base rates'!G$110)
+($H268*'fnd base rates'!G$111)
+($I268*'fnd base rates'!G$112)
+($J268*'fnd base rates'!G$113)
+($K268*'fnd base rates'!G$114)
+($M268*'fnd base rates'!G$116)
+($N268*'fnd base rates'!G$117)
+($O268*'fnd base rates'!G$118)
+($P268*VLOOKUP($S268+12,rate_basefnd,7)))
*$R268</f>
        <v>97711.251812054994</v>
      </c>
      <c r="Z268" s="1">
        <f>(($D268*'fnd base rates'!H$107)
+($E268*'fnd base rates'!H$108)
+($F268*'fnd base rates'!H$109)
+($G268*'fnd base rates'!H$110)
+($H268*'fnd base rates'!H$111)
+($I268*'fnd base rates'!H$112)
+($J268*'fnd base rates'!H$113)
+($K268*'fnd base rates'!H$114)
+($M268*'fnd base rates'!H$116)
+($N268*'fnd base rates'!H$117)
+($O268*'fnd base rates'!H$118)
+($P268*VLOOKUP($S268+12,rate_basefnd,8)))</f>
        <v>249025.74137</v>
      </c>
      <c r="AA268" s="1">
        <f>(($D268*'fnd base rates'!I$107)
+($E268*'fnd base rates'!I$108)
+($F268*'fnd base rates'!I$109)
+($G268*'fnd base rates'!I$110)
+($H268*'fnd base rates'!I$111)
+($I268*'fnd base rates'!I$112)
+($J268*'fnd base rates'!I$113)
+($K268*'fnd base rates'!I$114)
+($M268*'fnd base rates'!I$116)
+($N268*'fnd base rates'!I$117)
+($O268*'fnd base rates'!I$118)
+($P268*VLOOKUP($S268+12,rate_basefnd,9)))
*$R268</f>
        <v>172921.875</v>
      </c>
      <c r="AB268" s="1">
        <f>(($D268*'fnd base rates'!J$107)
+($E268*'fnd base rates'!J$108)
+($F268*'fnd base rates'!J$109)
+($G268*'fnd base rates'!J$110)
+($H268*'fnd base rates'!J$111)
+($I268*'fnd base rates'!J$112)
+($J268*'fnd base rates'!J$113)
+($K268*'fnd base rates'!J$114)
+($M268*'fnd base rates'!J$116)
+($N268*'fnd base rates'!J$117)
+($O268*'fnd base rates'!J$118)
+($P268*VLOOKUP($S268+12,rate_basefnd,10)))
*$R268</f>
        <v>369220.05329999997</v>
      </c>
      <c r="AC268" s="1">
        <f>(($D268*'fnd base rates'!K$107)
+($E268*'fnd base rates'!K$108)
+($F268*'fnd base rates'!K$109)
+($G268*'fnd base rates'!K$110)
+($H268*'fnd base rates'!K$111)
+($I268*'fnd base rates'!K$112)
+($J268*'fnd base rates'!K$113)
+($K268*'fnd base rates'!K$114)
+($M268*'fnd base rates'!K$116)
+($N268*'fnd base rates'!K$117)
+($O268*'fnd base rates'!K$118)
+($P268*VLOOKUP($S268+12,rate_basefnd,11)))
*$R268</f>
        <v>373870.73357469495</v>
      </c>
      <c r="AD268" s="1">
        <f>(($D268*'fnd base rates'!L$107)
+($E268*'fnd base rates'!L$108)
+($F268*'fnd base rates'!L$109)
+($G268*'fnd base rates'!L$110)
+($H268*'fnd base rates'!L$111)
+($I268*'fnd base rates'!L$112)
+($J268*'fnd base rates'!L$113)
+($K268*'fnd base rates'!L$114)
+($M268*'fnd base rates'!L$116)
+($N268*'fnd base rates'!L$117)
+($O268*'fnd base rates'!L$118)
+($P268*VLOOKUP($S268+12,rate_basefnd,12)))</f>
        <v>516761.58158200001</v>
      </c>
      <c r="AE268" s="1">
        <f>(($D268*'fnd base rates'!M$107)
+($E268*'fnd base rates'!M$108)
+($F268*'fnd base rates'!M$109)
+($G268*'fnd base rates'!M$110)
+($H268*'fnd base rates'!M$111)
+($I268*'fnd base rates'!M$112)
+($J268*'fnd base rates'!M$113)
+($K268*'fnd base rates'!M$114)
+($M268*'fnd base rates'!M$116)
+($N268*'fnd base rates'!M$117)
+($O268*'fnd base rates'!M$118)
+($P268*VLOOKUP($S268+12,rate_basefnd,13)))</f>
        <v>0</v>
      </c>
      <c r="AF268" s="4">
        <f t="shared" si="311"/>
        <v>5094751.2855405807</v>
      </c>
      <c r="AH268" s="4">
        <f t="shared" si="312"/>
        <v>437035035</v>
      </c>
      <c r="AI268" s="4" t="str">
        <f t="shared" si="313"/>
        <v>437</v>
      </c>
      <c r="AJ268" s="2" t="str">
        <f t="shared" si="314"/>
        <v>035</v>
      </c>
      <c r="AK268" s="2" t="str">
        <f t="shared" si="315"/>
        <v>035</v>
      </c>
      <c r="AL268" s="4">
        <f t="shared" si="316"/>
        <v>1</v>
      </c>
      <c r="AM268" s="4">
        <f t="shared" si="308"/>
        <v>297</v>
      </c>
      <c r="AN268" s="4">
        <f t="shared" si="317"/>
        <v>5094751.2855405807</v>
      </c>
      <c r="AO268" s="4">
        <f t="shared" si="318"/>
        <v>17154</v>
      </c>
      <c r="AP268" s="4">
        <f t="shared" si="319"/>
        <v>0</v>
      </c>
      <c r="AQ268" s="4">
        <v>17154</v>
      </c>
      <c r="AW268" s="4">
        <v>17057</v>
      </c>
      <c r="AX268" s="5">
        <f t="shared" si="320"/>
        <v>97</v>
      </c>
      <c r="AY268" s="4">
        <v>17154</v>
      </c>
      <c r="AZ268" s="5"/>
      <c r="BB268" s="5">
        <f t="shared" ref="BB268" si="322">BC268-BA268</f>
        <v>0</v>
      </c>
    </row>
    <row r="269" spans="1:54" s="4" customFormat="1">
      <c r="A269" s="278">
        <v>437</v>
      </c>
      <c r="B269" s="2">
        <v>437035050</v>
      </c>
      <c r="C269" s="10" t="s">
        <v>1200</v>
      </c>
      <c r="D269" s="15">
        <f>'fnd enro'!D269</f>
        <v>0</v>
      </c>
      <c r="E269" s="15">
        <f>'fnd enro'!E269</f>
        <v>0</v>
      </c>
      <c r="F269" s="15">
        <f>'fnd enro'!F269</f>
        <v>0</v>
      </c>
      <c r="G269" s="15">
        <f>'fnd enro'!G269</f>
        <v>0</v>
      </c>
      <c r="H269" s="15">
        <f>'fnd enro'!H269</f>
        <v>0</v>
      </c>
      <c r="I269" s="15">
        <f>'fnd enro'!I269</f>
        <v>1</v>
      </c>
      <c r="J269" s="15">
        <f>'fnd enro'!J269</f>
        <v>0</v>
      </c>
      <c r="K269" s="16">
        <f>'fnd enro'!K269</f>
        <v>3.8300000000000001E-2</v>
      </c>
      <c r="L269" s="15">
        <f>'fnd enro'!L269</f>
        <v>0</v>
      </c>
      <c r="M269" s="15">
        <f>'fnd enro'!M269</f>
        <v>0</v>
      </c>
      <c r="N269" s="15">
        <f>'fnd enro'!N269</f>
        <v>0</v>
      </c>
      <c r="O269" s="15">
        <f>'fnd enro'!O269</f>
        <v>0</v>
      </c>
      <c r="P269" s="15">
        <f>'fnd enro'!P269</f>
        <v>1</v>
      </c>
      <c r="Q269" s="15">
        <f>'fnd enro'!R269</f>
        <v>1</v>
      </c>
      <c r="R269" s="16">
        <f t="shared" si="310"/>
        <v>1.085</v>
      </c>
      <c r="S269" s="15">
        <f>VALUE('fnd enro'!Q269)</f>
        <v>4</v>
      </c>
      <c r="T269" s="2"/>
      <c r="U269" s="1">
        <f>(($D269*'fnd base rates'!C$107)
+($E269*'fnd base rates'!C$108)
+($F269*'fnd base rates'!C$109)
+($G269*'fnd base rates'!C$110)
+($H269*'fnd base rates'!C$111)
+($I269*'fnd base rates'!C$112)
+($J269*'fnd base rates'!C$113)
+($K269*'fnd base rates'!C$114)
+($M269*'fnd base rates'!C$116)
+($N269*'fnd base rates'!C$117)
+($O269*'fnd base rates'!C$118)
+($P269*VLOOKUP($S269+12,rate_basefnd,3)))
*$R269</f>
        <v>615.94613790499989</v>
      </c>
      <c r="V269" s="1">
        <f>(($D269*'fnd base rates'!D$107)
+($E269*'fnd base rates'!D$108)
+($F269*'fnd base rates'!D$109)
+($G269*'fnd base rates'!D$110)
+($H269*'fnd base rates'!D$111)
+($I269*'fnd base rates'!D$112)
+($J269*'fnd base rates'!D$113)
+($K269*'fnd base rates'!D$114)
+($M269*'fnd base rates'!D$116)
+($N269*'fnd base rates'!D$117)
+($O269*'fnd base rates'!D$118)
+($P269*VLOOKUP($S269+12,rate_basefnd,4)))
*$R269</f>
        <v>1077.9909</v>
      </c>
      <c r="W269" s="1">
        <f>(($D269*'fnd base rates'!E$107)
+($E269*'fnd base rates'!E$108)
+($F269*'fnd base rates'!E$109)
+($G269*'fnd base rates'!E$110)
+($H269*'fnd base rates'!E$111)
+($I269*'fnd base rates'!E$112)
+($J269*'fnd base rates'!E$113)
+($K269*'fnd base rates'!E$114)
+($M269*'fnd base rates'!E$116)
+($N269*'fnd base rates'!E$117)
+($O269*'fnd base rates'!E$118)
+($P269*VLOOKUP($S269+12,rate_basefnd,5)))
*$R269</f>
        <v>7866.0495560149993</v>
      </c>
      <c r="X269" s="1">
        <f>(($D269*'fnd base rates'!F$107)
+($E269*'fnd base rates'!F$108)
+($F269*'fnd base rates'!F$109)
+($G269*'fnd base rates'!F$110)
+($H269*'fnd base rates'!F$111)
+($I269*'fnd base rates'!F$112)
+($J269*'fnd base rates'!F$113)
+($K269*'fnd base rates'!F$114)
+($M269*'fnd base rates'!F$116)
+($N269*'fnd base rates'!F$117)
+($O269*'fnd base rates'!F$118)
+($P269*VLOOKUP($S269+12,rate_basefnd,6)))
*$R269</f>
        <v>918.02759447000005</v>
      </c>
      <c r="Y269" s="1">
        <f>(($D269*'fnd base rates'!G$107)
+($E269*'fnd base rates'!G$108)
+($F269*'fnd base rates'!G$109)
+($G269*'fnd base rates'!G$110)
+($H269*'fnd base rates'!G$111)
+($I269*'fnd base rates'!G$112)
+($J269*'fnd base rates'!G$113)
+($K269*'fnd base rates'!G$114)
+($M269*'fnd base rates'!G$116)
+($N269*'fnd base rates'!G$117)
+($O269*'fnd base rates'!G$118)
+($P269*VLOOKUP($S269+12,rate_basefnd,7)))
*$R269</f>
        <v>304.34916081499995</v>
      </c>
      <c r="Z269" s="1">
        <f>(($D269*'fnd base rates'!H$107)
+($E269*'fnd base rates'!H$108)
+($F269*'fnd base rates'!H$109)
+($G269*'fnd base rates'!H$110)
+($H269*'fnd base rates'!H$111)
+($I269*'fnd base rates'!H$112)
+($J269*'fnd base rates'!H$113)
+($K269*'fnd base rates'!H$114)
+($M269*'fnd base rates'!H$116)
+($N269*'fnd base rates'!H$117)
+($O269*'fnd base rates'!H$118)
+($P269*VLOOKUP($S269+12,rate_basefnd,8)))</f>
        <v>811.28720999999996</v>
      </c>
      <c r="AA269" s="1">
        <f>(($D269*'fnd base rates'!I$107)
+($E269*'fnd base rates'!I$108)
+($F269*'fnd base rates'!I$109)
+($G269*'fnd base rates'!I$110)
+($H269*'fnd base rates'!I$111)
+($I269*'fnd base rates'!I$112)
+($J269*'fnd base rates'!I$113)
+($K269*'fnd base rates'!I$114)
+($M269*'fnd base rates'!I$116)
+($N269*'fnd base rates'!I$117)
+($O269*'fnd base rates'!I$118)
+($P269*VLOOKUP($S269+12,rate_basefnd,9)))
*$R269</f>
        <v>554.36990000000003</v>
      </c>
      <c r="AB269" s="1">
        <f>(($D269*'fnd base rates'!J$107)
+($E269*'fnd base rates'!J$108)
+($F269*'fnd base rates'!J$109)
+($G269*'fnd base rates'!J$110)
+($H269*'fnd base rates'!J$111)
+($I269*'fnd base rates'!J$112)
+($J269*'fnd base rates'!J$113)
+($K269*'fnd base rates'!J$114)
+($M269*'fnd base rates'!J$116)
+($N269*'fnd base rates'!J$117)
+($O269*'fnd base rates'!J$118)
+($P269*VLOOKUP($S269+12,rate_basefnd,10)))
*$R269</f>
        <v>1178.2991500000001</v>
      </c>
      <c r="AC269" s="1">
        <f>(($D269*'fnd base rates'!K$107)
+($E269*'fnd base rates'!K$108)
+($F269*'fnd base rates'!K$109)
+($G269*'fnd base rates'!K$110)
+($H269*'fnd base rates'!K$111)
+($I269*'fnd base rates'!K$112)
+($J269*'fnd base rates'!K$113)
+($K269*'fnd base rates'!K$114)
+($M269*'fnd base rates'!K$116)
+($N269*'fnd base rates'!K$117)
+($O269*'fnd base rates'!K$118)
+($P269*VLOOKUP($S269+12,rate_basefnd,11)))
*$R269</f>
        <v>1193.0595019349998</v>
      </c>
      <c r="AD269" s="1">
        <f>(($D269*'fnd base rates'!L$107)
+($E269*'fnd base rates'!L$108)
+($F269*'fnd base rates'!L$109)
+($G269*'fnd base rates'!L$110)
+($H269*'fnd base rates'!L$111)
+($I269*'fnd base rates'!L$112)
+($J269*'fnd base rates'!L$113)
+($K269*'fnd base rates'!L$114)
+($M269*'fnd base rates'!L$116)
+($N269*'fnd base rates'!L$117)
+($O269*'fnd base rates'!L$118)
+($P269*VLOOKUP($S269+12,rate_basefnd,12)))</f>
        <v>1642.303406</v>
      </c>
      <c r="AE269" s="1">
        <f>(($D269*'fnd base rates'!M$107)
+($E269*'fnd base rates'!M$108)
+($F269*'fnd base rates'!M$109)
+($G269*'fnd base rates'!M$110)
+($H269*'fnd base rates'!M$111)
+($I269*'fnd base rates'!M$112)
+($J269*'fnd base rates'!M$113)
+($K269*'fnd base rates'!M$114)
+($M269*'fnd base rates'!M$116)
+($N269*'fnd base rates'!M$117)
+($O269*'fnd base rates'!M$118)
+($P269*VLOOKUP($S269+12,rate_basefnd,13)))</f>
        <v>0</v>
      </c>
      <c r="AF269" s="4">
        <f t="shared" si="311"/>
        <v>16161.682517140001</v>
      </c>
      <c r="AH269" s="4">
        <f t="shared" si="312"/>
        <v>437035050</v>
      </c>
      <c r="AI269" s="4" t="str">
        <f t="shared" si="313"/>
        <v>437</v>
      </c>
      <c r="AJ269" s="2" t="str">
        <f t="shared" si="314"/>
        <v>035</v>
      </c>
      <c r="AK269" s="2" t="str">
        <f t="shared" si="315"/>
        <v>050</v>
      </c>
      <c r="AL269" s="4">
        <f t="shared" si="316"/>
        <v>1</v>
      </c>
      <c r="AM269" s="4">
        <f t="shared" si="308"/>
        <v>1</v>
      </c>
      <c r="AN269" s="4">
        <f t="shared" si="317"/>
        <v>16161.682517140001</v>
      </c>
      <c r="AO269" s="4">
        <f t="shared" si="318"/>
        <v>16162</v>
      </c>
      <c r="AP269" s="4">
        <f t="shared" si="319"/>
        <v>0</v>
      </c>
      <c r="AQ269" s="4">
        <v>16162</v>
      </c>
      <c r="AW269" s="4">
        <v>16139</v>
      </c>
      <c r="AX269" s="5">
        <f t="shared" si="320"/>
        <v>23</v>
      </c>
      <c r="AY269" s="4">
        <v>16162</v>
      </c>
      <c r="AZ269" s="5"/>
      <c r="BB269" s="5">
        <f t="shared" ref="BB269" si="323">BC269-BA269</f>
        <v>0</v>
      </c>
    </row>
    <row r="270" spans="1:54" s="4" customFormat="1">
      <c r="A270" s="278">
        <v>437</v>
      </c>
      <c r="B270" s="2">
        <v>437035201</v>
      </c>
      <c r="C270" s="10" t="s">
        <v>1200</v>
      </c>
      <c r="D270" s="15">
        <f>'fnd enro'!D270</f>
        <v>0</v>
      </c>
      <c r="E270" s="15">
        <f>'fnd enro'!E270</f>
        <v>0</v>
      </c>
      <c r="F270" s="15">
        <f>'fnd enro'!F270</f>
        <v>0</v>
      </c>
      <c r="G270" s="15">
        <f>'fnd enro'!G270</f>
        <v>0</v>
      </c>
      <c r="H270" s="15">
        <f>'fnd enro'!H270</f>
        <v>0</v>
      </c>
      <c r="I270" s="15">
        <f>'fnd enro'!I270</f>
        <v>1</v>
      </c>
      <c r="J270" s="15">
        <f>'fnd enro'!J270</f>
        <v>0</v>
      </c>
      <c r="K270" s="16">
        <f>'fnd enro'!K270</f>
        <v>3.8300000000000001E-2</v>
      </c>
      <c r="L270" s="15">
        <f>'fnd enro'!L270</f>
        <v>0</v>
      </c>
      <c r="M270" s="15">
        <f>'fnd enro'!M270</f>
        <v>0</v>
      </c>
      <c r="N270" s="15">
        <f>'fnd enro'!N270</f>
        <v>0</v>
      </c>
      <c r="O270" s="15">
        <f>'fnd enro'!O270</f>
        <v>0</v>
      </c>
      <c r="P270" s="15">
        <f>'fnd enro'!P270</f>
        <v>1</v>
      </c>
      <c r="Q270" s="15">
        <f>'fnd enro'!R270</f>
        <v>1</v>
      </c>
      <c r="R270" s="16">
        <f t="shared" si="310"/>
        <v>1.085</v>
      </c>
      <c r="S270" s="15">
        <f>VALUE('fnd enro'!Q270)</f>
        <v>11</v>
      </c>
      <c r="T270" s="2"/>
      <c r="U270" s="1">
        <f>(($D270*'fnd base rates'!C$107)
+($E270*'fnd base rates'!C$108)
+($F270*'fnd base rates'!C$109)
+($G270*'fnd base rates'!C$110)
+($H270*'fnd base rates'!C$111)
+($I270*'fnd base rates'!C$112)
+($J270*'fnd base rates'!C$113)
+($K270*'fnd base rates'!C$114)
+($M270*'fnd base rates'!C$116)
+($N270*'fnd base rates'!C$117)
+($O270*'fnd base rates'!C$118)
+($P270*VLOOKUP($S270+12,rate_basefnd,3)))
*$R270</f>
        <v>634.45623790499997</v>
      </c>
      <c r="V270" s="1">
        <f>(($D270*'fnd base rates'!D$107)
+($E270*'fnd base rates'!D$108)
+($F270*'fnd base rates'!D$109)
+($G270*'fnd base rates'!D$110)
+($H270*'fnd base rates'!D$111)
+($I270*'fnd base rates'!D$112)
+($J270*'fnd base rates'!D$113)
+($K270*'fnd base rates'!D$114)
+($M270*'fnd base rates'!D$116)
+($N270*'fnd base rates'!D$117)
+($O270*'fnd base rates'!D$118)
+($P270*VLOOKUP($S270+12,rate_basefnd,4)))
*$R270</f>
        <v>1165.6588999999999</v>
      </c>
      <c r="W270" s="1">
        <f>(($D270*'fnd base rates'!E$107)
+($E270*'fnd base rates'!E$108)
+($F270*'fnd base rates'!E$109)
+($G270*'fnd base rates'!E$110)
+($H270*'fnd base rates'!E$111)
+($I270*'fnd base rates'!E$112)
+($J270*'fnd base rates'!E$113)
+($K270*'fnd base rates'!E$114)
+($M270*'fnd base rates'!E$116)
+($N270*'fnd base rates'!E$117)
+($O270*'fnd base rates'!E$118)
+($P270*VLOOKUP($S270+12,rate_basefnd,5)))
*$R270</f>
        <v>8721.8541560150006</v>
      </c>
      <c r="X270" s="1">
        <f>(($D270*'fnd base rates'!F$107)
+($E270*'fnd base rates'!F$108)
+($F270*'fnd base rates'!F$109)
+($G270*'fnd base rates'!F$110)
+($H270*'fnd base rates'!F$111)
+($I270*'fnd base rates'!F$112)
+($J270*'fnd base rates'!F$113)
+($K270*'fnd base rates'!F$114)
+($M270*'fnd base rates'!F$116)
+($N270*'fnd base rates'!F$117)
+($O270*'fnd base rates'!F$118)
+($P270*VLOOKUP($S270+12,rate_basefnd,6)))
*$R270</f>
        <v>918.02759447000005</v>
      </c>
      <c r="Y270" s="1">
        <f>(($D270*'fnd base rates'!G$107)
+($E270*'fnd base rates'!G$108)
+($F270*'fnd base rates'!G$109)
+($G270*'fnd base rates'!G$110)
+($H270*'fnd base rates'!G$111)
+($I270*'fnd base rates'!G$112)
+($J270*'fnd base rates'!G$113)
+($K270*'fnd base rates'!G$114)
+($M270*'fnd base rates'!G$116)
+($N270*'fnd base rates'!G$117)
+($O270*'fnd base rates'!G$118)
+($P270*VLOOKUP($S270+12,rate_basefnd,7)))
*$R270</f>
        <v>345.86126081499992</v>
      </c>
      <c r="Z270" s="1">
        <f>(($D270*'fnd base rates'!H$107)
+($E270*'fnd base rates'!H$108)
+($F270*'fnd base rates'!H$109)
+($G270*'fnd base rates'!H$110)
+($H270*'fnd base rates'!H$111)
+($I270*'fnd base rates'!H$112)
+($J270*'fnd base rates'!H$113)
+($K270*'fnd base rates'!H$114)
+($M270*'fnd base rates'!H$116)
+($N270*'fnd base rates'!H$117)
+($O270*'fnd base rates'!H$118)
+($P270*VLOOKUP($S270+12,rate_basefnd,8)))</f>
        <v>817.14720999999997</v>
      </c>
      <c r="AA270" s="1">
        <f>(($D270*'fnd base rates'!I$107)
+($E270*'fnd base rates'!I$108)
+($F270*'fnd base rates'!I$109)
+($G270*'fnd base rates'!I$110)
+($H270*'fnd base rates'!I$111)
+($I270*'fnd base rates'!I$112)
+($J270*'fnd base rates'!I$113)
+($K270*'fnd base rates'!I$114)
+($M270*'fnd base rates'!I$116)
+($N270*'fnd base rates'!I$117)
+($O270*'fnd base rates'!I$118)
+($P270*VLOOKUP($S270+12,rate_basefnd,9)))
*$R270</f>
        <v>589.01395000000002</v>
      </c>
      <c r="AB270" s="1">
        <f>(($D270*'fnd base rates'!J$107)
+($E270*'fnd base rates'!J$108)
+($F270*'fnd base rates'!J$109)
+($G270*'fnd base rates'!J$110)
+($H270*'fnd base rates'!J$111)
+($I270*'fnd base rates'!J$112)
+($J270*'fnd base rates'!J$113)
+($K270*'fnd base rates'!J$114)
+($M270*'fnd base rates'!J$116)
+($N270*'fnd base rates'!J$117)
+($O270*'fnd base rates'!J$118)
+($P270*VLOOKUP($S270+12,rate_basefnd,10)))
*$R270</f>
        <v>1358.3766000000001</v>
      </c>
      <c r="AC270" s="1">
        <f>(($D270*'fnd base rates'!K$107)
+($E270*'fnd base rates'!K$108)
+($F270*'fnd base rates'!K$109)
+($G270*'fnd base rates'!K$110)
+($H270*'fnd base rates'!K$111)
+($I270*'fnd base rates'!K$112)
+($J270*'fnd base rates'!K$113)
+($K270*'fnd base rates'!K$114)
+($M270*'fnd base rates'!K$116)
+($N270*'fnd base rates'!K$117)
+($O270*'fnd base rates'!K$118)
+($P270*VLOOKUP($S270+12,rate_basefnd,11)))
*$R270</f>
        <v>1193.0595019349998</v>
      </c>
      <c r="AD270" s="1">
        <f>(($D270*'fnd base rates'!L$107)
+($E270*'fnd base rates'!L$108)
+($F270*'fnd base rates'!L$109)
+($G270*'fnd base rates'!L$110)
+($H270*'fnd base rates'!L$111)
+($I270*'fnd base rates'!L$112)
+($J270*'fnd base rates'!L$113)
+($K270*'fnd base rates'!L$114)
+($M270*'fnd base rates'!L$116)
+($N270*'fnd base rates'!L$117)
+($O270*'fnd base rates'!L$118)
+($P270*VLOOKUP($S270+12,rate_basefnd,12)))</f>
        <v>1769.8934060000001</v>
      </c>
      <c r="AE270" s="1">
        <f>(($D270*'fnd base rates'!M$107)
+($E270*'fnd base rates'!M$108)
+($F270*'fnd base rates'!M$109)
+($G270*'fnd base rates'!M$110)
+($H270*'fnd base rates'!M$111)
+($I270*'fnd base rates'!M$112)
+($J270*'fnd base rates'!M$113)
+($K270*'fnd base rates'!M$114)
+($M270*'fnd base rates'!M$116)
+($N270*'fnd base rates'!M$117)
+($O270*'fnd base rates'!M$118)
+($P270*VLOOKUP($S270+12,rate_basefnd,13)))</f>
        <v>0</v>
      </c>
      <c r="AF270" s="4">
        <f t="shared" si="311"/>
        <v>17513.348817139999</v>
      </c>
      <c r="AH270" s="4">
        <f t="shared" si="312"/>
        <v>437035201</v>
      </c>
      <c r="AI270" s="4" t="str">
        <f t="shared" si="313"/>
        <v>437</v>
      </c>
      <c r="AJ270" s="2" t="str">
        <f t="shared" si="314"/>
        <v>035</v>
      </c>
      <c r="AK270" s="2" t="str">
        <f t="shared" si="315"/>
        <v>201</v>
      </c>
      <c r="AL270" s="4">
        <f t="shared" si="316"/>
        <v>1</v>
      </c>
      <c r="AM270" s="4">
        <f t="shared" si="308"/>
        <v>1</v>
      </c>
      <c r="AN270" s="4">
        <f t="shared" si="317"/>
        <v>17513.348817139999</v>
      </c>
      <c r="AO270" s="4">
        <f t="shared" si="318"/>
        <v>17513</v>
      </c>
      <c r="AP270" s="4">
        <f t="shared" si="319"/>
        <v>0</v>
      </c>
      <c r="AQ270" s="4">
        <v>17513</v>
      </c>
      <c r="AW270" s="4">
        <v>17411</v>
      </c>
      <c r="AX270" s="5">
        <f t="shared" si="320"/>
        <v>102</v>
      </c>
      <c r="AY270" s="4">
        <v>17513</v>
      </c>
      <c r="AZ270" s="5"/>
      <c r="BB270" s="5">
        <f t="shared" ref="BB270" si="324">BC270-BA270</f>
        <v>0</v>
      </c>
    </row>
    <row r="271" spans="1:54" s="4" customFormat="1">
      <c r="A271" s="278">
        <v>438</v>
      </c>
      <c r="B271" s="2">
        <v>438035035</v>
      </c>
      <c r="C271" s="10" t="s">
        <v>1060</v>
      </c>
      <c r="D271" s="15">
        <f>'fnd enro'!D271</f>
        <v>16</v>
      </c>
      <c r="E271" s="15">
        <f>'fnd enro'!E271</f>
        <v>0</v>
      </c>
      <c r="F271" s="15">
        <f>'fnd enro'!F271</f>
        <v>17</v>
      </c>
      <c r="G271" s="15">
        <f>'fnd enro'!G271</f>
        <v>102</v>
      </c>
      <c r="H271" s="15">
        <f>'fnd enro'!H271</f>
        <v>63</v>
      </c>
      <c r="I271" s="15">
        <f>'fnd enro'!I271</f>
        <v>133</v>
      </c>
      <c r="J271" s="15">
        <f>'fnd enro'!J271</f>
        <v>0</v>
      </c>
      <c r="K271" s="16">
        <f>'fnd enro'!K271</f>
        <v>12.064500000000001</v>
      </c>
      <c r="L271" s="15">
        <f>'fnd enro'!L271</f>
        <v>0</v>
      </c>
      <c r="M271" s="15">
        <f>'fnd enro'!M271</f>
        <v>22</v>
      </c>
      <c r="N271" s="15">
        <f>'fnd enro'!N271</f>
        <v>3</v>
      </c>
      <c r="O271" s="15">
        <f>'fnd enro'!O271</f>
        <v>9</v>
      </c>
      <c r="P271" s="15">
        <f>'fnd enro'!P271</f>
        <v>238</v>
      </c>
      <c r="Q271" s="15">
        <f>'fnd enro'!R271</f>
        <v>323</v>
      </c>
      <c r="R271" s="16">
        <f t="shared" si="310"/>
        <v>1.085</v>
      </c>
      <c r="S271" s="15">
        <f>VALUE('fnd enro'!Q271)</f>
        <v>11</v>
      </c>
      <c r="T271" s="2"/>
      <c r="U271" s="1">
        <f>(($D271*'fnd base rates'!C$107)
+($E271*'fnd base rates'!C$108)
+($F271*'fnd base rates'!C$109)
+($G271*'fnd base rates'!C$110)
+($H271*'fnd base rates'!C$111)
+($I271*'fnd base rates'!C$112)
+($J271*'fnd base rates'!C$113)
+($K271*'fnd base rates'!C$114)
+($M271*'fnd base rates'!C$116)
+($N271*'fnd base rates'!C$117)
+($O271*'fnd base rates'!C$118)
+($P271*VLOOKUP($S271+12,rate_basefnd,3)))
*$R271</f>
        <v>200767.91424007498</v>
      </c>
      <c r="V271" s="1">
        <f>(($D271*'fnd base rates'!D$107)
+($E271*'fnd base rates'!D$108)
+($F271*'fnd base rates'!D$109)
+($G271*'fnd base rates'!D$110)
+($H271*'fnd base rates'!D$111)
+($I271*'fnd base rates'!D$112)
+($J271*'fnd base rates'!D$113)
+($K271*'fnd base rates'!D$114)
+($M271*'fnd base rates'!D$116)
+($N271*'fnd base rates'!D$117)
+($O271*'fnd base rates'!D$118)
+($P271*VLOOKUP($S271+12,rate_basefnd,4)))
*$R271</f>
        <v>350949.94444999995</v>
      </c>
      <c r="W271" s="1">
        <f>(($D271*'fnd base rates'!E$107)
+($E271*'fnd base rates'!E$108)
+($F271*'fnd base rates'!E$109)
+($G271*'fnd base rates'!E$110)
+($H271*'fnd base rates'!E$111)
+($I271*'fnd base rates'!E$112)
+($J271*'fnd base rates'!E$113)
+($K271*'fnd base rates'!E$114)
+($M271*'fnd base rates'!E$116)
+($N271*'fnd base rates'!E$117)
+($O271*'fnd base rates'!E$118)
+($P271*VLOOKUP($S271+12,rate_basefnd,5)))
*$R271</f>
        <v>2316938.2153447247</v>
      </c>
      <c r="X271" s="1">
        <f>(($D271*'fnd base rates'!F$107)
+($E271*'fnd base rates'!F$108)
+($F271*'fnd base rates'!F$109)
+($G271*'fnd base rates'!F$110)
+($H271*'fnd base rates'!F$111)
+($I271*'fnd base rates'!F$112)
+($J271*'fnd base rates'!F$113)
+($K271*'fnd base rates'!F$114)
+($M271*'fnd base rates'!F$116)
+($N271*'fnd base rates'!F$117)
+($O271*'fnd base rates'!F$118)
+($P271*VLOOKUP($S271+12,rate_basefnd,6)))
*$R271</f>
        <v>354299.68700804998</v>
      </c>
      <c r="Y271" s="1">
        <f>(($D271*'fnd base rates'!G$107)
+($E271*'fnd base rates'!G$108)
+($F271*'fnd base rates'!G$109)
+($G271*'fnd base rates'!G$110)
+($H271*'fnd base rates'!G$111)
+($I271*'fnd base rates'!G$112)
+($J271*'fnd base rates'!G$113)
+($K271*'fnd base rates'!G$114)
+($M271*'fnd base rates'!G$116)
+($N271*'fnd base rates'!G$117)
+($O271*'fnd base rates'!G$118)
+($P271*VLOOKUP($S271+12,rate_basefnd,7)))
*$R271</f>
        <v>97695.009906724983</v>
      </c>
      <c r="Z271" s="1">
        <f>(($D271*'fnd base rates'!H$107)
+($E271*'fnd base rates'!H$108)
+($F271*'fnd base rates'!H$109)
+($G271*'fnd base rates'!H$110)
+($H271*'fnd base rates'!H$111)
+($I271*'fnd base rates'!H$112)
+($J271*'fnd base rates'!H$113)
+($K271*'fnd base rates'!H$114)
+($M271*'fnd base rates'!H$116)
+($N271*'fnd base rates'!H$117)
+($O271*'fnd base rates'!H$118)
+($P271*VLOOKUP($S271+12,rate_basefnd,8)))</f>
        <v>210268.49115000002</v>
      </c>
      <c r="AA271" s="1">
        <f>(($D271*'fnd base rates'!I$107)
+($E271*'fnd base rates'!I$108)
+($F271*'fnd base rates'!I$109)
+($G271*'fnd base rates'!I$110)
+($H271*'fnd base rates'!I$111)
+($I271*'fnd base rates'!I$112)
+($J271*'fnd base rates'!I$113)
+($K271*'fnd base rates'!I$114)
+($M271*'fnd base rates'!I$116)
+($N271*'fnd base rates'!I$117)
+($O271*'fnd base rates'!I$118)
+($P271*VLOOKUP($S271+12,rate_basefnd,9)))
*$R271</f>
        <v>156325.57394999999</v>
      </c>
      <c r="AB271" s="1">
        <f>(($D271*'fnd base rates'!J$107)
+($E271*'fnd base rates'!J$108)
+($F271*'fnd base rates'!J$109)
+($G271*'fnd base rates'!J$110)
+($H271*'fnd base rates'!J$111)
+($I271*'fnd base rates'!J$112)
+($J271*'fnd base rates'!J$113)
+($K271*'fnd base rates'!J$114)
+($M271*'fnd base rates'!J$116)
+($N271*'fnd base rates'!J$117)
+($O271*'fnd base rates'!J$118)
+($P271*VLOOKUP($S271+12,rate_basefnd,10)))
*$R271</f>
        <v>296644.3382</v>
      </c>
      <c r="AC271" s="1">
        <f>(($D271*'fnd base rates'!K$107)
+($E271*'fnd base rates'!K$108)
+($F271*'fnd base rates'!K$109)
+($G271*'fnd base rates'!K$110)
+($H271*'fnd base rates'!K$111)
+($I271*'fnd base rates'!K$112)
+($J271*'fnd base rates'!K$113)
+($K271*'fnd base rates'!K$114)
+($M271*'fnd base rates'!K$116)
+($N271*'fnd base rates'!K$117)
+($O271*'fnd base rates'!K$118)
+($P271*VLOOKUP($S271+12,rate_basefnd,11)))
*$R271</f>
        <v>390136.09030952508</v>
      </c>
      <c r="AD271" s="1">
        <f>(($D271*'fnd base rates'!L$107)
+($E271*'fnd base rates'!L$108)
+($F271*'fnd base rates'!L$109)
+($G271*'fnd base rates'!L$110)
+($H271*'fnd base rates'!L$111)
+($I271*'fnd base rates'!L$112)
+($J271*'fnd base rates'!L$113)
+($K271*'fnd base rates'!L$114)
+($M271*'fnd base rates'!L$116)
+($N271*'fnd base rates'!L$117)
+($O271*'fnd base rates'!L$118)
+($P271*VLOOKUP($S271+12,rate_basefnd,12)))</f>
        <v>550439.37289</v>
      </c>
      <c r="AE271" s="1">
        <f>(($D271*'fnd base rates'!M$107)
+($E271*'fnd base rates'!M$108)
+($F271*'fnd base rates'!M$109)
+($G271*'fnd base rates'!M$110)
+($H271*'fnd base rates'!M$111)
+($I271*'fnd base rates'!M$112)
+($J271*'fnd base rates'!M$113)
+($K271*'fnd base rates'!M$114)
+($M271*'fnd base rates'!M$116)
+($N271*'fnd base rates'!M$117)
+($O271*'fnd base rates'!M$118)
+($P271*VLOOKUP($S271+12,rate_basefnd,13)))</f>
        <v>0</v>
      </c>
      <c r="AF271" s="4">
        <f t="shared" si="311"/>
        <v>4924464.6374491006</v>
      </c>
      <c r="AH271" s="4">
        <f t="shared" si="312"/>
        <v>438035035</v>
      </c>
      <c r="AI271" s="4" t="str">
        <f t="shared" si="313"/>
        <v>438</v>
      </c>
      <c r="AJ271" s="2" t="str">
        <f t="shared" si="314"/>
        <v>035</v>
      </c>
      <c r="AK271" s="2" t="str">
        <f t="shared" si="315"/>
        <v>035</v>
      </c>
      <c r="AL271" s="4">
        <f t="shared" si="316"/>
        <v>1</v>
      </c>
      <c r="AM271" s="4">
        <f t="shared" si="308"/>
        <v>323</v>
      </c>
      <c r="AN271" s="4">
        <f t="shared" si="317"/>
        <v>4924464.6374491006</v>
      </c>
      <c r="AO271" s="4">
        <f t="shared" si="318"/>
        <v>15246</v>
      </c>
      <c r="AP271" s="4">
        <f t="shared" si="319"/>
        <v>0</v>
      </c>
      <c r="AQ271" s="4">
        <v>15246</v>
      </c>
      <c r="AW271" s="4">
        <v>15192</v>
      </c>
      <c r="AX271" s="5">
        <f t="shared" si="320"/>
        <v>54</v>
      </c>
      <c r="AY271" s="4">
        <v>15246</v>
      </c>
      <c r="AZ271" s="5"/>
      <c r="BB271" s="5">
        <f t="shared" ref="BB271" si="325">BC271-BA271</f>
        <v>0</v>
      </c>
    </row>
    <row r="272" spans="1:54" s="4" customFormat="1">
      <c r="A272" s="278">
        <v>438</v>
      </c>
      <c r="B272" s="2">
        <v>438035044</v>
      </c>
      <c r="C272" s="10" t="s">
        <v>1060</v>
      </c>
      <c r="D272" s="15">
        <f>'fnd enro'!D272</f>
        <v>2</v>
      </c>
      <c r="E272" s="15">
        <f>'fnd enro'!E272</f>
        <v>0</v>
      </c>
      <c r="F272" s="15">
        <f>'fnd enro'!F272</f>
        <v>0</v>
      </c>
      <c r="G272" s="15">
        <f>'fnd enro'!G272</f>
        <v>1</v>
      </c>
      <c r="H272" s="15">
        <f>'fnd enro'!H272</f>
        <v>0</v>
      </c>
      <c r="I272" s="15">
        <f>'fnd enro'!I272</f>
        <v>1</v>
      </c>
      <c r="J272" s="15">
        <f>'fnd enro'!J272</f>
        <v>0</v>
      </c>
      <c r="K272" s="16">
        <f>'fnd enro'!K272</f>
        <v>7.6600000000000001E-2</v>
      </c>
      <c r="L272" s="15">
        <f>'fnd enro'!L272</f>
        <v>0</v>
      </c>
      <c r="M272" s="15">
        <f>'fnd enro'!M272</f>
        <v>0</v>
      </c>
      <c r="N272" s="15">
        <f>'fnd enro'!N272</f>
        <v>0</v>
      </c>
      <c r="O272" s="15">
        <f>'fnd enro'!O272</f>
        <v>0</v>
      </c>
      <c r="P272" s="15">
        <f>'fnd enro'!P272</f>
        <v>3</v>
      </c>
      <c r="Q272" s="15">
        <f>'fnd enro'!R272</f>
        <v>3</v>
      </c>
      <c r="R272" s="16">
        <f t="shared" si="310"/>
        <v>1.085</v>
      </c>
      <c r="S272" s="15">
        <f>VALUE('fnd enro'!Q272)</f>
        <v>12</v>
      </c>
      <c r="T272" s="2"/>
      <c r="U272" s="1">
        <f>(($D272*'fnd base rates'!C$107)
+($E272*'fnd base rates'!C$108)
+($F272*'fnd base rates'!C$109)
+($G272*'fnd base rates'!C$110)
+($H272*'fnd base rates'!C$111)
+($I272*'fnd base rates'!C$112)
+($J272*'fnd base rates'!C$113)
+($K272*'fnd base rates'!C$114)
+($M272*'fnd base rates'!C$116)
+($N272*'fnd base rates'!C$117)
+($O272*'fnd base rates'!C$118)
+($P272*VLOOKUP($S272+12,rate_basefnd,3)))
*$R272</f>
        <v>1793.8246258099998</v>
      </c>
      <c r="V272" s="1">
        <f>(($D272*'fnd base rates'!D$107)
+($E272*'fnd base rates'!D$108)
+($F272*'fnd base rates'!D$109)
+($G272*'fnd base rates'!D$110)
+($H272*'fnd base rates'!D$111)
+($I272*'fnd base rates'!D$112)
+($J272*'fnd base rates'!D$113)
+($K272*'fnd base rates'!D$114)
+($M272*'fnd base rates'!D$116)
+($N272*'fnd base rates'!D$117)
+($O272*'fnd base rates'!D$118)
+($P272*VLOOKUP($S272+12,rate_basefnd,4)))
*$R272</f>
        <v>3528.7346499999999</v>
      </c>
      <c r="W272" s="1">
        <f>(($D272*'fnd base rates'!E$107)
+($E272*'fnd base rates'!E$108)
+($F272*'fnd base rates'!E$109)
+($G272*'fnd base rates'!E$110)
+($H272*'fnd base rates'!E$111)
+($I272*'fnd base rates'!E$112)
+($J272*'fnd base rates'!E$113)
+($K272*'fnd base rates'!E$114)
+($M272*'fnd base rates'!E$116)
+($N272*'fnd base rates'!E$117)
+($O272*'fnd base rates'!E$118)
+($P272*VLOOKUP($S272+12,rate_basefnd,5)))
*$R272</f>
        <v>23949.400862030001</v>
      </c>
      <c r="X272" s="1">
        <f>(($D272*'fnd base rates'!F$107)
+($E272*'fnd base rates'!F$108)
+($F272*'fnd base rates'!F$109)
+($G272*'fnd base rates'!F$110)
+($H272*'fnd base rates'!F$111)
+($I272*'fnd base rates'!F$112)
+($J272*'fnd base rates'!F$113)
+($K272*'fnd base rates'!F$114)
+($M272*'fnd base rates'!F$116)
+($N272*'fnd base rates'!F$117)
+($O272*'fnd base rates'!F$118)
+($P272*VLOOKUP($S272+12,rate_basefnd,6)))
*$R272</f>
        <v>3144.5760389400002</v>
      </c>
      <c r="Y272" s="1">
        <f>(($D272*'fnd base rates'!G$107)
+($E272*'fnd base rates'!G$108)
+($F272*'fnd base rates'!G$109)
+($G272*'fnd base rates'!G$110)
+($H272*'fnd base rates'!G$111)
+($I272*'fnd base rates'!G$112)
+($J272*'fnd base rates'!G$113)
+($K272*'fnd base rates'!G$114)
+($M272*'fnd base rates'!G$116)
+($N272*'fnd base rates'!G$117)
+($O272*'fnd base rates'!G$118)
+($P272*VLOOKUP($S272+12,rate_basefnd,7)))
*$R272</f>
        <v>1019.28402163</v>
      </c>
      <c r="Z272" s="1">
        <f>(($D272*'fnd base rates'!H$107)
+($E272*'fnd base rates'!H$108)
+($F272*'fnd base rates'!H$109)
+($G272*'fnd base rates'!H$110)
+($H272*'fnd base rates'!H$111)
+($I272*'fnd base rates'!H$112)
+($J272*'fnd base rates'!H$113)
+($K272*'fnd base rates'!H$114)
+($M272*'fnd base rates'!H$116)
+($N272*'fnd base rates'!H$117)
+($O272*'fnd base rates'!H$118)
+($P272*VLOOKUP($S272+12,rate_basefnd,8)))</f>
        <v>1855.6144200000001</v>
      </c>
      <c r="AA272" s="1">
        <f>(($D272*'fnd base rates'!I$107)
+($E272*'fnd base rates'!I$108)
+($F272*'fnd base rates'!I$109)
+($G272*'fnd base rates'!I$110)
+($H272*'fnd base rates'!I$111)
+($I272*'fnd base rates'!I$112)
+($J272*'fnd base rates'!I$113)
+($K272*'fnd base rates'!I$114)
+($M272*'fnd base rates'!I$116)
+($N272*'fnd base rates'!I$117)
+($O272*'fnd base rates'!I$118)
+($P272*VLOOKUP($S272+12,rate_basefnd,9)))
*$R272</f>
        <v>1478.2148500000001</v>
      </c>
      <c r="AB272" s="1">
        <f>(($D272*'fnd base rates'!J$107)
+($E272*'fnd base rates'!J$108)
+($F272*'fnd base rates'!J$109)
+($G272*'fnd base rates'!J$110)
+($H272*'fnd base rates'!J$111)
+($I272*'fnd base rates'!J$112)
+($J272*'fnd base rates'!J$113)
+($K272*'fnd base rates'!J$114)
+($M272*'fnd base rates'!J$116)
+($N272*'fnd base rates'!J$117)
+($O272*'fnd base rates'!J$118)
+($P272*VLOOKUP($S272+12,rate_basefnd,10)))
*$R272</f>
        <v>3212.4897000000001</v>
      </c>
      <c r="AC272" s="1">
        <f>(($D272*'fnd base rates'!K$107)
+($E272*'fnd base rates'!K$108)
+($F272*'fnd base rates'!K$109)
+($G272*'fnd base rates'!K$110)
+($H272*'fnd base rates'!K$111)
+($I272*'fnd base rates'!K$112)
+($J272*'fnd base rates'!K$113)
+($K272*'fnd base rates'!K$114)
+($M272*'fnd base rates'!K$116)
+($N272*'fnd base rates'!K$117)
+($O272*'fnd base rates'!K$118)
+($P272*VLOOKUP($S272+12,rate_basefnd,11)))
*$R272</f>
        <v>3345.8232038700003</v>
      </c>
      <c r="AD272" s="1">
        <f>(($D272*'fnd base rates'!L$107)
+($E272*'fnd base rates'!L$108)
+($F272*'fnd base rates'!L$109)
+($G272*'fnd base rates'!L$110)
+($H272*'fnd base rates'!L$111)
+($I272*'fnd base rates'!L$112)
+($J272*'fnd base rates'!L$113)
+($K272*'fnd base rates'!L$114)
+($M272*'fnd base rates'!L$116)
+($N272*'fnd base rates'!L$117)
+($O272*'fnd base rates'!L$118)
+($P272*VLOOKUP($S272+12,rate_basefnd,12)))</f>
        <v>5368.316812</v>
      </c>
      <c r="AE272" s="1">
        <f>(($D272*'fnd base rates'!M$107)
+($E272*'fnd base rates'!M$108)
+($F272*'fnd base rates'!M$109)
+($G272*'fnd base rates'!M$110)
+($H272*'fnd base rates'!M$111)
+($I272*'fnd base rates'!M$112)
+($J272*'fnd base rates'!M$113)
+($K272*'fnd base rates'!M$114)
+($M272*'fnd base rates'!M$116)
+($N272*'fnd base rates'!M$117)
+($O272*'fnd base rates'!M$118)
+($P272*VLOOKUP($S272+12,rate_basefnd,13)))</f>
        <v>0</v>
      </c>
      <c r="AF272" s="4">
        <f t="shared" si="311"/>
        <v>48696.279184279992</v>
      </c>
      <c r="AH272" s="4">
        <f t="shared" si="312"/>
        <v>438035044</v>
      </c>
      <c r="AI272" s="4" t="str">
        <f t="shared" si="313"/>
        <v>438</v>
      </c>
      <c r="AJ272" s="2" t="str">
        <f t="shared" si="314"/>
        <v>035</v>
      </c>
      <c r="AK272" s="2" t="str">
        <f t="shared" si="315"/>
        <v>044</v>
      </c>
      <c r="AL272" s="4">
        <f t="shared" si="316"/>
        <v>1</v>
      </c>
      <c r="AM272" s="4">
        <f t="shared" si="308"/>
        <v>3</v>
      </c>
      <c r="AN272" s="4">
        <f t="shared" si="317"/>
        <v>48696.279184279992</v>
      </c>
      <c r="AO272" s="4">
        <f t="shared" si="318"/>
        <v>16232</v>
      </c>
      <c r="AP272" s="4">
        <f t="shared" si="319"/>
        <v>0</v>
      </c>
      <c r="AQ272" s="4">
        <v>16232</v>
      </c>
      <c r="AW272" s="4">
        <v>16489</v>
      </c>
      <c r="AX272" s="5">
        <f t="shared" si="320"/>
        <v>-257</v>
      </c>
      <c r="AY272" s="4">
        <v>16232</v>
      </c>
      <c r="AZ272" s="5"/>
      <c r="BB272" s="5">
        <f t="shared" ref="BB272" si="326">BC272-BA272</f>
        <v>0</v>
      </c>
    </row>
    <row r="273" spans="1:54" s="4" customFormat="1">
      <c r="A273" s="278">
        <v>438</v>
      </c>
      <c r="B273" s="2">
        <v>438035050</v>
      </c>
      <c r="C273" s="10" t="s">
        <v>1060</v>
      </c>
      <c r="D273" s="15">
        <f>'fnd enro'!D273</f>
        <v>1</v>
      </c>
      <c r="E273" s="15">
        <f>'fnd enro'!E273</f>
        <v>0</v>
      </c>
      <c r="F273" s="15">
        <f>'fnd enro'!F273</f>
        <v>0</v>
      </c>
      <c r="G273" s="15">
        <f>'fnd enro'!G273</f>
        <v>0</v>
      </c>
      <c r="H273" s="15">
        <f>'fnd enro'!H273</f>
        <v>1</v>
      </c>
      <c r="I273" s="15">
        <f>'fnd enro'!I273</f>
        <v>0</v>
      </c>
      <c r="J273" s="15">
        <f>'fnd enro'!J273</f>
        <v>0</v>
      </c>
      <c r="K273" s="16">
        <f>'fnd enro'!K273</f>
        <v>3.8300000000000001E-2</v>
      </c>
      <c r="L273" s="15">
        <f>'fnd enro'!L273</f>
        <v>0</v>
      </c>
      <c r="M273" s="15">
        <f>'fnd enro'!M273</f>
        <v>0</v>
      </c>
      <c r="N273" s="15">
        <f>'fnd enro'!N273</f>
        <v>0</v>
      </c>
      <c r="O273" s="15">
        <f>'fnd enro'!O273</f>
        <v>0</v>
      </c>
      <c r="P273" s="15">
        <f>'fnd enro'!P273</f>
        <v>2</v>
      </c>
      <c r="Q273" s="15">
        <f>'fnd enro'!R273</f>
        <v>2</v>
      </c>
      <c r="R273" s="16">
        <f t="shared" si="310"/>
        <v>1.085</v>
      </c>
      <c r="S273" s="15">
        <f>VALUE('fnd enro'!Q273)</f>
        <v>4</v>
      </c>
      <c r="T273" s="2"/>
      <c r="U273" s="1">
        <f>(($D273*'fnd base rates'!C$107)
+($E273*'fnd base rates'!C$108)
+($F273*'fnd base rates'!C$109)
+($G273*'fnd base rates'!C$110)
+($H273*'fnd base rates'!C$111)
+($I273*'fnd base rates'!C$112)
+($J273*'fnd base rates'!C$113)
+($K273*'fnd base rates'!C$114)
+($M273*'fnd base rates'!C$116)
+($N273*'fnd base rates'!C$117)
+($O273*'fnd base rates'!C$118)
+($P273*VLOOKUP($S273+12,rate_basefnd,3)))
*$R273</f>
        <v>895.72423790499988</v>
      </c>
      <c r="V273" s="1">
        <f>(($D273*'fnd base rates'!D$107)
+($E273*'fnd base rates'!D$108)
+($F273*'fnd base rates'!D$109)
+($G273*'fnd base rates'!D$110)
+($H273*'fnd base rates'!D$111)
+($I273*'fnd base rates'!D$112)
+($J273*'fnd base rates'!D$113)
+($K273*'fnd base rates'!D$114)
+($M273*'fnd base rates'!D$116)
+($N273*'fnd base rates'!D$117)
+($O273*'fnd base rates'!D$118)
+($P273*VLOOKUP($S273+12,rate_basefnd,4)))
*$R273</f>
        <v>1758.7958500000002</v>
      </c>
      <c r="W273" s="1">
        <f>(($D273*'fnd base rates'!E$107)
+($E273*'fnd base rates'!E$108)
+($F273*'fnd base rates'!E$109)
+($G273*'fnd base rates'!E$110)
+($H273*'fnd base rates'!E$111)
+($I273*'fnd base rates'!E$112)
+($J273*'fnd base rates'!E$113)
+($K273*'fnd base rates'!E$114)
+($M273*'fnd base rates'!E$116)
+($N273*'fnd base rates'!E$117)
+($O273*'fnd base rates'!E$118)
+($P273*VLOOKUP($S273+12,rate_basefnd,5)))
*$R273</f>
        <v>10947.731656015001</v>
      </c>
      <c r="X273" s="1">
        <f>(($D273*'fnd base rates'!F$107)
+($E273*'fnd base rates'!F$108)
+($F273*'fnd base rates'!F$109)
+($G273*'fnd base rates'!F$110)
+($H273*'fnd base rates'!F$111)
+($I273*'fnd base rates'!F$112)
+($J273*'fnd base rates'!F$113)
+($K273*'fnd base rates'!F$114)
+($M273*'fnd base rates'!F$116)
+($N273*'fnd base rates'!F$117)
+($O273*'fnd base rates'!F$118)
+($P273*VLOOKUP($S273+12,rate_basefnd,6)))
*$R273</f>
        <v>1497.7539444700001</v>
      </c>
      <c r="Y273" s="1">
        <f>(($D273*'fnd base rates'!G$107)
+($E273*'fnd base rates'!G$108)
+($F273*'fnd base rates'!G$109)
+($G273*'fnd base rates'!G$110)
+($H273*'fnd base rates'!G$111)
+($I273*'fnd base rates'!G$112)
+($J273*'fnd base rates'!G$113)
+($K273*'fnd base rates'!G$114)
+($M273*'fnd base rates'!G$116)
+($N273*'fnd base rates'!G$117)
+($O273*'fnd base rates'!G$118)
+($P273*VLOOKUP($S273+12,rate_basefnd,7)))
*$R273</f>
        <v>515.44676081500006</v>
      </c>
      <c r="Z273" s="1">
        <f>(($D273*'fnd base rates'!H$107)
+($E273*'fnd base rates'!H$108)
+($F273*'fnd base rates'!H$109)
+($G273*'fnd base rates'!H$110)
+($H273*'fnd base rates'!H$111)
+($I273*'fnd base rates'!H$112)
+($J273*'fnd base rates'!H$113)
+($K273*'fnd base rates'!H$114)
+($M273*'fnd base rates'!H$116)
+($N273*'fnd base rates'!H$117)
+($O273*'fnd base rates'!H$118)
+($P273*VLOOKUP($S273+12,rate_basefnd,8)))</f>
        <v>781.67720999999995</v>
      </c>
      <c r="AA273" s="1">
        <f>(($D273*'fnd base rates'!I$107)
+($E273*'fnd base rates'!I$108)
+($F273*'fnd base rates'!I$109)
+($G273*'fnd base rates'!I$110)
+($H273*'fnd base rates'!I$111)
+($I273*'fnd base rates'!I$112)
+($J273*'fnd base rates'!I$113)
+($K273*'fnd base rates'!I$114)
+($M273*'fnd base rates'!I$116)
+($N273*'fnd base rates'!I$117)
+($O273*'fnd base rates'!I$118)
+($P273*VLOOKUP($S273+12,rate_basefnd,9)))
*$R273</f>
        <v>734.70775000000003</v>
      </c>
      <c r="AB273" s="1">
        <f>(($D273*'fnd base rates'!J$107)
+($E273*'fnd base rates'!J$108)
+($F273*'fnd base rates'!J$109)
+($G273*'fnd base rates'!J$110)
+($H273*'fnd base rates'!J$111)
+($I273*'fnd base rates'!J$112)
+($J273*'fnd base rates'!J$113)
+($K273*'fnd base rates'!J$114)
+($M273*'fnd base rates'!J$116)
+($N273*'fnd base rates'!J$117)
+($O273*'fnd base rates'!J$118)
+($P273*VLOOKUP($S273+12,rate_basefnd,10)))
*$R273</f>
        <v>1476.2184500000001</v>
      </c>
      <c r="AC273" s="1">
        <f>(($D273*'fnd base rates'!K$107)
+($E273*'fnd base rates'!K$108)
+($F273*'fnd base rates'!K$109)
+($G273*'fnd base rates'!K$110)
+($H273*'fnd base rates'!K$111)
+($I273*'fnd base rates'!K$112)
+($J273*'fnd base rates'!K$113)
+($K273*'fnd base rates'!K$114)
+($M273*'fnd base rates'!K$116)
+($N273*'fnd base rates'!K$117)
+($O273*'fnd base rates'!K$118)
+($P273*VLOOKUP($S273+12,rate_basefnd,11)))
*$R273</f>
        <v>1732.120051935</v>
      </c>
      <c r="AD273" s="1">
        <f>(($D273*'fnd base rates'!L$107)
+($E273*'fnd base rates'!L$108)
+($F273*'fnd base rates'!L$109)
+($G273*'fnd base rates'!L$110)
+($H273*'fnd base rates'!L$111)
+($I273*'fnd base rates'!L$112)
+($J273*'fnd base rates'!L$113)
+($K273*'fnd base rates'!L$114)
+($M273*'fnd base rates'!L$116)
+($N273*'fnd base rates'!L$117)
+($O273*'fnd base rates'!L$118)
+($P273*VLOOKUP($S273+12,rate_basefnd,12)))</f>
        <v>2761.0634060000002</v>
      </c>
      <c r="AE273" s="1">
        <f>(($D273*'fnd base rates'!M$107)
+($E273*'fnd base rates'!M$108)
+($F273*'fnd base rates'!M$109)
+($G273*'fnd base rates'!M$110)
+($H273*'fnd base rates'!M$111)
+($I273*'fnd base rates'!M$112)
+($J273*'fnd base rates'!M$113)
+($K273*'fnd base rates'!M$114)
+($M273*'fnd base rates'!M$116)
+($N273*'fnd base rates'!M$117)
+($O273*'fnd base rates'!M$118)
+($P273*VLOOKUP($S273+12,rate_basefnd,13)))</f>
        <v>0</v>
      </c>
      <c r="AF273" s="4">
        <f t="shared" si="311"/>
        <v>23101.239317140004</v>
      </c>
      <c r="AH273" s="4">
        <f t="shared" si="312"/>
        <v>438035050</v>
      </c>
      <c r="AI273" s="4" t="str">
        <f t="shared" si="313"/>
        <v>438</v>
      </c>
      <c r="AJ273" s="2" t="str">
        <f t="shared" si="314"/>
        <v>035</v>
      </c>
      <c r="AK273" s="2" t="str">
        <f t="shared" si="315"/>
        <v>050</v>
      </c>
      <c r="AL273" s="4">
        <f t="shared" si="316"/>
        <v>1</v>
      </c>
      <c r="AM273" s="4">
        <f t="shared" si="308"/>
        <v>2</v>
      </c>
      <c r="AN273" s="4">
        <f t="shared" si="317"/>
        <v>23101.239317140004</v>
      </c>
      <c r="AO273" s="4">
        <f t="shared" si="318"/>
        <v>11551</v>
      </c>
      <c r="AP273" s="4">
        <f t="shared" si="319"/>
        <v>0</v>
      </c>
      <c r="AQ273" s="4">
        <v>11551</v>
      </c>
      <c r="AW273" s="4">
        <v>11818</v>
      </c>
      <c r="AX273" s="5">
        <f t="shared" si="320"/>
        <v>-267</v>
      </c>
      <c r="AY273" s="4">
        <v>11551</v>
      </c>
      <c r="AZ273" s="5"/>
      <c r="BB273" s="5">
        <f t="shared" ref="BB273" si="327">BC273-BA273</f>
        <v>0</v>
      </c>
    </row>
    <row r="274" spans="1:54" s="4" customFormat="1">
      <c r="A274" s="278">
        <v>438</v>
      </c>
      <c r="B274" s="2">
        <v>438035073</v>
      </c>
      <c r="C274" s="10" t="s">
        <v>1060</v>
      </c>
      <c r="D274" s="15">
        <f>'fnd enro'!D274</f>
        <v>0</v>
      </c>
      <c r="E274" s="15">
        <f>'fnd enro'!E274</f>
        <v>0</v>
      </c>
      <c r="F274" s="15">
        <f>'fnd enro'!F274</f>
        <v>1</v>
      </c>
      <c r="G274" s="15">
        <f>'fnd enro'!G274</f>
        <v>0</v>
      </c>
      <c r="H274" s="15">
        <f>'fnd enro'!H274</f>
        <v>0</v>
      </c>
      <c r="I274" s="15">
        <f>'fnd enro'!I274</f>
        <v>0</v>
      </c>
      <c r="J274" s="15">
        <f>'fnd enro'!J274</f>
        <v>0</v>
      </c>
      <c r="K274" s="16">
        <f>'fnd enro'!K274</f>
        <v>3.8300000000000001E-2</v>
      </c>
      <c r="L274" s="15">
        <f>'fnd enro'!L274</f>
        <v>0</v>
      </c>
      <c r="M274" s="15">
        <f>'fnd enro'!M274</f>
        <v>0</v>
      </c>
      <c r="N274" s="15">
        <f>'fnd enro'!N274</f>
        <v>0</v>
      </c>
      <c r="O274" s="15">
        <f>'fnd enro'!O274</f>
        <v>0</v>
      </c>
      <c r="P274" s="15">
        <f>'fnd enro'!P274</f>
        <v>0</v>
      </c>
      <c r="Q274" s="15">
        <f>'fnd enro'!R274</f>
        <v>1</v>
      </c>
      <c r="R274" s="16">
        <f t="shared" si="310"/>
        <v>1.085</v>
      </c>
      <c r="S274" s="15">
        <f>VALUE('fnd enro'!Q274)</f>
        <v>5</v>
      </c>
      <c r="T274" s="2"/>
      <c r="U274" s="1">
        <f>(($D274*'fnd base rates'!C$107)
+($E274*'fnd base rates'!C$108)
+($F274*'fnd base rates'!C$109)
+($G274*'fnd base rates'!C$110)
+($H274*'fnd base rates'!C$111)
+($I274*'fnd base rates'!C$112)
+($J274*'fnd base rates'!C$113)
+($K274*'fnd base rates'!C$114)
+($M274*'fnd base rates'!C$116)
+($N274*'fnd base rates'!C$117)
+($O274*'fnd base rates'!C$118)
+($P274*VLOOKUP($S274+12,rate_basefnd,3)))
*$R274</f>
        <v>556.08668790499996</v>
      </c>
      <c r="V274" s="1">
        <f>(($D274*'fnd base rates'!D$107)
+($E274*'fnd base rates'!D$108)
+($F274*'fnd base rates'!D$109)
+($G274*'fnd base rates'!D$110)
+($H274*'fnd base rates'!D$111)
+($I274*'fnd base rates'!D$112)
+($J274*'fnd base rates'!D$113)
+($K274*'fnd base rates'!D$114)
+($M274*'fnd base rates'!D$116)
+($N274*'fnd base rates'!D$117)
+($O274*'fnd base rates'!D$118)
+($P274*VLOOKUP($S274+12,rate_basefnd,4)))
*$R274</f>
        <v>794.36104999999998</v>
      </c>
      <c r="W274" s="1">
        <f>(($D274*'fnd base rates'!E$107)
+($E274*'fnd base rates'!E$108)
+($F274*'fnd base rates'!E$109)
+($G274*'fnd base rates'!E$110)
+($H274*'fnd base rates'!E$111)
+($I274*'fnd base rates'!E$112)
+($J274*'fnd base rates'!E$113)
+($K274*'fnd base rates'!E$114)
+($M274*'fnd base rates'!E$116)
+($N274*'fnd base rates'!E$117)
+($O274*'fnd base rates'!E$118)
+($P274*VLOOKUP($S274+12,rate_basefnd,5)))
*$R274</f>
        <v>4026.0067060150004</v>
      </c>
      <c r="X274" s="1">
        <f>(($D274*'fnd base rates'!F$107)
+($E274*'fnd base rates'!F$108)
+($F274*'fnd base rates'!F$109)
+($G274*'fnd base rates'!F$110)
+($H274*'fnd base rates'!F$111)
+($I274*'fnd base rates'!F$112)
+($J274*'fnd base rates'!F$113)
+($K274*'fnd base rates'!F$114)
+($M274*'fnd base rates'!F$116)
+($N274*'fnd base rates'!F$117)
+($O274*'fnd base rates'!F$118)
+($P274*VLOOKUP($S274+12,rate_basefnd,6)))
*$R274</f>
        <v>1292.3851444700001</v>
      </c>
      <c r="Y274" s="1">
        <f>(($D274*'fnd base rates'!G$107)
+($E274*'fnd base rates'!G$108)
+($F274*'fnd base rates'!G$109)
+($G274*'fnd base rates'!G$110)
+($H274*'fnd base rates'!G$111)
+($I274*'fnd base rates'!G$112)
+($J274*'fnd base rates'!G$113)
+($K274*'fnd base rates'!G$114)
+($M274*'fnd base rates'!G$116)
+($N274*'fnd base rates'!G$117)
+($O274*'fnd base rates'!G$118)
+($P274*VLOOKUP($S274+12,rate_basefnd,7)))
*$R274</f>
        <v>162.626460815</v>
      </c>
      <c r="Z274" s="1">
        <f>(($D274*'fnd base rates'!H$107)
+($E274*'fnd base rates'!H$108)
+($F274*'fnd base rates'!H$109)
+($G274*'fnd base rates'!H$110)
+($H274*'fnd base rates'!H$111)
+($I274*'fnd base rates'!H$112)
+($J274*'fnd base rates'!H$113)
+($K274*'fnd base rates'!H$114)
+($M274*'fnd base rates'!H$116)
+($N274*'fnd base rates'!H$117)
+($O274*'fnd base rates'!H$118)
+($P274*VLOOKUP($S274+12,rate_basefnd,8)))</f>
        <v>500.77720999999997</v>
      </c>
      <c r="AA274" s="1">
        <f>(($D274*'fnd base rates'!I$107)
+($E274*'fnd base rates'!I$108)
+($F274*'fnd base rates'!I$109)
+($G274*'fnd base rates'!I$110)
+($H274*'fnd base rates'!I$111)
+($I274*'fnd base rates'!I$112)
+($J274*'fnd base rates'!I$113)
+($K274*'fnd base rates'!I$114)
+($M274*'fnd base rates'!I$116)
+($N274*'fnd base rates'!I$117)
+($O274*'fnd base rates'!I$118)
+($P274*VLOOKUP($S274+12,rate_basefnd,9)))
*$R274</f>
        <v>291.56120000000004</v>
      </c>
      <c r="AB274" s="1">
        <f>(($D274*'fnd base rates'!J$107)
+($E274*'fnd base rates'!J$108)
+($F274*'fnd base rates'!J$109)
+($G274*'fnd base rates'!J$110)
+($H274*'fnd base rates'!J$111)
+($I274*'fnd base rates'!J$112)
+($J274*'fnd base rates'!J$113)
+($K274*'fnd base rates'!J$114)
+($M274*'fnd base rates'!J$116)
+($N274*'fnd base rates'!J$117)
+($O274*'fnd base rates'!J$118)
+($P274*VLOOKUP($S274+12,rate_basefnd,10)))
*$R274</f>
        <v>105.45115</v>
      </c>
      <c r="AC274" s="1">
        <f>(($D274*'fnd base rates'!K$107)
+($E274*'fnd base rates'!K$108)
+($F274*'fnd base rates'!K$109)
+($G274*'fnd base rates'!K$110)
+($H274*'fnd base rates'!K$111)
+($I274*'fnd base rates'!K$112)
+($J274*'fnd base rates'!K$113)
+($K274*'fnd base rates'!K$114)
+($M274*'fnd base rates'!K$116)
+($N274*'fnd base rates'!K$117)
+($O274*'fnd base rates'!K$118)
+($P274*VLOOKUP($S274+12,rate_basefnd,11)))
*$R274</f>
        <v>1141.3050019350001</v>
      </c>
      <c r="AD274" s="1">
        <f>(($D274*'fnd base rates'!L$107)
+($E274*'fnd base rates'!L$108)
+($F274*'fnd base rates'!L$109)
+($G274*'fnd base rates'!L$110)
+($H274*'fnd base rates'!L$111)
+($I274*'fnd base rates'!L$112)
+($J274*'fnd base rates'!L$113)
+($K274*'fnd base rates'!L$114)
+($M274*'fnd base rates'!L$116)
+($N274*'fnd base rates'!L$117)
+($O274*'fnd base rates'!L$118)
+($P274*VLOOKUP($S274+12,rate_basefnd,12)))</f>
        <v>1303.513406</v>
      </c>
      <c r="AE274" s="1">
        <f>(($D274*'fnd base rates'!M$107)
+($E274*'fnd base rates'!M$108)
+($F274*'fnd base rates'!M$109)
+($G274*'fnd base rates'!M$110)
+($H274*'fnd base rates'!M$111)
+($I274*'fnd base rates'!M$112)
+($J274*'fnd base rates'!M$113)
+($K274*'fnd base rates'!M$114)
+($M274*'fnd base rates'!M$116)
+($N274*'fnd base rates'!M$117)
+($O274*'fnd base rates'!M$118)
+($P274*VLOOKUP($S274+12,rate_basefnd,13)))</f>
        <v>0</v>
      </c>
      <c r="AF274" s="4">
        <f t="shared" si="311"/>
        <v>10174.074017140001</v>
      </c>
      <c r="AH274" s="4">
        <f t="shared" si="312"/>
        <v>438035073</v>
      </c>
      <c r="AI274" s="4" t="str">
        <f t="shared" si="313"/>
        <v>438</v>
      </c>
      <c r="AJ274" s="2" t="str">
        <f t="shared" si="314"/>
        <v>035</v>
      </c>
      <c r="AK274" s="2" t="str">
        <f t="shared" si="315"/>
        <v>073</v>
      </c>
      <c r="AL274" s="4">
        <f t="shared" si="316"/>
        <v>1</v>
      </c>
      <c r="AM274" s="4">
        <f t="shared" si="308"/>
        <v>1</v>
      </c>
      <c r="AN274" s="4">
        <f t="shared" si="317"/>
        <v>10174.074017140001</v>
      </c>
      <c r="AO274" s="4">
        <f t="shared" si="318"/>
        <v>10174</v>
      </c>
      <c r="AP274" s="4">
        <f t="shared" si="319"/>
        <v>0</v>
      </c>
      <c r="AQ274" s="4">
        <v>10174</v>
      </c>
      <c r="AW274" s="4">
        <v>10156</v>
      </c>
      <c r="AX274" s="5">
        <f t="shared" si="320"/>
        <v>18</v>
      </c>
      <c r="AY274" s="4">
        <v>10174</v>
      </c>
      <c r="AZ274" s="5"/>
      <c r="BB274" s="5">
        <f t="shared" ref="BB274" si="328">BC274-BA274</f>
        <v>0</v>
      </c>
    </row>
    <row r="275" spans="1:54" s="4" customFormat="1">
      <c r="A275" s="278">
        <v>438</v>
      </c>
      <c r="B275" s="2">
        <v>438035243</v>
      </c>
      <c r="C275" s="10" t="s">
        <v>1060</v>
      </c>
      <c r="D275" s="15">
        <f>'fnd enro'!D275</f>
        <v>1</v>
      </c>
      <c r="E275" s="15">
        <f>'fnd enro'!E275</f>
        <v>0</v>
      </c>
      <c r="F275" s="15">
        <f>'fnd enro'!F275</f>
        <v>1</v>
      </c>
      <c r="G275" s="15">
        <f>'fnd enro'!G275</f>
        <v>0</v>
      </c>
      <c r="H275" s="15">
        <f>'fnd enro'!H275</f>
        <v>0</v>
      </c>
      <c r="I275" s="15">
        <f>'fnd enro'!I275</f>
        <v>0</v>
      </c>
      <c r="J275" s="15">
        <f>'fnd enro'!J275</f>
        <v>0</v>
      </c>
      <c r="K275" s="16">
        <f>'fnd enro'!K275</f>
        <v>3.8300000000000001E-2</v>
      </c>
      <c r="L275" s="15">
        <f>'fnd enro'!L275</f>
        <v>0</v>
      </c>
      <c r="M275" s="15">
        <f>'fnd enro'!M275</f>
        <v>0</v>
      </c>
      <c r="N275" s="15">
        <f>'fnd enro'!N275</f>
        <v>0</v>
      </c>
      <c r="O275" s="15">
        <f>'fnd enro'!O275</f>
        <v>0</v>
      </c>
      <c r="P275" s="15">
        <f>'fnd enro'!P275</f>
        <v>2</v>
      </c>
      <c r="Q275" s="15">
        <f>'fnd enro'!R275</f>
        <v>2</v>
      </c>
      <c r="R275" s="16">
        <f t="shared" si="310"/>
        <v>1.085</v>
      </c>
      <c r="S275" s="15">
        <f>VALUE('fnd enro'!Q275)</f>
        <v>9</v>
      </c>
      <c r="T275" s="2"/>
      <c r="U275" s="1">
        <f>(($D275*'fnd base rates'!C$107)
+($E275*'fnd base rates'!C$108)
+($F275*'fnd base rates'!C$109)
+($G275*'fnd base rates'!C$110)
+($H275*'fnd base rates'!C$111)
+($I275*'fnd base rates'!C$112)
+($J275*'fnd base rates'!C$113)
+($K275*'fnd base rates'!C$114)
+($M275*'fnd base rates'!C$116)
+($N275*'fnd base rates'!C$117)
+($O275*'fnd base rates'!C$118)
+($P275*VLOOKUP($S275+12,rate_basefnd,3)))
*$R275</f>
        <v>923.06623790499987</v>
      </c>
      <c r="V275" s="1">
        <f>(($D275*'fnd base rates'!D$107)
+($E275*'fnd base rates'!D$108)
+($F275*'fnd base rates'!D$109)
+($G275*'fnd base rates'!D$110)
+($H275*'fnd base rates'!D$111)
+($I275*'fnd base rates'!D$112)
+($J275*'fnd base rates'!D$113)
+($K275*'fnd base rates'!D$114)
+($M275*'fnd base rates'!D$116)
+($N275*'fnd base rates'!D$117)
+($O275*'fnd base rates'!D$118)
+($P275*VLOOKUP($S275+12,rate_basefnd,4)))
*$R275</f>
        <v>1888.2797499999999</v>
      </c>
      <c r="W275" s="1">
        <f>(($D275*'fnd base rates'!E$107)
+($E275*'fnd base rates'!E$108)
+($F275*'fnd base rates'!E$109)
+($G275*'fnd base rates'!E$110)
+($H275*'fnd base rates'!E$111)
+($I275*'fnd base rates'!E$112)
+($J275*'fnd base rates'!E$113)
+($K275*'fnd base rates'!E$114)
+($M275*'fnd base rates'!E$116)
+($N275*'fnd base rates'!E$117)
+($O275*'fnd base rates'!E$118)
+($P275*VLOOKUP($S275+12,rate_basefnd,5)))
*$R275</f>
        <v>12648.697006015</v>
      </c>
      <c r="X275" s="1">
        <f>(($D275*'fnd base rates'!F$107)
+($E275*'fnd base rates'!F$108)
+($F275*'fnd base rates'!F$109)
+($G275*'fnd base rates'!F$110)
+($H275*'fnd base rates'!F$111)
+($I275*'fnd base rates'!F$112)
+($J275*'fnd base rates'!F$113)
+($K275*'fnd base rates'!F$114)
+($M275*'fnd base rates'!F$116)
+($N275*'fnd base rates'!F$117)
+($O275*'fnd base rates'!F$118)
+($P275*VLOOKUP($S275+12,rate_basefnd,6)))
*$R275</f>
        <v>1759.46679447</v>
      </c>
      <c r="Y275" s="1">
        <f>(($D275*'fnd base rates'!G$107)
+($E275*'fnd base rates'!G$108)
+($F275*'fnd base rates'!G$109)
+($G275*'fnd base rates'!G$110)
+($H275*'fnd base rates'!G$111)
+($I275*'fnd base rates'!G$112)
+($J275*'fnd base rates'!G$113)
+($K275*'fnd base rates'!G$114)
+($M275*'fnd base rates'!G$116)
+($N275*'fnd base rates'!G$117)
+($O275*'fnd base rates'!G$118)
+($P275*VLOOKUP($S275+12,rate_basefnd,7)))
*$R275</f>
        <v>564.61896081499992</v>
      </c>
      <c r="Z275" s="1">
        <f>(($D275*'fnd base rates'!H$107)
+($E275*'fnd base rates'!H$108)
+($F275*'fnd base rates'!H$109)
+($G275*'fnd base rates'!H$110)
+($H275*'fnd base rates'!H$111)
+($I275*'fnd base rates'!H$112)
+($J275*'fnd base rates'!H$113)
+($K275*'fnd base rates'!H$114)
+($M275*'fnd base rates'!H$116)
+($N275*'fnd base rates'!H$117)
+($O275*'fnd base rates'!H$118)
+($P275*VLOOKUP($S275+12,rate_basefnd,8)))</f>
        <v>790.33720999999991</v>
      </c>
      <c r="AA275" s="1">
        <f>(($D275*'fnd base rates'!I$107)
+($E275*'fnd base rates'!I$108)
+($F275*'fnd base rates'!I$109)
+($G275*'fnd base rates'!I$110)
+($H275*'fnd base rates'!I$111)
+($I275*'fnd base rates'!I$112)
+($J275*'fnd base rates'!I$113)
+($K275*'fnd base rates'!I$114)
+($M275*'fnd base rates'!I$116)
+($N275*'fnd base rates'!I$117)
+($O275*'fnd base rates'!I$118)
+($P275*VLOOKUP($S275+12,rate_basefnd,9)))
*$R275</f>
        <v>712.7473500000001</v>
      </c>
      <c r="AB275" s="1">
        <f>(($D275*'fnd base rates'!J$107)
+($E275*'fnd base rates'!J$108)
+($F275*'fnd base rates'!J$109)
+($G275*'fnd base rates'!J$110)
+($H275*'fnd base rates'!J$111)
+($I275*'fnd base rates'!J$112)
+($J275*'fnd base rates'!J$113)
+($K275*'fnd base rates'!J$114)
+($M275*'fnd base rates'!J$116)
+($N275*'fnd base rates'!J$117)
+($O275*'fnd base rates'!J$118)
+($P275*VLOOKUP($S275+12,rate_basefnd,10)))
*$R275</f>
        <v>1589.2646</v>
      </c>
      <c r="AC275" s="1">
        <f>(($D275*'fnd base rates'!K$107)
+($E275*'fnd base rates'!K$108)
+($F275*'fnd base rates'!K$109)
+($G275*'fnd base rates'!K$110)
+($H275*'fnd base rates'!K$111)
+($I275*'fnd base rates'!K$112)
+($J275*'fnd base rates'!K$113)
+($K275*'fnd base rates'!K$114)
+($M275*'fnd base rates'!K$116)
+($N275*'fnd base rates'!K$117)
+($O275*'fnd base rates'!K$118)
+($P275*VLOOKUP($S275+12,rate_basefnd,11)))
*$R275</f>
        <v>1647.0343519349999</v>
      </c>
      <c r="AD275" s="1">
        <f>(($D275*'fnd base rates'!L$107)
+($E275*'fnd base rates'!L$108)
+($F275*'fnd base rates'!L$109)
+($G275*'fnd base rates'!L$110)
+($H275*'fnd base rates'!L$111)
+($I275*'fnd base rates'!L$112)
+($J275*'fnd base rates'!L$113)
+($K275*'fnd base rates'!L$114)
+($M275*'fnd base rates'!L$116)
+($N275*'fnd base rates'!L$117)
+($O275*'fnd base rates'!L$118)
+($P275*VLOOKUP($S275+12,rate_basefnd,12)))</f>
        <v>2901.4734060000001</v>
      </c>
      <c r="AE275" s="1">
        <f>(($D275*'fnd base rates'!M$107)
+($E275*'fnd base rates'!M$108)
+($F275*'fnd base rates'!M$109)
+($G275*'fnd base rates'!M$110)
+($H275*'fnd base rates'!M$111)
+($I275*'fnd base rates'!M$112)
+($J275*'fnd base rates'!M$113)
+($K275*'fnd base rates'!M$114)
+($M275*'fnd base rates'!M$116)
+($N275*'fnd base rates'!M$117)
+($O275*'fnd base rates'!M$118)
+($P275*VLOOKUP($S275+12,rate_basefnd,13)))</f>
        <v>0</v>
      </c>
      <c r="AF275" s="4">
        <f t="shared" si="311"/>
        <v>25424.985667140005</v>
      </c>
      <c r="AH275" s="4">
        <f t="shared" si="312"/>
        <v>438035243</v>
      </c>
      <c r="AI275" s="4" t="str">
        <f t="shared" si="313"/>
        <v>438</v>
      </c>
      <c r="AJ275" s="2" t="str">
        <f t="shared" si="314"/>
        <v>035</v>
      </c>
      <c r="AK275" s="2" t="str">
        <f t="shared" si="315"/>
        <v>243</v>
      </c>
      <c r="AL275" s="4">
        <f t="shared" si="316"/>
        <v>1</v>
      </c>
      <c r="AM275" s="4">
        <f t="shared" si="308"/>
        <v>2</v>
      </c>
      <c r="AN275" s="4">
        <f t="shared" si="317"/>
        <v>25424.985667140005</v>
      </c>
      <c r="AO275" s="4">
        <f t="shared" si="318"/>
        <v>12712</v>
      </c>
      <c r="AP275" s="4">
        <f t="shared" si="319"/>
        <v>0</v>
      </c>
      <c r="AQ275" s="4">
        <v>12712</v>
      </c>
      <c r="AW275" s="4">
        <v>12935</v>
      </c>
      <c r="AX275" s="5">
        <f t="shared" si="320"/>
        <v>-223</v>
      </c>
      <c r="AY275" s="4">
        <v>12712</v>
      </c>
      <c r="AZ275" s="5"/>
      <c r="BB275" s="5">
        <f t="shared" ref="BB275" si="329">BC275-BA275</f>
        <v>0</v>
      </c>
    </row>
    <row r="276" spans="1:54" s="4" customFormat="1">
      <c r="A276" s="278">
        <v>438</v>
      </c>
      <c r="B276" s="2">
        <v>438035244</v>
      </c>
      <c r="C276" s="10" t="s">
        <v>1060</v>
      </c>
      <c r="D276" s="15">
        <f>'fnd enro'!D276</f>
        <v>0</v>
      </c>
      <c r="E276" s="15">
        <f>'fnd enro'!E276</f>
        <v>0</v>
      </c>
      <c r="F276" s="15">
        <f>'fnd enro'!F276</f>
        <v>0</v>
      </c>
      <c r="G276" s="15">
        <f>'fnd enro'!G276</f>
        <v>3</v>
      </c>
      <c r="H276" s="15">
        <f>'fnd enro'!H276</f>
        <v>1</v>
      </c>
      <c r="I276" s="15">
        <f>'fnd enro'!I276</f>
        <v>2</v>
      </c>
      <c r="J276" s="15">
        <f>'fnd enro'!J276</f>
        <v>0</v>
      </c>
      <c r="K276" s="16">
        <f>'fnd enro'!K276</f>
        <v>0.2298</v>
      </c>
      <c r="L276" s="15">
        <f>'fnd enro'!L276</f>
        <v>0</v>
      </c>
      <c r="M276" s="15">
        <f>'fnd enro'!M276</f>
        <v>1</v>
      </c>
      <c r="N276" s="15">
        <f>'fnd enro'!N276</f>
        <v>0</v>
      </c>
      <c r="O276" s="15">
        <f>'fnd enro'!O276</f>
        <v>0</v>
      </c>
      <c r="P276" s="15">
        <f>'fnd enro'!P276</f>
        <v>6</v>
      </c>
      <c r="Q276" s="15">
        <f>'fnd enro'!R276</f>
        <v>6</v>
      </c>
      <c r="R276" s="16">
        <f t="shared" si="310"/>
        <v>1.085</v>
      </c>
      <c r="S276" s="15">
        <f>VALUE('fnd enro'!Q276)</f>
        <v>10</v>
      </c>
      <c r="T276" s="2"/>
      <c r="U276" s="1">
        <f>(($D276*'fnd base rates'!C$107)
+($E276*'fnd base rates'!C$108)
+($F276*'fnd base rates'!C$109)
+($G276*'fnd base rates'!C$110)
+($H276*'fnd base rates'!C$111)
+($I276*'fnd base rates'!C$112)
+($J276*'fnd base rates'!C$113)
+($K276*'fnd base rates'!C$114)
+($M276*'fnd base rates'!C$116)
+($N276*'fnd base rates'!C$117)
+($O276*'fnd base rates'!C$118)
+($P276*VLOOKUP($S276+12,rate_basefnd,3)))
*$R276</f>
        <v>3896.4126774300007</v>
      </c>
      <c r="V276" s="1">
        <f>(($D276*'fnd base rates'!D$107)
+($E276*'fnd base rates'!D$108)
+($F276*'fnd base rates'!D$109)
+($G276*'fnd base rates'!D$110)
+($H276*'fnd base rates'!D$111)
+($I276*'fnd base rates'!D$112)
+($J276*'fnd base rates'!D$113)
+($K276*'fnd base rates'!D$114)
+($M276*'fnd base rates'!D$116)
+($N276*'fnd base rates'!D$117)
+($O276*'fnd base rates'!D$118)
+($P276*VLOOKUP($S276+12,rate_basefnd,4)))
*$R276</f>
        <v>7110.8838499999993</v>
      </c>
      <c r="W276" s="1">
        <f>(($D276*'fnd base rates'!E$107)
+($E276*'fnd base rates'!E$108)
+($F276*'fnd base rates'!E$109)
+($G276*'fnd base rates'!E$110)
+($H276*'fnd base rates'!E$111)
+($I276*'fnd base rates'!E$112)
+($J276*'fnd base rates'!E$113)
+($K276*'fnd base rates'!E$114)
+($M276*'fnd base rates'!E$116)
+($N276*'fnd base rates'!E$117)
+($O276*'fnd base rates'!E$118)
+($P276*VLOOKUP($S276+12,rate_basefnd,5)))
*$R276</f>
        <v>48251.828736089999</v>
      </c>
      <c r="X276" s="1">
        <f>(($D276*'fnd base rates'!F$107)
+($E276*'fnd base rates'!F$108)
+($F276*'fnd base rates'!F$109)
+($G276*'fnd base rates'!F$110)
+($H276*'fnd base rates'!F$111)
+($I276*'fnd base rates'!F$112)
+($J276*'fnd base rates'!F$113)
+($K276*'fnd base rates'!F$114)
+($M276*'fnd base rates'!F$116)
+($N276*'fnd base rates'!F$117)
+($O276*'fnd base rates'!F$118)
+($P276*VLOOKUP($S276+12,rate_basefnd,6)))
*$R276</f>
        <v>6924.2858668200006</v>
      </c>
      <c r="Y276" s="1">
        <f>(($D276*'fnd base rates'!G$107)
+($E276*'fnd base rates'!G$108)
+($F276*'fnd base rates'!G$109)
+($G276*'fnd base rates'!G$110)
+($H276*'fnd base rates'!G$111)
+($I276*'fnd base rates'!G$112)
+($J276*'fnd base rates'!G$113)
+($K276*'fnd base rates'!G$114)
+($M276*'fnd base rates'!G$116)
+($N276*'fnd base rates'!G$117)
+($O276*'fnd base rates'!G$118)
+($P276*VLOOKUP($S276+12,rate_basefnd,7)))
*$R276</f>
        <v>2079.2688648899998</v>
      </c>
      <c r="Z276" s="1">
        <f>(($D276*'fnd base rates'!H$107)
+($E276*'fnd base rates'!H$108)
+($F276*'fnd base rates'!H$109)
+($G276*'fnd base rates'!H$110)
+($H276*'fnd base rates'!H$111)
+($I276*'fnd base rates'!H$112)
+($J276*'fnd base rates'!H$113)
+($K276*'fnd base rates'!H$114)
+($M276*'fnd base rates'!H$116)
+($N276*'fnd base rates'!H$117)
+($O276*'fnd base rates'!H$118)
+($P276*VLOOKUP($S276+12,rate_basefnd,8)))</f>
        <v>3851.3132599999999</v>
      </c>
      <c r="AA276" s="1">
        <f>(($D276*'fnd base rates'!I$107)
+($E276*'fnd base rates'!I$108)
+($F276*'fnd base rates'!I$109)
+($G276*'fnd base rates'!I$110)
+($H276*'fnd base rates'!I$111)
+($I276*'fnd base rates'!I$112)
+($J276*'fnd base rates'!I$113)
+($K276*'fnd base rates'!I$114)
+($M276*'fnd base rates'!I$116)
+($N276*'fnd base rates'!I$117)
+($O276*'fnd base rates'!I$118)
+($P276*VLOOKUP($S276+12,rate_basefnd,9)))
*$R276</f>
        <v>3056.7271000000001</v>
      </c>
      <c r="AB276" s="1">
        <f>(($D276*'fnd base rates'!J$107)
+($E276*'fnd base rates'!J$108)
+($F276*'fnd base rates'!J$109)
+($G276*'fnd base rates'!J$110)
+($H276*'fnd base rates'!J$111)
+($I276*'fnd base rates'!J$112)
+($J276*'fnd base rates'!J$113)
+($K276*'fnd base rates'!J$114)
+($M276*'fnd base rates'!J$116)
+($N276*'fnd base rates'!J$117)
+($O276*'fnd base rates'!J$118)
+($P276*VLOOKUP($S276+12,rate_basefnd,10)))
*$R276</f>
        <v>6395.5324999999993</v>
      </c>
      <c r="AC276" s="1">
        <f>(($D276*'fnd base rates'!K$107)
+($E276*'fnd base rates'!K$108)
+($F276*'fnd base rates'!K$109)
+($G276*'fnd base rates'!K$110)
+($H276*'fnd base rates'!K$111)
+($I276*'fnd base rates'!K$112)
+($J276*'fnd base rates'!K$113)
+($K276*'fnd base rates'!K$114)
+($M276*'fnd base rates'!K$116)
+($N276*'fnd base rates'!K$117)
+($O276*'fnd base rates'!K$118)
+($P276*VLOOKUP($S276+12,rate_basefnd,11)))
*$R276</f>
        <v>7345.6714116100002</v>
      </c>
      <c r="AD276" s="1">
        <f>(($D276*'fnd base rates'!L$107)
+($E276*'fnd base rates'!L$108)
+($F276*'fnd base rates'!L$109)
+($G276*'fnd base rates'!L$110)
+($H276*'fnd base rates'!L$111)
+($I276*'fnd base rates'!L$112)
+($J276*'fnd base rates'!L$113)
+($K276*'fnd base rates'!L$114)
+($M276*'fnd base rates'!L$116)
+($N276*'fnd base rates'!L$117)
+($O276*'fnd base rates'!L$118)
+($P276*VLOOKUP($S276+12,rate_basefnd,12)))</f>
        <v>11132.330436</v>
      </c>
      <c r="AE276" s="1">
        <f>(($D276*'fnd base rates'!M$107)
+($E276*'fnd base rates'!M$108)
+($F276*'fnd base rates'!M$109)
+($G276*'fnd base rates'!M$110)
+($H276*'fnd base rates'!M$111)
+($I276*'fnd base rates'!M$112)
+($J276*'fnd base rates'!M$113)
+($K276*'fnd base rates'!M$114)
+($M276*'fnd base rates'!M$116)
+($N276*'fnd base rates'!M$117)
+($O276*'fnd base rates'!M$118)
+($P276*VLOOKUP($S276+12,rate_basefnd,13)))</f>
        <v>0</v>
      </c>
      <c r="AF276" s="4">
        <f t="shared" si="311"/>
        <v>100044.25470284</v>
      </c>
      <c r="AH276" s="4">
        <f t="shared" si="312"/>
        <v>438035244</v>
      </c>
      <c r="AI276" s="4" t="str">
        <f t="shared" si="313"/>
        <v>438</v>
      </c>
      <c r="AJ276" s="2" t="str">
        <f t="shared" si="314"/>
        <v>035</v>
      </c>
      <c r="AK276" s="2" t="str">
        <f t="shared" si="315"/>
        <v>244</v>
      </c>
      <c r="AL276" s="4">
        <f t="shared" si="316"/>
        <v>1</v>
      </c>
      <c r="AM276" s="4">
        <f t="shared" si="308"/>
        <v>6</v>
      </c>
      <c r="AN276" s="4">
        <f t="shared" si="317"/>
        <v>100044.25470284</v>
      </c>
      <c r="AO276" s="4">
        <f t="shared" si="318"/>
        <v>16674</v>
      </c>
      <c r="AP276" s="4">
        <f t="shared" si="319"/>
        <v>0</v>
      </c>
      <c r="AQ276" s="4">
        <v>16674</v>
      </c>
      <c r="AW276" s="4">
        <v>16591</v>
      </c>
      <c r="AX276" s="5">
        <f t="shared" si="320"/>
        <v>83</v>
      </c>
      <c r="AY276" s="4">
        <v>16674</v>
      </c>
      <c r="AZ276" s="5"/>
      <c r="BB276" s="5">
        <f t="shared" ref="BB276" si="330">BC276-BA276</f>
        <v>0</v>
      </c>
    </row>
    <row r="277" spans="1:54" s="4" customFormat="1">
      <c r="A277" s="278">
        <v>438</v>
      </c>
      <c r="B277" s="2">
        <v>438035336</v>
      </c>
      <c r="C277" s="10" t="s">
        <v>1060</v>
      </c>
      <c r="D277" s="15">
        <f>'fnd enro'!D277</f>
        <v>0</v>
      </c>
      <c r="E277" s="15">
        <f>'fnd enro'!E277</f>
        <v>0</v>
      </c>
      <c r="F277" s="15">
        <f>'fnd enro'!F277</f>
        <v>1</v>
      </c>
      <c r="G277" s="15">
        <f>'fnd enro'!G277</f>
        <v>0</v>
      </c>
      <c r="H277" s="15">
        <f>'fnd enro'!H277</f>
        <v>1</v>
      </c>
      <c r="I277" s="15">
        <f>'fnd enro'!I277</f>
        <v>0</v>
      </c>
      <c r="J277" s="15">
        <f>'fnd enro'!J277</f>
        <v>0</v>
      </c>
      <c r="K277" s="16">
        <f>'fnd enro'!K277</f>
        <v>7.6600000000000001E-2</v>
      </c>
      <c r="L277" s="15">
        <f>'fnd enro'!L277</f>
        <v>0</v>
      </c>
      <c r="M277" s="15">
        <f>'fnd enro'!M277</f>
        <v>0</v>
      </c>
      <c r="N277" s="15">
        <f>'fnd enro'!N277</f>
        <v>0</v>
      </c>
      <c r="O277" s="15">
        <f>'fnd enro'!O277</f>
        <v>0</v>
      </c>
      <c r="P277" s="15">
        <f>'fnd enro'!P277</f>
        <v>0</v>
      </c>
      <c r="Q277" s="15">
        <f>'fnd enro'!R277</f>
        <v>2</v>
      </c>
      <c r="R277" s="16">
        <f t="shared" si="310"/>
        <v>1.085</v>
      </c>
      <c r="S277" s="15">
        <f>VALUE('fnd enro'!Q277)</f>
        <v>7</v>
      </c>
      <c r="T277" s="2"/>
      <c r="U277" s="1">
        <f>(($D277*'fnd base rates'!C$107)
+($E277*'fnd base rates'!C$108)
+($F277*'fnd base rates'!C$109)
+($G277*'fnd base rates'!C$110)
+($H277*'fnd base rates'!C$111)
+($I277*'fnd base rates'!C$112)
+($J277*'fnd base rates'!C$113)
+($K277*'fnd base rates'!C$114)
+($M277*'fnd base rates'!C$116)
+($N277*'fnd base rates'!C$117)
+($O277*'fnd base rates'!C$118)
+($P277*VLOOKUP($S277+12,rate_basefnd,3)))
*$R277</f>
        <v>1112.1733758099999</v>
      </c>
      <c r="V277" s="1">
        <f>(($D277*'fnd base rates'!D$107)
+($E277*'fnd base rates'!D$108)
+($F277*'fnd base rates'!D$109)
+($G277*'fnd base rates'!D$110)
+($H277*'fnd base rates'!D$111)
+($I277*'fnd base rates'!D$112)
+($J277*'fnd base rates'!D$113)
+($K277*'fnd base rates'!D$114)
+($M277*'fnd base rates'!D$116)
+($N277*'fnd base rates'!D$117)
+($O277*'fnd base rates'!D$118)
+($P277*VLOOKUP($S277+12,rate_basefnd,4)))
*$R277</f>
        <v>1588.7221</v>
      </c>
      <c r="W277" s="1">
        <f>(($D277*'fnd base rates'!E$107)
+($E277*'fnd base rates'!E$108)
+($F277*'fnd base rates'!E$109)
+($G277*'fnd base rates'!E$110)
+($H277*'fnd base rates'!E$111)
+($I277*'fnd base rates'!E$112)
+($J277*'fnd base rates'!E$113)
+($K277*'fnd base rates'!E$114)
+($M277*'fnd base rates'!E$116)
+($N277*'fnd base rates'!E$117)
+($O277*'fnd base rates'!E$118)
+($P277*VLOOKUP($S277+12,rate_basefnd,5)))
*$R277</f>
        <v>7614.8994620300009</v>
      </c>
      <c r="X277" s="1">
        <f>(($D277*'fnd base rates'!F$107)
+($E277*'fnd base rates'!F$108)
+($F277*'fnd base rates'!F$109)
+($G277*'fnd base rates'!F$110)
+($H277*'fnd base rates'!F$111)
+($I277*'fnd base rates'!F$112)
+($J277*'fnd base rates'!F$113)
+($K277*'fnd base rates'!F$114)
+($M277*'fnd base rates'!F$116)
+($N277*'fnd base rates'!F$117)
+($O277*'fnd base rates'!F$118)
+($P277*VLOOKUP($S277+12,rate_basefnd,6)))
*$R277</f>
        <v>2323.0574389399999</v>
      </c>
      <c r="Y277" s="1">
        <f>(($D277*'fnd base rates'!G$107)
+($E277*'fnd base rates'!G$108)
+($F277*'fnd base rates'!G$109)
+($G277*'fnd base rates'!G$110)
+($H277*'fnd base rates'!G$111)
+($I277*'fnd base rates'!G$112)
+($J277*'fnd base rates'!G$113)
+($K277*'fnd base rates'!G$114)
+($M277*'fnd base rates'!G$116)
+($N277*'fnd base rates'!G$117)
+($O277*'fnd base rates'!G$118)
+($P277*VLOOKUP($S277+12,rate_basefnd,7)))
*$R277</f>
        <v>337.38322163000004</v>
      </c>
      <c r="Z277" s="1">
        <f>(($D277*'fnd base rates'!H$107)
+($E277*'fnd base rates'!H$108)
+($F277*'fnd base rates'!H$109)
+($G277*'fnd base rates'!H$110)
+($H277*'fnd base rates'!H$111)
+($I277*'fnd base rates'!H$112)
+($J277*'fnd base rates'!H$113)
+($K277*'fnd base rates'!H$114)
+($M277*'fnd base rates'!H$116)
+($N277*'fnd base rates'!H$117)
+($O277*'fnd base rates'!H$118)
+($P277*VLOOKUP($S277+12,rate_basefnd,8)))</f>
        <v>1001.5544199999999</v>
      </c>
      <c r="AA277" s="1">
        <f>(($D277*'fnd base rates'!I$107)
+($E277*'fnd base rates'!I$108)
+($F277*'fnd base rates'!I$109)
+($G277*'fnd base rates'!I$110)
+($H277*'fnd base rates'!I$111)
+($I277*'fnd base rates'!I$112)
+($J277*'fnd base rates'!I$113)
+($K277*'fnd base rates'!I$114)
+($M277*'fnd base rates'!I$116)
+($N277*'fnd base rates'!I$117)
+($O277*'fnd base rates'!I$118)
+($P277*VLOOKUP($S277+12,rate_basefnd,9)))
*$R277</f>
        <v>656.25139999999999</v>
      </c>
      <c r="AB277" s="1">
        <f>(($D277*'fnd base rates'!J$107)
+($E277*'fnd base rates'!J$108)
+($F277*'fnd base rates'!J$109)
+($G277*'fnd base rates'!J$110)
+($H277*'fnd base rates'!J$111)
+($I277*'fnd base rates'!J$112)
+($J277*'fnd base rates'!J$113)
+($K277*'fnd base rates'!J$114)
+($M277*'fnd base rates'!J$116)
+($N277*'fnd base rates'!J$117)
+($O277*'fnd base rates'!J$118)
+($P277*VLOOKUP($S277+12,rate_basefnd,10)))
*$R277</f>
        <v>363.78964999999994</v>
      </c>
      <c r="AC277" s="1">
        <f>(($D277*'fnd base rates'!K$107)
+($E277*'fnd base rates'!K$108)
+($F277*'fnd base rates'!K$109)
+($G277*'fnd base rates'!K$110)
+($H277*'fnd base rates'!K$111)
+($I277*'fnd base rates'!K$112)
+($J277*'fnd base rates'!K$113)
+($K277*'fnd base rates'!K$114)
+($M277*'fnd base rates'!K$116)
+($N277*'fnd base rates'!K$117)
+($O277*'fnd base rates'!K$118)
+($P277*VLOOKUP($S277+12,rate_basefnd,11)))
*$R277</f>
        <v>2367.6957038700002</v>
      </c>
      <c r="AD277" s="1">
        <f>(($D277*'fnd base rates'!L$107)
+($E277*'fnd base rates'!L$108)
+($F277*'fnd base rates'!L$109)
+($G277*'fnd base rates'!L$110)
+($H277*'fnd base rates'!L$111)
+($I277*'fnd base rates'!L$112)
+($J277*'fnd base rates'!L$113)
+($K277*'fnd base rates'!L$114)
+($M277*'fnd base rates'!L$116)
+($N277*'fnd base rates'!L$117)
+($O277*'fnd base rates'!L$118)
+($P277*VLOOKUP($S277+12,rate_basefnd,12)))</f>
        <v>2655.0368120000003</v>
      </c>
      <c r="AE277" s="1">
        <f>(($D277*'fnd base rates'!M$107)
+($E277*'fnd base rates'!M$108)
+($F277*'fnd base rates'!M$109)
+($G277*'fnd base rates'!M$110)
+($H277*'fnd base rates'!M$111)
+($I277*'fnd base rates'!M$112)
+($J277*'fnd base rates'!M$113)
+($K277*'fnd base rates'!M$114)
+($M277*'fnd base rates'!M$116)
+($N277*'fnd base rates'!M$117)
+($O277*'fnd base rates'!M$118)
+($P277*VLOOKUP($S277+12,rate_basefnd,13)))</f>
        <v>0</v>
      </c>
      <c r="AF277" s="4">
        <f t="shared" si="311"/>
        <v>20020.563584279997</v>
      </c>
      <c r="AH277" s="4">
        <f t="shared" si="312"/>
        <v>438035336</v>
      </c>
      <c r="AI277" s="4" t="str">
        <f t="shared" si="313"/>
        <v>438</v>
      </c>
      <c r="AJ277" s="2" t="str">
        <f t="shared" si="314"/>
        <v>035</v>
      </c>
      <c r="AK277" s="2" t="str">
        <f t="shared" si="315"/>
        <v>336</v>
      </c>
      <c r="AL277" s="4">
        <f t="shared" si="316"/>
        <v>1</v>
      </c>
      <c r="AM277" s="4">
        <f t="shared" si="308"/>
        <v>2</v>
      </c>
      <c r="AN277" s="4">
        <f t="shared" si="317"/>
        <v>20020.563584279997</v>
      </c>
      <c r="AO277" s="4">
        <f t="shared" si="318"/>
        <v>10010</v>
      </c>
      <c r="AP277" s="4">
        <f t="shared" si="319"/>
        <v>0</v>
      </c>
      <c r="AQ277" s="4">
        <v>10010</v>
      </c>
      <c r="AW277" s="4">
        <v>9992</v>
      </c>
      <c r="AX277" s="5">
        <f t="shared" si="320"/>
        <v>18</v>
      </c>
      <c r="AY277" s="4">
        <v>10010</v>
      </c>
      <c r="AZ277" s="5"/>
      <c r="BB277" s="5">
        <f t="shared" ref="BB277" si="331">BC277-BA277</f>
        <v>0</v>
      </c>
    </row>
    <row r="278" spans="1:54" s="4" customFormat="1">
      <c r="A278" s="278">
        <v>439</v>
      </c>
      <c r="B278" s="2">
        <v>439035001</v>
      </c>
      <c r="C278" s="10" t="s">
        <v>266</v>
      </c>
      <c r="D278" s="15">
        <f>'fnd enro'!D278</f>
        <v>0</v>
      </c>
      <c r="E278" s="15">
        <f>'fnd enro'!E278</f>
        <v>0</v>
      </c>
      <c r="F278" s="15">
        <f>'fnd enro'!F278</f>
        <v>0</v>
      </c>
      <c r="G278" s="15">
        <f>'fnd enro'!G278</f>
        <v>1</v>
      </c>
      <c r="H278" s="15">
        <f>'fnd enro'!H278</f>
        <v>0</v>
      </c>
      <c r="I278" s="15">
        <f>'fnd enro'!I278</f>
        <v>0</v>
      </c>
      <c r="J278" s="15">
        <f>'fnd enro'!J278</f>
        <v>0</v>
      </c>
      <c r="K278" s="16">
        <f>'fnd enro'!K278</f>
        <v>3.8300000000000001E-2</v>
      </c>
      <c r="L278" s="15">
        <f>'fnd enro'!L278</f>
        <v>0</v>
      </c>
      <c r="M278" s="15">
        <f>'fnd enro'!M278</f>
        <v>0</v>
      </c>
      <c r="N278" s="15">
        <f>'fnd enro'!N278</f>
        <v>0</v>
      </c>
      <c r="O278" s="15">
        <f>'fnd enro'!O278</f>
        <v>0</v>
      </c>
      <c r="P278" s="15">
        <f>'fnd enro'!P278</f>
        <v>0</v>
      </c>
      <c r="Q278" s="15">
        <f>'fnd enro'!R278</f>
        <v>1</v>
      </c>
      <c r="R278" s="16">
        <f t="shared" si="310"/>
        <v>1.085</v>
      </c>
      <c r="S278" s="15">
        <f>VALUE('fnd enro'!Q278)</f>
        <v>6</v>
      </c>
      <c r="T278" s="2"/>
      <c r="U278" s="1">
        <f>(($D278*'fnd base rates'!C$107)
+($E278*'fnd base rates'!C$108)
+($F278*'fnd base rates'!C$109)
+($G278*'fnd base rates'!C$110)
+($H278*'fnd base rates'!C$111)
+($I278*'fnd base rates'!C$112)
+($J278*'fnd base rates'!C$113)
+($K278*'fnd base rates'!C$114)
+($M278*'fnd base rates'!C$116)
+($N278*'fnd base rates'!C$117)
+($O278*'fnd base rates'!C$118)
+($P278*VLOOKUP($S278+12,rate_basefnd,3)))
*$R278</f>
        <v>556.08668790499996</v>
      </c>
      <c r="V278" s="1">
        <f>(($D278*'fnd base rates'!D$107)
+($E278*'fnd base rates'!D$108)
+($F278*'fnd base rates'!D$109)
+($G278*'fnd base rates'!D$110)
+($H278*'fnd base rates'!D$111)
+($I278*'fnd base rates'!D$112)
+($J278*'fnd base rates'!D$113)
+($K278*'fnd base rates'!D$114)
+($M278*'fnd base rates'!D$116)
+($N278*'fnd base rates'!D$117)
+($O278*'fnd base rates'!D$118)
+($P278*VLOOKUP($S278+12,rate_basefnd,4)))
*$R278</f>
        <v>794.36104999999998</v>
      </c>
      <c r="W278" s="1">
        <f>(($D278*'fnd base rates'!E$107)
+($E278*'fnd base rates'!E$108)
+($F278*'fnd base rates'!E$109)
+($G278*'fnd base rates'!E$110)
+($H278*'fnd base rates'!E$111)
+($I278*'fnd base rates'!E$112)
+($J278*'fnd base rates'!E$113)
+($K278*'fnd base rates'!E$114)
+($M278*'fnd base rates'!E$116)
+($N278*'fnd base rates'!E$117)
+($O278*'fnd base rates'!E$118)
+($P278*VLOOKUP($S278+12,rate_basefnd,5)))
*$R278</f>
        <v>4025.9633060149999</v>
      </c>
      <c r="X278" s="1">
        <f>(($D278*'fnd base rates'!F$107)
+($E278*'fnd base rates'!F$108)
+($F278*'fnd base rates'!F$109)
+($G278*'fnd base rates'!F$110)
+($H278*'fnd base rates'!F$111)
+($I278*'fnd base rates'!F$112)
+($J278*'fnd base rates'!F$113)
+($K278*'fnd base rates'!F$114)
+($M278*'fnd base rates'!F$116)
+($N278*'fnd base rates'!F$117)
+($O278*'fnd base rates'!F$118)
+($P278*VLOOKUP($S278+12,rate_basefnd,6)))
*$R278</f>
        <v>1292.3851444700001</v>
      </c>
      <c r="Y278" s="1">
        <f>(($D278*'fnd base rates'!G$107)
+($E278*'fnd base rates'!G$108)
+($F278*'fnd base rates'!G$109)
+($G278*'fnd base rates'!G$110)
+($H278*'fnd base rates'!G$111)
+($I278*'fnd base rates'!G$112)
+($J278*'fnd base rates'!G$113)
+($K278*'fnd base rates'!G$114)
+($M278*'fnd base rates'!G$116)
+($N278*'fnd base rates'!G$117)
+($O278*'fnd base rates'!G$118)
+($P278*VLOOKUP($S278+12,rate_basefnd,7)))
*$R278</f>
        <v>162.64816081499998</v>
      </c>
      <c r="Z278" s="1">
        <f>(($D278*'fnd base rates'!H$107)
+($E278*'fnd base rates'!H$108)
+($F278*'fnd base rates'!H$109)
+($G278*'fnd base rates'!H$110)
+($H278*'fnd base rates'!H$111)
+($I278*'fnd base rates'!H$112)
+($J278*'fnd base rates'!H$113)
+($K278*'fnd base rates'!H$114)
+($M278*'fnd base rates'!H$116)
+($N278*'fnd base rates'!H$117)
+($O278*'fnd base rates'!H$118)
+($P278*VLOOKUP($S278+12,rate_basefnd,8)))</f>
        <v>500.77720999999997</v>
      </c>
      <c r="AA278" s="1">
        <f>(($D278*'fnd base rates'!I$107)
+($E278*'fnd base rates'!I$108)
+($F278*'fnd base rates'!I$109)
+($G278*'fnd base rates'!I$110)
+($H278*'fnd base rates'!I$111)
+($I278*'fnd base rates'!I$112)
+($J278*'fnd base rates'!I$113)
+($K278*'fnd base rates'!I$114)
+($M278*'fnd base rates'!I$116)
+($N278*'fnd base rates'!I$117)
+($O278*'fnd base rates'!I$118)
+($P278*VLOOKUP($S278+12,rate_basefnd,9)))
*$R278</f>
        <v>291.56120000000004</v>
      </c>
      <c r="AB278" s="1">
        <f>(($D278*'fnd base rates'!J$107)
+($E278*'fnd base rates'!J$108)
+($F278*'fnd base rates'!J$109)
+($G278*'fnd base rates'!J$110)
+($H278*'fnd base rates'!J$111)
+($I278*'fnd base rates'!J$112)
+($J278*'fnd base rates'!J$113)
+($K278*'fnd base rates'!J$114)
+($M278*'fnd base rates'!J$116)
+($N278*'fnd base rates'!J$117)
+($O278*'fnd base rates'!J$118)
+($P278*VLOOKUP($S278+12,rate_basefnd,10)))
*$R278</f>
        <v>158.14959999999999</v>
      </c>
      <c r="AC278" s="1">
        <f>(($D278*'fnd base rates'!K$107)
+($E278*'fnd base rates'!K$108)
+($F278*'fnd base rates'!K$109)
+($G278*'fnd base rates'!K$110)
+($H278*'fnd base rates'!K$111)
+($I278*'fnd base rates'!K$112)
+($J278*'fnd base rates'!K$113)
+($K278*'fnd base rates'!K$114)
+($M278*'fnd base rates'!K$116)
+($N278*'fnd base rates'!K$117)
+($O278*'fnd base rates'!K$118)
+($P278*VLOOKUP($S278+12,rate_basefnd,11)))
*$R278</f>
        <v>1141.3050019350001</v>
      </c>
      <c r="AD278" s="1">
        <f>(($D278*'fnd base rates'!L$107)
+($E278*'fnd base rates'!L$108)
+($F278*'fnd base rates'!L$109)
+($G278*'fnd base rates'!L$110)
+($H278*'fnd base rates'!L$111)
+($I278*'fnd base rates'!L$112)
+($J278*'fnd base rates'!L$113)
+($K278*'fnd base rates'!L$114)
+($M278*'fnd base rates'!L$116)
+($N278*'fnd base rates'!L$117)
+($O278*'fnd base rates'!L$118)
+($P278*VLOOKUP($S278+12,rate_basefnd,12)))</f>
        <v>1303.543406</v>
      </c>
      <c r="AE278" s="1">
        <f>(($D278*'fnd base rates'!M$107)
+($E278*'fnd base rates'!M$108)
+($F278*'fnd base rates'!M$109)
+($G278*'fnd base rates'!M$110)
+($H278*'fnd base rates'!M$111)
+($I278*'fnd base rates'!M$112)
+($J278*'fnd base rates'!M$113)
+($K278*'fnd base rates'!M$114)
+($M278*'fnd base rates'!M$116)
+($N278*'fnd base rates'!M$117)
+($O278*'fnd base rates'!M$118)
+($P278*VLOOKUP($S278+12,rate_basefnd,13)))</f>
        <v>0</v>
      </c>
      <c r="AF278" s="4">
        <f t="shared" si="311"/>
        <v>10226.780767140001</v>
      </c>
      <c r="AH278" s="4">
        <f t="shared" si="312"/>
        <v>439035001</v>
      </c>
      <c r="AI278" s="4" t="str">
        <f t="shared" si="313"/>
        <v>439</v>
      </c>
      <c r="AJ278" s="2" t="str">
        <f t="shared" si="314"/>
        <v>035</v>
      </c>
      <c r="AK278" s="2" t="str">
        <f t="shared" si="315"/>
        <v>001</v>
      </c>
      <c r="AL278" s="4">
        <f t="shared" si="316"/>
        <v>1</v>
      </c>
      <c r="AM278" s="4">
        <f t="shared" si="308"/>
        <v>1</v>
      </c>
      <c r="AN278" s="4">
        <f t="shared" si="317"/>
        <v>10226.780767140001</v>
      </c>
      <c r="AO278" s="4">
        <f t="shared" si="318"/>
        <v>10227</v>
      </c>
      <c r="AP278" s="4">
        <f t="shared" si="319"/>
        <v>0</v>
      </c>
      <c r="AQ278" s="4">
        <v>10227</v>
      </c>
      <c r="AW278" s="4">
        <v>10209</v>
      </c>
      <c r="AX278" s="5">
        <f t="shared" si="320"/>
        <v>18</v>
      </c>
      <c r="AY278" s="4">
        <v>10227</v>
      </c>
      <c r="AZ278" s="5"/>
      <c r="BB278" s="5">
        <f t="shared" ref="BB278" si="332">BC278-BA278</f>
        <v>0</v>
      </c>
    </row>
    <row r="279" spans="1:54" s="4" customFormat="1">
      <c r="A279" s="278">
        <v>439</v>
      </c>
      <c r="B279" s="2">
        <v>439035035</v>
      </c>
      <c r="C279" s="10" t="s">
        <v>266</v>
      </c>
      <c r="D279" s="15">
        <f>'fnd enro'!D279</f>
        <v>48</v>
      </c>
      <c r="E279" s="15">
        <f>'fnd enro'!E279</f>
        <v>0</v>
      </c>
      <c r="F279" s="15">
        <f>'fnd enro'!F279</f>
        <v>47</v>
      </c>
      <c r="G279" s="15">
        <f>'fnd enro'!G279</f>
        <v>257</v>
      </c>
      <c r="H279" s="15">
        <f>'fnd enro'!H279</f>
        <v>87</v>
      </c>
      <c r="I279" s="15">
        <f>'fnd enro'!I279</f>
        <v>0</v>
      </c>
      <c r="J279" s="15">
        <f>'fnd enro'!J279</f>
        <v>0</v>
      </c>
      <c r="K279" s="16">
        <f>'fnd enro'!K279</f>
        <v>14.975300000000001</v>
      </c>
      <c r="L279" s="15">
        <f>'fnd enro'!L279</f>
        <v>0</v>
      </c>
      <c r="M279" s="15">
        <f>'fnd enro'!M279</f>
        <v>50</v>
      </c>
      <c r="N279" s="15">
        <f>'fnd enro'!N279</f>
        <v>18</v>
      </c>
      <c r="O279" s="15">
        <f>'fnd enro'!O279</f>
        <v>0</v>
      </c>
      <c r="P279" s="15">
        <f>'fnd enro'!P279</f>
        <v>271</v>
      </c>
      <c r="Q279" s="15">
        <f>'fnd enro'!R279</f>
        <v>415</v>
      </c>
      <c r="R279" s="16">
        <f t="shared" si="310"/>
        <v>1.085</v>
      </c>
      <c r="S279" s="15">
        <f>VALUE('fnd enro'!Q279)</f>
        <v>11</v>
      </c>
      <c r="T279" s="2"/>
      <c r="U279" s="1">
        <f>(($D279*'fnd base rates'!C$107)
+($E279*'fnd base rates'!C$108)
+($F279*'fnd base rates'!C$109)
+($G279*'fnd base rates'!C$110)
+($H279*'fnd base rates'!C$111)
+($I279*'fnd base rates'!C$112)
+($J279*'fnd base rates'!C$113)
+($K279*'fnd base rates'!C$114)
+($M279*'fnd base rates'!C$116)
+($N279*'fnd base rates'!C$117)
+($O279*'fnd base rates'!C$118)
+($P279*VLOOKUP($S279+12,rate_basefnd,3)))
*$R279</f>
        <v>256328.50122085499</v>
      </c>
      <c r="V279" s="1">
        <f>(($D279*'fnd base rates'!D$107)
+($E279*'fnd base rates'!D$108)
+($F279*'fnd base rates'!D$109)
+($G279*'fnd base rates'!D$110)
+($H279*'fnd base rates'!D$111)
+($I279*'fnd base rates'!D$112)
+($J279*'fnd base rates'!D$113)
+($K279*'fnd base rates'!D$114)
+($M279*'fnd base rates'!D$116)
+($N279*'fnd base rates'!D$117)
+($O279*'fnd base rates'!D$118)
+($P279*VLOOKUP($S279+12,rate_basefnd,4)))
*$R279</f>
        <v>442713.7218</v>
      </c>
      <c r="W279" s="1">
        <f>(($D279*'fnd base rates'!E$107)
+($E279*'fnd base rates'!E$108)
+($F279*'fnd base rates'!E$109)
+($G279*'fnd base rates'!E$110)
+($H279*'fnd base rates'!E$111)
+($I279*'fnd base rates'!E$112)
+($J279*'fnd base rates'!E$113)
+($K279*'fnd base rates'!E$114)
+($M279*'fnd base rates'!E$116)
+($N279*'fnd base rates'!E$117)
+($O279*'fnd base rates'!E$118)
+($P279*VLOOKUP($S279+12,rate_basefnd,5)))
*$R279</f>
        <v>2692843.6368518649</v>
      </c>
      <c r="X279" s="1">
        <f>(($D279*'fnd base rates'!F$107)
+($E279*'fnd base rates'!F$108)
+($F279*'fnd base rates'!F$109)
+($G279*'fnd base rates'!F$110)
+($H279*'fnd base rates'!F$111)
+($I279*'fnd base rates'!F$112)
+($J279*'fnd base rates'!F$113)
+($K279*'fnd base rates'!F$114)
+($M279*'fnd base rates'!F$116)
+($N279*'fnd base rates'!F$117)
+($O279*'fnd base rates'!F$118)
+($P279*VLOOKUP($S279+12,rate_basefnd,6)))
*$R279</f>
        <v>517405.92183776997</v>
      </c>
      <c r="Y279" s="1">
        <f>(($D279*'fnd base rates'!G$107)
+($E279*'fnd base rates'!G$108)
+($F279*'fnd base rates'!G$109)
+($G279*'fnd base rates'!G$110)
+($H279*'fnd base rates'!G$111)
+($I279*'fnd base rates'!G$112)
+($J279*'fnd base rates'!G$113)
+($K279*'fnd base rates'!G$114)
+($M279*'fnd base rates'!G$116)
+($N279*'fnd base rates'!G$117)
+($O279*'fnd base rates'!G$118)
+($P279*VLOOKUP($S279+12,rate_basefnd,7)))
*$R279</f>
        <v>119310.99462866499</v>
      </c>
      <c r="Z279" s="1">
        <f>(($D279*'fnd base rates'!H$107)
+($E279*'fnd base rates'!H$108)
+($F279*'fnd base rates'!H$109)
+($G279*'fnd base rates'!H$110)
+($H279*'fnd base rates'!H$111)
+($I279*'fnd base rates'!H$112)
+($J279*'fnd base rates'!H$113)
+($K279*'fnd base rates'!H$114)
+($M279*'fnd base rates'!H$116)
+($N279*'fnd base rates'!H$117)
+($O279*'fnd base rates'!H$118)
+($P279*VLOOKUP($S279+12,rate_basefnd,8)))</f>
        <v>222380.36911</v>
      </c>
      <c r="AA279" s="1">
        <f>(($D279*'fnd base rates'!I$107)
+($E279*'fnd base rates'!I$108)
+($F279*'fnd base rates'!I$109)
+($G279*'fnd base rates'!I$110)
+($H279*'fnd base rates'!I$111)
+($I279*'fnd base rates'!I$112)
+($J279*'fnd base rates'!I$113)
+($K279*'fnd base rates'!I$114)
+($M279*'fnd base rates'!I$116)
+($N279*'fnd base rates'!I$117)
+($O279*'fnd base rates'!I$118)
+($P279*VLOOKUP($S279+12,rate_basefnd,9)))
*$R279</f>
        <v>172461.97605</v>
      </c>
      <c r="AB279" s="1">
        <f>(($D279*'fnd base rates'!J$107)
+($E279*'fnd base rates'!J$108)
+($F279*'fnd base rates'!J$109)
+($G279*'fnd base rates'!J$110)
+($H279*'fnd base rates'!J$111)
+($I279*'fnd base rates'!J$112)
+($J279*'fnd base rates'!J$113)
+($K279*'fnd base rates'!J$114)
+($M279*'fnd base rates'!J$116)
+($N279*'fnd base rates'!J$117)
+($O279*'fnd base rates'!J$118)
+($P279*VLOOKUP($S279+12,rate_basefnd,10)))
*$R279</f>
        <v>279065.15734999994</v>
      </c>
      <c r="AC279" s="1">
        <f>(($D279*'fnd base rates'!K$107)
+($E279*'fnd base rates'!K$108)
+($F279*'fnd base rates'!K$109)
+($G279*'fnd base rates'!K$110)
+($H279*'fnd base rates'!K$111)
+($I279*'fnd base rates'!K$112)
+($J279*'fnd base rates'!K$113)
+($K279*'fnd base rates'!K$114)
+($M279*'fnd base rates'!K$116)
+($N279*'fnd base rates'!K$117)
+($O279*'fnd base rates'!K$118)
+($P279*VLOOKUP($S279+12,rate_basefnd,11)))
*$R279</f>
        <v>499239.48575658497</v>
      </c>
      <c r="AD279" s="1">
        <f>(($D279*'fnd base rates'!L$107)
+($E279*'fnd base rates'!L$108)
+($F279*'fnd base rates'!L$109)
+($G279*'fnd base rates'!L$110)
+($H279*'fnd base rates'!L$111)
+($I279*'fnd base rates'!L$112)
+($J279*'fnd base rates'!L$113)
+($K279*'fnd base rates'!L$114)
+($M279*'fnd base rates'!L$116)
+($N279*'fnd base rates'!L$117)
+($O279*'fnd base rates'!L$118)
+($P279*VLOOKUP($S279+12,rate_basefnd,12)))</f>
        <v>706336.78174600005</v>
      </c>
      <c r="AE279" s="1">
        <f>(($D279*'fnd base rates'!M$107)
+($E279*'fnd base rates'!M$108)
+($F279*'fnd base rates'!M$109)
+($G279*'fnd base rates'!M$110)
+($H279*'fnd base rates'!M$111)
+($I279*'fnd base rates'!M$112)
+($J279*'fnd base rates'!M$113)
+($K279*'fnd base rates'!M$114)
+($M279*'fnd base rates'!M$116)
+($N279*'fnd base rates'!M$117)
+($O279*'fnd base rates'!M$118)
+($P279*VLOOKUP($S279+12,rate_basefnd,13)))</f>
        <v>0</v>
      </c>
      <c r="AF279" s="4">
        <f t="shared" si="311"/>
        <v>5908086.5463517401</v>
      </c>
      <c r="AH279" s="4">
        <f t="shared" si="312"/>
        <v>439035035</v>
      </c>
      <c r="AI279" s="4" t="str">
        <f t="shared" si="313"/>
        <v>439</v>
      </c>
      <c r="AJ279" s="2" t="str">
        <f t="shared" si="314"/>
        <v>035</v>
      </c>
      <c r="AK279" s="2" t="str">
        <f t="shared" si="315"/>
        <v>035</v>
      </c>
      <c r="AL279" s="4">
        <f t="shared" si="316"/>
        <v>1</v>
      </c>
      <c r="AM279" s="4">
        <f t="shared" si="308"/>
        <v>415</v>
      </c>
      <c r="AN279" s="4">
        <f t="shared" si="317"/>
        <v>5908086.5463517401</v>
      </c>
      <c r="AO279" s="4">
        <f t="shared" si="318"/>
        <v>14236</v>
      </c>
      <c r="AP279" s="4">
        <f t="shared" si="319"/>
        <v>0</v>
      </c>
      <c r="AQ279" s="4">
        <v>14236</v>
      </c>
      <c r="AW279" s="4">
        <v>14226</v>
      </c>
      <c r="AX279" s="5">
        <f t="shared" si="320"/>
        <v>10</v>
      </c>
      <c r="AY279" s="4">
        <v>14236</v>
      </c>
      <c r="AZ279" s="5"/>
      <c r="BB279" s="5">
        <f t="shared" ref="BB279" si="333">BC279-BA279</f>
        <v>0</v>
      </c>
    </row>
    <row r="280" spans="1:54" s="4" customFormat="1">
      <c r="A280" s="278">
        <v>439</v>
      </c>
      <c r="B280" s="2">
        <v>439035044</v>
      </c>
      <c r="C280" s="10" t="s">
        <v>266</v>
      </c>
      <c r="D280" s="15">
        <f>'fnd enro'!D280</f>
        <v>0</v>
      </c>
      <c r="E280" s="15">
        <f>'fnd enro'!E280</f>
        <v>0</v>
      </c>
      <c r="F280" s="15">
        <f>'fnd enro'!F280</f>
        <v>0</v>
      </c>
      <c r="G280" s="15">
        <f>'fnd enro'!G280</f>
        <v>2</v>
      </c>
      <c r="H280" s="15">
        <f>'fnd enro'!H280</f>
        <v>0</v>
      </c>
      <c r="I280" s="15">
        <f>'fnd enro'!I280</f>
        <v>0</v>
      </c>
      <c r="J280" s="15">
        <f>'fnd enro'!J280</f>
        <v>0</v>
      </c>
      <c r="K280" s="16">
        <f>'fnd enro'!K280</f>
        <v>7.6600000000000001E-2</v>
      </c>
      <c r="L280" s="15">
        <f>'fnd enro'!L280</f>
        <v>0</v>
      </c>
      <c r="M280" s="15">
        <f>'fnd enro'!M280</f>
        <v>0</v>
      </c>
      <c r="N280" s="15">
        <f>'fnd enro'!N280</f>
        <v>0</v>
      </c>
      <c r="O280" s="15">
        <f>'fnd enro'!O280</f>
        <v>0</v>
      </c>
      <c r="P280" s="15">
        <f>'fnd enro'!P280</f>
        <v>2</v>
      </c>
      <c r="Q280" s="15">
        <f>'fnd enro'!R280</f>
        <v>2</v>
      </c>
      <c r="R280" s="16">
        <f t="shared" si="310"/>
        <v>1.085</v>
      </c>
      <c r="S280" s="15">
        <f>VALUE('fnd enro'!Q280)</f>
        <v>12</v>
      </c>
      <c r="T280" s="2"/>
      <c r="U280" s="1">
        <f>(($D280*'fnd base rates'!C$107)
+($E280*'fnd base rates'!C$108)
+($F280*'fnd base rates'!C$109)
+($G280*'fnd base rates'!C$110)
+($H280*'fnd base rates'!C$111)
+($I280*'fnd base rates'!C$112)
+($J280*'fnd base rates'!C$113)
+($K280*'fnd base rates'!C$114)
+($M280*'fnd base rates'!C$116)
+($N280*'fnd base rates'!C$117)
+($O280*'fnd base rates'!C$118)
+($P280*VLOOKUP($S280+12,rate_basefnd,3)))
*$R280</f>
        <v>1273.3826758099999</v>
      </c>
      <c r="V280" s="1">
        <f>(($D280*'fnd base rates'!D$107)
+($E280*'fnd base rates'!D$108)
+($F280*'fnd base rates'!D$109)
+($G280*'fnd base rates'!D$110)
+($H280*'fnd base rates'!D$111)
+($I280*'fnd base rates'!D$112)
+($J280*'fnd base rates'!D$113)
+($K280*'fnd base rates'!D$114)
+($M280*'fnd base rates'!D$116)
+($N280*'fnd base rates'!D$117)
+($O280*'fnd base rates'!D$118)
+($P280*VLOOKUP($S280+12,rate_basefnd,4)))
*$R280</f>
        <v>2352.4969999999998</v>
      </c>
      <c r="W280" s="1">
        <f>(($D280*'fnd base rates'!E$107)
+($E280*'fnd base rates'!E$108)
+($F280*'fnd base rates'!E$109)
+($G280*'fnd base rates'!E$110)
+($H280*'fnd base rates'!E$111)
+($I280*'fnd base rates'!E$112)
+($J280*'fnd base rates'!E$113)
+($K280*'fnd base rates'!E$114)
+($M280*'fnd base rates'!E$116)
+($N280*'fnd base rates'!E$117)
+($O280*'fnd base rates'!E$118)
+($P280*VLOOKUP($S280+12,rate_basefnd,5)))
*$R280</f>
        <v>15507.807912030001</v>
      </c>
      <c r="X280" s="1">
        <f>(($D280*'fnd base rates'!F$107)
+($E280*'fnd base rates'!F$108)
+($F280*'fnd base rates'!F$109)
+($G280*'fnd base rates'!F$110)
+($H280*'fnd base rates'!F$111)
+($I280*'fnd base rates'!F$112)
+($J280*'fnd base rates'!F$113)
+($K280*'fnd base rates'!F$114)
+($M280*'fnd base rates'!F$116)
+($N280*'fnd base rates'!F$117)
+($O280*'fnd base rates'!F$118)
+($P280*VLOOKUP($S280+12,rate_basefnd,6)))
*$R280</f>
        <v>2584.7702889400002</v>
      </c>
      <c r="Y280" s="1">
        <f>(($D280*'fnd base rates'!G$107)
+($E280*'fnd base rates'!G$108)
+($F280*'fnd base rates'!G$109)
+($G280*'fnd base rates'!G$110)
+($H280*'fnd base rates'!G$111)
+($I280*'fnd base rates'!G$112)
+($J280*'fnd base rates'!G$113)
+($K280*'fnd base rates'!G$114)
+($M280*'fnd base rates'!G$116)
+($N280*'fnd base rates'!G$117)
+($O280*'fnd base rates'!G$118)
+($P280*VLOOKUP($S280+12,rate_basefnd,7)))
*$R280</f>
        <v>687.01362162999999</v>
      </c>
      <c r="Z280" s="1">
        <f>(($D280*'fnd base rates'!H$107)
+($E280*'fnd base rates'!H$108)
+($F280*'fnd base rates'!H$109)
+($G280*'fnd base rates'!H$110)
+($H280*'fnd base rates'!H$111)
+($I280*'fnd base rates'!H$112)
+($J280*'fnd base rates'!H$113)
+($K280*'fnd base rates'!H$114)
+($M280*'fnd base rates'!H$116)
+($N280*'fnd base rates'!H$117)
+($O280*'fnd base rates'!H$118)
+($P280*VLOOKUP($S280+12,rate_basefnd,8)))</f>
        <v>1052.6544199999998</v>
      </c>
      <c r="AA280" s="1">
        <f>(($D280*'fnd base rates'!I$107)
+($E280*'fnd base rates'!I$108)
+($F280*'fnd base rates'!I$109)
+($G280*'fnd base rates'!I$110)
+($H280*'fnd base rates'!I$111)
+($I280*'fnd base rates'!I$112)
+($J280*'fnd base rates'!I$113)
+($K280*'fnd base rates'!I$114)
+($M280*'fnd base rates'!I$116)
+($N280*'fnd base rates'!I$117)
+($O280*'fnd base rates'!I$118)
+($P280*VLOOKUP($S280+12,rate_basefnd,9)))
*$R280</f>
        <v>885.03449999999998</v>
      </c>
      <c r="AB280" s="1">
        <f>(($D280*'fnd base rates'!J$107)
+($E280*'fnd base rates'!J$108)
+($F280*'fnd base rates'!J$109)
+($G280*'fnd base rates'!J$110)
+($H280*'fnd base rates'!J$111)
+($I280*'fnd base rates'!J$112)
+($J280*'fnd base rates'!J$113)
+($K280*'fnd base rates'!J$114)
+($M280*'fnd base rates'!J$116)
+($N280*'fnd base rates'!J$117)
+($O280*'fnd base rates'!J$118)
+($P280*VLOOKUP($S280+12,rate_basefnd,10)))
*$R280</f>
        <v>1885.1224</v>
      </c>
      <c r="AC280" s="1">
        <f>(($D280*'fnd base rates'!K$107)
+($E280*'fnd base rates'!K$108)
+($F280*'fnd base rates'!K$109)
+($G280*'fnd base rates'!K$110)
+($H280*'fnd base rates'!K$111)
+($I280*'fnd base rates'!K$112)
+($J280*'fnd base rates'!K$113)
+($K280*'fnd base rates'!K$114)
+($M280*'fnd base rates'!K$116)
+($N280*'fnd base rates'!K$117)
+($O280*'fnd base rates'!K$118)
+($P280*VLOOKUP($S280+12,rate_basefnd,11)))
*$R280</f>
        <v>2282.6100038700001</v>
      </c>
      <c r="AD280" s="1">
        <f>(($D280*'fnd base rates'!L$107)
+($E280*'fnd base rates'!L$108)
+($F280*'fnd base rates'!L$109)
+($G280*'fnd base rates'!L$110)
+($H280*'fnd base rates'!L$111)
+($I280*'fnd base rates'!L$112)
+($J280*'fnd base rates'!L$113)
+($K280*'fnd base rates'!L$114)
+($M280*'fnd base rates'!L$116)
+($N280*'fnd base rates'!L$117)
+($O280*'fnd base rates'!L$118)
+($P280*VLOOKUP($S280+12,rate_basefnd,12)))</f>
        <v>3718.646812</v>
      </c>
      <c r="AE280" s="1">
        <f>(($D280*'fnd base rates'!M$107)
+($E280*'fnd base rates'!M$108)
+($F280*'fnd base rates'!M$109)
+($G280*'fnd base rates'!M$110)
+($H280*'fnd base rates'!M$111)
+($I280*'fnd base rates'!M$112)
+($J280*'fnd base rates'!M$113)
+($K280*'fnd base rates'!M$114)
+($M280*'fnd base rates'!M$116)
+($N280*'fnd base rates'!M$117)
+($O280*'fnd base rates'!M$118)
+($P280*VLOOKUP($S280+12,rate_basefnd,13)))</f>
        <v>0</v>
      </c>
      <c r="AF280" s="4">
        <f t="shared" si="311"/>
        <v>32229.539634280001</v>
      </c>
      <c r="AH280" s="4">
        <f t="shared" si="312"/>
        <v>439035044</v>
      </c>
      <c r="AI280" s="4" t="str">
        <f t="shared" si="313"/>
        <v>439</v>
      </c>
      <c r="AJ280" s="2" t="str">
        <f t="shared" si="314"/>
        <v>035</v>
      </c>
      <c r="AK280" s="2" t="str">
        <f t="shared" si="315"/>
        <v>044</v>
      </c>
      <c r="AL280" s="4">
        <f t="shared" si="316"/>
        <v>1</v>
      </c>
      <c r="AM280" s="4">
        <f t="shared" si="308"/>
        <v>2</v>
      </c>
      <c r="AN280" s="4">
        <f t="shared" si="317"/>
        <v>32229.539634280001</v>
      </c>
      <c r="AO280" s="4">
        <f t="shared" si="318"/>
        <v>16115</v>
      </c>
      <c r="AP280" s="4">
        <f t="shared" si="319"/>
        <v>0</v>
      </c>
      <c r="AQ280" s="4">
        <v>16115</v>
      </c>
      <c r="AW280" s="4">
        <v>15985</v>
      </c>
      <c r="AX280" s="5">
        <f t="shared" si="320"/>
        <v>130</v>
      </c>
      <c r="AY280" s="4">
        <v>16115</v>
      </c>
      <c r="AZ280" s="5"/>
      <c r="BB280" s="5">
        <f t="shared" ref="BB280" si="334">BC280-BA280</f>
        <v>0</v>
      </c>
    </row>
    <row r="281" spans="1:54" s="4" customFormat="1">
      <c r="A281" s="278">
        <v>439</v>
      </c>
      <c r="B281" s="2">
        <v>439035073</v>
      </c>
      <c r="C281" s="10" t="s">
        <v>266</v>
      </c>
      <c r="D281" s="15">
        <f>'fnd enro'!D281</f>
        <v>1</v>
      </c>
      <c r="E281" s="15">
        <f>'fnd enro'!E281</f>
        <v>0</v>
      </c>
      <c r="F281" s="15">
        <f>'fnd enro'!F281</f>
        <v>0</v>
      </c>
      <c r="G281" s="15">
        <f>'fnd enro'!G281</f>
        <v>3</v>
      </c>
      <c r="H281" s="15">
        <f>'fnd enro'!H281</f>
        <v>1</v>
      </c>
      <c r="I281" s="15">
        <f>'fnd enro'!I281</f>
        <v>0</v>
      </c>
      <c r="J281" s="15">
        <f>'fnd enro'!J281</f>
        <v>0</v>
      </c>
      <c r="K281" s="16">
        <f>'fnd enro'!K281</f>
        <v>0.1532</v>
      </c>
      <c r="L281" s="15">
        <f>'fnd enro'!L281</f>
        <v>0</v>
      </c>
      <c r="M281" s="15">
        <f>'fnd enro'!M281</f>
        <v>0</v>
      </c>
      <c r="N281" s="15">
        <f>'fnd enro'!N281</f>
        <v>0</v>
      </c>
      <c r="O281" s="15">
        <f>'fnd enro'!O281</f>
        <v>0</v>
      </c>
      <c r="P281" s="15">
        <f>'fnd enro'!P281</f>
        <v>3</v>
      </c>
      <c r="Q281" s="15">
        <f>'fnd enro'!R281</f>
        <v>5</v>
      </c>
      <c r="R281" s="16">
        <f t="shared" si="310"/>
        <v>1.085</v>
      </c>
      <c r="S281" s="15">
        <f>VALUE('fnd enro'!Q281)</f>
        <v>5</v>
      </c>
      <c r="T281" s="2"/>
      <c r="U281" s="1">
        <f>(($D281*'fnd base rates'!C$107)
+($E281*'fnd base rates'!C$108)
+($F281*'fnd base rates'!C$109)
+($G281*'fnd base rates'!C$110)
+($H281*'fnd base rates'!C$111)
+($I281*'fnd base rates'!C$112)
+($J281*'fnd base rates'!C$113)
+($K281*'fnd base rates'!C$114)
+($M281*'fnd base rates'!C$116)
+($N281*'fnd base rates'!C$117)
+($O281*'fnd base rates'!C$118)
+($P281*VLOOKUP($S281+12,rate_basefnd,3)))
*$R281</f>
        <v>2627.0987516199998</v>
      </c>
      <c r="V281" s="1">
        <f>(($D281*'fnd base rates'!D$107)
+($E281*'fnd base rates'!D$108)
+($F281*'fnd base rates'!D$109)
+($G281*'fnd base rates'!D$110)
+($H281*'fnd base rates'!D$111)
+($I281*'fnd base rates'!D$112)
+($J281*'fnd base rates'!D$113)
+($K281*'fnd base rates'!D$114)
+($M281*'fnd base rates'!D$116)
+($N281*'fnd base rates'!D$117)
+($O281*'fnd base rates'!D$118)
+($P281*VLOOKUP($S281+12,rate_basefnd,4)))
*$R281</f>
        <v>4440.9375499999996</v>
      </c>
      <c r="W281" s="1">
        <f>(($D281*'fnd base rates'!E$107)
+($E281*'fnd base rates'!E$108)
+($F281*'fnd base rates'!E$109)
+($G281*'fnd base rates'!E$110)
+($H281*'fnd base rates'!E$111)
+($I281*'fnd base rates'!E$112)
+($J281*'fnd base rates'!E$113)
+($K281*'fnd base rates'!E$114)
+($M281*'fnd base rates'!E$116)
+($N281*'fnd base rates'!E$117)
+($O281*'fnd base rates'!E$118)
+($P281*VLOOKUP($S281+12,rate_basefnd,5)))
*$R281</f>
        <v>25945.020224060001</v>
      </c>
      <c r="X281" s="1">
        <f>(($D281*'fnd base rates'!F$107)
+($E281*'fnd base rates'!F$108)
+($F281*'fnd base rates'!F$109)
+($G281*'fnd base rates'!F$110)
+($H281*'fnd base rates'!F$111)
+($I281*'fnd base rates'!F$112)
+($J281*'fnd base rates'!F$113)
+($K281*'fnd base rates'!F$114)
+($M281*'fnd base rates'!F$116)
+($N281*'fnd base rates'!F$117)
+($O281*'fnd base rates'!F$118)
+($P281*VLOOKUP($S281+12,rate_basefnd,6)))
*$R281</f>
        <v>5374.9093778799997</v>
      </c>
      <c r="Y281" s="1">
        <f>(($D281*'fnd base rates'!G$107)
+($E281*'fnd base rates'!G$108)
+($F281*'fnd base rates'!G$109)
+($G281*'fnd base rates'!G$110)
+($H281*'fnd base rates'!G$111)
+($I281*'fnd base rates'!G$112)
+($J281*'fnd base rates'!G$113)
+($K281*'fnd base rates'!G$114)
+($M281*'fnd base rates'!G$116)
+($N281*'fnd base rates'!G$117)
+($O281*'fnd base rates'!G$118)
+($P281*VLOOKUP($S281+12,rate_basefnd,7)))
*$R281</f>
        <v>1145.0162932599997</v>
      </c>
      <c r="Z281" s="1">
        <f>(($D281*'fnd base rates'!H$107)
+($E281*'fnd base rates'!H$108)
+($F281*'fnd base rates'!H$109)
+($G281*'fnd base rates'!H$110)
+($H281*'fnd base rates'!H$111)
+($I281*'fnd base rates'!H$112)
+($J281*'fnd base rates'!H$113)
+($K281*'fnd base rates'!H$114)
+($M281*'fnd base rates'!H$116)
+($N281*'fnd base rates'!H$117)
+($O281*'fnd base rates'!H$118)
+($P281*VLOOKUP($S281+12,rate_basefnd,8)))</f>
        <v>2304.00884</v>
      </c>
      <c r="AA281" s="1">
        <f>(($D281*'fnd base rates'!I$107)
+($E281*'fnd base rates'!I$108)
+($F281*'fnd base rates'!I$109)
+($G281*'fnd base rates'!I$110)
+($H281*'fnd base rates'!I$111)
+($I281*'fnd base rates'!I$112)
+($J281*'fnd base rates'!I$113)
+($K281*'fnd base rates'!I$114)
+($M281*'fnd base rates'!I$116)
+($N281*'fnd base rates'!I$117)
+($O281*'fnd base rates'!I$118)
+($P281*VLOOKUP($S281+12,rate_basefnd,9)))
*$R281</f>
        <v>1727.6021000000003</v>
      </c>
      <c r="AB281" s="1">
        <f>(($D281*'fnd base rates'!J$107)
+($E281*'fnd base rates'!J$108)
+($F281*'fnd base rates'!J$109)
+($G281*'fnd base rates'!J$110)
+($H281*'fnd base rates'!J$111)
+($I281*'fnd base rates'!J$112)
+($J281*'fnd base rates'!J$113)
+($K281*'fnd base rates'!J$114)
+($M281*'fnd base rates'!J$116)
+($N281*'fnd base rates'!J$117)
+($O281*'fnd base rates'!J$118)
+($P281*VLOOKUP($S281+12,rate_basefnd,10)))
*$R281</f>
        <v>2564.9616999999998</v>
      </c>
      <c r="AC281" s="1">
        <f>(($D281*'fnd base rates'!K$107)
+($E281*'fnd base rates'!K$108)
+($F281*'fnd base rates'!K$109)
+($G281*'fnd base rates'!K$110)
+($H281*'fnd base rates'!K$111)
+($I281*'fnd base rates'!K$112)
+($J281*'fnd base rates'!K$113)
+($K281*'fnd base rates'!K$114)
+($M281*'fnd base rates'!K$116)
+($N281*'fnd base rates'!K$117)
+($O281*'fnd base rates'!K$118)
+($P281*VLOOKUP($S281+12,rate_basefnd,11)))
*$R281</f>
        <v>5156.0350577400013</v>
      </c>
      <c r="AD281" s="1">
        <f>(($D281*'fnd base rates'!L$107)
+($E281*'fnd base rates'!L$108)
+($F281*'fnd base rates'!L$109)
+($G281*'fnd base rates'!L$110)
+($H281*'fnd base rates'!L$111)
+($I281*'fnd base rates'!L$112)
+($J281*'fnd base rates'!L$113)
+($K281*'fnd base rates'!L$114)
+($M281*'fnd base rates'!L$116)
+($N281*'fnd base rates'!L$117)
+($O281*'fnd base rates'!L$118)
+($P281*VLOOKUP($S281+12,rate_basefnd,12)))</f>
        <v>7106.9536239999998</v>
      </c>
      <c r="AE281" s="1">
        <f>(($D281*'fnd base rates'!M$107)
+($E281*'fnd base rates'!M$108)
+($F281*'fnd base rates'!M$109)
+($G281*'fnd base rates'!M$110)
+($H281*'fnd base rates'!M$111)
+($I281*'fnd base rates'!M$112)
+($J281*'fnd base rates'!M$113)
+($K281*'fnd base rates'!M$114)
+($M281*'fnd base rates'!M$116)
+($N281*'fnd base rates'!M$117)
+($O281*'fnd base rates'!M$118)
+($P281*VLOOKUP($S281+12,rate_basefnd,13)))</f>
        <v>0</v>
      </c>
      <c r="AF281" s="4">
        <f t="shared" si="311"/>
        <v>58392.543518560014</v>
      </c>
      <c r="AH281" s="4">
        <f t="shared" si="312"/>
        <v>439035073</v>
      </c>
      <c r="AI281" s="4" t="str">
        <f t="shared" si="313"/>
        <v>439</v>
      </c>
      <c r="AJ281" s="2" t="str">
        <f t="shared" si="314"/>
        <v>035</v>
      </c>
      <c r="AK281" s="2" t="str">
        <f t="shared" si="315"/>
        <v>073</v>
      </c>
      <c r="AL281" s="4">
        <f t="shared" si="316"/>
        <v>1</v>
      </c>
      <c r="AM281" s="4">
        <f t="shared" si="308"/>
        <v>5</v>
      </c>
      <c r="AN281" s="4">
        <f t="shared" si="317"/>
        <v>58392.543518560014</v>
      </c>
      <c r="AO281" s="4">
        <f t="shared" si="318"/>
        <v>11679</v>
      </c>
      <c r="AP281" s="4">
        <f t="shared" si="319"/>
        <v>0</v>
      </c>
      <c r="AQ281" s="4">
        <v>11679</v>
      </c>
      <c r="AW281" s="4">
        <v>11770</v>
      </c>
      <c r="AX281" s="5">
        <f t="shared" si="320"/>
        <v>-91</v>
      </c>
      <c r="AY281" s="4">
        <v>11679</v>
      </c>
      <c r="AZ281" s="5"/>
      <c r="BB281" s="5">
        <f t="shared" ref="BB281" si="335">BC281-BA281</f>
        <v>0</v>
      </c>
    </row>
    <row r="282" spans="1:54" s="4" customFormat="1">
      <c r="A282" s="278">
        <v>439</v>
      </c>
      <c r="B282" s="2">
        <v>439035133</v>
      </c>
      <c r="C282" s="10" t="s">
        <v>266</v>
      </c>
      <c r="D282" s="15">
        <f>'fnd enro'!D282</f>
        <v>0</v>
      </c>
      <c r="E282" s="15">
        <f>'fnd enro'!E282</f>
        <v>0</v>
      </c>
      <c r="F282" s="15">
        <f>'fnd enro'!F282</f>
        <v>0</v>
      </c>
      <c r="G282" s="15">
        <f>'fnd enro'!G282</f>
        <v>0</v>
      </c>
      <c r="H282" s="15">
        <f>'fnd enro'!H282</f>
        <v>1</v>
      </c>
      <c r="I282" s="15">
        <f>'fnd enro'!I282</f>
        <v>0</v>
      </c>
      <c r="J282" s="15">
        <f>'fnd enro'!J282</f>
        <v>0</v>
      </c>
      <c r="K282" s="16">
        <f>'fnd enro'!K282</f>
        <v>3.8300000000000001E-2</v>
      </c>
      <c r="L282" s="15">
        <f>'fnd enro'!L282</f>
        <v>0</v>
      </c>
      <c r="M282" s="15">
        <f>'fnd enro'!M282</f>
        <v>0</v>
      </c>
      <c r="N282" s="15">
        <f>'fnd enro'!N282</f>
        <v>1</v>
      </c>
      <c r="O282" s="15">
        <f>'fnd enro'!O282</f>
        <v>0</v>
      </c>
      <c r="P282" s="15">
        <f>'fnd enro'!P282</f>
        <v>1</v>
      </c>
      <c r="Q282" s="15">
        <f>'fnd enro'!R282</f>
        <v>1</v>
      </c>
      <c r="R282" s="16">
        <f t="shared" si="310"/>
        <v>1.085</v>
      </c>
      <c r="S282" s="15">
        <f>VALUE('fnd enro'!Q282)</f>
        <v>9</v>
      </c>
      <c r="T282" s="2"/>
      <c r="U282" s="1">
        <f>(($D282*'fnd base rates'!C$107)
+($E282*'fnd base rates'!C$108)
+($F282*'fnd base rates'!C$109)
+($G282*'fnd base rates'!C$110)
+($H282*'fnd base rates'!C$111)
+($I282*'fnd base rates'!C$112)
+($J282*'fnd base rates'!C$113)
+($K282*'fnd base rates'!C$114)
+($M282*'fnd base rates'!C$116)
+($N282*'fnd base rates'!C$117)
+($O282*'fnd base rates'!C$118)
+($P282*VLOOKUP($S282+12,rate_basefnd,3)))
*$R282</f>
        <v>737.95438790499998</v>
      </c>
      <c r="V282" s="1">
        <f>(($D282*'fnd base rates'!D$107)
+($E282*'fnd base rates'!D$108)
+($F282*'fnd base rates'!D$109)
+($G282*'fnd base rates'!D$110)
+($H282*'fnd base rates'!D$111)
+($I282*'fnd base rates'!D$112)
+($J282*'fnd base rates'!D$113)
+($K282*'fnd base rates'!D$114)
+($M282*'fnd base rates'!D$116)
+($N282*'fnd base rates'!D$117)
+($O282*'fnd base rates'!D$118)
+($P282*VLOOKUP($S282+12,rate_basefnd,4)))
*$R282</f>
        <v>1332.30405</v>
      </c>
      <c r="W282" s="1">
        <f>(($D282*'fnd base rates'!E$107)
+($E282*'fnd base rates'!E$108)
+($F282*'fnd base rates'!E$109)
+($G282*'fnd base rates'!E$110)
+($H282*'fnd base rates'!E$111)
+($I282*'fnd base rates'!E$112)
+($J282*'fnd base rates'!E$113)
+($K282*'fnd base rates'!E$114)
+($M282*'fnd base rates'!E$116)
+($N282*'fnd base rates'!E$117)
+($O282*'fnd base rates'!E$118)
+($P282*VLOOKUP($S282+12,rate_basefnd,5)))
*$R282</f>
        <v>8316.584956015</v>
      </c>
      <c r="X282" s="1">
        <f>(($D282*'fnd base rates'!F$107)
+($E282*'fnd base rates'!F$108)
+($F282*'fnd base rates'!F$109)
+($G282*'fnd base rates'!F$110)
+($H282*'fnd base rates'!F$111)
+($I282*'fnd base rates'!F$112)
+($J282*'fnd base rates'!F$113)
+($K282*'fnd base rates'!F$114)
+($M282*'fnd base rates'!F$116)
+($N282*'fnd base rates'!F$117)
+($O282*'fnd base rates'!F$118)
+($P282*VLOOKUP($S282+12,rate_basefnd,6)))
*$R282</f>
        <v>1220.2434944700001</v>
      </c>
      <c r="Y282" s="1">
        <f>(($D282*'fnd base rates'!G$107)
+($E282*'fnd base rates'!G$108)
+($F282*'fnd base rates'!G$109)
+($G282*'fnd base rates'!G$110)
+($H282*'fnd base rates'!G$111)
+($I282*'fnd base rates'!G$112)
+($J282*'fnd base rates'!G$113)
+($K282*'fnd base rates'!G$114)
+($M282*'fnd base rates'!G$116)
+($N282*'fnd base rates'!G$117)
+($O282*'fnd base rates'!G$118)
+($P282*VLOOKUP($S282+12,rate_basefnd,7)))
*$R282</f>
        <v>393.90506081499996</v>
      </c>
      <c r="Z282" s="1">
        <f>(($D282*'fnd base rates'!H$107)
+($E282*'fnd base rates'!H$108)
+($F282*'fnd base rates'!H$109)
+($G282*'fnd base rates'!H$110)
+($H282*'fnd base rates'!H$111)
+($I282*'fnd base rates'!H$112)
+($J282*'fnd base rates'!H$113)
+($K282*'fnd base rates'!H$114)
+($M282*'fnd base rates'!H$116)
+($N282*'fnd base rates'!H$117)
+($O282*'fnd base rates'!H$118)
+($P282*VLOOKUP($S282+12,rate_basefnd,8)))</f>
        <v>648.87720999999988</v>
      </c>
      <c r="AA282" s="1">
        <f>(($D282*'fnd base rates'!I$107)
+($E282*'fnd base rates'!I$108)
+($F282*'fnd base rates'!I$109)
+($G282*'fnd base rates'!I$110)
+($H282*'fnd base rates'!I$111)
+($I282*'fnd base rates'!I$112)
+($J282*'fnd base rates'!I$113)
+($K282*'fnd base rates'!I$114)
+($M282*'fnd base rates'!I$116)
+($N282*'fnd base rates'!I$117)
+($O282*'fnd base rates'!I$118)
+($P282*VLOOKUP($S282+12,rate_basefnd,9)))
*$R282</f>
        <v>583.64319999999998</v>
      </c>
      <c r="AB282" s="1">
        <f>(($D282*'fnd base rates'!J$107)
+($E282*'fnd base rates'!J$108)
+($F282*'fnd base rates'!J$109)
+($G282*'fnd base rates'!J$110)
+($H282*'fnd base rates'!J$111)
+($I282*'fnd base rates'!J$112)
+($J282*'fnd base rates'!J$113)
+($K282*'fnd base rates'!J$114)
+($M282*'fnd base rates'!J$116)
+($N282*'fnd base rates'!J$117)
+($O282*'fnd base rates'!J$118)
+($P282*VLOOKUP($S282+12,rate_basefnd,10)))
*$R282</f>
        <v>1000.9775999999999</v>
      </c>
      <c r="AC282" s="1">
        <f>(($D282*'fnd base rates'!K$107)
+($E282*'fnd base rates'!K$108)
+($F282*'fnd base rates'!K$109)
+($G282*'fnd base rates'!K$110)
+($H282*'fnd base rates'!K$111)
+($I282*'fnd base rates'!K$112)
+($J282*'fnd base rates'!K$113)
+($K282*'fnd base rates'!K$114)
+($M282*'fnd base rates'!K$116)
+($N282*'fnd base rates'!K$117)
+($O282*'fnd base rates'!K$118)
+($P282*VLOOKUP($S282+12,rate_basefnd,11)))
*$R282</f>
        <v>1551.3590519349998</v>
      </c>
      <c r="AD282" s="1">
        <f>(($D282*'fnd base rates'!L$107)
+($E282*'fnd base rates'!L$108)
+($F282*'fnd base rates'!L$109)
+($G282*'fnd base rates'!L$110)
+($H282*'fnd base rates'!L$111)
+($I282*'fnd base rates'!L$112)
+($J282*'fnd base rates'!L$113)
+($K282*'fnd base rates'!L$114)
+($M282*'fnd base rates'!L$116)
+($N282*'fnd base rates'!L$117)
+($O282*'fnd base rates'!L$118)
+($P282*VLOOKUP($S282+12,rate_basefnd,12)))</f>
        <v>2133.073406</v>
      </c>
      <c r="AE282" s="1">
        <f>(($D282*'fnd base rates'!M$107)
+($E282*'fnd base rates'!M$108)
+($F282*'fnd base rates'!M$109)
+($G282*'fnd base rates'!M$110)
+($H282*'fnd base rates'!M$111)
+($I282*'fnd base rates'!M$112)
+($J282*'fnd base rates'!M$113)
+($K282*'fnd base rates'!M$114)
+($M282*'fnd base rates'!M$116)
+($N282*'fnd base rates'!M$117)
+($O282*'fnd base rates'!M$118)
+($P282*VLOOKUP($S282+12,rate_basefnd,13)))</f>
        <v>0</v>
      </c>
      <c r="AF282" s="4">
        <f t="shared" si="311"/>
        <v>17918.922417140002</v>
      </c>
      <c r="AH282" s="4">
        <f t="shared" si="312"/>
        <v>439035133</v>
      </c>
      <c r="AI282" s="4" t="str">
        <f t="shared" si="313"/>
        <v>439</v>
      </c>
      <c r="AJ282" s="2" t="str">
        <f t="shared" si="314"/>
        <v>035</v>
      </c>
      <c r="AK282" s="2" t="str">
        <f t="shared" si="315"/>
        <v>133</v>
      </c>
      <c r="AL282" s="4">
        <f t="shared" si="316"/>
        <v>1</v>
      </c>
      <c r="AM282" s="4">
        <f t="shared" si="308"/>
        <v>1</v>
      </c>
      <c r="AN282" s="4">
        <f t="shared" si="317"/>
        <v>17918.922417140002</v>
      </c>
      <c r="AO282" s="4">
        <f t="shared" si="318"/>
        <v>17919</v>
      </c>
      <c r="AP282" s="4">
        <f t="shared" si="319"/>
        <v>0</v>
      </c>
      <c r="AQ282" s="4">
        <v>17919</v>
      </c>
      <c r="AW282" s="4">
        <v>17838</v>
      </c>
      <c r="AX282" s="5">
        <f t="shared" si="320"/>
        <v>81</v>
      </c>
      <c r="AY282" s="4">
        <v>17919</v>
      </c>
      <c r="AZ282" s="5"/>
      <c r="BB282" s="5">
        <f t="shared" ref="BB282" si="336">BC282-BA282</f>
        <v>0</v>
      </c>
    </row>
    <row r="283" spans="1:54" s="4" customFormat="1">
      <c r="A283" s="278">
        <v>439</v>
      </c>
      <c r="B283" s="2">
        <v>439035165</v>
      </c>
      <c r="C283" s="10" t="s">
        <v>266</v>
      </c>
      <c r="D283" s="15">
        <f>'fnd enro'!D283</f>
        <v>0</v>
      </c>
      <c r="E283" s="15">
        <f>'fnd enro'!E283</f>
        <v>0</v>
      </c>
      <c r="F283" s="15">
        <f>'fnd enro'!F283</f>
        <v>0</v>
      </c>
      <c r="G283" s="15">
        <f>'fnd enro'!G283</f>
        <v>1</v>
      </c>
      <c r="H283" s="15">
        <f>'fnd enro'!H283</f>
        <v>0</v>
      </c>
      <c r="I283" s="15">
        <f>'fnd enro'!I283</f>
        <v>0</v>
      </c>
      <c r="J283" s="15">
        <f>'fnd enro'!J283</f>
        <v>0</v>
      </c>
      <c r="K283" s="16">
        <f>'fnd enro'!K283</f>
        <v>3.8300000000000001E-2</v>
      </c>
      <c r="L283" s="15">
        <f>'fnd enro'!L283</f>
        <v>0</v>
      </c>
      <c r="M283" s="15">
        <f>'fnd enro'!M283</f>
        <v>0</v>
      </c>
      <c r="N283" s="15">
        <f>'fnd enro'!N283</f>
        <v>0</v>
      </c>
      <c r="O283" s="15">
        <f>'fnd enro'!O283</f>
        <v>0</v>
      </c>
      <c r="P283" s="15">
        <f>'fnd enro'!P283</f>
        <v>1</v>
      </c>
      <c r="Q283" s="15">
        <f>'fnd enro'!R283</f>
        <v>1</v>
      </c>
      <c r="R283" s="16">
        <f t="shared" si="310"/>
        <v>1.085</v>
      </c>
      <c r="S283" s="15">
        <f>VALUE('fnd enro'!Q283)</f>
        <v>10</v>
      </c>
      <c r="T283" s="2"/>
      <c r="U283" s="1">
        <f>(($D283*'fnd base rates'!C$107)
+($E283*'fnd base rates'!C$108)
+($F283*'fnd base rates'!C$109)
+($G283*'fnd base rates'!C$110)
+($H283*'fnd base rates'!C$111)
+($I283*'fnd base rates'!C$112)
+($J283*'fnd base rates'!C$113)
+($K283*'fnd base rates'!C$114)
+($M283*'fnd base rates'!C$116)
+($N283*'fnd base rates'!C$117)
+($O283*'fnd base rates'!C$118)
+($P283*VLOOKUP($S283+12,rate_basefnd,3)))
*$R283</f>
        <v>632.22113790499998</v>
      </c>
      <c r="V283" s="1">
        <f>(($D283*'fnd base rates'!D$107)
+($E283*'fnd base rates'!D$108)
+($F283*'fnd base rates'!D$109)
+($G283*'fnd base rates'!D$110)
+($H283*'fnd base rates'!D$111)
+($I283*'fnd base rates'!D$112)
+($J283*'fnd base rates'!D$113)
+($K283*'fnd base rates'!D$114)
+($M283*'fnd base rates'!D$116)
+($N283*'fnd base rates'!D$117)
+($O283*'fnd base rates'!D$118)
+($P283*VLOOKUP($S283+12,rate_basefnd,4)))
*$R283</f>
        <v>1155.0801499999998</v>
      </c>
      <c r="W283" s="1">
        <f>(($D283*'fnd base rates'!E$107)
+($E283*'fnd base rates'!E$108)
+($F283*'fnd base rates'!E$109)
+($G283*'fnd base rates'!E$110)
+($H283*'fnd base rates'!E$111)
+($I283*'fnd base rates'!E$112)
+($J283*'fnd base rates'!E$113)
+($K283*'fnd base rates'!E$114)
+($M283*'fnd base rates'!E$116)
+($N283*'fnd base rates'!E$117)
+($O283*'fnd base rates'!E$118)
+($P283*VLOOKUP($S283+12,rate_basefnd,5)))
*$R283</f>
        <v>7547.2657060149995</v>
      </c>
      <c r="X283" s="1">
        <f>(($D283*'fnd base rates'!F$107)
+($E283*'fnd base rates'!F$108)
+($F283*'fnd base rates'!F$109)
+($G283*'fnd base rates'!F$110)
+($H283*'fnd base rates'!F$111)
+($I283*'fnd base rates'!F$112)
+($J283*'fnd base rates'!F$113)
+($K283*'fnd base rates'!F$114)
+($M283*'fnd base rates'!F$116)
+($N283*'fnd base rates'!F$117)
+($O283*'fnd base rates'!F$118)
+($P283*VLOOKUP($S283+12,rate_basefnd,6)))
*$R283</f>
        <v>1292.3851444700001</v>
      </c>
      <c r="Y283" s="1">
        <f>(($D283*'fnd base rates'!G$107)
+($E283*'fnd base rates'!G$108)
+($F283*'fnd base rates'!G$109)
+($G283*'fnd base rates'!G$110)
+($H283*'fnd base rates'!G$111)
+($I283*'fnd base rates'!G$112)
+($J283*'fnd base rates'!G$113)
+($K283*'fnd base rates'!G$114)
+($M283*'fnd base rates'!G$116)
+($N283*'fnd base rates'!G$117)
+($O283*'fnd base rates'!G$118)
+($P283*VLOOKUP($S283+12,rate_basefnd,7)))
*$R283</f>
        <v>333.48141081499995</v>
      </c>
      <c r="Z283" s="1">
        <f>(($D283*'fnd base rates'!H$107)
+($E283*'fnd base rates'!H$108)
+($F283*'fnd base rates'!H$109)
+($G283*'fnd base rates'!H$110)
+($H283*'fnd base rates'!H$111)
+($I283*'fnd base rates'!H$112)
+($J283*'fnd base rates'!H$113)
+($K283*'fnd base rates'!H$114)
+($M283*'fnd base rates'!H$116)
+($N283*'fnd base rates'!H$117)
+($O283*'fnd base rates'!H$118)
+($P283*VLOOKUP($S283+12,rate_basefnd,8)))</f>
        <v>524.91720999999995</v>
      </c>
      <c r="AA283" s="1">
        <f>(($D283*'fnd base rates'!I$107)
+($E283*'fnd base rates'!I$108)
+($F283*'fnd base rates'!I$109)
+($G283*'fnd base rates'!I$110)
+($H283*'fnd base rates'!I$111)
+($I283*'fnd base rates'!I$112)
+($J283*'fnd base rates'!I$113)
+($K283*'fnd base rates'!I$114)
+($M283*'fnd base rates'!I$116)
+($N283*'fnd base rates'!I$117)
+($O283*'fnd base rates'!I$118)
+($P283*VLOOKUP($S283+12,rate_basefnd,9)))
*$R283</f>
        <v>434.15189999999996</v>
      </c>
      <c r="AB283" s="1">
        <f>(($D283*'fnd base rates'!J$107)
+($E283*'fnd base rates'!J$108)
+($F283*'fnd base rates'!J$109)
+($G283*'fnd base rates'!J$110)
+($H283*'fnd base rates'!J$111)
+($I283*'fnd base rates'!J$112)
+($J283*'fnd base rates'!J$113)
+($K283*'fnd base rates'!J$114)
+($M283*'fnd base rates'!J$116)
+($N283*'fnd base rates'!J$117)
+($O283*'fnd base rates'!J$118)
+($P283*VLOOKUP($S283+12,rate_basefnd,10)))
*$R283</f>
        <v>899.07439999999997</v>
      </c>
      <c r="AC283" s="1">
        <f>(($D283*'fnd base rates'!K$107)
+($E283*'fnd base rates'!K$108)
+($F283*'fnd base rates'!K$109)
+($G283*'fnd base rates'!K$110)
+($H283*'fnd base rates'!K$111)
+($I283*'fnd base rates'!K$112)
+($J283*'fnd base rates'!K$113)
+($K283*'fnd base rates'!K$114)
+($M283*'fnd base rates'!K$116)
+($N283*'fnd base rates'!K$117)
+($O283*'fnd base rates'!K$118)
+($P283*VLOOKUP($S283+12,rate_basefnd,11)))
*$R283</f>
        <v>1141.3050019350001</v>
      </c>
      <c r="AD283" s="1">
        <f>(($D283*'fnd base rates'!L$107)
+($E283*'fnd base rates'!L$108)
+($F283*'fnd base rates'!L$109)
+($G283*'fnd base rates'!L$110)
+($H283*'fnd base rates'!L$111)
+($I283*'fnd base rates'!L$112)
+($J283*'fnd base rates'!L$113)
+($K283*'fnd base rates'!L$114)
+($M283*'fnd base rates'!L$116)
+($N283*'fnd base rates'!L$117)
+($O283*'fnd base rates'!L$118)
+($P283*VLOOKUP($S283+12,rate_basefnd,12)))</f>
        <v>1828.523406</v>
      </c>
      <c r="AE283" s="1">
        <f>(($D283*'fnd base rates'!M$107)
+($E283*'fnd base rates'!M$108)
+($F283*'fnd base rates'!M$109)
+($G283*'fnd base rates'!M$110)
+($H283*'fnd base rates'!M$111)
+($I283*'fnd base rates'!M$112)
+($J283*'fnd base rates'!M$113)
+($K283*'fnd base rates'!M$114)
+($M283*'fnd base rates'!M$116)
+($N283*'fnd base rates'!M$117)
+($O283*'fnd base rates'!M$118)
+($P283*VLOOKUP($S283+12,rate_basefnd,13)))</f>
        <v>0</v>
      </c>
      <c r="AF283" s="4">
        <f t="shared" si="311"/>
        <v>15788.405467139999</v>
      </c>
      <c r="AH283" s="4">
        <f t="shared" si="312"/>
        <v>439035165</v>
      </c>
      <c r="AI283" s="4" t="str">
        <f t="shared" si="313"/>
        <v>439</v>
      </c>
      <c r="AJ283" s="2" t="str">
        <f t="shared" si="314"/>
        <v>035</v>
      </c>
      <c r="AK283" s="2" t="str">
        <f t="shared" si="315"/>
        <v>165</v>
      </c>
      <c r="AL283" s="4">
        <f t="shared" si="316"/>
        <v>1</v>
      </c>
      <c r="AM283" s="4">
        <f t="shared" si="308"/>
        <v>1</v>
      </c>
      <c r="AN283" s="4">
        <f t="shared" si="317"/>
        <v>15788.405467139999</v>
      </c>
      <c r="AO283" s="4">
        <f t="shared" si="318"/>
        <v>15788</v>
      </c>
      <c r="AP283" s="4">
        <f t="shared" si="319"/>
        <v>0</v>
      </c>
      <c r="AQ283" s="4">
        <v>15788</v>
      </c>
      <c r="AW283" s="4">
        <v>15705</v>
      </c>
      <c r="AX283" s="5">
        <f t="shared" si="320"/>
        <v>83</v>
      </c>
      <c r="AY283" s="4">
        <v>15788</v>
      </c>
      <c r="AZ283" s="5"/>
      <c r="BB283" s="5">
        <f t="shared" ref="BB283" si="337">BC283-BA283</f>
        <v>0</v>
      </c>
    </row>
    <row r="284" spans="1:54" s="4" customFormat="1">
      <c r="A284" s="278">
        <v>439</v>
      </c>
      <c r="B284" s="2">
        <v>439035244</v>
      </c>
      <c r="C284" s="10" t="s">
        <v>266</v>
      </c>
      <c r="D284" s="15">
        <f>'fnd enro'!D284</f>
        <v>0</v>
      </c>
      <c r="E284" s="15">
        <f>'fnd enro'!E284</f>
        <v>0</v>
      </c>
      <c r="F284" s="15">
        <f>'fnd enro'!F284</f>
        <v>1</v>
      </c>
      <c r="G284" s="15">
        <f>'fnd enro'!G284</f>
        <v>2</v>
      </c>
      <c r="H284" s="15">
        <f>'fnd enro'!H284</f>
        <v>3</v>
      </c>
      <c r="I284" s="15">
        <f>'fnd enro'!I284</f>
        <v>0</v>
      </c>
      <c r="J284" s="15">
        <f>'fnd enro'!J284</f>
        <v>0</v>
      </c>
      <c r="K284" s="16">
        <f>'fnd enro'!K284</f>
        <v>0.2298</v>
      </c>
      <c r="L284" s="15">
        <f>'fnd enro'!L284</f>
        <v>0</v>
      </c>
      <c r="M284" s="15">
        <f>'fnd enro'!M284</f>
        <v>0</v>
      </c>
      <c r="N284" s="15">
        <f>'fnd enro'!N284</f>
        <v>1</v>
      </c>
      <c r="O284" s="15">
        <f>'fnd enro'!O284</f>
        <v>0</v>
      </c>
      <c r="P284" s="15">
        <f>'fnd enro'!P284</f>
        <v>3</v>
      </c>
      <c r="Q284" s="15">
        <f>'fnd enro'!R284</f>
        <v>6</v>
      </c>
      <c r="R284" s="16">
        <f t="shared" si="310"/>
        <v>1.085</v>
      </c>
      <c r="S284" s="15">
        <f>VALUE('fnd enro'!Q284)</f>
        <v>10</v>
      </c>
      <c r="T284" s="2"/>
      <c r="U284" s="1">
        <f>(($D284*'fnd base rates'!C$107)
+($E284*'fnd base rates'!C$108)
+($F284*'fnd base rates'!C$109)
+($G284*'fnd base rates'!C$110)
+($H284*'fnd base rates'!C$111)
+($I284*'fnd base rates'!C$112)
+($J284*'fnd base rates'!C$113)
+($K284*'fnd base rates'!C$114)
+($M284*'fnd base rates'!C$116)
+($N284*'fnd base rates'!C$117)
+($O284*'fnd base rates'!C$118)
+($P284*VLOOKUP($S284+12,rate_basefnd,3)))
*$R284</f>
        <v>3673.2607274300003</v>
      </c>
      <c r="V284" s="1">
        <f>(($D284*'fnd base rates'!D$107)
+($E284*'fnd base rates'!D$108)
+($F284*'fnd base rates'!D$109)
+($G284*'fnd base rates'!D$110)
+($H284*'fnd base rates'!D$111)
+($I284*'fnd base rates'!D$112)
+($J284*'fnd base rates'!D$113)
+($K284*'fnd base rates'!D$114)
+($M284*'fnd base rates'!D$116)
+($N284*'fnd base rates'!D$117)
+($O284*'fnd base rates'!D$118)
+($P284*VLOOKUP($S284+12,rate_basefnd,4)))
*$R284</f>
        <v>6037.8948</v>
      </c>
      <c r="W284" s="1">
        <f>(($D284*'fnd base rates'!E$107)
+($E284*'fnd base rates'!E$108)
+($F284*'fnd base rates'!E$109)
+($G284*'fnd base rates'!E$110)
+($H284*'fnd base rates'!E$111)
+($I284*'fnd base rates'!E$112)
+($J284*'fnd base rates'!E$113)
+($K284*'fnd base rates'!E$114)
+($M284*'fnd base rates'!E$116)
+($N284*'fnd base rates'!E$117)
+($O284*'fnd base rates'!E$118)
+($P284*VLOOKUP($S284+12,rate_basefnd,5)))
*$R284</f>
        <v>34735.46293609</v>
      </c>
      <c r="X284" s="1">
        <f>(($D284*'fnd base rates'!F$107)
+($E284*'fnd base rates'!F$108)
+($F284*'fnd base rates'!F$109)
+($G284*'fnd base rates'!F$110)
+($H284*'fnd base rates'!F$111)
+($I284*'fnd base rates'!F$112)
+($J284*'fnd base rates'!F$113)
+($K284*'fnd base rates'!F$114)
+($M284*'fnd base rates'!F$116)
+($N284*'fnd base rates'!F$117)
+($O284*'fnd base rates'!F$118)
+($P284*VLOOKUP($S284+12,rate_basefnd,6)))
*$R284</f>
        <v>7158.74351682</v>
      </c>
      <c r="Y284" s="1">
        <f>(($D284*'fnd base rates'!G$107)
+($E284*'fnd base rates'!G$108)
+($F284*'fnd base rates'!G$109)
+($G284*'fnd base rates'!G$110)
+($H284*'fnd base rates'!G$111)
+($I284*'fnd base rates'!G$112)
+($J284*'fnd base rates'!G$113)
+($K284*'fnd base rates'!G$114)
+($M284*'fnd base rates'!G$116)
+($N284*'fnd base rates'!G$117)
+($O284*'fnd base rates'!G$118)
+($P284*VLOOKUP($S284+12,rate_basefnd,7)))
*$R284</f>
        <v>1578.8560148899999</v>
      </c>
      <c r="Z284" s="1">
        <f>(($D284*'fnd base rates'!H$107)
+($E284*'fnd base rates'!H$108)
+($F284*'fnd base rates'!H$109)
+($G284*'fnd base rates'!H$110)
+($H284*'fnd base rates'!H$111)
+($I284*'fnd base rates'!H$112)
+($J284*'fnd base rates'!H$113)
+($K284*'fnd base rates'!H$114)
+($M284*'fnd base rates'!H$116)
+($N284*'fnd base rates'!H$117)
+($O284*'fnd base rates'!H$118)
+($P284*VLOOKUP($S284+12,rate_basefnd,8)))</f>
        <v>3201.8732600000003</v>
      </c>
      <c r="AA284" s="1">
        <f>(($D284*'fnd base rates'!I$107)
+($E284*'fnd base rates'!I$108)
+($F284*'fnd base rates'!I$109)
+($G284*'fnd base rates'!I$110)
+($H284*'fnd base rates'!I$111)
+($I284*'fnd base rates'!I$112)
+($J284*'fnd base rates'!I$113)
+($K284*'fnd base rates'!I$114)
+($M284*'fnd base rates'!I$116)
+($N284*'fnd base rates'!I$117)
+($O284*'fnd base rates'!I$118)
+($P284*VLOOKUP($S284+12,rate_basefnd,9)))
*$R284</f>
        <v>2477.7710999999999</v>
      </c>
      <c r="AB284" s="1">
        <f>(($D284*'fnd base rates'!J$107)
+($E284*'fnd base rates'!J$108)
+($F284*'fnd base rates'!J$109)
+($G284*'fnd base rates'!J$110)
+($H284*'fnd base rates'!J$111)
+($I284*'fnd base rates'!J$112)
+($J284*'fnd base rates'!J$113)
+($K284*'fnd base rates'!J$114)
+($M284*'fnd base rates'!J$116)
+($N284*'fnd base rates'!J$117)
+($O284*'fnd base rates'!J$118)
+($P284*VLOOKUP($S284+12,rate_basefnd,10)))
*$R284</f>
        <v>3446.6218499999995</v>
      </c>
      <c r="AC284" s="1">
        <f>(($D284*'fnd base rates'!K$107)
+($E284*'fnd base rates'!K$108)
+($F284*'fnd base rates'!K$109)
+($G284*'fnd base rates'!K$110)
+($H284*'fnd base rates'!K$111)
+($I284*'fnd base rates'!K$112)
+($J284*'fnd base rates'!K$113)
+($K284*'fnd base rates'!K$114)
+($M284*'fnd base rates'!K$116)
+($N284*'fnd base rates'!K$117)
+($O284*'fnd base rates'!K$118)
+($P284*VLOOKUP($S284+12,rate_basefnd,11)))
*$R284</f>
        <v>7428.0554616100017</v>
      </c>
      <c r="AD284" s="1">
        <f>(($D284*'fnd base rates'!L$107)
+($E284*'fnd base rates'!L$108)
+($F284*'fnd base rates'!L$109)
+($G284*'fnd base rates'!L$110)
+($H284*'fnd base rates'!L$111)
+($I284*'fnd base rates'!L$112)
+($J284*'fnd base rates'!L$113)
+($K284*'fnd base rates'!L$114)
+($M284*'fnd base rates'!L$116)
+($N284*'fnd base rates'!L$117)
+($O284*'fnd base rates'!L$118)
+($P284*VLOOKUP($S284+12,rate_basefnd,12)))</f>
        <v>9814.6604360000001</v>
      </c>
      <c r="AE284" s="1">
        <f>(($D284*'fnd base rates'!M$107)
+($E284*'fnd base rates'!M$108)
+($F284*'fnd base rates'!M$109)
+($G284*'fnd base rates'!M$110)
+($H284*'fnd base rates'!M$111)
+($I284*'fnd base rates'!M$112)
+($J284*'fnd base rates'!M$113)
+($K284*'fnd base rates'!M$114)
+($M284*'fnd base rates'!M$116)
+($N284*'fnd base rates'!M$117)
+($O284*'fnd base rates'!M$118)
+($P284*VLOOKUP($S284+12,rate_basefnd,13)))</f>
        <v>0</v>
      </c>
      <c r="AF284" s="4">
        <f t="shared" si="311"/>
        <v>79553.200102840012</v>
      </c>
      <c r="AH284" s="4">
        <f t="shared" si="312"/>
        <v>439035244</v>
      </c>
      <c r="AI284" s="4" t="str">
        <f t="shared" si="313"/>
        <v>439</v>
      </c>
      <c r="AJ284" s="2" t="str">
        <f t="shared" si="314"/>
        <v>035</v>
      </c>
      <c r="AK284" s="2" t="str">
        <f t="shared" si="315"/>
        <v>244</v>
      </c>
      <c r="AL284" s="4">
        <f t="shared" si="316"/>
        <v>1</v>
      </c>
      <c r="AM284" s="4">
        <f t="shared" si="308"/>
        <v>6</v>
      </c>
      <c r="AN284" s="4">
        <f t="shared" si="317"/>
        <v>79553.200102840012</v>
      </c>
      <c r="AO284" s="4">
        <f t="shared" si="318"/>
        <v>13259</v>
      </c>
      <c r="AP284" s="4">
        <f t="shared" si="319"/>
        <v>0</v>
      </c>
      <c r="AQ284" s="4">
        <v>13259</v>
      </c>
      <c r="AW284" s="4">
        <v>13207</v>
      </c>
      <c r="AX284" s="5">
        <f t="shared" si="320"/>
        <v>52</v>
      </c>
      <c r="AY284" s="4">
        <v>13259</v>
      </c>
      <c r="AZ284" s="5"/>
      <c r="BB284" s="5">
        <f t="shared" ref="BB284" si="338">BC284-BA284</f>
        <v>0</v>
      </c>
    </row>
    <row r="285" spans="1:54" s="4" customFormat="1">
      <c r="A285" s="278">
        <v>439</v>
      </c>
      <c r="B285" s="2">
        <v>439035284</v>
      </c>
      <c r="C285" s="10" t="s">
        <v>266</v>
      </c>
      <c r="D285" s="15">
        <f>'fnd enro'!D285</f>
        <v>0</v>
      </c>
      <c r="E285" s="15">
        <f>'fnd enro'!E285</f>
        <v>0</v>
      </c>
      <c r="F285" s="15">
        <f>'fnd enro'!F285</f>
        <v>1</v>
      </c>
      <c r="G285" s="15">
        <f>'fnd enro'!G285</f>
        <v>1</v>
      </c>
      <c r="H285" s="15">
        <f>'fnd enro'!H285</f>
        <v>0</v>
      </c>
      <c r="I285" s="15">
        <f>'fnd enro'!I285</f>
        <v>0</v>
      </c>
      <c r="J285" s="15">
        <f>'fnd enro'!J285</f>
        <v>0</v>
      </c>
      <c r="K285" s="16">
        <f>'fnd enro'!K285</f>
        <v>7.6600000000000001E-2</v>
      </c>
      <c r="L285" s="15">
        <f>'fnd enro'!L285</f>
        <v>0</v>
      </c>
      <c r="M285" s="15">
        <f>'fnd enro'!M285</f>
        <v>0</v>
      </c>
      <c r="N285" s="15">
        <f>'fnd enro'!N285</f>
        <v>0</v>
      </c>
      <c r="O285" s="15">
        <f>'fnd enro'!O285</f>
        <v>0</v>
      </c>
      <c r="P285" s="15">
        <f>'fnd enro'!P285</f>
        <v>2</v>
      </c>
      <c r="Q285" s="15">
        <f>'fnd enro'!R285</f>
        <v>2</v>
      </c>
      <c r="R285" s="16">
        <f t="shared" si="310"/>
        <v>1.085</v>
      </c>
      <c r="S285" s="15">
        <f>VALUE('fnd enro'!Q285)</f>
        <v>5</v>
      </c>
      <c r="T285" s="2"/>
      <c r="U285" s="1">
        <f>(($D285*'fnd base rates'!C$107)
+($E285*'fnd base rates'!C$108)
+($F285*'fnd base rates'!C$109)
+($G285*'fnd base rates'!C$110)
+($H285*'fnd base rates'!C$111)
+($I285*'fnd base rates'!C$112)
+($J285*'fnd base rates'!C$113)
+($K285*'fnd base rates'!C$114)
+($M285*'fnd base rates'!C$116)
+($N285*'fnd base rates'!C$117)
+($O285*'fnd base rates'!C$118)
+($P285*VLOOKUP($S285+12,rate_basefnd,3)))
*$R285</f>
        <v>1234.0622758099998</v>
      </c>
      <c r="V285" s="1">
        <f>(($D285*'fnd base rates'!D$107)
+($E285*'fnd base rates'!D$108)
+($F285*'fnd base rates'!D$109)
+($G285*'fnd base rates'!D$110)
+($H285*'fnd base rates'!D$111)
+($I285*'fnd base rates'!D$112)
+($J285*'fnd base rates'!D$113)
+($K285*'fnd base rates'!D$114)
+($M285*'fnd base rates'!D$116)
+($N285*'fnd base rates'!D$117)
+($O285*'fnd base rates'!D$118)
+($P285*VLOOKUP($S285+12,rate_basefnd,4)))
*$R285</f>
        <v>2166.2675999999997</v>
      </c>
      <c r="W285" s="1">
        <f>(($D285*'fnd base rates'!E$107)
+($E285*'fnd base rates'!E$108)
+($F285*'fnd base rates'!E$109)
+($G285*'fnd base rates'!E$110)
+($H285*'fnd base rates'!E$111)
+($I285*'fnd base rates'!E$112)
+($J285*'fnd base rates'!E$113)
+($K285*'fnd base rates'!E$114)
+($M285*'fnd base rates'!E$116)
+($N285*'fnd base rates'!E$117)
+($O285*'fnd base rates'!E$118)
+($P285*VLOOKUP($S285+12,rate_basefnd,5)))
*$R285</f>
        <v>13689.99891203</v>
      </c>
      <c r="X285" s="1">
        <f>(($D285*'fnd base rates'!F$107)
+($E285*'fnd base rates'!F$108)
+($F285*'fnd base rates'!F$109)
+($G285*'fnd base rates'!F$110)
+($H285*'fnd base rates'!F$111)
+($I285*'fnd base rates'!F$112)
+($J285*'fnd base rates'!F$113)
+($K285*'fnd base rates'!F$114)
+($M285*'fnd base rates'!F$116)
+($N285*'fnd base rates'!F$117)
+($O285*'fnd base rates'!F$118)
+($P285*VLOOKUP($S285+12,rate_basefnd,6)))
*$R285</f>
        <v>2584.7702889400002</v>
      </c>
      <c r="Y285" s="1">
        <f>(($D285*'fnd base rates'!G$107)
+($E285*'fnd base rates'!G$108)
+($F285*'fnd base rates'!G$109)
+($G285*'fnd base rates'!G$110)
+($H285*'fnd base rates'!G$111)
+($I285*'fnd base rates'!G$112)
+($J285*'fnd base rates'!G$113)
+($K285*'fnd base rates'!G$114)
+($M285*'fnd base rates'!G$116)
+($N285*'fnd base rates'!G$117)
+($O285*'fnd base rates'!G$118)
+($P285*VLOOKUP($S285+12,rate_basefnd,7)))
*$R285</f>
        <v>598.80312162999996</v>
      </c>
      <c r="Z285" s="1">
        <f>(($D285*'fnd base rates'!H$107)
+($E285*'fnd base rates'!H$108)
+($F285*'fnd base rates'!H$109)
+($G285*'fnd base rates'!H$110)
+($H285*'fnd base rates'!H$111)
+($I285*'fnd base rates'!H$112)
+($J285*'fnd base rates'!H$113)
+($K285*'fnd base rates'!H$114)
+($M285*'fnd base rates'!H$116)
+($N285*'fnd base rates'!H$117)
+($O285*'fnd base rates'!H$118)
+($P285*VLOOKUP($S285+12,rate_basefnd,8)))</f>
        <v>1040.19442</v>
      </c>
      <c r="AA285" s="1">
        <f>(($D285*'fnd base rates'!I$107)
+($E285*'fnd base rates'!I$108)
+($F285*'fnd base rates'!I$109)
+($G285*'fnd base rates'!I$110)
+($H285*'fnd base rates'!I$111)
+($I285*'fnd base rates'!I$112)
+($J285*'fnd base rates'!I$113)
+($K285*'fnd base rates'!I$114)
+($M285*'fnd base rates'!I$116)
+($N285*'fnd base rates'!I$117)
+($O285*'fnd base rates'!I$118)
+($P285*VLOOKUP($S285+12,rate_basefnd,9)))
*$R285</f>
        <v>811.42809999999997</v>
      </c>
      <c r="AB285" s="1">
        <f>(($D285*'fnd base rates'!J$107)
+($E285*'fnd base rates'!J$108)
+($F285*'fnd base rates'!J$109)
+($G285*'fnd base rates'!J$110)
+($H285*'fnd base rates'!J$111)
+($I285*'fnd base rates'!J$112)
+($J285*'fnd base rates'!J$113)
+($K285*'fnd base rates'!J$114)
+($M285*'fnd base rates'!J$116)
+($N285*'fnd base rates'!J$117)
+($O285*'fnd base rates'!J$118)
+($P285*VLOOKUP($S285+12,rate_basefnd,10)))
*$R285</f>
        <v>1449.9180500000002</v>
      </c>
      <c r="AC285" s="1">
        <f>(($D285*'fnd base rates'!K$107)
+($E285*'fnd base rates'!K$108)
+($F285*'fnd base rates'!K$109)
+($G285*'fnd base rates'!K$110)
+($H285*'fnd base rates'!K$111)
+($I285*'fnd base rates'!K$112)
+($J285*'fnd base rates'!K$113)
+($K285*'fnd base rates'!K$114)
+($M285*'fnd base rates'!K$116)
+($N285*'fnd base rates'!K$117)
+($O285*'fnd base rates'!K$118)
+($P285*VLOOKUP($S285+12,rate_basefnd,11)))
*$R285</f>
        <v>2282.6100038700001</v>
      </c>
      <c r="AD285" s="1">
        <f>(($D285*'fnd base rates'!L$107)
+($E285*'fnd base rates'!L$108)
+($F285*'fnd base rates'!L$109)
+($G285*'fnd base rates'!L$110)
+($H285*'fnd base rates'!L$111)
+($I285*'fnd base rates'!L$112)
+($J285*'fnd base rates'!L$113)
+($K285*'fnd base rates'!L$114)
+($M285*'fnd base rates'!L$116)
+($N285*'fnd base rates'!L$117)
+($O285*'fnd base rates'!L$118)
+($P285*VLOOKUP($S285+12,rate_basefnd,12)))</f>
        <v>3447.6168119999998</v>
      </c>
      <c r="AE285" s="1">
        <f>(($D285*'fnd base rates'!M$107)
+($E285*'fnd base rates'!M$108)
+($F285*'fnd base rates'!M$109)
+($G285*'fnd base rates'!M$110)
+($H285*'fnd base rates'!M$111)
+($I285*'fnd base rates'!M$112)
+($J285*'fnd base rates'!M$113)
+($K285*'fnd base rates'!M$114)
+($M285*'fnd base rates'!M$116)
+($N285*'fnd base rates'!M$117)
+($O285*'fnd base rates'!M$118)
+($P285*VLOOKUP($S285+12,rate_basefnd,13)))</f>
        <v>0</v>
      </c>
      <c r="AF285" s="4">
        <f t="shared" si="311"/>
        <v>29305.66958428</v>
      </c>
      <c r="AH285" s="4">
        <f t="shared" si="312"/>
        <v>439035284</v>
      </c>
      <c r="AI285" s="4" t="str">
        <f t="shared" si="313"/>
        <v>439</v>
      </c>
      <c r="AJ285" s="2" t="str">
        <f t="shared" si="314"/>
        <v>035</v>
      </c>
      <c r="AK285" s="2" t="str">
        <f t="shared" si="315"/>
        <v>284</v>
      </c>
      <c r="AL285" s="4">
        <f t="shared" si="316"/>
        <v>1</v>
      </c>
      <c r="AM285" s="4">
        <f t="shared" si="308"/>
        <v>2</v>
      </c>
      <c r="AN285" s="4">
        <f t="shared" si="317"/>
        <v>29305.66958428</v>
      </c>
      <c r="AO285" s="4">
        <f t="shared" si="318"/>
        <v>14653</v>
      </c>
      <c r="AP285" s="4">
        <f t="shared" si="319"/>
        <v>0</v>
      </c>
      <c r="AQ285" s="4">
        <v>14653</v>
      </c>
      <c r="AW285" s="4">
        <v>14622</v>
      </c>
      <c r="AX285" s="5">
        <f t="shared" si="320"/>
        <v>31</v>
      </c>
      <c r="AY285" s="4">
        <v>14653</v>
      </c>
      <c r="AZ285" s="5"/>
      <c r="BB285" s="5">
        <f t="shared" ref="BB285" si="339">BC285-BA285</f>
        <v>0</v>
      </c>
    </row>
    <row r="286" spans="1:54" s="4" customFormat="1">
      <c r="A286" s="278">
        <v>440</v>
      </c>
      <c r="B286" s="2">
        <v>440149128</v>
      </c>
      <c r="C286" s="10" t="s">
        <v>1061</v>
      </c>
      <c r="D286" s="15">
        <f>'fnd enro'!D286</f>
        <v>0</v>
      </c>
      <c r="E286" s="15">
        <f>'fnd enro'!E286</f>
        <v>0</v>
      </c>
      <c r="F286" s="15">
        <f>'fnd enro'!F286</f>
        <v>0</v>
      </c>
      <c r="G286" s="15">
        <f>'fnd enro'!G286</f>
        <v>1</v>
      </c>
      <c r="H286" s="15">
        <f>'fnd enro'!H286</f>
        <v>2</v>
      </c>
      <c r="I286" s="15">
        <f>'fnd enro'!I286</f>
        <v>0</v>
      </c>
      <c r="J286" s="15">
        <f>'fnd enro'!J286</f>
        <v>0</v>
      </c>
      <c r="K286" s="16">
        <f>'fnd enro'!K286</f>
        <v>0.1149</v>
      </c>
      <c r="L286" s="15">
        <f>'fnd enro'!L286</f>
        <v>0</v>
      </c>
      <c r="M286" s="15">
        <f>'fnd enro'!M286</f>
        <v>0</v>
      </c>
      <c r="N286" s="15">
        <f>'fnd enro'!N286</f>
        <v>0</v>
      </c>
      <c r="O286" s="15">
        <f>'fnd enro'!O286</f>
        <v>0</v>
      </c>
      <c r="P286" s="15">
        <f>'fnd enro'!P286</f>
        <v>1</v>
      </c>
      <c r="Q286" s="15">
        <f>'fnd enro'!R286</f>
        <v>3</v>
      </c>
      <c r="R286" s="16">
        <f t="shared" si="310"/>
        <v>1</v>
      </c>
      <c r="S286" s="15">
        <f>VALUE('fnd enro'!Q286)</f>
        <v>10</v>
      </c>
      <c r="T286" s="2"/>
      <c r="U286" s="1">
        <f>(($D286*'fnd base rates'!C$107)
+($E286*'fnd base rates'!C$108)
+($F286*'fnd base rates'!C$109)
+($G286*'fnd base rates'!C$110)
+($H286*'fnd base rates'!C$111)
+($I286*'fnd base rates'!C$112)
+($J286*'fnd base rates'!C$113)
+($K286*'fnd base rates'!C$114)
+($M286*'fnd base rates'!C$116)
+($N286*'fnd base rates'!C$117)
+($O286*'fnd base rates'!C$118)
+($P286*VLOOKUP($S286+12,rate_basefnd,3)))
*$R286</f>
        <v>1607.7368790000003</v>
      </c>
      <c r="V286" s="1">
        <f>(($D286*'fnd base rates'!D$107)
+($E286*'fnd base rates'!D$108)
+($F286*'fnd base rates'!D$109)
+($G286*'fnd base rates'!D$110)
+($H286*'fnd base rates'!D$111)
+($I286*'fnd base rates'!D$112)
+($J286*'fnd base rates'!D$113)
+($K286*'fnd base rates'!D$114)
+($M286*'fnd base rates'!D$116)
+($N286*'fnd base rates'!D$117)
+($O286*'fnd base rates'!D$118)
+($P286*VLOOKUP($S286+12,rate_basefnd,4)))
*$R286</f>
        <v>2528.85</v>
      </c>
      <c r="W286" s="1">
        <f>(($D286*'fnd base rates'!E$107)
+($E286*'fnd base rates'!E$108)
+($F286*'fnd base rates'!E$109)
+($G286*'fnd base rates'!E$110)
+($H286*'fnd base rates'!E$111)
+($I286*'fnd base rates'!E$112)
+($J286*'fnd base rates'!E$113)
+($K286*'fnd base rates'!E$114)
+($M286*'fnd base rates'!E$116)
+($N286*'fnd base rates'!E$117)
+($O286*'fnd base rates'!E$118)
+($P286*VLOOKUP($S286+12,rate_basefnd,5)))
*$R286</f>
        <v>13571.475777</v>
      </c>
      <c r="X286" s="1">
        <f>(($D286*'fnd base rates'!F$107)
+($E286*'fnd base rates'!F$108)
+($F286*'fnd base rates'!F$109)
+($G286*'fnd base rates'!F$110)
+($H286*'fnd base rates'!F$111)
+($I286*'fnd base rates'!F$112)
+($J286*'fnd base rates'!F$113)
+($K286*'fnd base rates'!F$114)
+($M286*'fnd base rates'!F$116)
+($N286*'fnd base rates'!F$117)
+($O286*'fnd base rates'!F$118)
+($P286*VLOOKUP($S286+12,rate_basefnd,6)))
*$R286</f>
        <v>3090.9951459999997</v>
      </c>
      <c r="Y286" s="1">
        <f>(($D286*'fnd base rates'!G$107)
+($E286*'fnd base rates'!G$108)
+($F286*'fnd base rates'!G$109)
+($G286*'fnd base rates'!G$110)
+($H286*'fnd base rates'!G$111)
+($I286*'fnd base rates'!G$112)
+($J286*'fnd base rates'!G$113)
+($K286*'fnd base rates'!G$114)
+($M286*'fnd base rates'!G$116)
+($N286*'fnd base rates'!G$117)
+($O286*'fnd base rates'!G$118)
+($P286*VLOOKUP($S286+12,rate_basefnd,7)))
*$R286</f>
        <v>629.48841700000003</v>
      </c>
      <c r="Z286" s="1">
        <f>(($D286*'fnd base rates'!H$107)
+($E286*'fnd base rates'!H$108)
+($F286*'fnd base rates'!H$109)
+($G286*'fnd base rates'!H$110)
+($H286*'fnd base rates'!H$111)
+($I286*'fnd base rates'!H$112)
+($J286*'fnd base rates'!H$113)
+($K286*'fnd base rates'!H$114)
+($M286*'fnd base rates'!H$116)
+($N286*'fnd base rates'!H$117)
+($O286*'fnd base rates'!H$118)
+($P286*VLOOKUP($S286+12,rate_basefnd,8)))</f>
        <v>1526.4716300000002</v>
      </c>
      <c r="AA286" s="1">
        <f>(($D286*'fnd base rates'!I$107)
+($E286*'fnd base rates'!I$108)
+($F286*'fnd base rates'!I$109)
+($G286*'fnd base rates'!I$110)
+($H286*'fnd base rates'!I$111)
+($I286*'fnd base rates'!I$112)
+($J286*'fnd base rates'!I$113)
+($K286*'fnd base rates'!I$114)
+($M286*'fnd base rates'!I$116)
+($N286*'fnd base rates'!I$117)
+($O286*'fnd base rates'!I$118)
+($P286*VLOOKUP($S286+12,rate_basefnd,9)))
*$R286</f>
        <v>1072.3800000000001</v>
      </c>
      <c r="AB286" s="1">
        <f>(($D286*'fnd base rates'!J$107)
+($E286*'fnd base rates'!J$108)
+($F286*'fnd base rates'!J$109)
+($G286*'fnd base rates'!J$110)
+($H286*'fnd base rates'!J$111)
+($I286*'fnd base rates'!J$112)
+($J286*'fnd base rates'!J$113)
+($K286*'fnd base rates'!J$114)
+($M286*'fnd base rates'!J$116)
+($N286*'fnd base rates'!J$117)
+($O286*'fnd base rates'!J$118)
+($P286*VLOOKUP($S286+12,rate_basefnd,10)))
*$R286</f>
        <v>1304.8400000000001</v>
      </c>
      <c r="AC286" s="1">
        <f>(($D286*'fnd base rates'!K$107)
+($E286*'fnd base rates'!K$108)
+($F286*'fnd base rates'!K$109)
+($G286*'fnd base rates'!K$110)
+($H286*'fnd base rates'!K$111)
+($I286*'fnd base rates'!K$112)
+($J286*'fnd base rates'!K$113)
+($K286*'fnd base rates'!K$114)
+($M286*'fnd base rates'!K$116)
+($N286*'fnd base rates'!K$117)
+($O286*'fnd base rates'!K$118)
+($P286*VLOOKUP($S286+12,rate_basefnd,11)))
*$R286</f>
        <v>3312.5220330000002</v>
      </c>
      <c r="AD286" s="1">
        <f>(($D286*'fnd base rates'!L$107)
+($E286*'fnd base rates'!L$108)
+($F286*'fnd base rates'!L$109)
+($G286*'fnd base rates'!L$110)
+($H286*'fnd base rates'!L$111)
+($I286*'fnd base rates'!L$112)
+($J286*'fnd base rates'!L$113)
+($K286*'fnd base rates'!L$114)
+($M286*'fnd base rates'!L$116)
+($N286*'fnd base rates'!L$117)
+($O286*'fnd base rates'!L$118)
+($P286*VLOOKUP($S286+12,rate_basefnd,12)))</f>
        <v>4531.5702180000008</v>
      </c>
      <c r="AE286" s="1">
        <f>(($D286*'fnd base rates'!M$107)
+($E286*'fnd base rates'!M$108)
+($F286*'fnd base rates'!M$109)
+($G286*'fnd base rates'!M$110)
+($H286*'fnd base rates'!M$111)
+($I286*'fnd base rates'!M$112)
+($J286*'fnd base rates'!M$113)
+($K286*'fnd base rates'!M$114)
+($M286*'fnd base rates'!M$116)
+($N286*'fnd base rates'!M$117)
+($O286*'fnd base rates'!M$118)
+($P286*VLOOKUP($S286+12,rate_basefnd,13)))</f>
        <v>0</v>
      </c>
      <c r="AF286" s="4">
        <f t="shared" si="311"/>
        <v>33176.330100000006</v>
      </c>
      <c r="AH286" s="4">
        <f t="shared" si="312"/>
        <v>440149128</v>
      </c>
      <c r="AI286" s="4" t="str">
        <f t="shared" si="313"/>
        <v>440</v>
      </c>
      <c r="AJ286" s="2" t="str">
        <f t="shared" si="314"/>
        <v>149</v>
      </c>
      <c r="AK286" s="2" t="str">
        <f t="shared" si="315"/>
        <v>128</v>
      </c>
      <c r="AL286" s="4">
        <f t="shared" si="316"/>
        <v>1</v>
      </c>
      <c r="AM286" s="4">
        <f t="shared" si="308"/>
        <v>3</v>
      </c>
      <c r="AN286" s="4">
        <f t="shared" si="317"/>
        <v>33176.330100000006</v>
      </c>
      <c r="AO286" s="4">
        <f t="shared" si="318"/>
        <v>11059</v>
      </c>
      <c r="AP286" s="4">
        <f t="shared" si="319"/>
        <v>0</v>
      </c>
      <c r="AQ286" s="4">
        <v>11059</v>
      </c>
      <c r="AW286" s="4">
        <v>11021</v>
      </c>
      <c r="AX286" s="5">
        <f t="shared" si="320"/>
        <v>38</v>
      </c>
      <c r="AY286" s="4">
        <v>11059</v>
      </c>
      <c r="AZ286" s="5"/>
      <c r="BB286" s="5">
        <f t="shared" ref="BB286" si="340">BC286-BA286</f>
        <v>0</v>
      </c>
    </row>
    <row r="287" spans="1:54" s="4" customFormat="1">
      <c r="A287" s="278">
        <v>440</v>
      </c>
      <c r="B287" s="2">
        <v>440149149</v>
      </c>
      <c r="C287" s="10" t="s">
        <v>1061</v>
      </c>
      <c r="D287" s="15">
        <f>'fnd enro'!D287</f>
        <v>32</v>
      </c>
      <c r="E287" s="15">
        <f>'fnd enro'!E287</f>
        <v>0</v>
      </c>
      <c r="F287" s="15">
        <f>'fnd enro'!F287</f>
        <v>19</v>
      </c>
      <c r="G287" s="15">
        <f>'fnd enro'!G287</f>
        <v>205</v>
      </c>
      <c r="H287" s="15">
        <f>'fnd enro'!H287</f>
        <v>113</v>
      </c>
      <c r="I287" s="15">
        <f>'fnd enro'!I287</f>
        <v>0</v>
      </c>
      <c r="J287" s="15">
        <f>'fnd enro'!J287</f>
        <v>0</v>
      </c>
      <c r="K287" s="16">
        <f>'fnd enro'!K287</f>
        <v>12.9071</v>
      </c>
      <c r="L287" s="15">
        <f>'fnd enro'!L287</f>
        <v>0</v>
      </c>
      <c r="M287" s="15">
        <f>'fnd enro'!M287</f>
        <v>82</v>
      </c>
      <c r="N287" s="15">
        <f>'fnd enro'!N287</f>
        <v>9</v>
      </c>
      <c r="O287" s="15">
        <f>'fnd enro'!O287</f>
        <v>0</v>
      </c>
      <c r="P287" s="15">
        <f>'fnd enro'!P287</f>
        <v>263</v>
      </c>
      <c r="Q287" s="15">
        <f>'fnd enro'!R287</f>
        <v>353</v>
      </c>
      <c r="R287" s="16">
        <f t="shared" si="310"/>
        <v>1</v>
      </c>
      <c r="S287" s="15">
        <f>VALUE('fnd enro'!Q287)</f>
        <v>12</v>
      </c>
      <c r="T287" s="2"/>
      <c r="U287" s="1">
        <f>(($D287*'fnd base rates'!C$107)
+($E287*'fnd base rates'!C$108)
+($F287*'fnd base rates'!C$109)
+($G287*'fnd base rates'!C$110)
+($H287*'fnd base rates'!C$111)
+($I287*'fnd base rates'!C$112)
+($J287*'fnd base rates'!C$113)
+($K287*'fnd base rates'!C$114)
+($M287*'fnd base rates'!C$116)
+($N287*'fnd base rates'!C$117)
+($O287*'fnd base rates'!C$118)
+($P287*VLOOKUP($S287+12,rate_basefnd,3)))
*$R287</f>
        <v>207433.83274099999</v>
      </c>
      <c r="V287" s="1">
        <f>(($D287*'fnd base rates'!D$107)
+($E287*'fnd base rates'!D$108)
+($F287*'fnd base rates'!D$109)
+($G287*'fnd base rates'!D$110)
+($H287*'fnd base rates'!D$111)
+($I287*'fnd base rates'!D$112)
+($J287*'fnd base rates'!D$113)
+($K287*'fnd base rates'!D$114)
+($M287*'fnd base rates'!D$116)
+($N287*'fnd base rates'!D$117)
+($O287*'fnd base rates'!D$118)
+($P287*VLOOKUP($S287+12,rate_basefnd,4)))
*$R287</f>
        <v>366216.45999999996</v>
      </c>
      <c r="W287" s="1">
        <f>(($D287*'fnd base rates'!E$107)
+($E287*'fnd base rates'!E$108)
+($F287*'fnd base rates'!E$109)
+($G287*'fnd base rates'!E$110)
+($H287*'fnd base rates'!E$111)
+($I287*'fnd base rates'!E$112)
+($J287*'fnd base rates'!E$113)
+($K287*'fnd base rates'!E$114)
+($M287*'fnd base rates'!E$116)
+($N287*'fnd base rates'!E$117)
+($O287*'fnd base rates'!E$118)
+($P287*VLOOKUP($S287+12,rate_basefnd,5)))
*$R287</f>
        <v>2268735.7822829997</v>
      </c>
      <c r="X287" s="1">
        <f>(($D287*'fnd base rates'!F$107)
+($E287*'fnd base rates'!F$108)
+($F287*'fnd base rates'!F$109)
+($G287*'fnd base rates'!F$110)
+($H287*'fnd base rates'!F$111)
+($I287*'fnd base rates'!F$112)
+($J287*'fnd base rates'!F$113)
+($K287*'fnd base rates'!F$114)
+($M287*'fnd base rates'!F$116)
+($N287*'fnd base rates'!F$117)
+($O287*'fnd base rates'!F$118)
+($P287*VLOOKUP($S287+12,rate_basefnd,6)))
*$R287</f>
        <v>403139.20473399997</v>
      </c>
      <c r="Y287" s="1">
        <f>(($D287*'fnd base rates'!G$107)
+($E287*'fnd base rates'!G$108)
+($F287*'fnd base rates'!G$109)
+($G287*'fnd base rates'!G$110)
+($H287*'fnd base rates'!G$111)
+($I287*'fnd base rates'!G$112)
+($J287*'fnd base rates'!G$113)
+($K287*'fnd base rates'!G$114)
+($M287*'fnd base rates'!G$116)
+($N287*'fnd base rates'!G$117)
+($O287*'fnd base rates'!G$118)
+($P287*VLOOKUP($S287+12,rate_basefnd,7)))
*$R287</f>
        <v>102086.97884299999</v>
      </c>
      <c r="Z287" s="1">
        <f>(($D287*'fnd base rates'!H$107)
+($E287*'fnd base rates'!H$108)
+($F287*'fnd base rates'!H$109)
+($G287*'fnd base rates'!H$110)
+($H287*'fnd base rates'!H$111)
+($I287*'fnd base rates'!H$112)
+($J287*'fnd base rates'!H$113)
+($K287*'fnd base rates'!H$114)
+($M287*'fnd base rates'!H$116)
+($N287*'fnd base rates'!H$117)
+($O287*'fnd base rates'!H$118)
+($P287*VLOOKUP($S287+12,rate_basefnd,8)))</f>
        <v>194116.25976999998</v>
      </c>
      <c r="AA287" s="1">
        <f>(($D287*'fnd base rates'!I$107)
+($E287*'fnd base rates'!I$108)
+($F287*'fnd base rates'!I$109)
+($G287*'fnd base rates'!I$110)
+($H287*'fnd base rates'!I$111)
+($I287*'fnd base rates'!I$112)
+($J287*'fnd base rates'!I$113)
+($K287*'fnd base rates'!I$114)
+($M287*'fnd base rates'!I$116)
+($N287*'fnd base rates'!I$117)
+($O287*'fnd base rates'!I$118)
+($P287*VLOOKUP($S287+12,rate_basefnd,9)))
*$R287</f>
        <v>145582.47000000003</v>
      </c>
      <c r="AB287" s="1">
        <f>(($D287*'fnd base rates'!J$107)
+($E287*'fnd base rates'!J$108)
+($F287*'fnd base rates'!J$109)
+($G287*'fnd base rates'!J$110)
+($H287*'fnd base rates'!J$111)
+($I287*'fnd base rates'!J$112)
+($J287*'fnd base rates'!J$113)
+($K287*'fnd base rates'!J$114)
+($M287*'fnd base rates'!J$116)
+($N287*'fnd base rates'!J$117)
+($O287*'fnd base rates'!J$118)
+($P287*VLOOKUP($S287+12,rate_basefnd,10)))
*$R287</f>
        <v>252498.39</v>
      </c>
      <c r="AC287" s="1">
        <f>(($D287*'fnd base rates'!K$107)
+($E287*'fnd base rates'!K$108)
+($F287*'fnd base rates'!K$109)
+($G287*'fnd base rates'!K$110)
+($H287*'fnd base rates'!K$111)
+($I287*'fnd base rates'!K$112)
+($J287*'fnd base rates'!K$113)
+($K287*'fnd base rates'!K$114)
+($M287*'fnd base rates'!K$116)
+($N287*'fnd base rates'!K$117)
+($O287*'fnd base rates'!K$118)
+($P287*VLOOKUP($S287+12,rate_basefnd,11)))
*$R287</f>
        <v>404332.49170700007</v>
      </c>
      <c r="AD287" s="1">
        <f>(($D287*'fnd base rates'!L$107)
+($E287*'fnd base rates'!L$108)
+($F287*'fnd base rates'!L$109)
+($G287*'fnd base rates'!L$110)
+($H287*'fnd base rates'!L$111)
+($I287*'fnd base rates'!L$112)
+($J287*'fnd base rates'!L$113)
+($K287*'fnd base rates'!L$114)
+($M287*'fnd base rates'!L$116)
+($N287*'fnd base rates'!L$117)
+($O287*'fnd base rates'!L$118)
+($P287*VLOOKUP($S287+12,rate_basefnd,12)))</f>
        <v>633467.24782200006</v>
      </c>
      <c r="AE287" s="1">
        <f>(($D287*'fnd base rates'!M$107)
+($E287*'fnd base rates'!M$108)
+($F287*'fnd base rates'!M$109)
+($G287*'fnd base rates'!M$110)
+($H287*'fnd base rates'!M$111)
+($I287*'fnd base rates'!M$112)
+($J287*'fnd base rates'!M$113)
+($K287*'fnd base rates'!M$114)
+($M287*'fnd base rates'!M$116)
+($N287*'fnd base rates'!M$117)
+($O287*'fnd base rates'!M$118)
+($P287*VLOOKUP($S287+12,rate_basefnd,13)))</f>
        <v>0</v>
      </c>
      <c r="AF287" s="4">
        <f t="shared" si="311"/>
        <v>4977609.117899999</v>
      </c>
      <c r="AH287" s="4">
        <f t="shared" si="312"/>
        <v>440149149</v>
      </c>
      <c r="AI287" s="4" t="str">
        <f t="shared" si="313"/>
        <v>440</v>
      </c>
      <c r="AJ287" s="2" t="str">
        <f t="shared" si="314"/>
        <v>149</v>
      </c>
      <c r="AK287" s="2" t="str">
        <f t="shared" si="315"/>
        <v>149</v>
      </c>
      <c r="AL287" s="4">
        <f t="shared" si="316"/>
        <v>1</v>
      </c>
      <c r="AM287" s="4">
        <f t="shared" si="308"/>
        <v>353</v>
      </c>
      <c r="AN287" s="4">
        <f t="shared" si="317"/>
        <v>4977609.117899999</v>
      </c>
      <c r="AO287" s="4">
        <f t="shared" si="318"/>
        <v>14101</v>
      </c>
      <c r="AP287" s="4">
        <f t="shared" si="319"/>
        <v>0</v>
      </c>
      <c r="AQ287" s="4">
        <v>14101</v>
      </c>
      <c r="AW287" s="4">
        <v>14053</v>
      </c>
      <c r="AX287" s="5">
        <f t="shared" si="320"/>
        <v>48</v>
      </c>
      <c r="AY287" s="4">
        <v>14101</v>
      </c>
      <c r="AZ287" s="5"/>
      <c r="BB287" s="5">
        <f t="shared" ref="BB287" si="341">BC287-BA287</f>
        <v>0</v>
      </c>
    </row>
    <row r="288" spans="1:54" s="4" customFormat="1">
      <c r="A288" s="278">
        <v>440</v>
      </c>
      <c r="B288" s="2">
        <v>440149160</v>
      </c>
      <c r="C288" s="10" t="s">
        <v>1061</v>
      </c>
      <c r="D288" s="15">
        <f>'fnd enro'!D288</f>
        <v>0</v>
      </c>
      <c r="E288" s="15">
        <f>'fnd enro'!E288</f>
        <v>0</v>
      </c>
      <c r="F288" s="15">
        <f>'fnd enro'!F288</f>
        <v>0</v>
      </c>
      <c r="G288" s="15">
        <f>'fnd enro'!G288</f>
        <v>0</v>
      </c>
      <c r="H288" s="15">
        <f>'fnd enro'!H288</f>
        <v>2</v>
      </c>
      <c r="I288" s="15">
        <f>'fnd enro'!I288</f>
        <v>0</v>
      </c>
      <c r="J288" s="15">
        <f>'fnd enro'!J288</f>
        <v>0</v>
      </c>
      <c r="K288" s="16">
        <f>'fnd enro'!K288</f>
        <v>7.6600000000000001E-2</v>
      </c>
      <c r="L288" s="15">
        <f>'fnd enro'!L288</f>
        <v>0</v>
      </c>
      <c r="M288" s="15">
        <f>'fnd enro'!M288</f>
        <v>0</v>
      </c>
      <c r="N288" s="15">
        <f>'fnd enro'!N288</f>
        <v>1</v>
      </c>
      <c r="O288" s="15">
        <f>'fnd enro'!O288</f>
        <v>0</v>
      </c>
      <c r="P288" s="15">
        <f>'fnd enro'!P288</f>
        <v>1</v>
      </c>
      <c r="Q288" s="15">
        <f>'fnd enro'!R288</f>
        <v>2</v>
      </c>
      <c r="R288" s="16">
        <f t="shared" si="310"/>
        <v>1</v>
      </c>
      <c r="S288" s="15">
        <f>VALUE('fnd enro'!Q288)</f>
        <v>11</v>
      </c>
      <c r="T288" s="2"/>
      <c r="U288" s="1">
        <f>(($D288*'fnd base rates'!C$107)
+($E288*'fnd base rates'!C$108)
+($F288*'fnd base rates'!C$109)
+($G288*'fnd base rates'!C$110)
+($H288*'fnd base rates'!C$111)
+($I288*'fnd base rates'!C$112)
+($J288*'fnd base rates'!C$113)
+($K288*'fnd base rates'!C$114)
+($M288*'fnd base rates'!C$116)
+($N288*'fnd base rates'!C$117)
+($O288*'fnd base rates'!C$118)
+($P288*VLOOKUP($S288+12,rate_basefnd,3)))
*$R288</f>
        <v>1197.1245859999999</v>
      </c>
      <c r="V288" s="1">
        <f>(($D288*'fnd base rates'!D$107)
+($E288*'fnd base rates'!D$108)
+($F288*'fnd base rates'!D$109)
+($G288*'fnd base rates'!D$110)
+($H288*'fnd base rates'!D$111)
+($I288*'fnd base rates'!D$112)
+($J288*'fnd base rates'!D$113)
+($K288*'fnd base rates'!D$114)
+($M288*'fnd base rates'!D$116)
+($N288*'fnd base rates'!D$117)
+($O288*'fnd base rates'!D$118)
+($P288*VLOOKUP($S288+12,rate_basefnd,4)))
*$R288</f>
        <v>1981.19</v>
      </c>
      <c r="W288" s="1">
        <f>(($D288*'fnd base rates'!E$107)
+($E288*'fnd base rates'!E$108)
+($F288*'fnd base rates'!E$109)
+($G288*'fnd base rates'!E$110)
+($H288*'fnd base rates'!E$111)
+($I288*'fnd base rates'!E$112)
+($J288*'fnd base rates'!E$113)
+($K288*'fnd base rates'!E$114)
+($M288*'fnd base rates'!E$116)
+($N288*'fnd base rates'!E$117)
+($O288*'fnd base rates'!E$118)
+($P288*VLOOKUP($S288+12,rate_basefnd,5)))
*$R288</f>
        <v>11179.130518</v>
      </c>
      <c r="X288" s="1">
        <f>(($D288*'fnd base rates'!F$107)
+($E288*'fnd base rates'!F$108)
+($F288*'fnd base rates'!F$109)
+($G288*'fnd base rates'!F$110)
+($H288*'fnd base rates'!F$111)
+($I288*'fnd base rates'!F$112)
+($J288*'fnd base rates'!F$113)
+($K288*'fnd base rates'!F$114)
+($M288*'fnd base rates'!F$116)
+($N288*'fnd base rates'!F$117)
+($O288*'fnd base rates'!F$118)
+($P288*VLOOKUP($S288+12,rate_basefnd,6)))
*$R288</f>
        <v>2074.5767639999999</v>
      </c>
      <c r="Y288" s="1">
        <f>(($D288*'fnd base rates'!G$107)
+($E288*'fnd base rates'!G$108)
+($F288*'fnd base rates'!G$109)
+($G288*'fnd base rates'!G$110)
+($H288*'fnd base rates'!G$111)
+($I288*'fnd base rates'!G$112)
+($J288*'fnd base rates'!G$113)
+($K288*'fnd base rates'!G$114)
+($M288*'fnd base rates'!G$116)
+($N288*'fnd base rates'!G$117)
+($O288*'fnd base rates'!G$118)
+($P288*VLOOKUP($S288+12,rate_basefnd,7)))
*$R288</f>
        <v>534.12227800000005</v>
      </c>
      <c r="Z288" s="1">
        <f>(($D288*'fnd base rates'!H$107)
+($E288*'fnd base rates'!H$108)
+($F288*'fnd base rates'!H$109)
+($G288*'fnd base rates'!H$110)
+($H288*'fnd base rates'!H$111)
+($I288*'fnd base rates'!H$112)
+($J288*'fnd base rates'!H$113)
+($K288*'fnd base rates'!H$114)
+($M288*'fnd base rates'!H$116)
+($N288*'fnd base rates'!H$117)
+($O288*'fnd base rates'!H$118)
+($P288*VLOOKUP($S288+12,rate_basefnd,8)))</f>
        <v>1151.1844199999998</v>
      </c>
      <c r="AA288" s="1">
        <f>(($D288*'fnd base rates'!I$107)
+($E288*'fnd base rates'!I$108)
+($F288*'fnd base rates'!I$109)
+($G288*'fnd base rates'!I$110)
+($H288*'fnd base rates'!I$111)
+($I288*'fnd base rates'!I$112)
+($J288*'fnd base rates'!I$113)
+($K288*'fnd base rates'!I$114)
+($M288*'fnd base rates'!I$116)
+($N288*'fnd base rates'!I$117)
+($O288*'fnd base rates'!I$118)
+($P288*VLOOKUP($S288+12,rate_basefnd,9)))
*$R288</f>
        <v>882.39</v>
      </c>
      <c r="AB288" s="1">
        <f>(($D288*'fnd base rates'!J$107)
+($E288*'fnd base rates'!J$108)
+($F288*'fnd base rates'!J$109)
+($G288*'fnd base rates'!J$110)
+($H288*'fnd base rates'!J$111)
+($I288*'fnd base rates'!J$112)
+($J288*'fnd base rates'!J$113)
+($K288*'fnd base rates'!J$114)
+($M288*'fnd base rates'!J$116)
+($N288*'fnd base rates'!J$117)
+($O288*'fnd base rates'!J$118)
+($P288*VLOOKUP($S288+12,rate_basefnd,10)))
*$R288</f>
        <v>1204.08</v>
      </c>
      <c r="AC288" s="1">
        <f>(($D288*'fnd base rates'!K$107)
+($E288*'fnd base rates'!K$108)
+($F288*'fnd base rates'!K$109)
+($G288*'fnd base rates'!K$110)
+($H288*'fnd base rates'!K$111)
+($I288*'fnd base rates'!K$112)
+($J288*'fnd base rates'!K$113)
+($K288*'fnd base rates'!K$114)
+($M288*'fnd base rates'!K$116)
+($N288*'fnd base rates'!K$117)
+($O288*'fnd base rates'!K$118)
+($P288*VLOOKUP($S288+12,rate_basefnd,11)))
*$R288</f>
        <v>2560.1380220000001</v>
      </c>
      <c r="AD288" s="1">
        <f>(($D288*'fnd base rates'!L$107)
+($E288*'fnd base rates'!L$108)
+($F288*'fnd base rates'!L$109)
+($G288*'fnd base rates'!L$110)
+($H288*'fnd base rates'!L$111)
+($I288*'fnd base rates'!L$112)
+($J288*'fnd base rates'!L$113)
+($K288*'fnd base rates'!L$114)
+($M288*'fnd base rates'!L$116)
+($N288*'fnd base rates'!L$117)
+($O288*'fnd base rates'!L$118)
+($P288*VLOOKUP($S288+12,rate_basefnd,12)))</f>
        <v>3517.9768120000003</v>
      </c>
      <c r="AE288" s="1">
        <f>(($D288*'fnd base rates'!M$107)
+($E288*'fnd base rates'!M$108)
+($F288*'fnd base rates'!M$109)
+($G288*'fnd base rates'!M$110)
+($H288*'fnd base rates'!M$111)
+($I288*'fnd base rates'!M$112)
+($J288*'fnd base rates'!M$113)
+($K288*'fnd base rates'!M$114)
+($M288*'fnd base rates'!M$116)
+($N288*'fnd base rates'!M$117)
+($O288*'fnd base rates'!M$118)
+($P288*VLOOKUP($S288+12,rate_basefnd,13)))</f>
        <v>0</v>
      </c>
      <c r="AF288" s="4">
        <f t="shared" si="311"/>
        <v>26281.913399999998</v>
      </c>
      <c r="AH288" s="4">
        <f t="shared" si="312"/>
        <v>440149160</v>
      </c>
      <c r="AI288" s="4" t="str">
        <f t="shared" si="313"/>
        <v>440</v>
      </c>
      <c r="AJ288" s="2" t="str">
        <f t="shared" si="314"/>
        <v>149</v>
      </c>
      <c r="AK288" s="2" t="str">
        <f t="shared" si="315"/>
        <v>160</v>
      </c>
      <c r="AL288" s="4">
        <f t="shared" si="316"/>
        <v>1</v>
      </c>
      <c r="AM288" s="4">
        <f t="shared" si="308"/>
        <v>2</v>
      </c>
      <c r="AN288" s="4">
        <f t="shared" si="317"/>
        <v>26281.913399999998</v>
      </c>
      <c r="AO288" s="4">
        <f t="shared" si="318"/>
        <v>13141</v>
      </c>
      <c r="AP288" s="4">
        <f t="shared" si="319"/>
        <v>0</v>
      </c>
      <c r="AQ288" s="4">
        <v>13141</v>
      </c>
      <c r="AW288" s="4">
        <v>13078</v>
      </c>
      <c r="AX288" s="5">
        <f t="shared" si="320"/>
        <v>63</v>
      </c>
      <c r="AY288" s="4">
        <v>13141</v>
      </c>
      <c r="AZ288" s="5"/>
      <c r="BB288" s="5">
        <f t="shared" ref="BB288" si="342">BC288-BA288</f>
        <v>0</v>
      </c>
    </row>
    <row r="289" spans="1:54" s="4" customFormat="1">
      <c r="A289" s="278">
        <v>440</v>
      </c>
      <c r="B289" s="2">
        <v>440149181</v>
      </c>
      <c r="C289" s="10" t="s">
        <v>1061</v>
      </c>
      <c r="D289" s="15">
        <f>'fnd enro'!D289</f>
        <v>0</v>
      </c>
      <c r="E289" s="15">
        <f>'fnd enro'!E289</f>
        <v>0</v>
      </c>
      <c r="F289" s="15">
        <f>'fnd enro'!F289</f>
        <v>1</v>
      </c>
      <c r="G289" s="15">
        <f>'fnd enro'!G289</f>
        <v>13</v>
      </c>
      <c r="H289" s="15">
        <f>'fnd enro'!H289</f>
        <v>9</v>
      </c>
      <c r="I289" s="15">
        <f>'fnd enro'!I289</f>
        <v>0</v>
      </c>
      <c r="J289" s="15">
        <f>'fnd enro'!J289</f>
        <v>0</v>
      </c>
      <c r="K289" s="16">
        <f>'fnd enro'!K289</f>
        <v>0.88090000000000002</v>
      </c>
      <c r="L289" s="15">
        <f>'fnd enro'!L289</f>
        <v>0</v>
      </c>
      <c r="M289" s="15">
        <f>'fnd enro'!M289</f>
        <v>3</v>
      </c>
      <c r="N289" s="15">
        <f>'fnd enro'!N289</f>
        <v>1</v>
      </c>
      <c r="O289" s="15">
        <f>'fnd enro'!O289</f>
        <v>0</v>
      </c>
      <c r="P289" s="15">
        <f>'fnd enro'!P289</f>
        <v>13</v>
      </c>
      <c r="Q289" s="15">
        <f>'fnd enro'!R289</f>
        <v>23</v>
      </c>
      <c r="R289" s="16">
        <f t="shared" si="310"/>
        <v>1</v>
      </c>
      <c r="S289" s="15">
        <f>VALUE('fnd enro'!Q289)</f>
        <v>9</v>
      </c>
      <c r="T289" s="2"/>
      <c r="U289" s="1">
        <f>(($D289*'fnd base rates'!C$107)
+($E289*'fnd base rates'!C$108)
+($F289*'fnd base rates'!C$109)
+($G289*'fnd base rates'!C$110)
+($H289*'fnd base rates'!C$111)
+($I289*'fnd base rates'!C$112)
+($J289*'fnd base rates'!C$113)
+($K289*'fnd base rates'!C$114)
+($M289*'fnd base rates'!C$116)
+($N289*'fnd base rates'!C$117)
+($O289*'fnd base rates'!C$118)
+($P289*VLOOKUP($S289+12,rate_basefnd,3)))
*$R289</f>
        <v>13053.902739000001</v>
      </c>
      <c r="V289" s="1">
        <f>(($D289*'fnd base rates'!D$107)
+($E289*'fnd base rates'!D$108)
+($F289*'fnd base rates'!D$109)
+($G289*'fnd base rates'!D$110)
+($H289*'fnd base rates'!D$111)
+($I289*'fnd base rates'!D$112)
+($J289*'fnd base rates'!D$113)
+($K289*'fnd base rates'!D$114)
+($M289*'fnd base rates'!D$116)
+($N289*'fnd base rates'!D$117)
+($O289*'fnd base rates'!D$118)
+($P289*VLOOKUP($S289+12,rate_basefnd,4)))
*$R289</f>
        <v>21686.560000000001</v>
      </c>
      <c r="W289" s="1">
        <f>(($D289*'fnd base rates'!E$107)
+($E289*'fnd base rates'!E$108)
+($F289*'fnd base rates'!E$109)
+($G289*'fnd base rates'!E$110)
+($H289*'fnd base rates'!E$111)
+($I289*'fnd base rates'!E$112)
+($J289*'fnd base rates'!E$113)
+($K289*'fnd base rates'!E$114)
+($M289*'fnd base rates'!E$116)
+($N289*'fnd base rates'!E$117)
+($O289*'fnd base rates'!E$118)
+($P289*VLOOKUP($S289+12,rate_basefnd,5)))
*$R289</f>
        <v>127178.40095700001</v>
      </c>
      <c r="X289" s="1">
        <f>(($D289*'fnd base rates'!F$107)
+($E289*'fnd base rates'!F$108)
+($F289*'fnd base rates'!F$109)
+($G289*'fnd base rates'!F$110)
+($H289*'fnd base rates'!F$111)
+($I289*'fnd base rates'!F$112)
+($J289*'fnd base rates'!F$113)
+($K289*'fnd base rates'!F$114)
+($M289*'fnd base rates'!F$116)
+($N289*'fnd base rates'!F$117)
+($O289*'fnd base rates'!F$118)
+($P289*VLOOKUP($S289+12,rate_basefnd,6)))
*$R289</f>
        <v>25898.822786000004</v>
      </c>
      <c r="Y289" s="1">
        <f>(($D289*'fnd base rates'!G$107)
+($E289*'fnd base rates'!G$108)
+($F289*'fnd base rates'!G$109)
+($G289*'fnd base rates'!G$110)
+($H289*'fnd base rates'!G$111)
+($I289*'fnd base rates'!G$112)
+($J289*'fnd base rates'!G$113)
+($K289*'fnd base rates'!G$114)
+($M289*'fnd base rates'!G$116)
+($N289*'fnd base rates'!G$117)
+($O289*'fnd base rates'!G$118)
+($P289*VLOOKUP($S289+12,rate_basefnd,7)))
*$R289</f>
        <v>5717.4611969999996</v>
      </c>
      <c r="Z289" s="1">
        <f>(($D289*'fnd base rates'!H$107)
+($E289*'fnd base rates'!H$108)
+($F289*'fnd base rates'!H$109)
+($G289*'fnd base rates'!H$110)
+($H289*'fnd base rates'!H$111)
+($I289*'fnd base rates'!H$112)
+($J289*'fnd base rates'!H$113)
+($K289*'fnd base rates'!H$114)
+($M289*'fnd base rates'!H$116)
+($N289*'fnd base rates'!H$117)
+($O289*'fnd base rates'!H$118)
+($P289*VLOOKUP($S289+12,rate_basefnd,8)))</f>
        <v>12301.945830000002</v>
      </c>
      <c r="AA289" s="1">
        <f>(($D289*'fnd base rates'!I$107)
+($E289*'fnd base rates'!I$108)
+($F289*'fnd base rates'!I$109)
+($G289*'fnd base rates'!I$110)
+($H289*'fnd base rates'!I$111)
+($I289*'fnd base rates'!I$112)
+($J289*'fnd base rates'!I$113)
+($K289*'fnd base rates'!I$114)
+($M289*'fnd base rates'!I$116)
+($N289*'fnd base rates'!I$117)
+($O289*'fnd base rates'!I$118)
+($P289*VLOOKUP($S289+12,rate_basefnd,9)))
*$R289</f>
        <v>8725.7800000000007</v>
      </c>
      <c r="AB289" s="1">
        <f>(($D289*'fnd base rates'!J$107)
+($E289*'fnd base rates'!J$108)
+($F289*'fnd base rates'!J$109)
+($G289*'fnd base rates'!J$110)
+($H289*'fnd base rates'!J$111)
+($I289*'fnd base rates'!J$112)
+($J289*'fnd base rates'!J$113)
+($K289*'fnd base rates'!J$114)
+($M289*'fnd base rates'!J$116)
+($N289*'fnd base rates'!J$117)
+($O289*'fnd base rates'!J$118)
+($P289*VLOOKUP($S289+12,rate_basefnd,10)))
*$R289</f>
        <v>12804.71</v>
      </c>
      <c r="AC289" s="1">
        <f>(($D289*'fnd base rates'!K$107)
+($E289*'fnd base rates'!K$108)
+($F289*'fnd base rates'!K$109)
+($G289*'fnd base rates'!K$110)
+($H289*'fnd base rates'!K$111)
+($I289*'fnd base rates'!K$112)
+($J289*'fnd base rates'!K$113)
+($K289*'fnd base rates'!K$114)
+($M289*'fnd base rates'!K$116)
+($N289*'fnd base rates'!K$117)
+($O289*'fnd base rates'!K$118)
+($P289*VLOOKUP($S289+12,rate_basefnd,11)))
*$R289</f>
        <v>26053.912253000002</v>
      </c>
      <c r="AD289" s="1">
        <f>(($D289*'fnd base rates'!L$107)
+($E289*'fnd base rates'!L$108)
+($F289*'fnd base rates'!L$109)
+($G289*'fnd base rates'!L$110)
+($H289*'fnd base rates'!L$111)
+($I289*'fnd base rates'!L$112)
+($J289*'fnd base rates'!L$113)
+($K289*'fnd base rates'!L$114)
+($M289*'fnd base rates'!L$116)
+($N289*'fnd base rates'!L$117)
+($O289*'fnd base rates'!L$118)
+($P289*VLOOKUP($S289+12,rate_basefnd,12)))</f>
        <v>38062.648337999999</v>
      </c>
      <c r="AE289" s="1">
        <f>(($D289*'fnd base rates'!M$107)
+($E289*'fnd base rates'!M$108)
+($F289*'fnd base rates'!M$109)
+($G289*'fnd base rates'!M$110)
+($H289*'fnd base rates'!M$111)
+($I289*'fnd base rates'!M$112)
+($J289*'fnd base rates'!M$113)
+($K289*'fnd base rates'!M$114)
+($M289*'fnd base rates'!M$116)
+($N289*'fnd base rates'!M$117)
+($O289*'fnd base rates'!M$118)
+($P289*VLOOKUP($S289+12,rate_basefnd,13)))</f>
        <v>0</v>
      </c>
      <c r="AF289" s="4">
        <f t="shared" si="311"/>
        <v>291484.14410000003</v>
      </c>
      <c r="AH289" s="4">
        <f t="shared" si="312"/>
        <v>440149181</v>
      </c>
      <c r="AI289" s="4" t="str">
        <f t="shared" si="313"/>
        <v>440</v>
      </c>
      <c r="AJ289" s="2" t="str">
        <f t="shared" si="314"/>
        <v>149</v>
      </c>
      <c r="AK289" s="2" t="str">
        <f t="shared" si="315"/>
        <v>181</v>
      </c>
      <c r="AL289" s="4">
        <f t="shared" si="316"/>
        <v>1</v>
      </c>
      <c r="AM289" s="4">
        <f t="shared" si="308"/>
        <v>23</v>
      </c>
      <c r="AN289" s="4">
        <f t="shared" si="317"/>
        <v>291484.14410000003</v>
      </c>
      <c r="AO289" s="4">
        <f t="shared" si="318"/>
        <v>12673</v>
      </c>
      <c r="AP289" s="4">
        <f t="shared" si="319"/>
        <v>0</v>
      </c>
      <c r="AQ289" s="4">
        <v>12673</v>
      </c>
      <c r="AW289" s="4">
        <v>12626</v>
      </c>
      <c r="AX289" s="5">
        <f t="shared" si="320"/>
        <v>47</v>
      </c>
      <c r="AY289" s="4">
        <v>12673</v>
      </c>
      <c r="AZ289" s="5"/>
      <c r="BB289" s="5">
        <f t="shared" ref="BB289" si="343">BC289-BA289</f>
        <v>0</v>
      </c>
    </row>
    <row r="290" spans="1:54" s="4" customFormat="1">
      <c r="A290" s="278">
        <v>440</v>
      </c>
      <c r="B290" s="2">
        <v>440149211</v>
      </c>
      <c r="C290" s="10" t="s">
        <v>1061</v>
      </c>
      <c r="D290" s="15">
        <f>'fnd enro'!D290</f>
        <v>0</v>
      </c>
      <c r="E290" s="15">
        <f>'fnd enro'!E290</f>
        <v>0</v>
      </c>
      <c r="F290" s="15">
        <f>'fnd enro'!F290</f>
        <v>1</v>
      </c>
      <c r="G290" s="15">
        <f>'fnd enro'!G290</f>
        <v>0</v>
      </c>
      <c r="H290" s="15">
        <f>'fnd enro'!H290</f>
        <v>0</v>
      </c>
      <c r="I290" s="15">
        <f>'fnd enro'!I290</f>
        <v>0</v>
      </c>
      <c r="J290" s="15">
        <f>'fnd enro'!J290</f>
        <v>0</v>
      </c>
      <c r="K290" s="16">
        <f>'fnd enro'!K290</f>
        <v>3.8300000000000001E-2</v>
      </c>
      <c r="L290" s="15">
        <f>'fnd enro'!L290</f>
        <v>0</v>
      </c>
      <c r="M290" s="15">
        <f>'fnd enro'!M290</f>
        <v>0</v>
      </c>
      <c r="N290" s="15">
        <f>'fnd enro'!N290</f>
        <v>0</v>
      </c>
      <c r="O290" s="15">
        <f>'fnd enro'!O290</f>
        <v>0</v>
      </c>
      <c r="P290" s="15">
        <f>'fnd enro'!P290</f>
        <v>1</v>
      </c>
      <c r="Q290" s="15">
        <f>'fnd enro'!R290</f>
        <v>1</v>
      </c>
      <c r="R290" s="16">
        <f t="shared" si="310"/>
        <v>1</v>
      </c>
      <c r="S290" s="15">
        <f>VALUE('fnd enro'!Q290)</f>
        <v>4</v>
      </c>
      <c r="T290" s="2"/>
      <c r="U290" s="1">
        <f>(($D290*'fnd base rates'!C$107)
+($E290*'fnd base rates'!C$108)
+($F290*'fnd base rates'!C$109)
+($G290*'fnd base rates'!C$110)
+($H290*'fnd base rates'!C$111)
+($I290*'fnd base rates'!C$112)
+($J290*'fnd base rates'!C$113)
+($K290*'fnd base rates'!C$114)
+($M290*'fnd base rates'!C$116)
+($N290*'fnd base rates'!C$117)
+($O290*'fnd base rates'!C$118)
+($P290*VLOOKUP($S290+12,rate_basefnd,3)))
*$R290</f>
        <v>567.69229299999995</v>
      </c>
      <c r="V290" s="1">
        <f>(($D290*'fnd base rates'!D$107)
+($E290*'fnd base rates'!D$108)
+($F290*'fnd base rates'!D$109)
+($G290*'fnd base rates'!D$110)
+($H290*'fnd base rates'!D$111)
+($I290*'fnd base rates'!D$112)
+($J290*'fnd base rates'!D$113)
+($K290*'fnd base rates'!D$114)
+($M290*'fnd base rates'!D$116)
+($N290*'fnd base rates'!D$117)
+($O290*'fnd base rates'!D$118)
+($P290*VLOOKUP($S290+12,rate_basefnd,4)))
*$R290</f>
        <v>993.54</v>
      </c>
      <c r="W290" s="1">
        <f>(($D290*'fnd base rates'!E$107)
+($E290*'fnd base rates'!E$108)
+($F290*'fnd base rates'!E$109)
+($G290*'fnd base rates'!E$110)
+($H290*'fnd base rates'!E$111)
+($I290*'fnd base rates'!E$112)
+($J290*'fnd base rates'!E$113)
+($K290*'fnd base rates'!E$114)
+($M290*'fnd base rates'!E$116)
+($N290*'fnd base rates'!E$117)
+($O290*'fnd base rates'!E$118)
+($P290*VLOOKUP($S290+12,rate_basefnd,5)))
*$R290</f>
        <v>6262.5152589999998</v>
      </c>
      <c r="X290" s="1">
        <f>(($D290*'fnd base rates'!F$107)
+($E290*'fnd base rates'!F$108)
+($F290*'fnd base rates'!F$109)
+($G290*'fnd base rates'!F$110)
+($H290*'fnd base rates'!F$111)
+($I290*'fnd base rates'!F$112)
+($J290*'fnd base rates'!F$113)
+($K290*'fnd base rates'!F$114)
+($M290*'fnd base rates'!F$116)
+($N290*'fnd base rates'!F$117)
+($O290*'fnd base rates'!F$118)
+($P290*VLOOKUP($S290+12,rate_basefnd,6)))
*$R290</f>
        <v>1191.1383820000001</v>
      </c>
      <c r="Y290" s="1">
        <f>(($D290*'fnd base rates'!G$107)
+($E290*'fnd base rates'!G$108)
+($F290*'fnd base rates'!G$109)
+($G290*'fnd base rates'!G$110)
+($H290*'fnd base rates'!G$111)
+($I290*'fnd base rates'!G$112)
+($J290*'fnd base rates'!G$113)
+($K290*'fnd base rates'!G$114)
+($M290*'fnd base rates'!G$116)
+($N290*'fnd base rates'!G$117)
+($O290*'fnd base rates'!G$118)
+($P290*VLOOKUP($S290+12,rate_basefnd,7)))
*$R290</f>
        <v>273.69613900000002</v>
      </c>
      <c r="Z290" s="1">
        <f>(($D290*'fnd base rates'!H$107)
+($E290*'fnd base rates'!H$108)
+($F290*'fnd base rates'!H$109)
+($G290*'fnd base rates'!H$110)
+($H290*'fnd base rates'!H$111)
+($I290*'fnd base rates'!H$112)
+($J290*'fnd base rates'!H$113)
+($K290*'fnd base rates'!H$114)
+($M290*'fnd base rates'!H$116)
+($N290*'fnd base rates'!H$117)
+($O290*'fnd base rates'!H$118)
+($P290*VLOOKUP($S290+12,rate_basefnd,8)))</f>
        <v>519.75720999999999</v>
      </c>
      <c r="AA290" s="1">
        <f>(($D290*'fnd base rates'!I$107)
+($E290*'fnd base rates'!I$108)
+($F290*'fnd base rates'!I$109)
+($G290*'fnd base rates'!I$110)
+($H290*'fnd base rates'!I$111)
+($I290*'fnd base rates'!I$112)
+($J290*'fnd base rates'!I$113)
+($K290*'fnd base rates'!I$114)
+($M290*'fnd base rates'!I$116)
+($N290*'fnd base rates'!I$117)
+($O290*'fnd base rates'!I$118)
+($P290*VLOOKUP($S290+12,rate_basefnd,9)))
*$R290</f>
        <v>372.06000000000006</v>
      </c>
      <c r="AB290" s="1">
        <f>(($D290*'fnd base rates'!J$107)
+($E290*'fnd base rates'!J$108)
+($F290*'fnd base rates'!J$109)
+($G290*'fnd base rates'!J$110)
+($H290*'fnd base rates'!J$111)
+($I290*'fnd base rates'!J$112)
+($J290*'fnd base rates'!J$113)
+($K290*'fnd base rates'!J$114)
+($M290*'fnd base rates'!J$116)
+($N290*'fnd base rates'!J$117)
+($O290*'fnd base rates'!J$118)
+($P290*VLOOKUP($S290+12,rate_basefnd,10)))
*$R290</f>
        <v>634.1400000000001</v>
      </c>
      <c r="AC290" s="1">
        <f>(($D290*'fnd base rates'!K$107)
+($E290*'fnd base rates'!K$108)
+($F290*'fnd base rates'!K$109)
+($G290*'fnd base rates'!K$110)
+($H290*'fnd base rates'!K$111)
+($I290*'fnd base rates'!K$112)
+($J290*'fnd base rates'!K$113)
+($K290*'fnd base rates'!K$114)
+($M290*'fnd base rates'!K$116)
+($N290*'fnd base rates'!K$117)
+($O290*'fnd base rates'!K$118)
+($P290*VLOOKUP($S290+12,rate_basefnd,11)))
*$R290</f>
        <v>1051.8940110000001</v>
      </c>
      <c r="AD290" s="1">
        <f>(($D290*'fnd base rates'!L$107)
+($E290*'fnd base rates'!L$108)
+($F290*'fnd base rates'!L$109)
+($G290*'fnd base rates'!L$110)
+($H290*'fnd base rates'!L$111)
+($I290*'fnd base rates'!L$112)
+($J290*'fnd base rates'!L$113)
+($K290*'fnd base rates'!L$114)
+($M290*'fnd base rates'!L$116)
+($N290*'fnd base rates'!L$117)
+($O290*'fnd base rates'!L$118)
+($P290*VLOOKUP($S290+12,rate_basefnd,12)))</f>
        <v>1716.303406</v>
      </c>
      <c r="AE290" s="1">
        <f>(($D290*'fnd base rates'!M$107)
+($E290*'fnd base rates'!M$108)
+($F290*'fnd base rates'!M$109)
+($G290*'fnd base rates'!M$110)
+($H290*'fnd base rates'!M$111)
+($I290*'fnd base rates'!M$112)
+($J290*'fnd base rates'!M$113)
+($K290*'fnd base rates'!M$114)
+($M290*'fnd base rates'!M$116)
+($N290*'fnd base rates'!M$117)
+($O290*'fnd base rates'!M$118)
+($P290*VLOOKUP($S290+12,rate_basefnd,13)))</f>
        <v>0</v>
      </c>
      <c r="AF290" s="4">
        <f t="shared" si="311"/>
        <v>13582.736699999998</v>
      </c>
      <c r="AH290" s="4">
        <f t="shared" si="312"/>
        <v>440149211</v>
      </c>
      <c r="AI290" s="4" t="str">
        <f t="shared" si="313"/>
        <v>440</v>
      </c>
      <c r="AJ290" s="2" t="str">
        <f t="shared" si="314"/>
        <v>149</v>
      </c>
      <c r="AK290" s="2" t="str">
        <f t="shared" si="315"/>
        <v>211</v>
      </c>
      <c r="AL290" s="4">
        <f t="shared" si="316"/>
        <v>1</v>
      </c>
      <c r="AM290" s="4">
        <f t="shared" si="308"/>
        <v>1</v>
      </c>
      <c r="AN290" s="4">
        <f t="shared" si="317"/>
        <v>13582.736699999998</v>
      </c>
      <c r="AO290" s="4">
        <f t="shared" si="318"/>
        <v>13583</v>
      </c>
      <c r="AP290" s="4">
        <f t="shared" si="319"/>
        <v>0</v>
      </c>
      <c r="AQ290" s="4">
        <v>13583</v>
      </c>
      <c r="AW290" s="4">
        <v>13558</v>
      </c>
      <c r="AX290" s="5">
        <f t="shared" si="320"/>
        <v>25</v>
      </c>
      <c r="AY290" s="4">
        <v>13583</v>
      </c>
      <c r="AZ290" s="5"/>
      <c r="BB290" s="5">
        <f t="shared" ref="BB290" si="344">BC290-BA290</f>
        <v>0</v>
      </c>
    </row>
    <row r="291" spans="1:54" s="4" customFormat="1">
      <c r="A291" s="278">
        <v>440</v>
      </c>
      <c r="B291" s="2">
        <v>440149745</v>
      </c>
      <c r="C291" s="10" t="s">
        <v>1061</v>
      </c>
      <c r="D291" s="15">
        <f>'fnd enro'!D291</f>
        <v>0</v>
      </c>
      <c r="E291" s="15">
        <f>'fnd enro'!E291</f>
        <v>0</v>
      </c>
      <c r="F291" s="15">
        <f>'fnd enro'!F291</f>
        <v>0</v>
      </c>
      <c r="G291" s="15">
        <f>'fnd enro'!G291</f>
        <v>1</v>
      </c>
      <c r="H291" s="15">
        <f>'fnd enro'!H291</f>
        <v>0</v>
      </c>
      <c r="I291" s="15">
        <f>'fnd enro'!I291</f>
        <v>0</v>
      </c>
      <c r="J291" s="15">
        <f>'fnd enro'!J291</f>
        <v>0</v>
      </c>
      <c r="K291" s="16">
        <f>'fnd enro'!K291</f>
        <v>3.8300000000000001E-2</v>
      </c>
      <c r="L291" s="15">
        <f>'fnd enro'!L291</f>
        <v>0</v>
      </c>
      <c r="M291" s="15">
        <f>'fnd enro'!M291</f>
        <v>0</v>
      </c>
      <c r="N291" s="15">
        <f>'fnd enro'!N291</f>
        <v>0</v>
      </c>
      <c r="O291" s="15">
        <f>'fnd enro'!O291</f>
        <v>0</v>
      </c>
      <c r="P291" s="15">
        <f>'fnd enro'!P291</f>
        <v>0</v>
      </c>
      <c r="Q291" s="15">
        <f>'fnd enro'!R291</f>
        <v>1</v>
      </c>
      <c r="R291" s="16">
        <f t="shared" si="310"/>
        <v>1</v>
      </c>
      <c r="S291" s="15">
        <f>VALUE('fnd enro'!Q291)</f>
        <v>3</v>
      </c>
      <c r="T291" s="2"/>
      <c r="U291" s="1">
        <f>(($D291*'fnd base rates'!C$107)
+($E291*'fnd base rates'!C$108)
+($F291*'fnd base rates'!C$109)
+($G291*'fnd base rates'!C$110)
+($H291*'fnd base rates'!C$111)
+($I291*'fnd base rates'!C$112)
+($J291*'fnd base rates'!C$113)
+($K291*'fnd base rates'!C$114)
+($M291*'fnd base rates'!C$116)
+($N291*'fnd base rates'!C$117)
+($O291*'fnd base rates'!C$118)
+($P291*VLOOKUP($S291+12,rate_basefnd,3)))
*$R291</f>
        <v>512.52229299999999</v>
      </c>
      <c r="V291" s="1">
        <f>(($D291*'fnd base rates'!D$107)
+($E291*'fnd base rates'!D$108)
+($F291*'fnd base rates'!D$109)
+($G291*'fnd base rates'!D$110)
+($H291*'fnd base rates'!D$111)
+($I291*'fnd base rates'!D$112)
+($J291*'fnd base rates'!D$113)
+($K291*'fnd base rates'!D$114)
+($M291*'fnd base rates'!D$116)
+($N291*'fnd base rates'!D$117)
+($O291*'fnd base rates'!D$118)
+($P291*VLOOKUP($S291+12,rate_basefnd,4)))
*$R291</f>
        <v>732.13</v>
      </c>
      <c r="W291" s="1">
        <f>(($D291*'fnd base rates'!E$107)
+($E291*'fnd base rates'!E$108)
+($F291*'fnd base rates'!E$109)
+($G291*'fnd base rates'!E$110)
+($H291*'fnd base rates'!E$111)
+($I291*'fnd base rates'!E$112)
+($J291*'fnd base rates'!E$113)
+($K291*'fnd base rates'!E$114)
+($M291*'fnd base rates'!E$116)
+($N291*'fnd base rates'!E$117)
+($O291*'fnd base rates'!E$118)
+($P291*VLOOKUP($S291+12,rate_basefnd,5)))
*$R291</f>
        <v>3710.565259</v>
      </c>
      <c r="X291" s="1">
        <f>(($D291*'fnd base rates'!F$107)
+($E291*'fnd base rates'!F$108)
+($F291*'fnd base rates'!F$109)
+($G291*'fnd base rates'!F$110)
+($H291*'fnd base rates'!F$111)
+($I291*'fnd base rates'!F$112)
+($J291*'fnd base rates'!F$113)
+($K291*'fnd base rates'!F$114)
+($M291*'fnd base rates'!F$116)
+($N291*'fnd base rates'!F$117)
+($O291*'fnd base rates'!F$118)
+($P291*VLOOKUP($S291+12,rate_basefnd,6)))
*$R291</f>
        <v>1191.1383820000001</v>
      </c>
      <c r="Y291" s="1">
        <f>(($D291*'fnd base rates'!G$107)
+($E291*'fnd base rates'!G$108)
+($F291*'fnd base rates'!G$109)
+($G291*'fnd base rates'!G$110)
+($H291*'fnd base rates'!G$111)
+($I291*'fnd base rates'!G$112)
+($J291*'fnd base rates'!G$113)
+($K291*'fnd base rates'!G$114)
+($M291*'fnd base rates'!G$116)
+($N291*'fnd base rates'!G$117)
+($O291*'fnd base rates'!G$118)
+($P291*VLOOKUP($S291+12,rate_basefnd,7)))
*$R291</f>
        <v>149.906139</v>
      </c>
      <c r="Z291" s="1">
        <f>(($D291*'fnd base rates'!H$107)
+($E291*'fnd base rates'!H$108)
+($F291*'fnd base rates'!H$109)
+($G291*'fnd base rates'!H$110)
+($H291*'fnd base rates'!H$111)
+($I291*'fnd base rates'!H$112)
+($J291*'fnd base rates'!H$113)
+($K291*'fnd base rates'!H$114)
+($M291*'fnd base rates'!H$116)
+($N291*'fnd base rates'!H$117)
+($O291*'fnd base rates'!H$118)
+($P291*VLOOKUP($S291+12,rate_basefnd,8)))</f>
        <v>500.77720999999997</v>
      </c>
      <c r="AA291" s="1">
        <f>(($D291*'fnd base rates'!I$107)
+($E291*'fnd base rates'!I$108)
+($F291*'fnd base rates'!I$109)
+($G291*'fnd base rates'!I$110)
+($H291*'fnd base rates'!I$111)
+($I291*'fnd base rates'!I$112)
+($J291*'fnd base rates'!I$113)
+($K291*'fnd base rates'!I$114)
+($M291*'fnd base rates'!I$116)
+($N291*'fnd base rates'!I$117)
+($O291*'fnd base rates'!I$118)
+($P291*VLOOKUP($S291+12,rate_basefnd,9)))
*$R291</f>
        <v>268.72000000000003</v>
      </c>
      <c r="AB291" s="1">
        <f>(($D291*'fnd base rates'!J$107)
+($E291*'fnd base rates'!J$108)
+($F291*'fnd base rates'!J$109)
+($G291*'fnd base rates'!J$110)
+($H291*'fnd base rates'!J$111)
+($I291*'fnd base rates'!J$112)
+($J291*'fnd base rates'!J$113)
+($K291*'fnd base rates'!J$114)
+($M291*'fnd base rates'!J$116)
+($N291*'fnd base rates'!J$117)
+($O291*'fnd base rates'!J$118)
+($P291*VLOOKUP($S291+12,rate_basefnd,10)))
*$R291</f>
        <v>145.76</v>
      </c>
      <c r="AC291" s="1">
        <f>(($D291*'fnd base rates'!K$107)
+($E291*'fnd base rates'!K$108)
+($F291*'fnd base rates'!K$109)
+($G291*'fnd base rates'!K$110)
+($H291*'fnd base rates'!K$111)
+($I291*'fnd base rates'!K$112)
+($J291*'fnd base rates'!K$113)
+($K291*'fnd base rates'!K$114)
+($M291*'fnd base rates'!K$116)
+($N291*'fnd base rates'!K$117)
+($O291*'fnd base rates'!K$118)
+($P291*VLOOKUP($S291+12,rate_basefnd,11)))
*$R291</f>
        <v>1051.8940110000001</v>
      </c>
      <c r="AD291" s="1">
        <f>(($D291*'fnd base rates'!L$107)
+($E291*'fnd base rates'!L$108)
+($F291*'fnd base rates'!L$109)
+($G291*'fnd base rates'!L$110)
+($H291*'fnd base rates'!L$111)
+($I291*'fnd base rates'!L$112)
+($J291*'fnd base rates'!L$113)
+($K291*'fnd base rates'!L$114)
+($M291*'fnd base rates'!L$116)
+($N291*'fnd base rates'!L$117)
+($O291*'fnd base rates'!L$118)
+($P291*VLOOKUP($S291+12,rate_basefnd,12)))</f>
        <v>1303.543406</v>
      </c>
      <c r="AE291" s="1">
        <f>(($D291*'fnd base rates'!M$107)
+($E291*'fnd base rates'!M$108)
+($F291*'fnd base rates'!M$109)
+($G291*'fnd base rates'!M$110)
+($H291*'fnd base rates'!M$111)
+($I291*'fnd base rates'!M$112)
+($J291*'fnd base rates'!M$113)
+($K291*'fnd base rates'!M$114)
+($M291*'fnd base rates'!M$116)
+($N291*'fnd base rates'!M$117)
+($O291*'fnd base rates'!M$118)
+($P291*VLOOKUP($S291+12,rate_basefnd,13)))</f>
        <v>0</v>
      </c>
      <c r="AF291" s="4">
        <f t="shared" si="311"/>
        <v>9566.9567000000006</v>
      </c>
      <c r="AH291" s="4">
        <f t="shared" si="312"/>
        <v>440149745</v>
      </c>
      <c r="AI291" s="4" t="str">
        <f t="shared" si="313"/>
        <v>440</v>
      </c>
      <c r="AJ291" s="2" t="str">
        <f t="shared" si="314"/>
        <v>149</v>
      </c>
      <c r="AK291" s="2" t="str">
        <f t="shared" si="315"/>
        <v>745</v>
      </c>
      <c r="AL291" s="4">
        <f t="shared" si="316"/>
        <v>1</v>
      </c>
      <c r="AM291" s="4">
        <f t="shared" si="308"/>
        <v>1</v>
      </c>
      <c r="AN291" s="4">
        <f t="shared" si="317"/>
        <v>9566.9567000000006</v>
      </c>
      <c r="AO291" s="4">
        <f t="shared" si="318"/>
        <v>9567</v>
      </c>
      <c r="AP291" s="4">
        <f t="shared" si="319"/>
        <v>0</v>
      </c>
      <c r="AQ291" s="4">
        <v>9567</v>
      </c>
      <c r="AW291" s="4">
        <v>9549</v>
      </c>
      <c r="AX291" s="5">
        <f t="shared" si="320"/>
        <v>18</v>
      </c>
      <c r="AY291" s="4">
        <v>9567</v>
      </c>
      <c r="AZ291" s="5"/>
      <c r="BB291" s="5">
        <f t="shared" ref="BB291" si="345">BC291-BA291</f>
        <v>0</v>
      </c>
    </row>
    <row r="292" spans="1:54" s="4" customFormat="1">
      <c r="A292" s="278">
        <v>441</v>
      </c>
      <c r="B292" s="2">
        <v>441281005</v>
      </c>
      <c r="C292" s="10" t="s">
        <v>269</v>
      </c>
      <c r="D292" s="15">
        <f>'fnd enro'!D292</f>
        <v>0</v>
      </c>
      <c r="E292" s="15">
        <f>'fnd enro'!E292</f>
        <v>0</v>
      </c>
      <c r="F292" s="15">
        <f>'fnd enro'!F292</f>
        <v>1</v>
      </c>
      <c r="G292" s="15">
        <f>'fnd enro'!G292</f>
        <v>0</v>
      </c>
      <c r="H292" s="15">
        <f>'fnd enro'!H292</f>
        <v>0</v>
      </c>
      <c r="I292" s="15">
        <f>'fnd enro'!I292</f>
        <v>0</v>
      </c>
      <c r="J292" s="15">
        <f>'fnd enro'!J292</f>
        <v>0</v>
      </c>
      <c r="K292" s="16">
        <f>'fnd enro'!K292</f>
        <v>3.8300000000000001E-2</v>
      </c>
      <c r="L292" s="15">
        <f>'fnd enro'!L292</f>
        <v>0</v>
      </c>
      <c r="M292" s="15">
        <f>'fnd enro'!M292</f>
        <v>0</v>
      </c>
      <c r="N292" s="15">
        <f>'fnd enro'!N292</f>
        <v>0</v>
      </c>
      <c r="O292" s="15">
        <f>'fnd enro'!O292</f>
        <v>0</v>
      </c>
      <c r="P292" s="15">
        <f>'fnd enro'!P292</f>
        <v>1</v>
      </c>
      <c r="Q292" s="15">
        <f>'fnd enro'!R292</f>
        <v>1</v>
      </c>
      <c r="R292" s="16">
        <f t="shared" si="310"/>
        <v>1</v>
      </c>
      <c r="S292" s="15">
        <f>VALUE('fnd enro'!Q292)</f>
        <v>7</v>
      </c>
      <c r="T292" s="2"/>
      <c r="U292" s="1">
        <f>(($D292*'fnd base rates'!C$107)
+($E292*'fnd base rates'!C$108)
+($F292*'fnd base rates'!C$109)
+($G292*'fnd base rates'!C$110)
+($H292*'fnd base rates'!C$111)
+($I292*'fnd base rates'!C$112)
+($J292*'fnd base rates'!C$113)
+($K292*'fnd base rates'!C$114)
+($M292*'fnd base rates'!C$116)
+($N292*'fnd base rates'!C$117)
+($O292*'fnd base rates'!C$118)
+($P292*VLOOKUP($S292+12,rate_basefnd,3)))
*$R292</f>
        <v>575.48229300000003</v>
      </c>
      <c r="V292" s="1">
        <f>(($D292*'fnd base rates'!D$107)
+($E292*'fnd base rates'!D$108)
+($F292*'fnd base rates'!D$109)
+($G292*'fnd base rates'!D$110)
+($H292*'fnd base rates'!D$111)
+($I292*'fnd base rates'!D$112)
+($J292*'fnd base rates'!D$113)
+($K292*'fnd base rates'!D$114)
+($M292*'fnd base rates'!D$116)
+($N292*'fnd base rates'!D$117)
+($O292*'fnd base rates'!D$118)
+($P292*VLOOKUP($S292+12,rate_basefnd,4)))
*$R292</f>
        <v>1030.44</v>
      </c>
      <c r="W292" s="1">
        <f>(($D292*'fnd base rates'!E$107)
+($E292*'fnd base rates'!E$108)
+($F292*'fnd base rates'!E$109)
+($G292*'fnd base rates'!E$110)
+($H292*'fnd base rates'!E$111)
+($I292*'fnd base rates'!E$112)
+($J292*'fnd base rates'!E$113)
+($K292*'fnd base rates'!E$114)
+($M292*'fnd base rates'!E$116)
+($N292*'fnd base rates'!E$117)
+($O292*'fnd base rates'!E$118)
+($P292*VLOOKUP($S292+12,rate_basefnd,5)))
*$R292</f>
        <v>6622.6952590000001</v>
      </c>
      <c r="X292" s="1">
        <f>(($D292*'fnd base rates'!F$107)
+($E292*'fnd base rates'!F$108)
+($F292*'fnd base rates'!F$109)
+($G292*'fnd base rates'!F$110)
+($H292*'fnd base rates'!F$111)
+($I292*'fnd base rates'!F$112)
+($J292*'fnd base rates'!F$113)
+($K292*'fnd base rates'!F$114)
+($M292*'fnd base rates'!F$116)
+($N292*'fnd base rates'!F$117)
+($O292*'fnd base rates'!F$118)
+($P292*VLOOKUP($S292+12,rate_basefnd,6)))
*$R292</f>
        <v>1191.1383820000001</v>
      </c>
      <c r="Y292" s="1">
        <f>(($D292*'fnd base rates'!G$107)
+($E292*'fnd base rates'!G$108)
+($F292*'fnd base rates'!G$109)
+($G292*'fnd base rates'!G$110)
+($H292*'fnd base rates'!G$111)
+($I292*'fnd base rates'!G$112)
+($J292*'fnd base rates'!G$113)
+($K292*'fnd base rates'!G$114)
+($M292*'fnd base rates'!G$116)
+($N292*'fnd base rates'!G$117)
+($O292*'fnd base rates'!G$118)
+($P292*VLOOKUP($S292+12,rate_basefnd,7)))
*$R292</f>
        <v>291.16613900000004</v>
      </c>
      <c r="Z292" s="1">
        <f>(($D292*'fnd base rates'!H$107)
+($E292*'fnd base rates'!H$108)
+($F292*'fnd base rates'!H$109)
+($G292*'fnd base rates'!H$110)
+($H292*'fnd base rates'!H$111)
+($I292*'fnd base rates'!H$112)
+($J292*'fnd base rates'!H$113)
+($K292*'fnd base rates'!H$114)
+($M292*'fnd base rates'!H$116)
+($N292*'fnd base rates'!H$117)
+($O292*'fnd base rates'!H$118)
+($P292*VLOOKUP($S292+12,rate_basefnd,8)))</f>
        <v>522.43720999999994</v>
      </c>
      <c r="AA292" s="1">
        <f>(($D292*'fnd base rates'!I$107)
+($E292*'fnd base rates'!I$108)
+($F292*'fnd base rates'!I$109)
+($G292*'fnd base rates'!I$110)
+($H292*'fnd base rates'!I$111)
+($I292*'fnd base rates'!I$112)
+($J292*'fnd base rates'!I$113)
+($K292*'fnd base rates'!I$114)
+($M292*'fnd base rates'!I$116)
+($N292*'fnd base rates'!I$117)
+($O292*'fnd base rates'!I$118)
+($P292*VLOOKUP($S292+12,rate_basefnd,9)))
*$R292</f>
        <v>386.64000000000004</v>
      </c>
      <c r="AB292" s="1">
        <f>(($D292*'fnd base rates'!J$107)
+($E292*'fnd base rates'!J$108)
+($F292*'fnd base rates'!J$109)
+($G292*'fnd base rates'!J$110)
+($H292*'fnd base rates'!J$111)
+($I292*'fnd base rates'!J$112)
+($J292*'fnd base rates'!J$113)
+($K292*'fnd base rates'!J$114)
+($M292*'fnd base rates'!J$116)
+($N292*'fnd base rates'!J$117)
+($O292*'fnd base rates'!J$118)
+($P292*VLOOKUP($S292+12,rate_basefnd,10)))
*$R292</f>
        <v>709.94</v>
      </c>
      <c r="AC292" s="1">
        <f>(($D292*'fnd base rates'!K$107)
+($E292*'fnd base rates'!K$108)
+($F292*'fnd base rates'!K$109)
+($G292*'fnd base rates'!K$110)
+($H292*'fnd base rates'!K$111)
+($I292*'fnd base rates'!K$112)
+($J292*'fnd base rates'!K$113)
+($K292*'fnd base rates'!K$114)
+($M292*'fnd base rates'!K$116)
+($N292*'fnd base rates'!K$117)
+($O292*'fnd base rates'!K$118)
+($P292*VLOOKUP($S292+12,rate_basefnd,11)))
*$R292</f>
        <v>1051.8940110000001</v>
      </c>
      <c r="AD292" s="1">
        <f>(($D292*'fnd base rates'!L$107)
+($E292*'fnd base rates'!L$108)
+($F292*'fnd base rates'!L$109)
+($G292*'fnd base rates'!L$110)
+($H292*'fnd base rates'!L$111)
+($I292*'fnd base rates'!L$112)
+($J292*'fnd base rates'!L$113)
+($K292*'fnd base rates'!L$114)
+($M292*'fnd base rates'!L$116)
+($N292*'fnd base rates'!L$117)
+($O292*'fnd base rates'!L$118)
+($P292*VLOOKUP($S292+12,rate_basefnd,12)))</f>
        <v>1774.563406</v>
      </c>
      <c r="AE292" s="1">
        <f>(($D292*'fnd base rates'!M$107)
+($E292*'fnd base rates'!M$108)
+($F292*'fnd base rates'!M$109)
+($G292*'fnd base rates'!M$110)
+($H292*'fnd base rates'!M$111)
+($I292*'fnd base rates'!M$112)
+($J292*'fnd base rates'!M$113)
+($K292*'fnd base rates'!M$114)
+($M292*'fnd base rates'!M$116)
+($N292*'fnd base rates'!M$117)
+($O292*'fnd base rates'!M$118)
+($P292*VLOOKUP($S292+12,rate_basefnd,13)))</f>
        <v>0</v>
      </c>
      <c r="AF292" s="4">
        <f t="shared" si="311"/>
        <v>14156.396700000001</v>
      </c>
      <c r="AH292" s="4">
        <f t="shared" si="312"/>
        <v>441281005</v>
      </c>
      <c r="AI292" s="4" t="str">
        <f t="shared" si="313"/>
        <v>441</v>
      </c>
      <c r="AJ292" s="2" t="str">
        <f t="shared" si="314"/>
        <v>281</v>
      </c>
      <c r="AK292" s="2" t="str">
        <f t="shared" si="315"/>
        <v>005</v>
      </c>
      <c r="AL292" s="4">
        <f t="shared" si="316"/>
        <v>1</v>
      </c>
      <c r="AM292" s="4">
        <f t="shared" si="308"/>
        <v>1</v>
      </c>
      <c r="AN292" s="4">
        <f t="shared" si="317"/>
        <v>14156.396700000001</v>
      </c>
      <c r="AO292" s="4">
        <f t="shared" si="318"/>
        <v>14156</v>
      </c>
      <c r="AP292" s="4">
        <f t="shared" si="319"/>
        <v>0</v>
      </c>
      <c r="AQ292" s="4">
        <v>14156</v>
      </c>
      <c r="AW292" s="4">
        <v>14110</v>
      </c>
      <c r="AX292" s="5">
        <f t="shared" si="320"/>
        <v>46</v>
      </c>
      <c r="AY292" s="4">
        <v>14156</v>
      </c>
      <c r="AZ292" s="5"/>
      <c r="BB292" s="5">
        <f t="shared" ref="BB292" si="346">BC292-BA292</f>
        <v>0</v>
      </c>
    </row>
    <row r="293" spans="1:54" s="4" customFormat="1">
      <c r="A293" s="278">
        <v>441</v>
      </c>
      <c r="B293" s="2">
        <v>441281024</v>
      </c>
      <c r="C293" s="10" t="s">
        <v>269</v>
      </c>
      <c r="D293" s="15">
        <f>'fnd enro'!D293</f>
        <v>0</v>
      </c>
      <c r="E293" s="15">
        <f>'fnd enro'!E293</f>
        <v>0</v>
      </c>
      <c r="F293" s="15">
        <f>'fnd enro'!F293</f>
        <v>0</v>
      </c>
      <c r="G293" s="15">
        <f>'fnd enro'!G293</f>
        <v>2</v>
      </c>
      <c r="H293" s="15">
        <f>'fnd enro'!H293</f>
        <v>0</v>
      </c>
      <c r="I293" s="15">
        <f>'fnd enro'!I293</f>
        <v>0</v>
      </c>
      <c r="J293" s="15">
        <f>'fnd enro'!J293</f>
        <v>0</v>
      </c>
      <c r="K293" s="16">
        <f>'fnd enro'!K293</f>
        <v>7.6600000000000001E-2</v>
      </c>
      <c r="L293" s="15">
        <f>'fnd enro'!L293</f>
        <v>0</v>
      </c>
      <c r="M293" s="15">
        <f>'fnd enro'!M293</f>
        <v>0</v>
      </c>
      <c r="N293" s="15">
        <f>'fnd enro'!N293</f>
        <v>0</v>
      </c>
      <c r="O293" s="15">
        <f>'fnd enro'!O293</f>
        <v>0</v>
      </c>
      <c r="P293" s="15">
        <f>'fnd enro'!P293</f>
        <v>2</v>
      </c>
      <c r="Q293" s="15">
        <f>'fnd enro'!R293</f>
        <v>2</v>
      </c>
      <c r="R293" s="16">
        <f t="shared" si="310"/>
        <v>1</v>
      </c>
      <c r="S293" s="15">
        <f>VALUE('fnd enro'!Q293)</f>
        <v>4</v>
      </c>
      <c r="T293" s="2"/>
      <c r="U293" s="1">
        <f>(($D293*'fnd base rates'!C$107)
+($E293*'fnd base rates'!C$108)
+($F293*'fnd base rates'!C$109)
+($G293*'fnd base rates'!C$110)
+($H293*'fnd base rates'!C$111)
+($I293*'fnd base rates'!C$112)
+($J293*'fnd base rates'!C$113)
+($K293*'fnd base rates'!C$114)
+($M293*'fnd base rates'!C$116)
+($N293*'fnd base rates'!C$117)
+($O293*'fnd base rates'!C$118)
+($P293*VLOOKUP($S293+12,rate_basefnd,3)))
*$R293</f>
        <v>1135.3845859999999</v>
      </c>
      <c r="V293" s="1">
        <f>(($D293*'fnd base rates'!D$107)
+($E293*'fnd base rates'!D$108)
+($F293*'fnd base rates'!D$109)
+($G293*'fnd base rates'!D$110)
+($H293*'fnd base rates'!D$111)
+($I293*'fnd base rates'!D$112)
+($J293*'fnd base rates'!D$113)
+($K293*'fnd base rates'!D$114)
+($M293*'fnd base rates'!D$116)
+($N293*'fnd base rates'!D$117)
+($O293*'fnd base rates'!D$118)
+($P293*VLOOKUP($S293+12,rate_basefnd,4)))
*$R293</f>
        <v>1987.08</v>
      </c>
      <c r="W293" s="1">
        <f>(($D293*'fnd base rates'!E$107)
+($E293*'fnd base rates'!E$108)
+($F293*'fnd base rates'!E$109)
+($G293*'fnd base rates'!E$110)
+($H293*'fnd base rates'!E$111)
+($I293*'fnd base rates'!E$112)
+($J293*'fnd base rates'!E$113)
+($K293*'fnd base rates'!E$114)
+($M293*'fnd base rates'!E$116)
+($N293*'fnd base rates'!E$117)
+($O293*'fnd base rates'!E$118)
+($P293*VLOOKUP($S293+12,rate_basefnd,5)))
*$R293</f>
        <v>12524.950518</v>
      </c>
      <c r="X293" s="1">
        <f>(($D293*'fnd base rates'!F$107)
+($E293*'fnd base rates'!F$108)
+($F293*'fnd base rates'!F$109)
+($G293*'fnd base rates'!F$110)
+($H293*'fnd base rates'!F$111)
+($I293*'fnd base rates'!F$112)
+($J293*'fnd base rates'!F$113)
+($K293*'fnd base rates'!F$114)
+($M293*'fnd base rates'!F$116)
+($N293*'fnd base rates'!F$117)
+($O293*'fnd base rates'!F$118)
+($P293*VLOOKUP($S293+12,rate_basefnd,6)))
*$R293</f>
        <v>2382.2767640000002</v>
      </c>
      <c r="Y293" s="1">
        <f>(($D293*'fnd base rates'!G$107)
+($E293*'fnd base rates'!G$108)
+($F293*'fnd base rates'!G$109)
+($G293*'fnd base rates'!G$110)
+($H293*'fnd base rates'!G$111)
+($I293*'fnd base rates'!G$112)
+($J293*'fnd base rates'!G$113)
+($K293*'fnd base rates'!G$114)
+($M293*'fnd base rates'!G$116)
+($N293*'fnd base rates'!G$117)
+($O293*'fnd base rates'!G$118)
+($P293*VLOOKUP($S293+12,rate_basefnd,7)))
*$R293</f>
        <v>547.432278</v>
      </c>
      <c r="Z293" s="1">
        <f>(($D293*'fnd base rates'!H$107)
+($E293*'fnd base rates'!H$108)
+($F293*'fnd base rates'!H$109)
+($G293*'fnd base rates'!H$110)
+($H293*'fnd base rates'!H$111)
+($I293*'fnd base rates'!H$112)
+($J293*'fnd base rates'!H$113)
+($K293*'fnd base rates'!H$114)
+($M293*'fnd base rates'!H$116)
+($N293*'fnd base rates'!H$117)
+($O293*'fnd base rates'!H$118)
+($P293*VLOOKUP($S293+12,rate_basefnd,8)))</f>
        <v>1039.51442</v>
      </c>
      <c r="AA293" s="1">
        <f>(($D293*'fnd base rates'!I$107)
+($E293*'fnd base rates'!I$108)
+($F293*'fnd base rates'!I$109)
+($G293*'fnd base rates'!I$110)
+($H293*'fnd base rates'!I$111)
+($I293*'fnd base rates'!I$112)
+($J293*'fnd base rates'!I$113)
+($K293*'fnd base rates'!I$114)
+($M293*'fnd base rates'!I$116)
+($N293*'fnd base rates'!I$117)
+($O293*'fnd base rates'!I$118)
+($P293*VLOOKUP($S293+12,rate_basefnd,9)))
*$R293</f>
        <v>744.12000000000012</v>
      </c>
      <c r="AB293" s="1">
        <f>(($D293*'fnd base rates'!J$107)
+($E293*'fnd base rates'!J$108)
+($F293*'fnd base rates'!J$109)
+($G293*'fnd base rates'!J$110)
+($H293*'fnd base rates'!J$111)
+($I293*'fnd base rates'!J$112)
+($J293*'fnd base rates'!J$113)
+($K293*'fnd base rates'!J$114)
+($M293*'fnd base rates'!J$116)
+($N293*'fnd base rates'!J$117)
+($O293*'fnd base rates'!J$118)
+($P293*VLOOKUP($S293+12,rate_basefnd,10)))
*$R293</f>
        <v>1365.42</v>
      </c>
      <c r="AC293" s="1">
        <f>(($D293*'fnd base rates'!K$107)
+($E293*'fnd base rates'!K$108)
+($F293*'fnd base rates'!K$109)
+($G293*'fnd base rates'!K$110)
+($H293*'fnd base rates'!K$111)
+($I293*'fnd base rates'!K$112)
+($J293*'fnd base rates'!K$113)
+($K293*'fnd base rates'!K$114)
+($M293*'fnd base rates'!K$116)
+($N293*'fnd base rates'!K$117)
+($O293*'fnd base rates'!K$118)
+($P293*VLOOKUP($S293+12,rate_basefnd,11)))
*$R293</f>
        <v>2103.7880220000002</v>
      </c>
      <c r="AD293" s="1">
        <f>(($D293*'fnd base rates'!L$107)
+($E293*'fnd base rates'!L$108)
+($F293*'fnd base rates'!L$109)
+($G293*'fnd base rates'!L$110)
+($H293*'fnd base rates'!L$111)
+($I293*'fnd base rates'!L$112)
+($J293*'fnd base rates'!L$113)
+($K293*'fnd base rates'!L$114)
+($M293*'fnd base rates'!L$116)
+($N293*'fnd base rates'!L$117)
+($O293*'fnd base rates'!L$118)
+($P293*VLOOKUP($S293+12,rate_basefnd,12)))</f>
        <v>3432.6668119999999</v>
      </c>
      <c r="AE293" s="1">
        <f>(($D293*'fnd base rates'!M$107)
+($E293*'fnd base rates'!M$108)
+($F293*'fnd base rates'!M$109)
+($G293*'fnd base rates'!M$110)
+($H293*'fnd base rates'!M$111)
+($I293*'fnd base rates'!M$112)
+($J293*'fnd base rates'!M$113)
+($K293*'fnd base rates'!M$114)
+($M293*'fnd base rates'!M$116)
+($N293*'fnd base rates'!M$117)
+($O293*'fnd base rates'!M$118)
+($P293*VLOOKUP($S293+12,rate_basefnd,13)))</f>
        <v>0</v>
      </c>
      <c r="AF293" s="4">
        <f t="shared" si="311"/>
        <v>27262.633400000002</v>
      </c>
      <c r="AH293" s="4">
        <f t="shared" si="312"/>
        <v>441281024</v>
      </c>
      <c r="AI293" s="4" t="str">
        <f t="shared" si="313"/>
        <v>441</v>
      </c>
      <c r="AJ293" s="2" t="str">
        <f t="shared" si="314"/>
        <v>281</v>
      </c>
      <c r="AK293" s="2" t="str">
        <f t="shared" si="315"/>
        <v>024</v>
      </c>
      <c r="AL293" s="4">
        <f t="shared" si="316"/>
        <v>1</v>
      </c>
      <c r="AM293" s="4">
        <f t="shared" si="308"/>
        <v>2</v>
      </c>
      <c r="AN293" s="4">
        <f t="shared" si="317"/>
        <v>27262.633400000002</v>
      </c>
      <c r="AO293" s="4">
        <f t="shared" si="318"/>
        <v>13631</v>
      </c>
      <c r="AP293" s="4">
        <f t="shared" si="319"/>
        <v>0</v>
      </c>
      <c r="AQ293" s="4">
        <v>13631</v>
      </c>
      <c r="AW293" s="4">
        <v>13606</v>
      </c>
      <c r="AX293" s="5">
        <f t="shared" si="320"/>
        <v>25</v>
      </c>
      <c r="AY293" s="4">
        <v>13631</v>
      </c>
      <c r="AZ293" s="5"/>
      <c r="BB293" s="5">
        <f t="shared" ref="BB293" si="347">BC293-BA293</f>
        <v>0</v>
      </c>
    </row>
    <row r="294" spans="1:54" s="4" customFormat="1">
      <c r="A294" s="278">
        <v>441</v>
      </c>
      <c r="B294" s="2">
        <v>441281061</v>
      </c>
      <c r="C294" s="10" t="s">
        <v>269</v>
      </c>
      <c r="D294" s="15">
        <f>'fnd enro'!D294</f>
        <v>0</v>
      </c>
      <c r="E294" s="15">
        <f>'fnd enro'!E294</f>
        <v>0</v>
      </c>
      <c r="F294" s="15">
        <f>'fnd enro'!F294</f>
        <v>0</v>
      </c>
      <c r="G294" s="15">
        <f>'fnd enro'!G294</f>
        <v>3</v>
      </c>
      <c r="H294" s="15">
        <f>'fnd enro'!H294</f>
        <v>1</v>
      </c>
      <c r="I294" s="15">
        <f>'fnd enro'!I294</f>
        <v>0</v>
      </c>
      <c r="J294" s="15">
        <f>'fnd enro'!J294</f>
        <v>0</v>
      </c>
      <c r="K294" s="16">
        <f>'fnd enro'!K294</f>
        <v>0.1532</v>
      </c>
      <c r="L294" s="15">
        <f>'fnd enro'!L294</f>
        <v>0</v>
      </c>
      <c r="M294" s="15">
        <f>'fnd enro'!M294</f>
        <v>0</v>
      </c>
      <c r="N294" s="15">
        <f>'fnd enro'!N294</f>
        <v>0</v>
      </c>
      <c r="O294" s="15">
        <f>'fnd enro'!O294</f>
        <v>0</v>
      </c>
      <c r="P294" s="15">
        <f>'fnd enro'!P294</f>
        <v>4</v>
      </c>
      <c r="Q294" s="15">
        <f>'fnd enro'!R294</f>
        <v>4</v>
      </c>
      <c r="R294" s="16">
        <f t="shared" si="310"/>
        <v>1</v>
      </c>
      <c r="S294" s="15">
        <f>VALUE('fnd enro'!Q294)</f>
        <v>10</v>
      </c>
      <c r="T294" s="2"/>
      <c r="U294" s="1">
        <f>(($D294*'fnd base rates'!C$107)
+($E294*'fnd base rates'!C$108)
+($F294*'fnd base rates'!C$109)
+($G294*'fnd base rates'!C$110)
+($H294*'fnd base rates'!C$111)
+($I294*'fnd base rates'!C$112)
+($J294*'fnd base rates'!C$113)
+($K294*'fnd base rates'!C$114)
+($M294*'fnd base rates'!C$116)
+($N294*'fnd base rates'!C$117)
+($O294*'fnd base rates'!C$118)
+($P294*VLOOKUP($S294+12,rate_basefnd,3)))
*$R294</f>
        <v>2330.7691719999998</v>
      </c>
      <c r="V294" s="1">
        <f>(($D294*'fnd base rates'!D$107)
+($E294*'fnd base rates'!D$108)
+($F294*'fnd base rates'!D$109)
+($G294*'fnd base rates'!D$110)
+($H294*'fnd base rates'!D$111)
+($I294*'fnd base rates'!D$112)
+($J294*'fnd base rates'!D$113)
+($K294*'fnd base rates'!D$114)
+($M294*'fnd base rates'!D$116)
+($N294*'fnd base rates'!D$117)
+($O294*'fnd base rates'!D$118)
+($P294*VLOOKUP($S294+12,rate_basefnd,4)))
*$R294</f>
        <v>4258.3599999999997</v>
      </c>
      <c r="W294" s="1">
        <f>(($D294*'fnd base rates'!E$107)
+($E294*'fnd base rates'!E$108)
+($F294*'fnd base rates'!E$109)
+($G294*'fnd base rates'!E$110)
+($H294*'fnd base rates'!E$111)
+($I294*'fnd base rates'!E$112)
+($J294*'fnd base rates'!E$113)
+($K294*'fnd base rates'!E$114)
+($M294*'fnd base rates'!E$116)
+($N294*'fnd base rates'!E$117)
+($O294*'fnd base rates'!E$118)
+($P294*VLOOKUP($S294+12,rate_basefnd,5)))
*$R294</f>
        <v>27421.191036</v>
      </c>
      <c r="X294" s="1">
        <f>(($D294*'fnd base rates'!F$107)
+($E294*'fnd base rates'!F$108)
+($F294*'fnd base rates'!F$109)
+($G294*'fnd base rates'!F$110)
+($H294*'fnd base rates'!F$111)
+($I294*'fnd base rates'!F$112)
+($J294*'fnd base rates'!F$113)
+($K294*'fnd base rates'!F$114)
+($M294*'fnd base rates'!F$116)
+($N294*'fnd base rates'!F$117)
+($O294*'fnd base rates'!F$118)
+($P294*VLOOKUP($S294+12,rate_basefnd,6)))
*$R294</f>
        <v>4523.3435280000003</v>
      </c>
      <c r="Y294" s="1">
        <f>(($D294*'fnd base rates'!G$107)
+($E294*'fnd base rates'!G$108)
+($F294*'fnd base rates'!G$109)
+($G294*'fnd base rates'!G$110)
+($H294*'fnd base rates'!G$111)
+($I294*'fnd base rates'!G$112)
+($J294*'fnd base rates'!G$113)
+($K294*'fnd base rates'!G$114)
+($M294*'fnd base rates'!G$116)
+($N294*'fnd base rates'!G$117)
+($O294*'fnd base rates'!G$118)
+($P294*VLOOKUP($S294+12,rate_basefnd,7)))
*$R294</f>
        <v>1240.5845559999998</v>
      </c>
      <c r="Z294" s="1">
        <f>(($D294*'fnd base rates'!H$107)
+($E294*'fnd base rates'!H$108)
+($F294*'fnd base rates'!H$109)
+($G294*'fnd base rates'!H$110)
+($H294*'fnd base rates'!H$111)
+($I294*'fnd base rates'!H$112)
+($J294*'fnd base rates'!H$113)
+($K294*'fnd base rates'!H$114)
+($M294*'fnd base rates'!H$116)
+($N294*'fnd base rates'!H$117)
+($O294*'fnd base rates'!H$118)
+($P294*VLOOKUP($S294+12,rate_basefnd,8)))</f>
        <v>2099.6688399999998</v>
      </c>
      <c r="AA294" s="1">
        <f>(($D294*'fnd base rates'!I$107)
+($E294*'fnd base rates'!I$108)
+($F294*'fnd base rates'!I$109)
+($G294*'fnd base rates'!I$110)
+($H294*'fnd base rates'!I$111)
+($I294*'fnd base rates'!I$112)
+($J294*'fnd base rates'!I$113)
+($K294*'fnd base rates'!I$114)
+($M294*'fnd base rates'!I$116)
+($N294*'fnd base rates'!I$117)
+($O294*'fnd base rates'!I$118)
+($P294*VLOOKUP($S294+12,rate_basefnd,9)))
*$R294</f>
        <v>1667.96</v>
      </c>
      <c r="AB294" s="1">
        <f>(($D294*'fnd base rates'!J$107)
+($E294*'fnd base rates'!J$108)
+($F294*'fnd base rates'!J$109)
+($G294*'fnd base rates'!J$110)
+($H294*'fnd base rates'!J$111)
+($I294*'fnd base rates'!J$112)
+($J294*'fnd base rates'!J$113)
+($K294*'fnd base rates'!J$114)
+($M294*'fnd base rates'!J$116)
+($N294*'fnd base rates'!J$117)
+($O294*'fnd base rates'!J$118)
+($P294*VLOOKUP($S294+12,rate_basefnd,10)))
*$R294</f>
        <v>3406.9</v>
      </c>
      <c r="AC294" s="1">
        <f>(($D294*'fnd base rates'!K$107)
+($E294*'fnd base rates'!K$108)
+($F294*'fnd base rates'!K$109)
+($G294*'fnd base rates'!K$110)
+($H294*'fnd base rates'!K$111)
+($I294*'fnd base rates'!K$112)
+($J294*'fnd base rates'!K$113)
+($K294*'fnd base rates'!K$114)
+($M294*'fnd base rates'!K$116)
+($N294*'fnd base rates'!K$117)
+($O294*'fnd base rates'!K$118)
+($P294*VLOOKUP($S294+12,rate_basefnd,11)))
*$R294</f>
        <v>4285.9960440000004</v>
      </c>
      <c r="AD294" s="1">
        <f>(($D294*'fnd base rates'!L$107)
+($E294*'fnd base rates'!L$108)
+($F294*'fnd base rates'!L$109)
+($G294*'fnd base rates'!L$110)
+($H294*'fnd base rates'!L$111)
+($I294*'fnd base rates'!L$112)
+($J294*'fnd base rates'!L$113)
+($K294*'fnd base rates'!L$114)
+($M294*'fnd base rates'!L$116)
+($N294*'fnd base rates'!L$117)
+($O294*'fnd base rates'!L$118)
+($P294*VLOOKUP($S294+12,rate_basefnd,12)))</f>
        <v>7362.0736239999997</v>
      </c>
      <c r="AE294" s="1">
        <f>(($D294*'fnd base rates'!M$107)
+($E294*'fnd base rates'!M$108)
+($F294*'fnd base rates'!M$109)
+($G294*'fnd base rates'!M$110)
+($H294*'fnd base rates'!M$111)
+($I294*'fnd base rates'!M$112)
+($J294*'fnd base rates'!M$113)
+($K294*'fnd base rates'!M$114)
+($M294*'fnd base rates'!M$116)
+($N294*'fnd base rates'!M$117)
+($O294*'fnd base rates'!M$118)
+($P294*VLOOKUP($S294+12,rate_basefnd,13)))</f>
        <v>0</v>
      </c>
      <c r="AF294" s="4">
        <f t="shared" si="311"/>
        <v>58596.846799999992</v>
      </c>
      <c r="AH294" s="4">
        <f t="shared" si="312"/>
        <v>441281061</v>
      </c>
      <c r="AI294" s="4" t="str">
        <f t="shared" si="313"/>
        <v>441</v>
      </c>
      <c r="AJ294" s="2" t="str">
        <f t="shared" si="314"/>
        <v>281</v>
      </c>
      <c r="AK294" s="2" t="str">
        <f t="shared" si="315"/>
        <v>061</v>
      </c>
      <c r="AL294" s="4">
        <f t="shared" si="316"/>
        <v>1</v>
      </c>
      <c r="AM294" s="4">
        <f t="shared" si="308"/>
        <v>4</v>
      </c>
      <c r="AN294" s="4">
        <f t="shared" si="317"/>
        <v>58596.846799999992</v>
      </c>
      <c r="AO294" s="4">
        <f t="shared" si="318"/>
        <v>14649</v>
      </c>
      <c r="AP294" s="4">
        <f t="shared" si="319"/>
        <v>0</v>
      </c>
      <c r="AQ294" s="4">
        <v>14649</v>
      </c>
      <c r="AW294" s="4">
        <v>14571</v>
      </c>
      <c r="AX294" s="5">
        <f t="shared" si="320"/>
        <v>78</v>
      </c>
      <c r="AY294" s="4">
        <v>14649</v>
      </c>
      <c r="AZ294" s="5"/>
      <c r="BB294" s="5">
        <f t="shared" ref="BB294" si="348">BC294-BA294</f>
        <v>0</v>
      </c>
    </row>
    <row r="295" spans="1:54" s="4" customFormat="1">
      <c r="A295" s="278">
        <v>441</v>
      </c>
      <c r="B295" s="2">
        <v>441281087</v>
      </c>
      <c r="C295" s="10" t="s">
        <v>269</v>
      </c>
      <c r="D295" s="15">
        <f>'fnd enro'!D295</f>
        <v>0</v>
      </c>
      <c r="E295" s="15">
        <f>'fnd enro'!E295</f>
        <v>0</v>
      </c>
      <c r="F295" s="15">
        <f>'fnd enro'!F295</f>
        <v>0</v>
      </c>
      <c r="G295" s="15">
        <f>'fnd enro'!G295</f>
        <v>1</v>
      </c>
      <c r="H295" s="15">
        <f>'fnd enro'!H295</f>
        <v>1</v>
      </c>
      <c r="I295" s="15">
        <f>'fnd enro'!I295</f>
        <v>0</v>
      </c>
      <c r="J295" s="15">
        <f>'fnd enro'!J295</f>
        <v>0</v>
      </c>
      <c r="K295" s="16">
        <f>'fnd enro'!K295</f>
        <v>7.6600000000000001E-2</v>
      </c>
      <c r="L295" s="15">
        <f>'fnd enro'!L295</f>
        <v>0</v>
      </c>
      <c r="M295" s="15">
        <f>'fnd enro'!M295</f>
        <v>0</v>
      </c>
      <c r="N295" s="15">
        <f>'fnd enro'!N295</f>
        <v>0</v>
      </c>
      <c r="O295" s="15">
        <f>'fnd enro'!O295</f>
        <v>0</v>
      </c>
      <c r="P295" s="15">
        <f>'fnd enro'!P295</f>
        <v>2</v>
      </c>
      <c r="Q295" s="15">
        <f>'fnd enro'!R295</f>
        <v>2</v>
      </c>
      <c r="R295" s="16">
        <f t="shared" si="310"/>
        <v>1</v>
      </c>
      <c r="S295" s="15">
        <f>VALUE('fnd enro'!Q295)</f>
        <v>5</v>
      </c>
      <c r="T295" s="2"/>
      <c r="U295" s="1">
        <f>(($D295*'fnd base rates'!C$107)
+($E295*'fnd base rates'!C$108)
+($F295*'fnd base rates'!C$109)
+($G295*'fnd base rates'!C$110)
+($H295*'fnd base rates'!C$111)
+($I295*'fnd base rates'!C$112)
+($J295*'fnd base rates'!C$113)
+($K295*'fnd base rates'!C$114)
+($M295*'fnd base rates'!C$116)
+($N295*'fnd base rates'!C$117)
+($O295*'fnd base rates'!C$118)
+($P295*VLOOKUP($S295+12,rate_basefnd,3)))
*$R295</f>
        <v>1137.3845859999999</v>
      </c>
      <c r="V295" s="1">
        <f>(($D295*'fnd base rates'!D$107)
+($E295*'fnd base rates'!D$108)
+($F295*'fnd base rates'!D$109)
+($G295*'fnd base rates'!D$110)
+($H295*'fnd base rates'!D$111)
+($I295*'fnd base rates'!D$112)
+($J295*'fnd base rates'!D$113)
+($K295*'fnd base rates'!D$114)
+($M295*'fnd base rates'!D$116)
+($N295*'fnd base rates'!D$117)
+($O295*'fnd base rates'!D$118)
+($P295*VLOOKUP($S295+12,rate_basefnd,4)))
*$R295</f>
        <v>1996.56</v>
      </c>
      <c r="W295" s="1">
        <f>(($D295*'fnd base rates'!E$107)
+($E295*'fnd base rates'!E$108)
+($F295*'fnd base rates'!E$109)
+($G295*'fnd base rates'!E$110)
+($H295*'fnd base rates'!E$111)
+($I295*'fnd base rates'!E$112)
+($J295*'fnd base rates'!E$113)
+($K295*'fnd base rates'!E$114)
+($M295*'fnd base rates'!E$116)
+($N295*'fnd base rates'!E$117)
+($O295*'fnd base rates'!E$118)
+($P295*VLOOKUP($S295+12,rate_basefnd,5)))
*$R295</f>
        <v>12214.640518</v>
      </c>
      <c r="X295" s="1">
        <f>(($D295*'fnd base rates'!F$107)
+($E295*'fnd base rates'!F$108)
+($F295*'fnd base rates'!F$109)
+($G295*'fnd base rates'!F$110)
+($H295*'fnd base rates'!F$111)
+($I295*'fnd base rates'!F$112)
+($J295*'fnd base rates'!F$113)
+($K295*'fnd base rates'!F$114)
+($M295*'fnd base rates'!F$116)
+($N295*'fnd base rates'!F$117)
+($O295*'fnd base rates'!F$118)
+($P295*VLOOKUP($S295+12,rate_basefnd,6)))
*$R295</f>
        <v>2141.0667640000001</v>
      </c>
      <c r="Y295" s="1">
        <f>(($D295*'fnd base rates'!G$107)
+($E295*'fnd base rates'!G$108)
+($F295*'fnd base rates'!G$109)
+($G295*'fnd base rates'!G$110)
+($H295*'fnd base rates'!G$111)
+($I295*'fnd base rates'!G$112)
+($J295*'fnd base rates'!G$113)
+($K295*'fnd base rates'!G$114)
+($M295*'fnd base rates'!G$116)
+($N295*'fnd base rates'!G$117)
+($O295*'fnd base rates'!G$118)
+($P295*VLOOKUP($S295+12,rate_basefnd,7)))
*$R295</f>
        <v>563.07227799999998</v>
      </c>
      <c r="Z295" s="1">
        <f>(($D295*'fnd base rates'!H$107)
+($E295*'fnd base rates'!H$108)
+($F295*'fnd base rates'!H$109)
+($G295*'fnd base rates'!H$110)
+($H295*'fnd base rates'!H$111)
+($I295*'fnd base rates'!H$112)
+($J295*'fnd base rates'!H$113)
+($K295*'fnd base rates'!H$114)
+($M295*'fnd base rates'!H$116)
+($N295*'fnd base rates'!H$117)
+($O295*'fnd base rates'!H$118)
+($P295*VLOOKUP($S295+12,rate_basefnd,8)))</f>
        <v>1040.19442</v>
      </c>
      <c r="AA295" s="1">
        <f>(($D295*'fnd base rates'!I$107)
+($E295*'fnd base rates'!I$108)
+($F295*'fnd base rates'!I$109)
+($G295*'fnd base rates'!I$110)
+($H295*'fnd base rates'!I$111)
+($I295*'fnd base rates'!I$112)
+($J295*'fnd base rates'!I$113)
+($K295*'fnd base rates'!I$114)
+($M295*'fnd base rates'!I$116)
+($N295*'fnd base rates'!I$117)
+($O295*'fnd base rates'!I$118)
+($P295*VLOOKUP($S295+12,rate_basefnd,9)))
*$R295</f>
        <v>815.26</v>
      </c>
      <c r="AB295" s="1">
        <f>(($D295*'fnd base rates'!J$107)
+($E295*'fnd base rates'!J$108)
+($F295*'fnd base rates'!J$109)
+($G295*'fnd base rates'!J$110)
+($H295*'fnd base rates'!J$111)
+($I295*'fnd base rates'!J$112)
+($J295*'fnd base rates'!J$113)
+($K295*'fnd base rates'!J$114)
+($M295*'fnd base rates'!J$116)
+($N295*'fnd base rates'!J$117)
+($O295*'fnd base rates'!J$118)
+($P295*VLOOKUP($S295+12,rate_basefnd,10)))
*$R295</f>
        <v>1477.2400000000002</v>
      </c>
      <c r="AC295" s="1">
        <f>(($D295*'fnd base rates'!K$107)
+($E295*'fnd base rates'!K$108)
+($F295*'fnd base rates'!K$109)
+($G295*'fnd base rates'!K$110)
+($H295*'fnd base rates'!K$111)
+($I295*'fnd base rates'!K$112)
+($J295*'fnd base rates'!K$113)
+($K295*'fnd base rates'!K$114)
+($M295*'fnd base rates'!K$116)
+($N295*'fnd base rates'!K$117)
+($O295*'fnd base rates'!K$118)
+($P295*VLOOKUP($S295+12,rate_basefnd,11)))
*$R295</f>
        <v>2182.2080220000003</v>
      </c>
      <c r="AD295" s="1">
        <f>(($D295*'fnd base rates'!L$107)
+($E295*'fnd base rates'!L$108)
+($F295*'fnd base rates'!L$109)
+($G295*'fnd base rates'!L$110)
+($H295*'fnd base rates'!L$111)
+($I295*'fnd base rates'!L$112)
+($J295*'fnd base rates'!L$113)
+($K295*'fnd base rates'!L$114)
+($M295*'fnd base rates'!L$116)
+($N295*'fnd base rates'!L$117)
+($O295*'fnd base rates'!L$118)
+($P295*VLOOKUP($S295+12,rate_basefnd,12)))</f>
        <v>3495.626812</v>
      </c>
      <c r="AE295" s="1">
        <f>(($D295*'fnd base rates'!M$107)
+($E295*'fnd base rates'!M$108)
+($F295*'fnd base rates'!M$109)
+($G295*'fnd base rates'!M$110)
+($H295*'fnd base rates'!M$111)
+($I295*'fnd base rates'!M$112)
+($J295*'fnd base rates'!M$113)
+($K295*'fnd base rates'!M$114)
+($M295*'fnd base rates'!M$116)
+($N295*'fnd base rates'!M$117)
+($O295*'fnd base rates'!M$118)
+($P295*VLOOKUP($S295+12,rate_basefnd,13)))</f>
        <v>0</v>
      </c>
      <c r="AF295" s="4">
        <f t="shared" si="311"/>
        <v>27063.253399999998</v>
      </c>
      <c r="AH295" s="4">
        <f t="shared" si="312"/>
        <v>441281087</v>
      </c>
      <c r="AI295" s="4" t="str">
        <f t="shared" si="313"/>
        <v>441</v>
      </c>
      <c r="AJ295" s="2" t="str">
        <f t="shared" si="314"/>
        <v>281</v>
      </c>
      <c r="AK295" s="2" t="str">
        <f t="shared" si="315"/>
        <v>087</v>
      </c>
      <c r="AL295" s="4">
        <f t="shared" si="316"/>
        <v>1</v>
      </c>
      <c r="AM295" s="4">
        <f t="shared" si="308"/>
        <v>2</v>
      </c>
      <c r="AN295" s="4">
        <f t="shared" si="317"/>
        <v>27063.253399999998</v>
      </c>
      <c r="AO295" s="4">
        <f t="shared" si="318"/>
        <v>13532</v>
      </c>
      <c r="AP295" s="4">
        <f t="shared" si="319"/>
        <v>0</v>
      </c>
      <c r="AQ295" s="4">
        <v>13532</v>
      </c>
      <c r="AW295" s="4">
        <v>13502</v>
      </c>
      <c r="AX295" s="5">
        <f t="shared" si="320"/>
        <v>30</v>
      </c>
      <c r="AY295" s="4">
        <v>13532</v>
      </c>
      <c r="AZ295" s="5"/>
      <c r="BB295" s="5">
        <f t="shared" ref="BB295" si="349">BC295-BA295</f>
        <v>0</v>
      </c>
    </row>
    <row r="296" spans="1:54" s="4" customFormat="1">
      <c r="A296" s="278">
        <v>441</v>
      </c>
      <c r="B296" s="2">
        <v>441281137</v>
      </c>
      <c r="C296" s="10" t="s">
        <v>269</v>
      </c>
      <c r="D296" s="15">
        <f>'fnd enro'!D296</f>
        <v>0</v>
      </c>
      <c r="E296" s="15">
        <f>'fnd enro'!E296</f>
        <v>0</v>
      </c>
      <c r="F296" s="15">
        <f>'fnd enro'!F296</f>
        <v>0</v>
      </c>
      <c r="G296" s="15">
        <f>'fnd enro'!G296</f>
        <v>0</v>
      </c>
      <c r="H296" s="15">
        <f>'fnd enro'!H296</f>
        <v>2</v>
      </c>
      <c r="I296" s="15">
        <f>'fnd enro'!I296</f>
        <v>1</v>
      </c>
      <c r="J296" s="15">
        <f>'fnd enro'!J296</f>
        <v>0</v>
      </c>
      <c r="K296" s="16">
        <f>'fnd enro'!K296</f>
        <v>0.1149</v>
      </c>
      <c r="L296" s="15">
        <f>'fnd enro'!L296</f>
        <v>0</v>
      </c>
      <c r="M296" s="15">
        <f>'fnd enro'!M296</f>
        <v>0</v>
      </c>
      <c r="N296" s="15">
        <f>'fnd enro'!N296</f>
        <v>0</v>
      </c>
      <c r="O296" s="15">
        <f>'fnd enro'!O296</f>
        <v>0</v>
      </c>
      <c r="P296" s="15">
        <f>'fnd enro'!P296</f>
        <v>3</v>
      </c>
      <c r="Q296" s="15">
        <f>'fnd enro'!R296</f>
        <v>3</v>
      </c>
      <c r="R296" s="16">
        <f t="shared" si="310"/>
        <v>1</v>
      </c>
      <c r="S296" s="15">
        <f>VALUE('fnd enro'!Q296)</f>
        <v>12</v>
      </c>
      <c r="T296" s="2"/>
      <c r="U296" s="1">
        <f>(($D296*'fnd base rates'!C$107)
+($E296*'fnd base rates'!C$108)
+($F296*'fnd base rates'!C$109)
+($G296*'fnd base rates'!C$110)
+($H296*'fnd base rates'!C$111)
+($I296*'fnd base rates'!C$112)
+($J296*'fnd base rates'!C$113)
+($K296*'fnd base rates'!C$114)
+($M296*'fnd base rates'!C$116)
+($N296*'fnd base rates'!C$117)
+($O296*'fnd base rates'!C$118)
+($P296*VLOOKUP($S296+12,rate_basefnd,3)))
*$R296</f>
        <v>1760.4368790000003</v>
      </c>
      <c r="V296" s="1">
        <f>(($D296*'fnd base rates'!D$107)
+($E296*'fnd base rates'!D$108)
+($F296*'fnd base rates'!D$109)
+($G296*'fnd base rates'!D$110)
+($H296*'fnd base rates'!D$111)
+($I296*'fnd base rates'!D$112)
+($J296*'fnd base rates'!D$113)
+($K296*'fnd base rates'!D$114)
+($M296*'fnd base rates'!D$116)
+($N296*'fnd base rates'!D$117)
+($O296*'fnd base rates'!D$118)
+($P296*VLOOKUP($S296+12,rate_basefnd,4)))
*$R296</f>
        <v>3252.3</v>
      </c>
      <c r="W296" s="1">
        <f>(($D296*'fnd base rates'!E$107)
+($E296*'fnd base rates'!E$108)
+($F296*'fnd base rates'!E$109)
+($G296*'fnd base rates'!E$110)
+($H296*'fnd base rates'!E$111)
+($I296*'fnd base rates'!E$112)
+($J296*'fnd base rates'!E$113)
+($K296*'fnd base rates'!E$114)
+($M296*'fnd base rates'!E$116)
+($N296*'fnd base rates'!E$117)
+($O296*'fnd base rates'!E$118)
+($P296*VLOOKUP($S296+12,rate_basefnd,5)))
*$R296</f>
        <v>21621.045776999999</v>
      </c>
      <c r="X296" s="1">
        <f>(($D296*'fnd base rates'!F$107)
+($E296*'fnd base rates'!F$108)
+($F296*'fnd base rates'!F$109)
+($G296*'fnd base rates'!F$110)
+($H296*'fnd base rates'!F$111)
+($I296*'fnd base rates'!F$112)
+($J296*'fnd base rates'!F$113)
+($K296*'fnd base rates'!F$114)
+($M296*'fnd base rates'!F$116)
+($N296*'fnd base rates'!F$117)
+($O296*'fnd base rates'!F$118)
+($P296*VLOOKUP($S296+12,rate_basefnd,6)))
*$R296</f>
        <v>2745.965146</v>
      </c>
      <c r="Y296" s="1">
        <f>(($D296*'fnd base rates'!G$107)
+($E296*'fnd base rates'!G$108)
+($F296*'fnd base rates'!G$109)
+($G296*'fnd base rates'!G$110)
+($H296*'fnd base rates'!G$111)
+($I296*'fnd base rates'!G$112)
+($J296*'fnd base rates'!G$113)
+($K296*'fnd base rates'!G$114)
+($M296*'fnd base rates'!G$116)
+($N296*'fnd base rates'!G$117)
+($O296*'fnd base rates'!G$118)
+($P296*VLOOKUP($S296+12,rate_basefnd,7)))
*$R296</f>
        <v>978.89841699999988</v>
      </c>
      <c r="Z296" s="1">
        <f>(($D296*'fnd base rates'!H$107)
+($E296*'fnd base rates'!H$108)
+($F296*'fnd base rates'!H$109)
+($G296*'fnd base rates'!H$110)
+($H296*'fnd base rates'!H$111)
+($I296*'fnd base rates'!H$112)
+($J296*'fnd base rates'!H$113)
+($K296*'fnd base rates'!H$114)
+($M296*'fnd base rates'!H$116)
+($N296*'fnd base rates'!H$117)
+($O296*'fnd base rates'!H$118)
+($P296*VLOOKUP($S296+12,rate_basefnd,8)))</f>
        <v>1870.51163</v>
      </c>
      <c r="AA296" s="1">
        <f>(($D296*'fnd base rates'!I$107)
+($E296*'fnd base rates'!I$108)
+($F296*'fnd base rates'!I$109)
+($G296*'fnd base rates'!I$110)
+($H296*'fnd base rates'!I$111)
+($I296*'fnd base rates'!I$112)
+($J296*'fnd base rates'!I$113)
+($K296*'fnd base rates'!I$114)
+($M296*'fnd base rates'!I$116)
+($N296*'fnd base rates'!I$117)
+($O296*'fnd base rates'!I$118)
+($P296*VLOOKUP($S296+12,rate_basefnd,9)))
*$R296</f>
        <v>1497.23</v>
      </c>
      <c r="AB296" s="1">
        <f>(($D296*'fnd base rates'!J$107)
+($E296*'fnd base rates'!J$108)
+($F296*'fnd base rates'!J$109)
+($G296*'fnd base rates'!J$110)
+($H296*'fnd base rates'!J$111)
+($I296*'fnd base rates'!J$112)
+($J296*'fnd base rates'!J$113)
+($K296*'fnd base rates'!J$114)
+($M296*'fnd base rates'!J$116)
+($N296*'fnd base rates'!J$117)
+($O296*'fnd base rates'!J$118)
+($P296*VLOOKUP($S296+12,rate_basefnd,10)))
*$R296</f>
        <v>3194.12</v>
      </c>
      <c r="AC296" s="1">
        <f>(($D296*'fnd base rates'!K$107)
+($E296*'fnd base rates'!K$108)
+($F296*'fnd base rates'!K$109)
+($G296*'fnd base rates'!K$110)
+($H296*'fnd base rates'!K$111)
+($I296*'fnd base rates'!K$112)
+($J296*'fnd base rates'!K$113)
+($K296*'fnd base rates'!K$114)
+($M296*'fnd base rates'!K$116)
+($N296*'fnd base rates'!K$117)
+($O296*'fnd base rates'!K$118)
+($P296*VLOOKUP($S296+12,rate_basefnd,11)))
*$R296</f>
        <v>3360.222033</v>
      </c>
      <c r="AD296" s="1">
        <f>(($D296*'fnd base rates'!L$107)
+($E296*'fnd base rates'!L$108)
+($F296*'fnd base rates'!L$109)
+($G296*'fnd base rates'!L$110)
+($H296*'fnd base rates'!L$111)
+($I296*'fnd base rates'!L$112)
+($J296*'fnd base rates'!L$113)
+($K296*'fnd base rates'!L$114)
+($M296*'fnd base rates'!L$116)
+($N296*'fnd base rates'!L$117)
+($O296*'fnd base rates'!L$118)
+($P296*VLOOKUP($S296+12,rate_basefnd,12)))</f>
        <v>5599.9002180000007</v>
      </c>
      <c r="AE296" s="1">
        <f>(($D296*'fnd base rates'!M$107)
+($E296*'fnd base rates'!M$108)
+($F296*'fnd base rates'!M$109)
+($G296*'fnd base rates'!M$110)
+($H296*'fnd base rates'!M$111)
+($I296*'fnd base rates'!M$112)
+($J296*'fnd base rates'!M$113)
+($K296*'fnd base rates'!M$114)
+($M296*'fnd base rates'!M$116)
+($N296*'fnd base rates'!M$117)
+($O296*'fnd base rates'!M$118)
+($P296*VLOOKUP($S296+12,rate_basefnd,13)))</f>
        <v>0</v>
      </c>
      <c r="AF296" s="4">
        <f t="shared" si="311"/>
        <v>45880.630100000002</v>
      </c>
      <c r="AH296" s="4">
        <f t="shared" si="312"/>
        <v>441281137</v>
      </c>
      <c r="AI296" s="4" t="str">
        <f t="shared" si="313"/>
        <v>441</v>
      </c>
      <c r="AJ296" s="2" t="str">
        <f t="shared" si="314"/>
        <v>281</v>
      </c>
      <c r="AK296" s="2" t="str">
        <f t="shared" si="315"/>
        <v>137</v>
      </c>
      <c r="AL296" s="4">
        <f t="shared" si="316"/>
        <v>1</v>
      </c>
      <c r="AM296" s="4">
        <f t="shared" si="308"/>
        <v>3</v>
      </c>
      <c r="AN296" s="4">
        <f t="shared" si="317"/>
        <v>45880.630100000002</v>
      </c>
      <c r="AO296" s="4">
        <f t="shared" si="318"/>
        <v>15294</v>
      </c>
      <c r="AP296" s="4">
        <f t="shared" si="319"/>
        <v>0</v>
      </c>
      <c r="AQ296" s="4">
        <v>15294</v>
      </c>
      <c r="AW296" s="4">
        <v>15173</v>
      </c>
      <c r="AX296" s="5">
        <f t="shared" si="320"/>
        <v>121</v>
      </c>
      <c r="AY296" s="4">
        <v>15294</v>
      </c>
      <c r="AZ296" s="5"/>
      <c r="BB296" s="5">
        <f t="shared" ref="BB296" si="350">BC296-BA296</f>
        <v>0</v>
      </c>
    </row>
    <row r="297" spans="1:54" s="4" customFormat="1">
      <c r="A297" s="278">
        <v>441</v>
      </c>
      <c r="B297" s="2">
        <v>441281159</v>
      </c>
      <c r="C297" s="10" t="s">
        <v>269</v>
      </c>
      <c r="D297" s="15">
        <f>'fnd enro'!D297</f>
        <v>0</v>
      </c>
      <c r="E297" s="15">
        <f>'fnd enro'!E297</f>
        <v>0</v>
      </c>
      <c r="F297" s="15">
        <f>'fnd enro'!F297</f>
        <v>0</v>
      </c>
      <c r="G297" s="15">
        <f>'fnd enro'!G297</f>
        <v>0</v>
      </c>
      <c r="H297" s="15">
        <f>'fnd enro'!H297</f>
        <v>0</v>
      </c>
      <c r="I297" s="15">
        <f>'fnd enro'!I297</f>
        <v>1</v>
      </c>
      <c r="J297" s="15">
        <f>'fnd enro'!J297</f>
        <v>0</v>
      </c>
      <c r="K297" s="16">
        <f>'fnd enro'!K297</f>
        <v>3.8300000000000001E-2</v>
      </c>
      <c r="L297" s="15">
        <f>'fnd enro'!L297</f>
        <v>0</v>
      </c>
      <c r="M297" s="15">
        <f>'fnd enro'!M297</f>
        <v>0</v>
      </c>
      <c r="N297" s="15">
        <f>'fnd enro'!N297</f>
        <v>0</v>
      </c>
      <c r="O297" s="15">
        <f>'fnd enro'!O297</f>
        <v>0</v>
      </c>
      <c r="P297" s="15">
        <f>'fnd enro'!P297</f>
        <v>1</v>
      </c>
      <c r="Q297" s="15">
        <f>'fnd enro'!R297</f>
        <v>1</v>
      </c>
      <c r="R297" s="16">
        <f t="shared" si="310"/>
        <v>1</v>
      </c>
      <c r="S297" s="15">
        <f>VALUE('fnd enro'!Q297)</f>
        <v>2</v>
      </c>
      <c r="T297" s="2"/>
      <c r="U297" s="1">
        <f>(($D297*'fnd base rates'!C$107)
+($E297*'fnd base rates'!C$108)
+($F297*'fnd base rates'!C$109)
+($G297*'fnd base rates'!C$110)
+($H297*'fnd base rates'!C$111)
+($I297*'fnd base rates'!C$112)
+($J297*'fnd base rates'!C$113)
+($K297*'fnd base rates'!C$114)
+($M297*'fnd base rates'!C$116)
+($N297*'fnd base rates'!C$117)
+($O297*'fnd base rates'!C$118)
+($P297*VLOOKUP($S297+12,rate_basefnd,3)))
*$R297</f>
        <v>565.70229299999994</v>
      </c>
      <c r="V297" s="1">
        <f>(($D297*'fnd base rates'!D$107)
+($E297*'fnd base rates'!D$108)
+($F297*'fnd base rates'!D$109)
+($G297*'fnd base rates'!D$110)
+($H297*'fnd base rates'!D$111)
+($I297*'fnd base rates'!D$112)
+($J297*'fnd base rates'!D$113)
+($K297*'fnd base rates'!D$114)
+($M297*'fnd base rates'!D$116)
+($N297*'fnd base rates'!D$117)
+($O297*'fnd base rates'!D$118)
+($P297*VLOOKUP($S297+12,rate_basefnd,4)))
*$R297</f>
        <v>984.06999999999994</v>
      </c>
      <c r="W297" s="1">
        <f>(($D297*'fnd base rates'!E$107)
+($E297*'fnd base rates'!E$108)
+($F297*'fnd base rates'!E$109)
+($G297*'fnd base rates'!E$110)
+($H297*'fnd base rates'!E$111)
+($I297*'fnd base rates'!E$112)
+($J297*'fnd base rates'!E$113)
+($K297*'fnd base rates'!E$114)
+($M297*'fnd base rates'!E$116)
+($N297*'fnd base rates'!E$117)
+($O297*'fnd base rates'!E$118)
+($P297*VLOOKUP($S297+12,rate_basefnd,5)))
*$R297</f>
        <v>7157.2852590000002</v>
      </c>
      <c r="X297" s="1">
        <f>(($D297*'fnd base rates'!F$107)
+($E297*'fnd base rates'!F$108)
+($F297*'fnd base rates'!F$109)
+($G297*'fnd base rates'!F$110)
+($H297*'fnd base rates'!F$111)
+($I297*'fnd base rates'!F$112)
+($J297*'fnd base rates'!F$113)
+($K297*'fnd base rates'!F$114)
+($M297*'fnd base rates'!F$116)
+($N297*'fnd base rates'!F$117)
+($O297*'fnd base rates'!F$118)
+($P297*VLOOKUP($S297+12,rate_basefnd,6)))
*$R297</f>
        <v>846.10838200000012</v>
      </c>
      <c r="Y297" s="1">
        <f>(($D297*'fnd base rates'!G$107)
+($E297*'fnd base rates'!G$108)
+($F297*'fnd base rates'!G$109)
+($G297*'fnd base rates'!G$110)
+($H297*'fnd base rates'!G$111)
+($I297*'fnd base rates'!G$112)
+($J297*'fnd base rates'!G$113)
+($K297*'fnd base rates'!G$114)
+($M297*'fnd base rates'!G$116)
+($N297*'fnd base rates'!G$117)
+($O297*'fnd base rates'!G$118)
+($P297*VLOOKUP($S297+12,rate_basefnd,7)))
*$R297</f>
        <v>276.01613899999995</v>
      </c>
      <c r="Z297" s="1">
        <f>(($D297*'fnd base rates'!H$107)
+($E297*'fnd base rates'!H$108)
+($F297*'fnd base rates'!H$109)
+($G297*'fnd base rates'!H$110)
+($H297*'fnd base rates'!H$111)
+($I297*'fnd base rates'!H$112)
+($J297*'fnd base rates'!H$113)
+($K297*'fnd base rates'!H$114)
+($M297*'fnd base rates'!H$116)
+($N297*'fnd base rates'!H$117)
+($O297*'fnd base rates'!H$118)
+($P297*VLOOKUP($S297+12,rate_basefnd,8)))</f>
        <v>810.5972099999999</v>
      </c>
      <c r="AA297" s="1">
        <f>(($D297*'fnd base rates'!I$107)
+($E297*'fnd base rates'!I$108)
+($F297*'fnd base rates'!I$109)
+($G297*'fnd base rates'!I$110)
+($H297*'fnd base rates'!I$111)
+($I297*'fnd base rates'!I$112)
+($J297*'fnd base rates'!I$113)
+($K297*'fnd base rates'!I$114)
+($M297*'fnd base rates'!I$116)
+($N297*'fnd base rates'!I$117)
+($O297*'fnd base rates'!I$118)
+($P297*VLOOKUP($S297+12,rate_basefnd,9)))
*$R297</f>
        <v>507.18</v>
      </c>
      <c r="AB297" s="1">
        <f>(($D297*'fnd base rates'!J$107)
+($E297*'fnd base rates'!J$108)
+($F297*'fnd base rates'!J$109)
+($G297*'fnd base rates'!J$110)
+($H297*'fnd base rates'!J$111)
+($I297*'fnd base rates'!J$112)
+($J297*'fnd base rates'!J$113)
+($K297*'fnd base rates'!J$114)
+($M297*'fnd base rates'!J$116)
+($N297*'fnd base rates'!J$117)
+($O297*'fnd base rates'!J$118)
+($P297*VLOOKUP($S297+12,rate_basefnd,10)))
*$R297</f>
        <v>1066.53</v>
      </c>
      <c r="AC297" s="1">
        <f>(($D297*'fnd base rates'!K$107)
+($E297*'fnd base rates'!K$108)
+($F297*'fnd base rates'!K$109)
+($G297*'fnd base rates'!K$110)
+($H297*'fnd base rates'!K$111)
+($I297*'fnd base rates'!K$112)
+($J297*'fnd base rates'!K$113)
+($K297*'fnd base rates'!K$114)
+($M297*'fnd base rates'!K$116)
+($N297*'fnd base rates'!K$117)
+($O297*'fnd base rates'!K$118)
+($P297*VLOOKUP($S297+12,rate_basefnd,11)))
*$R297</f>
        <v>1099.5940109999999</v>
      </c>
      <c r="AD297" s="1">
        <f>(($D297*'fnd base rates'!L$107)
+($E297*'fnd base rates'!L$108)
+($F297*'fnd base rates'!L$109)
+($G297*'fnd base rates'!L$110)
+($H297*'fnd base rates'!L$111)
+($I297*'fnd base rates'!L$112)
+($J297*'fnd base rates'!L$113)
+($K297*'fnd base rates'!L$114)
+($M297*'fnd base rates'!L$116)
+($N297*'fnd base rates'!L$117)
+($O297*'fnd base rates'!L$118)
+($P297*VLOOKUP($S297+12,rate_basefnd,12)))</f>
        <v>1627.333406</v>
      </c>
      <c r="AE297" s="1">
        <f>(($D297*'fnd base rates'!M$107)
+($E297*'fnd base rates'!M$108)
+($F297*'fnd base rates'!M$109)
+($G297*'fnd base rates'!M$110)
+($H297*'fnd base rates'!M$111)
+($I297*'fnd base rates'!M$112)
+($J297*'fnd base rates'!M$113)
+($K297*'fnd base rates'!M$114)
+($M297*'fnd base rates'!M$116)
+($N297*'fnd base rates'!M$117)
+($O297*'fnd base rates'!M$118)
+($P297*VLOOKUP($S297+12,rate_basefnd,13)))</f>
        <v>0</v>
      </c>
      <c r="AF297" s="4">
        <f t="shared" si="311"/>
        <v>14940.4167</v>
      </c>
      <c r="AH297" s="4">
        <f t="shared" si="312"/>
        <v>441281159</v>
      </c>
      <c r="AI297" s="4" t="str">
        <f t="shared" si="313"/>
        <v>441</v>
      </c>
      <c r="AJ297" s="2" t="str">
        <f t="shared" si="314"/>
        <v>281</v>
      </c>
      <c r="AK297" s="2" t="str">
        <f t="shared" si="315"/>
        <v>159</v>
      </c>
      <c r="AL297" s="4">
        <f t="shared" si="316"/>
        <v>1</v>
      </c>
      <c r="AM297" s="4">
        <f t="shared" si="308"/>
        <v>1</v>
      </c>
      <c r="AN297" s="4">
        <f t="shared" si="317"/>
        <v>14940.4167</v>
      </c>
      <c r="AO297" s="4">
        <f t="shared" si="318"/>
        <v>14940</v>
      </c>
      <c r="AP297" s="4">
        <f t="shared" si="319"/>
        <v>0</v>
      </c>
      <c r="AQ297" s="4">
        <v>14940</v>
      </c>
      <c r="AW297" s="4">
        <v>14928</v>
      </c>
      <c r="AX297" s="5">
        <f t="shared" si="320"/>
        <v>12</v>
      </c>
      <c r="AY297" s="4">
        <v>14940</v>
      </c>
      <c r="AZ297" s="5"/>
      <c r="BB297" s="5">
        <f t="shared" ref="BB297" si="351">BC297-BA297</f>
        <v>0</v>
      </c>
    </row>
    <row r="298" spans="1:54" s="4" customFormat="1">
      <c r="A298" s="278">
        <v>441</v>
      </c>
      <c r="B298" s="2">
        <v>441281161</v>
      </c>
      <c r="C298" s="10" t="s">
        <v>269</v>
      </c>
      <c r="D298" s="15">
        <f>'fnd enro'!D298</f>
        <v>0</v>
      </c>
      <c r="E298" s="15">
        <f>'fnd enro'!E298</f>
        <v>0</v>
      </c>
      <c r="F298" s="15">
        <f>'fnd enro'!F298</f>
        <v>0</v>
      </c>
      <c r="G298" s="15">
        <f>'fnd enro'!G298</f>
        <v>0</v>
      </c>
      <c r="H298" s="15">
        <f>'fnd enro'!H298</f>
        <v>2</v>
      </c>
      <c r="I298" s="15">
        <f>'fnd enro'!I298</f>
        <v>2</v>
      </c>
      <c r="J298" s="15">
        <f>'fnd enro'!J298</f>
        <v>0</v>
      </c>
      <c r="K298" s="16">
        <f>'fnd enro'!K298</f>
        <v>0.1532</v>
      </c>
      <c r="L298" s="15">
        <f>'fnd enro'!L298</f>
        <v>0</v>
      </c>
      <c r="M298" s="15">
        <f>'fnd enro'!M298</f>
        <v>0</v>
      </c>
      <c r="N298" s="15">
        <f>'fnd enro'!N298</f>
        <v>0</v>
      </c>
      <c r="O298" s="15">
        <f>'fnd enro'!O298</f>
        <v>0</v>
      </c>
      <c r="P298" s="15">
        <f>'fnd enro'!P298</f>
        <v>2</v>
      </c>
      <c r="Q298" s="15">
        <f>'fnd enro'!R298</f>
        <v>4</v>
      </c>
      <c r="R298" s="16">
        <f t="shared" si="310"/>
        <v>1</v>
      </c>
      <c r="S298" s="15">
        <f>VALUE('fnd enro'!Q298)</f>
        <v>6</v>
      </c>
      <c r="T298" s="2"/>
      <c r="U298" s="1">
        <f>(($D298*'fnd base rates'!C$107)
+($E298*'fnd base rates'!C$108)
+($F298*'fnd base rates'!C$109)
+($G298*'fnd base rates'!C$110)
+($H298*'fnd base rates'!C$111)
+($I298*'fnd base rates'!C$112)
+($J298*'fnd base rates'!C$113)
+($K298*'fnd base rates'!C$114)
+($M298*'fnd base rates'!C$116)
+($N298*'fnd base rates'!C$117)
+($O298*'fnd base rates'!C$118)
+($P298*VLOOKUP($S298+12,rate_basefnd,3)))
*$R298</f>
        <v>2171.2091719999999</v>
      </c>
      <c r="V298" s="1">
        <f>(($D298*'fnd base rates'!D$107)
+($E298*'fnd base rates'!D$108)
+($F298*'fnd base rates'!D$109)
+($G298*'fnd base rates'!D$110)
+($H298*'fnd base rates'!D$111)
+($I298*'fnd base rates'!D$112)
+($J298*'fnd base rates'!D$113)
+($K298*'fnd base rates'!D$114)
+($M298*'fnd base rates'!D$116)
+($N298*'fnd base rates'!D$117)
+($O298*'fnd base rates'!D$118)
+($P298*VLOOKUP($S298+12,rate_basefnd,4)))
*$R298</f>
        <v>3502.38</v>
      </c>
      <c r="W298" s="1">
        <f>(($D298*'fnd base rates'!E$107)
+($E298*'fnd base rates'!E$108)
+($F298*'fnd base rates'!E$109)
+($G298*'fnd base rates'!E$110)
+($H298*'fnd base rates'!E$111)
+($I298*'fnd base rates'!E$112)
+($J298*'fnd base rates'!E$113)
+($K298*'fnd base rates'!E$114)
+($M298*'fnd base rates'!E$116)
+($N298*'fnd base rates'!E$117)
+($O298*'fnd base rates'!E$118)
+($P298*VLOOKUP($S298+12,rate_basefnd,5)))
*$R298</f>
        <v>21613.221035999999</v>
      </c>
      <c r="X298" s="1">
        <f>(($D298*'fnd base rates'!F$107)
+($E298*'fnd base rates'!F$108)
+($F298*'fnd base rates'!F$109)
+($G298*'fnd base rates'!F$110)
+($H298*'fnd base rates'!F$111)
+($I298*'fnd base rates'!F$112)
+($J298*'fnd base rates'!F$113)
+($K298*'fnd base rates'!F$114)
+($M298*'fnd base rates'!F$116)
+($N298*'fnd base rates'!F$117)
+($O298*'fnd base rates'!F$118)
+($P298*VLOOKUP($S298+12,rate_basefnd,6)))
*$R298</f>
        <v>3592.0735279999999</v>
      </c>
      <c r="Y298" s="1">
        <f>(($D298*'fnd base rates'!G$107)
+($E298*'fnd base rates'!G$108)
+($F298*'fnd base rates'!G$109)
+($G298*'fnd base rates'!G$110)
+($H298*'fnd base rates'!G$111)
+($I298*'fnd base rates'!G$112)
+($J298*'fnd base rates'!G$113)
+($K298*'fnd base rates'!G$114)
+($M298*'fnd base rates'!G$116)
+($N298*'fnd base rates'!G$117)
+($O298*'fnd base rates'!G$118)
+($P298*VLOOKUP($S298+12,rate_basefnd,7)))
*$R298</f>
        <v>907.28455599999995</v>
      </c>
      <c r="Z298" s="1">
        <f>(($D298*'fnd base rates'!H$107)
+($E298*'fnd base rates'!H$108)
+($F298*'fnd base rates'!H$109)
+($G298*'fnd base rates'!H$110)
+($H298*'fnd base rates'!H$111)
+($I298*'fnd base rates'!H$112)
+($J298*'fnd base rates'!H$113)
+($K298*'fnd base rates'!H$114)
+($M298*'fnd base rates'!H$116)
+($N298*'fnd base rates'!H$117)
+($O298*'fnd base rates'!H$118)
+($P298*VLOOKUP($S298+12,rate_basefnd,8)))</f>
        <v>2627.8288399999997</v>
      </c>
      <c r="AA298" s="1">
        <f>(($D298*'fnd base rates'!I$107)
+($E298*'fnd base rates'!I$108)
+($F298*'fnd base rates'!I$109)
+($G298*'fnd base rates'!I$110)
+($H298*'fnd base rates'!I$111)
+($I298*'fnd base rates'!I$112)
+($J298*'fnd base rates'!I$113)
+($K298*'fnd base rates'!I$114)
+($M298*'fnd base rates'!I$116)
+($N298*'fnd base rates'!I$117)
+($O298*'fnd base rates'!I$118)
+($P298*VLOOKUP($S298+12,rate_basefnd,9)))
*$R298</f>
        <v>1714.28</v>
      </c>
      <c r="AB298" s="1">
        <f>(($D298*'fnd base rates'!J$107)
+($E298*'fnd base rates'!J$108)
+($F298*'fnd base rates'!J$109)
+($G298*'fnd base rates'!J$110)
+($H298*'fnd base rates'!J$111)
+($I298*'fnd base rates'!J$112)
+($J298*'fnd base rates'!J$113)
+($K298*'fnd base rates'!J$114)
+($M298*'fnd base rates'!J$116)
+($N298*'fnd base rates'!J$117)
+($O298*'fnd base rates'!J$118)
+($P298*VLOOKUP($S298+12,rate_basefnd,10)))
*$R298</f>
        <v>2753</v>
      </c>
      <c r="AC298" s="1">
        <f>(($D298*'fnd base rates'!K$107)
+($E298*'fnd base rates'!K$108)
+($F298*'fnd base rates'!K$109)
+($G298*'fnd base rates'!K$110)
+($H298*'fnd base rates'!K$111)
+($I298*'fnd base rates'!K$112)
+($J298*'fnd base rates'!K$113)
+($K298*'fnd base rates'!K$114)
+($M298*'fnd base rates'!K$116)
+($N298*'fnd base rates'!K$117)
+($O298*'fnd base rates'!K$118)
+($P298*VLOOKUP($S298+12,rate_basefnd,11)))
*$R298</f>
        <v>4459.8160440000001</v>
      </c>
      <c r="AD298" s="1">
        <f>(($D298*'fnd base rates'!L$107)
+($E298*'fnd base rates'!L$108)
+($F298*'fnd base rates'!L$109)
+($G298*'fnd base rates'!L$110)
+($H298*'fnd base rates'!L$111)
+($I298*'fnd base rates'!L$112)
+($J298*'fnd base rates'!L$113)
+($K298*'fnd base rates'!L$114)
+($M298*'fnd base rates'!L$116)
+($N298*'fnd base rates'!L$117)
+($O298*'fnd base rates'!L$118)
+($P298*VLOOKUP($S298+12,rate_basefnd,12)))</f>
        <v>6068.2336240000004</v>
      </c>
      <c r="AE298" s="1">
        <f>(($D298*'fnd base rates'!M$107)
+($E298*'fnd base rates'!M$108)
+($F298*'fnd base rates'!M$109)
+($G298*'fnd base rates'!M$110)
+($H298*'fnd base rates'!M$111)
+($I298*'fnd base rates'!M$112)
+($J298*'fnd base rates'!M$113)
+($K298*'fnd base rates'!M$114)
+($M298*'fnd base rates'!M$116)
+($N298*'fnd base rates'!M$117)
+($O298*'fnd base rates'!M$118)
+($P298*VLOOKUP($S298+12,rate_basefnd,13)))</f>
        <v>0</v>
      </c>
      <c r="AF298" s="4">
        <f t="shared" si="311"/>
        <v>49409.326799999995</v>
      </c>
      <c r="AH298" s="4">
        <f t="shared" si="312"/>
        <v>441281161</v>
      </c>
      <c r="AI298" s="4" t="str">
        <f t="shared" si="313"/>
        <v>441</v>
      </c>
      <c r="AJ298" s="2" t="str">
        <f t="shared" si="314"/>
        <v>281</v>
      </c>
      <c r="AK298" s="2" t="str">
        <f t="shared" si="315"/>
        <v>161</v>
      </c>
      <c r="AL298" s="4">
        <f t="shared" si="316"/>
        <v>1</v>
      </c>
      <c r="AM298" s="4">
        <f t="shared" si="308"/>
        <v>4</v>
      </c>
      <c r="AN298" s="4">
        <f t="shared" si="317"/>
        <v>49409.326799999995</v>
      </c>
      <c r="AO298" s="4">
        <f t="shared" si="318"/>
        <v>12352</v>
      </c>
      <c r="AP298" s="4">
        <f t="shared" si="319"/>
        <v>0</v>
      </c>
      <c r="AQ298" s="4">
        <v>12352</v>
      </c>
      <c r="AW298" s="4">
        <v>12327</v>
      </c>
      <c r="AX298" s="5">
        <f t="shared" si="320"/>
        <v>25</v>
      </c>
      <c r="AY298" s="4">
        <v>12352</v>
      </c>
      <c r="AZ298" s="5"/>
      <c r="BB298" s="5">
        <f t="shared" ref="BB298" si="352">BC298-BA298</f>
        <v>0</v>
      </c>
    </row>
    <row r="299" spans="1:54" s="4" customFormat="1">
      <c r="A299" s="278">
        <v>441</v>
      </c>
      <c r="B299" s="2">
        <v>441281191</v>
      </c>
      <c r="C299" s="10" t="s">
        <v>269</v>
      </c>
      <c r="D299" s="15">
        <f>'fnd enro'!D299</f>
        <v>0</v>
      </c>
      <c r="E299" s="15">
        <f>'fnd enro'!E299</f>
        <v>0</v>
      </c>
      <c r="F299" s="15">
        <f>'fnd enro'!F299</f>
        <v>0</v>
      </c>
      <c r="G299" s="15">
        <f>'fnd enro'!G299</f>
        <v>3</v>
      </c>
      <c r="H299" s="15">
        <f>'fnd enro'!H299</f>
        <v>0</v>
      </c>
      <c r="I299" s="15">
        <f>'fnd enro'!I299</f>
        <v>0</v>
      </c>
      <c r="J299" s="15">
        <f>'fnd enro'!J299</f>
        <v>0</v>
      </c>
      <c r="K299" s="16">
        <f>'fnd enro'!K299</f>
        <v>0.1149</v>
      </c>
      <c r="L299" s="15">
        <f>'fnd enro'!L299</f>
        <v>0</v>
      </c>
      <c r="M299" s="15">
        <f>'fnd enro'!M299</f>
        <v>0</v>
      </c>
      <c r="N299" s="15">
        <f>'fnd enro'!N299</f>
        <v>0</v>
      </c>
      <c r="O299" s="15">
        <f>'fnd enro'!O299</f>
        <v>0</v>
      </c>
      <c r="P299" s="15">
        <f>'fnd enro'!P299</f>
        <v>0</v>
      </c>
      <c r="Q299" s="15">
        <f>'fnd enro'!R299</f>
        <v>3</v>
      </c>
      <c r="R299" s="16">
        <f t="shared" si="310"/>
        <v>1</v>
      </c>
      <c r="S299" s="15">
        <f>VALUE('fnd enro'!Q299)</f>
        <v>6</v>
      </c>
      <c r="T299" s="2"/>
      <c r="U299" s="1">
        <f>(($D299*'fnd base rates'!C$107)
+($E299*'fnd base rates'!C$108)
+($F299*'fnd base rates'!C$109)
+($G299*'fnd base rates'!C$110)
+($H299*'fnd base rates'!C$111)
+($I299*'fnd base rates'!C$112)
+($J299*'fnd base rates'!C$113)
+($K299*'fnd base rates'!C$114)
+($M299*'fnd base rates'!C$116)
+($N299*'fnd base rates'!C$117)
+($O299*'fnd base rates'!C$118)
+($P299*VLOOKUP($S299+12,rate_basefnd,3)))
*$R299</f>
        <v>1537.5668790000002</v>
      </c>
      <c r="V299" s="1">
        <f>(($D299*'fnd base rates'!D$107)
+($E299*'fnd base rates'!D$108)
+($F299*'fnd base rates'!D$109)
+($G299*'fnd base rates'!D$110)
+($H299*'fnd base rates'!D$111)
+($I299*'fnd base rates'!D$112)
+($J299*'fnd base rates'!D$113)
+($K299*'fnd base rates'!D$114)
+($M299*'fnd base rates'!D$116)
+($N299*'fnd base rates'!D$117)
+($O299*'fnd base rates'!D$118)
+($P299*VLOOKUP($S299+12,rate_basefnd,4)))
*$R299</f>
        <v>2196.39</v>
      </c>
      <c r="W299" s="1">
        <f>(($D299*'fnd base rates'!E$107)
+($E299*'fnd base rates'!E$108)
+($F299*'fnd base rates'!E$109)
+($G299*'fnd base rates'!E$110)
+($H299*'fnd base rates'!E$111)
+($I299*'fnd base rates'!E$112)
+($J299*'fnd base rates'!E$113)
+($K299*'fnd base rates'!E$114)
+($M299*'fnd base rates'!E$116)
+($N299*'fnd base rates'!E$117)
+($O299*'fnd base rates'!E$118)
+($P299*VLOOKUP($S299+12,rate_basefnd,5)))
*$R299</f>
        <v>11131.695776999999</v>
      </c>
      <c r="X299" s="1">
        <f>(($D299*'fnd base rates'!F$107)
+($E299*'fnd base rates'!F$108)
+($F299*'fnd base rates'!F$109)
+($G299*'fnd base rates'!F$110)
+($H299*'fnd base rates'!F$111)
+($I299*'fnd base rates'!F$112)
+($J299*'fnd base rates'!F$113)
+($K299*'fnd base rates'!F$114)
+($M299*'fnd base rates'!F$116)
+($N299*'fnd base rates'!F$117)
+($O299*'fnd base rates'!F$118)
+($P299*VLOOKUP($S299+12,rate_basefnd,6)))
*$R299</f>
        <v>3573.4151459999998</v>
      </c>
      <c r="Y299" s="1">
        <f>(($D299*'fnd base rates'!G$107)
+($E299*'fnd base rates'!G$108)
+($F299*'fnd base rates'!G$109)
+($G299*'fnd base rates'!G$110)
+($H299*'fnd base rates'!G$111)
+($I299*'fnd base rates'!G$112)
+($J299*'fnd base rates'!G$113)
+($K299*'fnd base rates'!G$114)
+($M299*'fnd base rates'!G$116)
+($N299*'fnd base rates'!G$117)
+($O299*'fnd base rates'!G$118)
+($P299*VLOOKUP($S299+12,rate_basefnd,7)))
*$R299</f>
        <v>449.71841699999993</v>
      </c>
      <c r="Z299" s="1">
        <f>(($D299*'fnd base rates'!H$107)
+($E299*'fnd base rates'!H$108)
+($F299*'fnd base rates'!H$109)
+($G299*'fnd base rates'!H$110)
+($H299*'fnd base rates'!H$111)
+($I299*'fnd base rates'!H$112)
+($J299*'fnd base rates'!H$113)
+($K299*'fnd base rates'!H$114)
+($M299*'fnd base rates'!H$116)
+($N299*'fnd base rates'!H$117)
+($O299*'fnd base rates'!H$118)
+($P299*VLOOKUP($S299+12,rate_basefnd,8)))</f>
        <v>1502.3316300000001</v>
      </c>
      <c r="AA299" s="1">
        <f>(($D299*'fnd base rates'!I$107)
+($E299*'fnd base rates'!I$108)
+($F299*'fnd base rates'!I$109)
+($G299*'fnd base rates'!I$110)
+($H299*'fnd base rates'!I$111)
+($I299*'fnd base rates'!I$112)
+($J299*'fnd base rates'!I$113)
+($K299*'fnd base rates'!I$114)
+($M299*'fnd base rates'!I$116)
+($N299*'fnd base rates'!I$117)
+($O299*'fnd base rates'!I$118)
+($P299*VLOOKUP($S299+12,rate_basefnd,9)))
*$R299</f>
        <v>806.16000000000008</v>
      </c>
      <c r="AB299" s="1">
        <f>(($D299*'fnd base rates'!J$107)
+($E299*'fnd base rates'!J$108)
+($F299*'fnd base rates'!J$109)
+($G299*'fnd base rates'!J$110)
+($H299*'fnd base rates'!J$111)
+($I299*'fnd base rates'!J$112)
+($J299*'fnd base rates'!J$113)
+($K299*'fnd base rates'!J$114)
+($M299*'fnd base rates'!J$116)
+($N299*'fnd base rates'!J$117)
+($O299*'fnd base rates'!J$118)
+($P299*VLOOKUP($S299+12,rate_basefnd,10)))
*$R299</f>
        <v>437.28</v>
      </c>
      <c r="AC299" s="1">
        <f>(($D299*'fnd base rates'!K$107)
+($E299*'fnd base rates'!K$108)
+($F299*'fnd base rates'!K$109)
+($G299*'fnd base rates'!K$110)
+($H299*'fnd base rates'!K$111)
+($I299*'fnd base rates'!K$112)
+($J299*'fnd base rates'!K$113)
+($K299*'fnd base rates'!K$114)
+($M299*'fnd base rates'!K$116)
+($N299*'fnd base rates'!K$117)
+($O299*'fnd base rates'!K$118)
+($P299*VLOOKUP($S299+12,rate_basefnd,11)))
*$R299</f>
        <v>3155.6820330000005</v>
      </c>
      <c r="AD299" s="1">
        <f>(($D299*'fnd base rates'!L$107)
+($E299*'fnd base rates'!L$108)
+($F299*'fnd base rates'!L$109)
+($G299*'fnd base rates'!L$110)
+($H299*'fnd base rates'!L$111)
+($I299*'fnd base rates'!L$112)
+($J299*'fnd base rates'!L$113)
+($K299*'fnd base rates'!L$114)
+($M299*'fnd base rates'!L$116)
+($N299*'fnd base rates'!L$117)
+($O299*'fnd base rates'!L$118)
+($P299*VLOOKUP($S299+12,rate_basefnd,12)))</f>
        <v>3910.6302180000002</v>
      </c>
      <c r="AE299" s="1">
        <f>(($D299*'fnd base rates'!M$107)
+($E299*'fnd base rates'!M$108)
+($F299*'fnd base rates'!M$109)
+($G299*'fnd base rates'!M$110)
+($H299*'fnd base rates'!M$111)
+($I299*'fnd base rates'!M$112)
+($J299*'fnd base rates'!M$113)
+($K299*'fnd base rates'!M$114)
+($M299*'fnd base rates'!M$116)
+($N299*'fnd base rates'!M$117)
+($O299*'fnd base rates'!M$118)
+($P299*VLOOKUP($S299+12,rate_basefnd,13)))</f>
        <v>0</v>
      </c>
      <c r="AF299" s="4">
        <f t="shared" si="311"/>
        <v>28700.8701</v>
      </c>
      <c r="AH299" s="4">
        <f t="shared" si="312"/>
        <v>441281191</v>
      </c>
      <c r="AI299" s="4" t="str">
        <f t="shared" si="313"/>
        <v>441</v>
      </c>
      <c r="AJ299" s="2" t="str">
        <f t="shared" si="314"/>
        <v>281</v>
      </c>
      <c r="AK299" s="2" t="str">
        <f t="shared" si="315"/>
        <v>191</v>
      </c>
      <c r="AL299" s="4">
        <f t="shared" si="316"/>
        <v>1</v>
      </c>
      <c r="AM299" s="4">
        <f t="shared" si="308"/>
        <v>3</v>
      </c>
      <c r="AN299" s="4">
        <f t="shared" si="317"/>
        <v>28700.8701</v>
      </c>
      <c r="AO299" s="4">
        <f t="shared" si="318"/>
        <v>9567</v>
      </c>
      <c r="AP299" s="4">
        <f t="shared" si="319"/>
        <v>0</v>
      </c>
      <c r="AQ299" s="4">
        <v>9567</v>
      </c>
      <c r="AW299" s="4">
        <v>9549</v>
      </c>
      <c r="AX299" s="5">
        <f t="shared" si="320"/>
        <v>18</v>
      </c>
      <c r="AY299" s="4">
        <v>9567</v>
      </c>
      <c r="AZ299" s="5"/>
      <c r="BB299" s="5">
        <f t="shared" ref="BB299" si="353">BC299-BA299</f>
        <v>0</v>
      </c>
    </row>
    <row r="300" spans="1:54" s="4" customFormat="1">
      <c r="A300" s="278">
        <v>441</v>
      </c>
      <c r="B300" s="2">
        <v>441281227</v>
      </c>
      <c r="C300" s="10" t="s">
        <v>269</v>
      </c>
      <c r="D300" s="15">
        <f>'fnd enro'!D300</f>
        <v>0</v>
      </c>
      <c r="E300" s="15">
        <f>'fnd enro'!E300</f>
        <v>0</v>
      </c>
      <c r="F300" s="15">
        <f>'fnd enro'!F300</f>
        <v>0</v>
      </c>
      <c r="G300" s="15">
        <f>'fnd enro'!G300</f>
        <v>1</v>
      </c>
      <c r="H300" s="15">
        <f>'fnd enro'!H300</f>
        <v>0</v>
      </c>
      <c r="I300" s="15">
        <f>'fnd enro'!I300</f>
        <v>0</v>
      </c>
      <c r="J300" s="15">
        <f>'fnd enro'!J300</f>
        <v>0</v>
      </c>
      <c r="K300" s="16">
        <f>'fnd enro'!K300</f>
        <v>3.8300000000000001E-2</v>
      </c>
      <c r="L300" s="15">
        <f>'fnd enro'!L300</f>
        <v>0</v>
      </c>
      <c r="M300" s="15">
        <f>'fnd enro'!M300</f>
        <v>0</v>
      </c>
      <c r="N300" s="15">
        <f>'fnd enro'!N300</f>
        <v>0</v>
      </c>
      <c r="O300" s="15">
        <f>'fnd enro'!O300</f>
        <v>0</v>
      </c>
      <c r="P300" s="15">
        <f>'fnd enro'!P300</f>
        <v>1</v>
      </c>
      <c r="Q300" s="15">
        <f>'fnd enro'!R300</f>
        <v>1</v>
      </c>
      <c r="R300" s="16">
        <f t="shared" si="310"/>
        <v>1</v>
      </c>
      <c r="S300" s="15">
        <f>VALUE('fnd enro'!Q300)</f>
        <v>9</v>
      </c>
      <c r="T300" s="2"/>
      <c r="U300" s="1">
        <f>(($D300*'fnd base rates'!C$107)
+($E300*'fnd base rates'!C$108)
+($F300*'fnd base rates'!C$109)
+($G300*'fnd base rates'!C$110)
+($H300*'fnd base rates'!C$111)
+($I300*'fnd base rates'!C$112)
+($J300*'fnd base rates'!C$113)
+($K300*'fnd base rates'!C$114)
+($M300*'fnd base rates'!C$116)
+($N300*'fnd base rates'!C$117)
+($O300*'fnd base rates'!C$118)
+($P300*VLOOKUP($S300+12,rate_basefnd,3)))
*$R300</f>
        <v>580.29229299999997</v>
      </c>
      <c r="V300" s="1">
        <f>(($D300*'fnd base rates'!D$107)
+($E300*'fnd base rates'!D$108)
+($F300*'fnd base rates'!D$109)
+($G300*'fnd base rates'!D$110)
+($H300*'fnd base rates'!D$111)
+($I300*'fnd base rates'!D$112)
+($J300*'fnd base rates'!D$113)
+($K300*'fnd base rates'!D$114)
+($M300*'fnd base rates'!D$116)
+($N300*'fnd base rates'!D$117)
+($O300*'fnd base rates'!D$118)
+($P300*VLOOKUP($S300+12,rate_basefnd,4)))
*$R300</f>
        <v>1053.21</v>
      </c>
      <c r="W300" s="1">
        <f>(($D300*'fnd base rates'!E$107)
+($E300*'fnd base rates'!E$108)
+($F300*'fnd base rates'!E$109)
+($G300*'fnd base rates'!E$110)
+($H300*'fnd base rates'!E$111)
+($I300*'fnd base rates'!E$112)
+($J300*'fnd base rates'!E$113)
+($K300*'fnd base rates'!E$114)
+($M300*'fnd base rates'!E$116)
+($N300*'fnd base rates'!E$117)
+($O300*'fnd base rates'!E$118)
+($P300*VLOOKUP($S300+12,rate_basefnd,5)))
*$R300</f>
        <v>6844.8952589999999</v>
      </c>
      <c r="X300" s="1">
        <f>(($D300*'fnd base rates'!F$107)
+($E300*'fnd base rates'!F$108)
+($F300*'fnd base rates'!F$109)
+($G300*'fnd base rates'!F$110)
+($H300*'fnd base rates'!F$111)
+($I300*'fnd base rates'!F$112)
+($J300*'fnd base rates'!F$113)
+($K300*'fnd base rates'!F$114)
+($M300*'fnd base rates'!F$116)
+($N300*'fnd base rates'!F$117)
+($O300*'fnd base rates'!F$118)
+($P300*VLOOKUP($S300+12,rate_basefnd,6)))
*$R300</f>
        <v>1191.1383820000001</v>
      </c>
      <c r="Y300" s="1">
        <f>(($D300*'fnd base rates'!G$107)
+($E300*'fnd base rates'!G$108)
+($F300*'fnd base rates'!G$109)
+($G300*'fnd base rates'!G$110)
+($H300*'fnd base rates'!G$111)
+($I300*'fnd base rates'!G$112)
+($J300*'fnd base rates'!G$113)
+($K300*'fnd base rates'!G$114)
+($M300*'fnd base rates'!G$116)
+($N300*'fnd base rates'!G$117)
+($O300*'fnd base rates'!G$118)
+($P300*VLOOKUP($S300+12,rate_basefnd,7)))
*$R300</f>
        <v>301.966139</v>
      </c>
      <c r="Z300" s="1">
        <f>(($D300*'fnd base rates'!H$107)
+($E300*'fnd base rates'!H$108)
+($F300*'fnd base rates'!H$109)
+($G300*'fnd base rates'!H$110)
+($H300*'fnd base rates'!H$111)
+($I300*'fnd base rates'!H$112)
+($J300*'fnd base rates'!H$113)
+($K300*'fnd base rates'!H$114)
+($M300*'fnd base rates'!H$116)
+($N300*'fnd base rates'!H$117)
+($O300*'fnd base rates'!H$118)
+($P300*VLOOKUP($S300+12,rate_basefnd,8)))</f>
        <v>524.08720999999991</v>
      </c>
      <c r="AA300" s="1">
        <f>(($D300*'fnd base rates'!I$107)
+($E300*'fnd base rates'!I$108)
+($F300*'fnd base rates'!I$109)
+($G300*'fnd base rates'!I$110)
+($H300*'fnd base rates'!I$111)
+($I300*'fnd base rates'!I$112)
+($J300*'fnd base rates'!I$113)
+($K300*'fnd base rates'!I$114)
+($M300*'fnd base rates'!I$116)
+($N300*'fnd base rates'!I$117)
+($O300*'fnd base rates'!I$118)
+($P300*VLOOKUP($S300+12,rate_basefnd,9)))
*$R300</f>
        <v>395.64000000000004</v>
      </c>
      <c r="AB300" s="1">
        <f>(($D300*'fnd base rates'!J$107)
+($E300*'fnd base rates'!J$108)
+($F300*'fnd base rates'!J$109)
+($G300*'fnd base rates'!J$110)
+($H300*'fnd base rates'!J$111)
+($I300*'fnd base rates'!J$112)
+($J300*'fnd base rates'!J$113)
+($K300*'fnd base rates'!J$114)
+($M300*'fnd base rates'!J$116)
+($N300*'fnd base rates'!J$117)
+($O300*'fnd base rates'!J$118)
+($P300*VLOOKUP($S300+12,rate_basefnd,10)))
*$R300</f>
        <v>805.26</v>
      </c>
      <c r="AC300" s="1">
        <f>(($D300*'fnd base rates'!K$107)
+($E300*'fnd base rates'!K$108)
+($F300*'fnd base rates'!K$109)
+($G300*'fnd base rates'!K$110)
+($H300*'fnd base rates'!K$111)
+($I300*'fnd base rates'!K$112)
+($J300*'fnd base rates'!K$113)
+($K300*'fnd base rates'!K$114)
+($M300*'fnd base rates'!K$116)
+($N300*'fnd base rates'!K$117)
+($O300*'fnd base rates'!K$118)
+($P300*VLOOKUP($S300+12,rate_basefnd,11)))
*$R300</f>
        <v>1051.8940110000001</v>
      </c>
      <c r="AD300" s="1">
        <f>(($D300*'fnd base rates'!L$107)
+($E300*'fnd base rates'!L$108)
+($F300*'fnd base rates'!L$109)
+($G300*'fnd base rates'!L$110)
+($H300*'fnd base rates'!L$111)
+($I300*'fnd base rates'!L$112)
+($J300*'fnd base rates'!L$113)
+($K300*'fnd base rates'!L$114)
+($M300*'fnd base rates'!L$116)
+($N300*'fnd base rates'!L$117)
+($O300*'fnd base rates'!L$118)
+($P300*VLOOKUP($S300+12,rate_basefnd,12)))</f>
        <v>1810.543406</v>
      </c>
      <c r="AE300" s="1">
        <f>(($D300*'fnd base rates'!M$107)
+($E300*'fnd base rates'!M$108)
+($F300*'fnd base rates'!M$109)
+($G300*'fnd base rates'!M$110)
+($H300*'fnd base rates'!M$111)
+($I300*'fnd base rates'!M$112)
+($J300*'fnd base rates'!M$113)
+($K300*'fnd base rates'!M$114)
+($M300*'fnd base rates'!M$116)
+($N300*'fnd base rates'!M$117)
+($O300*'fnd base rates'!M$118)
+($P300*VLOOKUP($S300+12,rate_basefnd,13)))</f>
        <v>0</v>
      </c>
      <c r="AF300" s="4">
        <f t="shared" si="311"/>
        <v>14558.9267</v>
      </c>
      <c r="AH300" s="4">
        <f t="shared" si="312"/>
        <v>441281227</v>
      </c>
      <c r="AI300" s="4" t="str">
        <f t="shared" si="313"/>
        <v>441</v>
      </c>
      <c r="AJ300" s="2" t="str">
        <f t="shared" si="314"/>
        <v>281</v>
      </c>
      <c r="AK300" s="2" t="str">
        <f t="shared" si="315"/>
        <v>227</v>
      </c>
      <c r="AL300" s="4">
        <f t="shared" si="316"/>
        <v>1</v>
      </c>
      <c r="AM300" s="4">
        <f t="shared" si="308"/>
        <v>1</v>
      </c>
      <c r="AN300" s="4">
        <f t="shared" si="317"/>
        <v>14558.9267</v>
      </c>
      <c r="AO300" s="4">
        <f t="shared" si="318"/>
        <v>14559</v>
      </c>
      <c r="AP300" s="4">
        <f t="shared" si="319"/>
        <v>0</v>
      </c>
      <c r="AQ300" s="4">
        <v>14559</v>
      </c>
      <c r="AW300" s="4">
        <v>14492</v>
      </c>
      <c r="AX300" s="5">
        <f t="shared" si="320"/>
        <v>67</v>
      </c>
      <c r="AY300" s="4">
        <v>14559</v>
      </c>
      <c r="AZ300" s="5"/>
      <c r="BB300" s="5">
        <f t="shared" ref="BB300" si="354">BC300-BA300</f>
        <v>0</v>
      </c>
    </row>
    <row r="301" spans="1:54" s="4" customFormat="1">
      <c r="A301" s="278">
        <v>441</v>
      </c>
      <c r="B301" s="2">
        <v>441281281</v>
      </c>
      <c r="C301" s="10" t="s">
        <v>269</v>
      </c>
      <c r="D301" s="15">
        <f>'fnd enro'!D301</f>
        <v>0</v>
      </c>
      <c r="E301" s="15">
        <f>'fnd enro'!E301</f>
        <v>0</v>
      </c>
      <c r="F301" s="15">
        <f>'fnd enro'!F301</f>
        <v>104</v>
      </c>
      <c r="G301" s="15">
        <f>'fnd enro'!G301</f>
        <v>632</v>
      </c>
      <c r="H301" s="15">
        <f>'fnd enro'!H301</f>
        <v>401</v>
      </c>
      <c r="I301" s="15">
        <f>'fnd enro'!I301</f>
        <v>395</v>
      </c>
      <c r="J301" s="15">
        <f>'fnd enro'!J301</f>
        <v>0</v>
      </c>
      <c r="K301" s="16">
        <f>'fnd enro'!K301</f>
        <v>58.675600000000003</v>
      </c>
      <c r="L301" s="15">
        <f>'fnd enro'!L301</f>
        <v>0</v>
      </c>
      <c r="M301" s="15">
        <f>'fnd enro'!M301</f>
        <v>54</v>
      </c>
      <c r="N301" s="15">
        <f>'fnd enro'!N301</f>
        <v>4</v>
      </c>
      <c r="O301" s="15">
        <f>'fnd enro'!O301</f>
        <v>5</v>
      </c>
      <c r="P301" s="15">
        <f>'fnd enro'!P301</f>
        <v>885</v>
      </c>
      <c r="Q301" s="15">
        <f>'fnd enro'!R301</f>
        <v>1532</v>
      </c>
      <c r="R301" s="16">
        <f t="shared" si="310"/>
        <v>1</v>
      </c>
      <c r="S301" s="15">
        <f>VALUE('fnd enro'!Q301)</f>
        <v>12</v>
      </c>
      <c r="T301" s="2"/>
      <c r="U301" s="1">
        <f>(($D301*'fnd base rates'!C$107)
+($E301*'fnd base rates'!C$108)
+($F301*'fnd base rates'!C$109)
+($G301*'fnd base rates'!C$110)
+($H301*'fnd base rates'!C$111)
+($I301*'fnd base rates'!C$112)
+($J301*'fnd base rates'!C$113)
+($K301*'fnd base rates'!C$114)
+($M301*'fnd base rates'!C$116)
+($N301*'fnd base rates'!C$117)
+($O301*'fnd base rates'!C$118)
+($P301*VLOOKUP($S301+12,rate_basefnd,3)))
*$R301</f>
        <v>856889.34287599998</v>
      </c>
      <c r="V301" s="1">
        <f>(($D301*'fnd base rates'!D$107)
+($E301*'fnd base rates'!D$108)
+($F301*'fnd base rates'!D$109)
+($G301*'fnd base rates'!D$110)
+($H301*'fnd base rates'!D$111)
+($I301*'fnd base rates'!D$112)
+($J301*'fnd base rates'!D$113)
+($K301*'fnd base rates'!D$114)
+($M301*'fnd base rates'!D$116)
+($N301*'fnd base rates'!D$117)
+($O301*'fnd base rates'!D$118)
+($P301*VLOOKUP($S301+12,rate_basefnd,4)))
*$R301</f>
        <v>1443544.17</v>
      </c>
      <c r="W301" s="1">
        <f>(($D301*'fnd base rates'!E$107)
+($E301*'fnd base rates'!E$108)
+($F301*'fnd base rates'!E$109)
+($G301*'fnd base rates'!E$110)
+($H301*'fnd base rates'!E$111)
+($I301*'fnd base rates'!E$112)
+($J301*'fnd base rates'!E$113)
+($K301*'fnd base rates'!E$114)
+($M301*'fnd base rates'!E$116)
+($N301*'fnd base rates'!E$117)
+($O301*'fnd base rates'!E$118)
+($P301*VLOOKUP($S301+12,rate_basefnd,5)))
*$R301</f>
        <v>9026807.566788001</v>
      </c>
      <c r="X301" s="1">
        <f>(($D301*'fnd base rates'!F$107)
+($E301*'fnd base rates'!F$108)
+($F301*'fnd base rates'!F$109)
+($G301*'fnd base rates'!F$110)
+($H301*'fnd base rates'!F$111)
+($I301*'fnd base rates'!F$112)
+($J301*'fnd base rates'!F$113)
+($K301*'fnd base rates'!F$114)
+($M301*'fnd base rates'!F$116)
+($N301*'fnd base rates'!F$117)
+($O301*'fnd base rates'!F$118)
+($P301*VLOOKUP($S301+12,rate_basefnd,6)))
*$R301</f>
        <v>1602239.501224</v>
      </c>
      <c r="Y301" s="1">
        <f>(($D301*'fnd base rates'!G$107)
+($E301*'fnd base rates'!G$108)
+($F301*'fnd base rates'!G$109)
+($G301*'fnd base rates'!G$110)
+($H301*'fnd base rates'!G$111)
+($I301*'fnd base rates'!G$112)
+($J301*'fnd base rates'!G$113)
+($K301*'fnd base rates'!G$114)
+($M301*'fnd base rates'!G$116)
+($N301*'fnd base rates'!G$117)
+($O301*'fnd base rates'!G$118)
+($P301*VLOOKUP($S301+12,rate_basefnd,7)))
*$R301</f>
        <v>387310.96494799992</v>
      </c>
      <c r="Z301" s="1">
        <f>(($D301*'fnd base rates'!H$107)
+($E301*'fnd base rates'!H$108)
+($F301*'fnd base rates'!H$109)
+($G301*'fnd base rates'!H$110)
+($H301*'fnd base rates'!H$111)
+($I301*'fnd base rates'!H$112)
+($J301*'fnd base rates'!H$113)
+($K301*'fnd base rates'!H$114)
+($M301*'fnd base rates'!H$116)
+($N301*'fnd base rates'!H$117)
+($O301*'fnd base rates'!H$118)
+($P301*VLOOKUP($S301+12,rate_basefnd,8)))</f>
        <v>912404.19571999984</v>
      </c>
      <c r="AA301" s="1">
        <f>(($D301*'fnd base rates'!I$107)
+($E301*'fnd base rates'!I$108)
+($F301*'fnd base rates'!I$109)
+($G301*'fnd base rates'!I$110)
+($H301*'fnd base rates'!I$111)
+($I301*'fnd base rates'!I$112)
+($J301*'fnd base rates'!I$113)
+($K301*'fnd base rates'!I$114)
+($M301*'fnd base rates'!I$116)
+($N301*'fnd base rates'!I$117)
+($O301*'fnd base rates'!I$118)
+($P301*VLOOKUP($S301+12,rate_basefnd,9)))
*$R301</f>
        <v>621163.10000000009</v>
      </c>
      <c r="AB301" s="1">
        <f>(($D301*'fnd base rates'!J$107)
+($E301*'fnd base rates'!J$108)
+($F301*'fnd base rates'!J$109)
+($G301*'fnd base rates'!J$110)
+($H301*'fnd base rates'!J$111)
+($I301*'fnd base rates'!J$112)
+($J301*'fnd base rates'!J$113)
+($K301*'fnd base rates'!J$114)
+($M301*'fnd base rates'!J$116)
+($N301*'fnd base rates'!J$117)
+($O301*'fnd base rates'!J$118)
+($P301*VLOOKUP($S301+12,rate_basefnd,10)))
*$R301</f>
        <v>1055886.6099999999</v>
      </c>
      <c r="AC301" s="1">
        <f>(($D301*'fnd base rates'!K$107)
+($E301*'fnd base rates'!K$108)
+($F301*'fnd base rates'!K$109)
+($G301*'fnd base rates'!K$110)
+($H301*'fnd base rates'!K$111)
+($I301*'fnd base rates'!K$112)
+($J301*'fnd base rates'!K$113)
+($K301*'fnd base rates'!K$114)
+($M301*'fnd base rates'!K$116)
+($N301*'fnd base rates'!K$117)
+($O301*'fnd base rates'!K$118)
+($P301*VLOOKUP($S301+12,rate_basefnd,11)))
*$R301</f>
        <v>1679664.5148520004</v>
      </c>
      <c r="AD301" s="1">
        <f>(($D301*'fnd base rates'!L$107)
+($E301*'fnd base rates'!L$108)
+($F301*'fnd base rates'!L$109)
+($G301*'fnd base rates'!L$110)
+($H301*'fnd base rates'!L$111)
+($I301*'fnd base rates'!L$112)
+($J301*'fnd base rates'!L$113)
+($K301*'fnd base rates'!L$114)
+($M301*'fnd base rates'!L$116)
+($N301*'fnd base rates'!L$117)
+($O301*'fnd base rates'!L$118)
+($P301*VLOOKUP($S301+12,rate_basefnd,12)))</f>
        <v>2495274.2379919998</v>
      </c>
      <c r="AE301" s="1">
        <f>(($D301*'fnd base rates'!M$107)
+($E301*'fnd base rates'!M$108)
+($F301*'fnd base rates'!M$109)
+($G301*'fnd base rates'!M$110)
+($H301*'fnd base rates'!M$111)
+($I301*'fnd base rates'!M$112)
+($J301*'fnd base rates'!M$113)
+($K301*'fnd base rates'!M$114)
+($M301*'fnd base rates'!M$116)
+($N301*'fnd base rates'!M$117)
+($O301*'fnd base rates'!M$118)
+($P301*VLOOKUP($S301+12,rate_basefnd,13)))</f>
        <v>0</v>
      </c>
      <c r="AF301" s="4">
        <f t="shared" si="311"/>
        <v>20081184.204399999</v>
      </c>
      <c r="AH301" s="4">
        <f t="shared" si="312"/>
        <v>441281281</v>
      </c>
      <c r="AI301" s="4" t="str">
        <f t="shared" si="313"/>
        <v>441</v>
      </c>
      <c r="AJ301" s="2" t="str">
        <f t="shared" si="314"/>
        <v>281</v>
      </c>
      <c r="AK301" s="2" t="str">
        <f t="shared" si="315"/>
        <v>281</v>
      </c>
      <c r="AL301" s="4">
        <f t="shared" si="316"/>
        <v>1</v>
      </c>
      <c r="AM301" s="4">
        <f t="shared" si="308"/>
        <v>1532</v>
      </c>
      <c r="AN301" s="4">
        <f t="shared" si="317"/>
        <v>20081184.204399999</v>
      </c>
      <c r="AO301" s="4">
        <f t="shared" si="318"/>
        <v>13108</v>
      </c>
      <c r="AP301" s="4">
        <f t="shared" si="319"/>
        <v>0</v>
      </c>
      <c r="AQ301" s="4">
        <v>13108</v>
      </c>
      <c r="AW301" s="4">
        <v>13031</v>
      </c>
      <c r="AX301" s="5">
        <f t="shared" si="320"/>
        <v>77</v>
      </c>
      <c r="AY301" s="4">
        <v>13108</v>
      </c>
      <c r="AZ301" s="5"/>
      <c r="BB301" s="5">
        <f t="shared" ref="BB301" si="355">BC301-BA301</f>
        <v>0</v>
      </c>
    </row>
    <row r="302" spans="1:54" s="4" customFormat="1">
      <c r="A302" s="278">
        <v>441</v>
      </c>
      <c r="B302" s="2">
        <v>441281325</v>
      </c>
      <c r="C302" s="10" t="s">
        <v>269</v>
      </c>
      <c r="D302" s="15">
        <f>'fnd enro'!D302</f>
        <v>0</v>
      </c>
      <c r="E302" s="15">
        <f>'fnd enro'!E302</f>
        <v>0</v>
      </c>
      <c r="F302" s="15">
        <f>'fnd enro'!F302</f>
        <v>0</v>
      </c>
      <c r="G302" s="15">
        <f>'fnd enro'!G302</f>
        <v>1</v>
      </c>
      <c r="H302" s="15">
        <f>'fnd enro'!H302</f>
        <v>0</v>
      </c>
      <c r="I302" s="15">
        <f>'fnd enro'!I302</f>
        <v>0</v>
      </c>
      <c r="J302" s="15">
        <f>'fnd enro'!J302</f>
        <v>0</v>
      </c>
      <c r="K302" s="16">
        <f>'fnd enro'!K302</f>
        <v>3.8300000000000001E-2</v>
      </c>
      <c r="L302" s="15">
        <f>'fnd enro'!L302</f>
        <v>0</v>
      </c>
      <c r="M302" s="15">
        <f>'fnd enro'!M302</f>
        <v>0</v>
      </c>
      <c r="N302" s="15">
        <f>'fnd enro'!N302</f>
        <v>0</v>
      </c>
      <c r="O302" s="15">
        <f>'fnd enro'!O302</f>
        <v>0</v>
      </c>
      <c r="P302" s="15">
        <f>'fnd enro'!P302</f>
        <v>0</v>
      </c>
      <c r="Q302" s="15">
        <f>'fnd enro'!R302</f>
        <v>1</v>
      </c>
      <c r="R302" s="16">
        <f t="shared" si="310"/>
        <v>1</v>
      </c>
      <c r="S302" s="15">
        <f>VALUE('fnd enro'!Q302)</f>
        <v>8</v>
      </c>
      <c r="T302" s="2"/>
      <c r="U302" s="1">
        <f>(($D302*'fnd base rates'!C$107)
+($E302*'fnd base rates'!C$108)
+($F302*'fnd base rates'!C$109)
+($G302*'fnd base rates'!C$110)
+($H302*'fnd base rates'!C$111)
+($I302*'fnd base rates'!C$112)
+($J302*'fnd base rates'!C$113)
+($K302*'fnd base rates'!C$114)
+($M302*'fnd base rates'!C$116)
+($N302*'fnd base rates'!C$117)
+($O302*'fnd base rates'!C$118)
+($P302*VLOOKUP($S302+12,rate_basefnd,3)))
*$R302</f>
        <v>512.52229299999999</v>
      </c>
      <c r="V302" s="1">
        <f>(($D302*'fnd base rates'!D$107)
+($E302*'fnd base rates'!D$108)
+($F302*'fnd base rates'!D$109)
+($G302*'fnd base rates'!D$110)
+($H302*'fnd base rates'!D$111)
+($I302*'fnd base rates'!D$112)
+($J302*'fnd base rates'!D$113)
+($K302*'fnd base rates'!D$114)
+($M302*'fnd base rates'!D$116)
+($N302*'fnd base rates'!D$117)
+($O302*'fnd base rates'!D$118)
+($P302*VLOOKUP($S302+12,rate_basefnd,4)))
*$R302</f>
        <v>732.13</v>
      </c>
      <c r="W302" s="1">
        <f>(($D302*'fnd base rates'!E$107)
+($E302*'fnd base rates'!E$108)
+($F302*'fnd base rates'!E$109)
+($G302*'fnd base rates'!E$110)
+($H302*'fnd base rates'!E$111)
+($I302*'fnd base rates'!E$112)
+($J302*'fnd base rates'!E$113)
+($K302*'fnd base rates'!E$114)
+($M302*'fnd base rates'!E$116)
+($N302*'fnd base rates'!E$117)
+($O302*'fnd base rates'!E$118)
+($P302*VLOOKUP($S302+12,rate_basefnd,5)))
*$R302</f>
        <v>3710.565259</v>
      </c>
      <c r="X302" s="1">
        <f>(($D302*'fnd base rates'!F$107)
+($E302*'fnd base rates'!F$108)
+($F302*'fnd base rates'!F$109)
+($G302*'fnd base rates'!F$110)
+($H302*'fnd base rates'!F$111)
+($I302*'fnd base rates'!F$112)
+($J302*'fnd base rates'!F$113)
+($K302*'fnd base rates'!F$114)
+($M302*'fnd base rates'!F$116)
+($N302*'fnd base rates'!F$117)
+($O302*'fnd base rates'!F$118)
+($P302*VLOOKUP($S302+12,rate_basefnd,6)))
*$R302</f>
        <v>1191.1383820000001</v>
      </c>
      <c r="Y302" s="1">
        <f>(($D302*'fnd base rates'!G$107)
+($E302*'fnd base rates'!G$108)
+($F302*'fnd base rates'!G$109)
+($G302*'fnd base rates'!G$110)
+($H302*'fnd base rates'!G$111)
+($I302*'fnd base rates'!G$112)
+($J302*'fnd base rates'!G$113)
+($K302*'fnd base rates'!G$114)
+($M302*'fnd base rates'!G$116)
+($N302*'fnd base rates'!G$117)
+($O302*'fnd base rates'!G$118)
+($P302*VLOOKUP($S302+12,rate_basefnd,7)))
*$R302</f>
        <v>149.906139</v>
      </c>
      <c r="Z302" s="1">
        <f>(($D302*'fnd base rates'!H$107)
+($E302*'fnd base rates'!H$108)
+($F302*'fnd base rates'!H$109)
+($G302*'fnd base rates'!H$110)
+($H302*'fnd base rates'!H$111)
+($I302*'fnd base rates'!H$112)
+($J302*'fnd base rates'!H$113)
+($K302*'fnd base rates'!H$114)
+($M302*'fnd base rates'!H$116)
+($N302*'fnd base rates'!H$117)
+($O302*'fnd base rates'!H$118)
+($P302*VLOOKUP($S302+12,rate_basefnd,8)))</f>
        <v>500.77720999999997</v>
      </c>
      <c r="AA302" s="1">
        <f>(($D302*'fnd base rates'!I$107)
+($E302*'fnd base rates'!I$108)
+($F302*'fnd base rates'!I$109)
+($G302*'fnd base rates'!I$110)
+($H302*'fnd base rates'!I$111)
+($I302*'fnd base rates'!I$112)
+($J302*'fnd base rates'!I$113)
+($K302*'fnd base rates'!I$114)
+($M302*'fnd base rates'!I$116)
+($N302*'fnd base rates'!I$117)
+($O302*'fnd base rates'!I$118)
+($P302*VLOOKUP($S302+12,rate_basefnd,9)))
*$R302</f>
        <v>268.72000000000003</v>
      </c>
      <c r="AB302" s="1">
        <f>(($D302*'fnd base rates'!J$107)
+($E302*'fnd base rates'!J$108)
+($F302*'fnd base rates'!J$109)
+($G302*'fnd base rates'!J$110)
+($H302*'fnd base rates'!J$111)
+($I302*'fnd base rates'!J$112)
+($J302*'fnd base rates'!J$113)
+($K302*'fnd base rates'!J$114)
+($M302*'fnd base rates'!J$116)
+($N302*'fnd base rates'!J$117)
+($O302*'fnd base rates'!J$118)
+($P302*VLOOKUP($S302+12,rate_basefnd,10)))
*$R302</f>
        <v>145.76</v>
      </c>
      <c r="AC302" s="1">
        <f>(($D302*'fnd base rates'!K$107)
+($E302*'fnd base rates'!K$108)
+($F302*'fnd base rates'!K$109)
+($G302*'fnd base rates'!K$110)
+($H302*'fnd base rates'!K$111)
+($I302*'fnd base rates'!K$112)
+($J302*'fnd base rates'!K$113)
+($K302*'fnd base rates'!K$114)
+($M302*'fnd base rates'!K$116)
+($N302*'fnd base rates'!K$117)
+($O302*'fnd base rates'!K$118)
+($P302*VLOOKUP($S302+12,rate_basefnd,11)))
*$R302</f>
        <v>1051.8940110000001</v>
      </c>
      <c r="AD302" s="1">
        <f>(($D302*'fnd base rates'!L$107)
+($E302*'fnd base rates'!L$108)
+($F302*'fnd base rates'!L$109)
+($G302*'fnd base rates'!L$110)
+($H302*'fnd base rates'!L$111)
+($I302*'fnd base rates'!L$112)
+($J302*'fnd base rates'!L$113)
+($K302*'fnd base rates'!L$114)
+($M302*'fnd base rates'!L$116)
+($N302*'fnd base rates'!L$117)
+($O302*'fnd base rates'!L$118)
+($P302*VLOOKUP($S302+12,rate_basefnd,12)))</f>
        <v>1303.543406</v>
      </c>
      <c r="AE302" s="1">
        <f>(($D302*'fnd base rates'!M$107)
+($E302*'fnd base rates'!M$108)
+($F302*'fnd base rates'!M$109)
+($G302*'fnd base rates'!M$110)
+($H302*'fnd base rates'!M$111)
+($I302*'fnd base rates'!M$112)
+($J302*'fnd base rates'!M$113)
+($K302*'fnd base rates'!M$114)
+($M302*'fnd base rates'!M$116)
+($N302*'fnd base rates'!M$117)
+($O302*'fnd base rates'!M$118)
+($P302*VLOOKUP($S302+12,rate_basefnd,13)))</f>
        <v>0</v>
      </c>
      <c r="AF302" s="4">
        <f t="shared" si="311"/>
        <v>9566.9567000000006</v>
      </c>
      <c r="AH302" s="4">
        <f t="shared" si="312"/>
        <v>441281325</v>
      </c>
      <c r="AI302" s="4" t="str">
        <f t="shared" si="313"/>
        <v>441</v>
      </c>
      <c r="AJ302" s="2" t="str">
        <f t="shared" si="314"/>
        <v>281</v>
      </c>
      <c r="AK302" s="2" t="str">
        <f t="shared" si="315"/>
        <v>325</v>
      </c>
      <c r="AL302" s="4">
        <f t="shared" si="316"/>
        <v>1</v>
      </c>
      <c r="AM302" s="4">
        <f t="shared" si="308"/>
        <v>1</v>
      </c>
      <c r="AN302" s="4">
        <f t="shared" si="317"/>
        <v>9566.9567000000006</v>
      </c>
      <c r="AO302" s="4">
        <f t="shared" si="318"/>
        <v>9567</v>
      </c>
      <c r="AP302" s="4">
        <f t="shared" si="319"/>
        <v>0</v>
      </c>
      <c r="AQ302" s="4">
        <v>9567</v>
      </c>
      <c r="AW302" s="4">
        <v>9549</v>
      </c>
      <c r="AX302" s="5">
        <f t="shared" si="320"/>
        <v>18</v>
      </c>
      <c r="AY302" s="4">
        <v>9567</v>
      </c>
      <c r="AZ302" s="5"/>
      <c r="BB302" s="5">
        <f t="shared" ref="BB302" si="356">BC302-BA302</f>
        <v>0</v>
      </c>
    </row>
    <row r="303" spans="1:54" s="4" customFormat="1">
      <c r="A303" s="278">
        <v>441</v>
      </c>
      <c r="B303" s="2">
        <v>441281332</v>
      </c>
      <c r="C303" s="10" t="s">
        <v>269</v>
      </c>
      <c r="D303" s="15">
        <f>'fnd enro'!D303</f>
        <v>0</v>
      </c>
      <c r="E303" s="15">
        <f>'fnd enro'!E303</f>
        <v>0</v>
      </c>
      <c r="F303" s="15">
        <f>'fnd enro'!F303</f>
        <v>0</v>
      </c>
      <c r="G303" s="15">
        <f>'fnd enro'!G303</f>
        <v>0</v>
      </c>
      <c r="H303" s="15">
        <f>'fnd enro'!H303</f>
        <v>1</v>
      </c>
      <c r="I303" s="15">
        <f>'fnd enro'!I303</f>
        <v>0</v>
      </c>
      <c r="J303" s="15">
        <f>'fnd enro'!J303</f>
        <v>0</v>
      </c>
      <c r="K303" s="16">
        <f>'fnd enro'!K303</f>
        <v>3.8300000000000001E-2</v>
      </c>
      <c r="L303" s="15">
        <f>'fnd enro'!L303</f>
        <v>0</v>
      </c>
      <c r="M303" s="15">
        <f>'fnd enro'!M303</f>
        <v>0</v>
      </c>
      <c r="N303" s="15">
        <f>'fnd enro'!N303</f>
        <v>0</v>
      </c>
      <c r="O303" s="15">
        <f>'fnd enro'!O303</f>
        <v>0</v>
      </c>
      <c r="P303" s="15">
        <f>'fnd enro'!P303</f>
        <v>1</v>
      </c>
      <c r="Q303" s="15">
        <f>'fnd enro'!R303</f>
        <v>1</v>
      </c>
      <c r="R303" s="16">
        <f t="shared" si="310"/>
        <v>1</v>
      </c>
      <c r="S303" s="15">
        <f>VALUE('fnd enro'!Q303)</f>
        <v>10</v>
      </c>
      <c r="T303" s="2"/>
      <c r="U303" s="1">
        <f>(($D303*'fnd base rates'!C$107)
+($E303*'fnd base rates'!C$108)
+($F303*'fnd base rates'!C$109)
+($G303*'fnd base rates'!C$110)
+($H303*'fnd base rates'!C$111)
+($I303*'fnd base rates'!C$112)
+($J303*'fnd base rates'!C$113)
+($K303*'fnd base rates'!C$114)
+($M303*'fnd base rates'!C$116)
+($N303*'fnd base rates'!C$117)
+($O303*'fnd base rates'!C$118)
+($P303*VLOOKUP($S303+12,rate_basefnd,3)))
*$R303</f>
        <v>582.69229299999995</v>
      </c>
      <c r="V303" s="1">
        <f>(($D303*'fnd base rates'!D$107)
+($E303*'fnd base rates'!D$108)
+($F303*'fnd base rates'!D$109)
+($G303*'fnd base rates'!D$110)
+($H303*'fnd base rates'!D$111)
+($I303*'fnd base rates'!D$112)
+($J303*'fnd base rates'!D$113)
+($K303*'fnd base rates'!D$114)
+($M303*'fnd base rates'!D$116)
+($N303*'fnd base rates'!D$117)
+($O303*'fnd base rates'!D$118)
+($P303*VLOOKUP($S303+12,rate_basefnd,4)))
*$R303</f>
        <v>1064.5899999999999</v>
      </c>
      <c r="W303" s="1">
        <f>(($D303*'fnd base rates'!E$107)
+($E303*'fnd base rates'!E$108)
+($F303*'fnd base rates'!E$109)
+($G303*'fnd base rates'!E$110)
+($H303*'fnd base rates'!E$111)
+($I303*'fnd base rates'!E$112)
+($J303*'fnd base rates'!E$113)
+($K303*'fnd base rates'!E$114)
+($M303*'fnd base rates'!E$116)
+($N303*'fnd base rates'!E$117)
+($O303*'fnd base rates'!E$118)
+($P303*VLOOKUP($S303+12,rate_basefnd,5)))
*$R303</f>
        <v>6553.1752589999996</v>
      </c>
      <c r="X303" s="1">
        <f>(($D303*'fnd base rates'!F$107)
+($E303*'fnd base rates'!F$108)
+($F303*'fnd base rates'!F$109)
+($G303*'fnd base rates'!F$110)
+($H303*'fnd base rates'!F$111)
+($I303*'fnd base rates'!F$112)
+($J303*'fnd base rates'!F$113)
+($K303*'fnd base rates'!F$114)
+($M303*'fnd base rates'!F$116)
+($N303*'fnd base rates'!F$117)
+($O303*'fnd base rates'!F$118)
+($P303*VLOOKUP($S303+12,rate_basefnd,6)))
*$R303</f>
        <v>949.92838200000006</v>
      </c>
      <c r="Y303" s="1">
        <f>(($D303*'fnd base rates'!G$107)
+($E303*'fnd base rates'!G$108)
+($F303*'fnd base rates'!G$109)
+($G303*'fnd base rates'!G$110)
+($H303*'fnd base rates'!G$111)
+($I303*'fnd base rates'!G$112)
+($J303*'fnd base rates'!G$113)
+($K303*'fnd base rates'!G$114)
+($M303*'fnd base rates'!G$116)
+($N303*'fnd base rates'!G$117)
+($O303*'fnd base rates'!G$118)
+($P303*VLOOKUP($S303+12,rate_basefnd,7)))
*$R303</f>
        <v>318.51613899999995</v>
      </c>
      <c r="Z303" s="1">
        <f>(($D303*'fnd base rates'!H$107)
+($E303*'fnd base rates'!H$108)
+($F303*'fnd base rates'!H$109)
+($G303*'fnd base rates'!H$110)
+($H303*'fnd base rates'!H$111)
+($I303*'fnd base rates'!H$112)
+($J303*'fnd base rates'!H$113)
+($K303*'fnd base rates'!H$114)
+($M303*'fnd base rates'!H$116)
+($N303*'fnd base rates'!H$117)
+($O303*'fnd base rates'!H$118)
+($P303*VLOOKUP($S303+12,rate_basefnd,8)))</f>
        <v>524.91720999999995</v>
      </c>
      <c r="AA303" s="1">
        <f>(($D303*'fnd base rates'!I$107)
+($E303*'fnd base rates'!I$108)
+($F303*'fnd base rates'!I$109)
+($G303*'fnd base rates'!I$110)
+($H303*'fnd base rates'!I$111)
+($I303*'fnd base rates'!I$112)
+($J303*'fnd base rates'!I$113)
+($K303*'fnd base rates'!I$114)
+($M303*'fnd base rates'!I$116)
+($N303*'fnd base rates'!I$117)
+($O303*'fnd base rates'!I$118)
+($P303*VLOOKUP($S303+12,rate_basefnd,9)))
*$R303</f>
        <v>467.53999999999996</v>
      </c>
      <c r="AB303" s="1">
        <f>(($D303*'fnd base rates'!J$107)
+($E303*'fnd base rates'!J$108)
+($F303*'fnd base rates'!J$109)
+($G303*'fnd base rates'!J$110)
+($H303*'fnd base rates'!J$111)
+($I303*'fnd base rates'!J$112)
+($J303*'fnd base rates'!J$113)
+($K303*'fnd base rates'!J$114)
+($M303*'fnd base rates'!J$116)
+($N303*'fnd base rates'!J$117)
+($O303*'fnd base rates'!J$118)
+($P303*VLOOKUP($S303+12,rate_basefnd,10)))
*$R303</f>
        <v>920.98</v>
      </c>
      <c r="AC303" s="1">
        <f>(($D303*'fnd base rates'!K$107)
+($E303*'fnd base rates'!K$108)
+($F303*'fnd base rates'!K$109)
+($G303*'fnd base rates'!K$110)
+($H303*'fnd base rates'!K$111)
+($I303*'fnd base rates'!K$112)
+($J303*'fnd base rates'!K$113)
+($K303*'fnd base rates'!K$114)
+($M303*'fnd base rates'!K$116)
+($N303*'fnd base rates'!K$117)
+($O303*'fnd base rates'!K$118)
+($P303*VLOOKUP($S303+12,rate_basefnd,11)))
*$R303</f>
        <v>1130.3140109999999</v>
      </c>
      <c r="AD303" s="1">
        <f>(($D303*'fnd base rates'!L$107)
+($E303*'fnd base rates'!L$108)
+($F303*'fnd base rates'!L$109)
+($G303*'fnd base rates'!L$110)
+($H303*'fnd base rates'!L$111)
+($I303*'fnd base rates'!L$112)
+($J303*'fnd base rates'!L$113)
+($K303*'fnd base rates'!L$114)
+($M303*'fnd base rates'!L$116)
+($N303*'fnd base rates'!L$117)
+($O303*'fnd base rates'!L$118)
+($P303*VLOOKUP($S303+12,rate_basefnd,12)))</f>
        <v>1876.503406</v>
      </c>
      <c r="AE303" s="1">
        <f>(($D303*'fnd base rates'!M$107)
+($E303*'fnd base rates'!M$108)
+($F303*'fnd base rates'!M$109)
+($G303*'fnd base rates'!M$110)
+($H303*'fnd base rates'!M$111)
+($I303*'fnd base rates'!M$112)
+($J303*'fnd base rates'!M$113)
+($K303*'fnd base rates'!M$114)
+($M303*'fnd base rates'!M$116)
+($N303*'fnd base rates'!M$117)
+($O303*'fnd base rates'!M$118)
+($P303*VLOOKUP($S303+12,rate_basefnd,13)))</f>
        <v>0</v>
      </c>
      <c r="AF303" s="4">
        <f t="shared" si="311"/>
        <v>14389.156699999998</v>
      </c>
      <c r="AH303" s="4">
        <f t="shared" si="312"/>
        <v>441281332</v>
      </c>
      <c r="AI303" s="4" t="str">
        <f t="shared" si="313"/>
        <v>441</v>
      </c>
      <c r="AJ303" s="2" t="str">
        <f t="shared" si="314"/>
        <v>281</v>
      </c>
      <c r="AK303" s="2" t="str">
        <f t="shared" si="315"/>
        <v>332</v>
      </c>
      <c r="AL303" s="4">
        <f t="shared" si="316"/>
        <v>1</v>
      </c>
      <c r="AM303" s="4">
        <f t="shared" si="308"/>
        <v>1</v>
      </c>
      <c r="AN303" s="4">
        <f t="shared" si="317"/>
        <v>14389.156699999998</v>
      </c>
      <c r="AO303" s="4">
        <f t="shared" si="318"/>
        <v>14389</v>
      </c>
      <c r="AP303" s="4">
        <f t="shared" si="319"/>
        <v>0</v>
      </c>
      <c r="AQ303" s="4">
        <v>14389</v>
      </c>
      <c r="AW303" s="4">
        <v>14311</v>
      </c>
      <c r="AX303" s="5">
        <f t="shared" si="320"/>
        <v>78</v>
      </c>
      <c r="AY303" s="4">
        <v>14389</v>
      </c>
      <c r="AZ303" s="5"/>
      <c r="BB303" s="5">
        <f t="shared" ref="BB303" si="357">BC303-BA303</f>
        <v>0</v>
      </c>
    </row>
    <row r="304" spans="1:54" s="4" customFormat="1">
      <c r="A304" s="278">
        <v>441</v>
      </c>
      <c r="B304" s="2">
        <v>441281680</v>
      </c>
      <c r="C304" s="10" t="s">
        <v>269</v>
      </c>
      <c r="D304" s="15">
        <f>'fnd enro'!D304</f>
        <v>0</v>
      </c>
      <c r="E304" s="15">
        <f>'fnd enro'!E304</f>
        <v>0</v>
      </c>
      <c r="F304" s="15">
        <f>'fnd enro'!F304</f>
        <v>0</v>
      </c>
      <c r="G304" s="15">
        <f>'fnd enro'!G304</f>
        <v>1</v>
      </c>
      <c r="H304" s="15">
        <f>'fnd enro'!H304</f>
        <v>1</v>
      </c>
      <c r="I304" s="15">
        <f>'fnd enro'!I304</f>
        <v>0</v>
      </c>
      <c r="J304" s="15">
        <f>'fnd enro'!J304</f>
        <v>0</v>
      </c>
      <c r="K304" s="16">
        <f>'fnd enro'!K304</f>
        <v>7.6600000000000001E-2</v>
      </c>
      <c r="L304" s="15">
        <f>'fnd enro'!L304</f>
        <v>0</v>
      </c>
      <c r="M304" s="15">
        <f>'fnd enro'!M304</f>
        <v>0</v>
      </c>
      <c r="N304" s="15">
        <f>'fnd enro'!N304</f>
        <v>0</v>
      </c>
      <c r="O304" s="15">
        <f>'fnd enro'!O304</f>
        <v>0</v>
      </c>
      <c r="P304" s="15">
        <f>'fnd enro'!P304</f>
        <v>2</v>
      </c>
      <c r="Q304" s="15">
        <f>'fnd enro'!R304</f>
        <v>2</v>
      </c>
      <c r="R304" s="16">
        <f t="shared" si="310"/>
        <v>1</v>
      </c>
      <c r="S304" s="15">
        <f>VALUE('fnd enro'!Q304)</f>
        <v>4</v>
      </c>
      <c r="T304" s="2"/>
      <c r="U304" s="1">
        <f>(($D304*'fnd base rates'!C$107)
+($E304*'fnd base rates'!C$108)
+($F304*'fnd base rates'!C$109)
+($G304*'fnd base rates'!C$110)
+($H304*'fnd base rates'!C$111)
+($I304*'fnd base rates'!C$112)
+($J304*'fnd base rates'!C$113)
+($K304*'fnd base rates'!C$114)
+($M304*'fnd base rates'!C$116)
+($N304*'fnd base rates'!C$117)
+($O304*'fnd base rates'!C$118)
+($P304*VLOOKUP($S304+12,rate_basefnd,3)))
*$R304</f>
        <v>1135.3845859999999</v>
      </c>
      <c r="V304" s="1">
        <f>(($D304*'fnd base rates'!D$107)
+($E304*'fnd base rates'!D$108)
+($F304*'fnd base rates'!D$109)
+($G304*'fnd base rates'!D$110)
+($H304*'fnd base rates'!D$111)
+($I304*'fnd base rates'!D$112)
+($J304*'fnd base rates'!D$113)
+($K304*'fnd base rates'!D$114)
+($M304*'fnd base rates'!D$116)
+($N304*'fnd base rates'!D$117)
+($O304*'fnd base rates'!D$118)
+($P304*VLOOKUP($S304+12,rate_basefnd,4)))
*$R304</f>
        <v>1987.08</v>
      </c>
      <c r="W304" s="1">
        <f>(($D304*'fnd base rates'!E$107)
+($E304*'fnd base rates'!E$108)
+($F304*'fnd base rates'!E$109)
+($G304*'fnd base rates'!E$110)
+($H304*'fnd base rates'!E$111)
+($I304*'fnd base rates'!E$112)
+($J304*'fnd base rates'!E$113)
+($K304*'fnd base rates'!E$114)
+($M304*'fnd base rates'!E$116)
+($N304*'fnd base rates'!E$117)
+($O304*'fnd base rates'!E$118)
+($P304*VLOOKUP($S304+12,rate_basefnd,5)))
*$R304</f>
        <v>12122.120518</v>
      </c>
      <c r="X304" s="1">
        <f>(($D304*'fnd base rates'!F$107)
+($E304*'fnd base rates'!F$108)
+($F304*'fnd base rates'!F$109)
+($G304*'fnd base rates'!F$110)
+($H304*'fnd base rates'!F$111)
+($I304*'fnd base rates'!F$112)
+($J304*'fnd base rates'!F$113)
+($K304*'fnd base rates'!F$114)
+($M304*'fnd base rates'!F$116)
+($N304*'fnd base rates'!F$117)
+($O304*'fnd base rates'!F$118)
+($P304*VLOOKUP($S304+12,rate_basefnd,6)))
*$R304</f>
        <v>2141.0667640000001</v>
      </c>
      <c r="Y304" s="1">
        <f>(($D304*'fnd base rates'!G$107)
+($E304*'fnd base rates'!G$108)
+($F304*'fnd base rates'!G$109)
+($G304*'fnd base rates'!G$110)
+($H304*'fnd base rates'!G$111)
+($I304*'fnd base rates'!G$112)
+($J304*'fnd base rates'!G$113)
+($K304*'fnd base rates'!G$114)
+($M304*'fnd base rates'!G$116)
+($N304*'fnd base rates'!G$117)
+($O304*'fnd base rates'!G$118)
+($P304*VLOOKUP($S304+12,rate_basefnd,7)))
*$R304</f>
        <v>558.59227800000008</v>
      </c>
      <c r="Z304" s="1">
        <f>(($D304*'fnd base rates'!H$107)
+($E304*'fnd base rates'!H$108)
+($F304*'fnd base rates'!H$109)
+($G304*'fnd base rates'!H$110)
+($H304*'fnd base rates'!H$111)
+($I304*'fnd base rates'!H$112)
+($J304*'fnd base rates'!H$113)
+($K304*'fnd base rates'!H$114)
+($M304*'fnd base rates'!H$116)
+($N304*'fnd base rates'!H$117)
+($O304*'fnd base rates'!H$118)
+($P304*VLOOKUP($S304+12,rate_basefnd,8)))</f>
        <v>1039.51442</v>
      </c>
      <c r="AA304" s="1">
        <f>(($D304*'fnd base rates'!I$107)
+($E304*'fnd base rates'!I$108)
+($F304*'fnd base rates'!I$109)
+($G304*'fnd base rates'!I$110)
+($H304*'fnd base rates'!I$111)
+($I304*'fnd base rates'!I$112)
+($J304*'fnd base rates'!I$113)
+($K304*'fnd base rates'!I$114)
+($M304*'fnd base rates'!I$116)
+($N304*'fnd base rates'!I$117)
+($O304*'fnd base rates'!I$118)
+($P304*VLOOKUP($S304+12,rate_basefnd,9)))
*$R304</f>
        <v>811.52</v>
      </c>
      <c r="AB304" s="1">
        <f>(($D304*'fnd base rates'!J$107)
+($E304*'fnd base rates'!J$108)
+($F304*'fnd base rates'!J$109)
+($G304*'fnd base rates'!J$110)
+($H304*'fnd base rates'!J$111)
+($I304*'fnd base rates'!J$112)
+($J304*'fnd base rates'!J$113)
+($K304*'fnd base rates'!J$114)
+($M304*'fnd base rates'!J$116)
+($N304*'fnd base rates'!J$117)
+($O304*'fnd base rates'!J$118)
+($P304*VLOOKUP($S304+12,rate_basefnd,10)))
*$R304</f>
        <v>1457.7600000000002</v>
      </c>
      <c r="AC304" s="1">
        <f>(($D304*'fnd base rates'!K$107)
+($E304*'fnd base rates'!K$108)
+($F304*'fnd base rates'!K$109)
+($G304*'fnd base rates'!K$110)
+($H304*'fnd base rates'!K$111)
+($I304*'fnd base rates'!K$112)
+($J304*'fnd base rates'!K$113)
+($K304*'fnd base rates'!K$114)
+($M304*'fnd base rates'!K$116)
+($N304*'fnd base rates'!K$117)
+($O304*'fnd base rates'!K$118)
+($P304*VLOOKUP($S304+12,rate_basefnd,11)))
*$R304</f>
        <v>2182.2080220000003</v>
      </c>
      <c r="AD304" s="1">
        <f>(($D304*'fnd base rates'!L$107)
+($E304*'fnd base rates'!L$108)
+($F304*'fnd base rates'!L$109)
+($G304*'fnd base rates'!L$110)
+($H304*'fnd base rates'!L$111)
+($I304*'fnd base rates'!L$112)
+($J304*'fnd base rates'!L$113)
+($K304*'fnd base rates'!L$114)
+($M304*'fnd base rates'!L$116)
+($N304*'fnd base rates'!L$117)
+($O304*'fnd base rates'!L$118)
+($P304*VLOOKUP($S304+12,rate_basefnd,12)))</f>
        <v>3480.646812</v>
      </c>
      <c r="AE304" s="1">
        <f>(($D304*'fnd base rates'!M$107)
+($E304*'fnd base rates'!M$108)
+($F304*'fnd base rates'!M$109)
+($G304*'fnd base rates'!M$110)
+($H304*'fnd base rates'!M$111)
+($I304*'fnd base rates'!M$112)
+($J304*'fnd base rates'!M$113)
+($K304*'fnd base rates'!M$114)
+($M304*'fnd base rates'!M$116)
+($N304*'fnd base rates'!M$117)
+($O304*'fnd base rates'!M$118)
+($P304*VLOOKUP($S304+12,rate_basefnd,13)))</f>
        <v>0</v>
      </c>
      <c r="AF304" s="4">
        <f t="shared" si="311"/>
        <v>26915.893400000001</v>
      </c>
      <c r="AH304" s="4">
        <f t="shared" si="312"/>
        <v>441281680</v>
      </c>
      <c r="AI304" s="4" t="str">
        <f t="shared" si="313"/>
        <v>441</v>
      </c>
      <c r="AJ304" s="2" t="str">
        <f t="shared" si="314"/>
        <v>281</v>
      </c>
      <c r="AK304" s="2" t="str">
        <f t="shared" si="315"/>
        <v>680</v>
      </c>
      <c r="AL304" s="4">
        <f t="shared" si="316"/>
        <v>1</v>
      </c>
      <c r="AM304" s="4">
        <f t="shared" si="308"/>
        <v>2</v>
      </c>
      <c r="AN304" s="4">
        <f t="shared" si="317"/>
        <v>26915.893400000001</v>
      </c>
      <c r="AO304" s="4">
        <f t="shared" si="318"/>
        <v>13458</v>
      </c>
      <c r="AP304" s="4">
        <f t="shared" si="319"/>
        <v>0</v>
      </c>
      <c r="AQ304" s="4">
        <v>13458</v>
      </c>
      <c r="AW304" s="4">
        <v>13433</v>
      </c>
      <c r="AX304" s="5">
        <f t="shared" si="320"/>
        <v>25</v>
      </c>
      <c r="AY304" s="4">
        <v>13458</v>
      </c>
      <c r="AZ304" s="5"/>
      <c r="BB304" s="5">
        <f t="shared" ref="BB304" si="358">BC304-BA304</f>
        <v>0</v>
      </c>
    </row>
    <row r="305" spans="1:54" s="4" customFormat="1">
      <c r="A305" s="278">
        <v>444</v>
      </c>
      <c r="B305" s="2">
        <v>444035035</v>
      </c>
      <c r="C305" s="10" t="s">
        <v>272</v>
      </c>
      <c r="D305" s="15">
        <f>'fnd enro'!D305</f>
        <v>38</v>
      </c>
      <c r="E305" s="15">
        <f>'fnd enro'!E305</f>
        <v>0</v>
      </c>
      <c r="F305" s="15">
        <f>'fnd enro'!F305</f>
        <v>36</v>
      </c>
      <c r="G305" s="15">
        <f>'fnd enro'!G305</f>
        <v>218</v>
      </c>
      <c r="H305" s="15">
        <f>'fnd enro'!H305</f>
        <v>228</v>
      </c>
      <c r="I305" s="15">
        <f>'fnd enro'!I305</f>
        <v>255</v>
      </c>
      <c r="J305" s="15">
        <f>'fnd enro'!J305</f>
        <v>0</v>
      </c>
      <c r="K305" s="16">
        <f>'fnd enro'!K305</f>
        <v>28.2271</v>
      </c>
      <c r="L305" s="15">
        <f>'fnd enro'!L305</f>
        <v>0</v>
      </c>
      <c r="M305" s="15">
        <f>'fnd enro'!M305</f>
        <v>41</v>
      </c>
      <c r="N305" s="15">
        <f>'fnd enro'!N305</f>
        <v>16</v>
      </c>
      <c r="O305" s="15">
        <f>'fnd enro'!O305</f>
        <v>14</v>
      </c>
      <c r="P305" s="15">
        <f>'fnd enro'!P305</f>
        <v>494</v>
      </c>
      <c r="Q305" s="15">
        <f>'fnd enro'!R305</f>
        <v>756</v>
      </c>
      <c r="R305" s="16">
        <f t="shared" si="310"/>
        <v>1.085</v>
      </c>
      <c r="S305" s="15">
        <f>VALUE('fnd enro'!Q305)</f>
        <v>11</v>
      </c>
      <c r="T305" s="2"/>
      <c r="U305" s="1">
        <f>(($D305*'fnd base rates'!C$107)
+($E305*'fnd base rates'!C$108)
+($F305*'fnd base rates'!C$109)
+($G305*'fnd base rates'!C$110)
+($H305*'fnd base rates'!C$111)
+($I305*'fnd base rates'!C$112)
+($J305*'fnd base rates'!C$113)
+($K305*'fnd base rates'!C$114)
+($M305*'fnd base rates'!C$116)
+($N305*'fnd base rates'!C$117)
+($O305*'fnd base rates'!C$118)
+($P305*VLOOKUP($S305+12,rate_basefnd,3)))
*$R305</f>
        <v>464169.35803598497</v>
      </c>
      <c r="V305" s="1">
        <f>(($D305*'fnd base rates'!D$107)
+($E305*'fnd base rates'!D$108)
+($F305*'fnd base rates'!D$109)
+($G305*'fnd base rates'!D$110)
+($H305*'fnd base rates'!D$111)
+($I305*'fnd base rates'!D$112)
+($J305*'fnd base rates'!D$113)
+($K305*'fnd base rates'!D$114)
+($M305*'fnd base rates'!D$116)
+($N305*'fnd base rates'!D$117)
+($O305*'fnd base rates'!D$118)
+($P305*VLOOKUP($S305+12,rate_basefnd,4)))
*$R305</f>
        <v>796666.34949999989</v>
      </c>
      <c r="W305" s="1">
        <f>(($D305*'fnd base rates'!E$107)
+($E305*'fnd base rates'!E$108)
+($F305*'fnd base rates'!E$109)
+($G305*'fnd base rates'!E$110)
+($H305*'fnd base rates'!E$111)
+($I305*'fnd base rates'!E$112)
+($J305*'fnd base rates'!E$113)
+($K305*'fnd base rates'!E$114)
+($M305*'fnd base rates'!E$116)
+($N305*'fnd base rates'!E$117)
+($O305*'fnd base rates'!E$118)
+($P305*VLOOKUP($S305+12,rate_basefnd,5)))
*$R305</f>
        <v>5089383.6616830546</v>
      </c>
      <c r="X305" s="1">
        <f>(($D305*'fnd base rates'!F$107)
+($E305*'fnd base rates'!F$108)
+($F305*'fnd base rates'!F$109)
+($G305*'fnd base rates'!F$110)
+($H305*'fnd base rates'!F$111)
+($I305*'fnd base rates'!F$112)
+($J305*'fnd base rates'!F$113)
+($K305*'fnd base rates'!F$114)
+($M305*'fnd base rates'!F$116)
+($N305*'fnd base rates'!F$117)
+($O305*'fnd base rates'!F$118)
+($P305*VLOOKUP($S305+12,rate_basefnd,6)))
*$R305</f>
        <v>827813.71307438985</v>
      </c>
      <c r="Y305" s="1">
        <f>(($D305*'fnd base rates'!G$107)
+($E305*'fnd base rates'!G$108)
+($F305*'fnd base rates'!G$109)
+($G305*'fnd base rates'!G$110)
+($H305*'fnd base rates'!G$111)
+($I305*'fnd base rates'!G$112)
+($J305*'fnd base rates'!G$113)
+($K305*'fnd base rates'!G$114)
+($M305*'fnd base rates'!G$116)
+($N305*'fnd base rates'!G$117)
+($O305*'fnd base rates'!G$118)
+($P305*VLOOKUP($S305+12,rate_basefnd,7)))
*$R305</f>
        <v>217745.73617065497</v>
      </c>
      <c r="Z305" s="1">
        <f>(($D305*'fnd base rates'!H$107)
+($E305*'fnd base rates'!H$108)
+($F305*'fnd base rates'!H$109)
+($G305*'fnd base rates'!H$110)
+($H305*'fnd base rates'!H$111)
+($I305*'fnd base rates'!H$112)
+($J305*'fnd base rates'!H$113)
+($K305*'fnd base rates'!H$114)
+($M305*'fnd base rates'!H$116)
+($N305*'fnd base rates'!H$117)
+($O305*'fnd base rates'!H$118)
+($P305*VLOOKUP($S305+12,rate_basefnd,8)))</f>
        <v>473281.12377000001</v>
      </c>
      <c r="AA305" s="1">
        <f>(($D305*'fnd base rates'!I$107)
+($E305*'fnd base rates'!I$108)
+($F305*'fnd base rates'!I$109)
+($G305*'fnd base rates'!I$110)
+($H305*'fnd base rates'!I$111)
+($I305*'fnd base rates'!I$112)
+($J305*'fnd base rates'!I$113)
+($K305*'fnd base rates'!I$114)
+($M305*'fnd base rates'!I$116)
+($N305*'fnd base rates'!I$117)
+($O305*'fnd base rates'!I$118)
+($P305*VLOOKUP($S305+12,rate_basefnd,9)))
*$R305</f>
        <v>353467.74119999993</v>
      </c>
      <c r="AB305" s="1">
        <f>(($D305*'fnd base rates'!J$107)
+($E305*'fnd base rates'!J$108)
+($F305*'fnd base rates'!J$109)
+($G305*'fnd base rates'!J$110)
+($H305*'fnd base rates'!J$111)
+($I305*'fnd base rates'!J$112)
+($J305*'fnd base rates'!J$113)
+($K305*'fnd base rates'!J$114)
+($M305*'fnd base rates'!J$116)
+($N305*'fnd base rates'!J$117)
+($O305*'fnd base rates'!J$118)
+($P305*VLOOKUP($S305+12,rate_basefnd,10)))
*$R305</f>
        <v>629656.09699999995</v>
      </c>
      <c r="AC305" s="1">
        <f>(($D305*'fnd base rates'!K$107)
+($E305*'fnd base rates'!K$108)
+($F305*'fnd base rates'!K$109)
+($G305*'fnd base rates'!K$110)
+($H305*'fnd base rates'!K$111)
+($I305*'fnd base rates'!K$112)
+($J305*'fnd base rates'!K$113)
+($K305*'fnd base rates'!K$114)
+($M305*'fnd base rates'!K$116)
+($N305*'fnd base rates'!K$117)
+($O305*'fnd base rates'!K$118)
+($P305*VLOOKUP($S305+12,rate_basefnd,11)))
*$R305</f>
        <v>914741.45942609513</v>
      </c>
      <c r="AD305" s="1">
        <f>(($D305*'fnd base rates'!L$107)
+($E305*'fnd base rates'!L$108)
+($F305*'fnd base rates'!L$109)
+($G305*'fnd base rates'!L$110)
+($H305*'fnd base rates'!L$111)
+($I305*'fnd base rates'!L$112)
+($J305*'fnd base rates'!L$113)
+($K305*'fnd base rates'!L$114)
+($M305*'fnd base rates'!L$116)
+($N305*'fnd base rates'!L$117)
+($O305*'fnd base rates'!L$118)
+($P305*VLOOKUP($S305+12,rate_basefnd,12)))</f>
        <v>1260315.4902220001</v>
      </c>
      <c r="AE305" s="1">
        <f>(($D305*'fnd base rates'!M$107)
+($E305*'fnd base rates'!M$108)
+($F305*'fnd base rates'!M$109)
+($G305*'fnd base rates'!M$110)
+($H305*'fnd base rates'!M$111)
+($I305*'fnd base rates'!M$112)
+($J305*'fnd base rates'!M$113)
+($K305*'fnd base rates'!M$114)
+($M305*'fnd base rates'!M$116)
+($N305*'fnd base rates'!M$117)
+($O305*'fnd base rates'!M$118)
+($P305*VLOOKUP($S305+12,rate_basefnd,13)))</f>
        <v>0</v>
      </c>
      <c r="AF305" s="4">
        <f t="shared" si="311"/>
        <v>11027240.73008218</v>
      </c>
      <c r="AH305" s="4">
        <f t="shared" si="312"/>
        <v>444035035</v>
      </c>
      <c r="AI305" s="4" t="str">
        <f t="shared" si="313"/>
        <v>444</v>
      </c>
      <c r="AJ305" s="2" t="str">
        <f t="shared" si="314"/>
        <v>035</v>
      </c>
      <c r="AK305" s="2" t="str">
        <f t="shared" si="315"/>
        <v>035</v>
      </c>
      <c r="AL305" s="4">
        <f t="shared" si="316"/>
        <v>1</v>
      </c>
      <c r="AM305" s="4">
        <f t="shared" si="308"/>
        <v>756</v>
      </c>
      <c r="AN305" s="4">
        <f t="shared" si="317"/>
        <v>11027240.73008218</v>
      </c>
      <c r="AO305" s="4">
        <f t="shared" si="318"/>
        <v>14586</v>
      </c>
      <c r="AP305" s="4">
        <f t="shared" si="319"/>
        <v>0</v>
      </c>
      <c r="AQ305" s="4">
        <v>14586</v>
      </c>
      <c r="AW305" s="4">
        <v>14540</v>
      </c>
      <c r="AX305" s="5">
        <f t="shared" si="320"/>
        <v>46</v>
      </c>
      <c r="AY305" s="4">
        <v>14586</v>
      </c>
      <c r="AZ305" s="5"/>
      <c r="BB305" s="5">
        <f t="shared" ref="BB305" si="359">BC305-BA305</f>
        <v>0</v>
      </c>
    </row>
    <row r="306" spans="1:54" s="4" customFormat="1">
      <c r="A306" s="278">
        <v>444</v>
      </c>
      <c r="B306" s="2">
        <v>444035044</v>
      </c>
      <c r="C306" s="10" t="s">
        <v>272</v>
      </c>
      <c r="D306" s="15">
        <f>'fnd enro'!D306</f>
        <v>0</v>
      </c>
      <c r="E306" s="15">
        <f>'fnd enro'!E306</f>
        <v>0</v>
      </c>
      <c r="F306" s="15">
        <f>'fnd enro'!F306</f>
        <v>0</v>
      </c>
      <c r="G306" s="15">
        <f>'fnd enro'!G306</f>
        <v>2</v>
      </c>
      <c r="H306" s="15">
        <f>'fnd enro'!H306</f>
        <v>0</v>
      </c>
      <c r="I306" s="15">
        <f>'fnd enro'!I306</f>
        <v>2</v>
      </c>
      <c r="J306" s="15">
        <f>'fnd enro'!J306</f>
        <v>0</v>
      </c>
      <c r="K306" s="16">
        <f>'fnd enro'!K306</f>
        <v>0.1532</v>
      </c>
      <c r="L306" s="15">
        <f>'fnd enro'!L306</f>
        <v>0</v>
      </c>
      <c r="M306" s="15">
        <f>'fnd enro'!M306</f>
        <v>1</v>
      </c>
      <c r="N306" s="15">
        <f>'fnd enro'!N306</f>
        <v>0</v>
      </c>
      <c r="O306" s="15">
        <f>'fnd enro'!O306</f>
        <v>0</v>
      </c>
      <c r="P306" s="15">
        <f>'fnd enro'!P306</f>
        <v>3</v>
      </c>
      <c r="Q306" s="15">
        <f>'fnd enro'!R306</f>
        <v>4</v>
      </c>
      <c r="R306" s="16">
        <f t="shared" si="310"/>
        <v>1.085</v>
      </c>
      <c r="S306" s="15">
        <f>VALUE('fnd enro'!Q306)</f>
        <v>12</v>
      </c>
      <c r="T306" s="2"/>
      <c r="U306" s="1">
        <f>(($D306*'fnd base rates'!C$107)
+($E306*'fnd base rates'!C$108)
+($F306*'fnd base rates'!C$109)
+($G306*'fnd base rates'!C$110)
+($H306*'fnd base rates'!C$111)
+($I306*'fnd base rates'!C$112)
+($J306*'fnd base rates'!C$113)
+($K306*'fnd base rates'!C$114)
+($M306*'fnd base rates'!C$116)
+($N306*'fnd base rates'!C$117)
+($O306*'fnd base rates'!C$118)
+($P306*VLOOKUP($S306+12,rate_basefnd,3)))
*$R306</f>
        <v>2569.24655162</v>
      </c>
      <c r="V306" s="1">
        <f>(($D306*'fnd base rates'!D$107)
+($E306*'fnd base rates'!D$108)
+($F306*'fnd base rates'!D$109)
+($G306*'fnd base rates'!D$110)
+($H306*'fnd base rates'!D$111)
+($I306*'fnd base rates'!D$112)
+($J306*'fnd base rates'!D$113)
+($K306*'fnd base rates'!D$114)
+($M306*'fnd base rates'!D$116)
+($N306*'fnd base rates'!D$117)
+($O306*'fnd base rates'!D$118)
+($P306*VLOOKUP($S306+12,rate_basefnd,4)))
*$R306</f>
        <v>4503.5094999999992</v>
      </c>
      <c r="W306" s="1">
        <f>(($D306*'fnd base rates'!E$107)
+($E306*'fnd base rates'!E$108)
+($F306*'fnd base rates'!E$109)
+($G306*'fnd base rates'!E$110)
+($H306*'fnd base rates'!E$111)
+($I306*'fnd base rates'!E$112)
+($J306*'fnd base rates'!E$113)
+($K306*'fnd base rates'!E$114)
+($M306*'fnd base rates'!E$116)
+($N306*'fnd base rates'!E$117)
+($O306*'fnd base rates'!E$118)
+($P306*VLOOKUP($S306+12,rate_basefnd,5)))
*$R306</f>
        <v>30692.98022406</v>
      </c>
      <c r="X306" s="1">
        <f>(($D306*'fnd base rates'!F$107)
+($E306*'fnd base rates'!F$108)
+($F306*'fnd base rates'!F$109)
+($G306*'fnd base rates'!F$110)
+($H306*'fnd base rates'!F$111)
+($I306*'fnd base rates'!F$112)
+($J306*'fnd base rates'!F$113)
+($K306*'fnd base rates'!F$114)
+($M306*'fnd base rates'!F$116)
+($N306*'fnd base rates'!F$117)
+($O306*'fnd base rates'!F$118)
+($P306*VLOOKUP($S306+12,rate_basefnd,6)))
*$R306</f>
        <v>4601.2284278800007</v>
      </c>
      <c r="Y306" s="1">
        <f>(($D306*'fnd base rates'!G$107)
+($E306*'fnd base rates'!G$108)
+($F306*'fnd base rates'!G$109)
+($G306*'fnd base rates'!G$110)
+($H306*'fnd base rates'!G$111)
+($I306*'fnd base rates'!G$112)
+($J306*'fnd base rates'!G$113)
+($K306*'fnd base rates'!G$114)
+($M306*'fnd base rates'!G$116)
+($N306*'fnd base rates'!G$117)
+($O306*'fnd base rates'!G$118)
+($P306*VLOOKUP($S306+12,rate_basefnd,7)))
*$R306</f>
        <v>1259.4403932600001</v>
      </c>
      <c r="Z306" s="1">
        <f>(($D306*'fnd base rates'!H$107)
+($E306*'fnd base rates'!H$108)
+($F306*'fnd base rates'!H$109)
+($G306*'fnd base rates'!H$110)
+($H306*'fnd base rates'!H$111)
+($I306*'fnd base rates'!H$112)
+($J306*'fnd base rates'!H$113)
+($K306*'fnd base rates'!H$114)
+($M306*'fnd base rates'!H$116)
+($N306*'fnd base rates'!H$117)
+($O306*'fnd base rates'!H$118)
+($P306*VLOOKUP($S306+12,rate_basefnd,8)))</f>
        <v>2781.5688399999999</v>
      </c>
      <c r="AA306" s="1">
        <f>(($D306*'fnd base rates'!I$107)
+($E306*'fnd base rates'!I$108)
+($F306*'fnd base rates'!I$109)
+($G306*'fnd base rates'!I$110)
+($H306*'fnd base rates'!I$111)
+($I306*'fnd base rates'!I$112)
+($J306*'fnd base rates'!I$113)
+($K306*'fnd base rates'!I$114)
+($M306*'fnd base rates'!I$116)
+($N306*'fnd base rates'!I$117)
+($O306*'fnd base rates'!I$118)
+($P306*VLOOKUP($S306+12,rate_basefnd,9)))
*$R306</f>
        <v>1997.7996499999999</v>
      </c>
      <c r="AB306" s="1">
        <f>(($D306*'fnd base rates'!J$107)
+($E306*'fnd base rates'!J$108)
+($F306*'fnd base rates'!J$109)
+($G306*'fnd base rates'!J$110)
+($H306*'fnd base rates'!J$111)
+($I306*'fnd base rates'!J$112)
+($J306*'fnd base rates'!J$113)
+($K306*'fnd base rates'!J$114)
+($M306*'fnd base rates'!J$116)
+($N306*'fnd base rates'!J$117)
+($O306*'fnd base rates'!J$118)
+($P306*VLOOKUP($S306+12,rate_basefnd,10)))
*$R306</f>
        <v>3886.7303999999995</v>
      </c>
      <c r="AC306" s="1">
        <f>(($D306*'fnd base rates'!K$107)
+($E306*'fnd base rates'!K$108)
+($F306*'fnd base rates'!K$109)
+($G306*'fnd base rates'!K$110)
+($H306*'fnd base rates'!K$111)
+($I306*'fnd base rates'!K$112)
+($J306*'fnd base rates'!K$113)
+($K306*'fnd base rates'!K$114)
+($M306*'fnd base rates'!K$116)
+($N306*'fnd base rates'!K$117)
+($O306*'fnd base rates'!K$118)
+($P306*VLOOKUP($S306+12,rate_basefnd,11)))
*$R306</f>
        <v>4977.9757077399991</v>
      </c>
      <c r="AD306" s="1">
        <f>(($D306*'fnd base rates'!L$107)
+($E306*'fnd base rates'!L$108)
+($F306*'fnd base rates'!L$109)
+($G306*'fnd base rates'!L$110)
+($H306*'fnd base rates'!L$111)
+($I306*'fnd base rates'!L$112)
+($J306*'fnd base rates'!L$113)
+($K306*'fnd base rates'!L$114)
+($M306*'fnd base rates'!L$116)
+($N306*'fnd base rates'!L$117)
+($O306*'fnd base rates'!L$118)
+($P306*VLOOKUP($S306+12,rate_basefnd,12)))</f>
        <v>6994.7236240000002</v>
      </c>
      <c r="AE306" s="1">
        <f>(($D306*'fnd base rates'!M$107)
+($E306*'fnd base rates'!M$108)
+($F306*'fnd base rates'!M$109)
+($G306*'fnd base rates'!M$110)
+($H306*'fnd base rates'!M$111)
+($I306*'fnd base rates'!M$112)
+($J306*'fnd base rates'!M$113)
+($K306*'fnd base rates'!M$114)
+($M306*'fnd base rates'!M$116)
+($N306*'fnd base rates'!M$117)
+($O306*'fnd base rates'!M$118)
+($P306*VLOOKUP($S306+12,rate_basefnd,13)))</f>
        <v>0</v>
      </c>
      <c r="AF306" s="4">
        <f t="shared" si="311"/>
        <v>64265.203318560001</v>
      </c>
      <c r="AH306" s="4">
        <f t="shared" si="312"/>
        <v>444035044</v>
      </c>
      <c r="AI306" s="4" t="str">
        <f t="shared" si="313"/>
        <v>444</v>
      </c>
      <c r="AJ306" s="2" t="str">
        <f t="shared" si="314"/>
        <v>035</v>
      </c>
      <c r="AK306" s="2" t="str">
        <f t="shared" si="315"/>
        <v>044</v>
      </c>
      <c r="AL306" s="4">
        <f t="shared" si="316"/>
        <v>1</v>
      </c>
      <c r="AM306" s="4">
        <f t="shared" si="308"/>
        <v>4</v>
      </c>
      <c r="AN306" s="4">
        <f t="shared" si="317"/>
        <v>64265.203318560001</v>
      </c>
      <c r="AO306" s="4">
        <f t="shared" si="318"/>
        <v>16066</v>
      </c>
      <c r="AP306" s="4">
        <f t="shared" si="319"/>
        <v>0</v>
      </c>
      <c r="AQ306" s="4">
        <v>16066</v>
      </c>
      <c r="AW306" s="4">
        <v>15965</v>
      </c>
      <c r="AX306" s="5">
        <f t="shared" si="320"/>
        <v>101</v>
      </c>
      <c r="AY306" s="4">
        <v>16066</v>
      </c>
      <c r="AZ306" s="5"/>
      <c r="BB306" s="5">
        <f t="shared" ref="BB306" si="360">BC306-BA306</f>
        <v>0</v>
      </c>
    </row>
    <row r="307" spans="1:54" s="4" customFormat="1">
      <c r="A307" s="278">
        <v>444</v>
      </c>
      <c r="B307" s="2">
        <v>444035073</v>
      </c>
      <c r="C307" s="10" t="s">
        <v>272</v>
      </c>
      <c r="D307" s="15">
        <f>'fnd enro'!D307</f>
        <v>0</v>
      </c>
      <c r="E307" s="15">
        <f>'fnd enro'!E307</f>
        <v>0</v>
      </c>
      <c r="F307" s="15">
        <f>'fnd enro'!F307</f>
        <v>1</v>
      </c>
      <c r="G307" s="15">
        <f>'fnd enro'!G307</f>
        <v>2</v>
      </c>
      <c r="H307" s="15">
        <f>'fnd enro'!H307</f>
        <v>0</v>
      </c>
      <c r="I307" s="15">
        <f>'fnd enro'!I307</f>
        <v>0</v>
      </c>
      <c r="J307" s="15">
        <f>'fnd enro'!J307</f>
        <v>0</v>
      </c>
      <c r="K307" s="16">
        <f>'fnd enro'!K307</f>
        <v>0.1149</v>
      </c>
      <c r="L307" s="15">
        <f>'fnd enro'!L307</f>
        <v>0</v>
      </c>
      <c r="M307" s="15">
        <f>'fnd enro'!M307</f>
        <v>0</v>
      </c>
      <c r="N307" s="15">
        <f>'fnd enro'!N307</f>
        <v>0</v>
      </c>
      <c r="O307" s="15">
        <f>'fnd enro'!O307</f>
        <v>0</v>
      </c>
      <c r="P307" s="15">
        <f>'fnd enro'!P307</f>
        <v>1</v>
      </c>
      <c r="Q307" s="15">
        <f>'fnd enro'!R307</f>
        <v>3</v>
      </c>
      <c r="R307" s="16">
        <f t="shared" si="310"/>
        <v>1.085</v>
      </c>
      <c r="S307" s="15">
        <f>VALUE('fnd enro'!Q307)</f>
        <v>5</v>
      </c>
      <c r="T307" s="2"/>
      <c r="U307" s="1">
        <f>(($D307*'fnd base rates'!C$107)
+($E307*'fnd base rates'!C$108)
+($F307*'fnd base rates'!C$109)
+($G307*'fnd base rates'!C$110)
+($H307*'fnd base rates'!C$111)
+($I307*'fnd base rates'!C$112)
+($J307*'fnd base rates'!C$113)
+($K307*'fnd base rates'!C$114)
+($M307*'fnd base rates'!C$116)
+($N307*'fnd base rates'!C$117)
+($O307*'fnd base rates'!C$118)
+($P307*VLOOKUP($S307+12,rate_basefnd,3)))
*$R307</f>
        <v>1729.2045137150003</v>
      </c>
      <c r="V307" s="1">
        <f>(($D307*'fnd base rates'!D$107)
+($E307*'fnd base rates'!D$108)
+($F307*'fnd base rates'!D$109)
+($G307*'fnd base rates'!D$110)
+($H307*'fnd base rates'!D$111)
+($I307*'fnd base rates'!D$112)
+($J307*'fnd base rates'!D$113)
+($K307*'fnd base rates'!D$114)
+($M307*'fnd base rates'!D$116)
+($N307*'fnd base rates'!D$117)
+($O307*'fnd base rates'!D$118)
+($P307*VLOOKUP($S307+12,rate_basefnd,4)))
*$R307</f>
        <v>2671.8559</v>
      </c>
      <c r="W307" s="1">
        <f>(($D307*'fnd base rates'!E$107)
+($E307*'fnd base rates'!E$108)
+($F307*'fnd base rates'!E$109)
+($G307*'fnd base rates'!E$110)
+($H307*'fnd base rates'!E$111)
+($I307*'fnd base rates'!E$112)
+($J307*'fnd base rates'!E$113)
+($K307*'fnd base rates'!E$114)
+($M307*'fnd base rates'!E$116)
+($N307*'fnd base rates'!E$117)
+($O307*'fnd base rates'!E$118)
+($P307*VLOOKUP($S307+12,rate_basefnd,5)))
*$R307</f>
        <v>14896.947768045</v>
      </c>
      <c r="X307" s="1">
        <f>(($D307*'fnd base rates'!F$107)
+($E307*'fnd base rates'!F$108)
+($F307*'fnd base rates'!F$109)
+($G307*'fnd base rates'!F$110)
+($H307*'fnd base rates'!F$111)
+($I307*'fnd base rates'!F$112)
+($J307*'fnd base rates'!F$113)
+($K307*'fnd base rates'!F$114)
+($M307*'fnd base rates'!F$116)
+($N307*'fnd base rates'!F$117)
+($O307*'fnd base rates'!F$118)
+($P307*VLOOKUP($S307+12,rate_basefnd,6)))
*$R307</f>
        <v>3877.1554334099997</v>
      </c>
      <c r="Y307" s="1">
        <f>(($D307*'fnd base rates'!G$107)
+($E307*'fnd base rates'!G$108)
+($F307*'fnd base rates'!G$109)
+($G307*'fnd base rates'!G$110)
+($H307*'fnd base rates'!G$111)
+($I307*'fnd base rates'!G$112)
+($J307*'fnd base rates'!G$113)
+($K307*'fnd base rates'!G$114)
+($M307*'fnd base rates'!G$116)
+($N307*'fnd base rates'!G$117)
+($O307*'fnd base rates'!G$118)
+($P307*VLOOKUP($S307+12,rate_basefnd,7)))
*$R307</f>
        <v>624.68703244499989</v>
      </c>
      <c r="Z307" s="1">
        <f>(($D307*'fnd base rates'!H$107)
+($E307*'fnd base rates'!H$108)
+($F307*'fnd base rates'!H$109)
+($G307*'fnd base rates'!H$110)
+($H307*'fnd base rates'!H$111)
+($I307*'fnd base rates'!H$112)
+($J307*'fnd base rates'!H$113)
+($K307*'fnd base rates'!H$114)
+($M307*'fnd base rates'!H$116)
+($N307*'fnd base rates'!H$117)
+($O307*'fnd base rates'!H$118)
+($P307*VLOOKUP($S307+12,rate_basefnd,8)))</f>
        <v>1521.6516300000001</v>
      </c>
      <c r="AA307" s="1">
        <f>(($D307*'fnd base rates'!I$107)
+($E307*'fnd base rates'!I$108)
+($F307*'fnd base rates'!I$109)
+($G307*'fnd base rates'!I$110)
+($H307*'fnd base rates'!I$111)
+($I307*'fnd base rates'!I$112)
+($J307*'fnd base rates'!I$113)
+($K307*'fnd base rates'!I$114)
+($M307*'fnd base rates'!I$116)
+($N307*'fnd base rates'!I$117)
+($O307*'fnd base rates'!I$118)
+($P307*VLOOKUP($S307+12,rate_basefnd,9)))
*$R307</f>
        <v>988.83645000000013</v>
      </c>
      <c r="AB307" s="1">
        <f>(($D307*'fnd base rates'!J$107)
+($E307*'fnd base rates'!J$108)
+($F307*'fnd base rates'!J$109)
+($G307*'fnd base rates'!J$110)
+($H307*'fnd base rates'!J$111)
+($I307*'fnd base rates'!J$112)
+($J307*'fnd base rates'!J$113)
+($K307*'fnd base rates'!J$114)
+($M307*'fnd base rates'!J$116)
+($N307*'fnd base rates'!J$117)
+($O307*'fnd base rates'!J$118)
+($P307*VLOOKUP($S307+12,rate_basefnd,10)))
*$R307</f>
        <v>1014.9090000000001</v>
      </c>
      <c r="AC307" s="1">
        <f>(($D307*'fnd base rates'!K$107)
+($E307*'fnd base rates'!K$108)
+($F307*'fnd base rates'!K$109)
+($G307*'fnd base rates'!K$110)
+($H307*'fnd base rates'!K$111)
+($I307*'fnd base rates'!K$112)
+($J307*'fnd base rates'!K$113)
+($K307*'fnd base rates'!K$114)
+($M307*'fnd base rates'!K$116)
+($N307*'fnd base rates'!K$117)
+($O307*'fnd base rates'!K$118)
+($P307*VLOOKUP($S307+12,rate_basefnd,11)))
*$R307</f>
        <v>3423.9150058050004</v>
      </c>
      <c r="AD307" s="1">
        <f>(($D307*'fnd base rates'!L$107)
+($E307*'fnd base rates'!L$108)
+($F307*'fnd base rates'!L$109)
+($G307*'fnd base rates'!L$110)
+($H307*'fnd base rates'!L$111)
+($I307*'fnd base rates'!L$112)
+($J307*'fnd base rates'!L$113)
+($K307*'fnd base rates'!L$114)
+($M307*'fnd base rates'!L$116)
+($N307*'fnd base rates'!L$117)
+($O307*'fnd base rates'!L$118)
+($P307*VLOOKUP($S307+12,rate_basefnd,12)))</f>
        <v>4330.8802180000002</v>
      </c>
      <c r="AE307" s="1">
        <f>(($D307*'fnd base rates'!M$107)
+($E307*'fnd base rates'!M$108)
+($F307*'fnd base rates'!M$109)
+($G307*'fnd base rates'!M$110)
+($H307*'fnd base rates'!M$111)
+($I307*'fnd base rates'!M$112)
+($J307*'fnd base rates'!M$113)
+($K307*'fnd base rates'!M$114)
+($M307*'fnd base rates'!M$116)
+($N307*'fnd base rates'!M$117)
+($O307*'fnd base rates'!M$118)
+($P307*VLOOKUP($S307+12,rate_basefnd,13)))</f>
        <v>0</v>
      </c>
      <c r="AF307" s="4">
        <f t="shared" si="311"/>
        <v>35080.04295142</v>
      </c>
      <c r="AH307" s="4">
        <f t="shared" si="312"/>
        <v>444035073</v>
      </c>
      <c r="AI307" s="4" t="str">
        <f t="shared" si="313"/>
        <v>444</v>
      </c>
      <c r="AJ307" s="2" t="str">
        <f t="shared" si="314"/>
        <v>035</v>
      </c>
      <c r="AK307" s="2" t="str">
        <f t="shared" si="315"/>
        <v>073</v>
      </c>
      <c r="AL307" s="4">
        <f t="shared" si="316"/>
        <v>1</v>
      </c>
      <c r="AM307" s="4">
        <f t="shared" si="308"/>
        <v>3</v>
      </c>
      <c r="AN307" s="4">
        <f t="shared" si="317"/>
        <v>35080.04295142</v>
      </c>
      <c r="AO307" s="4">
        <f t="shared" si="318"/>
        <v>11693</v>
      </c>
      <c r="AP307" s="4">
        <f t="shared" si="319"/>
        <v>0</v>
      </c>
      <c r="AQ307" s="4">
        <v>11693</v>
      </c>
      <c r="AW307" s="4">
        <v>11671</v>
      </c>
      <c r="AX307" s="5">
        <f t="shared" si="320"/>
        <v>22</v>
      </c>
      <c r="AY307" s="4">
        <v>11693</v>
      </c>
      <c r="AZ307" s="5"/>
      <c r="BB307" s="5">
        <f t="shared" ref="BB307" si="361">BC307-BA307</f>
        <v>0</v>
      </c>
    </row>
    <row r="308" spans="1:54" s="4" customFormat="1">
      <c r="A308" s="278">
        <v>444</v>
      </c>
      <c r="B308" s="2">
        <v>444035088</v>
      </c>
      <c r="C308" s="10" t="s">
        <v>272</v>
      </c>
      <c r="D308" s="15">
        <f>'fnd enro'!D308</f>
        <v>0</v>
      </c>
      <c r="E308" s="15">
        <f>'fnd enro'!E308</f>
        <v>0</v>
      </c>
      <c r="F308" s="15">
        <f>'fnd enro'!F308</f>
        <v>0</v>
      </c>
      <c r="G308" s="15">
        <f>'fnd enro'!G308</f>
        <v>2</v>
      </c>
      <c r="H308" s="15">
        <f>'fnd enro'!H308</f>
        <v>0</v>
      </c>
      <c r="I308" s="15">
        <f>'fnd enro'!I308</f>
        <v>0</v>
      </c>
      <c r="J308" s="15">
        <f>'fnd enro'!J308</f>
        <v>0</v>
      </c>
      <c r="K308" s="16">
        <f>'fnd enro'!K308</f>
        <v>7.6600000000000001E-2</v>
      </c>
      <c r="L308" s="15">
        <f>'fnd enro'!L308</f>
        <v>0</v>
      </c>
      <c r="M308" s="15">
        <f>'fnd enro'!M308</f>
        <v>0</v>
      </c>
      <c r="N308" s="15">
        <f>'fnd enro'!N308</f>
        <v>0</v>
      </c>
      <c r="O308" s="15">
        <f>'fnd enro'!O308</f>
        <v>0</v>
      </c>
      <c r="P308" s="15">
        <f>'fnd enro'!P308</f>
        <v>0</v>
      </c>
      <c r="Q308" s="15">
        <f>'fnd enro'!R308</f>
        <v>2</v>
      </c>
      <c r="R308" s="16">
        <f t="shared" si="310"/>
        <v>1.085</v>
      </c>
      <c r="S308" s="15">
        <f>VALUE('fnd enro'!Q308)</f>
        <v>4</v>
      </c>
      <c r="T308" s="2"/>
      <c r="U308" s="1">
        <f>(($D308*'fnd base rates'!C$107)
+($E308*'fnd base rates'!C$108)
+($F308*'fnd base rates'!C$109)
+($G308*'fnd base rates'!C$110)
+($H308*'fnd base rates'!C$111)
+($I308*'fnd base rates'!C$112)
+($J308*'fnd base rates'!C$113)
+($K308*'fnd base rates'!C$114)
+($M308*'fnd base rates'!C$116)
+($N308*'fnd base rates'!C$117)
+($O308*'fnd base rates'!C$118)
+($P308*VLOOKUP($S308+12,rate_basefnd,3)))
*$R308</f>
        <v>1112.1733758099999</v>
      </c>
      <c r="V308" s="1">
        <f>(($D308*'fnd base rates'!D$107)
+($E308*'fnd base rates'!D$108)
+($F308*'fnd base rates'!D$109)
+($G308*'fnd base rates'!D$110)
+($H308*'fnd base rates'!D$111)
+($I308*'fnd base rates'!D$112)
+($J308*'fnd base rates'!D$113)
+($K308*'fnd base rates'!D$114)
+($M308*'fnd base rates'!D$116)
+($N308*'fnd base rates'!D$117)
+($O308*'fnd base rates'!D$118)
+($P308*VLOOKUP($S308+12,rate_basefnd,4)))
*$R308</f>
        <v>1588.7221</v>
      </c>
      <c r="W308" s="1">
        <f>(($D308*'fnd base rates'!E$107)
+($E308*'fnd base rates'!E$108)
+($F308*'fnd base rates'!E$109)
+($G308*'fnd base rates'!E$110)
+($H308*'fnd base rates'!E$111)
+($I308*'fnd base rates'!E$112)
+($J308*'fnd base rates'!E$113)
+($K308*'fnd base rates'!E$114)
+($M308*'fnd base rates'!E$116)
+($N308*'fnd base rates'!E$117)
+($O308*'fnd base rates'!E$118)
+($P308*VLOOKUP($S308+12,rate_basefnd,5)))
*$R308</f>
        <v>8051.9266120299999</v>
      </c>
      <c r="X308" s="1">
        <f>(($D308*'fnd base rates'!F$107)
+($E308*'fnd base rates'!F$108)
+($F308*'fnd base rates'!F$109)
+($G308*'fnd base rates'!F$110)
+($H308*'fnd base rates'!F$111)
+($I308*'fnd base rates'!F$112)
+($J308*'fnd base rates'!F$113)
+($K308*'fnd base rates'!F$114)
+($M308*'fnd base rates'!F$116)
+($N308*'fnd base rates'!F$117)
+($O308*'fnd base rates'!F$118)
+($P308*VLOOKUP($S308+12,rate_basefnd,6)))
*$R308</f>
        <v>2584.7702889400002</v>
      </c>
      <c r="Y308" s="1">
        <f>(($D308*'fnd base rates'!G$107)
+($E308*'fnd base rates'!G$108)
+($F308*'fnd base rates'!G$109)
+($G308*'fnd base rates'!G$110)
+($H308*'fnd base rates'!G$111)
+($I308*'fnd base rates'!G$112)
+($J308*'fnd base rates'!G$113)
+($K308*'fnd base rates'!G$114)
+($M308*'fnd base rates'!G$116)
+($N308*'fnd base rates'!G$117)
+($O308*'fnd base rates'!G$118)
+($P308*VLOOKUP($S308+12,rate_basefnd,7)))
*$R308</f>
        <v>325.29632162999997</v>
      </c>
      <c r="Z308" s="1">
        <f>(($D308*'fnd base rates'!H$107)
+($E308*'fnd base rates'!H$108)
+($F308*'fnd base rates'!H$109)
+($G308*'fnd base rates'!H$110)
+($H308*'fnd base rates'!H$111)
+($I308*'fnd base rates'!H$112)
+($J308*'fnd base rates'!H$113)
+($K308*'fnd base rates'!H$114)
+($M308*'fnd base rates'!H$116)
+($N308*'fnd base rates'!H$117)
+($O308*'fnd base rates'!H$118)
+($P308*VLOOKUP($S308+12,rate_basefnd,8)))</f>
        <v>1001.5544199999999</v>
      </c>
      <c r="AA308" s="1">
        <f>(($D308*'fnd base rates'!I$107)
+($E308*'fnd base rates'!I$108)
+($F308*'fnd base rates'!I$109)
+($G308*'fnd base rates'!I$110)
+($H308*'fnd base rates'!I$111)
+($I308*'fnd base rates'!I$112)
+($J308*'fnd base rates'!I$113)
+($K308*'fnd base rates'!I$114)
+($M308*'fnd base rates'!I$116)
+($N308*'fnd base rates'!I$117)
+($O308*'fnd base rates'!I$118)
+($P308*VLOOKUP($S308+12,rate_basefnd,9)))
*$R308</f>
        <v>583.12240000000008</v>
      </c>
      <c r="AB308" s="1">
        <f>(($D308*'fnd base rates'!J$107)
+($E308*'fnd base rates'!J$108)
+($F308*'fnd base rates'!J$109)
+($G308*'fnd base rates'!J$110)
+($H308*'fnd base rates'!J$111)
+($I308*'fnd base rates'!J$112)
+($J308*'fnd base rates'!J$113)
+($K308*'fnd base rates'!J$114)
+($M308*'fnd base rates'!J$116)
+($N308*'fnd base rates'!J$117)
+($O308*'fnd base rates'!J$118)
+($P308*VLOOKUP($S308+12,rate_basefnd,10)))
*$R308</f>
        <v>316.29919999999998</v>
      </c>
      <c r="AC308" s="1">
        <f>(($D308*'fnd base rates'!K$107)
+($E308*'fnd base rates'!K$108)
+($F308*'fnd base rates'!K$109)
+($G308*'fnd base rates'!K$110)
+($H308*'fnd base rates'!K$111)
+($I308*'fnd base rates'!K$112)
+($J308*'fnd base rates'!K$113)
+($K308*'fnd base rates'!K$114)
+($M308*'fnd base rates'!K$116)
+($N308*'fnd base rates'!K$117)
+($O308*'fnd base rates'!K$118)
+($P308*VLOOKUP($S308+12,rate_basefnd,11)))
*$R308</f>
        <v>2282.6100038700001</v>
      </c>
      <c r="AD308" s="1">
        <f>(($D308*'fnd base rates'!L$107)
+($E308*'fnd base rates'!L$108)
+($F308*'fnd base rates'!L$109)
+($G308*'fnd base rates'!L$110)
+($H308*'fnd base rates'!L$111)
+($I308*'fnd base rates'!L$112)
+($J308*'fnd base rates'!L$113)
+($K308*'fnd base rates'!L$114)
+($M308*'fnd base rates'!L$116)
+($N308*'fnd base rates'!L$117)
+($O308*'fnd base rates'!L$118)
+($P308*VLOOKUP($S308+12,rate_basefnd,12)))</f>
        <v>2607.086812</v>
      </c>
      <c r="AE308" s="1">
        <f>(($D308*'fnd base rates'!M$107)
+($E308*'fnd base rates'!M$108)
+($F308*'fnd base rates'!M$109)
+($G308*'fnd base rates'!M$110)
+($H308*'fnd base rates'!M$111)
+($I308*'fnd base rates'!M$112)
+($J308*'fnd base rates'!M$113)
+($K308*'fnd base rates'!M$114)
+($M308*'fnd base rates'!M$116)
+($N308*'fnd base rates'!M$117)
+($O308*'fnd base rates'!M$118)
+($P308*VLOOKUP($S308+12,rate_basefnd,13)))</f>
        <v>0</v>
      </c>
      <c r="AF308" s="4">
        <f t="shared" si="311"/>
        <v>20453.561534280001</v>
      </c>
      <c r="AH308" s="4">
        <f t="shared" si="312"/>
        <v>444035088</v>
      </c>
      <c r="AI308" s="4" t="str">
        <f t="shared" si="313"/>
        <v>444</v>
      </c>
      <c r="AJ308" s="2" t="str">
        <f t="shared" si="314"/>
        <v>035</v>
      </c>
      <c r="AK308" s="2" t="str">
        <f t="shared" si="315"/>
        <v>088</v>
      </c>
      <c r="AL308" s="4">
        <f t="shared" si="316"/>
        <v>1</v>
      </c>
      <c r="AM308" s="4">
        <f t="shared" si="308"/>
        <v>2</v>
      </c>
      <c r="AN308" s="4">
        <f t="shared" si="317"/>
        <v>20453.561534280001</v>
      </c>
      <c r="AO308" s="4">
        <f t="shared" si="318"/>
        <v>10227</v>
      </c>
      <c r="AP308" s="4">
        <f t="shared" si="319"/>
        <v>0</v>
      </c>
      <c r="AQ308" s="4">
        <v>10227</v>
      </c>
      <c r="AW308" s="4">
        <v>10209</v>
      </c>
      <c r="AX308" s="5">
        <f t="shared" si="320"/>
        <v>18</v>
      </c>
      <c r="AY308" s="4">
        <v>10227</v>
      </c>
      <c r="AZ308" s="5"/>
      <c r="BB308" s="5">
        <f t="shared" ref="BB308" si="362">BC308-BA308</f>
        <v>0</v>
      </c>
    </row>
    <row r="309" spans="1:54" s="4" customFormat="1">
      <c r="A309" s="278">
        <v>444</v>
      </c>
      <c r="B309" s="2">
        <v>444035133</v>
      </c>
      <c r="C309" s="10" t="s">
        <v>272</v>
      </c>
      <c r="D309" s="15">
        <f>'fnd enro'!D309</f>
        <v>0</v>
      </c>
      <c r="E309" s="15">
        <f>'fnd enro'!E309</f>
        <v>0</v>
      </c>
      <c r="F309" s="15">
        <f>'fnd enro'!F309</f>
        <v>0</v>
      </c>
      <c r="G309" s="15">
        <f>'fnd enro'!G309</f>
        <v>1</v>
      </c>
      <c r="H309" s="15">
        <f>'fnd enro'!H309</f>
        <v>0</v>
      </c>
      <c r="I309" s="15">
        <f>'fnd enro'!I309</f>
        <v>1</v>
      </c>
      <c r="J309" s="15">
        <f>'fnd enro'!J309</f>
        <v>0</v>
      </c>
      <c r="K309" s="16">
        <f>'fnd enro'!K309</f>
        <v>7.6600000000000001E-2</v>
      </c>
      <c r="L309" s="15">
        <f>'fnd enro'!L309</f>
        <v>0</v>
      </c>
      <c r="M309" s="15">
        <f>'fnd enro'!M309</f>
        <v>0</v>
      </c>
      <c r="N309" s="15">
        <f>'fnd enro'!N309</f>
        <v>0</v>
      </c>
      <c r="O309" s="15">
        <f>'fnd enro'!O309</f>
        <v>0</v>
      </c>
      <c r="P309" s="15">
        <f>'fnd enro'!P309</f>
        <v>2</v>
      </c>
      <c r="Q309" s="15">
        <f>'fnd enro'!R309</f>
        <v>2</v>
      </c>
      <c r="R309" s="16">
        <f t="shared" si="310"/>
        <v>1.085</v>
      </c>
      <c r="S309" s="15">
        <f>VALUE('fnd enro'!Q309)</f>
        <v>9</v>
      </c>
      <c r="T309" s="2"/>
      <c r="U309" s="1">
        <f>(($D309*'fnd base rates'!C$107)
+($E309*'fnd base rates'!C$108)
+($F309*'fnd base rates'!C$109)
+($G309*'fnd base rates'!C$110)
+($H309*'fnd base rates'!C$111)
+($I309*'fnd base rates'!C$112)
+($J309*'fnd base rates'!C$113)
+($K309*'fnd base rates'!C$114)
+($M309*'fnd base rates'!C$116)
+($N309*'fnd base rates'!C$117)
+($O309*'fnd base rates'!C$118)
+($P309*VLOOKUP($S309+12,rate_basefnd,3)))
*$R309</f>
        <v>1259.2342758099999</v>
      </c>
      <c r="V309" s="1">
        <f>(($D309*'fnd base rates'!D$107)
+($E309*'fnd base rates'!D$108)
+($F309*'fnd base rates'!D$109)
+($G309*'fnd base rates'!D$110)
+($H309*'fnd base rates'!D$111)
+($I309*'fnd base rates'!D$112)
+($J309*'fnd base rates'!D$113)
+($K309*'fnd base rates'!D$114)
+($M309*'fnd base rates'!D$116)
+($N309*'fnd base rates'!D$117)
+($O309*'fnd base rates'!D$118)
+($P309*VLOOKUP($S309+12,rate_basefnd,4)))
*$R309</f>
        <v>2285.4657000000002</v>
      </c>
      <c r="W309" s="1">
        <f>(($D309*'fnd base rates'!E$107)
+($E309*'fnd base rates'!E$108)
+($F309*'fnd base rates'!E$109)
+($G309*'fnd base rates'!E$110)
+($H309*'fnd base rates'!E$111)
+($I309*'fnd base rates'!E$112)
+($J309*'fnd base rates'!E$113)
+($K309*'fnd base rates'!E$114)
+($M309*'fnd base rates'!E$116)
+($N309*'fnd base rates'!E$117)
+($O309*'fnd base rates'!E$118)
+($P309*VLOOKUP($S309+12,rate_basefnd,5)))
*$R309</f>
        <v>15924.68661203</v>
      </c>
      <c r="X309" s="1">
        <f>(($D309*'fnd base rates'!F$107)
+($E309*'fnd base rates'!F$108)
+($F309*'fnd base rates'!F$109)
+($G309*'fnd base rates'!F$110)
+($H309*'fnd base rates'!F$111)
+($I309*'fnd base rates'!F$112)
+($J309*'fnd base rates'!F$113)
+($K309*'fnd base rates'!F$114)
+($M309*'fnd base rates'!F$116)
+($N309*'fnd base rates'!F$117)
+($O309*'fnd base rates'!F$118)
+($P309*VLOOKUP($S309+12,rate_basefnd,6)))
*$R309</f>
        <v>2210.4127389400001</v>
      </c>
      <c r="Y309" s="1">
        <f>(($D309*'fnd base rates'!G$107)
+($E309*'fnd base rates'!G$108)
+($F309*'fnd base rates'!G$109)
+($G309*'fnd base rates'!G$110)
+($H309*'fnd base rates'!G$111)
+($I309*'fnd base rates'!G$112)
+($J309*'fnd base rates'!G$113)
+($K309*'fnd base rates'!G$114)
+($M309*'fnd base rates'!G$116)
+($N309*'fnd base rates'!G$117)
+($O309*'fnd base rates'!G$118)
+($P309*VLOOKUP($S309+12,rate_basefnd,7)))
*$R309</f>
        <v>662.63367162999998</v>
      </c>
      <c r="Z309" s="1">
        <f>(($D309*'fnd base rates'!H$107)
+($E309*'fnd base rates'!H$108)
+($F309*'fnd base rates'!H$109)
+($G309*'fnd base rates'!H$110)
+($H309*'fnd base rates'!H$111)
+($I309*'fnd base rates'!H$112)
+($J309*'fnd base rates'!H$113)
+($K309*'fnd base rates'!H$114)
+($M309*'fnd base rates'!H$116)
+($N309*'fnd base rates'!H$117)
+($O309*'fnd base rates'!H$118)
+($P309*VLOOKUP($S309+12,rate_basefnd,8)))</f>
        <v>1339.7044199999998</v>
      </c>
      <c r="AA309" s="1">
        <f>(($D309*'fnd base rates'!I$107)
+($E309*'fnd base rates'!I$108)
+($F309*'fnd base rates'!I$109)
+($G309*'fnd base rates'!I$110)
+($H309*'fnd base rates'!I$111)
+($I309*'fnd base rates'!I$112)
+($J309*'fnd base rates'!I$113)
+($K309*'fnd base rates'!I$114)
+($M309*'fnd base rates'!I$116)
+($N309*'fnd base rates'!I$117)
+($O309*'fnd base rates'!I$118)
+($P309*VLOOKUP($S309+12,rate_basefnd,9)))
*$R309</f>
        <v>1009.2236</v>
      </c>
      <c r="AB309" s="1">
        <f>(($D309*'fnd base rates'!J$107)
+($E309*'fnd base rates'!J$108)
+($F309*'fnd base rates'!J$109)
+($G309*'fnd base rates'!J$110)
+($H309*'fnd base rates'!J$111)
+($I309*'fnd base rates'!J$112)
+($J309*'fnd base rates'!J$113)
+($K309*'fnd base rates'!J$114)
+($M309*'fnd base rates'!J$116)
+($N309*'fnd base rates'!J$117)
+($O309*'fnd base rates'!J$118)
+($P309*VLOOKUP($S309+12,rate_basefnd,10)))
*$R309</f>
        <v>2184.973</v>
      </c>
      <c r="AC309" s="1">
        <f>(($D309*'fnd base rates'!K$107)
+($E309*'fnd base rates'!K$108)
+($F309*'fnd base rates'!K$109)
+($G309*'fnd base rates'!K$110)
+($H309*'fnd base rates'!K$111)
+($I309*'fnd base rates'!K$112)
+($J309*'fnd base rates'!K$113)
+($K309*'fnd base rates'!K$114)
+($M309*'fnd base rates'!K$116)
+($N309*'fnd base rates'!K$117)
+($O309*'fnd base rates'!K$118)
+($P309*VLOOKUP($S309+12,rate_basefnd,11)))
*$R309</f>
        <v>2334.3645038700001</v>
      </c>
      <c r="AD309" s="1">
        <f>(($D309*'fnd base rates'!L$107)
+($E309*'fnd base rates'!L$108)
+($F309*'fnd base rates'!L$109)
+($G309*'fnd base rates'!L$110)
+($H309*'fnd base rates'!L$111)
+($I309*'fnd base rates'!L$112)
+($J309*'fnd base rates'!L$113)
+($K309*'fnd base rates'!L$114)
+($M309*'fnd base rates'!L$116)
+($N309*'fnd base rates'!L$117)
+($O309*'fnd base rates'!L$118)
+($P309*VLOOKUP($S309+12,rate_basefnd,12)))</f>
        <v>3547.0568119999998</v>
      </c>
      <c r="AE309" s="1">
        <f>(($D309*'fnd base rates'!M$107)
+($E309*'fnd base rates'!M$108)
+($F309*'fnd base rates'!M$109)
+($G309*'fnd base rates'!M$110)
+($H309*'fnd base rates'!M$111)
+($I309*'fnd base rates'!M$112)
+($J309*'fnd base rates'!M$113)
+($K309*'fnd base rates'!M$114)
+($M309*'fnd base rates'!M$116)
+($N309*'fnd base rates'!M$117)
+($O309*'fnd base rates'!M$118)
+($P309*VLOOKUP($S309+12,rate_basefnd,13)))</f>
        <v>0</v>
      </c>
      <c r="AF309" s="4">
        <f t="shared" si="311"/>
        <v>32757.755334279995</v>
      </c>
      <c r="AH309" s="4">
        <f t="shared" si="312"/>
        <v>444035133</v>
      </c>
      <c r="AI309" s="4" t="str">
        <f t="shared" si="313"/>
        <v>444</v>
      </c>
      <c r="AJ309" s="2" t="str">
        <f t="shared" si="314"/>
        <v>035</v>
      </c>
      <c r="AK309" s="2" t="str">
        <f t="shared" si="315"/>
        <v>133</v>
      </c>
      <c r="AL309" s="4">
        <f t="shared" si="316"/>
        <v>1</v>
      </c>
      <c r="AM309" s="4">
        <f t="shared" si="308"/>
        <v>2</v>
      </c>
      <c r="AN309" s="4">
        <f t="shared" si="317"/>
        <v>32757.755334279995</v>
      </c>
      <c r="AO309" s="4">
        <f t="shared" si="318"/>
        <v>16379</v>
      </c>
      <c r="AP309" s="4">
        <f t="shared" si="319"/>
        <v>0</v>
      </c>
      <c r="AQ309" s="4">
        <v>16379</v>
      </c>
      <c r="AW309" s="4">
        <v>16309</v>
      </c>
      <c r="AX309" s="5">
        <f t="shared" si="320"/>
        <v>70</v>
      </c>
      <c r="AY309" s="4">
        <v>16379</v>
      </c>
      <c r="AZ309" s="5"/>
      <c r="BB309" s="5">
        <f t="shared" ref="BB309" si="363">BC309-BA309</f>
        <v>0</v>
      </c>
    </row>
    <row r="310" spans="1:54" s="4" customFormat="1">
      <c r="A310" s="278">
        <v>444</v>
      </c>
      <c r="B310" s="2">
        <v>444035163</v>
      </c>
      <c r="C310" s="10" t="s">
        <v>272</v>
      </c>
      <c r="D310" s="15">
        <f>'fnd enro'!D310</f>
        <v>0</v>
      </c>
      <c r="E310" s="15">
        <f>'fnd enro'!E310</f>
        <v>0</v>
      </c>
      <c r="F310" s="15">
        <f>'fnd enro'!F310</f>
        <v>0</v>
      </c>
      <c r="G310" s="15">
        <f>'fnd enro'!G310</f>
        <v>0</v>
      </c>
      <c r="H310" s="15">
        <f>'fnd enro'!H310</f>
        <v>1</v>
      </c>
      <c r="I310" s="15">
        <f>'fnd enro'!I310</f>
        <v>0</v>
      </c>
      <c r="J310" s="15">
        <f>'fnd enro'!J310</f>
        <v>0</v>
      </c>
      <c r="K310" s="16">
        <f>'fnd enro'!K310</f>
        <v>3.8300000000000001E-2</v>
      </c>
      <c r="L310" s="15">
        <f>'fnd enro'!L310</f>
        <v>0</v>
      </c>
      <c r="M310" s="15">
        <f>'fnd enro'!M310</f>
        <v>0</v>
      </c>
      <c r="N310" s="15">
        <f>'fnd enro'!N310</f>
        <v>0</v>
      </c>
      <c r="O310" s="15">
        <f>'fnd enro'!O310</f>
        <v>0</v>
      </c>
      <c r="P310" s="15">
        <f>'fnd enro'!P310</f>
        <v>1</v>
      </c>
      <c r="Q310" s="15">
        <f>'fnd enro'!R310</f>
        <v>1</v>
      </c>
      <c r="R310" s="16">
        <f t="shared" si="310"/>
        <v>1.085</v>
      </c>
      <c r="S310" s="15">
        <f>VALUE('fnd enro'!Q310)</f>
        <v>12</v>
      </c>
      <c r="T310" s="2"/>
      <c r="U310" s="1">
        <f>(($D310*'fnd base rates'!C$107)
+($E310*'fnd base rates'!C$108)
+($F310*'fnd base rates'!C$109)
+($G310*'fnd base rates'!C$110)
+($H310*'fnd base rates'!C$111)
+($I310*'fnd base rates'!C$112)
+($J310*'fnd base rates'!C$113)
+($K310*'fnd base rates'!C$114)
+($M310*'fnd base rates'!C$116)
+($N310*'fnd base rates'!C$117)
+($O310*'fnd base rates'!C$118)
+($P310*VLOOKUP($S310+12,rate_basefnd,3)))
*$R310</f>
        <v>636.69133790499995</v>
      </c>
      <c r="V310" s="1">
        <f>(($D310*'fnd base rates'!D$107)
+($E310*'fnd base rates'!D$108)
+($F310*'fnd base rates'!D$109)
+($G310*'fnd base rates'!D$110)
+($H310*'fnd base rates'!D$111)
+($I310*'fnd base rates'!D$112)
+($J310*'fnd base rates'!D$113)
+($K310*'fnd base rates'!D$114)
+($M310*'fnd base rates'!D$116)
+($N310*'fnd base rates'!D$117)
+($O310*'fnd base rates'!D$118)
+($P310*VLOOKUP($S310+12,rate_basefnd,4)))
*$R310</f>
        <v>1176.2484999999999</v>
      </c>
      <c r="W310" s="1">
        <f>(($D310*'fnd base rates'!E$107)
+($E310*'fnd base rates'!E$108)
+($F310*'fnd base rates'!E$109)
+($G310*'fnd base rates'!E$110)
+($H310*'fnd base rates'!E$111)
+($I310*'fnd base rates'!E$112)
+($J310*'fnd base rates'!E$113)
+($K310*'fnd base rates'!E$114)
+($M310*'fnd base rates'!E$116)
+($N310*'fnd base rates'!E$117)
+($O310*'fnd base rates'!E$118)
+($P310*VLOOKUP($S310+12,rate_basefnd,5)))
*$R310</f>
        <v>7316.833406015</v>
      </c>
      <c r="X310" s="1">
        <f>(($D310*'fnd base rates'!F$107)
+($E310*'fnd base rates'!F$108)
+($F310*'fnd base rates'!F$109)
+($G310*'fnd base rates'!F$110)
+($H310*'fnd base rates'!F$111)
+($I310*'fnd base rates'!F$112)
+($J310*'fnd base rates'!F$113)
+($K310*'fnd base rates'!F$114)
+($M310*'fnd base rates'!F$116)
+($N310*'fnd base rates'!F$117)
+($O310*'fnd base rates'!F$118)
+($P310*VLOOKUP($S310+12,rate_basefnd,6)))
*$R310</f>
        <v>1030.67229447</v>
      </c>
      <c r="Y310" s="1">
        <f>(($D310*'fnd base rates'!G$107)
+($E310*'fnd base rates'!G$108)
+($F310*'fnd base rates'!G$109)
+($G310*'fnd base rates'!G$110)
+($H310*'fnd base rates'!G$111)
+($I310*'fnd base rates'!G$112)
+($J310*'fnd base rates'!G$113)
+($K310*'fnd base rates'!G$114)
+($M310*'fnd base rates'!G$116)
+($N310*'fnd base rates'!G$117)
+($O310*'fnd base rates'!G$118)
+($P310*VLOOKUP($S310+12,rate_basefnd,7)))
*$R310</f>
        <v>355.61541081499996</v>
      </c>
      <c r="Z310" s="1">
        <f>(($D310*'fnd base rates'!H$107)
+($E310*'fnd base rates'!H$108)
+($F310*'fnd base rates'!H$109)
+($G310*'fnd base rates'!H$110)
+($H310*'fnd base rates'!H$111)
+($I310*'fnd base rates'!H$112)
+($J310*'fnd base rates'!H$113)
+($K310*'fnd base rates'!H$114)
+($M310*'fnd base rates'!H$116)
+($N310*'fnd base rates'!H$117)
+($O310*'fnd base rates'!H$118)
+($P310*VLOOKUP($S310+12,rate_basefnd,8)))</f>
        <v>526.32720999999992</v>
      </c>
      <c r="AA310" s="1">
        <f>(($D310*'fnd base rates'!I$107)
+($E310*'fnd base rates'!I$108)
+($F310*'fnd base rates'!I$109)
+($G310*'fnd base rates'!I$110)
+($H310*'fnd base rates'!I$111)
+($I310*'fnd base rates'!I$112)
+($J310*'fnd base rates'!I$113)
+($K310*'fnd base rates'!I$114)
+($M310*'fnd base rates'!I$116)
+($N310*'fnd base rates'!I$117)
+($O310*'fnd base rates'!I$118)
+($P310*VLOOKUP($S310+12,rate_basefnd,9)))
*$R310</f>
        <v>515.64625000000001</v>
      </c>
      <c r="AB310" s="1">
        <f>(($D310*'fnd base rates'!J$107)
+($E310*'fnd base rates'!J$108)
+($F310*'fnd base rates'!J$109)
+($G310*'fnd base rates'!J$110)
+($H310*'fnd base rates'!J$111)
+($I310*'fnd base rates'!J$112)
+($J310*'fnd base rates'!J$113)
+($K310*'fnd base rates'!J$114)
+($M310*'fnd base rates'!J$116)
+($N310*'fnd base rates'!J$117)
+($O310*'fnd base rates'!J$118)
+($P310*VLOOKUP($S310+12,rate_basefnd,10)))
*$R310</f>
        <v>1042.7501</v>
      </c>
      <c r="AC310" s="1">
        <f>(($D310*'fnd base rates'!K$107)
+($E310*'fnd base rates'!K$108)
+($F310*'fnd base rates'!K$109)
+($G310*'fnd base rates'!K$110)
+($H310*'fnd base rates'!K$111)
+($I310*'fnd base rates'!K$112)
+($J310*'fnd base rates'!K$113)
+($K310*'fnd base rates'!K$114)
+($M310*'fnd base rates'!K$116)
+($N310*'fnd base rates'!K$117)
+($O310*'fnd base rates'!K$118)
+($P310*VLOOKUP($S310+12,rate_basefnd,11)))
*$R310</f>
        <v>1226.3907019349999</v>
      </c>
      <c r="AD310" s="1">
        <f>(($D310*'fnd base rates'!L$107)
+($E310*'fnd base rates'!L$108)
+($F310*'fnd base rates'!L$109)
+($G310*'fnd base rates'!L$110)
+($H310*'fnd base rates'!L$111)
+($I310*'fnd base rates'!L$112)
+($J310*'fnd base rates'!L$113)
+($K310*'fnd base rates'!L$114)
+($M310*'fnd base rates'!L$116)
+($N310*'fnd base rates'!L$117)
+($O310*'fnd base rates'!L$118)
+($P310*VLOOKUP($S310+12,rate_basefnd,12)))</f>
        <v>1907.303406</v>
      </c>
      <c r="AE310" s="1">
        <f>(($D310*'fnd base rates'!M$107)
+($E310*'fnd base rates'!M$108)
+($F310*'fnd base rates'!M$109)
+($G310*'fnd base rates'!M$110)
+($H310*'fnd base rates'!M$111)
+($I310*'fnd base rates'!M$112)
+($J310*'fnd base rates'!M$113)
+($K310*'fnd base rates'!M$114)
+($M310*'fnd base rates'!M$116)
+($N310*'fnd base rates'!M$117)
+($O310*'fnd base rates'!M$118)
+($P310*VLOOKUP($S310+12,rate_basefnd,13)))</f>
        <v>0</v>
      </c>
      <c r="AF310" s="4">
        <f t="shared" si="311"/>
        <v>15734.478617139997</v>
      </c>
      <c r="AH310" s="4">
        <f t="shared" si="312"/>
        <v>444035163</v>
      </c>
      <c r="AI310" s="4" t="str">
        <f t="shared" si="313"/>
        <v>444</v>
      </c>
      <c r="AJ310" s="2" t="str">
        <f t="shared" si="314"/>
        <v>035</v>
      </c>
      <c r="AK310" s="2" t="str">
        <f t="shared" si="315"/>
        <v>163</v>
      </c>
      <c r="AL310" s="4">
        <f t="shared" si="316"/>
        <v>1</v>
      </c>
      <c r="AM310" s="4">
        <f t="shared" si="308"/>
        <v>1</v>
      </c>
      <c r="AN310" s="4">
        <f t="shared" si="317"/>
        <v>15734.478617139997</v>
      </c>
      <c r="AO310" s="4">
        <f t="shared" si="318"/>
        <v>15734</v>
      </c>
      <c r="AP310" s="4">
        <f t="shared" si="319"/>
        <v>0</v>
      </c>
      <c r="AQ310" s="4">
        <v>15734</v>
      </c>
      <c r="AW310" s="4">
        <v>15605</v>
      </c>
      <c r="AX310" s="5">
        <f t="shared" si="320"/>
        <v>129</v>
      </c>
      <c r="AY310" s="4">
        <v>15734</v>
      </c>
      <c r="AZ310" s="5"/>
      <c r="BB310" s="5">
        <f t="shared" ref="BB310" si="364">BC310-BA310</f>
        <v>0</v>
      </c>
    </row>
    <row r="311" spans="1:54" s="4" customFormat="1">
      <c r="A311" s="278">
        <v>444</v>
      </c>
      <c r="B311" s="2">
        <v>444035189</v>
      </c>
      <c r="C311" s="10" t="s">
        <v>272</v>
      </c>
      <c r="D311" s="15">
        <f>'fnd enro'!D311</f>
        <v>0</v>
      </c>
      <c r="E311" s="15">
        <f>'fnd enro'!E311</f>
        <v>0</v>
      </c>
      <c r="F311" s="15">
        <f>'fnd enro'!F311</f>
        <v>0</v>
      </c>
      <c r="G311" s="15">
        <f>'fnd enro'!G311</f>
        <v>0</v>
      </c>
      <c r="H311" s="15">
        <f>'fnd enro'!H311</f>
        <v>0</v>
      </c>
      <c r="I311" s="15">
        <f>'fnd enro'!I311</f>
        <v>1</v>
      </c>
      <c r="J311" s="15">
        <f>'fnd enro'!J311</f>
        <v>0</v>
      </c>
      <c r="K311" s="16">
        <f>'fnd enro'!K311</f>
        <v>3.8300000000000001E-2</v>
      </c>
      <c r="L311" s="15">
        <f>'fnd enro'!L311</f>
        <v>0</v>
      </c>
      <c r="M311" s="15">
        <f>'fnd enro'!M311</f>
        <v>0</v>
      </c>
      <c r="N311" s="15">
        <f>'fnd enro'!N311</f>
        <v>0</v>
      </c>
      <c r="O311" s="15">
        <f>'fnd enro'!O311</f>
        <v>0</v>
      </c>
      <c r="P311" s="15">
        <f>'fnd enro'!P311</f>
        <v>0</v>
      </c>
      <c r="Q311" s="15">
        <f>'fnd enro'!R311</f>
        <v>1</v>
      </c>
      <c r="R311" s="16">
        <f t="shared" si="310"/>
        <v>1.085</v>
      </c>
      <c r="S311" s="15">
        <f>VALUE('fnd enro'!Q311)</f>
        <v>3</v>
      </c>
      <c r="T311" s="2"/>
      <c r="U311" s="1">
        <f>(($D311*'fnd base rates'!C$107)
+($E311*'fnd base rates'!C$108)
+($F311*'fnd base rates'!C$109)
+($G311*'fnd base rates'!C$110)
+($H311*'fnd base rates'!C$111)
+($I311*'fnd base rates'!C$112)
+($J311*'fnd base rates'!C$113)
+($K311*'fnd base rates'!C$114)
+($M311*'fnd base rates'!C$116)
+($N311*'fnd base rates'!C$117)
+($O311*'fnd base rates'!C$118)
+($P311*VLOOKUP($S311+12,rate_basefnd,3)))
*$R311</f>
        <v>556.08668790499996</v>
      </c>
      <c r="V311" s="1">
        <f>(($D311*'fnd base rates'!D$107)
+($E311*'fnd base rates'!D$108)
+($F311*'fnd base rates'!D$109)
+($G311*'fnd base rates'!D$110)
+($H311*'fnd base rates'!D$111)
+($I311*'fnd base rates'!D$112)
+($J311*'fnd base rates'!D$113)
+($K311*'fnd base rates'!D$114)
+($M311*'fnd base rates'!D$116)
+($N311*'fnd base rates'!D$117)
+($O311*'fnd base rates'!D$118)
+($P311*VLOOKUP($S311+12,rate_basefnd,4)))
*$R311</f>
        <v>794.36104999999998</v>
      </c>
      <c r="W311" s="1">
        <f>(($D311*'fnd base rates'!E$107)
+($E311*'fnd base rates'!E$108)
+($F311*'fnd base rates'!E$109)
+($G311*'fnd base rates'!E$110)
+($H311*'fnd base rates'!E$111)
+($I311*'fnd base rates'!E$112)
+($J311*'fnd base rates'!E$113)
+($K311*'fnd base rates'!E$114)
+($M311*'fnd base rates'!E$116)
+($N311*'fnd base rates'!E$117)
+($O311*'fnd base rates'!E$118)
+($P311*VLOOKUP($S311+12,rate_basefnd,5)))
*$R311</f>
        <v>5097.2272060149999</v>
      </c>
      <c r="X311" s="1">
        <f>(($D311*'fnd base rates'!F$107)
+($E311*'fnd base rates'!F$108)
+($F311*'fnd base rates'!F$109)
+($G311*'fnd base rates'!F$110)
+($H311*'fnd base rates'!F$111)
+($I311*'fnd base rates'!F$112)
+($J311*'fnd base rates'!F$113)
+($K311*'fnd base rates'!F$114)
+($M311*'fnd base rates'!F$116)
+($N311*'fnd base rates'!F$117)
+($O311*'fnd base rates'!F$118)
+($P311*VLOOKUP($S311+12,rate_basefnd,6)))
*$R311</f>
        <v>918.02759447000005</v>
      </c>
      <c r="Y311" s="1">
        <f>(($D311*'fnd base rates'!G$107)
+($E311*'fnd base rates'!G$108)
+($F311*'fnd base rates'!G$109)
+($G311*'fnd base rates'!G$110)
+($H311*'fnd base rates'!G$111)
+($I311*'fnd base rates'!G$112)
+($J311*'fnd base rates'!G$113)
+($K311*'fnd base rates'!G$114)
+($M311*'fnd base rates'!G$116)
+($N311*'fnd base rates'!G$117)
+($O311*'fnd base rates'!G$118)
+($P311*VLOOKUP($S311+12,rate_basefnd,7)))
*$R311</f>
        <v>170.01531081499999</v>
      </c>
      <c r="Z311" s="1">
        <f>(($D311*'fnd base rates'!H$107)
+($E311*'fnd base rates'!H$108)
+($F311*'fnd base rates'!H$109)
+($G311*'fnd base rates'!H$110)
+($H311*'fnd base rates'!H$111)
+($I311*'fnd base rates'!H$112)
+($J311*'fnd base rates'!H$113)
+($K311*'fnd base rates'!H$114)
+($M311*'fnd base rates'!H$116)
+($N311*'fnd base rates'!H$117)
+($O311*'fnd base rates'!H$118)
+($P311*VLOOKUP($S311+12,rate_basefnd,8)))</f>
        <v>792.30720999999994</v>
      </c>
      <c r="AA311" s="1">
        <f>(($D311*'fnd base rates'!I$107)
+($E311*'fnd base rates'!I$108)
+($F311*'fnd base rates'!I$109)
+($G311*'fnd base rates'!I$110)
+($H311*'fnd base rates'!I$111)
+($I311*'fnd base rates'!I$112)
+($J311*'fnd base rates'!I$113)
+($K311*'fnd base rates'!I$114)
+($M311*'fnd base rates'!I$116)
+($N311*'fnd base rates'!I$117)
+($O311*'fnd base rates'!I$118)
+($P311*VLOOKUP($S311+12,rate_basefnd,9)))
*$R311</f>
        <v>442.24600000000004</v>
      </c>
      <c r="AB311" s="1">
        <f>(($D311*'fnd base rates'!J$107)
+($E311*'fnd base rates'!J$108)
+($F311*'fnd base rates'!J$109)
+($G311*'fnd base rates'!J$110)
+($H311*'fnd base rates'!J$111)
+($I311*'fnd base rates'!J$112)
+($J311*'fnd base rates'!J$113)
+($K311*'fnd base rates'!J$114)
+($M311*'fnd base rates'!J$116)
+($N311*'fnd base rates'!J$117)
+($O311*'fnd base rates'!J$118)
+($P311*VLOOKUP($S311+12,rate_basefnd,10)))
*$R311</f>
        <v>595.70839999999998</v>
      </c>
      <c r="AC311" s="1">
        <f>(($D311*'fnd base rates'!K$107)
+($E311*'fnd base rates'!K$108)
+($F311*'fnd base rates'!K$109)
+($G311*'fnd base rates'!K$110)
+($H311*'fnd base rates'!K$111)
+($I311*'fnd base rates'!K$112)
+($J311*'fnd base rates'!K$113)
+($K311*'fnd base rates'!K$114)
+($M311*'fnd base rates'!K$116)
+($N311*'fnd base rates'!K$117)
+($O311*'fnd base rates'!K$118)
+($P311*VLOOKUP($S311+12,rate_basefnd,11)))
*$R311</f>
        <v>1193.0595019349998</v>
      </c>
      <c r="AD311" s="1">
        <f>(($D311*'fnd base rates'!L$107)
+($E311*'fnd base rates'!L$108)
+($F311*'fnd base rates'!L$109)
+($G311*'fnd base rates'!L$110)
+($H311*'fnd base rates'!L$111)
+($I311*'fnd base rates'!L$112)
+($J311*'fnd base rates'!L$113)
+($K311*'fnd base rates'!L$114)
+($M311*'fnd base rates'!L$116)
+($N311*'fnd base rates'!L$117)
+($O311*'fnd base rates'!L$118)
+($P311*VLOOKUP($S311+12,rate_basefnd,12)))</f>
        <v>1229.513406</v>
      </c>
      <c r="AE311" s="1">
        <f>(($D311*'fnd base rates'!M$107)
+($E311*'fnd base rates'!M$108)
+($F311*'fnd base rates'!M$109)
+($G311*'fnd base rates'!M$110)
+($H311*'fnd base rates'!M$111)
+($I311*'fnd base rates'!M$112)
+($J311*'fnd base rates'!M$113)
+($K311*'fnd base rates'!M$114)
+($M311*'fnd base rates'!M$116)
+($N311*'fnd base rates'!M$117)
+($O311*'fnd base rates'!M$118)
+($P311*VLOOKUP($S311+12,rate_basefnd,13)))</f>
        <v>0</v>
      </c>
      <c r="AF311" s="4">
        <f t="shared" si="311"/>
        <v>11788.552367139999</v>
      </c>
      <c r="AH311" s="4">
        <f t="shared" si="312"/>
        <v>444035189</v>
      </c>
      <c r="AI311" s="4" t="str">
        <f t="shared" si="313"/>
        <v>444</v>
      </c>
      <c r="AJ311" s="2" t="str">
        <f t="shared" si="314"/>
        <v>035</v>
      </c>
      <c r="AK311" s="2" t="str">
        <f t="shared" si="315"/>
        <v>189</v>
      </c>
      <c r="AL311" s="4">
        <f t="shared" si="316"/>
        <v>1</v>
      </c>
      <c r="AM311" s="4">
        <f t="shared" si="308"/>
        <v>1</v>
      </c>
      <c r="AN311" s="4">
        <f t="shared" si="317"/>
        <v>11788.552367139999</v>
      </c>
      <c r="AO311" s="4">
        <f t="shared" si="318"/>
        <v>11789</v>
      </c>
      <c r="AP311" s="4">
        <f t="shared" si="319"/>
        <v>0</v>
      </c>
      <c r="AQ311" s="4">
        <v>11789</v>
      </c>
      <c r="AW311" s="4">
        <v>11774</v>
      </c>
      <c r="AX311" s="5">
        <f t="shared" si="320"/>
        <v>15</v>
      </c>
      <c r="AY311" s="4">
        <v>11789</v>
      </c>
      <c r="AZ311" s="5"/>
      <c r="BB311" s="5">
        <f t="shared" ref="BB311" si="365">BC311-BA311</f>
        <v>0</v>
      </c>
    </row>
    <row r="312" spans="1:54" s="4" customFormat="1">
      <c r="A312" s="278">
        <v>444</v>
      </c>
      <c r="B312" s="2">
        <v>444035212</v>
      </c>
      <c r="C312" s="10" t="s">
        <v>272</v>
      </c>
      <c r="D312" s="15">
        <f>'fnd enro'!D312</f>
        <v>0</v>
      </c>
      <c r="E312" s="15">
        <f>'fnd enro'!E312</f>
        <v>0</v>
      </c>
      <c r="F312" s="15">
        <f>'fnd enro'!F312</f>
        <v>0</v>
      </c>
      <c r="G312" s="15">
        <f>'fnd enro'!G312</f>
        <v>0</v>
      </c>
      <c r="H312" s="15">
        <f>'fnd enro'!H312</f>
        <v>0</v>
      </c>
      <c r="I312" s="15">
        <f>'fnd enro'!I312</f>
        <v>1</v>
      </c>
      <c r="J312" s="15">
        <f>'fnd enro'!J312</f>
        <v>0</v>
      </c>
      <c r="K312" s="16">
        <f>'fnd enro'!K312</f>
        <v>3.8300000000000001E-2</v>
      </c>
      <c r="L312" s="15">
        <f>'fnd enro'!L312</f>
        <v>0</v>
      </c>
      <c r="M312" s="15">
        <f>'fnd enro'!M312</f>
        <v>0</v>
      </c>
      <c r="N312" s="15">
        <f>'fnd enro'!N312</f>
        <v>0</v>
      </c>
      <c r="O312" s="15">
        <f>'fnd enro'!O312</f>
        <v>0</v>
      </c>
      <c r="P312" s="15">
        <f>'fnd enro'!P312</f>
        <v>1</v>
      </c>
      <c r="Q312" s="15">
        <f>'fnd enro'!R312</f>
        <v>1</v>
      </c>
      <c r="R312" s="16">
        <f t="shared" si="310"/>
        <v>1.085</v>
      </c>
      <c r="S312" s="15">
        <f>VALUE('fnd enro'!Q312)</f>
        <v>4</v>
      </c>
      <c r="T312" s="2"/>
      <c r="U312" s="1">
        <f>(($D312*'fnd base rates'!C$107)
+($E312*'fnd base rates'!C$108)
+($F312*'fnd base rates'!C$109)
+($G312*'fnd base rates'!C$110)
+($H312*'fnd base rates'!C$111)
+($I312*'fnd base rates'!C$112)
+($J312*'fnd base rates'!C$113)
+($K312*'fnd base rates'!C$114)
+($M312*'fnd base rates'!C$116)
+($N312*'fnd base rates'!C$117)
+($O312*'fnd base rates'!C$118)
+($P312*VLOOKUP($S312+12,rate_basefnd,3)))
*$R312</f>
        <v>615.94613790499989</v>
      </c>
      <c r="V312" s="1">
        <f>(($D312*'fnd base rates'!D$107)
+($E312*'fnd base rates'!D$108)
+($F312*'fnd base rates'!D$109)
+($G312*'fnd base rates'!D$110)
+($H312*'fnd base rates'!D$111)
+($I312*'fnd base rates'!D$112)
+($J312*'fnd base rates'!D$113)
+($K312*'fnd base rates'!D$114)
+($M312*'fnd base rates'!D$116)
+($N312*'fnd base rates'!D$117)
+($O312*'fnd base rates'!D$118)
+($P312*VLOOKUP($S312+12,rate_basefnd,4)))
*$R312</f>
        <v>1077.9909</v>
      </c>
      <c r="W312" s="1">
        <f>(($D312*'fnd base rates'!E$107)
+($E312*'fnd base rates'!E$108)
+($F312*'fnd base rates'!E$109)
+($G312*'fnd base rates'!E$110)
+($H312*'fnd base rates'!E$111)
+($I312*'fnd base rates'!E$112)
+($J312*'fnd base rates'!E$113)
+($K312*'fnd base rates'!E$114)
+($M312*'fnd base rates'!E$116)
+($N312*'fnd base rates'!E$117)
+($O312*'fnd base rates'!E$118)
+($P312*VLOOKUP($S312+12,rate_basefnd,5)))
*$R312</f>
        <v>7866.0495560149993</v>
      </c>
      <c r="X312" s="1">
        <f>(($D312*'fnd base rates'!F$107)
+($E312*'fnd base rates'!F$108)
+($F312*'fnd base rates'!F$109)
+($G312*'fnd base rates'!F$110)
+($H312*'fnd base rates'!F$111)
+($I312*'fnd base rates'!F$112)
+($J312*'fnd base rates'!F$113)
+($K312*'fnd base rates'!F$114)
+($M312*'fnd base rates'!F$116)
+($N312*'fnd base rates'!F$117)
+($O312*'fnd base rates'!F$118)
+($P312*VLOOKUP($S312+12,rate_basefnd,6)))
*$R312</f>
        <v>918.02759447000005</v>
      </c>
      <c r="Y312" s="1">
        <f>(($D312*'fnd base rates'!G$107)
+($E312*'fnd base rates'!G$108)
+($F312*'fnd base rates'!G$109)
+($G312*'fnd base rates'!G$110)
+($H312*'fnd base rates'!G$111)
+($I312*'fnd base rates'!G$112)
+($J312*'fnd base rates'!G$113)
+($K312*'fnd base rates'!G$114)
+($M312*'fnd base rates'!G$116)
+($N312*'fnd base rates'!G$117)
+($O312*'fnd base rates'!G$118)
+($P312*VLOOKUP($S312+12,rate_basefnd,7)))
*$R312</f>
        <v>304.34916081499995</v>
      </c>
      <c r="Z312" s="1">
        <f>(($D312*'fnd base rates'!H$107)
+($E312*'fnd base rates'!H$108)
+($F312*'fnd base rates'!H$109)
+($G312*'fnd base rates'!H$110)
+($H312*'fnd base rates'!H$111)
+($I312*'fnd base rates'!H$112)
+($J312*'fnd base rates'!H$113)
+($K312*'fnd base rates'!H$114)
+($M312*'fnd base rates'!H$116)
+($N312*'fnd base rates'!H$117)
+($O312*'fnd base rates'!H$118)
+($P312*VLOOKUP($S312+12,rate_basefnd,8)))</f>
        <v>811.28720999999996</v>
      </c>
      <c r="AA312" s="1">
        <f>(($D312*'fnd base rates'!I$107)
+($E312*'fnd base rates'!I$108)
+($F312*'fnd base rates'!I$109)
+($G312*'fnd base rates'!I$110)
+($H312*'fnd base rates'!I$111)
+($I312*'fnd base rates'!I$112)
+($J312*'fnd base rates'!I$113)
+($K312*'fnd base rates'!I$114)
+($M312*'fnd base rates'!I$116)
+($N312*'fnd base rates'!I$117)
+($O312*'fnd base rates'!I$118)
+($P312*VLOOKUP($S312+12,rate_basefnd,9)))
*$R312</f>
        <v>554.36990000000003</v>
      </c>
      <c r="AB312" s="1">
        <f>(($D312*'fnd base rates'!J$107)
+($E312*'fnd base rates'!J$108)
+($F312*'fnd base rates'!J$109)
+($G312*'fnd base rates'!J$110)
+($H312*'fnd base rates'!J$111)
+($I312*'fnd base rates'!J$112)
+($J312*'fnd base rates'!J$113)
+($K312*'fnd base rates'!J$114)
+($M312*'fnd base rates'!J$116)
+($N312*'fnd base rates'!J$117)
+($O312*'fnd base rates'!J$118)
+($P312*VLOOKUP($S312+12,rate_basefnd,10)))
*$R312</f>
        <v>1178.2991500000001</v>
      </c>
      <c r="AC312" s="1">
        <f>(($D312*'fnd base rates'!K$107)
+($E312*'fnd base rates'!K$108)
+($F312*'fnd base rates'!K$109)
+($G312*'fnd base rates'!K$110)
+($H312*'fnd base rates'!K$111)
+($I312*'fnd base rates'!K$112)
+($J312*'fnd base rates'!K$113)
+($K312*'fnd base rates'!K$114)
+($M312*'fnd base rates'!K$116)
+($N312*'fnd base rates'!K$117)
+($O312*'fnd base rates'!K$118)
+($P312*VLOOKUP($S312+12,rate_basefnd,11)))
*$R312</f>
        <v>1193.0595019349998</v>
      </c>
      <c r="AD312" s="1">
        <f>(($D312*'fnd base rates'!L$107)
+($E312*'fnd base rates'!L$108)
+($F312*'fnd base rates'!L$109)
+($G312*'fnd base rates'!L$110)
+($H312*'fnd base rates'!L$111)
+($I312*'fnd base rates'!L$112)
+($J312*'fnd base rates'!L$113)
+($K312*'fnd base rates'!L$114)
+($M312*'fnd base rates'!L$116)
+($N312*'fnd base rates'!L$117)
+($O312*'fnd base rates'!L$118)
+($P312*VLOOKUP($S312+12,rate_basefnd,12)))</f>
        <v>1642.303406</v>
      </c>
      <c r="AE312" s="1">
        <f>(($D312*'fnd base rates'!M$107)
+($E312*'fnd base rates'!M$108)
+($F312*'fnd base rates'!M$109)
+($G312*'fnd base rates'!M$110)
+($H312*'fnd base rates'!M$111)
+($I312*'fnd base rates'!M$112)
+($J312*'fnd base rates'!M$113)
+($K312*'fnd base rates'!M$114)
+($M312*'fnd base rates'!M$116)
+($N312*'fnd base rates'!M$117)
+($O312*'fnd base rates'!M$118)
+($P312*VLOOKUP($S312+12,rate_basefnd,13)))</f>
        <v>0</v>
      </c>
      <c r="AF312" s="4">
        <f t="shared" si="311"/>
        <v>16161.682517140001</v>
      </c>
      <c r="AH312" s="4">
        <f t="shared" si="312"/>
        <v>444035212</v>
      </c>
      <c r="AI312" s="4" t="str">
        <f t="shared" si="313"/>
        <v>444</v>
      </c>
      <c r="AJ312" s="2" t="str">
        <f t="shared" si="314"/>
        <v>035</v>
      </c>
      <c r="AK312" s="2" t="str">
        <f t="shared" si="315"/>
        <v>212</v>
      </c>
      <c r="AL312" s="4">
        <f t="shared" si="316"/>
        <v>1</v>
      </c>
      <c r="AM312" s="4">
        <f t="shared" si="308"/>
        <v>1</v>
      </c>
      <c r="AN312" s="4">
        <f t="shared" si="317"/>
        <v>16161.682517140001</v>
      </c>
      <c r="AO312" s="4">
        <f t="shared" si="318"/>
        <v>16162</v>
      </c>
      <c r="AP312" s="4">
        <f t="shared" si="319"/>
        <v>0</v>
      </c>
      <c r="AQ312" s="4">
        <v>16162</v>
      </c>
      <c r="AW312" s="4">
        <v>16139</v>
      </c>
      <c r="AX312" s="5">
        <f t="shared" si="320"/>
        <v>23</v>
      </c>
      <c r="AY312" s="4">
        <v>16162</v>
      </c>
      <c r="AZ312" s="5"/>
      <c r="BB312" s="5">
        <f t="shared" ref="BB312" si="366">BC312-BA312</f>
        <v>0</v>
      </c>
    </row>
    <row r="313" spans="1:54" s="4" customFormat="1">
      <c r="A313" s="278">
        <v>444</v>
      </c>
      <c r="B313" s="2">
        <v>444035220</v>
      </c>
      <c r="C313" s="10" t="s">
        <v>272</v>
      </c>
      <c r="D313" s="15">
        <f>'fnd enro'!D313</f>
        <v>0</v>
      </c>
      <c r="E313" s="15">
        <f>'fnd enro'!E313</f>
        <v>0</v>
      </c>
      <c r="F313" s="15">
        <f>'fnd enro'!F313</f>
        <v>0</v>
      </c>
      <c r="G313" s="15">
        <f>'fnd enro'!G313</f>
        <v>1</v>
      </c>
      <c r="H313" s="15">
        <f>'fnd enro'!H313</f>
        <v>0</v>
      </c>
      <c r="I313" s="15">
        <f>'fnd enro'!I313</f>
        <v>0</v>
      </c>
      <c r="J313" s="15">
        <f>'fnd enro'!J313</f>
        <v>0</v>
      </c>
      <c r="K313" s="16">
        <f>'fnd enro'!K313</f>
        <v>3.8300000000000001E-2</v>
      </c>
      <c r="L313" s="15">
        <f>'fnd enro'!L313</f>
        <v>0</v>
      </c>
      <c r="M313" s="15">
        <f>'fnd enro'!M313</f>
        <v>0</v>
      </c>
      <c r="N313" s="15">
        <f>'fnd enro'!N313</f>
        <v>0</v>
      </c>
      <c r="O313" s="15">
        <f>'fnd enro'!O313</f>
        <v>0</v>
      </c>
      <c r="P313" s="15">
        <f>'fnd enro'!P313</f>
        <v>0</v>
      </c>
      <c r="Q313" s="15">
        <f>'fnd enro'!R313</f>
        <v>1</v>
      </c>
      <c r="R313" s="16">
        <f t="shared" si="310"/>
        <v>1.085</v>
      </c>
      <c r="S313" s="15">
        <f>VALUE('fnd enro'!Q313)</f>
        <v>6</v>
      </c>
      <c r="T313" s="2"/>
      <c r="U313" s="1">
        <f>(($D313*'fnd base rates'!C$107)
+($E313*'fnd base rates'!C$108)
+($F313*'fnd base rates'!C$109)
+($G313*'fnd base rates'!C$110)
+($H313*'fnd base rates'!C$111)
+($I313*'fnd base rates'!C$112)
+($J313*'fnd base rates'!C$113)
+($K313*'fnd base rates'!C$114)
+($M313*'fnd base rates'!C$116)
+($N313*'fnd base rates'!C$117)
+($O313*'fnd base rates'!C$118)
+($P313*VLOOKUP($S313+12,rate_basefnd,3)))
*$R313</f>
        <v>556.08668790499996</v>
      </c>
      <c r="V313" s="1">
        <f>(($D313*'fnd base rates'!D$107)
+($E313*'fnd base rates'!D$108)
+($F313*'fnd base rates'!D$109)
+($G313*'fnd base rates'!D$110)
+($H313*'fnd base rates'!D$111)
+($I313*'fnd base rates'!D$112)
+($J313*'fnd base rates'!D$113)
+($K313*'fnd base rates'!D$114)
+($M313*'fnd base rates'!D$116)
+($N313*'fnd base rates'!D$117)
+($O313*'fnd base rates'!D$118)
+($P313*VLOOKUP($S313+12,rate_basefnd,4)))
*$R313</f>
        <v>794.36104999999998</v>
      </c>
      <c r="W313" s="1">
        <f>(($D313*'fnd base rates'!E$107)
+($E313*'fnd base rates'!E$108)
+($F313*'fnd base rates'!E$109)
+($G313*'fnd base rates'!E$110)
+($H313*'fnd base rates'!E$111)
+($I313*'fnd base rates'!E$112)
+($J313*'fnd base rates'!E$113)
+($K313*'fnd base rates'!E$114)
+($M313*'fnd base rates'!E$116)
+($N313*'fnd base rates'!E$117)
+($O313*'fnd base rates'!E$118)
+($P313*VLOOKUP($S313+12,rate_basefnd,5)))
*$R313</f>
        <v>4025.9633060149999</v>
      </c>
      <c r="X313" s="1">
        <f>(($D313*'fnd base rates'!F$107)
+($E313*'fnd base rates'!F$108)
+($F313*'fnd base rates'!F$109)
+($G313*'fnd base rates'!F$110)
+($H313*'fnd base rates'!F$111)
+($I313*'fnd base rates'!F$112)
+($J313*'fnd base rates'!F$113)
+($K313*'fnd base rates'!F$114)
+($M313*'fnd base rates'!F$116)
+($N313*'fnd base rates'!F$117)
+($O313*'fnd base rates'!F$118)
+($P313*VLOOKUP($S313+12,rate_basefnd,6)))
*$R313</f>
        <v>1292.3851444700001</v>
      </c>
      <c r="Y313" s="1">
        <f>(($D313*'fnd base rates'!G$107)
+($E313*'fnd base rates'!G$108)
+($F313*'fnd base rates'!G$109)
+($G313*'fnd base rates'!G$110)
+($H313*'fnd base rates'!G$111)
+($I313*'fnd base rates'!G$112)
+($J313*'fnd base rates'!G$113)
+($K313*'fnd base rates'!G$114)
+($M313*'fnd base rates'!G$116)
+($N313*'fnd base rates'!G$117)
+($O313*'fnd base rates'!G$118)
+($P313*VLOOKUP($S313+12,rate_basefnd,7)))
*$R313</f>
        <v>162.64816081499998</v>
      </c>
      <c r="Z313" s="1">
        <f>(($D313*'fnd base rates'!H$107)
+($E313*'fnd base rates'!H$108)
+($F313*'fnd base rates'!H$109)
+($G313*'fnd base rates'!H$110)
+($H313*'fnd base rates'!H$111)
+($I313*'fnd base rates'!H$112)
+($J313*'fnd base rates'!H$113)
+($K313*'fnd base rates'!H$114)
+($M313*'fnd base rates'!H$116)
+($N313*'fnd base rates'!H$117)
+($O313*'fnd base rates'!H$118)
+($P313*VLOOKUP($S313+12,rate_basefnd,8)))</f>
        <v>500.77720999999997</v>
      </c>
      <c r="AA313" s="1">
        <f>(($D313*'fnd base rates'!I$107)
+($E313*'fnd base rates'!I$108)
+($F313*'fnd base rates'!I$109)
+($G313*'fnd base rates'!I$110)
+($H313*'fnd base rates'!I$111)
+($I313*'fnd base rates'!I$112)
+($J313*'fnd base rates'!I$113)
+($K313*'fnd base rates'!I$114)
+($M313*'fnd base rates'!I$116)
+($N313*'fnd base rates'!I$117)
+($O313*'fnd base rates'!I$118)
+($P313*VLOOKUP($S313+12,rate_basefnd,9)))
*$R313</f>
        <v>291.56120000000004</v>
      </c>
      <c r="AB313" s="1">
        <f>(($D313*'fnd base rates'!J$107)
+($E313*'fnd base rates'!J$108)
+($F313*'fnd base rates'!J$109)
+($G313*'fnd base rates'!J$110)
+($H313*'fnd base rates'!J$111)
+($I313*'fnd base rates'!J$112)
+($J313*'fnd base rates'!J$113)
+($K313*'fnd base rates'!J$114)
+($M313*'fnd base rates'!J$116)
+($N313*'fnd base rates'!J$117)
+($O313*'fnd base rates'!J$118)
+($P313*VLOOKUP($S313+12,rate_basefnd,10)))
*$R313</f>
        <v>158.14959999999999</v>
      </c>
      <c r="AC313" s="1">
        <f>(($D313*'fnd base rates'!K$107)
+($E313*'fnd base rates'!K$108)
+($F313*'fnd base rates'!K$109)
+($G313*'fnd base rates'!K$110)
+($H313*'fnd base rates'!K$111)
+($I313*'fnd base rates'!K$112)
+($J313*'fnd base rates'!K$113)
+($K313*'fnd base rates'!K$114)
+($M313*'fnd base rates'!K$116)
+($N313*'fnd base rates'!K$117)
+($O313*'fnd base rates'!K$118)
+($P313*VLOOKUP($S313+12,rate_basefnd,11)))
*$R313</f>
        <v>1141.3050019350001</v>
      </c>
      <c r="AD313" s="1">
        <f>(($D313*'fnd base rates'!L$107)
+($E313*'fnd base rates'!L$108)
+($F313*'fnd base rates'!L$109)
+($G313*'fnd base rates'!L$110)
+($H313*'fnd base rates'!L$111)
+($I313*'fnd base rates'!L$112)
+($J313*'fnd base rates'!L$113)
+($K313*'fnd base rates'!L$114)
+($M313*'fnd base rates'!L$116)
+($N313*'fnd base rates'!L$117)
+($O313*'fnd base rates'!L$118)
+($P313*VLOOKUP($S313+12,rate_basefnd,12)))</f>
        <v>1303.543406</v>
      </c>
      <c r="AE313" s="1">
        <f>(($D313*'fnd base rates'!M$107)
+($E313*'fnd base rates'!M$108)
+($F313*'fnd base rates'!M$109)
+($G313*'fnd base rates'!M$110)
+($H313*'fnd base rates'!M$111)
+($I313*'fnd base rates'!M$112)
+($J313*'fnd base rates'!M$113)
+($K313*'fnd base rates'!M$114)
+($M313*'fnd base rates'!M$116)
+($N313*'fnd base rates'!M$117)
+($O313*'fnd base rates'!M$118)
+($P313*VLOOKUP($S313+12,rate_basefnd,13)))</f>
        <v>0</v>
      </c>
      <c r="AF313" s="4">
        <f t="shared" si="311"/>
        <v>10226.780767140001</v>
      </c>
      <c r="AH313" s="4">
        <f t="shared" si="312"/>
        <v>444035220</v>
      </c>
      <c r="AI313" s="4" t="str">
        <f t="shared" si="313"/>
        <v>444</v>
      </c>
      <c r="AJ313" s="2" t="str">
        <f t="shared" si="314"/>
        <v>035</v>
      </c>
      <c r="AK313" s="2" t="str">
        <f t="shared" si="315"/>
        <v>220</v>
      </c>
      <c r="AL313" s="4">
        <f t="shared" si="316"/>
        <v>1</v>
      </c>
      <c r="AM313" s="4">
        <f t="shared" si="308"/>
        <v>1</v>
      </c>
      <c r="AN313" s="4">
        <f t="shared" si="317"/>
        <v>10226.780767140001</v>
      </c>
      <c r="AO313" s="4">
        <f t="shared" si="318"/>
        <v>10227</v>
      </c>
      <c r="AP313" s="4">
        <f t="shared" si="319"/>
        <v>0</v>
      </c>
      <c r="AQ313" s="4">
        <v>10227</v>
      </c>
      <c r="AW313" s="4">
        <v>10209</v>
      </c>
      <c r="AX313" s="5">
        <f t="shared" si="320"/>
        <v>18</v>
      </c>
      <c r="AY313" s="4">
        <v>10227</v>
      </c>
      <c r="AZ313" s="5"/>
      <c r="BB313" s="5">
        <f t="shared" ref="BB313" si="367">BC313-BA313</f>
        <v>0</v>
      </c>
    </row>
    <row r="314" spans="1:54" s="4" customFormat="1">
      <c r="A314" s="278">
        <v>444</v>
      </c>
      <c r="B314" s="2">
        <v>444035243</v>
      </c>
      <c r="C314" s="10" t="s">
        <v>272</v>
      </c>
      <c r="D314" s="15">
        <f>'fnd enro'!D314</f>
        <v>1</v>
      </c>
      <c r="E314" s="15">
        <f>'fnd enro'!E314</f>
        <v>0</v>
      </c>
      <c r="F314" s="15">
        <f>'fnd enro'!F314</f>
        <v>0</v>
      </c>
      <c r="G314" s="15">
        <f>'fnd enro'!G314</f>
        <v>1</v>
      </c>
      <c r="H314" s="15">
        <f>'fnd enro'!H314</f>
        <v>1</v>
      </c>
      <c r="I314" s="15">
        <f>'fnd enro'!I314</f>
        <v>1</v>
      </c>
      <c r="J314" s="15">
        <f>'fnd enro'!J314</f>
        <v>0</v>
      </c>
      <c r="K314" s="16">
        <f>'fnd enro'!K314</f>
        <v>0.1149</v>
      </c>
      <c r="L314" s="15">
        <f>'fnd enro'!L314</f>
        <v>0</v>
      </c>
      <c r="M314" s="15">
        <f>'fnd enro'!M314</f>
        <v>0</v>
      </c>
      <c r="N314" s="15">
        <f>'fnd enro'!N314</f>
        <v>0</v>
      </c>
      <c r="O314" s="15">
        <f>'fnd enro'!O314</f>
        <v>0</v>
      </c>
      <c r="P314" s="15">
        <f>'fnd enro'!P314</f>
        <v>4</v>
      </c>
      <c r="Q314" s="15">
        <f>'fnd enro'!R314</f>
        <v>4</v>
      </c>
      <c r="R314" s="16">
        <f t="shared" si="310"/>
        <v>1.085</v>
      </c>
      <c r="S314" s="15">
        <f>VALUE('fnd enro'!Q314)</f>
        <v>9</v>
      </c>
      <c r="T314" s="2"/>
      <c r="U314" s="1">
        <f>(($D314*'fnd base rates'!C$107)
+($E314*'fnd base rates'!C$108)
+($F314*'fnd base rates'!C$109)
+($G314*'fnd base rates'!C$110)
+($H314*'fnd base rates'!C$111)
+($I314*'fnd base rates'!C$112)
+($J314*'fnd base rates'!C$113)
+($K314*'fnd base rates'!C$114)
+($M314*'fnd base rates'!C$116)
+($N314*'fnd base rates'!C$117)
+($O314*'fnd base rates'!C$118)
+($P314*VLOOKUP($S314+12,rate_basefnd,3)))
*$R314</f>
        <v>2182.3005137149999</v>
      </c>
      <c r="V314" s="1">
        <f>(($D314*'fnd base rates'!D$107)
+($E314*'fnd base rates'!D$108)
+($F314*'fnd base rates'!D$109)
+($G314*'fnd base rates'!D$110)
+($H314*'fnd base rates'!D$111)
+($I314*'fnd base rates'!D$112)
+($J314*'fnd base rates'!D$113)
+($K314*'fnd base rates'!D$114)
+($M314*'fnd base rates'!D$116)
+($N314*'fnd base rates'!D$117)
+($O314*'fnd base rates'!D$118)
+($P314*VLOOKUP($S314+12,rate_basefnd,4)))
*$R314</f>
        <v>4173.7454500000003</v>
      </c>
      <c r="W314" s="1">
        <f>(($D314*'fnd base rates'!E$107)
+($E314*'fnd base rates'!E$108)
+($F314*'fnd base rates'!E$109)
+($G314*'fnd base rates'!E$110)
+($H314*'fnd base rates'!E$111)
+($I314*'fnd base rates'!E$112)
+($J314*'fnd base rates'!E$113)
+($K314*'fnd base rates'!E$114)
+($M314*'fnd base rates'!E$116)
+($N314*'fnd base rates'!E$117)
+($O314*'fnd base rates'!E$118)
+($P314*VLOOKUP($S314+12,rate_basefnd,5)))
*$R314</f>
        <v>28136.269668044999</v>
      </c>
      <c r="X314" s="1">
        <f>(($D314*'fnd base rates'!F$107)
+($E314*'fnd base rates'!F$108)
+($F314*'fnd base rates'!F$109)
+($G314*'fnd base rates'!F$110)
+($H314*'fnd base rates'!F$111)
+($I314*'fnd base rates'!F$112)
+($J314*'fnd base rates'!F$113)
+($K314*'fnd base rates'!F$114)
+($M314*'fnd base rates'!F$116)
+($N314*'fnd base rates'!F$117)
+($O314*'fnd base rates'!F$118)
+($P314*VLOOKUP($S314+12,rate_basefnd,6)))
*$R314</f>
        <v>3708.1666834099997</v>
      </c>
      <c r="Y314" s="1">
        <f>(($D314*'fnd base rates'!G$107)
+($E314*'fnd base rates'!G$108)
+($F314*'fnd base rates'!G$109)
+($G314*'fnd base rates'!G$110)
+($H314*'fnd base rates'!G$111)
+($I314*'fnd base rates'!G$112)
+($J314*'fnd base rates'!G$113)
+($K314*'fnd base rates'!G$114)
+($M314*'fnd base rates'!G$116)
+($N314*'fnd base rates'!G$117)
+($O314*'fnd base rates'!G$118)
+($P314*VLOOKUP($S314+12,rate_basefnd,7)))
*$R314</f>
        <v>1239.3829324450001</v>
      </c>
      <c r="Z314" s="1">
        <f>(($D314*'fnd base rates'!H$107)
+($E314*'fnd base rates'!H$108)
+($F314*'fnd base rates'!H$109)
+($G314*'fnd base rates'!H$110)
+($H314*'fnd base rates'!H$111)
+($I314*'fnd base rates'!H$112)
+($J314*'fnd base rates'!H$113)
+($K314*'fnd base rates'!H$114)
+($M314*'fnd base rates'!H$116)
+($N314*'fnd base rates'!H$117)
+($O314*'fnd base rates'!H$118)
+($P314*VLOOKUP($S314+12,rate_basefnd,8)))</f>
        <v>2130.0416299999997</v>
      </c>
      <c r="AA314" s="1">
        <f>(($D314*'fnd base rates'!I$107)
+($E314*'fnd base rates'!I$108)
+($F314*'fnd base rates'!I$109)
+($G314*'fnd base rates'!I$110)
+($H314*'fnd base rates'!I$111)
+($I314*'fnd base rates'!I$112)
+($J314*'fnd base rates'!I$113)
+($K314*'fnd base rates'!I$114)
+($M314*'fnd base rates'!I$116)
+($N314*'fnd base rates'!I$117)
+($O314*'fnd base rates'!I$118)
+($P314*VLOOKUP($S314+12,rate_basefnd,9)))
*$R314</f>
        <v>1795.09995</v>
      </c>
      <c r="AB314" s="1">
        <f>(($D314*'fnd base rates'!J$107)
+($E314*'fnd base rates'!J$108)
+($F314*'fnd base rates'!J$109)
+($G314*'fnd base rates'!J$110)
+($H314*'fnd base rates'!J$111)
+($I314*'fnd base rates'!J$112)
+($J314*'fnd base rates'!J$113)
+($K314*'fnd base rates'!J$114)
+($M314*'fnd base rates'!J$116)
+($N314*'fnd base rates'!J$117)
+($O314*'fnd base rates'!J$118)
+($P314*VLOOKUP($S314+12,rate_basefnd,10)))
*$R314</f>
        <v>3927.1249499999994</v>
      </c>
      <c r="AC314" s="1">
        <f>(($D314*'fnd base rates'!K$107)
+($E314*'fnd base rates'!K$108)
+($F314*'fnd base rates'!K$109)
+($G314*'fnd base rates'!K$110)
+($H314*'fnd base rates'!K$111)
+($I314*'fnd base rates'!K$112)
+($J314*'fnd base rates'!K$113)
+($K314*'fnd base rates'!K$114)
+($M314*'fnd base rates'!K$116)
+($N314*'fnd base rates'!K$117)
+($O314*'fnd base rates'!K$118)
+($P314*VLOOKUP($S314+12,rate_basefnd,11)))
*$R314</f>
        <v>4066.4845558050001</v>
      </c>
      <c r="AD314" s="1">
        <f>(($D314*'fnd base rates'!L$107)
+($E314*'fnd base rates'!L$108)
+($F314*'fnd base rates'!L$109)
+($G314*'fnd base rates'!L$110)
+($H314*'fnd base rates'!L$111)
+($I314*'fnd base rates'!L$112)
+($J314*'fnd base rates'!L$113)
+($K314*'fnd base rates'!L$114)
+($M314*'fnd base rates'!L$116)
+($N314*'fnd base rates'!L$117)
+($O314*'fnd base rates'!L$118)
+($P314*VLOOKUP($S314+12,rate_basefnd,12)))</f>
        <v>6496.5402180000001</v>
      </c>
      <c r="AE314" s="1">
        <f>(($D314*'fnd base rates'!M$107)
+($E314*'fnd base rates'!M$108)
+($F314*'fnd base rates'!M$109)
+($G314*'fnd base rates'!M$110)
+($H314*'fnd base rates'!M$111)
+($I314*'fnd base rates'!M$112)
+($J314*'fnd base rates'!M$113)
+($K314*'fnd base rates'!M$114)
+($M314*'fnd base rates'!M$116)
+($N314*'fnd base rates'!M$117)
+($O314*'fnd base rates'!M$118)
+($P314*VLOOKUP($S314+12,rate_basefnd,13)))</f>
        <v>0</v>
      </c>
      <c r="AF314" s="4">
        <f t="shared" si="311"/>
        <v>57855.156551419997</v>
      </c>
      <c r="AH314" s="4">
        <f t="shared" si="312"/>
        <v>444035243</v>
      </c>
      <c r="AI314" s="4" t="str">
        <f t="shared" si="313"/>
        <v>444</v>
      </c>
      <c r="AJ314" s="2" t="str">
        <f t="shared" si="314"/>
        <v>035</v>
      </c>
      <c r="AK314" s="2" t="str">
        <f t="shared" si="315"/>
        <v>243</v>
      </c>
      <c r="AL314" s="4">
        <f t="shared" si="316"/>
        <v>1</v>
      </c>
      <c r="AM314" s="4">
        <f t="shared" si="308"/>
        <v>4</v>
      </c>
      <c r="AN314" s="4">
        <f t="shared" si="317"/>
        <v>57855.156551419997</v>
      </c>
      <c r="AO314" s="4">
        <f t="shared" si="318"/>
        <v>14464</v>
      </c>
      <c r="AP314" s="4">
        <f t="shared" si="319"/>
        <v>0</v>
      </c>
      <c r="AQ314" s="4">
        <v>14464</v>
      </c>
      <c r="AW314" s="4">
        <v>14540</v>
      </c>
      <c r="AX314" s="5">
        <f t="shared" si="320"/>
        <v>-76</v>
      </c>
      <c r="AY314" s="4">
        <v>14464</v>
      </c>
      <c r="AZ314" s="5"/>
      <c r="BB314" s="5">
        <f t="shared" ref="BB314" si="368">BC314-BA314</f>
        <v>0</v>
      </c>
    </row>
    <row r="315" spans="1:54" s="4" customFormat="1">
      <c r="A315" s="278">
        <v>444</v>
      </c>
      <c r="B315" s="2">
        <v>444035244</v>
      </c>
      <c r="C315" s="10" t="s">
        <v>272</v>
      </c>
      <c r="D315" s="15">
        <f>'fnd enro'!D315</f>
        <v>0</v>
      </c>
      <c r="E315" s="15">
        <f>'fnd enro'!E315</f>
        <v>0</v>
      </c>
      <c r="F315" s="15">
        <f>'fnd enro'!F315</f>
        <v>0</v>
      </c>
      <c r="G315" s="15">
        <f>'fnd enro'!G315</f>
        <v>2</v>
      </c>
      <c r="H315" s="15">
        <f>'fnd enro'!H315</f>
        <v>3</v>
      </c>
      <c r="I315" s="15">
        <f>'fnd enro'!I315</f>
        <v>4</v>
      </c>
      <c r="J315" s="15">
        <f>'fnd enro'!J315</f>
        <v>0</v>
      </c>
      <c r="K315" s="16">
        <f>'fnd enro'!K315</f>
        <v>0.34470000000000001</v>
      </c>
      <c r="L315" s="15">
        <f>'fnd enro'!L315</f>
        <v>0</v>
      </c>
      <c r="M315" s="15">
        <f>'fnd enro'!M315</f>
        <v>0</v>
      </c>
      <c r="N315" s="15">
        <f>'fnd enro'!N315</f>
        <v>1</v>
      </c>
      <c r="O315" s="15">
        <f>'fnd enro'!O315</f>
        <v>0</v>
      </c>
      <c r="P315" s="15">
        <f>'fnd enro'!P315</f>
        <v>7</v>
      </c>
      <c r="Q315" s="15">
        <f>'fnd enro'!R315</f>
        <v>9</v>
      </c>
      <c r="R315" s="16">
        <f t="shared" si="310"/>
        <v>1.085</v>
      </c>
      <c r="S315" s="15">
        <f>VALUE('fnd enro'!Q315)</f>
        <v>10</v>
      </c>
      <c r="T315" s="2"/>
      <c r="U315" s="1">
        <f>(($D315*'fnd base rates'!C$107)
+($E315*'fnd base rates'!C$108)
+($F315*'fnd base rates'!C$109)
+($G315*'fnd base rates'!C$110)
+($H315*'fnd base rates'!C$111)
+($I315*'fnd base rates'!C$112)
+($J315*'fnd base rates'!C$113)
+($K315*'fnd base rates'!C$114)
+($M315*'fnd base rates'!C$116)
+($N315*'fnd base rates'!C$117)
+($O315*'fnd base rates'!C$118)
+($P315*VLOOKUP($S315+12,rate_basefnd,3)))
*$R315</f>
        <v>5646.0585911449998</v>
      </c>
      <c r="V315" s="1">
        <f>(($D315*'fnd base rates'!D$107)
+($E315*'fnd base rates'!D$108)
+($F315*'fnd base rates'!D$109)
+($G315*'fnd base rates'!D$110)
+($H315*'fnd base rates'!D$111)
+($I315*'fnd base rates'!D$112)
+($J315*'fnd base rates'!D$113)
+($K315*'fnd base rates'!D$114)
+($M315*'fnd base rates'!D$116)
+($N315*'fnd base rates'!D$117)
+($O315*'fnd base rates'!D$118)
+($P315*VLOOKUP($S315+12,rate_basefnd,4)))
*$R315</f>
        <v>9863.8543499999996</v>
      </c>
      <c r="W315" s="1">
        <f>(($D315*'fnd base rates'!E$107)
+($E315*'fnd base rates'!E$108)
+($F315*'fnd base rates'!E$109)
+($G315*'fnd base rates'!E$110)
+($H315*'fnd base rates'!E$111)
+($I315*'fnd base rates'!E$112)
+($J315*'fnd base rates'!E$113)
+($K315*'fnd base rates'!E$114)
+($M315*'fnd base rates'!E$116)
+($N315*'fnd base rates'!E$117)
+($O315*'fnd base rates'!E$118)
+($P315*VLOOKUP($S315+12,rate_basefnd,5)))
*$R315</f>
        <v>65183.574654134994</v>
      </c>
      <c r="X315" s="1">
        <f>(($D315*'fnd base rates'!F$107)
+($E315*'fnd base rates'!F$108)
+($F315*'fnd base rates'!F$109)
+($G315*'fnd base rates'!F$110)
+($H315*'fnd base rates'!F$111)
+($I315*'fnd base rates'!F$112)
+($J315*'fnd base rates'!F$113)
+($K315*'fnd base rates'!F$114)
+($M315*'fnd base rates'!F$116)
+($N315*'fnd base rates'!F$117)
+($O315*'fnd base rates'!F$118)
+($P315*VLOOKUP($S315+12,rate_basefnd,6)))
*$R315</f>
        <v>9538.4687502299985</v>
      </c>
      <c r="Y315" s="1">
        <f>(($D315*'fnd base rates'!G$107)
+($E315*'fnd base rates'!G$108)
+($F315*'fnd base rates'!G$109)
+($G315*'fnd base rates'!G$110)
+($H315*'fnd base rates'!G$111)
+($I315*'fnd base rates'!G$112)
+($J315*'fnd base rates'!G$113)
+($K315*'fnd base rates'!G$114)
+($M315*'fnd base rates'!G$116)
+($N315*'fnd base rates'!G$117)
+($O315*'fnd base rates'!G$118)
+($P315*VLOOKUP($S315+12,rate_basefnd,7)))
*$R315</f>
        <v>2779.6237973350003</v>
      </c>
      <c r="Z315" s="1">
        <f>(($D315*'fnd base rates'!H$107)
+($E315*'fnd base rates'!H$108)
+($F315*'fnd base rates'!H$109)
+($G315*'fnd base rates'!H$110)
+($H315*'fnd base rates'!H$111)
+($I315*'fnd base rates'!H$112)
+($J315*'fnd base rates'!H$113)
+($K315*'fnd base rates'!H$114)
+($M315*'fnd base rates'!H$116)
+($N315*'fnd base rates'!H$117)
+($O315*'fnd base rates'!H$118)
+($P315*VLOOKUP($S315+12,rate_basefnd,8)))</f>
        <v>5966.8848899999994</v>
      </c>
      <c r="AA315" s="1">
        <f>(($D315*'fnd base rates'!I$107)
+($E315*'fnd base rates'!I$108)
+($F315*'fnd base rates'!I$109)
+($G315*'fnd base rates'!I$110)
+($H315*'fnd base rates'!I$111)
+($I315*'fnd base rates'!I$112)
+($J315*'fnd base rates'!I$113)
+($K315*'fnd base rates'!I$114)
+($M315*'fnd base rates'!I$116)
+($N315*'fnd base rates'!I$117)
+($O315*'fnd base rates'!I$118)
+($P315*VLOOKUP($S315+12,rate_basefnd,9)))
*$R315</f>
        <v>4525.5567000000001</v>
      </c>
      <c r="AB315" s="1">
        <f>(($D315*'fnd base rates'!J$107)
+($E315*'fnd base rates'!J$108)
+($F315*'fnd base rates'!J$109)
+($G315*'fnd base rates'!J$110)
+($H315*'fnd base rates'!J$111)
+($I315*'fnd base rates'!J$112)
+($J315*'fnd base rates'!J$113)
+($K315*'fnd base rates'!J$114)
+($M315*'fnd base rates'!J$116)
+($N315*'fnd base rates'!J$117)
+($O315*'fnd base rates'!J$118)
+($P315*VLOOKUP($S315+12,rate_basefnd,10)))
*$R315</f>
        <v>8687.7034999999996</v>
      </c>
      <c r="AC315" s="1">
        <f>(($D315*'fnd base rates'!K$107)
+($E315*'fnd base rates'!K$108)
+($F315*'fnd base rates'!K$109)
+($G315*'fnd base rates'!K$110)
+($H315*'fnd base rates'!K$111)
+($I315*'fnd base rates'!K$112)
+($J315*'fnd base rates'!K$113)
+($K315*'fnd base rates'!K$114)
+($M315*'fnd base rates'!K$116)
+($N315*'fnd base rates'!K$117)
+($O315*'fnd base rates'!K$118)
+($P315*VLOOKUP($S315+12,rate_basefnd,11)))
*$R315</f>
        <v>11058.988467415</v>
      </c>
      <c r="AD315" s="1">
        <f>(($D315*'fnd base rates'!L$107)
+($E315*'fnd base rates'!L$108)
+($F315*'fnd base rates'!L$109)
+($G315*'fnd base rates'!L$110)
+($H315*'fnd base rates'!L$111)
+($I315*'fnd base rates'!L$112)
+($J315*'fnd base rates'!L$113)
+($K315*'fnd base rates'!L$114)
+($M315*'fnd base rates'!L$116)
+($N315*'fnd base rates'!L$117)
+($O315*'fnd base rates'!L$118)
+($P315*VLOOKUP($S315+12,rate_basefnd,12)))</f>
        <v>15529.120654</v>
      </c>
      <c r="AE315" s="1">
        <f>(($D315*'fnd base rates'!M$107)
+($E315*'fnd base rates'!M$108)
+($F315*'fnd base rates'!M$109)
+($G315*'fnd base rates'!M$110)
+($H315*'fnd base rates'!M$111)
+($I315*'fnd base rates'!M$112)
+($J315*'fnd base rates'!M$113)
+($K315*'fnd base rates'!M$114)
+($M315*'fnd base rates'!M$116)
+($N315*'fnd base rates'!M$117)
+($O315*'fnd base rates'!M$118)
+($P315*VLOOKUP($S315+12,rate_basefnd,13)))</f>
        <v>0</v>
      </c>
      <c r="AF315" s="4">
        <f t="shared" si="311"/>
        <v>138779.83435426001</v>
      </c>
      <c r="AH315" s="4">
        <f t="shared" si="312"/>
        <v>444035244</v>
      </c>
      <c r="AI315" s="4" t="str">
        <f t="shared" si="313"/>
        <v>444</v>
      </c>
      <c r="AJ315" s="2" t="str">
        <f t="shared" si="314"/>
        <v>035</v>
      </c>
      <c r="AK315" s="2" t="str">
        <f t="shared" si="315"/>
        <v>244</v>
      </c>
      <c r="AL315" s="4">
        <f t="shared" si="316"/>
        <v>1</v>
      </c>
      <c r="AM315" s="4">
        <f t="shared" si="308"/>
        <v>9</v>
      </c>
      <c r="AN315" s="4">
        <f t="shared" si="317"/>
        <v>138779.83435426001</v>
      </c>
      <c r="AO315" s="4">
        <f t="shared" si="318"/>
        <v>15420</v>
      </c>
      <c r="AP315" s="4">
        <f t="shared" si="319"/>
        <v>0</v>
      </c>
      <c r="AQ315" s="4">
        <v>15420</v>
      </c>
      <c r="AW315" s="4">
        <v>15352</v>
      </c>
      <c r="AX315" s="5">
        <f t="shared" si="320"/>
        <v>68</v>
      </c>
      <c r="AY315" s="4">
        <v>15420</v>
      </c>
      <c r="AZ315" s="5"/>
      <c r="BB315" s="5">
        <f t="shared" ref="BB315" si="369">BC315-BA315</f>
        <v>0</v>
      </c>
    </row>
    <row r="316" spans="1:54" s="4" customFormat="1">
      <c r="A316" s="278">
        <v>444</v>
      </c>
      <c r="B316" s="2">
        <v>444035284</v>
      </c>
      <c r="C316" s="10" t="s">
        <v>272</v>
      </c>
      <c r="D316" s="15">
        <f>'fnd enro'!D316</f>
        <v>0</v>
      </c>
      <c r="E316" s="15">
        <f>'fnd enro'!E316</f>
        <v>0</v>
      </c>
      <c r="F316" s="15">
        <f>'fnd enro'!F316</f>
        <v>0</v>
      </c>
      <c r="G316" s="15">
        <f>'fnd enro'!G316</f>
        <v>0</v>
      </c>
      <c r="H316" s="15">
        <f>'fnd enro'!H316</f>
        <v>1</v>
      </c>
      <c r="I316" s="15">
        <f>'fnd enro'!I316</f>
        <v>0</v>
      </c>
      <c r="J316" s="15">
        <f>'fnd enro'!J316</f>
        <v>0</v>
      </c>
      <c r="K316" s="16">
        <f>'fnd enro'!K316</f>
        <v>3.8300000000000001E-2</v>
      </c>
      <c r="L316" s="15">
        <f>'fnd enro'!L316</f>
        <v>0</v>
      </c>
      <c r="M316" s="15">
        <f>'fnd enro'!M316</f>
        <v>0</v>
      </c>
      <c r="N316" s="15">
        <f>'fnd enro'!N316</f>
        <v>0</v>
      </c>
      <c r="O316" s="15">
        <f>'fnd enro'!O316</f>
        <v>0</v>
      </c>
      <c r="P316" s="15">
        <f>'fnd enro'!P316</f>
        <v>1</v>
      </c>
      <c r="Q316" s="15">
        <f>'fnd enro'!R316</f>
        <v>1</v>
      </c>
      <c r="R316" s="16">
        <f t="shared" si="310"/>
        <v>1.085</v>
      </c>
      <c r="S316" s="15">
        <f>VALUE('fnd enro'!Q316)</f>
        <v>5</v>
      </c>
      <c r="T316" s="2"/>
      <c r="U316" s="1">
        <f>(($D316*'fnd base rates'!C$107)
+($E316*'fnd base rates'!C$108)
+($F316*'fnd base rates'!C$109)
+($G316*'fnd base rates'!C$110)
+($H316*'fnd base rates'!C$111)
+($I316*'fnd base rates'!C$112)
+($J316*'fnd base rates'!C$113)
+($K316*'fnd base rates'!C$114)
+($M316*'fnd base rates'!C$116)
+($N316*'fnd base rates'!C$117)
+($O316*'fnd base rates'!C$118)
+($P316*VLOOKUP($S316+12,rate_basefnd,3)))
*$R316</f>
        <v>617.03113790499992</v>
      </c>
      <c r="V316" s="1">
        <f>(($D316*'fnd base rates'!D$107)
+($E316*'fnd base rates'!D$108)
+($F316*'fnd base rates'!D$109)
+($G316*'fnd base rates'!D$110)
+($H316*'fnd base rates'!D$111)
+($I316*'fnd base rates'!D$112)
+($J316*'fnd base rates'!D$113)
+($K316*'fnd base rates'!D$114)
+($M316*'fnd base rates'!D$116)
+($N316*'fnd base rates'!D$117)
+($O316*'fnd base rates'!D$118)
+($P316*VLOOKUP($S316+12,rate_basefnd,4)))
*$R316</f>
        <v>1083.1337999999998</v>
      </c>
      <c r="W316" s="1">
        <f>(($D316*'fnd base rates'!E$107)
+($E316*'fnd base rates'!E$108)
+($F316*'fnd base rates'!E$109)
+($G316*'fnd base rates'!E$110)
+($H316*'fnd base rates'!E$111)
+($I316*'fnd base rates'!E$112)
+($J316*'fnd base rates'!E$113)
+($K316*'fnd base rates'!E$114)
+($M316*'fnd base rates'!E$116)
+($N316*'fnd base rates'!E$117)
+($O316*'fnd base rates'!E$118)
+($P316*VLOOKUP($S316+12,rate_basefnd,5)))
*$R316</f>
        <v>6407.9072060150002</v>
      </c>
      <c r="X316" s="1">
        <f>(($D316*'fnd base rates'!F$107)
+($E316*'fnd base rates'!F$108)
+($F316*'fnd base rates'!F$109)
+($G316*'fnd base rates'!F$110)
+($H316*'fnd base rates'!F$111)
+($I316*'fnd base rates'!F$112)
+($J316*'fnd base rates'!F$113)
+($K316*'fnd base rates'!F$114)
+($M316*'fnd base rates'!F$116)
+($N316*'fnd base rates'!F$117)
+($O316*'fnd base rates'!F$118)
+($P316*VLOOKUP($S316+12,rate_basefnd,6)))
*$R316</f>
        <v>1030.67229447</v>
      </c>
      <c r="Y316" s="1">
        <f>(($D316*'fnd base rates'!G$107)
+($E316*'fnd base rates'!G$108)
+($F316*'fnd base rates'!G$109)
+($G316*'fnd base rates'!G$110)
+($H316*'fnd base rates'!G$111)
+($I316*'fnd base rates'!G$112)
+($J316*'fnd base rates'!G$113)
+($K316*'fnd base rates'!G$114)
+($M316*'fnd base rates'!G$116)
+($N316*'fnd base rates'!G$117)
+($O316*'fnd base rates'!G$118)
+($P316*VLOOKUP($S316+12,rate_basefnd,7)))
*$R316</f>
        <v>311.52101081499995</v>
      </c>
      <c r="Z316" s="1">
        <f>(($D316*'fnd base rates'!H$107)
+($E316*'fnd base rates'!H$108)
+($F316*'fnd base rates'!H$109)
+($G316*'fnd base rates'!H$110)
+($H316*'fnd base rates'!H$111)
+($I316*'fnd base rates'!H$112)
+($J316*'fnd base rates'!H$113)
+($K316*'fnd base rates'!H$114)
+($M316*'fnd base rates'!H$116)
+($N316*'fnd base rates'!H$117)
+($O316*'fnd base rates'!H$118)
+($P316*VLOOKUP($S316+12,rate_basefnd,8)))</f>
        <v>520.09721000000002</v>
      </c>
      <c r="AA316" s="1">
        <f>(($D316*'fnd base rates'!I$107)
+($E316*'fnd base rates'!I$108)
+($F316*'fnd base rates'!I$109)
+($G316*'fnd base rates'!I$110)
+($H316*'fnd base rates'!I$111)
+($I316*'fnd base rates'!I$112)
+($J316*'fnd base rates'!I$113)
+($K316*'fnd base rates'!I$114)
+($M316*'fnd base rates'!I$116)
+($N316*'fnd base rates'!I$117)
+($O316*'fnd base rates'!I$118)
+($P316*VLOOKUP($S316+12,rate_basefnd,9)))
*$R316</f>
        <v>478.84304999999995</v>
      </c>
      <c r="AB316" s="1">
        <f>(($D316*'fnd base rates'!J$107)
+($E316*'fnd base rates'!J$108)
+($F316*'fnd base rates'!J$109)
+($G316*'fnd base rates'!J$110)
+($H316*'fnd base rates'!J$111)
+($I316*'fnd base rates'!J$112)
+($J316*'fnd base rates'!J$113)
+($K316*'fnd base rates'!J$114)
+($M316*'fnd base rates'!J$116)
+($N316*'fnd base rates'!J$117)
+($O316*'fnd base rates'!J$118)
+($P316*VLOOKUP($S316+12,rate_basefnd,10)))
*$R316</f>
        <v>851.49715000000003</v>
      </c>
      <c r="AC316" s="1">
        <f>(($D316*'fnd base rates'!K$107)
+($E316*'fnd base rates'!K$108)
+($F316*'fnd base rates'!K$109)
+($G316*'fnd base rates'!K$110)
+($H316*'fnd base rates'!K$111)
+($I316*'fnd base rates'!K$112)
+($J316*'fnd base rates'!K$113)
+($K316*'fnd base rates'!K$114)
+($M316*'fnd base rates'!K$116)
+($N316*'fnd base rates'!K$117)
+($O316*'fnd base rates'!K$118)
+($P316*VLOOKUP($S316+12,rate_basefnd,11)))
*$R316</f>
        <v>1226.3907019349999</v>
      </c>
      <c r="AD316" s="1">
        <f>(($D316*'fnd base rates'!L$107)
+($E316*'fnd base rates'!L$108)
+($F316*'fnd base rates'!L$109)
+($G316*'fnd base rates'!L$110)
+($H316*'fnd base rates'!L$111)
+($I316*'fnd base rates'!L$112)
+($J316*'fnd base rates'!L$113)
+($K316*'fnd base rates'!L$114)
+($M316*'fnd base rates'!L$116)
+($N316*'fnd base rates'!L$117)
+($O316*'fnd base rates'!L$118)
+($P316*VLOOKUP($S316+12,rate_basefnd,12)))</f>
        <v>1771.803406</v>
      </c>
      <c r="AE316" s="1">
        <f>(($D316*'fnd base rates'!M$107)
+($E316*'fnd base rates'!M$108)
+($F316*'fnd base rates'!M$109)
+($G316*'fnd base rates'!M$110)
+($H316*'fnd base rates'!M$111)
+($I316*'fnd base rates'!M$112)
+($J316*'fnd base rates'!M$113)
+($K316*'fnd base rates'!M$114)
+($M316*'fnd base rates'!M$116)
+($N316*'fnd base rates'!M$117)
+($O316*'fnd base rates'!M$118)
+($P316*VLOOKUP($S316+12,rate_basefnd,13)))</f>
        <v>0</v>
      </c>
      <c r="AF316" s="4">
        <f t="shared" si="311"/>
        <v>14298.896967139997</v>
      </c>
      <c r="AH316" s="4">
        <f t="shared" si="312"/>
        <v>444035284</v>
      </c>
      <c r="AI316" s="4" t="str">
        <f t="shared" si="313"/>
        <v>444</v>
      </c>
      <c r="AJ316" s="2" t="str">
        <f t="shared" si="314"/>
        <v>035</v>
      </c>
      <c r="AK316" s="2" t="str">
        <f t="shared" si="315"/>
        <v>284</v>
      </c>
      <c r="AL316" s="4">
        <f t="shared" si="316"/>
        <v>1</v>
      </c>
      <c r="AM316" s="4">
        <f t="shared" si="308"/>
        <v>1</v>
      </c>
      <c r="AN316" s="4">
        <f t="shared" si="317"/>
        <v>14298.896967139997</v>
      </c>
      <c r="AO316" s="4">
        <f t="shared" si="318"/>
        <v>14299</v>
      </c>
      <c r="AP316" s="4">
        <f t="shared" si="319"/>
        <v>0</v>
      </c>
      <c r="AQ316" s="4">
        <v>14299</v>
      </c>
      <c r="AW316" s="4">
        <v>14268</v>
      </c>
      <c r="AX316" s="5">
        <f t="shared" si="320"/>
        <v>31</v>
      </c>
      <c r="AY316" s="4">
        <v>14299</v>
      </c>
      <c r="AZ316" s="5"/>
      <c r="BB316" s="5">
        <f t="shared" ref="BB316" si="370">BC316-BA316</f>
        <v>0</v>
      </c>
    </row>
    <row r="317" spans="1:54" s="4" customFormat="1">
      <c r="A317" s="278">
        <v>444</v>
      </c>
      <c r="B317" s="2">
        <v>444035336</v>
      </c>
      <c r="C317" s="10" t="s">
        <v>272</v>
      </c>
      <c r="D317" s="15">
        <f>'fnd enro'!D317</f>
        <v>0</v>
      </c>
      <c r="E317" s="15">
        <f>'fnd enro'!E317</f>
        <v>0</v>
      </c>
      <c r="F317" s="15">
        <f>'fnd enro'!F317</f>
        <v>0</v>
      </c>
      <c r="G317" s="15">
        <f>'fnd enro'!G317</f>
        <v>3</v>
      </c>
      <c r="H317" s="15">
        <f>'fnd enro'!H317</f>
        <v>2</v>
      </c>
      <c r="I317" s="15">
        <f>'fnd enro'!I317</f>
        <v>1</v>
      </c>
      <c r="J317" s="15">
        <f>'fnd enro'!J317</f>
        <v>0</v>
      </c>
      <c r="K317" s="16">
        <f>'fnd enro'!K317</f>
        <v>0.2298</v>
      </c>
      <c r="L317" s="15">
        <f>'fnd enro'!L317</f>
        <v>0</v>
      </c>
      <c r="M317" s="15">
        <f>'fnd enro'!M317</f>
        <v>0</v>
      </c>
      <c r="N317" s="15">
        <f>'fnd enro'!N317</f>
        <v>0</v>
      </c>
      <c r="O317" s="15">
        <f>'fnd enro'!O317</f>
        <v>0</v>
      </c>
      <c r="P317" s="15">
        <f>'fnd enro'!P317</f>
        <v>3</v>
      </c>
      <c r="Q317" s="15">
        <f>'fnd enro'!R317</f>
        <v>6</v>
      </c>
      <c r="R317" s="16">
        <f t="shared" si="310"/>
        <v>1.085</v>
      </c>
      <c r="S317" s="15">
        <f>VALUE('fnd enro'!Q317)</f>
        <v>7</v>
      </c>
      <c r="T317" s="2"/>
      <c r="U317" s="1">
        <f>(($D317*'fnd base rates'!C$107)
+($E317*'fnd base rates'!C$108)
+($F317*'fnd base rates'!C$109)
+($G317*'fnd base rates'!C$110)
+($H317*'fnd base rates'!C$111)
+($I317*'fnd base rates'!C$112)
+($J317*'fnd base rates'!C$113)
+($K317*'fnd base rates'!C$114)
+($M317*'fnd base rates'!C$116)
+($N317*'fnd base rates'!C$117)
+($O317*'fnd base rates'!C$118)
+($P317*VLOOKUP($S317+12,rate_basefnd,3)))
*$R317</f>
        <v>3541.4549274300002</v>
      </c>
      <c r="V317" s="1">
        <f>(($D317*'fnd base rates'!D$107)
+($E317*'fnd base rates'!D$108)
+($F317*'fnd base rates'!D$109)
+($G317*'fnd base rates'!D$110)
+($H317*'fnd base rates'!D$111)
+($I317*'fnd base rates'!D$112)
+($J317*'fnd base rates'!D$113)
+($K317*'fnd base rates'!D$114)
+($M317*'fnd base rates'!D$116)
+($N317*'fnd base rates'!D$117)
+($O317*'fnd base rates'!D$118)
+($P317*VLOOKUP($S317+12,rate_basefnd,4)))
*$R317</f>
        <v>5737.1653500000002</v>
      </c>
      <c r="W317" s="1">
        <f>(($D317*'fnd base rates'!E$107)
+($E317*'fnd base rates'!E$108)
+($F317*'fnd base rates'!E$109)
+($G317*'fnd base rates'!E$110)
+($H317*'fnd base rates'!E$111)
+($I317*'fnd base rates'!E$112)
+($J317*'fnd base rates'!E$113)
+($K317*'fnd base rates'!E$114)
+($M317*'fnd base rates'!E$116)
+($N317*'fnd base rates'!E$117)
+($O317*'fnd base rates'!E$118)
+($P317*VLOOKUP($S317+12,rate_basefnd,5)))
*$R317</f>
        <v>33831.755586089996</v>
      </c>
      <c r="X317" s="1">
        <f>(($D317*'fnd base rates'!F$107)
+($E317*'fnd base rates'!F$108)
+($F317*'fnd base rates'!F$109)
+($G317*'fnd base rates'!F$110)
+($H317*'fnd base rates'!F$111)
+($I317*'fnd base rates'!F$112)
+($J317*'fnd base rates'!F$113)
+($K317*'fnd base rates'!F$114)
+($M317*'fnd base rates'!F$116)
+($N317*'fnd base rates'!F$117)
+($O317*'fnd base rates'!F$118)
+($P317*VLOOKUP($S317+12,rate_basefnd,6)))
*$R317</f>
        <v>6856.5276168199998</v>
      </c>
      <c r="Y317" s="1">
        <f>(($D317*'fnd base rates'!G$107)
+($E317*'fnd base rates'!G$108)
+($F317*'fnd base rates'!G$109)
+($G317*'fnd base rates'!G$110)
+($H317*'fnd base rates'!G$111)
+($I317*'fnd base rates'!G$112)
+($J317*'fnd base rates'!G$113)
+($K317*'fnd base rates'!G$114)
+($M317*'fnd base rates'!G$116)
+($N317*'fnd base rates'!G$117)
+($O317*'fnd base rates'!G$118)
+($P317*VLOOKUP($S317+12,rate_basefnd,7)))
*$R317</f>
        <v>1467.3397148899999</v>
      </c>
      <c r="Z317" s="1">
        <f>(($D317*'fnd base rates'!H$107)
+($E317*'fnd base rates'!H$108)
+($F317*'fnd base rates'!H$109)
+($G317*'fnd base rates'!H$110)
+($H317*'fnd base rates'!H$111)
+($I317*'fnd base rates'!H$112)
+($J317*'fnd base rates'!H$113)
+($K317*'fnd base rates'!H$114)
+($M317*'fnd base rates'!H$116)
+($N317*'fnd base rates'!H$117)
+($O317*'fnd base rates'!H$118)
+($P317*VLOOKUP($S317+12,rate_basefnd,8)))</f>
        <v>3361.17326</v>
      </c>
      <c r="AA317" s="1">
        <f>(($D317*'fnd base rates'!I$107)
+($E317*'fnd base rates'!I$108)
+($F317*'fnd base rates'!I$109)
+($G317*'fnd base rates'!I$110)
+($H317*'fnd base rates'!I$111)
+($I317*'fnd base rates'!I$112)
+($J317*'fnd base rates'!I$113)
+($K317*'fnd base rates'!I$114)
+($M317*'fnd base rates'!I$116)
+($N317*'fnd base rates'!I$117)
+($O317*'fnd base rates'!I$118)
+($P317*VLOOKUP($S317+12,rate_basefnd,9)))
*$R317</f>
        <v>2430.1396</v>
      </c>
      <c r="AB317" s="1">
        <f>(($D317*'fnd base rates'!J$107)
+($E317*'fnd base rates'!J$108)
+($F317*'fnd base rates'!J$109)
+($G317*'fnd base rates'!J$110)
+($H317*'fnd base rates'!J$111)
+($I317*'fnd base rates'!J$112)
+($J317*'fnd base rates'!J$113)
+($K317*'fnd base rates'!J$114)
+($M317*'fnd base rates'!J$116)
+($N317*'fnd base rates'!J$117)
+($O317*'fnd base rates'!J$118)
+($P317*VLOOKUP($S317+12,rate_basefnd,10)))
*$R317</f>
        <v>3581.33545</v>
      </c>
      <c r="AC317" s="1">
        <f>(($D317*'fnd base rates'!K$107)
+($E317*'fnd base rates'!K$108)
+($F317*'fnd base rates'!K$109)
+($G317*'fnd base rates'!K$110)
+($H317*'fnd base rates'!K$111)
+($I317*'fnd base rates'!K$112)
+($J317*'fnd base rates'!K$113)
+($K317*'fnd base rates'!K$114)
+($M317*'fnd base rates'!K$116)
+($N317*'fnd base rates'!K$117)
+($O317*'fnd base rates'!K$118)
+($P317*VLOOKUP($S317+12,rate_basefnd,11)))
*$R317</f>
        <v>7069.7559116100001</v>
      </c>
      <c r="AD317" s="1">
        <f>(($D317*'fnd base rates'!L$107)
+($E317*'fnd base rates'!L$108)
+($F317*'fnd base rates'!L$109)
+($G317*'fnd base rates'!L$110)
+($H317*'fnd base rates'!L$111)
+($I317*'fnd base rates'!L$112)
+($J317*'fnd base rates'!L$113)
+($K317*'fnd base rates'!L$114)
+($M317*'fnd base rates'!L$116)
+($N317*'fnd base rates'!L$117)
+($O317*'fnd base rates'!L$118)
+($P317*VLOOKUP($S317+12,rate_basefnd,12)))</f>
        <v>9256.3404360000004</v>
      </c>
      <c r="AE317" s="1">
        <f>(($D317*'fnd base rates'!M$107)
+($E317*'fnd base rates'!M$108)
+($F317*'fnd base rates'!M$109)
+($G317*'fnd base rates'!M$110)
+($H317*'fnd base rates'!M$111)
+($I317*'fnd base rates'!M$112)
+($J317*'fnd base rates'!M$113)
+($K317*'fnd base rates'!M$114)
+($M317*'fnd base rates'!M$116)
+($N317*'fnd base rates'!M$117)
+($O317*'fnd base rates'!M$118)
+($P317*VLOOKUP($S317+12,rate_basefnd,13)))</f>
        <v>0</v>
      </c>
      <c r="AF317" s="4">
        <f t="shared" si="311"/>
        <v>77132.987852839986</v>
      </c>
      <c r="AH317" s="4">
        <f t="shared" si="312"/>
        <v>444035336</v>
      </c>
      <c r="AI317" s="4" t="str">
        <f t="shared" si="313"/>
        <v>444</v>
      </c>
      <c r="AJ317" s="2" t="str">
        <f t="shared" si="314"/>
        <v>035</v>
      </c>
      <c r="AK317" s="2" t="str">
        <f t="shared" si="315"/>
        <v>336</v>
      </c>
      <c r="AL317" s="4">
        <f t="shared" si="316"/>
        <v>1</v>
      </c>
      <c r="AM317" s="4">
        <f t="shared" si="308"/>
        <v>6</v>
      </c>
      <c r="AN317" s="4">
        <f t="shared" si="317"/>
        <v>77132.987852839986</v>
      </c>
      <c r="AO317" s="4">
        <f t="shared" si="318"/>
        <v>12855</v>
      </c>
      <c r="AP317" s="4">
        <f t="shared" si="319"/>
        <v>0</v>
      </c>
      <c r="AQ317" s="4">
        <v>12855</v>
      </c>
      <c r="AW317" s="4">
        <v>12823</v>
      </c>
      <c r="AX317" s="5">
        <f t="shared" si="320"/>
        <v>32</v>
      </c>
      <c r="AY317" s="4">
        <v>12855</v>
      </c>
      <c r="AZ317" s="5"/>
      <c r="BB317" s="5">
        <f t="shared" ref="BB317" si="371">BC317-BA317</f>
        <v>0</v>
      </c>
    </row>
    <row r="318" spans="1:54" s="4" customFormat="1">
      <c r="A318" s="278">
        <v>445</v>
      </c>
      <c r="B318" s="2">
        <v>445348017</v>
      </c>
      <c r="C318" s="10" t="s">
        <v>1078</v>
      </c>
      <c r="D318" s="15">
        <f>'fnd enro'!D318</f>
        <v>0</v>
      </c>
      <c r="E318" s="15">
        <f>'fnd enro'!E318</f>
        <v>0</v>
      </c>
      <c r="F318" s="15">
        <f>'fnd enro'!F318</f>
        <v>0</v>
      </c>
      <c r="G318" s="15">
        <f>'fnd enro'!G318</f>
        <v>2</v>
      </c>
      <c r="H318" s="15">
        <f>'fnd enro'!H318</f>
        <v>1</v>
      </c>
      <c r="I318" s="15">
        <f>'fnd enro'!I318</f>
        <v>2</v>
      </c>
      <c r="J318" s="15">
        <f>'fnd enro'!J318</f>
        <v>0</v>
      </c>
      <c r="K318" s="16">
        <f>'fnd enro'!K318</f>
        <v>0.1915</v>
      </c>
      <c r="L318" s="15">
        <f>'fnd enro'!L318</f>
        <v>0</v>
      </c>
      <c r="M318" s="15">
        <f>'fnd enro'!M318</f>
        <v>1</v>
      </c>
      <c r="N318" s="15">
        <f>'fnd enro'!N318</f>
        <v>0</v>
      </c>
      <c r="O318" s="15">
        <f>'fnd enro'!O318</f>
        <v>0</v>
      </c>
      <c r="P318" s="15">
        <f>'fnd enro'!P318</f>
        <v>4</v>
      </c>
      <c r="Q318" s="15">
        <f>'fnd enro'!R318</f>
        <v>5</v>
      </c>
      <c r="R318" s="16">
        <f t="shared" si="310"/>
        <v>1</v>
      </c>
      <c r="S318" s="15">
        <f>VALUE('fnd enro'!Q318)</f>
        <v>5</v>
      </c>
      <c r="T318" s="2"/>
      <c r="U318" s="1">
        <f>(($D318*'fnd base rates'!C$107)
+($E318*'fnd base rates'!C$108)
+($F318*'fnd base rates'!C$109)
+($G318*'fnd base rates'!C$110)
+($H318*'fnd base rates'!C$111)
+($I318*'fnd base rates'!C$112)
+($J318*'fnd base rates'!C$113)
+($K318*'fnd base rates'!C$114)
+($M318*'fnd base rates'!C$116)
+($N318*'fnd base rates'!C$117)
+($O318*'fnd base rates'!C$118)
+($P318*VLOOKUP($S318+12,rate_basefnd,3)))
*$R318</f>
        <v>2882.301465</v>
      </c>
      <c r="V318" s="1">
        <f>(($D318*'fnd base rates'!D$107)
+($E318*'fnd base rates'!D$108)
+($F318*'fnd base rates'!D$109)
+($G318*'fnd base rates'!D$110)
+($H318*'fnd base rates'!D$111)
+($I318*'fnd base rates'!D$112)
+($J318*'fnd base rates'!D$113)
+($K318*'fnd base rates'!D$114)
+($M318*'fnd base rates'!D$116)
+($N318*'fnd base rates'!D$117)
+($O318*'fnd base rates'!D$118)
+($P318*VLOOKUP($S318+12,rate_basefnd,4)))
*$R318</f>
        <v>4891.5199999999995</v>
      </c>
      <c r="W318" s="1">
        <f>(($D318*'fnd base rates'!E$107)
+($E318*'fnd base rates'!E$108)
+($F318*'fnd base rates'!E$109)
+($G318*'fnd base rates'!E$110)
+($H318*'fnd base rates'!E$111)
+($I318*'fnd base rates'!E$112)
+($J318*'fnd base rates'!E$113)
+($K318*'fnd base rates'!E$114)
+($M318*'fnd base rates'!E$116)
+($N318*'fnd base rates'!E$117)
+($O318*'fnd base rates'!E$118)
+($P318*VLOOKUP($S318+12,rate_basefnd,5)))
*$R318</f>
        <v>31681.206294999996</v>
      </c>
      <c r="X318" s="1">
        <f>(($D318*'fnd base rates'!F$107)
+($E318*'fnd base rates'!F$108)
+($F318*'fnd base rates'!F$109)
+($G318*'fnd base rates'!F$110)
+($H318*'fnd base rates'!F$111)
+($I318*'fnd base rates'!F$112)
+($J318*'fnd base rates'!F$113)
+($K318*'fnd base rates'!F$114)
+($M318*'fnd base rates'!F$116)
+($N318*'fnd base rates'!F$117)
+($O318*'fnd base rates'!F$118)
+($P318*VLOOKUP($S318+12,rate_basefnd,6)))
*$R318</f>
        <v>5190.6919100000005</v>
      </c>
      <c r="Y318" s="1">
        <f>(($D318*'fnd base rates'!G$107)
+($E318*'fnd base rates'!G$108)
+($F318*'fnd base rates'!G$109)
+($G318*'fnd base rates'!G$110)
+($H318*'fnd base rates'!G$111)
+($I318*'fnd base rates'!G$112)
+($J318*'fnd base rates'!G$113)
+($K318*'fnd base rates'!G$114)
+($M318*'fnd base rates'!G$116)
+($N318*'fnd base rates'!G$117)
+($O318*'fnd base rates'!G$118)
+($P318*VLOOKUP($S318+12,rate_basefnd,7)))
*$R318</f>
        <v>1325.970695</v>
      </c>
      <c r="Z318" s="1">
        <f>(($D318*'fnd base rates'!H$107)
+($E318*'fnd base rates'!H$108)
+($F318*'fnd base rates'!H$109)
+($G318*'fnd base rates'!H$110)
+($H318*'fnd base rates'!H$111)
+($I318*'fnd base rates'!H$112)
+($J318*'fnd base rates'!H$113)
+($K318*'fnd base rates'!H$114)
+($M318*'fnd base rates'!H$116)
+($N318*'fnd base rates'!H$117)
+($O318*'fnd base rates'!H$118)
+($P318*VLOOKUP($S318+12,rate_basefnd,8)))</f>
        <v>3282.9760500000002</v>
      </c>
      <c r="AA318" s="1">
        <f>(($D318*'fnd base rates'!I$107)
+($E318*'fnd base rates'!I$108)
+($F318*'fnd base rates'!I$109)
+($G318*'fnd base rates'!I$110)
+($H318*'fnd base rates'!I$111)
+($I318*'fnd base rates'!I$112)
+($J318*'fnd base rates'!I$113)
+($K318*'fnd base rates'!I$114)
+($M318*'fnd base rates'!I$116)
+($N318*'fnd base rates'!I$117)
+($O318*'fnd base rates'!I$118)
+($P318*VLOOKUP($S318+12,rate_basefnd,9)))
*$R318</f>
        <v>2180.86</v>
      </c>
      <c r="AB318" s="1">
        <f>(($D318*'fnd base rates'!J$107)
+($E318*'fnd base rates'!J$108)
+($F318*'fnd base rates'!J$109)
+($G318*'fnd base rates'!J$110)
+($H318*'fnd base rates'!J$111)
+($I318*'fnd base rates'!J$112)
+($J318*'fnd base rates'!J$113)
+($K318*'fnd base rates'!J$114)
+($M318*'fnd base rates'!J$116)
+($N318*'fnd base rates'!J$117)
+($O318*'fnd base rates'!J$118)
+($P318*VLOOKUP($S318+12,rate_basefnd,10)))
*$R318</f>
        <v>3838.2200000000003</v>
      </c>
      <c r="AC318" s="1">
        <f>(($D318*'fnd base rates'!K$107)
+($E318*'fnd base rates'!K$108)
+($F318*'fnd base rates'!K$109)
+($G318*'fnd base rates'!K$110)
+($H318*'fnd base rates'!K$111)
+($I318*'fnd base rates'!K$112)
+($J318*'fnd base rates'!K$113)
+($K318*'fnd base rates'!K$114)
+($M318*'fnd base rates'!K$116)
+($N318*'fnd base rates'!K$117)
+($O318*'fnd base rates'!K$118)
+($P318*VLOOKUP($S318+12,rate_basefnd,11)))
*$R318</f>
        <v>5718.3100549999999</v>
      </c>
      <c r="AD318" s="1">
        <f>(($D318*'fnd base rates'!L$107)
+($E318*'fnd base rates'!L$108)
+($F318*'fnd base rates'!L$109)
+($G318*'fnd base rates'!L$110)
+($H318*'fnd base rates'!L$111)
+($I318*'fnd base rates'!L$112)
+($J318*'fnd base rates'!L$113)
+($K318*'fnd base rates'!L$114)
+($M318*'fnd base rates'!L$116)
+($N318*'fnd base rates'!L$117)
+($O318*'fnd base rates'!L$118)
+($P318*VLOOKUP($S318+12,rate_basefnd,12)))</f>
        <v>8360.0270300000011</v>
      </c>
      <c r="AE318" s="1">
        <f>(($D318*'fnd base rates'!M$107)
+($E318*'fnd base rates'!M$108)
+($F318*'fnd base rates'!M$109)
+($G318*'fnd base rates'!M$110)
+($H318*'fnd base rates'!M$111)
+($I318*'fnd base rates'!M$112)
+($J318*'fnd base rates'!M$113)
+($K318*'fnd base rates'!M$114)
+($M318*'fnd base rates'!M$116)
+($N318*'fnd base rates'!M$117)
+($O318*'fnd base rates'!M$118)
+($P318*VLOOKUP($S318+12,rate_basefnd,13)))</f>
        <v>0</v>
      </c>
      <c r="AF318" s="4">
        <f t="shared" si="311"/>
        <v>69352.083500000008</v>
      </c>
      <c r="AH318" s="4">
        <f t="shared" si="312"/>
        <v>445348017</v>
      </c>
      <c r="AI318" s="4" t="str">
        <f t="shared" si="313"/>
        <v>445</v>
      </c>
      <c r="AJ318" s="2" t="str">
        <f t="shared" si="314"/>
        <v>348</v>
      </c>
      <c r="AK318" s="2" t="str">
        <f t="shared" si="315"/>
        <v>017</v>
      </c>
      <c r="AL318" s="4">
        <f t="shared" si="316"/>
        <v>1</v>
      </c>
      <c r="AM318" s="4">
        <f t="shared" si="308"/>
        <v>5</v>
      </c>
      <c r="AN318" s="4">
        <f t="shared" si="317"/>
        <v>69352.083500000008</v>
      </c>
      <c r="AO318" s="4">
        <f t="shared" si="318"/>
        <v>13870</v>
      </c>
      <c r="AP318" s="4">
        <f t="shared" si="319"/>
        <v>0</v>
      </c>
      <c r="AQ318" s="4">
        <v>13870</v>
      </c>
      <c r="AW318" s="4">
        <v>13843</v>
      </c>
      <c r="AX318" s="5">
        <f t="shared" si="320"/>
        <v>27</v>
      </c>
      <c r="AY318" s="4">
        <v>13870</v>
      </c>
      <c r="AZ318" s="5"/>
      <c r="BB318" s="5">
        <f t="shared" ref="BB318" si="372">BC318-BA318</f>
        <v>0</v>
      </c>
    </row>
    <row r="319" spans="1:54" s="4" customFormat="1">
      <c r="A319" s="278">
        <v>445</v>
      </c>
      <c r="B319" s="2">
        <v>445348064</v>
      </c>
      <c r="C319" s="10" t="s">
        <v>1078</v>
      </c>
      <c r="D319" s="15">
        <f>'fnd enro'!D319</f>
        <v>0</v>
      </c>
      <c r="E319" s="15">
        <f>'fnd enro'!E319</f>
        <v>0</v>
      </c>
      <c r="F319" s="15">
        <f>'fnd enro'!F319</f>
        <v>0</v>
      </c>
      <c r="G319" s="15">
        <f>'fnd enro'!G319</f>
        <v>0</v>
      </c>
      <c r="H319" s="15">
        <f>'fnd enro'!H319</f>
        <v>0</v>
      </c>
      <c r="I319" s="15">
        <f>'fnd enro'!I319</f>
        <v>1</v>
      </c>
      <c r="J319" s="15">
        <f>'fnd enro'!J319</f>
        <v>0</v>
      </c>
      <c r="K319" s="16">
        <f>'fnd enro'!K319</f>
        <v>3.8300000000000001E-2</v>
      </c>
      <c r="L319" s="15">
        <f>'fnd enro'!L319</f>
        <v>0</v>
      </c>
      <c r="M319" s="15">
        <f>'fnd enro'!M319</f>
        <v>0</v>
      </c>
      <c r="N319" s="15">
        <f>'fnd enro'!N319</f>
        <v>0</v>
      </c>
      <c r="O319" s="15">
        <f>'fnd enro'!O319</f>
        <v>0</v>
      </c>
      <c r="P319" s="15">
        <f>'fnd enro'!P319</f>
        <v>0</v>
      </c>
      <c r="Q319" s="15">
        <f>'fnd enro'!R319</f>
        <v>1</v>
      </c>
      <c r="R319" s="16">
        <f t="shared" si="310"/>
        <v>1</v>
      </c>
      <c r="S319" s="15">
        <f>VALUE('fnd enro'!Q319)</f>
        <v>9</v>
      </c>
      <c r="T319" s="2"/>
      <c r="U319" s="1">
        <f>(($D319*'fnd base rates'!C$107)
+($E319*'fnd base rates'!C$108)
+($F319*'fnd base rates'!C$109)
+($G319*'fnd base rates'!C$110)
+($H319*'fnd base rates'!C$111)
+($I319*'fnd base rates'!C$112)
+($J319*'fnd base rates'!C$113)
+($K319*'fnd base rates'!C$114)
+($M319*'fnd base rates'!C$116)
+($N319*'fnd base rates'!C$117)
+($O319*'fnd base rates'!C$118)
+($P319*VLOOKUP($S319+12,rate_basefnd,3)))
*$R319</f>
        <v>512.52229299999999</v>
      </c>
      <c r="V319" s="1">
        <f>(($D319*'fnd base rates'!D$107)
+($E319*'fnd base rates'!D$108)
+($F319*'fnd base rates'!D$109)
+($G319*'fnd base rates'!D$110)
+($H319*'fnd base rates'!D$111)
+($I319*'fnd base rates'!D$112)
+($J319*'fnd base rates'!D$113)
+($K319*'fnd base rates'!D$114)
+($M319*'fnd base rates'!D$116)
+($N319*'fnd base rates'!D$117)
+($O319*'fnd base rates'!D$118)
+($P319*VLOOKUP($S319+12,rate_basefnd,4)))
*$R319</f>
        <v>732.13</v>
      </c>
      <c r="W319" s="1">
        <f>(($D319*'fnd base rates'!E$107)
+($E319*'fnd base rates'!E$108)
+($F319*'fnd base rates'!E$109)
+($G319*'fnd base rates'!E$110)
+($H319*'fnd base rates'!E$111)
+($I319*'fnd base rates'!E$112)
+($J319*'fnd base rates'!E$113)
+($K319*'fnd base rates'!E$114)
+($M319*'fnd base rates'!E$116)
+($N319*'fnd base rates'!E$117)
+($O319*'fnd base rates'!E$118)
+($P319*VLOOKUP($S319+12,rate_basefnd,5)))
*$R319</f>
        <v>4697.9052590000001</v>
      </c>
      <c r="X319" s="1">
        <f>(($D319*'fnd base rates'!F$107)
+($E319*'fnd base rates'!F$108)
+($F319*'fnd base rates'!F$109)
+($G319*'fnd base rates'!F$110)
+($H319*'fnd base rates'!F$111)
+($I319*'fnd base rates'!F$112)
+($J319*'fnd base rates'!F$113)
+($K319*'fnd base rates'!F$114)
+($M319*'fnd base rates'!F$116)
+($N319*'fnd base rates'!F$117)
+($O319*'fnd base rates'!F$118)
+($P319*VLOOKUP($S319+12,rate_basefnd,6)))
*$R319</f>
        <v>846.10838200000012</v>
      </c>
      <c r="Y319" s="1">
        <f>(($D319*'fnd base rates'!G$107)
+($E319*'fnd base rates'!G$108)
+($F319*'fnd base rates'!G$109)
+($G319*'fnd base rates'!G$110)
+($H319*'fnd base rates'!G$111)
+($I319*'fnd base rates'!G$112)
+($J319*'fnd base rates'!G$113)
+($K319*'fnd base rates'!G$114)
+($M319*'fnd base rates'!G$116)
+($N319*'fnd base rates'!G$117)
+($O319*'fnd base rates'!G$118)
+($P319*VLOOKUP($S319+12,rate_basefnd,7)))
*$R319</f>
        <v>156.69613899999999</v>
      </c>
      <c r="Z319" s="1">
        <f>(($D319*'fnd base rates'!H$107)
+($E319*'fnd base rates'!H$108)
+($F319*'fnd base rates'!H$109)
+($G319*'fnd base rates'!H$110)
+($H319*'fnd base rates'!H$111)
+($I319*'fnd base rates'!H$112)
+($J319*'fnd base rates'!H$113)
+($K319*'fnd base rates'!H$114)
+($M319*'fnd base rates'!H$116)
+($N319*'fnd base rates'!H$117)
+($O319*'fnd base rates'!H$118)
+($P319*VLOOKUP($S319+12,rate_basefnd,8)))</f>
        <v>792.30720999999994</v>
      </c>
      <c r="AA319" s="1">
        <f>(($D319*'fnd base rates'!I$107)
+($E319*'fnd base rates'!I$108)
+($F319*'fnd base rates'!I$109)
+($G319*'fnd base rates'!I$110)
+($H319*'fnd base rates'!I$111)
+($I319*'fnd base rates'!I$112)
+($J319*'fnd base rates'!I$113)
+($K319*'fnd base rates'!I$114)
+($M319*'fnd base rates'!I$116)
+($N319*'fnd base rates'!I$117)
+($O319*'fnd base rates'!I$118)
+($P319*VLOOKUP($S319+12,rate_basefnd,9)))
*$R319</f>
        <v>407.6</v>
      </c>
      <c r="AB319" s="1">
        <f>(($D319*'fnd base rates'!J$107)
+($E319*'fnd base rates'!J$108)
+($F319*'fnd base rates'!J$109)
+($G319*'fnd base rates'!J$110)
+($H319*'fnd base rates'!J$111)
+($I319*'fnd base rates'!J$112)
+($J319*'fnd base rates'!J$113)
+($K319*'fnd base rates'!J$114)
+($M319*'fnd base rates'!J$116)
+($N319*'fnd base rates'!J$117)
+($O319*'fnd base rates'!J$118)
+($P319*VLOOKUP($S319+12,rate_basefnd,10)))
*$R319</f>
        <v>549.04</v>
      </c>
      <c r="AC319" s="1">
        <f>(($D319*'fnd base rates'!K$107)
+($E319*'fnd base rates'!K$108)
+($F319*'fnd base rates'!K$109)
+($G319*'fnd base rates'!K$110)
+($H319*'fnd base rates'!K$111)
+($I319*'fnd base rates'!K$112)
+($J319*'fnd base rates'!K$113)
+($K319*'fnd base rates'!K$114)
+($M319*'fnd base rates'!K$116)
+($N319*'fnd base rates'!K$117)
+($O319*'fnd base rates'!K$118)
+($P319*VLOOKUP($S319+12,rate_basefnd,11)))
*$R319</f>
        <v>1099.5940109999999</v>
      </c>
      <c r="AD319" s="1">
        <f>(($D319*'fnd base rates'!L$107)
+($E319*'fnd base rates'!L$108)
+($F319*'fnd base rates'!L$109)
+($G319*'fnd base rates'!L$110)
+($H319*'fnd base rates'!L$111)
+($I319*'fnd base rates'!L$112)
+($J319*'fnd base rates'!L$113)
+($K319*'fnd base rates'!L$114)
+($M319*'fnd base rates'!L$116)
+($N319*'fnd base rates'!L$117)
+($O319*'fnd base rates'!L$118)
+($P319*VLOOKUP($S319+12,rate_basefnd,12)))</f>
        <v>1229.513406</v>
      </c>
      <c r="AE319" s="1">
        <f>(($D319*'fnd base rates'!M$107)
+($E319*'fnd base rates'!M$108)
+($F319*'fnd base rates'!M$109)
+($G319*'fnd base rates'!M$110)
+($H319*'fnd base rates'!M$111)
+($I319*'fnd base rates'!M$112)
+($J319*'fnd base rates'!M$113)
+($K319*'fnd base rates'!M$114)
+($M319*'fnd base rates'!M$116)
+($N319*'fnd base rates'!M$117)
+($O319*'fnd base rates'!M$118)
+($P319*VLOOKUP($S319+12,rate_basefnd,13)))</f>
        <v>0</v>
      </c>
      <c r="AF319" s="4">
        <f t="shared" si="311"/>
        <v>11023.4167</v>
      </c>
      <c r="AH319" s="4">
        <f t="shared" si="312"/>
        <v>445348064</v>
      </c>
      <c r="AI319" s="4" t="str">
        <f t="shared" si="313"/>
        <v>445</v>
      </c>
      <c r="AJ319" s="2" t="str">
        <f t="shared" si="314"/>
        <v>348</v>
      </c>
      <c r="AK319" s="2" t="str">
        <f t="shared" si="315"/>
        <v>064</v>
      </c>
      <c r="AL319" s="4">
        <f t="shared" si="316"/>
        <v>1</v>
      </c>
      <c r="AM319" s="4">
        <f t="shared" si="308"/>
        <v>1</v>
      </c>
      <c r="AN319" s="4">
        <f t="shared" si="317"/>
        <v>11023.4167</v>
      </c>
      <c r="AO319" s="4">
        <f t="shared" si="318"/>
        <v>11023</v>
      </c>
      <c r="AP319" s="4">
        <f t="shared" si="319"/>
        <v>0</v>
      </c>
      <c r="AQ319" s="4">
        <v>11023</v>
      </c>
      <c r="AW319" s="4">
        <v>11009</v>
      </c>
      <c r="AX319" s="5">
        <f t="shared" si="320"/>
        <v>14</v>
      </c>
      <c r="AY319" s="4">
        <v>11023</v>
      </c>
      <c r="AZ319" s="5"/>
      <c r="BB319" s="5">
        <f t="shared" ref="BB319" si="373">BC319-BA319</f>
        <v>0</v>
      </c>
    </row>
    <row r="320" spans="1:54" s="4" customFormat="1">
      <c r="A320" s="278">
        <v>445</v>
      </c>
      <c r="B320" s="2">
        <v>445348077</v>
      </c>
      <c r="C320" s="10" t="s">
        <v>1078</v>
      </c>
      <c r="D320" s="15">
        <f>'fnd enro'!D320</f>
        <v>0</v>
      </c>
      <c r="E320" s="15">
        <f>'fnd enro'!E320</f>
        <v>0</v>
      </c>
      <c r="F320" s="15">
        <f>'fnd enro'!F320</f>
        <v>0</v>
      </c>
      <c r="G320" s="15">
        <f>'fnd enro'!G320</f>
        <v>2</v>
      </c>
      <c r="H320" s="15">
        <f>'fnd enro'!H320</f>
        <v>1</v>
      </c>
      <c r="I320" s="15">
        <f>'fnd enro'!I320</f>
        <v>0</v>
      </c>
      <c r="J320" s="15">
        <f>'fnd enro'!J320</f>
        <v>0</v>
      </c>
      <c r="K320" s="16">
        <f>'fnd enro'!K320</f>
        <v>0.1149</v>
      </c>
      <c r="L320" s="15">
        <f>'fnd enro'!L320</f>
        <v>0</v>
      </c>
      <c r="M320" s="15">
        <f>'fnd enro'!M320</f>
        <v>0</v>
      </c>
      <c r="N320" s="15">
        <f>'fnd enro'!N320</f>
        <v>0</v>
      </c>
      <c r="O320" s="15">
        <f>'fnd enro'!O320</f>
        <v>0</v>
      </c>
      <c r="P320" s="15">
        <f>'fnd enro'!P320</f>
        <v>0</v>
      </c>
      <c r="Q320" s="15">
        <f>'fnd enro'!R320</f>
        <v>3</v>
      </c>
      <c r="R320" s="16">
        <f t="shared" si="310"/>
        <v>1</v>
      </c>
      <c r="S320" s="15">
        <f>VALUE('fnd enro'!Q320)</f>
        <v>4</v>
      </c>
      <c r="T320" s="2"/>
      <c r="U320" s="1">
        <f>(($D320*'fnd base rates'!C$107)
+($E320*'fnd base rates'!C$108)
+($F320*'fnd base rates'!C$109)
+($G320*'fnd base rates'!C$110)
+($H320*'fnd base rates'!C$111)
+($I320*'fnd base rates'!C$112)
+($J320*'fnd base rates'!C$113)
+($K320*'fnd base rates'!C$114)
+($M320*'fnd base rates'!C$116)
+($N320*'fnd base rates'!C$117)
+($O320*'fnd base rates'!C$118)
+($P320*VLOOKUP($S320+12,rate_basefnd,3)))
*$R320</f>
        <v>1537.5668790000002</v>
      </c>
      <c r="V320" s="1">
        <f>(($D320*'fnd base rates'!D$107)
+($E320*'fnd base rates'!D$108)
+($F320*'fnd base rates'!D$109)
+($G320*'fnd base rates'!D$110)
+($H320*'fnd base rates'!D$111)
+($I320*'fnd base rates'!D$112)
+($J320*'fnd base rates'!D$113)
+($K320*'fnd base rates'!D$114)
+($M320*'fnd base rates'!D$116)
+($N320*'fnd base rates'!D$117)
+($O320*'fnd base rates'!D$118)
+($P320*VLOOKUP($S320+12,rate_basefnd,4)))
*$R320</f>
        <v>2196.39</v>
      </c>
      <c r="W320" s="1">
        <f>(($D320*'fnd base rates'!E$107)
+($E320*'fnd base rates'!E$108)
+($F320*'fnd base rates'!E$109)
+($G320*'fnd base rates'!E$110)
+($H320*'fnd base rates'!E$111)
+($I320*'fnd base rates'!E$112)
+($J320*'fnd base rates'!E$113)
+($K320*'fnd base rates'!E$114)
+($M320*'fnd base rates'!E$116)
+($N320*'fnd base rates'!E$117)
+($O320*'fnd base rates'!E$118)
+($P320*VLOOKUP($S320+12,rate_basefnd,5)))
*$R320</f>
        <v>10728.865776999999</v>
      </c>
      <c r="X320" s="1">
        <f>(($D320*'fnd base rates'!F$107)
+($E320*'fnd base rates'!F$108)
+($F320*'fnd base rates'!F$109)
+($G320*'fnd base rates'!F$110)
+($H320*'fnd base rates'!F$111)
+($I320*'fnd base rates'!F$112)
+($J320*'fnd base rates'!F$113)
+($K320*'fnd base rates'!F$114)
+($M320*'fnd base rates'!F$116)
+($N320*'fnd base rates'!F$117)
+($O320*'fnd base rates'!F$118)
+($P320*VLOOKUP($S320+12,rate_basefnd,6)))
*$R320</f>
        <v>3332.2051459999998</v>
      </c>
      <c r="Y320" s="1">
        <f>(($D320*'fnd base rates'!G$107)
+($E320*'fnd base rates'!G$108)
+($F320*'fnd base rates'!G$109)
+($G320*'fnd base rates'!G$110)
+($H320*'fnd base rates'!G$111)
+($I320*'fnd base rates'!G$112)
+($J320*'fnd base rates'!G$113)
+($K320*'fnd base rates'!G$114)
+($M320*'fnd base rates'!G$116)
+($N320*'fnd base rates'!G$117)
+($O320*'fnd base rates'!G$118)
+($P320*VLOOKUP($S320+12,rate_basefnd,7)))
*$R320</f>
        <v>460.87841699999996</v>
      </c>
      <c r="Z320" s="1">
        <f>(($D320*'fnd base rates'!H$107)
+($E320*'fnd base rates'!H$108)
+($F320*'fnd base rates'!H$109)
+($G320*'fnd base rates'!H$110)
+($H320*'fnd base rates'!H$111)
+($I320*'fnd base rates'!H$112)
+($J320*'fnd base rates'!H$113)
+($K320*'fnd base rates'!H$114)
+($M320*'fnd base rates'!H$116)
+($N320*'fnd base rates'!H$117)
+($O320*'fnd base rates'!H$118)
+($P320*VLOOKUP($S320+12,rate_basefnd,8)))</f>
        <v>1502.3316300000001</v>
      </c>
      <c r="AA320" s="1">
        <f>(($D320*'fnd base rates'!I$107)
+($E320*'fnd base rates'!I$108)
+($F320*'fnd base rates'!I$109)
+($G320*'fnd base rates'!I$110)
+($H320*'fnd base rates'!I$111)
+($I320*'fnd base rates'!I$112)
+($J320*'fnd base rates'!I$113)
+($K320*'fnd base rates'!I$114)
+($M320*'fnd base rates'!I$116)
+($N320*'fnd base rates'!I$117)
+($O320*'fnd base rates'!I$118)
+($P320*VLOOKUP($S320+12,rate_basefnd,9)))
*$R320</f>
        <v>873.56000000000006</v>
      </c>
      <c r="AB320" s="1">
        <f>(($D320*'fnd base rates'!J$107)
+($E320*'fnd base rates'!J$108)
+($F320*'fnd base rates'!J$109)
+($G320*'fnd base rates'!J$110)
+($H320*'fnd base rates'!J$111)
+($I320*'fnd base rates'!J$112)
+($J320*'fnd base rates'!J$113)
+($K320*'fnd base rates'!J$114)
+($M320*'fnd base rates'!J$116)
+($N320*'fnd base rates'!J$117)
+($O320*'fnd base rates'!J$118)
+($P320*VLOOKUP($S320+12,rate_basefnd,10)))
*$R320</f>
        <v>529.62</v>
      </c>
      <c r="AC320" s="1">
        <f>(($D320*'fnd base rates'!K$107)
+($E320*'fnd base rates'!K$108)
+($F320*'fnd base rates'!K$109)
+($G320*'fnd base rates'!K$110)
+($H320*'fnd base rates'!K$111)
+($I320*'fnd base rates'!K$112)
+($J320*'fnd base rates'!K$113)
+($K320*'fnd base rates'!K$114)
+($M320*'fnd base rates'!K$116)
+($N320*'fnd base rates'!K$117)
+($O320*'fnd base rates'!K$118)
+($P320*VLOOKUP($S320+12,rate_basefnd,11)))
*$R320</f>
        <v>3234.1020330000001</v>
      </c>
      <c r="AD320" s="1">
        <f>(($D320*'fnd base rates'!L$107)
+($E320*'fnd base rates'!L$108)
+($F320*'fnd base rates'!L$109)
+($G320*'fnd base rates'!L$110)
+($H320*'fnd base rates'!L$111)
+($I320*'fnd base rates'!L$112)
+($J320*'fnd base rates'!L$113)
+($K320*'fnd base rates'!L$114)
+($M320*'fnd base rates'!L$116)
+($N320*'fnd base rates'!L$117)
+($O320*'fnd base rates'!L$118)
+($P320*VLOOKUP($S320+12,rate_basefnd,12)))</f>
        <v>3958.6102180000007</v>
      </c>
      <c r="AE320" s="1">
        <f>(($D320*'fnd base rates'!M$107)
+($E320*'fnd base rates'!M$108)
+($F320*'fnd base rates'!M$109)
+($G320*'fnd base rates'!M$110)
+($H320*'fnd base rates'!M$111)
+($I320*'fnd base rates'!M$112)
+($J320*'fnd base rates'!M$113)
+($K320*'fnd base rates'!M$114)
+($M320*'fnd base rates'!M$116)
+($N320*'fnd base rates'!M$117)
+($O320*'fnd base rates'!M$118)
+($P320*VLOOKUP($S320+12,rate_basefnd,13)))</f>
        <v>0</v>
      </c>
      <c r="AF320" s="4">
        <f t="shared" si="311"/>
        <v>28354.130100000002</v>
      </c>
      <c r="AH320" s="4">
        <f t="shared" si="312"/>
        <v>445348077</v>
      </c>
      <c r="AI320" s="4" t="str">
        <f t="shared" si="313"/>
        <v>445</v>
      </c>
      <c r="AJ320" s="2" t="str">
        <f t="shared" si="314"/>
        <v>348</v>
      </c>
      <c r="AK320" s="2" t="str">
        <f t="shared" si="315"/>
        <v>077</v>
      </c>
      <c r="AL320" s="4">
        <f t="shared" si="316"/>
        <v>1</v>
      </c>
      <c r="AM320" s="4">
        <f t="shared" si="308"/>
        <v>3</v>
      </c>
      <c r="AN320" s="4">
        <f t="shared" si="317"/>
        <v>28354.130100000002</v>
      </c>
      <c r="AO320" s="4">
        <f t="shared" si="318"/>
        <v>9451</v>
      </c>
      <c r="AP320" s="4">
        <f t="shared" si="319"/>
        <v>0</v>
      </c>
      <c r="AQ320" s="4">
        <v>9451</v>
      </c>
      <c r="AW320" s="4">
        <v>9434</v>
      </c>
      <c r="AX320" s="5">
        <f t="shared" si="320"/>
        <v>17</v>
      </c>
      <c r="AY320" s="4">
        <v>9451</v>
      </c>
      <c r="AZ320" s="5"/>
      <c r="BB320" s="5">
        <f t="shared" ref="BB320" si="374">BC320-BA320</f>
        <v>0</v>
      </c>
    </row>
    <row r="321" spans="1:54" s="4" customFormat="1">
      <c r="A321" s="278">
        <v>445</v>
      </c>
      <c r="B321" s="2">
        <v>445348097</v>
      </c>
      <c r="C321" s="10" t="s">
        <v>1078</v>
      </c>
      <c r="D321" s="15">
        <f>'fnd enro'!D321</f>
        <v>0</v>
      </c>
      <c r="E321" s="15">
        <f>'fnd enro'!E321</f>
        <v>0</v>
      </c>
      <c r="F321" s="15">
        <f>'fnd enro'!F321</f>
        <v>0</v>
      </c>
      <c r="G321" s="15">
        <f>'fnd enro'!G321</f>
        <v>1</v>
      </c>
      <c r="H321" s="15">
        <f>'fnd enro'!H321</f>
        <v>0</v>
      </c>
      <c r="I321" s="15">
        <f>'fnd enro'!I321</f>
        <v>0</v>
      </c>
      <c r="J321" s="15">
        <f>'fnd enro'!J321</f>
        <v>0</v>
      </c>
      <c r="K321" s="16">
        <f>'fnd enro'!K321</f>
        <v>3.8300000000000001E-2</v>
      </c>
      <c r="L321" s="15">
        <f>'fnd enro'!L321</f>
        <v>0</v>
      </c>
      <c r="M321" s="15">
        <f>'fnd enro'!M321</f>
        <v>1</v>
      </c>
      <c r="N321" s="15">
        <f>'fnd enro'!N321</f>
        <v>0</v>
      </c>
      <c r="O321" s="15">
        <f>'fnd enro'!O321</f>
        <v>0</v>
      </c>
      <c r="P321" s="15">
        <f>'fnd enro'!P321</f>
        <v>1</v>
      </c>
      <c r="Q321" s="15">
        <f>'fnd enro'!R321</f>
        <v>1</v>
      </c>
      <c r="R321" s="16">
        <f t="shared" si="310"/>
        <v>1</v>
      </c>
      <c r="S321" s="15">
        <f>VALUE('fnd enro'!Q321)</f>
        <v>11</v>
      </c>
      <c r="T321" s="2"/>
      <c r="U321" s="1">
        <f>(($D321*'fnd base rates'!C$107)
+($E321*'fnd base rates'!C$108)
+($F321*'fnd base rates'!C$109)
+($G321*'fnd base rates'!C$110)
+($H321*'fnd base rates'!C$111)
+($I321*'fnd base rates'!C$112)
+($J321*'fnd base rates'!C$113)
+($K321*'fnd base rates'!C$114)
+($M321*'fnd base rates'!C$116)
+($N321*'fnd base rates'!C$117)
+($O321*'fnd base rates'!C$118)
+($P321*VLOOKUP($S321+12,rate_basefnd,3)))
*$R321</f>
        <v>679.762293</v>
      </c>
      <c r="V321" s="1">
        <f>(($D321*'fnd base rates'!D$107)
+($E321*'fnd base rates'!D$108)
+($F321*'fnd base rates'!D$109)
+($G321*'fnd base rates'!D$110)
+($H321*'fnd base rates'!D$111)
+($I321*'fnd base rates'!D$112)
+($J321*'fnd base rates'!D$113)
+($K321*'fnd base rates'!D$114)
+($M321*'fnd base rates'!D$116)
+($N321*'fnd base rates'!D$117)
+($O321*'fnd base rates'!D$118)
+($P321*VLOOKUP($S321+12,rate_basefnd,4)))
*$R321</f>
        <v>1240.6099999999999</v>
      </c>
      <c r="W321" s="1">
        <f>(($D321*'fnd base rates'!E$107)
+($E321*'fnd base rates'!E$108)
+($F321*'fnd base rates'!E$109)
+($G321*'fnd base rates'!E$110)
+($H321*'fnd base rates'!E$111)
+($I321*'fnd base rates'!E$112)
+($J321*'fnd base rates'!E$113)
+($K321*'fnd base rates'!E$114)
+($M321*'fnd base rates'!E$116)
+($N321*'fnd base rates'!E$117)
+($O321*'fnd base rates'!E$118)
+($P321*VLOOKUP($S321+12,rate_basefnd,5)))
*$R321</f>
        <v>8215.0852589999995</v>
      </c>
      <c r="X321" s="1">
        <f>(($D321*'fnd base rates'!F$107)
+($E321*'fnd base rates'!F$108)
+($F321*'fnd base rates'!F$109)
+($G321*'fnd base rates'!F$110)
+($H321*'fnd base rates'!F$111)
+($I321*'fnd base rates'!F$112)
+($J321*'fnd base rates'!F$113)
+($K321*'fnd base rates'!F$114)
+($M321*'fnd base rates'!F$116)
+($N321*'fnd base rates'!F$117)
+($O321*'fnd base rates'!F$118)
+($P321*VLOOKUP($S321+12,rate_basefnd,6)))
*$R321</f>
        <v>1357.4083820000001</v>
      </c>
      <c r="Y321" s="1">
        <f>(($D321*'fnd base rates'!G$107)
+($E321*'fnd base rates'!G$108)
+($F321*'fnd base rates'!G$109)
+($G321*'fnd base rates'!G$110)
+($H321*'fnd base rates'!G$111)
+($I321*'fnd base rates'!G$112)
+($J321*'fnd base rates'!G$113)
+($K321*'fnd base rates'!G$114)
+($M321*'fnd base rates'!G$116)
+($N321*'fnd base rates'!G$117)
+($O321*'fnd base rates'!G$118)
+($P321*VLOOKUP($S321+12,rate_basefnd,7)))
*$R321</f>
        <v>359.47613899999999</v>
      </c>
      <c r="Z321" s="1">
        <f>(($D321*'fnd base rates'!H$107)
+($E321*'fnd base rates'!H$108)
+($F321*'fnd base rates'!H$109)
+($G321*'fnd base rates'!H$110)
+($H321*'fnd base rates'!H$111)
+($I321*'fnd base rates'!H$112)
+($J321*'fnd base rates'!H$113)
+($K321*'fnd base rates'!H$114)
+($M321*'fnd base rates'!H$116)
+($N321*'fnd base rates'!H$117)
+($O321*'fnd base rates'!H$118)
+($P321*VLOOKUP($S321+12,rate_basefnd,8)))</f>
        <v>644.36721</v>
      </c>
      <c r="AA321" s="1">
        <f>(($D321*'fnd base rates'!I$107)
+($E321*'fnd base rates'!I$108)
+($F321*'fnd base rates'!I$109)
+($G321*'fnd base rates'!I$110)
+($H321*'fnd base rates'!I$111)
+($I321*'fnd base rates'!I$112)
+($J321*'fnd base rates'!I$113)
+($K321*'fnd base rates'!I$114)
+($M321*'fnd base rates'!I$116)
+($N321*'fnd base rates'!I$117)
+($O321*'fnd base rates'!I$118)
+($P321*VLOOKUP($S321+12,rate_basefnd,9)))
*$R321</f>
        <v>475.25</v>
      </c>
      <c r="AB321" s="1">
        <f>(($D321*'fnd base rates'!J$107)
+($E321*'fnd base rates'!J$108)
+($F321*'fnd base rates'!J$109)
+($G321*'fnd base rates'!J$110)
+($H321*'fnd base rates'!J$111)
+($I321*'fnd base rates'!J$112)
+($J321*'fnd base rates'!J$113)
+($K321*'fnd base rates'!J$114)
+($M321*'fnd base rates'!J$116)
+($N321*'fnd base rates'!J$117)
+($O321*'fnd base rates'!J$118)
+($P321*VLOOKUP($S321+12,rate_basefnd,10)))
*$R321</f>
        <v>872.43999999999994</v>
      </c>
      <c r="AC321" s="1">
        <f>(($D321*'fnd base rates'!K$107)
+($E321*'fnd base rates'!K$108)
+($F321*'fnd base rates'!K$109)
+($G321*'fnd base rates'!K$110)
+($H321*'fnd base rates'!K$111)
+($I321*'fnd base rates'!K$112)
+($J321*'fnd base rates'!K$113)
+($K321*'fnd base rates'!K$114)
+($M321*'fnd base rates'!K$116)
+($N321*'fnd base rates'!K$117)
+($O321*'fnd base rates'!K$118)
+($P321*VLOOKUP($S321+12,rate_basefnd,11)))
*$R321</f>
        <v>1336.9140110000001</v>
      </c>
      <c r="AD321" s="1">
        <f>(($D321*'fnd base rates'!L$107)
+($E321*'fnd base rates'!L$108)
+($F321*'fnd base rates'!L$109)
+($G321*'fnd base rates'!L$110)
+($H321*'fnd base rates'!L$111)
+($I321*'fnd base rates'!L$112)
+($J321*'fnd base rates'!L$113)
+($K321*'fnd base rates'!L$114)
+($M321*'fnd base rates'!L$116)
+($N321*'fnd base rates'!L$117)
+($O321*'fnd base rates'!L$118)
+($P321*VLOOKUP($S321+12,rate_basefnd,12)))</f>
        <v>2105.1934059999999</v>
      </c>
      <c r="AE321" s="1">
        <f>(($D321*'fnd base rates'!M$107)
+($E321*'fnd base rates'!M$108)
+($F321*'fnd base rates'!M$109)
+($G321*'fnd base rates'!M$110)
+($H321*'fnd base rates'!M$111)
+($I321*'fnd base rates'!M$112)
+($J321*'fnd base rates'!M$113)
+($K321*'fnd base rates'!M$114)
+($M321*'fnd base rates'!M$116)
+($N321*'fnd base rates'!M$117)
+($O321*'fnd base rates'!M$118)
+($P321*VLOOKUP($S321+12,rate_basefnd,13)))</f>
        <v>0</v>
      </c>
      <c r="AF321" s="4">
        <f t="shared" si="311"/>
        <v>17286.506700000002</v>
      </c>
      <c r="AH321" s="4">
        <f t="shared" si="312"/>
        <v>445348097</v>
      </c>
      <c r="AI321" s="4" t="str">
        <f t="shared" si="313"/>
        <v>445</v>
      </c>
      <c r="AJ321" s="2" t="str">
        <f t="shared" si="314"/>
        <v>348</v>
      </c>
      <c r="AK321" s="2" t="str">
        <f t="shared" si="315"/>
        <v>097</v>
      </c>
      <c r="AL321" s="4">
        <f t="shared" si="316"/>
        <v>1</v>
      </c>
      <c r="AM321" s="4">
        <f t="shared" si="308"/>
        <v>1</v>
      </c>
      <c r="AN321" s="4">
        <f t="shared" si="317"/>
        <v>17286.506700000002</v>
      </c>
      <c r="AO321" s="4">
        <f t="shared" si="318"/>
        <v>17287</v>
      </c>
      <c r="AP321" s="4">
        <f t="shared" si="319"/>
        <v>0</v>
      </c>
      <c r="AQ321" s="4">
        <v>17287</v>
      </c>
      <c r="AW321" s="4">
        <v>17180</v>
      </c>
      <c r="AX321" s="5">
        <f t="shared" si="320"/>
        <v>107</v>
      </c>
      <c r="AY321" s="4">
        <v>17287</v>
      </c>
      <c r="AZ321" s="5"/>
      <c r="BB321" s="5">
        <f t="shared" ref="BB321" si="375">BC321-BA321</f>
        <v>0</v>
      </c>
    </row>
    <row r="322" spans="1:54" s="4" customFormat="1">
      <c r="A322" s="278">
        <v>445</v>
      </c>
      <c r="B322" s="2">
        <v>445348100</v>
      </c>
      <c r="C322" s="10" t="s">
        <v>1078</v>
      </c>
      <c r="D322" s="15">
        <f>'fnd enro'!D322</f>
        <v>0</v>
      </c>
      <c r="E322" s="15">
        <f>'fnd enro'!E322</f>
        <v>0</v>
      </c>
      <c r="F322" s="15">
        <f>'fnd enro'!F322</f>
        <v>0</v>
      </c>
      <c r="G322" s="15">
        <f>'fnd enro'!G322</f>
        <v>1</v>
      </c>
      <c r="H322" s="15">
        <f>'fnd enro'!H322</f>
        <v>1</v>
      </c>
      <c r="I322" s="15">
        <f>'fnd enro'!I322</f>
        <v>0</v>
      </c>
      <c r="J322" s="15">
        <f>'fnd enro'!J322</f>
        <v>0</v>
      </c>
      <c r="K322" s="16">
        <f>'fnd enro'!K322</f>
        <v>7.6600000000000001E-2</v>
      </c>
      <c r="L322" s="15">
        <f>'fnd enro'!L322</f>
        <v>0</v>
      </c>
      <c r="M322" s="15">
        <f>'fnd enro'!M322</f>
        <v>1</v>
      </c>
      <c r="N322" s="15">
        <f>'fnd enro'!N322</f>
        <v>1</v>
      </c>
      <c r="O322" s="15">
        <f>'fnd enro'!O322</f>
        <v>0</v>
      </c>
      <c r="P322" s="15">
        <f>'fnd enro'!P322</f>
        <v>1</v>
      </c>
      <c r="Q322" s="15">
        <f>'fnd enro'!R322</f>
        <v>2</v>
      </c>
      <c r="R322" s="16">
        <f t="shared" si="310"/>
        <v>1</v>
      </c>
      <c r="S322" s="15">
        <f>VALUE('fnd enro'!Q322)</f>
        <v>9</v>
      </c>
      <c r="T322" s="2"/>
      <c r="U322" s="1">
        <f>(($D322*'fnd base rates'!C$107)
+($E322*'fnd base rates'!C$108)
+($F322*'fnd base rates'!C$109)
+($G322*'fnd base rates'!C$110)
+($H322*'fnd base rates'!C$111)
+($I322*'fnd base rates'!C$112)
+($J322*'fnd base rates'!C$113)
+($K322*'fnd base rates'!C$114)
+($M322*'fnd base rates'!C$116)
+($N322*'fnd base rates'!C$117)
+($O322*'fnd base rates'!C$118)
+($P322*VLOOKUP($S322+12,rate_basefnd,3)))
*$R322</f>
        <v>1287.6745859999999</v>
      </c>
      <c r="V322" s="1">
        <f>(($D322*'fnd base rates'!D$107)
+($E322*'fnd base rates'!D$108)
+($F322*'fnd base rates'!D$109)
+($G322*'fnd base rates'!D$110)
+($H322*'fnd base rates'!D$111)
+($I322*'fnd base rates'!D$112)
+($J322*'fnd base rates'!D$113)
+($K322*'fnd base rates'!D$114)
+($M322*'fnd base rates'!D$116)
+($N322*'fnd base rates'!D$117)
+($O322*'fnd base rates'!D$118)
+($P322*VLOOKUP($S322+12,rate_basefnd,4)))
*$R322</f>
        <v>2126.33</v>
      </c>
      <c r="W322" s="1">
        <f>(($D322*'fnd base rates'!E$107)
+($E322*'fnd base rates'!E$108)
+($F322*'fnd base rates'!E$109)
+($G322*'fnd base rates'!E$110)
+($H322*'fnd base rates'!E$111)
+($I322*'fnd base rates'!E$112)
+($J322*'fnd base rates'!E$113)
+($K322*'fnd base rates'!E$114)
+($M322*'fnd base rates'!E$116)
+($N322*'fnd base rates'!E$117)
+($O322*'fnd base rates'!E$118)
+($P322*VLOOKUP($S322+12,rate_basefnd,5)))
*$R322</f>
        <v>12539.470518</v>
      </c>
      <c r="X322" s="1">
        <f>(($D322*'fnd base rates'!F$107)
+($E322*'fnd base rates'!F$108)
+($F322*'fnd base rates'!F$109)
+($G322*'fnd base rates'!F$110)
+($H322*'fnd base rates'!F$111)
+($I322*'fnd base rates'!F$112)
+($J322*'fnd base rates'!F$113)
+($K322*'fnd base rates'!F$114)
+($M322*'fnd base rates'!F$116)
+($N322*'fnd base rates'!F$117)
+($O322*'fnd base rates'!F$118)
+($P322*VLOOKUP($S322+12,rate_basefnd,6)))
*$R322</f>
        <v>2482.0567639999999</v>
      </c>
      <c r="Y322" s="1">
        <f>(($D322*'fnd base rates'!G$107)
+($E322*'fnd base rates'!G$108)
+($F322*'fnd base rates'!G$109)
+($G322*'fnd base rates'!G$110)
+($H322*'fnd base rates'!G$111)
+($I322*'fnd base rates'!G$112)
+($J322*'fnd base rates'!G$113)
+($K322*'fnd base rates'!G$114)
+($M322*'fnd base rates'!G$116)
+($N322*'fnd base rates'!G$117)
+($O322*'fnd base rates'!G$118)
+($P322*VLOOKUP($S322+12,rate_basefnd,7)))
*$R322</f>
        <v>560.45227799999998</v>
      </c>
      <c r="Z322" s="1">
        <f>(($D322*'fnd base rates'!H$107)
+($E322*'fnd base rates'!H$108)
+($F322*'fnd base rates'!H$109)
+($G322*'fnd base rates'!H$110)
+($H322*'fnd base rates'!H$111)
+($I322*'fnd base rates'!H$112)
+($J322*'fnd base rates'!H$113)
+($K322*'fnd base rates'!H$114)
+($M322*'fnd base rates'!H$116)
+($N322*'fnd base rates'!H$117)
+($O322*'fnd base rates'!H$118)
+($P322*VLOOKUP($S322+12,rate_basefnd,8)))</f>
        <v>1268.4044199999998</v>
      </c>
      <c r="AA322" s="1">
        <f>(($D322*'fnd base rates'!I$107)
+($E322*'fnd base rates'!I$108)
+($F322*'fnd base rates'!I$109)
+($G322*'fnd base rates'!I$110)
+($H322*'fnd base rates'!I$111)
+($I322*'fnd base rates'!I$112)
+($J322*'fnd base rates'!I$113)
+($K322*'fnd base rates'!I$114)
+($M322*'fnd base rates'!I$116)
+($N322*'fnd base rates'!I$117)
+($O322*'fnd base rates'!I$118)
+($P322*VLOOKUP($S322+12,rate_basefnd,9)))
*$R322</f>
        <v>877.9</v>
      </c>
      <c r="AB322" s="1">
        <f>(($D322*'fnd base rates'!J$107)
+($E322*'fnd base rates'!J$108)
+($F322*'fnd base rates'!J$109)
+($G322*'fnd base rates'!J$110)
+($H322*'fnd base rates'!J$111)
+($I322*'fnd base rates'!J$112)
+($J322*'fnd base rates'!J$113)
+($K322*'fnd base rates'!J$114)
+($M322*'fnd base rates'!J$116)
+($N322*'fnd base rates'!J$117)
+($O322*'fnd base rates'!J$118)
+($P322*VLOOKUP($S322+12,rate_basefnd,10)))
*$R322</f>
        <v>1092.08</v>
      </c>
      <c r="AC322" s="1">
        <f>(($D322*'fnd base rates'!K$107)
+($E322*'fnd base rates'!K$108)
+($F322*'fnd base rates'!K$109)
+($G322*'fnd base rates'!K$110)
+($H322*'fnd base rates'!K$111)
+($I322*'fnd base rates'!K$112)
+($J322*'fnd base rates'!K$113)
+($K322*'fnd base rates'!K$114)
+($M322*'fnd base rates'!K$116)
+($N322*'fnd base rates'!K$117)
+($O322*'fnd base rates'!K$118)
+($P322*VLOOKUP($S322+12,rate_basefnd,11)))
*$R322</f>
        <v>2766.7380220000005</v>
      </c>
      <c r="AD322" s="1">
        <f>(($D322*'fnd base rates'!L$107)
+($E322*'fnd base rates'!L$108)
+($F322*'fnd base rates'!L$109)
+($G322*'fnd base rates'!L$110)
+($H322*'fnd base rates'!L$111)
+($I322*'fnd base rates'!L$112)
+($J322*'fnd base rates'!L$113)
+($K322*'fnd base rates'!L$114)
+($M322*'fnd base rates'!L$116)
+($N322*'fnd base rates'!L$117)
+($O322*'fnd base rates'!L$118)
+($P322*VLOOKUP($S322+12,rate_basefnd,12)))</f>
        <v>3697.8868120000002</v>
      </c>
      <c r="AE322" s="1">
        <f>(($D322*'fnd base rates'!M$107)
+($E322*'fnd base rates'!M$108)
+($F322*'fnd base rates'!M$109)
+($G322*'fnd base rates'!M$110)
+($H322*'fnd base rates'!M$111)
+($I322*'fnd base rates'!M$112)
+($J322*'fnd base rates'!M$113)
+($K322*'fnd base rates'!M$114)
+($M322*'fnd base rates'!M$116)
+($N322*'fnd base rates'!M$117)
+($O322*'fnd base rates'!M$118)
+($P322*VLOOKUP($S322+12,rate_basefnd,13)))</f>
        <v>0</v>
      </c>
      <c r="AF322" s="4">
        <f t="shared" si="311"/>
        <v>28698.993400000007</v>
      </c>
      <c r="AH322" s="4">
        <f t="shared" si="312"/>
        <v>445348100</v>
      </c>
      <c r="AI322" s="4" t="str">
        <f t="shared" si="313"/>
        <v>445</v>
      </c>
      <c r="AJ322" s="2" t="str">
        <f t="shared" si="314"/>
        <v>348</v>
      </c>
      <c r="AK322" s="2" t="str">
        <f t="shared" si="315"/>
        <v>100</v>
      </c>
      <c r="AL322" s="4">
        <f t="shared" si="316"/>
        <v>1</v>
      </c>
      <c r="AM322" s="4">
        <f t="shared" si="308"/>
        <v>2</v>
      </c>
      <c r="AN322" s="4">
        <f t="shared" si="317"/>
        <v>28698.993400000007</v>
      </c>
      <c r="AO322" s="4">
        <f t="shared" si="318"/>
        <v>14349</v>
      </c>
      <c r="AP322" s="4">
        <f t="shared" si="319"/>
        <v>0</v>
      </c>
      <c r="AQ322" s="4">
        <v>14349</v>
      </c>
      <c r="AW322" s="4">
        <v>14299</v>
      </c>
      <c r="AX322" s="5">
        <f t="shared" si="320"/>
        <v>50</v>
      </c>
      <c r="AY322" s="4">
        <v>14349</v>
      </c>
      <c r="AZ322" s="5"/>
      <c r="BB322" s="5">
        <f t="shared" ref="BB322" si="376">BC322-BA322</f>
        <v>0</v>
      </c>
    </row>
    <row r="323" spans="1:54" s="4" customFormat="1">
      <c r="A323" s="278">
        <v>445</v>
      </c>
      <c r="B323" s="2">
        <v>445348110</v>
      </c>
      <c r="C323" s="10" t="s">
        <v>1078</v>
      </c>
      <c r="D323" s="15">
        <f>'fnd enro'!D323</f>
        <v>0</v>
      </c>
      <c r="E323" s="15">
        <f>'fnd enro'!E323</f>
        <v>0</v>
      </c>
      <c r="F323" s="15">
        <f>'fnd enro'!F323</f>
        <v>0</v>
      </c>
      <c r="G323" s="15">
        <f>'fnd enro'!G323</f>
        <v>1</v>
      </c>
      <c r="H323" s="15">
        <f>'fnd enro'!H323</f>
        <v>0</v>
      </c>
      <c r="I323" s="15">
        <f>'fnd enro'!I323</f>
        <v>1</v>
      </c>
      <c r="J323" s="15">
        <f>'fnd enro'!J323</f>
        <v>0</v>
      </c>
      <c r="K323" s="16">
        <f>'fnd enro'!K323</f>
        <v>7.6600000000000001E-2</v>
      </c>
      <c r="L323" s="15">
        <f>'fnd enro'!L323</f>
        <v>0</v>
      </c>
      <c r="M323" s="15">
        <f>'fnd enro'!M323</f>
        <v>0</v>
      </c>
      <c r="N323" s="15">
        <f>'fnd enro'!N323</f>
        <v>0</v>
      </c>
      <c r="O323" s="15">
        <f>'fnd enro'!O323</f>
        <v>0</v>
      </c>
      <c r="P323" s="15">
        <f>'fnd enro'!P323</f>
        <v>2</v>
      </c>
      <c r="Q323" s="15">
        <f>'fnd enro'!R323</f>
        <v>2</v>
      </c>
      <c r="R323" s="16">
        <f t="shared" si="310"/>
        <v>1</v>
      </c>
      <c r="S323" s="15">
        <f>VALUE('fnd enro'!Q323)</f>
        <v>3</v>
      </c>
      <c r="T323" s="2"/>
      <c r="U323" s="1">
        <f>(($D323*'fnd base rates'!C$107)
+($E323*'fnd base rates'!C$108)
+($F323*'fnd base rates'!C$109)
+($G323*'fnd base rates'!C$110)
+($H323*'fnd base rates'!C$111)
+($I323*'fnd base rates'!C$112)
+($J323*'fnd base rates'!C$113)
+($K323*'fnd base rates'!C$114)
+($M323*'fnd base rates'!C$116)
+($N323*'fnd base rates'!C$117)
+($O323*'fnd base rates'!C$118)
+($P323*VLOOKUP($S323+12,rate_basefnd,3)))
*$R323</f>
        <v>1133.3845859999999</v>
      </c>
      <c r="V323" s="1">
        <f>(($D323*'fnd base rates'!D$107)
+($E323*'fnd base rates'!D$108)
+($F323*'fnd base rates'!D$109)
+($G323*'fnd base rates'!D$110)
+($H323*'fnd base rates'!D$111)
+($I323*'fnd base rates'!D$112)
+($J323*'fnd base rates'!D$113)
+($K323*'fnd base rates'!D$114)
+($M323*'fnd base rates'!D$116)
+($N323*'fnd base rates'!D$117)
+($O323*'fnd base rates'!D$118)
+($P323*VLOOKUP($S323+12,rate_basefnd,4)))
*$R323</f>
        <v>1977.62</v>
      </c>
      <c r="W323" s="1">
        <f>(($D323*'fnd base rates'!E$107)
+($E323*'fnd base rates'!E$108)
+($F323*'fnd base rates'!E$109)
+($G323*'fnd base rates'!E$110)
+($H323*'fnd base rates'!E$111)
+($I323*'fnd base rates'!E$112)
+($J323*'fnd base rates'!E$113)
+($K323*'fnd base rates'!E$114)
+($M323*'fnd base rates'!E$116)
+($N323*'fnd base rates'!E$117)
+($O323*'fnd base rates'!E$118)
+($P323*VLOOKUP($S323+12,rate_basefnd,5)))
*$R323</f>
        <v>13419.770518000001</v>
      </c>
      <c r="X323" s="1">
        <f>(($D323*'fnd base rates'!F$107)
+($E323*'fnd base rates'!F$108)
+($F323*'fnd base rates'!F$109)
+($G323*'fnd base rates'!F$110)
+($H323*'fnd base rates'!F$111)
+($I323*'fnd base rates'!F$112)
+($J323*'fnd base rates'!F$113)
+($K323*'fnd base rates'!F$114)
+($M323*'fnd base rates'!F$116)
+($N323*'fnd base rates'!F$117)
+($O323*'fnd base rates'!F$118)
+($P323*VLOOKUP($S323+12,rate_basefnd,6)))
*$R323</f>
        <v>2037.246764</v>
      </c>
      <c r="Y323" s="1">
        <f>(($D323*'fnd base rates'!G$107)
+($E323*'fnd base rates'!G$108)
+($F323*'fnd base rates'!G$109)
+($G323*'fnd base rates'!G$110)
+($H323*'fnd base rates'!G$111)
+($I323*'fnd base rates'!G$112)
+($J323*'fnd base rates'!G$113)
+($K323*'fnd base rates'!G$114)
+($M323*'fnd base rates'!G$116)
+($N323*'fnd base rates'!G$117)
+($O323*'fnd base rates'!G$118)
+($P323*VLOOKUP($S323+12,rate_basefnd,7)))
*$R323</f>
        <v>549.74227799999994</v>
      </c>
      <c r="Z323" s="1">
        <f>(($D323*'fnd base rates'!H$107)
+($E323*'fnd base rates'!H$108)
+($F323*'fnd base rates'!H$109)
+($G323*'fnd base rates'!H$110)
+($H323*'fnd base rates'!H$111)
+($I323*'fnd base rates'!H$112)
+($J323*'fnd base rates'!H$113)
+($K323*'fnd base rates'!H$114)
+($M323*'fnd base rates'!H$116)
+($N323*'fnd base rates'!H$117)
+($O323*'fnd base rates'!H$118)
+($P323*VLOOKUP($S323+12,rate_basefnd,8)))</f>
        <v>1330.3644199999999</v>
      </c>
      <c r="AA323" s="1">
        <f>(($D323*'fnd base rates'!I$107)
+($E323*'fnd base rates'!I$108)
+($F323*'fnd base rates'!I$109)
+($G323*'fnd base rates'!I$110)
+($H323*'fnd base rates'!I$111)
+($I323*'fnd base rates'!I$112)
+($J323*'fnd base rates'!I$113)
+($K323*'fnd base rates'!I$114)
+($M323*'fnd base rates'!I$116)
+($N323*'fnd base rates'!I$117)
+($O323*'fnd base rates'!I$118)
+($P323*VLOOKUP($S323+12,rate_basefnd,9)))
*$R323</f>
        <v>879.26</v>
      </c>
      <c r="AB323" s="1">
        <f>(($D323*'fnd base rates'!J$107)
+($E323*'fnd base rates'!J$108)
+($F323*'fnd base rates'!J$109)
+($G323*'fnd base rates'!J$110)
+($H323*'fnd base rates'!J$111)
+($I323*'fnd base rates'!J$112)
+($J323*'fnd base rates'!J$113)
+($K323*'fnd base rates'!J$114)
+($M323*'fnd base rates'!J$116)
+($N323*'fnd base rates'!J$117)
+($O323*'fnd base rates'!J$118)
+($P323*VLOOKUP($S323+12,rate_basefnd,10)))
*$R323</f>
        <v>1749.26</v>
      </c>
      <c r="AC323" s="1">
        <f>(($D323*'fnd base rates'!K$107)
+($E323*'fnd base rates'!K$108)
+($F323*'fnd base rates'!K$109)
+($G323*'fnd base rates'!K$110)
+($H323*'fnd base rates'!K$111)
+($I323*'fnd base rates'!K$112)
+($J323*'fnd base rates'!K$113)
+($K323*'fnd base rates'!K$114)
+($M323*'fnd base rates'!K$116)
+($N323*'fnd base rates'!K$117)
+($O323*'fnd base rates'!K$118)
+($P323*VLOOKUP($S323+12,rate_basefnd,11)))
*$R323</f>
        <v>2151.488022</v>
      </c>
      <c r="AD323" s="1">
        <f>(($D323*'fnd base rates'!L$107)
+($E323*'fnd base rates'!L$108)
+($F323*'fnd base rates'!L$109)
+($G323*'fnd base rates'!L$110)
+($H323*'fnd base rates'!L$111)
+($I323*'fnd base rates'!L$112)
+($J323*'fnd base rates'!L$113)
+($K323*'fnd base rates'!L$114)
+($M323*'fnd base rates'!L$116)
+($N323*'fnd base rates'!L$117)
+($O323*'fnd base rates'!L$118)
+($P323*VLOOKUP($S323+12,rate_basefnd,12)))</f>
        <v>3343.6768119999997</v>
      </c>
      <c r="AE323" s="1">
        <f>(($D323*'fnd base rates'!M$107)
+($E323*'fnd base rates'!M$108)
+($F323*'fnd base rates'!M$109)
+($G323*'fnd base rates'!M$110)
+($H323*'fnd base rates'!M$111)
+($I323*'fnd base rates'!M$112)
+($J323*'fnd base rates'!M$113)
+($K323*'fnd base rates'!M$114)
+($M323*'fnd base rates'!M$116)
+($N323*'fnd base rates'!M$117)
+($O323*'fnd base rates'!M$118)
+($P323*VLOOKUP($S323+12,rate_basefnd,13)))</f>
        <v>0</v>
      </c>
      <c r="AF323" s="4">
        <f t="shared" si="311"/>
        <v>28571.813399999999</v>
      </c>
      <c r="AH323" s="4">
        <f t="shared" si="312"/>
        <v>445348110</v>
      </c>
      <c r="AI323" s="4" t="str">
        <f t="shared" si="313"/>
        <v>445</v>
      </c>
      <c r="AJ323" s="2" t="str">
        <f t="shared" si="314"/>
        <v>348</v>
      </c>
      <c r="AK323" s="2" t="str">
        <f t="shared" si="315"/>
        <v>110</v>
      </c>
      <c r="AL323" s="4">
        <f t="shared" si="316"/>
        <v>1</v>
      </c>
      <c r="AM323" s="4">
        <f t="shared" si="308"/>
        <v>2</v>
      </c>
      <c r="AN323" s="4">
        <f t="shared" si="317"/>
        <v>28571.813399999999</v>
      </c>
      <c r="AO323" s="4">
        <f t="shared" si="318"/>
        <v>14286</v>
      </c>
      <c r="AP323" s="4">
        <f t="shared" si="319"/>
        <v>0</v>
      </c>
      <c r="AQ323" s="4">
        <v>14286</v>
      </c>
      <c r="AW323" s="4">
        <v>14267</v>
      </c>
      <c r="AX323" s="5">
        <f t="shared" si="320"/>
        <v>19</v>
      </c>
      <c r="AY323" s="4">
        <v>14286</v>
      </c>
      <c r="AZ323" s="5"/>
      <c r="BB323" s="5">
        <f t="shared" ref="BB323" si="377">BC323-BA323</f>
        <v>0</v>
      </c>
    </row>
    <row r="324" spans="1:54" s="4" customFormat="1">
      <c r="A324" s="278">
        <v>445</v>
      </c>
      <c r="B324" s="2">
        <v>445348151</v>
      </c>
      <c r="C324" s="10" t="s">
        <v>1078</v>
      </c>
      <c r="D324" s="15">
        <f>'fnd enro'!D324</f>
        <v>0</v>
      </c>
      <c r="E324" s="15">
        <f>'fnd enro'!E324</f>
        <v>0</v>
      </c>
      <c r="F324" s="15">
        <f>'fnd enro'!F324</f>
        <v>1</v>
      </c>
      <c r="G324" s="15">
        <f>'fnd enro'!G324</f>
        <v>11</v>
      </c>
      <c r="H324" s="15">
        <f>'fnd enro'!H324</f>
        <v>3</v>
      </c>
      <c r="I324" s="15">
        <f>'fnd enro'!I324</f>
        <v>5</v>
      </c>
      <c r="J324" s="15">
        <f>'fnd enro'!J324</f>
        <v>0</v>
      </c>
      <c r="K324" s="16">
        <f>'fnd enro'!K324</f>
        <v>0.76600000000000001</v>
      </c>
      <c r="L324" s="15">
        <f>'fnd enro'!L324</f>
        <v>0</v>
      </c>
      <c r="M324" s="15">
        <f>'fnd enro'!M324</f>
        <v>1</v>
      </c>
      <c r="N324" s="15">
        <f>'fnd enro'!N324</f>
        <v>0</v>
      </c>
      <c r="O324" s="15">
        <f>'fnd enro'!O324</f>
        <v>0</v>
      </c>
      <c r="P324" s="15">
        <f>'fnd enro'!P324</f>
        <v>13</v>
      </c>
      <c r="Q324" s="15">
        <f>'fnd enro'!R324</f>
        <v>20</v>
      </c>
      <c r="R324" s="16">
        <f t="shared" si="310"/>
        <v>1</v>
      </c>
      <c r="S324" s="15">
        <f>VALUE('fnd enro'!Q324)</f>
        <v>7</v>
      </c>
      <c r="T324" s="2"/>
      <c r="U324" s="1">
        <f>(($D324*'fnd base rates'!C$107)
+($E324*'fnd base rates'!C$108)
+($F324*'fnd base rates'!C$109)
+($G324*'fnd base rates'!C$110)
+($H324*'fnd base rates'!C$111)
+($I324*'fnd base rates'!C$112)
+($J324*'fnd base rates'!C$113)
+($K324*'fnd base rates'!C$114)
+($M324*'fnd base rates'!C$116)
+($N324*'fnd base rates'!C$117)
+($O324*'fnd base rates'!C$118)
+($P324*VLOOKUP($S324+12,rate_basefnd,3)))
*$R324</f>
        <v>11163.93586</v>
      </c>
      <c r="V324" s="1">
        <f>(($D324*'fnd base rates'!D$107)
+($E324*'fnd base rates'!D$108)
+($F324*'fnd base rates'!D$109)
+($G324*'fnd base rates'!D$110)
+($H324*'fnd base rates'!D$111)
+($I324*'fnd base rates'!D$112)
+($J324*'fnd base rates'!D$113)
+($K324*'fnd base rates'!D$114)
+($M324*'fnd base rates'!D$116)
+($N324*'fnd base rates'!D$117)
+($O324*'fnd base rates'!D$118)
+($P324*VLOOKUP($S324+12,rate_basefnd,4)))
*$R324</f>
        <v>18686.899999999998</v>
      </c>
      <c r="W324" s="1">
        <f>(($D324*'fnd base rates'!E$107)
+($E324*'fnd base rates'!E$108)
+($F324*'fnd base rates'!E$109)
+($G324*'fnd base rates'!E$110)
+($H324*'fnd base rates'!E$111)
+($I324*'fnd base rates'!E$112)
+($J324*'fnd base rates'!E$113)
+($K324*'fnd base rates'!E$114)
+($M324*'fnd base rates'!E$116)
+($N324*'fnd base rates'!E$117)
+($O324*'fnd base rates'!E$118)
+($P324*VLOOKUP($S324+12,rate_basefnd,5)))
*$R324</f>
        <v>116960.57518</v>
      </c>
      <c r="X324" s="1">
        <f>(($D324*'fnd base rates'!F$107)
+($E324*'fnd base rates'!F$108)
+($F324*'fnd base rates'!F$109)
+($G324*'fnd base rates'!F$110)
+($H324*'fnd base rates'!F$111)
+($I324*'fnd base rates'!F$112)
+($J324*'fnd base rates'!F$113)
+($K324*'fnd base rates'!F$114)
+($M324*'fnd base rates'!F$116)
+($N324*'fnd base rates'!F$117)
+($O324*'fnd base rates'!F$118)
+($P324*VLOOKUP($S324+12,rate_basefnd,6)))
*$R324</f>
        <v>21540.25764</v>
      </c>
      <c r="Y324" s="1">
        <f>(($D324*'fnd base rates'!G$107)
+($E324*'fnd base rates'!G$108)
+($F324*'fnd base rates'!G$109)
+($G324*'fnd base rates'!G$110)
+($H324*'fnd base rates'!G$111)
+($I324*'fnd base rates'!G$112)
+($J324*'fnd base rates'!G$113)
+($K324*'fnd base rates'!G$114)
+($M324*'fnd base rates'!G$116)
+($N324*'fnd base rates'!G$117)
+($O324*'fnd base rates'!G$118)
+($P324*VLOOKUP($S324+12,rate_basefnd,7)))
*$R324</f>
        <v>4949.6727799999999</v>
      </c>
      <c r="Z324" s="1">
        <f>(($D324*'fnd base rates'!H$107)
+($E324*'fnd base rates'!H$108)
+($F324*'fnd base rates'!H$109)
+($G324*'fnd base rates'!H$110)
+($H324*'fnd base rates'!H$111)
+($I324*'fnd base rates'!H$112)
+($J324*'fnd base rates'!H$113)
+($K324*'fnd base rates'!H$114)
+($M324*'fnd base rates'!H$116)
+($N324*'fnd base rates'!H$117)
+($O324*'fnd base rates'!H$118)
+($P324*VLOOKUP($S324+12,rate_basefnd,8)))</f>
        <v>11873.5242</v>
      </c>
      <c r="AA324" s="1">
        <f>(($D324*'fnd base rates'!I$107)
+($E324*'fnd base rates'!I$108)
+($F324*'fnd base rates'!I$109)
+($G324*'fnd base rates'!I$110)
+($H324*'fnd base rates'!I$111)
+($I324*'fnd base rates'!I$112)
+($J324*'fnd base rates'!I$113)
+($K324*'fnd base rates'!I$114)
+($M324*'fnd base rates'!I$116)
+($N324*'fnd base rates'!I$117)
+($O324*'fnd base rates'!I$118)
+($P324*VLOOKUP($S324+12,rate_basefnd,9)))
*$R324</f>
        <v>7875.22</v>
      </c>
      <c r="AB324" s="1">
        <f>(($D324*'fnd base rates'!J$107)
+($E324*'fnd base rates'!J$108)
+($F324*'fnd base rates'!J$109)
+($G324*'fnd base rates'!J$110)
+($H324*'fnd base rates'!J$111)
+($I324*'fnd base rates'!J$112)
+($J324*'fnd base rates'!J$113)
+($K324*'fnd base rates'!J$114)
+($M324*'fnd base rates'!J$116)
+($N324*'fnd base rates'!J$117)
+($O324*'fnd base rates'!J$118)
+($P324*VLOOKUP($S324+12,rate_basefnd,10)))
*$R324</f>
        <v>13149.56</v>
      </c>
      <c r="AC324" s="1">
        <f>(($D324*'fnd base rates'!K$107)
+($E324*'fnd base rates'!K$108)
+($F324*'fnd base rates'!K$109)
+($G324*'fnd base rates'!K$110)
+($H324*'fnd base rates'!K$111)
+($I324*'fnd base rates'!K$112)
+($J324*'fnd base rates'!K$113)
+($K324*'fnd base rates'!K$114)
+($M324*'fnd base rates'!K$116)
+($N324*'fnd base rates'!K$117)
+($O324*'fnd base rates'!K$118)
+($P324*VLOOKUP($S324+12,rate_basefnd,11)))
*$R324</f>
        <v>21796.660220000002</v>
      </c>
      <c r="AD324" s="1">
        <f>(($D324*'fnd base rates'!L$107)
+($E324*'fnd base rates'!L$108)
+($F324*'fnd base rates'!L$109)
+($G324*'fnd base rates'!L$110)
+($H324*'fnd base rates'!L$111)
+($I324*'fnd base rates'!L$112)
+($J324*'fnd base rates'!L$113)
+($K324*'fnd base rates'!L$114)
+($M324*'fnd base rates'!L$116)
+($N324*'fnd base rates'!L$117)
+($O324*'fnd base rates'!L$118)
+($P324*VLOOKUP($S324+12,rate_basefnd,12)))</f>
        <v>32229.548120000003</v>
      </c>
      <c r="AE324" s="1">
        <f>(($D324*'fnd base rates'!M$107)
+($E324*'fnd base rates'!M$108)
+($F324*'fnd base rates'!M$109)
+($G324*'fnd base rates'!M$110)
+($H324*'fnd base rates'!M$111)
+($I324*'fnd base rates'!M$112)
+($J324*'fnd base rates'!M$113)
+($K324*'fnd base rates'!M$114)
+($M324*'fnd base rates'!M$116)
+($N324*'fnd base rates'!M$117)
+($O324*'fnd base rates'!M$118)
+($P324*VLOOKUP($S324+12,rate_basefnd,13)))</f>
        <v>0</v>
      </c>
      <c r="AF324" s="4">
        <f t="shared" si="311"/>
        <v>260225.85399999999</v>
      </c>
      <c r="AH324" s="4">
        <f t="shared" si="312"/>
        <v>445348151</v>
      </c>
      <c r="AI324" s="4" t="str">
        <f t="shared" si="313"/>
        <v>445</v>
      </c>
      <c r="AJ324" s="2" t="str">
        <f t="shared" si="314"/>
        <v>348</v>
      </c>
      <c r="AK324" s="2" t="str">
        <f t="shared" si="315"/>
        <v>151</v>
      </c>
      <c r="AL324" s="4">
        <f t="shared" si="316"/>
        <v>1</v>
      </c>
      <c r="AM324" s="4">
        <f t="shared" si="308"/>
        <v>20</v>
      </c>
      <c r="AN324" s="4">
        <f t="shared" si="317"/>
        <v>260225.85399999999</v>
      </c>
      <c r="AO324" s="4">
        <f t="shared" si="318"/>
        <v>13011</v>
      </c>
      <c r="AP324" s="4">
        <f t="shared" si="319"/>
        <v>0</v>
      </c>
      <c r="AQ324" s="4">
        <v>13011</v>
      </c>
      <c r="AW324" s="4">
        <v>12976</v>
      </c>
      <c r="AX324" s="5">
        <f t="shared" si="320"/>
        <v>35</v>
      </c>
      <c r="AY324" s="4">
        <v>13011</v>
      </c>
      <c r="AZ324" s="5"/>
      <c r="BB324" s="5">
        <f t="shared" ref="BB324" si="378">BC324-BA324</f>
        <v>0</v>
      </c>
    </row>
    <row r="325" spans="1:54" s="4" customFormat="1">
      <c r="A325" s="278">
        <v>445</v>
      </c>
      <c r="B325" s="2">
        <v>445348186</v>
      </c>
      <c r="C325" s="10" t="s">
        <v>1078</v>
      </c>
      <c r="D325" s="15">
        <f>'fnd enro'!D325</f>
        <v>0</v>
      </c>
      <c r="E325" s="15">
        <f>'fnd enro'!E325</f>
        <v>0</v>
      </c>
      <c r="F325" s="15">
        <f>'fnd enro'!F325</f>
        <v>2</v>
      </c>
      <c r="G325" s="15">
        <f>'fnd enro'!G325</f>
        <v>2</v>
      </c>
      <c r="H325" s="15">
        <f>'fnd enro'!H325</f>
        <v>1</v>
      </c>
      <c r="I325" s="15">
        <f>'fnd enro'!I325</f>
        <v>1</v>
      </c>
      <c r="J325" s="15">
        <f>'fnd enro'!J325</f>
        <v>0</v>
      </c>
      <c r="K325" s="16">
        <f>'fnd enro'!K325</f>
        <v>0.2298</v>
      </c>
      <c r="L325" s="15">
        <f>'fnd enro'!L325</f>
        <v>0</v>
      </c>
      <c r="M325" s="15">
        <f>'fnd enro'!M325</f>
        <v>1</v>
      </c>
      <c r="N325" s="15">
        <f>'fnd enro'!N325</f>
        <v>0</v>
      </c>
      <c r="O325" s="15">
        <f>'fnd enro'!O325</f>
        <v>0</v>
      </c>
      <c r="P325" s="15">
        <f>'fnd enro'!P325</f>
        <v>4</v>
      </c>
      <c r="Q325" s="15">
        <f>'fnd enro'!R325</f>
        <v>6</v>
      </c>
      <c r="R325" s="16">
        <f t="shared" si="310"/>
        <v>1</v>
      </c>
      <c r="S325" s="15">
        <f>VALUE('fnd enro'!Q325)</f>
        <v>6</v>
      </c>
      <c r="T325" s="2"/>
      <c r="U325" s="1">
        <f>(($D325*'fnd base rates'!C$107)
+($E325*'fnd base rates'!C$108)
+($F325*'fnd base rates'!C$109)
+($G325*'fnd base rates'!C$110)
+($H325*'fnd base rates'!C$111)
+($I325*'fnd base rates'!C$112)
+($J325*'fnd base rates'!C$113)
+($K325*'fnd base rates'!C$114)
+($M325*'fnd base rates'!C$116)
+($N325*'fnd base rates'!C$117)
+($O325*'fnd base rates'!C$118)
+($P325*VLOOKUP($S325+12,rate_basefnd,3)))
*$R325</f>
        <v>3412.3837579999999</v>
      </c>
      <c r="V325" s="1">
        <f>(($D325*'fnd base rates'!D$107)
+($E325*'fnd base rates'!D$108)
+($F325*'fnd base rates'!D$109)
+($G325*'fnd base rates'!D$110)
+($H325*'fnd base rates'!D$111)
+($I325*'fnd base rates'!D$112)
+($J325*'fnd base rates'!D$113)
+($K325*'fnd base rates'!D$114)
+($M325*'fnd base rates'!D$116)
+($N325*'fnd base rates'!D$117)
+($O325*'fnd base rates'!D$118)
+($P325*VLOOKUP($S325+12,rate_basefnd,4)))
*$R325</f>
        <v>5706.77</v>
      </c>
      <c r="W325" s="1">
        <f>(($D325*'fnd base rates'!E$107)
+($E325*'fnd base rates'!E$108)
+($F325*'fnd base rates'!E$109)
+($G325*'fnd base rates'!E$110)
+($H325*'fnd base rates'!E$111)
+($I325*'fnd base rates'!E$112)
+($J325*'fnd base rates'!E$113)
+($K325*'fnd base rates'!E$114)
+($M325*'fnd base rates'!E$116)
+($N325*'fnd base rates'!E$117)
+($O325*'fnd base rates'!E$118)
+($P325*VLOOKUP($S325+12,rate_basefnd,5)))
*$R325</f>
        <v>35215.711553999994</v>
      </c>
      <c r="X325" s="1">
        <f>(($D325*'fnd base rates'!F$107)
+($E325*'fnd base rates'!F$108)
+($F325*'fnd base rates'!F$109)
+($G325*'fnd base rates'!F$110)
+($H325*'fnd base rates'!F$111)
+($I325*'fnd base rates'!F$112)
+($J325*'fnd base rates'!F$113)
+($K325*'fnd base rates'!F$114)
+($M325*'fnd base rates'!F$116)
+($N325*'fnd base rates'!F$117)
+($O325*'fnd base rates'!F$118)
+($P325*VLOOKUP($S325+12,rate_basefnd,6)))
*$R325</f>
        <v>6726.8602920000003</v>
      </c>
      <c r="Y325" s="1">
        <f>(($D325*'fnd base rates'!G$107)
+($E325*'fnd base rates'!G$108)
+($F325*'fnd base rates'!G$109)
+($G325*'fnd base rates'!G$110)
+($H325*'fnd base rates'!G$111)
+($I325*'fnd base rates'!G$112)
+($J325*'fnd base rates'!G$113)
+($K325*'fnd base rates'!G$114)
+($M325*'fnd base rates'!G$116)
+($N325*'fnd base rates'!G$117)
+($O325*'fnd base rates'!G$118)
+($P325*VLOOKUP($S325+12,rate_basefnd,7)))
*$R325</f>
        <v>1508.3668339999999</v>
      </c>
      <c r="Z325" s="1">
        <f>(($D325*'fnd base rates'!H$107)
+($E325*'fnd base rates'!H$108)
+($F325*'fnd base rates'!H$109)
+($G325*'fnd base rates'!H$110)
+($H325*'fnd base rates'!H$111)
+($I325*'fnd base rates'!H$112)
+($J325*'fnd base rates'!H$113)
+($K325*'fnd base rates'!H$114)
+($M325*'fnd base rates'!H$116)
+($N325*'fnd base rates'!H$117)
+($O325*'fnd base rates'!H$118)
+($P325*VLOOKUP($S325+12,rate_basefnd,8)))</f>
        <v>3498.2632600000002</v>
      </c>
      <c r="AA325" s="1">
        <f>(($D325*'fnd base rates'!I$107)
+($E325*'fnd base rates'!I$108)
+($F325*'fnd base rates'!I$109)
+($G325*'fnd base rates'!I$110)
+($H325*'fnd base rates'!I$111)
+($I325*'fnd base rates'!I$112)
+($J325*'fnd base rates'!I$113)
+($K325*'fnd base rates'!I$114)
+($M325*'fnd base rates'!I$116)
+($N325*'fnd base rates'!I$117)
+($O325*'fnd base rates'!I$118)
+($P325*VLOOKUP($S325+12,rate_basefnd,9)))
*$R325</f>
        <v>2343.54</v>
      </c>
      <c r="AB325" s="1">
        <f>(($D325*'fnd base rates'!J$107)
+($E325*'fnd base rates'!J$108)
+($F325*'fnd base rates'!J$109)
+($G325*'fnd base rates'!J$110)
+($H325*'fnd base rates'!J$111)
+($I325*'fnd base rates'!J$112)
+($J325*'fnd base rates'!J$113)
+($K325*'fnd base rates'!J$114)
+($M325*'fnd base rates'!J$116)
+($N325*'fnd base rates'!J$117)
+($O325*'fnd base rates'!J$118)
+($P325*VLOOKUP($S325+12,rate_basefnd,10)))
*$R325</f>
        <v>3654.24</v>
      </c>
      <c r="AC325" s="1">
        <f>(($D325*'fnd base rates'!K$107)
+($E325*'fnd base rates'!K$108)
+($F325*'fnd base rates'!K$109)
+($G325*'fnd base rates'!K$110)
+($H325*'fnd base rates'!K$111)
+($I325*'fnd base rates'!K$112)
+($J325*'fnd base rates'!K$113)
+($K325*'fnd base rates'!K$114)
+($M325*'fnd base rates'!K$116)
+($N325*'fnd base rates'!K$117)
+($O325*'fnd base rates'!K$118)
+($P325*VLOOKUP($S325+12,rate_basefnd,11)))
*$R325</f>
        <v>6722.5040659999995</v>
      </c>
      <c r="AD325" s="1">
        <f>(($D325*'fnd base rates'!L$107)
+($E325*'fnd base rates'!L$108)
+($F325*'fnd base rates'!L$109)
+($G325*'fnd base rates'!L$110)
+($H325*'fnd base rates'!L$111)
+($I325*'fnd base rates'!L$112)
+($J325*'fnd base rates'!L$113)
+($K325*'fnd base rates'!L$114)
+($M325*'fnd base rates'!L$116)
+($N325*'fnd base rates'!L$117)
+($O325*'fnd base rates'!L$118)
+($P325*VLOOKUP($S325+12,rate_basefnd,12)))</f>
        <v>9868.740436</v>
      </c>
      <c r="AE325" s="1">
        <f>(($D325*'fnd base rates'!M$107)
+($E325*'fnd base rates'!M$108)
+($F325*'fnd base rates'!M$109)
+($G325*'fnd base rates'!M$110)
+($H325*'fnd base rates'!M$111)
+($I325*'fnd base rates'!M$112)
+($J325*'fnd base rates'!M$113)
+($K325*'fnd base rates'!M$114)
+($M325*'fnd base rates'!M$116)
+($N325*'fnd base rates'!M$117)
+($O325*'fnd base rates'!M$118)
+($P325*VLOOKUP($S325+12,rate_basefnd,13)))</f>
        <v>0</v>
      </c>
      <c r="AF325" s="4">
        <f t="shared" si="311"/>
        <v>78657.380199999985</v>
      </c>
      <c r="AH325" s="4">
        <f t="shared" si="312"/>
        <v>445348186</v>
      </c>
      <c r="AI325" s="4" t="str">
        <f t="shared" si="313"/>
        <v>445</v>
      </c>
      <c r="AJ325" s="2" t="str">
        <f t="shared" si="314"/>
        <v>348</v>
      </c>
      <c r="AK325" s="2" t="str">
        <f t="shared" si="315"/>
        <v>186</v>
      </c>
      <c r="AL325" s="4">
        <f t="shared" si="316"/>
        <v>1</v>
      </c>
      <c r="AM325" s="4">
        <f t="shared" si="308"/>
        <v>6</v>
      </c>
      <c r="AN325" s="4">
        <f t="shared" si="317"/>
        <v>78657.380199999985</v>
      </c>
      <c r="AO325" s="4">
        <f t="shared" si="318"/>
        <v>13110</v>
      </c>
      <c r="AP325" s="4">
        <f t="shared" si="319"/>
        <v>0</v>
      </c>
      <c r="AQ325" s="4">
        <v>13110</v>
      </c>
      <c r="AW325" s="4">
        <v>13079</v>
      </c>
      <c r="AX325" s="5">
        <f t="shared" si="320"/>
        <v>31</v>
      </c>
      <c r="AY325" s="4">
        <v>13110</v>
      </c>
      <c r="AZ325" s="5"/>
      <c r="BB325" s="5">
        <f t="shared" ref="BB325" si="379">BC325-BA325</f>
        <v>0</v>
      </c>
    </row>
    <row r="326" spans="1:54" s="4" customFormat="1">
      <c r="A326" s="278">
        <v>445</v>
      </c>
      <c r="B326" s="2">
        <v>445348226</v>
      </c>
      <c r="C326" s="10" t="s">
        <v>1078</v>
      </c>
      <c r="D326" s="15">
        <f>'fnd enro'!D326</f>
        <v>0</v>
      </c>
      <c r="E326" s="15">
        <f>'fnd enro'!E326</f>
        <v>0</v>
      </c>
      <c r="F326" s="15">
        <f>'fnd enro'!F326</f>
        <v>1</v>
      </c>
      <c r="G326" s="15">
        <f>'fnd enro'!G326</f>
        <v>16</v>
      </c>
      <c r="H326" s="15">
        <f>'fnd enro'!H326</f>
        <v>4</v>
      </c>
      <c r="I326" s="15">
        <f>'fnd enro'!I326</f>
        <v>6</v>
      </c>
      <c r="J326" s="15">
        <f>'fnd enro'!J326</f>
        <v>0</v>
      </c>
      <c r="K326" s="16">
        <f>'fnd enro'!K326</f>
        <v>1.0341</v>
      </c>
      <c r="L326" s="15">
        <f>'fnd enro'!L326</f>
        <v>0</v>
      </c>
      <c r="M326" s="15">
        <f>'fnd enro'!M326</f>
        <v>2</v>
      </c>
      <c r="N326" s="15">
        <f>'fnd enro'!N326</f>
        <v>1</v>
      </c>
      <c r="O326" s="15">
        <f>'fnd enro'!O326</f>
        <v>0</v>
      </c>
      <c r="P326" s="15">
        <f>'fnd enro'!P326</f>
        <v>13</v>
      </c>
      <c r="Q326" s="15">
        <f>'fnd enro'!R326</f>
        <v>27</v>
      </c>
      <c r="R326" s="16">
        <f t="shared" si="310"/>
        <v>1</v>
      </c>
      <c r="S326" s="15">
        <f>VALUE('fnd enro'!Q326)</f>
        <v>7</v>
      </c>
      <c r="T326" s="2"/>
      <c r="U326" s="1">
        <f>(($D326*'fnd base rates'!C$107)
+($E326*'fnd base rates'!C$108)
+($F326*'fnd base rates'!C$109)
+($G326*'fnd base rates'!C$110)
+($H326*'fnd base rates'!C$111)
+($I326*'fnd base rates'!C$112)
+($J326*'fnd base rates'!C$113)
+($K326*'fnd base rates'!C$114)
+($M326*'fnd base rates'!C$116)
+($N326*'fnd base rates'!C$117)
+($O326*'fnd base rates'!C$118)
+($P326*VLOOKUP($S326+12,rate_basefnd,3)))
*$R326</f>
        <v>14946.451911000002</v>
      </c>
      <c r="V326" s="1">
        <f>(($D326*'fnd base rates'!D$107)
+($E326*'fnd base rates'!D$108)
+($F326*'fnd base rates'!D$109)
+($G326*'fnd base rates'!D$110)
+($H326*'fnd base rates'!D$111)
+($I326*'fnd base rates'!D$112)
+($J326*'fnd base rates'!D$113)
+($K326*'fnd base rates'!D$114)
+($M326*'fnd base rates'!D$116)
+($N326*'fnd base rates'!D$117)
+($O326*'fnd base rates'!D$118)
+($P326*VLOOKUP($S326+12,rate_basefnd,4)))
*$R326</f>
        <v>24152.799999999999</v>
      </c>
      <c r="W326" s="1">
        <f>(($D326*'fnd base rates'!E$107)
+($E326*'fnd base rates'!E$108)
+($F326*'fnd base rates'!E$109)
+($G326*'fnd base rates'!E$110)
+($H326*'fnd base rates'!E$111)
+($I326*'fnd base rates'!E$112)
+($J326*'fnd base rates'!E$113)
+($K326*'fnd base rates'!E$114)
+($M326*'fnd base rates'!E$116)
+($N326*'fnd base rates'!E$117)
+($O326*'fnd base rates'!E$118)
+($P326*VLOOKUP($S326+12,rate_basefnd,5)))
*$R326</f>
        <v>145905.88199299999</v>
      </c>
      <c r="X326" s="1">
        <f>(($D326*'fnd base rates'!F$107)
+($E326*'fnd base rates'!F$108)
+($F326*'fnd base rates'!F$109)
+($G326*'fnd base rates'!F$110)
+($H326*'fnd base rates'!F$111)
+($I326*'fnd base rates'!F$112)
+($J326*'fnd base rates'!F$113)
+($K326*'fnd base rates'!F$114)
+($M326*'fnd base rates'!F$116)
+($N326*'fnd base rates'!F$117)
+($O326*'fnd base rates'!F$118)
+($P326*VLOOKUP($S326+12,rate_basefnd,6)))
*$R326</f>
        <v>29632.976314000003</v>
      </c>
      <c r="Y326" s="1">
        <f>(($D326*'fnd base rates'!G$107)
+($E326*'fnd base rates'!G$108)
+($F326*'fnd base rates'!G$109)
+($G326*'fnd base rates'!G$110)
+($H326*'fnd base rates'!G$111)
+($I326*'fnd base rates'!G$112)
+($J326*'fnd base rates'!G$113)
+($K326*'fnd base rates'!G$114)
+($M326*'fnd base rates'!G$116)
+($N326*'fnd base rates'!G$117)
+($O326*'fnd base rates'!G$118)
+($P326*VLOOKUP($S326+12,rate_basefnd,7)))
*$R326</f>
        <v>6114.3857529999996</v>
      </c>
      <c r="Z326" s="1">
        <f>(($D326*'fnd base rates'!H$107)
+($E326*'fnd base rates'!H$108)
+($F326*'fnd base rates'!H$109)
+($G326*'fnd base rates'!H$110)
+($H326*'fnd base rates'!H$111)
+($I326*'fnd base rates'!H$112)
+($J326*'fnd base rates'!H$113)
+($K326*'fnd base rates'!H$114)
+($M326*'fnd base rates'!H$116)
+($N326*'fnd base rates'!H$117)
+($O326*'fnd base rates'!H$118)
+($P326*VLOOKUP($S326+12,rate_basefnd,8)))</f>
        <v>15914.034669999999</v>
      </c>
      <c r="AA326" s="1">
        <f>(($D326*'fnd base rates'!I$107)
+($E326*'fnd base rates'!I$108)
+($F326*'fnd base rates'!I$109)
+($G326*'fnd base rates'!I$110)
+($H326*'fnd base rates'!I$111)
+($I326*'fnd base rates'!I$112)
+($J326*'fnd base rates'!I$113)
+($K326*'fnd base rates'!I$114)
+($M326*'fnd base rates'!I$116)
+($N326*'fnd base rates'!I$117)
+($O326*'fnd base rates'!I$118)
+($P326*VLOOKUP($S326+12,rate_basefnd,9)))
*$R326</f>
        <v>10108.68</v>
      </c>
      <c r="AB326" s="1">
        <f>(($D326*'fnd base rates'!J$107)
+($E326*'fnd base rates'!J$108)
+($F326*'fnd base rates'!J$109)
+($G326*'fnd base rates'!J$110)
+($H326*'fnd base rates'!J$111)
+($I326*'fnd base rates'!J$112)
+($J326*'fnd base rates'!J$113)
+($K326*'fnd base rates'!J$114)
+($M326*'fnd base rates'!J$116)
+($N326*'fnd base rates'!J$117)
+($O326*'fnd base rates'!J$118)
+($P326*VLOOKUP($S326+12,rate_basefnd,10)))
*$R326</f>
        <v>14714.220000000001</v>
      </c>
      <c r="AC326" s="1">
        <f>(($D326*'fnd base rates'!K$107)
+($E326*'fnd base rates'!K$108)
+($F326*'fnd base rates'!K$109)
+($G326*'fnd base rates'!K$110)
+($H326*'fnd base rates'!K$111)
+($I326*'fnd base rates'!K$112)
+($J326*'fnd base rates'!K$113)
+($K326*'fnd base rates'!K$114)
+($M326*'fnd base rates'!K$116)
+($N326*'fnd base rates'!K$117)
+($O326*'fnd base rates'!K$118)
+($P326*VLOOKUP($S326+12,rate_basefnd,11)))
*$R326</f>
        <v>29870.568296999998</v>
      </c>
      <c r="AD326" s="1">
        <f>(($D326*'fnd base rates'!L$107)
+($E326*'fnd base rates'!L$108)
+($F326*'fnd base rates'!L$109)
+($G326*'fnd base rates'!L$110)
+($H326*'fnd base rates'!L$111)
+($I326*'fnd base rates'!L$112)
+($J326*'fnd base rates'!L$113)
+($K326*'fnd base rates'!L$114)
+($M326*'fnd base rates'!L$116)
+($N326*'fnd base rates'!L$117)
+($O326*'fnd base rates'!L$118)
+($P326*VLOOKUP($S326+12,rate_basefnd,12)))</f>
        <v>41864.121962000012</v>
      </c>
      <c r="AE326" s="1">
        <f>(($D326*'fnd base rates'!M$107)
+($E326*'fnd base rates'!M$108)
+($F326*'fnd base rates'!M$109)
+($G326*'fnd base rates'!M$110)
+($H326*'fnd base rates'!M$111)
+($I326*'fnd base rates'!M$112)
+($J326*'fnd base rates'!M$113)
+($K326*'fnd base rates'!M$114)
+($M326*'fnd base rates'!M$116)
+($N326*'fnd base rates'!M$117)
+($O326*'fnd base rates'!M$118)
+($P326*VLOOKUP($S326+12,rate_basefnd,13)))</f>
        <v>0</v>
      </c>
      <c r="AF326" s="4">
        <f t="shared" si="311"/>
        <v>333224.12090000004</v>
      </c>
      <c r="AH326" s="4">
        <f t="shared" si="312"/>
        <v>445348226</v>
      </c>
      <c r="AI326" s="4" t="str">
        <f t="shared" si="313"/>
        <v>445</v>
      </c>
      <c r="AJ326" s="2" t="str">
        <f t="shared" si="314"/>
        <v>348</v>
      </c>
      <c r="AK326" s="2" t="str">
        <f t="shared" si="315"/>
        <v>226</v>
      </c>
      <c r="AL326" s="4">
        <f t="shared" si="316"/>
        <v>1</v>
      </c>
      <c r="AM326" s="4">
        <f t="shared" si="308"/>
        <v>27</v>
      </c>
      <c r="AN326" s="4">
        <f t="shared" si="317"/>
        <v>333224.12090000004</v>
      </c>
      <c r="AO326" s="4">
        <f t="shared" si="318"/>
        <v>12342</v>
      </c>
      <c r="AP326" s="4">
        <f t="shared" si="319"/>
        <v>0</v>
      </c>
      <c r="AQ326" s="4">
        <v>12342</v>
      </c>
      <c r="AW326" s="4">
        <v>12310</v>
      </c>
      <c r="AX326" s="5">
        <f t="shared" si="320"/>
        <v>32</v>
      </c>
      <c r="AY326" s="4">
        <v>12342</v>
      </c>
      <c r="AZ326" s="5"/>
      <c r="BB326" s="5">
        <f t="shared" ref="BB326" si="380">BC326-BA326</f>
        <v>0</v>
      </c>
    </row>
    <row r="327" spans="1:54" s="4" customFormat="1">
      <c r="A327" s="278">
        <v>445</v>
      </c>
      <c r="B327" s="2">
        <v>445348271</v>
      </c>
      <c r="C327" s="10" t="s">
        <v>1078</v>
      </c>
      <c r="D327" s="15">
        <f>'fnd enro'!D327</f>
        <v>0</v>
      </c>
      <c r="E327" s="15">
        <f>'fnd enro'!E327</f>
        <v>0</v>
      </c>
      <c r="F327" s="15">
        <f>'fnd enro'!F327</f>
        <v>1</v>
      </c>
      <c r="G327" s="15">
        <f>'fnd enro'!G327</f>
        <v>0</v>
      </c>
      <c r="H327" s="15">
        <f>'fnd enro'!H327</f>
        <v>1</v>
      </c>
      <c r="I327" s="15">
        <f>'fnd enro'!I327</f>
        <v>0</v>
      </c>
      <c r="J327" s="15">
        <f>'fnd enro'!J327</f>
        <v>0</v>
      </c>
      <c r="K327" s="16">
        <f>'fnd enro'!K327</f>
        <v>7.6600000000000001E-2</v>
      </c>
      <c r="L327" s="15">
        <f>'fnd enro'!L327</f>
        <v>0</v>
      </c>
      <c r="M327" s="15">
        <f>'fnd enro'!M327</f>
        <v>1</v>
      </c>
      <c r="N327" s="15">
        <f>'fnd enro'!N327</f>
        <v>0</v>
      </c>
      <c r="O327" s="15">
        <f>'fnd enro'!O327</f>
        <v>0</v>
      </c>
      <c r="P327" s="15">
        <f>'fnd enro'!P327</f>
        <v>1</v>
      </c>
      <c r="Q327" s="15">
        <f>'fnd enro'!R327</f>
        <v>2</v>
      </c>
      <c r="R327" s="16">
        <f t="shared" si="310"/>
        <v>1</v>
      </c>
      <c r="S327" s="15">
        <f>VALUE('fnd enro'!Q327)</f>
        <v>3</v>
      </c>
      <c r="T327" s="2"/>
      <c r="U327" s="1">
        <f>(($D327*'fnd base rates'!C$107)
+($E327*'fnd base rates'!C$108)
+($F327*'fnd base rates'!C$109)
+($G327*'fnd base rates'!C$110)
+($H327*'fnd base rates'!C$111)
+($I327*'fnd base rates'!C$112)
+($J327*'fnd base rates'!C$113)
+($K327*'fnd base rates'!C$114)
+($M327*'fnd base rates'!C$116)
+($N327*'fnd base rates'!C$117)
+($O327*'fnd base rates'!C$118)
+($P327*VLOOKUP($S327+12,rate_basefnd,3)))
*$R327</f>
        <v>1174.224586</v>
      </c>
      <c r="V327" s="1">
        <f>(($D327*'fnd base rates'!D$107)
+($E327*'fnd base rates'!D$108)
+($F327*'fnd base rates'!D$109)
+($G327*'fnd base rates'!D$110)
+($H327*'fnd base rates'!D$111)
+($I327*'fnd base rates'!D$112)
+($J327*'fnd base rates'!D$113)
+($K327*'fnd base rates'!D$114)
+($M327*'fnd base rates'!D$116)
+($N327*'fnd base rates'!D$117)
+($O327*'fnd base rates'!D$118)
+($P327*VLOOKUP($S327+12,rate_basefnd,4)))
*$R327</f>
        <v>1887.21</v>
      </c>
      <c r="W327" s="1">
        <f>(($D327*'fnd base rates'!E$107)
+($E327*'fnd base rates'!E$108)
+($F327*'fnd base rates'!E$109)
+($G327*'fnd base rates'!E$110)
+($H327*'fnd base rates'!E$111)
+($I327*'fnd base rates'!E$112)
+($J327*'fnd base rates'!E$113)
+($K327*'fnd base rates'!E$114)
+($M327*'fnd base rates'!E$116)
+($N327*'fnd base rates'!E$117)
+($O327*'fnd base rates'!E$118)
+($P327*VLOOKUP($S327+12,rate_basefnd,5)))
*$R327</f>
        <v>10687.840518000001</v>
      </c>
      <c r="X327" s="1">
        <f>(($D327*'fnd base rates'!F$107)
+($E327*'fnd base rates'!F$108)
+($F327*'fnd base rates'!F$109)
+($G327*'fnd base rates'!F$110)
+($H327*'fnd base rates'!F$111)
+($I327*'fnd base rates'!F$112)
+($J327*'fnd base rates'!F$113)
+($K327*'fnd base rates'!F$114)
+($M327*'fnd base rates'!F$116)
+($N327*'fnd base rates'!F$117)
+($O327*'fnd base rates'!F$118)
+($P327*VLOOKUP($S327+12,rate_basefnd,6)))
*$R327</f>
        <v>2307.3367640000001</v>
      </c>
      <c r="Y327" s="1">
        <f>(($D327*'fnd base rates'!G$107)
+($E327*'fnd base rates'!G$108)
+($F327*'fnd base rates'!G$109)
+($G327*'fnd base rates'!G$110)
+($H327*'fnd base rates'!G$111)
+($I327*'fnd base rates'!G$112)
+($J327*'fnd base rates'!G$113)
+($K327*'fnd base rates'!G$114)
+($M327*'fnd base rates'!G$116)
+($N327*'fnd base rates'!G$117)
+($O327*'fnd base rates'!G$118)
+($P327*VLOOKUP($S327+12,rate_basefnd,7)))
*$R327</f>
        <v>480.02227800000003</v>
      </c>
      <c r="Z327" s="1">
        <f>(($D327*'fnd base rates'!H$107)
+($E327*'fnd base rates'!H$108)
+($F327*'fnd base rates'!H$109)
+($G327*'fnd base rates'!H$110)
+($H327*'fnd base rates'!H$111)
+($I327*'fnd base rates'!H$112)
+($J327*'fnd base rates'!H$113)
+($K327*'fnd base rates'!H$114)
+($M327*'fnd base rates'!H$116)
+($N327*'fnd base rates'!H$117)
+($O327*'fnd base rates'!H$118)
+($P327*VLOOKUP($S327+12,rate_basefnd,8)))</f>
        <v>1138.94442</v>
      </c>
      <c r="AA327" s="1">
        <f>(($D327*'fnd base rates'!I$107)
+($E327*'fnd base rates'!I$108)
+($F327*'fnd base rates'!I$109)
+($G327*'fnd base rates'!I$110)
+($H327*'fnd base rates'!I$111)
+($I327*'fnd base rates'!I$112)
+($J327*'fnd base rates'!I$113)
+($K327*'fnd base rates'!I$114)
+($M327*'fnd base rates'!I$116)
+($N327*'fnd base rates'!I$117)
+($O327*'fnd base rates'!I$118)
+($P327*VLOOKUP($S327+12,rate_basefnd,9)))
*$R327</f>
        <v>777.57</v>
      </c>
      <c r="AB327" s="1">
        <f>(($D327*'fnd base rates'!J$107)
+($E327*'fnd base rates'!J$108)
+($F327*'fnd base rates'!J$109)
+($G327*'fnd base rates'!J$110)
+($H327*'fnd base rates'!J$111)
+($I327*'fnd base rates'!J$112)
+($J327*'fnd base rates'!J$113)
+($K327*'fnd base rates'!J$114)
+($M327*'fnd base rates'!J$116)
+($N327*'fnd base rates'!J$117)
+($O327*'fnd base rates'!J$118)
+($P327*VLOOKUP($S327+12,rate_basefnd,10)))
*$R327</f>
        <v>886.28</v>
      </c>
      <c r="AC327" s="1">
        <f>(($D327*'fnd base rates'!K$107)
+($E327*'fnd base rates'!K$108)
+($F327*'fnd base rates'!K$109)
+($G327*'fnd base rates'!K$110)
+($H327*'fnd base rates'!K$111)
+($I327*'fnd base rates'!K$112)
+($J327*'fnd base rates'!K$113)
+($K327*'fnd base rates'!K$114)
+($M327*'fnd base rates'!K$116)
+($N327*'fnd base rates'!K$117)
+($O327*'fnd base rates'!K$118)
+($P327*VLOOKUP($S327+12,rate_basefnd,11)))
*$R327</f>
        <v>2467.2280220000002</v>
      </c>
      <c r="AD327" s="1">
        <f>(($D327*'fnd base rates'!L$107)
+($E327*'fnd base rates'!L$108)
+($F327*'fnd base rates'!L$109)
+($G327*'fnd base rates'!L$110)
+($H327*'fnd base rates'!L$111)
+($I327*'fnd base rates'!L$112)
+($J327*'fnd base rates'!L$113)
+($K327*'fnd base rates'!L$114)
+($M327*'fnd base rates'!L$116)
+($N327*'fnd base rates'!L$117)
+($O327*'fnd base rates'!L$118)
+($P327*VLOOKUP($S327+12,rate_basefnd,12)))</f>
        <v>3321.6168120000002</v>
      </c>
      <c r="AE327" s="1">
        <f>(($D327*'fnd base rates'!M$107)
+($E327*'fnd base rates'!M$108)
+($F327*'fnd base rates'!M$109)
+($G327*'fnd base rates'!M$110)
+($H327*'fnd base rates'!M$111)
+($I327*'fnd base rates'!M$112)
+($J327*'fnd base rates'!M$113)
+($K327*'fnd base rates'!M$114)
+($M327*'fnd base rates'!M$116)
+($N327*'fnd base rates'!M$117)
+($O327*'fnd base rates'!M$118)
+($P327*VLOOKUP($S327+12,rate_basefnd,13)))</f>
        <v>0</v>
      </c>
      <c r="AF327" s="4">
        <f t="shared" si="311"/>
        <v>25128.273399999998</v>
      </c>
      <c r="AH327" s="4">
        <f t="shared" si="312"/>
        <v>445348271</v>
      </c>
      <c r="AI327" s="4" t="str">
        <f t="shared" si="313"/>
        <v>445</v>
      </c>
      <c r="AJ327" s="2" t="str">
        <f t="shared" si="314"/>
        <v>348</v>
      </c>
      <c r="AK327" s="2" t="str">
        <f t="shared" si="315"/>
        <v>271</v>
      </c>
      <c r="AL327" s="4">
        <f t="shared" si="316"/>
        <v>1</v>
      </c>
      <c r="AM327" s="4">
        <f t="shared" si="308"/>
        <v>2</v>
      </c>
      <c r="AN327" s="4">
        <f t="shared" si="317"/>
        <v>25128.273399999998</v>
      </c>
      <c r="AO327" s="4">
        <f t="shared" si="318"/>
        <v>12564</v>
      </c>
      <c r="AP327" s="4">
        <f t="shared" si="319"/>
        <v>0</v>
      </c>
      <c r="AQ327" s="4">
        <v>12564</v>
      </c>
      <c r="AW327" s="4">
        <v>12542</v>
      </c>
      <c r="AX327" s="5">
        <f t="shared" si="320"/>
        <v>22</v>
      </c>
      <c r="AY327" s="4">
        <v>12564</v>
      </c>
      <c r="AZ327" s="5"/>
      <c r="BB327" s="5">
        <f t="shared" ref="BB327" si="381">BC327-BA327</f>
        <v>0</v>
      </c>
    </row>
    <row r="328" spans="1:54" s="4" customFormat="1">
      <c r="A328" s="278">
        <v>445</v>
      </c>
      <c r="B328" s="2">
        <v>445348277</v>
      </c>
      <c r="C328" s="10" t="s">
        <v>1078</v>
      </c>
      <c r="D328" s="15">
        <f>'fnd enro'!D328</f>
        <v>0</v>
      </c>
      <c r="E328" s="15">
        <f>'fnd enro'!E328</f>
        <v>0</v>
      </c>
      <c r="F328" s="15">
        <f>'fnd enro'!F328</f>
        <v>0</v>
      </c>
      <c r="G328" s="15">
        <f>'fnd enro'!G328</f>
        <v>1</v>
      </c>
      <c r="H328" s="15">
        <f>'fnd enro'!H328</f>
        <v>0</v>
      </c>
      <c r="I328" s="15">
        <f>'fnd enro'!I328</f>
        <v>0</v>
      </c>
      <c r="J328" s="15">
        <f>'fnd enro'!J328</f>
        <v>0</v>
      </c>
      <c r="K328" s="16">
        <f>'fnd enro'!K328</f>
        <v>3.8300000000000001E-2</v>
      </c>
      <c r="L328" s="15">
        <f>'fnd enro'!L328</f>
        <v>0</v>
      </c>
      <c r="M328" s="15">
        <f>'fnd enro'!M328</f>
        <v>0</v>
      </c>
      <c r="N328" s="15">
        <f>'fnd enro'!N328</f>
        <v>0</v>
      </c>
      <c r="O328" s="15">
        <f>'fnd enro'!O328</f>
        <v>0</v>
      </c>
      <c r="P328" s="15">
        <f>'fnd enro'!P328</f>
        <v>1</v>
      </c>
      <c r="Q328" s="15">
        <f>'fnd enro'!R328</f>
        <v>1</v>
      </c>
      <c r="R328" s="16">
        <f t="shared" si="310"/>
        <v>1</v>
      </c>
      <c r="S328" s="15">
        <f>VALUE('fnd enro'!Q328)</f>
        <v>12</v>
      </c>
      <c r="T328" s="2"/>
      <c r="U328" s="1">
        <f>(($D328*'fnd base rates'!C$107)
+($E328*'fnd base rates'!C$108)
+($F328*'fnd base rates'!C$109)
+($G328*'fnd base rates'!C$110)
+($H328*'fnd base rates'!C$111)
+($I328*'fnd base rates'!C$112)
+($J328*'fnd base rates'!C$113)
+($K328*'fnd base rates'!C$114)
+($M328*'fnd base rates'!C$116)
+($N328*'fnd base rates'!C$117)
+($O328*'fnd base rates'!C$118)
+($P328*VLOOKUP($S328+12,rate_basefnd,3)))
*$R328</f>
        <v>586.81229299999995</v>
      </c>
      <c r="V328" s="1">
        <f>(($D328*'fnd base rates'!D$107)
+($E328*'fnd base rates'!D$108)
+($F328*'fnd base rates'!D$109)
+($G328*'fnd base rates'!D$110)
+($H328*'fnd base rates'!D$111)
+($I328*'fnd base rates'!D$112)
+($J328*'fnd base rates'!D$113)
+($K328*'fnd base rates'!D$114)
+($M328*'fnd base rates'!D$116)
+($N328*'fnd base rates'!D$117)
+($O328*'fnd base rates'!D$118)
+($P328*VLOOKUP($S328+12,rate_basefnd,4)))
*$R328</f>
        <v>1084.0999999999999</v>
      </c>
      <c r="W328" s="1">
        <f>(($D328*'fnd base rates'!E$107)
+($E328*'fnd base rates'!E$108)
+($F328*'fnd base rates'!E$109)
+($G328*'fnd base rates'!E$110)
+($H328*'fnd base rates'!E$111)
+($I328*'fnd base rates'!E$112)
+($J328*'fnd base rates'!E$113)
+($K328*'fnd base rates'!E$114)
+($M328*'fnd base rates'!E$116)
+($N328*'fnd base rates'!E$117)
+($O328*'fnd base rates'!E$118)
+($P328*VLOOKUP($S328+12,rate_basefnd,5)))
*$R328</f>
        <v>7146.4552590000003</v>
      </c>
      <c r="X328" s="1">
        <f>(($D328*'fnd base rates'!F$107)
+($E328*'fnd base rates'!F$108)
+($F328*'fnd base rates'!F$109)
+($G328*'fnd base rates'!F$110)
+($H328*'fnd base rates'!F$111)
+($I328*'fnd base rates'!F$112)
+($J328*'fnd base rates'!F$113)
+($K328*'fnd base rates'!F$114)
+($M328*'fnd base rates'!F$116)
+($N328*'fnd base rates'!F$117)
+($O328*'fnd base rates'!F$118)
+($P328*VLOOKUP($S328+12,rate_basefnd,6)))
*$R328</f>
        <v>1191.1383820000001</v>
      </c>
      <c r="Y328" s="1">
        <f>(($D328*'fnd base rates'!G$107)
+($E328*'fnd base rates'!G$108)
+($F328*'fnd base rates'!G$109)
+($G328*'fnd base rates'!G$110)
+($H328*'fnd base rates'!G$111)
+($I328*'fnd base rates'!G$112)
+($J328*'fnd base rates'!G$113)
+($K328*'fnd base rates'!G$114)
+($M328*'fnd base rates'!G$116)
+($N328*'fnd base rates'!G$117)
+($O328*'fnd base rates'!G$118)
+($P328*VLOOKUP($S328+12,rate_basefnd,7)))
*$R328</f>
        <v>316.59613899999999</v>
      </c>
      <c r="Z328" s="1">
        <f>(($D328*'fnd base rates'!H$107)
+($E328*'fnd base rates'!H$108)
+($F328*'fnd base rates'!H$109)
+($G328*'fnd base rates'!H$110)
+($H328*'fnd base rates'!H$111)
+($I328*'fnd base rates'!H$112)
+($J328*'fnd base rates'!H$113)
+($K328*'fnd base rates'!H$114)
+($M328*'fnd base rates'!H$116)
+($N328*'fnd base rates'!H$117)
+($O328*'fnd base rates'!H$118)
+($P328*VLOOKUP($S328+12,rate_basefnd,8)))</f>
        <v>526.32720999999992</v>
      </c>
      <c r="AA328" s="1">
        <f>(($D328*'fnd base rates'!I$107)
+($E328*'fnd base rates'!I$108)
+($F328*'fnd base rates'!I$109)
+($G328*'fnd base rates'!I$110)
+($H328*'fnd base rates'!I$111)
+($I328*'fnd base rates'!I$112)
+($J328*'fnd base rates'!I$113)
+($K328*'fnd base rates'!I$114)
+($M328*'fnd base rates'!I$116)
+($N328*'fnd base rates'!I$117)
+($O328*'fnd base rates'!I$118)
+($P328*VLOOKUP($S328+12,rate_basefnd,9)))
*$R328</f>
        <v>407.85</v>
      </c>
      <c r="AB328" s="1">
        <f>(($D328*'fnd base rates'!J$107)
+($E328*'fnd base rates'!J$108)
+($F328*'fnd base rates'!J$109)
+($G328*'fnd base rates'!J$110)
+($H328*'fnd base rates'!J$111)
+($I328*'fnd base rates'!J$112)
+($J328*'fnd base rates'!J$113)
+($K328*'fnd base rates'!J$114)
+($M328*'fnd base rates'!J$116)
+($N328*'fnd base rates'!J$117)
+($O328*'fnd base rates'!J$118)
+($P328*VLOOKUP($S328+12,rate_basefnd,10)))
*$R328</f>
        <v>868.72</v>
      </c>
      <c r="AC328" s="1">
        <f>(($D328*'fnd base rates'!K$107)
+($E328*'fnd base rates'!K$108)
+($F328*'fnd base rates'!K$109)
+($G328*'fnd base rates'!K$110)
+($H328*'fnd base rates'!K$111)
+($I328*'fnd base rates'!K$112)
+($J328*'fnd base rates'!K$113)
+($K328*'fnd base rates'!K$114)
+($M328*'fnd base rates'!K$116)
+($N328*'fnd base rates'!K$117)
+($O328*'fnd base rates'!K$118)
+($P328*VLOOKUP($S328+12,rate_basefnd,11)))
*$R328</f>
        <v>1051.8940110000001</v>
      </c>
      <c r="AD328" s="1">
        <f>(($D328*'fnd base rates'!L$107)
+($E328*'fnd base rates'!L$108)
+($F328*'fnd base rates'!L$109)
+($G328*'fnd base rates'!L$110)
+($H328*'fnd base rates'!L$111)
+($I328*'fnd base rates'!L$112)
+($J328*'fnd base rates'!L$113)
+($K328*'fnd base rates'!L$114)
+($M328*'fnd base rates'!L$116)
+($N328*'fnd base rates'!L$117)
+($O328*'fnd base rates'!L$118)
+($P328*VLOOKUP($S328+12,rate_basefnd,12)))</f>
        <v>1859.323406</v>
      </c>
      <c r="AE328" s="1">
        <f>(($D328*'fnd base rates'!M$107)
+($E328*'fnd base rates'!M$108)
+($F328*'fnd base rates'!M$109)
+($G328*'fnd base rates'!M$110)
+($H328*'fnd base rates'!M$111)
+($I328*'fnd base rates'!M$112)
+($J328*'fnd base rates'!M$113)
+($K328*'fnd base rates'!M$114)
+($M328*'fnd base rates'!M$116)
+($N328*'fnd base rates'!M$117)
+($O328*'fnd base rates'!M$118)
+($P328*VLOOKUP($S328+12,rate_basefnd,13)))</f>
        <v>0</v>
      </c>
      <c r="AF328" s="4">
        <f t="shared" si="311"/>
        <v>15039.216699999999</v>
      </c>
      <c r="AH328" s="4">
        <f t="shared" si="312"/>
        <v>445348277</v>
      </c>
      <c r="AI328" s="4" t="str">
        <f t="shared" si="313"/>
        <v>445</v>
      </c>
      <c r="AJ328" s="2" t="str">
        <f t="shared" si="314"/>
        <v>348</v>
      </c>
      <c r="AK328" s="2" t="str">
        <f t="shared" si="315"/>
        <v>277</v>
      </c>
      <c r="AL328" s="4">
        <f t="shared" si="316"/>
        <v>1</v>
      </c>
      <c r="AM328" s="4">
        <f t="shared" si="308"/>
        <v>1</v>
      </c>
      <c r="AN328" s="4">
        <f t="shared" si="317"/>
        <v>15039.216699999999</v>
      </c>
      <c r="AO328" s="4">
        <f t="shared" si="318"/>
        <v>15039</v>
      </c>
      <c r="AP328" s="4">
        <f t="shared" si="319"/>
        <v>0</v>
      </c>
      <c r="AQ328" s="4">
        <v>15039</v>
      </c>
      <c r="AW328" s="4">
        <v>14918</v>
      </c>
      <c r="AX328" s="5">
        <f t="shared" si="320"/>
        <v>121</v>
      </c>
      <c r="AY328" s="4">
        <v>15039</v>
      </c>
      <c r="AZ328" s="5"/>
      <c r="BB328" s="5">
        <f t="shared" ref="BB328" si="382">BC328-BA328</f>
        <v>0</v>
      </c>
    </row>
    <row r="329" spans="1:54" s="4" customFormat="1">
      <c r="A329" s="278">
        <v>445</v>
      </c>
      <c r="B329" s="2">
        <v>445348290</v>
      </c>
      <c r="C329" s="10" t="s">
        <v>1078</v>
      </c>
      <c r="D329" s="15">
        <f>'fnd enro'!D329</f>
        <v>0</v>
      </c>
      <c r="E329" s="15">
        <f>'fnd enro'!E329</f>
        <v>0</v>
      </c>
      <c r="F329" s="15">
        <f>'fnd enro'!F329</f>
        <v>0</v>
      </c>
      <c r="G329" s="15">
        <f>'fnd enro'!G329</f>
        <v>0</v>
      </c>
      <c r="H329" s="15">
        <f>'fnd enro'!H329</f>
        <v>1</v>
      </c>
      <c r="I329" s="15">
        <f>'fnd enro'!I329</f>
        <v>0</v>
      </c>
      <c r="J329" s="15">
        <f>'fnd enro'!J329</f>
        <v>0</v>
      </c>
      <c r="K329" s="16">
        <f>'fnd enro'!K329</f>
        <v>3.8300000000000001E-2</v>
      </c>
      <c r="L329" s="15">
        <f>'fnd enro'!L329</f>
        <v>0</v>
      </c>
      <c r="M329" s="15">
        <f>'fnd enro'!M329</f>
        <v>0</v>
      </c>
      <c r="N329" s="15">
        <f>'fnd enro'!N329</f>
        <v>0</v>
      </c>
      <c r="O329" s="15">
        <f>'fnd enro'!O329</f>
        <v>0</v>
      </c>
      <c r="P329" s="15">
        <f>'fnd enro'!P329</f>
        <v>0</v>
      </c>
      <c r="Q329" s="15">
        <f>'fnd enro'!R329</f>
        <v>1</v>
      </c>
      <c r="R329" s="16">
        <f t="shared" si="310"/>
        <v>1</v>
      </c>
      <c r="S329" s="15">
        <f>VALUE('fnd enro'!Q329)</f>
        <v>3</v>
      </c>
      <c r="T329" s="2"/>
      <c r="U329" s="1">
        <f>(($D329*'fnd base rates'!C$107)
+($E329*'fnd base rates'!C$108)
+($F329*'fnd base rates'!C$109)
+($G329*'fnd base rates'!C$110)
+($H329*'fnd base rates'!C$111)
+($I329*'fnd base rates'!C$112)
+($J329*'fnd base rates'!C$113)
+($K329*'fnd base rates'!C$114)
+($M329*'fnd base rates'!C$116)
+($N329*'fnd base rates'!C$117)
+($O329*'fnd base rates'!C$118)
+($P329*VLOOKUP($S329+12,rate_basefnd,3)))
*$R329</f>
        <v>512.52229299999999</v>
      </c>
      <c r="V329" s="1">
        <f>(($D329*'fnd base rates'!D$107)
+($E329*'fnd base rates'!D$108)
+($F329*'fnd base rates'!D$109)
+($G329*'fnd base rates'!D$110)
+($H329*'fnd base rates'!D$111)
+($I329*'fnd base rates'!D$112)
+($J329*'fnd base rates'!D$113)
+($K329*'fnd base rates'!D$114)
+($M329*'fnd base rates'!D$116)
+($N329*'fnd base rates'!D$117)
+($O329*'fnd base rates'!D$118)
+($P329*VLOOKUP($S329+12,rate_basefnd,4)))
*$R329</f>
        <v>732.13</v>
      </c>
      <c r="W329" s="1">
        <f>(($D329*'fnd base rates'!E$107)
+($E329*'fnd base rates'!E$108)
+($F329*'fnd base rates'!E$109)
+($G329*'fnd base rates'!E$110)
+($H329*'fnd base rates'!E$111)
+($I329*'fnd base rates'!E$112)
+($J329*'fnd base rates'!E$113)
+($K329*'fnd base rates'!E$114)
+($M329*'fnd base rates'!E$116)
+($N329*'fnd base rates'!E$117)
+($O329*'fnd base rates'!E$118)
+($P329*VLOOKUP($S329+12,rate_basefnd,5)))
*$R329</f>
        <v>3307.735259</v>
      </c>
      <c r="X329" s="1">
        <f>(($D329*'fnd base rates'!F$107)
+($E329*'fnd base rates'!F$108)
+($F329*'fnd base rates'!F$109)
+($G329*'fnd base rates'!F$110)
+($H329*'fnd base rates'!F$111)
+($I329*'fnd base rates'!F$112)
+($J329*'fnd base rates'!F$113)
+($K329*'fnd base rates'!F$114)
+($M329*'fnd base rates'!F$116)
+($N329*'fnd base rates'!F$117)
+($O329*'fnd base rates'!F$118)
+($P329*VLOOKUP($S329+12,rate_basefnd,6)))
*$R329</f>
        <v>949.92838200000006</v>
      </c>
      <c r="Y329" s="1">
        <f>(($D329*'fnd base rates'!G$107)
+($E329*'fnd base rates'!G$108)
+($F329*'fnd base rates'!G$109)
+($G329*'fnd base rates'!G$110)
+($H329*'fnd base rates'!G$111)
+($I329*'fnd base rates'!G$112)
+($J329*'fnd base rates'!G$113)
+($K329*'fnd base rates'!G$114)
+($M329*'fnd base rates'!G$116)
+($N329*'fnd base rates'!G$117)
+($O329*'fnd base rates'!G$118)
+($P329*VLOOKUP($S329+12,rate_basefnd,7)))
*$R329</f>
        <v>161.06613899999999</v>
      </c>
      <c r="Z329" s="1">
        <f>(($D329*'fnd base rates'!H$107)
+($E329*'fnd base rates'!H$108)
+($F329*'fnd base rates'!H$109)
+($G329*'fnd base rates'!H$110)
+($H329*'fnd base rates'!H$111)
+($I329*'fnd base rates'!H$112)
+($J329*'fnd base rates'!H$113)
+($K329*'fnd base rates'!H$114)
+($M329*'fnd base rates'!H$116)
+($N329*'fnd base rates'!H$117)
+($O329*'fnd base rates'!H$118)
+($P329*VLOOKUP($S329+12,rate_basefnd,8)))</f>
        <v>500.77720999999997</v>
      </c>
      <c r="AA329" s="1">
        <f>(($D329*'fnd base rates'!I$107)
+($E329*'fnd base rates'!I$108)
+($F329*'fnd base rates'!I$109)
+($G329*'fnd base rates'!I$110)
+($H329*'fnd base rates'!I$111)
+($I329*'fnd base rates'!I$112)
+($J329*'fnd base rates'!I$113)
+($K329*'fnd base rates'!I$114)
+($M329*'fnd base rates'!I$116)
+($N329*'fnd base rates'!I$117)
+($O329*'fnd base rates'!I$118)
+($P329*VLOOKUP($S329+12,rate_basefnd,9)))
*$R329</f>
        <v>336.12</v>
      </c>
      <c r="AB329" s="1">
        <f>(($D329*'fnd base rates'!J$107)
+($E329*'fnd base rates'!J$108)
+($F329*'fnd base rates'!J$109)
+($G329*'fnd base rates'!J$110)
+($H329*'fnd base rates'!J$111)
+($I329*'fnd base rates'!J$112)
+($J329*'fnd base rates'!J$113)
+($K329*'fnd base rates'!J$114)
+($M329*'fnd base rates'!J$116)
+($N329*'fnd base rates'!J$117)
+($O329*'fnd base rates'!J$118)
+($P329*VLOOKUP($S329+12,rate_basefnd,10)))
*$R329</f>
        <v>238.1</v>
      </c>
      <c r="AC329" s="1">
        <f>(($D329*'fnd base rates'!K$107)
+($E329*'fnd base rates'!K$108)
+($F329*'fnd base rates'!K$109)
+($G329*'fnd base rates'!K$110)
+($H329*'fnd base rates'!K$111)
+($I329*'fnd base rates'!K$112)
+($J329*'fnd base rates'!K$113)
+($K329*'fnd base rates'!K$114)
+($M329*'fnd base rates'!K$116)
+($N329*'fnd base rates'!K$117)
+($O329*'fnd base rates'!K$118)
+($P329*VLOOKUP($S329+12,rate_basefnd,11)))
*$R329</f>
        <v>1130.3140109999999</v>
      </c>
      <c r="AD329" s="1">
        <f>(($D329*'fnd base rates'!L$107)
+($E329*'fnd base rates'!L$108)
+($F329*'fnd base rates'!L$109)
+($G329*'fnd base rates'!L$110)
+($H329*'fnd base rates'!L$111)
+($I329*'fnd base rates'!L$112)
+($J329*'fnd base rates'!L$113)
+($K329*'fnd base rates'!L$114)
+($M329*'fnd base rates'!L$116)
+($N329*'fnd base rates'!L$117)
+($O329*'fnd base rates'!L$118)
+($P329*VLOOKUP($S329+12,rate_basefnd,12)))</f>
        <v>1351.523406</v>
      </c>
      <c r="AE329" s="1">
        <f>(($D329*'fnd base rates'!M$107)
+($E329*'fnd base rates'!M$108)
+($F329*'fnd base rates'!M$109)
+($G329*'fnd base rates'!M$110)
+($H329*'fnd base rates'!M$111)
+($I329*'fnd base rates'!M$112)
+($J329*'fnd base rates'!M$113)
+($K329*'fnd base rates'!M$114)
+($M329*'fnd base rates'!M$116)
+($N329*'fnd base rates'!M$117)
+($O329*'fnd base rates'!M$118)
+($P329*VLOOKUP($S329+12,rate_basefnd,13)))</f>
        <v>0</v>
      </c>
      <c r="AF329" s="4">
        <f t="shared" si="311"/>
        <v>9220.2167000000009</v>
      </c>
      <c r="AH329" s="4">
        <f t="shared" si="312"/>
        <v>445348290</v>
      </c>
      <c r="AI329" s="4" t="str">
        <f t="shared" si="313"/>
        <v>445</v>
      </c>
      <c r="AJ329" s="2" t="str">
        <f t="shared" si="314"/>
        <v>348</v>
      </c>
      <c r="AK329" s="2" t="str">
        <f t="shared" si="315"/>
        <v>290</v>
      </c>
      <c r="AL329" s="4">
        <f t="shared" si="316"/>
        <v>1</v>
      </c>
      <c r="AM329" s="4">
        <f t="shared" si="308"/>
        <v>1</v>
      </c>
      <c r="AN329" s="4">
        <f t="shared" si="317"/>
        <v>9220.2167000000009</v>
      </c>
      <c r="AO329" s="4">
        <f t="shared" si="318"/>
        <v>9220</v>
      </c>
      <c r="AP329" s="4">
        <f t="shared" si="319"/>
        <v>0</v>
      </c>
      <c r="AQ329" s="4">
        <v>9220</v>
      </c>
      <c r="AW329" s="4">
        <v>9202</v>
      </c>
      <c r="AX329" s="5">
        <f t="shared" si="320"/>
        <v>18</v>
      </c>
      <c r="AY329" s="4">
        <v>9220</v>
      </c>
      <c r="AZ329" s="5"/>
      <c r="BB329" s="5">
        <f t="shared" ref="BB329" si="383">BC329-BA329</f>
        <v>0</v>
      </c>
    </row>
    <row r="330" spans="1:54" s="4" customFormat="1">
      <c r="A330" s="278">
        <v>445</v>
      </c>
      <c r="B330" s="2">
        <v>445348304</v>
      </c>
      <c r="C330" s="10" t="s">
        <v>1078</v>
      </c>
      <c r="D330" s="15">
        <f>'fnd enro'!D330</f>
        <v>0</v>
      </c>
      <c r="E330" s="15">
        <f>'fnd enro'!E330</f>
        <v>0</v>
      </c>
      <c r="F330" s="15">
        <f>'fnd enro'!F330</f>
        <v>0</v>
      </c>
      <c r="G330" s="15">
        <f>'fnd enro'!G330</f>
        <v>0</v>
      </c>
      <c r="H330" s="15">
        <f>'fnd enro'!H330</f>
        <v>0</v>
      </c>
      <c r="I330" s="15">
        <f>'fnd enro'!I330</f>
        <v>1</v>
      </c>
      <c r="J330" s="15">
        <f>'fnd enro'!J330</f>
        <v>0</v>
      </c>
      <c r="K330" s="16">
        <f>'fnd enro'!K330</f>
        <v>3.8300000000000001E-2</v>
      </c>
      <c r="L330" s="15">
        <f>'fnd enro'!L330</f>
        <v>0</v>
      </c>
      <c r="M330" s="15">
        <f>'fnd enro'!M330</f>
        <v>0</v>
      </c>
      <c r="N330" s="15">
        <f>'fnd enro'!N330</f>
        <v>0</v>
      </c>
      <c r="O330" s="15">
        <f>'fnd enro'!O330</f>
        <v>0</v>
      </c>
      <c r="P330" s="15">
        <f>'fnd enro'!P330</f>
        <v>1</v>
      </c>
      <c r="Q330" s="15">
        <f>'fnd enro'!R330</f>
        <v>1</v>
      </c>
      <c r="R330" s="16">
        <f t="shared" si="310"/>
        <v>1</v>
      </c>
      <c r="S330" s="15">
        <f>VALUE('fnd enro'!Q330)</f>
        <v>5</v>
      </c>
      <c r="T330" s="2"/>
      <c r="U330" s="1">
        <f>(($D330*'fnd base rates'!C$107)
+($E330*'fnd base rates'!C$108)
+($F330*'fnd base rates'!C$109)
+($G330*'fnd base rates'!C$110)
+($H330*'fnd base rates'!C$111)
+($I330*'fnd base rates'!C$112)
+($J330*'fnd base rates'!C$113)
+($K330*'fnd base rates'!C$114)
+($M330*'fnd base rates'!C$116)
+($N330*'fnd base rates'!C$117)
+($O330*'fnd base rates'!C$118)
+($P330*VLOOKUP($S330+12,rate_basefnd,3)))
*$R330</f>
        <v>568.69229299999995</v>
      </c>
      <c r="V330" s="1">
        <f>(($D330*'fnd base rates'!D$107)
+($E330*'fnd base rates'!D$108)
+($F330*'fnd base rates'!D$109)
+($G330*'fnd base rates'!D$110)
+($H330*'fnd base rates'!D$111)
+($I330*'fnd base rates'!D$112)
+($J330*'fnd base rates'!D$113)
+($K330*'fnd base rates'!D$114)
+($M330*'fnd base rates'!D$116)
+($N330*'fnd base rates'!D$117)
+($O330*'fnd base rates'!D$118)
+($P330*VLOOKUP($S330+12,rate_basefnd,4)))
*$R330</f>
        <v>998.28</v>
      </c>
      <c r="W330" s="1">
        <f>(($D330*'fnd base rates'!E$107)
+($E330*'fnd base rates'!E$108)
+($F330*'fnd base rates'!E$109)
+($G330*'fnd base rates'!E$110)
+($H330*'fnd base rates'!E$111)
+($I330*'fnd base rates'!E$112)
+($J330*'fnd base rates'!E$113)
+($K330*'fnd base rates'!E$114)
+($M330*'fnd base rates'!E$116)
+($N330*'fnd base rates'!E$117)
+($O330*'fnd base rates'!E$118)
+($P330*VLOOKUP($S330+12,rate_basefnd,5)))
*$R330</f>
        <v>7296.0752590000002</v>
      </c>
      <c r="X330" s="1">
        <f>(($D330*'fnd base rates'!F$107)
+($E330*'fnd base rates'!F$108)
+($F330*'fnd base rates'!F$109)
+($G330*'fnd base rates'!F$110)
+($H330*'fnd base rates'!F$111)
+($I330*'fnd base rates'!F$112)
+($J330*'fnd base rates'!F$113)
+($K330*'fnd base rates'!F$114)
+($M330*'fnd base rates'!F$116)
+($N330*'fnd base rates'!F$117)
+($O330*'fnd base rates'!F$118)
+($P330*VLOOKUP($S330+12,rate_basefnd,6)))
*$R330</f>
        <v>846.10838200000012</v>
      </c>
      <c r="Y330" s="1">
        <f>(($D330*'fnd base rates'!G$107)
+($E330*'fnd base rates'!G$108)
+($F330*'fnd base rates'!G$109)
+($G330*'fnd base rates'!G$110)
+($H330*'fnd base rates'!G$111)
+($I330*'fnd base rates'!G$112)
+($J330*'fnd base rates'!G$113)
+($K330*'fnd base rates'!G$114)
+($M330*'fnd base rates'!G$116)
+($N330*'fnd base rates'!G$117)
+($O330*'fnd base rates'!G$118)
+($P330*VLOOKUP($S330+12,rate_basefnd,7)))
*$R330</f>
        <v>282.74613899999997</v>
      </c>
      <c r="Z330" s="1">
        <f>(($D330*'fnd base rates'!H$107)
+($E330*'fnd base rates'!H$108)
+($F330*'fnd base rates'!H$109)
+($G330*'fnd base rates'!H$110)
+($H330*'fnd base rates'!H$111)
+($I330*'fnd base rates'!H$112)
+($J330*'fnd base rates'!H$113)
+($K330*'fnd base rates'!H$114)
+($M330*'fnd base rates'!H$116)
+($N330*'fnd base rates'!H$117)
+($O330*'fnd base rates'!H$118)
+($P330*VLOOKUP($S330+12,rate_basefnd,8)))</f>
        <v>811.62720999999999</v>
      </c>
      <c r="AA330" s="1">
        <f>(($D330*'fnd base rates'!I$107)
+($E330*'fnd base rates'!I$108)
+($F330*'fnd base rates'!I$109)
+($G330*'fnd base rates'!I$110)
+($H330*'fnd base rates'!I$111)
+($I330*'fnd base rates'!I$112)
+($J330*'fnd base rates'!I$113)
+($K330*'fnd base rates'!I$114)
+($M330*'fnd base rates'!I$116)
+($N330*'fnd base rates'!I$117)
+($O330*'fnd base rates'!I$118)
+($P330*VLOOKUP($S330+12,rate_basefnd,9)))
*$R330</f>
        <v>512.81000000000006</v>
      </c>
      <c r="AB330" s="1">
        <f>(($D330*'fnd base rates'!J$107)
+($E330*'fnd base rates'!J$108)
+($F330*'fnd base rates'!J$109)
+($G330*'fnd base rates'!J$110)
+($H330*'fnd base rates'!J$111)
+($I330*'fnd base rates'!J$112)
+($J330*'fnd base rates'!J$113)
+($K330*'fnd base rates'!J$114)
+($M330*'fnd base rates'!J$116)
+($N330*'fnd base rates'!J$117)
+($O330*'fnd base rates'!J$118)
+($P330*VLOOKUP($S330+12,rate_basefnd,10)))
*$R330</f>
        <v>1095.73</v>
      </c>
      <c r="AC330" s="1">
        <f>(($D330*'fnd base rates'!K$107)
+($E330*'fnd base rates'!K$108)
+($F330*'fnd base rates'!K$109)
+($G330*'fnd base rates'!K$110)
+($H330*'fnd base rates'!K$111)
+($I330*'fnd base rates'!K$112)
+($J330*'fnd base rates'!K$113)
+($K330*'fnd base rates'!K$114)
+($M330*'fnd base rates'!K$116)
+($N330*'fnd base rates'!K$117)
+($O330*'fnd base rates'!K$118)
+($P330*VLOOKUP($S330+12,rate_basefnd,11)))
*$R330</f>
        <v>1099.5940109999999</v>
      </c>
      <c r="AD330" s="1">
        <f>(($D330*'fnd base rates'!L$107)
+($E330*'fnd base rates'!L$108)
+($F330*'fnd base rates'!L$109)
+($G330*'fnd base rates'!L$110)
+($H330*'fnd base rates'!L$111)
+($I330*'fnd base rates'!L$112)
+($J330*'fnd base rates'!L$113)
+($K330*'fnd base rates'!L$114)
+($M330*'fnd base rates'!L$116)
+($N330*'fnd base rates'!L$117)
+($O330*'fnd base rates'!L$118)
+($P330*VLOOKUP($S330+12,rate_basefnd,12)))</f>
        <v>1649.793406</v>
      </c>
      <c r="AE330" s="1">
        <f>(($D330*'fnd base rates'!M$107)
+($E330*'fnd base rates'!M$108)
+($F330*'fnd base rates'!M$109)
+($G330*'fnd base rates'!M$110)
+($H330*'fnd base rates'!M$111)
+($I330*'fnd base rates'!M$112)
+($J330*'fnd base rates'!M$113)
+($K330*'fnd base rates'!M$114)
+($M330*'fnd base rates'!M$116)
+($N330*'fnd base rates'!M$117)
+($O330*'fnd base rates'!M$118)
+($P330*VLOOKUP($S330+12,rate_basefnd,13)))</f>
        <v>0</v>
      </c>
      <c r="AF330" s="4">
        <f t="shared" si="311"/>
        <v>15161.456700000001</v>
      </c>
      <c r="AH330" s="4">
        <f t="shared" si="312"/>
        <v>445348304</v>
      </c>
      <c r="AI330" s="4" t="str">
        <f t="shared" si="313"/>
        <v>445</v>
      </c>
      <c r="AJ330" s="2" t="str">
        <f t="shared" si="314"/>
        <v>348</v>
      </c>
      <c r="AK330" s="2" t="str">
        <f t="shared" si="315"/>
        <v>304</v>
      </c>
      <c r="AL330" s="4">
        <f t="shared" si="316"/>
        <v>1</v>
      </c>
      <c r="AM330" s="4">
        <f t="shared" ref="AM330:AM393" si="384">enro</f>
        <v>1</v>
      </c>
      <c r="AN330" s="4">
        <f t="shared" si="317"/>
        <v>15161.456700000001</v>
      </c>
      <c r="AO330" s="4">
        <f t="shared" si="318"/>
        <v>15161</v>
      </c>
      <c r="AP330" s="4">
        <f t="shared" si="319"/>
        <v>0</v>
      </c>
      <c r="AQ330" s="4">
        <v>15161</v>
      </c>
      <c r="AW330" s="4">
        <v>15136</v>
      </c>
      <c r="AX330" s="5">
        <f t="shared" si="320"/>
        <v>25</v>
      </c>
      <c r="AY330" s="4">
        <v>15161</v>
      </c>
      <c r="AZ330" s="5"/>
      <c r="BB330" s="5">
        <f t="shared" ref="BB330" si="385">BC330-BA330</f>
        <v>0</v>
      </c>
    </row>
    <row r="331" spans="1:54" s="4" customFormat="1">
      <c r="A331" s="278">
        <v>445</v>
      </c>
      <c r="B331" s="2">
        <v>445348316</v>
      </c>
      <c r="C331" s="10" t="s">
        <v>1078</v>
      </c>
      <c r="D331" s="15">
        <f>'fnd enro'!D331</f>
        <v>0</v>
      </c>
      <c r="E331" s="15">
        <f>'fnd enro'!E331</f>
        <v>0</v>
      </c>
      <c r="F331" s="15">
        <f>'fnd enro'!F331</f>
        <v>0</v>
      </c>
      <c r="G331" s="15">
        <f>'fnd enro'!G331</f>
        <v>1</v>
      </c>
      <c r="H331" s="15">
        <f>'fnd enro'!H331</f>
        <v>1</v>
      </c>
      <c r="I331" s="15">
        <f>'fnd enro'!I331</f>
        <v>3</v>
      </c>
      <c r="J331" s="15">
        <f>'fnd enro'!J331</f>
        <v>0</v>
      </c>
      <c r="K331" s="16">
        <f>'fnd enro'!K331</f>
        <v>0.1915</v>
      </c>
      <c r="L331" s="15">
        <f>'fnd enro'!L331</f>
        <v>0</v>
      </c>
      <c r="M331" s="15">
        <f>'fnd enro'!M331</f>
        <v>0</v>
      </c>
      <c r="N331" s="15">
        <f>'fnd enro'!N331</f>
        <v>0</v>
      </c>
      <c r="O331" s="15">
        <f>'fnd enro'!O331</f>
        <v>0</v>
      </c>
      <c r="P331" s="15">
        <f>'fnd enro'!P331</f>
        <v>2</v>
      </c>
      <c r="Q331" s="15">
        <f>'fnd enro'!R331</f>
        <v>5</v>
      </c>
      <c r="R331" s="16">
        <f t="shared" ref="R331:R394" si="386">VLOOKUP(B331,charterinfo_b,6)</f>
        <v>1</v>
      </c>
      <c r="S331" s="15">
        <f>VALUE('fnd enro'!Q331)</f>
        <v>10</v>
      </c>
      <c r="T331" s="2"/>
      <c r="U331" s="1">
        <f>(($D331*'fnd base rates'!C$107)
+($E331*'fnd base rates'!C$108)
+($F331*'fnd base rates'!C$109)
+($G331*'fnd base rates'!C$110)
+($H331*'fnd base rates'!C$111)
+($I331*'fnd base rates'!C$112)
+($J331*'fnd base rates'!C$113)
+($K331*'fnd base rates'!C$114)
+($M331*'fnd base rates'!C$116)
+($N331*'fnd base rates'!C$117)
+($O331*'fnd base rates'!C$118)
+($P331*VLOOKUP($S331+12,rate_basefnd,3)))
*$R331</f>
        <v>2702.9514650000001</v>
      </c>
      <c r="V331" s="1">
        <f>(($D331*'fnd base rates'!D$107)
+($E331*'fnd base rates'!D$108)
+($F331*'fnd base rates'!D$109)
+($G331*'fnd base rates'!D$110)
+($H331*'fnd base rates'!D$111)
+($I331*'fnd base rates'!D$112)
+($J331*'fnd base rates'!D$113)
+($K331*'fnd base rates'!D$114)
+($M331*'fnd base rates'!D$116)
+($N331*'fnd base rates'!D$117)
+($O331*'fnd base rates'!D$118)
+($P331*VLOOKUP($S331+12,rate_basefnd,4)))
*$R331</f>
        <v>4325.57</v>
      </c>
      <c r="W331" s="1">
        <f>(($D331*'fnd base rates'!E$107)
+($E331*'fnd base rates'!E$108)
+($F331*'fnd base rates'!E$109)
+($G331*'fnd base rates'!E$110)
+($H331*'fnd base rates'!E$111)
+($I331*'fnd base rates'!E$112)
+($J331*'fnd base rates'!E$113)
+($K331*'fnd base rates'!E$114)
+($M331*'fnd base rates'!E$116)
+($N331*'fnd base rates'!E$117)
+($O331*'fnd base rates'!E$118)
+($P331*VLOOKUP($S331+12,rate_basefnd,5)))
*$R331</f>
        <v>27602.896295000002</v>
      </c>
      <c r="X331" s="1">
        <f>(($D331*'fnd base rates'!F$107)
+($E331*'fnd base rates'!F$108)
+($F331*'fnd base rates'!F$109)
+($G331*'fnd base rates'!F$110)
+($H331*'fnd base rates'!F$111)
+($I331*'fnd base rates'!F$112)
+($J331*'fnd base rates'!F$113)
+($K331*'fnd base rates'!F$114)
+($M331*'fnd base rates'!F$116)
+($N331*'fnd base rates'!F$117)
+($O331*'fnd base rates'!F$118)
+($P331*VLOOKUP($S331+12,rate_basefnd,6)))
*$R331</f>
        <v>4679.3919100000003</v>
      </c>
      <c r="Y331" s="1">
        <f>(($D331*'fnd base rates'!G$107)
+($E331*'fnd base rates'!G$108)
+($F331*'fnd base rates'!G$109)
+($G331*'fnd base rates'!G$110)
+($H331*'fnd base rates'!G$111)
+($I331*'fnd base rates'!G$112)
+($J331*'fnd base rates'!G$113)
+($K331*'fnd base rates'!G$114)
+($M331*'fnd base rates'!G$116)
+($N331*'fnd base rates'!G$117)
+($O331*'fnd base rates'!G$118)
+($P331*VLOOKUP($S331+12,rate_basefnd,7)))
*$R331</f>
        <v>1095.960695</v>
      </c>
      <c r="Z331" s="1">
        <f>(($D331*'fnd base rates'!H$107)
+($E331*'fnd base rates'!H$108)
+($F331*'fnd base rates'!H$109)
+($G331*'fnd base rates'!H$110)
+($H331*'fnd base rates'!H$111)
+($I331*'fnd base rates'!H$112)
+($J331*'fnd base rates'!H$113)
+($K331*'fnd base rates'!H$114)
+($M331*'fnd base rates'!H$116)
+($N331*'fnd base rates'!H$117)
+($O331*'fnd base rates'!H$118)
+($P331*VLOOKUP($S331+12,rate_basefnd,8)))</f>
        <v>3426.75605</v>
      </c>
      <c r="AA331" s="1">
        <f>(($D331*'fnd base rates'!I$107)
+($E331*'fnd base rates'!I$108)
+($F331*'fnd base rates'!I$109)
+($G331*'fnd base rates'!I$110)
+($H331*'fnd base rates'!I$111)
+($I331*'fnd base rates'!I$112)
+($J331*'fnd base rates'!I$113)
+($K331*'fnd base rates'!I$114)
+($M331*'fnd base rates'!I$116)
+($N331*'fnd base rates'!I$117)
+($O331*'fnd base rates'!I$118)
+($P331*VLOOKUP($S331+12,rate_basefnd,9)))
*$R331</f>
        <v>2090.4800000000005</v>
      </c>
      <c r="AB331" s="1">
        <f>(($D331*'fnd base rates'!J$107)
+($E331*'fnd base rates'!J$108)
+($F331*'fnd base rates'!J$109)
+($G331*'fnd base rates'!J$110)
+($H331*'fnd base rates'!J$111)
+($I331*'fnd base rates'!J$112)
+($J331*'fnd base rates'!J$113)
+($K331*'fnd base rates'!J$114)
+($M331*'fnd base rates'!J$116)
+($N331*'fnd base rates'!J$117)
+($O331*'fnd base rates'!J$118)
+($P331*VLOOKUP($S331+12,rate_basefnd,10)))
*$R331</f>
        <v>3396.74</v>
      </c>
      <c r="AC331" s="1">
        <f>(($D331*'fnd base rates'!K$107)
+($E331*'fnd base rates'!K$108)
+($F331*'fnd base rates'!K$109)
+($G331*'fnd base rates'!K$110)
+($H331*'fnd base rates'!K$111)
+($I331*'fnd base rates'!K$112)
+($J331*'fnd base rates'!K$113)
+($K331*'fnd base rates'!K$114)
+($M331*'fnd base rates'!K$116)
+($N331*'fnd base rates'!K$117)
+($O331*'fnd base rates'!K$118)
+($P331*VLOOKUP($S331+12,rate_basefnd,11)))
*$R331</f>
        <v>5480.9900550000002</v>
      </c>
      <c r="AD331" s="1">
        <f>(($D331*'fnd base rates'!L$107)
+($E331*'fnd base rates'!L$108)
+($F331*'fnd base rates'!L$109)
+($G331*'fnd base rates'!L$110)
+($H331*'fnd base rates'!L$111)
+($I331*'fnd base rates'!L$112)
+($J331*'fnd base rates'!L$113)
+($K331*'fnd base rates'!L$114)
+($M331*'fnd base rates'!L$116)
+($N331*'fnd base rates'!L$117)
+($O331*'fnd base rates'!L$118)
+($P331*VLOOKUP($S331+12,rate_basefnd,12)))</f>
        <v>7393.5670300000011</v>
      </c>
      <c r="AE331" s="1">
        <f>(($D331*'fnd base rates'!M$107)
+($E331*'fnd base rates'!M$108)
+($F331*'fnd base rates'!M$109)
+($G331*'fnd base rates'!M$110)
+($H331*'fnd base rates'!M$111)
+($I331*'fnd base rates'!M$112)
+($J331*'fnd base rates'!M$113)
+($K331*'fnd base rates'!M$114)
+($M331*'fnd base rates'!M$116)
+($N331*'fnd base rates'!M$117)
+($O331*'fnd base rates'!M$118)
+($P331*VLOOKUP($S331+12,rate_basefnd,13)))</f>
        <v>0</v>
      </c>
      <c r="AF331" s="4">
        <f t="shared" ref="AF331:AF394" si="387">SUM(U331:AE331)</f>
        <v>62195.303500000002</v>
      </c>
      <c r="AH331" s="4">
        <f t="shared" ref="AH331:AH394" si="388">B331</f>
        <v>445348316</v>
      </c>
      <c r="AI331" s="4" t="str">
        <f t="shared" ref="AI331:AI394" si="389">IF($B331&lt;499999999,MID($B331,1,3),MID($B331,1,4))</f>
        <v>445</v>
      </c>
      <c r="AJ331" s="2" t="str">
        <f t="shared" ref="AJ331:AJ394" si="390">IF($B331&lt;499999999,MID($B331,4,3),MID($B331,5,3))</f>
        <v>348</v>
      </c>
      <c r="AK331" s="2" t="str">
        <f t="shared" ref="AK331:AK394" si="391">IF($B331&lt;499999999,MID($B331,7,3),MID($B331,8,3))</f>
        <v>316</v>
      </c>
      <c r="AL331" s="4">
        <f t="shared" ref="AL331:AL394" si="392">IF(VLOOKUP(VALUE(IF(AH331&lt;499999999,MID(AH331,4,3),MID(AH331,5,3))),distinfo,4)=R331,1,0)</f>
        <v>1</v>
      </c>
      <c r="AM331" s="4">
        <f t="shared" si="384"/>
        <v>5</v>
      </c>
      <c r="AN331" s="4">
        <f t="shared" ref="AN331:AN394" si="393">AF331</f>
        <v>62195.303500000002</v>
      </c>
      <c r="AO331" s="4">
        <f t="shared" ref="AO331:AO394" si="394">IF(OR(AF331=0,AM331=0),0,ROUND(AN331/AM331,0))</f>
        <v>12439</v>
      </c>
      <c r="AP331" s="4">
        <f t="shared" ref="AP331:AP394" si="395">AO331-AQ331</f>
        <v>0</v>
      </c>
      <c r="AQ331" s="4">
        <v>12439</v>
      </c>
      <c r="AW331" s="4">
        <v>12399</v>
      </c>
      <c r="AX331" s="5">
        <f t="shared" ref="AX331:AX394" si="396">AY331-AW331</f>
        <v>40</v>
      </c>
      <c r="AY331" s="4">
        <v>12439</v>
      </c>
      <c r="AZ331" s="5"/>
      <c r="BB331" s="5">
        <f t="shared" ref="BB331" si="397">BC331-BA331</f>
        <v>0</v>
      </c>
    </row>
    <row r="332" spans="1:54" s="4" customFormat="1">
      <c r="A332" s="278">
        <v>445</v>
      </c>
      <c r="B332" s="2">
        <v>445348321</v>
      </c>
      <c r="C332" s="10" t="s">
        <v>1078</v>
      </c>
      <c r="D332" s="15">
        <f>'fnd enro'!D332</f>
        <v>0</v>
      </c>
      <c r="E332" s="15">
        <f>'fnd enro'!E332</f>
        <v>0</v>
      </c>
      <c r="F332" s="15">
        <f>'fnd enro'!F332</f>
        <v>0</v>
      </c>
      <c r="G332" s="15">
        <f>'fnd enro'!G332</f>
        <v>0</v>
      </c>
      <c r="H332" s="15">
        <f>'fnd enro'!H332</f>
        <v>0</v>
      </c>
      <c r="I332" s="15">
        <f>'fnd enro'!I332</f>
        <v>1</v>
      </c>
      <c r="J332" s="15">
        <f>'fnd enro'!J332</f>
        <v>0</v>
      </c>
      <c r="K332" s="16">
        <f>'fnd enro'!K332</f>
        <v>3.8300000000000001E-2</v>
      </c>
      <c r="L332" s="15">
        <f>'fnd enro'!L332</f>
        <v>0</v>
      </c>
      <c r="M332" s="15">
        <f>'fnd enro'!M332</f>
        <v>0</v>
      </c>
      <c r="N332" s="15">
        <f>'fnd enro'!N332</f>
        <v>0</v>
      </c>
      <c r="O332" s="15">
        <f>'fnd enro'!O332</f>
        <v>0</v>
      </c>
      <c r="P332" s="15">
        <f>'fnd enro'!P332</f>
        <v>0</v>
      </c>
      <c r="Q332" s="15">
        <f>'fnd enro'!R332</f>
        <v>1</v>
      </c>
      <c r="R332" s="16">
        <f t="shared" si="386"/>
        <v>1</v>
      </c>
      <c r="S332" s="15">
        <f>VALUE('fnd enro'!Q332)</f>
        <v>3</v>
      </c>
      <c r="T332" s="2"/>
      <c r="U332" s="1">
        <f>(($D332*'fnd base rates'!C$107)
+($E332*'fnd base rates'!C$108)
+($F332*'fnd base rates'!C$109)
+($G332*'fnd base rates'!C$110)
+($H332*'fnd base rates'!C$111)
+($I332*'fnd base rates'!C$112)
+($J332*'fnd base rates'!C$113)
+($K332*'fnd base rates'!C$114)
+($M332*'fnd base rates'!C$116)
+($N332*'fnd base rates'!C$117)
+($O332*'fnd base rates'!C$118)
+($P332*VLOOKUP($S332+12,rate_basefnd,3)))
*$R332</f>
        <v>512.52229299999999</v>
      </c>
      <c r="V332" s="1">
        <f>(($D332*'fnd base rates'!D$107)
+($E332*'fnd base rates'!D$108)
+($F332*'fnd base rates'!D$109)
+($G332*'fnd base rates'!D$110)
+($H332*'fnd base rates'!D$111)
+($I332*'fnd base rates'!D$112)
+($J332*'fnd base rates'!D$113)
+($K332*'fnd base rates'!D$114)
+($M332*'fnd base rates'!D$116)
+($N332*'fnd base rates'!D$117)
+($O332*'fnd base rates'!D$118)
+($P332*VLOOKUP($S332+12,rate_basefnd,4)))
*$R332</f>
        <v>732.13</v>
      </c>
      <c r="W332" s="1">
        <f>(($D332*'fnd base rates'!E$107)
+($E332*'fnd base rates'!E$108)
+($F332*'fnd base rates'!E$109)
+($G332*'fnd base rates'!E$110)
+($H332*'fnd base rates'!E$111)
+($I332*'fnd base rates'!E$112)
+($J332*'fnd base rates'!E$113)
+($K332*'fnd base rates'!E$114)
+($M332*'fnd base rates'!E$116)
+($N332*'fnd base rates'!E$117)
+($O332*'fnd base rates'!E$118)
+($P332*VLOOKUP($S332+12,rate_basefnd,5)))
*$R332</f>
        <v>4697.9052590000001</v>
      </c>
      <c r="X332" s="1">
        <f>(($D332*'fnd base rates'!F$107)
+($E332*'fnd base rates'!F$108)
+($F332*'fnd base rates'!F$109)
+($G332*'fnd base rates'!F$110)
+($H332*'fnd base rates'!F$111)
+($I332*'fnd base rates'!F$112)
+($J332*'fnd base rates'!F$113)
+($K332*'fnd base rates'!F$114)
+($M332*'fnd base rates'!F$116)
+($N332*'fnd base rates'!F$117)
+($O332*'fnd base rates'!F$118)
+($P332*VLOOKUP($S332+12,rate_basefnd,6)))
*$R332</f>
        <v>846.10838200000012</v>
      </c>
      <c r="Y332" s="1">
        <f>(($D332*'fnd base rates'!G$107)
+($E332*'fnd base rates'!G$108)
+($F332*'fnd base rates'!G$109)
+($G332*'fnd base rates'!G$110)
+($H332*'fnd base rates'!G$111)
+($I332*'fnd base rates'!G$112)
+($J332*'fnd base rates'!G$113)
+($K332*'fnd base rates'!G$114)
+($M332*'fnd base rates'!G$116)
+($N332*'fnd base rates'!G$117)
+($O332*'fnd base rates'!G$118)
+($P332*VLOOKUP($S332+12,rate_basefnd,7)))
*$R332</f>
        <v>156.69613899999999</v>
      </c>
      <c r="Z332" s="1">
        <f>(($D332*'fnd base rates'!H$107)
+($E332*'fnd base rates'!H$108)
+($F332*'fnd base rates'!H$109)
+($G332*'fnd base rates'!H$110)
+($H332*'fnd base rates'!H$111)
+($I332*'fnd base rates'!H$112)
+($J332*'fnd base rates'!H$113)
+($K332*'fnd base rates'!H$114)
+($M332*'fnd base rates'!H$116)
+($N332*'fnd base rates'!H$117)
+($O332*'fnd base rates'!H$118)
+($P332*VLOOKUP($S332+12,rate_basefnd,8)))</f>
        <v>792.30720999999994</v>
      </c>
      <c r="AA332" s="1">
        <f>(($D332*'fnd base rates'!I$107)
+($E332*'fnd base rates'!I$108)
+($F332*'fnd base rates'!I$109)
+($G332*'fnd base rates'!I$110)
+($H332*'fnd base rates'!I$111)
+($I332*'fnd base rates'!I$112)
+($J332*'fnd base rates'!I$113)
+($K332*'fnd base rates'!I$114)
+($M332*'fnd base rates'!I$116)
+($N332*'fnd base rates'!I$117)
+($O332*'fnd base rates'!I$118)
+($P332*VLOOKUP($S332+12,rate_basefnd,9)))
*$R332</f>
        <v>407.6</v>
      </c>
      <c r="AB332" s="1">
        <f>(($D332*'fnd base rates'!J$107)
+($E332*'fnd base rates'!J$108)
+($F332*'fnd base rates'!J$109)
+($G332*'fnd base rates'!J$110)
+($H332*'fnd base rates'!J$111)
+($I332*'fnd base rates'!J$112)
+($J332*'fnd base rates'!J$113)
+($K332*'fnd base rates'!J$114)
+($M332*'fnd base rates'!J$116)
+($N332*'fnd base rates'!J$117)
+($O332*'fnd base rates'!J$118)
+($P332*VLOOKUP($S332+12,rate_basefnd,10)))
*$R332</f>
        <v>549.04</v>
      </c>
      <c r="AC332" s="1">
        <f>(($D332*'fnd base rates'!K$107)
+($E332*'fnd base rates'!K$108)
+($F332*'fnd base rates'!K$109)
+($G332*'fnd base rates'!K$110)
+($H332*'fnd base rates'!K$111)
+($I332*'fnd base rates'!K$112)
+($J332*'fnd base rates'!K$113)
+($K332*'fnd base rates'!K$114)
+($M332*'fnd base rates'!K$116)
+($N332*'fnd base rates'!K$117)
+($O332*'fnd base rates'!K$118)
+($P332*VLOOKUP($S332+12,rate_basefnd,11)))
*$R332</f>
        <v>1099.5940109999999</v>
      </c>
      <c r="AD332" s="1">
        <f>(($D332*'fnd base rates'!L$107)
+($E332*'fnd base rates'!L$108)
+($F332*'fnd base rates'!L$109)
+($G332*'fnd base rates'!L$110)
+($H332*'fnd base rates'!L$111)
+($I332*'fnd base rates'!L$112)
+($J332*'fnd base rates'!L$113)
+($K332*'fnd base rates'!L$114)
+($M332*'fnd base rates'!L$116)
+($N332*'fnd base rates'!L$117)
+($O332*'fnd base rates'!L$118)
+($P332*VLOOKUP($S332+12,rate_basefnd,12)))</f>
        <v>1229.513406</v>
      </c>
      <c r="AE332" s="1">
        <f>(($D332*'fnd base rates'!M$107)
+($E332*'fnd base rates'!M$108)
+($F332*'fnd base rates'!M$109)
+($G332*'fnd base rates'!M$110)
+($H332*'fnd base rates'!M$111)
+($I332*'fnd base rates'!M$112)
+($J332*'fnd base rates'!M$113)
+($K332*'fnd base rates'!M$114)
+($M332*'fnd base rates'!M$116)
+($N332*'fnd base rates'!M$117)
+($O332*'fnd base rates'!M$118)
+($P332*VLOOKUP($S332+12,rate_basefnd,13)))</f>
        <v>0</v>
      </c>
      <c r="AF332" s="4">
        <f t="shared" si="387"/>
        <v>11023.4167</v>
      </c>
      <c r="AH332" s="4">
        <f t="shared" si="388"/>
        <v>445348321</v>
      </c>
      <c r="AI332" s="4" t="str">
        <f t="shared" si="389"/>
        <v>445</v>
      </c>
      <c r="AJ332" s="2" t="str">
        <f t="shared" si="390"/>
        <v>348</v>
      </c>
      <c r="AK332" s="2" t="str">
        <f t="shared" si="391"/>
        <v>321</v>
      </c>
      <c r="AL332" s="4">
        <f t="shared" si="392"/>
        <v>1</v>
      </c>
      <c r="AM332" s="4">
        <f t="shared" si="384"/>
        <v>1</v>
      </c>
      <c r="AN332" s="4">
        <f t="shared" si="393"/>
        <v>11023.4167</v>
      </c>
      <c r="AO332" s="4">
        <f t="shared" si="394"/>
        <v>11023</v>
      </c>
      <c r="AP332" s="4">
        <f t="shared" si="395"/>
        <v>0</v>
      </c>
      <c r="AQ332" s="4">
        <v>11023</v>
      </c>
      <c r="AW332" s="4">
        <v>11009</v>
      </c>
      <c r="AX332" s="5">
        <f t="shared" si="396"/>
        <v>14</v>
      </c>
      <c r="AY332" s="4">
        <v>11023</v>
      </c>
      <c r="AZ332" s="5"/>
      <c r="BB332" s="5">
        <f t="shared" ref="BB332" si="398">BC332-BA332</f>
        <v>0</v>
      </c>
    </row>
    <row r="333" spans="1:54" s="4" customFormat="1">
      <c r="A333" s="278">
        <v>445</v>
      </c>
      <c r="B333" s="2">
        <v>445348322</v>
      </c>
      <c r="C333" s="10" t="s">
        <v>1078</v>
      </c>
      <c r="D333" s="15">
        <f>'fnd enro'!D333</f>
        <v>0</v>
      </c>
      <c r="E333" s="15">
        <f>'fnd enro'!E333</f>
        <v>0</v>
      </c>
      <c r="F333" s="15">
        <f>'fnd enro'!F333</f>
        <v>0</v>
      </c>
      <c r="G333" s="15">
        <f>'fnd enro'!G333</f>
        <v>1</v>
      </c>
      <c r="H333" s="15">
        <f>'fnd enro'!H333</f>
        <v>2</v>
      </c>
      <c r="I333" s="15">
        <f>'fnd enro'!I333</f>
        <v>1</v>
      </c>
      <c r="J333" s="15">
        <f>'fnd enro'!J333</f>
        <v>0</v>
      </c>
      <c r="K333" s="16">
        <f>'fnd enro'!K333</f>
        <v>0.1532</v>
      </c>
      <c r="L333" s="15">
        <f>'fnd enro'!L333</f>
        <v>0</v>
      </c>
      <c r="M333" s="15">
        <f>'fnd enro'!M333</f>
        <v>0</v>
      </c>
      <c r="N333" s="15">
        <f>'fnd enro'!N333</f>
        <v>1</v>
      </c>
      <c r="O333" s="15">
        <f>'fnd enro'!O333</f>
        <v>0</v>
      </c>
      <c r="P333" s="15">
        <f>'fnd enro'!P333</f>
        <v>4</v>
      </c>
      <c r="Q333" s="15">
        <f>'fnd enro'!R333</f>
        <v>4</v>
      </c>
      <c r="R333" s="16">
        <f t="shared" si="386"/>
        <v>1</v>
      </c>
      <c r="S333" s="15">
        <f>VALUE('fnd enro'!Q333)</f>
        <v>5</v>
      </c>
      <c r="T333" s="2"/>
      <c r="U333" s="1">
        <f>(($D333*'fnd base rates'!C$107)
+($E333*'fnd base rates'!C$108)
+($F333*'fnd base rates'!C$109)
+($G333*'fnd base rates'!C$110)
+($H333*'fnd base rates'!C$111)
+($I333*'fnd base rates'!C$112)
+($J333*'fnd base rates'!C$113)
+($K333*'fnd base rates'!C$114)
+($M333*'fnd base rates'!C$116)
+($N333*'fnd base rates'!C$117)
+($O333*'fnd base rates'!C$118)
+($P333*VLOOKUP($S333+12,rate_basefnd,3)))
*$R333</f>
        <v>2374.6191719999997</v>
      </c>
      <c r="V333" s="1">
        <f>(($D333*'fnd base rates'!D$107)
+($E333*'fnd base rates'!D$108)
+($F333*'fnd base rates'!D$109)
+($G333*'fnd base rates'!D$110)
+($H333*'fnd base rates'!D$111)
+($I333*'fnd base rates'!D$112)
+($J333*'fnd base rates'!D$113)
+($K333*'fnd base rates'!D$114)
+($M333*'fnd base rates'!D$116)
+($N333*'fnd base rates'!D$117)
+($O333*'fnd base rates'!D$118)
+($P333*VLOOKUP($S333+12,rate_basefnd,4)))
*$R333</f>
        <v>4167.84</v>
      </c>
      <c r="W333" s="1">
        <f>(($D333*'fnd base rates'!E$107)
+($E333*'fnd base rates'!E$108)
+($F333*'fnd base rates'!E$109)
+($G333*'fnd base rates'!E$110)
+($H333*'fnd base rates'!E$111)
+($I333*'fnd base rates'!E$112)
+($J333*'fnd base rates'!E$113)
+($K333*'fnd base rates'!E$114)
+($M333*'fnd base rates'!E$116)
+($N333*'fnd base rates'!E$117)
+($O333*'fnd base rates'!E$118)
+($P333*VLOOKUP($S333+12,rate_basefnd,5)))
*$R333</f>
        <v>26639.611036000002</v>
      </c>
      <c r="X333" s="1">
        <f>(($D333*'fnd base rates'!F$107)
+($E333*'fnd base rates'!F$108)
+($F333*'fnd base rates'!F$109)
+($G333*'fnd base rates'!F$110)
+($H333*'fnd base rates'!F$111)
+($I333*'fnd base rates'!F$112)
+($J333*'fnd base rates'!F$113)
+($K333*'fnd base rates'!F$114)
+($M333*'fnd base rates'!F$116)
+($N333*'fnd base rates'!F$117)
+($O333*'fnd base rates'!F$118)
+($P333*VLOOKUP($S333+12,rate_basefnd,6)))
*$R333</f>
        <v>4111.8235279999999</v>
      </c>
      <c r="Y333" s="1">
        <f>(($D333*'fnd base rates'!G$107)
+($E333*'fnd base rates'!G$108)
+($F333*'fnd base rates'!G$109)
+($G333*'fnd base rates'!G$110)
+($H333*'fnd base rates'!G$111)
+($I333*'fnd base rates'!G$112)
+($J333*'fnd base rates'!G$113)
+($K333*'fnd base rates'!G$114)
+($M333*'fnd base rates'!G$116)
+($N333*'fnd base rates'!G$117)
+($O333*'fnd base rates'!G$118)
+($P333*VLOOKUP($S333+12,rate_basefnd,7)))
*$R333</f>
        <v>1182.854556</v>
      </c>
      <c r="Z333" s="1">
        <f>(($D333*'fnd base rates'!H$107)
+($E333*'fnd base rates'!H$108)
+($F333*'fnd base rates'!H$109)
+($G333*'fnd base rates'!H$110)
+($H333*'fnd base rates'!H$111)
+($I333*'fnd base rates'!H$112)
+($J333*'fnd base rates'!H$113)
+($K333*'fnd base rates'!H$114)
+($M333*'fnd base rates'!H$116)
+($N333*'fnd base rates'!H$117)
+($O333*'fnd base rates'!H$118)
+($P333*VLOOKUP($S333+12,rate_basefnd,8)))</f>
        <v>2496.7088400000002</v>
      </c>
      <c r="AA333" s="1">
        <f>(($D333*'fnd base rates'!I$107)
+($E333*'fnd base rates'!I$108)
+($F333*'fnd base rates'!I$109)
+($G333*'fnd base rates'!I$110)
+($H333*'fnd base rates'!I$111)
+($I333*'fnd base rates'!I$112)
+($J333*'fnd base rates'!I$113)
+($K333*'fnd base rates'!I$114)
+($M333*'fnd base rates'!I$116)
+($N333*'fnd base rates'!I$117)
+($O333*'fnd base rates'!I$118)
+($P333*VLOOKUP($S333+12,rate_basefnd,9)))
*$R333</f>
        <v>1844.28</v>
      </c>
      <c r="AB333" s="1">
        <f>(($D333*'fnd base rates'!J$107)
+($E333*'fnd base rates'!J$108)
+($F333*'fnd base rates'!J$109)
+($G333*'fnd base rates'!J$110)
+($H333*'fnd base rates'!J$111)
+($I333*'fnd base rates'!J$112)
+($J333*'fnd base rates'!J$113)
+($K333*'fnd base rates'!J$114)
+($M333*'fnd base rates'!J$116)
+($N333*'fnd base rates'!J$117)
+($O333*'fnd base rates'!J$118)
+($P333*VLOOKUP($S333+12,rate_basefnd,10)))
*$R333</f>
        <v>3382.7200000000003</v>
      </c>
      <c r="AC333" s="1">
        <f>(($D333*'fnd base rates'!K$107)
+($E333*'fnd base rates'!K$108)
+($F333*'fnd base rates'!K$109)
+($G333*'fnd base rates'!K$110)
+($H333*'fnd base rates'!K$111)
+($I333*'fnd base rates'!K$112)
+($J333*'fnd base rates'!K$113)
+($K333*'fnd base rates'!K$114)
+($M333*'fnd base rates'!K$116)
+($N333*'fnd base rates'!K$117)
+($O333*'fnd base rates'!K$118)
+($P333*VLOOKUP($S333+12,rate_basefnd,11)))
*$R333</f>
        <v>4711.6260440000005</v>
      </c>
      <c r="AD333" s="1">
        <f>(($D333*'fnd base rates'!L$107)
+($E333*'fnd base rates'!L$108)
+($F333*'fnd base rates'!L$109)
+($G333*'fnd base rates'!L$110)
+($H333*'fnd base rates'!L$111)
+($I333*'fnd base rates'!L$112)
+($J333*'fnd base rates'!L$113)
+($K333*'fnd base rates'!L$114)
+($M333*'fnd base rates'!L$116)
+($N333*'fnd base rates'!L$117)
+($O333*'fnd base rates'!L$118)
+($P333*VLOOKUP($S333+12,rate_basefnd,12)))</f>
        <v>7191.7736239999995</v>
      </c>
      <c r="AE333" s="1">
        <f>(($D333*'fnd base rates'!M$107)
+($E333*'fnd base rates'!M$108)
+($F333*'fnd base rates'!M$109)
+($G333*'fnd base rates'!M$110)
+($H333*'fnd base rates'!M$111)
+($I333*'fnd base rates'!M$112)
+($J333*'fnd base rates'!M$113)
+($K333*'fnd base rates'!M$114)
+($M333*'fnd base rates'!M$116)
+($N333*'fnd base rates'!M$117)
+($O333*'fnd base rates'!M$118)
+($P333*VLOOKUP($S333+12,rate_basefnd,13)))</f>
        <v>0</v>
      </c>
      <c r="AF333" s="4">
        <f t="shared" si="387"/>
        <v>58103.856800000001</v>
      </c>
      <c r="AH333" s="4">
        <f t="shared" si="388"/>
        <v>445348322</v>
      </c>
      <c r="AI333" s="4" t="str">
        <f t="shared" si="389"/>
        <v>445</v>
      </c>
      <c r="AJ333" s="2" t="str">
        <f t="shared" si="390"/>
        <v>348</v>
      </c>
      <c r="AK333" s="2" t="str">
        <f t="shared" si="391"/>
        <v>322</v>
      </c>
      <c r="AL333" s="4">
        <f t="shared" si="392"/>
        <v>1</v>
      </c>
      <c r="AM333" s="4">
        <f t="shared" si="384"/>
        <v>4</v>
      </c>
      <c r="AN333" s="4">
        <f t="shared" si="393"/>
        <v>58103.856800000001</v>
      </c>
      <c r="AO333" s="4">
        <f t="shared" si="394"/>
        <v>14526</v>
      </c>
      <c r="AP333" s="4">
        <f t="shared" si="395"/>
        <v>0</v>
      </c>
      <c r="AQ333" s="4">
        <v>14526</v>
      </c>
      <c r="AW333" s="4">
        <v>14495</v>
      </c>
      <c r="AX333" s="5">
        <f t="shared" si="396"/>
        <v>31</v>
      </c>
      <c r="AY333" s="4">
        <v>14526</v>
      </c>
      <c r="AZ333" s="5"/>
      <c r="BB333" s="5">
        <f t="shared" ref="BB333" si="399">BC333-BA333</f>
        <v>0</v>
      </c>
    </row>
    <row r="334" spans="1:54" s="4" customFormat="1">
      <c r="A334" s="278">
        <v>445</v>
      </c>
      <c r="B334" s="2">
        <v>445348348</v>
      </c>
      <c r="C334" s="10" t="s">
        <v>1078</v>
      </c>
      <c r="D334" s="15">
        <f>'fnd enro'!D334</f>
        <v>0</v>
      </c>
      <c r="E334" s="15">
        <f>'fnd enro'!E334</f>
        <v>0</v>
      </c>
      <c r="F334" s="15">
        <f>'fnd enro'!F334</f>
        <v>111</v>
      </c>
      <c r="G334" s="15">
        <f>'fnd enro'!G334</f>
        <v>542</v>
      </c>
      <c r="H334" s="15">
        <f>'fnd enro'!H334</f>
        <v>316</v>
      </c>
      <c r="I334" s="15">
        <f>'fnd enro'!I334</f>
        <v>350</v>
      </c>
      <c r="J334" s="15">
        <f>'fnd enro'!J334</f>
        <v>0</v>
      </c>
      <c r="K334" s="16">
        <f>'fnd enro'!K334</f>
        <v>50.517699999999998</v>
      </c>
      <c r="L334" s="15">
        <f>'fnd enro'!L334</f>
        <v>0</v>
      </c>
      <c r="M334" s="15">
        <f>'fnd enro'!M334</f>
        <v>167</v>
      </c>
      <c r="N334" s="15">
        <f>'fnd enro'!N334</f>
        <v>13</v>
      </c>
      <c r="O334" s="15">
        <f>'fnd enro'!O334</f>
        <v>3</v>
      </c>
      <c r="P334" s="15">
        <f>'fnd enro'!P334</f>
        <v>897</v>
      </c>
      <c r="Q334" s="15">
        <f>'fnd enro'!R334</f>
        <v>1319</v>
      </c>
      <c r="R334" s="16">
        <f t="shared" si="386"/>
        <v>1</v>
      </c>
      <c r="S334" s="15">
        <f>VALUE('fnd enro'!Q334)</f>
        <v>11</v>
      </c>
      <c r="T334" s="2"/>
      <c r="U334" s="1">
        <f>(($D334*'fnd base rates'!C$107)
+($E334*'fnd base rates'!C$108)
+($F334*'fnd base rates'!C$109)
+($G334*'fnd base rates'!C$110)
+($H334*'fnd base rates'!C$111)
+($I334*'fnd base rates'!C$112)
+($J334*'fnd base rates'!C$113)
+($K334*'fnd base rates'!C$114)
+($M334*'fnd base rates'!C$116)
+($N334*'fnd base rates'!C$117)
+($O334*'fnd base rates'!C$118)
+($P334*VLOOKUP($S334+12,rate_basefnd,3)))
*$R334</f>
        <v>758229.09446700022</v>
      </c>
      <c r="V334" s="1">
        <f>(($D334*'fnd base rates'!D$107)
+($E334*'fnd base rates'!D$108)
+($F334*'fnd base rates'!D$109)
+($G334*'fnd base rates'!D$110)
+($H334*'fnd base rates'!D$111)
+($I334*'fnd base rates'!D$112)
+($J334*'fnd base rates'!D$113)
+($K334*'fnd base rates'!D$114)
+($M334*'fnd base rates'!D$116)
+($N334*'fnd base rates'!D$117)
+($O334*'fnd base rates'!D$118)
+($P334*VLOOKUP($S334+12,rate_basefnd,4)))
*$R334</f>
        <v>1303130.3500000001</v>
      </c>
      <c r="W334" s="1">
        <f>(($D334*'fnd base rates'!E$107)
+($E334*'fnd base rates'!E$108)
+($F334*'fnd base rates'!E$109)
+($G334*'fnd base rates'!E$110)
+($H334*'fnd base rates'!E$111)
+($I334*'fnd base rates'!E$112)
+($J334*'fnd base rates'!E$113)
+($K334*'fnd base rates'!E$114)
+($M334*'fnd base rates'!E$116)
+($N334*'fnd base rates'!E$117)
+($O334*'fnd base rates'!E$118)
+($P334*VLOOKUP($S334+12,rate_basefnd,5)))
*$R334</f>
        <v>8322507.8166209999</v>
      </c>
      <c r="X334" s="1">
        <f>(($D334*'fnd base rates'!F$107)
+($E334*'fnd base rates'!F$108)
+($F334*'fnd base rates'!F$109)
+($G334*'fnd base rates'!F$110)
+($H334*'fnd base rates'!F$111)
+($I334*'fnd base rates'!F$112)
+($J334*'fnd base rates'!F$113)
+($K334*'fnd base rates'!F$114)
+($M334*'fnd base rates'!F$116)
+($N334*'fnd base rates'!F$117)
+($O334*'fnd base rates'!F$118)
+($P334*VLOOKUP($S334+12,rate_basefnd,6)))
*$R334</f>
        <v>1404617.1758580003</v>
      </c>
      <c r="Y334" s="1">
        <f>(($D334*'fnd base rates'!G$107)
+($E334*'fnd base rates'!G$108)
+($F334*'fnd base rates'!G$109)
+($G334*'fnd base rates'!G$110)
+($H334*'fnd base rates'!G$111)
+($I334*'fnd base rates'!G$112)
+($J334*'fnd base rates'!G$113)
+($K334*'fnd base rates'!G$114)
+($M334*'fnd base rates'!G$116)
+($N334*'fnd base rates'!G$117)
+($O334*'fnd base rates'!G$118)
+($P334*VLOOKUP($S334+12,rate_basefnd,7)))
*$R334</f>
        <v>357713.867341</v>
      </c>
      <c r="Z334" s="1">
        <f>(($D334*'fnd base rates'!H$107)
+($E334*'fnd base rates'!H$108)
+($F334*'fnd base rates'!H$109)
+($G334*'fnd base rates'!H$110)
+($H334*'fnd base rates'!H$111)
+($I334*'fnd base rates'!H$112)
+($J334*'fnd base rates'!H$113)
+($K334*'fnd base rates'!H$114)
+($M334*'fnd base rates'!H$116)
+($N334*'fnd base rates'!H$117)
+($O334*'fnd base rates'!H$118)
+($P334*VLOOKUP($S334+12,rate_basefnd,8)))</f>
        <v>806617.08998999989</v>
      </c>
      <c r="AA334" s="1">
        <f>(($D334*'fnd base rates'!I$107)
+($E334*'fnd base rates'!I$108)
+($F334*'fnd base rates'!I$109)
+($G334*'fnd base rates'!I$110)
+($H334*'fnd base rates'!I$111)
+($I334*'fnd base rates'!I$112)
+($J334*'fnd base rates'!I$113)
+($K334*'fnd base rates'!I$114)
+($M334*'fnd base rates'!I$116)
+($N334*'fnd base rates'!I$117)
+($O334*'fnd base rates'!I$118)
+($P334*VLOOKUP($S334+12,rate_basefnd,9)))
*$R334</f>
        <v>558752</v>
      </c>
      <c r="AB334" s="1">
        <f>(($D334*'fnd base rates'!J$107)
+($E334*'fnd base rates'!J$108)
+($F334*'fnd base rates'!J$109)
+($G334*'fnd base rates'!J$110)
+($H334*'fnd base rates'!J$111)
+($I334*'fnd base rates'!J$112)
+($J334*'fnd base rates'!J$113)
+($K334*'fnd base rates'!J$114)
+($M334*'fnd base rates'!J$116)
+($N334*'fnd base rates'!J$117)
+($O334*'fnd base rates'!J$118)
+($P334*VLOOKUP($S334+12,rate_basefnd,10)))
*$R334</f>
        <v>992069.53999999992</v>
      </c>
      <c r="AC334" s="1">
        <f>(($D334*'fnd base rates'!K$107)
+($E334*'fnd base rates'!K$108)
+($F334*'fnd base rates'!K$109)
+($G334*'fnd base rates'!K$110)
+($H334*'fnd base rates'!K$111)
+($I334*'fnd base rates'!K$112)
+($J334*'fnd base rates'!K$113)
+($K334*'fnd base rates'!K$114)
+($M334*'fnd base rates'!K$116)
+($N334*'fnd base rates'!K$117)
+($O334*'fnd base rates'!K$118)
+($P334*VLOOKUP($S334+12,rate_basefnd,11)))
*$R334</f>
        <v>1481187.4005090001</v>
      </c>
      <c r="AD334" s="1">
        <f>(($D334*'fnd base rates'!L$107)
+($E334*'fnd base rates'!L$108)
+($F334*'fnd base rates'!L$109)
+($G334*'fnd base rates'!L$110)
+($H334*'fnd base rates'!L$111)
+($I334*'fnd base rates'!L$112)
+($J334*'fnd base rates'!L$113)
+($K334*'fnd base rates'!L$114)
+($M334*'fnd base rates'!L$116)
+($N334*'fnd base rates'!L$117)
+($O334*'fnd base rates'!L$118)
+($P334*VLOOKUP($S334+12,rate_basefnd,12)))</f>
        <v>2241250.8925140002</v>
      </c>
      <c r="AE334" s="1">
        <f>(($D334*'fnd base rates'!M$107)
+($E334*'fnd base rates'!M$108)
+($F334*'fnd base rates'!M$109)
+($G334*'fnd base rates'!M$110)
+($H334*'fnd base rates'!M$111)
+($I334*'fnd base rates'!M$112)
+($J334*'fnd base rates'!M$113)
+($K334*'fnd base rates'!M$114)
+($M334*'fnd base rates'!M$116)
+($N334*'fnd base rates'!M$117)
+($O334*'fnd base rates'!M$118)
+($P334*VLOOKUP($S334+12,rate_basefnd,13)))</f>
        <v>0</v>
      </c>
      <c r="AF334" s="4">
        <f t="shared" si="387"/>
        <v>18226075.227299999</v>
      </c>
      <c r="AH334" s="4">
        <f t="shared" si="388"/>
        <v>445348348</v>
      </c>
      <c r="AI334" s="4" t="str">
        <f t="shared" si="389"/>
        <v>445</v>
      </c>
      <c r="AJ334" s="2" t="str">
        <f t="shared" si="390"/>
        <v>348</v>
      </c>
      <c r="AK334" s="2" t="str">
        <f t="shared" si="391"/>
        <v>348</v>
      </c>
      <c r="AL334" s="4">
        <f t="shared" si="392"/>
        <v>1</v>
      </c>
      <c r="AM334" s="4">
        <f t="shared" si="384"/>
        <v>1319</v>
      </c>
      <c r="AN334" s="4">
        <f t="shared" si="393"/>
        <v>18226075.227299999</v>
      </c>
      <c r="AO334" s="4">
        <f t="shared" si="394"/>
        <v>13818</v>
      </c>
      <c r="AP334" s="4">
        <f t="shared" si="395"/>
        <v>0</v>
      </c>
      <c r="AQ334" s="4">
        <v>13818</v>
      </c>
      <c r="AW334" s="4">
        <v>13745</v>
      </c>
      <c r="AX334" s="5">
        <f t="shared" si="396"/>
        <v>73</v>
      </c>
      <c r="AY334" s="4">
        <v>13818</v>
      </c>
      <c r="AZ334" s="5"/>
      <c r="BB334" s="5">
        <f t="shared" ref="BB334" si="400">BC334-BA334</f>
        <v>0</v>
      </c>
    </row>
    <row r="335" spans="1:54" s="4" customFormat="1">
      <c r="A335" s="278">
        <v>445</v>
      </c>
      <c r="B335" s="2">
        <v>445348658</v>
      </c>
      <c r="C335" s="10" t="s">
        <v>1078</v>
      </c>
      <c r="D335" s="15">
        <f>'fnd enro'!D335</f>
        <v>0</v>
      </c>
      <c r="E335" s="15">
        <f>'fnd enro'!E335</f>
        <v>0</v>
      </c>
      <c r="F335" s="15">
        <f>'fnd enro'!F335</f>
        <v>1</v>
      </c>
      <c r="G335" s="15">
        <f>'fnd enro'!G335</f>
        <v>0</v>
      </c>
      <c r="H335" s="15">
        <f>'fnd enro'!H335</f>
        <v>0</v>
      </c>
      <c r="I335" s="15">
        <f>'fnd enro'!I335</f>
        <v>4</v>
      </c>
      <c r="J335" s="15">
        <f>'fnd enro'!J335</f>
        <v>0</v>
      </c>
      <c r="K335" s="16">
        <f>'fnd enro'!K335</f>
        <v>0.1915</v>
      </c>
      <c r="L335" s="15">
        <f>'fnd enro'!L335</f>
        <v>0</v>
      </c>
      <c r="M335" s="15">
        <f>'fnd enro'!M335</f>
        <v>1</v>
      </c>
      <c r="N335" s="15">
        <f>'fnd enro'!N335</f>
        <v>0</v>
      </c>
      <c r="O335" s="15">
        <f>'fnd enro'!O335</f>
        <v>0</v>
      </c>
      <c r="P335" s="15">
        <f>'fnd enro'!P335</f>
        <v>0</v>
      </c>
      <c r="Q335" s="15">
        <f>'fnd enro'!R335</f>
        <v>5</v>
      </c>
      <c r="R335" s="16">
        <f t="shared" si="386"/>
        <v>1</v>
      </c>
      <c r="S335" s="15">
        <f>VALUE('fnd enro'!Q335)</f>
        <v>5</v>
      </c>
      <c r="T335" s="2"/>
      <c r="U335" s="1">
        <f>(($D335*'fnd base rates'!C$107)
+($E335*'fnd base rates'!C$108)
+($F335*'fnd base rates'!C$109)
+($G335*'fnd base rates'!C$110)
+($H335*'fnd base rates'!C$111)
+($I335*'fnd base rates'!C$112)
+($J335*'fnd base rates'!C$113)
+($K335*'fnd base rates'!C$114)
+($M335*'fnd base rates'!C$116)
+($N335*'fnd base rates'!C$117)
+($O335*'fnd base rates'!C$118)
+($P335*VLOOKUP($S335+12,rate_basefnd,3)))
*$R335</f>
        <v>2657.6214650000002</v>
      </c>
      <c r="V335" s="1">
        <f>(($D335*'fnd base rates'!D$107)
+($E335*'fnd base rates'!D$108)
+($F335*'fnd base rates'!D$109)
+($G335*'fnd base rates'!D$110)
+($H335*'fnd base rates'!D$111)
+($I335*'fnd base rates'!D$112)
+($J335*'fnd base rates'!D$113)
+($K335*'fnd base rates'!D$114)
+($M335*'fnd base rates'!D$116)
+($N335*'fnd base rates'!D$117)
+($O335*'fnd base rates'!D$118)
+($P335*VLOOKUP($S335+12,rate_basefnd,4)))
*$R335</f>
        <v>3826.92</v>
      </c>
      <c r="W335" s="1">
        <f>(($D335*'fnd base rates'!E$107)
+($E335*'fnd base rates'!E$108)
+($F335*'fnd base rates'!E$109)
+($G335*'fnd base rates'!E$110)
+($H335*'fnd base rates'!E$111)
+($I335*'fnd base rates'!E$112)
+($J335*'fnd base rates'!E$113)
+($K335*'fnd base rates'!E$114)
+($M335*'fnd base rates'!E$116)
+($N335*'fnd base rates'!E$117)
+($O335*'fnd base rates'!E$118)
+($P335*VLOOKUP($S335+12,rate_basefnd,5)))
*$R335</f>
        <v>23666.076294999999</v>
      </c>
      <c r="X335" s="1">
        <f>(($D335*'fnd base rates'!F$107)
+($E335*'fnd base rates'!F$108)
+($F335*'fnd base rates'!F$109)
+($G335*'fnd base rates'!F$110)
+($H335*'fnd base rates'!F$111)
+($I335*'fnd base rates'!F$112)
+($J335*'fnd base rates'!F$113)
+($K335*'fnd base rates'!F$114)
+($M335*'fnd base rates'!F$116)
+($N335*'fnd base rates'!F$117)
+($O335*'fnd base rates'!F$118)
+($P335*VLOOKUP($S335+12,rate_basefnd,6)))
*$R335</f>
        <v>4741.841910000001</v>
      </c>
      <c r="Y335" s="1">
        <f>(($D335*'fnd base rates'!G$107)
+($E335*'fnd base rates'!G$108)
+($F335*'fnd base rates'!G$109)
+($G335*'fnd base rates'!G$110)
+($H335*'fnd base rates'!G$111)
+($I335*'fnd base rates'!G$112)
+($J335*'fnd base rates'!G$113)
+($K335*'fnd base rates'!G$114)
+($M335*'fnd base rates'!G$116)
+($N335*'fnd base rates'!G$117)
+($O335*'fnd base rates'!G$118)
+($P335*VLOOKUP($S335+12,rate_basefnd,7)))
*$R335</f>
        <v>824.17069500000002</v>
      </c>
      <c r="Z335" s="1">
        <f>(($D335*'fnd base rates'!H$107)
+($E335*'fnd base rates'!H$108)
+($F335*'fnd base rates'!H$109)
+($G335*'fnd base rates'!H$110)
+($H335*'fnd base rates'!H$111)
+($I335*'fnd base rates'!H$112)
+($J335*'fnd base rates'!H$113)
+($K335*'fnd base rates'!H$114)
+($M335*'fnd base rates'!H$116)
+($N335*'fnd base rates'!H$117)
+($O335*'fnd base rates'!H$118)
+($P335*VLOOKUP($S335+12,rate_basefnd,8)))</f>
        <v>3788.7560499999995</v>
      </c>
      <c r="AA335" s="1">
        <f>(($D335*'fnd base rates'!I$107)
+($E335*'fnd base rates'!I$108)
+($F335*'fnd base rates'!I$109)
+($G335*'fnd base rates'!I$110)
+($H335*'fnd base rates'!I$111)
+($I335*'fnd base rates'!I$112)
+($J335*'fnd base rates'!I$113)
+($K335*'fnd base rates'!I$114)
+($M335*'fnd base rates'!I$116)
+($N335*'fnd base rates'!I$117)
+($O335*'fnd base rates'!I$118)
+($P335*VLOOKUP($S335+12,rate_basefnd,9)))
*$R335</f>
        <v>1970.38</v>
      </c>
      <c r="AB335" s="1">
        <f>(($D335*'fnd base rates'!J$107)
+($E335*'fnd base rates'!J$108)
+($F335*'fnd base rates'!J$109)
+($G335*'fnd base rates'!J$110)
+($H335*'fnd base rates'!J$111)
+($I335*'fnd base rates'!J$112)
+($J335*'fnd base rates'!J$113)
+($K335*'fnd base rates'!J$114)
+($M335*'fnd base rates'!J$116)
+($N335*'fnd base rates'!J$117)
+($O335*'fnd base rates'!J$118)
+($P335*VLOOKUP($S335+12,rate_basefnd,10)))
*$R335</f>
        <v>2317.11</v>
      </c>
      <c r="AC335" s="1">
        <f>(($D335*'fnd base rates'!K$107)
+($E335*'fnd base rates'!K$108)
+($F335*'fnd base rates'!K$109)
+($G335*'fnd base rates'!K$110)
+($H335*'fnd base rates'!K$111)
+($I335*'fnd base rates'!K$112)
+($J335*'fnd base rates'!K$113)
+($K335*'fnd base rates'!K$114)
+($M335*'fnd base rates'!K$116)
+($N335*'fnd base rates'!K$117)
+($O335*'fnd base rates'!K$118)
+($P335*VLOOKUP($S335+12,rate_basefnd,11)))
*$R335</f>
        <v>5735.2900549999995</v>
      </c>
      <c r="AD335" s="1">
        <f>(($D335*'fnd base rates'!L$107)
+($E335*'fnd base rates'!L$108)
+($F335*'fnd base rates'!L$109)
+($G335*'fnd base rates'!L$110)
+($H335*'fnd base rates'!L$111)
+($I335*'fnd base rates'!L$112)
+($J335*'fnd base rates'!L$113)
+($K335*'fnd base rates'!L$114)
+($M335*'fnd base rates'!L$116)
+($N335*'fnd base rates'!L$117)
+($O335*'fnd base rates'!L$118)
+($P335*VLOOKUP($S335+12,rate_basefnd,12)))</f>
        <v>6482.8370300000006</v>
      </c>
      <c r="AE335" s="1">
        <f>(($D335*'fnd base rates'!M$107)
+($E335*'fnd base rates'!M$108)
+($F335*'fnd base rates'!M$109)
+($G335*'fnd base rates'!M$110)
+($H335*'fnd base rates'!M$111)
+($I335*'fnd base rates'!M$112)
+($J335*'fnd base rates'!M$113)
+($K335*'fnd base rates'!M$114)
+($M335*'fnd base rates'!M$116)
+($N335*'fnd base rates'!M$117)
+($O335*'fnd base rates'!M$118)
+($P335*VLOOKUP($S335+12,rate_basefnd,13)))</f>
        <v>0</v>
      </c>
      <c r="AF335" s="4">
        <f t="shared" si="387"/>
        <v>56011.003499999999</v>
      </c>
      <c r="AH335" s="4">
        <f t="shared" si="388"/>
        <v>445348658</v>
      </c>
      <c r="AI335" s="4" t="str">
        <f t="shared" si="389"/>
        <v>445</v>
      </c>
      <c r="AJ335" s="2" t="str">
        <f t="shared" si="390"/>
        <v>348</v>
      </c>
      <c r="AK335" s="2" t="str">
        <f t="shared" si="391"/>
        <v>658</v>
      </c>
      <c r="AL335" s="4">
        <f t="shared" si="392"/>
        <v>1</v>
      </c>
      <c r="AM335" s="4">
        <f t="shared" si="384"/>
        <v>5</v>
      </c>
      <c r="AN335" s="4">
        <f t="shared" si="393"/>
        <v>56011.003499999999</v>
      </c>
      <c r="AO335" s="4">
        <f t="shared" si="394"/>
        <v>11202</v>
      </c>
      <c r="AP335" s="4">
        <f t="shared" si="395"/>
        <v>0</v>
      </c>
      <c r="AQ335" s="4">
        <v>11202</v>
      </c>
      <c r="AW335" s="4">
        <v>11186</v>
      </c>
      <c r="AX335" s="5">
        <f t="shared" si="396"/>
        <v>16</v>
      </c>
      <c r="AY335" s="4">
        <v>11202</v>
      </c>
      <c r="AZ335" s="5"/>
      <c r="BB335" s="5">
        <f t="shared" ref="BB335" si="401">BC335-BA335</f>
        <v>0</v>
      </c>
    </row>
    <row r="336" spans="1:54" s="4" customFormat="1">
      <c r="A336" s="278">
        <v>445</v>
      </c>
      <c r="B336" s="2">
        <v>445348753</v>
      </c>
      <c r="C336" s="10" t="s">
        <v>1078</v>
      </c>
      <c r="D336" s="15">
        <f>'fnd enro'!D336</f>
        <v>0</v>
      </c>
      <c r="E336" s="15">
        <f>'fnd enro'!E336</f>
        <v>0</v>
      </c>
      <c r="F336" s="15">
        <f>'fnd enro'!F336</f>
        <v>0</v>
      </c>
      <c r="G336" s="15">
        <f>'fnd enro'!G336</f>
        <v>0</v>
      </c>
      <c r="H336" s="15">
        <f>'fnd enro'!H336</f>
        <v>0</v>
      </c>
      <c r="I336" s="15">
        <f>'fnd enro'!I336</f>
        <v>1</v>
      </c>
      <c r="J336" s="15">
        <f>'fnd enro'!J336</f>
        <v>0</v>
      </c>
      <c r="K336" s="16">
        <f>'fnd enro'!K336</f>
        <v>3.8300000000000001E-2</v>
      </c>
      <c r="L336" s="15">
        <f>'fnd enro'!L336</f>
        <v>0</v>
      </c>
      <c r="M336" s="15">
        <f>'fnd enro'!M336</f>
        <v>0</v>
      </c>
      <c r="N336" s="15">
        <f>'fnd enro'!N336</f>
        <v>0</v>
      </c>
      <c r="O336" s="15">
        <f>'fnd enro'!O336</f>
        <v>0</v>
      </c>
      <c r="P336" s="15">
        <f>'fnd enro'!P336</f>
        <v>0</v>
      </c>
      <c r="Q336" s="15">
        <f>'fnd enro'!R336</f>
        <v>1</v>
      </c>
      <c r="R336" s="16">
        <f t="shared" si="386"/>
        <v>1</v>
      </c>
      <c r="S336" s="15">
        <f>VALUE('fnd enro'!Q336)</f>
        <v>6</v>
      </c>
      <c r="T336" s="2"/>
      <c r="U336" s="1">
        <f>(($D336*'fnd base rates'!C$107)
+($E336*'fnd base rates'!C$108)
+($F336*'fnd base rates'!C$109)
+($G336*'fnd base rates'!C$110)
+($H336*'fnd base rates'!C$111)
+($I336*'fnd base rates'!C$112)
+($J336*'fnd base rates'!C$113)
+($K336*'fnd base rates'!C$114)
+($M336*'fnd base rates'!C$116)
+($N336*'fnd base rates'!C$117)
+($O336*'fnd base rates'!C$118)
+($P336*VLOOKUP($S336+12,rate_basefnd,3)))
*$R336</f>
        <v>512.52229299999999</v>
      </c>
      <c r="V336" s="1">
        <f>(($D336*'fnd base rates'!D$107)
+($E336*'fnd base rates'!D$108)
+($F336*'fnd base rates'!D$109)
+($G336*'fnd base rates'!D$110)
+($H336*'fnd base rates'!D$111)
+($I336*'fnd base rates'!D$112)
+($J336*'fnd base rates'!D$113)
+($K336*'fnd base rates'!D$114)
+($M336*'fnd base rates'!D$116)
+($N336*'fnd base rates'!D$117)
+($O336*'fnd base rates'!D$118)
+($P336*VLOOKUP($S336+12,rate_basefnd,4)))
*$R336</f>
        <v>732.13</v>
      </c>
      <c r="W336" s="1">
        <f>(($D336*'fnd base rates'!E$107)
+($E336*'fnd base rates'!E$108)
+($F336*'fnd base rates'!E$109)
+($G336*'fnd base rates'!E$110)
+($H336*'fnd base rates'!E$111)
+($I336*'fnd base rates'!E$112)
+($J336*'fnd base rates'!E$113)
+($K336*'fnd base rates'!E$114)
+($M336*'fnd base rates'!E$116)
+($N336*'fnd base rates'!E$117)
+($O336*'fnd base rates'!E$118)
+($P336*VLOOKUP($S336+12,rate_basefnd,5)))
*$R336</f>
        <v>4697.9052590000001</v>
      </c>
      <c r="X336" s="1">
        <f>(($D336*'fnd base rates'!F$107)
+($E336*'fnd base rates'!F$108)
+($F336*'fnd base rates'!F$109)
+($G336*'fnd base rates'!F$110)
+($H336*'fnd base rates'!F$111)
+($I336*'fnd base rates'!F$112)
+($J336*'fnd base rates'!F$113)
+($K336*'fnd base rates'!F$114)
+($M336*'fnd base rates'!F$116)
+($N336*'fnd base rates'!F$117)
+($O336*'fnd base rates'!F$118)
+($P336*VLOOKUP($S336+12,rate_basefnd,6)))
*$R336</f>
        <v>846.10838200000012</v>
      </c>
      <c r="Y336" s="1">
        <f>(($D336*'fnd base rates'!G$107)
+($E336*'fnd base rates'!G$108)
+($F336*'fnd base rates'!G$109)
+($G336*'fnd base rates'!G$110)
+($H336*'fnd base rates'!G$111)
+($I336*'fnd base rates'!G$112)
+($J336*'fnd base rates'!G$113)
+($K336*'fnd base rates'!G$114)
+($M336*'fnd base rates'!G$116)
+($N336*'fnd base rates'!G$117)
+($O336*'fnd base rates'!G$118)
+($P336*VLOOKUP($S336+12,rate_basefnd,7)))
*$R336</f>
        <v>156.69613899999999</v>
      </c>
      <c r="Z336" s="1">
        <f>(($D336*'fnd base rates'!H$107)
+($E336*'fnd base rates'!H$108)
+($F336*'fnd base rates'!H$109)
+($G336*'fnd base rates'!H$110)
+($H336*'fnd base rates'!H$111)
+($I336*'fnd base rates'!H$112)
+($J336*'fnd base rates'!H$113)
+($K336*'fnd base rates'!H$114)
+($M336*'fnd base rates'!H$116)
+($N336*'fnd base rates'!H$117)
+($O336*'fnd base rates'!H$118)
+($P336*VLOOKUP($S336+12,rate_basefnd,8)))</f>
        <v>792.30720999999994</v>
      </c>
      <c r="AA336" s="1">
        <f>(($D336*'fnd base rates'!I$107)
+($E336*'fnd base rates'!I$108)
+($F336*'fnd base rates'!I$109)
+($G336*'fnd base rates'!I$110)
+($H336*'fnd base rates'!I$111)
+($I336*'fnd base rates'!I$112)
+($J336*'fnd base rates'!I$113)
+($K336*'fnd base rates'!I$114)
+($M336*'fnd base rates'!I$116)
+($N336*'fnd base rates'!I$117)
+($O336*'fnd base rates'!I$118)
+($P336*VLOOKUP($S336+12,rate_basefnd,9)))
*$R336</f>
        <v>407.6</v>
      </c>
      <c r="AB336" s="1">
        <f>(($D336*'fnd base rates'!J$107)
+($E336*'fnd base rates'!J$108)
+($F336*'fnd base rates'!J$109)
+($G336*'fnd base rates'!J$110)
+($H336*'fnd base rates'!J$111)
+($I336*'fnd base rates'!J$112)
+($J336*'fnd base rates'!J$113)
+($K336*'fnd base rates'!J$114)
+($M336*'fnd base rates'!J$116)
+($N336*'fnd base rates'!J$117)
+($O336*'fnd base rates'!J$118)
+($P336*VLOOKUP($S336+12,rate_basefnd,10)))
*$R336</f>
        <v>549.04</v>
      </c>
      <c r="AC336" s="1">
        <f>(($D336*'fnd base rates'!K$107)
+($E336*'fnd base rates'!K$108)
+($F336*'fnd base rates'!K$109)
+($G336*'fnd base rates'!K$110)
+($H336*'fnd base rates'!K$111)
+($I336*'fnd base rates'!K$112)
+($J336*'fnd base rates'!K$113)
+($K336*'fnd base rates'!K$114)
+($M336*'fnd base rates'!K$116)
+($N336*'fnd base rates'!K$117)
+($O336*'fnd base rates'!K$118)
+($P336*VLOOKUP($S336+12,rate_basefnd,11)))
*$R336</f>
        <v>1099.5940109999999</v>
      </c>
      <c r="AD336" s="1">
        <f>(($D336*'fnd base rates'!L$107)
+($E336*'fnd base rates'!L$108)
+($F336*'fnd base rates'!L$109)
+($G336*'fnd base rates'!L$110)
+($H336*'fnd base rates'!L$111)
+($I336*'fnd base rates'!L$112)
+($J336*'fnd base rates'!L$113)
+($K336*'fnd base rates'!L$114)
+($M336*'fnd base rates'!L$116)
+($N336*'fnd base rates'!L$117)
+($O336*'fnd base rates'!L$118)
+($P336*VLOOKUP($S336+12,rate_basefnd,12)))</f>
        <v>1229.513406</v>
      </c>
      <c r="AE336" s="1">
        <f>(($D336*'fnd base rates'!M$107)
+($E336*'fnd base rates'!M$108)
+($F336*'fnd base rates'!M$109)
+($G336*'fnd base rates'!M$110)
+($H336*'fnd base rates'!M$111)
+($I336*'fnd base rates'!M$112)
+($J336*'fnd base rates'!M$113)
+($K336*'fnd base rates'!M$114)
+($M336*'fnd base rates'!M$116)
+($N336*'fnd base rates'!M$117)
+($O336*'fnd base rates'!M$118)
+($P336*VLOOKUP($S336+12,rate_basefnd,13)))</f>
        <v>0</v>
      </c>
      <c r="AF336" s="4">
        <f t="shared" si="387"/>
        <v>11023.4167</v>
      </c>
      <c r="AH336" s="4">
        <f t="shared" si="388"/>
        <v>445348753</v>
      </c>
      <c r="AI336" s="4" t="str">
        <f t="shared" si="389"/>
        <v>445</v>
      </c>
      <c r="AJ336" s="2" t="str">
        <f t="shared" si="390"/>
        <v>348</v>
      </c>
      <c r="AK336" s="2" t="str">
        <f t="shared" si="391"/>
        <v>753</v>
      </c>
      <c r="AL336" s="4">
        <f t="shared" si="392"/>
        <v>1</v>
      </c>
      <c r="AM336" s="4">
        <f t="shared" si="384"/>
        <v>1</v>
      </c>
      <c r="AN336" s="4">
        <f t="shared" si="393"/>
        <v>11023.4167</v>
      </c>
      <c r="AO336" s="4">
        <f t="shared" si="394"/>
        <v>11023</v>
      </c>
      <c r="AP336" s="4">
        <f t="shared" si="395"/>
        <v>0</v>
      </c>
      <c r="AQ336" s="4">
        <v>11023</v>
      </c>
      <c r="AW336" s="4">
        <v>11009</v>
      </c>
      <c r="AX336" s="5">
        <f t="shared" si="396"/>
        <v>14</v>
      </c>
      <c r="AY336" s="4">
        <v>11023</v>
      </c>
      <c r="AZ336" s="5"/>
      <c r="BB336" s="5">
        <f t="shared" ref="BB336" si="402">BC336-BA336</f>
        <v>0</v>
      </c>
    </row>
    <row r="337" spans="1:54" s="4" customFormat="1">
      <c r="A337" s="278">
        <v>445</v>
      </c>
      <c r="B337" s="2">
        <v>445348767</v>
      </c>
      <c r="C337" s="10" t="s">
        <v>1078</v>
      </c>
      <c r="D337" s="15">
        <f>'fnd enro'!D337</f>
        <v>0</v>
      </c>
      <c r="E337" s="15">
        <f>'fnd enro'!E337</f>
        <v>0</v>
      </c>
      <c r="F337" s="15">
        <f>'fnd enro'!F337</f>
        <v>0</v>
      </c>
      <c r="G337" s="15">
        <f>'fnd enro'!G337</f>
        <v>0</v>
      </c>
      <c r="H337" s="15">
        <f>'fnd enro'!H337</f>
        <v>1</v>
      </c>
      <c r="I337" s="15">
        <f>'fnd enro'!I337</f>
        <v>1</v>
      </c>
      <c r="J337" s="15">
        <f>'fnd enro'!J337</f>
        <v>0</v>
      </c>
      <c r="K337" s="16">
        <f>'fnd enro'!K337</f>
        <v>7.6600000000000001E-2</v>
      </c>
      <c r="L337" s="15">
        <f>'fnd enro'!L337</f>
        <v>0</v>
      </c>
      <c r="M337" s="15">
        <f>'fnd enro'!M337</f>
        <v>0</v>
      </c>
      <c r="N337" s="15">
        <f>'fnd enro'!N337</f>
        <v>0</v>
      </c>
      <c r="O337" s="15">
        <f>'fnd enro'!O337</f>
        <v>0</v>
      </c>
      <c r="P337" s="15">
        <f>'fnd enro'!P337</f>
        <v>0</v>
      </c>
      <c r="Q337" s="15">
        <f>'fnd enro'!R337</f>
        <v>2</v>
      </c>
      <c r="R337" s="16">
        <f t="shared" si="386"/>
        <v>1</v>
      </c>
      <c r="S337" s="15">
        <f>VALUE('fnd enro'!Q337)</f>
        <v>8</v>
      </c>
      <c r="T337" s="2"/>
      <c r="U337" s="1">
        <f>(($D337*'fnd base rates'!C$107)
+($E337*'fnd base rates'!C$108)
+($F337*'fnd base rates'!C$109)
+($G337*'fnd base rates'!C$110)
+($H337*'fnd base rates'!C$111)
+($I337*'fnd base rates'!C$112)
+($J337*'fnd base rates'!C$113)
+($K337*'fnd base rates'!C$114)
+($M337*'fnd base rates'!C$116)
+($N337*'fnd base rates'!C$117)
+($O337*'fnd base rates'!C$118)
+($P337*VLOOKUP($S337+12,rate_basefnd,3)))
*$R337</f>
        <v>1025.044586</v>
      </c>
      <c r="V337" s="1">
        <f>(($D337*'fnd base rates'!D$107)
+($E337*'fnd base rates'!D$108)
+($F337*'fnd base rates'!D$109)
+($G337*'fnd base rates'!D$110)
+($H337*'fnd base rates'!D$111)
+($I337*'fnd base rates'!D$112)
+($J337*'fnd base rates'!D$113)
+($K337*'fnd base rates'!D$114)
+($M337*'fnd base rates'!D$116)
+($N337*'fnd base rates'!D$117)
+($O337*'fnd base rates'!D$118)
+($P337*VLOOKUP($S337+12,rate_basefnd,4)))
*$R337</f>
        <v>1464.26</v>
      </c>
      <c r="W337" s="1">
        <f>(($D337*'fnd base rates'!E$107)
+($E337*'fnd base rates'!E$108)
+($F337*'fnd base rates'!E$109)
+($G337*'fnd base rates'!E$110)
+($H337*'fnd base rates'!E$111)
+($I337*'fnd base rates'!E$112)
+($J337*'fnd base rates'!E$113)
+($K337*'fnd base rates'!E$114)
+($M337*'fnd base rates'!E$116)
+($N337*'fnd base rates'!E$117)
+($O337*'fnd base rates'!E$118)
+($P337*VLOOKUP($S337+12,rate_basefnd,5)))
*$R337</f>
        <v>8005.6405180000002</v>
      </c>
      <c r="X337" s="1">
        <f>(($D337*'fnd base rates'!F$107)
+($E337*'fnd base rates'!F$108)
+($F337*'fnd base rates'!F$109)
+($G337*'fnd base rates'!F$110)
+($H337*'fnd base rates'!F$111)
+($I337*'fnd base rates'!F$112)
+($J337*'fnd base rates'!F$113)
+($K337*'fnd base rates'!F$114)
+($M337*'fnd base rates'!F$116)
+($N337*'fnd base rates'!F$117)
+($O337*'fnd base rates'!F$118)
+($P337*VLOOKUP($S337+12,rate_basefnd,6)))
*$R337</f>
        <v>1796.0367639999999</v>
      </c>
      <c r="Y337" s="1">
        <f>(($D337*'fnd base rates'!G$107)
+($E337*'fnd base rates'!G$108)
+($F337*'fnd base rates'!G$109)
+($G337*'fnd base rates'!G$110)
+($H337*'fnd base rates'!G$111)
+($I337*'fnd base rates'!G$112)
+($J337*'fnd base rates'!G$113)
+($K337*'fnd base rates'!G$114)
+($M337*'fnd base rates'!G$116)
+($N337*'fnd base rates'!G$117)
+($O337*'fnd base rates'!G$118)
+($P337*VLOOKUP($S337+12,rate_basefnd,7)))
*$R337</f>
        <v>317.76227799999998</v>
      </c>
      <c r="Z337" s="1">
        <f>(($D337*'fnd base rates'!H$107)
+($E337*'fnd base rates'!H$108)
+($F337*'fnd base rates'!H$109)
+($G337*'fnd base rates'!H$110)
+($H337*'fnd base rates'!H$111)
+($I337*'fnd base rates'!H$112)
+($J337*'fnd base rates'!H$113)
+($K337*'fnd base rates'!H$114)
+($M337*'fnd base rates'!H$116)
+($N337*'fnd base rates'!H$117)
+($O337*'fnd base rates'!H$118)
+($P337*VLOOKUP($S337+12,rate_basefnd,8)))</f>
        <v>1293.0844199999999</v>
      </c>
      <c r="AA337" s="1">
        <f>(($D337*'fnd base rates'!I$107)
+($E337*'fnd base rates'!I$108)
+($F337*'fnd base rates'!I$109)
+($G337*'fnd base rates'!I$110)
+($H337*'fnd base rates'!I$111)
+($I337*'fnd base rates'!I$112)
+($J337*'fnd base rates'!I$113)
+($K337*'fnd base rates'!I$114)
+($M337*'fnd base rates'!I$116)
+($N337*'fnd base rates'!I$117)
+($O337*'fnd base rates'!I$118)
+($P337*VLOOKUP($S337+12,rate_basefnd,9)))
*$R337</f>
        <v>743.72</v>
      </c>
      <c r="AB337" s="1">
        <f>(($D337*'fnd base rates'!J$107)
+($E337*'fnd base rates'!J$108)
+($F337*'fnd base rates'!J$109)
+($G337*'fnd base rates'!J$110)
+($H337*'fnd base rates'!J$111)
+($I337*'fnd base rates'!J$112)
+($J337*'fnd base rates'!J$113)
+($K337*'fnd base rates'!J$114)
+($M337*'fnd base rates'!J$116)
+($N337*'fnd base rates'!J$117)
+($O337*'fnd base rates'!J$118)
+($P337*VLOOKUP($S337+12,rate_basefnd,10)))
*$R337</f>
        <v>787.14</v>
      </c>
      <c r="AC337" s="1">
        <f>(($D337*'fnd base rates'!K$107)
+($E337*'fnd base rates'!K$108)
+($F337*'fnd base rates'!K$109)
+($G337*'fnd base rates'!K$110)
+($H337*'fnd base rates'!K$111)
+($I337*'fnd base rates'!K$112)
+($J337*'fnd base rates'!K$113)
+($K337*'fnd base rates'!K$114)
+($M337*'fnd base rates'!K$116)
+($N337*'fnd base rates'!K$117)
+($O337*'fnd base rates'!K$118)
+($P337*VLOOKUP($S337+12,rate_basefnd,11)))
*$R337</f>
        <v>2229.9080220000001</v>
      </c>
      <c r="AD337" s="1">
        <f>(($D337*'fnd base rates'!L$107)
+($E337*'fnd base rates'!L$108)
+($F337*'fnd base rates'!L$109)
+($G337*'fnd base rates'!L$110)
+($H337*'fnd base rates'!L$111)
+($I337*'fnd base rates'!L$112)
+($J337*'fnd base rates'!L$113)
+($K337*'fnd base rates'!L$114)
+($M337*'fnd base rates'!L$116)
+($N337*'fnd base rates'!L$117)
+($O337*'fnd base rates'!L$118)
+($P337*VLOOKUP($S337+12,rate_basefnd,12)))</f>
        <v>2581.0368120000003</v>
      </c>
      <c r="AE337" s="1">
        <f>(($D337*'fnd base rates'!M$107)
+($E337*'fnd base rates'!M$108)
+($F337*'fnd base rates'!M$109)
+($G337*'fnd base rates'!M$110)
+($H337*'fnd base rates'!M$111)
+($I337*'fnd base rates'!M$112)
+($J337*'fnd base rates'!M$113)
+($K337*'fnd base rates'!M$114)
+($M337*'fnd base rates'!M$116)
+($N337*'fnd base rates'!M$117)
+($O337*'fnd base rates'!M$118)
+($P337*VLOOKUP($S337+12,rate_basefnd,13)))</f>
        <v>0</v>
      </c>
      <c r="AF337" s="4">
        <f t="shared" si="387"/>
        <v>20243.633399999999</v>
      </c>
      <c r="AH337" s="4">
        <f t="shared" si="388"/>
        <v>445348767</v>
      </c>
      <c r="AI337" s="4" t="str">
        <f t="shared" si="389"/>
        <v>445</v>
      </c>
      <c r="AJ337" s="2" t="str">
        <f t="shared" si="390"/>
        <v>348</v>
      </c>
      <c r="AK337" s="2" t="str">
        <f t="shared" si="391"/>
        <v>767</v>
      </c>
      <c r="AL337" s="4">
        <f t="shared" si="392"/>
        <v>1</v>
      </c>
      <c r="AM337" s="4">
        <f t="shared" si="384"/>
        <v>2</v>
      </c>
      <c r="AN337" s="4">
        <f t="shared" si="393"/>
        <v>20243.633399999999</v>
      </c>
      <c r="AO337" s="4">
        <f t="shared" si="394"/>
        <v>10122</v>
      </c>
      <c r="AP337" s="4">
        <f t="shared" si="395"/>
        <v>0</v>
      </c>
      <c r="AQ337" s="4">
        <v>10122</v>
      </c>
      <c r="AW337" s="4">
        <v>10106</v>
      </c>
      <c r="AX337" s="5">
        <f t="shared" si="396"/>
        <v>16</v>
      </c>
      <c r="AY337" s="4">
        <v>10122</v>
      </c>
      <c r="AZ337" s="5"/>
      <c r="BB337" s="5">
        <f t="shared" ref="BB337" si="403">BC337-BA337</f>
        <v>0</v>
      </c>
    </row>
    <row r="338" spans="1:54" s="4" customFormat="1">
      <c r="A338" s="278">
        <v>445</v>
      </c>
      <c r="B338" s="2">
        <v>445348775</v>
      </c>
      <c r="C338" s="10" t="s">
        <v>1078</v>
      </c>
      <c r="D338" s="15">
        <f>'fnd enro'!D338</f>
        <v>0</v>
      </c>
      <c r="E338" s="15">
        <f>'fnd enro'!E338</f>
        <v>0</v>
      </c>
      <c r="F338" s="15">
        <f>'fnd enro'!F338</f>
        <v>0</v>
      </c>
      <c r="G338" s="15">
        <f>'fnd enro'!G338</f>
        <v>5</v>
      </c>
      <c r="H338" s="15">
        <f>'fnd enro'!H338</f>
        <v>9</v>
      </c>
      <c r="I338" s="15">
        <f>'fnd enro'!I338</f>
        <v>2</v>
      </c>
      <c r="J338" s="15">
        <f>'fnd enro'!J338</f>
        <v>0</v>
      </c>
      <c r="K338" s="16">
        <f>'fnd enro'!K338</f>
        <v>0.61280000000000001</v>
      </c>
      <c r="L338" s="15">
        <f>'fnd enro'!L338</f>
        <v>0</v>
      </c>
      <c r="M338" s="15">
        <f>'fnd enro'!M338</f>
        <v>0</v>
      </c>
      <c r="N338" s="15">
        <f>'fnd enro'!N338</f>
        <v>0</v>
      </c>
      <c r="O338" s="15">
        <f>'fnd enro'!O338</f>
        <v>0</v>
      </c>
      <c r="P338" s="15">
        <f>'fnd enro'!P338</f>
        <v>4</v>
      </c>
      <c r="Q338" s="15">
        <f>'fnd enro'!R338</f>
        <v>16</v>
      </c>
      <c r="R338" s="16">
        <f t="shared" si="386"/>
        <v>1</v>
      </c>
      <c r="S338" s="15">
        <f>VALUE('fnd enro'!Q338)</f>
        <v>3</v>
      </c>
      <c r="T338" s="2"/>
      <c r="U338" s="1">
        <f>(($D338*'fnd base rates'!C$107)
+($E338*'fnd base rates'!C$108)
+($F338*'fnd base rates'!C$109)
+($G338*'fnd base rates'!C$110)
+($H338*'fnd base rates'!C$111)
+($I338*'fnd base rates'!C$112)
+($J338*'fnd base rates'!C$113)
+($K338*'fnd base rates'!C$114)
+($M338*'fnd base rates'!C$116)
+($N338*'fnd base rates'!C$117)
+($O338*'fnd base rates'!C$118)
+($P338*VLOOKUP($S338+12,rate_basefnd,3)))
*$R338</f>
        <v>8417.0366880000001</v>
      </c>
      <c r="V338" s="1">
        <f>(($D338*'fnd base rates'!D$107)
+($E338*'fnd base rates'!D$108)
+($F338*'fnd base rates'!D$109)
+($G338*'fnd base rates'!D$110)
+($H338*'fnd base rates'!D$111)
+($I338*'fnd base rates'!D$112)
+($J338*'fnd base rates'!D$113)
+($K338*'fnd base rates'!D$114)
+($M338*'fnd base rates'!D$116)
+($N338*'fnd base rates'!D$117)
+($O338*'fnd base rates'!D$118)
+($P338*VLOOKUP($S338+12,rate_basefnd,4)))
*$R338</f>
        <v>12740.8</v>
      </c>
      <c r="W338" s="1">
        <f>(($D338*'fnd base rates'!E$107)
+($E338*'fnd base rates'!E$108)
+($F338*'fnd base rates'!E$109)
+($G338*'fnd base rates'!E$110)
+($H338*'fnd base rates'!E$111)
+($I338*'fnd base rates'!E$112)
+($J338*'fnd base rates'!E$113)
+($K338*'fnd base rates'!E$114)
+($M338*'fnd base rates'!E$116)
+($N338*'fnd base rates'!E$117)
+($O338*'fnd base rates'!E$118)
+($P338*VLOOKUP($S338+12,rate_basefnd,5)))
*$R338</f>
        <v>67740.854144000012</v>
      </c>
      <c r="X338" s="1">
        <f>(($D338*'fnd base rates'!F$107)
+($E338*'fnd base rates'!F$108)
+($F338*'fnd base rates'!F$109)
+($G338*'fnd base rates'!F$110)
+($H338*'fnd base rates'!F$111)
+($I338*'fnd base rates'!F$112)
+($J338*'fnd base rates'!F$113)
+($K338*'fnd base rates'!F$114)
+($M338*'fnd base rates'!F$116)
+($N338*'fnd base rates'!F$117)
+($O338*'fnd base rates'!F$118)
+($P338*VLOOKUP($S338+12,rate_basefnd,6)))
*$R338</f>
        <v>16197.264112000001</v>
      </c>
      <c r="Y338" s="1">
        <f>(($D338*'fnd base rates'!G$107)
+($E338*'fnd base rates'!G$108)
+($F338*'fnd base rates'!G$109)
+($G338*'fnd base rates'!G$110)
+($H338*'fnd base rates'!G$111)
+($I338*'fnd base rates'!G$112)
+($J338*'fnd base rates'!G$113)
+($K338*'fnd base rates'!G$114)
+($M338*'fnd base rates'!G$116)
+($N338*'fnd base rates'!G$117)
+($O338*'fnd base rates'!G$118)
+($P338*VLOOKUP($S338+12,rate_basefnd,7)))
*$R338</f>
        <v>2998.7982240000001</v>
      </c>
      <c r="Z338" s="1">
        <f>(($D338*'fnd base rates'!H$107)
+($E338*'fnd base rates'!H$108)
+($F338*'fnd base rates'!H$109)
+($G338*'fnd base rates'!H$110)
+($H338*'fnd base rates'!H$111)
+($I338*'fnd base rates'!H$112)
+($J338*'fnd base rates'!H$113)
+($K338*'fnd base rates'!H$114)
+($M338*'fnd base rates'!H$116)
+($N338*'fnd base rates'!H$117)
+($O338*'fnd base rates'!H$118)
+($P338*VLOOKUP($S338+12,rate_basefnd,8)))</f>
        <v>8670.0553599999985</v>
      </c>
      <c r="AA338" s="1">
        <f>(($D338*'fnd base rates'!I$107)
+($E338*'fnd base rates'!I$108)
+($F338*'fnd base rates'!I$109)
+($G338*'fnd base rates'!I$110)
+($H338*'fnd base rates'!I$111)
+($I338*'fnd base rates'!I$112)
+($J338*'fnd base rates'!I$113)
+($K338*'fnd base rates'!I$114)
+($M338*'fnd base rates'!I$116)
+($N338*'fnd base rates'!I$117)
+($O338*'fnd base rates'!I$118)
+($P338*VLOOKUP($S338+12,rate_basefnd,9)))
*$R338</f>
        <v>5589.76</v>
      </c>
      <c r="AB338" s="1">
        <f>(($D338*'fnd base rates'!J$107)
+($E338*'fnd base rates'!J$108)
+($F338*'fnd base rates'!J$109)
+($G338*'fnd base rates'!J$110)
+($H338*'fnd base rates'!J$111)
+($I338*'fnd base rates'!J$112)
+($J338*'fnd base rates'!J$113)
+($K338*'fnd base rates'!J$114)
+($M338*'fnd base rates'!J$116)
+($N338*'fnd base rates'!J$117)
+($O338*'fnd base rates'!J$118)
+($P338*VLOOKUP($S338+12,rate_basefnd,10)))
*$R338</f>
        <v>6078.7</v>
      </c>
      <c r="AC338" s="1">
        <f>(($D338*'fnd base rates'!K$107)
+($E338*'fnd base rates'!K$108)
+($F338*'fnd base rates'!K$109)
+($G338*'fnd base rates'!K$110)
+($H338*'fnd base rates'!K$111)
+($I338*'fnd base rates'!K$112)
+($J338*'fnd base rates'!K$113)
+($K338*'fnd base rates'!K$114)
+($M338*'fnd base rates'!K$116)
+($N338*'fnd base rates'!K$117)
+($O338*'fnd base rates'!K$118)
+($P338*VLOOKUP($S338+12,rate_basefnd,11)))
*$R338</f>
        <v>17631.484175999998</v>
      </c>
      <c r="AD338" s="1">
        <f>(($D338*'fnd base rates'!L$107)
+($E338*'fnd base rates'!L$108)
+($F338*'fnd base rates'!L$109)
+($G338*'fnd base rates'!L$110)
+($H338*'fnd base rates'!L$111)
+($I338*'fnd base rates'!L$112)
+($J338*'fnd base rates'!L$113)
+($K338*'fnd base rates'!L$114)
+($M338*'fnd base rates'!L$116)
+($N338*'fnd base rates'!L$117)
+($O338*'fnd base rates'!L$118)
+($P338*VLOOKUP($S338+12,rate_basefnd,12)))</f>
        <v>22761.694496</v>
      </c>
      <c r="AE338" s="1">
        <f>(($D338*'fnd base rates'!M$107)
+($E338*'fnd base rates'!M$108)
+($F338*'fnd base rates'!M$109)
+($G338*'fnd base rates'!M$110)
+($H338*'fnd base rates'!M$111)
+($I338*'fnd base rates'!M$112)
+($J338*'fnd base rates'!M$113)
+($K338*'fnd base rates'!M$114)
+($M338*'fnd base rates'!M$116)
+($N338*'fnd base rates'!M$117)
+($O338*'fnd base rates'!M$118)
+($P338*VLOOKUP($S338+12,rate_basefnd,13)))</f>
        <v>0</v>
      </c>
      <c r="AF338" s="4">
        <f t="shared" si="387"/>
        <v>168826.4472</v>
      </c>
      <c r="AH338" s="4">
        <f t="shared" si="388"/>
        <v>445348775</v>
      </c>
      <c r="AI338" s="4" t="str">
        <f t="shared" si="389"/>
        <v>445</v>
      </c>
      <c r="AJ338" s="2" t="str">
        <f t="shared" si="390"/>
        <v>348</v>
      </c>
      <c r="AK338" s="2" t="str">
        <f t="shared" si="391"/>
        <v>775</v>
      </c>
      <c r="AL338" s="4">
        <f t="shared" si="392"/>
        <v>1</v>
      </c>
      <c r="AM338" s="4">
        <f t="shared" si="384"/>
        <v>16</v>
      </c>
      <c r="AN338" s="4">
        <f t="shared" si="393"/>
        <v>168826.4472</v>
      </c>
      <c r="AO338" s="4">
        <f t="shared" si="394"/>
        <v>10552</v>
      </c>
      <c r="AP338" s="4">
        <f t="shared" si="395"/>
        <v>0</v>
      </c>
      <c r="AQ338" s="4">
        <v>10552</v>
      </c>
      <c r="AW338" s="4">
        <v>10534</v>
      </c>
      <c r="AX338" s="5">
        <f t="shared" si="396"/>
        <v>18</v>
      </c>
      <c r="AY338" s="4">
        <v>10552</v>
      </c>
      <c r="AZ338" s="5"/>
      <c r="BB338" s="5">
        <f t="shared" ref="BB338" si="404">BC338-BA338</f>
        <v>0</v>
      </c>
    </row>
    <row r="339" spans="1:54" s="4" customFormat="1">
      <c r="A339" s="278">
        <v>446</v>
      </c>
      <c r="B339" s="2">
        <v>446099001</v>
      </c>
      <c r="C339" s="10" t="s">
        <v>1051</v>
      </c>
      <c r="D339" s="15">
        <f>'fnd enro'!D339</f>
        <v>0</v>
      </c>
      <c r="E339" s="15">
        <f>'fnd enro'!E339</f>
        <v>0</v>
      </c>
      <c r="F339" s="15">
        <f>'fnd enro'!F339</f>
        <v>0</v>
      </c>
      <c r="G339" s="15">
        <f>'fnd enro'!G339</f>
        <v>1</v>
      </c>
      <c r="H339" s="15">
        <f>'fnd enro'!H339</f>
        <v>0</v>
      </c>
      <c r="I339" s="15">
        <f>'fnd enro'!I339</f>
        <v>0</v>
      </c>
      <c r="J339" s="15">
        <f>'fnd enro'!J339</f>
        <v>0</v>
      </c>
      <c r="K339" s="16">
        <f>'fnd enro'!K339</f>
        <v>3.8300000000000001E-2</v>
      </c>
      <c r="L339" s="15">
        <f>'fnd enro'!L339</f>
        <v>0</v>
      </c>
      <c r="M339" s="15">
        <f>'fnd enro'!M339</f>
        <v>0</v>
      </c>
      <c r="N339" s="15">
        <f>'fnd enro'!N339</f>
        <v>0</v>
      </c>
      <c r="O339" s="15">
        <f>'fnd enro'!O339</f>
        <v>0</v>
      </c>
      <c r="P339" s="15">
        <f>'fnd enro'!P339</f>
        <v>1</v>
      </c>
      <c r="Q339" s="15">
        <f>'fnd enro'!R339</f>
        <v>1</v>
      </c>
      <c r="R339" s="16">
        <f t="shared" si="386"/>
        <v>1.06</v>
      </c>
      <c r="S339" s="15">
        <f>VALUE('fnd enro'!Q339)</f>
        <v>6</v>
      </c>
      <c r="T339" s="2"/>
      <c r="U339" s="1">
        <f>(($D339*'fnd base rates'!C$107)
+($E339*'fnd base rates'!C$108)
+($F339*'fnd base rates'!C$109)
+($G339*'fnd base rates'!C$110)
+($H339*'fnd base rates'!C$111)
+($I339*'fnd base rates'!C$112)
+($J339*'fnd base rates'!C$113)
+($K339*'fnd base rates'!C$114)
+($M339*'fnd base rates'!C$116)
+($N339*'fnd base rates'!C$117)
+($O339*'fnd base rates'!C$118)
+($P339*VLOOKUP($S339+12,rate_basefnd,3)))
*$R339</f>
        <v>607.46723057999998</v>
      </c>
      <c r="V339" s="1">
        <f>(($D339*'fnd base rates'!D$107)
+($E339*'fnd base rates'!D$108)
+($F339*'fnd base rates'!D$109)
+($G339*'fnd base rates'!D$110)
+($H339*'fnd base rates'!D$111)
+($I339*'fnd base rates'!D$112)
+($J339*'fnd base rates'!D$113)
+($K339*'fnd base rates'!D$114)
+($M339*'fnd base rates'!D$116)
+($N339*'fnd base rates'!D$117)
+($O339*'fnd base rates'!D$118)
+($P339*VLOOKUP($S339+12,rate_basefnd,4)))
*$R339</f>
        <v>1080.2036000000001</v>
      </c>
      <c r="W339" s="1">
        <f>(($D339*'fnd base rates'!E$107)
+($E339*'fnd base rates'!E$108)
+($F339*'fnd base rates'!E$109)
+($G339*'fnd base rates'!E$110)
+($H339*'fnd base rates'!E$111)
+($I339*'fnd base rates'!E$112)
+($J339*'fnd base rates'!E$113)
+($K339*'fnd base rates'!E$114)
+($M339*'fnd base rates'!E$116)
+($N339*'fnd base rates'!E$117)
+($O339*'fnd base rates'!E$118)
+($P339*VLOOKUP($S339+12,rate_basefnd,5)))
*$R339</f>
        <v>6902.2273745400007</v>
      </c>
      <c r="X339" s="1">
        <f>(($D339*'fnd base rates'!F$107)
+($E339*'fnd base rates'!F$108)
+($F339*'fnd base rates'!F$109)
+($G339*'fnd base rates'!F$110)
+($H339*'fnd base rates'!F$111)
+($I339*'fnd base rates'!F$112)
+($J339*'fnd base rates'!F$113)
+($K339*'fnd base rates'!F$114)
+($M339*'fnd base rates'!F$116)
+($N339*'fnd base rates'!F$117)
+($O339*'fnd base rates'!F$118)
+($P339*VLOOKUP($S339+12,rate_basefnd,6)))
*$R339</f>
        <v>1262.6066849200001</v>
      </c>
      <c r="Y339" s="1">
        <f>(($D339*'fnd base rates'!G$107)
+($E339*'fnd base rates'!G$108)
+($F339*'fnd base rates'!G$109)
+($G339*'fnd base rates'!G$110)
+($H339*'fnd base rates'!G$111)
+($I339*'fnd base rates'!G$112)
+($J339*'fnd base rates'!G$113)
+($K339*'fnd base rates'!G$114)
+($M339*'fnd base rates'!G$116)
+($N339*'fnd base rates'!G$117)
+($O339*'fnd base rates'!G$118)
+($P339*VLOOKUP($S339+12,rate_basefnd,7)))
*$R339</f>
        <v>302.93330734</v>
      </c>
      <c r="Z339" s="1">
        <f>(($D339*'fnd base rates'!H$107)
+($E339*'fnd base rates'!H$108)
+($F339*'fnd base rates'!H$109)
+($G339*'fnd base rates'!H$110)
+($H339*'fnd base rates'!H$111)
+($I339*'fnd base rates'!H$112)
+($J339*'fnd base rates'!H$113)
+($K339*'fnd base rates'!H$114)
+($M339*'fnd base rates'!H$116)
+($N339*'fnd base rates'!H$117)
+($O339*'fnd base rates'!H$118)
+($P339*VLOOKUP($S339+12,rate_basefnd,8)))</f>
        <v>521.60721000000001</v>
      </c>
      <c r="AA339" s="1">
        <f>(($D339*'fnd base rates'!I$107)
+($E339*'fnd base rates'!I$108)
+($F339*'fnd base rates'!I$109)
+($G339*'fnd base rates'!I$110)
+($H339*'fnd base rates'!I$111)
+($I339*'fnd base rates'!I$112)
+($J339*'fnd base rates'!I$113)
+($K339*'fnd base rates'!I$114)
+($M339*'fnd base rates'!I$116)
+($N339*'fnd base rates'!I$117)
+($O339*'fnd base rates'!I$118)
+($P339*VLOOKUP($S339+12,rate_basefnd,9)))
*$R339</f>
        <v>405.06840000000005</v>
      </c>
      <c r="AB339" s="1">
        <f>(($D339*'fnd base rates'!J$107)
+($E339*'fnd base rates'!J$108)
+($F339*'fnd base rates'!J$109)
+($G339*'fnd base rates'!J$110)
+($H339*'fnd base rates'!J$111)
+($I339*'fnd base rates'!J$112)
+($J339*'fnd base rates'!J$113)
+($K339*'fnd base rates'!J$114)
+($M339*'fnd base rates'!J$116)
+($N339*'fnd base rates'!J$117)
+($O339*'fnd base rates'!J$118)
+($P339*VLOOKUP($S339+12,rate_basefnd,10)))
*$R339</f>
        <v>779.22720000000004</v>
      </c>
      <c r="AC339" s="1">
        <f>(($D339*'fnd base rates'!K$107)
+($E339*'fnd base rates'!K$108)
+($F339*'fnd base rates'!K$109)
+($G339*'fnd base rates'!K$110)
+($H339*'fnd base rates'!K$111)
+($I339*'fnd base rates'!K$112)
+($J339*'fnd base rates'!K$113)
+($K339*'fnd base rates'!K$114)
+($M339*'fnd base rates'!K$116)
+($N339*'fnd base rates'!K$117)
+($O339*'fnd base rates'!K$118)
+($P339*VLOOKUP($S339+12,rate_basefnd,11)))
*$R339</f>
        <v>1115.0076516600002</v>
      </c>
      <c r="AD339" s="1">
        <f>(($D339*'fnd base rates'!L$107)
+($E339*'fnd base rates'!L$108)
+($F339*'fnd base rates'!L$109)
+($G339*'fnd base rates'!L$110)
+($H339*'fnd base rates'!L$111)
+($I339*'fnd base rates'!L$112)
+($J339*'fnd base rates'!L$113)
+($K339*'fnd base rates'!L$114)
+($M339*'fnd base rates'!L$116)
+($N339*'fnd base rates'!L$117)
+($O339*'fnd base rates'!L$118)
+($P339*VLOOKUP($S339+12,rate_basefnd,12)))</f>
        <v>1756.6234059999999</v>
      </c>
      <c r="AE339" s="1">
        <f>(($D339*'fnd base rates'!M$107)
+($E339*'fnd base rates'!M$108)
+($F339*'fnd base rates'!M$109)
+($G339*'fnd base rates'!M$110)
+($H339*'fnd base rates'!M$111)
+($I339*'fnd base rates'!M$112)
+($J339*'fnd base rates'!M$113)
+($K339*'fnd base rates'!M$114)
+($M339*'fnd base rates'!M$116)
+($N339*'fnd base rates'!M$117)
+($O339*'fnd base rates'!M$118)
+($P339*VLOOKUP($S339+12,rate_basefnd,13)))</f>
        <v>0</v>
      </c>
      <c r="AF339" s="4">
        <f t="shared" si="387"/>
        <v>14732.97206504</v>
      </c>
      <c r="AH339" s="4">
        <f t="shared" si="388"/>
        <v>446099001</v>
      </c>
      <c r="AI339" s="4" t="str">
        <f t="shared" si="389"/>
        <v>446</v>
      </c>
      <c r="AJ339" s="2" t="str">
        <f t="shared" si="390"/>
        <v>099</v>
      </c>
      <c r="AK339" s="2" t="str">
        <f t="shared" si="391"/>
        <v>001</v>
      </c>
      <c r="AL339" s="4">
        <f t="shared" si="392"/>
        <v>1</v>
      </c>
      <c r="AM339" s="4">
        <f t="shared" si="384"/>
        <v>1</v>
      </c>
      <c r="AN339" s="4">
        <f t="shared" si="393"/>
        <v>14732.97206504</v>
      </c>
      <c r="AO339" s="4">
        <f t="shared" si="394"/>
        <v>14733</v>
      </c>
      <c r="AP339" s="4">
        <f t="shared" si="395"/>
        <v>0</v>
      </c>
      <c r="AQ339" s="4">
        <v>14733</v>
      </c>
      <c r="AW339" s="4">
        <v>14696</v>
      </c>
      <c r="AX339" s="5">
        <f t="shared" si="396"/>
        <v>37</v>
      </c>
      <c r="AY339" s="4">
        <v>14733</v>
      </c>
      <c r="AZ339" s="5"/>
      <c r="BB339" s="5">
        <f t="shared" ref="BB339" si="405">BC339-BA339</f>
        <v>0</v>
      </c>
    </row>
    <row r="340" spans="1:54" s="4" customFormat="1">
      <c r="A340" s="278">
        <v>446</v>
      </c>
      <c r="B340" s="2">
        <v>446099016</v>
      </c>
      <c r="C340" s="10" t="s">
        <v>1051</v>
      </c>
      <c r="D340" s="15">
        <f>'fnd enro'!D340</f>
        <v>0</v>
      </c>
      <c r="E340" s="15">
        <f>'fnd enro'!E340</f>
        <v>0</v>
      </c>
      <c r="F340" s="15">
        <f>'fnd enro'!F340</f>
        <v>24</v>
      </c>
      <c r="G340" s="15">
        <f>'fnd enro'!G340</f>
        <v>146</v>
      </c>
      <c r="H340" s="15">
        <f>'fnd enro'!H340</f>
        <v>88</v>
      </c>
      <c r="I340" s="15">
        <f>'fnd enro'!I340</f>
        <v>74</v>
      </c>
      <c r="J340" s="15">
        <f>'fnd enro'!J340</f>
        <v>0</v>
      </c>
      <c r="K340" s="16">
        <f>'fnd enro'!K340</f>
        <v>12.7156</v>
      </c>
      <c r="L340" s="15">
        <f>'fnd enro'!L340</f>
        <v>0</v>
      </c>
      <c r="M340" s="15">
        <f>'fnd enro'!M340</f>
        <v>13</v>
      </c>
      <c r="N340" s="15">
        <f>'fnd enro'!N340</f>
        <v>0</v>
      </c>
      <c r="O340" s="15">
        <f>'fnd enro'!O340</f>
        <v>1</v>
      </c>
      <c r="P340" s="15">
        <f>'fnd enro'!P340</f>
        <v>74</v>
      </c>
      <c r="Q340" s="15">
        <f>'fnd enro'!R340</f>
        <v>332</v>
      </c>
      <c r="R340" s="16">
        <f t="shared" si="386"/>
        <v>1.06</v>
      </c>
      <c r="S340" s="15">
        <f>VALUE('fnd enro'!Q340)</f>
        <v>7</v>
      </c>
      <c r="T340" s="2"/>
      <c r="U340" s="1">
        <f>(($D340*'fnd base rates'!C$107)
+($E340*'fnd base rates'!C$108)
+($F340*'fnd base rates'!C$109)
+($G340*'fnd base rates'!C$110)
+($H340*'fnd base rates'!C$111)
+($I340*'fnd base rates'!C$112)
+($J340*'fnd base rates'!C$113)
+($K340*'fnd base rates'!C$114)
+($M340*'fnd base rates'!C$116)
+($N340*'fnd base rates'!C$117)
+($O340*'fnd base rates'!C$118)
+($P340*VLOOKUP($S340+12,rate_basefnd,3)))
*$R340</f>
        <v>186705.52875256</v>
      </c>
      <c r="V340" s="1">
        <f>(($D340*'fnd base rates'!D$107)
+($E340*'fnd base rates'!D$108)
+($F340*'fnd base rates'!D$109)
+($G340*'fnd base rates'!D$110)
+($H340*'fnd base rates'!D$111)
+($I340*'fnd base rates'!D$112)
+($J340*'fnd base rates'!D$113)
+($K340*'fnd base rates'!D$114)
+($M340*'fnd base rates'!D$116)
+($N340*'fnd base rates'!D$117)
+($O340*'fnd base rates'!D$118)
+($P340*VLOOKUP($S340+12,rate_basefnd,4)))
*$R340</f>
        <v>283500.84779999993</v>
      </c>
      <c r="W340" s="1">
        <f>(($D340*'fnd base rates'!E$107)
+($E340*'fnd base rates'!E$108)
+($F340*'fnd base rates'!E$109)
+($G340*'fnd base rates'!E$110)
+($H340*'fnd base rates'!E$111)
+($I340*'fnd base rates'!E$112)
+($J340*'fnd base rates'!E$113)
+($K340*'fnd base rates'!E$114)
+($M340*'fnd base rates'!E$116)
+($N340*'fnd base rates'!E$117)
+($O340*'fnd base rates'!E$118)
+($P340*VLOOKUP($S340+12,rate_basefnd,5)))
*$R340</f>
        <v>1591269.39874728</v>
      </c>
      <c r="X340" s="1">
        <f>(($D340*'fnd base rates'!F$107)
+($E340*'fnd base rates'!F$108)
+($F340*'fnd base rates'!F$109)
+($G340*'fnd base rates'!F$110)
+($H340*'fnd base rates'!F$111)
+($I340*'fnd base rates'!F$112)
+($J340*'fnd base rates'!F$113)
+($K340*'fnd base rates'!F$114)
+($M340*'fnd base rates'!F$116)
+($N340*'fnd base rates'!F$117)
+($O340*'fnd base rates'!F$118)
+($P340*VLOOKUP($S340+12,rate_basefnd,6)))
*$R340</f>
        <v>372071.41919344006</v>
      </c>
      <c r="Y340" s="1">
        <f>(($D340*'fnd base rates'!G$107)
+($E340*'fnd base rates'!G$108)
+($F340*'fnd base rates'!G$109)
+($G340*'fnd base rates'!G$110)
+($H340*'fnd base rates'!G$111)
+($I340*'fnd base rates'!G$112)
+($J340*'fnd base rates'!G$113)
+($K340*'fnd base rates'!G$114)
+($M340*'fnd base rates'!G$116)
+($N340*'fnd base rates'!G$117)
+($O340*'fnd base rates'!G$118)
+($P340*VLOOKUP($S340+12,rate_basefnd,7)))
*$R340</f>
        <v>66110.056836880001</v>
      </c>
      <c r="Z340" s="1">
        <f>(($D340*'fnd base rates'!H$107)
+($E340*'fnd base rates'!H$108)
+($F340*'fnd base rates'!H$109)
+($G340*'fnd base rates'!H$110)
+($H340*'fnd base rates'!H$111)
+($I340*'fnd base rates'!H$112)
+($J340*'fnd base rates'!H$113)
+($K340*'fnd base rates'!H$114)
+($M340*'fnd base rates'!H$116)
+($N340*'fnd base rates'!H$117)
+($O340*'fnd base rates'!H$118)
+($P340*VLOOKUP($S340+12,rate_basefnd,8)))</f>
        <v>191084.99371999997</v>
      </c>
      <c r="AA340" s="1">
        <f>(($D340*'fnd base rates'!I$107)
+($E340*'fnd base rates'!I$108)
+($F340*'fnd base rates'!I$109)
+($G340*'fnd base rates'!I$110)
+($H340*'fnd base rates'!I$111)
+($I340*'fnd base rates'!I$112)
+($J340*'fnd base rates'!I$113)
+($K340*'fnd base rates'!I$114)
+($M340*'fnd base rates'!I$116)
+($N340*'fnd base rates'!I$117)
+($O340*'fnd base rates'!I$118)
+($P340*VLOOKUP($S340+12,rate_basefnd,9)))
*$R340</f>
        <v>122048.51660000002</v>
      </c>
      <c r="AB340" s="1">
        <f>(($D340*'fnd base rates'!J$107)
+($E340*'fnd base rates'!J$108)
+($F340*'fnd base rates'!J$109)
+($G340*'fnd base rates'!J$110)
+($H340*'fnd base rates'!J$111)
+($I340*'fnd base rates'!J$112)
+($J340*'fnd base rates'!J$113)
+($K340*'fnd base rates'!J$114)
+($M340*'fnd base rates'!J$116)
+($N340*'fnd base rates'!J$117)
+($O340*'fnd base rates'!J$118)
+($P340*VLOOKUP($S340+12,rate_basefnd,10)))
*$R340</f>
        <v>138721.23540000001</v>
      </c>
      <c r="AC340" s="1">
        <f>(($D340*'fnd base rates'!K$107)
+($E340*'fnd base rates'!K$108)
+($F340*'fnd base rates'!K$109)
+($G340*'fnd base rates'!K$110)
+($H340*'fnd base rates'!K$111)
+($I340*'fnd base rates'!K$112)
+($J340*'fnd base rates'!K$113)
+($K340*'fnd base rates'!K$114)
+($M340*'fnd base rates'!K$116)
+($N340*'fnd base rates'!K$117)
+($O340*'fnd base rates'!K$118)
+($P340*VLOOKUP($S340+12,rate_basefnd,11)))
*$R340</f>
        <v>385439.32175111998</v>
      </c>
      <c r="AD340" s="1">
        <f>(($D340*'fnd base rates'!L$107)
+($E340*'fnd base rates'!L$108)
+($F340*'fnd base rates'!L$109)
+($G340*'fnd base rates'!L$110)
+($H340*'fnd base rates'!L$111)
+($I340*'fnd base rates'!L$112)
+($J340*'fnd base rates'!L$113)
+($K340*'fnd base rates'!L$114)
+($M340*'fnd base rates'!L$116)
+($N340*'fnd base rates'!L$117)
+($O340*'fnd base rates'!L$118)
+($P340*VLOOKUP($S340+12,rate_basefnd,12)))</f>
        <v>470009.65079200006</v>
      </c>
      <c r="AE340" s="1">
        <f>(($D340*'fnd base rates'!M$107)
+($E340*'fnd base rates'!M$108)
+($F340*'fnd base rates'!M$109)
+($G340*'fnd base rates'!M$110)
+($H340*'fnd base rates'!M$111)
+($I340*'fnd base rates'!M$112)
+($J340*'fnd base rates'!M$113)
+($K340*'fnd base rates'!M$114)
+($M340*'fnd base rates'!M$116)
+($N340*'fnd base rates'!M$117)
+($O340*'fnd base rates'!M$118)
+($P340*VLOOKUP($S340+12,rate_basefnd,13)))</f>
        <v>0</v>
      </c>
      <c r="AF340" s="4">
        <f t="shared" si="387"/>
        <v>3806960.96959328</v>
      </c>
      <c r="AH340" s="4">
        <f t="shared" si="388"/>
        <v>446099016</v>
      </c>
      <c r="AI340" s="4" t="str">
        <f t="shared" si="389"/>
        <v>446</v>
      </c>
      <c r="AJ340" s="2" t="str">
        <f t="shared" si="390"/>
        <v>099</v>
      </c>
      <c r="AK340" s="2" t="str">
        <f t="shared" si="391"/>
        <v>016</v>
      </c>
      <c r="AL340" s="4">
        <f t="shared" si="392"/>
        <v>1</v>
      </c>
      <c r="AM340" s="4">
        <f t="shared" si="384"/>
        <v>332</v>
      </c>
      <c r="AN340" s="4">
        <f t="shared" si="393"/>
        <v>3806960.96959328</v>
      </c>
      <c r="AO340" s="4">
        <f t="shared" si="394"/>
        <v>11467</v>
      </c>
      <c r="AP340" s="4">
        <f t="shared" si="395"/>
        <v>0</v>
      </c>
      <c r="AQ340" s="4">
        <v>11467</v>
      </c>
      <c r="AW340" s="4">
        <v>11442</v>
      </c>
      <c r="AX340" s="5">
        <f t="shared" si="396"/>
        <v>25</v>
      </c>
      <c r="AY340" s="4">
        <v>11467</v>
      </c>
      <c r="AZ340" s="5"/>
      <c r="BB340" s="5">
        <f t="shared" ref="BB340" si="406">BC340-BA340</f>
        <v>0</v>
      </c>
    </row>
    <row r="341" spans="1:54" s="4" customFormat="1">
      <c r="A341" s="278">
        <v>446</v>
      </c>
      <c r="B341" s="2">
        <v>446099018</v>
      </c>
      <c r="C341" s="10" t="s">
        <v>1051</v>
      </c>
      <c r="D341" s="15">
        <f>'fnd enro'!D341</f>
        <v>0</v>
      </c>
      <c r="E341" s="15">
        <f>'fnd enro'!E341</f>
        <v>0</v>
      </c>
      <c r="F341" s="15">
        <f>'fnd enro'!F341</f>
        <v>1</v>
      </c>
      <c r="G341" s="15">
        <f>'fnd enro'!G341</f>
        <v>1</v>
      </c>
      <c r="H341" s="15">
        <f>'fnd enro'!H341</f>
        <v>2</v>
      </c>
      <c r="I341" s="15">
        <f>'fnd enro'!I341</f>
        <v>4</v>
      </c>
      <c r="J341" s="15">
        <f>'fnd enro'!J341</f>
        <v>0</v>
      </c>
      <c r="K341" s="16">
        <f>'fnd enro'!K341</f>
        <v>0.30640000000000001</v>
      </c>
      <c r="L341" s="15">
        <f>'fnd enro'!L341</f>
        <v>0</v>
      </c>
      <c r="M341" s="15">
        <f>'fnd enro'!M341</f>
        <v>0</v>
      </c>
      <c r="N341" s="15">
        <f>'fnd enro'!N341</f>
        <v>0</v>
      </c>
      <c r="O341" s="15">
        <f>'fnd enro'!O341</f>
        <v>0</v>
      </c>
      <c r="P341" s="15">
        <f>'fnd enro'!P341</f>
        <v>4</v>
      </c>
      <c r="Q341" s="15">
        <f>'fnd enro'!R341</f>
        <v>8</v>
      </c>
      <c r="R341" s="16">
        <f t="shared" si="386"/>
        <v>1.06</v>
      </c>
      <c r="S341" s="15">
        <f>VALUE('fnd enro'!Q341)</f>
        <v>7</v>
      </c>
      <c r="T341" s="2"/>
      <c r="U341" s="1">
        <f>(($D341*'fnd base rates'!C$107)
+($E341*'fnd base rates'!C$108)
+($F341*'fnd base rates'!C$109)
+($G341*'fnd base rates'!C$110)
+($H341*'fnd base rates'!C$111)
+($I341*'fnd base rates'!C$112)
+($J341*'fnd base rates'!C$113)
+($K341*'fnd base rates'!C$114)
+($M341*'fnd base rates'!C$116)
+($N341*'fnd base rates'!C$117)
+($O341*'fnd base rates'!C$118)
+($P341*VLOOKUP($S341+12,rate_basefnd,3)))
*$R341</f>
        <v>4613.13944464</v>
      </c>
      <c r="V341" s="1">
        <f>(($D341*'fnd base rates'!D$107)
+($E341*'fnd base rates'!D$108)
+($F341*'fnd base rates'!D$109)
+($G341*'fnd base rates'!D$110)
+($H341*'fnd base rates'!D$111)
+($I341*'fnd base rates'!D$112)
+($J341*'fnd base rates'!D$113)
+($K341*'fnd base rates'!D$114)
+($M341*'fnd base rates'!D$116)
+($N341*'fnd base rates'!D$117)
+($O341*'fnd base rates'!D$118)
+($P341*VLOOKUP($S341+12,rate_basefnd,4)))
*$R341</f>
        <v>7473.2968000000001</v>
      </c>
      <c r="W341" s="1">
        <f>(($D341*'fnd base rates'!E$107)
+($E341*'fnd base rates'!E$108)
+($F341*'fnd base rates'!E$109)
+($G341*'fnd base rates'!E$110)
+($H341*'fnd base rates'!E$111)
+($I341*'fnd base rates'!E$112)
+($J341*'fnd base rates'!E$113)
+($K341*'fnd base rates'!E$114)
+($M341*'fnd base rates'!E$116)
+($N341*'fnd base rates'!E$117)
+($O341*'fnd base rates'!E$118)
+($P341*VLOOKUP($S341+12,rate_basefnd,5)))
*$R341</f>
        <v>47145.219396319997</v>
      </c>
      <c r="X341" s="1">
        <f>(($D341*'fnd base rates'!F$107)
+($E341*'fnd base rates'!F$108)
+($F341*'fnd base rates'!F$109)
+($G341*'fnd base rates'!F$110)
+($H341*'fnd base rates'!F$111)
+($I341*'fnd base rates'!F$112)
+($J341*'fnd base rates'!F$113)
+($K341*'fnd base rates'!F$114)
+($M341*'fnd base rates'!F$116)
+($N341*'fnd base rates'!F$117)
+($O341*'fnd base rates'!F$118)
+($P341*VLOOKUP($S341+12,rate_basefnd,6)))
*$R341</f>
        <v>8126.5610793599999</v>
      </c>
      <c r="Y341" s="1">
        <f>(($D341*'fnd base rates'!G$107)
+($E341*'fnd base rates'!G$108)
+($F341*'fnd base rates'!G$109)
+($G341*'fnd base rates'!G$110)
+($H341*'fnd base rates'!G$111)
+($I341*'fnd base rates'!G$112)
+($J341*'fnd base rates'!G$113)
+($K341*'fnd base rates'!G$114)
+($M341*'fnd base rates'!G$116)
+($N341*'fnd base rates'!G$117)
+($O341*'fnd base rates'!G$118)
+($P341*VLOOKUP($S341+12,rate_basefnd,7)))
*$R341</f>
        <v>1922.6588587199999</v>
      </c>
      <c r="Z341" s="1">
        <f>(($D341*'fnd base rates'!H$107)
+($E341*'fnd base rates'!H$108)
+($F341*'fnd base rates'!H$109)
+($G341*'fnd base rates'!H$110)
+($H341*'fnd base rates'!H$111)
+($I341*'fnd base rates'!H$112)
+($J341*'fnd base rates'!H$113)
+($K341*'fnd base rates'!H$114)
+($M341*'fnd base rates'!H$116)
+($N341*'fnd base rates'!H$117)
+($O341*'fnd base rates'!H$118)
+($P341*VLOOKUP($S341+12,rate_basefnd,8)))</f>
        <v>5258.97768</v>
      </c>
      <c r="AA341" s="1">
        <f>(($D341*'fnd base rates'!I$107)
+($E341*'fnd base rates'!I$108)
+($F341*'fnd base rates'!I$109)
+($G341*'fnd base rates'!I$110)
+($H341*'fnd base rates'!I$111)
+($I341*'fnd base rates'!I$112)
+($J341*'fnd base rates'!I$113)
+($K341*'fnd base rates'!I$114)
+($M341*'fnd base rates'!I$116)
+($N341*'fnd base rates'!I$117)
+($O341*'fnd base rates'!I$118)
+($P341*VLOOKUP($S341+12,rate_basefnd,9)))
*$R341</f>
        <v>3510.4656</v>
      </c>
      <c r="AB341" s="1">
        <f>(($D341*'fnd base rates'!J$107)
+($E341*'fnd base rates'!J$108)
+($F341*'fnd base rates'!J$109)
+($G341*'fnd base rates'!J$110)
+($H341*'fnd base rates'!J$111)
+($I341*'fnd base rates'!J$112)
+($J341*'fnd base rates'!J$113)
+($K341*'fnd base rates'!J$114)
+($M341*'fnd base rates'!J$116)
+($N341*'fnd base rates'!J$117)
+($O341*'fnd base rates'!J$118)
+($P341*VLOOKUP($S341+12,rate_basefnd,10)))
*$R341</f>
        <v>5688.2885999999999</v>
      </c>
      <c r="AC341" s="1">
        <f>(($D341*'fnd base rates'!K$107)
+($E341*'fnd base rates'!K$108)
+($F341*'fnd base rates'!K$109)
+($G341*'fnd base rates'!K$110)
+($H341*'fnd base rates'!K$111)
+($I341*'fnd base rates'!K$112)
+($J341*'fnd base rates'!K$113)
+($K341*'fnd base rates'!K$114)
+($M341*'fnd base rates'!K$116)
+($N341*'fnd base rates'!K$117)
+($O341*'fnd base rates'!K$118)
+($P341*VLOOKUP($S341+12,rate_basefnd,11)))
*$R341</f>
        <v>9288.5596132800001</v>
      </c>
      <c r="AD341" s="1">
        <f>(($D341*'fnd base rates'!L$107)
+($E341*'fnd base rates'!L$108)
+($F341*'fnd base rates'!L$109)
+($G341*'fnd base rates'!L$110)
+($H341*'fnd base rates'!L$111)
+($I341*'fnd base rates'!L$112)
+($J341*'fnd base rates'!L$113)
+($K341*'fnd base rates'!L$114)
+($M341*'fnd base rates'!L$116)
+($N341*'fnd base rates'!L$117)
+($O341*'fnd base rates'!L$118)
+($P341*VLOOKUP($S341+12,rate_basefnd,12)))</f>
        <v>12112.357248</v>
      </c>
      <c r="AE341" s="1">
        <f>(($D341*'fnd base rates'!M$107)
+($E341*'fnd base rates'!M$108)
+($F341*'fnd base rates'!M$109)
+($G341*'fnd base rates'!M$110)
+($H341*'fnd base rates'!M$111)
+($I341*'fnd base rates'!M$112)
+($J341*'fnd base rates'!M$113)
+($K341*'fnd base rates'!M$114)
+($M341*'fnd base rates'!M$116)
+($N341*'fnd base rates'!M$117)
+($O341*'fnd base rates'!M$118)
+($P341*VLOOKUP($S341+12,rate_basefnd,13)))</f>
        <v>0</v>
      </c>
      <c r="AF341" s="4">
        <f t="shared" si="387"/>
        <v>105139.52432031999</v>
      </c>
      <c r="AH341" s="4">
        <f t="shared" si="388"/>
        <v>446099018</v>
      </c>
      <c r="AI341" s="4" t="str">
        <f t="shared" si="389"/>
        <v>446</v>
      </c>
      <c r="AJ341" s="2" t="str">
        <f t="shared" si="390"/>
        <v>099</v>
      </c>
      <c r="AK341" s="2" t="str">
        <f t="shared" si="391"/>
        <v>018</v>
      </c>
      <c r="AL341" s="4">
        <f t="shared" si="392"/>
        <v>1</v>
      </c>
      <c r="AM341" s="4">
        <f t="shared" si="384"/>
        <v>8</v>
      </c>
      <c r="AN341" s="4">
        <f t="shared" si="393"/>
        <v>105139.52432031999</v>
      </c>
      <c r="AO341" s="4">
        <f t="shared" si="394"/>
        <v>13142</v>
      </c>
      <c r="AP341" s="4">
        <f t="shared" si="395"/>
        <v>0</v>
      </c>
      <c r="AQ341" s="4">
        <v>13142</v>
      </c>
      <c r="AW341" s="4">
        <v>13111</v>
      </c>
      <c r="AX341" s="5">
        <f t="shared" si="396"/>
        <v>31</v>
      </c>
      <c r="AY341" s="4">
        <v>13142</v>
      </c>
      <c r="AZ341" s="5"/>
      <c r="BB341" s="5">
        <f t="shared" ref="BB341" si="407">BC341-BA341</f>
        <v>0</v>
      </c>
    </row>
    <row r="342" spans="1:54" s="4" customFormat="1">
      <c r="A342" s="278">
        <v>446</v>
      </c>
      <c r="B342" s="2">
        <v>446099027</v>
      </c>
      <c r="C342" s="10" t="s">
        <v>1051</v>
      </c>
      <c r="D342" s="15">
        <f>'fnd enro'!D342</f>
        <v>0</v>
      </c>
      <c r="E342" s="15">
        <f>'fnd enro'!E342</f>
        <v>0</v>
      </c>
      <c r="F342" s="15">
        <f>'fnd enro'!F342</f>
        <v>1</v>
      </c>
      <c r="G342" s="15">
        <f>'fnd enro'!G342</f>
        <v>0</v>
      </c>
      <c r="H342" s="15">
        <f>'fnd enro'!H342</f>
        <v>0</v>
      </c>
      <c r="I342" s="15">
        <f>'fnd enro'!I342</f>
        <v>0</v>
      </c>
      <c r="J342" s="15">
        <f>'fnd enro'!J342</f>
        <v>0</v>
      </c>
      <c r="K342" s="16">
        <f>'fnd enro'!K342</f>
        <v>3.8300000000000001E-2</v>
      </c>
      <c r="L342" s="15">
        <f>'fnd enro'!L342</f>
        <v>0</v>
      </c>
      <c r="M342" s="15">
        <f>'fnd enro'!M342</f>
        <v>0</v>
      </c>
      <c r="N342" s="15">
        <f>'fnd enro'!N342</f>
        <v>0</v>
      </c>
      <c r="O342" s="15">
        <f>'fnd enro'!O342</f>
        <v>0</v>
      </c>
      <c r="P342" s="15">
        <f>'fnd enro'!P342</f>
        <v>0</v>
      </c>
      <c r="Q342" s="15">
        <f>'fnd enro'!R342</f>
        <v>1</v>
      </c>
      <c r="R342" s="16">
        <f t="shared" si="386"/>
        <v>1.06</v>
      </c>
      <c r="S342" s="15">
        <f>VALUE('fnd enro'!Q342)</f>
        <v>4</v>
      </c>
      <c r="T342" s="2"/>
      <c r="U342" s="1">
        <f>(($D342*'fnd base rates'!C$107)
+($E342*'fnd base rates'!C$108)
+($F342*'fnd base rates'!C$109)
+($G342*'fnd base rates'!C$110)
+($H342*'fnd base rates'!C$111)
+($I342*'fnd base rates'!C$112)
+($J342*'fnd base rates'!C$113)
+($K342*'fnd base rates'!C$114)
+($M342*'fnd base rates'!C$116)
+($N342*'fnd base rates'!C$117)
+($O342*'fnd base rates'!C$118)
+($P342*VLOOKUP($S342+12,rate_basefnd,3)))
*$R342</f>
        <v>543.27363058000003</v>
      </c>
      <c r="V342" s="1">
        <f>(($D342*'fnd base rates'!D$107)
+($E342*'fnd base rates'!D$108)
+($F342*'fnd base rates'!D$109)
+($G342*'fnd base rates'!D$110)
+($H342*'fnd base rates'!D$111)
+($I342*'fnd base rates'!D$112)
+($J342*'fnd base rates'!D$113)
+($K342*'fnd base rates'!D$114)
+($M342*'fnd base rates'!D$116)
+($N342*'fnd base rates'!D$117)
+($O342*'fnd base rates'!D$118)
+($P342*VLOOKUP($S342+12,rate_basefnd,4)))
*$R342</f>
        <v>776.05780000000004</v>
      </c>
      <c r="W342" s="1">
        <f>(($D342*'fnd base rates'!E$107)
+($E342*'fnd base rates'!E$108)
+($F342*'fnd base rates'!E$109)
+($G342*'fnd base rates'!E$110)
+($H342*'fnd base rates'!E$111)
+($I342*'fnd base rates'!E$112)
+($J342*'fnd base rates'!E$113)
+($K342*'fnd base rates'!E$114)
+($M342*'fnd base rates'!E$116)
+($N342*'fnd base rates'!E$117)
+($O342*'fnd base rates'!E$118)
+($P342*VLOOKUP($S342+12,rate_basefnd,5)))
*$R342</f>
        <v>3933.2415745400008</v>
      </c>
      <c r="X342" s="1">
        <f>(($D342*'fnd base rates'!F$107)
+($E342*'fnd base rates'!F$108)
+($F342*'fnd base rates'!F$109)
+($G342*'fnd base rates'!F$110)
+($H342*'fnd base rates'!F$111)
+($I342*'fnd base rates'!F$112)
+($J342*'fnd base rates'!F$113)
+($K342*'fnd base rates'!F$114)
+($M342*'fnd base rates'!F$116)
+($N342*'fnd base rates'!F$117)
+($O342*'fnd base rates'!F$118)
+($P342*VLOOKUP($S342+12,rate_basefnd,6)))
*$R342</f>
        <v>1262.6066849200001</v>
      </c>
      <c r="Y342" s="1">
        <f>(($D342*'fnd base rates'!G$107)
+($E342*'fnd base rates'!G$108)
+($F342*'fnd base rates'!G$109)
+($G342*'fnd base rates'!G$110)
+($H342*'fnd base rates'!G$111)
+($I342*'fnd base rates'!G$112)
+($J342*'fnd base rates'!G$113)
+($K342*'fnd base rates'!G$114)
+($M342*'fnd base rates'!G$116)
+($N342*'fnd base rates'!G$117)
+($O342*'fnd base rates'!G$118)
+($P342*VLOOKUP($S342+12,rate_basefnd,7)))
*$R342</f>
        <v>158.87930734000003</v>
      </c>
      <c r="Z342" s="1">
        <f>(($D342*'fnd base rates'!H$107)
+($E342*'fnd base rates'!H$108)
+($F342*'fnd base rates'!H$109)
+($G342*'fnd base rates'!H$110)
+($H342*'fnd base rates'!H$111)
+($I342*'fnd base rates'!H$112)
+($J342*'fnd base rates'!H$113)
+($K342*'fnd base rates'!H$114)
+($M342*'fnd base rates'!H$116)
+($N342*'fnd base rates'!H$117)
+($O342*'fnd base rates'!H$118)
+($P342*VLOOKUP($S342+12,rate_basefnd,8)))</f>
        <v>500.77720999999997</v>
      </c>
      <c r="AA342" s="1">
        <f>(($D342*'fnd base rates'!I$107)
+($E342*'fnd base rates'!I$108)
+($F342*'fnd base rates'!I$109)
+($G342*'fnd base rates'!I$110)
+($H342*'fnd base rates'!I$111)
+($I342*'fnd base rates'!I$112)
+($J342*'fnd base rates'!I$113)
+($K342*'fnd base rates'!I$114)
+($M342*'fnd base rates'!I$116)
+($N342*'fnd base rates'!I$117)
+($O342*'fnd base rates'!I$118)
+($P342*VLOOKUP($S342+12,rate_basefnd,9)))
*$R342</f>
        <v>284.84320000000002</v>
      </c>
      <c r="AB342" s="1">
        <f>(($D342*'fnd base rates'!J$107)
+($E342*'fnd base rates'!J$108)
+($F342*'fnd base rates'!J$109)
+($G342*'fnd base rates'!J$110)
+($H342*'fnd base rates'!J$111)
+($I342*'fnd base rates'!J$112)
+($J342*'fnd base rates'!J$113)
+($K342*'fnd base rates'!J$114)
+($M342*'fnd base rates'!J$116)
+($N342*'fnd base rates'!J$117)
+($O342*'fnd base rates'!J$118)
+($P342*VLOOKUP($S342+12,rate_basefnd,10)))
*$R342</f>
        <v>103.0214</v>
      </c>
      <c r="AC342" s="1">
        <f>(($D342*'fnd base rates'!K$107)
+($E342*'fnd base rates'!K$108)
+($F342*'fnd base rates'!K$109)
+($G342*'fnd base rates'!K$110)
+($H342*'fnd base rates'!K$111)
+($I342*'fnd base rates'!K$112)
+($J342*'fnd base rates'!K$113)
+($K342*'fnd base rates'!K$114)
+($M342*'fnd base rates'!K$116)
+($N342*'fnd base rates'!K$117)
+($O342*'fnd base rates'!K$118)
+($P342*VLOOKUP($S342+12,rate_basefnd,11)))
*$R342</f>
        <v>1115.0076516600002</v>
      </c>
      <c r="AD342" s="1">
        <f>(($D342*'fnd base rates'!L$107)
+($E342*'fnd base rates'!L$108)
+($F342*'fnd base rates'!L$109)
+($G342*'fnd base rates'!L$110)
+($H342*'fnd base rates'!L$111)
+($I342*'fnd base rates'!L$112)
+($J342*'fnd base rates'!L$113)
+($K342*'fnd base rates'!L$114)
+($M342*'fnd base rates'!L$116)
+($N342*'fnd base rates'!L$117)
+($O342*'fnd base rates'!L$118)
+($P342*VLOOKUP($S342+12,rate_basefnd,12)))</f>
        <v>1303.513406</v>
      </c>
      <c r="AE342" s="1">
        <f>(($D342*'fnd base rates'!M$107)
+($E342*'fnd base rates'!M$108)
+($F342*'fnd base rates'!M$109)
+($G342*'fnd base rates'!M$110)
+($H342*'fnd base rates'!M$111)
+($I342*'fnd base rates'!M$112)
+($J342*'fnd base rates'!M$113)
+($K342*'fnd base rates'!M$114)
+($M342*'fnd base rates'!M$116)
+($N342*'fnd base rates'!M$117)
+($O342*'fnd base rates'!M$118)
+($P342*VLOOKUP($S342+12,rate_basefnd,13)))</f>
        <v>0</v>
      </c>
      <c r="AF342" s="4">
        <f t="shared" si="387"/>
        <v>9981.2218650400009</v>
      </c>
      <c r="AH342" s="4">
        <f t="shared" si="388"/>
        <v>446099027</v>
      </c>
      <c r="AI342" s="4" t="str">
        <f t="shared" si="389"/>
        <v>446</v>
      </c>
      <c r="AJ342" s="2" t="str">
        <f t="shared" si="390"/>
        <v>099</v>
      </c>
      <c r="AK342" s="2" t="str">
        <f t="shared" si="391"/>
        <v>027</v>
      </c>
      <c r="AL342" s="4">
        <f t="shared" si="392"/>
        <v>1</v>
      </c>
      <c r="AM342" s="4">
        <f t="shared" si="384"/>
        <v>1</v>
      </c>
      <c r="AN342" s="4">
        <f t="shared" si="393"/>
        <v>9981.2218650400009</v>
      </c>
      <c r="AO342" s="4">
        <f t="shared" si="394"/>
        <v>9981</v>
      </c>
      <c r="AP342" s="4">
        <f t="shared" si="395"/>
        <v>0</v>
      </c>
      <c r="AQ342" s="4">
        <v>9981</v>
      </c>
      <c r="AW342" s="4">
        <v>9963</v>
      </c>
      <c r="AX342" s="5">
        <f t="shared" si="396"/>
        <v>18</v>
      </c>
      <c r="AY342" s="4">
        <v>9981</v>
      </c>
      <c r="AZ342" s="5"/>
      <c r="BB342" s="5">
        <f t="shared" ref="BB342" si="408">BC342-BA342</f>
        <v>0</v>
      </c>
    </row>
    <row r="343" spans="1:54" s="4" customFormat="1">
      <c r="A343" s="278">
        <v>446</v>
      </c>
      <c r="B343" s="2">
        <v>446099035</v>
      </c>
      <c r="C343" s="10" t="s">
        <v>1051</v>
      </c>
      <c r="D343" s="15">
        <f>'fnd enro'!D343</f>
        <v>0</v>
      </c>
      <c r="E343" s="15">
        <f>'fnd enro'!E343</f>
        <v>0</v>
      </c>
      <c r="F343" s="15">
        <f>'fnd enro'!F343</f>
        <v>0</v>
      </c>
      <c r="G343" s="15">
        <f>'fnd enro'!G343</f>
        <v>0</v>
      </c>
      <c r="H343" s="15">
        <f>'fnd enro'!H343</f>
        <v>1</v>
      </c>
      <c r="I343" s="15">
        <f>'fnd enro'!I343</f>
        <v>4</v>
      </c>
      <c r="J343" s="15">
        <f>'fnd enro'!J343</f>
        <v>0</v>
      </c>
      <c r="K343" s="16">
        <f>'fnd enro'!K343</f>
        <v>0.1915</v>
      </c>
      <c r="L343" s="15">
        <f>'fnd enro'!L343</f>
        <v>0</v>
      </c>
      <c r="M343" s="15">
        <f>'fnd enro'!M343</f>
        <v>0</v>
      </c>
      <c r="N343" s="15">
        <f>'fnd enro'!N343</f>
        <v>0</v>
      </c>
      <c r="O343" s="15">
        <f>'fnd enro'!O343</f>
        <v>3</v>
      </c>
      <c r="P343" s="15">
        <f>'fnd enro'!P343</f>
        <v>5</v>
      </c>
      <c r="Q343" s="15">
        <f>'fnd enro'!R343</f>
        <v>5</v>
      </c>
      <c r="R343" s="16">
        <f t="shared" si="386"/>
        <v>1.06</v>
      </c>
      <c r="S343" s="15">
        <f>VALUE('fnd enro'!Q343)</f>
        <v>11</v>
      </c>
      <c r="T343" s="2"/>
      <c r="U343" s="1">
        <f>(($D343*'fnd base rates'!C$107)
+($E343*'fnd base rates'!C$108)
+($F343*'fnd base rates'!C$109)
+($G343*'fnd base rates'!C$110)
+($H343*'fnd base rates'!C$111)
+($I343*'fnd base rates'!C$112)
+($J343*'fnd base rates'!C$113)
+($K343*'fnd base rates'!C$114)
+($M343*'fnd base rates'!C$116)
+($N343*'fnd base rates'!C$117)
+($O343*'fnd base rates'!C$118)
+($P343*VLOOKUP($S343+12,rate_basefnd,3)))
*$R343</f>
        <v>3371.7767529000002</v>
      </c>
      <c r="V343" s="1">
        <f>(($D343*'fnd base rates'!D$107)
+($E343*'fnd base rates'!D$108)
+($F343*'fnd base rates'!D$109)
+($G343*'fnd base rates'!D$110)
+($H343*'fnd base rates'!D$111)
+($I343*'fnd base rates'!D$112)
+($J343*'fnd base rates'!D$113)
+($K343*'fnd base rates'!D$114)
+($M343*'fnd base rates'!D$116)
+($N343*'fnd base rates'!D$117)
+($O343*'fnd base rates'!D$118)
+($P343*VLOOKUP($S343+12,rate_basefnd,4)))
*$R343</f>
        <v>6171.0656000000008</v>
      </c>
      <c r="W343" s="1">
        <f>(($D343*'fnd base rates'!E$107)
+($E343*'fnd base rates'!E$108)
+($F343*'fnd base rates'!E$109)
+($G343*'fnd base rates'!E$110)
+($H343*'fnd base rates'!E$111)
+($I343*'fnd base rates'!E$112)
+($J343*'fnd base rates'!E$113)
+($K343*'fnd base rates'!E$114)
+($M343*'fnd base rates'!E$116)
+($N343*'fnd base rates'!E$117)
+($O343*'fnd base rates'!E$118)
+($P343*VLOOKUP($S343+12,rate_basefnd,5)))
*$R343</f>
        <v>44470.154872700004</v>
      </c>
      <c r="X343" s="1">
        <f>(($D343*'fnd base rates'!F$107)
+($E343*'fnd base rates'!F$108)
+($F343*'fnd base rates'!F$109)
+($G343*'fnd base rates'!F$110)
+($H343*'fnd base rates'!F$111)
+($I343*'fnd base rates'!F$112)
+($J343*'fnd base rates'!F$113)
+($K343*'fnd base rates'!F$114)
+($M343*'fnd base rates'!F$116)
+($N343*'fnd base rates'!F$117)
+($O343*'fnd base rates'!F$118)
+($P343*VLOOKUP($S343+12,rate_basefnd,6)))
*$R343</f>
        <v>5071.4872246000014</v>
      </c>
      <c r="Y343" s="1">
        <f>(($D343*'fnd base rates'!G$107)
+($E343*'fnd base rates'!G$108)
+($F343*'fnd base rates'!G$109)
+($G343*'fnd base rates'!G$110)
+($H343*'fnd base rates'!G$111)
+($I343*'fnd base rates'!G$112)
+($J343*'fnd base rates'!G$113)
+($K343*'fnd base rates'!G$114)
+($M343*'fnd base rates'!G$116)
+($N343*'fnd base rates'!G$117)
+($O343*'fnd base rates'!G$118)
+($P343*VLOOKUP($S343+12,rate_basefnd,7)))
*$R343</f>
        <v>1830.3875367000001</v>
      </c>
      <c r="Z343" s="1">
        <f>(($D343*'fnd base rates'!H$107)
+($E343*'fnd base rates'!H$108)
+($F343*'fnd base rates'!H$109)
+($G343*'fnd base rates'!H$110)
+($H343*'fnd base rates'!H$111)
+($I343*'fnd base rates'!H$112)
+($J343*'fnd base rates'!H$113)
+($K343*'fnd base rates'!H$114)
+($M343*'fnd base rates'!H$116)
+($N343*'fnd base rates'!H$117)
+($O343*'fnd base rates'!H$118)
+($P343*VLOOKUP($S343+12,rate_basefnd,8)))</f>
        <v>4115.6560499999996</v>
      </c>
      <c r="AA343" s="1">
        <f>(($D343*'fnd base rates'!I$107)
+($E343*'fnd base rates'!I$108)
+($F343*'fnd base rates'!I$109)
+($G343*'fnd base rates'!I$110)
+($H343*'fnd base rates'!I$111)
+($I343*'fnd base rates'!I$112)
+($J343*'fnd base rates'!I$113)
+($K343*'fnd base rates'!I$114)
+($M343*'fnd base rates'!I$116)
+($N343*'fnd base rates'!I$117)
+($O343*'fnd base rates'!I$118)
+($P343*VLOOKUP($S343+12,rate_basefnd,9)))
*$R343</f>
        <v>3005.8843999999999</v>
      </c>
      <c r="AB343" s="1">
        <f>(($D343*'fnd base rates'!J$107)
+($E343*'fnd base rates'!J$108)
+($F343*'fnd base rates'!J$109)
+($G343*'fnd base rates'!J$110)
+($H343*'fnd base rates'!J$111)
+($I343*'fnd base rates'!J$112)
+($J343*'fnd base rates'!J$113)
+($K343*'fnd base rates'!J$114)
+($M343*'fnd base rates'!J$116)
+($N343*'fnd base rates'!J$117)
+($O343*'fnd base rates'!J$118)
+($P343*VLOOKUP($S343+12,rate_basefnd,10)))
*$R343</f>
        <v>6373.9390000000003</v>
      </c>
      <c r="AC343" s="1">
        <f>(($D343*'fnd base rates'!K$107)
+($E343*'fnd base rates'!K$108)
+($F343*'fnd base rates'!K$109)
+($G343*'fnd base rates'!K$110)
+($H343*'fnd base rates'!K$111)
+($I343*'fnd base rates'!K$112)
+($J343*'fnd base rates'!K$113)
+($K343*'fnd base rates'!K$114)
+($M343*'fnd base rates'!K$116)
+($N343*'fnd base rates'!K$117)
+($O343*'fnd base rates'!K$118)
+($P343*VLOOKUP($S343+12,rate_basefnd,11)))
*$R343</f>
        <v>6678.2120583000005</v>
      </c>
      <c r="AD343" s="1">
        <f>(($D343*'fnd base rates'!L$107)
+($E343*'fnd base rates'!L$108)
+($F343*'fnd base rates'!L$109)
+($G343*'fnd base rates'!L$110)
+($H343*'fnd base rates'!L$111)
+($I343*'fnd base rates'!L$112)
+($J343*'fnd base rates'!L$113)
+($K343*'fnd base rates'!L$114)
+($M343*'fnd base rates'!L$116)
+($N343*'fnd base rates'!L$117)
+($O343*'fnd base rates'!L$118)
+($P343*VLOOKUP($S343+12,rate_basefnd,12)))</f>
        <v>9678.6670300000005</v>
      </c>
      <c r="AE343" s="1">
        <f>(($D343*'fnd base rates'!M$107)
+($E343*'fnd base rates'!M$108)
+($F343*'fnd base rates'!M$109)
+($G343*'fnd base rates'!M$110)
+($H343*'fnd base rates'!M$111)
+($I343*'fnd base rates'!M$112)
+($J343*'fnd base rates'!M$113)
+($K343*'fnd base rates'!M$114)
+($M343*'fnd base rates'!M$116)
+($N343*'fnd base rates'!M$117)
+($O343*'fnd base rates'!M$118)
+($P343*VLOOKUP($S343+12,rate_basefnd,13)))</f>
        <v>0</v>
      </c>
      <c r="AF343" s="4">
        <f t="shared" si="387"/>
        <v>90767.230525200008</v>
      </c>
      <c r="AH343" s="4">
        <f t="shared" si="388"/>
        <v>446099035</v>
      </c>
      <c r="AI343" s="4" t="str">
        <f t="shared" si="389"/>
        <v>446</v>
      </c>
      <c r="AJ343" s="2" t="str">
        <f t="shared" si="390"/>
        <v>099</v>
      </c>
      <c r="AK343" s="2" t="str">
        <f t="shared" si="391"/>
        <v>035</v>
      </c>
      <c r="AL343" s="4">
        <f t="shared" si="392"/>
        <v>1</v>
      </c>
      <c r="AM343" s="4">
        <f t="shared" si="384"/>
        <v>5</v>
      </c>
      <c r="AN343" s="4">
        <f t="shared" si="393"/>
        <v>90767.230525200008</v>
      </c>
      <c r="AO343" s="4">
        <f t="shared" si="394"/>
        <v>18153</v>
      </c>
      <c r="AP343" s="4">
        <f t="shared" si="395"/>
        <v>0</v>
      </c>
      <c r="AQ343" s="4">
        <v>18153</v>
      </c>
      <c r="AW343" s="4">
        <v>18030</v>
      </c>
      <c r="AX343" s="5">
        <f t="shared" si="396"/>
        <v>123</v>
      </c>
      <c r="AY343" s="4">
        <v>18153</v>
      </c>
      <c r="AZ343" s="5"/>
      <c r="BB343" s="5">
        <f t="shared" ref="BB343" si="409">BC343-BA343</f>
        <v>0</v>
      </c>
    </row>
    <row r="344" spans="1:54" s="4" customFormat="1">
      <c r="A344" s="278">
        <v>446</v>
      </c>
      <c r="B344" s="2">
        <v>446099044</v>
      </c>
      <c r="C344" s="10" t="s">
        <v>1051</v>
      </c>
      <c r="D344" s="15">
        <f>'fnd enro'!D344</f>
        <v>0</v>
      </c>
      <c r="E344" s="15">
        <f>'fnd enro'!E344</f>
        <v>0</v>
      </c>
      <c r="F344" s="15">
        <f>'fnd enro'!F344</f>
        <v>57</v>
      </c>
      <c r="G344" s="15">
        <f>'fnd enro'!G344</f>
        <v>270</v>
      </c>
      <c r="H344" s="15">
        <f>'fnd enro'!H344</f>
        <v>155</v>
      </c>
      <c r="I344" s="15">
        <f>'fnd enro'!I344</f>
        <v>120</v>
      </c>
      <c r="J344" s="15">
        <f>'fnd enro'!J344</f>
        <v>0</v>
      </c>
      <c r="K344" s="16">
        <f>'fnd enro'!K344</f>
        <v>23.0566</v>
      </c>
      <c r="L344" s="15">
        <f>'fnd enro'!L344</f>
        <v>0</v>
      </c>
      <c r="M344" s="15">
        <f>'fnd enro'!M344</f>
        <v>44</v>
      </c>
      <c r="N344" s="15">
        <f>'fnd enro'!N344</f>
        <v>10</v>
      </c>
      <c r="O344" s="15">
        <f>'fnd enro'!O344</f>
        <v>3</v>
      </c>
      <c r="P344" s="15">
        <f>'fnd enro'!P344</f>
        <v>317</v>
      </c>
      <c r="Q344" s="15">
        <f>'fnd enro'!R344</f>
        <v>602</v>
      </c>
      <c r="R344" s="16">
        <f t="shared" si="386"/>
        <v>1.06</v>
      </c>
      <c r="S344" s="15">
        <f>VALUE('fnd enro'!Q344)</f>
        <v>12</v>
      </c>
      <c r="T344" s="2"/>
      <c r="U344" s="1">
        <f>(($D344*'fnd base rates'!C$107)
+($E344*'fnd base rates'!C$108)
+($F344*'fnd base rates'!C$109)
+($G344*'fnd base rates'!C$110)
+($H344*'fnd base rates'!C$111)
+($I344*'fnd base rates'!C$112)
+($J344*'fnd base rates'!C$113)
+($K344*'fnd base rates'!C$114)
+($M344*'fnd base rates'!C$116)
+($N344*'fnd base rates'!C$117)
+($O344*'fnd base rates'!C$118)
+($P344*VLOOKUP($S344+12,rate_basefnd,3)))
*$R344</f>
        <v>357775.91740916</v>
      </c>
      <c r="V344" s="1">
        <f>(($D344*'fnd base rates'!D$107)
+($E344*'fnd base rates'!D$108)
+($F344*'fnd base rates'!D$109)
+($G344*'fnd base rates'!D$110)
+($H344*'fnd base rates'!D$111)
+($I344*'fnd base rates'!D$112)
+($J344*'fnd base rates'!D$113)
+($K344*'fnd base rates'!D$114)
+($M344*'fnd base rates'!D$116)
+($N344*'fnd base rates'!D$117)
+($O344*'fnd base rates'!D$118)
+($P344*VLOOKUP($S344+12,rate_basefnd,4)))
*$R344</f>
        <v>595539.6834000001</v>
      </c>
      <c r="W344" s="1">
        <f>(($D344*'fnd base rates'!E$107)
+($E344*'fnd base rates'!E$108)
+($F344*'fnd base rates'!E$109)
+($G344*'fnd base rates'!E$110)
+($H344*'fnd base rates'!E$111)
+($I344*'fnd base rates'!E$112)
+($J344*'fnd base rates'!E$113)
+($K344*'fnd base rates'!E$114)
+($M344*'fnd base rates'!E$116)
+($N344*'fnd base rates'!E$117)
+($O344*'fnd base rates'!E$118)
+($P344*VLOOKUP($S344+12,rate_basefnd,5)))
*$R344</f>
        <v>3652305.7008730802</v>
      </c>
      <c r="X344" s="1">
        <f>(($D344*'fnd base rates'!F$107)
+($E344*'fnd base rates'!F$108)
+($F344*'fnd base rates'!F$109)
+($G344*'fnd base rates'!F$110)
+($H344*'fnd base rates'!F$111)
+($I344*'fnd base rates'!F$112)
+($J344*'fnd base rates'!F$113)
+($K344*'fnd base rates'!F$114)
+($M344*'fnd base rates'!F$116)
+($N344*'fnd base rates'!F$117)
+($O344*'fnd base rates'!F$118)
+($P344*VLOOKUP($S344+12,rate_basefnd,6)))
*$R344</f>
        <v>686654.53372184013</v>
      </c>
      <c r="Y344" s="1">
        <f>(($D344*'fnd base rates'!G$107)
+($E344*'fnd base rates'!G$108)
+($F344*'fnd base rates'!G$109)
+($G344*'fnd base rates'!G$110)
+($H344*'fnd base rates'!G$111)
+($I344*'fnd base rates'!G$112)
+($J344*'fnd base rates'!G$113)
+($K344*'fnd base rates'!G$114)
+($M344*'fnd base rates'!G$116)
+($N344*'fnd base rates'!G$117)
+($O344*'fnd base rates'!G$118)
+($P344*VLOOKUP($S344+12,rate_basefnd,7)))
*$R344</f>
        <v>157246.19361868003</v>
      </c>
      <c r="Z344" s="1">
        <f>(($D344*'fnd base rates'!H$107)
+($E344*'fnd base rates'!H$108)
+($F344*'fnd base rates'!H$109)
+($G344*'fnd base rates'!H$110)
+($H344*'fnd base rates'!H$111)
+($I344*'fnd base rates'!H$112)
+($J344*'fnd base rates'!H$113)
+($K344*'fnd base rates'!H$114)
+($M344*'fnd base rates'!H$116)
+($N344*'fnd base rates'!H$117)
+($O344*'fnd base rates'!H$118)
+($P344*VLOOKUP($S344+12,rate_basefnd,8)))</f>
        <v>351345.18041999999</v>
      </c>
      <c r="AA344" s="1">
        <f>(($D344*'fnd base rates'!I$107)
+($E344*'fnd base rates'!I$108)
+($F344*'fnd base rates'!I$109)
+($G344*'fnd base rates'!I$110)
+($H344*'fnd base rates'!I$111)
+($I344*'fnd base rates'!I$112)
+($J344*'fnd base rates'!I$113)
+($K344*'fnd base rates'!I$114)
+($M344*'fnd base rates'!I$116)
+($N344*'fnd base rates'!I$117)
+($O344*'fnd base rates'!I$118)
+($P344*VLOOKUP($S344+12,rate_basefnd,9)))
*$R344</f>
        <v>251287.16159999999</v>
      </c>
      <c r="AB344" s="1">
        <f>(($D344*'fnd base rates'!J$107)
+($E344*'fnd base rates'!J$108)
+($F344*'fnd base rates'!J$109)
+($G344*'fnd base rates'!J$110)
+($H344*'fnd base rates'!J$111)
+($I344*'fnd base rates'!J$112)
+($J344*'fnd base rates'!J$113)
+($K344*'fnd base rates'!J$114)
+($M344*'fnd base rates'!J$116)
+($N344*'fnd base rates'!J$117)
+($O344*'fnd base rates'!J$118)
+($P344*VLOOKUP($S344+12,rate_basefnd,10)))
*$R344</f>
        <v>400916.35879999999</v>
      </c>
      <c r="AC344" s="1">
        <f>(($D344*'fnd base rates'!K$107)
+($E344*'fnd base rates'!K$108)
+($F344*'fnd base rates'!K$109)
+($G344*'fnd base rates'!K$110)
+($H344*'fnd base rates'!K$111)
+($I344*'fnd base rates'!K$112)
+($J344*'fnd base rates'!K$113)
+($K344*'fnd base rates'!K$114)
+($M344*'fnd base rates'!K$116)
+($N344*'fnd base rates'!K$117)
+($O344*'fnd base rates'!K$118)
+($P344*VLOOKUP($S344+12,rate_basefnd,11)))
*$R344</f>
        <v>707472.39169931994</v>
      </c>
      <c r="AD344" s="1">
        <f>(($D344*'fnd base rates'!L$107)
+($E344*'fnd base rates'!L$108)
+($F344*'fnd base rates'!L$109)
+($G344*'fnd base rates'!L$110)
+($H344*'fnd base rates'!L$111)
+($I344*'fnd base rates'!L$112)
+($J344*'fnd base rates'!L$113)
+($K344*'fnd base rates'!L$114)
+($M344*'fnd base rates'!L$116)
+($N344*'fnd base rates'!L$117)
+($O344*'fnd base rates'!L$118)
+($P344*VLOOKUP($S344+12,rate_basefnd,12)))</f>
        <v>974415.55041200004</v>
      </c>
      <c r="AE344" s="1">
        <f>(($D344*'fnd base rates'!M$107)
+($E344*'fnd base rates'!M$108)
+($F344*'fnd base rates'!M$109)
+($G344*'fnd base rates'!M$110)
+($H344*'fnd base rates'!M$111)
+($I344*'fnd base rates'!M$112)
+($J344*'fnd base rates'!M$113)
+($K344*'fnd base rates'!M$114)
+($M344*'fnd base rates'!M$116)
+($N344*'fnd base rates'!M$117)
+($O344*'fnd base rates'!M$118)
+($P344*VLOOKUP($S344+12,rate_basefnd,13)))</f>
        <v>0</v>
      </c>
      <c r="AF344" s="4">
        <f t="shared" si="387"/>
        <v>8134958.6719540805</v>
      </c>
      <c r="AH344" s="4">
        <f t="shared" si="388"/>
        <v>446099044</v>
      </c>
      <c r="AI344" s="4" t="str">
        <f t="shared" si="389"/>
        <v>446</v>
      </c>
      <c r="AJ344" s="2" t="str">
        <f t="shared" si="390"/>
        <v>099</v>
      </c>
      <c r="AK344" s="2" t="str">
        <f t="shared" si="391"/>
        <v>044</v>
      </c>
      <c r="AL344" s="4">
        <f t="shared" si="392"/>
        <v>1</v>
      </c>
      <c r="AM344" s="4">
        <f t="shared" si="384"/>
        <v>602</v>
      </c>
      <c r="AN344" s="4">
        <f t="shared" si="393"/>
        <v>8134958.6719540805</v>
      </c>
      <c r="AO344" s="4">
        <f t="shared" si="394"/>
        <v>13513</v>
      </c>
      <c r="AP344" s="4">
        <f t="shared" si="395"/>
        <v>0</v>
      </c>
      <c r="AQ344" s="4">
        <v>13513</v>
      </c>
      <c r="AW344" s="4">
        <v>13438</v>
      </c>
      <c r="AX344" s="5">
        <f t="shared" si="396"/>
        <v>75</v>
      </c>
      <c r="AY344" s="4">
        <v>13513</v>
      </c>
      <c r="AZ344" s="5"/>
      <c r="BB344" s="5">
        <f t="shared" ref="BB344" si="410">BC344-BA344</f>
        <v>0</v>
      </c>
    </row>
    <row r="345" spans="1:54" s="4" customFormat="1">
      <c r="A345" s="278">
        <v>446</v>
      </c>
      <c r="B345" s="2">
        <v>446099050</v>
      </c>
      <c r="C345" s="10" t="s">
        <v>1051</v>
      </c>
      <c r="D345" s="15">
        <f>'fnd enro'!D345</f>
        <v>0</v>
      </c>
      <c r="E345" s="15">
        <f>'fnd enro'!E345</f>
        <v>0</v>
      </c>
      <c r="F345" s="15">
        <f>'fnd enro'!F345</f>
        <v>0</v>
      </c>
      <c r="G345" s="15">
        <f>'fnd enro'!G345</f>
        <v>1</v>
      </c>
      <c r="H345" s="15">
        <f>'fnd enro'!H345</f>
        <v>6</v>
      </c>
      <c r="I345" s="15">
        <f>'fnd enro'!I345</f>
        <v>1</v>
      </c>
      <c r="J345" s="15">
        <f>'fnd enro'!J345</f>
        <v>0</v>
      </c>
      <c r="K345" s="16">
        <f>'fnd enro'!K345</f>
        <v>0.30640000000000001</v>
      </c>
      <c r="L345" s="15">
        <f>'fnd enro'!L345</f>
        <v>0</v>
      </c>
      <c r="M345" s="15">
        <f>'fnd enro'!M345</f>
        <v>0</v>
      </c>
      <c r="N345" s="15">
        <f>'fnd enro'!N345</f>
        <v>1</v>
      </c>
      <c r="O345" s="15">
        <f>'fnd enro'!O345</f>
        <v>0</v>
      </c>
      <c r="P345" s="15">
        <f>'fnd enro'!P345</f>
        <v>2</v>
      </c>
      <c r="Q345" s="15">
        <f>'fnd enro'!R345</f>
        <v>8</v>
      </c>
      <c r="R345" s="16">
        <f t="shared" si="386"/>
        <v>1.06</v>
      </c>
      <c r="S345" s="15">
        <f>VALUE('fnd enro'!Q345)</f>
        <v>4</v>
      </c>
      <c r="T345" s="2"/>
      <c r="U345" s="1">
        <f>(($D345*'fnd base rates'!C$107)
+($E345*'fnd base rates'!C$108)
+($F345*'fnd base rates'!C$109)
+($G345*'fnd base rates'!C$110)
+($H345*'fnd base rates'!C$111)
+($I345*'fnd base rates'!C$112)
+($J345*'fnd base rates'!C$113)
+($K345*'fnd base rates'!C$114)
+($M345*'fnd base rates'!C$116)
+($N345*'fnd base rates'!C$117)
+($O345*'fnd base rates'!C$118)
+($P345*VLOOKUP($S345+12,rate_basefnd,3)))
*$R345</f>
        <v>4568.9904446400005</v>
      </c>
      <c r="V345" s="1">
        <f>(($D345*'fnd base rates'!D$107)
+($E345*'fnd base rates'!D$108)
+($F345*'fnd base rates'!D$109)
+($G345*'fnd base rates'!D$110)
+($H345*'fnd base rates'!D$111)
+($I345*'fnd base rates'!D$112)
+($J345*'fnd base rates'!D$113)
+($K345*'fnd base rates'!D$114)
+($M345*'fnd base rates'!D$116)
+($N345*'fnd base rates'!D$117)
+($O345*'fnd base rates'!D$118)
+($P345*VLOOKUP($S345+12,rate_basefnd,4)))
*$R345</f>
        <v>6947.8548000000001</v>
      </c>
      <c r="W345" s="1">
        <f>(($D345*'fnd base rates'!E$107)
+($E345*'fnd base rates'!E$108)
+($F345*'fnd base rates'!E$109)
+($G345*'fnd base rates'!E$110)
+($H345*'fnd base rates'!E$111)
+($I345*'fnd base rates'!E$112)
+($J345*'fnd base rates'!E$113)
+($K345*'fnd base rates'!E$114)
+($M345*'fnd base rates'!E$116)
+($N345*'fnd base rates'!E$117)
+($O345*'fnd base rates'!E$118)
+($P345*VLOOKUP($S345+12,rate_basefnd,5)))
*$R345</f>
        <v>36656.59359632001</v>
      </c>
      <c r="X345" s="1">
        <f>(($D345*'fnd base rates'!F$107)
+($E345*'fnd base rates'!F$108)
+($F345*'fnd base rates'!F$109)
+($G345*'fnd base rates'!F$110)
+($H345*'fnd base rates'!F$111)
+($I345*'fnd base rates'!F$112)
+($J345*'fnd base rates'!F$113)
+($K345*'fnd base rates'!F$114)
+($M345*'fnd base rates'!F$116)
+($N345*'fnd base rates'!F$117)
+($O345*'fnd base rates'!F$118)
+($P345*VLOOKUP($S345+12,rate_basefnd,6)))
*$R345</f>
        <v>8386.2292793600009</v>
      </c>
      <c r="Y345" s="1">
        <f>(($D345*'fnd base rates'!G$107)
+($E345*'fnd base rates'!G$108)
+($F345*'fnd base rates'!G$109)
+($G345*'fnd base rates'!G$110)
+($H345*'fnd base rates'!G$111)
+($I345*'fnd base rates'!G$112)
+($J345*'fnd base rates'!G$113)
+($K345*'fnd base rates'!G$114)
+($M345*'fnd base rates'!G$116)
+($N345*'fnd base rates'!G$117)
+($O345*'fnd base rates'!G$118)
+($P345*VLOOKUP($S345+12,rate_basefnd,7)))
*$R345</f>
        <v>1664.7714587200001</v>
      </c>
      <c r="Z345" s="1">
        <f>(($D345*'fnd base rates'!H$107)
+($E345*'fnd base rates'!H$108)
+($F345*'fnd base rates'!H$109)
+($G345*'fnd base rates'!H$110)
+($H345*'fnd base rates'!H$111)
+($I345*'fnd base rates'!H$112)
+($J345*'fnd base rates'!H$113)
+($K345*'fnd base rates'!H$114)
+($M345*'fnd base rates'!H$116)
+($N345*'fnd base rates'!H$117)
+($O345*'fnd base rates'!H$118)
+($P345*VLOOKUP($S345+12,rate_basefnd,8)))</f>
        <v>4460.4976799999995</v>
      </c>
      <c r="AA345" s="1">
        <f>(($D345*'fnd base rates'!I$107)
+($E345*'fnd base rates'!I$108)
+($F345*'fnd base rates'!I$109)
+($G345*'fnd base rates'!I$110)
+($H345*'fnd base rates'!I$111)
+($I345*'fnd base rates'!I$112)
+($J345*'fnd base rates'!I$113)
+($K345*'fnd base rates'!I$114)
+($M345*'fnd base rates'!I$116)
+($N345*'fnd base rates'!I$117)
+($O345*'fnd base rates'!I$118)
+($P345*VLOOKUP($S345+12,rate_basefnd,9)))
*$R345</f>
        <v>3153.076</v>
      </c>
      <c r="AB345" s="1">
        <f>(($D345*'fnd base rates'!J$107)
+($E345*'fnd base rates'!J$108)
+($F345*'fnd base rates'!J$109)
+($G345*'fnd base rates'!J$110)
+($H345*'fnd base rates'!J$111)
+($I345*'fnd base rates'!J$112)
+($J345*'fnd base rates'!J$113)
+($K345*'fnd base rates'!J$114)
+($M345*'fnd base rates'!J$116)
+($N345*'fnd base rates'!J$117)
+($O345*'fnd base rates'!J$118)
+($P345*VLOOKUP($S345+12,rate_basefnd,10)))
*$R345</f>
        <v>3415.5956000000001</v>
      </c>
      <c r="AC345" s="1">
        <f>(($D345*'fnd base rates'!K$107)
+($E345*'fnd base rates'!K$108)
+($F345*'fnd base rates'!K$109)
+($G345*'fnd base rates'!K$110)
+($H345*'fnd base rates'!K$111)
+($I345*'fnd base rates'!K$112)
+($J345*'fnd base rates'!K$113)
+($K345*'fnd base rates'!K$114)
+($M345*'fnd base rates'!K$116)
+($N345*'fnd base rates'!K$117)
+($O345*'fnd base rates'!K$118)
+($P345*VLOOKUP($S345+12,rate_basefnd,11)))
*$R345</f>
        <v>9786.855013280001</v>
      </c>
      <c r="AD345" s="1">
        <f>(($D345*'fnd base rates'!L$107)
+($E345*'fnd base rates'!L$108)
+($F345*'fnd base rates'!L$109)
+($G345*'fnd base rates'!L$110)
+($H345*'fnd base rates'!L$111)
+($I345*'fnd base rates'!L$112)
+($J345*'fnd base rates'!L$113)
+($K345*'fnd base rates'!L$114)
+($M345*'fnd base rates'!L$116)
+($N345*'fnd base rates'!L$117)
+($O345*'fnd base rates'!L$118)
+($P345*VLOOKUP($S345+12,rate_basefnd,12)))</f>
        <v>11742.327248</v>
      </c>
      <c r="AE345" s="1">
        <f>(($D345*'fnd base rates'!M$107)
+($E345*'fnd base rates'!M$108)
+($F345*'fnd base rates'!M$109)
+($G345*'fnd base rates'!M$110)
+($H345*'fnd base rates'!M$111)
+($I345*'fnd base rates'!M$112)
+($J345*'fnd base rates'!M$113)
+($K345*'fnd base rates'!M$114)
+($M345*'fnd base rates'!M$116)
+($N345*'fnd base rates'!M$117)
+($O345*'fnd base rates'!M$118)
+($P345*VLOOKUP($S345+12,rate_basefnd,13)))</f>
        <v>0</v>
      </c>
      <c r="AF345" s="4">
        <f t="shared" si="387"/>
        <v>90782.791120320006</v>
      </c>
      <c r="AH345" s="4">
        <f t="shared" si="388"/>
        <v>446099050</v>
      </c>
      <c r="AI345" s="4" t="str">
        <f t="shared" si="389"/>
        <v>446</v>
      </c>
      <c r="AJ345" s="2" t="str">
        <f t="shared" si="390"/>
        <v>099</v>
      </c>
      <c r="AK345" s="2" t="str">
        <f t="shared" si="391"/>
        <v>050</v>
      </c>
      <c r="AL345" s="4">
        <f t="shared" si="392"/>
        <v>1</v>
      </c>
      <c r="AM345" s="4">
        <f t="shared" si="384"/>
        <v>8</v>
      </c>
      <c r="AN345" s="4">
        <f t="shared" si="393"/>
        <v>90782.791120320006</v>
      </c>
      <c r="AO345" s="4">
        <f t="shared" si="394"/>
        <v>11348</v>
      </c>
      <c r="AP345" s="4">
        <f t="shared" si="395"/>
        <v>0</v>
      </c>
      <c r="AQ345" s="4">
        <v>11348</v>
      </c>
      <c r="AW345" s="4">
        <v>11327</v>
      </c>
      <c r="AX345" s="5">
        <f t="shared" si="396"/>
        <v>21</v>
      </c>
      <c r="AY345" s="4">
        <v>11348</v>
      </c>
      <c r="AZ345" s="5"/>
      <c r="BB345" s="5">
        <f t="shared" ref="BB345" si="411">BC345-BA345</f>
        <v>0</v>
      </c>
    </row>
    <row r="346" spans="1:54" s="4" customFormat="1">
      <c r="A346" s="278">
        <v>446</v>
      </c>
      <c r="B346" s="2">
        <v>446099073</v>
      </c>
      <c r="C346" s="10" t="s">
        <v>1051</v>
      </c>
      <c r="D346" s="15">
        <f>'fnd enro'!D346</f>
        <v>0</v>
      </c>
      <c r="E346" s="15">
        <f>'fnd enro'!E346</f>
        <v>0</v>
      </c>
      <c r="F346" s="15">
        <f>'fnd enro'!F346</f>
        <v>0</v>
      </c>
      <c r="G346" s="15">
        <f>'fnd enro'!G346</f>
        <v>2</v>
      </c>
      <c r="H346" s="15">
        <f>'fnd enro'!H346</f>
        <v>1</v>
      </c>
      <c r="I346" s="15">
        <f>'fnd enro'!I346</f>
        <v>0</v>
      </c>
      <c r="J346" s="15">
        <f>'fnd enro'!J346</f>
        <v>0</v>
      </c>
      <c r="K346" s="16">
        <f>'fnd enro'!K346</f>
        <v>0.1149</v>
      </c>
      <c r="L346" s="15">
        <f>'fnd enro'!L346</f>
        <v>0</v>
      </c>
      <c r="M346" s="15">
        <f>'fnd enro'!M346</f>
        <v>0</v>
      </c>
      <c r="N346" s="15">
        <f>'fnd enro'!N346</f>
        <v>0</v>
      </c>
      <c r="O346" s="15">
        <f>'fnd enro'!O346</f>
        <v>0</v>
      </c>
      <c r="P346" s="15">
        <f>'fnd enro'!P346</f>
        <v>3</v>
      </c>
      <c r="Q346" s="15">
        <f>'fnd enro'!R346</f>
        <v>3</v>
      </c>
      <c r="R346" s="16">
        <f t="shared" si="386"/>
        <v>1.06</v>
      </c>
      <c r="S346" s="15">
        <f>VALUE('fnd enro'!Q346)</f>
        <v>5</v>
      </c>
      <c r="T346" s="2"/>
      <c r="U346" s="1">
        <f>(($D346*'fnd base rates'!C$107)
+($E346*'fnd base rates'!C$108)
+($F346*'fnd base rates'!C$109)
+($G346*'fnd base rates'!C$110)
+($H346*'fnd base rates'!C$111)
+($I346*'fnd base rates'!C$112)
+($J346*'fnd base rates'!C$113)
+($K346*'fnd base rates'!C$114)
+($M346*'fnd base rates'!C$116)
+($N346*'fnd base rates'!C$117)
+($O346*'fnd base rates'!C$118)
+($P346*VLOOKUP($S346+12,rate_basefnd,3)))
*$R346</f>
        <v>1808.4414917400004</v>
      </c>
      <c r="V346" s="1">
        <f>(($D346*'fnd base rates'!D$107)
+($E346*'fnd base rates'!D$108)
+($F346*'fnd base rates'!D$109)
+($G346*'fnd base rates'!D$110)
+($H346*'fnd base rates'!D$111)
+($I346*'fnd base rates'!D$112)
+($J346*'fnd base rates'!D$113)
+($K346*'fnd base rates'!D$114)
+($M346*'fnd base rates'!D$116)
+($N346*'fnd base rates'!D$117)
+($O346*'fnd base rates'!D$118)
+($P346*VLOOKUP($S346+12,rate_basefnd,4)))
*$R346</f>
        <v>3174.5303999999996</v>
      </c>
      <c r="W346" s="1">
        <f>(($D346*'fnd base rates'!E$107)
+($E346*'fnd base rates'!E$108)
+($F346*'fnd base rates'!E$109)
+($G346*'fnd base rates'!E$110)
+($H346*'fnd base rates'!E$111)
+($I346*'fnd base rates'!E$112)
+($J346*'fnd base rates'!E$113)
+($K346*'fnd base rates'!E$114)
+($M346*'fnd base rates'!E$116)
+($N346*'fnd base rates'!E$117)
+($O346*'fnd base rates'!E$118)
+($P346*VLOOKUP($S346+12,rate_basefnd,5)))
*$R346</f>
        <v>19634.778323620001</v>
      </c>
      <c r="X346" s="1">
        <f>(($D346*'fnd base rates'!F$107)
+($E346*'fnd base rates'!F$108)
+($F346*'fnd base rates'!F$109)
+($G346*'fnd base rates'!F$110)
+($H346*'fnd base rates'!F$111)
+($I346*'fnd base rates'!F$112)
+($J346*'fnd base rates'!F$113)
+($K346*'fnd base rates'!F$114)
+($M346*'fnd base rates'!F$116)
+($N346*'fnd base rates'!F$117)
+($O346*'fnd base rates'!F$118)
+($P346*VLOOKUP($S346+12,rate_basefnd,6)))
*$R346</f>
        <v>3532.1374547599999</v>
      </c>
      <c r="Y346" s="1">
        <f>(($D346*'fnd base rates'!G$107)
+($E346*'fnd base rates'!G$108)
+($F346*'fnd base rates'!G$109)
+($G346*'fnd base rates'!G$110)
+($H346*'fnd base rates'!G$111)
+($I346*'fnd base rates'!G$112)
+($J346*'fnd base rates'!G$113)
+($K346*'fnd base rates'!G$114)
+($M346*'fnd base rates'!G$116)
+($N346*'fnd base rates'!G$117)
+($O346*'fnd base rates'!G$118)
+($P346*VLOOKUP($S346+12,rate_basefnd,7)))
*$R346</f>
        <v>889.37012202000005</v>
      </c>
      <c r="Z346" s="1">
        <f>(($D346*'fnd base rates'!H$107)
+($E346*'fnd base rates'!H$108)
+($F346*'fnd base rates'!H$109)
+($G346*'fnd base rates'!H$110)
+($H346*'fnd base rates'!H$111)
+($I346*'fnd base rates'!H$112)
+($J346*'fnd base rates'!H$113)
+($K346*'fnd base rates'!H$114)
+($M346*'fnd base rates'!H$116)
+($N346*'fnd base rates'!H$117)
+($O346*'fnd base rates'!H$118)
+($P346*VLOOKUP($S346+12,rate_basefnd,8)))</f>
        <v>1560.2916300000002</v>
      </c>
      <c r="AA346" s="1">
        <f>(($D346*'fnd base rates'!I$107)
+($E346*'fnd base rates'!I$108)
+($F346*'fnd base rates'!I$109)
+($G346*'fnd base rates'!I$110)
+($H346*'fnd base rates'!I$111)
+($I346*'fnd base rates'!I$112)
+($J346*'fnd base rates'!I$113)
+($K346*'fnd base rates'!I$114)
+($M346*'fnd base rates'!I$116)
+($N346*'fnd base rates'!I$117)
+($O346*'fnd base rates'!I$118)
+($P346*VLOOKUP($S346+12,rate_basefnd,9)))
*$R346</f>
        <v>1260.5414000000001</v>
      </c>
      <c r="AB346" s="1">
        <f>(($D346*'fnd base rates'!J$107)
+($E346*'fnd base rates'!J$108)
+($F346*'fnd base rates'!J$109)
+($G346*'fnd base rates'!J$110)
+($H346*'fnd base rates'!J$111)
+($I346*'fnd base rates'!J$112)
+($J346*'fnd base rates'!J$113)
+($K346*'fnd base rates'!J$114)
+($M346*'fnd base rates'!J$116)
+($N346*'fnd base rates'!J$117)
+($O346*'fnd base rates'!J$118)
+($P346*VLOOKUP($S346+12,rate_basefnd,10)))
*$R346</f>
        <v>2299.8714</v>
      </c>
      <c r="AC346" s="1">
        <f>(($D346*'fnd base rates'!K$107)
+($E346*'fnd base rates'!K$108)
+($F346*'fnd base rates'!K$109)
+($G346*'fnd base rates'!K$110)
+($H346*'fnd base rates'!K$111)
+($I346*'fnd base rates'!K$112)
+($J346*'fnd base rates'!K$113)
+($K346*'fnd base rates'!K$114)
+($M346*'fnd base rates'!K$116)
+($N346*'fnd base rates'!K$117)
+($O346*'fnd base rates'!K$118)
+($P346*VLOOKUP($S346+12,rate_basefnd,11)))
*$R346</f>
        <v>3428.1481549800001</v>
      </c>
      <c r="AD346" s="1">
        <f>(($D346*'fnd base rates'!L$107)
+($E346*'fnd base rates'!L$108)
+($F346*'fnd base rates'!L$109)
+($G346*'fnd base rates'!L$110)
+($H346*'fnd base rates'!L$111)
+($I346*'fnd base rates'!L$112)
+($J346*'fnd base rates'!L$113)
+($K346*'fnd base rates'!L$114)
+($M346*'fnd base rates'!L$116)
+($N346*'fnd base rates'!L$117)
+($O346*'fnd base rates'!L$118)
+($P346*VLOOKUP($S346+12,rate_basefnd,12)))</f>
        <v>5219.4502180000009</v>
      </c>
      <c r="AE346" s="1">
        <f>(($D346*'fnd base rates'!M$107)
+($E346*'fnd base rates'!M$108)
+($F346*'fnd base rates'!M$109)
+($G346*'fnd base rates'!M$110)
+($H346*'fnd base rates'!M$111)
+($I346*'fnd base rates'!M$112)
+($J346*'fnd base rates'!M$113)
+($K346*'fnd base rates'!M$114)
+($M346*'fnd base rates'!M$116)
+($N346*'fnd base rates'!M$117)
+($O346*'fnd base rates'!M$118)
+($P346*VLOOKUP($S346+12,rate_basefnd,13)))</f>
        <v>0</v>
      </c>
      <c r="AF346" s="4">
        <f t="shared" si="387"/>
        <v>42807.560595120005</v>
      </c>
      <c r="AH346" s="4">
        <f t="shared" si="388"/>
        <v>446099073</v>
      </c>
      <c r="AI346" s="4" t="str">
        <f t="shared" si="389"/>
        <v>446</v>
      </c>
      <c r="AJ346" s="2" t="str">
        <f t="shared" si="390"/>
        <v>099</v>
      </c>
      <c r="AK346" s="2" t="str">
        <f t="shared" si="391"/>
        <v>073</v>
      </c>
      <c r="AL346" s="4">
        <f t="shared" si="392"/>
        <v>1</v>
      </c>
      <c r="AM346" s="4">
        <f t="shared" si="384"/>
        <v>3</v>
      </c>
      <c r="AN346" s="4">
        <f t="shared" si="393"/>
        <v>42807.560595120005</v>
      </c>
      <c r="AO346" s="4">
        <f t="shared" si="394"/>
        <v>14269</v>
      </c>
      <c r="AP346" s="4">
        <f t="shared" si="395"/>
        <v>0</v>
      </c>
      <c r="AQ346" s="4">
        <v>14269</v>
      </c>
      <c r="AW346" s="4">
        <v>14239</v>
      </c>
      <c r="AX346" s="5">
        <f t="shared" si="396"/>
        <v>30</v>
      </c>
      <c r="AY346" s="4">
        <v>14269</v>
      </c>
      <c r="AZ346" s="5"/>
      <c r="BB346" s="5">
        <f t="shared" ref="BB346" si="412">BC346-BA346</f>
        <v>0</v>
      </c>
    </row>
    <row r="347" spans="1:54" s="4" customFormat="1">
      <c r="A347" s="278">
        <v>446</v>
      </c>
      <c r="B347" s="2">
        <v>446099083</v>
      </c>
      <c r="C347" s="10" t="s">
        <v>1051</v>
      </c>
      <c r="D347" s="15">
        <f>'fnd enro'!D347</f>
        <v>0</v>
      </c>
      <c r="E347" s="15">
        <f>'fnd enro'!E347</f>
        <v>0</v>
      </c>
      <c r="F347" s="15">
        <f>'fnd enro'!F347</f>
        <v>0</v>
      </c>
      <c r="G347" s="15">
        <f>'fnd enro'!G347</f>
        <v>0</v>
      </c>
      <c r="H347" s="15">
        <f>'fnd enro'!H347</f>
        <v>1</v>
      </c>
      <c r="I347" s="15">
        <f>'fnd enro'!I347</f>
        <v>1</v>
      </c>
      <c r="J347" s="15">
        <f>'fnd enro'!J347</f>
        <v>0</v>
      </c>
      <c r="K347" s="16">
        <f>'fnd enro'!K347</f>
        <v>7.6600000000000001E-2</v>
      </c>
      <c r="L347" s="15">
        <f>'fnd enro'!L347</f>
        <v>0</v>
      </c>
      <c r="M347" s="15">
        <f>'fnd enro'!M347</f>
        <v>0</v>
      </c>
      <c r="N347" s="15">
        <f>'fnd enro'!N347</f>
        <v>1</v>
      </c>
      <c r="O347" s="15">
        <f>'fnd enro'!O347</f>
        <v>0</v>
      </c>
      <c r="P347" s="15">
        <f>'fnd enro'!P347</f>
        <v>0</v>
      </c>
      <c r="Q347" s="15">
        <f>'fnd enro'!R347</f>
        <v>2</v>
      </c>
      <c r="R347" s="16">
        <f t="shared" si="386"/>
        <v>1.06</v>
      </c>
      <c r="S347" s="15">
        <f>VALUE('fnd enro'!Q347)</f>
        <v>5</v>
      </c>
      <c r="T347" s="2"/>
      <c r="U347" s="1">
        <f>(($D347*'fnd base rates'!C$107)
+($E347*'fnd base rates'!C$108)
+($F347*'fnd base rates'!C$109)
+($G347*'fnd base rates'!C$110)
+($H347*'fnd base rates'!C$111)
+($I347*'fnd base rates'!C$112)
+($J347*'fnd base rates'!C$113)
+($K347*'fnd base rates'!C$114)
+($M347*'fnd base rates'!C$116)
+($N347*'fnd base rates'!C$117)
+($O347*'fnd base rates'!C$118)
+($P347*VLOOKUP($S347+12,rate_basefnd,3)))
*$R347</f>
        <v>1192.38826116</v>
      </c>
      <c r="V347" s="1">
        <f>(($D347*'fnd base rates'!D$107)
+($E347*'fnd base rates'!D$108)
+($F347*'fnd base rates'!D$109)
+($G347*'fnd base rates'!D$110)
+($H347*'fnd base rates'!D$111)
+($I347*'fnd base rates'!D$112)
+($J347*'fnd base rates'!D$113)
+($K347*'fnd base rates'!D$114)
+($M347*'fnd base rates'!D$116)
+($N347*'fnd base rates'!D$117)
+($O347*'fnd base rates'!D$118)
+($P347*VLOOKUP($S347+12,rate_basefnd,4)))
*$R347</f>
        <v>1737.3188</v>
      </c>
      <c r="W347" s="1">
        <f>(($D347*'fnd base rates'!E$107)
+($E347*'fnd base rates'!E$108)
+($F347*'fnd base rates'!E$109)
+($G347*'fnd base rates'!E$110)
+($H347*'fnd base rates'!E$111)
+($I347*'fnd base rates'!E$112)
+($J347*'fnd base rates'!E$113)
+($K347*'fnd base rates'!E$114)
+($M347*'fnd base rates'!E$116)
+($N347*'fnd base rates'!E$117)
+($O347*'fnd base rates'!E$118)
+($P347*VLOOKUP($S347+12,rate_basefnd,5)))
*$R347</f>
        <v>9782.3483490800008</v>
      </c>
      <c r="X347" s="1">
        <f>(($D347*'fnd base rates'!F$107)
+($E347*'fnd base rates'!F$108)
+($F347*'fnd base rates'!F$109)
+($G347*'fnd base rates'!F$110)
+($H347*'fnd base rates'!F$111)
+($I347*'fnd base rates'!F$112)
+($J347*'fnd base rates'!F$113)
+($K347*'fnd base rates'!F$114)
+($M347*'fnd base rates'!F$116)
+($N347*'fnd base rates'!F$117)
+($O347*'fnd base rates'!F$118)
+($P347*VLOOKUP($S347+12,rate_basefnd,6)))
*$R347</f>
        <v>2089.0021698400001</v>
      </c>
      <c r="Y347" s="1">
        <f>(($D347*'fnd base rates'!G$107)
+($E347*'fnd base rates'!G$108)
+($F347*'fnd base rates'!G$109)
+($G347*'fnd base rates'!G$110)
+($H347*'fnd base rates'!G$111)
+($I347*'fnd base rates'!G$112)
+($J347*'fnd base rates'!G$113)
+($K347*'fnd base rates'!G$114)
+($M347*'fnd base rates'!G$116)
+($N347*'fnd base rates'!G$117)
+($O347*'fnd base rates'!G$118)
+($P347*VLOOKUP($S347+12,rate_basefnd,7)))
*$R347</f>
        <v>389.74321467999999</v>
      </c>
      <c r="Z347" s="1">
        <f>(($D347*'fnd base rates'!H$107)
+($E347*'fnd base rates'!H$108)
+($F347*'fnd base rates'!H$109)
+($G347*'fnd base rates'!H$110)
+($H347*'fnd base rates'!H$111)
+($I347*'fnd base rates'!H$112)
+($J347*'fnd base rates'!H$113)
+($K347*'fnd base rates'!H$114)
+($M347*'fnd base rates'!H$116)
+($N347*'fnd base rates'!H$117)
+($O347*'fnd base rates'!H$118)
+($P347*VLOOKUP($S347+12,rate_basefnd,8)))</f>
        <v>1417.8744199999999</v>
      </c>
      <c r="AA347" s="1">
        <f>(($D347*'fnd base rates'!I$107)
+($E347*'fnd base rates'!I$108)
+($F347*'fnd base rates'!I$109)
+($G347*'fnd base rates'!I$110)
+($H347*'fnd base rates'!I$111)
+($I347*'fnd base rates'!I$112)
+($J347*'fnd base rates'!I$113)
+($K347*'fnd base rates'!I$114)
+($M347*'fnd base rates'!I$116)
+($N347*'fnd base rates'!I$117)
+($O347*'fnd base rates'!I$118)
+($P347*VLOOKUP($S347+12,rate_basefnd,9)))
*$R347</f>
        <v>867.71600000000012</v>
      </c>
      <c r="AB347" s="1">
        <f>(($D347*'fnd base rates'!J$107)
+($E347*'fnd base rates'!J$108)
+($F347*'fnd base rates'!J$109)
+($G347*'fnd base rates'!J$110)
+($H347*'fnd base rates'!J$111)
+($I347*'fnd base rates'!J$112)
+($J347*'fnd base rates'!J$113)
+($K347*'fnd base rates'!J$114)
+($M347*'fnd base rates'!J$116)
+($N347*'fnd base rates'!J$117)
+($O347*'fnd base rates'!J$118)
+($P347*VLOOKUP($S347+12,rate_basefnd,10)))
*$R347</f>
        <v>860.82600000000002</v>
      </c>
      <c r="AC347" s="1">
        <f>(($D347*'fnd base rates'!K$107)
+($E347*'fnd base rates'!K$108)
+($F347*'fnd base rates'!K$109)
+($G347*'fnd base rates'!K$110)
+($H347*'fnd base rates'!K$111)
+($I347*'fnd base rates'!K$112)
+($J347*'fnd base rates'!K$113)
+($K347*'fnd base rates'!K$114)
+($M347*'fnd base rates'!K$116)
+($N347*'fnd base rates'!K$117)
+($O347*'fnd base rates'!K$118)
+($P347*VLOOKUP($S347+12,rate_basefnd,11)))
*$R347</f>
        <v>2681.1831033200001</v>
      </c>
      <c r="AD347" s="1">
        <f>(($D347*'fnd base rates'!L$107)
+($E347*'fnd base rates'!L$108)
+($F347*'fnd base rates'!L$109)
+($G347*'fnd base rates'!L$110)
+($H347*'fnd base rates'!L$111)
+($I347*'fnd base rates'!L$112)
+($J347*'fnd base rates'!L$113)
+($K347*'fnd base rates'!L$114)
+($M347*'fnd base rates'!L$116)
+($N347*'fnd base rates'!L$117)
+($O347*'fnd base rates'!L$118)
+($P347*VLOOKUP($S347+12,rate_basefnd,12)))</f>
        <v>2855.5868120000005</v>
      </c>
      <c r="AE347" s="1">
        <f>(($D347*'fnd base rates'!M$107)
+($E347*'fnd base rates'!M$108)
+($F347*'fnd base rates'!M$109)
+($G347*'fnd base rates'!M$110)
+($H347*'fnd base rates'!M$111)
+($I347*'fnd base rates'!M$112)
+($J347*'fnd base rates'!M$113)
+($K347*'fnd base rates'!M$114)
+($M347*'fnd base rates'!M$116)
+($N347*'fnd base rates'!M$117)
+($O347*'fnd base rates'!M$118)
+($P347*VLOOKUP($S347+12,rate_basefnd,13)))</f>
        <v>0</v>
      </c>
      <c r="AF347" s="4">
        <f t="shared" si="387"/>
        <v>23873.987130080004</v>
      </c>
      <c r="AH347" s="4">
        <f t="shared" si="388"/>
        <v>446099083</v>
      </c>
      <c r="AI347" s="4" t="str">
        <f t="shared" si="389"/>
        <v>446</v>
      </c>
      <c r="AJ347" s="2" t="str">
        <f t="shared" si="390"/>
        <v>099</v>
      </c>
      <c r="AK347" s="2" t="str">
        <f t="shared" si="391"/>
        <v>083</v>
      </c>
      <c r="AL347" s="4">
        <f t="shared" si="392"/>
        <v>1</v>
      </c>
      <c r="AM347" s="4">
        <f t="shared" si="384"/>
        <v>2</v>
      </c>
      <c r="AN347" s="4">
        <f t="shared" si="393"/>
        <v>23873.987130080004</v>
      </c>
      <c r="AO347" s="4">
        <f t="shared" si="394"/>
        <v>11937</v>
      </c>
      <c r="AP347" s="4">
        <f t="shared" si="395"/>
        <v>0</v>
      </c>
      <c r="AQ347" s="4">
        <v>11937</v>
      </c>
      <c r="AW347" s="4">
        <v>11916</v>
      </c>
      <c r="AX347" s="5">
        <f t="shared" si="396"/>
        <v>21</v>
      </c>
      <c r="AY347" s="4">
        <v>11937</v>
      </c>
      <c r="AZ347" s="5"/>
      <c r="BB347" s="5">
        <f t="shared" ref="BB347" si="413">BC347-BA347</f>
        <v>0</v>
      </c>
    </row>
    <row r="348" spans="1:54" s="4" customFormat="1">
      <c r="A348" s="278">
        <v>446</v>
      </c>
      <c r="B348" s="2">
        <v>446099088</v>
      </c>
      <c r="C348" s="10" t="s">
        <v>1051</v>
      </c>
      <c r="D348" s="15">
        <f>'fnd enro'!D348</f>
        <v>0</v>
      </c>
      <c r="E348" s="15">
        <f>'fnd enro'!E348</f>
        <v>0</v>
      </c>
      <c r="F348" s="15">
        <f>'fnd enro'!F348</f>
        <v>0</v>
      </c>
      <c r="G348" s="15">
        <f>'fnd enro'!G348</f>
        <v>3</v>
      </c>
      <c r="H348" s="15">
        <f>'fnd enro'!H348</f>
        <v>5</v>
      </c>
      <c r="I348" s="15">
        <f>'fnd enro'!I348</f>
        <v>7</v>
      </c>
      <c r="J348" s="15">
        <f>'fnd enro'!J348</f>
        <v>0</v>
      </c>
      <c r="K348" s="16">
        <f>'fnd enro'!K348</f>
        <v>0.57450000000000001</v>
      </c>
      <c r="L348" s="15">
        <f>'fnd enro'!L348</f>
        <v>0</v>
      </c>
      <c r="M348" s="15">
        <f>'fnd enro'!M348</f>
        <v>0</v>
      </c>
      <c r="N348" s="15">
        <f>'fnd enro'!N348</f>
        <v>0</v>
      </c>
      <c r="O348" s="15">
        <f>'fnd enro'!O348</f>
        <v>0</v>
      </c>
      <c r="P348" s="15">
        <f>'fnd enro'!P348</f>
        <v>7</v>
      </c>
      <c r="Q348" s="15">
        <f>'fnd enro'!R348</f>
        <v>15</v>
      </c>
      <c r="R348" s="16">
        <f t="shared" si="386"/>
        <v>1.06</v>
      </c>
      <c r="S348" s="15">
        <f>VALUE('fnd enro'!Q348)</f>
        <v>4</v>
      </c>
      <c r="T348" s="2"/>
      <c r="U348" s="1">
        <f>(($D348*'fnd base rates'!C$107)
+($E348*'fnd base rates'!C$108)
+($F348*'fnd base rates'!C$109)
+($G348*'fnd base rates'!C$110)
+($H348*'fnd base rates'!C$111)
+($I348*'fnd base rates'!C$112)
+($J348*'fnd base rates'!C$113)
+($K348*'fnd base rates'!C$114)
+($M348*'fnd base rates'!C$116)
+($N348*'fnd base rates'!C$117)
+($O348*'fnd base rates'!C$118)
+($P348*VLOOKUP($S348+12,rate_basefnd,3)))
*$R348</f>
        <v>8558.4658586999994</v>
      </c>
      <c r="V348" s="1">
        <f>(($D348*'fnd base rates'!D$107)
+($E348*'fnd base rates'!D$108)
+($F348*'fnd base rates'!D$109)
+($G348*'fnd base rates'!D$110)
+($H348*'fnd base rates'!D$111)
+($I348*'fnd base rates'!D$112)
+($J348*'fnd base rates'!D$113)
+($K348*'fnd base rates'!D$114)
+($M348*'fnd base rates'!D$116)
+($N348*'fnd base rates'!D$117)
+($O348*'fnd base rates'!D$118)
+($P348*VLOOKUP($S348+12,rate_basefnd,4)))
*$R348</f>
        <v>13580.529200000003</v>
      </c>
      <c r="W348" s="1">
        <f>(($D348*'fnd base rates'!E$107)
+($E348*'fnd base rates'!E$108)
+($F348*'fnd base rates'!E$109)
+($G348*'fnd base rates'!E$110)
+($H348*'fnd base rates'!E$111)
+($I348*'fnd base rates'!E$112)
+($J348*'fnd base rates'!E$113)
+($K348*'fnd base rates'!E$114)
+($M348*'fnd base rates'!E$116)
+($N348*'fnd base rates'!E$117)
+($O348*'fnd base rates'!E$118)
+($P348*VLOOKUP($S348+12,rate_basefnd,5)))
*$R348</f>
        <v>83124.223618100004</v>
      </c>
      <c r="X348" s="1">
        <f>(($D348*'fnd base rates'!F$107)
+($E348*'fnd base rates'!F$108)
+($F348*'fnd base rates'!F$109)
+($G348*'fnd base rates'!F$110)
+($H348*'fnd base rates'!F$111)
+($I348*'fnd base rates'!F$112)
+($J348*'fnd base rates'!F$113)
+($K348*'fnd base rates'!F$114)
+($M348*'fnd base rates'!F$116)
+($N348*'fnd base rates'!F$117)
+($O348*'fnd base rates'!F$118)
+($P348*VLOOKUP($S348+12,rate_basefnd,6)))
*$R348</f>
        <v>15100.564673800001</v>
      </c>
      <c r="Y348" s="1">
        <f>(($D348*'fnd base rates'!G$107)
+($E348*'fnd base rates'!G$108)
+($F348*'fnd base rates'!G$109)
+($G348*'fnd base rates'!G$110)
+($H348*'fnd base rates'!G$111)
+($I348*'fnd base rates'!G$112)
+($J348*'fnd base rates'!G$113)
+($K348*'fnd base rates'!G$114)
+($M348*'fnd base rates'!G$116)
+($N348*'fnd base rates'!G$117)
+($O348*'fnd base rates'!G$118)
+($P348*VLOOKUP($S348+12,rate_basefnd,7)))
*$R348</f>
        <v>3411.7076101000002</v>
      </c>
      <c r="Z348" s="1">
        <f>(($D348*'fnd base rates'!H$107)
+($E348*'fnd base rates'!H$108)
+($F348*'fnd base rates'!H$109)
+($G348*'fnd base rates'!H$110)
+($H348*'fnd base rates'!H$111)
+($I348*'fnd base rates'!H$112)
+($J348*'fnd base rates'!H$113)
+($K348*'fnd base rates'!H$114)
+($M348*'fnd base rates'!H$116)
+($N348*'fnd base rates'!H$117)
+($O348*'fnd base rates'!H$118)
+($P348*VLOOKUP($S348+12,rate_basefnd,8)))</f>
        <v>9685.2281500000008</v>
      </c>
      <c r="AA348" s="1">
        <f>(($D348*'fnd base rates'!I$107)
+($E348*'fnd base rates'!I$108)
+($F348*'fnd base rates'!I$109)
+($G348*'fnd base rates'!I$110)
+($H348*'fnd base rates'!I$111)
+($I348*'fnd base rates'!I$112)
+($J348*'fnd base rates'!I$113)
+($K348*'fnd base rates'!I$114)
+($M348*'fnd base rates'!I$116)
+($N348*'fnd base rates'!I$117)
+($O348*'fnd base rates'!I$118)
+($P348*VLOOKUP($S348+12,rate_basefnd,9)))
*$R348</f>
        <v>6427.1404000000011</v>
      </c>
      <c r="AB348" s="1">
        <f>(($D348*'fnd base rates'!J$107)
+($E348*'fnd base rates'!J$108)
+($F348*'fnd base rates'!J$109)
+($G348*'fnd base rates'!J$110)
+($H348*'fnd base rates'!J$111)
+($I348*'fnd base rates'!J$112)
+($J348*'fnd base rates'!J$113)
+($K348*'fnd base rates'!J$114)
+($M348*'fnd base rates'!J$116)
+($N348*'fnd base rates'!J$117)
+($O348*'fnd base rates'!J$118)
+($P348*VLOOKUP($S348+12,rate_basefnd,10)))
*$R348</f>
        <v>9783.4925999999996</v>
      </c>
      <c r="AC348" s="1">
        <f>(($D348*'fnd base rates'!K$107)
+($E348*'fnd base rates'!K$108)
+($F348*'fnd base rates'!K$109)
+($G348*'fnd base rates'!K$110)
+($H348*'fnd base rates'!K$111)
+($I348*'fnd base rates'!K$112)
+($J348*'fnd base rates'!K$113)
+($K348*'fnd base rates'!K$114)
+($M348*'fnd base rates'!K$116)
+($N348*'fnd base rates'!K$117)
+($O348*'fnd base rates'!K$118)
+($P348*VLOOKUP($S348+12,rate_basefnd,11)))
*$R348</f>
        <v>17494.674774900002</v>
      </c>
      <c r="AD348" s="1">
        <f>(($D348*'fnd base rates'!L$107)
+($E348*'fnd base rates'!L$108)
+($F348*'fnd base rates'!L$109)
+($G348*'fnd base rates'!L$110)
+($H348*'fnd base rates'!L$111)
+($I348*'fnd base rates'!L$112)
+($J348*'fnd base rates'!L$113)
+($K348*'fnd base rates'!L$114)
+($M348*'fnd base rates'!L$116)
+($N348*'fnd base rates'!L$117)
+($O348*'fnd base rates'!L$118)
+($P348*VLOOKUP($S348+12,rate_basefnd,12)))</f>
        <v>22164.371089999997</v>
      </c>
      <c r="AE348" s="1">
        <f>(($D348*'fnd base rates'!M$107)
+($E348*'fnd base rates'!M$108)
+($F348*'fnd base rates'!M$109)
+($G348*'fnd base rates'!M$110)
+($H348*'fnd base rates'!M$111)
+($I348*'fnd base rates'!M$112)
+($J348*'fnd base rates'!M$113)
+($K348*'fnd base rates'!M$114)
+($M348*'fnd base rates'!M$116)
+($N348*'fnd base rates'!M$117)
+($O348*'fnd base rates'!M$118)
+($P348*VLOOKUP($S348+12,rate_basefnd,13)))</f>
        <v>0</v>
      </c>
      <c r="AF348" s="4">
        <f t="shared" si="387"/>
        <v>189330.3979756</v>
      </c>
      <c r="AH348" s="4">
        <f t="shared" si="388"/>
        <v>446099088</v>
      </c>
      <c r="AI348" s="4" t="str">
        <f t="shared" si="389"/>
        <v>446</v>
      </c>
      <c r="AJ348" s="2" t="str">
        <f t="shared" si="390"/>
        <v>099</v>
      </c>
      <c r="AK348" s="2" t="str">
        <f t="shared" si="391"/>
        <v>088</v>
      </c>
      <c r="AL348" s="4">
        <f t="shared" si="392"/>
        <v>1</v>
      </c>
      <c r="AM348" s="4">
        <f t="shared" si="384"/>
        <v>15</v>
      </c>
      <c r="AN348" s="4">
        <f t="shared" si="393"/>
        <v>189330.3979756</v>
      </c>
      <c r="AO348" s="4">
        <f t="shared" si="394"/>
        <v>12622</v>
      </c>
      <c r="AP348" s="4">
        <f t="shared" si="395"/>
        <v>0</v>
      </c>
      <c r="AQ348" s="4">
        <v>12622</v>
      </c>
      <c r="AW348" s="4">
        <v>12602</v>
      </c>
      <c r="AX348" s="5">
        <f t="shared" si="396"/>
        <v>20</v>
      </c>
      <c r="AY348" s="4">
        <v>12622</v>
      </c>
      <c r="AZ348" s="5"/>
      <c r="BB348" s="5">
        <f t="shared" ref="BB348" si="414">BC348-BA348</f>
        <v>0</v>
      </c>
    </row>
    <row r="349" spans="1:54" s="4" customFormat="1">
      <c r="A349" s="278">
        <v>446</v>
      </c>
      <c r="B349" s="2">
        <v>446099099</v>
      </c>
      <c r="C349" s="10" t="s">
        <v>1051</v>
      </c>
      <c r="D349" s="15">
        <f>'fnd enro'!D349</f>
        <v>0</v>
      </c>
      <c r="E349" s="15">
        <f>'fnd enro'!E349</f>
        <v>0</v>
      </c>
      <c r="F349" s="15">
        <f>'fnd enro'!F349</f>
        <v>9</v>
      </c>
      <c r="G349" s="15">
        <f>'fnd enro'!G349</f>
        <v>63</v>
      </c>
      <c r="H349" s="15">
        <f>'fnd enro'!H349</f>
        <v>24</v>
      </c>
      <c r="I349" s="15">
        <f>'fnd enro'!I349</f>
        <v>14</v>
      </c>
      <c r="J349" s="15">
        <f>'fnd enro'!J349</f>
        <v>0</v>
      </c>
      <c r="K349" s="16">
        <f>'fnd enro'!K349</f>
        <v>4.2130000000000001</v>
      </c>
      <c r="L349" s="15">
        <f>'fnd enro'!L349</f>
        <v>0</v>
      </c>
      <c r="M349" s="15">
        <f>'fnd enro'!M349</f>
        <v>7</v>
      </c>
      <c r="N349" s="15">
        <f>'fnd enro'!N349</f>
        <v>1</v>
      </c>
      <c r="O349" s="15">
        <f>'fnd enro'!O349</f>
        <v>1</v>
      </c>
      <c r="P349" s="15">
        <f>'fnd enro'!P349</f>
        <v>31</v>
      </c>
      <c r="Q349" s="15">
        <f>'fnd enro'!R349</f>
        <v>110</v>
      </c>
      <c r="R349" s="16">
        <f t="shared" si="386"/>
        <v>1.06</v>
      </c>
      <c r="S349" s="15">
        <f>VALUE('fnd enro'!Q349)</f>
        <v>4</v>
      </c>
      <c r="T349" s="2"/>
      <c r="U349" s="1">
        <f>(($D349*'fnd base rates'!C$107)
+($E349*'fnd base rates'!C$108)
+($F349*'fnd base rates'!C$109)
+($G349*'fnd base rates'!C$110)
+($H349*'fnd base rates'!C$111)
+($I349*'fnd base rates'!C$112)
+($J349*'fnd base rates'!C$113)
+($K349*'fnd base rates'!C$114)
+($M349*'fnd base rates'!C$116)
+($N349*'fnd base rates'!C$117)
+($O349*'fnd base rates'!C$118)
+($P349*VLOOKUP($S349+12,rate_basefnd,3)))
*$R349</f>
        <v>62474.663963800005</v>
      </c>
      <c r="V349" s="1">
        <f>(($D349*'fnd base rates'!D$107)
+($E349*'fnd base rates'!D$108)
+($F349*'fnd base rates'!D$109)
+($G349*'fnd base rates'!D$110)
+($H349*'fnd base rates'!D$111)
+($I349*'fnd base rates'!D$112)
+($J349*'fnd base rates'!D$113)
+($K349*'fnd base rates'!D$114)
+($M349*'fnd base rates'!D$116)
+($N349*'fnd base rates'!D$117)
+($O349*'fnd base rates'!D$118)
+($P349*VLOOKUP($S349+12,rate_basefnd,4)))
*$R349</f>
        <v>95534.238400000002</v>
      </c>
      <c r="W349" s="1">
        <f>(($D349*'fnd base rates'!E$107)
+($E349*'fnd base rates'!E$108)
+($F349*'fnd base rates'!E$109)
+($G349*'fnd base rates'!E$110)
+($H349*'fnd base rates'!E$111)
+($I349*'fnd base rates'!E$112)
+($J349*'fnd base rates'!E$113)
+($K349*'fnd base rates'!E$114)
+($M349*'fnd base rates'!E$116)
+($N349*'fnd base rates'!E$117)
+($O349*'fnd base rates'!E$118)
+($P349*VLOOKUP($S349+12,rate_basefnd,5)))
*$R349</f>
        <v>531957.41559940006</v>
      </c>
      <c r="X349" s="1">
        <f>(($D349*'fnd base rates'!F$107)
+($E349*'fnd base rates'!F$108)
+($F349*'fnd base rates'!F$109)
+($G349*'fnd base rates'!F$110)
+($H349*'fnd base rates'!F$111)
+($I349*'fnd base rates'!F$112)
+($J349*'fnd base rates'!F$113)
+($K349*'fnd base rates'!F$114)
+($M349*'fnd base rates'!F$116)
+($N349*'fnd base rates'!F$117)
+($O349*'fnd base rates'!F$118)
+($P349*VLOOKUP($S349+12,rate_basefnd,6)))
*$R349</f>
        <v>129208.05554120001</v>
      </c>
      <c r="Y349" s="1">
        <f>(($D349*'fnd base rates'!G$107)
+($E349*'fnd base rates'!G$108)
+($F349*'fnd base rates'!G$109)
+($G349*'fnd base rates'!G$110)
+($H349*'fnd base rates'!G$111)
+($I349*'fnd base rates'!G$112)
+($J349*'fnd base rates'!G$113)
+($K349*'fnd base rates'!G$114)
+($M349*'fnd base rates'!G$116)
+($N349*'fnd base rates'!G$117)
+($O349*'fnd base rates'!G$118)
+($P349*VLOOKUP($S349+12,rate_basefnd,7)))
*$R349</f>
        <v>22382.732407399995</v>
      </c>
      <c r="Z349" s="1">
        <f>(($D349*'fnd base rates'!H$107)
+($E349*'fnd base rates'!H$108)
+($F349*'fnd base rates'!H$109)
+($G349*'fnd base rates'!H$110)
+($H349*'fnd base rates'!H$111)
+($I349*'fnd base rates'!H$112)
+($J349*'fnd base rates'!H$113)
+($K349*'fnd base rates'!H$114)
+($M349*'fnd base rates'!H$116)
+($N349*'fnd base rates'!H$117)
+($O349*'fnd base rates'!H$118)
+($P349*VLOOKUP($S349+12,rate_basefnd,8)))</f>
        <v>60818.483099999998</v>
      </c>
      <c r="AA349" s="1">
        <f>(($D349*'fnd base rates'!I$107)
+($E349*'fnd base rates'!I$108)
+($F349*'fnd base rates'!I$109)
+($G349*'fnd base rates'!I$110)
+($H349*'fnd base rates'!I$111)
+($I349*'fnd base rates'!I$112)
+($J349*'fnd base rates'!I$113)
+($K349*'fnd base rates'!I$114)
+($M349*'fnd base rates'!I$116)
+($N349*'fnd base rates'!I$117)
+($O349*'fnd base rates'!I$118)
+($P349*VLOOKUP($S349+12,rate_basefnd,9)))
*$R349</f>
        <v>39180.409000000007</v>
      </c>
      <c r="AB349" s="1">
        <f>(($D349*'fnd base rates'!J$107)
+($E349*'fnd base rates'!J$108)
+($F349*'fnd base rates'!J$109)
+($G349*'fnd base rates'!J$110)
+($H349*'fnd base rates'!J$111)
+($I349*'fnd base rates'!J$112)
+($J349*'fnd base rates'!J$113)
+($K349*'fnd base rates'!J$114)
+($M349*'fnd base rates'!J$116)
+($N349*'fnd base rates'!J$117)
+($O349*'fnd base rates'!J$118)
+($P349*VLOOKUP($S349+12,rate_basefnd,10)))
*$R349</f>
        <v>42735.712599999999</v>
      </c>
      <c r="AC349" s="1">
        <f>(($D349*'fnd base rates'!K$107)
+($E349*'fnd base rates'!K$108)
+($F349*'fnd base rates'!K$109)
+($G349*'fnd base rates'!K$110)
+($H349*'fnd base rates'!K$111)
+($I349*'fnd base rates'!K$112)
+($J349*'fnd base rates'!K$113)
+($K349*'fnd base rates'!K$114)
+($M349*'fnd base rates'!K$116)
+($N349*'fnd base rates'!K$117)
+($O349*'fnd base rates'!K$118)
+($P349*VLOOKUP($S349+12,rate_basefnd,11)))
*$R349</f>
        <v>128058.64368260001</v>
      </c>
      <c r="AD349" s="1">
        <f>(($D349*'fnd base rates'!L$107)
+($E349*'fnd base rates'!L$108)
+($F349*'fnd base rates'!L$109)
+($G349*'fnd base rates'!L$110)
+($H349*'fnd base rates'!L$111)
+($I349*'fnd base rates'!L$112)
+($J349*'fnd base rates'!L$113)
+($K349*'fnd base rates'!L$114)
+($M349*'fnd base rates'!L$116)
+($N349*'fnd base rates'!L$117)
+($O349*'fnd base rates'!L$118)
+($P349*VLOOKUP($S349+12,rate_basefnd,12)))</f>
        <v>158640.26466000004</v>
      </c>
      <c r="AE349" s="1">
        <f>(($D349*'fnd base rates'!M$107)
+($E349*'fnd base rates'!M$108)
+($F349*'fnd base rates'!M$109)
+($G349*'fnd base rates'!M$110)
+($H349*'fnd base rates'!M$111)
+($I349*'fnd base rates'!M$112)
+($J349*'fnd base rates'!M$113)
+($K349*'fnd base rates'!M$114)
+($M349*'fnd base rates'!M$116)
+($N349*'fnd base rates'!M$117)
+($O349*'fnd base rates'!M$118)
+($P349*VLOOKUP($S349+12,rate_basefnd,13)))</f>
        <v>0</v>
      </c>
      <c r="AF349" s="4">
        <f t="shared" si="387"/>
        <v>1270990.6189544001</v>
      </c>
      <c r="AH349" s="4">
        <f t="shared" si="388"/>
        <v>446099099</v>
      </c>
      <c r="AI349" s="4" t="str">
        <f t="shared" si="389"/>
        <v>446</v>
      </c>
      <c r="AJ349" s="2" t="str">
        <f t="shared" si="390"/>
        <v>099</v>
      </c>
      <c r="AK349" s="2" t="str">
        <f t="shared" si="391"/>
        <v>099</v>
      </c>
      <c r="AL349" s="4">
        <f t="shared" si="392"/>
        <v>1</v>
      </c>
      <c r="AM349" s="4">
        <f t="shared" si="384"/>
        <v>110</v>
      </c>
      <c r="AN349" s="4">
        <f t="shared" si="393"/>
        <v>1270990.6189544001</v>
      </c>
      <c r="AO349" s="4">
        <f t="shared" si="394"/>
        <v>11554</v>
      </c>
      <c r="AP349" s="4">
        <f t="shared" si="395"/>
        <v>0</v>
      </c>
      <c r="AQ349" s="4">
        <v>11554</v>
      </c>
      <c r="AW349" s="4">
        <v>11534</v>
      </c>
      <c r="AX349" s="5">
        <f t="shared" si="396"/>
        <v>20</v>
      </c>
      <c r="AY349" s="4">
        <v>11554</v>
      </c>
      <c r="AZ349" s="5"/>
      <c r="BB349" s="5">
        <f t="shared" ref="BB349" si="415">BC349-BA349</f>
        <v>0</v>
      </c>
    </row>
    <row r="350" spans="1:54" s="4" customFormat="1">
      <c r="A350" s="278">
        <v>446</v>
      </c>
      <c r="B350" s="2">
        <v>446099101</v>
      </c>
      <c r="C350" s="10" t="s">
        <v>1051</v>
      </c>
      <c r="D350" s="15">
        <f>'fnd enro'!D350</f>
        <v>0</v>
      </c>
      <c r="E350" s="15">
        <f>'fnd enro'!E350</f>
        <v>0</v>
      </c>
      <c r="F350" s="15">
        <f>'fnd enro'!F350</f>
        <v>0</v>
      </c>
      <c r="G350" s="15">
        <f>'fnd enro'!G350</f>
        <v>0</v>
      </c>
      <c r="H350" s="15">
        <f>'fnd enro'!H350</f>
        <v>1</v>
      </c>
      <c r="I350" s="15">
        <f>'fnd enro'!I350</f>
        <v>0</v>
      </c>
      <c r="J350" s="15">
        <f>'fnd enro'!J350</f>
        <v>0</v>
      </c>
      <c r="K350" s="16">
        <f>'fnd enro'!K350</f>
        <v>3.8300000000000001E-2</v>
      </c>
      <c r="L350" s="15">
        <f>'fnd enro'!L350</f>
        <v>0</v>
      </c>
      <c r="M350" s="15">
        <f>'fnd enro'!M350</f>
        <v>0</v>
      </c>
      <c r="N350" s="15">
        <f>'fnd enro'!N350</f>
        <v>0</v>
      </c>
      <c r="O350" s="15">
        <f>'fnd enro'!O350</f>
        <v>0</v>
      </c>
      <c r="P350" s="15">
        <f>'fnd enro'!P350</f>
        <v>0</v>
      </c>
      <c r="Q350" s="15">
        <f>'fnd enro'!R350</f>
        <v>1</v>
      </c>
      <c r="R350" s="16">
        <f t="shared" si="386"/>
        <v>1.06</v>
      </c>
      <c r="S350" s="15">
        <f>VALUE('fnd enro'!Q350)</f>
        <v>3</v>
      </c>
      <c r="T350" s="2"/>
      <c r="U350" s="1">
        <f>(($D350*'fnd base rates'!C$107)
+($E350*'fnd base rates'!C$108)
+($F350*'fnd base rates'!C$109)
+($G350*'fnd base rates'!C$110)
+($H350*'fnd base rates'!C$111)
+($I350*'fnd base rates'!C$112)
+($J350*'fnd base rates'!C$113)
+($K350*'fnd base rates'!C$114)
+($M350*'fnd base rates'!C$116)
+($N350*'fnd base rates'!C$117)
+($O350*'fnd base rates'!C$118)
+($P350*VLOOKUP($S350+12,rate_basefnd,3)))
*$R350</f>
        <v>543.27363058000003</v>
      </c>
      <c r="V350" s="1">
        <f>(($D350*'fnd base rates'!D$107)
+($E350*'fnd base rates'!D$108)
+($F350*'fnd base rates'!D$109)
+($G350*'fnd base rates'!D$110)
+($H350*'fnd base rates'!D$111)
+($I350*'fnd base rates'!D$112)
+($J350*'fnd base rates'!D$113)
+($K350*'fnd base rates'!D$114)
+($M350*'fnd base rates'!D$116)
+($N350*'fnd base rates'!D$117)
+($O350*'fnd base rates'!D$118)
+($P350*VLOOKUP($S350+12,rate_basefnd,4)))
*$R350</f>
        <v>776.05780000000004</v>
      </c>
      <c r="W350" s="1">
        <f>(($D350*'fnd base rates'!E$107)
+($E350*'fnd base rates'!E$108)
+($F350*'fnd base rates'!E$109)
+($G350*'fnd base rates'!E$110)
+($H350*'fnd base rates'!E$111)
+($I350*'fnd base rates'!E$112)
+($J350*'fnd base rates'!E$113)
+($K350*'fnd base rates'!E$114)
+($M350*'fnd base rates'!E$116)
+($N350*'fnd base rates'!E$117)
+($O350*'fnd base rates'!E$118)
+($P350*VLOOKUP($S350+12,rate_basefnd,5)))
*$R350</f>
        <v>3506.19937454</v>
      </c>
      <c r="X350" s="1">
        <f>(($D350*'fnd base rates'!F$107)
+($E350*'fnd base rates'!F$108)
+($F350*'fnd base rates'!F$109)
+($G350*'fnd base rates'!F$110)
+($H350*'fnd base rates'!F$111)
+($I350*'fnd base rates'!F$112)
+($J350*'fnd base rates'!F$113)
+($K350*'fnd base rates'!F$114)
+($M350*'fnd base rates'!F$116)
+($N350*'fnd base rates'!F$117)
+($O350*'fnd base rates'!F$118)
+($P350*VLOOKUP($S350+12,rate_basefnd,6)))
*$R350</f>
        <v>1006.9240849200002</v>
      </c>
      <c r="Y350" s="1">
        <f>(($D350*'fnd base rates'!G$107)
+($E350*'fnd base rates'!G$108)
+($F350*'fnd base rates'!G$109)
+($G350*'fnd base rates'!G$110)
+($H350*'fnd base rates'!G$111)
+($I350*'fnd base rates'!G$112)
+($J350*'fnd base rates'!G$113)
+($K350*'fnd base rates'!G$114)
+($M350*'fnd base rates'!G$116)
+($N350*'fnd base rates'!G$117)
+($O350*'fnd base rates'!G$118)
+($P350*VLOOKUP($S350+12,rate_basefnd,7)))
*$R350</f>
        <v>170.73010733999999</v>
      </c>
      <c r="Z350" s="1">
        <f>(($D350*'fnd base rates'!H$107)
+($E350*'fnd base rates'!H$108)
+($F350*'fnd base rates'!H$109)
+($G350*'fnd base rates'!H$110)
+($H350*'fnd base rates'!H$111)
+($I350*'fnd base rates'!H$112)
+($J350*'fnd base rates'!H$113)
+($K350*'fnd base rates'!H$114)
+($M350*'fnd base rates'!H$116)
+($N350*'fnd base rates'!H$117)
+($O350*'fnd base rates'!H$118)
+($P350*VLOOKUP($S350+12,rate_basefnd,8)))</f>
        <v>500.77720999999997</v>
      </c>
      <c r="AA350" s="1">
        <f>(($D350*'fnd base rates'!I$107)
+($E350*'fnd base rates'!I$108)
+($F350*'fnd base rates'!I$109)
+($G350*'fnd base rates'!I$110)
+($H350*'fnd base rates'!I$111)
+($I350*'fnd base rates'!I$112)
+($J350*'fnd base rates'!I$113)
+($K350*'fnd base rates'!I$114)
+($M350*'fnd base rates'!I$116)
+($N350*'fnd base rates'!I$117)
+($O350*'fnd base rates'!I$118)
+($P350*VLOOKUP($S350+12,rate_basefnd,9)))
*$R350</f>
        <v>356.28720000000004</v>
      </c>
      <c r="AB350" s="1">
        <f>(($D350*'fnd base rates'!J$107)
+($E350*'fnd base rates'!J$108)
+($F350*'fnd base rates'!J$109)
+($G350*'fnd base rates'!J$110)
+($H350*'fnd base rates'!J$111)
+($I350*'fnd base rates'!J$112)
+($J350*'fnd base rates'!J$113)
+($K350*'fnd base rates'!J$114)
+($M350*'fnd base rates'!J$116)
+($N350*'fnd base rates'!J$117)
+($O350*'fnd base rates'!J$118)
+($P350*VLOOKUP($S350+12,rate_basefnd,10)))
*$R350</f>
        <v>252.386</v>
      </c>
      <c r="AC350" s="1">
        <f>(($D350*'fnd base rates'!K$107)
+($E350*'fnd base rates'!K$108)
+($F350*'fnd base rates'!K$109)
+($G350*'fnd base rates'!K$110)
+($H350*'fnd base rates'!K$111)
+($I350*'fnd base rates'!K$112)
+($J350*'fnd base rates'!K$113)
+($K350*'fnd base rates'!K$114)
+($M350*'fnd base rates'!K$116)
+($N350*'fnd base rates'!K$117)
+($O350*'fnd base rates'!K$118)
+($P350*VLOOKUP($S350+12,rate_basefnd,11)))
*$R350</f>
        <v>1198.1328516599999</v>
      </c>
      <c r="AD350" s="1">
        <f>(($D350*'fnd base rates'!L$107)
+($E350*'fnd base rates'!L$108)
+($F350*'fnd base rates'!L$109)
+($G350*'fnd base rates'!L$110)
+($H350*'fnd base rates'!L$111)
+($I350*'fnd base rates'!L$112)
+($J350*'fnd base rates'!L$113)
+($K350*'fnd base rates'!L$114)
+($M350*'fnd base rates'!L$116)
+($N350*'fnd base rates'!L$117)
+($O350*'fnd base rates'!L$118)
+($P350*VLOOKUP($S350+12,rate_basefnd,12)))</f>
        <v>1351.523406</v>
      </c>
      <c r="AE350" s="1">
        <f>(($D350*'fnd base rates'!M$107)
+($E350*'fnd base rates'!M$108)
+($F350*'fnd base rates'!M$109)
+($G350*'fnd base rates'!M$110)
+($H350*'fnd base rates'!M$111)
+($I350*'fnd base rates'!M$112)
+($J350*'fnd base rates'!M$113)
+($K350*'fnd base rates'!M$114)
+($M350*'fnd base rates'!M$116)
+($N350*'fnd base rates'!M$117)
+($O350*'fnd base rates'!M$118)
+($P350*VLOOKUP($S350+12,rate_basefnd,13)))</f>
        <v>0</v>
      </c>
      <c r="AF350" s="4">
        <f t="shared" si="387"/>
        <v>9662.291665040002</v>
      </c>
      <c r="AH350" s="4">
        <f t="shared" si="388"/>
        <v>446099101</v>
      </c>
      <c r="AI350" s="4" t="str">
        <f t="shared" si="389"/>
        <v>446</v>
      </c>
      <c r="AJ350" s="2" t="str">
        <f t="shared" si="390"/>
        <v>099</v>
      </c>
      <c r="AK350" s="2" t="str">
        <f t="shared" si="391"/>
        <v>101</v>
      </c>
      <c r="AL350" s="4">
        <f t="shared" si="392"/>
        <v>1</v>
      </c>
      <c r="AM350" s="4">
        <f t="shared" si="384"/>
        <v>1</v>
      </c>
      <c r="AN350" s="4">
        <f t="shared" si="393"/>
        <v>9662.291665040002</v>
      </c>
      <c r="AO350" s="4">
        <f t="shared" si="394"/>
        <v>9662</v>
      </c>
      <c r="AP350" s="4">
        <f t="shared" si="395"/>
        <v>0</v>
      </c>
      <c r="AQ350" s="4">
        <v>9662</v>
      </c>
      <c r="AW350" s="4">
        <v>9644</v>
      </c>
      <c r="AX350" s="5">
        <f t="shared" si="396"/>
        <v>18</v>
      </c>
      <c r="AY350" s="4">
        <v>9662</v>
      </c>
      <c r="AZ350" s="5"/>
      <c r="BB350" s="5">
        <f t="shared" ref="BB350" si="416">BC350-BA350</f>
        <v>0</v>
      </c>
    </row>
    <row r="351" spans="1:54" s="4" customFormat="1">
      <c r="A351" s="278">
        <v>446</v>
      </c>
      <c r="B351" s="2">
        <v>446099133</v>
      </c>
      <c r="C351" s="10" t="s">
        <v>1051</v>
      </c>
      <c r="D351" s="15">
        <f>'fnd enro'!D351</f>
        <v>0</v>
      </c>
      <c r="E351" s="15">
        <f>'fnd enro'!E351</f>
        <v>0</v>
      </c>
      <c r="F351" s="15">
        <f>'fnd enro'!F351</f>
        <v>1</v>
      </c>
      <c r="G351" s="15">
        <f>'fnd enro'!G351</f>
        <v>1</v>
      </c>
      <c r="H351" s="15">
        <f>'fnd enro'!H351</f>
        <v>1</v>
      </c>
      <c r="I351" s="15">
        <f>'fnd enro'!I351</f>
        <v>2</v>
      </c>
      <c r="J351" s="15">
        <f>'fnd enro'!J351</f>
        <v>0</v>
      </c>
      <c r="K351" s="16">
        <f>'fnd enro'!K351</f>
        <v>0.1915</v>
      </c>
      <c r="L351" s="15">
        <f>'fnd enro'!L351</f>
        <v>0</v>
      </c>
      <c r="M351" s="15">
        <f>'fnd enro'!M351</f>
        <v>0</v>
      </c>
      <c r="N351" s="15">
        <f>'fnd enro'!N351</f>
        <v>0</v>
      </c>
      <c r="O351" s="15">
        <f>'fnd enro'!O351</f>
        <v>0</v>
      </c>
      <c r="P351" s="15">
        <f>'fnd enro'!P351</f>
        <v>3</v>
      </c>
      <c r="Q351" s="15">
        <f>'fnd enro'!R351</f>
        <v>5</v>
      </c>
      <c r="R351" s="16">
        <f t="shared" si="386"/>
        <v>1.06</v>
      </c>
      <c r="S351" s="15">
        <f>VALUE('fnd enro'!Q351)</f>
        <v>9</v>
      </c>
      <c r="T351" s="2"/>
      <c r="U351" s="1">
        <f>(($D351*'fnd base rates'!C$107)
+($E351*'fnd base rates'!C$108)
+($F351*'fnd base rates'!C$109)
+($G351*'fnd base rates'!C$110)
+($H351*'fnd base rates'!C$111)
+($I351*'fnd base rates'!C$112)
+($J351*'fnd base rates'!C$113)
+($K351*'fnd base rates'!C$114)
+($M351*'fnd base rates'!C$116)
+($N351*'fnd base rates'!C$117)
+($O351*'fnd base rates'!C$118)
+($P351*VLOOKUP($S351+12,rate_basefnd,3)))
*$R351</f>
        <v>2931.8767529000002</v>
      </c>
      <c r="V351" s="1">
        <f>(($D351*'fnd base rates'!D$107)
+($E351*'fnd base rates'!D$108)
+($F351*'fnd base rates'!D$109)
+($G351*'fnd base rates'!D$110)
+($H351*'fnd base rates'!D$111)
+($I351*'fnd base rates'!D$112)
+($J351*'fnd base rates'!D$113)
+($K351*'fnd base rates'!D$114)
+($M351*'fnd base rates'!D$116)
+($N351*'fnd base rates'!D$117)
+($O351*'fnd base rates'!D$118)
+($P351*VLOOKUP($S351+12,rate_basefnd,4)))
*$R351</f>
        <v>4901.3233999999993</v>
      </c>
      <c r="W351" s="1">
        <f>(($D351*'fnd base rates'!E$107)
+($E351*'fnd base rates'!E$108)
+($F351*'fnd base rates'!E$109)
+($G351*'fnd base rates'!E$110)
+($H351*'fnd base rates'!E$111)
+($I351*'fnd base rates'!E$112)
+($J351*'fnd base rates'!E$113)
+($K351*'fnd base rates'!E$114)
+($M351*'fnd base rates'!E$116)
+($N351*'fnd base rates'!E$117)
+($O351*'fnd base rates'!E$118)
+($P351*VLOOKUP($S351+12,rate_basefnd,5)))
*$R351</f>
        <v>31299.368672699999</v>
      </c>
      <c r="X351" s="1">
        <f>(($D351*'fnd base rates'!F$107)
+($E351*'fnd base rates'!F$108)
+($F351*'fnd base rates'!F$109)
+($G351*'fnd base rates'!F$110)
+($H351*'fnd base rates'!F$111)
+($I351*'fnd base rates'!F$112)
+($J351*'fnd base rates'!F$113)
+($K351*'fnd base rates'!F$114)
+($M351*'fnd base rates'!F$116)
+($N351*'fnd base rates'!F$117)
+($O351*'fnd base rates'!F$118)
+($P351*VLOOKUP($S351+12,rate_basefnd,6)))
*$R351</f>
        <v>5325.8872246000001</v>
      </c>
      <c r="Y351" s="1">
        <f>(($D351*'fnd base rates'!G$107)
+($E351*'fnd base rates'!G$108)
+($F351*'fnd base rates'!G$109)
+($G351*'fnd base rates'!G$110)
+($H351*'fnd base rates'!G$111)
+($I351*'fnd base rates'!G$112)
+($J351*'fnd base rates'!G$113)
+($K351*'fnd base rates'!G$114)
+($M351*'fnd base rates'!G$116)
+($N351*'fnd base rates'!G$117)
+($O351*'fnd base rates'!G$118)
+($P351*VLOOKUP($S351+12,rate_basefnd,7)))
*$R351</f>
        <v>1304.2565367</v>
      </c>
      <c r="Z351" s="1">
        <f>(($D351*'fnd base rates'!H$107)
+($E351*'fnd base rates'!H$108)
+($F351*'fnd base rates'!H$109)
+($G351*'fnd base rates'!H$110)
+($H351*'fnd base rates'!H$111)
+($I351*'fnd base rates'!H$112)
+($J351*'fnd base rates'!H$113)
+($K351*'fnd base rates'!H$114)
+($M351*'fnd base rates'!H$116)
+($N351*'fnd base rates'!H$117)
+($O351*'fnd base rates'!H$118)
+($P351*VLOOKUP($S351+12,rate_basefnd,8)))</f>
        <v>3156.8760499999999</v>
      </c>
      <c r="AA351" s="1">
        <f>(($D351*'fnd base rates'!I$107)
+($E351*'fnd base rates'!I$108)
+($F351*'fnd base rates'!I$109)
+($G351*'fnd base rates'!I$110)
+($H351*'fnd base rates'!I$111)
+($I351*'fnd base rates'!I$112)
+($J351*'fnd base rates'!I$113)
+($K351*'fnd base rates'!I$114)
+($M351*'fnd base rates'!I$116)
+($N351*'fnd base rates'!I$117)
+($O351*'fnd base rates'!I$118)
+($P351*VLOOKUP($S351+12,rate_basefnd,9)))
*$R351</f>
        <v>2193.6912000000007</v>
      </c>
      <c r="AB351" s="1">
        <f>(($D351*'fnd base rates'!J$107)
+($E351*'fnd base rates'!J$108)
+($F351*'fnd base rates'!J$109)
+($G351*'fnd base rates'!J$110)
+($H351*'fnd base rates'!J$111)
+($I351*'fnd base rates'!J$112)
+($J351*'fnd base rates'!J$113)
+($K351*'fnd base rates'!J$114)
+($M351*'fnd base rates'!J$116)
+($N351*'fnd base rates'!J$117)
+($O351*'fnd base rates'!J$118)
+($P351*VLOOKUP($S351+12,rate_basefnd,10)))
*$R351</f>
        <v>3771.0878000000002</v>
      </c>
      <c r="AC351" s="1">
        <f>(($D351*'fnd base rates'!K$107)
+($E351*'fnd base rates'!K$108)
+($F351*'fnd base rates'!K$109)
+($G351*'fnd base rates'!K$110)
+($H351*'fnd base rates'!K$111)
+($I351*'fnd base rates'!K$112)
+($J351*'fnd base rates'!K$113)
+($K351*'fnd base rates'!K$114)
+($M351*'fnd base rates'!K$116)
+($N351*'fnd base rates'!K$117)
+($O351*'fnd base rates'!K$118)
+($P351*VLOOKUP($S351+12,rate_basefnd,11)))
*$R351</f>
        <v>5759.2874582999993</v>
      </c>
      <c r="AD351" s="1">
        <f>(($D351*'fnd base rates'!L$107)
+($E351*'fnd base rates'!L$108)
+($F351*'fnd base rates'!L$109)
+($G351*'fnd base rates'!L$110)
+($H351*'fnd base rates'!L$111)
+($I351*'fnd base rates'!L$112)
+($J351*'fnd base rates'!L$113)
+($K351*'fnd base rates'!L$114)
+($M351*'fnd base rates'!L$116)
+($N351*'fnd base rates'!L$117)
+($O351*'fnd base rates'!L$118)
+($P351*VLOOKUP($S351+12,rate_basefnd,12)))</f>
        <v>7938.6070300000001</v>
      </c>
      <c r="AE351" s="1">
        <f>(($D351*'fnd base rates'!M$107)
+($E351*'fnd base rates'!M$108)
+($F351*'fnd base rates'!M$109)
+($G351*'fnd base rates'!M$110)
+($H351*'fnd base rates'!M$111)
+($I351*'fnd base rates'!M$112)
+($J351*'fnd base rates'!M$113)
+($K351*'fnd base rates'!M$114)
+($M351*'fnd base rates'!M$116)
+($N351*'fnd base rates'!M$117)
+($O351*'fnd base rates'!M$118)
+($P351*VLOOKUP($S351+12,rate_basefnd,13)))</f>
        <v>0</v>
      </c>
      <c r="AF351" s="4">
        <f t="shared" si="387"/>
        <v>68582.26212520001</v>
      </c>
      <c r="AH351" s="4">
        <f t="shared" si="388"/>
        <v>446099133</v>
      </c>
      <c r="AI351" s="4" t="str">
        <f t="shared" si="389"/>
        <v>446</v>
      </c>
      <c r="AJ351" s="2" t="str">
        <f t="shared" si="390"/>
        <v>099</v>
      </c>
      <c r="AK351" s="2" t="str">
        <f t="shared" si="391"/>
        <v>133</v>
      </c>
      <c r="AL351" s="4">
        <f t="shared" si="392"/>
        <v>1</v>
      </c>
      <c r="AM351" s="4">
        <f t="shared" si="384"/>
        <v>5</v>
      </c>
      <c r="AN351" s="4">
        <f t="shared" si="393"/>
        <v>68582.26212520001</v>
      </c>
      <c r="AO351" s="4">
        <f t="shared" si="394"/>
        <v>13716</v>
      </c>
      <c r="AP351" s="4">
        <f t="shared" si="395"/>
        <v>0</v>
      </c>
      <c r="AQ351" s="4">
        <v>13716</v>
      </c>
      <c r="AW351" s="4">
        <v>13668</v>
      </c>
      <c r="AX351" s="5">
        <f t="shared" si="396"/>
        <v>48</v>
      </c>
      <c r="AY351" s="4">
        <v>13716</v>
      </c>
      <c r="AZ351" s="5"/>
      <c r="BB351" s="5">
        <f t="shared" ref="BB351" si="417">BC351-BA351</f>
        <v>0</v>
      </c>
    </row>
    <row r="352" spans="1:54" s="4" customFormat="1">
      <c r="A352" s="278">
        <v>446</v>
      </c>
      <c r="B352" s="2">
        <v>446099167</v>
      </c>
      <c r="C352" s="10" t="s">
        <v>1051</v>
      </c>
      <c r="D352" s="15">
        <f>'fnd enro'!D352</f>
        <v>0</v>
      </c>
      <c r="E352" s="15">
        <f>'fnd enro'!E352</f>
        <v>0</v>
      </c>
      <c r="F352" s="15">
        <f>'fnd enro'!F352</f>
        <v>8</v>
      </c>
      <c r="G352" s="15">
        <f>'fnd enro'!G352</f>
        <v>35</v>
      </c>
      <c r="H352" s="15">
        <f>'fnd enro'!H352</f>
        <v>21</v>
      </c>
      <c r="I352" s="15">
        <f>'fnd enro'!I352</f>
        <v>13</v>
      </c>
      <c r="J352" s="15">
        <f>'fnd enro'!J352</f>
        <v>0</v>
      </c>
      <c r="K352" s="16">
        <f>'fnd enro'!K352</f>
        <v>2.9491000000000001</v>
      </c>
      <c r="L352" s="15">
        <f>'fnd enro'!L352</f>
        <v>0</v>
      </c>
      <c r="M352" s="15">
        <f>'fnd enro'!M352</f>
        <v>2</v>
      </c>
      <c r="N352" s="15">
        <f>'fnd enro'!N352</f>
        <v>0</v>
      </c>
      <c r="O352" s="15">
        <f>'fnd enro'!O352</f>
        <v>0</v>
      </c>
      <c r="P352" s="15">
        <f>'fnd enro'!P352</f>
        <v>28</v>
      </c>
      <c r="Q352" s="15">
        <f>'fnd enro'!R352</f>
        <v>77</v>
      </c>
      <c r="R352" s="16">
        <f t="shared" si="386"/>
        <v>1.06</v>
      </c>
      <c r="S352" s="15">
        <f>VALUE('fnd enro'!Q352)</f>
        <v>4</v>
      </c>
      <c r="T352" s="2"/>
      <c r="U352" s="1">
        <f>(($D352*'fnd base rates'!C$107)
+($E352*'fnd base rates'!C$108)
+($F352*'fnd base rates'!C$109)
+($G352*'fnd base rates'!C$110)
+($H352*'fnd base rates'!C$111)
+($I352*'fnd base rates'!C$112)
+($J352*'fnd base rates'!C$113)
+($K352*'fnd base rates'!C$114)
+($M352*'fnd base rates'!C$116)
+($N352*'fnd base rates'!C$117)
+($O352*'fnd base rates'!C$118)
+($P352*VLOOKUP($S352+12,rate_basefnd,3)))
*$R352</f>
        <v>43670.93635466</v>
      </c>
      <c r="V352" s="1">
        <f>(($D352*'fnd base rates'!D$107)
+($E352*'fnd base rates'!D$108)
+($F352*'fnd base rates'!D$109)
+($G352*'fnd base rates'!D$110)
+($H352*'fnd base rates'!D$111)
+($I352*'fnd base rates'!D$112)
+($J352*'fnd base rates'!D$113)
+($K352*'fnd base rates'!D$114)
+($M352*'fnd base rates'!D$116)
+($N352*'fnd base rates'!D$117)
+($O352*'fnd base rates'!D$118)
+($P352*VLOOKUP($S352+12,rate_basefnd,4)))
*$R352</f>
        <v>67867.591800000009</v>
      </c>
      <c r="W352" s="1">
        <f>(($D352*'fnd base rates'!E$107)
+($E352*'fnd base rates'!E$108)
+($F352*'fnd base rates'!E$109)
+($G352*'fnd base rates'!E$110)
+($H352*'fnd base rates'!E$111)
+($I352*'fnd base rates'!E$112)
+($J352*'fnd base rates'!E$113)
+($K352*'fnd base rates'!E$114)
+($M352*'fnd base rates'!E$116)
+($N352*'fnd base rates'!E$117)
+($O352*'fnd base rates'!E$118)
+($P352*VLOOKUP($S352+12,rate_basefnd,5)))
*$R352</f>
        <v>385703.27583957999</v>
      </c>
      <c r="X352" s="1">
        <f>(($D352*'fnd base rates'!F$107)
+($E352*'fnd base rates'!F$108)
+($F352*'fnd base rates'!F$109)
+($G352*'fnd base rates'!F$110)
+($H352*'fnd base rates'!F$111)
+($I352*'fnd base rates'!F$112)
+($J352*'fnd base rates'!F$113)
+($K352*'fnd base rates'!F$114)
+($M352*'fnd base rates'!F$116)
+($N352*'fnd base rates'!F$117)
+($O352*'fnd base rates'!F$118)
+($P352*VLOOKUP($S352+12,rate_basefnd,6)))
*$R352</f>
        <v>87449.359138839995</v>
      </c>
      <c r="Y352" s="1">
        <f>(($D352*'fnd base rates'!G$107)
+($E352*'fnd base rates'!G$108)
+($F352*'fnd base rates'!G$109)
+($G352*'fnd base rates'!G$110)
+($H352*'fnd base rates'!G$111)
+($I352*'fnd base rates'!G$112)
+($J352*'fnd base rates'!G$113)
+($K352*'fnd base rates'!G$114)
+($M352*'fnd base rates'!G$116)
+($N352*'fnd base rates'!G$117)
+($O352*'fnd base rates'!G$118)
+($P352*VLOOKUP($S352+12,rate_basefnd,7)))
*$R352</f>
        <v>16352.538065180001</v>
      </c>
      <c r="Z352" s="1">
        <f>(($D352*'fnd base rates'!H$107)
+($E352*'fnd base rates'!H$108)
+($F352*'fnd base rates'!H$109)
+($G352*'fnd base rates'!H$110)
+($H352*'fnd base rates'!H$111)
+($I352*'fnd base rates'!H$112)
+($J352*'fnd base rates'!H$113)
+($K352*'fnd base rates'!H$114)
+($M352*'fnd base rates'!H$116)
+($N352*'fnd base rates'!H$117)
+($O352*'fnd base rates'!H$118)
+($P352*VLOOKUP($S352+12,rate_basefnd,8)))</f>
        <v>43118.675170000002</v>
      </c>
      <c r="AA352" s="1">
        <f>(($D352*'fnd base rates'!I$107)
+($E352*'fnd base rates'!I$108)
+($F352*'fnd base rates'!I$109)
+($G352*'fnd base rates'!I$110)
+($H352*'fnd base rates'!I$111)
+($I352*'fnd base rates'!I$112)
+($J352*'fnd base rates'!I$113)
+($K352*'fnd base rates'!I$114)
+($M352*'fnd base rates'!I$116)
+($N352*'fnd base rates'!I$117)
+($O352*'fnd base rates'!I$118)
+($P352*VLOOKUP($S352+12,rate_basefnd,9)))
*$R352</f>
        <v>28565.219200000003</v>
      </c>
      <c r="AB352" s="1">
        <f>(($D352*'fnd base rates'!J$107)
+($E352*'fnd base rates'!J$108)
+($F352*'fnd base rates'!J$109)
+($G352*'fnd base rates'!J$110)
+($H352*'fnd base rates'!J$111)
+($I352*'fnd base rates'!J$112)
+($J352*'fnd base rates'!J$113)
+($K352*'fnd base rates'!J$114)
+($M352*'fnd base rates'!J$116)
+($N352*'fnd base rates'!J$117)
+($O352*'fnd base rates'!J$118)
+($P352*VLOOKUP($S352+12,rate_basefnd,10)))
*$R352</f>
        <v>35084.791600000004</v>
      </c>
      <c r="AC352" s="1">
        <f>(($D352*'fnd base rates'!K$107)
+($E352*'fnd base rates'!K$108)
+($F352*'fnd base rates'!K$109)
+($G352*'fnd base rates'!K$110)
+($H352*'fnd base rates'!K$111)
+($I352*'fnd base rates'!K$112)
+($J352*'fnd base rates'!K$113)
+($K352*'fnd base rates'!K$114)
+($M352*'fnd base rates'!K$116)
+($N352*'fnd base rates'!K$117)
+($O352*'fnd base rates'!K$118)
+($P352*VLOOKUP($S352+12,rate_basefnd,11)))
*$R352</f>
        <v>88862.766777819983</v>
      </c>
      <c r="AD352" s="1">
        <f>(($D352*'fnd base rates'!L$107)
+($E352*'fnd base rates'!L$108)
+($F352*'fnd base rates'!L$109)
+($G352*'fnd base rates'!L$110)
+($H352*'fnd base rates'!L$111)
+($I352*'fnd base rates'!L$112)
+($J352*'fnd base rates'!L$113)
+($K352*'fnd base rates'!L$114)
+($M352*'fnd base rates'!L$116)
+($N352*'fnd base rates'!L$117)
+($O352*'fnd base rates'!L$118)
+($P352*VLOOKUP($S352+12,rate_basefnd,12)))</f>
        <v>112498.45226199999</v>
      </c>
      <c r="AE352" s="1">
        <f>(($D352*'fnd base rates'!M$107)
+($E352*'fnd base rates'!M$108)
+($F352*'fnd base rates'!M$109)
+($G352*'fnd base rates'!M$110)
+($H352*'fnd base rates'!M$111)
+($I352*'fnd base rates'!M$112)
+($J352*'fnd base rates'!M$113)
+($K352*'fnd base rates'!M$114)
+($M352*'fnd base rates'!M$116)
+($N352*'fnd base rates'!M$117)
+($O352*'fnd base rates'!M$118)
+($P352*VLOOKUP($S352+12,rate_basefnd,13)))</f>
        <v>0</v>
      </c>
      <c r="AF352" s="4">
        <f t="shared" si="387"/>
        <v>909173.60620807996</v>
      </c>
      <c r="AH352" s="4">
        <f t="shared" si="388"/>
        <v>446099167</v>
      </c>
      <c r="AI352" s="4" t="str">
        <f t="shared" si="389"/>
        <v>446</v>
      </c>
      <c r="AJ352" s="2" t="str">
        <f t="shared" si="390"/>
        <v>099</v>
      </c>
      <c r="AK352" s="2" t="str">
        <f t="shared" si="391"/>
        <v>167</v>
      </c>
      <c r="AL352" s="4">
        <f t="shared" si="392"/>
        <v>1</v>
      </c>
      <c r="AM352" s="4">
        <f t="shared" si="384"/>
        <v>77</v>
      </c>
      <c r="AN352" s="4">
        <f t="shared" si="393"/>
        <v>909173.60620807996</v>
      </c>
      <c r="AO352" s="4">
        <f t="shared" si="394"/>
        <v>11807</v>
      </c>
      <c r="AP352" s="4">
        <f t="shared" si="395"/>
        <v>0</v>
      </c>
      <c r="AQ352" s="4">
        <v>11807</v>
      </c>
      <c r="AW352" s="4">
        <v>11787</v>
      </c>
      <c r="AX352" s="5">
        <f t="shared" si="396"/>
        <v>20</v>
      </c>
      <c r="AY352" s="4">
        <v>11807</v>
      </c>
      <c r="AZ352" s="5"/>
      <c r="BB352" s="5">
        <f t="shared" ref="BB352" si="418">BC352-BA352</f>
        <v>0</v>
      </c>
    </row>
    <row r="353" spans="1:54" s="4" customFormat="1">
      <c r="A353" s="278">
        <v>446</v>
      </c>
      <c r="B353" s="2">
        <v>446099177</v>
      </c>
      <c r="C353" s="10" t="s">
        <v>1051</v>
      </c>
      <c r="D353" s="15">
        <f>'fnd enro'!D353</f>
        <v>0</v>
      </c>
      <c r="E353" s="15">
        <f>'fnd enro'!E353</f>
        <v>0</v>
      </c>
      <c r="F353" s="15">
        <f>'fnd enro'!F353</f>
        <v>0</v>
      </c>
      <c r="G353" s="15">
        <f>'fnd enro'!G353</f>
        <v>0</v>
      </c>
      <c r="H353" s="15">
        <f>'fnd enro'!H353</f>
        <v>1</v>
      </c>
      <c r="I353" s="15">
        <f>'fnd enro'!I353</f>
        <v>1</v>
      </c>
      <c r="J353" s="15">
        <f>'fnd enro'!J353</f>
        <v>0</v>
      </c>
      <c r="K353" s="16">
        <f>'fnd enro'!K353</f>
        <v>7.6600000000000001E-2</v>
      </c>
      <c r="L353" s="15">
        <f>'fnd enro'!L353</f>
        <v>0</v>
      </c>
      <c r="M353" s="15">
        <f>'fnd enro'!M353</f>
        <v>0</v>
      </c>
      <c r="N353" s="15">
        <f>'fnd enro'!N353</f>
        <v>0</v>
      </c>
      <c r="O353" s="15">
        <f>'fnd enro'!O353</f>
        <v>0</v>
      </c>
      <c r="P353" s="15">
        <f>'fnd enro'!P353</f>
        <v>2</v>
      </c>
      <c r="Q353" s="15">
        <f>'fnd enro'!R353</f>
        <v>2</v>
      </c>
      <c r="R353" s="16">
        <f t="shared" si="386"/>
        <v>1.06</v>
      </c>
      <c r="S353" s="15">
        <f>VALUE('fnd enro'!Q353)</f>
        <v>3</v>
      </c>
      <c r="T353" s="2"/>
      <c r="U353" s="1">
        <f>(($D353*'fnd base rates'!C$107)
+($E353*'fnd base rates'!C$108)
+($F353*'fnd base rates'!C$109)
+($G353*'fnd base rates'!C$110)
+($H353*'fnd base rates'!C$111)
+($I353*'fnd base rates'!C$112)
+($J353*'fnd base rates'!C$113)
+($K353*'fnd base rates'!C$114)
+($M353*'fnd base rates'!C$116)
+($N353*'fnd base rates'!C$117)
+($O353*'fnd base rates'!C$118)
+($P353*VLOOKUP($S353+12,rate_basefnd,3)))
*$R353</f>
        <v>1201.3876611599999</v>
      </c>
      <c r="V353" s="1">
        <f>(($D353*'fnd base rates'!D$107)
+($E353*'fnd base rates'!D$108)
+($F353*'fnd base rates'!D$109)
+($G353*'fnd base rates'!D$110)
+($H353*'fnd base rates'!D$111)
+($I353*'fnd base rates'!D$112)
+($J353*'fnd base rates'!D$113)
+($K353*'fnd base rates'!D$114)
+($M353*'fnd base rates'!D$116)
+($N353*'fnd base rates'!D$117)
+($O353*'fnd base rates'!D$118)
+($P353*VLOOKUP($S353+12,rate_basefnd,4)))
*$R353</f>
        <v>2096.2772</v>
      </c>
      <c r="W353" s="1">
        <f>(($D353*'fnd base rates'!E$107)
+($E353*'fnd base rates'!E$108)
+($F353*'fnd base rates'!E$109)
+($G353*'fnd base rates'!E$110)
+($H353*'fnd base rates'!E$111)
+($I353*'fnd base rates'!E$112)
+($J353*'fnd base rates'!E$113)
+($K353*'fnd base rates'!E$114)
+($M353*'fnd base rates'!E$116)
+($N353*'fnd base rates'!E$117)
+($O353*'fnd base rates'!E$118)
+($P353*VLOOKUP($S353+12,rate_basefnd,5)))
*$R353</f>
        <v>13797.95694908</v>
      </c>
      <c r="X353" s="1">
        <f>(($D353*'fnd base rates'!F$107)
+($E353*'fnd base rates'!F$108)
+($F353*'fnd base rates'!F$109)
+($G353*'fnd base rates'!F$110)
+($H353*'fnd base rates'!F$111)
+($I353*'fnd base rates'!F$112)
+($J353*'fnd base rates'!F$113)
+($K353*'fnd base rates'!F$114)
+($M353*'fnd base rates'!F$116)
+($N353*'fnd base rates'!F$117)
+($O353*'fnd base rates'!F$118)
+($P353*VLOOKUP($S353+12,rate_basefnd,6)))
*$R353</f>
        <v>1903.7989698400002</v>
      </c>
      <c r="Y353" s="1">
        <f>(($D353*'fnd base rates'!G$107)
+($E353*'fnd base rates'!G$108)
+($F353*'fnd base rates'!G$109)
+($G353*'fnd base rates'!G$110)
+($H353*'fnd base rates'!G$111)
+($I353*'fnd base rates'!G$112)
+($J353*'fnd base rates'!G$113)
+($K353*'fnd base rates'!G$114)
+($M353*'fnd base rates'!G$116)
+($N353*'fnd base rates'!G$117)
+($O353*'fnd base rates'!G$118)
+($P353*VLOOKUP($S353+12,rate_basefnd,7)))
*$R353</f>
        <v>594.5564146800001</v>
      </c>
      <c r="Z353" s="1">
        <f>(($D353*'fnd base rates'!H$107)
+($E353*'fnd base rates'!H$108)
+($F353*'fnd base rates'!H$109)
+($G353*'fnd base rates'!H$110)
+($H353*'fnd base rates'!H$111)
+($I353*'fnd base rates'!H$112)
+($J353*'fnd base rates'!H$113)
+($K353*'fnd base rates'!H$114)
+($M353*'fnd base rates'!H$116)
+($N353*'fnd base rates'!H$117)
+($O353*'fnd base rates'!H$118)
+($P353*VLOOKUP($S353+12,rate_basefnd,8)))</f>
        <v>1330.3644199999999</v>
      </c>
      <c r="AA353" s="1">
        <f>(($D353*'fnd base rates'!I$107)
+($E353*'fnd base rates'!I$108)
+($F353*'fnd base rates'!I$109)
+($G353*'fnd base rates'!I$110)
+($H353*'fnd base rates'!I$111)
+($I353*'fnd base rates'!I$112)
+($J353*'fnd base rates'!I$113)
+($K353*'fnd base rates'!I$114)
+($M353*'fnd base rates'!I$116)
+($N353*'fnd base rates'!I$117)
+($O353*'fnd base rates'!I$118)
+($P353*VLOOKUP($S353+12,rate_basefnd,9)))
*$R353</f>
        <v>1003.4596000000001</v>
      </c>
      <c r="AB353" s="1">
        <f>(($D353*'fnd base rates'!J$107)
+($E353*'fnd base rates'!J$108)
+($F353*'fnd base rates'!J$109)
+($G353*'fnd base rates'!J$110)
+($H353*'fnd base rates'!J$111)
+($I353*'fnd base rates'!J$112)
+($J353*'fnd base rates'!J$113)
+($K353*'fnd base rates'!J$114)
+($M353*'fnd base rates'!J$116)
+($N353*'fnd base rates'!J$117)
+($O353*'fnd base rates'!J$118)
+($P353*VLOOKUP($S353+12,rate_basefnd,10)))
*$R353</f>
        <v>1952.096</v>
      </c>
      <c r="AC353" s="1">
        <f>(($D353*'fnd base rates'!K$107)
+($E353*'fnd base rates'!K$108)
+($F353*'fnd base rates'!K$109)
+($G353*'fnd base rates'!K$110)
+($H353*'fnd base rates'!K$111)
+($I353*'fnd base rates'!K$112)
+($J353*'fnd base rates'!K$113)
+($K353*'fnd base rates'!K$114)
+($M353*'fnd base rates'!K$116)
+($N353*'fnd base rates'!K$117)
+($O353*'fnd base rates'!K$118)
+($P353*VLOOKUP($S353+12,rate_basefnd,11)))
*$R353</f>
        <v>2363.7025033200002</v>
      </c>
      <c r="AD353" s="1">
        <f>(($D353*'fnd base rates'!L$107)
+($E353*'fnd base rates'!L$108)
+($F353*'fnd base rates'!L$109)
+($G353*'fnd base rates'!L$110)
+($H353*'fnd base rates'!L$111)
+($I353*'fnd base rates'!L$112)
+($J353*'fnd base rates'!L$113)
+($K353*'fnd base rates'!L$114)
+($M353*'fnd base rates'!L$116)
+($N353*'fnd base rates'!L$117)
+($O353*'fnd base rates'!L$118)
+($P353*VLOOKUP($S353+12,rate_basefnd,12)))</f>
        <v>3391.6568120000002</v>
      </c>
      <c r="AE353" s="1">
        <f>(($D353*'fnd base rates'!M$107)
+($E353*'fnd base rates'!M$108)
+($F353*'fnd base rates'!M$109)
+($G353*'fnd base rates'!M$110)
+($H353*'fnd base rates'!M$111)
+($I353*'fnd base rates'!M$112)
+($J353*'fnd base rates'!M$113)
+($K353*'fnd base rates'!M$114)
+($M353*'fnd base rates'!M$116)
+($N353*'fnd base rates'!M$117)
+($O353*'fnd base rates'!M$118)
+($P353*VLOOKUP($S353+12,rate_basefnd,13)))</f>
        <v>0</v>
      </c>
      <c r="AF353" s="4">
        <f t="shared" si="387"/>
        <v>29635.256530080005</v>
      </c>
      <c r="AH353" s="4">
        <f t="shared" si="388"/>
        <v>446099177</v>
      </c>
      <c r="AI353" s="4" t="str">
        <f t="shared" si="389"/>
        <v>446</v>
      </c>
      <c r="AJ353" s="2" t="str">
        <f t="shared" si="390"/>
        <v>099</v>
      </c>
      <c r="AK353" s="2" t="str">
        <f t="shared" si="391"/>
        <v>177</v>
      </c>
      <c r="AL353" s="4">
        <f t="shared" si="392"/>
        <v>1</v>
      </c>
      <c r="AM353" s="4">
        <f t="shared" si="384"/>
        <v>2</v>
      </c>
      <c r="AN353" s="4">
        <f t="shared" si="393"/>
        <v>29635.256530080005</v>
      </c>
      <c r="AO353" s="4">
        <f t="shared" si="394"/>
        <v>14818</v>
      </c>
      <c r="AP353" s="4">
        <f t="shared" si="395"/>
        <v>0</v>
      </c>
      <c r="AQ353" s="4">
        <v>14818</v>
      </c>
      <c r="AW353" s="4">
        <v>14798</v>
      </c>
      <c r="AX353" s="5">
        <f t="shared" si="396"/>
        <v>20</v>
      </c>
      <c r="AY353" s="4">
        <v>14818</v>
      </c>
      <c r="AZ353" s="5"/>
      <c r="BB353" s="5">
        <f t="shared" ref="BB353" si="419">BC353-BA353</f>
        <v>0</v>
      </c>
    </row>
    <row r="354" spans="1:54" s="4" customFormat="1">
      <c r="A354" s="278">
        <v>446</v>
      </c>
      <c r="B354" s="2">
        <v>446099182</v>
      </c>
      <c r="C354" s="10" t="s">
        <v>1051</v>
      </c>
      <c r="D354" s="15">
        <f>'fnd enro'!D354</f>
        <v>0</v>
      </c>
      <c r="E354" s="15">
        <f>'fnd enro'!E354</f>
        <v>0</v>
      </c>
      <c r="F354" s="15">
        <f>'fnd enro'!F354</f>
        <v>0</v>
      </c>
      <c r="G354" s="15">
        <f>'fnd enro'!G354</f>
        <v>0</v>
      </c>
      <c r="H354" s="15">
        <f>'fnd enro'!H354</f>
        <v>2</v>
      </c>
      <c r="I354" s="15">
        <f>'fnd enro'!I354</f>
        <v>2</v>
      </c>
      <c r="J354" s="15">
        <f>'fnd enro'!J354</f>
        <v>0</v>
      </c>
      <c r="K354" s="16">
        <f>'fnd enro'!K354</f>
        <v>0.1532</v>
      </c>
      <c r="L354" s="15">
        <f>'fnd enro'!L354</f>
        <v>0</v>
      </c>
      <c r="M354" s="15">
        <f>'fnd enro'!M354</f>
        <v>0</v>
      </c>
      <c r="N354" s="15">
        <f>'fnd enro'!N354</f>
        <v>0</v>
      </c>
      <c r="O354" s="15">
        <f>'fnd enro'!O354</f>
        <v>0</v>
      </c>
      <c r="P354" s="15">
        <f>'fnd enro'!P354</f>
        <v>1</v>
      </c>
      <c r="Q354" s="15">
        <f>'fnd enro'!R354</f>
        <v>4</v>
      </c>
      <c r="R354" s="16">
        <f t="shared" si="386"/>
        <v>1.06</v>
      </c>
      <c r="S354" s="15">
        <f>VALUE('fnd enro'!Q354)</f>
        <v>6</v>
      </c>
      <c r="T354" s="2"/>
      <c r="U354" s="1">
        <f>(($D354*'fnd base rates'!C$107)
+($E354*'fnd base rates'!C$108)
+($F354*'fnd base rates'!C$109)
+($G354*'fnd base rates'!C$110)
+($H354*'fnd base rates'!C$111)
+($I354*'fnd base rates'!C$112)
+($J354*'fnd base rates'!C$113)
+($K354*'fnd base rates'!C$114)
+($M354*'fnd base rates'!C$116)
+($N354*'fnd base rates'!C$117)
+($O354*'fnd base rates'!C$118)
+($P354*VLOOKUP($S354+12,rate_basefnd,3)))
*$R354</f>
        <v>2237.2881223200002</v>
      </c>
      <c r="V354" s="1">
        <f>(($D354*'fnd base rates'!D$107)
+($E354*'fnd base rates'!D$108)
+($F354*'fnd base rates'!D$109)
+($G354*'fnd base rates'!D$110)
+($H354*'fnd base rates'!D$111)
+($I354*'fnd base rates'!D$112)
+($J354*'fnd base rates'!D$113)
+($K354*'fnd base rates'!D$114)
+($M354*'fnd base rates'!D$116)
+($N354*'fnd base rates'!D$117)
+($O354*'fnd base rates'!D$118)
+($P354*VLOOKUP($S354+12,rate_basefnd,4)))
*$R354</f>
        <v>3408.377</v>
      </c>
      <c r="W354" s="1">
        <f>(($D354*'fnd base rates'!E$107)
+($E354*'fnd base rates'!E$108)
+($F354*'fnd base rates'!E$109)
+($G354*'fnd base rates'!E$110)
+($H354*'fnd base rates'!E$111)
+($I354*'fnd base rates'!E$112)
+($J354*'fnd base rates'!E$113)
+($K354*'fnd base rates'!E$114)
+($M354*'fnd base rates'!E$116)
+($N354*'fnd base rates'!E$117)
+($O354*'fnd base rates'!E$118)
+($P354*VLOOKUP($S354+12,rate_basefnd,5)))
*$R354</f>
        <v>19940.986098160003</v>
      </c>
      <c r="X354" s="1">
        <f>(($D354*'fnd base rates'!F$107)
+($E354*'fnd base rates'!F$108)
+($F354*'fnd base rates'!F$109)
+($G354*'fnd base rates'!F$110)
+($H354*'fnd base rates'!F$111)
+($I354*'fnd base rates'!F$112)
+($J354*'fnd base rates'!F$113)
+($K354*'fnd base rates'!F$114)
+($M354*'fnd base rates'!F$116)
+($N354*'fnd base rates'!F$117)
+($O354*'fnd base rates'!F$118)
+($P354*VLOOKUP($S354+12,rate_basefnd,6)))
*$R354</f>
        <v>3807.5979396800003</v>
      </c>
      <c r="Y354" s="1">
        <f>(($D354*'fnd base rates'!G$107)
+($E354*'fnd base rates'!G$108)
+($F354*'fnd base rates'!G$109)
+($G354*'fnd base rates'!G$110)
+($H354*'fnd base rates'!G$111)
+($I354*'fnd base rates'!G$112)
+($J354*'fnd base rates'!G$113)
+($K354*'fnd base rates'!G$114)
+($M354*'fnd base rates'!G$116)
+($N354*'fnd base rates'!G$117)
+($O354*'fnd base rates'!G$118)
+($P354*VLOOKUP($S354+12,rate_basefnd,7)))
*$R354</f>
        <v>817.68882936</v>
      </c>
      <c r="Z354" s="1">
        <f>(($D354*'fnd base rates'!H$107)
+($E354*'fnd base rates'!H$108)
+($F354*'fnd base rates'!H$109)
+($G354*'fnd base rates'!H$110)
+($H354*'fnd base rates'!H$111)
+($I354*'fnd base rates'!H$112)
+($J354*'fnd base rates'!H$113)
+($K354*'fnd base rates'!H$114)
+($M354*'fnd base rates'!H$116)
+($N354*'fnd base rates'!H$117)
+($O354*'fnd base rates'!H$118)
+($P354*VLOOKUP($S354+12,rate_basefnd,8)))</f>
        <v>2606.9988399999997</v>
      </c>
      <c r="AA354" s="1">
        <f>(($D354*'fnd base rates'!I$107)
+($E354*'fnd base rates'!I$108)
+($F354*'fnd base rates'!I$109)
+($G354*'fnd base rates'!I$110)
+($H354*'fnd base rates'!I$111)
+($I354*'fnd base rates'!I$112)
+($J354*'fnd base rates'!I$113)
+($K354*'fnd base rates'!I$114)
+($M354*'fnd base rates'!I$116)
+($N354*'fnd base rates'!I$117)
+($O354*'fnd base rates'!I$118)
+($P354*VLOOKUP($S354+12,rate_basefnd,9)))
*$R354</f>
        <v>1696.9116000000001</v>
      </c>
      <c r="AB354" s="1">
        <f>(($D354*'fnd base rates'!J$107)
+($E354*'fnd base rates'!J$108)
+($F354*'fnd base rates'!J$109)
+($G354*'fnd base rates'!J$110)
+($H354*'fnd base rates'!J$111)
+($I354*'fnd base rates'!J$112)
+($J354*'fnd base rates'!J$113)
+($K354*'fnd base rates'!J$114)
+($M354*'fnd base rates'!J$116)
+($N354*'fnd base rates'!J$117)
+($O354*'fnd base rates'!J$118)
+($P354*VLOOKUP($S354+12,rate_basefnd,10)))
*$R354</f>
        <v>2293.4584</v>
      </c>
      <c r="AC354" s="1">
        <f>(($D354*'fnd base rates'!K$107)
+($E354*'fnd base rates'!K$108)
+($F354*'fnd base rates'!K$109)
+($G354*'fnd base rates'!K$110)
+($H354*'fnd base rates'!K$111)
+($I354*'fnd base rates'!K$112)
+($J354*'fnd base rates'!K$113)
+($K354*'fnd base rates'!K$114)
+($M354*'fnd base rates'!K$116)
+($N354*'fnd base rates'!K$117)
+($O354*'fnd base rates'!K$118)
+($P354*VLOOKUP($S354+12,rate_basefnd,11)))
*$R354</f>
        <v>4727.4050066400005</v>
      </c>
      <c r="AD354" s="1">
        <f>(($D354*'fnd base rates'!L$107)
+($E354*'fnd base rates'!L$108)
+($F354*'fnd base rates'!L$109)
+($G354*'fnd base rates'!L$110)
+($H354*'fnd base rates'!L$111)
+($I354*'fnd base rates'!L$112)
+($J354*'fnd base rates'!L$113)
+($K354*'fnd base rates'!L$114)
+($M354*'fnd base rates'!L$116)
+($N354*'fnd base rates'!L$117)
+($O354*'fnd base rates'!L$118)
+($P354*VLOOKUP($S354+12,rate_basefnd,12)))</f>
        <v>5615.1536240000005</v>
      </c>
      <c r="AE354" s="1">
        <f>(($D354*'fnd base rates'!M$107)
+($E354*'fnd base rates'!M$108)
+($F354*'fnd base rates'!M$109)
+($G354*'fnd base rates'!M$110)
+($H354*'fnd base rates'!M$111)
+($I354*'fnd base rates'!M$112)
+($J354*'fnd base rates'!M$113)
+($K354*'fnd base rates'!M$114)
+($M354*'fnd base rates'!M$116)
+($N354*'fnd base rates'!M$117)
+($O354*'fnd base rates'!M$118)
+($P354*VLOOKUP($S354+12,rate_basefnd,13)))</f>
        <v>0</v>
      </c>
      <c r="AF354" s="4">
        <f t="shared" si="387"/>
        <v>47151.865460159999</v>
      </c>
      <c r="AH354" s="4">
        <f t="shared" si="388"/>
        <v>446099182</v>
      </c>
      <c r="AI354" s="4" t="str">
        <f t="shared" si="389"/>
        <v>446</v>
      </c>
      <c r="AJ354" s="2" t="str">
        <f t="shared" si="390"/>
        <v>099</v>
      </c>
      <c r="AK354" s="2" t="str">
        <f t="shared" si="391"/>
        <v>182</v>
      </c>
      <c r="AL354" s="4">
        <f t="shared" si="392"/>
        <v>1</v>
      </c>
      <c r="AM354" s="4">
        <f t="shared" si="384"/>
        <v>4</v>
      </c>
      <c r="AN354" s="4">
        <f t="shared" si="393"/>
        <v>47151.865460159999</v>
      </c>
      <c r="AO354" s="4">
        <f t="shared" si="394"/>
        <v>11788</v>
      </c>
      <c r="AP354" s="4">
        <f t="shared" si="395"/>
        <v>0</v>
      </c>
      <c r="AQ354" s="4">
        <v>11788</v>
      </c>
      <c r="AW354" s="4">
        <v>11767</v>
      </c>
      <c r="AX354" s="5">
        <f t="shared" si="396"/>
        <v>21</v>
      </c>
      <c r="AY354" s="4">
        <v>11788</v>
      </c>
      <c r="AZ354" s="5"/>
      <c r="BB354" s="5">
        <f t="shared" ref="BB354" si="420">BC354-BA354</f>
        <v>0</v>
      </c>
    </row>
    <row r="355" spans="1:54" s="4" customFormat="1">
      <c r="A355" s="278">
        <v>446</v>
      </c>
      <c r="B355" s="2">
        <v>446099187</v>
      </c>
      <c r="C355" s="10" t="s">
        <v>1051</v>
      </c>
      <c r="D355" s="15">
        <f>'fnd enro'!D355</f>
        <v>0</v>
      </c>
      <c r="E355" s="15">
        <f>'fnd enro'!E355</f>
        <v>0</v>
      </c>
      <c r="F355" s="15">
        <f>'fnd enro'!F355</f>
        <v>0</v>
      </c>
      <c r="G355" s="15">
        <f>'fnd enro'!G355</f>
        <v>2</v>
      </c>
      <c r="H355" s="15">
        <f>'fnd enro'!H355</f>
        <v>0</v>
      </c>
      <c r="I355" s="15">
        <f>'fnd enro'!I355</f>
        <v>0</v>
      </c>
      <c r="J355" s="15">
        <f>'fnd enro'!J355</f>
        <v>0</v>
      </c>
      <c r="K355" s="16">
        <f>'fnd enro'!K355</f>
        <v>7.6600000000000001E-2</v>
      </c>
      <c r="L355" s="15">
        <f>'fnd enro'!L355</f>
        <v>0</v>
      </c>
      <c r="M355" s="15">
        <f>'fnd enro'!M355</f>
        <v>2</v>
      </c>
      <c r="N355" s="15">
        <f>'fnd enro'!N355</f>
        <v>0</v>
      </c>
      <c r="O355" s="15">
        <f>'fnd enro'!O355</f>
        <v>0</v>
      </c>
      <c r="P355" s="15">
        <f>'fnd enro'!P355</f>
        <v>2</v>
      </c>
      <c r="Q355" s="15">
        <f>'fnd enro'!R355</f>
        <v>2</v>
      </c>
      <c r="R355" s="16">
        <f t="shared" si="386"/>
        <v>1.06</v>
      </c>
      <c r="S355" s="15">
        <f>VALUE('fnd enro'!Q355)</f>
        <v>3</v>
      </c>
      <c r="T355" s="2"/>
      <c r="U355" s="1">
        <f>(($D355*'fnd base rates'!C$107)
+($E355*'fnd base rates'!C$108)
+($F355*'fnd base rates'!C$109)
+($G355*'fnd base rates'!C$110)
+($H355*'fnd base rates'!C$111)
+($I355*'fnd base rates'!C$112)
+($J355*'fnd base rates'!C$113)
+($K355*'fnd base rates'!C$114)
+($M355*'fnd base rates'!C$116)
+($N355*'fnd base rates'!C$117)
+($O355*'fnd base rates'!C$118)
+($P355*VLOOKUP($S355+12,rate_basefnd,3)))
*$R355</f>
        <v>1402.8088611599999</v>
      </c>
      <c r="V355" s="1">
        <f>(($D355*'fnd base rates'!D$107)
+($E355*'fnd base rates'!D$108)
+($F355*'fnd base rates'!D$109)
+($G355*'fnd base rates'!D$110)
+($H355*'fnd base rates'!D$111)
+($I355*'fnd base rates'!D$112)
+($J355*'fnd base rates'!D$113)
+($K355*'fnd base rates'!D$114)
+($M355*'fnd base rates'!D$116)
+($N355*'fnd base rates'!D$117)
+($O355*'fnd base rates'!D$118)
+($P355*VLOOKUP($S355+12,rate_basefnd,4)))
*$R355</f>
        <v>2448.7696000000001</v>
      </c>
      <c r="W355" s="1">
        <f>(($D355*'fnd base rates'!E$107)
+($E355*'fnd base rates'!E$108)
+($F355*'fnd base rates'!E$109)
+($G355*'fnd base rates'!E$110)
+($H355*'fnd base rates'!E$111)
+($I355*'fnd base rates'!E$112)
+($J355*'fnd base rates'!E$113)
+($K355*'fnd base rates'!E$114)
+($M355*'fnd base rates'!E$116)
+($N355*'fnd base rates'!E$117)
+($O355*'fnd base rates'!E$118)
+($P355*VLOOKUP($S355+12,rate_basefnd,5)))
*$R355</f>
        <v>15645.738349079998</v>
      </c>
      <c r="X355" s="1">
        <f>(($D355*'fnd base rates'!F$107)
+($E355*'fnd base rates'!F$108)
+($F355*'fnd base rates'!F$109)
+($G355*'fnd base rates'!F$110)
+($H355*'fnd base rates'!F$111)
+($I355*'fnd base rates'!F$112)
+($J355*'fnd base rates'!F$113)
+($K355*'fnd base rates'!F$114)
+($M355*'fnd base rates'!F$116)
+($N355*'fnd base rates'!F$117)
+($O355*'fnd base rates'!F$118)
+($P355*VLOOKUP($S355+12,rate_basefnd,6)))
*$R355</f>
        <v>2877.7057698400004</v>
      </c>
      <c r="Y355" s="1">
        <f>(($D355*'fnd base rates'!G$107)
+($E355*'fnd base rates'!G$108)
+($F355*'fnd base rates'!G$109)
+($G355*'fnd base rates'!G$110)
+($H355*'fnd base rates'!G$111)
+($I355*'fnd base rates'!G$112)
+($J355*'fnd base rates'!G$113)
+($K355*'fnd base rates'!G$114)
+($M355*'fnd base rates'!G$116)
+($N355*'fnd base rates'!G$117)
+($O355*'fnd base rates'!G$118)
+($P355*VLOOKUP($S355+12,rate_basefnd,7)))
*$R355</f>
        <v>676.22941467999999</v>
      </c>
      <c r="Z355" s="1">
        <f>(($D355*'fnd base rates'!H$107)
+($E355*'fnd base rates'!H$108)
+($F355*'fnd base rates'!H$109)
+($G355*'fnd base rates'!H$110)
+($H355*'fnd base rates'!H$111)
+($I355*'fnd base rates'!H$112)
+($J355*'fnd base rates'!H$113)
+($K355*'fnd base rates'!H$114)
+($M355*'fnd base rates'!H$116)
+($N355*'fnd base rates'!H$117)
+($O355*'fnd base rates'!H$118)
+($P355*VLOOKUP($S355+12,rate_basefnd,8)))</f>
        <v>1276.3344199999999</v>
      </c>
      <c r="AA355" s="1">
        <f>(($D355*'fnd base rates'!I$107)
+($E355*'fnd base rates'!I$108)
+($F355*'fnd base rates'!I$109)
+($G355*'fnd base rates'!I$110)
+($H355*'fnd base rates'!I$111)
+($I355*'fnd base rates'!I$112)
+($J355*'fnd base rates'!I$113)
+($K355*'fnd base rates'!I$114)
+($M355*'fnd base rates'!I$116)
+($N355*'fnd base rates'!I$117)
+($O355*'fnd base rates'!I$118)
+($P355*VLOOKUP($S355+12,rate_basefnd,9)))
*$R355</f>
        <v>935.87400000000014</v>
      </c>
      <c r="AB355" s="1">
        <f>(($D355*'fnd base rates'!J$107)
+($E355*'fnd base rates'!J$108)
+($F355*'fnd base rates'!J$109)
+($G355*'fnd base rates'!J$110)
+($H355*'fnd base rates'!J$111)
+($I355*'fnd base rates'!J$112)
+($J355*'fnd base rates'!J$113)
+($K355*'fnd base rates'!J$114)
+($M355*'fnd base rates'!J$116)
+($N355*'fnd base rates'!J$117)
+($O355*'fnd base rates'!J$118)
+($P355*VLOOKUP($S355+12,rate_basefnd,10)))
*$R355</f>
        <v>1477.1100000000001</v>
      </c>
      <c r="AC355" s="1">
        <f>(($D355*'fnd base rates'!K$107)
+($E355*'fnd base rates'!K$108)
+($F355*'fnd base rates'!K$109)
+($G355*'fnd base rates'!K$110)
+($H355*'fnd base rates'!K$111)
+($I355*'fnd base rates'!K$112)
+($J355*'fnd base rates'!K$113)
+($K355*'fnd base rates'!K$114)
+($M355*'fnd base rates'!K$116)
+($N355*'fnd base rates'!K$117)
+($O355*'fnd base rates'!K$118)
+($P355*VLOOKUP($S355+12,rate_basefnd,11)))
*$R355</f>
        <v>2834.2577033200005</v>
      </c>
      <c r="AD355" s="1">
        <f>(($D355*'fnd base rates'!L$107)
+($E355*'fnd base rates'!L$108)
+($F355*'fnd base rates'!L$109)
+($G355*'fnd base rates'!L$110)
+($H355*'fnd base rates'!L$111)
+($I355*'fnd base rates'!L$112)
+($J355*'fnd base rates'!L$113)
+($K355*'fnd base rates'!L$114)
+($M355*'fnd base rates'!L$116)
+($N355*'fnd base rates'!L$117)
+($O355*'fnd base rates'!L$118)
+($P355*VLOOKUP($S355+12,rate_basefnd,12)))</f>
        <v>3940.2468119999999</v>
      </c>
      <c r="AE355" s="1">
        <f>(($D355*'fnd base rates'!M$107)
+($E355*'fnd base rates'!M$108)
+($F355*'fnd base rates'!M$109)
+($G355*'fnd base rates'!M$110)
+($H355*'fnd base rates'!M$111)
+($I355*'fnd base rates'!M$112)
+($J355*'fnd base rates'!M$113)
+($K355*'fnd base rates'!M$114)
+($M355*'fnd base rates'!M$116)
+($N355*'fnd base rates'!M$117)
+($O355*'fnd base rates'!M$118)
+($P355*VLOOKUP($S355+12,rate_basefnd,13)))</f>
        <v>0</v>
      </c>
      <c r="AF355" s="4">
        <f t="shared" si="387"/>
        <v>33515.074930079994</v>
      </c>
      <c r="AH355" s="4">
        <f t="shared" si="388"/>
        <v>446099187</v>
      </c>
      <c r="AI355" s="4" t="str">
        <f t="shared" si="389"/>
        <v>446</v>
      </c>
      <c r="AJ355" s="2" t="str">
        <f t="shared" si="390"/>
        <v>099</v>
      </c>
      <c r="AK355" s="2" t="str">
        <f t="shared" si="391"/>
        <v>187</v>
      </c>
      <c r="AL355" s="4">
        <f t="shared" si="392"/>
        <v>1</v>
      </c>
      <c r="AM355" s="4">
        <f t="shared" si="384"/>
        <v>2</v>
      </c>
      <c r="AN355" s="4">
        <f t="shared" si="393"/>
        <v>33515.074930079994</v>
      </c>
      <c r="AO355" s="4">
        <f t="shared" si="394"/>
        <v>16758</v>
      </c>
      <c r="AP355" s="4">
        <f t="shared" si="395"/>
        <v>0</v>
      </c>
      <c r="AQ355" s="4">
        <v>16758</v>
      </c>
      <c r="AW355" s="4">
        <v>16730</v>
      </c>
      <c r="AX355" s="5">
        <f t="shared" si="396"/>
        <v>28</v>
      </c>
      <c r="AY355" s="4">
        <v>16758</v>
      </c>
      <c r="AZ355" s="5"/>
      <c r="BB355" s="5">
        <f t="shared" ref="BB355" si="421">BC355-BA355</f>
        <v>0</v>
      </c>
    </row>
    <row r="356" spans="1:54" s="4" customFormat="1">
      <c r="A356" s="278">
        <v>446</v>
      </c>
      <c r="B356" s="2">
        <v>446099208</v>
      </c>
      <c r="C356" s="10" t="s">
        <v>1051</v>
      </c>
      <c r="D356" s="15">
        <f>'fnd enro'!D356</f>
        <v>0</v>
      </c>
      <c r="E356" s="15">
        <f>'fnd enro'!E356</f>
        <v>0</v>
      </c>
      <c r="F356" s="15">
        <f>'fnd enro'!F356</f>
        <v>1</v>
      </c>
      <c r="G356" s="15">
        <f>'fnd enro'!G356</f>
        <v>2</v>
      </c>
      <c r="H356" s="15">
        <f>'fnd enro'!H356</f>
        <v>0</v>
      </c>
      <c r="I356" s="15">
        <f>'fnd enro'!I356</f>
        <v>0</v>
      </c>
      <c r="J356" s="15">
        <f>'fnd enro'!J356</f>
        <v>0</v>
      </c>
      <c r="K356" s="16">
        <f>'fnd enro'!K356</f>
        <v>0.1149</v>
      </c>
      <c r="L356" s="15">
        <f>'fnd enro'!L356</f>
        <v>0</v>
      </c>
      <c r="M356" s="15">
        <f>'fnd enro'!M356</f>
        <v>0</v>
      </c>
      <c r="N356" s="15">
        <f>'fnd enro'!N356</f>
        <v>0</v>
      </c>
      <c r="O356" s="15">
        <f>'fnd enro'!O356</f>
        <v>0</v>
      </c>
      <c r="P356" s="15">
        <f>'fnd enro'!P356</f>
        <v>3</v>
      </c>
      <c r="Q356" s="15">
        <f>'fnd enro'!R356</f>
        <v>3</v>
      </c>
      <c r="R356" s="16">
        <f t="shared" si="386"/>
        <v>1.06</v>
      </c>
      <c r="S356" s="15">
        <f>VALUE('fnd enro'!Q356)</f>
        <v>2</v>
      </c>
      <c r="T356" s="2"/>
      <c r="U356" s="1">
        <f>(($D356*'fnd base rates'!C$107)
+($E356*'fnd base rates'!C$108)
+($F356*'fnd base rates'!C$109)
+($G356*'fnd base rates'!C$110)
+($H356*'fnd base rates'!C$111)
+($I356*'fnd base rates'!C$112)
+($J356*'fnd base rates'!C$113)
+($K356*'fnd base rates'!C$114)
+($M356*'fnd base rates'!C$116)
+($N356*'fnd base rates'!C$117)
+($O356*'fnd base rates'!C$118)
+($P356*VLOOKUP($S356+12,rate_basefnd,3)))
*$R356</f>
        <v>1798.9332917400002</v>
      </c>
      <c r="V356" s="1">
        <f>(($D356*'fnd base rates'!D$107)
+($E356*'fnd base rates'!D$108)
+($F356*'fnd base rates'!D$109)
+($G356*'fnd base rates'!D$110)
+($H356*'fnd base rates'!D$111)
+($I356*'fnd base rates'!D$112)
+($J356*'fnd base rates'!D$113)
+($K356*'fnd base rates'!D$114)
+($M356*'fnd base rates'!D$116)
+($N356*'fnd base rates'!D$117)
+($O356*'fnd base rates'!D$118)
+($P356*VLOOKUP($S356+12,rate_basefnd,4)))
*$R356</f>
        <v>3129.3426000000004</v>
      </c>
      <c r="W356" s="1">
        <f>(($D356*'fnd base rates'!E$107)
+($E356*'fnd base rates'!E$108)
+($F356*'fnd base rates'!E$109)
+($G356*'fnd base rates'!E$110)
+($H356*'fnd base rates'!E$111)
+($I356*'fnd base rates'!E$112)
+($J356*'fnd base rates'!E$113)
+($K356*'fnd base rates'!E$114)
+($M356*'fnd base rates'!E$116)
+($N356*'fnd base rates'!E$117)
+($O356*'fnd base rates'!E$118)
+($P356*VLOOKUP($S356+12,rate_basefnd,5)))
*$R356</f>
        <v>19620.468323620004</v>
      </c>
      <c r="X356" s="1">
        <f>(($D356*'fnd base rates'!F$107)
+($E356*'fnd base rates'!F$108)
+($F356*'fnd base rates'!F$109)
+($G356*'fnd base rates'!F$110)
+($H356*'fnd base rates'!F$111)
+($I356*'fnd base rates'!F$112)
+($J356*'fnd base rates'!F$113)
+($K356*'fnd base rates'!F$114)
+($M356*'fnd base rates'!F$116)
+($N356*'fnd base rates'!F$117)
+($O356*'fnd base rates'!F$118)
+($P356*VLOOKUP($S356+12,rate_basefnd,6)))
*$R356</f>
        <v>3787.8200547599999</v>
      </c>
      <c r="Y356" s="1">
        <f>(($D356*'fnd base rates'!G$107)
+($E356*'fnd base rates'!G$108)
+($F356*'fnd base rates'!G$109)
+($G356*'fnd base rates'!G$110)
+($H356*'fnd base rates'!G$111)
+($I356*'fnd base rates'!G$112)
+($J356*'fnd base rates'!G$113)
+($K356*'fnd base rates'!G$114)
+($M356*'fnd base rates'!G$116)
+($N356*'fnd base rates'!G$117)
+($O356*'fnd base rates'!G$118)
+($P356*VLOOKUP($S356+12,rate_basefnd,7)))
*$R356</f>
        <v>856.11792201999992</v>
      </c>
      <c r="Z356" s="1">
        <f>(($D356*'fnd base rates'!H$107)
+($E356*'fnd base rates'!H$108)
+($F356*'fnd base rates'!H$109)
+($G356*'fnd base rates'!H$110)
+($H356*'fnd base rates'!H$111)
+($I356*'fnd base rates'!H$112)
+($J356*'fnd base rates'!H$113)
+($K356*'fnd base rates'!H$114)
+($M356*'fnd base rates'!H$116)
+($N356*'fnd base rates'!H$117)
+($O356*'fnd base rates'!H$118)
+($P356*VLOOKUP($S356+12,rate_basefnd,8)))</f>
        <v>1557.20163</v>
      </c>
      <c r="AA356" s="1">
        <f>(($D356*'fnd base rates'!I$107)
+($E356*'fnd base rates'!I$108)
+($F356*'fnd base rates'!I$109)
+($G356*'fnd base rates'!I$110)
+($H356*'fnd base rates'!I$111)
+($I356*'fnd base rates'!I$112)
+($J356*'fnd base rates'!I$113)
+($K356*'fnd base rates'!I$114)
+($M356*'fnd base rates'!I$116)
+($N356*'fnd base rates'!I$117)
+($O356*'fnd base rates'!I$118)
+($P356*VLOOKUP($S356+12,rate_basefnd,9)))
*$R356</f>
        <v>1171.1940000000002</v>
      </c>
      <c r="AB356" s="1">
        <f>(($D356*'fnd base rates'!J$107)
+($E356*'fnd base rates'!J$108)
+($F356*'fnd base rates'!J$109)
+($G356*'fnd base rates'!J$110)
+($H356*'fnd base rates'!J$111)
+($I356*'fnd base rates'!J$112)
+($J356*'fnd base rates'!J$113)
+($K356*'fnd base rates'!J$114)
+($M356*'fnd base rates'!J$116)
+($N356*'fnd base rates'!J$117)
+($O356*'fnd base rates'!J$118)
+($P356*VLOOKUP($S356+12,rate_basefnd,10)))
*$R356</f>
        <v>2057.6508000000003</v>
      </c>
      <c r="AC356" s="1">
        <f>(($D356*'fnd base rates'!K$107)
+($E356*'fnd base rates'!K$108)
+($F356*'fnd base rates'!K$109)
+($G356*'fnd base rates'!K$110)
+($H356*'fnd base rates'!K$111)
+($I356*'fnd base rates'!K$112)
+($J356*'fnd base rates'!K$113)
+($K356*'fnd base rates'!K$114)
+($M356*'fnd base rates'!K$116)
+($N356*'fnd base rates'!K$117)
+($O356*'fnd base rates'!K$118)
+($P356*VLOOKUP($S356+12,rate_basefnd,11)))
*$R356</f>
        <v>3345.0229549800006</v>
      </c>
      <c r="AD356" s="1">
        <f>(($D356*'fnd base rates'!L$107)
+($E356*'fnd base rates'!L$108)
+($F356*'fnd base rates'!L$109)
+($G356*'fnd base rates'!L$110)
+($H356*'fnd base rates'!L$111)
+($I356*'fnd base rates'!L$112)
+($J356*'fnd base rates'!L$113)
+($K356*'fnd base rates'!L$114)
+($M356*'fnd base rates'!L$116)
+($N356*'fnd base rates'!L$117)
+($O356*'fnd base rates'!L$118)
+($P356*VLOOKUP($S356+12,rate_basefnd,12)))</f>
        <v>5104.0602180000005</v>
      </c>
      <c r="AE356" s="1">
        <f>(($D356*'fnd base rates'!M$107)
+($E356*'fnd base rates'!M$108)
+($F356*'fnd base rates'!M$109)
+($G356*'fnd base rates'!M$110)
+($H356*'fnd base rates'!M$111)
+($I356*'fnd base rates'!M$112)
+($J356*'fnd base rates'!M$113)
+($K356*'fnd base rates'!M$114)
+($M356*'fnd base rates'!M$116)
+($N356*'fnd base rates'!M$117)
+($O356*'fnd base rates'!M$118)
+($P356*VLOOKUP($S356+12,rate_basefnd,13)))</f>
        <v>0</v>
      </c>
      <c r="AF356" s="4">
        <f t="shared" si="387"/>
        <v>42427.811795120004</v>
      </c>
      <c r="AH356" s="4">
        <f t="shared" si="388"/>
        <v>446099208</v>
      </c>
      <c r="AI356" s="4" t="str">
        <f t="shared" si="389"/>
        <v>446</v>
      </c>
      <c r="AJ356" s="2" t="str">
        <f t="shared" si="390"/>
        <v>099</v>
      </c>
      <c r="AK356" s="2" t="str">
        <f t="shared" si="391"/>
        <v>208</v>
      </c>
      <c r="AL356" s="4">
        <f t="shared" si="392"/>
        <v>1</v>
      </c>
      <c r="AM356" s="4">
        <f t="shared" si="384"/>
        <v>3</v>
      </c>
      <c r="AN356" s="4">
        <f t="shared" si="393"/>
        <v>42427.811795120004</v>
      </c>
      <c r="AO356" s="4">
        <f t="shared" si="394"/>
        <v>14143</v>
      </c>
      <c r="AP356" s="4">
        <f t="shared" si="395"/>
        <v>0</v>
      </c>
      <c r="AQ356" s="4">
        <v>14143</v>
      </c>
      <c r="AW356" s="4">
        <v>14126</v>
      </c>
      <c r="AX356" s="5">
        <f t="shared" si="396"/>
        <v>17</v>
      </c>
      <c r="AY356" s="4">
        <v>14143</v>
      </c>
      <c r="AZ356" s="5"/>
      <c r="BB356" s="5">
        <f t="shared" ref="BB356" si="422">BC356-BA356</f>
        <v>0</v>
      </c>
    </row>
    <row r="357" spans="1:54" s="4" customFormat="1">
      <c r="A357" s="278">
        <v>446</v>
      </c>
      <c r="B357" s="2">
        <v>446099212</v>
      </c>
      <c r="C357" s="10" t="s">
        <v>1051</v>
      </c>
      <c r="D357" s="15">
        <f>'fnd enro'!D357</f>
        <v>0</v>
      </c>
      <c r="E357" s="15">
        <f>'fnd enro'!E357</f>
        <v>0</v>
      </c>
      <c r="F357" s="15">
        <f>'fnd enro'!F357</f>
        <v>17</v>
      </c>
      <c r="G357" s="15">
        <f>'fnd enro'!G357</f>
        <v>75</v>
      </c>
      <c r="H357" s="15">
        <f>'fnd enro'!H357</f>
        <v>33</v>
      </c>
      <c r="I357" s="15">
        <f>'fnd enro'!I357</f>
        <v>23</v>
      </c>
      <c r="J357" s="15">
        <f>'fnd enro'!J357</f>
        <v>0</v>
      </c>
      <c r="K357" s="16">
        <f>'fnd enro'!K357</f>
        <v>5.6684000000000001</v>
      </c>
      <c r="L357" s="15">
        <f>'fnd enro'!L357</f>
        <v>0</v>
      </c>
      <c r="M357" s="15">
        <f>'fnd enro'!M357</f>
        <v>7</v>
      </c>
      <c r="N357" s="15">
        <f>'fnd enro'!N357</f>
        <v>1</v>
      </c>
      <c r="O357" s="15">
        <f>'fnd enro'!O357</f>
        <v>0</v>
      </c>
      <c r="P357" s="15">
        <f>'fnd enro'!P357</f>
        <v>32</v>
      </c>
      <c r="Q357" s="15">
        <f>'fnd enro'!R357</f>
        <v>148</v>
      </c>
      <c r="R357" s="16">
        <f t="shared" si="386"/>
        <v>1.06</v>
      </c>
      <c r="S357" s="15">
        <f>VALUE('fnd enro'!Q357)</f>
        <v>4</v>
      </c>
      <c r="T357" s="2"/>
      <c r="U357" s="1">
        <f>(($D357*'fnd base rates'!C$107)
+($E357*'fnd base rates'!C$108)
+($F357*'fnd base rates'!C$109)
+($G357*'fnd base rates'!C$110)
+($H357*'fnd base rates'!C$111)
+($I357*'fnd base rates'!C$112)
+($J357*'fnd base rates'!C$113)
+($K357*'fnd base rates'!C$114)
+($M357*'fnd base rates'!C$116)
+($N357*'fnd base rates'!C$117)
+($O357*'fnd base rates'!C$118)
+($P357*VLOOKUP($S357+12,rate_basefnd,3)))
*$R357</f>
        <v>83086.678925840024</v>
      </c>
      <c r="V357" s="1">
        <f>(($D357*'fnd base rates'!D$107)
+($E357*'fnd base rates'!D$108)
+($F357*'fnd base rates'!D$109)
+($G357*'fnd base rates'!D$110)
+($H357*'fnd base rates'!D$111)
+($I357*'fnd base rates'!D$112)
+($J357*'fnd base rates'!D$113)
+($K357*'fnd base rates'!D$114)
+($M357*'fnd base rates'!D$116)
+($N357*'fnd base rates'!D$117)
+($O357*'fnd base rates'!D$118)
+($P357*VLOOKUP($S357+12,rate_basefnd,4)))
*$R357</f>
        <v>125142.50820000001</v>
      </c>
      <c r="W357" s="1">
        <f>(($D357*'fnd base rates'!E$107)
+($E357*'fnd base rates'!E$108)
+($F357*'fnd base rates'!E$109)
+($G357*'fnd base rates'!E$110)
+($H357*'fnd base rates'!E$111)
+($I357*'fnd base rates'!E$112)
+($J357*'fnd base rates'!E$113)
+($K357*'fnd base rates'!E$114)
+($M357*'fnd base rates'!E$116)
+($N357*'fnd base rates'!E$117)
+($O357*'fnd base rates'!E$118)
+($P357*VLOOKUP($S357+12,rate_basefnd,5)))
*$R357</f>
        <v>688587.4780319198</v>
      </c>
      <c r="X357" s="1">
        <f>(($D357*'fnd base rates'!F$107)
+($E357*'fnd base rates'!F$108)
+($F357*'fnd base rates'!F$109)
+($G357*'fnd base rates'!F$110)
+($H357*'fnd base rates'!F$111)
+($I357*'fnd base rates'!F$112)
+($J357*'fnd base rates'!F$113)
+($K357*'fnd base rates'!F$114)
+($M357*'fnd base rates'!F$116)
+($N357*'fnd base rates'!F$117)
+($O357*'fnd base rates'!F$118)
+($P357*VLOOKUP($S357+12,rate_basefnd,6)))
*$R357</f>
        <v>171435.35876816002</v>
      </c>
      <c r="Y357" s="1">
        <f>(($D357*'fnd base rates'!G$107)
+($E357*'fnd base rates'!G$108)
+($F357*'fnd base rates'!G$109)
+($G357*'fnd base rates'!G$110)
+($H357*'fnd base rates'!G$111)
+($I357*'fnd base rates'!G$112)
+($J357*'fnd base rates'!G$113)
+($K357*'fnd base rates'!G$114)
+($M357*'fnd base rates'!G$116)
+($N357*'fnd base rates'!G$117)
+($O357*'fnd base rates'!G$118)
+($P357*VLOOKUP($S357+12,rate_basefnd,7)))
*$R357</f>
        <v>28677.832086320002</v>
      </c>
      <c r="Z357" s="1">
        <f>(($D357*'fnd base rates'!H$107)
+($E357*'fnd base rates'!H$108)
+($F357*'fnd base rates'!H$109)
+($G357*'fnd base rates'!H$110)
+($H357*'fnd base rates'!H$111)
+($I357*'fnd base rates'!H$112)
+($J357*'fnd base rates'!H$113)
+($K357*'fnd base rates'!H$114)
+($M357*'fnd base rates'!H$116)
+($N357*'fnd base rates'!H$117)
+($O357*'fnd base rates'!H$118)
+($P357*VLOOKUP($S357+12,rate_basefnd,8)))</f>
        <v>82383.617079999996</v>
      </c>
      <c r="AA357" s="1">
        <f>(($D357*'fnd base rates'!I$107)
+($E357*'fnd base rates'!I$108)
+($F357*'fnd base rates'!I$109)
+($G357*'fnd base rates'!I$110)
+($H357*'fnd base rates'!I$111)
+($I357*'fnd base rates'!I$112)
+($J357*'fnd base rates'!I$113)
+($K357*'fnd base rates'!I$114)
+($M357*'fnd base rates'!I$116)
+($N357*'fnd base rates'!I$117)
+($O357*'fnd base rates'!I$118)
+($P357*VLOOKUP($S357+12,rate_basefnd,9)))
*$R357</f>
        <v>52013.754800000002</v>
      </c>
      <c r="AB357" s="1">
        <f>(($D357*'fnd base rates'!J$107)
+($E357*'fnd base rates'!J$108)
+($F357*'fnd base rates'!J$109)
+($G357*'fnd base rates'!J$110)
+($H357*'fnd base rates'!J$111)
+($I357*'fnd base rates'!J$112)
+($J357*'fnd base rates'!J$113)
+($K357*'fnd base rates'!J$114)
+($M357*'fnd base rates'!J$116)
+($N357*'fnd base rates'!J$117)
+($O357*'fnd base rates'!J$118)
+($P357*VLOOKUP($S357+12,rate_basefnd,10)))
*$R357</f>
        <v>53469.717799999999</v>
      </c>
      <c r="AC357" s="1">
        <f>(($D357*'fnd base rates'!K$107)
+($E357*'fnd base rates'!K$108)
+($F357*'fnd base rates'!K$109)
+($G357*'fnd base rates'!K$110)
+($H357*'fnd base rates'!K$111)
+($I357*'fnd base rates'!K$112)
+($J357*'fnd base rates'!K$113)
+($K357*'fnd base rates'!K$114)
+($M357*'fnd base rates'!K$116)
+($N357*'fnd base rates'!K$117)
+($O357*'fnd base rates'!K$118)
+($P357*VLOOKUP($S357+12,rate_basefnd,11)))
*$R357</f>
        <v>171359.51904568003</v>
      </c>
      <c r="AD357" s="1">
        <f>(($D357*'fnd base rates'!L$107)
+($E357*'fnd base rates'!L$108)
+($F357*'fnd base rates'!L$109)
+($G357*'fnd base rates'!L$110)
+($H357*'fnd base rates'!L$111)
+($I357*'fnd base rates'!L$112)
+($J357*'fnd base rates'!L$113)
+($K357*'fnd base rates'!L$114)
+($M357*'fnd base rates'!L$116)
+($N357*'fnd base rates'!L$117)
+($O357*'fnd base rates'!L$118)
+($P357*VLOOKUP($S357+12,rate_basefnd,12)))</f>
        <v>208117.28408800004</v>
      </c>
      <c r="AE357" s="1">
        <f>(($D357*'fnd base rates'!M$107)
+($E357*'fnd base rates'!M$108)
+($F357*'fnd base rates'!M$109)
+($G357*'fnd base rates'!M$110)
+($H357*'fnd base rates'!M$111)
+($I357*'fnd base rates'!M$112)
+($J357*'fnd base rates'!M$113)
+($K357*'fnd base rates'!M$114)
+($M357*'fnd base rates'!M$116)
+($N357*'fnd base rates'!M$117)
+($O357*'fnd base rates'!M$118)
+($P357*VLOOKUP($S357+12,rate_basefnd,13)))</f>
        <v>0</v>
      </c>
      <c r="AF357" s="4">
        <f t="shared" si="387"/>
        <v>1664273.7488259198</v>
      </c>
      <c r="AH357" s="4">
        <f t="shared" si="388"/>
        <v>446099212</v>
      </c>
      <c r="AI357" s="4" t="str">
        <f t="shared" si="389"/>
        <v>446</v>
      </c>
      <c r="AJ357" s="2" t="str">
        <f t="shared" si="390"/>
        <v>099</v>
      </c>
      <c r="AK357" s="2" t="str">
        <f t="shared" si="391"/>
        <v>212</v>
      </c>
      <c r="AL357" s="4">
        <f t="shared" si="392"/>
        <v>1</v>
      </c>
      <c r="AM357" s="4">
        <f t="shared" si="384"/>
        <v>148</v>
      </c>
      <c r="AN357" s="4">
        <f t="shared" si="393"/>
        <v>1664273.7488259198</v>
      </c>
      <c r="AO357" s="4">
        <f t="shared" si="394"/>
        <v>11245</v>
      </c>
      <c r="AP357" s="4">
        <f t="shared" si="395"/>
        <v>0</v>
      </c>
      <c r="AQ357" s="4">
        <v>11245</v>
      </c>
      <c r="AW357" s="4">
        <v>11226</v>
      </c>
      <c r="AX357" s="5">
        <f t="shared" si="396"/>
        <v>19</v>
      </c>
      <c r="AY357" s="4">
        <v>11245</v>
      </c>
      <c r="AZ357" s="5"/>
      <c r="BB357" s="5">
        <f t="shared" ref="BB357" si="423">BC357-BA357</f>
        <v>0</v>
      </c>
    </row>
    <row r="358" spans="1:54" s="4" customFormat="1">
      <c r="A358" s="278">
        <v>446</v>
      </c>
      <c r="B358" s="2">
        <v>446099218</v>
      </c>
      <c r="C358" s="10" t="s">
        <v>1051</v>
      </c>
      <c r="D358" s="15">
        <f>'fnd enro'!D358</f>
        <v>0</v>
      </c>
      <c r="E358" s="15">
        <f>'fnd enro'!E358</f>
        <v>0</v>
      </c>
      <c r="F358" s="15">
        <f>'fnd enro'!F358</f>
        <v>2</v>
      </c>
      <c r="G358" s="15">
        <f>'fnd enro'!G358</f>
        <v>25</v>
      </c>
      <c r="H358" s="15">
        <f>'fnd enro'!H358</f>
        <v>25</v>
      </c>
      <c r="I358" s="15">
        <f>'fnd enro'!I358</f>
        <v>28</v>
      </c>
      <c r="J358" s="15">
        <f>'fnd enro'!J358</f>
        <v>0</v>
      </c>
      <c r="K358" s="16">
        <f>'fnd enro'!K358</f>
        <v>3.0640000000000001</v>
      </c>
      <c r="L358" s="15">
        <f>'fnd enro'!L358</f>
        <v>0</v>
      </c>
      <c r="M358" s="15">
        <f>'fnd enro'!M358</f>
        <v>1</v>
      </c>
      <c r="N358" s="15">
        <f>'fnd enro'!N358</f>
        <v>0</v>
      </c>
      <c r="O358" s="15">
        <f>'fnd enro'!O358</f>
        <v>1</v>
      </c>
      <c r="P358" s="15">
        <f>'fnd enro'!P358</f>
        <v>13</v>
      </c>
      <c r="Q358" s="15">
        <f>'fnd enro'!R358</f>
        <v>80</v>
      </c>
      <c r="R358" s="16">
        <f t="shared" si="386"/>
        <v>1.06</v>
      </c>
      <c r="S358" s="15">
        <f>VALUE('fnd enro'!Q358)</f>
        <v>5</v>
      </c>
      <c r="T358" s="2"/>
      <c r="U358" s="1">
        <f>(($D358*'fnd base rates'!C$107)
+($E358*'fnd base rates'!C$108)
+($F358*'fnd base rates'!C$109)
+($G358*'fnd base rates'!C$110)
+($H358*'fnd base rates'!C$111)
+($I358*'fnd base rates'!C$112)
+($J358*'fnd base rates'!C$113)
+($K358*'fnd base rates'!C$114)
+($M358*'fnd base rates'!C$116)
+($N358*'fnd base rates'!C$117)
+($O358*'fnd base rates'!C$118)
+($P358*VLOOKUP($S358+12,rate_basefnd,3)))
*$R358</f>
        <v>44427.486846400003</v>
      </c>
      <c r="V358" s="1">
        <f>(($D358*'fnd base rates'!D$107)
+($E358*'fnd base rates'!D$108)
+($F358*'fnd base rates'!D$109)
+($G358*'fnd base rates'!D$110)
+($H358*'fnd base rates'!D$111)
+($I358*'fnd base rates'!D$112)
+($J358*'fnd base rates'!D$113)
+($K358*'fnd base rates'!D$114)
+($M358*'fnd base rates'!D$116)
+($N358*'fnd base rates'!D$117)
+($O358*'fnd base rates'!D$118)
+($P358*VLOOKUP($S358+12,rate_basefnd,4)))
*$R358</f>
        <v>66087.438399999985</v>
      </c>
      <c r="W358" s="1">
        <f>(($D358*'fnd base rates'!E$107)
+($E358*'fnd base rates'!E$108)
+($F358*'fnd base rates'!E$109)
+($G358*'fnd base rates'!E$110)
+($H358*'fnd base rates'!E$111)
+($I358*'fnd base rates'!E$112)
+($J358*'fnd base rates'!E$113)
+($K358*'fnd base rates'!E$114)
+($M358*'fnd base rates'!E$116)
+($N358*'fnd base rates'!E$117)
+($O358*'fnd base rates'!E$118)
+($P358*VLOOKUP($S358+12,rate_basefnd,5)))
*$R358</f>
        <v>371434.83396319998</v>
      </c>
      <c r="X358" s="1">
        <f>(($D358*'fnd base rates'!F$107)
+($E358*'fnd base rates'!F$108)
+($F358*'fnd base rates'!F$109)
+($G358*'fnd base rates'!F$110)
+($H358*'fnd base rates'!F$111)
+($I358*'fnd base rates'!F$112)
+($J358*'fnd base rates'!F$113)
+($K358*'fnd base rates'!F$114)
+($M358*'fnd base rates'!F$116)
+($N358*'fnd base rates'!F$117)
+($O358*'fnd base rates'!F$118)
+($P358*VLOOKUP($S358+12,rate_basefnd,6)))
*$R358</f>
        <v>84711.246793600003</v>
      </c>
      <c r="Y358" s="1">
        <f>(($D358*'fnd base rates'!G$107)
+($E358*'fnd base rates'!G$108)
+($F358*'fnd base rates'!G$109)
+($G358*'fnd base rates'!G$110)
+($H358*'fnd base rates'!G$111)
+($I358*'fnd base rates'!G$112)
+($J358*'fnd base rates'!G$113)
+($K358*'fnd base rates'!G$114)
+($M358*'fnd base rates'!G$116)
+($N358*'fnd base rates'!G$117)
+($O358*'fnd base rates'!G$118)
+($P358*VLOOKUP($S358+12,rate_basefnd,7)))
*$R358</f>
        <v>15042.015987200002</v>
      </c>
      <c r="Z358" s="1">
        <f>(($D358*'fnd base rates'!H$107)
+($E358*'fnd base rates'!H$108)
+($F358*'fnd base rates'!H$109)
+($G358*'fnd base rates'!H$110)
+($H358*'fnd base rates'!H$111)
+($I358*'fnd base rates'!H$112)
+($J358*'fnd base rates'!H$113)
+($K358*'fnd base rates'!H$114)
+($M358*'fnd base rates'!H$116)
+($N358*'fnd base rates'!H$117)
+($O358*'fnd base rates'!H$118)
+($P358*VLOOKUP($S358+12,rate_basefnd,8)))</f>
        <v>48702.076799999995</v>
      </c>
      <c r="AA358" s="1">
        <f>(($D358*'fnd base rates'!I$107)
+($E358*'fnd base rates'!I$108)
+($F358*'fnd base rates'!I$109)
+($G358*'fnd base rates'!I$110)
+($H358*'fnd base rates'!I$111)
+($I358*'fnd base rates'!I$112)
+($J358*'fnd base rates'!I$113)
+($K358*'fnd base rates'!I$114)
+($M358*'fnd base rates'!I$116)
+($N358*'fnd base rates'!I$117)
+($O358*'fnd base rates'!I$118)
+($P358*VLOOKUP($S358+12,rate_basefnd,9)))
*$R358</f>
        <v>30288.9912</v>
      </c>
      <c r="AB358" s="1">
        <f>(($D358*'fnd base rates'!J$107)
+($E358*'fnd base rates'!J$108)
+($F358*'fnd base rates'!J$109)
+($G358*'fnd base rates'!J$110)
+($H358*'fnd base rates'!J$111)
+($I358*'fnd base rates'!J$112)
+($J358*'fnd base rates'!J$113)
+($K358*'fnd base rates'!J$114)
+($M358*'fnd base rates'!J$116)
+($N358*'fnd base rates'!J$117)
+($O358*'fnd base rates'!J$118)
+($P358*VLOOKUP($S358+12,rate_basefnd,10)))
*$R358</f>
        <v>34255.1296</v>
      </c>
      <c r="AC358" s="1">
        <f>(($D358*'fnd base rates'!K$107)
+($E358*'fnd base rates'!K$108)
+($F358*'fnd base rates'!K$109)
+($G358*'fnd base rates'!K$110)
+($H358*'fnd base rates'!K$111)
+($I358*'fnd base rates'!K$112)
+($J358*'fnd base rates'!K$113)
+($K358*'fnd base rates'!K$114)
+($M358*'fnd base rates'!K$116)
+($N358*'fnd base rates'!K$117)
+($O358*'fnd base rates'!K$118)
+($P358*VLOOKUP($S358+12,rate_basefnd,11)))
*$R358</f>
        <v>93269.199532800005</v>
      </c>
      <c r="AD358" s="1">
        <f>(($D358*'fnd base rates'!L$107)
+($E358*'fnd base rates'!L$108)
+($F358*'fnd base rates'!L$109)
+($G358*'fnd base rates'!L$110)
+($H358*'fnd base rates'!L$111)
+($I358*'fnd base rates'!L$112)
+($J358*'fnd base rates'!L$113)
+($K358*'fnd base rates'!L$114)
+($M358*'fnd base rates'!L$116)
+($N358*'fnd base rates'!L$117)
+($O358*'fnd base rates'!L$118)
+($P358*VLOOKUP($S358+12,rate_basefnd,12)))</f>
        <v>109370.71248</v>
      </c>
      <c r="AE358" s="1">
        <f>(($D358*'fnd base rates'!M$107)
+($E358*'fnd base rates'!M$108)
+($F358*'fnd base rates'!M$109)
+($G358*'fnd base rates'!M$110)
+($H358*'fnd base rates'!M$111)
+($I358*'fnd base rates'!M$112)
+($J358*'fnd base rates'!M$113)
+($K358*'fnd base rates'!M$114)
+($M358*'fnd base rates'!M$116)
+($N358*'fnd base rates'!M$117)
+($O358*'fnd base rates'!M$118)
+($P358*VLOOKUP($S358+12,rate_basefnd,13)))</f>
        <v>0</v>
      </c>
      <c r="AF358" s="4">
        <f t="shared" si="387"/>
        <v>897589.13160319999</v>
      </c>
      <c r="AH358" s="4">
        <f t="shared" si="388"/>
        <v>446099218</v>
      </c>
      <c r="AI358" s="4" t="str">
        <f t="shared" si="389"/>
        <v>446</v>
      </c>
      <c r="AJ358" s="2" t="str">
        <f t="shared" si="390"/>
        <v>099</v>
      </c>
      <c r="AK358" s="2" t="str">
        <f t="shared" si="391"/>
        <v>218</v>
      </c>
      <c r="AL358" s="4">
        <f t="shared" si="392"/>
        <v>1</v>
      </c>
      <c r="AM358" s="4">
        <f t="shared" si="384"/>
        <v>80</v>
      </c>
      <c r="AN358" s="4">
        <f t="shared" si="393"/>
        <v>897589.13160319999</v>
      </c>
      <c r="AO358" s="4">
        <f t="shared" si="394"/>
        <v>11220</v>
      </c>
      <c r="AP358" s="4">
        <f t="shared" si="395"/>
        <v>0</v>
      </c>
      <c r="AQ358" s="4">
        <v>11220</v>
      </c>
      <c r="AW358" s="4">
        <v>11201</v>
      </c>
      <c r="AX358" s="5">
        <f t="shared" si="396"/>
        <v>19</v>
      </c>
      <c r="AY358" s="4">
        <v>11220</v>
      </c>
      <c r="AZ358" s="5"/>
      <c r="BB358" s="5">
        <f t="shared" ref="BB358" si="424">BC358-BA358</f>
        <v>0</v>
      </c>
    </row>
    <row r="359" spans="1:54" s="4" customFormat="1">
      <c r="A359" s="278">
        <v>446</v>
      </c>
      <c r="B359" s="2">
        <v>446099220</v>
      </c>
      <c r="C359" s="10" t="s">
        <v>1051</v>
      </c>
      <c r="D359" s="15">
        <f>'fnd enro'!D359</f>
        <v>0</v>
      </c>
      <c r="E359" s="15">
        <f>'fnd enro'!E359</f>
        <v>0</v>
      </c>
      <c r="F359" s="15">
        <f>'fnd enro'!F359</f>
        <v>7</v>
      </c>
      <c r="G359" s="15">
        <f>'fnd enro'!G359</f>
        <v>20</v>
      </c>
      <c r="H359" s="15">
        <f>'fnd enro'!H359</f>
        <v>8</v>
      </c>
      <c r="I359" s="15">
        <f>'fnd enro'!I359</f>
        <v>4</v>
      </c>
      <c r="J359" s="15">
        <f>'fnd enro'!J359</f>
        <v>0</v>
      </c>
      <c r="K359" s="16">
        <f>'fnd enro'!K359</f>
        <v>1.4937</v>
      </c>
      <c r="L359" s="15">
        <f>'fnd enro'!L359</f>
        <v>0</v>
      </c>
      <c r="M359" s="15">
        <f>'fnd enro'!M359</f>
        <v>6</v>
      </c>
      <c r="N359" s="15">
        <f>'fnd enro'!N359</f>
        <v>0</v>
      </c>
      <c r="O359" s="15">
        <f>'fnd enro'!O359</f>
        <v>0</v>
      </c>
      <c r="P359" s="15">
        <f>'fnd enro'!P359</f>
        <v>18</v>
      </c>
      <c r="Q359" s="15">
        <f>'fnd enro'!R359</f>
        <v>39</v>
      </c>
      <c r="R359" s="16">
        <f t="shared" si="386"/>
        <v>1.06</v>
      </c>
      <c r="S359" s="15">
        <f>VALUE('fnd enro'!Q359)</f>
        <v>6</v>
      </c>
      <c r="T359" s="2"/>
      <c r="U359" s="1">
        <f>(($D359*'fnd base rates'!C$107)
+($E359*'fnd base rates'!C$108)
+($F359*'fnd base rates'!C$109)
+($G359*'fnd base rates'!C$110)
+($H359*'fnd base rates'!C$111)
+($I359*'fnd base rates'!C$112)
+($J359*'fnd base rates'!C$113)
+($K359*'fnd base rates'!C$114)
+($M359*'fnd base rates'!C$116)
+($N359*'fnd base rates'!C$117)
+($O359*'fnd base rates'!C$118)
+($P359*VLOOKUP($S359+12,rate_basefnd,3)))
*$R359</f>
        <v>22947.419992620005</v>
      </c>
      <c r="V359" s="1">
        <f>(($D359*'fnd base rates'!D$107)
+($E359*'fnd base rates'!D$108)
+($F359*'fnd base rates'!D$109)
+($G359*'fnd base rates'!D$110)
+($H359*'fnd base rates'!D$111)
+($I359*'fnd base rates'!D$112)
+($J359*'fnd base rates'!D$113)
+($K359*'fnd base rates'!D$114)
+($M359*'fnd base rates'!D$116)
+($N359*'fnd base rates'!D$117)
+($O359*'fnd base rates'!D$118)
+($P359*VLOOKUP($S359+12,rate_basefnd,4)))
*$R359</f>
        <v>36798.355800000005</v>
      </c>
      <c r="W359" s="1">
        <f>(($D359*'fnd base rates'!E$107)
+($E359*'fnd base rates'!E$108)
+($F359*'fnd base rates'!E$109)
+($G359*'fnd base rates'!E$110)
+($H359*'fnd base rates'!E$111)
+($I359*'fnd base rates'!E$112)
+($J359*'fnd base rates'!E$113)
+($K359*'fnd base rates'!E$114)
+($M359*'fnd base rates'!E$116)
+($N359*'fnd base rates'!E$117)
+($O359*'fnd base rates'!E$118)
+($P359*VLOOKUP($S359+12,rate_basefnd,5)))
*$R359</f>
        <v>215009.98140706</v>
      </c>
      <c r="X359" s="1">
        <f>(($D359*'fnd base rates'!F$107)
+($E359*'fnd base rates'!F$108)
+($F359*'fnd base rates'!F$109)
+($G359*'fnd base rates'!F$110)
+($H359*'fnd base rates'!F$111)
+($I359*'fnd base rates'!F$112)
+($J359*'fnd base rates'!F$113)
+($K359*'fnd base rates'!F$114)
+($M359*'fnd base rates'!F$116)
+($N359*'fnd base rates'!F$117)
+($O359*'fnd base rates'!F$118)
+($P359*VLOOKUP($S359+12,rate_basefnd,6)))
*$R359</f>
        <v>46790.749911880004</v>
      </c>
      <c r="Y359" s="1">
        <f>(($D359*'fnd base rates'!G$107)
+($E359*'fnd base rates'!G$108)
+($F359*'fnd base rates'!G$109)
+($G359*'fnd base rates'!G$110)
+($H359*'fnd base rates'!G$111)
+($I359*'fnd base rates'!G$112)
+($J359*'fnd base rates'!G$113)
+($K359*'fnd base rates'!G$114)
+($M359*'fnd base rates'!G$116)
+($N359*'fnd base rates'!G$117)
+($O359*'fnd base rates'!G$118)
+($P359*VLOOKUP($S359+12,rate_basefnd,7)))
*$R359</f>
        <v>9215.0881862599999</v>
      </c>
      <c r="Z359" s="1">
        <f>(($D359*'fnd base rates'!H$107)
+($E359*'fnd base rates'!H$108)
+($F359*'fnd base rates'!H$109)
+($G359*'fnd base rates'!H$110)
+($H359*'fnd base rates'!H$111)
+($I359*'fnd base rates'!H$112)
+($J359*'fnd base rates'!H$113)
+($K359*'fnd base rates'!H$114)
+($M359*'fnd base rates'!H$116)
+($N359*'fnd base rates'!H$117)
+($O359*'fnd base rates'!H$118)
+($P359*VLOOKUP($S359+12,rate_basefnd,8)))</f>
        <v>21783.871189999998</v>
      </c>
      <c r="AA359" s="1">
        <f>(($D359*'fnd base rates'!I$107)
+($E359*'fnd base rates'!I$108)
+($F359*'fnd base rates'!I$109)
+($G359*'fnd base rates'!I$110)
+($H359*'fnd base rates'!I$111)
+($I359*'fnd base rates'!I$112)
+($J359*'fnd base rates'!I$113)
+($K359*'fnd base rates'!I$114)
+($M359*'fnd base rates'!I$116)
+($N359*'fnd base rates'!I$117)
+($O359*'fnd base rates'!I$118)
+($P359*VLOOKUP($S359+12,rate_basefnd,9)))
*$R359</f>
        <v>14886.555200000001</v>
      </c>
      <c r="AB359" s="1">
        <f>(($D359*'fnd base rates'!J$107)
+($E359*'fnd base rates'!J$108)
+($F359*'fnd base rates'!J$109)
+($G359*'fnd base rates'!J$110)
+($H359*'fnd base rates'!J$111)
+($I359*'fnd base rates'!J$112)
+($J359*'fnd base rates'!J$113)
+($K359*'fnd base rates'!J$114)
+($M359*'fnd base rates'!J$116)
+($N359*'fnd base rates'!J$117)
+($O359*'fnd base rates'!J$118)
+($P359*VLOOKUP($S359+12,rate_basefnd,10)))
*$R359</f>
        <v>19554.381799999999</v>
      </c>
      <c r="AC359" s="1">
        <f>(($D359*'fnd base rates'!K$107)
+($E359*'fnd base rates'!K$108)
+($F359*'fnd base rates'!K$109)
+($G359*'fnd base rates'!K$110)
+($H359*'fnd base rates'!K$111)
+($I359*'fnd base rates'!K$112)
+($J359*'fnd base rates'!K$113)
+($K359*'fnd base rates'!K$114)
+($M359*'fnd base rates'!K$116)
+($N359*'fnd base rates'!K$117)
+($O359*'fnd base rates'!K$118)
+($P359*VLOOKUP($S359+12,rate_basefnd,11)))
*$R359</f>
        <v>46165.275214740002</v>
      </c>
      <c r="AD359" s="1">
        <f>(($D359*'fnd base rates'!L$107)
+($E359*'fnd base rates'!L$108)
+($F359*'fnd base rates'!L$109)
+($G359*'fnd base rates'!L$110)
+($H359*'fnd base rates'!L$111)
+($I359*'fnd base rates'!L$112)
+($J359*'fnd base rates'!L$113)
+($K359*'fnd base rates'!L$114)
+($M359*'fnd base rates'!L$116)
+($N359*'fnd base rates'!L$117)
+($O359*'fnd base rates'!L$118)
+($P359*VLOOKUP($S359+12,rate_basefnd,12)))</f>
        <v>60648.762834000001</v>
      </c>
      <c r="AE359" s="1">
        <f>(($D359*'fnd base rates'!M$107)
+($E359*'fnd base rates'!M$108)
+($F359*'fnd base rates'!M$109)
+($G359*'fnd base rates'!M$110)
+($H359*'fnd base rates'!M$111)
+($I359*'fnd base rates'!M$112)
+($J359*'fnd base rates'!M$113)
+($K359*'fnd base rates'!M$114)
+($M359*'fnd base rates'!M$116)
+($N359*'fnd base rates'!M$117)
+($O359*'fnd base rates'!M$118)
+($P359*VLOOKUP($S359+12,rate_basefnd,13)))</f>
        <v>0</v>
      </c>
      <c r="AF359" s="4">
        <f t="shared" si="387"/>
        <v>493800.44153656001</v>
      </c>
      <c r="AH359" s="4">
        <f t="shared" si="388"/>
        <v>446099220</v>
      </c>
      <c r="AI359" s="4" t="str">
        <f t="shared" si="389"/>
        <v>446</v>
      </c>
      <c r="AJ359" s="2" t="str">
        <f t="shared" si="390"/>
        <v>099</v>
      </c>
      <c r="AK359" s="2" t="str">
        <f t="shared" si="391"/>
        <v>220</v>
      </c>
      <c r="AL359" s="4">
        <f t="shared" si="392"/>
        <v>1</v>
      </c>
      <c r="AM359" s="4">
        <f t="shared" si="384"/>
        <v>39</v>
      </c>
      <c r="AN359" s="4">
        <f t="shared" si="393"/>
        <v>493800.44153656001</v>
      </c>
      <c r="AO359" s="4">
        <f t="shared" si="394"/>
        <v>12662</v>
      </c>
      <c r="AP359" s="4">
        <f t="shared" si="395"/>
        <v>0</v>
      </c>
      <c r="AQ359" s="4">
        <v>12662</v>
      </c>
      <c r="AW359" s="4">
        <v>12634</v>
      </c>
      <c r="AX359" s="5">
        <f t="shared" si="396"/>
        <v>28</v>
      </c>
      <c r="AY359" s="4">
        <v>12662</v>
      </c>
      <c r="AZ359" s="5"/>
      <c r="BB359" s="5">
        <f t="shared" ref="BB359" si="425">BC359-BA359</f>
        <v>0</v>
      </c>
    </row>
    <row r="360" spans="1:54" s="4" customFormat="1">
      <c r="A360" s="278">
        <v>446</v>
      </c>
      <c r="B360" s="2">
        <v>446099238</v>
      </c>
      <c r="C360" s="10" t="s">
        <v>1051</v>
      </c>
      <c r="D360" s="15">
        <f>'fnd enro'!D360</f>
        <v>0</v>
      </c>
      <c r="E360" s="15">
        <f>'fnd enro'!E360</f>
        <v>0</v>
      </c>
      <c r="F360" s="15">
        <f>'fnd enro'!F360</f>
        <v>8</v>
      </c>
      <c r="G360" s="15">
        <f>'fnd enro'!G360</f>
        <v>18</v>
      </c>
      <c r="H360" s="15">
        <f>'fnd enro'!H360</f>
        <v>2</v>
      </c>
      <c r="I360" s="15">
        <f>'fnd enro'!I360</f>
        <v>0</v>
      </c>
      <c r="J360" s="15">
        <f>'fnd enro'!J360</f>
        <v>0</v>
      </c>
      <c r="K360" s="16">
        <f>'fnd enro'!K360</f>
        <v>1.0724</v>
      </c>
      <c r="L360" s="15">
        <f>'fnd enro'!L360</f>
        <v>0</v>
      </c>
      <c r="M360" s="15">
        <f>'fnd enro'!M360</f>
        <v>1</v>
      </c>
      <c r="N360" s="15">
        <f>'fnd enro'!N360</f>
        <v>0</v>
      </c>
      <c r="O360" s="15">
        <f>'fnd enro'!O360</f>
        <v>0</v>
      </c>
      <c r="P360" s="15">
        <f>'fnd enro'!P360</f>
        <v>8</v>
      </c>
      <c r="Q360" s="15">
        <f>'fnd enro'!R360</f>
        <v>28</v>
      </c>
      <c r="R360" s="16">
        <f t="shared" si="386"/>
        <v>1.06</v>
      </c>
      <c r="S360" s="15">
        <f>VALUE('fnd enro'!Q360)</f>
        <v>4</v>
      </c>
      <c r="T360" s="2"/>
      <c r="U360" s="1">
        <f>(($D360*'fnd base rates'!C$107)
+($E360*'fnd base rates'!C$108)
+($F360*'fnd base rates'!C$109)
+($G360*'fnd base rates'!C$110)
+($H360*'fnd base rates'!C$111)
+($I360*'fnd base rates'!C$112)
+($J360*'fnd base rates'!C$113)
+($K360*'fnd base rates'!C$114)
+($M360*'fnd base rates'!C$116)
+($N360*'fnd base rates'!C$117)
+($O360*'fnd base rates'!C$118)
+($P360*VLOOKUP($S360+12,rate_basefnd,3)))
*$R360</f>
        <v>15780.213856240001</v>
      </c>
      <c r="V360" s="1">
        <f>(($D360*'fnd base rates'!D$107)
+($E360*'fnd base rates'!D$108)
+($F360*'fnd base rates'!D$109)
+($G360*'fnd base rates'!D$110)
+($H360*'fnd base rates'!D$111)
+($I360*'fnd base rates'!D$112)
+($J360*'fnd base rates'!D$113)
+($K360*'fnd base rates'!D$114)
+($M360*'fnd base rates'!D$116)
+($N360*'fnd base rates'!D$117)
+($O360*'fnd base rates'!D$118)
+($P360*VLOOKUP($S360+12,rate_basefnd,4)))
*$R360</f>
        <v>24122.6214</v>
      </c>
      <c r="W360" s="1">
        <f>(($D360*'fnd base rates'!E$107)
+($E360*'fnd base rates'!E$108)
+($F360*'fnd base rates'!E$109)
+($G360*'fnd base rates'!E$110)
+($H360*'fnd base rates'!E$111)
+($I360*'fnd base rates'!E$112)
+($J360*'fnd base rates'!E$113)
+($K360*'fnd base rates'!E$114)
+($M360*'fnd base rates'!E$116)
+($N360*'fnd base rates'!E$117)
+($O360*'fnd base rates'!E$118)
+($P360*VLOOKUP($S360+12,rate_basefnd,5)))
*$R360</f>
        <v>132149.79428712002</v>
      </c>
      <c r="X360" s="1">
        <f>(($D360*'fnd base rates'!F$107)
+($E360*'fnd base rates'!F$108)
+($F360*'fnd base rates'!F$109)
+($G360*'fnd base rates'!F$110)
+($H360*'fnd base rates'!F$111)
+($I360*'fnd base rates'!F$112)
+($J360*'fnd base rates'!F$113)
+($K360*'fnd base rates'!F$114)
+($M360*'fnd base rates'!F$116)
+($N360*'fnd base rates'!F$117)
+($O360*'fnd base rates'!F$118)
+($P360*VLOOKUP($S360+12,rate_basefnd,6)))
*$R360</f>
        <v>35017.86817776</v>
      </c>
      <c r="Y360" s="1">
        <f>(($D360*'fnd base rates'!G$107)
+($E360*'fnd base rates'!G$108)
+($F360*'fnd base rates'!G$109)
+($G360*'fnd base rates'!G$110)
+($H360*'fnd base rates'!G$111)
+($I360*'fnd base rates'!G$112)
+($J360*'fnd base rates'!G$113)
+($K360*'fnd base rates'!G$114)
+($M360*'fnd base rates'!G$116)
+($N360*'fnd base rates'!G$117)
+($O360*'fnd base rates'!G$118)
+($P360*VLOOKUP($S360+12,rate_basefnd,7)))
*$R360</f>
        <v>5572.9626055200006</v>
      </c>
      <c r="Z360" s="1">
        <f>(($D360*'fnd base rates'!H$107)
+($E360*'fnd base rates'!H$108)
+($F360*'fnd base rates'!H$109)
+($G360*'fnd base rates'!H$110)
+($H360*'fnd base rates'!H$111)
+($I360*'fnd base rates'!H$112)
+($J360*'fnd base rates'!H$113)
+($K360*'fnd base rates'!H$114)
+($M360*'fnd base rates'!H$116)
+($N360*'fnd base rates'!H$117)
+($O360*'fnd base rates'!H$118)
+($P360*VLOOKUP($S360+12,rate_basefnd,8)))</f>
        <v>14292.35188</v>
      </c>
      <c r="AA360" s="1">
        <f>(($D360*'fnd base rates'!I$107)
+($E360*'fnd base rates'!I$108)
+($F360*'fnd base rates'!I$109)
+($G360*'fnd base rates'!I$110)
+($H360*'fnd base rates'!I$111)
+($I360*'fnd base rates'!I$112)
+($J360*'fnd base rates'!I$113)
+($K360*'fnd base rates'!I$114)
+($M360*'fnd base rates'!I$116)
+($N360*'fnd base rates'!I$117)
+($O360*'fnd base rates'!I$118)
+($P360*VLOOKUP($S360+12,rate_basefnd,9)))
*$R360</f>
        <v>9070.3564000000006</v>
      </c>
      <c r="AB360" s="1">
        <f>(($D360*'fnd base rates'!J$107)
+($E360*'fnd base rates'!J$108)
+($F360*'fnd base rates'!J$109)
+($G360*'fnd base rates'!J$110)
+($H360*'fnd base rates'!J$111)
+($I360*'fnd base rates'!J$112)
+($J360*'fnd base rates'!J$113)
+($K360*'fnd base rates'!J$114)
+($M360*'fnd base rates'!J$116)
+($N360*'fnd base rates'!J$117)
+($O360*'fnd base rates'!J$118)
+($P360*VLOOKUP($S360+12,rate_basefnd,10)))
*$R360</f>
        <v>8688.5655999999999</v>
      </c>
      <c r="AC360" s="1">
        <f>(($D360*'fnd base rates'!K$107)
+($E360*'fnd base rates'!K$108)
+($F360*'fnd base rates'!K$109)
+($G360*'fnd base rates'!K$110)
+($H360*'fnd base rates'!K$111)
+($I360*'fnd base rates'!K$112)
+($J360*'fnd base rates'!K$113)
+($K360*'fnd base rates'!K$114)
+($M360*'fnd base rates'!K$116)
+($N360*'fnd base rates'!K$117)
+($O360*'fnd base rates'!K$118)
+($P360*VLOOKUP($S360+12,rate_basefnd,11)))
*$R360</f>
        <v>31688.585846480008</v>
      </c>
      <c r="AD360" s="1">
        <f>(($D360*'fnd base rates'!L$107)
+($E360*'fnd base rates'!L$108)
+($F360*'fnd base rates'!L$109)
+($G360*'fnd base rates'!L$110)
+($H360*'fnd base rates'!L$111)
+($I360*'fnd base rates'!L$112)
+($J360*'fnd base rates'!L$113)
+($K360*'fnd base rates'!L$114)
+($M360*'fnd base rates'!L$116)
+($N360*'fnd base rates'!L$117)
+($O360*'fnd base rates'!L$118)
+($P360*VLOOKUP($S360+12,rate_basefnd,12)))</f>
        <v>40158.525368000002</v>
      </c>
      <c r="AE360" s="1">
        <f>(($D360*'fnd base rates'!M$107)
+($E360*'fnd base rates'!M$108)
+($F360*'fnd base rates'!M$109)
+($G360*'fnd base rates'!M$110)
+($H360*'fnd base rates'!M$111)
+($I360*'fnd base rates'!M$112)
+($J360*'fnd base rates'!M$113)
+($K360*'fnd base rates'!M$114)
+($M360*'fnd base rates'!M$116)
+($N360*'fnd base rates'!M$117)
+($O360*'fnd base rates'!M$118)
+($P360*VLOOKUP($S360+12,rate_basefnd,13)))</f>
        <v>0</v>
      </c>
      <c r="AF360" s="4">
        <f t="shared" si="387"/>
        <v>316541.84542112006</v>
      </c>
      <c r="AH360" s="4">
        <f t="shared" si="388"/>
        <v>446099238</v>
      </c>
      <c r="AI360" s="4" t="str">
        <f t="shared" si="389"/>
        <v>446</v>
      </c>
      <c r="AJ360" s="2" t="str">
        <f t="shared" si="390"/>
        <v>099</v>
      </c>
      <c r="AK360" s="2" t="str">
        <f t="shared" si="391"/>
        <v>238</v>
      </c>
      <c r="AL360" s="4">
        <f t="shared" si="392"/>
        <v>1</v>
      </c>
      <c r="AM360" s="4">
        <f t="shared" si="384"/>
        <v>28</v>
      </c>
      <c r="AN360" s="4">
        <f t="shared" si="393"/>
        <v>316541.84542112006</v>
      </c>
      <c r="AO360" s="4">
        <f t="shared" si="394"/>
        <v>11305</v>
      </c>
      <c r="AP360" s="4">
        <f t="shared" si="395"/>
        <v>0</v>
      </c>
      <c r="AQ360" s="4">
        <v>11305</v>
      </c>
      <c r="AW360" s="4">
        <v>11285</v>
      </c>
      <c r="AX360" s="5">
        <f t="shared" si="396"/>
        <v>20</v>
      </c>
      <c r="AY360" s="4">
        <v>11305</v>
      </c>
      <c r="AZ360" s="5"/>
      <c r="BB360" s="5">
        <f t="shared" ref="BB360" si="426">BC360-BA360</f>
        <v>0</v>
      </c>
    </row>
    <row r="361" spans="1:54" s="4" customFormat="1">
      <c r="A361" s="278">
        <v>446</v>
      </c>
      <c r="B361" s="2">
        <v>446099244</v>
      </c>
      <c r="C361" s="10" t="s">
        <v>1051</v>
      </c>
      <c r="D361" s="15">
        <f>'fnd enro'!D361</f>
        <v>0</v>
      </c>
      <c r="E361" s="15">
        <f>'fnd enro'!E361</f>
        <v>0</v>
      </c>
      <c r="F361" s="15">
        <f>'fnd enro'!F361</f>
        <v>1</v>
      </c>
      <c r="G361" s="15">
        <f>'fnd enro'!G361</f>
        <v>5</v>
      </c>
      <c r="H361" s="15">
        <f>'fnd enro'!H361</f>
        <v>11</v>
      </c>
      <c r="I361" s="15">
        <f>'fnd enro'!I361</f>
        <v>17</v>
      </c>
      <c r="J361" s="15">
        <f>'fnd enro'!J361</f>
        <v>0</v>
      </c>
      <c r="K361" s="16">
        <f>'fnd enro'!K361</f>
        <v>1.3022</v>
      </c>
      <c r="L361" s="15">
        <f>'fnd enro'!L361</f>
        <v>0</v>
      </c>
      <c r="M361" s="15">
        <f>'fnd enro'!M361</f>
        <v>0</v>
      </c>
      <c r="N361" s="15">
        <f>'fnd enro'!N361</f>
        <v>0</v>
      </c>
      <c r="O361" s="15">
        <f>'fnd enro'!O361</f>
        <v>0</v>
      </c>
      <c r="P361" s="15">
        <f>'fnd enro'!P361</f>
        <v>27</v>
      </c>
      <c r="Q361" s="15">
        <f>'fnd enro'!R361</f>
        <v>34</v>
      </c>
      <c r="R361" s="16">
        <f t="shared" si="386"/>
        <v>1.06</v>
      </c>
      <c r="S361" s="15">
        <f>VALUE('fnd enro'!Q361)</f>
        <v>10</v>
      </c>
      <c r="T361" s="2"/>
      <c r="U361" s="1">
        <f>(($D361*'fnd base rates'!C$107)
+($E361*'fnd base rates'!C$108)
+($F361*'fnd base rates'!C$109)
+($G361*'fnd base rates'!C$110)
+($H361*'fnd base rates'!C$111)
+($I361*'fnd base rates'!C$112)
+($J361*'fnd base rates'!C$113)
+($K361*'fnd base rates'!C$114)
+($M361*'fnd base rates'!C$116)
+($N361*'fnd base rates'!C$117)
+($O361*'fnd base rates'!C$118)
+($P361*VLOOKUP($S361+12,rate_basefnd,3)))
*$R361</f>
        <v>20479.568839719999</v>
      </c>
      <c r="V361" s="1">
        <f>(($D361*'fnd base rates'!D$107)
+($E361*'fnd base rates'!D$108)
+($F361*'fnd base rates'!D$109)
+($G361*'fnd base rates'!D$110)
+($H361*'fnd base rates'!D$111)
+($I361*'fnd base rates'!D$112)
+($J361*'fnd base rates'!D$113)
+($K361*'fnd base rates'!D$114)
+($M361*'fnd base rates'!D$116)
+($N361*'fnd base rates'!D$117)
+($O361*'fnd base rates'!D$118)
+($P361*VLOOKUP($S361+12,rate_basefnd,4)))
*$R361</f>
        <v>35900.970399999998</v>
      </c>
      <c r="W361" s="1">
        <f>(($D361*'fnd base rates'!E$107)
+($E361*'fnd base rates'!E$108)
+($F361*'fnd base rates'!E$109)
+($G361*'fnd base rates'!E$110)
+($H361*'fnd base rates'!E$111)
+($I361*'fnd base rates'!E$112)
+($J361*'fnd base rates'!E$113)
+($K361*'fnd base rates'!E$114)
+($M361*'fnd base rates'!E$116)
+($N361*'fnd base rates'!E$117)
+($O361*'fnd base rates'!E$118)
+($P361*VLOOKUP($S361+12,rate_basefnd,5)))
*$R361</f>
        <v>239708.17613436002</v>
      </c>
      <c r="X361" s="1">
        <f>(($D361*'fnd base rates'!F$107)
+($E361*'fnd base rates'!F$108)
+($F361*'fnd base rates'!F$109)
+($G361*'fnd base rates'!F$110)
+($H361*'fnd base rates'!F$111)
+($I361*'fnd base rates'!F$112)
+($J361*'fnd base rates'!F$113)
+($K361*'fnd base rates'!F$114)
+($M361*'fnd base rates'!F$116)
+($N361*'fnd base rates'!F$117)
+($O361*'fnd base rates'!F$118)
+($P361*VLOOKUP($S361+12,rate_basefnd,6)))
*$R361</f>
        <v>33898.678087280001</v>
      </c>
      <c r="Y361" s="1">
        <f>(($D361*'fnd base rates'!G$107)
+($E361*'fnd base rates'!G$108)
+($F361*'fnd base rates'!G$109)
+($G361*'fnd base rates'!G$110)
+($H361*'fnd base rates'!G$111)
+($I361*'fnd base rates'!G$112)
+($J361*'fnd base rates'!G$113)
+($K361*'fnd base rates'!G$114)
+($M361*'fnd base rates'!G$116)
+($N361*'fnd base rates'!G$117)
+($O361*'fnd base rates'!G$118)
+($P361*VLOOKUP($S361+12,rate_basefnd,7)))
*$R361</f>
        <v>10161.296449559999</v>
      </c>
      <c r="Z361" s="1">
        <f>(($D361*'fnd base rates'!H$107)
+($E361*'fnd base rates'!H$108)
+($F361*'fnd base rates'!H$109)
+($G361*'fnd base rates'!H$110)
+($H361*'fnd base rates'!H$111)
+($I361*'fnd base rates'!H$112)
+($J361*'fnd base rates'!H$113)
+($K361*'fnd base rates'!H$114)
+($M361*'fnd base rates'!H$116)
+($N361*'fnd base rates'!H$117)
+($O361*'fnd base rates'!H$118)
+($P361*VLOOKUP($S361+12,rate_basefnd,8)))</f>
        <v>22634.215139999997</v>
      </c>
      <c r="AA361" s="1">
        <f>(($D361*'fnd base rates'!I$107)
+($E361*'fnd base rates'!I$108)
+($F361*'fnd base rates'!I$109)
+($G361*'fnd base rates'!I$110)
+($H361*'fnd base rates'!I$111)
+($I361*'fnd base rates'!I$112)
+($J361*'fnd base rates'!I$113)
+($K361*'fnd base rates'!I$114)
+($M361*'fnd base rates'!I$116)
+($N361*'fnd base rates'!I$117)
+($O361*'fnd base rates'!I$118)
+($P361*VLOOKUP($S361+12,rate_basefnd,9)))
*$R361</f>
        <v>16734.410800000001</v>
      </c>
      <c r="AB361" s="1">
        <f>(($D361*'fnd base rates'!J$107)
+($E361*'fnd base rates'!J$108)
+($F361*'fnd base rates'!J$109)
+($G361*'fnd base rates'!J$110)
+($H361*'fnd base rates'!J$111)
+($I361*'fnd base rates'!J$112)
+($J361*'fnd base rates'!J$113)
+($K361*'fnd base rates'!J$114)
+($M361*'fnd base rates'!J$116)
+($N361*'fnd base rates'!J$117)
+($O361*'fnd base rates'!J$118)
+($P361*VLOOKUP($S361+12,rate_basefnd,10)))
*$R361</f>
        <v>33089.521800000002</v>
      </c>
      <c r="AC361" s="1">
        <f>(($D361*'fnd base rates'!K$107)
+($E361*'fnd base rates'!K$108)
+($F361*'fnd base rates'!K$109)
+($G361*'fnd base rates'!K$110)
+($H361*'fnd base rates'!K$111)
+($I361*'fnd base rates'!K$112)
+($J361*'fnd base rates'!K$113)
+($K361*'fnd base rates'!K$114)
+($M361*'fnd base rates'!K$116)
+($N361*'fnd base rates'!K$117)
+($O361*'fnd base rates'!K$118)
+($P361*VLOOKUP($S361+12,rate_basefnd,11)))
*$R361</f>
        <v>39684.191356440002</v>
      </c>
      <c r="AD361" s="1">
        <f>(($D361*'fnd base rates'!L$107)
+($E361*'fnd base rates'!L$108)
+($F361*'fnd base rates'!L$109)
+($G361*'fnd base rates'!L$110)
+($H361*'fnd base rates'!L$111)
+($I361*'fnd base rates'!L$112)
+($J361*'fnd base rates'!L$113)
+($K361*'fnd base rates'!L$114)
+($M361*'fnd base rates'!L$116)
+($N361*'fnd base rates'!L$117)
+($O361*'fnd base rates'!L$118)
+($P361*VLOOKUP($S361+12,rate_basefnd,12)))</f>
        <v>57764.175803999999</v>
      </c>
      <c r="AE361" s="1">
        <f>(($D361*'fnd base rates'!M$107)
+($E361*'fnd base rates'!M$108)
+($F361*'fnd base rates'!M$109)
+($G361*'fnd base rates'!M$110)
+($H361*'fnd base rates'!M$111)
+($I361*'fnd base rates'!M$112)
+($J361*'fnd base rates'!M$113)
+($K361*'fnd base rates'!M$114)
+($M361*'fnd base rates'!M$116)
+($N361*'fnd base rates'!M$117)
+($O361*'fnd base rates'!M$118)
+($P361*VLOOKUP($S361+12,rate_basefnd,13)))</f>
        <v>0</v>
      </c>
      <c r="AF361" s="4">
        <f t="shared" si="387"/>
        <v>510055.20481135999</v>
      </c>
      <c r="AH361" s="4">
        <f t="shared" si="388"/>
        <v>446099244</v>
      </c>
      <c r="AI361" s="4" t="str">
        <f t="shared" si="389"/>
        <v>446</v>
      </c>
      <c r="AJ361" s="2" t="str">
        <f t="shared" si="390"/>
        <v>099</v>
      </c>
      <c r="AK361" s="2" t="str">
        <f t="shared" si="391"/>
        <v>244</v>
      </c>
      <c r="AL361" s="4">
        <f t="shared" si="392"/>
        <v>1</v>
      </c>
      <c r="AM361" s="4">
        <f t="shared" si="384"/>
        <v>34</v>
      </c>
      <c r="AN361" s="4">
        <f t="shared" si="393"/>
        <v>510055.20481135999</v>
      </c>
      <c r="AO361" s="4">
        <f t="shared" si="394"/>
        <v>15002</v>
      </c>
      <c r="AP361" s="4">
        <f t="shared" si="395"/>
        <v>0</v>
      </c>
      <c r="AQ361" s="4">
        <v>15002</v>
      </c>
      <c r="AW361" s="4">
        <v>14935</v>
      </c>
      <c r="AX361" s="5">
        <f t="shared" si="396"/>
        <v>67</v>
      </c>
      <c r="AY361" s="4">
        <v>15002</v>
      </c>
      <c r="AZ361" s="5"/>
      <c r="BB361" s="5">
        <f t="shared" ref="BB361" si="427">BC361-BA361</f>
        <v>0</v>
      </c>
    </row>
    <row r="362" spans="1:54" s="4" customFormat="1">
      <c r="A362" s="278">
        <v>446</v>
      </c>
      <c r="B362" s="2">
        <v>446099266</v>
      </c>
      <c r="C362" s="10" t="s">
        <v>1051</v>
      </c>
      <c r="D362" s="15">
        <f>'fnd enro'!D362</f>
        <v>0</v>
      </c>
      <c r="E362" s="15">
        <f>'fnd enro'!E362</f>
        <v>0</v>
      </c>
      <c r="F362" s="15">
        <f>'fnd enro'!F362</f>
        <v>0</v>
      </c>
      <c r="G362" s="15">
        <f>'fnd enro'!G362</f>
        <v>2</v>
      </c>
      <c r="H362" s="15">
        <f>'fnd enro'!H362</f>
        <v>2</v>
      </c>
      <c r="I362" s="15">
        <f>'fnd enro'!I362</f>
        <v>3</v>
      </c>
      <c r="J362" s="15">
        <f>'fnd enro'!J362</f>
        <v>0</v>
      </c>
      <c r="K362" s="16">
        <f>'fnd enro'!K362</f>
        <v>0.2681</v>
      </c>
      <c r="L362" s="15">
        <f>'fnd enro'!L362</f>
        <v>0</v>
      </c>
      <c r="M362" s="15">
        <f>'fnd enro'!M362</f>
        <v>0</v>
      </c>
      <c r="N362" s="15">
        <f>'fnd enro'!N362</f>
        <v>0</v>
      </c>
      <c r="O362" s="15">
        <f>'fnd enro'!O362</f>
        <v>0</v>
      </c>
      <c r="P362" s="15">
        <f>'fnd enro'!P362</f>
        <v>2</v>
      </c>
      <c r="Q362" s="15">
        <f>'fnd enro'!R362</f>
        <v>7</v>
      </c>
      <c r="R362" s="16">
        <f t="shared" si="386"/>
        <v>1.06</v>
      </c>
      <c r="S362" s="15">
        <f>VALUE('fnd enro'!Q362)</f>
        <v>2</v>
      </c>
      <c r="T362" s="2"/>
      <c r="U362" s="1">
        <f>(($D362*'fnd base rates'!C$107)
+($E362*'fnd base rates'!C$108)
+($F362*'fnd base rates'!C$109)
+($G362*'fnd base rates'!C$110)
+($H362*'fnd base rates'!C$111)
+($I362*'fnd base rates'!C$112)
+($J362*'fnd base rates'!C$113)
+($K362*'fnd base rates'!C$114)
+($M362*'fnd base rates'!C$116)
+($N362*'fnd base rates'!C$117)
+($O362*'fnd base rates'!C$118)
+($P362*VLOOKUP($S362+12,rate_basefnd,3)))
*$R362</f>
        <v>3915.6570140600002</v>
      </c>
      <c r="V362" s="1">
        <f>(($D362*'fnd base rates'!D$107)
+($E362*'fnd base rates'!D$108)
+($F362*'fnd base rates'!D$109)
+($G362*'fnd base rates'!D$110)
+($H362*'fnd base rates'!D$111)
+($I362*'fnd base rates'!D$112)
+($J362*'fnd base rates'!D$113)
+($K362*'fnd base rates'!D$114)
+($M362*'fnd base rates'!D$116)
+($N362*'fnd base rates'!D$117)
+($O362*'fnd base rates'!D$118)
+($P362*VLOOKUP($S362+12,rate_basefnd,4)))
*$R362</f>
        <v>5966.5174000000006</v>
      </c>
      <c r="W362" s="1">
        <f>(($D362*'fnd base rates'!E$107)
+($E362*'fnd base rates'!E$108)
+($F362*'fnd base rates'!E$109)
+($G362*'fnd base rates'!E$110)
+($H362*'fnd base rates'!E$111)
+($I362*'fnd base rates'!E$112)
+($J362*'fnd base rates'!E$113)
+($K362*'fnd base rates'!E$114)
+($M362*'fnd base rates'!E$116)
+($N362*'fnd base rates'!E$117)
+($O362*'fnd base rates'!E$118)
+($P362*VLOOKUP($S362+12,rate_basefnd,5)))
*$R362</f>
        <v>35032.021421780002</v>
      </c>
      <c r="X362" s="1">
        <f>(($D362*'fnd base rates'!F$107)
+($E362*'fnd base rates'!F$108)
+($F362*'fnd base rates'!F$109)
+($G362*'fnd base rates'!F$110)
+($H362*'fnd base rates'!F$111)
+($I362*'fnd base rates'!F$112)
+($J362*'fnd base rates'!F$113)
+($K362*'fnd base rates'!F$114)
+($M362*'fnd base rates'!F$116)
+($N362*'fnd base rates'!F$117)
+($O362*'fnd base rates'!F$118)
+($P362*VLOOKUP($S362+12,rate_basefnd,6)))
*$R362</f>
        <v>7229.6861944399998</v>
      </c>
      <c r="Y362" s="1">
        <f>(($D362*'fnd base rates'!G$107)
+($E362*'fnd base rates'!G$108)
+($F362*'fnd base rates'!G$109)
+($G362*'fnd base rates'!G$110)
+($H362*'fnd base rates'!G$111)
+($I362*'fnd base rates'!G$112)
+($J362*'fnd base rates'!G$113)
+($K362*'fnd base rates'!G$114)
+($M362*'fnd base rates'!G$116)
+($N362*'fnd base rates'!G$117)
+($O362*'fnd base rates'!G$118)
+($P362*VLOOKUP($S362+12,rate_basefnd,7)))
*$R362</f>
        <v>1410.5133513800004</v>
      </c>
      <c r="Z362" s="1">
        <f>(($D362*'fnd base rates'!H$107)
+($E362*'fnd base rates'!H$108)
+($F362*'fnd base rates'!H$109)
+($G362*'fnd base rates'!H$110)
+($H362*'fnd base rates'!H$111)
+($I362*'fnd base rates'!H$112)
+($J362*'fnd base rates'!H$113)
+($K362*'fnd base rates'!H$114)
+($M362*'fnd base rates'!H$116)
+($N362*'fnd base rates'!H$117)
+($O362*'fnd base rates'!H$118)
+($P362*VLOOKUP($S362+12,rate_basefnd,8)))</f>
        <v>4416.6104699999996</v>
      </c>
      <c r="AA362" s="1">
        <f>(($D362*'fnd base rates'!I$107)
+($E362*'fnd base rates'!I$108)
+($F362*'fnd base rates'!I$109)
+($G362*'fnd base rates'!I$110)
+($H362*'fnd base rates'!I$111)
+($I362*'fnd base rates'!I$112)
+($J362*'fnd base rates'!I$113)
+($K362*'fnd base rates'!I$114)
+($M362*'fnd base rates'!I$116)
+($N362*'fnd base rates'!I$117)
+($O362*'fnd base rates'!I$118)
+($P362*VLOOKUP($S362+12,rate_basefnd,9)))
*$R362</f>
        <v>2789.5384000000004</v>
      </c>
      <c r="AB362" s="1">
        <f>(($D362*'fnd base rates'!J$107)
+($E362*'fnd base rates'!J$108)
+($F362*'fnd base rates'!J$109)
+($G362*'fnd base rates'!J$110)
+($H362*'fnd base rates'!J$111)
+($I362*'fnd base rates'!J$112)
+($J362*'fnd base rates'!J$113)
+($K362*'fnd base rates'!J$114)
+($M362*'fnd base rates'!J$116)
+($N362*'fnd base rates'!J$117)
+($O362*'fnd base rates'!J$118)
+($P362*VLOOKUP($S362+12,rate_basefnd,10)))
*$R362</f>
        <v>3656.8092000000001</v>
      </c>
      <c r="AC362" s="1">
        <f>(($D362*'fnd base rates'!K$107)
+($E362*'fnd base rates'!K$108)
+($F362*'fnd base rates'!K$109)
+($G362*'fnd base rates'!K$110)
+($H362*'fnd base rates'!K$111)
+($I362*'fnd base rates'!K$112)
+($J362*'fnd base rates'!K$113)
+($K362*'fnd base rates'!K$114)
+($M362*'fnd base rates'!K$116)
+($N362*'fnd base rates'!K$117)
+($O362*'fnd base rates'!K$118)
+($P362*VLOOKUP($S362+12,rate_basefnd,11)))
*$R362</f>
        <v>8122.98996162</v>
      </c>
      <c r="AD362" s="1">
        <f>(($D362*'fnd base rates'!L$107)
+($E362*'fnd base rates'!L$108)
+($F362*'fnd base rates'!L$109)
+($G362*'fnd base rates'!L$110)
+($H362*'fnd base rates'!L$111)
+($I362*'fnd base rates'!L$112)
+($J362*'fnd base rates'!L$113)
+($K362*'fnd base rates'!L$114)
+($M362*'fnd base rates'!L$116)
+($N362*'fnd base rates'!L$117)
+($O362*'fnd base rates'!L$118)
+($P362*VLOOKUP($S362+12,rate_basefnd,12)))</f>
        <v>9794.3138419999996</v>
      </c>
      <c r="AE362" s="1">
        <f>(($D362*'fnd base rates'!M$107)
+($E362*'fnd base rates'!M$108)
+($F362*'fnd base rates'!M$109)
+($G362*'fnd base rates'!M$110)
+($H362*'fnd base rates'!M$111)
+($I362*'fnd base rates'!M$112)
+($J362*'fnd base rates'!M$113)
+($K362*'fnd base rates'!M$114)
+($M362*'fnd base rates'!M$116)
+($N362*'fnd base rates'!M$117)
+($O362*'fnd base rates'!M$118)
+($P362*VLOOKUP($S362+12,rate_basefnd,13)))</f>
        <v>0</v>
      </c>
      <c r="AF362" s="4">
        <f t="shared" si="387"/>
        <v>82334.657255280006</v>
      </c>
      <c r="AH362" s="4">
        <f t="shared" si="388"/>
        <v>446099266</v>
      </c>
      <c r="AI362" s="4" t="str">
        <f t="shared" si="389"/>
        <v>446</v>
      </c>
      <c r="AJ362" s="2" t="str">
        <f t="shared" si="390"/>
        <v>099</v>
      </c>
      <c r="AK362" s="2" t="str">
        <f t="shared" si="391"/>
        <v>266</v>
      </c>
      <c r="AL362" s="4">
        <f t="shared" si="392"/>
        <v>1</v>
      </c>
      <c r="AM362" s="4">
        <f t="shared" si="384"/>
        <v>7</v>
      </c>
      <c r="AN362" s="4">
        <f t="shared" si="393"/>
        <v>82334.657255280006</v>
      </c>
      <c r="AO362" s="4">
        <f t="shared" si="394"/>
        <v>11762</v>
      </c>
      <c r="AP362" s="4">
        <f t="shared" si="395"/>
        <v>0</v>
      </c>
      <c r="AQ362" s="4">
        <v>11762</v>
      </c>
      <c r="AW362" s="4">
        <v>11746</v>
      </c>
      <c r="AX362" s="5">
        <f t="shared" si="396"/>
        <v>16</v>
      </c>
      <c r="AY362" s="4">
        <v>11762</v>
      </c>
      <c r="AZ362" s="5"/>
      <c r="BB362" s="5">
        <f t="shared" ref="BB362" si="428">BC362-BA362</f>
        <v>0</v>
      </c>
    </row>
    <row r="363" spans="1:54" s="4" customFormat="1">
      <c r="A363" s="278">
        <v>446</v>
      </c>
      <c r="B363" s="2">
        <v>446099285</v>
      </c>
      <c r="C363" s="10" t="s">
        <v>1051</v>
      </c>
      <c r="D363" s="15">
        <f>'fnd enro'!D363</f>
        <v>0</v>
      </c>
      <c r="E363" s="15">
        <f>'fnd enro'!E363</f>
        <v>0</v>
      </c>
      <c r="F363" s="15">
        <f>'fnd enro'!F363</f>
        <v>9</v>
      </c>
      <c r="G363" s="15">
        <f>'fnd enro'!G363</f>
        <v>46</v>
      </c>
      <c r="H363" s="15">
        <f>'fnd enro'!H363</f>
        <v>31</v>
      </c>
      <c r="I363" s="15">
        <f>'fnd enro'!I363</f>
        <v>20</v>
      </c>
      <c r="J363" s="15">
        <f>'fnd enro'!J363</f>
        <v>0</v>
      </c>
      <c r="K363" s="16">
        <f>'fnd enro'!K363</f>
        <v>4.0598000000000001</v>
      </c>
      <c r="L363" s="15">
        <f>'fnd enro'!L363</f>
        <v>0</v>
      </c>
      <c r="M363" s="15">
        <f>'fnd enro'!M363</f>
        <v>9</v>
      </c>
      <c r="N363" s="15">
        <f>'fnd enro'!N363</f>
        <v>2</v>
      </c>
      <c r="O363" s="15">
        <f>'fnd enro'!O363</f>
        <v>1</v>
      </c>
      <c r="P363" s="15">
        <f>'fnd enro'!P363</f>
        <v>22</v>
      </c>
      <c r="Q363" s="15">
        <f>'fnd enro'!R363</f>
        <v>106</v>
      </c>
      <c r="R363" s="16">
        <f t="shared" si="386"/>
        <v>1.06</v>
      </c>
      <c r="S363" s="15">
        <f>VALUE('fnd enro'!Q363)</f>
        <v>7</v>
      </c>
      <c r="T363" s="2"/>
      <c r="U363" s="1">
        <f>(($D363*'fnd base rates'!C$107)
+($E363*'fnd base rates'!C$108)
+($F363*'fnd base rates'!C$109)
+($G363*'fnd base rates'!C$110)
+($H363*'fnd base rates'!C$111)
+($I363*'fnd base rates'!C$112)
+($J363*'fnd base rates'!C$113)
+($K363*'fnd base rates'!C$114)
+($M363*'fnd base rates'!C$116)
+($N363*'fnd base rates'!C$117)
+($O363*'fnd base rates'!C$118)
+($P363*VLOOKUP($S363+12,rate_basefnd,3)))
*$R363</f>
        <v>60264.17264148</v>
      </c>
      <c r="V363" s="1">
        <f>(($D363*'fnd base rates'!D$107)
+($E363*'fnd base rates'!D$108)
+($F363*'fnd base rates'!D$109)
+($G363*'fnd base rates'!D$110)
+($H363*'fnd base rates'!D$111)
+($I363*'fnd base rates'!D$112)
+($J363*'fnd base rates'!D$113)
+($K363*'fnd base rates'!D$114)
+($M363*'fnd base rates'!D$116)
+($N363*'fnd base rates'!D$117)
+($O363*'fnd base rates'!D$118)
+($P363*VLOOKUP($S363+12,rate_basefnd,4)))
*$R363</f>
        <v>91334.359400000001</v>
      </c>
      <c r="W363" s="1">
        <f>(($D363*'fnd base rates'!E$107)
+($E363*'fnd base rates'!E$108)
+($F363*'fnd base rates'!E$109)
+($G363*'fnd base rates'!E$110)
+($H363*'fnd base rates'!E$111)
+($I363*'fnd base rates'!E$112)
+($J363*'fnd base rates'!E$113)
+($K363*'fnd base rates'!E$114)
+($M363*'fnd base rates'!E$116)
+($N363*'fnd base rates'!E$117)
+($O363*'fnd base rates'!E$118)
+($P363*VLOOKUP($S363+12,rate_basefnd,5)))
*$R363</f>
        <v>507333.01030124002</v>
      </c>
      <c r="X363" s="1">
        <f>(($D363*'fnd base rates'!F$107)
+($E363*'fnd base rates'!F$108)
+($F363*'fnd base rates'!F$109)
+($G363*'fnd base rates'!F$110)
+($H363*'fnd base rates'!F$111)
+($I363*'fnd base rates'!F$112)
+($J363*'fnd base rates'!F$113)
+($K363*'fnd base rates'!F$114)
+($M363*'fnd base rates'!F$116)
+($N363*'fnd base rates'!F$117)
+($O363*'fnd base rates'!F$118)
+($P363*VLOOKUP($S363+12,rate_basefnd,6)))
*$R363</f>
        <v>120711.15540152002</v>
      </c>
      <c r="Y363" s="1">
        <f>(($D363*'fnd base rates'!G$107)
+($E363*'fnd base rates'!G$108)
+($F363*'fnd base rates'!G$109)
+($G363*'fnd base rates'!G$110)
+($H363*'fnd base rates'!G$111)
+($I363*'fnd base rates'!G$112)
+($J363*'fnd base rates'!G$113)
+($K363*'fnd base rates'!G$114)
+($M363*'fnd base rates'!G$116)
+($N363*'fnd base rates'!G$117)
+($O363*'fnd base rates'!G$118)
+($P363*VLOOKUP($S363+12,rate_basefnd,7)))
*$R363</f>
        <v>21252.99017804</v>
      </c>
      <c r="Z363" s="1">
        <f>(($D363*'fnd base rates'!H$107)
+($E363*'fnd base rates'!H$108)
+($F363*'fnd base rates'!H$109)
+($G363*'fnd base rates'!H$110)
+($H363*'fnd base rates'!H$111)
+($I363*'fnd base rates'!H$112)
+($J363*'fnd base rates'!H$113)
+($K363*'fnd base rates'!H$114)
+($M363*'fnd base rates'!H$116)
+($N363*'fnd base rates'!H$117)
+($O363*'fnd base rates'!H$118)
+($P363*VLOOKUP($S363+12,rate_basefnd,8)))</f>
        <v>60814.984259999997</v>
      </c>
      <c r="AA363" s="1">
        <f>(($D363*'fnd base rates'!I$107)
+($E363*'fnd base rates'!I$108)
+($F363*'fnd base rates'!I$109)
+($G363*'fnd base rates'!I$110)
+($H363*'fnd base rates'!I$111)
+($I363*'fnd base rates'!I$112)
+($J363*'fnd base rates'!I$113)
+($K363*'fnd base rates'!I$114)
+($M363*'fnd base rates'!I$116)
+($N363*'fnd base rates'!I$117)
+($O363*'fnd base rates'!I$118)
+($P363*VLOOKUP($S363+12,rate_basefnd,9)))
*$R363</f>
        <v>39009.006999999998</v>
      </c>
      <c r="AB363" s="1">
        <f>(($D363*'fnd base rates'!J$107)
+($E363*'fnd base rates'!J$108)
+($F363*'fnd base rates'!J$109)
+($G363*'fnd base rates'!J$110)
+($H363*'fnd base rates'!J$111)
+($I363*'fnd base rates'!J$112)
+($J363*'fnd base rates'!J$113)
+($K363*'fnd base rates'!J$114)
+($M363*'fnd base rates'!J$116)
+($N363*'fnd base rates'!J$117)
+($O363*'fnd base rates'!J$118)
+($P363*VLOOKUP($S363+12,rate_basefnd,10)))
*$R363</f>
        <v>42089.695599999999</v>
      </c>
      <c r="AC363" s="1">
        <f>(($D363*'fnd base rates'!K$107)
+($E363*'fnd base rates'!K$108)
+($F363*'fnd base rates'!K$109)
+($G363*'fnd base rates'!K$110)
+($H363*'fnd base rates'!K$111)
+($I363*'fnd base rates'!K$112)
+($J363*'fnd base rates'!K$113)
+($K363*'fnd base rates'!K$114)
+($M363*'fnd base rates'!K$116)
+($N363*'fnd base rates'!K$117)
+($O363*'fnd base rates'!K$118)
+($P363*VLOOKUP($S363+12,rate_basefnd,11)))
*$R363</f>
        <v>125405.58447596</v>
      </c>
      <c r="AD363" s="1">
        <f>(($D363*'fnd base rates'!L$107)
+($E363*'fnd base rates'!L$108)
+($F363*'fnd base rates'!L$109)
+($G363*'fnd base rates'!L$110)
+($H363*'fnd base rates'!L$111)
+($I363*'fnd base rates'!L$112)
+($J363*'fnd base rates'!L$113)
+($K363*'fnd base rates'!L$114)
+($M363*'fnd base rates'!L$116)
+($N363*'fnd base rates'!L$117)
+($O363*'fnd base rates'!L$118)
+($P363*VLOOKUP($S363+12,rate_basefnd,12)))</f>
        <v>151681.471036</v>
      </c>
      <c r="AE363" s="1">
        <f>(($D363*'fnd base rates'!M$107)
+($E363*'fnd base rates'!M$108)
+($F363*'fnd base rates'!M$109)
+($G363*'fnd base rates'!M$110)
+($H363*'fnd base rates'!M$111)
+($I363*'fnd base rates'!M$112)
+($J363*'fnd base rates'!M$113)
+($K363*'fnd base rates'!M$114)
+($M363*'fnd base rates'!M$116)
+($N363*'fnd base rates'!M$117)
+($O363*'fnd base rates'!M$118)
+($P363*VLOOKUP($S363+12,rate_basefnd,13)))</f>
        <v>0</v>
      </c>
      <c r="AF363" s="4">
        <f t="shared" si="387"/>
        <v>1219896.4302942401</v>
      </c>
      <c r="AH363" s="4">
        <f t="shared" si="388"/>
        <v>446099285</v>
      </c>
      <c r="AI363" s="4" t="str">
        <f t="shared" si="389"/>
        <v>446</v>
      </c>
      <c r="AJ363" s="2" t="str">
        <f t="shared" si="390"/>
        <v>099</v>
      </c>
      <c r="AK363" s="2" t="str">
        <f t="shared" si="391"/>
        <v>285</v>
      </c>
      <c r="AL363" s="4">
        <f t="shared" si="392"/>
        <v>1</v>
      </c>
      <c r="AM363" s="4">
        <f t="shared" si="384"/>
        <v>106</v>
      </c>
      <c r="AN363" s="4">
        <f t="shared" si="393"/>
        <v>1219896.4302942401</v>
      </c>
      <c r="AO363" s="4">
        <f t="shared" si="394"/>
        <v>11508</v>
      </c>
      <c r="AP363" s="4">
        <f t="shared" si="395"/>
        <v>0</v>
      </c>
      <c r="AQ363" s="4">
        <v>11508</v>
      </c>
      <c r="AW363" s="4">
        <v>11484</v>
      </c>
      <c r="AX363" s="5">
        <f t="shared" si="396"/>
        <v>24</v>
      </c>
      <c r="AY363" s="4">
        <v>11508</v>
      </c>
      <c r="AZ363" s="5"/>
      <c r="BB363" s="5">
        <f t="shared" ref="BB363" si="429">BC363-BA363</f>
        <v>0</v>
      </c>
    </row>
    <row r="364" spans="1:54" s="4" customFormat="1">
      <c r="A364" s="278">
        <v>446</v>
      </c>
      <c r="B364" s="2">
        <v>446099293</v>
      </c>
      <c r="C364" s="10" t="s">
        <v>1051</v>
      </c>
      <c r="D364" s="15">
        <f>'fnd enro'!D364</f>
        <v>0</v>
      </c>
      <c r="E364" s="15">
        <f>'fnd enro'!E364</f>
        <v>0</v>
      </c>
      <c r="F364" s="15">
        <f>'fnd enro'!F364</f>
        <v>0</v>
      </c>
      <c r="G364" s="15">
        <f>'fnd enro'!G364</f>
        <v>8</v>
      </c>
      <c r="H364" s="15">
        <f>'fnd enro'!H364</f>
        <v>4</v>
      </c>
      <c r="I364" s="15">
        <f>'fnd enro'!I364</f>
        <v>5</v>
      </c>
      <c r="J364" s="15">
        <f>'fnd enro'!J364</f>
        <v>0</v>
      </c>
      <c r="K364" s="16">
        <f>'fnd enro'!K364</f>
        <v>0.65110000000000001</v>
      </c>
      <c r="L364" s="15">
        <f>'fnd enro'!L364</f>
        <v>0</v>
      </c>
      <c r="M364" s="15">
        <f>'fnd enro'!M364</f>
        <v>0</v>
      </c>
      <c r="N364" s="15">
        <f>'fnd enro'!N364</f>
        <v>0</v>
      </c>
      <c r="O364" s="15">
        <f>'fnd enro'!O364</f>
        <v>0</v>
      </c>
      <c r="P364" s="15">
        <f>'fnd enro'!P364</f>
        <v>13</v>
      </c>
      <c r="Q364" s="15">
        <f>'fnd enro'!R364</f>
        <v>17</v>
      </c>
      <c r="R364" s="16">
        <f t="shared" si="386"/>
        <v>1.06</v>
      </c>
      <c r="S364" s="15">
        <f>VALUE('fnd enro'!Q364)</f>
        <v>10</v>
      </c>
      <c r="T364" s="2"/>
      <c r="U364" s="1">
        <f>(($D364*'fnd base rates'!C$107)
+($E364*'fnd base rates'!C$108)
+($F364*'fnd base rates'!C$109)
+($G364*'fnd base rates'!C$110)
+($H364*'fnd base rates'!C$111)
+($I364*'fnd base rates'!C$112)
+($J364*'fnd base rates'!C$113)
+($K364*'fnd base rates'!C$114)
+($M364*'fnd base rates'!C$116)
+($N364*'fnd base rates'!C$117)
+($O364*'fnd base rates'!C$118)
+($P364*VLOOKUP($S364+12,rate_basefnd,3)))
*$R364</f>
        <v>10202.594319860002</v>
      </c>
      <c r="V364" s="1">
        <f>(($D364*'fnd base rates'!D$107)
+($E364*'fnd base rates'!D$108)
+($F364*'fnd base rates'!D$109)
+($G364*'fnd base rates'!D$110)
+($H364*'fnd base rates'!D$111)
+($I364*'fnd base rates'!D$112)
+($J364*'fnd base rates'!D$113)
+($K364*'fnd base rates'!D$114)
+($M364*'fnd base rates'!D$116)
+($N364*'fnd base rates'!D$117)
+($O364*'fnd base rates'!D$118)
+($P364*VLOOKUP($S364+12,rate_basefnd,4)))
*$R364</f>
        <v>17774.2814</v>
      </c>
      <c r="W364" s="1">
        <f>(($D364*'fnd base rates'!E$107)
+($E364*'fnd base rates'!E$108)
+($F364*'fnd base rates'!E$109)
+($G364*'fnd base rates'!E$110)
+($H364*'fnd base rates'!E$111)
+($I364*'fnd base rates'!E$112)
+($J364*'fnd base rates'!E$113)
+($K364*'fnd base rates'!E$114)
+($M364*'fnd base rates'!E$116)
+($N364*'fnd base rates'!E$117)
+($O364*'fnd base rates'!E$118)
+($P364*VLOOKUP($S364+12,rate_basefnd,5)))
*$R364</f>
        <v>115111.45196718001</v>
      </c>
      <c r="X364" s="1">
        <f>(($D364*'fnd base rates'!F$107)
+($E364*'fnd base rates'!F$108)
+($F364*'fnd base rates'!F$109)
+($G364*'fnd base rates'!F$110)
+($H364*'fnd base rates'!F$111)
+($I364*'fnd base rates'!F$112)
+($J364*'fnd base rates'!F$113)
+($K364*'fnd base rates'!F$114)
+($M364*'fnd base rates'!F$116)
+($N364*'fnd base rates'!F$117)
+($O364*'fnd base rates'!F$118)
+($P364*VLOOKUP($S364+12,rate_basefnd,6)))
*$R364</f>
        <v>18612.924243640002</v>
      </c>
      <c r="Y364" s="1">
        <f>(($D364*'fnd base rates'!G$107)
+($E364*'fnd base rates'!G$108)
+($F364*'fnd base rates'!G$109)
+($G364*'fnd base rates'!G$110)
+($H364*'fnd base rates'!G$111)
+($I364*'fnd base rates'!G$112)
+($J364*'fnd base rates'!G$113)
+($K364*'fnd base rates'!G$114)
+($M364*'fnd base rates'!G$116)
+($N364*'fnd base rates'!G$117)
+($O364*'fnd base rates'!G$118)
+($P364*VLOOKUP($S364+12,rate_basefnd,7)))
*$R364</f>
        <v>4954.2750247800004</v>
      </c>
      <c r="Z364" s="1">
        <f>(($D364*'fnd base rates'!H$107)
+($E364*'fnd base rates'!H$108)
+($F364*'fnd base rates'!H$109)
+($G364*'fnd base rates'!H$110)
+($H364*'fnd base rates'!H$111)
+($I364*'fnd base rates'!H$112)
+($J364*'fnd base rates'!H$113)
+($K364*'fnd base rates'!H$114)
+($M364*'fnd base rates'!H$116)
+($N364*'fnd base rates'!H$117)
+($O364*'fnd base rates'!H$118)
+($P364*VLOOKUP($S364+12,rate_basefnd,8)))</f>
        <v>10284.682570000001</v>
      </c>
      <c r="AA364" s="1">
        <f>(($D364*'fnd base rates'!I$107)
+($E364*'fnd base rates'!I$108)
+($F364*'fnd base rates'!I$109)
+($G364*'fnd base rates'!I$110)
+($H364*'fnd base rates'!I$111)
+($I364*'fnd base rates'!I$112)
+($J364*'fnd base rates'!I$113)
+($K364*'fnd base rates'!I$114)
+($M364*'fnd base rates'!I$116)
+($N364*'fnd base rates'!I$117)
+($O364*'fnd base rates'!I$118)
+($P364*VLOOKUP($S364+12,rate_basefnd,9)))
*$R364</f>
        <v>7675.1419999999998</v>
      </c>
      <c r="AB364" s="1">
        <f>(($D364*'fnd base rates'!J$107)
+($E364*'fnd base rates'!J$108)
+($F364*'fnd base rates'!J$109)
+($G364*'fnd base rates'!J$110)
+($H364*'fnd base rates'!J$111)
+($I364*'fnd base rates'!J$112)
+($J364*'fnd base rates'!J$113)
+($K364*'fnd base rates'!J$114)
+($M364*'fnd base rates'!J$116)
+($N364*'fnd base rates'!J$117)
+($O364*'fnd base rates'!J$118)
+($P364*VLOOKUP($S364+12,rate_basefnd,10)))
*$R364</f>
        <v>14565.587200000002</v>
      </c>
      <c r="AC364" s="1">
        <f>(($D364*'fnd base rates'!K$107)
+($E364*'fnd base rates'!K$108)
+($F364*'fnd base rates'!K$109)
+($G364*'fnd base rates'!K$110)
+($H364*'fnd base rates'!K$111)
+($I364*'fnd base rates'!K$112)
+($J364*'fnd base rates'!K$113)
+($K364*'fnd base rates'!K$114)
+($M364*'fnd base rates'!K$116)
+($N364*'fnd base rates'!K$117)
+($O364*'fnd base rates'!K$118)
+($P364*VLOOKUP($S364+12,rate_basefnd,11)))
*$R364</f>
        <v>19540.440878220004</v>
      </c>
      <c r="AD364" s="1">
        <f>(($D364*'fnd base rates'!L$107)
+($E364*'fnd base rates'!L$108)
+($F364*'fnd base rates'!L$109)
+($G364*'fnd base rates'!L$110)
+($H364*'fnd base rates'!L$111)
+($I364*'fnd base rates'!L$112)
+($J364*'fnd base rates'!L$113)
+($K364*'fnd base rates'!L$114)
+($M364*'fnd base rates'!L$116)
+($N364*'fnd base rates'!L$117)
+($O364*'fnd base rates'!L$118)
+($P364*VLOOKUP($S364+12,rate_basefnd,12)))</f>
        <v>28806.747902000003</v>
      </c>
      <c r="AE364" s="1">
        <f>(($D364*'fnd base rates'!M$107)
+($E364*'fnd base rates'!M$108)
+($F364*'fnd base rates'!M$109)
+($G364*'fnd base rates'!M$110)
+($H364*'fnd base rates'!M$111)
+($I364*'fnd base rates'!M$112)
+($J364*'fnd base rates'!M$113)
+($K364*'fnd base rates'!M$114)
+($M364*'fnd base rates'!M$116)
+($N364*'fnd base rates'!M$117)
+($O364*'fnd base rates'!M$118)
+($P364*VLOOKUP($S364+12,rate_basefnd,13)))</f>
        <v>0</v>
      </c>
      <c r="AF364" s="4">
        <f t="shared" si="387"/>
        <v>247528.12750568005</v>
      </c>
      <c r="AH364" s="4">
        <f t="shared" si="388"/>
        <v>446099293</v>
      </c>
      <c r="AI364" s="4" t="str">
        <f t="shared" si="389"/>
        <v>446</v>
      </c>
      <c r="AJ364" s="2" t="str">
        <f t="shared" si="390"/>
        <v>099</v>
      </c>
      <c r="AK364" s="2" t="str">
        <f t="shared" si="391"/>
        <v>293</v>
      </c>
      <c r="AL364" s="4">
        <f t="shared" si="392"/>
        <v>1</v>
      </c>
      <c r="AM364" s="4">
        <f t="shared" si="384"/>
        <v>17</v>
      </c>
      <c r="AN364" s="4">
        <f t="shared" si="393"/>
        <v>247528.12750568005</v>
      </c>
      <c r="AO364" s="4">
        <f t="shared" si="394"/>
        <v>14560</v>
      </c>
      <c r="AP364" s="4">
        <f t="shared" si="395"/>
        <v>0</v>
      </c>
      <c r="AQ364" s="4">
        <v>14560</v>
      </c>
      <c r="AW364" s="4">
        <v>14495</v>
      </c>
      <c r="AX364" s="5">
        <f t="shared" si="396"/>
        <v>65</v>
      </c>
      <c r="AY364" s="4">
        <v>14560</v>
      </c>
      <c r="AZ364" s="5"/>
      <c r="BB364" s="5">
        <f t="shared" ref="BB364" si="430">BC364-BA364</f>
        <v>0</v>
      </c>
    </row>
    <row r="365" spans="1:54" s="4" customFormat="1">
      <c r="A365" s="278">
        <v>446</v>
      </c>
      <c r="B365" s="2">
        <v>446099307</v>
      </c>
      <c r="C365" s="10" t="s">
        <v>1051</v>
      </c>
      <c r="D365" s="15">
        <f>'fnd enro'!D365</f>
        <v>0</v>
      </c>
      <c r="E365" s="15">
        <f>'fnd enro'!E365</f>
        <v>0</v>
      </c>
      <c r="F365" s="15">
        <f>'fnd enro'!F365</f>
        <v>0</v>
      </c>
      <c r="G365" s="15">
        <f>'fnd enro'!G365</f>
        <v>17</v>
      </c>
      <c r="H365" s="15">
        <f>'fnd enro'!H365</f>
        <v>6</v>
      </c>
      <c r="I365" s="15">
        <f>'fnd enro'!I365</f>
        <v>4</v>
      </c>
      <c r="J365" s="15">
        <f>'fnd enro'!J365</f>
        <v>0</v>
      </c>
      <c r="K365" s="16">
        <f>'fnd enro'!K365</f>
        <v>1.0341</v>
      </c>
      <c r="L365" s="15">
        <f>'fnd enro'!L365</f>
        <v>0</v>
      </c>
      <c r="M365" s="15">
        <f>'fnd enro'!M365</f>
        <v>2</v>
      </c>
      <c r="N365" s="15">
        <f>'fnd enro'!N365</f>
        <v>0</v>
      </c>
      <c r="O365" s="15">
        <f>'fnd enro'!O365</f>
        <v>0</v>
      </c>
      <c r="P365" s="15">
        <f>'fnd enro'!P365</f>
        <v>13</v>
      </c>
      <c r="Q365" s="15">
        <f>'fnd enro'!R365</f>
        <v>27</v>
      </c>
      <c r="R365" s="16">
        <f t="shared" si="386"/>
        <v>1.06</v>
      </c>
      <c r="S365" s="15">
        <f>VALUE('fnd enro'!Q365)</f>
        <v>3</v>
      </c>
      <c r="T365" s="2"/>
      <c r="U365" s="1">
        <f>(($D365*'fnd base rates'!C$107)
+($E365*'fnd base rates'!C$108)
+($F365*'fnd base rates'!C$109)
+($G365*'fnd base rates'!C$110)
+($H365*'fnd base rates'!C$111)
+($I365*'fnd base rates'!C$112)
+($J365*'fnd base rates'!C$113)
+($K365*'fnd base rates'!C$114)
+($M365*'fnd base rates'!C$116)
+($N365*'fnd base rates'!C$117)
+($O365*'fnd base rates'!C$118)
+($P365*VLOOKUP($S365+12,rate_basefnd,3)))
*$R365</f>
        <v>15616.271825660002</v>
      </c>
      <c r="V365" s="1">
        <f>(($D365*'fnd base rates'!D$107)
+($E365*'fnd base rates'!D$108)
+($F365*'fnd base rates'!D$109)
+($G365*'fnd base rates'!D$110)
+($H365*'fnd base rates'!D$111)
+($I365*'fnd base rates'!D$112)
+($J365*'fnd base rates'!D$113)
+($K365*'fnd base rates'!D$114)
+($M365*'fnd base rates'!D$116)
+($N365*'fnd base rates'!D$117)
+($O365*'fnd base rates'!D$118)
+($P365*VLOOKUP($S365+12,rate_basefnd,4)))
*$R365</f>
        <v>24843.1034</v>
      </c>
      <c r="W365" s="1">
        <f>(($D365*'fnd base rates'!E$107)
+($E365*'fnd base rates'!E$108)
+($F365*'fnd base rates'!E$109)
+($G365*'fnd base rates'!E$110)
+($H365*'fnd base rates'!E$111)
+($I365*'fnd base rates'!E$112)
+($J365*'fnd base rates'!E$113)
+($K365*'fnd base rates'!E$114)
+($M365*'fnd base rates'!E$116)
+($N365*'fnd base rates'!E$117)
+($O365*'fnd base rates'!E$118)
+($P365*VLOOKUP($S365+12,rate_basefnd,5)))
*$R365</f>
        <v>144815.91951258</v>
      </c>
      <c r="X365" s="1">
        <f>(($D365*'fnd base rates'!F$107)
+($E365*'fnd base rates'!F$108)
+($F365*'fnd base rates'!F$109)
+($G365*'fnd base rates'!F$110)
+($H365*'fnd base rates'!F$111)
+($I365*'fnd base rates'!F$112)
+($J365*'fnd base rates'!F$113)
+($K365*'fnd base rates'!F$114)
+($M365*'fnd base rates'!F$116)
+($N365*'fnd base rates'!F$117)
+($O365*'fnd base rates'!F$118)
+($P365*VLOOKUP($S365+12,rate_basefnd,6)))
*$R365</f>
        <v>31445.850092840003</v>
      </c>
      <c r="Y365" s="1">
        <f>(($D365*'fnd base rates'!G$107)
+($E365*'fnd base rates'!G$108)
+($F365*'fnd base rates'!G$109)
+($G365*'fnd base rates'!G$110)
+($H365*'fnd base rates'!G$111)
+($I365*'fnd base rates'!G$112)
+($J365*'fnd base rates'!G$113)
+($K365*'fnd base rates'!G$114)
+($M365*'fnd base rates'!G$116)
+($N365*'fnd base rates'!G$117)
+($O365*'fnd base rates'!G$118)
+($P365*VLOOKUP($S365+12,rate_basefnd,7)))
*$R365</f>
        <v>6166.0154981799997</v>
      </c>
      <c r="Z365" s="1">
        <f>(($D365*'fnd base rates'!H$107)
+($E365*'fnd base rates'!H$108)
+($F365*'fnd base rates'!H$109)
+($G365*'fnd base rates'!H$110)
+($H365*'fnd base rates'!H$111)
+($I365*'fnd base rates'!H$112)
+($J365*'fnd base rates'!H$113)
+($K365*'fnd base rates'!H$114)
+($M365*'fnd base rates'!H$116)
+($N365*'fnd base rates'!H$117)
+($O365*'fnd base rates'!H$118)
+($P365*VLOOKUP($S365+12,rate_basefnd,8)))</f>
        <v>15166.924669999999</v>
      </c>
      <c r="AA365" s="1">
        <f>(($D365*'fnd base rates'!I$107)
+($E365*'fnd base rates'!I$108)
+($F365*'fnd base rates'!I$109)
+($G365*'fnd base rates'!I$110)
+($H365*'fnd base rates'!I$111)
+($I365*'fnd base rates'!I$112)
+($J365*'fnd base rates'!I$113)
+($K365*'fnd base rates'!I$114)
+($M365*'fnd base rates'!I$116)
+($N365*'fnd base rates'!I$117)
+($O365*'fnd base rates'!I$118)
+($P365*VLOOKUP($S365+12,rate_basefnd,9)))
*$R365</f>
        <v>10257.609400000003</v>
      </c>
      <c r="AB365" s="1">
        <f>(($D365*'fnd base rates'!J$107)
+($E365*'fnd base rates'!J$108)
+($F365*'fnd base rates'!J$109)
+($G365*'fnd base rates'!J$110)
+($H365*'fnd base rates'!J$111)
+($I365*'fnd base rates'!J$112)
+($J365*'fnd base rates'!J$113)
+($K365*'fnd base rates'!J$114)
+($M365*'fnd base rates'!J$116)
+($N365*'fnd base rates'!J$117)
+($O365*'fnd base rates'!J$118)
+($P365*VLOOKUP($S365+12,rate_basefnd,10)))
*$R365</f>
        <v>13784.441400000002</v>
      </c>
      <c r="AC365" s="1">
        <f>(($D365*'fnd base rates'!K$107)
+($E365*'fnd base rates'!K$108)
+($F365*'fnd base rates'!K$109)
+($G365*'fnd base rates'!K$110)
+($H365*'fnd base rates'!K$111)
+($I365*'fnd base rates'!K$112)
+($J365*'fnd base rates'!K$113)
+($K365*'fnd base rates'!K$114)
+($M365*'fnd base rates'!K$116)
+($N365*'fnd base rates'!K$117)
+($O365*'fnd base rates'!K$118)
+($P365*VLOOKUP($S365+12,rate_basefnd,11)))
*$R365</f>
        <v>31410.448194820005</v>
      </c>
      <c r="AD365" s="1">
        <f>(($D365*'fnd base rates'!L$107)
+($E365*'fnd base rates'!L$108)
+($F365*'fnd base rates'!L$109)
+($G365*'fnd base rates'!L$110)
+($H365*'fnd base rates'!L$111)
+($I365*'fnd base rates'!L$112)
+($J365*'fnd base rates'!L$113)
+($K365*'fnd base rates'!L$114)
+($M365*'fnd base rates'!L$116)
+($N365*'fnd base rates'!L$117)
+($O365*'fnd base rates'!L$118)
+($P365*VLOOKUP($S365+12,rate_basefnd,12)))</f>
        <v>40979.001962000002</v>
      </c>
      <c r="AE365" s="1">
        <f>(($D365*'fnd base rates'!M$107)
+($E365*'fnd base rates'!M$108)
+($F365*'fnd base rates'!M$109)
+($G365*'fnd base rates'!M$110)
+($H365*'fnd base rates'!M$111)
+($I365*'fnd base rates'!M$112)
+($J365*'fnd base rates'!M$113)
+($K365*'fnd base rates'!M$114)
+($M365*'fnd base rates'!M$116)
+($N365*'fnd base rates'!M$117)
+($O365*'fnd base rates'!M$118)
+($P365*VLOOKUP($S365+12,rate_basefnd,13)))</f>
        <v>0</v>
      </c>
      <c r="AF365" s="4">
        <f t="shared" si="387"/>
        <v>334485.58595608006</v>
      </c>
      <c r="AH365" s="4">
        <f t="shared" si="388"/>
        <v>446099307</v>
      </c>
      <c r="AI365" s="4" t="str">
        <f t="shared" si="389"/>
        <v>446</v>
      </c>
      <c r="AJ365" s="2" t="str">
        <f t="shared" si="390"/>
        <v>099</v>
      </c>
      <c r="AK365" s="2" t="str">
        <f t="shared" si="391"/>
        <v>307</v>
      </c>
      <c r="AL365" s="4">
        <f t="shared" si="392"/>
        <v>1</v>
      </c>
      <c r="AM365" s="4">
        <f t="shared" si="384"/>
        <v>27</v>
      </c>
      <c r="AN365" s="4">
        <f t="shared" si="393"/>
        <v>334485.58595608006</v>
      </c>
      <c r="AO365" s="4">
        <f t="shared" si="394"/>
        <v>12388</v>
      </c>
      <c r="AP365" s="4">
        <f t="shared" si="395"/>
        <v>0</v>
      </c>
      <c r="AQ365" s="4">
        <v>12388</v>
      </c>
      <c r="AW365" s="4">
        <v>12369</v>
      </c>
      <c r="AX365" s="5">
        <f t="shared" si="396"/>
        <v>19</v>
      </c>
      <c r="AY365" s="4">
        <v>12388</v>
      </c>
      <c r="AZ365" s="5"/>
      <c r="BB365" s="5">
        <f t="shared" ref="BB365" si="431">BC365-BA365</f>
        <v>0</v>
      </c>
    </row>
    <row r="366" spans="1:54" s="4" customFormat="1">
      <c r="A366" s="278">
        <v>446</v>
      </c>
      <c r="B366" s="2">
        <v>446099310</v>
      </c>
      <c r="C366" s="10" t="s">
        <v>1051</v>
      </c>
      <c r="D366" s="15">
        <f>'fnd enro'!D366</f>
        <v>0</v>
      </c>
      <c r="E366" s="15">
        <f>'fnd enro'!E366</f>
        <v>0</v>
      </c>
      <c r="F366" s="15">
        <f>'fnd enro'!F366</f>
        <v>0</v>
      </c>
      <c r="G366" s="15">
        <f>'fnd enro'!G366</f>
        <v>1</v>
      </c>
      <c r="H366" s="15">
        <f>'fnd enro'!H366</f>
        <v>0</v>
      </c>
      <c r="I366" s="15">
        <f>'fnd enro'!I366</f>
        <v>0</v>
      </c>
      <c r="J366" s="15">
        <f>'fnd enro'!J366</f>
        <v>0</v>
      </c>
      <c r="K366" s="16">
        <f>'fnd enro'!K366</f>
        <v>3.8300000000000001E-2</v>
      </c>
      <c r="L366" s="15">
        <f>'fnd enro'!L366</f>
        <v>0</v>
      </c>
      <c r="M366" s="15">
        <f>'fnd enro'!M366</f>
        <v>0</v>
      </c>
      <c r="N366" s="15">
        <f>'fnd enro'!N366</f>
        <v>0</v>
      </c>
      <c r="O366" s="15">
        <f>'fnd enro'!O366</f>
        <v>0</v>
      </c>
      <c r="P366" s="15">
        <f>'fnd enro'!P366</f>
        <v>1</v>
      </c>
      <c r="Q366" s="15">
        <f>'fnd enro'!R366</f>
        <v>1</v>
      </c>
      <c r="R366" s="16">
        <f t="shared" si="386"/>
        <v>1.06</v>
      </c>
      <c r="S366" s="15">
        <f>VALUE('fnd enro'!Q366)</f>
        <v>10</v>
      </c>
      <c r="T366" s="2"/>
      <c r="U366" s="1">
        <f>(($D366*'fnd base rates'!C$107)
+($E366*'fnd base rates'!C$108)
+($F366*'fnd base rates'!C$109)
+($G366*'fnd base rates'!C$110)
+($H366*'fnd base rates'!C$111)
+($I366*'fnd base rates'!C$112)
+($J366*'fnd base rates'!C$113)
+($K366*'fnd base rates'!C$114)
+($M366*'fnd base rates'!C$116)
+($N366*'fnd base rates'!C$117)
+($O366*'fnd base rates'!C$118)
+($P366*VLOOKUP($S366+12,rate_basefnd,3)))
*$R366</f>
        <v>617.65383057999998</v>
      </c>
      <c r="V366" s="1">
        <f>(($D366*'fnd base rates'!D$107)
+($E366*'fnd base rates'!D$108)
+($F366*'fnd base rates'!D$109)
+($G366*'fnd base rates'!D$110)
+($H366*'fnd base rates'!D$111)
+($I366*'fnd base rates'!D$112)
+($J366*'fnd base rates'!D$113)
+($K366*'fnd base rates'!D$114)
+($M366*'fnd base rates'!D$116)
+($N366*'fnd base rates'!D$117)
+($O366*'fnd base rates'!D$118)
+($P366*VLOOKUP($S366+12,rate_basefnd,4)))
*$R366</f>
        <v>1128.4654</v>
      </c>
      <c r="W366" s="1">
        <f>(($D366*'fnd base rates'!E$107)
+($E366*'fnd base rates'!E$108)
+($F366*'fnd base rates'!E$109)
+($G366*'fnd base rates'!E$110)
+($H366*'fnd base rates'!E$111)
+($I366*'fnd base rates'!E$112)
+($J366*'fnd base rates'!E$113)
+($K366*'fnd base rates'!E$114)
+($M366*'fnd base rates'!E$116)
+($N366*'fnd base rates'!E$117)
+($O366*'fnd base rates'!E$118)
+($P366*VLOOKUP($S366+12,rate_basefnd,5)))
*$R366</f>
        <v>7373.3655745400001</v>
      </c>
      <c r="X366" s="1">
        <f>(($D366*'fnd base rates'!F$107)
+($E366*'fnd base rates'!F$108)
+($F366*'fnd base rates'!F$109)
+($G366*'fnd base rates'!F$110)
+($H366*'fnd base rates'!F$111)
+($I366*'fnd base rates'!F$112)
+($J366*'fnd base rates'!F$113)
+($K366*'fnd base rates'!F$114)
+($M366*'fnd base rates'!F$116)
+($N366*'fnd base rates'!F$117)
+($O366*'fnd base rates'!F$118)
+($P366*VLOOKUP($S366+12,rate_basefnd,6)))
*$R366</f>
        <v>1262.6066849200001</v>
      </c>
      <c r="Y366" s="1">
        <f>(($D366*'fnd base rates'!G$107)
+($E366*'fnd base rates'!G$108)
+($F366*'fnd base rates'!G$109)
+($G366*'fnd base rates'!G$110)
+($H366*'fnd base rates'!G$111)
+($I366*'fnd base rates'!G$112)
+($J366*'fnd base rates'!G$113)
+($K366*'fnd base rates'!G$114)
+($M366*'fnd base rates'!G$116)
+($N366*'fnd base rates'!G$117)
+($O366*'fnd base rates'!G$118)
+($P366*VLOOKUP($S366+12,rate_basefnd,7)))
*$R366</f>
        <v>325.79750733999998</v>
      </c>
      <c r="Z366" s="1">
        <f>(($D366*'fnd base rates'!H$107)
+($E366*'fnd base rates'!H$108)
+($F366*'fnd base rates'!H$109)
+($G366*'fnd base rates'!H$110)
+($H366*'fnd base rates'!H$111)
+($I366*'fnd base rates'!H$112)
+($J366*'fnd base rates'!H$113)
+($K366*'fnd base rates'!H$114)
+($M366*'fnd base rates'!H$116)
+($N366*'fnd base rates'!H$117)
+($O366*'fnd base rates'!H$118)
+($P366*VLOOKUP($S366+12,rate_basefnd,8)))</f>
        <v>524.91720999999995</v>
      </c>
      <c r="AA366" s="1">
        <f>(($D366*'fnd base rates'!I$107)
+($E366*'fnd base rates'!I$108)
+($F366*'fnd base rates'!I$109)
+($G366*'fnd base rates'!I$110)
+($H366*'fnd base rates'!I$111)
+($I366*'fnd base rates'!I$112)
+($J366*'fnd base rates'!I$113)
+($K366*'fnd base rates'!I$114)
+($M366*'fnd base rates'!I$116)
+($N366*'fnd base rates'!I$117)
+($O366*'fnd base rates'!I$118)
+($P366*VLOOKUP($S366+12,rate_basefnd,9)))
*$R366</f>
        <v>424.14839999999998</v>
      </c>
      <c r="AB366" s="1">
        <f>(($D366*'fnd base rates'!J$107)
+($E366*'fnd base rates'!J$108)
+($F366*'fnd base rates'!J$109)
+($G366*'fnd base rates'!J$110)
+($H366*'fnd base rates'!J$111)
+($I366*'fnd base rates'!J$112)
+($J366*'fnd base rates'!J$113)
+($K366*'fnd base rates'!J$114)
+($M366*'fnd base rates'!J$116)
+($N366*'fnd base rates'!J$117)
+($O366*'fnd base rates'!J$118)
+($P366*VLOOKUP($S366+12,rate_basefnd,10)))
*$R366</f>
        <v>878.35840000000007</v>
      </c>
      <c r="AC366" s="1">
        <f>(($D366*'fnd base rates'!K$107)
+($E366*'fnd base rates'!K$108)
+($F366*'fnd base rates'!K$109)
+($G366*'fnd base rates'!K$110)
+($H366*'fnd base rates'!K$111)
+($I366*'fnd base rates'!K$112)
+($J366*'fnd base rates'!K$113)
+($K366*'fnd base rates'!K$114)
+($M366*'fnd base rates'!K$116)
+($N366*'fnd base rates'!K$117)
+($O366*'fnd base rates'!K$118)
+($P366*VLOOKUP($S366+12,rate_basefnd,11)))
*$R366</f>
        <v>1115.0076516600002</v>
      </c>
      <c r="AD366" s="1">
        <f>(($D366*'fnd base rates'!L$107)
+($E366*'fnd base rates'!L$108)
+($F366*'fnd base rates'!L$109)
+($G366*'fnd base rates'!L$110)
+($H366*'fnd base rates'!L$111)
+($I366*'fnd base rates'!L$112)
+($J366*'fnd base rates'!L$113)
+($K366*'fnd base rates'!L$114)
+($M366*'fnd base rates'!L$116)
+($N366*'fnd base rates'!L$117)
+($O366*'fnd base rates'!L$118)
+($P366*VLOOKUP($S366+12,rate_basefnd,12)))</f>
        <v>1828.523406</v>
      </c>
      <c r="AE366" s="1">
        <f>(($D366*'fnd base rates'!M$107)
+($E366*'fnd base rates'!M$108)
+($F366*'fnd base rates'!M$109)
+($G366*'fnd base rates'!M$110)
+($H366*'fnd base rates'!M$111)
+($I366*'fnd base rates'!M$112)
+($J366*'fnd base rates'!M$113)
+($K366*'fnd base rates'!M$114)
+($M366*'fnd base rates'!M$116)
+($N366*'fnd base rates'!M$117)
+($O366*'fnd base rates'!M$118)
+($P366*VLOOKUP($S366+12,rate_basefnd,13)))</f>
        <v>0</v>
      </c>
      <c r="AF366" s="4">
        <f t="shared" si="387"/>
        <v>15478.844065039999</v>
      </c>
      <c r="AH366" s="4">
        <f t="shared" si="388"/>
        <v>446099310</v>
      </c>
      <c r="AI366" s="4" t="str">
        <f t="shared" si="389"/>
        <v>446</v>
      </c>
      <c r="AJ366" s="2" t="str">
        <f t="shared" si="390"/>
        <v>099</v>
      </c>
      <c r="AK366" s="2" t="str">
        <f t="shared" si="391"/>
        <v>310</v>
      </c>
      <c r="AL366" s="4">
        <f t="shared" si="392"/>
        <v>1</v>
      </c>
      <c r="AM366" s="4">
        <f t="shared" si="384"/>
        <v>1</v>
      </c>
      <c r="AN366" s="4">
        <f t="shared" si="393"/>
        <v>15478.844065039999</v>
      </c>
      <c r="AO366" s="4">
        <f t="shared" si="394"/>
        <v>15479</v>
      </c>
      <c r="AP366" s="4">
        <f t="shared" si="395"/>
        <v>0</v>
      </c>
      <c r="AQ366" s="4">
        <v>15479</v>
      </c>
      <c r="AW366" s="4">
        <v>15397</v>
      </c>
      <c r="AX366" s="5">
        <f t="shared" si="396"/>
        <v>82</v>
      </c>
      <c r="AY366" s="4">
        <v>15479</v>
      </c>
      <c r="AZ366" s="5"/>
      <c r="BB366" s="5">
        <f t="shared" ref="BB366" si="432">BC366-BA366</f>
        <v>0</v>
      </c>
    </row>
    <row r="367" spans="1:54" s="4" customFormat="1">
      <c r="A367" s="278">
        <v>446</v>
      </c>
      <c r="B367" s="2">
        <v>446099323</v>
      </c>
      <c r="C367" s="10" t="s">
        <v>1051</v>
      </c>
      <c r="D367" s="15">
        <f>'fnd enro'!D367</f>
        <v>0</v>
      </c>
      <c r="E367" s="15">
        <f>'fnd enro'!E367</f>
        <v>0</v>
      </c>
      <c r="F367" s="15">
        <f>'fnd enro'!F367</f>
        <v>0</v>
      </c>
      <c r="G367" s="15">
        <f>'fnd enro'!G367</f>
        <v>1</v>
      </c>
      <c r="H367" s="15">
        <f>'fnd enro'!H367</f>
        <v>1</v>
      </c>
      <c r="I367" s="15">
        <f>'fnd enro'!I367</f>
        <v>1</v>
      </c>
      <c r="J367" s="15">
        <f>'fnd enro'!J367</f>
        <v>0</v>
      </c>
      <c r="K367" s="16">
        <f>'fnd enro'!K367</f>
        <v>0.1149</v>
      </c>
      <c r="L367" s="15">
        <f>'fnd enro'!L367</f>
        <v>0</v>
      </c>
      <c r="M367" s="15">
        <f>'fnd enro'!M367</f>
        <v>0</v>
      </c>
      <c r="N367" s="15">
        <f>'fnd enro'!N367</f>
        <v>0</v>
      </c>
      <c r="O367" s="15">
        <f>'fnd enro'!O367</f>
        <v>0</v>
      </c>
      <c r="P367" s="15">
        <f>'fnd enro'!P367</f>
        <v>0</v>
      </c>
      <c r="Q367" s="15">
        <f>'fnd enro'!R367</f>
        <v>3</v>
      </c>
      <c r="R367" s="16">
        <f t="shared" si="386"/>
        <v>1.06</v>
      </c>
      <c r="S367" s="15">
        <f>VALUE('fnd enro'!Q367)</f>
        <v>4</v>
      </c>
      <c r="T367" s="2"/>
      <c r="U367" s="1">
        <f>(($D367*'fnd base rates'!C$107)
+($E367*'fnd base rates'!C$108)
+($F367*'fnd base rates'!C$109)
+($G367*'fnd base rates'!C$110)
+($H367*'fnd base rates'!C$111)
+($I367*'fnd base rates'!C$112)
+($J367*'fnd base rates'!C$113)
+($K367*'fnd base rates'!C$114)
+($M367*'fnd base rates'!C$116)
+($N367*'fnd base rates'!C$117)
+($O367*'fnd base rates'!C$118)
+($P367*VLOOKUP($S367+12,rate_basefnd,3)))
*$R367</f>
        <v>1629.8208917400002</v>
      </c>
      <c r="V367" s="1">
        <f>(($D367*'fnd base rates'!D$107)
+($E367*'fnd base rates'!D$108)
+($F367*'fnd base rates'!D$109)
+($G367*'fnd base rates'!D$110)
+($H367*'fnd base rates'!D$111)
+($I367*'fnd base rates'!D$112)
+($J367*'fnd base rates'!D$113)
+($K367*'fnd base rates'!D$114)
+($M367*'fnd base rates'!D$116)
+($N367*'fnd base rates'!D$117)
+($O367*'fnd base rates'!D$118)
+($P367*VLOOKUP($S367+12,rate_basefnd,4)))
*$R367</f>
        <v>2328.1734000000001</v>
      </c>
      <c r="W367" s="1">
        <f>(($D367*'fnd base rates'!E$107)
+($E367*'fnd base rates'!E$108)
+($F367*'fnd base rates'!E$109)
+($G367*'fnd base rates'!E$110)
+($H367*'fnd base rates'!E$111)
+($I367*'fnd base rates'!E$112)
+($J367*'fnd base rates'!E$113)
+($K367*'fnd base rates'!E$114)
+($M367*'fnd base rates'!E$116)
+($N367*'fnd base rates'!E$117)
+($O367*'fnd base rates'!E$118)
+($P367*VLOOKUP($S367+12,rate_basefnd,5)))
*$R367</f>
        <v>12419.17812362</v>
      </c>
      <c r="X367" s="1">
        <f>(($D367*'fnd base rates'!F$107)
+($E367*'fnd base rates'!F$108)
+($F367*'fnd base rates'!F$109)
+($G367*'fnd base rates'!F$110)
+($H367*'fnd base rates'!F$111)
+($I367*'fnd base rates'!F$112)
+($J367*'fnd base rates'!F$113)
+($K367*'fnd base rates'!F$114)
+($M367*'fnd base rates'!F$116)
+($N367*'fnd base rates'!F$117)
+($O367*'fnd base rates'!F$118)
+($P367*VLOOKUP($S367+12,rate_basefnd,6)))
*$R367</f>
        <v>3166.4056547600003</v>
      </c>
      <c r="Y367" s="1">
        <f>(($D367*'fnd base rates'!G$107)
+($E367*'fnd base rates'!G$108)
+($F367*'fnd base rates'!G$109)
+($G367*'fnd base rates'!G$110)
+($H367*'fnd base rates'!G$111)
+($I367*'fnd base rates'!G$112)
+($J367*'fnd base rates'!G$113)
+($K367*'fnd base rates'!G$114)
+($M367*'fnd base rates'!G$116)
+($N367*'fnd base rates'!G$117)
+($O367*'fnd base rates'!G$118)
+($P367*VLOOKUP($S367+12,rate_basefnd,7)))
*$R367</f>
        <v>495.72852202000001</v>
      </c>
      <c r="Z367" s="1">
        <f>(($D367*'fnd base rates'!H$107)
+($E367*'fnd base rates'!H$108)
+($F367*'fnd base rates'!H$109)
+($G367*'fnd base rates'!H$110)
+($H367*'fnd base rates'!H$111)
+($I367*'fnd base rates'!H$112)
+($J367*'fnd base rates'!H$113)
+($K367*'fnd base rates'!H$114)
+($M367*'fnd base rates'!H$116)
+($N367*'fnd base rates'!H$117)
+($O367*'fnd base rates'!H$118)
+($P367*VLOOKUP($S367+12,rate_basefnd,8)))</f>
        <v>1793.8616299999999</v>
      </c>
      <c r="AA367" s="1">
        <f>(($D367*'fnd base rates'!I$107)
+($E367*'fnd base rates'!I$108)
+($F367*'fnd base rates'!I$109)
+($G367*'fnd base rates'!I$110)
+($H367*'fnd base rates'!I$111)
+($I367*'fnd base rates'!I$112)
+($J367*'fnd base rates'!I$113)
+($K367*'fnd base rates'!I$114)
+($M367*'fnd base rates'!I$116)
+($N367*'fnd base rates'!I$117)
+($O367*'fnd base rates'!I$118)
+($P367*VLOOKUP($S367+12,rate_basefnd,9)))
*$R367</f>
        <v>1073.1864</v>
      </c>
      <c r="AB367" s="1">
        <f>(($D367*'fnd base rates'!J$107)
+($E367*'fnd base rates'!J$108)
+($F367*'fnd base rates'!J$109)
+($G367*'fnd base rates'!J$110)
+($H367*'fnd base rates'!J$111)
+($I367*'fnd base rates'!J$112)
+($J367*'fnd base rates'!J$113)
+($K367*'fnd base rates'!J$114)
+($M367*'fnd base rates'!J$116)
+($N367*'fnd base rates'!J$117)
+($O367*'fnd base rates'!J$118)
+($P367*VLOOKUP($S367+12,rate_basefnd,10)))
*$R367</f>
        <v>988.87400000000002</v>
      </c>
      <c r="AC367" s="1">
        <f>(($D367*'fnd base rates'!K$107)
+($E367*'fnd base rates'!K$108)
+($F367*'fnd base rates'!K$109)
+($G367*'fnd base rates'!K$110)
+($H367*'fnd base rates'!K$111)
+($I367*'fnd base rates'!K$112)
+($J367*'fnd base rates'!K$113)
+($K367*'fnd base rates'!K$114)
+($M367*'fnd base rates'!K$116)
+($N367*'fnd base rates'!K$117)
+($O367*'fnd base rates'!K$118)
+($P367*VLOOKUP($S367+12,rate_basefnd,11)))
*$R367</f>
        <v>3478.7101549800004</v>
      </c>
      <c r="AD367" s="1">
        <f>(($D367*'fnd base rates'!L$107)
+($E367*'fnd base rates'!L$108)
+($F367*'fnd base rates'!L$109)
+($G367*'fnd base rates'!L$110)
+($H367*'fnd base rates'!L$111)
+($I367*'fnd base rates'!L$112)
+($J367*'fnd base rates'!L$113)
+($K367*'fnd base rates'!L$114)
+($M367*'fnd base rates'!L$116)
+($N367*'fnd base rates'!L$117)
+($O367*'fnd base rates'!L$118)
+($P367*VLOOKUP($S367+12,rate_basefnd,12)))</f>
        <v>3884.5802180000001</v>
      </c>
      <c r="AE367" s="1">
        <f>(($D367*'fnd base rates'!M$107)
+($E367*'fnd base rates'!M$108)
+($F367*'fnd base rates'!M$109)
+($G367*'fnd base rates'!M$110)
+($H367*'fnd base rates'!M$111)
+($I367*'fnd base rates'!M$112)
+($J367*'fnd base rates'!M$113)
+($K367*'fnd base rates'!M$114)
+($M367*'fnd base rates'!M$116)
+($N367*'fnd base rates'!M$117)
+($O367*'fnd base rates'!M$118)
+($P367*VLOOKUP($S367+12,rate_basefnd,13)))</f>
        <v>0</v>
      </c>
      <c r="AF367" s="4">
        <f t="shared" si="387"/>
        <v>31258.518995119997</v>
      </c>
      <c r="AH367" s="4">
        <f t="shared" si="388"/>
        <v>446099323</v>
      </c>
      <c r="AI367" s="4" t="str">
        <f t="shared" si="389"/>
        <v>446</v>
      </c>
      <c r="AJ367" s="2" t="str">
        <f t="shared" si="390"/>
        <v>099</v>
      </c>
      <c r="AK367" s="2" t="str">
        <f t="shared" si="391"/>
        <v>323</v>
      </c>
      <c r="AL367" s="4">
        <f t="shared" si="392"/>
        <v>1</v>
      </c>
      <c r="AM367" s="4">
        <f t="shared" si="384"/>
        <v>3</v>
      </c>
      <c r="AN367" s="4">
        <f t="shared" si="393"/>
        <v>31258.518995119997</v>
      </c>
      <c r="AO367" s="4">
        <f t="shared" si="394"/>
        <v>10420</v>
      </c>
      <c r="AP367" s="4">
        <f t="shared" si="395"/>
        <v>0</v>
      </c>
      <c r="AQ367" s="4">
        <v>10420</v>
      </c>
      <c r="AW367" s="4">
        <v>10403</v>
      </c>
      <c r="AX367" s="5">
        <f t="shared" si="396"/>
        <v>17</v>
      </c>
      <c r="AY367" s="4">
        <v>10420</v>
      </c>
      <c r="AZ367" s="5"/>
      <c r="BB367" s="5">
        <f t="shared" ref="BB367" si="433">BC367-BA367</f>
        <v>0</v>
      </c>
    </row>
    <row r="368" spans="1:54" s="4" customFormat="1">
      <c r="A368" s="278">
        <v>446</v>
      </c>
      <c r="B368" s="2">
        <v>446099336</v>
      </c>
      <c r="C368" s="10" t="s">
        <v>1051</v>
      </c>
      <c r="D368" s="15">
        <f>'fnd enro'!D368</f>
        <v>0</v>
      </c>
      <c r="E368" s="15">
        <f>'fnd enro'!E368</f>
        <v>0</v>
      </c>
      <c r="F368" s="15">
        <f>'fnd enro'!F368</f>
        <v>0</v>
      </c>
      <c r="G368" s="15">
        <f>'fnd enro'!G368</f>
        <v>0</v>
      </c>
      <c r="H368" s="15">
        <f>'fnd enro'!H368</f>
        <v>2</v>
      </c>
      <c r="I368" s="15">
        <f>'fnd enro'!I368</f>
        <v>0</v>
      </c>
      <c r="J368" s="15">
        <f>'fnd enro'!J368</f>
        <v>0</v>
      </c>
      <c r="K368" s="16">
        <f>'fnd enro'!K368</f>
        <v>7.6600000000000001E-2</v>
      </c>
      <c r="L368" s="15">
        <f>'fnd enro'!L368</f>
        <v>0</v>
      </c>
      <c r="M368" s="15">
        <f>'fnd enro'!M368</f>
        <v>0</v>
      </c>
      <c r="N368" s="15">
        <f>'fnd enro'!N368</f>
        <v>0</v>
      </c>
      <c r="O368" s="15">
        <f>'fnd enro'!O368</f>
        <v>0</v>
      </c>
      <c r="P368" s="15">
        <f>'fnd enro'!P368</f>
        <v>0</v>
      </c>
      <c r="Q368" s="15">
        <f>'fnd enro'!R368</f>
        <v>2</v>
      </c>
      <c r="R368" s="16">
        <f t="shared" si="386"/>
        <v>1.06</v>
      </c>
      <c r="S368" s="15">
        <f>VALUE('fnd enro'!Q368)</f>
        <v>7</v>
      </c>
      <c r="T368" s="2"/>
      <c r="U368" s="1">
        <f>(($D368*'fnd base rates'!C$107)
+($E368*'fnd base rates'!C$108)
+($F368*'fnd base rates'!C$109)
+($G368*'fnd base rates'!C$110)
+($H368*'fnd base rates'!C$111)
+($I368*'fnd base rates'!C$112)
+($J368*'fnd base rates'!C$113)
+($K368*'fnd base rates'!C$114)
+($M368*'fnd base rates'!C$116)
+($N368*'fnd base rates'!C$117)
+($O368*'fnd base rates'!C$118)
+($P368*VLOOKUP($S368+12,rate_basefnd,3)))
*$R368</f>
        <v>1086.5472611600001</v>
      </c>
      <c r="V368" s="1">
        <f>(($D368*'fnd base rates'!D$107)
+($E368*'fnd base rates'!D$108)
+($F368*'fnd base rates'!D$109)
+($G368*'fnd base rates'!D$110)
+($H368*'fnd base rates'!D$111)
+($I368*'fnd base rates'!D$112)
+($J368*'fnd base rates'!D$113)
+($K368*'fnd base rates'!D$114)
+($M368*'fnd base rates'!D$116)
+($N368*'fnd base rates'!D$117)
+($O368*'fnd base rates'!D$118)
+($P368*VLOOKUP($S368+12,rate_basefnd,4)))
*$R368</f>
        <v>1552.1156000000001</v>
      </c>
      <c r="W368" s="1">
        <f>(($D368*'fnd base rates'!E$107)
+($E368*'fnd base rates'!E$108)
+($F368*'fnd base rates'!E$109)
+($G368*'fnd base rates'!E$110)
+($H368*'fnd base rates'!E$111)
+($I368*'fnd base rates'!E$112)
+($J368*'fnd base rates'!E$113)
+($K368*'fnd base rates'!E$114)
+($M368*'fnd base rates'!E$116)
+($N368*'fnd base rates'!E$117)
+($O368*'fnd base rates'!E$118)
+($P368*VLOOKUP($S368+12,rate_basefnd,5)))
*$R368</f>
        <v>7012.39874908</v>
      </c>
      <c r="X368" s="1">
        <f>(($D368*'fnd base rates'!F$107)
+($E368*'fnd base rates'!F$108)
+($F368*'fnd base rates'!F$109)
+($G368*'fnd base rates'!F$110)
+($H368*'fnd base rates'!F$111)
+($I368*'fnd base rates'!F$112)
+($J368*'fnd base rates'!F$113)
+($K368*'fnd base rates'!F$114)
+($M368*'fnd base rates'!F$116)
+($N368*'fnd base rates'!F$117)
+($O368*'fnd base rates'!F$118)
+($P368*VLOOKUP($S368+12,rate_basefnd,6)))
*$R368</f>
        <v>2013.8481698400003</v>
      </c>
      <c r="Y368" s="1">
        <f>(($D368*'fnd base rates'!G$107)
+($E368*'fnd base rates'!G$108)
+($F368*'fnd base rates'!G$109)
+($G368*'fnd base rates'!G$110)
+($H368*'fnd base rates'!G$111)
+($I368*'fnd base rates'!G$112)
+($J368*'fnd base rates'!G$113)
+($K368*'fnd base rates'!G$114)
+($M368*'fnd base rates'!G$116)
+($N368*'fnd base rates'!G$117)
+($O368*'fnd base rates'!G$118)
+($P368*VLOOKUP($S368+12,rate_basefnd,7)))
*$R368</f>
        <v>341.46021467999998</v>
      </c>
      <c r="Z368" s="1">
        <f>(($D368*'fnd base rates'!H$107)
+($E368*'fnd base rates'!H$108)
+($F368*'fnd base rates'!H$109)
+($G368*'fnd base rates'!H$110)
+($H368*'fnd base rates'!H$111)
+($I368*'fnd base rates'!H$112)
+($J368*'fnd base rates'!H$113)
+($K368*'fnd base rates'!H$114)
+($M368*'fnd base rates'!H$116)
+($N368*'fnd base rates'!H$117)
+($O368*'fnd base rates'!H$118)
+($P368*VLOOKUP($S368+12,rate_basefnd,8)))</f>
        <v>1001.5544199999999</v>
      </c>
      <c r="AA368" s="1">
        <f>(($D368*'fnd base rates'!I$107)
+($E368*'fnd base rates'!I$108)
+($F368*'fnd base rates'!I$109)
+($G368*'fnd base rates'!I$110)
+($H368*'fnd base rates'!I$111)
+($I368*'fnd base rates'!I$112)
+($J368*'fnd base rates'!I$113)
+($K368*'fnd base rates'!I$114)
+($M368*'fnd base rates'!I$116)
+($N368*'fnd base rates'!I$117)
+($O368*'fnd base rates'!I$118)
+($P368*VLOOKUP($S368+12,rate_basefnd,9)))
*$R368</f>
        <v>712.57440000000008</v>
      </c>
      <c r="AB368" s="1">
        <f>(($D368*'fnd base rates'!J$107)
+($E368*'fnd base rates'!J$108)
+($F368*'fnd base rates'!J$109)
+($G368*'fnd base rates'!J$110)
+($H368*'fnd base rates'!J$111)
+($I368*'fnd base rates'!J$112)
+($J368*'fnd base rates'!J$113)
+($K368*'fnd base rates'!J$114)
+($M368*'fnd base rates'!J$116)
+($N368*'fnd base rates'!J$117)
+($O368*'fnd base rates'!J$118)
+($P368*VLOOKUP($S368+12,rate_basefnd,10)))
*$R368</f>
        <v>504.77199999999999</v>
      </c>
      <c r="AC368" s="1">
        <f>(($D368*'fnd base rates'!K$107)
+($E368*'fnd base rates'!K$108)
+($F368*'fnd base rates'!K$109)
+($G368*'fnd base rates'!K$110)
+($H368*'fnd base rates'!K$111)
+($I368*'fnd base rates'!K$112)
+($J368*'fnd base rates'!K$113)
+($K368*'fnd base rates'!K$114)
+($M368*'fnd base rates'!K$116)
+($N368*'fnd base rates'!K$117)
+($O368*'fnd base rates'!K$118)
+($P368*VLOOKUP($S368+12,rate_basefnd,11)))
*$R368</f>
        <v>2396.2657033199998</v>
      </c>
      <c r="AD368" s="1">
        <f>(($D368*'fnd base rates'!L$107)
+($E368*'fnd base rates'!L$108)
+($F368*'fnd base rates'!L$109)
+($G368*'fnd base rates'!L$110)
+($H368*'fnd base rates'!L$111)
+($I368*'fnd base rates'!L$112)
+($J368*'fnd base rates'!L$113)
+($K368*'fnd base rates'!L$114)
+($M368*'fnd base rates'!L$116)
+($N368*'fnd base rates'!L$117)
+($O368*'fnd base rates'!L$118)
+($P368*VLOOKUP($S368+12,rate_basefnd,12)))</f>
        <v>2703.046812</v>
      </c>
      <c r="AE368" s="1">
        <f>(($D368*'fnd base rates'!M$107)
+($E368*'fnd base rates'!M$108)
+($F368*'fnd base rates'!M$109)
+($G368*'fnd base rates'!M$110)
+($H368*'fnd base rates'!M$111)
+($I368*'fnd base rates'!M$112)
+($J368*'fnd base rates'!M$113)
+($K368*'fnd base rates'!M$114)
+($M368*'fnd base rates'!M$116)
+($N368*'fnd base rates'!M$117)
+($O368*'fnd base rates'!M$118)
+($P368*VLOOKUP($S368+12,rate_basefnd,13)))</f>
        <v>0</v>
      </c>
      <c r="AF368" s="4">
        <f t="shared" si="387"/>
        <v>19324.583330080004</v>
      </c>
      <c r="AH368" s="4">
        <f t="shared" si="388"/>
        <v>446099336</v>
      </c>
      <c r="AI368" s="4" t="str">
        <f t="shared" si="389"/>
        <v>446</v>
      </c>
      <c r="AJ368" s="2" t="str">
        <f t="shared" si="390"/>
        <v>099</v>
      </c>
      <c r="AK368" s="2" t="str">
        <f t="shared" si="391"/>
        <v>336</v>
      </c>
      <c r="AL368" s="4">
        <f t="shared" si="392"/>
        <v>1</v>
      </c>
      <c r="AM368" s="4">
        <f t="shared" si="384"/>
        <v>2</v>
      </c>
      <c r="AN368" s="4">
        <f t="shared" si="393"/>
        <v>19324.583330080004</v>
      </c>
      <c r="AO368" s="4">
        <f t="shared" si="394"/>
        <v>9662</v>
      </c>
      <c r="AP368" s="4">
        <f t="shared" si="395"/>
        <v>0</v>
      </c>
      <c r="AQ368" s="4">
        <v>9662</v>
      </c>
      <c r="AW368" s="4">
        <v>9644</v>
      </c>
      <c r="AX368" s="5">
        <f t="shared" si="396"/>
        <v>18</v>
      </c>
      <c r="AY368" s="4">
        <v>9662</v>
      </c>
      <c r="AZ368" s="5"/>
      <c r="BB368" s="5">
        <f t="shared" ref="BB368" si="434">BC368-BA368</f>
        <v>0</v>
      </c>
    </row>
    <row r="369" spans="1:54" s="4" customFormat="1">
      <c r="A369" s="278">
        <v>446</v>
      </c>
      <c r="B369" s="2">
        <v>446099350</v>
      </c>
      <c r="C369" s="10" t="s">
        <v>1051</v>
      </c>
      <c r="D369" s="15">
        <f>'fnd enro'!D369</f>
        <v>0</v>
      </c>
      <c r="E369" s="15">
        <f>'fnd enro'!E369</f>
        <v>0</v>
      </c>
      <c r="F369" s="15">
        <f>'fnd enro'!F369</f>
        <v>1</v>
      </c>
      <c r="G369" s="15">
        <f>'fnd enro'!G369</f>
        <v>4</v>
      </c>
      <c r="H369" s="15">
        <f>'fnd enro'!H369</f>
        <v>2</v>
      </c>
      <c r="I369" s="15">
        <f>'fnd enro'!I369</f>
        <v>0</v>
      </c>
      <c r="J369" s="15">
        <f>'fnd enro'!J369</f>
        <v>0</v>
      </c>
      <c r="K369" s="16">
        <f>'fnd enro'!K369</f>
        <v>0.2681</v>
      </c>
      <c r="L369" s="15">
        <f>'fnd enro'!L369</f>
        <v>0</v>
      </c>
      <c r="M369" s="15">
        <f>'fnd enro'!M369</f>
        <v>1</v>
      </c>
      <c r="N369" s="15">
        <f>'fnd enro'!N369</f>
        <v>0</v>
      </c>
      <c r="O369" s="15">
        <f>'fnd enro'!O369</f>
        <v>0</v>
      </c>
      <c r="P369" s="15">
        <f>'fnd enro'!P369</f>
        <v>4</v>
      </c>
      <c r="Q369" s="15">
        <f>'fnd enro'!R369</f>
        <v>7</v>
      </c>
      <c r="R369" s="16">
        <f t="shared" si="386"/>
        <v>1.06</v>
      </c>
      <c r="S369" s="15">
        <f>VALUE('fnd enro'!Q369)</f>
        <v>3</v>
      </c>
      <c r="T369" s="2"/>
      <c r="U369" s="1">
        <f>(($D369*'fnd base rates'!C$107)
+($E369*'fnd base rates'!C$108)
+($F369*'fnd base rates'!C$109)
+($G369*'fnd base rates'!C$110)
+($H369*'fnd base rates'!C$111)
+($I369*'fnd base rates'!C$112)
+($J369*'fnd base rates'!C$113)
+($K369*'fnd base rates'!C$114)
+($M369*'fnd base rates'!C$116)
+($N369*'fnd base rates'!C$117)
+($O369*'fnd base rates'!C$118)
+($P369*VLOOKUP($S369+12,rate_basefnd,3)))
*$R369</f>
        <v>4133.3068140599999</v>
      </c>
      <c r="V369" s="1">
        <f>(($D369*'fnd base rates'!D$107)
+($E369*'fnd base rates'!D$108)
+($F369*'fnd base rates'!D$109)
+($G369*'fnd base rates'!D$110)
+($H369*'fnd base rates'!D$111)
+($I369*'fnd base rates'!D$112)
+($J369*'fnd base rates'!D$113)
+($K369*'fnd base rates'!D$114)
+($M369*'fnd base rates'!D$116)
+($N369*'fnd base rates'!D$117)
+($O369*'fnd base rates'!D$118)
+($P369*VLOOKUP($S369+12,rate_basefnd,4)))
*$R369</f>
        <v>6696.9740000000011</v>
      </c>
      <c r="W369" s="1">
        <f>(($D369*'fnd base rates'!E$107)
+($E369*'fnd base rates'!E$108)
+($F369*'fnd base rates'!E$109)
+($G369*'fnd base rates'!E$110)
+($H369*'fnd base rates'!E$111)
+($I369*'fnd base rates'!E$112)
+($J369*'fnd base rates'!E$113)
+($K369*'fnd base rates'!E$114)
+($M369*'fnd base rates'!E$116)
+($N369*'fnd base rates'!E$117)
+($O369*'fnd base rates'!E$118)
+($P369*VLOOKUP($S369+12,rate_basefnd,5)))
*$R369</f>
        <v>38536.074021779998</v>
      </c>
      <c r="X369" s="1">
        <f>(($D369*'fnd base rates'!F$107)
+($E369*'fnd base rates'!F$108)
+($F369*'fnd base rates'!F$109)
+($G369*'fnd base rates'!F$110)
+($H369*'fnd base rates'!F$111)
+($I369*'fnd base rates'!F$112)
+($J369*'fnd base rates'!F$113)
+($K369*'fnd base rates'!F$114)
+($M369*'fnd base rates'!F$116)
+($N369*'fnd base rates'!F$117)
+($O369*'fnd base rates'!F$118)
+($P369*VLOOKUP($S369+12,rate_basefnd,6)))
*$R369</f>
        <v>8503.1277944400008</v>
      </c>
      <c r="Y369" s="1">
        <f>(($D369*'fnd base rates'!G$107)
+($E369*'fnd base rates'!G$108)
+($F369*'fnd base rates'!G$109)
+($G369*'fnd base rates'!G$110)
+($H369*'fnd base rates'!G$111)
+($I369*'fnd base rates'!G$112)
+($J369*'fnd base rates'!G$113)
+($K369*'fnd base rates'!G$114)
+($M369*'fnd base rates'!G$116)
+($N369*'fnd base rates'!G$117)
+($O369*'fnd base rates'!G$118)
+($P369*VLOOKUP($S369+12,rate_basefnd,7)))
*$R369</f>
        <v>1701.74835138</v>
      </c>
      <c r="Z369" s="1">
        <f>(($D369*'fnd base rates'!H$107)
+($E369*'fnd base rates'!H$108)
+($F369*'fnd base rates'!H$109)
+($G369*'fnd base rates'!H$110)
+($H369*'fnd base rates'!H$111)
+($I369*'fnd base rates'!H$112)
+($J369*'fnd base rates'!H$113)
+($K369*'fnd base rates'!H$114)
+($M369*'fnd base rates'!H$116)
+($N369*'fnd base rates'!H$117)
+($O369*'fnd base rates'!H$118)
+($P369*VLOOKUP($S369+12,rate_basefnd,8)))</f>
        <v>3698.7504699999995</v>
      </c>
      <c r="AA369" s="1">
        <f>(($D369*'fnd base rates'!I$107)
+($E369*'fnd base rates'!I$108)
+($F369*'fnd base rates'!I$109)
+($G369*'fnd base rates'!I$110)
+($H369*'fnd base rates'!I$111)
+($I369*'fnd base rates'!I$112)
+($J369*'fnd base rates'!I$113)
+($K369*'fnd base rates'!I$114)
+($M369*'fnd base rates'!I$116)
+($N369*'fnd base rates'!I$117)
+($O369*'fnd base rates'!I$118)
+($P369*VLOOKUP($S369+12,rate_basefnd,9)))
*$R369</f>
        <v>2642.5588000000007</v>
      </c>
      <c r="AB369" s="1">
        <f>(($D369*'fnd base rates'!J$107)
+($E369*'fnd base rates'!J$108)
+($F369*'fnd base rates'!J$109)
+($G369*'fnd base rates'!J$110)
+($H369*'fnd base rates'!J$111)
+($I369*'fnd base rates'!J$112)
+($J369*'fnd base rates'!J$113)
+($K369*'fnd base rates'!J$114)
+($M369*'fnd base rates'!J$116)
+($N369*'fnd base rates'!J$117)
+($O369*'fnd base rates'!J$118)
+($P369*VLOOKUP($S369+12,rate_basefnd,10)))
*$R369</f>
        <v>3486.4566000000004</v>
      </c>
      <c r="AC369" s="1">
        <f>(($D369*'fnd base rates'!K$107)
+($E369*'fnd base rates'!K$108)
+($F369*'fnd base rates'!K$109)
+($G369*'fnd base rates'!K$110)
+($H369*'fnd base rates'!K$111)
+($I369*'fnd base rates'!K$112)
+($J369*'fnd base rates'!K$113)
+($K369*'fnd base rates'!K$114)
+($M369*'fnd base rates'!K$116)
+($N369*'fnd base rates'!K$117)
+($O369*'fnd base rates'!K$118)
+($P369*VLOOKUP($S369+12,rate_basefnd,11)))
*$R369</f>
        <v>8273.4251616199999</v>
      </c>
      <c r="AD369" s="1">
        <f>(($D369*'fnd base rates'!L$107)
+($E369*'fnd base rates'!L$108)
+($F369*'fnd base rates'!L$109)
+($G369*'fnd base rates'!L$110)
+($H369*'fnd base rates'!L$111)
+($I369*'fnd base rates'!L$112)
+($J369*'fnd base rates'!L$113)
+($K369*'fnd base rates'!L$114)
+($M369*'fnd base rates'!L$116)
+($N369*'fnd base rates'!L$117)
+($O369*'fnd base rates'!L$118)
+($P369*VLOOKUP($S369+12,rate_basefnd,12)))</f>
        <v>11103.243842000002</v>
      </c>
      <c r="AE369" s="1">
        <f>(($D369*'fnd base rates'!M$107)
+($E369*'fnd base rates'!M$108)
+($F369*'fnd base rates'!M$109)
+($G369*'fnd base rates'!M$110)
+($H369*'fnd base rates'!M$111)
+($I369*'fnd base rates'!M$112)
+($J369*'fnd base rates'!M$113)
+($K369*'fnd base rates'!M$114)
+($M369*'fnd base rates'!M$116)
+($N369*'fnd base rates'!M$117)
+($O369*'fnd base rates'!M$118)
+($P369*VLOOKUP($S369+12,rate_basefnd,13)))</f>
        <v>0</v>
      </c>
      <c r="AF369" s="4">
        <f t="shared" si="387"/>
        <v>88775.665855280007</v>
      </c>
      <c r="AH369" s="4">
        <f t="shared" si="388"/>
        <v>446099350</v>
      </c>
      <c r="AI369" s="4" t="str">
        <f t="shared" si="389"/>
        <v>446</v>
      </c>
      <c r="AJ369" s="2" t="str">
        <f t="shared" si="390"/>
        <v>099</v>
      </c>
      <c r="AK369" s="2" t="str">
        <f t="shared" si="391"/>
        <v>350</v>
      </c>
      <c r="AL369" s="4">
        <f t="shared" si="392"/>
        <v>1</v>
      </c>
      <c r="AM369" s="4">
        <f t="shared" si="384"/>
        <v>7</v>
      </c>
      <c r="AN369" s="4">
        <f t="shared" si="393"/>
        <v>88775.665855280007</v>
      </c>
      <c r="AO369" s="4">
        <f t="shared" si="394"/>
        <v>12682</v>
      </c>
      <c r="AP369" s="4">
        <f t="shared" si="395"/>
        <v>0</v>
      </c>
      <c r="AQ369" s="4">
        <v>12682</v>
      </c>
      <c r="AW369" s="4">
        <v>12661</v>
      </c>
      <c r="AX369" s="5">
        <f t="shared" si="396"/>
        <v>21</v>
      </c>
      <c r="AY369" s="4">
        <v>12682</v>
      </c>
      <c r="AZ369" s="5"/>
      <c r="BB369" s="5">
        <f t="shared" ref="BB369" si="435">BC369-BA369</f>
        <v>0</v>
      </c>
    </row>
    <row r="370" spans="1:54" s="4" customFormat="1">
      <c r="A370" s="278">
        <v>446</v>
      </c>
      <c r="B370" s="2">
        <v>446099625</v>
      </c>
      <c r="C370" s="10" t="s">
        <v>1051</v>
      </c>
      <c r="D370" s="15">
        <f>'fnd enro'!D370</f>
        <v>0</v>
      </c>
      <c r="E370" s="15">
        <f>'fnd enro'!E370</f>
        <v>0</v>
      </c>
      <c r="F370" s="15">
        <f>'fnd enro'!F370</f>
        <v>1</v>
      </c>
      <c r="G370" s="15">
        <f>'fnd enro'!G370</f>
        <v>6</v>
      </c>
      <c r="H370" s="15">
        <f>'fnd enro'!H370</f>
        <v>4</v>
      </c>
      <c r="I370" s="15">
        <f>'fnd enro'!I370</f>
        <v>5</v>
      </c>
      <c r="J370" s="15">
        <f>'fnd enro'!J370</f>
        <v>0</v>
      </c>
      <c r="K370" s="16">
        <f>'fnd enro'!K370</f>
        <v>0.61280000000000001</v>
      </c>
      <c r="L370" s="15">
        <f>'fnd enro'!L370</f>
        <v>0</v>
      </c>
      <c r="M370" s="15">
        <f>'fnd enro'!M370</f>
        <v>2</v>
      </c>
      <c r="N370" s="15">
        <f>'fnd enro'!N370</f>
        <v>1</v>
      </c>
      <c r="O370" s="15">
        <f>'fnd enro'!O370</f>
        <v>0</v>
      </c>
      <c r="P370" s="15">
        <f>'fnd enro'!P370</f>
        <v>8</v>
      </c>
      <c r="Q370" s="15">
        <f>'fnd enro'!R370</f>
        <v>16</v>
      </c>
      <c r="R370" s="16">
        <f t="shared" si="386"/>
        <v>1.06</v>
      </c>
      <c r="S370" s="15">
        <f>VALUE('fnd enro'!Q370)</f>
        <v>4</v>
      </c>
      <c r="T370" s="2"/>
      <c r="U370" s="1">
        <f>(($D370*'fnd base rates'!C$107)
+($E370*'fnd base rates'!C$108)
+($F370*'fnd base rates'!C$109)
+($G370*'fnd base rates'!C$110)
+($H370*'fnd base rates'!C$111)
+($I370*'fnd base rates'!C$112)
+($J370*'fnd base rates'!C$113)
+($K370*'fnd base rates'!C$114)
+($M370*'fnd base rates'!C$116)
+($N370*'fnd base rates'!C$117)
+($O370*'fnd base rates'!C$118)
+($P370*VLOOKUP($S370+12,rate_basefnd,3)))
*$R370</f>
        <v>9467.4818892800013</v>
      </c>
      <c r="V370" s="1">
        <f>(($D370*'fnd base rates'!D$107)
+($E370*'fnd base rates'!D$108)
+($F370*'fnd base rates'!D$109)
+($G370*'fnd base rates'!D$110)
+($H370*'fnd base rates'!D$111)
+($I370*'fnd base rates'!D$112)
+($J370*'fnd base rates'!D$113)
+($K370*'fnd base rates'!D$114)
+($M370*'fnd base rates'!D$116)
+($N370*'fnd base rates'!D$117)
+($O370*'fnd base rates'!D$118)
+($P370*VLOOKUP($S370+12,rate_basefnd,4)))
*$R370</f>
        <v>15171.377200000001</v>
      </c>
      <c r="W370" s="1">
        <f>(($D370*'fnd base rates'!E$107)
+($E370*'fnd base rates'!E$108)
+($F370*'fnd base rates'!E$109)
+($G370*'fnd base rates'!E$110)
+($H370*'fnd base rates'!E$111)
+($I370*'fnd base rates'!E$112)
+($J370*'fnd base rates'!E$113)
+($K370*'fnd base rates'!E$114)
+($M370*'fnd base rates'!E$116)
+($N370*'fnd base rates'!E$117)
+($O370*'fnd base rates'!E$118)
+($P370*VLOOKUP($S370+12,rate_basefnd,5)))
*$R370</f>
        <v>91860.060192639998</v>
      </c>
      <c r="X370" s="1">
        <f>(($D370*'fnd base rates'!F$107)
+($E370*'fnd base rates'!F$108)
+($F370*'fnd base rates'!F$109)
+($G370*'fnd base rates'!F$110)
+($H370*'fnd base rates'!F$111)
+($I370*'fnd base rates'!F$112)
+($J370*'fnd base rates'!F$113)
+($K370*'fnd base rates'!F$114)
+($M370*'fnd base rates'!F$116)
+($N370*'fnd base rates'!F$117)
+($O370*'fnd base rates'!F$118)
+($P370*VLOOKUP($S370+12,rate_basefnd,6)))
*$R370</f>
        <v>17888.013158720001</v>
      </c>
      <c r="Y370" s="1">
        <f>(($D370*'fnd base rates'!G$107)
+($E370*'fnd base rates'!G$108)
+($F370*'fnd base rates'!G$109)
+($G370*'fnd base rates'!G$110)
+($H370*'fnd base rates'!G$111)
+($I370*'fnd base rates'!G$112)
+($J370*'fnd base rates'!G$113)
+($K370*'fnd base rates'!G$114)
+($M370*'fnd base rates'!G$116)
+($N370*'fnd base rates'!G$117)
+($O370*'fnd base rates'!G$118)
+($P370*VLOOKUP($S370+12,rate_basefnd,7)))
*$R370</f>
        <v>3829.2163174399998</v>
      </c>
      <c r="Z370" s="1">
        <f>(($D370*'fnd base rates'!H$107)
+($E370*'fnd base rates'!H$108)
+($F370*'fnd base rates'!H$109)
+($G370*'fnd base rates'!H$110)
+($H370*'fnd base rates'!H$111)
+($I370*'fnd base rates'!H$112)
+($J370*'fnd base rates'!H$113)
+($K370*'fnd base rates'!H$114)
+($M370*'fnd base rates'!H$116)
+($N370*'fnd base rates'!H$117)
+($O370*'fnd base rates'!H$118)
+($P370*VLOOKUP($S370+12,rate_basefnd,8)))</f>
        <v>9984.2153600000001</v>
      </c>
      <c r="AA370" s="1">
        <f>(($D370*'fnd base rates'!I$107)
+($E370*'fnd base rates'!I$108)
+($F370*'fnd base rates'!I$109)
+($G370*'fnd base rates'!I$110)
+($H370*'fnd base rates'!I$111)
+($I370*'fnd base rates'!I$112)
+($J370*'fnd base rates'!I$113)
+($K370*'fnd base rates'!I$114)
+($M370*'fnd base rates'!I$116)
+($N370*'fnd base rates'!I$117)
+($O370*'fnd base rates'!I$118)
+($P370*VLOOKUP($S370+12,rate_basefnd,9)))
*$R370</f>
        <v>6686.0984000000017</v>
      </c>
      <c r="AB370" s="1">
        <f>(($D370*'fnd base rates'!J$107)
+($E370*'fnd base rates'!J$108)
+($F370*'fnd base rates'!J$109)
+($G370*'fnd base rates'!J$110)
+($H370*'fnd base rates'!J$111)
+($I370*'fnd base rates'!J$112)
+($J370*'fnd base rates'!J$113)
+($K370*'fnd base rates'!J$114)
+($M370*'fnd base rates'!J$116)
+($N370*'fnd base rates'!J$117)
+($O370*'fnd base rates'!J$118)
+($P370*VLOOKUP($S370+12,rate_basefnd,10)))
*$R370</f>
        <v>9579.6758000000009</v>
      </c>
      <c r="AC370" s="1">
        <f>(($D370*'fnd base rates'!K$107)
+($E370*'fnd base rates'!K$108)
+($F370*'fnd base rates'!K$109)
+($G370*'fnd base rates'!K$110)
+($H370*'fnd base rates'!K$111)
+($I370*'fnd base rates'!K$112)
+($J370*'fnd base rates'!K$113)
+($K370*'fnd base rates'!K$114)
+($M370*'fnd base rates'!K$116)
+($N370*'fnd base rates'!K$117)
+($O370*'fnd base rates'!K$118)
+($P370*VLOOKUP($S370+12,rate_basefnd,11)))
*$R370</f>
        <v>19347.156226560001</v>
      </c>
      <c r="AD370" s="1">
        <f>(($D370*'fnd base rates'!L$107)
+($E370*'fnd base rates'!L$108)
+($F370*'fnd base rates'!L$109)
+($G370*'fnd base rates'!L$110)
+($H370*'fnd base rates'!L$111)
+($I370*'fnd base rates'!L$112)
+($J370*'fnd base rates'!L$113)
+($K370*'fnd base rates'!L$114)
+($M370*'fnd base rates'!L$116)
+($N370*'fnd base rates'!L$117)
+($O370*'fnd base rates'!L$118)
+($P370*VLOOKUP($S370+12,rate_basefnd,12)))</f>
        <v>24777.844495999998</v>
      </c>
      <c r="AE370" s="1">
        <f>(($D370*'fnd base rates'!M$107)
+($E370*'fnd base rates'!M$108)
+($F370*'fnd base rates'!M$109)
+($G370*'fnd base rates'!M$110)
+($H370*'fnd base rates'!M$111)
+($I370*'fnd base rates'!M$112)
+($J370*'fnd base rates'!M$113)
+($K370*'fnd base rates'!M$114)
+($M370*'fnd base rates'!M$116)
+($N370*'fnd base rates'!M$117)
+($O370*'fnd base rates'!M$118)
+($P370*VLOOKUP($S370+12,rate_basefnd,13)))</f>
        <v>0</v>
      </c>
      <c r="AF370" s="4">
        <f t="shared" si="387"/>
        <v>208591.13904064</v>
      </c>
      <c r="AH370" s="4">
        <f t="shared" si="388"/>
        <v>446099625</v>
      </c>
      <c r="AI370" s="4" t="str">
        <f t="shared" si="389"/>
        <v>446</v>
      </c>
      <c r="AJ370" s="2" t="str">
        <f t="shared" si="390"/>
        <v>099</v>
      </c>
      <c r="AK370" s="2" t="str">
        <f t="shared" si="391"/>
        <v>625</v>
      </c>
      <c r="AL370" s="4">
        <f t="shared" si="392"/>
        <v>1</v>
      </c>
      <c r="AM370" s="4">
        <f t="shared" si="384"/>
        <v>16</v>
      </c>
      <c r="AN370" s="4">
        <f t="shared" si="393"/>
        <v>208591.13904064</v>
      </c>
      <c r="AO370" s="4">
        <f t="shared" si="394"/>
        <v>13037</v>
      </c>
      <c r="AP370" s="4">
        <f t="shared" si="395"/>
        <v>0</v>
      </c>
      <c r="AQ370" s="4">
        <v>13037</v>
      </c>
      <c r="AW370" s="4">
        <v>13015</v>
      </c>
      <c r="AX370" s="5">
        <f t="shared" si="396"/>
        <v>22</v>
      </c>
      <c r="AY370" s="4">
        <v>13037</v>
      </c>
      <c r="AZ370" s="5"/>
      <c r="BB370" s="5">
        <f t="shared" ref="BB370" si="436">BC370-BA370</f>
        <v>0</v>
      </c>
    </row>
    <row r="371" spans="1:54" s="4" customFormat="1">
      <c r="A371" s="278">
        <v>446</v>
      </c>
      <c r="B371" s="2">
        <v>446099650</v>
      </c>
      <c r="C371" s="10" t="s">
        <v>1051</v>
      </c>
      <c r="D371" s="15">
        <f>'fnd enro'!D371</f>
        <v>0</v>
      </c>
      <c r="E371" s="15">
        <f>'fnd enro'!E371</f>
        <v>0</v>
      </c>
      <c r="F371" s="15">
        <f>'fnd enro'!F371</f>
        <v>0</v>
      </c>
      <c r="G371" s="15">
        <f>'fnd enro'!G371</f>
        <v>2</v>
      </c>
      <c r="H371" s="15">
        <f>'fnd enro'!H371</f>
        <v>0</v>
      </c>
      <c r="I371" s="15">
        <f>'fnd enro'!I371</f>
        <v>0</v>
      </c>
      <c r="J371" s="15">
        <f>'fnd enro'!J371</f>
        <v>0</v>
      </c>
      <c r="K371" s="16">
        <f>'fnd enro'!K371</f>
        <v>7.6600000000000001E-2</v>
      </c>
      <c r="L371" s="15">
        <f>'fnd enro'!L371</f>
        <v>0</v>
      </c>
      <c r="M371" s="15">
        <f>'fnd enro'!M371</f>
        <v>0</v>
      </c>
      <c r="N371" s="15">
        <f>'fnd enro'!N371</f>
        <v>0</v>
      </c>
      <c r="O371" s="15">
        <f>'fnd enro'!O371</f>
        <v>0</v>
      </c>
      <c r="P371" s="15">
        <f>'fnd enro'!P371</f>
        <v>1</v>
      </c>
      <c r="Q371" s="15">
        <f>'fnd enro'!R371</f>
        <v>2</v>
      </c>
      <c r="R371" s="16">
        <f t="shared" si="386"/>
        <v>1.06</v>
      </c>
      <c r="S371" s="15">
        <f>VALUE('fnd enro'!Q371)</f>
        <v>4</v>
      </c>
      <c r="T371" s="2"/>
      <c r="U371" s="1">
        <f>(($D371*'fnd base rates'!C$107)
+($E371*'fnd base rates'!C$108)
+($F371*'fnd base rates'!C$109)
+($G371*'fnd base rates'!C$110)
+($H371*'fnd base rates'!C$111)
+($I371*'fnd base rates'!C$112)
+($J371*'fnd base rates'!C$113)
+($K371*'fnd base rates'!C$114)
+($M371*'fnd base rates'!C$116)
+($N371*'fnd base rates'!C$117)
+($O371*'fnd base rates'!C$118)
+($P371*VLOOKUP($S371+12,rate_basefnd,3)))
*$R371</f>
        <v>1145.02746116</v>
      </c>
      <c r="V371" s="1">
        <f>(($D371*'fnd base rates'!D$107)
+($E371*'fnd base rates'!D$108)
+($F371*'fnd base rates'!D$109)
+($G371*'fnd base rates'!D$110)
+($H371*'fnd base rates'!D$111)
+($I371*'fnd base rates'!D$112)
+($J371*'fnd base rates'!D$113)
+($K371*'fnd base rates'!D$114)
+($M371*'fnd base rates'!D$116)
+($N371*'fnd base rates'!D$117)
+($O371*'fnd base rates'!D$118)
+($P371*VLOOKUP($S371+12,rate_basefnd,4)))
*$R371</f>
        <v>1829.2102000000002</v>
      </c>
      <c r="W371" s="1">
        <f>(($D371*'fnd base rates'!E$107)
+($E371*'fnd base rates'!E$108)
+($F371*'fnd base rates'!E$109)
+($G371*'fnd base rates'!E$110)
+($H371*'fnd base rates'!E$111)
+($I371*'fnd base rates'!E$112)
+($J371*'fnd base rates'!E$113)
+($K371*'fnd base rates'!E$114)
+($M371*'fnd base rates'!E$116)
+($N371*'fnd base rates'!E$117)
+($O371*'fnd base rates'!E$118)
+($P371*VLOOKUP($S371+12,rate_basefnd,5)))
*$R371</f>
        <v>10571.422949080001</v>
      </c>
      <c r="X371" s="1">
        <f>(($D371*'fnd base rates'!F$107)
+($E371*'fnd base rates'!F$108)
+($F371*'fnd base rates'!F$109)
+($G371*'fnd base rates'!F$110)
+($H371*'fnd base rates'!F$111)
+($I371*'fnd base rates'!F$112)
+($J371*'fnd base rates'!F$113)
+($K371*'fnd base rates'!F$114)
+($M371*'fnd base rates'!F$116)
+($N371*'fnd base rates'!F$117)
+($O371*'fnd base rates'!F$118)
+($P371*VLOOKUP($S371+12,rate_basefnd,6)))
*$R371</f>
        <v>2525.2133698400003</v>
      </c>
      <c r="Y371" s="1">
        <f>(($D371*'fnd base rates'!G$107)
+($E371*'fnd base rates'!G$108)
+($F371*'fnd base rates'!G$109)
+($G371*'fnd base rates'!G$110)
+($H371*'fnd base rates'!G$111)
+($I371*'fnd base rates'!G$112)
+($J371*'fnd base rates'!G$113)
+($K371*'fnd base rates'!G$114)
+($M371*'fnd base rates'!G$116)
+($N371*'fnd base rates'!G$117)
+($O371*'fnd base rates'!G$118)
+($P371*VLOOKUP($S371+12,rate_basefnd,7)))
*$R371</f>
        <v>449.03961468</v>
      </c>
      <c r="Z371" s="1">
        <f>(($D371*'fnd base rates'!H$107)
+($E371*'fnd base rates'!H$108)
+($F371*'fnd base rates'!H$109)
+($G371*'fnd base rates'!H$110)
+($H371*'fnd base rates'!H$111)
+($I371*'fnd base rates'!H$112)
+($J371*'fnd base rates'!H$113)
+($K371*'fnd base rates'!H$114)
+($M371*'fnd base rates'!H$116)
+($N371*'fnd base rates'!H$117)
+($O371*'fnd base rates'!H$118)
+($P371*VLOOKUP($S371+12,rate_basefnd,8)))</f>
        <v>1020.53442</v>
      </c>
      <c r="AA371" s="1">
        <f>(($D371*'fnd base rates'!I$107)
+($E371*'fnd base rates'!I$108)
+($F371*'fnd base rates'!I$109)
+($G371*'fnd base rates'!I$110)
+($H371*'fnd base rates'!I$111)
+($I371*'fnd base rates'!I$112)
+($J371*'fnd base rates'!I$113)
+($K371*'fnd base rates'!I$114)
+($M371*'fnd base rates'!I$116)
+($N371*'fnd base rates'!I$117)
+($O371*'fnd base rates'!I$118)
+($P371*VLOOKUP($S371+12,rate_basefnd,9)))
*$R371</f>
        <v>679.22680000000014</v>
      </c>
      <c r="AB371" s="1">
        <f>(($D371*'fnd base rates'!J$107)
+($E371*'fnd base rates'!J$108)
+($F371*'fnd base rates'!J$109)
+($G371*'fnd base rates'!J$110)
+($H371*'fnd base rates'!J$111)
+($I371*'fnd base rates'!J$112)
+($J371*'fnd base rates'!J$113)
+($K371*'fnd base rates'!J$114)
+($M371*'fnd base rates'!J$116)
+($N371*'fnd base rates'!J$117)
+($O371*'fnd base rates'!J$118)
+($P371*VLOOKUP($S371+12,rate_basefnd,10)))
*$R371</f>
        <v>878.17820000000006</v>
      </c>
      <c r="AC371" s="1">
        <f>(($D371*'fnd base rates'!K$107)
+($E371*'fnd base rates'!K$108)
+($F371*'fnd base rates'!K$109)
+($G371*'fnd base rates'!K$110)
+($H371*'fnd base rates'!K$111)
+($I371*'fnd base rates'!K$112)
+($J371*'fnd base rates'!K$113)
+($K371*'fnd base rates'!K$114)
+($M371*'fnd base rates'!K$116)
+($N371*'fnd base rates'!K$117)
+($O371*'fnd base rates'!K$118)
+($P371*VLOOKUP($S371+12,rate_basefnd,11)))
*$R371</f>
        <v>2230.0153033200004</v>
      </c>
      <c r="AD371" s="1">
        <f>(($D371*'fnd base rates'!L$107)
+($E371*'fnd base rates'!L$108)
+($F371*'fnd base rates'!L$109)
+($G371*'fnd base rates'!L$110)
+($H371*'fnd base rates'!L$111)
+($I371*'fnd base rates'!L$112)
+($J371*'fnd base rates'!L$113)
+($K371*'fnd base rates'!L$114)
+($M371*'fnd base rates'!L$116)
+($N371*'fnd base rates'!L$117)
+($O371*'fnd base rates'!L$118)
+($P371*VLOOKUP($S371+12,rate_basefnd,12)))</f>
        <v>3019.876812</v>
      </c>
      <c r="AE371" s="1">
        <f>(($D371*'fnd base rates'!M$107)
+($E371*'fnd base rates'!M$108)
+($F371*'fnd base rates'!M$109)
+($G371*'fnd base rates'!M$110)
+($H371*'fnd base rates'!M$111)
+($I371*'fnd base rates'!M$112)
+($J371*'fnd base rates'!M$113)
+($K371*'fnd base rates'!M$114)
+($M371*'fnd base rates'!M$116)
+($N371*'fnd base rates'!M$117)
+($O371*'fnd base rates'!M$118)
+($P371*VLOOKUP($S371+12,rate_basefnd,13)))</f>
        <v>0</v>
      </c>
      <c r="AF371" s="4">
        <f t="shared" si="387"/>
        <v>24347.745130079998</v>
      </c>
      <c r="AH371" s="4">
        <f t="shared" si="388"/>
        <v>446099650</v>
      </c>
      <c r="AI371" s="4" t="str">
        <f t="shared" si="389"/>
        <v>446</v>
      </c>
      <c r="AJ371" s="2" t="str">
        <f t="shared" si="390"/>
        <v>099</v>
      </c>
      <c r="AK371" s="2" t="str">
        <f t="shared" si="391"/>
        <v>650</v>
      </c>
      <c r="AL371" s="4">
        <f t="shared" si="392"/>
        <v>1</v>
      </c>
      <c r="AM371" s="4">
        <f t="shared" si="384"/>
        <v>2</v>
      </c>
      <c r="AN371" s="4">
        <f t="shared" si="393"/>
        <v>24347.745130079998</v>
      </c>
      <c r="AO371" s="4">
        <f t="shared" si="394"/>
        <v>12174</v>
      </c>
      <c r="AP371" s="4">
        <f t="shared" si="395"/>
        <v>0</v>
      </c>
      <c r="AQ371" s="4">
        <v>12174</v>
      </c>
      <c r="AW371" s="4">
        <v>12152</v>
      </c>
      <c r="AX371" s="5">
        <f t="shared" si="396"/>
        <v>22</v>
      </c>
      <c r="AY371" s="4">
        <v>12174</v>
      </c>
      <c r="AZ371" s="5"/>
      <c r="BB371" s="5">
        <f t="shared" ref="BB371" si="437">BC371-BA371</f>
        <v>0</v>
      </c>
    </row>
    <row r="372" spans="1:54" s="4" customFormat="1">
      <c r="A372" s="278">
        <v>446</v>
      </c>
      <c r="B372" s="2">
        <v>446099665</v>
      </c>
      <c r="C372" s="10" t="s">
        <v>1051</v>
      </c>
      <c r="D372" s="15">
        <f>'fnd enro'!D372</f>
        <v>0</v>
      </c>
      <c r="E372" s="15">
        <f>'fnd enro'!E372</f>
        <v>0</v>
      </c>
      <c r="F372" s="15">
        <f>'fnd enro'!F372</f>
        <v>0</v>
      </c>
      <c r="G372" s="15">
        <f>'fnd enro'!G372</f>
        <v>1</v>
      </c>
      <c r="H372" s="15">
        <f>'fnd enro'!H372</f>
        <v>0</v>
      </c>
      <c r="I372" s="15">
        <f>'fnd enro'!I372</f>
        <v>0</v>
      </c>
      <c r="J372" s="15">
        <f>'fnd enro'!J372</f>
        <v>0</v>
      </c>
      <c r="K372" s="16">
        <f>'fnd enro'!K372</f>
        <v>3.8300000000000001E-2</v>
      </c>
      <c r="L372" s="15">
        <f>'fnd enro'!L372</f>
        <v>0</v>
      </c>
      <c r="M372" s="15">
        <f>'fnd enro'!M372</f>
        <v>0</v>
      </c>
      <c r="N372" s="15">
        <f>'fnd enro'!N372</f>
        <v>0</v>
      </c>
      <c r="O372" s="15">
        <f>'fnd enro'!O372</f>
        <v>0</v>
      </c>
      <c r="P372" s="15">
        <f>'fnd enro'!P372</f>
        <v>0</v>
      </c>
      <c r="Q372" s="15">
        <f>'fnd enro'!R372</f>
        <v>1</v>
      </c>
      <c r="R372" s="16">
        <f t="shared" si="386"/>
        <v>1.06</v>
      </c>
      <c r="S372" s="15">
        <f>VALUE('fnd enro'!Q372)</f>
        <v>4</v>
      </c>
      <c r="T372" s="2"/>
      <c r="U372" s="1">
        <f>(($D372*'fnd base rates'!C$107)
+($E372*'fnd base rates'!C$108)
+($F372*'fnd base rates'!C$109)
+($G372*'fnd base rates'!C$110)
+($H372*'fnd base rates'!C$111)
+($I372*'fnd base rates'!C$112)
+($J372*'fnd base rates'!C$113)
+($K372*'fnd base rates'!C$114)
+($M372*'fnd base rates'!C$116)
+($N372*'fnd base rates'!C$117)
+($O372*'fnd base rates'!C$118)
+($P372*VLOOKUP($S372+12,rate_basefnd,3)))
*$R372</f>
        <v>543.27363058000003</v>
      </c>
      <c r="V372" s="1">
        <f>(($D372*'fnd base rates'!D$107)
+($E372*'fnd base rates'!D$108)
+($F372*'fnd base rates'!D$109)
+($G372*'fnd base rates'!D$110)
+($H372*'fnd base rates'!D$111)
+($I372*'fnd base rates'!D$112)
+($J372*'fnd base rates'!D$113)
+($K372*'fnd base rates'!D$114)
+($M372*'fnd base rates'!D$116)
+($N372*'fnd base rates'!D$117)
+($O372*'fnd base rates'!D$118)
+($P372*VLOOKUP($S372+12,rate_basefnd,4)))
*$R372</f>
        <v>776.05780000000004</v>
      </c>
      <c r="W372" s="1">
        <f>(($D372*'fnd base rates'!E$107)
+($E372*'fnd base rates'!E$108)
+($F372*'fnd base rates'!E$109)
+($G372*'fnd base rates'!E$110)
+($H372*'fnd base rates'!E$111)
+($I372*'fnd base rates'!E$112)
+($J372*'fnd base rates'!E$113)
+($K372*'fnd base rates'!E$114)
+($M372*'fnd base rates'!E$116)
+($N372*'fnd base rates'!E$117)
+($O372*'fnd base rates'!E$118)
+($P372*VLOOKUP($S372+12,rate_basefnd,5)))
*$R372</f>
        <v>3933.1991745400001</v>
      </c>
      <c r="X372" s="1">
        <f>(($D372*'fnd base rates'!F$107)
+($E372*'fnd base rates'!F$108)
+($F372*'fnd base rates'!F$109)
+($G372*'fnd base rates'!F$110)
+($H372*'fnd base rates'!F$111)
+($I372*'fnd base rates'!F$112)
+($J372*'fnd base rates'!F$113)
+($K372*'fnd base rates'!F$114)
+($M372*'fnd base rates'!F$116)
+($N372*'fnd base rates'!F$117)
+($O372*'fnd base rates'!F$118)
+($P372*VLOOKUP($S372+12,rate_basefnd,6)))
*$R372</f>
        <v>1262.6066849200001</v>
      </c>
      <c r="Y372" s="1">
        <f>(($D372*'fnd base rates'!G$107)
+($E372*'fnd base rates'!G$108)
+($F372*'fnd base rates'!G$109)
+($G372*'fnd base rates'!G$110)
+($H372*'fnd base rates'!G$111)
+($I372*'fnd base rates'!G$112)
+($J372*'fnd base rates'!G$113)
+($K372*'fnd base rates'!G$114)
+($M372*'fnd base rates'!G$116)
+($N372*'fnd base rates'!G$117)
+($O372*'fnd base rates'!G$118)
+($P372*VLOOKUP($S372+12,rate_basefnd,7)))
*$R372</f>
        <v>158.90050733999999</v>
      </c>
      <c r="Z372" s="1">
        <f>(($D372*'fnd base rates'!H$107)
+($E372*'fnd base rates'!H$108)
+($F372*'fnd base rates'!H$109)
+($G372*'fnd base rates'!H$110)
+($H372*'fnd base rates'!H$111)
+($I372*'fnd base rates'!H$112)
+($J372*'fnd base rates'!H$113)
+($K372*'fnd base rates'!H$114)
+($M372*'fnd base rates'!H$116)
+($N372*'fnd base rates'!H$117)
+($O372*'fnd base rates'!H$118)
+($P372*VLOOKUP($S372+12,rate_basefnd,8)))</f>
        <v>500.77720999999997</v>
      </c>
      <c r="AA372" s="1">
        <f>(($D372*'fnd base rates'!I$107)
+($E372*'fnd base rates'!I$108)
+($F372*'fnd base rates'!I$109)
+($G372*'fnd base rates'!I$110)
+($H372*'fnd base rates'!I$111)
+($I372*'fnd base rates'!I$112)
+($J372*'fnd base rates'!I$113)
+($K372*'fnd base rates'!I$114)
+($M372*'fnd base rates'!I$116)
+($N372*'fnd base rates'!I$117)
+($O372*'fnd base rates'!I$118)
+($P372*VLOOKUP($S372+12,rate_basefnd,9)))
*$R372</f>
        <v>284.84320000000002</v>
      </c>
      <c r="AB372" s="1">
        <f>(($D372*'fnd base rates'!J$107)
+($E372*'fnd base rates'!J$108)
+($F372*'fnd base rates'!J$109)
+($G372*'fnd base rates'!J$110)
+($H372*'fnd base rates'!J$111)
+($I372*'fnd base rates'!J$112)
+($J372*'fnd base rates'!J$113)
+($K372*'fnd base rates'!J$114)
+($M372*'fnd base rates'!J$116)
+($N372*'fnd base rates'!J$117)
+($O372*'fnd base rates'!J$118)
+($P372*VLOOKUP($S372+12,rate_basefnd,10)))
*$R372</f>
        <v>154.50559999999999</v>
      </c>
      <c r="AC372" s="1">
        <f>(($D372*'fnd base rates'!K$107)
+($E372*'fnd base rates'!K$108)
+($F372*'fnd base rates'!K$109)
+($G372*'fnd base rates'!K$110)
+($H372*'fnd base rates'!K$111)
+($I372*'fnd base rates'!K$112)
+($J372*'fnd base rates'!K$113)
+($K372*'fnd base rates'!K$114)
+($M372*'fnd base rates'!K$116)
+($N372*'fnd base rates'!K$117)
+($O372*'fnd base rates'!K$118)
+($P372*VLOOKUP($S372+12,rate_basefnd,11)))
*$R372</f>
        <v>1115.0076516600002</v>
      </c>
      <c r="AD372" s="1">
        <f>(($D372*'fnd base rates'!L$107)
+($E372*'fnd base rates'!L$108)
+($F372*'fnd base rates'!L$109)
+($G372*'fnd base rates'!L$110)
+($H372*'fnd base rates'!L$111)
+($I372*'fnd base rates'!L$112)
+($J372*'fnd base rates'!L$113)
+($K372*'fnd base rates'!L$114)
+($M372*'fnd base rates'!L$116)
+($N372*'fnd base rates'!L$117)
+($O372*'fnd base rates'!L$118)
+($P372*VLOOKUP($S372+12,rate_basefnd,12)))</f>
        <v>1303.543406</v>
      </c>
      <c r="AE372" s="1">
        <f>(($D372*'fnd base rates'!M$107)
+($E372*'fnd base rates'!M$108)
+($F372*'fnd base rates'!M$109)
+($G372*'fnd base rates'!M$110)
+($H372*'fnd base rates'!M$111)
+($I372*'fnd base rates'!M$112)
+($J372*'fnd base rates'!M$113)
+($K372*'fnd base rates'!M$114)
+($M372*'fnd base rates'!M$116)
+($N372*'fnd base rates'!M$117)
+($O372*'fnd base rates'!M$118)
+($P372*VLOOKUP($S372+12,rate_basefnd,13)))</f>
        <v>0</v>
      </c>
      <c r="AF372" s="4">
        <f t="shared" si="387"/>
        <v>10032.714865040001</v>
      </c>
      <c r="AH372" s="4">
        <f t="shared" si="388"/>
        <v>446099665</v>
      </c>
      <c r="AI372" s="4" t="str">
        <f t="shared" si="389"/>
        <v>446</v>
      </c>
      <c r="AJ372" s="2" t="str">
        <f t="shared" si="390"/>
        <v>099</v>
      </c>
      <c r="AK372" s="2" t="str">
        <f t="shared" si="391"/>
        <v>665</v>
      </c>
      <c r="AL372" s="4">
        <f t="shared" si="392"/>
        <v>1</v>
      </c>
      <c r="AM372" s="4">
        <f t="shared" si="384"/>
        <v>1</v>
      </c>
      <c r="AN372" s="4">
        <f t="shared" si="393"/>
        <v>10032.714865040001</v>
      </c>
      <c r="AO372" s="4">
        <f t="shared" si="394"/>
        <v>10033</v>
      </c>
      <c r="AP372" s="4">
        <f t="shared" si="395"/>
        <v>0</v>
      </c>
      <c r="AQ372" s="4">
        <v>10033</v>
      </c>
      <c r="AW372" s="4">
        <v>10015</v>
      </c>
      <c r="AX372" s="5">
        <f t="shared" si="396"/>
        <v>18</v>
      </c>
      <c r="AY372" s="4">
        <v>10033</v>
      </c>
      <c r="AZ372" s="5"/>
      <c r="BB372" s="5">
        <f t="shared" ref="BB372" si="438">BC372-BA372</f>
        <v>0</v>
      </c>
    </row>
    <row r="373" spans="1:54" s="4" customFormat="1">
      <c r="A373" s="278">
        <v>446</v>
      </c>
      <c r="B373" s="2">
        <v>446099690</v>
      </c>
      <c r="C373" s="10" t="s">
        <v>1051</v>
      </c>
      <c r="D373" s="15">
        <f>'fnd enro'!D373</f>
        <v>0</v>
      </c>
      <c r="E373" s="15">
        <f>'fnd enro'!E373</f>
        <v>0</v>
      </c>
      <c r="F373" s="15">
        <f>'fnd enro'!F373</f>
        <v>0</v>
      </c>
      <c r="G373" s="15">
        <f>'fnd enro'!G373</f>
        <v>0</v>
      </c>
      <c r="H373" s="15">
        <f>'fnd enro'!H373</f>
        <v>8</v>
      </c>
      <c r="I373" s="15">
        <f>'fnd enro'!I373</f>
        <v>6</v>
      </c>
      <c r="J373" s="15">
        <f>'fnd enro'!J373</f>
        <v>0</v>
      </c>
      <c r="K373" s="16">
        <f>'fnd enro'!K373</f>
        <v>0.53620000000000001</v>
      </c>
      <c r="L373" s="15">
        <f>'fnd enro'!L373</f>
        <v>0</v>
      </c>
      <c r="M373" s="15">
        <f>'fnd enro'!M373</f>
        <v>0</v>
      </c>
      <c r="N373" s="15">
        <f>'fnd enro'!N373</f>
        <v>0</v>
      </c>
      <c r="O373" s="15">
        <f>'fnd enro'!O373</f>
        <v>0</v>
      </c>
      <c r="P373" s="15">
        <f>'fnd enro'!P373</f>
        <v>5</v>
      </c>
      <c r="Q373" s="15">
        <f>'fnd enro'!R373</f>
        <v>14</v>
      </c>
      <c r="R373" s="16">
        <f t="shared" si="386"/>
        <v>1.06</v>
      </c>
      <c r="S373" s="15">
        <f>VALUE('fnd enro'!Q373)</f>
        <v>3</v>
      </c>
      <c r="T373" s="2"/>
      <c r="U373" s="1">
        <f>(($D373*'fnd base rates'!C$107)
+($E373*'fnd base rates'!C$108)
+($F373*'fnd base rates'!C$109)
+($G373*'fnd base rates'!C$110)
+($H373*'fnd base rates'!C$111)
+($I373*'fnd base rates'!C$112)
+($J373*'fnd base rates'!C$113)
+($K373*'fnd base rates'!C$114)
+($M373*'fnd base rates'!C$116)
+($N373*'fnd base rates'!C$117)
+($O373*'fnd base rates'!C$118)
+($P373*VLOOKUP($S373+12,rate_basefnd,3)))
*$R373</f>
        <v>7892.9318281200003</v>
      </c>
      <c r="V373" s="1">
        <f>(($D373*'fnd base rates'!D$107)
+($E373*'fnd base rates'!D$108)
+($F373*'fnd base rates'!D$109)
+($G373*'fnd base rates'!D$110)
+($H373*'fnd base rates'!D$111)
+($I373*'fnd base rates'!D$112)
+($J373*'fnd base rates'!D$113)
+($K373*'fnd base rates'!D$114)
+($M373*'fnd base rates'!D$116)
+($N373*'fnd base rates'!D$117)
+($O373*'fnd base rates'!D$118)
+($P373*VLOOKUP($S373+12,rate_basefnd,4)))
*$R373</f>
        <v>12225.2132</v>
      </c>
      <c r="W373" s="1">
        <f>(($D373*'fnd base rates'!E$107)
+($E373*'fnd base rates'!E$108)
+($F373*'fnd base rates'!E$109)
+($G373*'fnd base rates'!E$110)
+($H373*'fnd base rates'!E$111)
+($I373*'fnd base rates'!E$112)
+($J373*'fnd base rates'!E$113)
+($K373*'fnd base rates'!E$114)
+($M373*'fnd base rates'!E$116)
+($N373*'fnd base rates'!E$117)
+($O373*'fnd base rates'!E$118)
+($P373*VLOOKUP($S373+12,rate_basefnd,5)))
*$R373</f>
        <v>71208.217443559988</v>
      </c>
      <c r="X373" s="1">
        <f>(($D373*'fnd base rates'!F$107)
+($E373*'fnd base rates'!F$108)
+($F373*'fnd base rates'!F$109)
+($G373*'fnd base rates'!F$110)
+($H373*'fnd base rates'!F$111)
+($I373*'fnd base rates'!F$112)
+($J373*'fnd base rates'!F$113)
+($K373*'fnd base rates'!F$114)
+($M373*'fnd base rates'!F$116)
+($N373*'fnd base rates'!F$117)
+($O373*'fnd base rates'!F$118)
+($P373*VLOOKUP($S373+12,rate_basefnd,6)))
*$R373</f>
        <v>13436.641988880001</v>
      </c>
      <c r="Y373" s="1">
        <f>(($D373*'fnd base rates'!G$107)
+($E373*'fnd base rates'!G$108)
+($F373*'fnd base rates'!G$109)
+($G373*'fnd base rates'!G$110)
+($H373*'fnd base rates'!G$111)
+($I373*'fnd base rates'!G$112)
+($J373*'fnd base rates'!G$113)
+($K373*'fnd base rates'!G$114)
+($M373*'fnd base rates'!G$116)
+($N373*'fnd base rates'!G$117)
+($O373*'fnd base rates'!G$118)
+($P373*VLOOKUP($S373+12,rate_basefnd,7)))
*$R373</f>
        <v>3006.7493027600003</v>
      </c>
      <c r="Z373" s="1">
        <f>(($D373*'fnd base rates'!H$107)
+($E373*'fnd base rates'!H$108)
+($F373*'fnd base rates'!H$109)
+($G373*'fnd base rates'!H$110)
+($H373*'fnd base rates'!H$111)
+($I373*'fnd base rates'!H$112)
+($J373*'fnd base rates'!H$113)
+($K373*'fnd base rates'!H$114)
+($M373*'fnd base rates'!H$116)
+($N373*'fnd base rates'!H$117)
+($O373*'fnd base rates'!H$118)
+($P373*VLOOKUP($S373+12,rate_basefnd,8)))</f>
        <v>8853.2609400000001</v>
      </c>
      <c r="AA373" s="1">
        <f>(($D373*'fnd base rates'!I$107)
+($E373*'fnd base rates'!I$108)
+($F373*'fnd base rates'!I$109)
+($G373*'fnd base rates'!I$110)
+($H373*'fnd base rates'!I$111)
+($I373*'fnd base rates'!I$112)
+($J373*'fnd base rates'!I$113)
+($K373*'fnd base rates'!I$114)
+($M373*'fnd base rates'!I$116)
+($N373*'fnd base rates'!I$117)
+($O373*'fnd base rates'!I$118)
+($P373*VLOOKUP($S373+12,rate_basefnd,9)))
*$R373</f>
        <v>5980.4246000000012</v>
      </c>
      <c r="AB373" s="1">
        <f>(($D373*'fnd base rates'!J$107)
+($E373*'fnd base rates'!J$108)
+($F373*'fnd base rates'!J$109)
+($G373*'fnd base rates'!J$110)
+($H373*'fnd base rates'!J$111)
+($I373*'fnd base rates'!J$112)
+($J373*'fnd base rates'!J$113)
+($K373*'fnd base rates'!J$114)
+($M373*'fnd base rates'!J$116)
+($N373*'fnd base rates'!J$117)
+($O373*'fnd base rates'!J$118)
+($P373*VLOOKUP($S373+12,rate_basefnd,10)))
*$R373</f>
        <v>8305.3014000000003</v>
      </c>
      <c r="AC373" s="1">
        <f>(($D373*'fnd base rates'!K$107)
+($E373*'fnd base rates'!K$108)
+($F373*'fnd base rates'!K$109)
+($G373*'fnd base rates'!K$110)
+($H373*'fnd base rates'!K$111)
+($I373*'fnd base rates'!K$112)
+($J373*'fnd base rates'!K$113)
+($K373*'fnd base rates'!K$114)
+($M373*'fnd base rates'!K$116)
+($N373*'fnd base rates'!K$117)
+($O373*'fnd base rates'!K$118)
+($P373*VLOOKUP($S373+12,rate_basefnd,11)))
*$R373</f>
        <v>16578.480723240002</v>
      </c>
      <c r="AD373" s="1">
        <f>(($D373*'fnd base rates'!L$107)
+($E373*'fnd base rates'!L$108)
+($F373*'fnd base rates'!L$109)
+($G373*'fnd base rates'!L$110)
+($H373*'fnd base rates'!L$111)
+($I373*'fnd base rates'!L$112)
+($J373*'fnd base rates'!L$113)
+($K373*'fnd base rates'!L$114)
+($M373*'fnd base rates'!L$116)
+($N373*'fnd base rates'!L$117)
+($O373*'fnd base rates'!L$118)
+($P373*VLOOKUP($S373+12,rate_basefnd,12)))</f>
        <v>20215.817683999998</v>
      </c>
      <c r="AE373" s="1">
        <f>(($D373*'fnd base rates'!M$107)
+($E373*'fnd base rates'!M$108)
+($F373*'fnd base rates'!M$109)
+($G373*'fnd base rates'!M$110)
+($H373*'fnd base rates'!M$111)
+($I373*'fnd base rates'!M$112)
+($J373*'fnd base rates'!M$113)
+($K373*'fnd base rates'!M$114)
+($M373*'fnd base rates'!M$116)
+($N373*'fnd base rates'!M$117)
+($O373*'fnd base rates'!M$118)
+($P373*VLOOKUP($S373+12,rate_basefnd,13)))</f>
        <v>0</v>
      </c>
      <c r="AF373" s="4">
        <f t="shared" si="387"/>
        <v>167703.03911056</v>
      </c>
      <c r="AH373" s="4">
        <f t="shared" si="388"/>
        <v>446099690</v>
      </c>
      <c r="AI373" s="4" t="str">
        <f t="shared" si="389"/>
        <v>446</v>
      </c>
      <c r="AJ373" s="2" t="str">
        <f t="shared" si="390"/>
        <v>099</v>
      </c>
      <c r="AK373" s="2" t="str">
        <f t="shared" si="391"/>
        <v>690</v>
      </c>
      <c r="AL373" s="4">
        <f t="shared" si="392"/>
        <v>1</v>
      </c>
      <c r="AM373" s="4">
        <f t="shared" si="384"/>
        <v>14</v>
      </c>
      <c r="AN373" s="4">
        <f t="shared" si="393"/>
        <v>167703.03911056</v>
      </c>
      <c r="AO373" s="4">
        <f t="shared" si="394"/>
        <v>11979</v>
      </c>
      <c r="AP373" s="4">
        <f t="shared" si="395"/>
        <v>0</v>
      </c>
      <c r="AQ373" s="4">
        <v>11979</v>
      </c>
      <c r="AW373" s="4">
        <v>11961</v>
      </c>
      <c r="AX373" s="5">
        <f t="shared" si="396"/>
        <v>18</v>
      </c>
      <c r="AY373" s="4">
        <v>11979</v>
      </c>
      <c r="AZ373" s="5"/>
      <c r="BB373" s="5">
        <f t="shared" ref="BB373" si="439">BC373-BA373</f>
        <v>0</v>
      </c>
    </row>
    <row r="374" spans="1:54" s="4" customFormat="1">
      <c r="A374" s="278">
        <v>446</v>
      </c>
      <c r="B374" s="2">
        <v>446099763</v>
      </c>
      <c r="C374" s="10" t="s">
        <v>1051</v>
      </c>
      <c r="D374" s="15">
        <f>'fnd enro'!D374</f>
        <v>0</v>
      </c>
      <c r="E374" s="15">
        <f>'fnd enro'!E374</f>
        <v>0</v>
      </c>
      <c r="F374" s="15">
        <f>'fnd enro'!F374</f>
        <v>0</v>
      </c>
      <c r="G374" s="15">
        <f>'fnd enro'!G374</f>
        <v>0</v>
      </c>
      <c r="H374" s="15">
        <f>'fnd enro'!H374</f>
        <v>0</v>
      </c>
      <c r="I374" s="15">
        <f>'fnd enro'!I374</f>
        <v>1</v>
      </c>
      <c r="J374" s="15">
        <f>'fnd enro'!J374</f>
        <v>0</v>
      </c>
      <c r="K374" s="16">
        <f>'fnd enro'!K374</f>
        <v>3.8300000000000001E-2</v>
      </c>
      <c r="L374" s="15">
        <f>'fnd enro'!L374</f>
        <v>0</v>
      </c>
      <c r="M374" s="15">
        <f>'fnd enro'!M374</f>
        <v>0</v>
      </c>
      <c r="N374" s="15">
        <f>'fnd enro'!N374</f>
        <v>0</v>
      </c>
      <c r="O374" s="15">
        <f>'fnd enro'!O374</f>
        <v>0</v>
      </c>
      <c r="P374" s="15">
        <f>'fnd enro'!P374</f>
        <v>0</v>
      </c>
      <c r="Q374" s="15">
        <f>'fnd enro'!R374</f>
        <v>1</v>
      </c>
      <c r="R374" s="16">
        <f t="shared" si="386"/>
        <v>1.06</v>
      </c>
      <c r="S374" s="15">
        <f>VALUE('fnd enro'!Q374)</f>
        <v>4</v>
      </c>
      <c r="T374" s="2"/>
      <c r="U374" s="1">
        <f>(($D374*'fnd base rates'!C$107)
+($E374*'fnd base rates'!C$108)
+($F374*'fnd base rates'!C$109)
+($G374*'fnd base rates'!C$110)
+($H374*'fnd base rates'!C$111)
+($I374*'fnd base rates'!C$112)
+($J374*'fnd base rates'!C$113)
+($K374*'fnd base rates'!C$114)
+($M374*'fnd base rates'!C$116)
+($N374*'fnd base rates'!C$117)
+($O374*'fnd base rates'!C$118)
+($P374*VLOOKUP($S374+12,rate_basefnd,3)))
*$R374</f>
        <v>543.27363058000003</v>
      </c>
      <c r="V374" s="1">
        <f>(($D374*'fnd base rates'!D$107)
+($E374*'fnd base rates'!D$108)
+($F374*'fnd base rates'!D$109)
+($G374*'fnd base rates'!D$110)
+($H374*'fnd base rates'!D$111)
+($I374*'fnd base rates'!D$112)
+($J374*'fnd base rates'!D$113)
+($K374*'fnd base rates'!D$114)
+($M374*'fnd base rates'!D$116)
+($N374*'fnd base rates'!D$117)
+($O374*'fnd base rates'!D$118)
+($P374*VLOOKUP($S374+12,rate_basefnd,4)))
*$R374</f>
        <v>776.05780000000004</v>
      </c>
      <c r="W374" s="1">
        <f>(($D374*'fnd base rates'!E$107)
+($E374*'fnd base rates'!E$108)
+($F374*'fnd base rates'!E$109)
+($G374*'fnd base rates'!E$110)
+($H374*'fnd base rates'!E$111)
+($I374*'fnd base rates'!E$112)
+($J374*'fnd base rates'!E$113)
+($K374*'fnd base rates'!E$114)
+($M374*'fnd base rates'!E$116)
+($N374*'fnd base rates'!E$117)
+($O374*'fnd base rates'!E$118)
+($P374*VLOOKUP($S374+12,rate_basefnd,5)))
*$R374</f>
        <v>4979.7795745400008</v>
      </c>
      <c r="X374" s="1">
        <f>(($D374*'fnd base rates'!F$107)
+($E374*'fnd base rates'!F$108)
+($F374*'fnd base rates'!F$109)
+($G374*'fnd base rates'!F$110)
+($H374*'fnd base rates'!F$111)
+($I374*'fnd base rates'!F$112)
+($J374*'fnd base rates'!F$113)
+($K374*'fnd base rates'!F$114)
+($M374*'fnd base rates'!F$116)
+($N374*'fnd base rates'!F$117)
+($O374*'fnd base rates'!F$118)
+($P374*VLOOKUP($S374+12,rate_basefnd,6)))
*$R374</f>
        <v>896.87488492000023</v>
      </c>
      <c r="Y374" s="1">
        <f>(($D374*'fnd base rates'!G$107)
+($E374*'fnd base rates'!G$108)
+($F374*'fnd base rates'!G$109)
+($G374*'fnd base rates'!G$110)
+($H374*'fnd base rates'!G$111)
+($I374*'fnd base rates'!G$112)
+($J374*'fnd base rates'!G$113)
+($K374*'fnd base rates'!G$114)
+($M374*'fnd base rates'!G$116)
+($N374*'fnd base rates'!G$117)
+($O374*'fnd base rates'!G$118)
+($P374*VLOOKUP($S374+12,rate_basefnd,7)))
*$R374</f>
        <v>166.09790734000001</v>
      </c>
      <c r="Z374" s="1">
        <f>(($D374*'fnd base rates'!H$107)
+($E374*'fnd base rates'!H$108)
+($F374*'fnd base rates'!H$109)
+($G374*'fnd base rates'!H$110)
+($H374*'fnd base rates'!H$111)
+($I374*'fnd base rates'!H$112)
+($J374*'fnd base rates'!H$113)
+($K374*'fnd base rates'!H$114)
+($M374*'fnd base rates'!H$116)
+($N374*'fnd base rates'!H$117)
+($O374*'fnd base rates'!H$118)
+($P374*VLOOKUP($S374+12,rate_basefnd,8)))</f>
        <v>792.30720999999994</v>
      </c>
      <c r="AA374" s="1">
        <f>(($D374*'fnd base rates'!I$107)
+($E374*'fnd base rates'!I$108)
+($F374*'fnd base rates'!I$109)
+($G374*'fnd base rates'!I$110)
+($H374*'fnd base rates'!I$111)
+($I374*'fnd base rates'!I$112)
+($J374*'fnd base rates'!I$113)
+($K374*'fnd base rates'!I$114)
+($M374*'fnd base rates'!I$116)
+($N374*'fnd base rates'!I$117)
+($O374*'fnd base rates'!I$118)
+($P374*VLOOKUP($S374+12,rate_basefnd,9)))
*$R374</f>
        <v>432.05600000000004</v>
      </c>
      <c r="AB374" s="1">
        <f>(($D374*'fnd base rates'!J$107)
+($E374*'fnd base rates'!J$108)
+($F374*'fnd base rates'!J$109)
+($G374*'fnd base rates'!J$110)
+($H374*'fnd base rates'!J$111)
+($I374*'fnd base rates'!J$112)
+($J374*'fnd base rates'!J$113)
+($K374*'fnd base rates'!J$114)
+($M374*'fnd base rates'!J$116)
+($N374*'fnd base rates'!J$117)
+($O374*'fnd base rates'!J$118)
+($P374*VLOOKUP($S374+12,rate_basefnd,10)))
*$R374</f>
        <v>581.98239999999998</v>
      </c>
      <c r="AC374" s="1">
        <f>(($D374*'fnd base rates'!K$107)
+($E374*'fnd base rates'!K$108)
+($F374*'fnd base rates'!K$109)
+($G374*'fnd base rates'!K$110)
+($H374*'fnd base rates'!K$111)
+($I374*'fnd base rates'!K$112)
+($J374*'fnd base rates'!K$113)
+($K374*'fnd base rates'!K$114)
+($M374*'fnd base rates'!K$116)
+($N374*'fnd base rates'!K$117)
+($O374*'fnd base rates'!K$118)
+($P374*VLOOKUP($S374+12,rate_basefnd,11)))
*$R374</f>
        <v>1165.5696516599999</v>
      </c>
      <c r="AD374" s="1">
        <f>(($D374*'fnd base rates'!L$107)
+($E374*'fnd base rates'!L$108)
+($F374*'fnd base rates'!L$109)
+($G374*'fnd base rates'!L$110)
+($H374*'fnd base rates'!L$111)
+($I374*'fnd base rates'!L$112)
+($J374*'fnd base rates'!L$113)
+($K374*'fnd base rates'!L$114)
+($M374*'fnd base rates'!L$116)
+($N374*'fnd base rates'!L$117)
+($O374*'fnd base rates'!L$118)
+($P374*VLOOKUP($S374+12,rate_basefnd,12)))</f>
        <v>1229.513406</v>
      </c>
      <c r="AE374" s="1">
        <f>(($D374*'fnd base rates'!M$107)
+($E374*'fnd base rates'!M$108)
+($F374*'fnd base rates'!M$109)
+($G374*'fnd base rates'!M$110)
+($H374*'fnd base rates'!M$111)
+($I374*'fnd base rates'!M$112)
+($J374*'fnd base rates'!M$113)
+($K374*'fnd base rates'!M$114)
+($M374*'fnd base rates'!M$116)
+($N374*'fnd base rates'!M$117)
+($O374*'fnd base rates'!M$118)
+($P374*VLOOKUP($S374+12,rate_basefnd,13)))</f>
        <v>0</v>
      </c>
      <c r="AF374" s="4">
        <f t="shared" si="387"/>
        <v>11563.512465040003</v>
      </c>
      <c r="AH374" s="4">
        <f t="shared" si="388"/>
        <v>446099763</v>
      </c>
      <c r="AI374" s="4" t="str">
        <f t="shared" si="389"/>
        <v>446</v>
      </c>
      <c r="AJ374" s="2" t="str">
        <f t="shared" si="390"/>
        <v>099</v>
      </c>
      <c r="AK374" s="2" t="str">
        <f t="shared" si="391"/>
        <v>763</v>
      </c>
      <c r="AL374" s="4">
        <f t="shared" si="392"/>
        <v>1</v>
      </c>
      <c r="AM374" s="4">
        <f t="shared" si="384"/>
        <v>1</v>
      </c>
      <c r="AN374" s="4">
        <f t="shared" si="393"/>
        <v>11563.512465040003</v>
      </c>
      <c r="AO374" s="4">
        <f t="shared" si="394"/>
        <v>11564</v>
      </c>
      <c r="AP374" s="4">
        <f t="shared" si="395"/>
        <v>0</v>
      </c>
      <c r="AQ374" s="4">
        <v>11564</v>
      </c>
      <c r="AW374" s="4">
        <v>11549</v>
      </c>
      <c r="AX374" s="5">
        <f t="shared" si="396"/>
        <v>15</v>
      </c>
      <c r="AY374" s="4">
        <v>11564</v>
      </c>
      <c r="AZ374" s="5"/>
      <c r="BB374" s="5">
        <f t="shared" ref="BB374" si="440">BC374-BA374</f>
        <v>0</v>
      </c>
    </row>
    <row r="375" spans="1:54" s="4" customFormat="1">
      <c r="A375" s="278">
        <v>447</v>
      </c>
      <c r="B375" s="2">
        <v>447101025</v>
      </c>
      <c r="C375" s="10" t="s">
        <v>1062</v>
      </c>
      <c r="D375" s="15">
        <f>'fnd enro'!D375</f>
        <v>0</v>
      </c>
      <c r="E375" s="15">
        <f>'fnd enro'!E375</f>
        <v>0</v>
      </c>
      <c r="F375" s="15">
        <f>'fnd enro'!F375</f>
        <v>20</v>
      </c>
      <c r="G375" s="15">
        <f>'fnd enro'!G375</f>
        <v>86</v>
      </c>
      <c r="H375" s="15">
        <f>'fnd enro'!H375</f>
        <v>30</v>
      </c>
      <c r="I375" s="15">
        <f>'fnd enro'!I375</f>
        <v>0</v>
      </c>
      <c r="J375" s="15">
        <f>'fnd enro'!J375</f>
        <v>0</v>
      </c>
      <c r="K375" s="16">
        <f>'fnd enro'!K375</f>
        <v>5.2088000000000001</v>
      </c>
      <c r="L375" s="15">
        <f>'fnd enro'!L375</f>
        <v>0</v>
      </c>
      <c r="M375" s="15">
        <f>'fnd enro'!M375</f>
        <v>11</v>
      </c>
      <c r="N375" s="15">
        <f>'fnd enro'!N375</f>
        <v>0</v>
      </c>
      <c r="O375" s="15">
        <f>'fnd enro'!O375</f>
        <v>0</v>
      </c>
      <c r="P375" s="15">
        <f>'fnd enro'!P375</f>
        <v>26</v>
      </c>
      <c r="Q375" s="15">
        <f>'fnd enro'!R375</f>
        <v>136</v>
      </c>
      <c r="R375" s="16">
        <f t="shared" si="386"/>
        <v>1.0549999999999999</v>
      </c>
      <c r="S375" s="15">
        <f>VALUE('fnd enro'!Q375)</f>
        <v>5</v>
      </c>
      <c r="T375" s="2"/>
      <c r="U375" s="1">
        <f>(($D375*'fnd base rates'!C$107)
+($E375*'fnd base rates'!C$108)
+($F375*'fnd base rates'!C$109)
+($G375*'fnd base rates'!C$110)
+($H375*'fnd base rates'!C$111)
+($I375*'fnd base rates'!C$112)
+($J375*'fnd base rates'!C$113)
+($K375*'fnd base rates'!C$114)
+($M375*'fnd base rates'!C$116)
+($N375*'fnd base rates'!C$117)
+($O375*'fnd base rates'!C$118)
+($P375*VLOOKUP($S375+12,rate_basefnd,3)))
*$R375</f>
        <v>76180.032749639999</v>
      </c>
      <c r="V375" s="1">
        <f>(($D375*'fnd base rates'!D$107)
+($E375*'fnd base rates'!D$108)
+($F375*'fnd base rates'!D$109)
+($G375*'fnd base rates'!D$110)
+($H375*'fnd base rates'!D$111)
+($I375*'fnd base rates'!D$112)
+($J375*'fnd base rates'!D$113)
+($K375*'fnd base rates'!D$114)
+($M375*'fnd base rates'!D$116)
+($N375*'fnd base rates'!D$117)
+($O375*'fnd base rates'!D$118)
+($P375*VLOOKUP($S375+12,rate_basefnd,4)))
*$R375</f>
        <v>114276.07024999998</v>
      </c>
      <c r="W375" s="1">
        <f>(($D375*'fnd base rates'!E$107)
+($E375*'fnd base rates'!E$108)
+($F375*'fnd base rates'!E$109)
+($G375*'fnd base rates'!E$110)
+($H375*'fnd base rates'!E$111)
+($I375*'fnd base rates'!E$112)
+($J375*'fnd base rates'!E$113)
+($K375*'fnd base rates'!E$114)
+($M375*'fnd base rates'!E$116)
+($N375*'fnd base rates'!E$117)
+($O375*'fnd base rates'!E$118)
+($P375*VLOOKUP($S375+12,rate_basefnd,5)))
*$R375</f>
        <v>604417.46021131997</v>
      </c>
      <c r="X375" s="1">
        <f>(($D375*'fnd base rates'!F$107)
+($E375*'fnd base rates'!F$108)
+($F375*'fnd base rates'!F$109)
+($G375*'fnd base rates'!F$110)
+($H375*'fnd base rates'!F$111)
+($I375*'fnd base rates'!F$112)
+($J375*'fnd base rates'!F$113)
+($K375*'fnd base rates'!F$114)
+($M375*'fnd base rates'!F$116)
+($N375*'fnd base rates'!F$117)
+($O375*'fnd base rates'!F$118)
+($P375*VLOOKUP($S375+12,rate_basefnd,6)))
*$R375</f>
        <v>165199.80189936</v>
      </c>
      <c r="Y375" s="1">
        <f>(($D375*'fnd base rates'!G$107)
+($E375*'fnd base rates'!G$108)
+($F375*'fnd base rates'!G$109)
+($G375*'fnd base rates'!G$110)
+($H375*'fnd base rates'!G$111)
+($I375*'fnd base rates'!G$112)
+($J375*'fnd base rates'!G$113)
+($K375*'fnd base rates'!G$114)
+($M375*'fnd base rates'!G$116)
+($N375*'fnd base rates'!G$117)
+($O375*'fnd base rates'!G$118)
+($P375*VLOOKUP($S375+12,rate_basefnd,7)))
*$R375</f>
        <v>25870.113823719996</v>
      </c>
      <c r="Z375" s="1">
        <f>(($D375*'fnd base rates'!H$107)
+($E375*'fnd base rates'!H$108)
+($F375*'fnd base rates'!H$109)
+($G375*'fnd base rates'!H$110)
+($H375*'fnd base rates'!H$111)
+($I375*'fnd base rates'!H$112)
+($J375*'fnd base rates'!H$113)
+($K375*'fnd base rates'!H$114)
+($M375*'fnd base rates'!H$116)
+($N375*'fnd base rates'!H$117)
+($O375*'fnd base rates'!H$118)
+($P375*VLOOKUP($S375+12,rate_basefnd,8)))</f>
        <v>69914.270560000004</v>
      </c>
      <c r="AA375" s="1">
        <f>(($D375*'fnd base rates'!I$107)
+($E375*'fnd base rates'!I$108)
+($F375*'fnd base rates'!I$109)
+($G375*'fnd base rates'!I$110)
+($H375*'fnd base rates'!I$111)
+($I375*'fnd base rates'!I$112)
+($J375*'fnd base rates'!I$113)
+($K375*'fnd base rates'!I$114)
+($M375*'fnd base rates'!I$116)
+($N375*'fnd base rates'!I$117)
+($O375*'fnd base rates'!I$118)
+($P375*VLOOKUP($S375+12,rate_basefnd,9)))
*$R375</f>
        <v>44402.038200000003</v>
      </c>
      <c r="AB375" s="1">
        <f>(($D375*'fnd base rates'!J$107)
+($E375*'fnd base rates'!J$108)
+($F375*'fnd base rates'!J$109)
+($G375*'fnd base rates'!J$110)
+($H375*'fnd base rates'!J$111)
+($I375*'fnd base rates'!J$112)
+($J375*'fnd base rates'!J$113)
+($K375*'fnd base rates'!J$114)
+($M375*'fnd base rates'!J$116)
+($N375*'fnd base rates'!J$117)
+($O375*'fnd base rates'!J$118)
+($P375*VLOOKUP($S375+12,rate_basefnd,10)))
*$R375</f>
        <v>38082.820299999999</v>
      </c>
      <c r="AC375" s="1">
        <f>(($D375*'fnd base rates'!K$107)
+($E375*'fnd base rates'!K$108)
+($F375*'fnd base rates'!K$109)
+($G375*'fnd base rates'!K$110)
+($H375*'fnd base rates'!K$111)
+($I375*'fnd base rates'!K$112)
+($J375*'fnd base rates'!K$113)
+($K375*'fnd base rates'!K$114)
+($M375*'fnd base rates'!K$116)
+($N375*'fnd base rates'!K$117)
+($O375*'fnd base rates'!K$118)
+($P375*VLOOKUP($S375+12,rate_basefnd,11)))
*$R375</f>
        <v>156715.40279827997</v>
      </c>
      <c r="AD375" s="1">
        <f>(($D375*'fnd base rates'!L$107)
+($E375*'fnd base rates'!L$108)
+($F375*'fnd base rates'!L$109)
+($G375*'fnd base rates'!L$110)
+($H375*'fnd base rates'!L$111)
+($I375*'fnd base rates'!L$112)
+($J375*'fnd base rates'!L$113)
+($K375*'fnd base rates'!L$114)
+($M375*'fnd base rates'!L$116)
+($N375*'fnd base rates'!L$117)
+($O375*'fnd base rates'!L$118)
+($P375*VLOOKUP($S375+12,rate_basefnd,12)))</f>
        <v>192521.95321600002</v>
      </c>
      <c r="AE375" s="1">
        <f>(($D375*'fnd base rates'!M$107)
+($E375*'fnd base rates'!M$108)
+($F375*'fnd base rates'!M$109)
+($G375*'fnd base rates'!M$110)
+($H375*'fnd base rates'!M$111)
+($I375*'fnd base rates'!M$112)
+($J375*'fnd base rates'!M$113)
+($K375*'fnd base rates'!M$114)
+($M375*'fnd base rates'!M$116)
+($N375*'fnd base rates'!M$117)
+($O375*'fnd base rates'!M$118)
+($P375*VLOOKUP($S375+12,rate_basefnd,13)))</f>
        <v>0</v>
      </c>
      <c r="AF375" s="4">
        <f t="shared" si="387"/>
        <v>1487579.9640083201</v>
      </c>
      <c r="AH375" s="4">
        <f t="shared" si="388"/>
        <v>447101025</v>
      </c>
      <c r="AI375" s="4" t="str">
        <f t="shared" si="389"/>
        <v>447</v>
      </c>
      <c r="AJ375" s="2" t="str">
        <f t="shared" si="390"/>
        <v>101</v>
      </c>
      <c r="AK375" s="2" t="str">
        <f t="shared" si="391"/>
        <v>025</v>
      </c>
      <c r="AL375" s="4">
        <f t="shared" si="392"/>
        <v>1</v>
      </c>
      <c r="AM375" s="4">
        <f t="shared" si="384"/>
        <v>136</v>
      </c>
      <c r="AN375" s="4">
        <f t="shared" si="393"/>
        <v>1487579.9640083201</v>
      </c>
      <c r="AO375" s="4">
        <f t="shared" si="394"/>
        <v>10938</v>
      </c>
      <c r="AP375" s="4">
        <f t="shared" si="395"/>
        <v>0</v>
      </c>
      <c r="AQ375" s="4">
        <v>10938</v>
      </c>
      <c r="AW375" s="4">
        <v>10917</v>
      </c>
      <c r="AX375" s="5">
        <f t="shared" si="396"/>
        <v>21</v>
      </c>
      <c r="AY375" s="4">
        <v>10938</v>
      </c>
      <c r="AZ375" s="5"/>
      <c r="BB375" s="5">
        <f t="shared" ref="BB375" si="441">BC375-BA375</f>
        <v>0</v>
      </c>
    </row>
    <row r="376" spans="1:54" s="4" customFormat="1">
      <c r="A376" s="278">
        <v>447</v>
      </c>
      <c r="B376" s="2">
        <v>447101050</v>
      </c>
      <c r="C376" s="10" t="s">
        <v>1062</v>
      </c>
      <c r="D376" s="15">
        <f>'fnd enro'!D376</f>
        <v>0</v>
      </c>
      <c r="E376" s="15">
        <f>'fnd enro'!E376</f>
        <v>0</v>
      </c>
      <c r="F376" s="15">
        <f>'fnd enro'!F376</f>
        <v>0</v>
      </c>
      <c r="G376" s="15">
        <f>'fnd enro'!G376</f>
        <v>2</v>
      </c>
      <c r="H376" s="15">
        <f>'fnd enro'!H376</f>
        <v>0</v>
      </c>
      <c r="I376" s="15">
        <f>'fnd enro'!I376</f>
        <v>0</v>
      </c>
      <c r="J376" s="15">
        <f>'fnd enro'!J376</f>
        <v>0</v>
      </c>
      <c r="K376" s="16">
        <f>'fnd enro'!K376</f>
        <v>7.6600000000000001E-2</v>
      </c>
      <c r="L376" s="15">
        <f>'fnd enro'!L376</f>
        <v>0</v>
      </c>
      <c r="M376" s="15">
        <f>'fnd enro'!M376</f>
        <v>0</v>
      </c>
      <c r="N376" s="15">
        <f>'fnd enro'!N376</f>
        <v>0</v>
      </c>
      <c r="O376" s="15">
        <f>'fnd enro'!O376</f>
        <v>0</v>
      </c>
      <c r="P376" s="15">
        <f>'fnd enro'!P376</f>
        <v>0</v>
      </c>
      <c r="Q376" s="15">
        <f>'fnd enro'!R376</f>
        <v>2</v>
      </c>
      <c r="R376" s="16">
        <f t="shared" si="386"/>
        <v>1.0549999999999999</v>
      </c>
      <c r="S376" s="15">
        <f>VALUE('fnd enro'!Q376)</f>
        <v>4</v>
      </c>
      <c r="T376" s="2"/>
      <c r="U376" s="1">
        <f>(($D376*'fnd base rates'!C$107)
+($E376*'fnd base rates'!C$108)
+($F376*'fnd base rates'!C$109)
+($G376*'fnd base rates'!C$110)
+($H376*'fnd base rates'!C$111)
+($I376*'fnd base rates'!C$112)
+($J376*'fnd base rates'!C$113)
+($K376*'fnd base rates'!C$114)
+($M376*'fnd base rates'!C$116)
+($N376*'fnd base rates'!C$117)
+($O376*'fnd base rates'!C$118)
+($P376*VLOOKUP($S376+12,rate_basefnd,3)))
*$R376</f>
        <v>1081.42203823</v>
      </c>
      <c r="V376" s="1">
        <f>(($D376*'fnd base rates'!D$107)
+($E376*'fnd base rates'!D$108)
+($F376*'fnd base rates'!D$109)
+($G376*'fnd base rates'!D$110)
+($H376*'fnd base rates'!D$111)
+($I376*'fnd base rates'!D$112)
+($J376*'fnd base rates'!D$113)
+($K376*'fnd base rates'!D$114)
+($M376*'fnd base rates'!D$116)
+($N376*'fnd base rates'!D$117)
+($O376*'fnd base rates'!D$118)
+($P376*VLOOKUP($S376+12,rate_basefnd,4)))
*$R376</f>
        <v>1544.7942999999998</v>
      </c>
      <c r="W376" s="1">
        <f>(($D376*'fnd base rates'!E$107)
+($E376*'fnd base rates'!E$108)
+($F376*'fnd base rates'!E$109)
+($G376*'fnd base rates'!E$110)
+($H376*'fnd base rates'!E$111)
+($I376*'fnd base rates'!E$112)
+($J376*'fnd base rates'!E$113)
+($K376*'fnd base rates'!E$114)
+($M376*'fnd base rates'!E$116)
+($N376*'fnd base rates'!E$117)
+($O376*'fnd base rates'!E$118)
+($P376*VLOOKUP($S376+12,rate_basefnd,5)))
*$R376</f>
        <v>7829.2926964899998</v>
      </c>
      <c r="X376" s="1">
        <f>(($D376*'fnd base rates'!F$107)
+($E376*'fnd base rates'!F$108)
+($F376*'fnd base rates'!F$109)
+($G376*'fnd base rates'!F$110)
+($H376*'fnd base rates'!F$111)
+($I376*'fnd base rates'!F$112)
+($J376*'fnd base rates'!F$113)
+($K376*'fnd base rates'!F$114)
+($M376*'fnd base rates'!F$116)
+($N376*'fnd base rates'!F$117)
+($O376*'fnd base rates'!F$118)
+($P376*VLOOKUP($S376+12,rate_basefnd,6)))
*$R376</f>
        <v>2513.3019860200002</v>
      </c>
      <c r="Y376" s="1">
        <f>(($D376*'fnd base rates'!G$107)
+($E376*'fnd base rates'!G$108)
+($F376*'fnd base rates'!G$109)
+($G376*'fnd base rates'!G$110)
+($H376*'fnd base rates'!G$111)
+($I376*'fnd base rates'!G$112)
+($J376*'fnd base rates'!G$113)
+($K376*'fnd base rates'!G$114)
+($M376*'fnd base rates'!G$116)
+($N376*'fnd base rates'!G$117)
+($O376*'fnd base rates'!G$118)
+($P376*VLOOKUP($S376+12,rate_basefnd,7)))
*$R376</f>
        <v>316.30195328999997</v>
      </c>
      <c r="Z376" s="1">
        <f>(($D376*'fnd base rates'!H$107)
+($E376*'fnd base rates'!H$108)
+($F376*'fnd base rates'!H$109)
+($G376*'fnd base rates'!H$110)
+($H376*'fnd base rates'!H$111)
+($I376*'fnd base rates'!H$112)
+($J376*'fnd base rates'!H$113)
+($K376*'fnd base rates'!H$114)
+($M376*'fnd base rates'!H$116)
+($N376*'fnd base rates'!H$117)
+($O376*'fnd base rates'!H$118)
+($P376*VLOOKUP($S376+12,rate_basefnd,8)))</f>
        <v>1001.5544199999999</v>
      </c>
      <c r="AA376" s="1">
        <f>(($D376*'fnd base rates'!I$107)
+($E376*'fnd base rates'!I$108)
+($F376*'fnd base rates'!I$109)
+($G376*'fnd base rates'!I$110)
+($H376*'fnd base rates'!I$111)
+($I376*'fnd base rates'!I$112)
+($J376*'fnd base rates'!I$113)
+($K376*'fnd base rates'!I$114)
+($M376*'fnd base rates'!I$116)
+($N376*'fnd base rates'!I$117)
+($O376*'fnd base rates'!I$118)
+($P376*VLOOKUP($S376+12,rate_basefnd,9)))
*$R376</f>
        <v>566.99919999999997</v>
      </c>
      <c r="AB376" s="1">
        <f>(($D376*'fnd base rates'!J$107)
+($E376*'fnd base rates'!J$108)
+($F376*'fnd base rates'!J$109)
+($G376*'fnd base rates'!J$110)
+($H376*'fnd base rates'!J$111)
+($I376*'fnd base rates'!J$112)
+($J376*'fnd base rates'!J$113)
+($K376*'fnd base rates'!J$114)
+($M376*'fnd base rates'!J$116)
+($N376*'fnd base rates'!J$117)
+($O376*'fnd base rates'!J$118)
+($P376*VLOOKUP($S376+12,rate_basefnd,10)))
*$R376</f>
        <v>307.55359999999996</v>
      </c>
      <c r="AC376" s="1">
        <f>(($D376*'fnd base rates'!K$107)
+($E376*'fnd base rates'!K$108)
+($F376*'fnd base rates'!K$109)
+($G376*'fnd base rates'!K$110)
+($H376*'fnd base rates'!K$111)
+($I376*'fnd base rates'!K$112)
+($J376*'fnd base rates'!K$113)
+($K376*'fnd base rates'!K$114)
+($M376*'fnd base rates'!K$116)
+($N376*'fnd base rates'!K$117)
+($O376*'fnd base rates'!K$118)
+($P376*VLOOKUP($S376+12,rate_basefnd,11)))
*$R376</f>
        <v>2219.4963632100003</v>
      </c>
      <c r="AD376" s="1">
        <f>(($D376*'fnd base rates'!L$107)
+($E376*'fnd base rates'!L$108)
+($F376*'fnd base rates'!L$109)
+($G376*'fnd base rates'!L$110)
+($H376*'fnd base rates'!L$111)
+($I376*'fnd base rates'!L$112)
+($J376*'fnd base rates'!L$113)
+($K376*'fnd base rates'!L$114)
+($M376*'fnd base rates'!L$116)
+($N376*'fnd base rates'!L$117)
+($O376*'fnd base rates'!L$118)
+($P376*VLOOKUP($S376+12,rate_basefnd,12)))</f>
        <v>2607.086812</v>
      </c>
      <c r="AE376" s="1">
        <f>(($D376*'fnd base rates'!M$107)
+($E376*'fnd base rates'!M$108)
+($F376*'fnd base rates'!M$109)
+($G376*'fnd base rates'!M$110)
+($H376*'fnd base rates'!M$111)
+($I376*'fnd base rates'!M$112)
+($J376*'fnd base rates'!M$113)
+($K376*'fnd base rates'!M$114)
+($M376*'fnd base rates'!M$116)
+($N376*'fnd base rates'!M$117)
+($O376*'fnd base rates'!M$118)
+($P376*VLOOKUP($S376+12,rate_basefnd,13)))</f>
        <v>0</v>
      </c>
      <c r="AF376" s="4">
        <f t="shared" si="387"/>
        <v>19987.803369239999</v>
      </c>
      <c r="AH376" s="4">
        <f t="shared" si="388"/>
        <v>447101050</v>
      </c>
      <c r="AI376" s="4" t="str">
        <f t="shared" si="389"/>
        <v>447</v>
      </c>
      <c r="AJ376" s="2" t="str">
        <f t="shared" si="390"/>
        <v>101</v>
      </c>
      <c r="AK376" s="2" t="str">
        <f t="shared" si="391"/>
        <v>050</v>
      </c>
      <c r="AL376" s="4">
        <f t="shared" si="392"/>
        <v>1</v>
      </c>
      <c r="AM376" s="4">
        <f t="shared" si="384"/>
        <v>2</v>
      </c>
      <c r="AN376" s="4">
        <f t="shared" si="393"/>
        <v>19987.803369239999</v>
      </c>
      <c r="AO376" s="4">
        <f t="shared" si="394"/>
        <v>9994</v>
      </c>
      <c r="AP376" s="4">
        <f t="shared" si="395"/>
        <v>0</v>
      </c>
      <c r="AQ376" s="4">
        <v>9994</v>
      </c>
      <c r="AW376" s="4">
        <v>9976</v>
      </c>
      <c r="AX376" s="5">
        <f t="shared" si="396"/>
        <v>18</v>
      </c>
      <c r="AY376" s="4">
        <v>9994</v>
      </c>
      <c r="AZ376" s="5"/>
      <c r="BB376" s="5">
        <f t="shared" ref="BB376" si="442">BC376-BA376</f>
        <v>0</v>
      </c>
    </row>
    <row r="377" spans="1:54" s="4" customFormat="1">
      <c r="A377" s="278">
        <v>447</v>
      </c>
      <c r="B377" s="2">
        <v>447101100</v>
      </c>
      <c r="C377" s="10" t="s">
        <v>1062</v>
      </c>
      <c r="D377" s="15">
        <f>'fnd enro'!D377</f>
        <v>0</v>
      </c>
      <c r="E377" s="15">
        <f>'fnd enro'!E377</f>
        <v>0</v>
      </c>
      <c r="F377" s="15">
        <f>'fnd enro'!F377</f>
        <v>0</v>
      </c>
      <c r="G377" s="15">
        <f>'fnd enro'!G377</f>
        <v>1</v>
      </c>
      <c r="H377" s="15">
        <f>'fnd enro'!H377</f>
        <v>0</v>
      </c>
      <c r="I377" s="15">
        <f>'fnd enro'!I377</f>
        <v>0</v>
      </c>
      <c r="J377" s="15">
        <f>'fnd enro'!J377</f>
        <v>0</v>
      </c>
      <c r="K377" s="16">
        <f>'fnd enro'!K377</f>
        <v>3.8300000000000001E-2</v>
      </c>
      <c r="L377" s="15">
        <f>'fnd enro'!L377</f>
        <v>0</v>
      </c>
      <c r="M377" s="15">
        <f>'fnd enro'!M377</f>
        <v>0</v>
      </c>
      <c r="N377" s="15">
        <f>'fnd enro'!N377</f>
        <v>0</v>
      </c>
      <c r="O377" s="15">
        <f>'fnd enro'!O377</f>
        <v>0</v>
      </c>
      <c r="P377" s="15">
        <f>'fnd enro'!P377</f>
        <v>1</v>
      </c>
      <c r="Q377" s="15">
        <f>'fnd enro'!R377</f>
        <v>1</v>
      </c>
      <c r="R377" s="16">
        <f t="shared" si="386"/>
        <v>1.0549999999999999</v>
      </c>
      <c r="S377" s="15">
        <f>VALUE('fnd enro'!Q377)</f>
        <v>9</v>
      </c>
      <c r="T377" s="2"/>
      <c r="U377" s="1">
        <f>(($D377*'fnd base rates'!C$107)
+($E377*'fnd base rates'!C$108)
+($F377*'fnd base rates'!C$109)
+($G377*'fnd base rates'!C$110)
+($H377*'fnd base rates'!C$111)
+($I377*'fnd base rates'!C$112)
+($J377*'fnd base rates'!C$113)
+($K377*'fnd base rates'!C$114)
+($M377*'fnd base rates'!C$116)
+($N377*'fnd base rates'!C$117)
+($O377*'fnd base rates'!C$118)
+($P377*VLOOKUP($S377+12,rate_basefnd,3)))
*$R377</f>
        <v>612.20836911499998</v>
      </c>
      <c r="V377" s="1">
        <f>(($D377*'fnd base rates'!D$107)
+($E377*'fnd base rates'!D$108)
+($F377*'fnd base rates'!D$109)
+($G377*'fnd base rates'!D$110)
+($H377*'fnd base rates'!D$111)
+($I377*'fnd base rates'!D$112)
+($J377*'fnd base rates'!D$113)
+($K377*'fnd base rates'!D$114)
+($M377*'fnd base rates'!D$116)
+($N377*'fnd base rates'!D$117)
+($O377*'fnd base rates'!D$118)
+($P377*VLOOKUP($S377+12,rate_basefnd,4)))
*$R377</f>
        <v>1111.1365499999999</v>
      </c>
      <c r="W377" s="1">
        <f>(($D377*'fnd base rates'!E$107)
+($E377*'fnd base rates'!E$108)
+($F377*'fnd base rates'!E$109)
+($G377*'fnd base rates'!E$110)
+($H377*'fnd base rates'!E$111)
+($I377*'fnd base rates'!E$112)
+($J377*'fnd base rates'!E$113)
+($K377*'fnd base rates'!E$114)
+($M377*'fnd base rates'!E$116)
+($N377*'fnd base rates'!E$117)
+($O377*'fnd base rates'!E$118)
+($P377*VLOOKUP($S377+12,rate_basefnd,5)))
*$R377</f>
        <v>7221.3644982449996</v>
      </c>
      <c r="X377" s="1">
        <f>(($D377*'fnd base rates'!F$107)
+($E377*'fnd base rates'!F$108)
+($F377*'fnd base rates'!F$109)
+($G377*'fnd base rates'!F$110)
+($H377*'fnd base rates'!F$111)
+($I377*'fnd base rates'!F$112)
+($J377*'fnd base rates'!F$113)
+($K377*'fnd base rates'!F$114)
+($M377*'fnd base rates'!F$116)
+($N377*'fnd base rates'!F$117)
+($O377*'fnd base rates'!F$118)
+($P377*VLOOKUP($S377+12,rate_basefnd,6)))
*$R377</f>
        <v>1256.6509930100001</v>
      </c>
      <c r="Y377" s="1">
        <f>(($D377*'fnd base rates'!G$107)
+($E377*'fnd base rates'!G$108)
+($F377*'fnd base rates'!G$109)
+($G377*'fnd base rates'!G$110)
+($H377*'fnd base rates'!G$111)
+($I377*'fnd base rates'!G$112)
+($J377*'fnd base rates'!G$113)
+($K377*'fnd base rates'!G$114)
+($M377*'fnd base rates'!G$116)
+($N377*'fnd base rates'!G$117)
+($O377*'fnd base rates'!G$118)
+($P377*VLOOKUP($S377+12,rate_basefnd,7)))
*$R377</f>
        <v>318.574276645</v>
      </c>
      <c r="Z377" s="1">
        <f>(($D377*'fnd base rates'!H$107)
+($E377*'fnd base rates'!H$108)
+($F377*'fnd base rates'!H$109)
+($G377*'fnd base rates'!H$110)
+($H377*'fnd base rates'!H$111)
+($I377*'fnd base rates'!H$112)
+($J377*'fnd base rates'!H$113)
+($K377*'fnd base rates'!H$114)
+($M377*'fnd base rates'!H$116)
+($N377*'fnd base rates'!H$117)
+($O377*'fnd base rates'!H$118)
+($P377*VLOOKUP($S377+12,rate_basefnd,8)))</f>
        <v>524.08720999999991</v>
      </c>
      <c r="AA377" s="1">
        <f>(($D377*'fnd base rates'!I$107)
+($E377*'fnd base rates'!I$108)
+($F377*'fnd base rates'!I$109)
+($G377*'fnd base rates'!I$110)
+($H377*'fnd base rates'!I$111)
+($I377*'fnd base rates'!I$112)
+($J377*'fnd base rates'!I$113)
+($K377*'fnd base rates'!I$114)
+($M377*'fnd base rates'!I$116)
+($N377*'fnd base rates'!I$117)
+($O377*'fnd base rates'!I$118)
+($P377*VLOOKUP($S377+12,rate_basefnd,9)))
*$R377</f>
        <v>417.40020000000004</v>
      </c>
      <c r="AB377" s="1">
        <f>(($D377*'fnd base rates'!J$107)
+($E377*'fnd base rates'!J$108)
+($F377*'fnd base rates'!J$109)
+($G377*'fnd base rates'!J$110)
+($H377*'fnd base rates'!J$111)
+($I377*'fnd base rates'!J$112)
+($J377*'fnd base rates'!J$113)
+($K377*'fnd base rates'!J$114)
+($M377*'fnd base rates'!J$116)
+($N377*'fnd base rates'!J$117)
+($O377*'fnd base rates'!J$118)
+($P377*VLOOKUP($S377+12,rate_basefnd,10)))
*$R377</f>
        <v>849.5492999999999</v>
      </c>
      <c r="AC377" s="1">
        <f>(($D377*'fnd base rates'!K$107)
+($E377*'fnd base rates'!K$108)
+($F377*'fnd base rates'!K$109)
+($G377*'fnd base rates'!K$110)
+($H377*'fnd base rates'!K$111)
+($I377*'fnd base rates'!K$112)
+($J377*'fnd base rates'!K$113)
+($K377*'fnd base rates'!K$114)
+($M377*'fnd base rates'!K$116)
+($N377*'fnd base rates'!K$117)
+($O377*'fnd base rates'!K$118)
+($P377*VLOOKUP($S377+12,rate_basefnd,11)))
*$R377</f>
        <v>1109.7481816050001</v>
      </c>
      <c r="AD377" s="1">
        <f>(($D377*'fnd base rates'!L$107)
+($E377*'fnd base rates'!L$108)
+($F377*'fnd base rates'!L$109)
+($G377*'fnd base rates'!L$110)
+($H377*'fnd base rates'!L$111)
+($I377*'fnd base rates'!L$112)
+($J377*'fnd base rates'!L$113)
+($K377*'fnd base rates'!L$114)
+($M377*'fnd base rates'!L$116)
+($N377*'fnd base rates'!L$117)
+($O377*'fnd base rates'!L$118)
+($P377*VLOOKUP($S377+12,rate_basefnd,12)))</f>
        <v>1810.543406</v>
      </c>
      <c r="AE377" s="1">
        <f>(($D377*'fnd base rates'!M$107)
+($E377*'fnd base rates'!M$108)
+($F377*'fnd base rates'!M$109)
+($G377*'fnd base rates'!M$110)
+($H377*'fnd base rates'!M$111)
+($I377*'fnd base rates'!M$112)
+($J377*'fnd base rates'!M$113)
+($K377*'fnd base rates'!M$114)
+($M377*'fnd base rates'!M$116)
+($N377*'fnd base rates'!M$117)
+($O377*'fnd base rates'!M$118)
+($P377*VLOOKUP($S377+12,rate_basefnd,13)))</f>
        <v>0</v>
      </c>
      <c r="AF377" s="4">
        <f t="shared" si="387"/>
        <v>15231.262984620002</v>
      </c>
      <c r="AH377" s="4">
        <f t="shared" si="388"/>
        <v>447101100</v>
      </c>
      <c r="AI377" s="4" t="str">
        <f t="shared" si="389"/>
        <v>447</v>
      </c>
      <c r="AJ377" s="2" t="str">
        <f t="shared" si="390"/>
        <v>101</v>
      </c>
      <c r="AK377" s="2" t="str">
        <f t="shared" si="391"/>
        <v>100</v>
      </c>
      <c r="AL377" s="4">
        <f t="shared" si="392"/>
        <v>1</v>
      </c>
      <c r="AM377" s="4">
        <f t="shared" si="384"/>
        <v>1</v>
      </c>
      <c r="AN377" s="4">
        <f t="shared" si="393"/>
        <v>15231.262984620002</v>
      </c>
      <c r="AO377" s="4">
        <f t="shared" si="394"/>
        <v>15231</v>
      </c>
      <c r="AP377" s="4">
        <f t="shared" si="395"/>
        <v>0</v>
      </c>
      <c r="AQ377" s="4">
        <v>15231</v>
      </c>
      <c r="AW377" s="4">
        <v>15161</v>
      </c>
      <c r="AX377" s="5">
        <f t="shared" si="396"/>
        <v>70</v>
      </c>
      <c r="AY377" s="4">
        <v>15231</v>
      </c>
      <c r="AZ377" s="5"/>
      <c r="BB377" s="5">
        <f t="shared" ref="BB377" si="443">BC377-BA377</f>
        <v>0</v>
      </c>
    </row>
    <row r="378" spans="1:54" s="4" customFormat="1">
      <c r="A378" s="278">
        <v>447</v>
      </c>
      <c r="B378" s="2">
        <v>447101101</v>
      </c>
      <c r="C378" s="10" t="s">
        <v>1062</v>
      </c>
      <c r="D378" s="15">
        <f>'fnd enro'!D378</f>
        <v>0</v>
      </c>
      <c r="E378" s="15">
        <f>'fnd enro'!E378</f>
        <v>0</v>
      </c>
      <c r="F378" s="15">
        <f>'fnd enro'!F378</f>
        <v>30</v>
      </c>
      <c r="G378" s="15">
        <f>'fnd enro'!G378</f>
        <v>207</v>
      </c>
      <c r="H378" s="15">
        <f>'fnd enro'!H378</f>
        <v>124</v>
      </c>
      <c r="I378" s="15">
        <f>'fnd enro'!I378</f>
        <v>0</v>
      </c>
      <c r="J378" s="15">
        <f>'fnd enro'!J378</f>
        <v>0</v>
      </c>
      <c r="K378" s="16">
        <f>'fnd enro'!K378</f>
        <v>13.8263</v>
      </c>
      <c r="L378" s="15">
        <f>'fnd enro'!L378</f>
        <v>0</v>
      </c>
      <c r="M378" s="15">
        <f>'fnd enro'!M378</f>
        <v>14</v>
      </c>
      <c r="N378" s="15">
        <f>'fnd enro'!N378</f>
        <v>0</v>
      </c>
      <c r="O378" s="15">
        <f>'fnd enro'!O378</f>
        <v>0</v>
      </c>
      <c r="P378" s="15">
        <f>'fnd enro'!P378</f>
        <v>31</v>
      </c>
      <c r="Q378" s="15">
        <f>'fnd enro'!R378</f>
        <v>361</v>
      </c>
      <c r="R378" s="16">
        <f t="shared" si="386"/>
        <v>1.0549999999999999</v>
      </c>
      <c r="S378" s="15">
        <f>VALUE('fnd enro'!Q378)</f>
        <v>3</v>
      </c>
      <c r="T378" s="2"/>
      <c r="U378" s="1">
        <f>(($D378*'fnd base rates'!C$107)
+($E378*'fnd base rates'!C$108)
+($F378*'fnd base rates'!C$109)
+($G378*'fnd base rates'!C$110)
+($H378*'fnd base rates'!C$111)
+($I378*'fnd base rates'!C$112)
+($J378*'fnd base rates'!C$113)
+($K378*'fnd base rates'!C$114)
+($M378*'fnd base rates'!C$116)
+($N378*'fnd base rates'!C$117)
+($O378*'fnd base rates'!C$118)
+($P378*VLOOKUP($S378+12,rate_basefnd,3)))
*$R378</f>
        <v>198371.605450515</v>
      </c>
      <c r="V378" s="1">
        <f>(($D378*'fnd base rates'!D$107)
+($E378*'fnd base rates'!D$108)
+($F378*'fnd base rates'!D$109)
+($G378*'fnd base rates'!D$110)
+($H378*'fnd base rates'!D$111)
+($I378*'fnd base rates'!D$112)
+($J378*'fnd base rates'!D$113)
+($K378*'fnd base rates'!D$114)
+($M378*'fnd base rates'!D$116)
+($N378*'fnd base rates'!D$117)
+($O378*'fnd base rates'!D$118)
+($P378*VLOOKUP($S378+12,rate_basefnd,4)))
*$R378</f>
        <v>289685.89845000004</v>
      </c>
      <c r="W378" s="1">
        <f>(($D378*'fnd base rates'!E$107)
+($E378*'fnd base rates'!E$108)
+($F378*'fnd base rates'!E$109)
+($G378*'fnd base rates'!E$110)
+($H378*'fnd base rates'!E$111)
+($I378*'fnd base rates'!E$112)
+($J378*'fnd base rates'!E$113)
+($K378*'fnd base rates'!E$114)
+($M378*'fnd base rates'!E$116)
+($N378*'fnd base rates'!E$117)
+($O378*'fnd base rates'!E$118)
+($P378*VLOOKUP($S378+12,rate_basefnd,5)))
*$R378</f>
        <v>1459627.7248664445</v>
      </c>
      <c r="X378" s="1">
        <f>(($D378*'fnd base rates'!F$107)
+($E378*'fnd base rates'!F$108)
+($F378*'fnd base rates'!F$109)
+($G378*'fnd base rates'!F$110)
+($H378*'fnd base rates'!F$111)
+($I378*'fnd base rates'!F$112)
+($J378*'fnd base rates'!F$113)
+($K378*'fnd base rates'!F$114)
+($M378*'fnd base rates'!F$116)
+($N378*'fnd base rates'!F$117)
+($O378*'fnd base rates'!F$118)
+($P378*VLOOKUP($S378+12,rate_basefnd,6)))
*$R378</f>
        <v>424551.72417661006</v>
      </c>
      <c r="Y378" s="1">
        <f>(($D378*'fnd base rates'!G$107)
+($E378*'fnd base rates'!G$108)
+($F378*'fnd base rates'!G$109)
+($G378*'fnd base rates'!G$110)
+($H378*'fnd base rates'!G$111)
+($I378*'fnd base rates'!G$112)
+($J378*'fnd base rates'!G$113)
+($K378*'fnd base rates'!G$114)
+($M378*'fnd base rates'!G$116)
+($N378*'fnd base rates'!G$117)
+($O378*'fnd base rates'!G$118)
+($P378*VLOOKUP($S378+12,rate_basefnd,7)))
*$R378</f>
        <v>63229.342618844988</v>
      </c>
      <c r="Z378" s="1">
        <f>(($D378*'fnd base rates'!H$107)
+($E378*'fnd base rates'!H$108)
+($F378*'fnd base rates'!H$109)
+($G378*'fnd base rates'!H$110)
+($H378*'fnd base rates'!H$111)
+($I378*'fnd base rates'!H$112)
+($J378*'fnd base rates'!H$113)
+($K378*'fnd base rates'!H$114)
+($M378*'fnd base rates'!H$116)
+($N378*'fnd base rates'!H$117)
+($O378*'fnd base rates'!H$118)
+($P378*VLOOKUP($S378+12,rate_basefnd,8)))</f>
        <v>183020.91280999998</v>
      </c>
      <c r="AA378" s="1">
        <f>(($D378*'fnd base rates'!I$107)
+($E378*'fnd base rates'!I$108)
+($F378*'fnd base rates'!I$109)
+($G378*'fnd base rates'!I$110)
+($H378*'fnd base rates'!I$111)
+($I378*'fnd base rates'!I$112)
+($J378*'fnd base rates'!I$113)
+($K378*'fnd base rates'!I$114)
+($M378*'fnd base rates'!I$116)
+($N378*'fnd base rates'!I$117)
+($O378*'fnd base rates'!I$118)
+($P378*VLOOKUP($S378+12,rate_basefnd,9)))
*$R378</f>
        <v>115531.71015</v>
      </c>
      <c r="AB378" s="1">
        <f>(($D378*'fnd base rates'!J$107)
+($E378*'fnd base rates'!J$108)
+($F378*'fnd base rates'!J$109)
+($G378*'fnd base rates'!J$110)
+($H378*'fnd base rates'!J$111)
+($I378*'fnd base rates'!J$112)
+($J378*'fnd base rates'!J$113)
+($K378*'fnd base rates'!J$114)
+($M378*'fnd base rates'!J$116)
+($N378*'fnd base rates'!J$117)
+($O378*'fnd base rates'!J$118)
+($P378*VLOOKUP($S378+12,rate_basefnd,10)))
*$R378</f>
        <v>83650.095449999993</v>
      </c>
      <c r="AC378" s="1">
        <f>(($D378*'fnd base rates'!K$107)
+($E378*'fnd base rates'!K$108)
+($F378*'fnd base rates'!K$109)
+($G378*'fnd base rates'!K$110)
+($H378*'fnd base rates'!K$111)
+($I378*'fnd base rates'!K$112)
+($J378*'fnd base rates'!K$113)
+($K378*'fnd base rates'!K$114)
+($M378*'fnd base rates'!K$116)
+($N378*'fnd base rates'!K$117)
+($O378*'fnd base rates'!K$118)
+($P378*VLOOKUP($S378+12,rate_basefnd,11)))
*$R378</f>
        <v>415087.74335940502</v>
      </c>
      <c r="AD378" s="1">
        <f>(($D378*'fnd base rates'!L$107)
+($E378*'fnd base rates'!L$108)
+($F378*'fnd base rates'!L$109)
+($G378*'fnd base rates'!L$110)
+($H378*'fnd base rates'!L$111)
+($I378*'fnd base rates'!L$112)
+($J378*'fnd base rates'!L$113)
+($K378*'fnd base rates'!L$114)
+($M378*'fnd base rates'!L$116)
+($N378*'fnd base rates'!L$117)
+($O378*'fnd base rates'!L$118)
+($P378*VLOOKUP($S378+12,rate_basefnd,12)))</f>
        <v>492750.17956600001</v>
      </c>
      <c r="AE378" s="1">
        <f>(($D378*'fnd base rates'!M$107)
+($E378*'fnd base rates'!M$108)
+($F378*'fnd base rates'!M$109)
+($G378*'fnd base rates'!M$110)
+($H378*'fnd base rates'!M$111)
+($I378*'fnd base rates'!M$112)
+($J378*'fnd base rates'!M$113)
+($K378*'fnd base rates'!M$114)
+($M378*'fnd base rates'!M$116)
+($N378*'fnd base rates'!M$117)
+($O378*'fnd base rates'!M$118)
+($P378*VLOOKUP($S378+12,rate_basefnd,13)))</f>
        <v>0</v>
      </c>
      <c r="AF378" s="4">
        <f t="shared" si="387"/>
        <v>3725506.9368978199</v>
      </c>
      <c r="AH378" s="4">
        <f t="shared" si="388"/>
        <v>447101101</v>
      </c>
      <c r="AI378" s="4" t="str">
        <f t="shared" si="389"/>
        <v>447</v>
      </c>
      <c r="AJ378" s="2" t="str">
        <f t="shared" si="390"/>
        <v>101</v>
      </c>
      <c r="AK378" s="2" t="str">
        <f t="shared" si="391"/>
        <v>101</v>
      </c>
      <c r="AL378" s="4">
        <f t="shared" si="392"/>
        <v>1</v>
      </c>
      <c r="AM378" s="4">
        <f t="shared" si="384"/>
        <v>361</v>
      </c>
      <c r="AN378" s="4">
        <f t="shared" si="393"/>
        <v>3725506.9368978199</v>
      </c>
      <c r="AO378" s="4">
        <f t="shared" si="394"/>
        <v>10320</v>
      </c>
      <c r="AP378" s="4">
        <f t="shared" si="395"/>
        <v>0</v>
      </c>
      <c r="AQ378" s="4">
        <v>10320</v>
      </c>
      <c r="AW378" s="4">
        <v>10301</v>
      </c>
      <c r="AX378" s="5">
        <f t="shared" si="396"/>
        <v>19</v>
      </c>
      <c r="AY378" s="4">
        <v>10320</v>
      </c>
      <c r="AZ378" s="5"/>
      <c r="BB378" s="5">
        <f t="shared" ref="BB378" si="444">BC378-BA378</f>
        <v>0</v>
      </c>
    </row>
    <row r="379" spans="1:54" s="4" customFormat="1">
      <c r="A379" s="278">
        <v>447</v>
      </c>
      <c r="B379" s="2">
        <v>447101136</v>
      </c>
      <c r="C379" s="10" t="s">
        <v>1062</v>
      </c>
      <c r="D379" s="15">
        <f>'fnd enro'!D379</f>
        <v>0</v>
      </c>
      <c r="E379" s="15">
        <f>'fnd enro'!E379</f>
        <v>0</v>
      </c>
      <c r="F379" s="15">
        <f>'fnd enro'!F379</f>
        <v>1</v>
      </c>
      <c r="G379" s="15">
        <f>'fnd enro'!G379</f>
        <v>3</v>
      </c>
      <c r="H379" s="15">
        <f>'fnd enro'!H379</f>
        <v>1</v>
      </c>
      <c r="I379" s="15">
        <f>'fnd enro'!I379</f>
        <v>0</v>
      </c>
      <c r="J379" s="15">
        <f>'fnd enro'!J379</f>
        <v>0</v>
      </c>
      <c r="K379" s="16">
        <f>'fnd enro'!K379</f>
        <v>0.1915</v>
      </c>
      <c r="L379" s="15">
        <f>'fnd enro'!L379</f>
        <v>0</v>
      </c>
      <c r="M379" s="15">
        <f>'fnd enro'!M379</f>
        <v>1</v>
      </c>
      <c r="N379" s="15">
        <f>'fnd enro'!N379</f>
        <v>0</v>
      </c>
      <c r="O379" s="15">
        <f>'fnd enro'!O379</f>
        <v>0</v>
      </c>
      <c r="P379" s="15">
        <f>'fnd enro'!P379</f>
        <v>0</v>
      </c>
      <c r="Q379" s="15">
        <f>'fnd enro'!R379</f>
        <v>5</v>
      </c>
      <c r="R379" s="16">
        <f t="shared" si="386"/>
        <v>1.0549999999999999</v>
      </c>
      <c r="S379" s="15">
        <f>VALUE('fnd enro'!Q379)</f>
        <v>2</v>
      </c>
      <c r="T379" s="2"/>
      <c r="U379" s="1">
        <f>(($D379*'fnd base rates'!C$107)
+($E379*'fnd base rates'!C$108)
+($F379*'fnd base rates'!C$109)
+($G379*'fnd base rates'!C$110)
+($H379*'fnd base rates'!C$111)
+($I379*'fnd base rates'!C$112)
+($J379*'fnd base rates'!C$113)
+($K379*'fnd base rates'!C$114)
+($M379*'fnd base rates'!C$116)
+($N379*'fnd base rates'!C$117)
+($O379*'fnd base rates'!C$118)
+($P379*VLOOKUP($S379+12,rate_basefnd,3)))
*$R379</f>
        <v>2803.7906455749999</v>
      </c>
      <c r="V379" s="1">
        <f>(($D379*'fnd base rates'!D$107)
+($E379*'fnd base rates'!D$108)
+($F379*'fnd base rates'!D$109)
+($G379*'fnd base rates'!D$110)
+($H379*'fnd base rates'!D$111)
+($I379*'fnd base rates'!D$112)
+($J379*'fnd base rates'!D$113)
+($K379*'fnd base rates'!D$114)
+($M379*'fnd base rates'!D$116)
+($N379*'fnd base rates'!D$117)
+($O379*'fnd base rates'!D$118)
+($P379*VLOOKUP($S379+12,rate_basefnd,4)))
*$R379</f>
        <v>4037.4005999999999</v>
      </c>
      <c r="W379" s="1">
        <f>(($D379*'fnd base rates'!E$107)
+($E379*'fnd base rates'!E$108)
+($F379*'fnd base rates'!E$109)
+($G379*'fnd base rates'!E$110)
+($H379*'fnd base rates'!E$111)
+($I379*'fnd base rates'!E$112)
+($J379*'fnd base rates'!E$113)
+($K379*'fnd base rates'!E$114)
+($M379*'fnd base rates'!E$116)
+($N379*'fnd base rates'!E$117)
+($O379*'fnd base rates'!E$118)
+($P379*VLOOKUP($S379+12,rate_basefnd,5)))
*$R379</f>
        <v>20376.150041224995</v>
      </c>
      <c r="X379" s="1">
        <f>(($D379*'fnd base rates'!F$107)
+($E379*'fnd base rates'!F$108)
+($F379*'fnd base rates'!F$109)
+($G379*'fnd base rates'!F$110)
+($H379*'fnd base rates'!F$111)
+($I379*'fnd base rates'!F$112)
+($J379*'fnd base rates'!F$113)
+($K379*'fnd base rates'!F$114)
+($M379*'fnd base rates'!F$116)
+($N379*'fnd base rates'!F$117)
+($O379*'fnd base rates'!F$118)
+($P379*VLOOKUP($S379+12,rate_basefnd,6)))
*$R379</f>
        <v>6204.1932650500003</v>
      </c>
      <c r="Y379" s="1">
        <f>(($D379*'fnd base rates'!G$107)
+($E379*'fnd base rates'!G$108)
+($F379*'fnd base rates'!G$109)
+($G379*'fnd base rates'!G$110)
+($H379*'fnd base rates'!G$111)
+($I379*'fnd base rates'!G$112)
+($J379*'fnd base rates'!G$113)
+($K379*'fnd base rates'!G$114)
+($M379*'fnd base rates'!G$116)
+($N379*'fnd base rates'!G$117)
+($O379*'fnd base rates'!G$118)
+($P379*VLOOKUP($S379+12,rate_basefnd,7)))
*$R379</f>
        <v>852.62008322500003</v>
      </c>
      <c r="Z379" s="1">
        <f>(($D379*'fnd base rates'!H$107)
+($E379*'fnd base rates'!H$108)
+($F379*'fnd base rates'!H$109)
+($G379*'fnd base rates'!H$110)
+($H379*'fnd base rates'!H$111)
+($I379*'fnd base rates'!H$112)
+($J379*'fnd base rates'!H$113)
+($K379*'fnd base rates'!H$114)
+($M379*'fnd base rates'!H$116)
+($N379*'fnd base rates'!H$117)
+($O379*'fnd base rates'!H$118)
+($P379*VLOOKUP($S379+12,rate_basefnd,8)))</f>
        <v>2622.6360499999996</v>
      </c>
      <c r="AA379" s="1">
        <f>(($D379*'fnd base rates'!I$107)
+($E379*'fnd base rates'!I$108)
+($F379*'fnd base rates'!I$109)
+($G379*'fnd base rates'!I$110)
+($H379*'fnd base rates'!I$111)
+($I379*'fnd base rates'!I$112)
+($J379*'fnd base rates'!I$113)
+($K379*'fnd base rates'!I$114)
+($M379*'fnd base rates'!I$116)
+($N379*'fnd base rates'!I$117)
+($O379*'fnd base rates'!I$118)
+($P379*VLOOKUP($S379+12,rate_basefnd,9)))
*$R379</f>
        <v>1563.7842999999998</v>
      </c>
      <c r="AB379" s="1">
        <f>(($D379*'fnd base rates'!J$107)
+($E379*'fnd base rates'!J$108)
+($F379*'fnd base rates'!J$109)
+($G379*'fnd base rates'!J$110)
+($H379*'fnd base rates'!J$111)
+($I379*'fnd base rates'!J$112)
+($J379*'fnd base rates'!J$113)
+($K379*'fnd base rates'!J$114)
+($M379*'fnd base rates'!J$116)
+($N379*'fnd base rates'!J$117)
+($O379*'fnd base rates'!J$118)
+($P379*VLOOKUP($S379+12,rate_basefnd,10)))
*$R379</f>
        <v>840.12815000000001</v>
      </c>
      <c r="AC379" s="1">
        <f>(($D379*'fnd base rates'!K$107)
+($E379*'fnd base rates'!K$108)
+($F379*'fnd base rates'!K$109)
+($G379*'fnd base rates'!K$110)
+($H379*'fnd base rates'!K$111)
+($I379*'fnd base rates'!K$112)
+($J379*'fnd base rates'!K$113)
+($K379*'fnd base rates'!K$114)
+($M379*'fnd base rates'!K$116)
+($N379*'fnd base rates'!K$117)
+($O379*'fnd base rates'!K$118)
+($P379*VLOOKUP($S379+12,rate_basefnd,11)))
*$R379</f>
        <v>5932.1701080249995</v>
      </c>
      <c r="AD379" s="1">
        <f>(($D379*'fnd base rates'!L$107)
+($E379*'fnd base rates'!L$108)
+($F379*'fnd base rates'!L$109)
+($G379*'fnd base rates'!L$110)
+($H379*'fnd base rates'!L$111)
+($I379*'fnd base rates'!L$112)
+($J379*'fnd base rates'!L$113)
+($K379*'fnd base rates'!L$114)
+($M379*'fnd base rates'!L$116)
+($N379*'fnd base rates'!L$117)
+($O379*'fnd base rates'!L$118)
+($P379*VLOOKUP($S379+12,rate_basefnd,12)))</f>
        <v>6826.937030000001</v>
      </c>
      <c r="AE379" s="1">
        <f>(($D379*'fnd base rates'!M$107)
+($E379*'fnd base rates'!M$108)
+($F379*'fnd base rates'!M$109)
+($G379*'fnd base rates'!M$110)
+($H379*'fnd base rates'!M$111)
+($I379*'fnd base rates'!M$112)
+($J379*'fnd base rates'!M$113)
+($K379*'fnd base rates'!M$114)
+($M379*'fnd base rates'!M$116)
+($N379*'fnd base rates'!M$117)
+($O379*'fnd base rates'!M$118)
+($P379*VLOOKUP($S379+12,rate_basefnd,13)))</f>
        <v>0</v>
      </c>
      <c r="AF379" s="4">
        <f t="shared" si="387"/>
        <v>52059.810273099996</v>
      </c>
      <c r="AH379" s="4">
        <f t="shared" si="388"/>
        <v>447101136</v>
      </c>
      <c r="AI379" s="4" t="str">
        <f t="shared" si="389"/>
        <v>447</v>
      </c>
      <c r="AJ379" s="2" t="str">
        <f t="shared" si="390"/>
        <v>101</v>
      </c>
      <c r="AK379" s="2" t="str">
        <f t="shared" si="391"/>
        <v>136</v>
      </c>
      <c r="AL379" s="4">
        <f t="shared" si="392"/>
        <v>1</v>
      </c>
      <c r="AM379" s="4">
        <f t="shared" si="384"/>
        <v>5</v>
      </c>
      <c r="AN379" s="4">
        <f t="shared" si="393"/>
        <v>52059.810273099996</v>
      </c>
      <c r="AO379" s="4">
        <f t="shared" si="394"/>
        <v>10412</v>
      </c>
      <c r="AP379" s="4">
        <f t="shared" si="395"/>
        <v>0</v>
      </c>
      <c r="AQ379" s="4">
        <v>10412</v>
      </c>
      <c r="AW379" s="4">
        <v>10393</v>
      </c>
      <c r="AX379" s="5">
        <f t="shared" si="396"/>
        <v>19</v>
      </c>
      <c r="AY379" s="4">
        <v>10412</v>
      </c>
      <c r="AZ379" s="5"/>
      <c r="BB379" s="5">
        <f t="shared" ref="BB379" si="445">BC379-BA379</f>
        <v>0</v>
      </c>
    </row>
    <row r="380" spans="1:54" s="4" customFormat="1">
      <c r="A380" s="278">
        <v>447</v>
      </c>
      <c r="B380" s="2">
        <v>447101138</v>
      </c>
      <c r="C380" s="10" t="s">
        <v>1062</v>
      </c>
      <c r="D380" s="15">
        <f>'fnd enro'!D380</f>
        <v>0</v>
      </c>
      <c r="E380" s="15">
        <f>'fnd enro'!E380</f>
        <v>0</v>
      </c>
      <c r="F380" s="15">
        <f>'fnd enro'!F380</f>
        <v>0</v>
      </c>
      <c r="G380" s="15">
        <f>'fnd enro'!G380</f>
        <v>5</v>
      </c>
      <c r="H380" s="15">
        <f>'fnd enro'!H380</f>
        <v>2</v>
      </c>
      <c r="I380" s="15">
        <f>'fnd enro'!I380</f>
        <v>0</v>
      </c>
      <c r="J380" s="15">
        <f>'fnd enro'!J380</f>
        <v>0</v>
      </c>
      <c r="K380" s="16">
        <f>'fnd enro'!K380</f>
        <v>0.2681</v>
      </c>
      <c r="L380" s="15">
        <f>'fnd enro'!L380</f>
        <v>0</v>
      </c>
      <c r="M380" s="15">
        <f>'fnd enro'!M380</f>
        <v>1</v>
      </c>
      <c r="N380" s="15">
        <f>'fnd enro'!N380</f>
        <v>0</v>
      </c>
      <c r="O380" s="15">
        <f>'fnd enro'!O380</f>
        <v>0</v>
      </c>
      <c r="P380" s="15">
        <f>'fnd enro'!P380</f>
        <v>2</v>
      </c>
      <c r="Q380" s="15">
        <f>'fnd enro'!R380</f>
        <v>7</v>
      </c>
      <c r="R380" s="16">
        <f t="shared" si="386"/>
        <v>1.0549999999999999</v>
      </c>
      <c r="S380" s="15">
        <f>VALUE('fnd enro'!Q380)</f>
        <v>4</v>
      </c>
      <c r="T380" s="2"/>
      <c r="U380" s="1">
        <f>(($D380*'fnd base rates'!C$107)
+($E380*'fnd base rates'!C$108)
+($F380*'fnd base rates'!C$109)
+($G380*'fnd base rates'!C$110)
+($H380*'fnd base rates'!C$111)
+($I380*'fnd base rates'!C$112)
+($J380*'fnd base rates'!C$113)
+($K380*'fnd base rates'!C$114)
+($M380*'fnd base rates'!C$116)
+($N380*'fnd base rates'!C$117)
+($O380*'fnd base rates'!C$118)
+($P380*VLOOKUP($S380+12,rate_basefnd,3)))
*$R380</f>
        <v>4001.6213838050003</v>
      </c>
      <c r="V380" s="1">
        <f>(($D380*'fnd base rates'!D$107)
+($E380*'fnd base rates'!D$108)
+($F380*'fnd base rates'!D$109)
+($G380*'fnd base rates'!D$110)
+($H380*'fnd base rates'!D$111)
+($I380*'fnd base rates'!D$112)
+($J380*'fnd base rates'!D$113)
+($K380*'fnd base rates'!D$114)
+($M380*'fnd base rates'!D$116)
+($N380*'fnd base rates'!D$117)
+($O380*'fnd base rates'!D$118)
+($P380*VLOOKUP($S380+12,rate_basefnd,4)))
*$R380</f>
        <v>6133.7699999999995</v>
      </c>
      <c r="W380" s="1">
        <f>(($D380*'fnd base rates'!E$107)
+($E380*'fnd base rates'!E$108)
+($F380*'fnd base rates'!E$109)
+($G380*'fnd base rates'!E$110)
+($H380*'fnd base rates'!E$111)
+($I380*'fnd base rates'!E$112)
+($J380*'fnd base rates'!E$113)
+($K380*'fnd base rates'!E$114)
+($M380*'fnd base rates'!E$116)
+($N380*'fnd base rates'!E$117)
+($O380*'fnd base rates'!E$118)
+($P380*VLOOKUP($S380+12,rate_basefnd,5)))
*$R380</f>
        <v>33164.944987714996</v>
      </c>
      <c r="X380" s="1">
        <f>(($D380*'fnd base rates'!F$107)
+($E380*'fnd base rates'!F$108)
+($F380*'fnd base rates'!F$109)
+($G380*'fnd base rates'!F$110)
+($H380*'fnd base rates'!F$111)
+($I380*'fnd base rates'!F$112)
+($J380*'fnd base rates'!F$113)
+($K380*'fnd base rates'!F$114)
+($M380*'fnd base rates'!F$116)
+($N380*'fnd base rates'!F$117)
+($O380*'fnd base rates'!F$118)
+($P380*VLOOKUP($S380+12,rate_basefnd,6)))
*$R380</f>
        <v>8463.0187010699992</v>
      </c>
      <c r="Y380" s="1">
        <f>(($D380*'fnd base rates'!G$107)
+($E380*'fnd base rates'!G$108)
+($F380*'fnd base rates'!G$109)
+($G380*'fnd base rates'!G$110)
+($H380*'fnd base rates'!G$111)
+($I380*'fnd base rates'!G$112)
+($J380*'fnd base rates'!G$113)
+($K380*'fnd base rates'!G$114)
+($M380*'fnd base rates'!G$116)
+($N380*'fnd base rates'!G$117)
+($O380*'fnd base rates'!G$118)
+($P380*VLOOKUP($S380+12,rate_basefnd,7)))
*$R380</f>
        <v>1441.9560365149998</v>
      </c>
      <c r="Z380" s="1">
        <f>(($D380*'fnd base rates'!H$107)
+($E380*'fnd base rates'!H$108)
+($F380*'fnd base rates'!H$109)
+($G380*'fnd base rates'!H$110)
+($H380*'fnd base rates'!H$111)
+($I380*'fnd base rates'!H$112)
+($J380*'fnd base rates'!H$113)
+($K380*'fnd base rates'!H$114)
+($M380*'fnd base rates'!H$116)
+($N380*'fnd base rates'!H$117)
+($O380*'fnd base rates'!H$118)
+($P380*VLOOKUP($S380+12,rate_basefnd,8)))</f>
        <v>3662.1504699999996</v>
      </c>
      <c r="AA380" s="1">
        <f>(($D380*'fnd base rates'!I$107)
+($E380*'fnd base rates'!I$108)
+($F380*'fnd base rates'!I$109)
+($G380*'fnd base rates'!I$110)
+($H380*'fnd base rates'!I$111)
+($I380*'fnd base rates'!I$112)
+($J380*'fnd base rates'!I$113)
+($K380*'fnd base rates'!I$114)
+($M380*'fnd base rates'!I$116)
+($N380*'fnd base rates'!I$117)
+($O380*'fnd base rates'!I$118)
+($P380*VLOOKUP($S380+12,rate_basefnd,9)))
*$R380</f>
        <v>2419.9378999999999</v>
      </c>
      <c r="AB380" s="1">
        <f>(($D380*'fnd base rates'!J$107)
+($E380*'fnd base rates'!J$108)
+($F380*'fnd base rates'!J$109)
+($G380*'fnd base rates'!J$110)
+($H380*'fnd base rates'!J$111)
+($I380*'fnd base rates'!J$112)
+($J380*'fnd base rates'!J$113)
+($K380*'fnd base rates'!J$114)
+($M380*'fnd base rates'!J$116)
+($N380*'fnd base rates'!J$117)
+($O380*'fnd base rates'!J$118)
+($P380*VLOOKUP($S380+12,rate_basefnd,10)))
*$R380</f>
        <v>2429.3062999999997</v>
      </c>
      <c r="AC380" s="1">
        <f>(($D380*'fnd base rates'!K$107)
+($E380*'fnd base rates'!K$108)
+($F380*'fnd base rates'!K$109)
+($G380*'fnd base rates'!K$110)
+($H380*'fnd base rates'!K$111)
+($I380*'fnd base rates'!K$112)
+($J380*'fnd base rates'!K$113)
+($K380*'fnd base rates'!K$114)
+($M380*'fnd base rates'!K$116)
+($N380*'fnd base rates'!K$117)
+($O380*'fnd base rates'!K$118)
+($P380*VLOOKUP($S380+12,rate_basefnd,11)))
*$R380</f>
        <v>8234.3995712349988</v>
      </c>
      <c r="AD380" s="1">
        <f>(($D380*'fnd base rates'!L$107)
+($E380*'fnd base rates'!L$108)
+($F380*'fnd base rates'!L$109)
+($G380*'fnd base rates'!L$110)
+($H380*'fnd base rates'!L$111)
+($I380*'fnd base rates'!L$112)
+($J380*'fnd base rates'!L$113)
+($K380*'fnd base rates'!L$114)
+($M380*'fnd base rates'!L$116)
+($N380*'fnd base rates'!L$117)
+($O380*'fnd base rates'!L$118)
+($P380*VLOOKUP($S380+12,rate_basefnd,12)))</f>
        <v>10307.613842000001</v>
      </c>
      <c r="AE380" s="1">
        <f>(($D380*'fnd base rates'!M$107)
+($E380*'fnd base rates'!M$108)
+($F380*'fnd base rates'!M$109)
+($G380*'fnd base rates'!M$110)
+($H380*'fnd base rates'!M$111)
+($I380*'fnd base rates'!M$112)
+($J380*'fnd base rates'!M$113)
+($K380*'fnd base rates'!M$114)
+($M380*'fnd base rates'!M$116)
+($N380*'fnd base rates'!M$117)
+($O380*'fnd base rates'!M$118)
+($P380*VLOOKUP($S380+12,rate_basefnd,13)))</f>
        <v>0</v>
      </c>
      <c r="AF380" s="4">
        <f t="shared" si="387"/>
        <v>80258.719192339995</v>
      </c>
      <c r="AH380" s="4">
        <f t="shared" si="388"/>
        <v>447101138</v>
      </c>
      <c r="AI380" s="4" t="str">
        <f t="shared" si="389"/>
        <v>447</v>
      </c>
      <c r="AJ380" s="2" t="str">
        <f t="shared" si="390"/>
        <v>101</v>
      </c>
      <c r="AK380" s="2" t="str">
        <f t="shared" si="391"/>
        <v>138</v>
      </c>
      <c r="AL380" s="4">
        <f t="shared" si="392"/>
        <v>1</v>
      </c>
      <c r="AM380" s="4">
        <f t="shared" si="384"/>
        <v>7</v>
      </c>
      <c r="AN380" s="4">
        <f t="shared" si="393"/>
        <v>80258.719192339995</v>
      </c>
      <c r="AO380" s="4">
        <f t="shared" si="394"/>
        <v>11466</v>
      </c>
      <c r="AP380" s="4">
        <f t="shared" si="395"/>
        <v>0</v>
      </c>
      <c r="AQ380" s="4">
        <v>11466</v>
      </c>
      <c r="AW380" s="4">
        <v>11444</v>
      </c>
      <c r="AX380" s="5">
        <f t="shared" si="396"/>
        <v>22</v>
      </c>
      <c r="AY380" s="4">
        <v>11466</v>
      </c>
      <c r="AZ380" s="5"/>
      <c r="BB380" s="5">
        <f t="shared" ref="BB380" si="446">BC380-BA380</f>
        <v>0</v>
      </c>
    </row>
    <row r="381" spans="1:54" s="4" customFormat="1">
      <c r="A381" s="278">
        <v>447</v>
      </c>
      <c r="B381" s="2">
        <v>447101139</v>
      </c>
      <c r="C381" s="10" t="s">
        <v>1062</v>
      </c>
      <c r="D381" s="15">
        <f>'fnd enro'!D381</f>
        <v>0</v>
      </c>
      <c r="E381" s="15">
        <f>'fnd enro'!E381</f>
        <v>0</v>
      </c>
      <c r="F381" s="15">
        <f>'fnd enro'!F381</f>
        <v>0</v>
      </c>
      <c r="G381" s="15">
        <f>'fnd enro'!G381</f>
        <v>1</v>
      </c>
      <c r="H381" s="15">
        <f>'fnd enro'!H381</f>
        <v>0</v>
      </c>
      <c r="I381" s="15">
        <f>'fnd enro'!I381</f>
        <v>0</v>
      </c>
      <c r="J381" s="15">
        <f>'fnd enro'!J381</f>
        <v>0</v>
      </c>
      <c r="K381" s="16">
        <f>'fnd enro'!K381</f>
        <v>3.8300000000000001E-2</v>
      </c>
      <c r="L381" s="15">
        <f>'fnd enro'!L381</f>
        <v>0</v>
      </c>
      <c r="M381" s="15">
        <f>'fnd enro'!M381</f>
        <v>0</v>
      </c>
      <c r="N381" s="15">
        <f>'fnd enro'!N381</f>
        <v>0</v>
      </c>
      <c r="O381" s="15">
        <f>'fnd enro'!O381</f>
        <v>0</v>
      </c>
      <c r="P381" s="15">
        <f>'fnd enro'!P381</f>
        <v>1</v>
      </c>
      <c r="Q381" s="15">
        <f>'fnd enro'!R381</f>
        <v>1</v>
      </c>
      <c r="R381" s="16">
        <f t="shared" si="386"/>
        <v>1.0549999999999999</v>
      </c>
      <c r="S381" s="15">
        <f>VALUE('fnd enro'!Q381)</f>
        <v>2</v>
      </c>
      <c r="T381" s="2"/>
      <c r="U381" s="1">
        <f>(($D381*'fnd base rates'!C$107)
+($E381*'fnd base rates'!C$108)
+($F381*'fnd base rates'!C$109)
+($G381*'fnd base rates'!C$110)
+($H381*'fnd base rates'!C$111)
+($I381*'fnd base rates'!C$112)
+($J381*'fnd base rates'!C$113)
+($K381*'fnd base rates'!C$114)
+($M381*'fnd base rates'!C$116)
+($N381*'fnd base rates'!C$117)
+($O381*'fnd base rates'!C$118)
+($P381*VLOOKUP($S381+12,rate_basefnd,3)))
*$R381</f>
        <v>596.81591911499993</v>
      </c>
      <c r="V381" s="1">
        <f>(($D381*'fnd base rates'!D$107)
+($E381*'fnd base rates'!D$108)
+($F381*'fnd base rates'!D$109)
+($G381*'fnd base rates'!D$110)
+($H381*'fnd base rates'!D$111)
+($I381*'fnd base rates'!D$112)
+($J381*'fnd base rates'!D$113)
+($K381*'fnd base rates'!D$114)
+($M381*'fnd base rates'!D$116)
+($N381*'fnd base rates'!D$117)
+($O381*'fnd base rates'!D$118)
+($P381*VLOOKUP($S381+12,rate_basefnd,4)))
*$R381</f>
        <v>1038.1938499999999</v>
      </c>
      <c r="W381" s="1">
        <f>(($D381*'fnd base rates'!E$107)
+($E381*'fnd base rates'!E$108)
+($F381*'fnd base rates'!E$109)
+($G381*'fnd base rates'!E$110)
+($H381*'fnd base rates'!E$111)
+($I381*'fnd base rates'!E$112)
+($J381*'fnd base rates'!E$113)
+($K381*'fnd base rates'!E$114)
+($M381*'fnd base rates'!E$116)
+($N381*'fnd base rates'!E$117)
+($O381*'fnd base rates'!E$118)
+($P381*VLOOKUP($S381+12,rate_basefnd,5)))
*$R381</f>
        <v>6509.2922482449994</v>
      </c>
      <c r="X381" s="1">
        <f>(($D381*'fnd base rates'!F$107)
+($E381*'fnd base rates'!F$108)
+($F381*'fnd base rates'!F$109)
+($G381*'fnd base rates'!F$110)
+($H381*'fnd base rates'!F$111)
+($I381*'fnd base rates'!F$112)
+($J381*'fnd base rates'!F$113)
+($K381*'fnd base rates'!F$114)
+($M381*'fnd base rates'!F$116)
+($N381*'fnd base rates'!F$117)
+($O381*'fnd base rates'!F$118)
+($P381*VLOOKUP($S381+12,rate_basefnd,6)))
*$R381</f>
        <v>1256.6509930100001</v>
      </c>
      <c r="Y381" s="1">
        <f>(($D381*'fnd base rates'!G$107)
+($E381*'fnd base rates'!G$108)
+($F381*'fnd base rates'!G$109)
+($G381*'fnd base rates'!G$110)
+($H381*'fnd base rates'!G$111)
+($I381*'fnd base rates'!G$112)
+($J381*'fnd base rates'!G$113)
+($K381*'fnd base rates'!G$114)
+($M381*'fnd base rates'!G$116)
+($N381*'fnd base rates'!G$117)
+($O381*'fnd base rates'!G$118)
+($P381*VLOOKUP($S381+12,rate_basefnd,7)))
*$R381</f>
        <v>284.03357664499998</v>
      </c>
      <c r="Z381" s="1">
        <f>(($D381*'fnd base rates'!H$107)
+($E381*'fnd base rates'!H$108)
+($F381*'fnd base rates'!H$109)
+($G381*'fnd base rates'!H$110)
+($H381*'fnd base rates'!H$111)
+($I381*'fnd base rates'!H$112)
+($J381*'fnd base rates'!H$113)
+($K381*'fnd base rates'!H$114)
+($M381*'fnd base rates'!H$116)
+($N381*'fnd base rates'!H$117)
+($O381*'fnd base rates'!H$118)
+($P381*VLOOKUP($S381+12,rate_basefnd,8)))</f>
        <v>519.06720999999993</v>
      </c>
      <c r="AA381" s="1">
        <f>(($D381*'fnd base rates'!I$107)
+($E381*'fnd base rates'!I$108)
+($F381*'fnd base rates'!I$109)
+($G381*'fnd base rates'!I$110)
+($H381*'fnd base rates'!I$111)
+($I381*'fnd base rates'!I$112)
+($J381*'fnd base rates'!I$113)
+($K381*'fnd base rates'!I$114)
+($M381*'fnd base rates'!I$116)
+($N381*'fnd base rates'!I$117)
+($O381*'fnd base rates'!I$118)
+($P381*VLOOKUP($S381+12,rate_basefnd,9)))
*$R381</f>
        <v>388.55649999999997</v>
      </c>
      <c r="AB381" s="1">
        <f>(($D381*'fnd base rates'!J$107)
+($E381*'fnd base rates'!J$108)
+($F381*'fnd base rates'!J$109)
+($G381*'fnd base rates'!J$110)
+($H381*'fnd base rates'!J$111)
+($I381*'fnd base rates'!J$112)
+($J381*'fnd base rates'!J$113)
+($K381*'fnd base rates'!J$114)
+($M381*'fnd base rates'!J$116)
+($N381*'fnd base rates'!J$117)
+($O381*'fnd base rates'!J$118)
+($P381*VLOOKUP($S381+12,rate_basefnd,10)))
*$R381</f>
        <v>699.72874999999999</v>
      </c>
      <c r="AC381" s="1">
        <f>(($D381*'fnd base rates'!K$107)
+($E381*'fnd base rates'!K$108)
+($F381*'fnd base rates'!K$109)
+($G381*'fnd base rates'!K$110)
+($H381*'fnd base rates'!K$111)
+($I381*'fnd base rates'!K$112)
+($J381*'fnd base rates'!K$113)
+($K381*'fnd base rates'!K$114)
+($M381*'fnd base rates'!K$116)
+($N381*'fnd base rates'!K$117)
+($O381*'fnd base rates'!K$118)
+($P381*VLOOKUP($S381+12,rate_basefnd,11)))
*$R381</f>
        <v>1109.7481816050001</v>
      </c>
      <c r="AD381" s="1">
        <f>(($D381*'fnd base rates'!L$107)
+($E381*'fnd base rates'!L$108)
+($F381*'fnd base rates'!L$109)
+($G381*'fnd base rates'!L$110)
+($H381*'fnd base rates'!L$111)
+($I381*'fnd base rates'!L$112)
+($J381*'fnd base rates'!L$113)
+($K381*'fnd base rates'!L$114)
+($M381*'fnd base rates'!L$116)
+($N381*'fnd base rates'!L$117)
+($O381*'fnd base rates'!L$118)
+($P381*VLOOKUP($S381+12,rate_basefnd,12)))</f>
        <v>1701.3634059999999</v>
      </c>
      <c r="AE381" s="1">
        <f>(($D381*'fnd base rates'!M$107)
+($E381*'fnd base rates'!M$108)
+($F381*'fnd base rates'!M$109)
+($G381*'fnd base rates'!M$110)
+($H381*'fnd base rates'!M$111)
+($I381*'fnd base rates'!M$112)
+($J381*'fnd base rates'!M$113)
+($K381*'fnd base rates'!M$114)
+($M381*'fnd base rates'!M$116)
+($N381*'fnd base rates'!M$117)
+($O381*'fnd base rates'!M$118)
+($P381*VLOOKUP($S381+12,rate_basefnd,13)))</f>
        <v>0</v>
      </c>
      <c r="AF381" s="4">
        <f t="shared" si="387"/>
        <v>14103.450634620001</v>
      </c>
      <c r="AH381" s="4">
        <f t="shared" si="388"/>
        <v>447101139</v>
      </c>
      <c r="AI381" s="4" t="str">
        <f t="shared" si="389"/>
        <v>447</v>
      </c>
      <c r="AJ381" s="2" t="str">
        <f t="shared" si="390"/>
        <v>101</v>
      </c>
      <c r="AK381" s="2" t="str">
        <f t="shared" si="391"/>
        <v>139</v>
      </c>
      <c r="AL381" s="4">
        <f t="shared" si="392"/>
        <v>1</v>
      </c>
      <c r="AM381" s="4">
        <f t="shared" si="384"/>
        <v>1</v>
      </c>
      <c r="AN381" s="4">
        <f t="shared" si="393"/>
        <v>14103.450634620001</v>
      </c>
      <c r="AO381" s="4">
        <f t="shared" si="394"/>
        <v>14103</v>
      </c>
      <c r="AP381" s="4">
        <f t="shared" si="395"/>
        <v>0</v>
      </c>
      <c r="AQ381" s="4">
        <v>14103</v>
      </c>
      <c r="AW381" s="4">
        <v>14087</v>
      </c>
      <c r="AX381" s="5">
        <f t="shared" si="396"/>
        <v>16</v>
      </c>
      <c r="AY381" s="4">
        <v>14103</v>
      </c>
      <c r="AZ381" s="5"/>
      <c r="BB381" s="5">
        <f t="shared" ref="BB381" si="447">BC381-BA381</f>
        <v>0</v>
      </c>
    </row>
    <row r="382" spans="1:54" s="4" customFormat="1">
      <c r="A382" s="278">
        <v>447</v>
      </c>
      <c r="B382" s="2">
        <v>447101167</v>
      </c>
      <c r="C382" s="10" t="s">
        <v>1062</v>
      </c>
      <c r="D382" s="15">
        <f>'fnd enro'!D382</f>
        <v>0</v>
      </c>
      <c r="E382" s="15">
        <f>'fnd enro'!E382</f>
        <v>0</v>
      </c>
      <c r="F382" s="15">
        <f>'fnd enro'!F382</f>
        <v>1</v>
      </c>
      <c r="G382" s="15">
        <f>'fnd enro'!G382</f>
        <v>1</v>
      </c>
      <c r="H382" s="15">
        <f>'fnd enro'!H382</f>
        <v>0</v>
      </c>
      <c r="I382" s="15">
        <f>'fnd enro'!I382</f>
        <v>0</v>
      </c>
      <c r="J382" s="15">
        <f>'fnd enro'!J382</f>
        <v>0</v>
      </c>
      <c r="K382" s="16">
        <f>'fnd enro'!K382</f>
        <v>7.6600000000000001E-2</v>
      </c>
      <c r="L382" s="15">
        <f>'fnd enro'!L382</f>
        <v>0</v>
      </c>
      <c r="M382" s="15">
        <f>'fnd enro'!M382</f>
        <v>0</v>
      </c>
      <c r="N382" s="15">
        <f>'fnd enro'!N382</f>
        <v>0</v>
      </c>
      <c r="O382" s="15">
        <f>'fnd enro'!O382</f>
        <v>0</v>
      </c>
      <c r="P382" s="15">
        <f>'fnd enro'!P382</f>
        <v>1</v>
      </c>
      <c r="Q382" s="15">
        <f>'fnd enro'!R382</f>
        <v>2</v>
      </c>
      <c r="R382" s="16">
        <f t="shared" si="386"/>
        <v>1.0549999999999999</v>
      </c>
      <c r="S382" s="15">
        <f>VALUE('fnd enro'!Q382)</f>
        <v>4</v>
      </c>
      <c r="T382" s="2"/>
      <c r="U382" s="1">
        <f>(($D382*'fnd base rates'!C$107)
+($E382*'fnd base rates'!C$108)
+($F382*'fnd base rates'!C$109)
+($G382*'fnd base rates'!C$110)
+($H382*'fnd base rates'!C$111)
+($I382*'fnd base rates'!C$112)
+($J382*'fnd base rates'!C$113)
+($K382*'fnd base rates'!C$114)
+($M382*'fnd base rates'!C$116)
+($N382*'fnd base rates'!C$117)
+($O382*'fnd base rates'!C$118)
+($P382*VLOOKUP($S382+12,rate_basefnd,3)))
*$R382</f>
        <v>1139.62638823</v>
      </c>
      <c r="V382" s="1">
        <f>(($D382*'fnd base rates'!D$107)
+($E382*'fnd base rates'!D$108)
+($F382*'fnd base rates'!D$109)
+($G382*'fnd base rates'!D$110)
+($H382*'fnd base rates'!D$111)
+($I382*'fnd base rates'!D$112)
+($J382*'fnd base rates'!D$113)
+($K382*'fnd base rates'!D$114)
+($M382*'fnd base rates'!D$116)
+($N382*'fnd base rates'!D$117)
+($O382*'fnd base rates'!D$118)
+($P382*VLOOKUP($S382+12,rate_basefnd,4)))
*$R382</f>
        <v>1820.58185</v>
      </c>
      <c r="W382" s="1">
        <f>(($D382*'fnd base rates'!E$107)
+($E382*'fnd base rates'!E$108)
+($F382*'fnd base rates'!E$109)
+($G382*'fnd base rates'!E$110)
+($H382*'fnd base rates'!E$111)
+($I382*'fnd base rates'!E$112)
+($J382*'fnd base rates'!E$113)
+($K382*'fnd base rates'!E$114)
+($M382*'fnd base rates'!E$116)
+($N382*'fnd base rates'!E$117)
+($O382*'fnd base rates'!E$118)
+($P382*VLOOKUP($S382+12,rate_basefnd,5)))
*$R382</f>
        <v>10521.59994649</v>
      </c>
      <c r="X382" s="1">
        <f>(($D382*'fnd base rates'!F$107)
+($E382*'fnd base rates'!F$108)
+($F382*'fnd base rates'!F$109)
+($G382*'fnd base rates'!F$110)
+($H382*'fnd base rates'!F$111)
+($I382*'fnd base rates'!F$112)
+($J382*'fnd base rates'!F$113)
+($K382*'fnd base rates'!F$114)
+($M382*'fnd base rates'!F$116)
+($N382*'fnd base rates'!F$117)
+($O382*'fnd base rates'!F$118)
+($P382*VLOOKUP($S382+12,rate_basefnd,6)))
*$R382</f>
        <v>2513.3019860200002</v>
      </c>
      <c r="Y382" s="1">
        <f>(($D382*'fnd base rates'!G$107)
+($E382*'fnd base rates'!G$108)
+($F382*'fnd base rates'!G$109)
+($G382*'fnd base rates'!G$110)
+($H382*'fnd base rates'!G$111)
+($I382*'fnd base rates'!G$112)
+($J382*'fnd base rates'!G$113)
+($K382*'fnd base rates'!G$114)
+($M382*'fnd base rates'!G$116)
+($N382*'fnd base rates'!G$117)
+($O382*'fnd base rates'!G$118)
+($P382*VLOOKUP($S382+12,rate_basefnd,7)))
*$R382</f>
        <v>446.90040328999999</v>
      </c>
      <c r="Z382" s="1">
        <f>(($D382*'fnd base rates'!H$107)
+($E382*'fnd base rates'!H$108)
+($F382*'fnd base rates'!H$109)
+($G382*'fnd base rates'!H$110)
+($H382*'fnd base rates'!H$111)
+($I382*'fnd base rates'!H$112)
+($J382*'fnd base rates'!H$113)
+($K382*'fnd base rates'!H$114)
+($M382*'fnd base rates'!H$116)
+($N382*'fnd base rates'!H$117)
+($O382*'fnd base rates'!H$118)
+($P382*VLOOKUP($S382+12,rate_basefnd,8)))</f>
        <v>1020.53442</v>
      </c>
      <c r="AA382" s="1">
        <f>(($D382*'fnd base rates'!I$107)
+($E382*'fnd base rates'!I$108)
+($F382*'fnd base rates'!I$109)
+($G382*'fnd base rates'!I$110)
+($H382*'fnd base rates'!I$111)
+($I382*'fnd base rates'!I$112)
+($J382*'fnd base rates'!I$113)
+($K382*'fnd base rates'!I$114)
+($M382*'fnd base rates'!I$116)
+($N382*'fnd base rates'!I$117)
+($O382*'fnd base rates'!I$118)
+($P382*VLOOKUP($S382+12,rate_basefnd,9)))
*$R382</f>
        <v>676.02290000000005</v>
      </c>
      <c r="AB382" s="1">
        <f>(($D382*'fnd base rates'!J$107)
+($E382*'fnd base rates'!J$108)
+($F382*'fnd base rates'!J$109)
+($G382*'fnd base rates'!J$110)
+($H382*'fnd base rates'!J$111)
+($I382*'fnd base rates'!J$112)
+($J382*'fnd base rates'!J$113)
+($K382*'fnd base rates'!J$114)
+($M382*'fnd base rates'!J$116)
+($N382*'fnd base rates'!J$117)
+($O382*'fnd base rates'!J$118)
+($P382*VLOOKUP($S382+12,rate_basefnd,10)))
*$R382</f>
        <v>822.79450000000008</v>
      </c>
      <c r="AC382" s="1">
        <f>(($D382*'fnd base rates'!K$107)
+($E382*'fnd base rates'!K$108)
+($F382*'fnd base rates'!K$109)
+($G382*'fnd base rates'!K$110)
+($H382*'fnd base rates'!K$111)
+($I382*'fnd base rates'!K$112)
+($J382*'fnd base rates'!K$113)
+($K382*'fnd base rates'!K$114)
+($M382*'fnd base rates'!K$116)
+($N382*'fnd base rates'!K$117)
+($O382*'fnd base rates'!K$118)
+($P382*VLOOKUP($S382+12,rate_basefnd,11)))
*$R382</f>
        <v>2219.4963632100003</v>
      </c>
      <c r="AD382" s="1">
        <f>(($D382*'fnd base rates'!L$107)
+($E382*'fnd base rates'!L$108)
+($F382*'fnd base rates'!L$109)
+($G382*'fnd base rates'!L$110)
+($H382*'fnd base rates'!L$111)
+($I382*'fnd base rates'!L$112)
+($J382*'fnd base rates'!L$113)
+($K382*'fnd base rates'!L$114)
+($M382*'fnd base rates'!L$116)
+($N382*'fnd base rates'!L$117)
+($O382*'fnd base rates'!L$118)
+($P382*VLOOKUP($S382+12,rate_basefnd,12)))</f>
        <v>3019.8468119999998</v>
      </c>
      <c r="AE382" s="1">
        <f>(($D382*'fnd base rates'!M$107)
+($E382*'fnd base rates'!M$108)
+($F382*'fnd base rates'!M$109)
+($G382*'fnd base rates'!M$110)
+($H382*'fnd base rates'!M$111)
+($I382*'fnd base rates'!M$112)
+($J382*'fnd base rates'!M$113)
+($K382*'fnd base rates'!M$114)
+($M382*'fnd base rates'!M$116)
+($N382*'fnd base rates'!M$117)
+($O382*'fnd base rates'!M$118)
+($P382*VLOOKUP($S382+12,rate_basefnd,13)))</f>
        <v>0</v>
      </c>
      <c r="AF382" s="4">
        <f t="shared" si="387"/>
        <v>24200.705569239999</v>
      </c>
      <c r="AH382" s="4">
        <f t="shared" si="388"/>
        <v>447101167</v>
      </c>
      <c r="AI382" s="4" t="str">
        <f t="shared" si="389"/>
        <v>447</v>
      </c>
      <c r="AJ382" s="2" t="str">
        <f t="shared" si="390"/>
        <v>101</v>
      </c>
      <c r="AK382" s="2" t="str">
        <f t="shared" si="391"/>
        <v>167</v>
      </c>
      <c r="AL382" s="4">
        <f t="shared" si="392"/>
        <v>1</v>
      </c>
      <c r="AM382" s="4">
        <f t="shared" si="384"/>
        <v>2</v>
      </c>
      <c r="AN382" s="4">
        <f t="shared" si="393"/>
        <v>24200.705569239999</v>
      </c>
      <c r="AO382" s="4">
        <f t="shared" si="394"/>
        <v>12100</v>
      </c>
      <c r="AP382" s="4">
        <f t="shared" si="395"/>
        <v>0</v>
      </c>
      <c r="AQ382" s="4">
        <v>12100</v>
      </c>
      <c r="AW382" s="4">
        <v>12079</v>
      </c>
      <c r="AX382" s="5">
        <f t="shared" si="396"/>
        <v>21</v>
      </c>
      <c r="AY382" s="4">
        <v>12100</v>
      </c>
      <c r="AZ382" s="5"/>
      <c r="BB382" s="5">
        <f t="shared" ref="BB382" si="448">BC382-BA382</f>
        <v>0</v>
      </c>
    </row>
    <row r="383" spans="1:54" s="4" customFormat="1">
      <c r="A383" s="278">
        <v>447</v>
      </c>
      <c r="B383" s="2">
        <v>447101175</v>
      </c>
      <c r="C383" s="10" t="s">
        <v>1062</v>
      </c>
      <c r="D383" s="15">
        <f>'fnd enro'!D383</f>
        <v>0</v>
      </c>
      <c r="E383" s="15">
        <f>'fnd enro'!E383</f>
        <v>0</v>
      </c>
      <c r="F383" s="15">
        <f>'fnd enro'!F383</f>
        <v>0</v>
      </c>
      <c r="G383" s="15">
        <f>'fnd enro'!G383</f>
        <v>2</v>
      </c>
      <c r="H383" s="15">
        <f>'fnd enro'!H383</f>
        <v>0</v>
      </c>
      <c r="I383" s="15">
        <f>'fnd enro'!I383</f>
        <v>0</v>
      </c>
      <c r="J383" s="15">
        <f>'fnd enro'!J383</f>
        <v>0</v>
      </c>
      <c r="K383" s="16">
        <f>'fnd enro'!K383</f>
        <v>7.6600000000000001E-2</v>
      </c>
      <c r="L383" s="15">
        <f>'fnd enro'!L383</f>
        <v>0</v>
      </c>
      <c r="M383" s="15">
        <f>'fnd enro'!M383</f>
        <v>1</v>
      </c>
      <c r="N383" s="15">
        <f>'fnd enro'!N383</f>
        <v>0</v>
      </c>
      <c r="O383" s="15">
        <f>'fnd enro'!O383</f>
        <v>0</v>
      </c>
      <c r="P383" s="15">
        <f>'fnd enro'!P383</f>
        <v>2</v>
      </c>
      <c r="Q383" s="15">
        <f>'fnd enro'!R383</f>
        <v>2</v>
      </c>
      <c r="R383" s="16">
        <f t="shared" si="386"/>
        <v>1.0549999999999999</v>
      </c>
      <c r="S383" s="15">
        <f>VALUE('fnd enro'!Q383)</f>
        <v>2</v>
      </c>
      <c r="T383" s="2"/>
      <c r="U383" s="1">
        <f>(($D383*'fnd base rates'!C$107)
+($E383*'fnd base rates'!C$108)
+($F383*'fnd base rates'!C$109)
+($G383*'fnd base rates'!C$110)
+($H383*'fnd base rates'!C$111)
+($I383*'fnd base rates'!C$112)
+($J383*'fnd base rates'!C$113)
+($K383*'fnd base rates'!C$114)
+($M383*'fnd base rates'!C$116)
+($N383*'fnd base rates'!C$117)
+($O383*'fnd base rates'!C$118)
+($P383*VLOOKUP($S383+12,rate_basefnd,3)))
*$R383</f>
        <v>1293.8673882299997</v>
      </c>
      <c r="V383" s="1">
        <f>(($D383*'fnd base rates'!D$107)
+($E383*'fnd base rates'!D$108)
+($F383*'fnd base rates'!D$109)
+($G383*'fnd base rates'!D$110)
+($H383*'fnd base rates'!D$111)
+($I383*'fnd base rates'!D$112)
+($J383*'fnd base rates'!D$113)
+($K383*'fnd base rates'!D$114)
+($M383*'fnd base rates'!D$116)
+($N383*'fnd base rates'!D$117)
+($O383*'fnd base rates'!D$118)
+($P383*VLOOKUP($S383+12,rate_basefnd,4)))
*$R383</f>
        <v>2251.8025499999999</v>
      </c>
      <c r="W383" s="1">
        <f>(($D383*'fnd base rates'!E$107)
+($E383*'fnd base rates'!E$108)
+($F383*'fnd base rates'!E$109)
+($G383*'fnd base rates'!E$110)
+($H383*'fnd base rates'!E$111)
+($I383*'fnd base rates'!E$112)
+($J383*'fnd base rates'!E$113)
+($K383*'fnd base rates'!E$114)
+($M383*'fnd base rates'!E$116)
+($N383*'fnd base rates'!E$117)
+($O383*'fnd base rates'!E$118)
+($P383*VLOOKUP($S383+12,rate_basefnd,5)))
*$R383</f>
        <v>14246.446246489999</v>
      </c>
      <c r="X383" s="1">
        <f>(($D383*'fnd base rates'!F$107)
+($E383*'fnd base rates'!F$108)
+($F383*'fnd base rates'!F$109)
+($G383*'fnd base rates'!F$110)
+($H383*'fnd base rates'!F$111)
+($I383*'fnd base rates'!F$112)
+($J383*'fnd base rates'!F$113)
+($K383*'fnd base rates'!F$114)
+($M383*'fnd base rates'!F$116)
+($N383*'fnd base rates'!F$117)
+($O383*'fnd base rates'!F$118)
+($P383*VLOOKUP($S383+12,rate_basefnd,6)))
*$R383</f>
        <v>2688.7168360199998</v>
      </c>
      <c r="Y383" s="1">
        <f>(($D383*'fnd base rates'!G$107)
+($E383*'fnd base rates'!G$108)
+($F383*'fnd base rates'!G$109)
+($G383*'fnd base rates'!G$110)
+($H383*'fnd base rates'!G$111)
+($I383*'fnd base rates'!G$112)
+($J383*'fnd base rates'!G$113)
+($K383*'fnd base rates'!G$114)
+($M383*'fnd base rates'!G$116)
+($N383*'fnd base rates'!G$117)
+($O383*'fnd base rates'!G$118)
+($P383*VLOOKUP($S383+12,rate_basefnd,7)))
*$R383</f>
        <v>618.17965328999992</v>
      </c>
      <c r="Z383" s="1">
        <f>(($D383*'fnd base rates'!H$107)
+($E383*'fnd base rates'!H$108)
+($F383*'fnd base rates'!H$109)
+($G383*'fnd base rates'!H$110)
+($H383*'fnd base rates'!H$111)
+($I383*'fnd base rates'!H$112)
+($J383*'fnd base rates'!H$113)
+($K383*'fnd base rates'!H$114)
+($M383*'fnd base rates'!H$116)
+($N383*'fnd base rates'!H$117)
+($O383*'fnd base rates'!H$118)
+($P383*VLOOKUP($S383+12,rate_basefnd,8)))</f>
        <v>1156.8844199999999</v>
      </c>
      <c r="AA383" s="1">
        <f>(($D383*'fnd base rates'!I$107)
+($E383*'fnd base rates'!I$108)
+($F383*'fnd base rates'!I$109)
+($G383*'fnd base rates'!I$110)
+($H383*'fnd base rates'!I$111)
+($I383*'fnd base rates'!I$112)
+($J383*'fnd base rates'!I$113)
+($K383*'fnd base rates'!I$114)
+($M383*'fnd base rates'!I$116)
+($N383*'fnd base rates'!I$117)
+($O383*'fnd base rates'!I$118)
+($P383*VLOOKUP($S383+12,rate_basefnd,9)))
*$R383</f>
        <v>852.29229999999995</v>
      </c>
      <c r="AB383" s="1">
        <f>(($D383*'fnd base rates'!J$107)
+($E383*'fnd base rates'!J$108)
+($F383*'fnd base rates'!J$109)
+($G383*'fnd base rates'!J$110)
+($H383*'fnd base rates'!J$111)
+($I383*'fnd base rates'!J$112)
+($J383*'fnd base rates'!J$113)
+($K383*'fnd base rates'!J$114)
+($M383*'fnd base rates'!J$116)
+($N383*'fnd base rates'!J$117)
+($O383*'fnd base rates'!J$118)
+($P383*VLOOKUP($S383+12,rate_basefnd,10)))
*$R383</f>
        <v>1424.5242999999998</v>
      </c>
      <c r="AC383" s="1">
        <f>(($D383*'fnd base rates'!K$107)
+($E383*'fnd base rates'!K$108)
+($F383*'fnd base rates'!K$109)
+($G383*'fnd base rates'!K$110)
+($H383*'fnd base rates'!K$111)
+($I383*'fnd base rates'!K$112)
+($J383*'fnd base rates'!K$113)
+($K383*'fnd base rates'!K$114)
+($M383*'fnd base rates'!K$116)
+($N383*'fnd base rates'!K$117)
+($O383*'fnd base rates'!K$118)
+($P383*VLOOKUP($S383+12,rate_basefnd,11)))
*$R383</f>
        <v>2520.1924632099999</v>
      </c>
      <c r="AD383" s="1">
        <f>(($D383*'fnd base rates'!L$107)
+($E383*'fnd base rates'!L$108)
+($F383*'fnd base rates'!L$109)
+($G383*'fnd base rates'!L$110)
+($H383*'fnd base rates'!L$111)
+($I383*'fnd base rates'!L$112)
+($J383*'fnd base rates'!L$113)
+($K383*'fnd base rates'!L$114)
+($M383*'fnd base rates'!L$116)
+($N383*'fnd base rates'!L$117)
+($O383*'fnd base rates'!L$118)
+($P383*VLOOKUP($S383+12,rate_basefnd,12)))</f>
        <v>3663.9968119999999</v>
      </c>
      <c r="AE383" s="1">
        <f>(($D383*'fnd base rates'!M$107)
+($E383*'fnd base rates'!M$108)
+($F383*'fnd base rates'!M$109)
+($G383*'fnd base rates'!M$110)
+($H383*'fnd base rates'!M$111)
+($I383*'fnd base rates'!M$112)
+($J383*'fnd base rates'!M$113)
+($K383*'fnd base rates'!M$114)
+($M383*'fnd base rates'!M$116)
+($N383*'fnd base rates'!M$117)
+($O383*'fnd base rates'!M$118)
+($P383*VLOOKUP($S383+12,rate_basefnd,13)))</f>
        <v>0</v>
      </c>
      <c r="AF383" s="4">
        <f t="shared" si="387"/>
        <v>30716.902969240004</v>
      </c>
      <c r="AH383" s="4">
        <f t="shared" si="388"/>
        <v>447101175</v>
      </c>
      <c r="AI383" s="4" t="str">
        <f t="shared" si="389"/>
        <v>447</v>
      </c>
      <c r="AJ383" s="2" t="str">
        <f t="shared" si="390"/>
        <v>101</v>
      </c>
      <c r="AK383" s="2" t="str">
        <f t="shared" si="391"/>
        <v>175</v>
      </c>
      <c r="AL383" s="4">
        <f t="shared" si="392"/>
        <v>1</v>
      </c>
      <c r="AM383" s="4">
        <f t="shared" si="384"/>
        <v>2</v>
      </c>
      <c r="AN383" s="4">
        <f t="shared" si="393"/>
        <v>30716.902969240004</v>
      </c>
      <c r="AO383" s="4">
        <f t="shared" si="394"/>
        <v>15358</v>
      </c>
      <c r="AP383" s="4">
        <f t="shared" si="395"/>
        <v>0</v>
      </c>
      <c r="AQ383" s="4">
        <v>15358</v>
      </c>
      <c r="AW383" s="4">
        <v>15339</v>
      </c>
      <c r="AX383" s="5">
        <f t="shared" si="396"/>
        <v>19</v>
      </c>
      <c r="AY383" s="4">
        <v>15358</v>
      </c>
      <c r="AZ383" s="5"/>
      <c r="BB383" s="5">
        <f t="shared" ref="BB383" si="449">BC383-BA383</f>
        <v>0</v>
      </c>
    </row>
    <row r="384" spans="1:54" s="4" customFormat="1">
      <c r="A384" s="278">
        <v>447</v>
      </c>
      <c r="B384" s="2">
        <v>447101177</v>
      </c>
      <c r="C384" s="10" t="s">
        <v>1062</v>
      </c>
      <c r="D384" s="15">
        <f>'fnd enro'!D384</f>
        <v>0</v>
      </c>
      <c r="E384" s="15">
        <f>'fnd enro'!E384</f>
        <v>0</v>
      </c>
      <c r="F384" s="15">
        <f>'fnd enro'!F384</f>
        <v>6</v>
      </c>
      <c r="G384" s="15">
        <f>'fnd enro'!G384</f>
        <v>15</v>
      </c>
      <c r="H384" s="15">
        <f>'fnd enro'!H384</f>
        <v>3</v>
      </c>
      <c r="I384" s="15">
        <f>'fnd enro'!I384</f>
        <v>0</v>
      </c>
      <c r="J384" s="15">
        <f>'fnd enro'!J384</f>
        <v>0</v>
      </c>
      <c r="K384" s="16">
        <f>'fnd enro'!K384</f>
        <v>0.91920000000000002</v>
      </c>
      <c r="L384" s="15">
        <f>'fnd enro'!L384</f>
        <v>0</v>
      </c>
      <c r="M384" s="15">
        <f>'fnd enro'!M384</f>
        <v>2</v>
      </c>
      <c r="N384" s="15">
        <f>'fnd enro'!N384</f>
        <v>0</v>
      </c>
      <c r="O384" s="15">
        <f>'fnd enro'!O384</f>
        <v>0</v>
      </c>
      <c r="P384" s="15">
        <f>'fnd enro'!P384</f>
        <v>4</v>
      </c>
      <c r="Q384" s="15">
        <f>'fnd enro'!R384</f>
        <v>24</v>
      </c>
      <c r="R384" s="16">
        <f t="shared" si="386"/>
        <v>1.0549999999999999</v>
      </c>
      <c r="S384" s="15">
        <f>VALUE('fnd enro'!Q384)</f>
        <v>3</v>
      </c>
      <c r="T384" s="2"/>
      <c r="U384" s="1">
        <f>(($D384*'fnd base rates'!C$107)
+($E384*'fnd base rates'!C$108)
+($F384*'fnd base rates'!C$109)
+($G384*'fnd base rates'!C$110)
+($H384*'fnd base rates'!C$111)
+($I384*'fnd base rates'!C$112)
+($J384*'fnd base rates'!C$113)
+($K384*'fnd base rates'!C$114)
+($M384*'fnd base rates'!C$116)
+($N384*'fnd base rates'!C$117)
+($O384*'fnd base rates'!C$118)
+($P384*VLOOKUP($S384+12,rate_basefnd,3)))
*$R384</f>
        <v>13406.132958760001</v>
      </c>
      <c r="V384" s="1">
        <f>(($D384*'fnd base rates'!D$107)
+($E384*'fnd base rates'!D$108)
+($F384*'fnd base rates'!D$109)
+($G384*'fnd base rates'!D$110)
+($H384*'fnd base rates'!D$111)
+($I384*'fnd base rates'!D$112)
+($J384*'fnd base rates'!D$113)
+($K384*'fnd base rates'!D$114)
+($M384*'fnd base rates'!D$116)
+($N384*'fnd base rates'!D$117)
+($O384*'fnd base rates'!D$118)
+($P384*VLOOKUP($S384+12,rate_basefnd,4)))
*$R384</f>
        <v>19971.550899999998</v>
      </c>
      <c r="W384" s="1">
        <f>(($D384*'fnd base rates'!E$107)
+($E384*'fnd base rates'!E$108)
+($F384*'fnd base rates'!E$109)
+($G384*'fnd base rates'!E$110)
+($H384*'fnd base rates'!E$111)
+($I384*'fnd base rates'!E$112)
+($J384*'fnd base rates'!E$113)
+($K384*'fnd base rates'!E$114)
+($M384*'fnd base rates'!E$116)
+($N384*'fnd base rates'!E$117)
+($O384*'fnd base rates'!E$118)
+($P384*VLOOKUP($S384+12,rate_basefnd,5)))
*$R384</f>
        <v>105706.37510787998</v>
      </c>
      <c r="X384" s="1">
        <f>(($D384*'fnd base rates'!F$107)
+($E384*'fnd base rates'!F$108)
+($F384*'fnd base rates'!F$109)
+($G384*'fnd base rates'!F$110)
+($H384*'fnd base rates'!F$111)
+($I384*'fnd base rates'!F$112)
+($J384*'fnd base rates'!F$113)
+($K384*'fnd base rates'!F$114)
+($M384*'fnd base rates'!F$116)
+($N384*'fnd base rates'!F$117)
+($O384*'fnd base rates'!F$118)
+($P384*VLOOKUP($S384+12,rate_basefnd,6)))
*$R384</f>
        <v>29747.023882239999</v>
      </c>
      <c r="Y384" s="1">
        <f>(($D384*'fnd base rates'!G$107)
+($E384*'fnd base rates'!G$108)
+($F384*'fnd base rates'!G$109)
+($G384*'fnd base rates'!G$110)
+($H384*'fnd base rates'!G$111)
+($I384*'fnd base rates'!G$112)
+($J384*'fnd base rates'!G$113)
+($K384*'fnd base rates'!G$114)
+($M384*'fnd base rates'!G$116)
+($N384*'fnd base rates'!G$117)
+($O384*'fnd base rates'!G$118)
+($P384*VLOOKUP($S384+12,rate_basefnd,7)))
*$R384</f>
        <v>4444.0686394799995</v>
      </c>
      <c r="Z384" s="1">
        <f>(($D384*'fnd base rates'!H$107)
+($E384*'fnd base rates'!H$108)
+($F384*'fnd base rates'!H$109)
+($G384*'fnd base rates'!H$110)
+($H384*'fnd base rates'!H$111)
+($I384*'fnd base rates'!H$112)
+($J384*'fnd base rates'!H$113)
+($K384*'fnd base rates'!H$114)
+($M384*'fnd base rates'!H$116)
+($N384*'fnd base rates'!H$117)
+($O384*'fnd base rates'!H$118)
+($P384*VLOOKUP($S384+12,rate_basefnd,8)))</f>
        <v>12330.713039999999</v>
      </c>
      <c r="AA384" s="1">
        <f>(($D384*'fnd base rates'!I$107)
+($E384*'fnd base rates'!I$108)
+($F384*'fnd base rates'!I$109)
+($G384*'fnd base rates'!I$110)
+($H384*'fnd base rates'!I$111)
+($I384*'fnd base rates'!I$112)
+($J384*'fnd base rates'!I$113)
+($K384*'fnd base rates'!I$114)
+($M384*'fnd base rates'!I$116)
+($N384*'fnd base rates'!I$117)
+($O384*'fnd base rates'!I$118)
+($P384*VLOOKUP($S384+12,rate_basefnd,9)))
*$R384</f>
        <v>7595.8734000000004</v>
      </c>
      <c r="AB384" s="1">
        <f>(($D384*'fnd base rates'!J$107)
+($E384*'fnd base rates'!J$108)
+($F384*'fnd base rates'!J$109)
+($G384*'fnd base rates'!J$110)
+($H384*'fnd base rates'!J$111)
+($I384*'fnd base rates'!J$112)
+($J384*'fnd base rates'!J$113)
+($K384*'fnd base rates'!J$114)
+($M384*'fnd base rates'!J$116)
+($N384*'fnd base rates'!J$117)
+($O384*'fnd base rates'!J$118)
+($P384*VLOOKUP($S384+12,rate_basefnd,10)))
*$R384</f>
        <v>5950.495399999998</v>
      </c>
      <c r="AC384" s="1">
        <f>(($D384*'fnd base rates'!K$107)
+($E384*'fnd base rates'!K$108)
+($F384*'fnd base rates'!K$109)
+($G384*'fnd base rates'!K$110)
+($H384*'fnd base rates'!K$111)
+($I384*'fnd base rates'!K$112)
+($J384*'fnd base rates'!K$113)
+($K384*'fnd base rates'!K$114)
+($M384*'fnd base rates'!K$116)
+($N384*'fnd base rates'!K$117)
+($O384*'fnd base rates'!K$118)
+($P384*VLOOKUP($S384+12,rate_basefnd,11)))
*$R384</f>
        <v>27483.547858520004</v>
      </c>
      <c r="AD384" s="1">
        <f>(($D384*'fnd base rates'!L$107)
+($E384*'fnd base rates'!L$108)
+($F384*'fnd base rates'!L$109)
+($G384*'fnd base rates'!L$110)
+($H384*'fnd base rates'!L$111)
+($I384*'fnd base rates'!L$112)
+($J384*'fnd base rates'!L$113)
+($K384*'fnd base rates'!L$114)
+($M384*'fnd base rates'!L$116)
+($N384*'fnd base rates'!L$117)
+($O384*'fnd base rates'!L$118)
+($P384*VLOOKUP($S384+12,rate_basefnd,12)))</f>
        <v>33572.581744000003</v>
      </c>
      <c r="AE384" s="1">
        <f>(($D384*'fnd base rates'!M$107)
+($E384*'fnd base rates'!M$108)
+($F384*'fnd base rates'!M$109)
+($G384*'fnd base rates'!M$110)
+($H384*'fnd base rates'!M$111)
+($I384*'fnd base rates'!M$112)
+($J384*'fnd base rates'!M$113)
+($K384*'fnd base rates'!M$114)
+($M384*'fnd base rates'!M$116)
+($N384*'fnd base rates'!M$117)
+($O384*'fnd base rates'!M$118)
+($P384*VLOOKUP($S384+12,rate_basefnd,13)))</f>
        <v>0</v>
      </c>
      <c r="AF384" s="4">
        <f t="shared" si="387"/>
        <v>260208.36293087996</v>
      </c>
      <c r="AH384" s="4">
        <f t="shared" si="388"/>
        <v>447101177</v>
      </c>
      <c r="AI384" s="4" t="str">
        <f t="shared" si="389"/>
        <v>447</v>
      </c>
      <c r="AJ384" s="2" t="str">
        <f t="shared" si="390"/>
        <v>101</v>
      </c>
      <c r="AK384" s="2" t="str">
        <f t="shared" si="391"/>
        <v>177</v>
      </c>
      <c r="AL384" s="4">
        <f t="shared" si="392"/>
        <v>1</v>
      </c>
      <c r="AM384" s="4">
        <f t="shared" si="384"/>
        <v>24</v>
      </c>
      <c r="AN384" s="4">
        <f t="shared" si="393"/>
        <v>260208.36293087996</v>
      </c>
      <c r="AO384" s="4">
        <f t="shared" si="394"/>
        <v>10842</v>
      </c>
      <c r="AP384" s="4">
        <f t="shared" si="395"/>
        <v>0</v>
      </c>
      <c r="AQ384" s="4">
        <v>10842</v>
      </c>
      <c r="AW384" s="4">
        <v>10823</v>
      </c>
      <c r="AX384" s="5">
        <f t="shared" si="396"/>
        <v>19</v>
      </c>
      <c r="AY384" s="4">
        <v>10842</v>
      </c>
      <c r="AZ384" s="5"/>
      <c r="BB384" s="5">
        <f t="shared" ref="BB384" si="450">BC384-BA384</f>
        <v>0</v>
      </c>
    </row>
    <row r="385" spans="1:54" s="4" customFormat="1">
      <c r="A385" s="278">
        <v>447</v>
      </c>
      <c r="B385" s="2">
        <v>447101185</v>
      </c>
      <c r="C385" s="10" t="s">
        <v>1062</v>
      </c>
      <c r="D385" s="15">
        <f>'fnd enro'!D385</f>
        <v>0</v>
      </c>
      <c r="E385" s="15">
        <f>'fnd enro'!E385</f>
        <v>0</v>
      </c>
      <c r="F385" s="15">
        <f>'fnd enro'!F385</f>
        <v>14</v>
      </c>
      <c r="G385" s="15">
        <f>'fnd enro'!G385</f>
        <v>57</v>
      </c>
      <c r="H385" s="15">
        <f>'fnd enro'!H385</f>
        <v>19</v>
      </c>
      <c r="I385" s="15">
        <f>'fnd enro'!I385</f>
        <v>0</v>
      </c>
      <c r="J385" s="15">
        <f>'fnd enro'!J385</f>
        <v>0</v>
      </c>
      <c r="K385" s="16">
        <f>'fnd enro'!K385</f>
        <v>3.4470000000000001</v>
      </c>
      <c r="L385" s="15">
        <f>'fnd enro'!L385</f>
        <v>0</v>
      </c>
      <c r="M385" s="15">
        <f>'fnd enro'!M385</f>
        <v>13</v>
      </c>
      <c r="N385" s="15">
        <f>'fnd enro'!N385</f>
        <v>0</v>
      </c>
      <c r="O385" s="15">
        <f>'fnd enro'!O385</f>
        <v>0</v>
      </c>
      <c r="P385" s="15">
        <f>'fnd enro'!P385</f>
        <v>30</v>
      </c>
      <c r="Q385" s="15">
        <f>'fnd enro'!R385</f>
        <v>90</v>
      </c>
      <c r="R385" s="16">
        <f t="shared" si="386"/>
        <v>1.0549999999999999</v>
      </c>
      <c r="S385" s="15">
        <f>VALUE('fnd enro'!Q385)</f>
        <v>9</v>
      </c>
      <c r="T385" s="2"/>
      <c r="U385" s="1">
        <f>(($D385*'fnd base rates'!C$107)
+($E385*'fnd base rates'!C$108)
+($F385*'fnd base rates'!C$109)
+($G385*'fnd base rates'!C$110)
+($H385*'fnd base rates'!C$111)
+($I385*'fnd base rates'!C$112)
+($J385*'fnd base rates'!C$113)
+($K385*'fnd base rates'!C$114)
+($M385*'fnd base rates'!C$116)
+($N385*'fnd base rates'!C$117)
+($O385*'fnd base rates'!C$118)
+($P385*VLOOKUP($S385+12,rate_basefnd,3)))
*$R385</f>
        <v>52111.974370349999</v>
      </c>
      <c r="V385" s="1">
        <f>(($D385*'fnd base rates'!D$107)
+($E385*'fnd base rates'!D$108)
+($F385*'fnd base rates'!D$109)
+($G385*'fnd base rates'!D$110)
+($H385*'fnd base rates'!D$111)
+($I385*'fnd base rates'!D$112)
+($J385*'fnd base rates'!D$113)
+($K385*'fnd base rates'!D$114)
+($M385*'fnd base rates'!D$116)
+($N385*'fnd base rates'!D$117)
+($O385*'fnd base rates'!D$118)
+($P385*VLOOKUP($S385+12,rate_basefnd,4)))
*$R385</f>
        <v>81958.318549999982</v>
      </c>
      <c r="W385" s="1">
        <f>(($D385*'fnd base rates'!E$107)
+($E385*'fnd base rates'!E$108)
+($F385*'fnd base rates'!E$109)
+($G385*'fnd base rates'!E$110)
+($H385*'fnd base rates'!E$111)
+($I385*'fnd base rates'!E$112)
+($J385*'fnd base rates'!E$113)
+($K385*'fnd base rates'!E$114)
+($M385*'fnd base rates'!E$116)
+($N385*'fnd base rates'!E$117)
+($O385*'fnd base rates'!E$118)
+($P385*VLOOKUP($S385+12,rate_basefnd,5)))
*$R385</f>
        <v>459407.78204205004</v>
      </c>
      <c r="X385" s="1">
        <f>(($D385*'fnd base rates'!F$107)
+($E385*'fnd base rates'!F$108)
+($F385*'fnd base rates'!F$109)
+($G385*'fnd base rates'!F$110)
+($H385*'fnd base rates'!F$111)
+($I385*'fnd base rates'!F$112)
+($J385*'fnd base rates'!F$113)
+($K385*'fnd base rates'!F$114)
+($M385*'fnd base rates'!F$116)
+($N385*'fnd base rates'!F$117)
+($O385*'fnd base rates'!F$118)
+($P385*VLOOKUP($S385+12,rate_basefnd,6)))
*$R385</f>
        <v>110543.9279709</v>
      </c>
      <c r="Y385" s="1">
        <f>(($D385*'fnd base rates'!G$107)
+($E385*'fnd base rates'!G$108)
+($F385*'fnd base rates'!G$109)
+($G385*'fnd base rates'!G$110)
+($H385*'fnd base rates'!G$111)
+($I385*'fnd base rates'!G$112)
+($J385*'fnd base rates'!G$113)
+($K385*'fnd base rates'!G$114)
+($M385*'fnd base rates'!G$116)
+($N385*'fnd base rates'!G$117)
+($O385*'fnd base rates'!G$118)
+($P385*VLOOKUP($S385+12,rate_basefnd,7)))
*$R385</f>
        <v>19921.156198049997</v>
      </c>
      <c r="Z385" s="1">
        <f>(($D385*'fnd base rates'!H$107)
+($E385*'fnd base rates'!H$108)
+($F385*'fnd base rates'!H$109)
+($G385*'fnd base rates'!H$110)
+($H385*'fnd base rates'!H$111)
+($I385*'fnd base rates'!H$112)
+($J385*'fnd base rates'!H$113)
+($K385*'fnd base rates'!H$114)
+($M385*'fnd base rates'!H$116)
+($N385*'fnd base rates'!H$117)
+($O385*'fnd base rates'!H$118)
+($P385*VLOOKUP($S385+12,rate_basefnd,8)))</f>
        <v>47312.998900000006</v>
      </c>
      <c r="AA385" s="1">
        <f>(($D385*'fnd base rates'!I$107)
+($E385*'fnd base rates'!I$108)
+($F385*'fnd base rates'!I$109)
+($G385*'fnd base rates'!I$110)
+($H385*'fnd base rates'!I$111)
+($I385*'fnd base rates'!I$112)
+($J385*'fnd base rates'!I$113)
+($K385*'fnd base rates'!I$114)
+($M385*'fnd base rates'!I$116)
+($N385*'fnd base rates'!I$117)
+($O385*'fnd base rates'!I$118)
+($P385*VLOOKUP($S385+12,rate_basefnd,9)))
*$R385</f>
        <v>31860.3459</v>
      </c>
      <c r="AB385" s="1">
        <f>(($D385*'fnd base rates'!J$107)
+($E385*'fnd base rates'!J$108)
+($F385*'fnd base rates'!J$109)
+($G385*'fnd base rates'!J$110)
+($H385*'fnd base rates'!J$111)
+($I385*'fnd base rates'!J$112)
+($J385*'fnd base rates'!J$113)
+($K385*'fnd base rates'!J$114)
+($M385*'fnd base rates'!J$116)
+($N385*'fnd base rates'!J$117)
+($O385*'fnd base rates'!J$118)
+($P385*VLOOKUP($S385+12,rate_basefnd,10)))
*$R385</f>
        <v>36172.53179999999</v>
      </c>
      <c r="AC385" s="1">
        <f>(($D385*'fnd base rates'!K$107)
+($E385*'fnd base rates'!K$108)
+($F385*'fnd base rates'!K$109)
+($G385*'fnd base rates'!K$110)
+($H385*'fnd base rates'!K$111)
+($I385*'fnd base rates'!K$112)
+($J385*'fnd base rates'!K$113)
+($K385*'fnd base rates'!K$114)
+($M385*'fnd base rates'!K$116)
+($N385*'fnd base rates'!K$117)
+($O385*'fnd base rates'!K$118)
+($P385*VLOOKUP($S385+12,rate_basefnd,11)))
*$R385</f>
        <v>105358.31454445</v>
      </c>
      <c r="AD385" s="1">
        <f>(($D385*'fnd base rates'!L$107)
+($E385*'fnd base rates'!L$108)
+($F385*'fnd base rates'!L$109)
+($G385*'fnd base rates'!L$110)
+($H385*'fnd base rates'!L$111)
+($I385*'fnd base rates'!L$112)
+($J385*'fnd base rates'!L$113)
+($K385*'fnd base rates'!L$114)
+($M385*'fnd base rates'!L$116)
+($N385*'fnd base rates'!L$117)
+($O385*'fnd base rates'!L$118)
+($P385*VLOOKUP($S385+12,rate_basefnd,12)))</f>
        <v>136836.61654000002</v>
      </c>
      <c r="AE385" s="1">
        <f>(($D385*'fnd base rates'!M$107)
+($E385*'fnd base rates'!M$108)
+($F385*'fnd base rates'!M$109)
+($G385*'fnd base rates'!M$110)
+($H385*'fnd base rates'!M$111)
+($I385*'fnd base rates'!M$112)
+($J385*'fnd base rates'!M$113)
+($K385*'fnd base rates'!M$114)
+($M385*'fnd base rates'!M$116)
+($N385*'fnd base rates'!M$117)
+($O385*'fnd base rates'!M$118)
+($P385*VLOOKUP($S385+12,rate_basefnd,13)))</f>
        <v>0</v>
      </c>
      <c r="AF385" s="4">
        <f t="shared" si="387"/>
        <v>1081483.9668157999</v>
      </c>
      <c r="AH385" s="4">
        <f t="shared" si="388"/>
        <v>447101185</v>
      </c>
      <c r="AI385" s="4" t="str">
        <f t="shared" si="389"/>
        <v>447</v>
      </c>
      <c r="AJ385" s="2" t="str">
        <f t="shared" si="390"/>
        <v>101</v>
      </c>
      <c r="AK385" s="2" t="str">
        <f t="shared" si="391"/>
        <v>185</v>
      </c>
      <c r="AL385" s="4">
        <f t="shared" si="392"/>
        <v>1</v>
      </c>
      <c r="AM385" s="4">
        <f t="shared" si="384"/>
        <v>90</v>
      </c>
      <c r="AN385" s="4">
        <f t="shared" si="393"/>
        <v>1081483.9668157999</v>
      </c>
      <c r="AO385" s="4">
        <f t="shared" si="394"/>
        <v>12016</v>
      </c>
      <c r="AP385" s="4">
        <f t="shared" si="395"/>
        <v>0</v>
      </c>
      <c r="AQ385" s="4">
        <v>12016</v>
      </c>
      <c r="AW385" s="4">
        <v>11980</v>
      </c>
      <c r="AX385" s="5">
        <f t="shared" si="396"/>
        <v>36</v>
      </c>
      <c r="AY385" s="4">
        <v>12016</v>
      </c>
      <c r="AZ385" s="5"/>
      <c r="BB385" s="5">
        <f t="shared" ref="BB385" si="451">BC385-BA385</f>
        <v>0</v>
      </c>
    </row>
    <row r="386" spans="1:54" s="4" customFormat="1">
      <c r="A386" s="278">
        <v>447</v>
      </c>
      <c r="B386" s="2">
        <v>447101187</v>
      </c>
      <c r="C386" s="10" t="s">
        <v>1062</v>
      </c>
      <c r="D386" s="15">
        <f>'fnd enro'!D386</f>
        <v>0</v>
      </c>
      <c r="E386" s="15">
        <f>'fnd enro'!E386</f>
        <v>0</v>
      </c>
      <c r="F386" s="15">
        <f>'fnd enro'!F386</f>
        <v>0</v>
      </c>
      <c r="G386" s="15">
        <f>'fnd enro'!G386</f>
        <v>3</v>
      </c>
      <c r="H386" s="15">
        <f>'fnd enro'!H386</f>
        <v>1</v>
      </c>
      <c r="I386" s="15">
        <f>'fnd enro'!I386</f>
        <v>0</v>
      </c>
      <c r="J386" s="15">
        <f>'fnd enro'!J386</f>
        <v>0</v>
      </c>
      <c r="K386" s="16">
        <f>'fnd enro'!K386</f>
        <v>0.1532</v>
      </c>
      <c r="L386" s="15">
        <f>'fnd enro'!L386</f>
        <v>0</v>
      </c>
      <c r="M386" s="15">
        <f>'fnd enro'!M386</f>
        <v>0</v>
      </c>
      <c r="N386" s="15">
        <f>'fnd enro'!N386</f>
        <v>0</v>
      </c>
      <c r="O386" s="15">
        <f>'fnd enro'!O386</f>
        <v>0</v>
      </c>
      <c r="P386" s="15">
        <f>'fnd enro'!P386</f>
        <v>1</v>
      </c>
      <c r="Q386" s="15">
        <f>'fnd enro'!R386</f>
        <v>4</v>
      </c>
      <c r="R386" s="16">
        <f t="shared" si="386"/>
        <v>1.0549999999999999</v>
      </c>
      <c r="S386" s="15">
        <f>VALUE('fnd enro'!Q386)</f>
        <v>3</v>
      </c>
      <c r="T386" s="2"/>
      <c r="U386" s="1">
        <f>(($D386*'fnd base rates'!C$107)
+($E386*'fnd base rates'!C$108)
+($F386*'fnd base rates'!C$109)
+($G386*'fnd base rates'!C$110)
+($H386*'fnd base rates'!C$111)
+($I386*'fnd base rates'!C$112)
+($J386*'fnd base rates'!C$113)
+($K386*'fnd base rates'!C$114)
+($M386*'fnd base rates'!C$116)
+($N386*'fnd base rates'!C$117)
+($O386*'fnd base rates'!C$118)
+($P386*VLOOKUP($S386+12,rate_basefnd,3)))
*$R386</f>
        <v>2219.9934264599997</v>
      </c>
      <c r="V386" s="1">
        <f>(($D386*'fnd base rates'!D$107)
+($E386*'fnd base rates'!D$108)
+($F386*'fnd base rates'!D$109)
+($G386*'fnd base rates'!D$110)
+($H386*'fnd base rates'!D$111)
+($I386*'fnd base rates'!D$112)
+($J386*'fnd base rates'!D$113)
+($K386*'fnd base rates'!D$114)
+($M386*'fnd base rates'!D$116)
+($N386*'fnd base rates'!D$117)
+($O386*'fnd base rates'!D$118)
+($P386*VLOOKUP($S386+12,rate_basefnd,4)))
*$R386</f>
        <v>3360.3859999999995</v>
      </c>
      <c r="W386" s="1">
        <f>(($D386*'fnd base rates'!E$107)
+($E386*'fnd base rates'!E$108)
+($F386*'fnd base rates'!E$109)
+($G386*'fnd base rates'!E$110)
+($H386*'fnd base rates'!E$111)
+($I386*'fnd base rates'!E$112)
+($J386*'fnd base rates'!E$113)
+($K386*'fnd base rates'!E$114)
+($M386*'fnd base rates'!E$116)
+($N386*'fnd base rates'!E$117)
+($O386*'fnd base rates'!E$118)
+($P386*VLOOKUP($S386+12,rate_basefnd,5)))
*$R386</f>
        <v>17877.060492979999</v>
      </c>
      <c r="X386" s="1">
        <f>(($D386*'fnd base rates'!F$107)
+($E386*'fnd base rates'!F$108)
+($F386*'fnd base rates'!F$109)
+($G386*'fnd base rates'!F$110)
+($H386*'fnd base rates'!F$111)
+($I386*'fnd base rates'!F$112)
+($J386*'fnd base rates'!F$113)
+($K386*'fnd base rates'!F$114)
+($M386*'fnd base rates'!F$116)
+($N386*'fnd base rates'!F$117)
+($O386*'fnd base rates'!F$118)
+($P386*VLOOKUP($S386+12,rate_basefnd,6)))
*$R386</f>
        <v>4772.1274220400001</v>
      </c>
      <c r="Y386" s="1">
        <f>(($D386*'fnd base rates'!G$107)
+($E386*'fnd base rates'!G$108)
+($F386*'fnd base rates'!G$109)
+($G386*'fnd base rates'!G$110)
+($H386*'fnd base rates'!G$111)
+($I386*'fnd base rates'!G$112)
+($J386*'fnd base rates'!G$113)
+($K386*'fnd base rates'!G$114)
+($M386*'fnd base rates'!G$116)
+($N386*'fnd base rates'!G$117)
+($O386*'fnd base rates'!G$118)
+($P386*VLOOKUP($S386+12,rate_basefnd,7)))
*$R386</f>
        <v>772.63405657999999</v>
      </c>
      <c r="Z386" s="1">
        <f>(($D386*'fnd base rates'!H$107)
+($E386*'fnd base rates'!H$108)
+($F386*'fnd base rates'!H$109)
+($G386*'fnd base rates'!H$110)
+($H386*'fnd base rates'!H$111)
+($I386*'fnd base rates'!H$112)
+($J386*'fnd base rates'!H$113)
+($K386*'fnd base rates'!H$114)
+($M386*'fnd base rates'!H$116)
+($N386*'fnd base rates'!H$117)
+($O386*'fnd base rates'!H$118)
+($P386*VLOOKUP($S386+12,rate_basefnd,8)))</f>
        <v>2021.74884</v>
      </c>
      <c r="AA386" s="1">
        <f>(($D386*'fnd base rates'!I$107)
+($E386*'fnd base rates'!I$108)
+($F386*'fnd base rates'!I$109)
+($G386*'fnd base rates'!I$110)
+($H386*'fnd base rates'!I$111)
+($I386*'fnd base rates'!I$112)
+($J386*'fnd base rates'!I$113)
+($K386*'fnd base rates'!I$114)
+($M386*'fnd base rates'!I$116)
+($N386*'fnd base rates'!I$117)
+($O386*'fnd base rates'!I$118)
+($P386*VLOOKUP($S386+12,rate_basefnd,9)))
*$R386</f>
        <v>1312.1562500000002</v>
      </c>
      <c r="AB386" s="1">
        <f>(($D386*'fnd base rates'!J$107)
+($E386*'fnd base rates'!J$108)
+($F386*'fnd base rates'!J$109)
+($G386*'fnd base rates'!J$110)
+($H386*'fnd base rates'!J$111)
+($I386*'fnd base rates'!J$112)
+($J386*'fnd base rates'!J$113)
+($K386*'fnd base rates'!J$114)
+($M386*'fnd base rates'!J$116)
+($N386*'fnd base rates'!J$117)
+($O386*'fnd base rates'!J$118)
+($P386*VLOOKUP($S386+12,rate_basefnd,10)))
*$R386</f>
        <v>1268.7535500000001</v>
      </c>
      <c r="AC386" s="1">
        <f>(($D386*'fnd base rates'!K$107)
+($E386*'fnd base rates'!K$108)
+($F386*'fnd base rates'!K$109)
+($G386*'fnd base rates'!K$110)
+($H386*'fnd base rates'!K$111)
+($I386*'fnd base rates'!K$112)
+($J386*'fnd base rates'!K$113)
+($K386*'fnd base rates'!K$114)
+($M386*'fnd base rates'!K$116)
+($N386*'fnd base rates'!K$117)
+($O386*'fnd base rates'!K$118)
+($P386*VLOOKUP($S386+12,rate_basefnd,11)))
*$R386</f>
        <v>4521.72582642</v>
      </c>
      <c r="AD386" s="1">
        <f>(($D386*'fnd base rates'!L$107)
+($E386*'fnd base rates'!L$108)
+($F386*'fnd base rates'!L$109)
+($G386*'fnd base rates'!L$110)
+($H386*'fnd base rates'!L$111)
+($I386*'fnd base rates'!L$112)
+($J386*'fnd base rates'!L$113)
+($K386*'fnd base rates'!L$114)
+($M386*'fnd base rates'!L$116)
+($N386*'fnd base rates'!L$117)
+($O386*'fnd base rates'!L$118)
+($P386*VLOOKUP($S386+12,rate_basefnd,12)))</f>
        <v>5667.463624</v>
      </c>
      <c r="AE386" s="1">
        <f>(($D386*'fnd base rates'!M$107)
+($E386*'fnd base rates'!M$108)
+($F386*'fnd base rates'!M$109)
+($G386*'fnd base rates'!M$110)
+($H386*'fnd base rates'!M$111)
+($I386*'fnd base rates'!M$112)
+($J386*'fnd base rates'!M$113)
+($K386*'fnd base rates'!M$114)
+($M386*'fnd base rates'!M$116)
+($N386*'fnd base rates'!M$117)
+($O386*'fnd base rates'!M$118)
+($P386*VLOOKUP($S386+12,rate_basefnd,13)))</f>
        <v>0</v>
      </c>
      <c r="AF386" s="4">
        <f t="shared" si="387"/>
        <v>43794.049488479999</v>
      </c>
      <c r="AH386" s="4">
        <f t="shared" si="388"/>
        <v>447101187</v>
      </c>
      <c r="AI386" s="4" t="str">
        <f t="shared" si="389"/>
        <v>447</v>
      </c>
      <c r="AJ386" s="2" t="str">
        <f t="shared" si="390"/>
        <v>101</v>
      </c>
      <c r="AK386" s="2" t="str">
        <f t="shared" si="391"/>
        <v>187</v>
      </c>
      <c r="AL386" s="4">
        <f t="shared" si="392"/>
        <v>1</v>
      </c>
      <c r="AM386" s="4">
        <f t="shared" si="384"/>
        <v>4</v>
      </c>
      <c r="AN386" s="4">
        <f t="shared" si="393"/>
        <v>43794.049488479999</v>
      </c>
      <c r="AO386" s="4">
        <f t="shared" si="394"/>
        <v>10949</v>
      </c>
      <c r="AP386" s="4">
        <f t="shared" si="395"/>
        <v>0</v>
      </c>
      <c r="AQ386" s="4">
        <v>10949</v>
      </c>
      <c r="AW386" s="4">
        <v>10930</v>
      </c>
      <c r="AX386" s="5">
        <f t="shared" si="396"/>
        <v>19</v>
      </c>
      <c r="AY386" s="4">
        <v>10949</v>
      </c>
      <c r="AZ386" s="5"/>
      <c r="BB386" s="5">
        <f t="shared" ref="BB386" si="452">BC386-BA386</f>
        <v>0</v>
      </c>
    </row>
    <row r="387" spans="1:54" s="4" customFormat="1">
      <c r="A387" s="278">
        <v>447</v>
      </c>
      <c r="B387" s="2">
        <v>447101208</v>
      </c>
      <c r="C387" s="10" t="s">
        <v>1062</v>
      </c>
      <c r="D387" s="15">
        <f>'fnd enro'!D387</f>
        <v>0</v>
      </c>
      <c r="E387" s="15">
        <f>'fnd enro'!E387</f>
        <v>0</v>
      </c>
      <c r="F387" s="15">
        <f>'fnd enro'!F387</f>
        <v>1</v>
      </c>
      <c r="G387" s="15">
        <f>'fnd enro'!G387</f>
        <v>7</v>
      </c>
      <c r="H387" s="15">
        <f>'fnd enro'!H387</f>
        <v>1</v>
      </c>
      <c r="I387" s="15">
        <f>'fnd enro'!I387</f>
        <v>0</v>
      </c>
      <c r="J387" s="15">
        <f>'fnd enro'!J387</f>
        <v>0</v>
      </c>
      <c r="K387" s="16">
        <f>'fnd enro'!K387</f>
        <v>0.34470000000000001</v>
      </c>
      <c r="L387" s="15">
        <f>'fnd enro'!L387</f>
        <v>0</v>
      </c>
      <c r="M387" s="15">
        <f>'fnd enro'!M387</f>
        <v>1</v>
      </c>
      <c r="N387" s="15">
        <f>'fnd enro'!N387</f>
        <v>0</v>
      </c>
      <c r="O387" s="15">
        <f>'fnd enro'!O387</f>
        <v>0</v>
      </c>
      <c r="P387" s="15">
        <f>'fnd enro'!P387</f>
        <v>0</v>
      </c>
      <c r="Q387" s="15">
        <f>'fnd enro'!R387</f>
        <v>9</v>
      </c>
      <c r="R387" s="16">
        <f t="shared" si="386"/>
        <v>1.0549999999999999</v>
      </c>
      <c r="S387" s="15">
        <f>VALUE('fnd enro'!Q387)</f>
        <v>2</v>
      </c>
      <c r="T387" s="2"/>
      <c r="U387" s="1">
        <f>(($D387*'fnd base rates'!C$107)
+($E387*'fnd base rates'!C$108)
+($F387*'fnd base rates'!C$109)
+($G387*'fnd base rates'!C$110)
+($H387*'fnd base rates'!C$111)
+($I387*'fnd base rates'!C$112)
+($J387*'fnd base rates'!C$113)
+($K387*'fnd base rates'!C$114)
+($M387*'fnd base rates'!C$116)
+($N387*'fnd base rates'!C$117)
+($O387*'fnd base rates'!C$118)
+($P387*VLOOKUP($S387+12,rate_basefnd,3)))
*$R387</f>
        <v>4966.6347220349999</v>
      </c>
      <c r="V387" s="1">
        <f>(($D387*'fnd base rates'!D$107)
+($E387*'fnd base rates'!D$108)
+($F387*'fnd base rates'!D$109)
+($G387*'fnd base rates'!D$110)
+($H387*'fnd base rates'!D$111)
+($I387*'fnd base rates'!D$112)
+($J387*'fnd base rates'!D$113)
+($K387*'fnd base rates'!D$114)
+($M387*'fnd base rates'!D$116)
+($N387*'fnd base rates'!D$117)
+($O387*'fnd base rates'!D$118)
+($P387*VLOOKUP($S387+12,rate_basefnd,4)))
*$R387</f>
        <v>7126.9892</v>
      </c>
      <c r="W387" s="1">
        <f>(($D387*'fnd base rates'!E$107)
+($E387*'fnd base rates'!E$108)
+($F387*'fnd base rates'!E$109)
+($G387*'fnd base rates'!E$110)
+($H387*'fnd base rates'!E$111)
+($I387*'fnd base rates'!E$112)
+($J387*'fnd base rates'!E$113)
+($K387*'fnd base rates'!E$114)
+($M387*'fnd base rates'!E$116)
+($N387*'fnd base rates'!E$117)
+($O387*'fnd base rates'!E$118)
+($P387*VLOOKUP($S387+12,rate_basefnd,5)))
*$R387</f>
        <v>36034.735434204995</v>
      </c>
      <c r="X387" s="1">
        <f>(($D387*'fnd base rates'!F$107)
+($E387*'fnd base rates'!F$108)
+($F387*'fnd base rates'!F$109)
+($G387*'fnd base rates'!F$110)
+($H387*'fnd base rates'!F$111)
+($I387*'fnd base rates'!F$112)
+($J387*'fnd base rates'!F$113)
+($K387*'fnd base rates'!F$114)
+($M387*'fnd base rates'!F$116)
+($N387*'fnd base rates'!F$117)
+($O387*'fnd base rates'!F$118)
+($P387*VLOOKUP($S387+12,rate_basefnd,6)))
*$R387</f>
        <v>11230.797237090001</v>
      </c>
      <c r="Y387" s="1">
        <f>(($D387*'fnd base rates'!G$107)
+($E387*'fnd base rates'!G$108)
+($F387*'fnd base rates'!G$109)
+($G387*'fnd base rates'!G$110)
+($H387*'fnd base rates'!G$111)
+($I387*'fnd base rates'!G$112)
+($J387*'fnd base rates'!G$113)
+($K387*'fnd base rates'!G$114)
+($M387*'fnd base rates'!G$116)
+($N387*'fnd base rates'!G$117)
+($O387*'fnd base rates'!G$118)
+($P387*VLOOKUP($S387+12,rate_basefnd,7)))
*$R387</f>
        <v>1485.223989805</v>
      </c>
      <c r="Z387" s="1">
        <f>(($D387*'fnd base rates'!H$107)
+($E387*'fnd base rates'!H$108)
+($F387*'fnd base rates'!H$109)
+($G387*'fnd base rates'!H$110)
+($H387*'fnd base rates'!H$111)
+($I387*'fnd base rates'!H$112)
+($J387*'fnd base rates'!H$113)
+($K387*'fnd base rates'!H$114)
+($M387*'fnd base rates'!H$116)
+($N387*'fnd base rates'!H$117)
+($O387*'fnd base rates'!H$118)
+($P387*VLOOKUP($S387+12,rate_basefnd,8)))</f>
        <v>4625.7448899999999</v>
      </c>
      <c r="AA387" s="1">
        <f>(($D387*'fnd base rates'!I$107)
+($E387*'fnd base rates'!I$108)
+($F387*'fnd base rates'!I$109)
+($G387*'fnd base rates'!I$110)
+($H387*'fnd base rates'!I$111)
+($I387*'fnd base rates'!I$112)
+($J387*'fnd base rates'!I$113)
+($K387*'fnd base rates'!I$114)
+($M387*'fnd base rates'!I$116)
+($N387*'fnd base rates'!I$117)
+($O387*'fnd base rates'!I$118)
+($P387*VLOOKUP($S387+12,rate_basefnd,9)))
*$R387</f>
        <v>2697.7827000000002</v>
      </c>
      <c r="AB387" s="1">
        <f>(($D387*'fnd base rates'!J$107)
+($E387*'fnd base rates'!J$108)
+($F387*'fnd base rates'!J$109)
+($G387*'fnd base rates'!J$110)
+($H387*'fnd base rates'!J$111)
+($I387*'fnd base rates'!J$112)
+($J387*'fnd base rates'!J$113)
+($K387*'fnd base rates'!J$114)
+($M387*'fnd base rates'!J$116)
+($N387*'fnd base rates'!J$117)
+($O387*'fnd base rates'!J$118)
+($P387*VLOOKUP($S387+12,rate_basefnd,10)))
*$R387</f>
        <v>1455.2353499999997</v>
      </c>
      <c r="AC387" s="1">
        <f>(($D387*'fnd base rates'!K$107)
+($E387*'fnd base rates'!K$108)
+($F387*'fnd base rates'!K$109)
+($G387*'fnd base rates'!K$110)
+($H387*'fnd base rates'!K$111)
+($I387*'fnd base rates'!K$112)
+($J387*'fnd base rates'!K$113)
+($K387*'fnd base rates'!K$114)
+($M387*'fnd base rates'!K$116)
+($N387*'fnd base rates'!K$117)
+($O387*'fnd base rates'!K$118)
+($P387*VLOOKUP($S387+12,rate_basefnd,11)))
*$R387</f>
        <v>10371.162834445002</v>
      </c>
      <c r="AD387" s="1">
        <f>(($D387*'fnd base rates'!L$107)
+($E387*'fnd base rates'!L$108)
+($F387*'fnd base rates'!L$109)
+($G387*'fnd base rates'!L$110)
+($H387*'fnd base rates'!L$111)
+($I387*'fnd base rates'!L$112)
+($J387*'fnd base rates'!L$113)
+($K387*'fnd base rates'!L$114)
+($M387*'fnd base rates'!L$116)
+($N387*'fnd base rates'!L$117)
+($O387*'fnd base rates'!L$118)
+($P387*VLOOKUP($S387+12,rate_basefnd,12)))</f>
        <v>12041.110654</v>
      </c>
      <c r="AE387" s="1">
        <f>(($D387*'fnd base rates'!M$107)
+($E387*'fnd base rates'!M$108)
+($F387*'fnd base rates'!M$109)
+($G387*'fnd base rates'!M$110)
+($H387*'fnd base rates'!M$111)
+($I387*'fnd base rates'!M$112)
+($J387*'fnd base rates'!M$113)
+($K387*'fnd base rates'!M$114)
+($M387*'fnd base rates'!M$116)
+($N387*'fnd base rates'!M$117)
+($O387*'fnd base rates'!M$118)
+($P387*VLOOKUP($S387+12,rate_basefnd,13)))</f>
        <v>0</v>
      </c>
      <c r="AF387" s="4">
        <f t="shared" si="387"/>
        <v>92035.417011580008</v>
      </c>
      <c r="AH387" s="4">
        <f t="shared" si="388"/>
        <v>447101208</v>
      </c>
      <c r="AI387" s="4" t="str">
        <f t="shared" si="389"/>
        <v>447</v>
      </c>
      <c r="AJ387" s="2" t="str">
        <f t="shared" si="390"/>
        <v>101</v>
      </c>
      <c r="AK387" s="2" t="str">
        <f t="shared" si="391"/>
        <v>208</v>
      </c>
      <c r="AL387" s="4">
        <f t="shared" si="392"/>
        <v>1</v>
      </c>
      <c r="AM387" s="4">
        <f t="shared" si="384"/>
        <v>9</v>
      </c>
      <c r="AN387" s="4">
        <f t="shared" si="393"/>
        <v>92035.417011580008</v>
      </c>
      <c r="AO387" s="4">
        <f t="shared" si="394"/>
        <v>10226</v>
      </c>
      <c r="AP387" s="4">
        <f t="shared" si="395"/>
        <v>0</v>
      </c>
      <c r="AQ387" s="4">
        <v>10226</v>
      </c>
      <c r="AW387" s="4">
        <v>10207</v>
      </c>
      <c r="AX387" s="5">
        <f t="shared" si="396"/>
        <v>19</v>
      </c>
      <c r="AY387" s="4">
        <v>10226</v>
      </c>
      <c r="AZ387" s="5"/>
      <c r="BB387" s="5">
        <f t="shared" ref="BB387" si="453">BC387-BA387</f>
        <v>0</v>
      </c>
    </row>
    <row r="388" spans="1:54" s="4" customFormat="1">
      <c r="A388" s="278">
        <v>447</v>
      </c>
      <c r="B388" s="2">
        <v>447101212</v>
      </c>
      <c r="C388" s="10" t="s">
        <v>1062</v>
      </c>
      <c r="D388" s="15">
        <f>'fnd enro'!D388</f>
        <v>0</v>
      </c>
      <c r="E388" s="15">
        <f>'fnd enro'!E388</f>
        <v>0</v>
      </c>
      <c r="F388" s="15">
        <f>'fnd enro'!F388</f>
        <v>1</v>
      </c>
      <c r="G388" s="15">
        <f>'fnd enro'!G388</f>
        <v>2</v>
      </c>
      <c r="H388" s="15">
        <f>'fnd enro'!H388</f>
        <v>0</v>
      </c>
      <c r="I388" s="15">
        <f>'fnd enro'!I388</f>
        <v>0</v>
      </c>
      <c r="J388" s="15">
        <f>'fnd enro'!J388</f>
        <v>0</v>
      </c>
      <c r="K388" s="16">
        <f>'fnd enro'!K388</f>
        <v>0.1149</v>
      </c>
      <c r="L388" s="15">
        <f>'fnd enro'!L388</f>
        <v>0</v>
      </c>
      <c r="M388" s="15">
        <f>'fnd enro'!M388</f>
        <v>1</v>
      </c>
      <c r="N388" s="15">
        <f>'fnd enro'!N388</f>
        <v>0</v>
      </c>
      <c r="O388" s="15">
        <f>'fnd enro'!O388</f>
        <v>0</v>
      </c>
      <c r="P388" s="15">
        <f>'fnd enro'!P388</f>
        <v>0</v>
      </c>
      <c r="Q388" s="15">
        <f>'fnd enro'!R388</f>
        <v>3</v>
      </c>
      <c r="R388" s="16">
        <f t="shared" si="386"/>
        <v>1.0549999999999999</v>
      </c>
      <c r="S388" s="15">
        <f>VALUE('fnd enro'!Q388)</f>
        <v>4</v>
      </c>
      <c r="T388" s="2"/>
      <c r="U388" s="1">
        <f>(($D388*'fnd base rates'!C$107)
+($E388*'fnd base rates'!C$108)
+($F388*'fnd base rates'!C$109)
+($G388*'fnd base rates'!C$110)
+($H388*'fnd base rates'!C$111)
+($I388*'fnd base rates'!C$112)
+($J388*'fnd base rates'!C$113)
+($K388*'fnd base rates'!C$114)
+($M388*'fnd base rates'!C$116)
+($N388*'fnd base rates'!C$117)
+($O388*'fnd base rates'!C$118)
+($P388*VLOOKUP($S388+12,rate_basefnd,3)))
*$R388</f>
        <v>1722.3686073450001</v>
      </c>
      <c r="V388" s="1">
        <f>(($D388*'fnd base rates'!D$107)
+($E388*'fnd base rates'!D$108)
+($F388*'fnd base rates'!D$109)
+($G388*'fnd base rates'!D$110)
+($H388*'fnd base rates'!D$111)
+($I388*'fnd base rates'!D$112)
+($J388*'fnd base rates'!D$113)
+($K388*'fnd base rates'!D$114)
+($M388*'fnd base rates'!D$116)
+($N388*'fnd base rates'!D$117)
+($O388*'fnd base rates'!D$118)
+($P388*VLOOKUP($S388+12,rate_basefnd,4)))
*$R388</f>
        <v>2492.6062999999999</v>
      </c>
      <c r="W388" s="1">
        <f>(($D388*'fnd base rates'!E$107)
+($E388*'fnd base rates'!E$108)
+($F388*'fnd base rates'!E$109)
+($G388*'fnd base rates'!E$110)
+($H388*'fnd base rates'!E$111)
+($I388*'fnd base rates'!E$112)
+($J388*'fnd base rates'!E$113)
+($K388*'fnd base rates'!E$114)
+($M388*'fnd base rates'!E$116)
+($N388*'fnd base rates'!E$117)
+($O388*'fnd base rates'!E$118)
+($P388*VLOOKUP($S388+12,rate_basefnd,5)))
*$R388</f>
        <v>12971.842994735</v>
      </c>
      <c r="X388" s="1">
        <f>(($D388*'fnd base rates'!F$107)
+($E388*'fnd base rates'!F$108)
+($F388*'fnd base rates'!F$109)
+($G388*'fnd base rates'!F$110)
+($H388*'fnd base rates'!F$111)
+($I388*'fnd base rates'!F$112)
+($J388*'fnd base rates'!F$113)
+($K388*'fnd base rates'!F$114)
+($M388*'fnd base rates'!F$116)
+($N388*'fnd base rates'!F$117)
+($O388*'fnd base rates'!F$118)
+($P388*VLOOKUP($S388+12,rate_basefnd,6)))
*$R388</f>
        <v>3945.3678290299995</v>
      </c>
      <c r="Y388" s="1">
        <f>(($D388*'fnd base rates'!G$107)
+($E388*'fnd base rates'!G$108)
+($F388*'fnd base rates'!G$109)
+($G388*'fnd base rates'!G$110)
+($H388*'fnd base rates'!G$111)
+($I388*'fnd base rates'!G$112)
+($J388*'fnd base rates'!G$113)
+($K388*'fnd base rates'!G$114)
+($M388*'fnd base rates'!G$116)
+($N388*'fnd base rates'!G$117)
+($O388*'fnd base rates'!G$118)
+($P388*VLOOKUP($S388+12,rate_basefnd,7)))
*$R388</f>
        <v>524.54432993499995</v>
      </c>
      <c r="Z388" s="1">
        <f>(($D388*'fnd base rates'!H$107)
+($E388*'fnd base rates'!H$108)
+($F388*'fnd base rates'!H$109)
+($G388*'fnd base rates'!H$110)
+($H388*'fnd base rates'!H$111)
+($I388*'fnd base rates'!H$112)
+($J388*'fnd base rates'!H$113)
+($K388*'fnd base rates'!H$114)
+($M388*'fnd base rates'!H$116)
+($N388*'fnd base rates'!H$117)
+($O388*'fnd base rates'!H$118)
+($P388*VLOOKUP($S388+12,rate_basefnd,8)))</f>
        <v>1621.0816300000001</v>
      </c>
      <c r="AA388" s="1">
        <f>(($D388*'fnd base rates'!I$107)
+($E388*'fnd base rates'!I$108)
+($F388*'fnd base rates'!I$109)
+($G388*'fnd base rates'!I$110)
+($H388*'fnd base rates'!I$111)
+($I388*'fnd base rates'!I$112)
+($J388*'fnd base rates'!I$113)
+($K388*'fnd base rates'!I$114)
+($M388*'fnd base rates'!I$116)
+($N388*'fnd base rates'!I$117)
+($O388*'fnd base rates'!I$118)
+($P388*VLOOKUP($S388+12,rate_basefnd,9)))
*$R388</f>
        <v>925.67809999999997</v>
      </c>
      <c r="AB388" s="1">
        <f>(($D388*'fnd base rates'!J$107)
+($E388*'fnd base rates'!J$108)
+($F388*'fnd base rates'!J$109)
+($G388*'fnd base rates'!J$110)
+($H388*'fnd base rates'!J$111)
+($I388*'fnd base rates'!J$112)
+($J388*'fnd base rates'!J$113)
+($K388*'fnd base rates'!J$114)
+($M388*'fnd base rates'!J$116)
+($N388*'fnd base rates'!J$117)
+($O388*'fnd base rates'!J$118)
+($P388*VLOOKUP($S388+12,rate_basefnd,10)))
*$R388</f>
        <v>435.15584999999993</v>
      </c>
      <c r="AC388" s="1">
        <f>(($D388*'fnd base rates'!K$107)
+($E388*'fnd base rates'!K$108)
+($F388*'fnd base rates'!K$109)
+($G388*'fnd base rates'!K$110)
+($H388*'fnd base rates'!K$111)
+($I388*'fnd base rates'!K$112)
+($J388*'fnd base rates'!K$113)
+($K388*'fnd base rates'!K$114)
+($M388*'fnd base rates'!K$116)
+($N388*'fnd base rates'!K$117)
+($O388*'fnd base rates'!K$118)
+($P388*VLOOKUP($S388+12,rate_basefnd,11)))
*$R388</f>
        <v>3629.9406448150003</v>
      </c>
      <c r="AD388" s="1">
        <f>(($D388*'fnd base rates'!L$107)
+($E388*'fnd base rates'!L$108)
+($F388*'fnd base rates'!L$109)
+($G388*'fnd base rates'!L$110)
+($H388*'fnd base rates'!L$111)
+($I388*'fnd base rates'!L$112)
+($J388*'fnd base rates'!L$113)
+($K388*'fnd base rates'!L$114)
+($M388*'fnd base rates'!L$116)
+($N388*'fnd base rates'!L$117)
+($O388*'fnd base rates'!L$118)
+($P388*VLOOKUP($S388+12,rate_basefnd,12)))</f>
        <v>4171.870218</v>
      </c>
      <c r="AE388" s="1">
        <f>(($D388*'fnd base rates'!M$107)
+($E388*'fnd base rates'!M$108)
+($F388*'fnd base rates'!M$109)
+($G388*'fnd base rates'!M$110)
+($H388*'fnd base rates'!M$111)
+($I388*'fnd base rates'!M$112)
+($J388*'fnd base rates'!M$113)
+($K388*'fnd base rates'!M$114)
+($M388*'fnd base rates'!M$116)
+($N388*'fnd base rates'!M$117)
+($O388*'fnd base rates'!M$118)
+($P388*VLOOKUP($S388+12,rate_basefnd,13)))</f>
        <v>0</v>
      </c>
      <c r="AF388" s="4">
        <f t="shared" si="387"/>
        <v>32440.456503860005</v>
      </c>
      <c r="AH388" s="4">
        <f t="shared" si="388"/>
        <v>447101212</v>
      </c>
      <c r="AI388" s="4" t="str">
        <f t="shared" si="389"/>
        <v>447</v>
      </c>
      <c r="AJ388" s="2" t="str">
        <f t="shared" si="390"/>
        <v>101</v>
      </c>
      <c r="AK388" s="2" t="str">
        <f t="shared" si="391"/>
        <v>212</v>
      </c>
      <c r="AL388" s="4">
        <f t="shared" si="392"/>
        <v>1</v>
      </c>
      <c r="AM388" s="4">
        <f t="shared" si="384"/>
        <v>3</v>
      </c>
      <c r="AN388" s="4">
        <f t="shared" si="393"/>
        <v>32440.456503860005</v>
      </c>
      <c r="AO388" s="4">
        <f t="shared" si="394"/>
        <v>10813</v>
      </c>
      <c r="AP388" s="4">
        <f t="shared" si="395"/>
        <v>0</v>
      </c>
      <c r="AQ388" s="4">
        <v>10813</v>
      </c>
      <c r="AW388" s="4">
        <v>10793</v>
      </c>
      <c r="AX388" s="5">
        <f t="shared" si="396"/>
        <v>20</v>
      </c>
      <c r="AY388" s="4">
        <v>10813</v>
      </c>
      <c r="AZ388" s="5"/>
      <c r="BB388" s="5">
        <f t="shared" ref="BB388" si="454">BC388-BA388</f>
        <v>0</v>
      </c>
    </row>
    <row r="389" spans="1:54" s="4" customFormat="1">
      <c r="A389" s="278">
        <v>447</v>
      </c>
      <c r="B389" s="2">
        <v>447101214</v>
      </c>
      <c r="C389" s="10" t="s">
        <v>1062</v>
      </c>
      <c r="D389" s="15">
        <f>'fnd enro'!D389</f>
        <v>0</v>
      </c>
      <c r="E389" s="15">
        <f>'fnd enro'!E389</f>
        <v>0</v>
      </c>
      <c r="F389" s="15">
        <f>'fnd enro'!F389</f>
        <v>0</v>
      </c>
      <c r="G389" s="15">
        <f>'fnd enro'!G389</f>
        <v>1</v>
      </c>
      <c r="H389" s="15">
        <f>'fnd enro'!H389</f>
        <v>0</v>
      </c>
      <c r="I389" s="15">
        <f>'fnd enro'!I389</f>
        <v>0</v>
      </c>
      <c r="J389" s="15">
        <f>'fnd enro'!J389</f>
        <v>0</v>
      </c>
      <c r="K389" s="16">
        <f>'fnd enro'!K389</f>
        <v>3.8300000000000001E-2</v>
      </c>
      <c r="L389" s="15">
        <f>'fnd enro'!L389</f>
        <v>0</v>
      </c>
      <c r="M389" s="15">
        <f>'fnd enro'!M389</f>
        <v>1</v>
      </c>
      <c r="N389" s="15">
        <f>'fnd enro'!N389</f>
        <v>0</v>
      </c>
      <c r="O389" s="15">
        <f>'fnd enro'!O389</f>
        <v>0</v>
      </c>
      <c r="P389" s="15">
        <f>'fnd enro'!P389</f>
        <v>1</v>
      </c>
      <c r="Q389" s="15">
        <f>'fnd enro'!R389</f>
        <v>1</v>
      </c>
      <c r="R389" s="16">
        <f t="shared" si="386"/>
        <v>1.0549999999999999</v>
      </c>
      <c r="S389" s="15">
        <f>VALUE('fnd enro'!Q389)</f>
        <v>7</v>
      </c>
      <c r="T389" s="2"/>
      <c r="U389" s="1">
        <f>(($D389*'fnd base rates'!C$107)
+($E389*'fnd base rates'!C$108)
+($F389*'fnd base rates'!C$109)
+($G389*'fnd base rates'!C$110)
+($H389*'fnd base rates'!C$111)
+($I389*'fnd base rates'!C$112)
+($J389*'fnd base rates'!C$113)
+($K389*'fnd base rates'!C$114)
+($M389*'fnd base rates'!C$116)
+($N389*'fnd base rates'!C$117)
+($O389*'fnd base rates'!C$118)
+($P389*VLOOKUP($S389+12,rate_basefnd,3)))
*$R389</f>
        <v>707.36936911499993</v>
      </c>
      <c r="V389" s="1">
        <f>(($D389*'fnd base rates'!D$107)
+($E389*'fnd base rates'!D$108)
+($F389*'fnd base rates'!D$109)
+($G389*'fnd base rates'!D$110)
+($H389*'fnd base rates'!D$111)
+($I389*'fnd base rates'!D$112)
+($J389*'fnd base rates'!D$113)
+($K389*'fnd base rates'!D$114)
+($M389*'fnd base rates'!D$116)
+($N389*'fnd base rates'!D$117)
+($O389*'fnd base rates'!D$118)
+($P389*VLOOKUP($S389+12,rate_basefnd,4)))
*$R389</f>
        <v>1262.5290499999999</v>
      </c>
      <c r="W389" s="1">
        <f>(($D389*'fnd base rates'!E$107)
+($E389*'fnd base rates'!E$108)
+($F389*'fnd base rates'!E$109)
+($G389*'fnd base rates'!E$110)
+($H389*'fnd base rates'!E$111)
+($I389*'fnd base rates'!E$112)
+($J389*'fnd base rates'!E$113)
+($K389*'fnd base rates'!E$114)
+($M389*'fnd base rates'!E$116)
+($N389*'fnd base rates'!E$117)
+($O389*'fnd base rates'!E$118)
+($P389*VLOOKUP($S389+12,rate_basefnd,5)))
*$R389</f>
        <v>8214.7630482449986</v>
      </c>
      <c r="X389" s="1">
        <f>(($D389*'fnd base rates'!F$107)
+($E389*'fnd base rates'!F$108)
+($F389*'fnd base rates'!F$109)
+($G389*'fnd base rates'!F$110)
+($H389*'fnd base rates'!F$111)
+($I389*'fnd base rates'!F$112)
+($J389*'fnd base rates'!F$113)
+($K389*'fnd base rates'!F$114)
+($M389*'fnd base rates'!F$116)
+($N389*'fnd base rates'!F$117)
+($O389*'fnd base rates'!F$118)
+($P389*VLOOKUP($S389+12,rate_basefnd,6)))
*$R389</f>
        <v>1432.06584301</v>
      </c>
      <c r="Y389" s="1">
        <f>(($D389*'fnd base rates'!G$107)
+($E389*'fnd base rates'!G$108)
+($F389*'fnd base rates'!G$109)
+($G389*'fnd base rates'!G$110)
+($H389*'fnd base rates'!G$111)
+($I389*'fnd base rates'!G$112)
+($J389*'fnd base rates'!G$113)
+($K389*'fnd base rates'!G$114)
+($M389*'fnd base rates'!G$116)
+($N389*'fnd base rates'!G$117)
+($O389*'fnd base rates'!G$118)
+($P389*VLOOKUP($S389+12,rate_basefnd,7)))
*$R389</f>
        <v>357.31387664499999</v>
      </c>
      <c r="Z389" s="1">
        <f>(($D389*'fnd base rates'!H$107)
+($E389*'fnd base rates'!H$108)
+($F389*'fnd base rates'!H$109)
+($G389*'fnd base rates'!H$110)
+($H389*'fnd base rates'!H$111)
+($I389*'fnd base rates'!H$112)
+($J389*'fnd base rates'!H$113)
+($K389*'fnd base rates'!H$114)
+($M389*'fnd base rates'!H$116)
+($N389*'fnd base rates'!H$117)
+($O389*'fnd base rates'!H$118)
+($P389*VLOOKUP($S389+12,rate_basefnd,8)))</f>
        <v>641.18720999999994</v>
      </c>
      <c r="AA389" s="1">
        <f>(($D389*'fnd base rates'!I$107)
+($E389*'fnd base rates'!I$108)
+($F389*'fnd base rates'!I$109)
+($G389*'fnd base rates'!I$110)
+($H389*'fnd base rates'!I$111)
+($I389*'fnd base rates'!I$112)
+($J389*'fnd base rates'!I$113)
+($K389*'fnd base rates'!I$114)
+($M389*'fnd base rates'!I$116)
+($N389*'fnd base rates'!I$117)
+($O389*'fnd base rates'!I$118)
+($P389*VLOOKUP($S389+12,rate_basefnd,9)))
*$R389</f>
        <v>483.08449999999999</v>
      </c>
      <c r="AB389" s="1">
        <f>(($D389*'fnd base rates'!J$107)
+($E389*'fnd base rates'!J$108)
+($F389*'fnd base rates'!J$109)
+($G389*'fnd base rates'!J$110)
+($H389*'fnd base rates'!J$111)
+($I389*'fnd base rates'!J$112)
+($J389*'fnd base rates'!J$113)
+($K389*'fnd base rates'!J$114)
+($M389*'fnd base rates'!J$116)
+($N389*'fnd base rates'!J$117)
+($O389*'fnd base rates'!J$118)
+($P389*VLOOKUP($S389+12,rate_basefnd,10)))
*$R389</f>
        <v>825.29484999999988</v>
      </c>
      <c r="AC389" s="1">
        <f>(($D389*'fnd base rates'!K$107)
+($E389*'fnd base rates'!K$108)
+($F389*'fnd base rates'!K$109)
+($G389*'fnd base rates'!K$110)
+($H389*'fnd base rates'!K$111)
+($I389*'fnd base rates'!K$112)
+($J389*'fnd base rates'!K$113)
+($K389*'fnd base rates'!K$114)
+($M389*'fnd base rates'!K$116)
+($N389*'fnd base rates'!K$117)
+($O389*'fnd base rates'!K$118)
+($P389*VLOOKUP($S389+12,rate_basefnd,11)))
*$R389</f>
        <v>1410.444281605</v>
      </c>
      <c r="AD389" s="1">
        <f>(($D389*'fnd base rates'!L$107)
+($E389*'fnd base rates'!L$108)
+($F389*'fnd base rates'!L$109)
+($G389*'fnd base rates'!L$110)
+($H389*'fnd base rates'!L$111)
+($I389*'fnd base rates'!L$112)
+($J389*'fnd base rates'!L$113)
+($K389*'fnd base rates'!L$114)
+($M389*'fnd base rates'!L$116)
+($N389*'fnd base rates'!L$117)
+($O389*'fnd base rates'!L$118)
+($P389*VLOOKUP($S389+12,rate_basefnd,12)))</f>
        <v>2035.8634059999999</v>
      </c>
      <c r="AE389" s="1">
        <f>(($D389*'fnd base rates'!M$107)
+($E389*'fnd base rates'!M$108)
+($F389*'fnd base rates'!M$109)
+($G389*'fnd base rates'!M$110)
+($H389*'fnd base rates'!M$111)
+($I389*'fnd base rates'!M$112)
+($J389*'fnd base rates'!M$113)
+($K389*'fnd base rates'!M$114)
+($M389*'fnd base rates'!M$116)
+($N389*'fnd base rates'!M$117)
+($O389*'fnd base rates'!M$118)
+($P389*VLOOKUP($S389+12,rate_basefnd,13)))</f>
        <v>0</v>
      </c>
      <c r="AF389" s="4">
        <f t="shared" si="387"/>
        <v>17369.915434619998</v>
      </c>
      <c r="AH389" s="4">
        <f t="shared" si="388"/>
        <v>447101214</v>
      </c>
      <c r="AI389" s="4" t="str">
        <f t="shared" si="389"/>
        <v>447</v>
      </c>
      <c r="AJ389" s="2" t="str">
        <f t="shared" si="390"/>
        <v>101</v>
      </c>
      <c r="AK389" s="2" t="str">
        <f t="shared" si="391"/>
        <v>214</v>
      </c>
      <c r="AL389" s="4">
        <f t="shared" si="392"/>
        <v>1</v>
      </c>
      <c r="AM389" s="4">
        <f t="shared" si="384"/>
        <v>1</v>
      </c>
      <c r="AN389" s="4">
        <f t="shared" si="393"/>
        <v>17369.915434619998</v>
      </c>
      <c r="AO389" s="4">
        <f t="shared" si="394"/>
        <v>17370</v>
      </c>
      <c r="AP389" s="4">
        <f t="shared" si="395"/>
        <v>0</v>
      </c>
      <c r="AQ389" s="4">
        <v>17370</v>
      </c>
      <c r="AW389" s="4">
        <v>17315</v>
      </c>
      <c r="AX389" s="5">
        <f t="shared" si="396"/>
        <v>55</v>
      </c>
      <c r="AY389" s="4">
        <v>17370</v>
      </c>
      <c r="AZ389" s="5"/>
      <c r="BB389" s="5">
        <f t="shared" ref="BB389" si="455">BC389-BA389</f>
        <v>0</v>
      </c>
    </row>
    <row r="390" spans="1:54" s="4" customFormat="1">
      <c r="A390" s="278">
        <v>447</v>
      </c>
      <c r="B390" s="2">
        <v>447101220</v>
      </c>
      <c r="C390" s="10" t="s">
        <v>1062</v>
      </c>
      <c r="D390" s="15">
        <f>'fnd enro'!D390</f>
        <v>0</v>
      </c>
      <c r="E390" s="15">
        <f>'fnd enro'!E390</f>
        <v>0</v>
      </c>
      <c r="F390" s="15">
        <f>'fnd enro'!F390</f>
        <v>0</v>
      </c>
      <c r="G390" s="15">
        <f>'fnd enro'!G390</f>
        <v>3</v>
      </c>
      <c r="H390" s="15">
        <f>'fnd enro'!H390</f>
        <v>1</v>
      </c>
      <c r="I390" s="15">
        <f>'fnd enro'!I390</f>
        <v>0</v>
      </c>
      <c r="J390" s="15">
        <f>'fnd enro'!J390</f>
        <v>0</v>
      </c>
      <c r="K390" s="16">
        <f>'fnd enro'!K390</f>
        <v>0.1532</v>
      </c>
      <c r="L390" s="15">
        <f>'fnd enro'!L390</f>
        <v>0</v>
      </c>
      <c r="M390" s="15">
        <f>'fnd enro'!M390</f>
        <v>0</v>
      </c>
      <c r="N390" s="15">
        <f>'fnd enro'!N390</f>
        <v>0</v>
      </c>
      <c r="O390" s="15">
        <f>'fnd enro'!O390</f>
        <v>0</v>
      </c>
      <c r="P390" s="15">
        <f>'fnd enro'!P390</f>
        <v>0</v>
      </c>
      <c r="Q390" s="15">
        <f>'fnd enro'!R390</f>
        <v>4</v>
      </c>
      <c r="R390" s="16">
        <f t="shared" si="386"/>
        <v>1.0549999999999999</v>
      </c>
      <c r="S390" s="15">
        <f>VALUE('fnd enro'!Q390)</f>
        <v>6</v>
      </c>
      <c r="T390" s="2"/>
      <c r="U390" s="1">
        <f>(($D390*'fnd base rates'!C$107)
+($E390*'fnd base rates'!C$108)
+($F390*'fnd base rates'!C$109)
+($G390*'fnd base rates'!C$110)
+($H390*'fnd base rates'!C$111)
+($I390*'fnd base rates'!C$112)
+($J390*'fnd base rates'!C$113)
+($K390*'fnd base rates'!C$114)
+($M390*'fnd base rates'!C$116)
+($N390*'fnd base rates'!C$117)
+($O390*'fnd base rates'!C$118)
+($P390*VLOOKUP($S390+12,rate_basefnd,3)))
*$R390</f>
        <v>2162.84407646</v>
      </c>
      <c r="V390" s="1">
        <f>(($D390*'fnd base rates'!D$107)
+($E390*'fnd base rates'!D$108)
+($F390*'fnd base rates'!D$109)
+($G390*'fnd base rates'!D$110)
+($H390*'fnd base rates'!D$111)
+($I390*'fnd base rates'!D$112)
+($J390*'fnd base rates'!D$113)
+($K390*'fnd base rates'!D$114)
+($M390*'fnd base rates'!D$116)
+($N390*'fnd base rates'!D$117)
+($O390*'fnd base rates'!D$118)
+($P390*VLOOKUP($S390+12,rate_basefnd,4)))
*$R390</f>
        <v>3089.5885999999996</v>
      </c>
      <c r="W390" s="1">
        <f>(($D390*'fnd base rates'!E$107)
+($E390*'fnd base rates'!E$108)
+($F390*'fnd base rates'!E$109)
+($G390*'fnd base rates'!E$110)
+($H390*'fnd base rates'!E$111)
+($I390*'fnd base rates'!E$112)
+($J390*'fnd base rates'!E$113)
+($K390*'fnd base rates'!E$114)
+($M390*'fnd base rates'!E$116)
+($N390*'fnd base rates'!E$117)
+($O390*'fnd base rates'!E$118)
+($P390*VLOOKUP($S390+12,rate_basefnd,5)))
*$R390</f>
        <v>15233.599742979999</v>
      </c>
      <c r="X390" s="1">
        <f>(($D390*'fnd base rates'!F$107)
+($E390*'fnd base rates'!F$108)
+($F390*'fnd base rates'!F$109)
+($G390*'fnd base rates'!F$110)
+($H390*'fnd base rates'!F$111)
+($I390*'fnd base rates'!F$112)
+($J390*'fnd base rates'!F$113)
+($K390*'fnd base rates'!F$114)
+($M390*'fnd base rates'!F$116)
+($N390*'fnd base rates'!F$117)
+($O390*'fnd base rates'!F$118)
+($P390*VLOOKUP($S390+12,rate_basefnd,6)))
*$R390</f>
        <v>4772.1274220400001</v>
      </c>
      <c r="Y390" s="1">
        <f>(($D390*'fnd base rates'!G$107)
+($E390*'fnd base rates'!G$108)
+($F390*'fnd base rates'!G$109)
+($G390*'fnd base rates'!G$110)
+($H390*'fnd base rates'!G$111)
+($I390*'fnd base rates'!G$112)
+($J390*'fnd base rates'!G$113)
+($K390*'fnd base rates'!G$114)
+($M390*'fnd base rates'!G$116)
+($N390*'fnd base rates'!G$117)
+($O390*'fnd base rates'!G$118)
+($P390*VLOOKUP($S390+12,rate_basefnd,7)))
*$R390</f>
        <v>644.37770657999988</v>
      </c>
      <c r="Z390" s="1">
        <f>(($D390*'fnd base rates'!H$107)
+($E390*'fnd base rates'!H$108)
+($F390*'fnd base rates'!H$109)
+($G390*'fnd base rates'!H$110)
+($H390*'fnd base rates'!H$111)
+($I390*'fnd base rates'!H$112)
+($J390*'fnd base rates'!H$113)
+($K390*'fnd base rates'!H$114)
+($M390*'fnd base rates'!H$116)
+($N390*'fnd base rates'!H$117)
+($O390*'fnd base rates'!H$118)
+($P390*VLOOKUP($S390+12,rate_basefnd,8)))</f>
        <v>2003.1088399999999</v>
      </c>
      <c r="AA390" s="1">
        <f>(($D390*'fnd base rates'!I$107)
+($E390*'fnd base rates'!I$108)
+($F390*'fnd base rates'!I$109)
+($G390*'fnd base rates'!I$110)
+($H390*'fnd base rates'!I$111)
+($I390*'fnd base rates'!I$112)
+($J390*'fnd base rates'!I$113)
+($K390*'fnd base rates'!I$114)
+($M390*'fnd base rates'!I$116)
+($N390*'fnd base rates'!I$117)
+($O390*'fnd base rates'!I$118)
+($P390*VLOOKUP($S390+12,rate_basefnd,9)))
*$R390</f>
        <v>1205.1054000000001</v>
      </c>
      <c r="AB390" s="1">
        <f>(($D390*'fnd base rates'!J$107)
+($E390*'fnd base rates'!J$108)
+($F390*'fnd base rates'!J$109)
+($G390*'fnd base rates'!J$110)
+($H390*'fnd base rates'!J$111)
+($I390*'fnd base rates'!J$112)
+($J390*'fnd base rates'!J$113)
+($K390*'fnd base rates'!J$114)
+($M390*'fnd base rates'!J$116)
+($N390*'fnd base rates'!J$117)
+($O390*'fnd base rates'!J$118)
+($P390*VLOOKUP($S390+12,rate_basefnd,10)))
*$R390</f>
        <v>712.52589999999998</v>
      </c>
      <c r="AC390" s="1">
        <f>(($D390*'fnd base rates'!K$107)
+($E390*'fnd base rates'!K$108)
+($F390*'fnd base rates'!K$109)
+($G390*'fnd base rates'!K$110)
+($H390*'fnd base rates'!K$111)
+($I390*'fnd base rates'!K$112)
+($J390*'fnd base rates'!K$113)
+($K390*'fnd base rates'!K$114)
+($M390*'fnd base rates'!K$116)
+($N390*'fnd base rates'!K$117)
+($O390*'fnd base rates'!K$118)
+($P390*VLOOKUP($S390+12,rate_basefnd,11)))
*$R390</f>
        <v>4521.72582642</v>
      </c>
      <c r="AD390" s="1">
        <f>(($D390*'fnd base rates'!L$107)
+($E390*'fnd base rates'!L$108)
+($F390*'fnd base rates'!L$109)
+($G390*'fnd base rates'!L$110)
+($H390*'fnd base rates'!L$111)
+($I390*'fnd base rates'!L$112)
+($J390*'fnd base rates'!L$113)
+($K390*'fnd base rates'!L$114)
+($M390*'fnd base rates'!L$116)
+($N390*'fnd base rates'!L$117)
+($O390*'fnd base rates'!L$118)
+($P390*VLOOKUP($S390+12,rate_basefnd,12)))</f>
        <v>5262.1536239999996</v>
      </c>
      <c r="AE390" s="1">
        <f>(($D390*'fnd base rates'!M$107)
+($E390*'fnd base rates'!M$108)
+($F390*'fnd base rates'!M$109)
+($G390*'fnd base rates'!M$110)
+($H390*'fnd base rates'!M$111)
+($I390*'fnd base rates'!M$112)
+($J390*'fnd base rates'!M$113)
+($K390*'fnd base rates'!M$114)
+($M390*'fnd base rates'!M$116)
+($N390*'fnd base rates'!M$117)
+($O390*'fnd base rates'!M$118)
+($P390*VLOOKUP($S390+12,rate_basefnd,13)))</f>
        <v>0</v>
      </c>
      <c r="AF390" s="4">
        <f t="shared" si="387"/>
        <v>39607.157138479997</v>
      </c>
      <c r="AH390" s="4">
        <f t="shared" si="388"/>
        <v>447101220</v>
      </c>
      <c r="AI390" s="4" t="str">
        <f t="shared" si="389"/>
        <v>447</v>
      </c>
      <c r="AJ390" s="2" t="str">
        <f t="shared" si="390"/>
        <v>101</v>
      </c>
      <c r="AK390" s="2" t="str">
        <f t="shared" si="391"/>
        <v>220</v>
      </c>
      <c r="AL390" s="4">
        <f t="shared" si="392"/>
        <v>1</v>
      </c>
      <c r="AM390" s="4">
        <f t="shared" si="384"/>
        <v>4</v>
      </c>
      <c r="AN390" s="4">
        <f t="shared" si="393"/>
        <v>39607.157138479997</v>
      </c>
      <c r="AO390" s="4">
        <f t="shared" si="394"/>
        <v>9902</v>
      </c>
      <c r="AP390" s="4">
        <f t="shared" si="395"/>
        <v>0</v>
      </c>
      <c r="AQ390" s="4">
        <v>9902</v>
      </c>
      <c r="AW390" s="4">
        <v>9884</v>
      </c>
      <c r="AX390" s="5">
        <f t="shared" si="396"/>
        <v>18</v>
      </c>
      <c r="AY390" s="4">
        <v>9902</v>
      </c>
      <c r="AZ390" s="5"/>
      <c r="BB390" s="5">
        <f t="shared" ref="BB390" si="456">BC390-BA390</f>
        <v>0</v>
      </c>
    </row>
    <row r="391" spans="1:54" s="4" customFormat="1">
      <c r="A391" s="278">
        <v>447</v>
      </c>
      <c r="B391" s="2">
        <v>447101238</v>
      </c>
      <c r="C391" s="10" t="s">
        <v>1062</v>
      </c>
      <c r="D391" s="15">
        <f>'fnd enro'!D391</f>
        <v>0</v>
      </c>
      <c r="E391" s="15">
        <f>'fnd enro'!E391</f>
        <v>0</v>
      </c>
      <c r="F391" s="15">
        <f>'fnd enro'!F391</f>
        <v>8</v>
      </c>
      <c r="G391" s="15">
        <f>'fnd enro'!G391</f>
        <v>16</v>
      </c>
      <c r="H391" s="15">
        <f>'fnd enro'!H391</f>
        <v>1</v>
      </c>
      <c r="I391" s="15">
        <f>'fnd enro'!I391</f>
        <v>0</v>
      </c>
      <c r="J391" s="15">
        <f>'fnd enro'!J391</f>
        <v>0</v>
      </c>
      <c r="K391" s="16">
        <f>'fnd enro'!K391</f>
        <v>0.95750000000000002</v>
      </c>
      <c r="L391" s="15">
        <f>'fnd enro'!L391</f>
        <v>0</v>
      </c>
      <c r="M391" s="15">
        <f>'fnd enro'!M391</f>
        <v>2</v>
      </c>
      <c r="N391" s="15">
        <f>'fnd enro'!N391</f>
        <v>0</v>
      </c>
      <c r="O391" s="15">
        <f>'fnd enro'!O391</f>
        <v>0</v>
      </c>
      <c r="P391" s="15">
        <f>'fnd enro'!P391</f>
        <v>1</v>
      </c>
      <c r="Q391" s="15">
        <f>'fnd enro'!R391</f>
        <v>25</v>
      </c>
      <c r="R391" s="16">
        <f t="shared" si="386"/>
        <v>1.0549999999999999</v>
      </c>
      <c r="S391" s="15">
        <f>VALUE('fnd enro'!Q391)</f>
        <v>4</v>
      </c>
      <c r="T391" s="2"/>
      <c r="U391" s="1">
        <f>(($D391*'fnd base rates'!C$107)
+($E391*'fnd base rates'!C$108)
+($F391*'fnd base rates'!C$109)
+($G391*'fnd base rates'!C$110)
+($H391*'fnd base rates'!C$111)
+($I391*'fnd base rates'!C$112)
+($J391*'fnd base rates'!C$113)
+($K391*'fnd base rates'!C$114)
+($M391*'fnd base rates'!C$116)
+($N391*'fnd base rates'!C$117)
+($O391*'fnd base rates'!C$118)
+($P391*VLOOKUP($S391+12,rate_basefnd,3)))
*$R391</f>
        <v>13776.450927875001</v>
      </c>
      <c r="V391" s="1">
        <f>(($D391*'fnd base rates'!D$107)
+($E391*'fnd base rates'!D$108)
+($F391*'fnd base rates'!D$109)
+($G391*'fnd base rates'!D$110)
+($H391*'fnd base rates'!D$111)
+($I391*'fnd base rates'!D$112)
+($J391*'fnd base rates'!D$113)
+($K391*'fnd base rates'!D$114)
+($M391*'fnd base rates'!D$116)
+($N391*'fnd base rates'!D$117)
+($O391*'fnd base rates'!D$118)
+($P391*VLOOKUP($S391+12,rate_basefnd,4)))
*$R391</f>
        <v>19936.545999999998</v>
      </c>
      <c r="W391" s="1">
        <f>(($D391*'fnd base rates'!E$107)
+($E391*'fnd base rates'!E$108)
+($F391*'fnd base rates'!E$109)
+($G391*'fnd base rates'!E$110)
+($H391*'fnd base rates'!E$111)
+($I391*'fnd base rates'!E$112)
+($J391*'fnd base rates'!E$113)
+($K391*'fnd base rates'!E$114)
+($M391*'fnd base rates'!E$116)
+($N391*'fnd base rates'!E$117)
+($O391*'fnd base rates'!E$118)
+($P391*VLOOKUP($S391+12,rate_basefnd,5)))
*$R391</f>
        <v>102589.49920612501</v>
      </c>
      <c r="X391" s="1">
        <f>(($D391*'fnd base rates'!F$107)
+($E391*'fnd base rates'!F$108)
+($F391*'fnd base rates'!F$109)
+($G391*'fnd base rates'!F$110)
+($H391*'fnd base rates'!F$111)
+($I391*'fnd base rates'!F$112)
+($J391*'fnd base rates'!F$113)
+($K391*'fnd base rates'!F$114)
+($M391*'fnd base rates'!F$116)
+($N391*'fnd base rates'!F$117)
+($O391*'fnd base rates'!F$118)
+($P391*VLOOKUP($S391+12,rate_basefnd,6)))
*$R391</f>
        <v>31512.627975250001</v>
      </c>
      <c r="Y391" s="1">
        <f>(($D391*'fnd base rates'!G$107)
+($E391*'fnd base rates'!G$108)
+($F391*'fnd base rates'!G$109)
+($G391*'fnd base rates'!G$110)
+($H391*'fnd base rates'!G$111)
+($I391*'fnd base rates'!G$112)
+($J391*'fnd base rates'!G$113)
+($K391*'fnd base rates'!G$114)
+($M391*'fnd base rates'!G$116)
+($N391*'fnd base rates'!G$117)
+($O391*'fnd base rates'!G$118)
+($P391*VLOOKUP($S391+12,rate_basefnd,7)))
*$R391</f>
        <v>4196.2239661249996</v>
      </c>
      <c r="Z391" s="1">
        <f>(($D391*'fnd base rates'!H$107)
+($E391*'fnd base rates'!H$108)
+($F391*'fnd base rates'!H$109)
+($G391*'fnd base rates'!H$110)
+($H391*'fnd base rates'!H$111)
+($I391*'fnd base rates'!H$112)
+($J391*'fnd base rates'!H$113)
+($K391*'fnd base rates'!H$114)
+($M391*'fnd base rates'!H$116)
+($N391*'fnd base rates'!H$117)
+($O391*'fnd base rates'!H$118)
+($P391*VLOOKUP($S391+12,rate_basefnd,8)))</f>
        <v>12775.910249999999</v>
      </c>
      <c r="AA391" s="1">
        <f>(($D391*'fnd base rates'!I$107)
+($E391*'fnd base rates'!I$108)
+($F391*'fnd base rates'!I$109)
+($G391*'fnd base rates'!I$110)
+($H391*'fnd base rates'!I$111)
+($I391*'fnd base rates'!I$112)
+($J391*'fnd base rates'!I$113)
+($K391*'fnd base rates'!I$114)
+($M391*'fnd base rates'!I$116)
+($N391*'fnd base rates'!I$117)
+($O391*'fnd base rates'!I$118)
+($P391*VLOOKUP($S391+12,rate_basefnd,9)))
*$R391</f>
        <v>7417.9793000000009</v>
      </c>
      <c r="AB391" s="1">
        <f>(($D391*'fnd base rates'!J$107)
+($E391*'fnd base rates'!J$108)
+($F391*'fnd base rates'!J$109)
+($G391*'fnd base rates'!J$110)
+($H391*'fnd base rates'!J$111)
+($I391*'fnd base rates'!J$112)
+($J391*'fnd base rates'!J$113)
+($K391*'fnd base rates'!J$114)
+($M391*'fnd base rates'!J$116)
+($N391*'fnd base rates'!J$117)
+($O391*'fnd base rates'!J$118)
+($P391*VLOOKUP($S391+12,rate_basefnd,10)))
*$R391</f>
        <v>4148.5237499999994</v>
      </c>
      <c r="AC391" s="1">
        <f>(($D391*'fnd base rates'!K$107)
+($E391*'fnd base rates'!K$108)
+($F391*'fnd base rates'!K$109)
+($G391*'fnd base rates'!K$110)
+($H391*'fnd base rates'!K$111)
+($I391*'fnd base rates'!K$112)
+($J391*'fnd base rates'!K$113)
+($K391*'fnd base rates'!K$114)
+($M391*'fnd base rates'!K$116)
+($N391*'fnd base rates'!K$117)
+($O391*'fnd base rates'!K$118)
+($P391*VLOOKUP($S391+12,rate_basefnd,11)))
*$R391</f>
        <v>28427.829840125003</v>
      </c>
      <c r="AD391" s="1">
        <f>(($D391*'fnd base rates'!L$107)
+($E391*'fnd base rates'!L$108)
+($F391*'fnd base rates'!L$109)
+($G391*'fnd base rates'!L$110)
+($H391*'fnd base rates'!L$111)
+($I391*'fnd base rates'!L$112)
+($J391*'fnd base rates'!L$113)
+($K391*'fnd base rates'!L$114)
+($M391*'fnd base rates'!L$116)
+($N391*'fnd base rates'!L$117)
+($O391*'fnd base rates'!L$118)
+($P391*VLOOKUP($S391+12,rate_basefnd,12)))</f>
        <v>33571.655149999999</v>
      </c>
      <c r="AE391" s="1">
        <f>(($D391*'fnd base rates'!M$107)
+($E391*'fnd base rates'!M$108)
+($F391*'fnd base rates'!M$109)
+($G391*'fnd base rates'!M$110)
+($H391*'fnd base rates'!M$111)
+($I391*'fnd base rates'!M$112)
+($J391*'fnd base rates'!M$113)
+($K391*'fnd base rates'!M$114)
+($M391*'fnd base rates'!M$116)
+($N391*'fnd base rates'!M$117)
+($O391*'fnd base rates'!M$118)
+($P391*VLOOKUP($S391+12,rate_basefnd,13)))</f>
        <v>0</v>
      </c>
      <c r="AF391" s="4">
        <f t="shared" si="387"/>
        <v>258353.2463655</v>
      </c>
      <c r="AH391" s="4">
        <f t="shared" si="388"/>
        <v>447101238</v>
      </c>
      <c r="AI391" s="4" t="str">
        <f t="shared" si="389"/>
        <v>447</v>
      </c>
      <c r="AJ391" s="2" t="str">
        <f t="shared" si="390"/>
        <v>101</v>
      </c>
      <c r="AK391" s="2" t="str">
        <f t="shared" si="391"/>
        <v>238</v>
      </c>
      <c r="AL391" s="4">
        <f t="shared" si="392"/>
        <v>1</v>
      </c>
      <c r="AM391" s="4">
        <f t="shared" si="384"/>
        <v>25</v>
      </c>
      <c r="AN391" s="4">
        <f t="shared" si="393"/>
        <v>258353.2463655</v>
      </c>
      <c r="AO391" s="4">
        <f t="shared" si="394"/>
        <v>10334</v>
      </c>
      <c r="AP391" s="4">
        <f t="shared" si="395"/>
        <v>0</v>
      </c>
      <c r="AQ391" s="4">
        <v>10334</v>
      </c>
      <c r="AW391" s="4">
        <v>10315</v>
      </c>
      <c r="AX391" s="5">
        <f t="shared" si="396"/>
        <v>19</v>
      </c>
      <c r="AY391" s="4">
        <v>10334</v>
      </c>
      <c r="AZ391" s="5"/>
      <c r="BB391" s="5">
        <f t="shared" ref="BB391" si="457">BC391-BA391</f>
        <v>0</v>
      </c>
    </row>
    <row r="392" spans="1:54" s="4" customFormat="1">
      <c r="A392" s="278">
        <v>447</v>
      </c>
      <c r="B392" s="2">
        <v>447101307</v>
      </c>
      <c r="C392" s="10" t="s">
        <v>1062</v>
      </c>
      <c r="D392" s="15">
        <f>'fnd enro'!D392</f>
        <v>0</v>
      </c>
      <c r="E392" s="15">
        <f>'fnd enro'!E392</f>
        <v>0</v>
      </c>
      <c r="F392" s="15">
        <f>'fnd enro'!F392</f>
        <v>0</v>
      </c>
      <c r="G392" s="15">
        <f>'fnd enro'!G392</f>
        <v>3</v>
      </c>
      <c r="H392" s="15">
        <f>'fnd enro'!H392</f>
        <v>0</v>
      </c>
      <c r="I392" s="15">
        <f>'fnd enro'!I392</f>
        <v>0</v>
      </c>
      <c r="J392" s="15">
        <f>'fnd enro'!J392</f>
        <v>0</v>
      </c>
      <c r="K392" s="16">
        <f>'fnd enro'!K392</f>
        <v>0.1149</v>
      </c>
      <c r="L392" s="15">
        <f>'fnd enro'!L392</f>
        <v>0</v>
      </c>
      <c r="M392" s="15">
        <f>'fnd enro'!M392</f>
        <v>1</v>
      </c>
      <c r="N392" s="15">
        <f>'fnd enro'!N392</f>
        <v>0</v>
      </c>
      <c r="O392" s="15">
        <f>'fnd enro'!O392</f>
        <v>0</v>
      </c>
      <c r="P392" s="15">
        <f>'fnd enro'!P392</f>
        <v>1</v>
      </c>
      <c r="Q392" s="15">
        <f>'fnd enro'!R392</f>
        <v>3</v>
      </c>
      <c r="R392" s="16">
        <f t="shared" si="386"/>
        <v>1.0549999999999999</v>
      </c>
      <c r="S392" s="15">
        <f>VALUE('fnd enro'!Q392)</f>
        <v>3</v>
      </c>
      <c r="T392" s="2"/>
      <c r="U392" s="1">
        <f>(($D392*'fnd base rates'!C$107)
+($E392*'fnd base rates'!C$108)
+($F392*'fnd base rates'!C$109)
+($G392*'fnd base rates'!C$110)
+($H392*'fnd base rates'!C$111)
+($I392*'fnd base rates'!C$112)
+($J392*'fnd base rates'!C$113)
+($K392*'fnd base rates'!C$114)
+($M392*'fnd base rates'!C$116)
+($N392*'fnd base rates'!C$117)
+($O392*'fnd base rates'!C$118)
+($P392*VLOOKUP($S392+12,rate_basefnd,3)))
*$R392</f>
        <v>1779.5179573450002</v>
      </c>
      <c r="V392" s="1">
        <f>(($D392*'fnd base rates'!D$107)
+($E392*'fnd base rates'!D$108)
+($F392*'fnd base rates'!D$109)
+($G392*'fnd base rates'!D$110)
+($H392*'fnd base rates'!D$111)
+($I392*'fnd base rates'!D$112)
+($J392*'fnd base rates'!D$113)
+($K392*'fnd base rates'!D$114)
+($M392*'fnd base rates'!D$116)
+($N392*'fnd base rates'!D$117)
+($O392*'fnd base rates'!D$118)
+($P392*VLOOKUP($S392+12,rate_basefnd,4)))
*$R392</f>
        <v>2763.4036999999994</v>
      </c>
      <c r="W392" s="1">
        <f>(($D392*'fnd base rates'!E$107)
+($E392*'fnd base rates'!E$108)
+($F392*'fnd base rates'!E$109)
+($G392*'fnd base rates'!E$110)
+($H392*'fnd base rates'!E$111)
+($I392*'fnd base rates'!E$112)
+($J392*'fnd base rates'!E$113)
+($K392*'fnd base rates'!E$114)
+($M392*'fnd base rates'!E$116)
+($N392*'fnd base rates'!E$117)
+($O392*'fnd base rates'!E$118)
+($P392*VLOOKUP($S392+12,rate_basefnd,5)))
*$R392</f>
        <v>15615.261544734998</v>
      </c>
      <c r="X392" s="1">
        <f>(($D392*'fnd base rates'!F$107)
+($E392*'fnd base rates'!F$108)
+($F392*'fnd base rates'!F$109)
+($G392*'fnd base rates'!F$110)
+($H392*'fnd base rates'!F$111)
+($I392*'fnd base rates'!F$112)
+($J392*'fnd base rates'!F$113)
+($K392*'fnd base rates'!F$114)
+($M392*'fnd base rates'!F$116)
+($N392*'fnd base rates'!F$117)
+($O392*'fnd base rates'!F$118)
+($P392*VLOOKUP($S392+12,rate_basefnd,6)))
*$R392</f>
        <v>3945.3678290299995</v>
      </c>
      <c r="Y392" s="1">
        <f>(($D392*'fnd base rates'!G$107)
+($E392*'fnd base rates'!G$108)
+($F392*'fnd base rates'!G$109)
+($G392*'fnd base rates'!G$110)
+($H392*'fnd base rates'!G$111)
+($I392*'fnd base rates'!G$112)
+($J392*'fnd base rates'!G$113)
+($K392*'fnd base rates'!G$114)
+($M392*'fnd base rates'!G$116)
+($N392*'fnd base rates'!G$117)
+($O392*'fnd base rates'!G$118)
+($P392*VLOOKUP($S392+12,rate_basefnd,7)))
*$R392</f>
        <v>652.821779935</v>
      </c>
      <c r="Z392" s="1">
        <f>(($D392*'fnd base rates'!H$107)
+($E392*'fnd base rates'!H$108)
+($F392*'fnd base rates'!H$109)
+($G392*'fnd base rates'!H$110)
+($H392*'fnd base rates'!H$111)
+($I392*'fnd base rates'!H$112)
+($J392*'fnd base rates'!H$113)
+($K392*'fnd base rates'!H$114)
+($M392*'fnd base rates'!H$116)
+($N392*'fnd base rates'!H$117)
+($O392*'fnd base rates'!H$118)
+($P392*VLOOKUP($S392+12,rate_basefnd,8)))</f>
        <v>1639.7216300000002</v>
      </c>
      <c r="AA392" s="1">
        <f>(($D392*'fnd base rates'!I$107)
+($E392*'fnd base rates'!I$108)
+($F392*'fnd base rates'!I$109)
+($G392*'fnd base rates'!I$110)
+($H392*'fnd base rates'!I$111)
+($I392*'fnd base rates'!I$112)
+($J392*'fnd base rates'!I$113)
+($K392*'fnd base rates'!I$114)
+($M392*'fnd base rates'!I$116)
+($N392*'fnd base rates'!I$117)
+($O392*'fnd base rates'!I$118)
+($P392*VLOOKUP($S392+12,rate_basefnd,9)))
*$R392</f>
        <v>1032.7289499999999</v>
      </c>
      <c r="AB392" s="1">
        <f>(($D392*'fnd base rates'!J$107)
+($E392*'fnd base rates'!J$108)
+($F392*'fnd base rates'!J$109)
+($G392*'fnd base rates'!J$110)
+($H392*'fnd base rates'!J$111)
+($I392*'fnd base rates'!J$112)
+($J392*'fnd base rates'!J$113)
+($K392*'fnd base rates'!J$114)
+($M392*'fnd base rates'!J$116)
+($N392*'fnd base rates'!J$117)
+($O392*'fnd base rates'!J$118)
+($P392*VLOOKUP($S392+12,rate_basefnd,10)))
*$R392</f>
        <v>1042.6248499999999</v>
      </c>
      <c r="AC392" s="1">
        <f>(($D392*'fnd base rates'!K$107)
+($E392*'fnd base rates'!K$108)
+($F392*'fnd base rates'!K$109)
+($G392*'fnd base rates'!K$110)
+($H392*'fnd base rates'!K$111)
+($I392*'fnd base rates'!K$112)
+($J392*'fnd base rates'!K$113)
+($K392*'fnd base rates'!K$114)
+($M392*'fnd base rates'!K$116)
+($N392*'fnd base rates'!K$117)
+($O392*'fnd base rates'!K$118)
+($P392*VLOOKUP($S392+12,rate_basefnd,11)))
*$R392</f>
        <v>3629.9406448150003</v>
      </c>
      <c r="AD392" s="1">
        <f>(($D392*'fnd base rates'!L$107)
+($E392*'fnd base rates'!L$108)
+($F392*'fnd base rates'!L$109)
+($G392*'fnd base rates'!L$110)
+($H392*'fnd base rates'!L$111)
+($I392*'fnd base rates'!L$112)
+($J392*'fnd base rates'!L$113)
+($K392*'fnd base rates'!L$114)
+($M392*'fnd base rates'!L$116)
+($N392*'fnd base rates'!L$117)
+($O392*'fnd base rates'!L$118)
+($P392*VLOOKUP($S392+12,rate_basefnd,12)))</f>
        <v>4577.2102180000011</v>
      </c>
      <c r="AE392" s="1">
        <f>(($D392*'fnd base rates'!M$107)
+($E392*'fnd base rates'!M$108)
+($F392*'fnd base rates'!M$109)
+($G392*'fnd base rates'!M$110)
+($H392*'fnd base rates'!M$111)
+($I392*'fnd base rates'!M$112)
+($J392*'fnd base rates'!M$113)
+($K392*'fnd base rates'!M$114)
+($M392*'fnd base rates'!M$116)
+($N392*'fnd base rates'!M$117)
+($O392*'fnd base rates'!M$118)
+($P392*VLOOKUP($S392+12,rate_basefnd,13)))</f>
        <v>0</v>
      </c>
      <c r="AF392" s="4">
        <f t="shared" si="387"/>
        <v>36678.599103860004</v>
      </c>
      <c r="AH392" s="4">
        <f t="shared" si="388"/>
        <v>447101307</v>
      </c>
      <c r="AI392" s="4" t="str">
        <f t="shared" si="389"/>
        <v>447</v>
      </c>
      <c r="AJ392" s="2" t="str">
        <f t="shared" si="390"/>
        <v>101</v>
      </c>
      <c r="AK392" s="2" t="str">
        <f t="shared" si="391"/>
        <v>307</v>
      </c>
      <c r="AL392" s="4">
        <f t="shared" si="392"/>
        <v>1</v>
      </c>
      <c r="AM392" s="4">
        <f t="shared" si="384"/>
        <v>3</v>
      </c>
      <c r="AN392" s="4">
        <f t="shared" si="393"/>
        <v>36678.599103860004</v>
      </c>
      <c r="AO392" s="4">
        <f t="shared" si="394"/>
        <v>12226</v>
      </c>
      <c r="AP392" s="4">
        <f t="shared" si="395"/>
        <v>0</v>
      </c>
      <c r="AQ392" s="4">
        <v>12226</v>
      </c>
      <c r="AW392" s="4">
        <v>12205</v>
      </c>
      <c r="AX392" s="5">
        <f t="shared" si="396"/>
        <v>21</v>
      </c>
      <c r="AY392" s="4">
        <v>12226</v>
      </c>
      <c r="AZ392" s="5"/>
      <c r="BB392" s="5">
        <f t="shared" ref="BB392" si="458">BC392-BA392</f>
        <v>0</v>
      </c>
    </row>
    <row r="393" spans="1:54" s="4" customFormat="1">
      <c r="A393" s="278">
        <v>447</v>
      </c>
      <c r="B393" s="2">
        <v>447101350</v>
      </c>
      <c r="C393" s="10" t="s">
        <v>1062</v>
      </c>
      <c r="D393" s="15">
        <f>'fnd enro'!D393</f>
        <v>0</v>
      </c>
      <c r="E393" s="15">
        <f>'fnd enro'!E393</f>
        <v>0</v>
      </c>
      <c r="F393" s="15">
        <f>'fnd enro'!F393</f>
        <v>7</v>
      </c>
      <c r="G393" s="15">
        <f>'fnd enro'!G393</f>
        <v>32</v>
      </c>
      <c r="H393" s="15">
        <f>'fnd enro'!H393</f>
        <v>2</v>
      </c>
      <c r="I393" s="15">
        <f>'fnd enro'!I393</f>
        <v>0</v>
      </c>
      <c r="J393" s="15">
        <f>'fnd enro'!J393</f>
        <v>0</v>
      </c>
      <c r="K393" s="16">
        <f>'fnd enro'!K393</f>
        <v>1.5703</v>
      </c>
      <c r="L393" s="15">
        <f>'fnd enro'!L393</f>
        <v>0</v>
      </c>
      <c r="M393" s="15">
        <f>'fnd enro'!M393</f>
        <v>4</v>
      </c>
      <c r="N393" s="15">
        <f>'fnd enro'!N393</f>
        <v>0</v>
      </c>
      <c r="O393" s="15">
        <f>'fnd enro'!O393</f>
        <v>0</v>
      </c>
      <c r="P393" s="15">
        <f>'fnd enro'!P393</f>
        <v>5</v>
      </c>
      <c r="Q393" s="15">
        <f>'fnd enro'!R393</f>
        <v>41</v>
      </c>
      <c r="R393" s="16">
        <f t="shared" si="386"/>
        <v>1.0549999999999999</v>
      </c>
      <c r="S393" s="15">
        <f>VALUE('fnd enro'!Q393)</f>
        <v>3</v>
      </c>
      <c r="T393" s="2"/>
      <c r="U393" s="1">
        <f>(($D393*'fnd base rates'!C$107)
+($E393*'fnd base rates'!C$108)
+($F393*'fnd base rates'!C$109)
+($G393*'fnd base rates'!C$110)
+($H393*'fnd base rates'!C$111)
+($I393*'fnd base rates'!C$112)
+($J393*'fnd base rates'!C$113)
+($K393*'fnd base rates'!C$114)
+($M393*'fnd base rates'!C$116)
+($N393*'fnd base rates'!C$117)
+($O393*'fnd base rates'!C$118)
+($P393*VLOOKUP($S393+12,rate_basefnd,3)))
*$R393</f>
        <v>22855.840733714998</v>
      </c>
      <c r="V393" s="1">
        <f>(($D393*'fnd base rates'!D$107)
+($E393*'fnd base rates'!D$108)
+($F393*'fnd base rates'!D$109)
+($G393*'fnd base rates'!D$110)
+($H393*'fnd base rates'!D$111)
+($I393*'fnd base rates'!D$112)
+($J393*'fnd base rates'!D$113)
+($K393*'fnd base rates'!D$114)
+($M393*'fnd base rates'!D$116)
+($N393*'fnd base rates'!D$117)
+($O393*'fnd base rates'!D$118)
+($P393*VLOOKUP($S393+12,rate_basefnd,4)))
*$R393</f>
        <v>33723.929550000001</v>
      </c>
      <c r="W393" s="1">
        <f>(($D393*'fnd base rates'!E$107)
+($E393*'fnd base rates'!E$108)
+($F393*'fnd base rates'!E$109)
+($G393*'fnd base rates'!E$110)
+($H393*'fnd base rates'!E$111)
+($I393*'fnd base rates'!E$112)
+($J393*'fnd base rates'!E$113)
+($K393*'fnd base rates'!E$114)
+($M393*'fnd base rates'!E$116)
+($N393*'fnd base rates'!E$117)
+($O393*'fnd base rates'!E$118)
+($P393*VLOOKUP($S393+12,rate_basefnd,5)))
*$R393</f>
        <v>177779.57512804496</v>
      </c>
      <c r="X393" s="1">
        <f>(($D393*'fnd base rates'!F$107)
+($E393*'fnd base rates'!F$108)
+($F393*'fnd base rates'!F$109)
+($G393*'fnd base rates'!F$110)
+($H393*'fnd base rates'!F$111)
+($I393*'fnd base rates'!F$112)
+($J393*'fnd base rates'!F$113)
+($K393*'fnd base rates'!F$114)
+($M393*'fnd base rates'!F$116)
+($N393*'fnd base rates'!F$117)
+($O393*'fnd base rates'!F$118)
+($P393*VLOOKUP($S393+12,rate_basefnd,6)))
*$R393</f>
        <v>51715.397013410002</v>
      </c>
      <c r="Y393" s="1">
        <f>(($D393*'fnd base rates'!G$107)
+($E393*'fnd base rates'!G$108)
+($F393*'fnd base rates'!G$109)
+($G393*'fnd base rates'!G$110)
+($H393*'fnd base rates'!G$111)
+($I393*'fnd base rates'!G$112)
+($J393*'fnd base rates'!G$113)
+($K393*'fnd base rates'!G$114)
+($M393*'fnd base rates'!G$116)
+($N393*'fnd base rates'!G$117)
+($O393*'fnd base rates'!G$118)
+($P393*VLOOKUP($S393+12,rate_basefnd,7)))
*$R393</f>
        <v>7349.3216924449998</v>
      </c>
      <c r="Z393" s="1">
        <f>(($D393*'fnd base rates'!H$107)
+($E393*'fnd base rates'!H$108)
+($F393*'fnd base rates'!H$109)
+($G393*'fnd base rates'!H$110)
+($H393*'fnd base rates'!H$111)
+($I393*'fnd base rates'!H$112)
+($J393*'fnd base rates'!H$113)
+($K393*'fnd base rates'!H$114)
+($M393*'fnd base rates'!H$116)
+($N393*'fnd base rates'!H$117)
+($O393*'fnd base rates'!H$118)
+($P393*VLOOKUP($S393+12,rate_basefnd,8)))</f>
        <v>21100.065609999998</v>
      </c>
      <c r="AA393" s="1">
        <f>(($D393*'fnd base rates'!I$107)
+($E393*'fnd base rates'!I$108)
+($F393*'fnd base rates'!I$109)
+($G393*'fnd base rates'!I$110)
+($H393*'fnd base rates'!I$111)
+($I393*'fnd base rates'!I$112)
+($J393*'fnd base rates'!I$113)
+($K393*'fnd base rates'!I$114)
+($M393*'fnd base rates'!I$116)
+($N393*'fnd base rates'!I$117)
+($O393*'fnd base rates'!I$118)
+($P393*VLOOKUP($S393+12,rate_basefnd,9)))
*$R393</f>
        <v>12601.669050000002</v>
      </c>
      <c r="AB393" s="1">
        <f>(($D393*'fnd base rates'!J$107)
+($E393*'fnd base rates'!J$108)
+($F393*'fnd base rates'!J$109)
+($G393*'fnd base rates'!J$110)
+($H393*'fnd base rates'!J$111)
+($I393*'fnd base rates'!J$112)
+($J393*'fnd base rates'!J$113)
+($K393*'fnd base rates'!J$114)
+($M393*'fnd base rates'!J$116)
+($N393*'fnd base rates'!J$117)
+($O393*'fnd base rates'!J$118)
+($P393*VLOOKUP($S393+12,rate_basefnd,10)))
*$R393</f>
        <v>9022.4021999999986</v>
      </c>
      <c r="AC393" s="1">
        <f>(($D393*'fnd base rates'!K$107)
+($E393*'fnd base rates'!K$108)
+($F393*'fnd base rates'!K$109)
+($G393*'fnd base rates'!K$110)
+($H393*'fnd base rates'!K$111)
+($I393*'fnd base rates'!K$112)
+($J393*'fnd base rates'!K$113)
+($K393*'fnd base rates'!K$114)
+($M393*'fnd base rates'!K$116)
+($N393*'fnd base rates'!K$117)
+($O393*'fnd base rates'!K$118)
+($P393*VLOOKUP($S393+12,rate_basefnd,11)))
*$R393</f>
        <v>46867.926045804998</v>
      </c>
      <c r="AD393" s="1">
        <f>(($D393*'fnd base rates'!L$107)
+($E393*'fnd base rates'!L$108)
+($F393*'fnd base rates'!L$109)
+($G393*'fnd base rates'!L$110)
+($H393*'fnd base rates'!L$111)
+($I393*'fnd base rates'!L$112)
+($J393*'fnd base rates'!L$113)
+($K393*'fnd base rates'!L$114)
+($M393*'fnd base rates'!L$116)
+($N393*'fnd base rates'!L$117)
+($O393*'fnd base rates'!L$118)
+($P393*VLOOKUP($S393+12,rate_basefnd,12)))</f>
        <v>56612.659646000007</v>
      </c>
      <c r="AE393" s="1">
        <f>(($D393*'fnd base rates'!M$107)
+($E393*'fnd base rates'!M$108)
+($F393*'fnd base rates'!M$109)
+($G393*'fnd base rates'!M$110)
+($H393*'fnd base rates'!M$111)
+($I393*'fnd base rates'!M$112)
+($J393*'fnd base rates'!M$113)
+($K393*'fnd base rates'!M$114)
+($M393*'fnd base rates'!M$116)
+($N393*'fnd base rates'!M$117)
+($O393*'fnd base rates'!M$118)
+($P393*VLOOKUP($S393+12,rate_basefnd,13)))</f>
        <v>0</v>
      </c>
      <c r="AF393" s="4">
        <f t="shared" si="387"/>
        <v>439628.78666942002</v>
      </c>
      <c r="AH393" s="4">
        <f t="shared" si="388"/>
        <v>447101350</v>
      </c>
      <c r="AI393" s="4" t="str">
        <f t="shared" si="389"/>
        <v>447</v>
      </c>
      <c r="AJ393" s="2" t="str">
        <f t="shared" si="390"/>
        <v>101</v>
      </c>
      <c r="AK393" s="2" t="str">
        <f t="shared" si="391"/>
        <v>350</v>
      </c>
      <c r="AL393" s="4">
        <f t="shared" si="392"/>
        <v>1</v>
      </c>
      <c r="AM393" s="4">
        <f t="shared" si="384"/>
        <v>41</v>
      </c>
      <c r="AN393" s="4">
        <f t="shared" si="393"/>
        <v>439628.78666942002</v>
      </c>
      <c r="AO393" s="4">
        <f t="shared" si="394"/>
        <v>10723</v>
      </c>
      <c r="AP393" s="4">
        <f t="shared" si="395"/>
        <v>0</v>
      </c>
      <c r="AQ393" s="4">
        <v>10723</v>
      </c>
      <c r="AW393" s="4">
        <v>10704</v>
      </c>
      <c r="AX393" s="5">
        <f t="shared" si="396"/>
        <v>19</v>
      </c>
      <c r="AY393" s="4">
        <v>10723</v>
      </c>
      <c r="AZ393" s="5"/>
      <c r="BB393" s="5">
        <f t="shared" ref="BB393" si="459">BC393-BA393</f>
        <v>0</v>
      </c>
    </row>
    <row r="394" spans="1:54" s="4" customFormat="1">
      <c r="A394" s="278">
        <v>447</v>
      </c>
      <c r="B394" s="2">
        <v>447101622</v>
      </c>
      <c r="C394" s="10" t="s">
        <v>1062</v>
      </c>
      <c r="D394" s="15">
        <f>'fnd enro'!D394</f>
        <v>0</v>
      </c>
      <c r="E394" s="15">
        <f>'fnd enro'!E394</f>
        <v>0</v>
      </c>
      <c r="F394" s="15">
        <f>'fnd enro'!F394</f>
        <v>6</v>
      </c>
      <c r="G394" s="15">
        <f>'fnd enro'!G394</f>
        <v>29</v>
      </c>
      <c r="H394" s="15">
        <f>'fnd enro'!H394</f>
        <v>7</v>
      </c>
      <c r="I394" s="15">
        <f>'fnd enro'!I394</f>
        <v>0</v>
      </c>
      <c r="J394" s="15">
        <f>'fnd enro'!J394</f>
        <v>0</v>
      </c>
      <c r="K394" s="16">
        <f>'fnd enro'!K394</f>
        <v>1.6086</v>
      </c>
      <c r="L394" s="15">
        <f>'fnd enro'!L394</f>
        <v>0</v>
      </c>
      <c r="M394" s="15">
        <f>'fnd enro'!M394</f>
        <v>2</v>
      </c>
      <c r="N394" s="15">
        <f>'fnd enro'!N394</f>
        <v>0</v>
      </c>
      <c r="O394" s="15">
        <f>'fnd enro'!O394</f>
        <v>0</v>
      </c>
      <c r="P394" s="15">
        <f>'fnd enro'!P394</f>
        <v>11</v>
      </c>
      <c r="Q394" s="15">
        <f>'fnd enro'!R394</f>
        <v>42</v>
      </c>
      <c r="R394" s="16">
        <f t="shared" si="386"/>
        <v>1.0549999999999999</v>
      </c>
      <c r="S394" s="15">
        <f>VALUE('fnd enro'!Q394)</f>
        <v>6</v>
      </c>
      <c r="T394" s="2"/>
      <c r="U394" s="1">
        <f>(($D394*'fnd base rates'!C$107)
+($E394*'fnd base rates'!C$108)
+($F394*'fnd base rates'!C$109)
+($G394*'fnd base rates'!C$110)
+($H394*'fnd base rates'!C$111)
+($I394*'fnd base rates'!C$112)
+($J394*'fnd base rates'!C$113)
+($K394*'fnd base rates'!C$114)
+($M394*'fnd base rates'!C$116)
+($N394*'fnd base rates'!C$117)
+($O394*'fnd base rates'!C$118)
+($P394*VLOOKUP($S394+12,rate_basefnd,3)))
*$R394</f>
        <v>23613.132702830004</v>
      </c>
      <c r="V394" s="1">
        <f>(($D394*'fnd base rates'!D$107)
+($E394*'fnd base rates'!D$108)
+($F394*'fnd base rates'!D$109)
+($G394*'fnd base rates'!D$110)
+($H394*'fnd base rates'!D$111)
+($I394*'fnd base rates'!D$112)
+($J394*'fnd base rates'!D$113)
+($K394*'fnd base rates'!D$114)
+($M394*'fnd base rates'!D$116)
+($N394*'fnd base rates'!D$117)
+($O394*'fnd base rates'!D$118)
+($P394*VLOOKUP($S394+12,rate_basefnd,4)))
*$R394</f>
        <v>36121.332650000004</v>
      </c>
      <c r="W394" s="1">
        <f>(($D394*'fnd base rates'!E$107)
+($E394*'fnd base rates'!E$108)
+($F394*'fnd base rates'!E$109)
+($G394*'fnd base rates'!E$110)
+($H394*'fnd base rates'!E$111)
+($I394*'fnd base rates'!E$112)
+($J394*'fnd base rates'!E$113)
+($K394*'fnd base rates'!E$114)
+($M394*'fnd base rates'!E$116)
+($N394*'fnd base rates'!E$117)
+($O394*'fnd base rates'!E$118)
+($P394*VLOOKUP($S394+12,rate_basefnd,5)))
*$R394</f>
        <v>196401.48062628997</v>
      </c>
      <c r="X394" s="1">
        <f>(($D394*'fnd base rates'!F$107)
+($E394*'fnd base rates'!F$108)
+($F394*'fnd base rates'!F$109)
+($G394*'fnd base rates'!F$110)
+($H394*'fnd base rates'!F$111)
+($I394*'fnd base rates'!F$112)
+($J394*'fnd base rates'!F$113)
+($K394*'fnd base rates'!F$114)
+($M394*'fnd base rates'!F$116)
+($N394*'fnd base rates'!F$117)
+($O394*'fnd base rates'!F$118)
+($P394*VLOOKUP($S394+12,rate_basefnd,6)))
*$R394</f>
        <v>51348.835556419996</v>
      </c>
      <c r="Y394" s="1">
        <f>(($D394*'fnd base rates'!G$107)
+($E394*'fnd base rates'!G$108)
+($F394*'fnd base rates'!G$109)
+($G394*'fnd base rates'!G$110)
+($H394*'fnd base rates'!G$111)
+($I394*'fnd base rates'!G$112)
+($J394*'fnd base rates'!G$113)
+($K394*'fnd base rates'!G$114)
+($M394*'fnd base rates'!G$116)
+($N394*'fnd base rates'!G$117)
+($O394*'fnd base rates'!G$118)
+($P394*VLOOKUP($S394+12,rate_basefnd,7)))
*$R394</f>
        <v>8401.7434190899985</v>
      </c>
      <c r="Z394" s="1">
        <f>(($D394*'fnd base rates'!H$107)
+($E394*'fnd base rates'!H$108)
+($F394*'fnd base rates'!H$109)
+($G394*'fnd base rates'!H$110)
+($H394*'fnd base rates'!H$111)
+($I394*'fnd base rates'!H$112)
+($J394*'fnd base rates'!H$113)
+($K394*'fnd base rates'!H$114)
+($M394*'fnd base rates'!H$116)
+($N394*'fnd base rates'!H$117)
+($O394*'fnd base rates'!H$118)
+($P394*VLOOKUP($S394+12,rate_basefnd,8)))</f>
        <v>21499.272820000002</v>
      </c>
      <c r="AA394" s="1">
        <f>(($D394*'fnd base rates'!I$107)
+($E394*'fnd base rates'!I$108)
+($F394*'fnd base rates'!I$109)
+($G394*'fnd base rates'!I$110)
+($H394*'fnd base rates'!I$111)
+($I394*'fnd base rates'!I$112)
+($J394*'fnd base rates'!I$113)
+($K394*'fnd base rates'!I$114)
+($M394*'fnd base rates'!I$116)
+($N394*'fnd base rates'!I$117)
+($O394*'fnd base rates'!I$118)
+($P394*VLOOKUP($S394+12,rate_basefnd,9)))
*$R394</f>
        <v>13871.329900000001</v>
      </c>
      <c r="AB394" s="1">
        <f>(($D394*'fnd base rates'!J$107)
+($E394*'fnd base rates'!J$108)
+($F394*'fnd base rates'!J$109)
+($G394*'fnd base rates'!J$110)
+($H394*'fnd base rates'!J$111)
+($I394*'fnd base rates'!J$112)
+($J394*'fnd base rates'!J$113)
+($K394*'fnd base rates'!J$114)
+($M394*'fnd base rates'!J$116)
+($N394*'fnd base rates'!J$117)
+($O394*'fnd base rates'!J$118)
+($P394*VLOOKUP($S394+12,rate_basefnd,10)))
*$R394</f>
        <v>13722.764799999999</v>
      </c>
      <c r="AC394" s="1">
        <f>(($D394*'fnd base rates'!K$107)
+($E394*'fnd base rates'!K$108)
+($F394*'fnd base rates'!K$109)
+($G394*'fnd base rates'!K$110)
+($H394*'fnd base rates'!K$111)
+($I394*'fnd base rates'!K$112)
+($J394*'fnd base rates'!K$113)
+($K394*'fnd base rates'!K$114)
+($M394*'fnd base rates'!K$116)
+($N394*'fnd base rates'!K$117)
+($O394*'fnd base rates'!K$118)
+($P394*VLOOKUP($S394+12,rate_basefnd,11)))
*$R394</f>
        <v>47789.947527409997</v>
      </c>
      <c r="AD394" s="1">
        <f>(($D394*'fnd base rates'!L$107)
+($E394*'fnd base rates'!L$108)
+($F394*'fnd base rates'!L$109)
+($G394*'fnd base rates'!L$110)
+($H394*'fnd base rates'!L$111)
+($I394*'fnd base rates'!L$112)
+($J394*'fnd base rates'!L$113)
+($K394*'fnd base rates'!L$114)
+($M394*'fnd base rates'!L$116)
+($N394*'fnd base rates'!L$117)
+($O394*'fnd base rates'!L$118)
+($P394*VLOOKUP($S394+12,rate_basefnd,12)))</f>
        <v>60590.923052000006</v>
      </c>
      <c r="AE394" s="1">
        <f>(($D394*'fnd base rates'!M$107)
+($E394*'fnd base rates'!M$108)
+($F394*'fnd base rates'!M$109)
+($G394*'fnd base rates'!M$110)
+($H394*'fnd base rates'!M$111)
+($I394*'fnd base rates'!M$112)
+($J394*'fnd base rates'!M$113)
+($K394*'fnd base rates'!M$114)
+($M394*'fnd base rates'!M$116)
+($N394*'fnd base rates'!M$117)
+($O394*'fnd base rates'!M$118)
+($P394*VLOOKUP($S394+12,rate_basefnd,13)))</f>
        <v>0</v>
      </c>
      <c r="AF394" s="4">
        <f t="shared" si="387"/>
        <v>473360.76305403997</v>
      </c>
      <c r="AH394" s="4">
        <f t="shared" si="388"/>
        <v>447101622</v>
      </c>
      <c r="AI394" s="4" t="str">
        <f t="shared" si="389"/>
        <v>447</v>
      </c>
      <c r="AJ394" s="2" t="str">
        <f t="shared" si="390"/>
        <v>101</v>
      </c>
      <c r="AK394" s="2" t="str">
        <f t="shared" si="391"/>
        <v>622</v>
      </c>
      <c r="AL394" s="4">
        <f t="shared" si="392"/>
        <v>1</v>
      </c>
      <c r="AM394" s="4">
        <f t="shared" ref="AM394:AM457" si="460">enro</f>
        <v>42</v>
      </c>
      <c r="AN394" s="4">
        <f t="shared" si="393"/>
        <v>473360.76305403997</v>
      </c>
      <c r="AO394" s="4">
        <f t="shared" si="394"/>
        <v>11270</v>
      </c>
      <c r="AP394" s="4">
        <f t="shared" si="395"/>
        <v>0</v>
      </c>
      <c r="AQ394" s="4">
        <v>11270</v>
      </c>
      <c r="AW394" s="4">
        <v>11247</v>
      </c>
      <c r="AX394" s="5">
        <f t="shared" si="396"/>
        <v>23</v>
      </c>
      <c r="AY394" s="4">
        <v>11270</v>
      </c>
      <c r="AZ394" s="5"/>
      <c r="BB394" s="5">
        <f t="shared" ref="BB394" si="461">BC394-BA394</f>
        <v>0</v>
      </c>
    </row>
    <row r="395" spans="1:54" s="4" customFormat="1">
      <c r="A395" s="278">
        <v>447</v>
      </c>
      <c r="B395" s="2">
        <v>447101690</v>
      </c>
      <c r="C395" s="10" t="s">
        <v>1062</v>
      </c>
      <c r="D395" s="15">
        <f>'fnd enro'!D395</f>
        <v>0</v>
      </c>
      <c r="E395" s="15">
        <f>'fnd enro'!E395</f>
        <v>0</v>
      </c>
      <c r="F395" s="15">
        <f>'fnd enro'!F395</f>
        <v>0</v>
      </c>
      <c r="G395" s="15">
        <f>'fnd enro'!G395</f>
        <v>0</v>
      </c>
      <c r="H395" s="15">
        <f>'fnd enro'!H395</f>
        <v>7</v>
      </c>
      <c r="I395" s="15">
        <f>'fnd enro'!I395</f>
        <v>0</v>
      </c>
      <c r="J395" s="15">
        <f>'fnd enro'!J395</f>
        <v>0</v>
      </c>
      <c r="K395" s="16">
        <f>'fnd enro'!K395</f>
        <v>0.2681</v>
      </c>
      <c r="L395" s="15">
        <f>'fnd enro'!L395</f>
        <v>0</v>
      </c>
      <c r="M395" s="15">
        <f>'fnd enro'!M395</f>
        <v>0</v>
      </c>
      <c r="N395" s="15">
        <f>'fnd enro'!N395</f>
        <v>0</v>
      </c>
      <c r="O395" s="15">
        <f>'fnd enro'!O395</f>
        <v>0</v>
      </c>
      <c r="P395" s="15">
        <f>'fnd enro'!P395</f>
        <v>0</v>
      </c>
      <c r="Q395" s="15">
        <f>'fnd enro'!R395</f>
        <v>7</v>
      </c>
      <c r="R395" s="16">
        <f t="shared" ref="R395:R458" si="462">VLOOKUP(B395,charterinfo_b,6)</f>
        <v>1.0549999999999999</v>
      </c>
      <c r="S395" s="15">
        <f>VALUE('fnd enro'!Q395)</f>
        <v>3</v>
      </c>
      <c r="T395" s="2"/>
      <c r="U395" s="1">
        <f>(($D395*'fnd base rates'!C$107)
+($E395*'fnd base rates'!C$108)
+($F395*'fnd base rates'!C$109)
+($G395*'fnd base rates'!C$110)
+($H395*'fnd base rates'!C$111)
+($I395*'fnd base rates'!C$112)
+($J395*'fnd base rates'!C$113)
+($K395*'fnd base rates'!C$114)
+($M395*'fnd base rates'!C$116)
+($N395*'fnd base rates'!C$117)
+($O395*'fnd base rates'!C$118)
+($P395*VLOOKUP($S395+12,rate_basefnd,3)))
*$R395</f>
        <v>3784.9771338049995</v>
      </c>
      <c r="V395" s="1">
        <f>(($D395*'fnd base rates'!D$107)
+($E395*'fnd base rates'!D$108)
+($F395*'fnd base rates'!D$109)
+($G395*'fnd base rates'!D$110)
+($H395*'fnd base rates'!D$111)
+($I395*'fnd base rates'!D$112)
+($J395*'fnd base rates'!D$113)
+($K395*'fnd base rates'!D$114)
+($M395*'fnd base rates'!D$116)
+($N395*'fnd base rates'!D$117)
+($O395*'fnd base rates'!D$118)
+($P395*VLOOKUP($S395+12,rate_basefnd,4)))
*$R395</f>
        <v>5406.7800499999994</v>
      </c>
      <c r="W395" s="1">
        <f>(($D395*'fnd base rates'!E$107)
+($E395*'fnd base rates'!E$108)
+($F395*'fnd base rates'!E$109)
+($G395*'fnd base rates'!E$110)
+($H395*'fnd base rates'!E$111)
+($I395*'fnd base rates'!E$112)
+($J395*'fnd base rates'!E$113)
+($K395*'fnd base rates'!E$114)
+($M395*'fnd base rates'!E$116)
+($N395*'fnd base rates'!E$117)
+($O395*'fnd base rates'!E$118)
+($P395*VLOOKUP($S395+12,rate_basefnd,5)))
*$R395</f>
        <v>24427.624887714999</v>
      </c>
      <c r="X395" s="1">
        <f>(($D395*'fnd base rates'!F$107)
+($E395*'fnd base rates'!F$108)
+($F395*'fnd base rates'!F$109)
+($G395*'fnd base rates'!F$110)
+($H395*'fnd base rates'!F$111)
+($I395*'fnd base rates'!F$112)
+($J395*'fnd base rates'!F$113)
+($K395*'fnd base rates'!F$114)
+($M395*'fnd base rates'!F$116)
+($N395*'fnd base rates'!F$117)
+($O395*'fnd base rates'!F$118)
+($P395*VLOOKUP($S395+12,rate_basefnd,6)))
*$R395</f>
        <v>7015.2211010700003</v>
      </c>
      <c r="Y395" s="1">
        <f>(($D395*'fnd base rates'!G$107)
+($E395*'fnd base rates'!G$108)
+($F395*'fnd base rates'!G$109)
+($G395*'fnd base rates'!G$110)
+($H395*'fnd base rates'!G$111)
+($I395*'fnd base rates'!G$112)
+($J395*'fnd base rates'!G$113)
+($K395*'fnd base rates'!G$114)
+($M395*'fnd base rates'!G$116)
+($N395*'fnd base rates'!G$117)
+($O395*'fnd base rates'!G$118)
+($P395*VLOOKUP($S395+12,rate_basefnd,7)))
*$R395</f>
        <v>1189.4734365149998</v>
      </c>
      <c r="Z395" s="1">
        <f>(($D395*'fnd base rates'!H$107)
+($E395*'fnd base rates'!H$108)
+($F395*'fnd base rates'!H$109)
+($G395*'fnd base rates'!H$110)
+($H395*'fnd base rates'!H$111)
+($I395*'fnd base rates'!H$112)
+($J395*'fnd base rates'!H$113)
+($K395*'fnd base rates'!H$114)
+($M395*'fnd base rates'!H$116)
+($N395*'fnd base rates'!H$117)
+($O395*'fnd base rates'!H$118)
+($P395*VLOOKUP($S395+12,rate_basefnd,8)))</f>
        <v>3505.44047</v>
      </c>
      <c r="AA395" s="1">
        <f>(($D395*'fnd base rates'!I$107)
+($E395*'fnd base rates'!I$108)
+($F395*'fnd base rates'!I$109)
+($G395*'fnd base rates'!I$110)
+($H395*'fnd base rates'!I$111)
+($I395*'fnd base rates'!I$112)
+($J395*'fnd base rates'!I$113)
+($K395*'fnd base rates'!I$114)
+($M395*'fnd base rates'!I$116)
+($N395*'fnd base rates'!I$117)
+($O395*'fnd base rates'!I$118)
+($P395*VLOOKUP($S395+12,rate_basefnd,9)))
*$R395</f>
        <v>2482.2462</v>
      </c>
      <c r="AB395" s="1">
        <f>(($D395*'fnd base rates'!J$107)
+($E395*'fnd base rates'!J$108)
+($F395*'fnd base rates'!J$109)
+($G395*'fnd base rates'!J$110)
+($H395*'fnd base rates'!J$111)
+($I395*'fnd base rates'!J$112)
+($J395*'fnd base rates'!J$113)
+($K395*'fnd base rates'!J$114)
+($M395*'fnd base rates'!J$116)
+($N395*'fnd base rates'!J$117)
+($O395*'fnd base rates'!J$118)
+($P395*VLOOKUP($S395+12,rate_basefnd,10)))
*$R395</f>
        <v>1758.3685</v>
      </c>
      <c r="AC395" s="1">
        <f>(($D395*'fnd base rates'!K$107)
+($E395*'fnd base rates'!K$108)
+($F395*'fnd base rates'!K$109)
+($G395*'fnd base rates'!K$110)
+($H395*'fnd base rates'!K$111)
+($I395*'fnd base rates'!K$112)
+($J395*'fnd base rates'!K$113)
+($K395*'fnd base rates'!K$114)
+($M395*'fnd base rates'!K$116)
+($N395*'fnd base rates'!K$117)
+($O395*'fnd base rates'!K$118)
+($P395*VLOOKUP($S395+12,rate_basefnd,11)))
*$R395</f>
        <v>8347.3689712349988</v>
      </c>
      <c r="AD395" s="1">
        <f>(($D395*'fnd base rates'!L$107)
+($E395*'fnd base rates'!L$108)
+($F395*'fnd base rates'!L$109)
+($G395*'fnd base rates'!L$110)
+($H395*'fnd base rates'!L$111)
+($I395*'fnd base rates'!L$112)
+($J395*'fnd base rates'!L$113)
+($K395*'fnd base rates'!L$114)
+($M395*'fnd base rates'!L$116)
+($N395*'fnd base rates'!L$117)
+($O395*'fnd base rates'!L$118)
+($P395*VLOOKUP($S395+12,rate_basefnd,12)))</f>
        <v>9460.6638420000018</v>
      </c>
      <c r="AE395" s="1">
        <f>(($D395*'fnd base rates'!M$107)
+($E395*'fnd base rates'!M$108)
+($F395*'fnd base rates'!M$109)
+($G395*'fnd base rates'!M$110)
+($H395*'fnd base rates'!M$111)
+($I395*'fnd base rates'!M$112)
+($J395*'fnd base rates'!M$113)
+($K395*'fnd base rates'!M$114)
+($M395*'fnd base rates'!M$116)
+($N395*'fnd base rates'!M$117)
+($O395*'fnd base rates'!M$118)
+($P395*VLOOKUP($S395+12,rate_basefnd,13)))</f>
        <v>0</v>
      </c>
      <c r="AF395" s="4">
        <f t="shared" ref="AF395:AF458" si="463">SUM(U395:AE395)</f>
        <v>67378.164592340006</v>
      </c>
      <c r="AH395" s="4">
        <f t="shared" ref="AH395:AH458" si="464">B395</f>
        <v>447101690</v>
      </c>
      <c r="AI395" s="4" t="str">
        <f t="shared" ref="AI395:AI458" si="465">IF($B395&lt;499999999,MID($B395,1,3),MID($B395,1,4))</f>
        <v>447</v>
      </c>
      <c r="AJ395" s="2" t="str">
        <f t="shared" ref="AJ395:AJ458" si="466">IF($B395&lt;499999999,MID($B395,4,3),MID($B395,5,3))</f>
        <v>101</v>
      </c>
      <c r="AK395" s="2" t="str">
        <f t="shared" ref="AK395:AK458" si="467">IF($B395&lt;499999999,MID($B395,7,3),MID($B395,8,3))</f>
        <v>690</v>
      </c>
      <c r="AL395" s="4">
        <f t="shared" ref="AL395:AL458" si="468">IF(VLOOKUP(VALUE(IF(AH395&lt;499999999,MID(AH395,4,3),MID(AH395,5,3))),distinfo,4)=R395,1,0)</f>
        <v>1</v>
      </c>
      <c r="AM395" s="4">
        <f t="shared" si="460"/>
        <v>7</v>
      </c>
      <c r="AN395" s="4">
        <f t="shared" ref="AN395:AN458" si="469">AF395</f>
        <v>67378.164592340006</v>
      </c>
      <c r="AO395" s="4">
        <f t="shared" ref="AO395:AO458" si="470">IF(OR(AF395=0,AM395=0),0,ROUND(AN395/AM395,0))</f>
        <v>9625</v>
      </c>
      <c r="AP395" s="4">
        <f t="shared" ref="AP395:AP458" si="471">AO395-AQ395</f>
        <v>0</v>
      </c>
      <c r="AQ395" s="4">
        <v>9625</v>
      </c>
      <c r="AW395" s="4">
        <v>9607</v>
      </c>
      <c r="AX395" s="5">
        <f t="shared" ref="AX395:AX458" si="472">AY395-AW395</f>
        <v>18</v>
      </c>
      <c r="AY395" s="4">
        <v>9625</v>
      </c>
      <c r="AZ395" s="5"/>
      <c r="BB395" s="5">
        <f t="shared" ref="BB395" si="473">BC395-BA395</f>
        <v>0</v>
      </c>
    </row>
    <row r="396" spans="1:54" s="4" customFormat="1">
      <c r="A396" s="278">
        <v>447</v>
      </c>
      <c r="B396" s="2">
        <v>447101710</v>
      </c>
      <c r="C396" s="10" t="s">
        <v>1062</v>
      </c>
      <c r="D396" s="15">
        <f>'fnd enro'!D396</f>
        <v>0</v>
      </c>
      <c r="E396" s="15">
        <f>'fnd enro'!E396</f>
        <v>0</v>
      </c>
      <c r="F396" s="15">
        <f>'fnd enro'!F396</f>
        <v>1</v>
      </c>
      <c r="G396" s="15">
        <f>'fnd enro'!G396</f>
        <v>4</v>
      </c>
      <c r="H396" s="15">
        <f>'fnd enro'!H396</f>
        <v>1</v>
      </c>
      <c r="I396" s="15">
        <f>'fnd enro'!I396</f>
        <v>0</v>
      </c>
      <c r="J396" s="15">
        <f>'fnd enro'!J396</f>
        <v>0</v>
      </c>
      <c r="K396" s="16">
        <f>'fnd enro'!K396</f>
        <v>0.2298</v>
      </c>
      <c r="L396" s="15">
        <f>'fnd enro'!L396</f>
        <v>0</v>
      </c>
      <c r="M396" s="15">
        <f>'fnd enro'!M396</f>
        <v>0</v>
      </c>
      <c r="N396" s="15">
        <f>'fnd enro'!N396</f>
        <v>0</v>
      </c>
      <c r="O396" s="15">
        <f>'fnd enro'!O396</f>
        <v>0</v>
      </c>
      <c r="P396" s="15">
        <f>'fnd enro'!P396</f>
        <v>2</v>
      </c>
      <c r="Q396" s="15">
        <f>'fnd enro'!R396</f>
        <v>6</v>
      </c>
      <c r="R396" s="16">
        <f t="shared" si="462"/>
        <v>1.0549999999999999</v>
      </c>
      <c r="S396" s="15">
        <f>VALUE('fnd enro'!Q396)</f>
        <v>2</v>
      </c>
      <c r="T396" s="2"/>
      <c r="U396" s="1">
        <f>(($D396*'fnd base rates'!C$107)
+($E396*'fnd base rates'!C$108)
+($F396*'fnd base rates'!C$109)
+($G396*'fnd base rates'!C$110)
+($H396*'fnd base rates'!C$111)
+($I396*'fnd base rates'!C$112)
+($J396*'fnd base rates'!C$113)
+($K396*'fnd base rates'!C$114)
+($M396*'fnd base rates'!C$116)
+($N396*'fnd base rates'!C$117)
+($O396*'fnd base rates'!C$118)
+($P396*VLOOKUP($S396+12,rate_basefnd,3)))
*$R396</f>
        <v>3356.4759146900001</v>
      </c>
      <c r="V396" s="1">
        <f>(($D396*'fnd base rates'!D$107)
+($E396*'fnd base rates'!D$108)
+($F396*'fnd base rates'!D$109)
+($G396*'fnd base rates'!D$110)
+($H396*'fnd base rates'!D$111)
+($I396*'fnd base rates'!D$112)
+($J396*'fnd base rates'!D$113)
+($K396*'fnd base rates'!D$114)
+($M396*'fnd base rates'!D$116)
+($N396*'fnd base rates'!D$117)
+($O396*'fnd base rates'!D$118)
+($P396*VLOOKUP($S396+12,rate_basefnd,4)))
*$R396</f>
        <v>5165.9762999999994</v>
      </c>
      <c r="W396" s="1">
        <f>(($D396*'fnd base rates'!E$107)
+($E396*'fnd base rates'!E$108)
+($F396*'fnd base rates'!E$109)
+($G396*'fnd base rates'!E$110)
+($H396*'fnd base rates'!E$111)
+($I396*'fnd base rates'!E$112)
+($J396*'fnd base rates'!E$113)
+($K396*'fnd base rates'!E$114)
+($M396*'fnd base rates'!E$116)
+($N396*'fnd base rates'!E$117)
+($O396*'fnd base rates'!E$118)
+($P396*VLOOKUP($S396+12,rate_basefnd,5)))
*$R396</f>
        <v>28252.226439469992</v>
      </c>
      <c r="X396" s="1">
        <f>(($D396*'fnd base rates'!F$107)
+($E396*'fnd base rates'!F$108)
+($F396*'fnd base rates'!F$109)
+($G396*'fnd base rates'!F$110)
+($H396*'fnd base rates'!F$111)
+($I396*'fnd base rates'!F$112)
+($J396*'fnd base rates'!F$113)
+($K396*'fnd base rates'!F$114)
+($M396*'fnd base rates'!F$116)
+($N396*'fnd base rates'!F$117)
+($O396*'fnd base rates'!F$118)
+($P396*VLOOKUP($S396+12,rate_basefnd,6)))
*$R396</f>
        <v>7285.4294080600002</v>
      </c>
      <c r="Y396" s="1">
        <f>(($D396*'fnd base rates'!G$107)
+($E396*'fnd base rates'!G$108)
+($F396*'fnd base rates'!G$109)
+($G396*'fnd base rates'!G$110)
+($H396*'fnd base rates'!G$111)
+($I396*'fnd base rates'!G$112)
+($J396*'fnd base rates'!G$113)
+($K396*'fnd base rates'!G$114)
+($M396*'fnd base rates'!G$116)
+($N396*'fnd base rates'!G$117)
+($O396*'fnd base rates'!G$118)
+($P396*VLOOKUP($S396+12,rate_basefnd,7)))
*$R396</f>
        <v>1212.4237598699997</v>
      </c>
      <c r="Z396" s="1">
        <f>(($D396*'fnd base rates'!H$107)
+($E396*'fnd base rates'!H$108)
+($F396*'fnd base rates'!H$109)
+($G396*'fnd base rates'!H$110)
+($H396*'fnd base rates'!H$111)
+($I396*'fnd base rates'!H$112)
+($J396*'fnd base rates'!H$113)
+($K396*'fnd base rates'!H$114)
+($M396*'fnd base rates'!H$116)
+($N396*'fnd base rates'!H$117)
+($O396*'fnd base rates'!H$118)
+($P396*VLOOKUP($S396+12,rate_basefnd,8)))</f>
        <v>3041.2432599999997</v>
      </c>
      <c r="AA396" s="1">
        <f>(($D396*'fnd base rates'!I$107)
+($E396*'fnd base rates'!I$108)
+($F396*'fnd base rates'!I$109)
+($G396*'fnd base rates'!I$110)
+($H396*'fnd base rates'!I$111)
+($I396*'fnd base rates'!I$112)
+($J396*'fnd base rates'!I$113)
+($K396*'fnd base rates'!I$114)
+($M396*'fnd base rates'!I$116)
+($N396*'fnd base rates'!I$117)
+($O396*'fnd base rates'!I$118)
+($P396*VLOOKUP($S396+12,rate_basefnd,9)))
*$R396</f>
        <v>1982.2184000000002</v>
      </c>
      <c r="AB396" s="1">
        <f>(($D396*'fnd base rates'!J$107)
+($E396*'fnd base rates'!J$108)
+($F396*'fnd base rates'!J$109)
+($G396*'fnd base rates'!J$110)
+($H396*'fnd base rates'!J$111)
+($I396*'fnd base rates'!J$112)
+($J396*'fnd base rates'!J$113)
+($K396*'fnd base rates'!J$114)
+($M396*'fnd base rates'!J$116)
+($N396*'fnd base rates'!J$117)
+($O396*'fnd base rates'!J$118)
+($P396*VLOOKUP($S396+12,rate_basefnd,10)))
*$R396</f>
        <v>2060.7420499999998</v>
      </c>
      <c r="AC396" s="1">
        <f>(($D396*'fnd base rates'!K$107)
+($E396*'fnd base rates'!K$108)
+($F396*'fnd base rates'!K$109)
+($G396*'fnd base rates'!K$110)
+($H396*'fnd base rates'!K$111)
+($I396*'fnd base rates'!K$112)
+($J396*'fnd base rates'!K$113)
+($K396*'fnd base rates'!K$114)
+($M396*'fnd base rates'!K$116)
+($N396*'fnd base rates'!K$117)
+($O396*'fnd base rates'!K$118)
+($P396*VLOOKUP($S396+12,rate_basefnd,11)))
*$R396</f>
        <v>6741.2221896299998</v>
      </c>
      <c r="AD396" s="1">
        <f>(($D396*'fnd base rates'!L$107)
+($E396*'fnd base rates'!L$108)
+($F396*'fnd base rates'!L$109)
+($G396*'fnd base rates'!L$110)
+($H396*'fnd base rates'!L$111)
+($I396*'fnd base rates'!L$112)
+($J396*'fnd base rates'!L$113)
+($K396*'fnd base rates'!L$114)
+($M396*'fnd base rates'!L$116)
+($N396*'fnd base rates'!L$117)
+($O396*'fnd base rates'!L$118)
+($P396*VLOOKUP($S396+12,rate_basefnd,12)))</f>
        <v>8664.8504360000006</v>
      </c>
      <c r="AE396" s="1">
        <f>(($D396*'fnd base rates'!M$107)
+($E396*'fnd base rates'!M$108)
+($F396*'fnd base rates'!M$109)
+($G396*'fnd base rates'!M$110)
+($H396*'fnd base rates'!M$111)
+($I396*'fnd base rates'!M$112)
+($J396*'fnd base rates'!M$113)
+($K396*'fnd base rates'!M$114)
+($M396*'fnd base rates'!M$116)
+($N396*'fnd base rates'!M$117)
+($O396*'fnd base rates'!M$118)
+($P396*VLOOKUP($S396+12,rate_basefnd,13)))</f>
        <v>0</v>
      </c>
      <c r="AF396" s="4">
        <f t="shared" si="463"/>
        <v>67762.808157719992</v>
      </c>
      <c r="AH396" s="4">
        <f t="shared" si="464"/>
        <v>447101710</v>
      </c>
      <c r="AI396" s="4" t="str">
        <f t="shared" si="465"/>
        <v>447</v>
      </c>
      <c r="AJ396" s="2" t="str">
        <f t="shared" si="466"/>
        <v>101</v>
      </c>
      <c r="AK396" s="2" t="str">
        <f t="shared" si="467"/>
        <v>710</v>
      </c>
      <c r="AL396" s="4">
        <f t="shared" si="468"/>
        <v>1</v>
      </c>
      <c r="AM396" s="4">
        <f t="shared" si="460"/>
        <v>6</v>
      </c>
      <c r="AN396" s="4">
        <f t="shared" si="469"/>
        <v>67762.808157719992</v>
      </c>
      <c r="AO396" s="4">
        <f t="shared" si="470"/>
        <v>11294</v>
      </c>
      <c r="AP396" s="4">
        <f t="shared" si="471"/>
        <v>0</v>
      </c>
      <c r="AQ396" s="4">
        <v>11294</v>
      </c>
      <c r="AW396" s="4">
        <v>11276</v>
      </c>
      <c r="AX396" s="5">
        <f t="shared" si="472"/>
        <v>18</v>
      </c>
      <c r="AY396" s="4">
        <v>11294</v>
      </c>
      <c r="AZ396" s="5"/>
      <c r="BB396" s="5">
        <f t="shared" ref="BB396" si="474">BC396-BA396</f>
        <v>0</v>
      </c>
    </row>
    <row r="397" spans="1:54" s="4" customFormat="1">
      <c r="A397" s="278">
        <v>449</v>
      </c>
      <c r="B397" s="2">
        <v>449035035</v>
      </c>
      <c r="C397" s="10" t="s">
        <v>277</v>
      </c>
      <c r="D397" s="15">
        <f>'fnd enro'!D397</f>
        <v>0</v>
      </c>
      <c r="E397" s="15">
        <f>'fnd enro'!E397</f>
        <v>0</v>
      </c>
      <c r="F397" s="15">
        <f>'fnd enro'!F397</f>
        <v>0</v>
      </c>
      <c r="G397" s="15">
        <f>'fnd enro'!G397</f>
        <v>88</v>
      </c>
      <c r="H397" s="15">
        <f>'fnd enro'!H397</f>
        <v>290</v>
      </c>
      <c r="I397" s="15">
        <f>'fnd enro'!I397</f>
        <v>320</v>
      </c>
      <c r="J397" s="15">
        <f>'fnd enro'!J397</f>
        <v>0</v>
      </c>
      <c r="K397" s="16">
        <f>'fnd enro'!K397</f>
        <v>26.7334</v>
      </c>
      <c r="L397" s="15">
        <f>'fnd enro'!L397</f>
        <v>0</v>
      </c>
      <c r="M397" s="15">
        <f>'fnd enro'!M397</f>
        <v>3</v>
      </c>
      <c r="N397" s="15">
        <f>'fnd enro'!N397</f>
        <v>18</v>
      </c>
      <c r="O397" s="15">
        <f>'fnd enro'!O397</f>
        <v>9</v>
      </c>
      <c r="P397" s="15">
        <f>'fnd enro'!P397</f>
        <v>302</v>
      </c>
      <c r="Q397" s="15">
        <f>'fnd enro'!R397</f>
        <v>698</v>
      </c>
      <c r="R397" s="16">
        <f t="shared" si="462"/>
        <v>1.085</v>
      </c>
      <c r="S397" s="15">
        <f>VALUE('fnd enro'!Q397)</f>
        <v>11</v>
      </c>
      <c r="T397" s="2"/>
      <c r="U397" s="1">
        <f>(($D397*'fnd base rates'!C$107)
+($E397*'fnd base rates'!C$108)
+($F397*'fnd base rates'!C$109)
+($G397*'fnd base rates'!C$110)
+($H397*'fnd base rates'!C$111)
+($I397*'fnd base rates'!C$112)
+($J397*'fnd base rates'!C$113)
+($K397*'fnd base rates'!C$114)
+($M397*'fnd base rates'!C$116)
+($N397*'fnd base rates'!C$117)
+($O397*'fnd base rates'!C$118)
+($P397*VLOOKUP($S397+12,rate_basefnd,3)))
*$R397</f>
        <v>414912.49610769004</v>
      </c>
      <c r="V397" s="1">
        <f>(($D397*'fnd base rates'!D$107)
+($E397*'fnd base rates'!D$108)
+($F397*'fnd base rates'!D$109)
+($G397*'fnd base rates'!D$110)
+($H397*'fnd base rates'!D$111)
+($I397*'fnd base rates'!D$112)
+($J397*'fnd base rates'!D$113)
+($K397*'fnd base rates'!D$114)
+($M397*'fnd base rates'!D$116)
+($N397*'fnd base rates'!D$117)
+($O397*'fnd base rates'!D$118)
+($P397*VLOOKUP($S397+12,rate_basefnd,4)))
*$R397</f>
        <v>672014.39934999996</v>
      </c>
      <c r="W397" s="1">
        <f>(($D397*'fnd base rates'!E$107)
+($E397*'fnd base rates'!E$108)
+($F397*'fnd base rates'!E$109)
+($G397*'fnd base rates'!E$110)
+($H397*'fnd base rates'!E$111)
+($I397*'fnd base rates'!E$112)
+($J397*'fnd base rates'!E$113)
+($K397*'fnd base rates'!E$114)
+($M397*'fnd base rates'!E$116)
+($N397*'fnd base rates'!E$117)
+($O397*'fnd base rates'!E$118)
+($P397*VLOOKUP($S397+12,rate_basefnd,5)))
*$R397</f>
        <v>4158741.1702984697</v>
      </c>
      <c r="X397" s="1">
        <f>(($D397*'fnd base rates'!F$107)
+($E397*'fnd base rates'!F$108)
+($F397*'fnd base rates'!F$109)
+($G397*'fnd base rates'!F$110)
+($H397*'fnd base rates'!F$111)
+($I397*'fnd base rates'!F$112)
+($J397*'fnd base rates'!F$113)
+($K397*'fnd base rates'!F$114)
+($M397*'fnd base rates'!F$116)
+($N397*'fnd base rates'!F$117)
+($O397*'fnd base rates'!F$118)
+($P397*VLOOKUP($S397+12,rate_basefnd,6)))
*$R397</f>
        <v>711812.12409006013</v>
      </c>
      <c r="Y397" s="1">
        <f>(($D397*'fnd base rates'!G$107)
+($E397*'fnd base rates'!G$108)
+($F397*'fnd base rates'!G$109)
+($G397*'fnd base rates'!G$110)
+($H397*'fnd base rates'!G$111)
+($I397*'fnd base rates'!G$112)
+($J397*'fnd base rates'!G$113)
+($K397*'fnd base rates'!G$114)
+($M397*'fnd base rates'!G$116)
+($N397*'fnd base rates'!G$117)
+($O397*'fnd base rates'!G$118)
+($P397*VLOOKUP($S397+12,rate_basefnd,7)))
*$R397</f>
        <v>174050.95314886997</v>
      </c>
      <c r="Z397" s="1">
        <f>(($D397*'fnd base rates'!H$107)
+($E397*'fnd base rates'!H$108)
+($F397*'fnd base rates'!H$109)
+($G397*'fnd base rates'!H$110)
+($H397*'fnd base rates'!H$111)
+($I397*'fnd base rates'!H$112)
+($J397*'fnd base rates'!H$113)
+($K397*'fnd base rates'!H$114)
+($M397*'fnd base rates'!H$116)
+($N397*'fnd base rates'!H$117)
+($O397*'fnd base rates'!H$118)
+($P397*VLOOKUP($S397+12,rate_basefnd,8)))</f>
        <v>453900.59257999994</v>
      </c>
      <c r="AA397" s="1">
        <f>(($D397*'fnd base rates'!I$107)
+($E397*'fnd base rates'!I$108)
+($F397*'fnd base rates'!I$109)
+($G397*'fnd base rates'!I$110)
+($H397*'fnd base rates'!I$111)
+($I397*'fnd base rates'!I$112)
+($J397*'fnd base rates'!I$113)
+($K397*'fnd base rates'!I$114)
+($M397*'fnd base rates'!I$116)
+($N397*'fnd base rates'!I$117)
+($O397*'fnd base rates'!I$118)
+($P397*VLOOKUP($S397+12,rate_basefnd,9)))
*$R397</f>
        <v>319582.33405</v>
      </c>
      <c r="AB397" s="1">
        <f>(($D397*'fnd base rates'!J$107)
+($E397*'fnd base rates'!J$108)
+($F397*'fnd base rates'!J$109)
+($G397*'fnd base rates'!J$110)
+($H397*'fnd base rates'!J$111)
+($I397*'fnd base rates'!J$112)
+($J397*'fnd base rates'!J$113)
+($K397*'fnd base rates'!J$114)
+($M397*'fnd base rates'!J$116)
+($N397*'fnd base rates'!J$117)
+($O397*'fnd base rates'!J$118)
+($P397*VLOOKUP($S397+12,rate_basefnd,10)))
*$R397</f>
        <v>510561.88574999996</v>
      </c>
      <c r="AC397" s="1">
        <f>(($D397*'fnd base rates'!K$107)
+($E397*'fnd base rates'!K$108)
+($F397*'fnd base rates'!K$109)
+($G397*'fnd base rates'!K$110)
+($H397*'fnd base rates'!K$111)
+($I397*'fnd base rates'!K$112)
+($J397*'fnd base rates'!K$113)
+($K397*'fnd base rates'!K$114)
+($M397*'fnd base rates'!K$116)
+($N397*'fnd base rates'!K$117)
+($O397*'fnd base rates'!K$118)
+($P397*VLOOKUP($S397+12,rate_basefnd,11)))
*$R397</f>
        <v>847155.61980063014</v>
      </c>
      <c r="AD397" s="1">
        <f>(($D397*'fnd base rates'!L$107)
+($E397*'fnd base rates'!L$108)
+($F397*'fnd base rates'!L$109)
+($G397*'fnd base rates'!L$110)
+($H397*'fnd base rates'!L$111)
+($I397*'fnd base rates'!L$112)
+($J397*'fnd base rates'!L$113)
+($K397*'fnd base rates'!L$114)
+($M397*'fnd base rates'!L$116)
+($N397*'fnd base rates'!L$117)
+($O397*'fnd base rates'!L$118)
+($P397*VLOOKUP($S397+12,rate_basefnd,12)))</f>
        <v>1071139.9373880001</v>
      </c>
      <c r="AE397" s="1">
        <f>(($D397*'fnd base rates'!M$107)
+($E397*'fnd base rates'!M$108)
+($F397*'fnd base rates'!M$109)
+($G397*'fnd base rates'!M$110)
+($H397*'fnd base rates'!M$111)
+($I397*'fnd base rates'!M$112)
+($J397*'fnd base rates'!M$113)
+($K397*'fnd base rates'!M$114)
+($M397*'fnd base rates'!M$116)
+($N397*'fnd base rates'!M$117)
+($O397*'fnd base rates'!M$118)
+($P397*VLOOKUP($S397+12,rate_basefnd,13)))</f>
        <v>0</v>
      </c>
      <c r="AF397" s="4">
        <f t="shared" si="463"/>
        <v>9333871.5125637203</v>
      </c>
      <c r="AH397" s="4">
        <f t="shared" si="464"/>
        <v>449035035</v>
      </c>
      <c r="AI397" s="4" t="str">
        <f t="shared" si="465"/>
        <v>449</v>
      </c>
      <c r="AJ397" s="2" t="str">
        <f t="shared" si="466"/>
        <v>035</v>
      </c>
      <c r="AK397" s="2" t="str">
        <f t="shared" si="467"/>
        <v>035</v>
      </c>
      <c r="AL397" s="4">
        <f t="shared" si="468"/>
        <v>1</v>
      </c>
      <c r="AM397" s="4">
        <f t="shared" si="460"/>
        <v>698</v>
      </c>
      <c r="AN397" s="4">
        <f t="shared" si="469"/>
        <v>9333871.5125637203</v>
      </c>
      <c r="AO397" s="4">
        <f t="shared" si="470"/>
        <v>13372</v>
      </c>
      <c r="AP397" s="4">
        <f t="shared" si="471"/>
        <v>0</v>
      </c>
      <c r="AQ397" s="4">
        <v>13372</v>
      </c>
      <c r="AW397" s="4">
        <v>13317</v>
      </c>
      <c r="AX397" s="5">
        <f t="shared" si="472"/>
        <v>55</v>
      </c>
      <c r="AY397" s="4">
        <v>13372</v>
      </c>
      <c r="AZ397" s="5"/>
      <c r="BB397" s="5">
        <f t="shared" ref="BB397" si="475">BC397-BA397</f>
        <v>0</v>
      </c>
    </row>
    <row r="398" spans="1:54" s="4" customFormat="1">
      <c r="A398" s="278">
        <v>449</v>
      </c>
      <c r="B398" s="2">
        <v>449035044</v>
      </c>
      <c r="C398" s="10" t="s">
        <v>277</v>
      </c>
      <c r="D398" s="15">
        <f>'fnd enro'!D398</f>
        <v>0</v>
      </c>
      <c r="E398" s="15">
        <f>'fnd enro'!E398</f>
        <v>0</v>
      </c>
      <c r="F398" s="15">
        <f>'fnd enro'!F398</f>
        <v>0</v>
      </c>
      <c r="G398" s="15">
        <f>'fnd enro'!G398</f>
        <v>0</v>
      </c>
      <c r="H398" s="15">
        <f>'fnd enro'!H398</f>
        <v>1</v>
      </c>
      <c r="I398" s="15">
        <f>'fnd enro'!I398</f>
        <v>2</v>
      </c>
      <c r="J398" s="15">
        <f>'fnd enro'!J398</f>
        <v>0</v>
      </c>
      <c r="K398" s="16">
        <f>'fnd enro'!K398</f>
        <v>0.1149</v>
      </c>
      <c r="L398" s="15">
        <f>'fnd enro'!L398</f>
        <v>0</v>
      </c>
      <c r="M398" s="15">
        <f>'fnd enro'!M398</f>
        <v>0</v>
      </c>
      <c r="N398" s="15">
        <f>'fnd enro'!N398</f>
        <v>0</v>
      </c>
      <c r="O398" s="15">
        <f>'fnd enro'!O398</f>
        <v>0</v>
      </c>
      <c r="P398" s="15">
        <f>'fnd enro'!P398</f>
        <v>1</v>
      </c>
      <c r="Q398" s="15">
        <f>'fnd enro'!R398</f>
        <v>3</v>
      </c>
      <c r="R398" s="16">
        <f t="shared" si="462"/>
        <v>1.085</v>
      </c>
      <c r="S398" s="15">
        <f>VALUE('fnd enro'!Q398)</f>
        <v>12</v>
      </c>
      <c r="T398" s="2"/>
      <c r="U398" s="1">
        <f>(($D398*'fnd base rates'!C$107)
+($E398*'fnd base rates'!C$108)
+($F398*'fnd base rates'!C$109)
+($G398*'fnd base rates'!C$110)
+($H398*'fnd base rates'!C$111)
+($I398*'fnd base rates'!C$112)
+($J398*'fnd base rates'!C$113)
+($K398*'fnd base rates'!C$114)
+($M398*'fnd base rates'!C$116)
+($N398*'fnd base rates'!C$117)
+($O398*'fnd base rates'!C$118)
+($P398*VLOOKUP($S398+12,rate_basefnd,3)))
*$R398</f>
        <v>1748.8647137150001</v>
      </c>
      <c r="V398" s="1">
        <f>(($D398*'fnd base rates'!D$107)
+($E398*'fnd base rates'!D$108)
+($F398*'fnd base rates'!D$109)
+($G398*'fnd base rates'!D$110)
+($H398*'fnd base rates'!D$111)
+($I398*'fnd base rates'!D$112)
+($J398*'fnd base rates'!D$113)
+($K398*'fnd base rates'!D$114)
+($M398*'fnd base rates'!D$116)
+($N398*'fnd base rates'!D$117)
+($O398*'fnd base rates'!D$118)
+($P398*VLOOKUP($S398+12,rate_basefnd,4)))
*$R398</f>
        <v>2764.9705999999996</v>
      </c>
      <c r="W398" s="1">
        <f>(($D398*'fnd base rates'!E$107)
+($E398*'fnd base rates'!E$108)
+($F398*'fnd base rates'!E$109)
+($G398*'fnd base rates'!E$110)
+($H398*'fnd base rates'!E$111)
+($I398*'fnd base rates'!E$112)
+($J398*'fnd base rates'!E$113)
+($K398*'fnd base rates'!E$114)
+($M398*'fnd base rates'!E$116)
+($N398*'fnd base rates'!E$117)
+($O398*'fnd base rates'!E$118)
+($P398*VLOOKUP($S398+12,rate_basefnd,5)))
*$R398</f>
        <v>17511.287818044999</v>
      </c>
      <c r="X398" s="1">
        <f>(($D398*'fnd base rates'!F$107)
+($E398*'fnd base rates'!F$108)
+($F398*'fnd base rates'!F$109)
+($G398*'fnd base rates'!F$110)
+($H398*'fnd base rates'!F$111)
+($I398*'fnd base rates'!F$112)
+($J398*'fnd base rates'!F$113)
+($K398*'fnd base rates'!F$114)
+($M398*'fnd base rates'!F$116)
+($N398*'fnd base rates'!F$117)
+($O398*'fnd base rates'!F$118)
+($P398*VLOOKUP($S398+12,rate_basefnd,6)))
*$R398</f>
        <v>2866.7274834099999</v>
      </c>
      <c r="Y398" s="1">
        <f>(($D398*'fnd base rates'!G$107)
+($E398*'fnd base rates'!G$108)
+($F398*'fnd base rates'!G$109)
+($G398*'fnd base rates'!G$110)
+($H398*'fnd base rates'!G$111)
+($I398*'fnd base rates'!G$112)
+($J398*'fnd base rates'!G$113)
+($K398*'fnd base rates'!G$114)
+($M398*'fnd base rates'!G$116)
+($N398*'fnd base rates'!G$117)
+($O398*'fnd base rates'!G$118)
+($P398*VLOOKUP($S398+12,rate_basefnd,7)))
*$R398</f>
        <v>695.64603244499983</v>
      </c>
      <c r="Z398" s="1">
        <f>(($D398*'fnd base rates'!H$107)
+($E398*'fnd base rates'!H$108)
+($F398*'fnd base rates'!H$109)
+($G398*'fnd base rates'!H$110)
+($H398*'fnd base rates'!H$111)
+($I398*'fnd base rates'!H$112)
+($J398*'fnd base rates'!H$113)
+($K398*'fnd base rates'!H$114)
+($M398*'fnd base rates'!H$116)
+($N398*'fnd base rates'!H$117)
+($O398*'fnd base rates'!H$118)
+($P398*VLOOKUP($S398+12,rate_basefnd,8)))</f>
        <v>2110.9416300000003</v>
      </c>
      <c r="AA398" s="1">
        <f>(($D398*'fnd base rates'!I$107)
+($E398*'fnd base rates'!I$108)
+($F398*'fnd base rates'!I$109)
+($G398*'fnd base rates'!I$110)
+($H398*'fnd base rates'!I$111)
+($I398*'fnd base rates'!I$112)
+($J398*'fnd base rates'!I$113)
+($K398*'fnd base rates'!I$114)
+($M398*'fnd base rates'!I$116)
+($N398*'fnd base rates'!I$117)
+($O398*'fnd base rates'!I$118)
+($P398*VLOOKUP($S398+12,rate_basefnd,9)))
*$R398</f>
        <v>1400.1382500000002</v>
      </c>
      <c r="AB398" s="1">
        <f>(($D398*'fnd base rates'!J$107)
+($E398*'fnd base rates'!J$108)
+($F398*'fnd base rates'!J$109)
+($G398*'fnd base rates'!J$110)
+($H398*'fnd base rates'!J$111)
+($I398*'fnd base rates'!J$112)
+($J398*'fnd base rates'!J$113)
+($K398*'fnd base rates'!J$114)
+($M398*'fnd base rates'!J$116)
+($N398*'fnd base rates'!J$117)
+($O398*'fnd base rates'!J$118)
+($P398*VLOOKUP($S398+12,rate_basefnd,10)))
*$R398</f>
        <v>2234.1668999999997</v>
      </c>
      <c r="AC398" s="1">
        <f>(($D398*'fnd base rates'!K$107)
+($E398*'fnd base rates'!K$108)
+($F398*'fnd base rates'!K$109)
+($G398*'fnd base rates'!K$110)
+($H398*'fnd base rates'!K$111)
+($I398*'fnd base rates'!K$112)
+($J398*'fnd base rates'!K$113)
+($K398*'fnd base rates'!K$114)
+($M398*'fnd base rates'!K$116)
+($N398*'fnd base rates'!K$117)
+($O398*'fnd base rates'!K$118)
+($P398*VLOOKUP($S398+12,rate_basefnd,11)))
*$R398</f>
        <v>3612.5097058050001</v>
      </c>
      <c r="AD398" s="1">
        <f>(($D398*'fnd base rates'!L$107)
+($E398*'fnd base rates'!L$108)
+($F398*'fnd base rates'!L$109)
+($G398*'fnd base rates'!L$110)
+($H398*'fnd base rates'!L$111)
+($I398*'fnd base rates'!L$112)
+($J398*'fnd base rates'!L$113)
+($K398*'fnd base rates'!L$114)
+($M398*'fnd base rates'!L$116)
+($N398*'fnd base rates'!L$117)
+($O398*'fnd base rates'!L$118)
+($P398*VLOOKUP($S398+12,rate_basefnd,12)))</f>
        <v>4366.3302180000001</v>
      </c>
      <c r="AE398" s="1">
        <f>(($D398*'fnd base rates'!M$107)
+($E398*'fnd base rates'!M$108)
+($F398*'fnd base rates'!M$109)
+($G398*'fnd base rates'!M$110)
+($H398*'fnd base rates'!M$111)
+($I398*'fnd base rates'!M$112)
+($J398*'fnd base rates'!M$113)
+($K398*'fnd base rates'!M$114)
+($M398*'fnd base rates'!M$116)
+($N398*'fnd base rates'!M$117)
+($O398*'fnd base rates'!M$118)
+($P398*VLOOKUP($S398+12,rate_basefnd,13)))</f>
        <v>0</v>
      </c>
      <c r="AF398" s="4">
        <f t="shared" si="463"/>
        <v>39311.583351419999</v>
      </c>
      <c r="AH398" s="4">
        <f t="shared" si="464"/>
        <v>449035044</v>
      </c>
      <c r="AI398" s="4" t="str">
        <f t="shared" si="465"/>
        <v>449</v>
      </c>
      <c r="AJ398" s="2" t="str">
        <f t="shared" si="466"/>
        <v>035</v>
      </c>
      <c r="AK398" s="2" t="str">
        <f t="shared" si="467"/>
        <v>044</v>
      </c>
      <c r="AL398" s="4">
        <f t="shared" si="468"/>
        <v>1</v>
      </c>
      <c r="AM398" s="4">
        <f t="shared" si="460"/>
        <v>3</v>
      </c>
      <c r="AN398" s="4">
        <f t="shared" si="469"/>
        <v>39311.583351419999</v>
      </c>
      <c r="AO398" s="4">
        <f t="shared" si="470"/>
        <v>13104</v>
      </c>
      <c r="AP398" s="4">
        <f t="shared" si="471"/>
        <v>0</v>
      </c>
      <c r="AQ398" s="4">
        <v>13104</v>
      </c>
      <c r="AW398" s="4">
        <v>13051</v>
      </c>
      <c r="AX398" s="5">
        <f t="shared" si="472"/>
        <v>53</v>
      </c>
      <c r="AY398" s="4">
        <v>13104</v>
      </c>
      <c r="AZ398" s="5"/>
      <c r="BB398" s="5">
        <f t="shared" ref="BB398" si="476">BC398-BA398</f>
        <v>0</v>
      </c>
    </row>
    <row r="399" spans="1:54" s="4" customFormat="1">
      <c r="A399" s="278">
        <v>449</v>
      </c>
      <c r="B399" s="2">
        <v>449035046</v>
      </c>
      <c r="C399" s="10" t="s">
        <v>277</v>
      </c>
      <c r="D399" s="15">
        <f>'fnd enro'!D399</f>
        <v>0</v>
      </c>
      <c r="E399" s="15">
        <f>'fnd enro'!E399</f>
        <v>0</v>
      </c>
      <c r="F399" s="15">
        <f>'fnd enro'!F399</f>
        <v>0</v>
      </c>
      <c r="G399" s="15">
        <f>'fnd enro'!G399</f>
        <v>0</v>
      </c>
      <c r="H399" s="15">
        <f>'fnd enro'!H399</f>
        <v>0</v>
      </c>
      <c r="I399" s="15">
        <f>'fnd enro'!I399</f>
        <v>1</v>
      </c>
      <c r="J399" s="15">
        <f>'fnd enro'!J399</f>
        <v>0</v>
      </c>
      <c r="K399" s="16">
        <f>'fnd enro'!K399</f>
        <v>3.8300000000000001E-2</v>
      </c>
      <c r="L399" s="15">
        <f>'fnd enro'!L399</f>
        <v>0</v>
      </c>
      <c r="M399" s="15">
        <f>'fnd enro'!M399</f>
        <v>0</v>
      </c>
      <c r="N399" s="15">
        <f>'fnd enro'!N399</f>
        <v>0</v>
      </c>
      <c r="O399" s="15">
        <f>'fnd enro'!O399</f>
        <v>0</v>
      </c>
      <c r="P399" s="15">
        <f>'fnd enro'!P399</f>
        <v>1</v>
      </c>
      <c r="Q399" s="15">
        <f>'fnd enro'!R399</f>
        <v>1</v>
      </c>
      <c r="R399" s="16">
        <f t="shared" si="462"/>
        <v>1.085</v>
      </c>
      <c r="S399" s="15">
        <f>VALUE('fnd enro'!Q399)</f>
        <v>2</v>
      </c>
      <c r="T399" s="2"/>
      <c r="U399" s="1">
        <f>(($D399*'fnd base rates'!C$107)
+($E399*'fnd base rates'!C$108)
+($F399*'fnd base rates'!C$109)
+($G399*'fnd base rates'!C$110)
+($H399*'fnd base rates'!C$111)
+($I399*'fnd base rates'!C$112)
+($J399*'fnd base rates'!C$113)
+($K399*'fnd base rates'!C$114)
+($M399*'fnd base rates'!C$116)
+($N399*'fnd base rates'!C$117)
+($O399*'fnd base rates'!C$118)
+($P399*VLOOKUP($S399+12,rate_basefnd,3)))
*$R399</f>
        <v>613.78698790499993</v>
      </c>
      <c r="V399" s="1">
        <f>(($D399*'fnd base rates'!D$107)
+($E399*'fnd base rates'!D$108)
+($F399*'fnd base rates'!D$109)
+($G399*'fnd base rates'!D$110)
+($H399*'fnd base rates'!D$111)
+($I399*'fnd base rates'!D$112)
+($J399*'fnd base rates'!D$113)
+($K399*'fnd base rates'!D$114)
+($M399*'fnd base rates'!D$116)
+($N399*'fnd base rates'!D$117)
+($O399*'fnd base rates'!D$118)
+($P399*VLOOKUP($S399+12,rate_basefnd,4)))
*$R399</f>
        <v>1067.7159499999998</v>
      </c>
      <c r="W399" s="1">
        <f>(($D399*'fnd base rates'!E$107)
+($E399*'fnd base rates'!E$108)
+($F399*'fnd base rates'!E$109)
+($G399*'fnd base rates'!E$110)
+($H399*'fnd base rates'!E$111)
+($I399*'fnd base rates'!E$112)
+($J399*'fnd base rates'!E$113)
+($K399*'fnd base rates'!E$114)
+($M399*'fnd base rates'!E$116)
+($N399*'fnd base rates'!E$117)
+($O399*'fnd base rates'!E$118)
+($P399*VLOOKUP($S399+12,rate_basefnd,5)))
*$R399</f>
        <v>7765.6545060150002</v>
      </c>
      <c r="X399" s="1">
        <f>(($D399*'fnd base rates'!F$107)
+($E399*'fnd base rates'!F$108)
+($F399*'fnd base rates'!F$109)
+($G399*'fnd base rates'!F$110)
+($H399*'fnd base rates'!F$111)
+($I399*'fnd base rates'!F$112)
+($J399*'fnd base rates'!F$113)
+($K399*'fnd base rates'!F$114)
+($M399*'fnd base rates'!F$116)
+($N399*'fnd base rates'!F$117)
+($O399*'fnd base rates'!F$118)
+($P399*VLOOKUP($S399+12,rate_basefnd,6)))
*$R399</f>
        <v>918.02759447000005</v>
      </c>
      <c r="Y399" s="1">
        <f>(($D399*'fnd base rates'!G$107)
+($E399*'fnd base rates'!G$108)
+($F399*'fnd base rates'!G$109)
+($G399*'fnd base rates'!G$110)
+($H399*'fnd base rates'!G$111)
+($I399*'fnd base rates'!G$112)
+($J399*'fnd base rates'!G$113)
+($K399*'fnd base rates'!G$114)
+($M399*'fnd base rates'!G$116)
+($N399*'fnd base rates'!G$117)
+($O399*'fnd base rates'!G$118)
+($P399*VLOOKUP($S399+12,rate_basefnd,7)))
*$R399</f>
        <v>299.47751081499996</v>
      </c>
      <c r="Z399" s="1">
        <f>(($D399*'fnd base rates'!H$107)
+($E399*'fnd base rates'!H$108)
+($F399*'fnd base rates'!H$109)
+($G399*'fnd base rates'!H$110)
+($H399*'fnd base rates'!H$111)
+($I399*'fnd base rates'!H$112)
+($J399*'fnd base rates'!H$113)
+($K399*'fnd base rates'!H$114)
+($M399*'fnd base rates'!H$116)
+($N399*'fnd base rates'!H$117)
+($O399*'fnd base rates'!H$118)
+($P399*VLOOKUP($S399+12,rate_basefnd,8)))</f>
        <v>810.5972099999999</v>
      </c>
      <c r="AA399" s="1">
        <f>(($D399*'fnd base rates'!I$107)
+($E399*'fnd base rates'!I$108)
+($F399*'fnd base rates'!I$109)
+($G399*'fnd base rates'!I$110)
+($H399*'fnd base rates'!I$111)
+($I399*'fnd base rates'!I$112)
+($J399*'fnd base rates'!I$113)
+($K399*'fnd base rates'!I$114)
+($M399*'fnd base rates'!I$116)
+($N399*'fnd base rates'!I$117)
+($O399*'fnd base rates'!I$118)
+($P399*VLOOKUP($S399+12,rate_basefnd,9)))
*$R399</f>
        <v>550.2903</v>
      </c>
      <c r="AB399" s="1">
        <f>(($D399*'fnd base rates'!J$107)
+($E399*'fnd base rates'!J$108)
+($F399*'fnd base rates'!J$109)
+($G399*'fnd base rates'!J$110)
+($H399*'fnd base rates'!J$111)
+($I399*'fnd base rates'!J$112)
+($J399*'fnd base rates'!J$113)
+($K399*'fnd base rates'!J$114)
+($M399*'fnd base rates'!J$116)
+($N399*'fnd base rates'!J$117)
+($O399*'fnd base rates'!J$118)
+($P399*VLOOKUP($S399+12,rate_basefnd,10)))
*$R399</f>
        <v>1157.1850499999998</v>
      </c>
      <c r="AC399" s="1">
        <f>(($D399*'fnd base rates'!K$107)
+($E399*'fnd base rates'!K$108)
+($F399*'fnd base rates'!K$109)
+($G399*'fnd base rates'!K$110)
+($H399*'fnd base rates'!K$111)
+($I399*'fnd base rates'!K$112)
+($J399*'fnd base rates'!K$113)
+($K399*'fnd base rates'!K$114)
+($M399*'fnd base rates'!K$116)
+($N399*'fnd base rates'!K$117)
+($O399*'fnd base rates'!K$118)
+($P399*VLOOKUP($S399+12,rate_basefnd,11)))
*$R399</f>
        <v>1193.0595019349998</v>
      </c>
      <c r="AD399" s="1">
        <f>(($D399*'fnd base rates'!L$107)
+($E399*'fnd base rates'!L$108)
+($F399*'fnd base rates'!L$109)
+($G399*'fnd base rates'!L$110)
+($H399*'fnd base rates'!L$111)
+($I399*'fnd base rates'!L$112)
+($J399*'fnd base rates'!L$113)
+($K399*'fnd base rates'!L$114)
+($M399*'fnd base rates'!L$116)
+($N399*'fnd base rates'!L$117)
+($O399*'fnd base rates'!L$118)
+($P399*VLOOKUP($S399+12,rate_basefnd,12)))</f>
        <v>1627.333406</v>
      </c>
      <c r="AE399" s="1">
        <f>(($D399*'fnd base rates'!M$107)
+($E399*'fnd base rates'!M$108)
+($F399*'fnd base rates'!M$109)
+($G399*'fnd base rates'!M$110)
+($H399*'fnd base rates'!M$111)
+($I399*'fnd base rates'!M$112)
+($J399*'fnd base rates'!M$113)
+($K399*'fnd base rates'!M$114)
+($M399*'fnd base rates'!M$116)
+($N399*'fnd base rates'!M$117)
+($O399*'fnd base rates'!M$118)
+($P399*VLOOKUP($S399+12,rate_basefnd,13)))</f>
        <v>0</v>
      </c>
      <c r="AF399" s="4">
        <f t="shared" si="463"/>
        <v>16003.128017140001</v>
      </c>
      <c r="AH399" s="4">
        <f t="shared" si="464"/>
        <v>449035046</v>
      </c>
      <c r="AI399" s="4" t="str">
        <f t="shared" si="465"/>
        <v>449</v>
      </c>
      <c r="AJ399" s="2" t="str">
        <f t="shared" si="466"/>
        <v>035</v>
      </c>
      <c r="AK399" s="2" t="str">
        <f t="shared" si="467"/>
        <v>046</v>
      </c>
      <c r="AL399" s="4">
        <f t="shared" si="468"/>
        <v>1</v>
      </c>
      <c r="AM399" s="4">
        <f t="shared" si="460"/>
        <v>1</v>
      </c>
      <c r="AN399" s="4">
        <f t="shared" si="469"/>
        <v>16003.128017140001</v>
      </c>
      <c r="AO399" s="4">
        <f t="shared" si="470"/>
        <v>16003</v>
      </c>
      <c r="AP399" s="4">
        <f t="shared" si="471"/>
        <v>0</v>
      </c>
      <c r="AQ399" s="4">
        <v>16003</v>
      </c>
      <c r="AW399" s="4">
        <v>15990</v>
      </c>
      <c r="AX399" s="5">
        <f t="shared" si="472"/>
        <v>13</v>
      </c>
      <c r="AY399" s="4">
        <v>16003</v>
      </c>
      <c r="AZ399" s="5"/>
      <c r="BB399" s="5">
        <f t="shared" ref="BB399" si="477">BC399-BA399</f>
        <v>0</v>
      </c>
    </row>
    <row r="400" spans="1:54" s="4" customFormat="1">
      <c r="A400" s="278">
        <v>449</v>
      </c>
      <c r="B400" s="2">
        <v>449035073</v>
      </c>
      <c r="C400" s="10" t="s">
        <v>277</v>
      </c>
      <c r="D400" s="15">
        <f>'fnd enro'!D400</f>
        <v>0</v>
      </c>
      <c r="E400" s="15">
        <f>'fnd enro'!E400</f>
        <v>0</v>
      </c>
      <c r="F400" s="15">
        <f>'fnd enro'!F400</f>
        <v>0</v>
      </c>
      <c r="G400" s="15">
        <f>'fnd enro'!G400</f>
        <v>0</v>
      </c>
      <c r="H400" s="15">
        <f>'fnd enro'!H400</f>
        <v>1</v>
      </c>
      <c r="I400" s="15">
        <f>'fnd enro'!I400</f>
        <v>1</v>
      </c>
      <c r="J400" s="15">
        <f>'fnd enro'!J400</f>
        <v>0</v>
      </c>
      <c r="K400" s="16">
        <f>'fnd enro'!K400</f>
        <v>7.6600000000000001E-2</v>
      </c>
      <c r="L400" s="15">
        <f>'fnd enro'!L400</f>
        <v>0</v>
      </c>
      <c r="M400" s="15">
        <f>'fnd enro'!M400</f>
        <v>0</v>
      </c>
      <c r="N400" s="15">
        <f>'fnd enro'!N400</f>
        <v>0</v>
      </c>
      <c r="O400" s="15">
        <f>'fnd enro'!O400</f>
        <v>0</v>
      </c>
      <c r="P400" s="15">
        <f>'fnd enro'!P400</f>
        <v>2</v>
      </c>
      <c r="Q400" s="15">
        <f>'fnd enro'!R400</f>
        <v>2</v>
      </c>
      <c r="R400" s="16">
        <f t="shared" si="462"/>
        <v>1.085</v>
      </c>
      <c r="S400" s="15">
        <f>VALUE('fnd enro'!Q400)</f>
        <v>5</v>
      </c>
      <c r="T400" s="2"/>
      <c r="U400" s="1">
        <f>(($D400*'fnd base rates'!C$107)
+($E400*'fnd base rates'!C$108)
+($F400*'fnd base rates'!C$109)
+($G400*'fnd base rates'!C$110)
+($H400*'fnd base rates'!C$111)
+($I400*'fnd base rates'!C$112)
+($J400*'fnd base rates'!C$113)
+($K400*'fnd base rates'!C$114)
+($M400*'fnd base rates'!C$116)
+($N400*'fnd base rates'!C$117)
+($O400*'fnd base rates'!C$118)
+($P400*VLOOKUP($S400+12,rate_basefnd,3)))
*$R400</f>
        <v>1234.0622758099998</v>
      </c>
      <c r="V400" s="1">
        <f>(($D400*'fnd base rates'!D$107)
+($E400*'fnd base rates'!D$108)
+($F400*'fnd base rates'!D$109)
+($G400*'fnd base rates'!D$110)
+($H400*'fnd base rates'!D$111)
+($I400*'fnd base rates'!D$112)
+($J400*'fnd base rates'!D$113)
+($K400*'fnd base rates'!D$114)
+($M400*'fnd base rates'!D$116)
+($N400*'fnd base rates'!D$117)
+($O400*'fnd base rates'!D$118)
+($P400*VLOOKUP($S400+12,rate_basefnd,4)))
*$R400</f>
        <v>2166.2675999999997</v>
      </c>
      <c r="W400" s="1">
        <f>(($D400*'fnd base rates'!E$107)
+($E400*'fnd base rates'!E$108)
+($F400*'fnd base rates'!E$109)
+($G400*'fnd base rates'!E$110)
+($H400*'fnd base rates'!E$111)
+($I400*'fnd base rates'!E$112)
+($J400*'fnd base rates'!E$113)
+($K400*'fnd base rates'!E$114)
+($M400*'fnd base rates'!E$116)
+($N400*'fnd base rates'!E$117)
+($O400*'fnd base rates'!E$118)
+($P400*VLOOKUP($S400+12,rate_basefnd,5)))
*$R400</f>
        <v>14324.148862030001</v>
      </c>
      <c r="X400" s="1">
        <f>(($D400*'fnd base rates'!F$107)
+($E400*'fnd base rates'!F$108)
+($F400*'fnd base rates'!F$109)
+($G400*'fnd base rates'!F$110)
+($H400*'fnd base rates'!F$111)
+($I400*'fnd base rates'!F$112)
+($J400*'fnd base rates'!F$113)
+($K400*'fnd base rates'!F$114)
+($M400*'fnd base rates'!F$116)
+($N400*'fnd base rates'!F$117)
+($O400*'fnd base rates'!F$118)
+($P400*VLOOKUP($S400+12,rate_basefnd,6)))
*$R400</f>
        <v>1948.6998889399999</v>
      </c>
      <c r="Y400" s="1">
        <f>(($D400*'fnd base rates'!G$107)
+($E400*'fnd base rates'!G$108)
+($F400*'fnd base rates'!G$109)
+($G400*'fnd base rates'!G$110)
+($H400*'fnd base rates'!G$111)
+($I400*'fnd base rates'!G$112)
+($J400*'fnd base rates'!G$113)
+($K400*'fnd base rates'!G$114)
+($M400*'fnd base rates'!G$116)
+($N400*'fnd base rates'!G$117)
+($O400*'fnd base rates'!G$118)
+($P400*VLOOKUP($S400+12,rate_basefnd,7)))
*$R400</f>
        <v>618.30057162999992</v>
      </c>
      <c r="Z400" s="1">
        <f>(($D400*'fnd base rates'!H$107)
+($E400*'fnd base rates'!H$108)
+($F400*'fnd base rates'!H$109)
+($G400*'fnd base rates'!H$110)
+($H400*'fnd base rates'!H$111)
+($I400*'fnd base rates'!H$112)
+($J400*'fnd base rates'!H$113)
+($K400*'fnd base rates'!H$114)
+($M400*'fnd base rates'!H$116)
+($N400*'fnd base rates'!H$117)
+($O400*'fnd base rates'!H$118)
+($P400*VLOOKUP($S400+12,rate_basefnd,8)))</f>
        <v>1331.72442</v>
      </c>
      <c r="AA400" s="1">
        <f>(($D400*'fnd base rates'!I$107)
+($E400*'fnd base rates'!I$108)
+($F400*'fnd base rates'!I$109)
+($G400*'fnd base rates'!I$110)
+($H400*'fnd base rates'!I$111)
+($I400*'fnd base rates'!I$112)
+($J400*'fnd base rates'!I$113)
+($K400*'fnd base rates'!I$114)
+($M400*'fnd base rates'!I$116)
+($N400*'fnd base rates'!I$117)
+($O400*'fnd base rates'!I$118)
+($P400*VLOOKUP($S400+12,rate_basefnd,9)))
*$R400</f>
        <v>1035.2419</v>
      </c>
      <c r="AB400" s="1">
        <f>(($D400*'fnd base rates'!J$107)
+($E400*'fnd base rates'!J$108)
+($F400*'fnd base rates'!J$109)
+($G400*'fnd base rates'!J$110)
+($H400*'fnd base rates'!J$111)
+($I400*'fnd base rates'!J$112)
+($J400*'fnd base rates'!J$113)
+($K400*'fnd base rates'!J$114)
+($M400*'fnd base rates'!J$116)
+($N400*'fnd base rates'!J$117)
+($O400*'fnd base rates'!J$118)
+($P400*VLOOKUP($S400+12,rate_basefnd,10)))
*$R400</f>
        <v>2040.3642</v>
      </c>
      <c r="AC400" s="1">
        <f>(($D400*'fnd base rates'!K$107)
+($E400*'fnd base rates'!K$108)
+($F400*'fnd base rates'!K$109)
+($G400*'fnd base rates'!K$110)
+($H400*'fnd base rates'!K$111)
+($I400*'fnd base rates'!K$112)
+($J400*'fnd base rates'!K$113)
+($K400*'fnd base rates'!K$114)
+($M400*'fnd base rates'!K$116)
+($N400*'fnd base rates'!K$117)
+($O400*'fnd base rates'!K$118)
+($P400*VLOOKUP($S400+12,rate_basefnd,11)))
*$R400</f>
        <v>2419.4502038700002</v>
      </c>
      <c r="AD400" s="1">
        <f>(($D400*'fnd base rates'!L$107)
+($E400*'fnd base rates'!L$108)
+($F400*'fnd base rates'!L$109)
+($G400*'fnd base rates'!L$110)
+($H400*'fnd base rates'!L$111)
+($I400*'fnd base rates'!L$112)
+($J400*'fnd base rates'!L$113)
+($K400*'fnd base rates'!L$114)
+($M400*'fnd base rates'!L$116)
+($N400*'fnd base rates'!L$117)
+($O400*'fnd base rates'!L$118)
+($P400*VLOOKUP($S400+12,rate_basefnd,12)))</f>
        <v>3421.5968120000002</v>
      </c>
      <c r="AE400" s="1">
        <f>(($D400*'fnd base rates'!M$107)
+($E400*'fnd base rates'!M$108)
+($F400*'fnd base rates'!M$109)
+($G400*'fnd base rates'!M$110)
+($H400*'fnd base rates'!M$111)
+($I400*'fnd base rates'!M$112)
+($J400*'fnd base rates'!M$113)
+($K400*'fnd base rates'!M$114)
+($M400*'fnd base rates'!M$116)
+($N400*'fnd base rates'!M$117)
+($O400*'fnd base rates'!M$118)
+($P400*VLOOKUP($S400+12,rate_basefnd,13)))</f>
        <v>0</v>
      </c>
      <c r="AF400" s="4">
        <f t="shared" si="463"/>
        <v>30539.856734279998</v>
      </c>
      <c r="AH400" s="4">
        <f t="shared" si="464"/>
        <v>449035073</v>
      </c>
      <c r="AI400" s="4" t="str">
        <f t="shared" si="465"/>
        <v>449</v>
      </c>
      <c r="AJ400" s="2" t="str">
        <f t="shared" si="466"/>
        <v>035</v>
      </c>
      <c r="AK400" s="2" t="str">
        <f t="shared" si="467"/>
        <v>073</v>
      </c>
      <c r="AL400" s="4">
        <f t="shared" si="468"/>
        <v>1</v>
      </c>
      <c r="AM400" s="4">
        <f t="shared" si="460"/>
        <v>2</v>
      </c>
      <c r="AN400" s="4">
        <f t="shared" si="469"/>
        <v>30539.856734279998</v>
      </c>
      <c r="AO400" s="4">
        <f t="shared" si="470"/>
        <v>15270</v>
      </c>
      <c r="AP400" s="4">
        <f t="shared" si="471"/>
        <v>0</v>
      </c>
      <c r="AQ400" s="4">
        <v>15270</v>
      </c>
      <c r="AW400" s="4">
        <v>15241</v>
      </c>
      <c r="AX400" s="5">
        <f t="shared" si="472"/>
        <v>29</v>
      </c>
      <c r="AY400" s="4">
        <v>15270</v>
      </c>
      <c r="AZ400" s="5"/>
      <c r="BB400" s="5">
        <f t="shared" ref="BB400" si="478">BC400-BA400</f>
        <v>0</v>
      </c>
    </row>
    <row r="401" spans="1:54" s="4" customFormat="1">
      <c r="A401" s="278">
        <v>449</v>
      </c>
      <c r="B401" s="2">
        <v>449035219</v>
      </c>
      <c r="C401" s="10" t="s">
        <v>277</v>
      </c>
      <c r="D401" s="15">
        <f>'fnd enro'!D401</f>
        <v>0</v>
      </c>
      <c r="E401" s="15">
        <f>'fnd enro'!E401</f>
        <v>0</v>
      </c>
      <c r="F401" s="15">
        <f>'fnd enro'!F401</f>
        <v>0</v>
      </c>
      <c r="G401" s="15">
        <f>'fnd enro'!G401</f>
        <v>0</v>
      </c>
      <c r="H401" s="15">
        <f>'fnd enro'!H401</f>
        <v>0</v>
      </c>
      <c r="I401" s="15">
        <f>'fnd enro'!I401</f>
        <v>1</v>
      </c>
      <c r="J401" s="15">
        <f>'fnd enro'!J401</f>
        <v>0</v>
      </c>
      <c r="K401" s="16">
        <f>'fnd enro'!K401</f>
        <v>3.8300000000000001E-2</v>
      </c>
      <c r="L401" s="15">
        <f>'fnd enro'!L401</f>
        <v>0</v>
      </c>
      <c r="M401" s="15">
        <f>'fnd enro'!M401</f>
        <v>0</v>
      </c>
      <c r="N401" s="15">
        <f>'fnd enro'!N401</f>
        <v>0</v>
      </c>
      <c r="O401" s="15">
        <f>'fnd enro'!O401</f>
        <v>0</v>
      </c>
      <c r="P401" s="15">
        <f>'fnd enro'!P401</f>
        <v>0</v>
      </c>
      <c r="Q401" s="15">
        <f>'fnd enro'!R401</f>
        <v>1</v>
      </c>
      <c r="R401" s="16">
        <f t="shared" si="462"/>
        <v>1.085</v>
      </c>
      <c r="S401" s="15">
        <f>VALUE('fnd enro'!Q401)</f>
        <v>1</v>
      </c>
      <c r="T401" s="2"/>
      <c r="U401" s="1">
        <f>(($D401*'fnd base rates'!C$107)
+($E401*'fnd base rates'!C$108)
+($F401*'fnd base rates'!C$109)
+($G401*'fnd base rates'!C$110)
+($H401*'fnd base rates'!C$111)
+($I401*'fnd base rates'!C$112)
+($J401*'fnd base rates'!C$113)
+($K401*'fnd base rates'!C$114)
+($M401*'fnd base rates'!C$116)
+($N401*'fnd base rates'!C$117)
+($O401*'fnd base rates'!C$118)
+($P401*VLOOKUP($S401+12,rate_basefnd,3)))
*$R401</f>
        <v>556.08668790499996</v>
      </c>
      <c r="V401" s="1">
        <f>(($D401*'fnd base rates'!D$107)
+($E401*'fnd base rates'!D$108)
+($F401*'fnd base rates'!D$109)
+($G401*'fnd base rates'!D$110)
+($H401*'fnd base rates'!D$111)
+($I401*'fnd base rates'!D$112)
+($J401*'fnd base rates'!D$113)
+($K401*'fnd base rates'!D$114)
+($M401*'fnd base rates'!D$116)
+($N401*'fnd base rates'!D$117)
+($O401*'fnd base rates'!D$118)
+($P401*VLOOKUP($S401+12,rate_basefnd,4)))
*$R401</f>
        <v>794.36104999999998</v>
      </c>
      <c r="W401" s="1">
        <f>(($D401*'fnd base rates'!E$107)
+($E401*'fnd base rates'!E$108)
+($F401*'fnd base rates'!E$109)
+($G401*'fnd base rates'!E$110)
+($H401*'fnd base rates'!E$111)
+($I401*'fnd base rates'!E$112)
+($J401*'fnd base rates'!E$113)
+($K401*'fnd base rates'!E$114)
+($M401*'fnd base rates'!E$116)
+($N401*'fnd base rates'!E$117)
+($O401*'fnd base rates'!E$118)
+($P401*VLOOKUP($S401+12,rate_basefnd,5)))
*$R401</f>
        <v>5097.2272060149999</v>
      </c>
      <c r="X401" s="1">
        <f>(($D401*'fnd base rates'!F$107)
+($E401*'fnd base rates'!F$108)
+($F401*'fnd base rates'!F$109)
+($G401*'fnd base rates'!F$110)
+($H401*'fnd base rates'!F$111)
+($I401*'fnd base rates'!F$112)
+($J401*'fnd base rates'!F$113)
+($K401*'fnd base rates'!F$114)
+($M401*'fnd base rates'!F$116)
+($N401*'fnd base rates'!F$117)
+($O401*'fnd base rates'!F$118)
+($P401*VLOOKUP($S401+12,rate_basefnd,6)))
*$R401</f>
        <v>918.02759447000005</v>
      </c>
      <c r="Y401" s="1">
        <f>(($D401*'fnd base rates'!G$107)
+($E401*'fnd base rates'!G$108)
+($F401*'fnd base rates'!G$109)
+($G401*'fnd base rates'!G$110)
+($H401*'fnd base rates'!G$111)
+($I401*'fnd base rates'!G$112)
+($J401*'fnd base rates'!G$113)
+($K401*'fnd base rates'!G$114)
+($M401*'fnd base rates'!G$116)
+($N401*'fnd base rates'!G$117)
+($O401*'fnd base rates'!G$118)
+($P401*VLOOKUP($S401+12,rate_basefnd,7)))
*$R401</f>
        <v>170.01531081499999</v>
      </c>
      <c r="Z401" s="1">
        <f>(($D401*'fnd base rates'!H$107)
+($E401*'fnd base rates'!H$108)
+($F401*'fnd base rates'!H$109)
+($G401*'fnd base rates'!H$110)
+($H401*'fnd base rates'!H$111)
+($I401*'fnd base rates'!H$112)
+($J401*'fnd base rates'!H$113)
+($K401*'fnd base rates'!H$114)
+($M401*'fnd base rates'!H$116)
+($N401*'fnd base rates'!H$117)
+($O401*'fnd base rates'!H$118)
+($P401*VLOOKUP($S401+12,rate_basefnd,8)))</f>
        <v>792.30720999999994</v>
      </c>
      <c r="AA401" s="1">
        <f>(($D401*'fnd base rates'!I$107)
+($E401*'fnd base rates'!I$108)
+($F401*'fnd base rates'!I$109)
+($G401*'fnd base rates'!I$110)
+($H401*'fnd base rates'!I$111)
+($I401*'fnd base rates'!I$112)
+($J401*'fnd base rates'!I$113)
+($K401*'fnd base rates'!I$114)
+($M401*'fnd base rates'!I$116)
+($N401*'fnd base rates'!I$117)
+($O401*'fnd base rates'!I$118)
+($P401*VLOOKUP($S401+12,rate_basefnd,9)))
*$R401</f>
        <v>442.24600000000004</v>
      </c>
      <c r="AB401" s="1">
        <f>(($D401*'fnd base rates'!J$107)
+($E401*'fnd base rates'!J$108)
+($F401*'fnd base rates'!J$109)
+($G401*'fnd base rates'!J$110)
+($H401*'fnd base rates'!J$111)
+($I401*'fnd base rates'!J$112)
+($J401*'fnd base rates'!J$113)
+($K401*'fnd base rates'!J$114)
+($M401*'fnd base rates'!J$116)
+($N401*'fnd base rates'!J$117)
+($O401*'fnd base rates'!J$118)
+($P401*VLOOKUP($S401+12,rate_basefnd,10)))
*$R401</f>
        <v>595.70839999999998</v>
      </c>
      <c r="AC401" s="1">
        <f>(($D401*'fnd base rates'!K$107)
+($E401*'fnd base rates'!K$108)
+($F401*'fnd base rates'!K$109)
+($G401*'fnd base rates'!K$110)
+($H401*'fnd base rates'!K$111)
+($I401*'fnd base rates'!K$112)
+($J401*'fnd base rates'!K$113)
+($K401*'fnd base rates'!K$114)
+($M401*'fnd base rates'!K$116)
+($N401*'fnd base rates'!K$117)
+($O401*'fnd base rates'!K$118)
+($P401*VLOOKUP($S401+12,rate_basefnd,11)))
*$R401</f>
        <v>1193.0595019349998</v>
      </c>
      <c r="AD401" s="1">
        <f>(($D401*'fnd base rates'!L$107)
+($E401*'fnd base rates'!L$108)
+($F401*'fnd base rates'!L$109)
+($G401*'fnd base rates'!L$110)
+($H401*'fnd base rates'!L$111)
+($I401*'fnd base rates'!L$112)
+($J401*'fnd base rates'!L$113)
+($K401*'fnd base rates'!L$114)
+($M401*'fnd base rates'!L$116)
+($N401*'fnd base rates'!L$117)
+($O401*'fnd base rates'!L$118)
+($P401*VLOOKUP($S401+12,rate_basefnd,12)))</f>
        <v>1229.513406</v>
      </c>
      <c r="AE401" s="1">
        <f>(($D401*'fnd base rates'!M$107)
+($E401*'fnd base rates'!M$108)
+($F401*'fnd base rates'!M$109)
+($G401*'fnd base rates'!M$110)
+($H401*'fnd base rates'!M$111)
+($I401*'fnd base rates'!M$112)
+($J401*'fnd base rates'!M$113)
+($K401*'fnd base rates'!M$114)
+($M401*'fnd base rates'!M$116)
+($N401*'fnd base rates'!M$117)
+($O401*'fnd base rates'!M$118)
+($P401*VLOOKUP($S401+12,rate_basefnd,13)))</f>
        <v>0</v>
      </c>
      <c r="AF401" s="4">
        <f t="shared" si="463"/>
        <v>11788.552367139999</v>
      </c>
      <c r="AH401" s="4">
        <f t="shared" si="464"/>
        <v>449035219</v>
      </c>
      <c r="AI401" s="4" t="str">
        <f t="shared" si="465"/>
        <v>449</v>
      </c>
      <c r="AJ401" s="2" t="str">
        <f t="shared" si="466"/>
        <v>035</v>
      </c>
      <c r="AK401" s="2" t="str">
        <f t="shared" si="467"/>
        <v>219</v>
      </c>
      <c r="AL401" s="4">
        <f t="shared" si="468"/>
        <v>1</v>
      </c>
      <c r="AM401" s="4">
        <f t="shared" si="460"/>
        <v>1</v>
      </c>
      <c r="AN401" s="4">
        <f t="shared" si="469"/>
        <v>11788.552367139999</v>
      </c>
      <c r="AO401" s="4">
        <f t="shared" si="470"/>
        <v>11789</v>
      </c>
      <c r="AP401" s="4">
        <f t="shared" si="471"/>
        <v>0</v>
      </c>
      <c r="AQ401" s="4">
        <v>11789</v>
      </c>
      <c r="AW401" s="4">
        <v>11774</v>
      </c>
      <c r="AX401" s="5">
        <f t="shared" si="472"/>
        <v>15</v>
      </c>
      <c r="AY401" s="4">
        <v>11789</v>
      </c>
      <c r="AZ401" s="5"/>
      <c r="BB401" s="5">
        <f t="shared" ref="BB401" si="479">BC401-BA401</f>
        <v>0</v>
      </c>
    </row>
    <row r="402" spans="1:54" s="4" customFormat="1">
      <c r="A402" s="278">
        <v>449</v>
      </c>
      <c r="B402" s="2">
        <v>449035243</v>
      </c>
      <c r="C402" s="10" t="s">
        <v>277</v>
      </c>
      <c r="D402" s="15">
        <f>'fnd enro'!D402</f>
        <v>0</v>
      </c>
      <c r="E402" s="15">
        <f>'fnd enro'!E402</f>
        <v>0</v>
      </c>
      <c r="F402" s="15">
        <f>'fnd enro'!F402</f>
        <v>0</v>
      </c>
      <c r="G402" s="15">
        <f>'fnd enro'!G402</f>
        <v>0</v>
      </c>
      <c r="H402" s="15">
        <f>'fnd enro'!H402</f>
        <v>3</v>
      </c>
      <c r="I402" s="15">
        <f>'fnd enro'!I402</f>
        <v>3</v>
      </c>
      <c r="J402" s="15">
        <f>'fnd enro'!J402</f>
        <v>0</v>
      </c>
      <c r="K402" s="16">
        <f>'fnd enro'!K402</f>
        <v>0.2298</v>
      </c>
      <c r="L402" s="15">
        <f>'fnd enro'!L402</f>
        <v>0</v>
      </c>
      <c r="M402" s="15">
        <f>'fnd enro'!M402</f>
        <v>0</v>
      </c>
      <c r="N402" s="15">
        <f>'fnd enro'!N402</f>
        <v>0</v>
      </c>
      <c r="O402" s="15">
        <f>'fnd enro'!O402</f>
        <v>0</v>
      </c>
      <c r="P402" s="15">
        <f>'fnd enro'!P402</f>
        <v>4</v>
      </c>
      <c r="Q402" s="15">
        <f>'fnd enro'!R402</f>
        <v>6</v>
      </c>
      <c r="R402" s="16">
        <f t="shared" si="462"/>
        <v>1.085</v>
      </c>
      <c r="S402" s="15">
        <f>VALUE('fnd enro'!Q402)</f>
        <v>9</v>
      </c>
      <c r="T402" s="2"/>
      <c r="U402" s="1">
        <f>(($D402*'fnd base rates'!C$107)
+($E402*'fnd base rates'!C$108)
+($F402*'fnd base rates'!C$109)
+($G402*'fnd base rates'!C$110)
+($H402*'fnd base rates'!C$111)
+($I402*'fnd base rates'!C$112)
+($J402*'fnd base rates'!C$113)
+($K402*'fnd base rates'!C$114)
+($M402*'fnd base rates'!C$116)
+($N402*'fnd base rates'!C$117)
+($O402*'fnd base rates'!C$118)
+($P402*VLOOKUP($S402+12,rate_basefnd,3)))
*$R402</f>
        <v>3630.6419274300001</v>
      </c>
      <c r="V402" s="1">
        <f>(($D402*'fnd base rates'!D$107)
+($E402*'fnd base rates'!D$108)
+($F402*'fnd base rates'!D$109)
+($G402*'fnd base rates'!D$110)
+($H402*'fnd base rates'!D$111)
+($I402*'fnd base rates'!D$112)
+($J402*'fnd base rates'!D$113)
+($K402*'fnd base rates'!D$114)
+($M402*'fnd base rates'!D$116)
+($N402*'fnd base rates'!D$117)
+($O402*'fnd base rates'!D$118)
+($P402*VLOOKUP($S402+12,rate_basefnd,4)))
*$R402</f>
        <v>6159.6534999999994</v>
      </c>
      <c r="W402" s="1">
        <f>(($D402*'fnd base rates'!E$107)
+($E402*'fnd base rates'!E$108)
+($F402*'fnd base rates'!E$109)
+($G402*'fnd base rates'!E$110)
+($H402*'fnd base rates'!E$111)
+($I402*'fnd base rates'!E$112)
+($J402*'fnd base rates'!E$113)
+($K402*'fnd base rates'!E$114)
+($M402*'fnd base rates'!E$116)
+($N402*'fnd base rates'!E$117)
+($O402*'fnd base rates'!E$118)
+($P402*VLOOKUP($S402+12,rate_basefnd,5)))
*$R402</f>
        <v>39661.352086089995</v>
      </c>
      <c r="X402" s="1">
        <f>(($D402*'fnd base rates'!F$107)
+($E402*'fnd base rates'!F$108)
+($F402*'fnd base rates'!F$109)
+($G402*'fnd base rates'!F$110)
+($H402*'fnd base rates'!F$111)
+($I402*'fnd base rates'!F$112)
+($J402*'fnd base rates'!F$113)
+($K402*'fnd base rates'!F$114)
+($M402*'fnd base rates'!F$116)
+($N402*'fnd base rates'!F$117)
+($O402*'fnd base rates'!F$118)
+($P402*VLOOKUP($S402+12,rate_basefnd,6)))
*$R402</f>
        <v>5846.0996668200005</v>
      </c>
      <c r="Y402" s="1">
        <f>(($D402*'fnd base rates'!G$107)
+($E402*'fnd base rates'!G$108)
+($F402*'fnd base rates'!G$109)
+($G402*'fnd base rates'!G$110)
+($H402*'fnd base rates'!G$111)
+($I402*'fnd base rates'!G$112)
+($J402*'fnd base rates'!G$113)
+($K402*'fnd base rates'!G$114)
+($M402*'fnd base rates'!G$116)
+($N402*'fnd base rates'!G$117)
+($O402*'fnd base rates'!G$118)
+($P402*VLOOKUP($S402+12,rate_basefnd,7)))
*$R402</f>
        <v>1694.2566148899998</v>
      </c>
      <c r="Z402" s="1">
        <f>(($D402*'fnd base rates'!H$107)
+($E402*'fnd base rates'!H$108)
+($F402*'fnd base rates'!H$109)
+($G402*'fnd base rates'!H$110)
+($H402*'fnd base rates'!H$111)
+($I402*'fnd base rates'!H$112)
+($J402*'fnd base rates'!H$113)
+($K402*'fnd base rates'!H$114)
+($M402*'fnd base rates'!H$116)
+($N402*'fnd base rates'!H$117)
+($O402*'fnd base rates'!H$118)
+($P402*VLOOKUP($S402+12,rate_basefnd,8)))</f>
        <v>3972.4932599999997</v>
      </c>
      <c r="AA402" s="1">
        <f>(($D402*'fnd base rates'!I$107)
+($E402*'fnd base rates'!I$108)
+($F402*'fnd base rates'!I$109)
+($G402*'fnd base rates'!I$110)
+($H402*'fnd base rates'!I$111)
+($I402*'fnd base rates'!I$112)
+($J402*'fnd base rates'!I$113)
+($K402*'fnd base rates'!I$114)
+($M402*'fnd base rates'!I$116)
+($N402*'fnd base rates'!I$117)
+($O402*'fnd base rates'!I$118)
+($P402*VLOOKUP($S402+12,rate_basefnd,9)))
*$R402</f>
        <v>2971.6414</v>
      </c>
      <c r="AB402" s="1">
        <f>(($D402*'fnd base rates'!J$107)
+($E402*'fnd base rates'!J$108)
+($F402*'fnd base rates'!J$109)
+($G402*'fnd base rates'!J$110)
+($H402*'fnd base rates'!J$111)
+($I402*'fnd base rates'!J$112)
+($J402*'fnd base rates'!J$113)
+($K402*'fnd base rates'!J$114)
+($M402*'fnd base rates'!J$116)
+($N402*'fnd base rates'!J$117)
+($O402*'fnd base rates'!J$118)
+($P402*VLOOKUP($S402+12,rate_basefnd,10)))
*$R402</f>
        <v>5424.3706999999995</v>
      </c>
      <c r="AC402" s="1">
        <f>(($D402*'fnd base rates'!K$107)
+($E402*'fnd base rates'!K$108)
+($F402*'fnd base rates'!K$109)
+($G402*'fnd base rates'!K$110)
+($H402*'fnd base rates'!K$111)
+($I402*'fnd base rates'!K$112)
+($J402*'fnd base rates'!K$113)
+($K402*'fnd base rates'!K$114)
+($M402*'fnd base rates'!K$116)
+($N402*'fnd base rates'!K$117)
+($O402*'fnd base rates'!K$118)
+($P402*VLOOKUP($S402+12,rate_basefnd,11)))
*$R402</f>
        <v>7258.3506116099998</v>
      </c>
      <c r="AD402" s="1">
        <f>(($D402*'fnd base rates'!L$107)
+($E402*'fnd base rates'!L$108)
+($F402*'fnd base rates'!L$109)
+($G402*'fnd base rates'!L$110)
+($H402*'fnd base rates'!L$111)
+($I402*'fnd base rates'!L$112)
+($J402*'fnd base rates'!L$113)
+($K402*'fnd base rates'!L$114)
+($M402*'fnd base rates'!L$116)
+($N402*'fnd base rates'!L$117)
+($O402*'fnd base rates'!L$118)
+($P402*VLOOKUP($S402+12,rate_basefnd,12)))</f>
        <v>9771.1104360000008</v>
      </c>
      <c r="AE402" s="1">
        <f>(($D402*'fnd base rates'!M$107)
+($E402*'fnd base rates'!M$108)
+($F402*'fnd base rates'!M$109)
+($G402*'fnd base rates'!M$110)
+($H402*'fnd base rates'!M$111)
+($I402*'fnd base rates'!M$112)
+($J402*'fnd base rates'!M$113)
+($K402*'fnd base rates'!M$114)
+($M402*'fnd base rates'!M$116)
+($N402*'fnd base rates'!M$117)
+($O402*'fnd base rates'!M$118)
+($P402*VLOOKUP($S402+12,rate_basefnd,13)))</f>
        <v>0</v>
      </c>
      <c r="AF402" s="4">
        <f t="shared" si="463"/>
        <v>86389.970202840006</v>
      </c>
      <c r="AH402" s="4">
        <f t="shared" si="464"/>
        <v>449035243</v>
      </c>
      <c r="AI402" s="4" t="str">
        <f t="shared" si="465"/>
        <v>449</v>
      </c>
      <c r="AJ402" s="2" t="str">
        <f t="shared" si="466"/>
        <v>035</v>
      </c>
      <c r="AK402" s="2" t="str">
        <f t="shared" si="467"/>
        <v>243</v>
      </c>
      <c r="AL402" s="4">
        <f t="shared" si="468"/>
        <v>1</v>
      </c>
      <c r="AM402" s="4">
        <f t="shared" si="460"/>
        <v>6</v>
      </c>
      <c r="AN402" s="4">
        <f t="shared" si="469"/>
        <v>86389.970202840006</v>
      </c>
      <c r="AO402" s="4">
        <f t="shared" si="470"/>
        <v>14398</v>
      </c>
      <c r="AP402" s="4">
        <f t="shared" si="471"/>
        <v>0</v>
      </c>
      <c r="AQ402" s="4">
        <v>14398</v>
      </c>
      <c r="AW402" s="4">
        <v>14346</v>
      </c>
      <c r="AX402" s="5">
        <f t="shared" si="472"/>
        <v>52</v>
      </c>
      <c r="AY402" s="4">
        <v>14398</v>
      </c>
      <c r="AZ402" s="5"/>
      <c r="BB402" s="5">
        <f t="shared" ref="BB402" si="480">BC402-BA402</f>
        <v>0</v>
      </c>
    </row>
    <row r="403" spans="1:54" s="4" customFormat="1">
      <c r="A403" s="278">
        <v>449</v>
      </c>
      <c r="B403" s="2">
        <v>449035244</v>
      </c>
      <c r="C403" s="10" t="s">
        <v>277</v>
      </c>
      <c r="D403" s="15">
        <f>'fnd enro'!D403</f>
        <v>0</v>
      </c>
      <c r="E403" s="15">
        <f>'fnd enro'!E403</f>
        <v>0</v>
      </c>
      <c r="F403" s="15">
        <f>'fnd enro'!F403</f>
        <v>0</v>
      </c>
      <c r="G403" s="15">
        <f>'fnd enro'!G403</f>
        <v>0</v>
      </c>
      <c r="H403" s="15">
        <f>'fnd enro'!H403</f>
        <v>2</v>
      </c>
      <c r="I403" s="15">
        <f>'fnd enro'!I403</f>
        <v>5</v>
      </c>
      <c r="J403" s="15">
        <f>'fnd enro'!J403</f>
        <v>0</v>
      </c>
      <c r="K403" s="16">
        <f>'fnd enro'!K403</f>
        <v>0.2681</v>
      </c>
      <c r="L403" s="15">
        <f>'fnd enro'!L403</f>
        <v>0</v>
      </c>
      <c r="M403" s="15">
        <f>'fnd enro'!M403</f>
        <v>0</v>
      </c>
      <c r="N403" s="15">
        <f>'fnd enro'!N403</f>
        <v>1</v>
      </c>
      <c r="O403" s="15">
        <f>'fnd enro'!O403</f>
        <v>1</v>
      </c>
      <c r="P403" s="15">
        <f>'fnd enro'!P403</f>
        <v>2</v>
      </c>
      <c r="Q403" s="15">
        <f>'fnd enro'!R403</f>
        <v>7</v>
      </c>
      <c r="R403" s="16">
        <f t="shared" si="462"/>
        <v>1.085</v>
      </c>
      <c r="S403" s="15">
        <f>VALUE('fnd enro'!Q403)</f>
        <v>10</v>
      </c>
      <c r="T403" s="2"/>
      <c r="U403" s="1">
        <f>(($D403*'fnd base rates'!C$107)
+($E403*'fnd base rates'!C$108)
+($F403*'fnd base rates'!C$109)
+($G403*'fnd base rates'!C$110)
+($H403*'fnd base rates'!C$111)
+($I403*'fnd base rates'!C$112)
+($J403*'fnd base rates'!C$113)
+($K403*'fnd base rates'!C$114)
+($M403*'fnd base rates'!C$116)
+($N403*'fnd base rates'!C$117)
+($O403*'fnd base rates'!C$118)
+($P403*VLOOKUP($S403+12,rate_basefnd,3)))
*$R403</f>
        <v>4246.2191653350001</v>
      </c>
      <c r="V403" s="1">
        <f>(($D403*'fnd base rates'!D$107)
+($E403*'fnd base rates'!D$108)
+($F403*'fnd base rates'!D$109)
+($G403*'fnd base rates'!D$110)
+($H403*'fnd base rates'!D$111)
+($I403*'fnd base rates'!D$112)
+($J403*'fnd base rates'!D$113)
+($K403*'fnd base rates'!D$114)
+($M403*'fnd base rates'!D$116)
+($N403*'fnd base rates'!D$117)
+($O403*'fnd base rates'!D$118)
+($P403*VLOOKUP($S403+12,rate_basefnd,4)))
*$R403</f>
        <v>6634.3084500000004</v>
      </c>
      <c r="W403" s="1">
        <f>(($D403*'fnd base rates'!E$107)
+($E403*'fnd base rates'!E$108)
+($F403*'fnd base rates'!E$109)
+($G403*'fnd base rates'!E$110)
+($H403*'fnd base rates'!E$111)
+($I403*'fnd base rates'!E$112)
+($J403*'fnd base rates'!E$113)
+($K403*'fnd base rates'!E$114)
+($M403*'fnd base rates'!E$116)
+($N403*'fnd base rates'!E$117)
+($O403*'fnd base rates'!E$118)
+($P403*VLOOKUP($S403+12,rate_basefnd,5)))
*$R403</f>
        <v>42172.818142105003</v>
      </c>
      <c r="X403" s="1">
        <f>(($D403*'fnd base rates'!F$107)
+($E403*'fnd base rates'!F$108)
+($F403*'fnd base rates'!F$109)
+($G403*'fnd base rates'!F$110)
+($H403*'fnd base rates'!F$111)
+($I403*'fnd base rates'!F$112)
+($J403*'fnd base rates'!F$113)
+($K403*'fnd base rates'!F$114)
+($M403*'fnd base rates'!F$116)
+($N403*'fnd base rates'!F$117)
+($O403*'fnd base rates'!F$118)
+($P403*VLOOKUP($S403+12,rate_basefnd,6)))
*$R403</f>
        <v>7003.8254612900009</v>
      </c>
      <c r="Y403" s="1">
        <f>(($D403*'fnd base rates'!G$107)
+($E403*'fnd base rates'!G$108)
+($F403*'fnd base rates'!G$109)
+($G403*'fnd base rates'!G$110)
+($H403*'fnd base rates'!G$111)
+($I403*'fnd base rates'!G$112)
+($J403*'fnd base rates'!G$113)
+($K403*'fnd base rates'!G$114)
+($M403*'fnd base rates'!G$116)
+($N403*'fnd base rates'!G$117)
+($O403*'fnd base rates'!G$118)
+($P403*VLOOKUP($S403+12,rate_basefnd,7)))
*$R403</f>
        <v>1641.922875705</v>
      </c>
      <c r="Z403" s="1">
        <f>(($D403*'fnd base rates'!H$107)
+($E403*'fnd base rates'!H$108)
+($F403*'fnd base rates'!H$109)
+($G403*'fnd base rates'!H$110)
+($H403*'fnd base rates'!H$111)
+($I403*'fnd base rates'!H$112)
+($J403*'fnd base rates'!H$113)
+($K403*'fnd base rates'!H$114)
+($M403*'fnd base rates'!H$116)
+($N403*'fnd base rates'!H$117)
+($O403*'fnd base rates'!H$118)
+($P403*VLOOKUP($S403+12,rate_basefnd,8)))</f>
        <v>5243.3104699999994</v>
      </c>
      <c r="AA403" s="1">
        <f>(($D403*'fnd base rates'!I$107)
+($E403*'fnd base rates'!I$108)
+($F403*'fnd base rates'!I$109)
+($G403*'fnd base rates'!I$110)
+($H403*'fnd base rates'!I$111)
+($I403*'fnd base rates'!I$112)
+($J403*'fnd base rates'!I$113)
+($K403*'fnd base rates'!I$114)
+($M403*'fnd base rates'!I$116)
+($N403*'fnd base rates'!I$117)
+($O403*'fnd base rates'!I$118)
+($P403*VLOOKUP($S403+12,rate_basefnd,9)))
*$R403</f>
        <v>3376.7912499999998</v>
      </c>
      <c r="AB403" s="1">
        <f>(($D403*'fnd base rates'!J$107)
+($E403*'fnd base rates'!J$108)
+($F403*'fnd base rates'!J$109)
+($G403*'fnd base rates'!J$110)
+($H403*'fnd base rates'!J$111)
+($I403*'fnd base rates'!J$112)
+($J403*'fnd base rates'!J$113)
+($K403*'fnd base rates'!J$114)
+($M403*'fnd base rates'!J$116)
+($N403*'fnd base rates'!J$117)
+($O403*'fnd base rates'!J$118)
+($P403*VLOOKUP($S403+12,rate_basefnd,10)))
*$R403</f>
        <v>5027.4017499999991</v>
      </c>
      <c r="AC403" s="1">
        <f>(($D403*'fnd base rates'!K$107)
+($E403*'fnd base rates'!K$108)
+($F403*'fnd base rates'!K$109)
+($G403*'fnd base rates'!K$110)
+($H403*'fnd base rates'!K$111)
+($I403*'fnd base rates'!K$112)
+($J403*'fnd base rates'!K$113)
+($K403*'fnd base rates'!K$114)
+($M403*'fnd base rates'!K$116)
+($N403*'fnd base rates'!K$117)
+($O403*'fnd base rates'!K$118)
+($P403*VLOOKUP($S403+12,rate_basefnd,11)))
*$R403</f>
        <v>9022.0767135449987</v>
      </c>
      <c r="AD403" s="1">
        <f>(($D403*'fnd base rates'!L$107)
+($E403*'fnd base rates'!L$108)
+($F403*'fnd base rates'!L$109)
+($G403*'fnd base rates'!L$110)
+($H403*'fnd base rates'!L$111)
+($I403*'fnd base rates'!L$112)
+($J403*'fnd base rates'!L$113)
+($K403*'fnd base rates'!L$114)
+($M403*'fnd base rates'!L$116)
+($N403*'fnd base rates'!L$117)
+($O403*'fnd base rates'!L$118)
+($P403*VLOOKUP($S403+12,rate_basefnd,12)))</f>
        <v>10410.853841999997</v>
      </c>
      <c r="AE403" s="1">
        <f>(($D403*'fnd base rates'!M$107)
+($E403*'fnd base rates'!M$108)
+($F403*'fnd base rates'!M$109)
+($G403*'fnd base rates'!M$110)
+($H403*'fnd base rates'!M$111)
+($I403*'fnd base rates'!M$112)
+($J403*'fnd base rates'!M$113)
+($K403*'fnd base rates'!M$114)
+($M403*'fnd base rates'!M$116)
+($N403*'fnd base rates'!M$117)
+($O403*'fnd base rates'!M$118)
+($P403*VLOOKUP($S403+12,rate_basefnd,13)))</f>
        <v>0</v>
      </c>
      <c r="AF403" s="4">
        <f t="shared" si="463"/>
        <v>94779.528119979994</v>
      </c>
      <c r="AH403" s="4">
        <f t="shared" si="464"/>
        <v>449035244</v>
      </c>
      <c r="AI403" s="4" t="str">
        <f t="shared" si="465"/>
        <v>449</v>
      </c>
      <c r="AJ403" s="2" t="str">
        <f t="shared" si="466"/>
        <v>035</v>
      </c>
      <c r="AK403" s="2" t="str">
        <f t="shared" si="467"/>
        <v>244</v>
      </c>
      <c r="AL403" s="4">
        <f t="shared" si="468"/>
        <v>1</v>
      </c>
      <c r="AM403" s="4">
        <f t="shared" si="460"/>
        <v>7</v>
      </c>
      <c r="AN403" s="4">
        <f t="shared" si="469"/>
        <v>94779.528119979994</v>
      </c>
      <c r="AO403" s="4">
        <f t="shared" si="470"/>
        <v>13540</v>
      </c>
      <c r="AP403" s="4">
        <f t="shared" si="471"/>
        <v>0</v>
      </c>
      <c r="AQ403" s="4">
        <v>13540</v>
      </c>
      <c r="AW403" s="4">
        <v>13499</v>
      </c>
      <c r="AX403" s="5">
        <f t="shared" si="472"/>
        <v>41</v>
      </c>
      <c r="AY403" s="4">
        <v>13540</v>
      </c>
      <c r="AZ403" s="5"/>
      <c r="BB403" s="5">
        <f t="shared" ref="BB403" si="481">BC403-BA403</f>
        <v>0</v>
      </c>
    </row>
    <row r="404" spans="1:54" s="4" customFormat="1">
      <c r="A404" s="278">
        <v>449</v>
      </c>
      <c r="B404" s="2">
        <v>449035285</v>
      </c>
      <c r="C404" s="10" t="s">
        <v>277</v>
      </c>
      <c r="D404" s="15">
        <f>'fnd enro'!D404</f>
        <v>0</v>
      </c>
      <c r="E404" s="15">
        <f>'fnd enro'!E404</f>
        <v>0</v>
      </c>
      <c r="F404" s="15">
        <f>'fnd enro'!F404</f>
        <v>0</v>
      </c>
      <c r="G404" s="15">
        <f>'fnd enro'!G404</f>
        <v>0</v>
      </c>
      <c r="H404" s="15">
        <f>'fnd enro'!H404</f>
        <v>0</v>
      </c>
      <c r="I404" s="15">
        <f>'fnd enro'!I404</f>
        <v>3</v>
      </c>
      <c r="J404" s="15">
        <f>'fnd enro'!J404</f>
        <v>0</v>
      </c>
      <c r="K404" s="16">
        <f>'fnd enro'!K404</f>
        <v>0.1149</v>
      </c>
      <c r="L404" s="15">
        <f>'fnd enro'!L404</f>
        <v>0</v>
      </c>
      <c r="M404" s="15">
        <f>'fnd enro'!M404</f>
        <v>0</v>
      </c>
      <c r="N404" s="15">
        <f>'fnd enro'!N404</f>
        <v>0</v>
      </c>
      <c r="O404" s="15">
        <f>'fnd enro'!O404</f>
        <v>0</v>
      </c>
      <c r="P404" s="15">
        <f>'fnd enro'!P404</f>
        <v>0</v>
      </c>
      <c r="Q404" s="15">
        <f>'fnd enro'!R404</f>
        <v>3</v>
      </c>
      <c r="R404" s="16">
        <f t="shared" si="462"/>
        <v>1.085</v>
      </c>
      <c r="S404" s="15">
        <f>VALUE('fnd enro'!Q404)</f>
        <v>7</v>
      </c>
      <c r="T404" s="2"/>
      <c r="U404" s="1">
        <f>(($D404*'fnd base rates'!C$107)
+($E404*'fnd base rates'!C$108)
+($F404*'fnd base rates'!C$109)
+($G404*'fnd base rates'!C$110)
+($H404*'fnd base rates'!C$111)
+($I404*'fnd base rates'!C$112)
+($J404*'fnd base rates'!C$113)
+($K404*'fnd base rates'!C$114)
+($M404*'fnd base rates'!C$116)
+($N404*'fnd base rates'!C$117)
+($O404*'fnd base rates'!C$118)
+($P404*VLOOKUP($S404+12,rate_basefnd,3)))
*$R404</f>
        <v>1668.2600637150001</v>
      </c>
      <c r="V404" s="1">
        <f>(($D404*'fnd base rates'!D$107)
+($E404*'fnd base rates'!D$108)
+($F404*'fnd base rates'!D$109)
+($G404*'fnd base rates'!D$110)
+($H404*'fnd base rates'!D$111)
+($I404*'fnd base rates'!D$112)
+($J404*'fnd base rates'!D$113)
+($K404*'fnd base rates'!D$114)
+($M404*'fnd base rates'!D$116)
+($N404*'fnd base rates'!D$117)
+($O404*'fnd base rates'!D$118)
+($P404*VLOOKUP($S404+12,rate_basefnd,4)))
*$R404</f>
        <v>2383.0831499999999</v>
      </c>
      <c r="W404" s="1">
        <f>(($D404*'fnd base rates'!E$107)
+($E404*'fnd base rates'!E$108)
+($F404*'fnd base rates'!E$109)
+($G404*'fnd base rates'!E$110)
+($H404*'fnd base rates'!E$111)
+($I404*'fnd base rates'!E$112)
+($J404*'fnd base rates'!E$113)
+($K404*'fnd base rates'!E$114)
+($M404*'fnd base rates'!E$116)
+($N404*'fnd base rates'!E$117)
+($O404*'fnd base rates'!E$118)
+($P404*VLOOKUP($S404+12,rate_basefnd,5)))
*$R404</f>
        <v>15291.681618044999</v>
      </c>
      <c r="X404" s="1">
        <f>(($D404*'fnd base rates'!F$107)
+($E404*'fnd base rates'!F$108)
+($F404*'fnd base rates'!F$109)
+($G404*'fnd base rates'!F$110)
+($H404*'fnd base rates'!F$111)
+($I404*'fnd base rates'!F$112)
+($J404*'fnd base rates'!F$113)
+($K404*'fnd base rates'!F$114)
+($M404*'fnd base rates'!F$116)
+($N404*'fnd base rates'!F$117)
+($O404*'fnd base rates'!F$118)
+($P404*VLOOKUP($S404+12,rate_basefnd,6)))
*$R404</f>
        <v>2754.08278341</v>
      </c>
      <c r="Y404" s="1">
        <f>(($D404*'fnd base rates'!G$107)
+($E404*'fnd base rates'!G$108)
+($F404*'fnd base rates'!G$109)
+($G404*'fnd base rates'!G$110)
+($H404*'fnd base rates'!G$111)
+($I404*'fnd base rates'!G$112)
+($J404*'fnd base rates'!G$113)
+($K404*'fnd base rates'!G$114)
+($M404*'fnd base rates'!G$116)
+($N404*'fnd base rates'!G$117)
+($O404*'fnd base rates'!G$118)
+($P404*VLOOKUP($S404+12,rate_basefnd,7)))
*$R404</f>
        <v>510.04593244499989</v>
      </c>
      <c r="Z404" s="1">
        <f>(($D404*'fnd base rates'!H$107)
+($E404*'fnd base rates'!H$108)
+($F404*'fnd base rates'!H$109)
+($G404*'fnd base rates'!H$110)
+($H404*'fnd base rates'!H$111)
+($I404*'fnd base rates'!H$112)
+($J404*'fnd base rates'!H$113)
+($K404*'fnd base rates'!H$114)
+($M404*'fnd base rates'!H$116)
+($N404*'fnd base rates'!H$117)
+($O404*'fnd base rates'!H$118)
+($P404*VLOOKUP($S404+12,rate_basefnd,8)))</f>
        <v>2376.9216299999998</v>
      </c>
      <c r="AA404" s="1">
        <f>(($D404*'fnd base rates'!I$107)
+($E404*'fnd base rates'!I$108)
+($F404*'fnd base rates'!I$109)
+($G404*'fnd base rates'!I$110)
+($H404*'fnd base rates'!I$111)
+($I404*'fnd base rates'!I$112)
+($J404*'fnd base rates'!I$113)
+($K404*'fnd base rates'!I$114)
+($M404*'fnd base rates'!I$116)
+($N404*'fnd base rates'!I$117)
+($O404*'fnd base rates'!I$118)
+($P404*VLOOKUP($S404+12,rate_basefnd,9)))
*$R404</f>
        <v>1326.7380000000001</v>
      </c>
      <c r="AB404" s="1">
        <f>(($D404*'fnd base rates'!J$107)
+($E404*'fnd base rates'!J$108)
+($F404*'fnd base rates'!J$109)
+($G404*'fnd base rates'!J$110)
+($H404*'fnd base rates'!J$111)
+($I404*'fnd base rates'!J$112)
+($J404*'fnd base rates'!J$113)
+($K404*'fnd base rates'!J$114)
+($M404*'fnd base rates'!J$116)
+($N404*'fnd base rates'!J$117)
+($O404*'fnd base rates'!J$118)
+($P404*VLOOKUP($S404+12,rate_basefnd,10)))
*$R404</f>
        <v>1787.1251999999997</v>
      </c>
      <c r="AC404" s="1">
        <f>(($D404*'fnd base rates'!K$107)
+($E404*'fnd base rates'!K$108)
+($F404*'fnd base rates'!K$109)
+($G404*'fnd base rates'!K$110)
+($H404*'fnd base rates'!K$111)
+($I404*'fnd base rates'!K$112)
+($J404*'fnd base rates'!K$113)
+($K404*'fnd base rates'!K$114)
+($M404*'fnd base rates'!K$116)
+($N404*'fnd base rates'!K$117)
+($O404*'fnd base rates'!K$118)
+($P404*VLOOKUP($S404+12,rate_basefnd,11)))
*$R404</f>
        <v>3579.178505805</v>
      </c>
      <c r="AD404" s="1">
        <f>(($D404*'fnd base rates'!L$107)
+($E404*'fnd base rates'!L$108)
+($F404*'fnd base rates'!L$109)
+($G404*'fnd base rates'!L$110)
+($H404*'fnd base rates'!L$111)
+($I404*'fnd base rates'!L$112)
+($J404*'fnd base rates'!L$113)
+($K404*'fnd base rates'!L$114)
+($M404*'fnd base rates'!L$116)
+($N404*'fnd base rates'!L$117)
+($O404*'fnd base rates'!L$118)
+($P404*VLOOKUP($S404+12,rate_basefnd,12)))</f>
        <v>3688.5402180000001</v>
      </c>
      <c r="AE404" s="1">
        <f>(($D404*'fnd base rates'!M$107)
+($E404*'fnd base rates'!M$108)
+($F404*'fnd base rates'!M$109)
+($G404*'fnd base rates'!M$110)
+($H404*'fnd base rates'!M$111)
+($I404*'fnd base rates'!M$112)
+($J404*'fnd base rates'!M$113)
+($K404*'fnd base rates'!M$114)
+($M404*'fnd base rates'!M$116)
+($N404*'fnd base rates'!M$117)
+($O404*'fnd base rates'!M$118)
+($P404*VLOOKUP($S404+12,rate_basefnd,13)))</f>
        <v>0</v>
      </c>
      <c r="AF404" s="4">
        <f t="shared" si="463"/>
        <v>35365.657101419994</v>
      </c>
      <c r="AH404" s="4">
        <f t="shared" si="464"/>
        <v>449035285</v>
      </c>
      <c r="AI404" s="4" t="str">
        <f t="shared" si="465"/>
        <v>449</v>
      </c>
      <c r="AJ404" s="2" t="str">
        <f t="shared" si="466"/>
        <v>035</v>
      </c>
      <c r="AK404" s="2" t="str">
        <f t="shared" si="467"/>
        <v>285</v>
      </c>
      <c r="AL404" s="4">
        <f t="shared" si="468"/>
        <v>1</v>
      </c>
      <c r="AM404" s="4">
        <f t="shared" si="460"/>
        <v>3</v>
      </c>
      <c r="AN404" s="4">
        <f t="shared" si="469"/>
        <v>35365.657101419994</v>
      </c>
      <c r="AO404" s="4">
        <f t="shared" si="470"/>
        <v>11789</v>
      </c>
      <c r="AP404" s="4">
        <f t="shared" si="471"/>
        <v>0</v>
      </c>
      <c r="AQ404" s="4">
        <v>11789</v>
      </c>
      <c r="AW404" s="4">
        <v>11774</v>
      </c>
      <c r="AX404" s="5">
        <f t="shared" si="472"/>
        <v>15</v>
      </c>
      <c r="AY404" s="4">
        <v>11789</v>
      </c>
      <c r="AZ404" s="5"/>
      <c r="BB404" s="5">
        <f t="shared" ref="BB404" si="482">BC404-BA404</f>
        <v>0</v>
      </c>
    </row>
    <row r="405" spans="1:54" s="4" customFormat="1">
      <c r="A405" s="278">
        <v>449</v>
      </c>
      <c r="B405" s="2">
        <v>449035336</v>
      </c>
      <c r="C405" s="10" t="s">
        <v>277</v>
      </c>
      <c r="D405" s="15">
        <f>'fnd enro'!D405</f>
        <v>0</v>
      </c>
      <c r="E405" s="15">
        <f>'fnd enro'!E405</f>
        <v>0</v>
      </c>
      <c r="F405" s="15">
        <f>'fnd enro'!F405</f>
        <v>0</v>
      </c>
      <c r="G405" s="15">
        <f>'fnd enro'!G405</f>
        <v>0</v>
      </c>
      <c r="H405" s="15">
        <f>'fnd enro'!H405</f>
        <v>0</v>
      </c>
      <c r="I405" s="15">
        <f>'fnd enro'!I405</f>
        <v>1</v>
      </c>
      <c r="J405" s="15">
        <f>'fnd enro'!J405</f>
        <v>0</v>
      </c>
      <c r="K405" s="16">
        <f>'fnd enro'!K405</f>
        <v>3.8300000000000001E-2</v>
      </c>
      <c r="L405" s="15">
        <f>'fnd enro'!L405</f>
        <v>0</v>
      </c>
      <c r="M405" s="15">
        <f>'fnd enro'!M405</f>
        <v>0</v>
      </c>
      <c r="N405" s="15">
        <f>'fnd enro'!N405</f>
        <v>0</v>
      </c>
      <c r="O405" s="15">
        <f>'fnd enro'!O405</f>
        <v>0</v>
      </c>
      <c r="P405" s="15">
        <f>'fnd enro'!P405</f>
        <v>0</v>
      </c>
      <c r="Q405" s="15">
        <f>'fnd enro'!R405</f>
        <v>1</v>
      </c>
      <c r="R405" s="16">
        <f t="shared" si="462"/>
        <v>1.085</v>
      </c>
      <c r="S405" s="15">
        <f>VALUE('fnd enro'!Q405)</f>
        <v>7</v>
      </c>
      <c r="T405" s="2"/>
      <c r="U405" s="1">
        <f>(($D405*'fnd base rates'!C$107)
+($E405*'fnd base rates'!C$108)
+($F405*'fnd base rates'!C$109)
+($G405*'fnd base rates'!C$110)
+($H405*'fnd base rates'!C$111)
+($I405*'fnd base rates'!C$112)
+($J405*'fnd base rates'!C$113)
+($K405*'fnd base rates'!C$114)
+($M405*'fnd base rates'!C$116)
+($N405*'fnd base rates'!C$117)
+($O405*'fnd base rates'!C$118)
+($P405*VLOOKUP($S405+12,rate_basefnd,3)))
*$R405</f>
        <v>556.08668790499996</v>
      </c>
      <c r="V405" s="1">
        <f>(($D405*'fnd base rates'!D$107)
+($E405*'fnd base rates'!D$108)
+($F405*'fnd base rates'!D$109)
+($G405*'fnd base rates'!D$110)
+($H405*'fnd base rates'!D$111)
+($I405*'fnd base rates'!D$112)
+($J405*'fnd base rates'!D$113)
+($K405*'fnd base rates'!D$114)
+($M405*'fnd base rates'!D$116)
+($N405*'fnd base rates'!D$117)
+($O405*'fnd base rates'!D$118)
+($P405*VLOOKUP($S405+12,rate_basefnd,4)))
*$R405</f>
        <v>794.36104999999998</v>
      </c>
      <c r="W405" s="1">
        <f>(($D405*'fnd base rates'!E$107)
+($E405*'fnd base rates'!E$108)
+($F405*'fnd base rates'!E$109)
+($G405*'fnd base rates'!E$110)
+($H405*'fnd base rates'!E$111)
+($I405*'fnd base rates'!E$112)
+($J405*'fnd base rates'!E$113)
+($K405*'fnd base rates'!E$114)
+($M405*'fnd base rates'!E$116)
+($N405*'fnd base rates'!E$117)
+($O405*'fnd base rates'!E$118)
+($P405*VLOOKUP($S405+12,rate_basefnd,5)))
*$R405</f>
        <v>5097.2272060149999</v>
      </c>
      <c r="X405" s="1">
        <f>(($D405*'fnd base rates'!F$107)
+($E405*'fnd base rates'!F$108)
+($F405*'fnd base rates'!F$109)
+($G405*'fnd base rates'!F$110)
+($H405*'fnd base rates'!F$111)
+($I405*'fnd base rates'!F$112)
+($J405*'fnd base rates'!F$113)
+($K405*'fnd base rates'!F$114)
+($M405*'fnd base rates'!F$116)
+($N405*'fnd base rates'!F$117)
+($O405*'fnd base rates'!F$118)
+($P405*VLOOKUP($S405+12,rate_basefnd,6)))
*$R405</f>
        <v>918.02759447000005</v>
      </c>
      <c r="Y405" s="1">
        <f>(($D405*'fnd base rates'!G$107)
+($E405*'fnd base rates'!G$108)
+($F405*'fnd base rates'!G$109)
+($G405*'fnd base rates'!G$110)
+($H405*'fnd base rates'!G$111)
+($I405*'fnd base rates'!G$112)
+($J405*'fnd base rates'!G$113)
+($K405*'fnd base rates'!G$114)
+($M405*'fnd base rates'!G$116)
+($N405*'fnd base rates'!G$117)
+($O405*'fnd base rates'!G$118)
+($P405*VLOOKUP($S405+12,rate_basefnd,7)))
*$R405</f>
        <v>170.01531081499999</v>
      </c>
      <c r="Z405" s="1">
        <f>(($D405*'fnd base rates'!H$107)
+($E405*'fnd base rates'!H$108)
+($F405*'fnd base rates'!H$109)
+($G405*'fnd base rates'!H$110)
+($H405*'fnd base rates'!H$111)
+($I405*'fnd base rates'!H$112)
+($J405*'fnd base rates'!H$113)
+($K405*'fnd base rates'!H$114)
+($M405*'fnd base rates'!H$116)
+($N405*'fnd base rates'!H$117)
+($O405*'fnd base rates'!H$118)
+($P405*VLOOKUP($S405+12,rate_basefnd,8)))</f>
        <v>792.30720999999994</v>
      </c>
      <c r="AA405" s="1">
        <f>(($D405*'fnd base rates'!I$107)
+($E405*'fnd base rates'!I$108)
+($F405*'fnd base rates'!I$109)
+($G405*'fnd base rates'!I$110)
+($H405*'fnd base rates'!I$111)
+($I405*'fnd base rates'!I$112)
+($J405*'fnd base rates'!I$113)
+($K405*'fnd base rates'!I$114)
+($M405*'fnd base rates'!I$116)
+($N405*'fnd base rates'!I$117)
+($O405*'fnd base rates'!I$118)
+($P405*VLOOKUP($S405+12,rate_basefnd,9)))
*$R405</f>
        <v>442.24600000000004</v>
      </c>
      <c r="AB405" s="1">
        <f>(($D405*'fnd base rates'!J$107)
+($E405*'fnd base rates'!J$108)
+($F405*'fnd base rates'!J$109)
+($G405*'fnd base rates'!J$110)
+($H405*'fnd base rates'!J$111)
+($I405*'fnd base rates'!J$112)
+($J405*'fnd base rates'!J$113)
+($K405*'fnd base rates'!J$114)
+($M405*'fnd base rates'!J$116)
+($N405*'fnd base rates'!J$117)
+($O405*'fnd base rates'!J$118)
+($P405*VLOOKUP($S405+12,rate_basefnd,10)))
*$R405</f>
        <v>595.70839999999998</v>
      </c>
      <c r="AC405" s="1">
        <f>(($D405*'fnd base rates'!K$107)
+($E405*'fnd base rates'!K$108)
+($F405*'fnd base rates'!K$109)
+($G405*'fnd base rates'!K$110)
+($H405*'fnd base rates'!K$111)
+($I405*'fnd base rates'!K$112)
+($J405*'fnd base rates'!K$113)
+($K405*'fnd base rates'!K$114)
+($M405*'fnd base rates'!K$116)
+($N405*'fnd base rates'!K$117)
+($O405*'fnd base rates'!K$118)
+($P405*VLOOKUP($S405+12,rate_basefnd,11)))
*$R405</f>
        <v>1193.0595019349998</v>
      </c>
      <c r="AD405" s="1">
        <f>(($D405*'fnd base rates'!L$107)
+($E405*'fnd base rates'!L$108)
+($F405*'fnd base rates'!L$109)
+($G405*'fnd base rates'!L$110)
+($H405*'fnd base rates'!L$111)
+($I405*'fnd base rates'!L$112)
+($J405*'fnd base rates'!L$113)
+($K405*'fnd base rates'!L$114)
+($M405*'fnd base rates'!L$116)
+($N405*'fnd base rates'!L$117)
+($O405*'fnd base rates'!L$118)
+($P405*VLOOKUP($S405+12,rate_basefnd,12)))</f>
        <v>1229.513406</v>
      </c>
      <c r="AE405" s="1">
        <f>(($D405*'fnd base rates'!M$107)
+($E405*'fnd base rates'!M$108)
+($F405*'fnd base rates'!M$109)
+($G405*'fnd base rates'!M$110)
+($H405*'fnd base rates'!M$111)
+($I405*'fnd base rates'!M$112)
+($J405*'fnd base rates'!M$113)
+($K405*'fnd base rates'!M$114)
+($M405*'fnd base rates'!M$116)
+($N405*'fnd base rates'!M$117)
+($O405*'fnd base rates'!M$118)
+($P405*VLOOKUP($S405+12,rate_basefnd,13)))</f>
        <v>0</v>
      </c>
      <c r="AF405" s="4">
        <f t="shared" si="463"/>
        <v>11788.552367139999</v>
      </c>
      <c r="AH405" s="4">
        <f t="shared" si="464"/>
        <v>449035336</v>
      </c>
      <c r="AI405" s="4" t="str">
        <f t="shared" si="465"/>
        <v>449</v>
      </c>
      <c r="AJ405" s="2" t="str">
        <f t="shared" si="466"/>
        <v>035</v>
      </c>
      <c r="AK405" s="2" t="str">
        <f t="shared" si="467"/>
        <v>336</v>
      </c>
      <c r="AL405" s="4">
        <f t="shared" si="468"/>
        <v>1</v>
      </c>
      <c r="AM405" s="4">
        <f t="shared" si="460"/>
        <v>1</v>
      </c>
      <c r="AN405" s="4">
        <f t="shared" si="469"/>
        <v>11788.552367139999</v>
      </c>
      <c r="AO405" s="4">
        <f t="shared" si="470"/>
        <v>11789</v>
      </c>
      <c r="AP405" s="4">
        <f t="shared" si="471"/>
        <v>0</v>
      </c>
      <c r="AQ405" s="4">
        <v>11789</v>
      </c>
      <c r="AW405" s="4">
        <v>11774</v>
      </c>
      <c r="AX405" s="5">
        <f t="shared" si="472"/>
        <v>15</v>
      </c>
      <c r="AY405" s="4">
        <v>11789</v>
      </c>
      <c r="AZ405" s="5"/>
      <c r="BB405" s="5">
        <f t="shared" ref="BB405" si="483">BC405-BA405</f>
        <v>0</v>
      </c>
    </row>
    <row r="406" spans="1:54" s="4" customFormat="1">
      <c r="A406" s="278">
        <v>449</v>
      </c>
      <c r="B406" s="2">
        <v>449035347</v>
      </c>
      <c r="C406" s="10" t="s">
        <v>277</v>
      </c>
      <c r="D406" s="15">
        <f>'fnd enro'!D406</f>
        <v>0</v>
      </c>
      <c r="E406" s="15">
        <f>'fnd enro'!E406</f>
        <v>0</v>
      </c>
      <c r="F406" s="15">
        <f>'fnd enro'!F406</f>
        <v>0</v>
      </c>
      <c r="G406" s="15">
        <f>'fnd enro'!G406</f>
        <v>0</v>
      </c>
      <c r="H406" s="15">
        <f>'fnd enro'!H406</f>
        <v>1</v>
      </c>
      <c r="I406" s="15">
        <f>'fnd enro'!I406</f>
        <v>0</v>
      </c>
      <c r="J406" s="15">
        <f>'fnd enro'!J406</f>
        <v>0</v>
      </c>
      <c r="K406" s="16">
        <f>'fnd enro'!K406</f>
        <v>3.8300000000000001E-2</v>
      </c>
      <c r="L406" s="15">
        <f>'fnd enro'!L406</f>
        <v>0</v>
      </c>
      <c r="M406" s="15">
        <f>'fnd enro'!M406</f>
        <v>0</v>
      </c>
      <c r="N406" s="15">
        <f>'fnd enro'!N406</f>
        <v>0</v>
      </c>
      <c r="O406" s="15">
        <f>'fnd enro'!O406</f>
        <v>0</v>
      </c>
      <c r="P406" s="15">
        <f>'fnd enro'!P406</f>
        <v>1</v>
      </c>
      <c r="Q406" s="15">
        <f>'fnd enro'!R406</f>
        <v>1</v>
      </c>
      <c r="R406" s="16">
        <f t="shared" si="462"/>
        <v>1.085</v>
      </c>
      <c r="S406" s="15">
        <f>VALUE('fnd enro'!Q406)</f>
        <v>6</v>
      </c>
      <c r="T406" s="2"/>
      <c r="U406" s="1">
        <f>(($D406*'fnd base rates'!C$107)
+($E406*'fnd base rates'!C$108)
+($F406*'fnd base rates'!C$109)
+($G406*'fnd base rates'!C$110)
+($H406*'fnd base rates'!C$111)
+($I406*'fnd base rates'!C$112)
+($J406*'fnd base rates'!C$113)
+($K406*'fnd base rates'!C$114)
+($M406*'fnd base rates'!C$116)
+($N406*'fnd base rates'!C$117)
+($O406*'fnd base rates'!C$118)
+($P406*VLOOKUP($S406+12,rate_basefnd,3)))
*$R406</f>
        <v>621.79428790499992</v>
      </c>
      <c r="V406" s="1">
        <f>(($D406*'fnd base rates'!D$107)
+($E406*'fnd base rates'!D$108)
+($F406*'fnd base rates'!D$109)
+($G406*'fnd base rates'!D$110)
+($H406*'fnd base rates'!D$111)
+($I406*'fnd base rates'!D$112)
+($J406*'fnd base rates'!D$113)
+($K406*'fnd base rates'!D$114)
+($M406*'fnd base rates'!D$116)
+($N406*'fnd base rates'!D$117)
+($O406*'fnd base rates'!D$118)
+($P406*VLOOKUP($S406+12,rate_basefnd,4)))
*$R406</f>
        <v>1105.6800999999998</v>
      </c>
      <c r="W406" s="1">
        <f>(($D406*'fnd base rates'!E$107)
+($E406*'fnd base rates'!E$108)
+($F406*'fnd base rates'!E$109)
+($G406*'fnd base rates'!E$110)
+($H406*'fnd base rates'!E$111)
+($I406*'fnd base rates'!E$112)
+($J406*'fnd base rates'!E$113)
+($K406*'fnd base rates'!E$114)
+($M406*'fnd base rates'!E$116)
+($N406*'fnd base rates'!E$117)
+($O406*'fnd base rates'!E$118)
+($P406*VLOOKUP($S406+12,rate_basefnd,5)))
*$R406</f>
        <v>6627.9452060149997</v>
      </c>
      <c r="X406" s="1">
        <f>(($D406*'fnd base rates'!F$107)
+($E406*'fnd base rates'!F$108)
+($F406*'fnd base rates'!F$109)
+($G406*'fnd base rates'!F$110)
+($H406*'fnd base rates'!F$111)
+($I406*'fnd base rates'!F$112)
+($J406*'fnd base rates'!F$113)
+($K406*'fnd base rates'!F$114)
+($M406*'fnd base rates'!F$116)
+($N406*'fnd base rates'!F$117)
+($O406*'fnd base rates'!F$118)
+($P406*VLOOKUP($S406+12,rate_basefnd,6)))
*$R406</f>
        <v>1030.67229447</v>
      </c>
      <c r="Y406" s="1">
        <f>(($D406*'fnd base rates'!G$107)
+($E406*'fnd base rates'!G$108)
+($F406*'fnd base rates'!G$109)
+($G406*'fnd base rates'!G$110)
+($H406*'fnd base rates'!G$111)
+($I406*'fnd base rates'!G$112)
+($J406*'fnd base rates'!G$113)
+($K406*'fnd base rates'!G$114)
+($M406*'fnd base rates'!G$116)
+($N406*'fnd base rates'!G$117)
+($O406*'fnd base rates'!G$118)
+($P406*VLOOKUP($S406+12,rate_basefnd,7)))
*$R406</f>
        <v>322.18656081500001</v>
      </c>
      <c r="Z406" s="1">
        <f>(($D406*'fnd base rates'!H$107)
+($E406*'fnd base rates'!H$108)
+($F406*'fnd base rates'!H$109)
+($G406*'fnd base rates'!H$110)
+($H406*'fnd base rates'!H$111)
+($I406*'fnd base rates'!H$112)
+($J406*'fnd base rates'!H$113)
+($K406*'fnd base rates'!H$114)
+($M406*'fnd base rates'!H$116)
+($N406*'fnd base rates'!H$117)
+($O406*'fnd base rates'!H$118)
+($P406*VLOOKUP($S406+12,rate_basefnd,8)))</f>
        <v>521.60721000000001</v>
      </c>
      <c r="AA406" s="1">
        <f>(($D406*'fnd base rates'!I$107)
+($E406*'fnd base rates'!I$108)
+($F406*'fnd base rates'!I$109)
+($G406*'fnd base rates'!I$110)
+($H406*'fnd base rates'!I$111)
+($I406*'fnd base rates'!I$112)
+($J406*'fnd base rates'!I$113)
+($K406*'fnd base rates'!I$114)
+($M406*'fnd base rates'!I$116)
+($N406*'fnd base rates'!I$117)
+($O406*'fnd base rates'!I$118)
+($P406*VLOOKUP($S406+12,rate_basefnd,9)))
*$R406</f>
        <v>487.7509</v>
      </c>
      <c r="AB406" s="1">
        <f>(($D406*'fnd base rates'!J$107)
+($E406*'fnd base rates'!J$108)
+($F406*'fnd base rates'!J$109)
+($G406*'fnd base rates'!J$110)
+($H406*'fnd base rates'!J$111)
+($I406*'fnd base rates'!J$112)
+($J406*'fnd base rates'!J$113)
+($K406*'fnd base rates'!J$114)
+($M406*'fnd base rates'!J$116)
+($N406*'fnd base rates'!J$117)
+($O406*'fnd base rates'!J$118)
+($P406*VLOOKUP($S406+12,rate_basefnd,10)))
*$R406</f>
        <v>897.79409999999996</v>
      </c>
      <c r="AC406" s="1">
        <f>(($D406*'fnd base rates'!K$107)
+($E406*'fnd base rates'!K$108)
+($F406*'fnd base rates'!K$109)
+($G406*'fnd base rates'!K$110)
+($H406*'fnd base rates'!K$111)
+($I406*'fnd base rates'!K$112)
+($J406*'fnd base rates'!K$113)
+($K406*'fnd base rates'!K$114)
+($M406*'fnd base rates'!K$116)
+($N406*'fnd base rates'!K$117)
+($O406*'fnd base rates'!K$118)
+($P406*VLOOKUP($S406+12,rate_basefnd,11)))
*$R406</f>
        <v>1226.3907019349999</v>
      </c>
      <c r="AD406" s="1">
        <f>(($D406*'fnd base rates'!L$107)
+($E406*'fnd base rates'!L$108)
+($F406*'fnd base rates'!L$109)
+($G406*'fnd base rates'!L$110)
+($H406*'fnd base rates'!L$111)
+($I406*'fnd base rates'!L$112)
+($J406*'fnd base rates'!L$113)
+($K406*'fnd base rates'!L$114)
+($M406*'fnd base rates'!L$116)
+($N406*'fnd base rates'!L$117)
+($O406*'fnd base rates'!L$118)
+($P406*VLOOKUP($S406+12,rate_basefnd,12)))</f>
        <v>1804.6034059999999</v>
      </c>
      <c r="AE406" s="1">
        <f>(($D406*'fnd base rates'!M$107)
+($E406*'fnd base rates'!M$108)
+($F406*'fnd base rates'!M$109)
+($G406*'fnd base rates'!M$110)
+($H406*'fnd base rates'!M$111)
+($I406*'fnd base rates'!M$112)
+($J406*'fnd base rates'!M$113)
+($K406*'fnd base rates'!M$114)
+($M406*'fnd base rates'!M$116)
+($N406*'fnd base rates'!M$117)
+($O406*'fnd base rates'!M$118)
+($P406*VLOOKUP($S406+12,rate_basefnd,13)))</f>
        <v>0</v>
      </c>
      <c r="AF406" s="4">
        <f t="shared" si="463"/>
        <v>14646.424767139999</v>
      </c>
      <c r="AH406" s="4">
        <f t="shared" si="464"/>
        <v>449035347</v>
      </c>
      <c r="AI406" s="4" t="str">
        <f t="shared" si="465"/>
        <v>449</v>
      </c>
      <c r="AJ406" s="2" t="str">
        <f t="shared" si="466"/>
        <v>035</v>
      </c>
      <c r="AK406" s="2" t="str">
        <f t="shared" si="467"/>
        <v>347</v>
      </c>
      <c r="AL406" s="4">
        <f t="shared" si="468"/>
        <v>1</v>
      </c>
      <c r="AM406" s="4">
        <f t="shared" si="460"/>
        <v>1</v>
      </c>
      <c r="AN406" s="4">
        <f t="shared" si="469"/>
        <v>14646.424767139999</v>
      </c>
      <c r="AO406" s="4">
        <f t="shared" si="470"/>
        <v>14646</v>
      </c>
      <c r="AP406" s="4">
        <f t="shared" si="471"/>
        <v>0</v>
      </c>
      <c r="AQ406" s="4">
        <v>14646</v>
      </c>
      <c r="AW406" s="4">
        <v>14609</v>
      </c>
      <c r="AX406" s="5">
        <f t="shared" si="472"/>
        <v>37</v>
      </c>
      <c r="AY406" s="4">
        <v>14646</v>
      </c>
      <c r="AZ406" s="5"/>
      <c r="BB406" s="5">
        <f t="shared" ref="BB406" si="484">BC406-BA406</f>
        <v>0</v>
      </c>
    </row>
    <row r="407" spans="1:54" s="4" customFormat="1">
      <c r="A407" s="278">
        <v>450</v>
      </c>
      <c r="B407" s="2">
        <v>450086008</v>
      </c>
      <c r="C407" s="10" t="s">
        <v>1063</v>
      </c>
      <c r="D407" s="15">
        <f>'fnd enro'!D407</f>
        <v>0</v>
      </c>
      <c r="E407" s="15">
        <f>'fnd enro'!E407</f>
        <v>0</v>
      </c>
      <c r="F407" s="15">
        <f>'fnd enro'!F407</f>
        <v>0</v>
      </c>
      <c r="G407" s="15">
        <f>'fnd enro'!G407</f>
        <v>3</v>
      </c>
      <c r="H407" s="15">
        <f>'fnd enro'!H407</f>
        <v>2</v>
      </c>
      <c r="I407" s="15">
        <f>'fnd enro'!I407</f>
        <v>0</v>
      </c>
      <c r="J407" s="15">
        <f>'fnd enro'!J407</f>
        <v>0</v>
      </c>
      <c r="K407" s="16">
        <f>'fnd enro'!K407</f>
        <v>0.1915</v>
      </c>
      <c r="L407" s="15">
        <f>'fnd enro'!L407</f>
        <v>0</v>
      </c>
      <c r="M407" s="15">
        <f>'fnd enro'!M407</f>
        <v>0</v>
      </c>
      <c r="N407" s="15">
        <f>'fnd enro'!N407</f>
        <v>0</v>
      </c>
      <c r="O407" s="15">
        <f>'fnd enro'!O407</f>
        <v>0</v>
      </c>
      <c r="P407" s="15">
        <f>'fnd enro'!P407</f>
        <v>0</v>
      </c>
      <c r="Q407" s="15">
        <f>'fnd enro'!R407</f>
        <v>5</v>
      </c>
      <c r="R407" s="16">
        <f t="shared" si="462"/>
        <v>1</v>
      </c>
      <c r="S407" s="15">
        <f>VALUE('fnd enro'!Q407)</f>
        <v>8</v>
      </c>
      <c r="T407" s="2"/>
      <c r="U407" s="1">
        <f>(($D407*'fnd base rates'!C$107)
+($E407*'fnd base rates'!C$108)
+($F407*'fnd base rates'!C$109)
+($G407*'fnd base rates'!C$110)
+($H407*'fnd base rates'!C$111)
+($I407*'fnd base rates'!C$112)
+($J407*'fnd base rates'!C$113)
+($K407*'fnd base rates'!C$114)
+($M407*'fnd base rates'!C$116)
+($N407*'fnd base rates'!C$117)
+($O407*'fnd base rates'!C$118)
+($P407*VLOOKUP($S407+12,rate_basefnd,3)))
*$R407</f>
        <v>2562.611465</v>
      </c>
      <c r="V407" s="1">
        <f>(($D407*'fnd base rates'!D$107)
+($E407*'fnd base rates'!D$108)
+($F407*'fnd base rates'!D$109)
+($G407*'fnd base rates'!D$110)
+($H407*'fnd base rates'!D$111)
+($I407*'fnd base rates'!D$112)
+($J407*'fnd base rates'!D$113)
+($K407*'fnd base rates'!D$114)
+($M407*'fnd base rates'!D$116)
+($N407*'fnd base rates'!D$117)
+($O407*'fnd base rates'!D$118)
+($P407*VLOOKUP($S407+12,rate_basefnd,4)))
*$R407</f>
        <v>3660.6499999999996</v>
      </c>
      <c r="W407" s="1">
        <f>(($D407*'fnd base rates'!E$107)
+($E407*'fnd base rates'!E$108)
+($F407*'fnd base rates'!E$109)
+($G407*'fnd base rates'!E$110)
+($H407*'fnd base rates'!E$111)
+($I407*'fnd base rates'!E$112)
+($J407*'fnd base rates'!E$113)
+($K407*'fnd base rates'!E$114)
+($M407*'fnd base rates'!E$116)
+($N407*'fnd base rates'!E$117)
+($O407*'fnd base rates'!E$118)
+($P407*VLOOKUP($S407+12,rate_basefnd,5)))
*$R407</f>
        <v>17747.166294999999</v>
      </c>
      <c r="X407" s="1">
        <f>(($D407*'fnd base rates'!F$107)
+($E407*'fnd base rates'!F$108)
+($F407*'fnd base rates'!F$109)
+($G407*'fnd base rates'!F$110)
+($H407*'fnd base rates'!F$111)
+($I407*'fnd base rates'!F$112)
+($J407*'fnd base rates'!F$113)
+($K407*'fnd base rates'!F$114)
+($M407*'fnd base rates'!F$116)
+($N407*'fnd base rates'!F$117)
+($O407*'fnd base rates'!F$118)
+($P407*VLOOKUP($S407+12,rate_basefnd,6)))
*$R407</f>
        <v>5473.2719099999995</v>
      </c>
      <c r="Y407" s="1">
        <f>(($D407*'fnd base rates'!G$107)
+($E407*'fnd base rates'!G$108)
+($F407*'fnd base rates'!G$109)
+($G407*'fnd base rates'!G$110)
+($H407*'fnd base rates'!G$111)
+($I407*'fnd base rates'!G$112)
+($J407*'fnd base rates'!G$113)
+($K407*'fnd base rates'!G$114)
+($M407*'fnd base rates'!G$116)
+($N407*'fnd base rates'!G$117)
+($O407*'fnd base rates'!G$118)
+($P407*VLOOKUP($S407+12,rate_basefnd,7)))
*$R407</f>
        <v>771.85069499999997</v>
      </c>
      <c r="Z407" s="1">
        <f>(($D407*'fnd base rates'!H$107)
+($E407*'fnd base rates'!H$108)
+($F407*'fnd base rates'!H$109)
+($G407*'fnd base rates'!H$110)
+($H407*'fnd base rates'!H$111)
+($I407*'fnd base rates'!H$112)
+($J407*'fnd base rates'!H$113)
+($K407*'fnd base rates'!H$114)
+($M407*'fnd base rates'!H$116)
+($N407*'fnd base rates'!H$117)
+($O407*'fnd base rates'!H$118)
+($P407*VLOOKUP($S407+12,rate_basefnd,8)))</f>
        <v>2503.8860499999996</v>
      </c>
      <c r="AA407" s="1">
        <f>(($D407*'fnd base rates'!I$107)
+($E407*'fnd base rates'!I$108)
+($F407*'fnd base rates'!I$109)
+($G407*'fnd base rates'!I$110)
+($H407*'fnd base rates'!I$111)
+($I407*'fnd base rates'!I$112)
+($J407*'fnd base rates'!I$113)
+($K407*'fnd base rates'!I$114)
+($M407*'fnd base rates'!I$116)
+($N407*'fnd base rates'!I$117)
+($O407*'fnd base rates'!I$118)
+($P407*VLOOKUP($S407+12,rate_basefnd,9)))
*$R407</f>
        <v>1478.4</v>
      </c>
      <c r="AB407" s="1">
        <f>(($D407*'fnd base rates'!J$107)
+($E407*'fnd base rates'!J$108)
+($F407*'fnd base rates'!J$109)
+($G407*'fnd base rates'!J$110)
+($H407*'fnd base rates'!J$111)
+($I407*'fnd base rates'!J$112)
+($J407*'fnd base rates'!J$113)
+($K407*'fnd base rates'!J$114)
+($M407*'fnd base rates'!J$116)
+($N407*'fnd base rates'!J$117)
+($O407*'fnd base rates'!J$118)
+($P407*VLOOKUP($S407+12,rate_basefnd,10)))
*$R407</f>
        <v>913.48</v>
      </c>
      <c r="AC407" s="1">
        <f>(($D407*'fnd base rates'!K$107)
+($E407*'fnd base rates'!K$108)
+($F407*'fnd base rates'!K$109)
+($G407*'fnd base rates'!K$110)
+($H407*'fnd base rates'!K$111)
+($I407*'fnd base rates'!K$112)
+($J407*'fnd base rates'!K$113)
+($K407*'fnd base rates'!K$114)
+($M407*'fnd base rates'!K$116)
+($N407*'fnd base rates'!K$117)
+($O407*'fnd base rates'!K$118)
+($P407*VLOOKUP($S407+12,rate_basefnd,11)))
*$R407</f>
        <v>5416.3100549999999</v>
      </c>
      <c r="AD407" s="1">
        <f>(($D407*'fnd base rates'!L$107)
+($E407*'fnd base rates'!L$108)
+($F407*'fnd base rates'!L$109)
+($G407*'fnd base rates'!L$110)
+($H407*'fnd base rates'!L$111)
+($I407*'fnd base rates'!L$112)
+($J407*'fnd base rates'!L$113)
+($K407*'fnd base rates'!L$114)
+($M407*'fnd base rates'!L$116)
+($N407*'fnd base rates'!L$117)
+($O407*'fnd base rates'!L$118)
+($P407*VLOOKUP($S407+12,rate_basefnd,12)))</f>
        <v>6613.6770300000007</v>
      </c>
      <c r="AE407" s="1">
        <f>(($D407*'fnd base rates'!M$107)
+($E407*'fnd base rates'!M$108)
+($F407*'fnd base rates'!M$109)
+($G407*'fnd base rates'!M$110)
+($H407*'fnd base rates'!M$111)
+($I407*'fnd base rates'!M$112)
+($J407*'fnd base rates'!M$113)
+($K407*'fnd base rates'!M$114)
+($M407*'fnd base rates'!M$116)
+($N407*'fnd base rates'!M$117)
+($O407*'fnd base rates'!M$118)
+($P407*VLOOKUP($S407+12,rate_basefnd,13)))</f>
        <v>0</v>
      </c>
      <c r="AF407" s="4">
        <f t="shared" si="463"/>
        <v>47141.303500000002</v>
      </c>
      <c r="AH407" s="4">
        <f t="shared" si="464"/>
        <v>450086008</v>
      </c>
      <c r="AI407" s="4" t="str">
        <f t="shared" si="465"/>
        <v>450</v>
      </c>
      <c r="AJ407" s="2" t="str">
        <f t="shared" si="466"/>
        <v>086</v>
      </c>
      <c r="AK407" s="2" t="str">
        <f t="shared" si="467"/>
        <v>008</v>
      </c>
      <c r="AL407" s="4">
        <f t="shared" si="468"/>
        <v>1</v>
      </c>
      <c r="AM407" s="4">
        <f t="shared" si="460"/>
        <v>5</v>
      </c>
      <c r="AN407" s="4">
        <f t="shared" si="469"/>
        <v>47141.303500000002</v>
      </c>
      <c r="AO407" s="4">
        <f t="shared" si="470"/>
        <v>9428</v>
      </c>
      <c r="AP407" s="4">
        <f t="shared" si="471"/>
        <v>0</v>
      </c>
      <c r="AQ407" s="4">
        <v>9428</v>
      </c>
      <c r="AW407" s="4">
        <v>9411</v>
      </c>
      <c r="AX407" s="5">
        <f t="shared" si="472"/>
        <v>17</v>
      </c>
      <c r="AY407" s="4">
        <v>9428</v>
      </c>
      <c r="AZ407" s="5"/>
      <c r="BB407" s="5">
        <f t="shared" ref="BB407" si="485">BC407-BA407</f>
        <v>0</v>
      </c>
    </row>
    <row r="408" spans="1:54" s="4" customFormat="1">
      <c r="A408" s="278">
        <v>450</v>
      </c>
      <c r="B408" s="2">
        <v>450086086</v>
      </c>
      <c r="C408" s="10" t="s">
        <v>1063</v>
      </c>
      <c r="D408" s="15">
        <f>'fnd enro'!D408</f>
        <v>0</v>
      </c>
      <c r="E408" s="15">
        <f>'fnd enro'!E408</f>
        <v>0</v>
      </c>
      <c r="F408" s="15">
        <f>'fnd enro'!F408</f>
        <v>8</v>
      </c>
      <c r="G408" s="15">
        <f>'fnd enro'!G408</f>
        <v>38</v>
      </c>
      <c r="H408" s="15">
        <f>'fnd enro'!H408</f>
        <v>28</v>
      </c>
      <c r="I408" s="15">
        <f>'fnd enro'!I408</f>
        <v>0</v>
      </c>
      <c r="J408" s="15">
        <f>'fnd enro'!J408</f>
        <v>0</v>
      </c>
      <c r="K408" s="16">
        <f>'fnd enro'!K408</f>
        <v>2.8342000000000001</v>
      </c>
      <c r="L408" s="15">
        <f>'fnd enro'!L408</f>
        <v>0</v>
      </c>
      <c r="M408" s="15">
        <f>'fnd enro'!M408</f>
        <v>0</v>
      </c>
      <c r="N408" s="15">
        <f>'fnd enro'!N408</f>
        <v>0</v>
      </c>
      <c r="O408" s="15">
        <f>'fnd enro'!O408</f>
        <v>0</v>
      </c>
      <c r="P408" s="15">
        <f>'fnd enro'!P408</f>
        <v>22</v>
      </c>
      <c r="Q408" s="15">
        <f>'fnd enro'!R408</f>
        <v>74</v>
      </c>
      <c r="R408" s="16">
        <f t="shared" si="462"/>
        <v>1</v>
      </c>
      <c r="S408" s="15">
        <f>VALUE('fnd enro'!Q408)</f>
        <v>7</v>
      </c>
      <c r="T408" s="2"/>
      <c r="U408" s="1">
        <f>(($D408*'fnd base rates'!C$107)
+($E408*'fnd base rates'!C$108)
+($F408*'fnd base rates'!C$109)
+($G408*'fnd base rates'!C$110)
+($H408*'fnd base rates'!C$111)
+($I408*'fnd base rates'!C$112)
+($J408*'fnd base rates'!C$113)
+($K408*'fnd base rates'!C$114)
+($M408*'fnd base rates'!C$116)
+($N408*'fnd base rates'!C$117)
+($O408*'fnd base rates'!C$118)
+($P408*VLOOKUP($S408+12,rate_basefnd,3)))
*$R408</f>
        <v>39311.769682000006</v>
      </c>
      <c r="V408" s="1">
        <f>(($D408*'fnd base rates'!D$107)
+($E408*'fnd base rates'!D$108)
+($F408*'fnd base rates'!D$109)
+($G408*'fnd base rates'!D$110)
+($H408*'fnd base rates'!D$111)
+($I408*'fnd base rates'!D$112)
+($J408*'fnd base rates'!D$113)
+($K408*'fnd base rates'!D$114)
+($M408*'fnd base rates'!D$116)
+($N408*'fnd base rates'!D$117)
+($O408*'fnd base rates'!D$118)
+($P408*VLOOKUP($S408+12,rate_basefnd,4)))
*$R408</f>
        <v>60740.439999999995</v>
      </c>
      <c r="W408" s="1">
        <f>(($D408*'fnd base rates'!E$107)
+($E408*'fnd base rates'!E$108)
+($F408*'fnd base rates'!E$109)
+($G408*'fnd base rates'!E$110)
+($H408*'fnd base rates'!E$111)
+($I408*'fnd base rates'!E$112)
+($J408*'fnd base rates'!E$113)
+($K408*'fnd base rates'!E$114)
+($M408*'fnd base rates'!E$116)
+($N408*'fnd base rates'!E$117)
+($O408*'fnd base rates'!E$118)
+($P408*VLOOKUP($S408+12,rate_basefnd,5)))
*$R408</f>
        <v>327368.88916599995</v>
      </c>
      <c r="X408" s="1">
        <f>(($D408*'fnd base rates'!F$107)
+($E408*'fnd base rates'!F$108)
+($F408*'fnd base rates'!F$109)
+($G408*'fnd base rates'!F$110)
+($H408*'fnd base rates'!F$111)
+($I408*'fnd base rates'!F$112)
+($J408*'fnd base rates'!F$113)
+($K408*'fnd base rates'!F$114)
+($M408*'fnd base rates'!F$116)
+($N408*'fnd base rates'!F$117)
+($O408*'fnd base rates'!F$118)
+($P408*VLOOKUP($S408+12,rate_basefnd,6)))
*$R408</f>
        <v>81390.360268000004</v>
      </c>
      <c r="Y408" s="1">
        <f>(($D408*'fnd base rates'!G$107)
+($E408*'fnd base rates'!G$108)
+($F408*'fnd base rates'!G$109)
+($G408*'fnd base rates'!G$110)
+($H408*'fnd base rates'!G$111)
+($I408*'fnd base rates'!G$112)
+($J408*'fnd base rates'!G$113)
+($K408*'fnd base rates'!G$114)
+($M408*'fnd base rates'!G$116)
+($N408*'fnd base rates'!G$117)
+($O408*'fnd base rates'!G$118)
+($P408*VLOOKUP($S408+12,rate_basefnd,7)))
*$R408</f>
        <v>14513.534286000002</v>
      </c>
      <c r="Z408" s="1">
        <f>(($D408*'fnd base rates'!H$107)
+($E408*'fnd base rates'!H$108)
+($F408*'fnd base rates'!H$109)
+($G408*'fnd base rates'!H$110)
+($H408*'fnd base rates'!H$111)
+($I408*'fnd base rates'!H$112)
+($J408*'fnd base rates'!H$113)
+($K408*'fnd base rates'!H$114)
+($M408*'fnd base rates'!H$116)
+($N408*'fnd base rates'!H$117)
+($O408*'fnd base rates'!H$118)
+($P408*VLOOKUP($S408+12,rate_basefnd,8)))</f>
        <v>37534.033539999997</v>
      </c>
      <c r="AA408" s="1">
        <f>(($D408*'fnd base rates'!I$107)
+($E408*'fnd base rates'!I$108)
+($F408*'fnd base rates'!I$109)
+($G408*'fnd base rates'!I$110)
+($H408*'fnd base rates'!I$111)
+($I408*'fnd base rates'!I$112)
+($J408*'fnd base rates'!I$113)
+($K408*'fnd base rates'!I$114)
+($M408*'fnd base rates'!I$116)
+($N408*'fnd base rates'!I$117)
+($O408*'fnd base rates'!I$118)
+($P408*VLOOKUP($S408+12,rate_basefnd,9)))
*$R408</f>
        <v>24366.720000000005</v>
      </c>
      <c r="AB408" s="1">
        <f>(($D408*'fnd base rates'!J$107)
+($E408*'fnd base rates'!J$108)
+($F408*'fnd base rates'!J$109)
+($G408*'fnd base rates'!J$110)
+($H408*'fnd base rates'!J$111)
+($I408*'fnd base rates'!J$112)
+($J408*'fnd base rates'!J$113)
+($K408*'fnd base rates'!J$114)
+($M408*'fnd base rates'!J$116)
+($N408*'fnd base rates'!J$117)
+($O408*'fnd base rates'!J$118)
+($P408*VLOOKUP($S408+12,rate_basefnd,10)))
*$R408</f>
        <v>26463.7</v>
      </c>
      <c r="AC408" s="1">
        <f>(($D408*'fnd base rates'!K$107)
+($E408*'fnd base rates'!K$108)
+($F408*'fnd base rates'!K$109)
+($G408*'fnd base rates'!K$110)
+($H408*'fnd base rates'!K$111)
+($I408*'fnd base rates'!K$112)
+($J408*'fnd base rates'!K$113)
+($K408*'fnd base rates'!K$114)
+($M408*'fnd base rates'!K$116)
+($N408*'fnd base rates'!K$117)
+($O408*'fnd base rates'!K$118)
+($P408*VLOOKUP($S408+12,rate_basefnd,11)))
*$R408</f>
        <v>80035.916813999997</v>
      </c>
      <c r="AD408" s="1">
        <f>(($D408*'fnd base rates'!L$107)
+($E408*'fnd base rates'!L$108)
+($F408*'fnd base rates'!L$109)
+($G408*'fnd base rates'!L$110)
+($H408*'fnd base rates'!L$111)
+($I408*'fnd base rates'!L$112)
+($J408*'fnd base rates'!L$113)
+($K408*'fnd base rates'!L$114)
+($M408*'fnd base rates'!L$116)
+($N408*'fnd base rates'!L$117)
+($O408*'fnd base rates'!L$118)
+($P408*VLOOKUP($S408+12,rate_basefnd,12)))</f>
        <v>108168.51204400003</v>
      </c>
      <c r="AE408" s="1">
        <f>(($D408*'fnd base rates'!M$107)
+($E408*'fnd base rates'!M$108)
+($F408*'fnd base rates'!M$109)
+($G408*'fnd base rates'!M$110)
+($H408*'fnd base rates'!M$111)
+($I408*'fnd base rates'!M$112)
+($J408*'fnd base rates'!M$113)
+($K408*'fnd base rates'!M$114)
+($M408*'fnd base rates'!M$116)
+($N408*'fnd base rates'!M$117)
+($O408*'fnd base rates'!M$118)
+($P408*VLOOKUP($S408+12,rate_basefnd,13)))</f>
        <v>0</v>
      </c>
      <c r="AF408" s="4">
        <f t="shared" si="463"/>
        <v>799893.87579999981</v>
      </c>
      <c r="AH408" s="4">
        <f t="shared" si="464"/>
        <v>450086086</v>
      </c>
      <c r="AI408" s="4" t="str">
        <f t="shared" si="465"/>
        <v>450</v>
      </c>
      <c r="AJ408" s="2" t="str">
        <f t="shared" si="466"/>
        <v>086</v>
      </c>
      <c r="AK408" s="2" t="str">
        <f t="shared" si="467"/>
        <v>086</v>
      </c>
      <c r="AL408" s="4">
        <f t="shared" si="468"/>
        <v>1</v>
      </c>
      <c r="AM408" s="4">
        <f t="shared" si="460"/>
        <v>74</v>
      </c>
      <c r="AN408" s="4">
        <f t="shared" si="469"/>
        <v>799893.87579999981</v>
      </c>
      <c r="AO408" s="4">
        <f t="shared" si="470"/>
        <v>10809</v>
      </c>
      <c r="AP408" s="4">
        <f t="shared" si="471"/>
        <v>0</v>
      </c>
      <c r="AQ408" s="4">
        <v>10809</v>
      </c>
      <c r="AW408" s="4">
        <v>10783</v>
      </c>
      <c r="AX408" s="5">
        <f t="shared" si="472"/>
        <v>26</v>
      </c>
      <c r="AY408" s="4">
        <v>10809</v>
      </c>
      <c r="AZ408" s="5"/>
      <c r="BB408" s="5">
        <f t="shared" ref="BB408" si="486">BC408-BA408</f>
        <v>0</v>
      </c>
    </row>
    <row r="409" spans="1:54" s="4" customFormat="1">
      <c r="A409" s="278">
        <v>450</v>
      </c>
      <c r="B409" s="2">
        <v>450086117</v>
      </c>
      <c r="C409" s="10" t="s">
        <v>1063</v>
      </c>
      <c r="D409" s="15">
        <f>'fnd enro'!D409</f>
        <v>0</v>
      </c>
      <c r="E409" s="15">
        <f>'fnd enro'!E409</f>
        <v>0</v>
      </c>
      <c r="F409" s="15">
        <f>'fnd enro'!F409</f>
        <v>0</v>
      </c>
      <c r="G409" s="15">
        <f>'fnd enro'!G409</f>
        <v>1</v>
      </c>
      <c r="H409" s="15">
        <f>'fnd enro'!H409</f>
        <v>1</v>
      </c>
      <c r="I409" s="15">
        <f>'fnd enro'!I409</f>
        <v>0</v>
      </c>
      <c r="J409" s="15">
        <f>'fnd enro'!J409</f>
        <v>0</v>
      </c>
      <c r="K409" s="16">
        <f>'fnd enro'!K409</f>
        <v>7.6600000000000001E-2</v>
      </c>
      <c r="L409" s="15">
        <f>'fnd enro'!L409</f>
        <v>0</v>
      </c>
      <c r="M409" s="15">
        <f>'fnd enro'!M409</f>
        <v>0</v>
      </c>
      <c r="N409" s="15">
        <f>'fnd enro'!N409</f>
        <v>0</v>
      </c>
      <c r="O409" s="15">
        <f>'fnd enro'!O409</f>
        <v>0</v>
      </c>
      <c r="P409" s="15">
        <f>'fnd enro'!P409</f>
        <v>1</v>
      </c>
      <c r="Q409" s="15">
        <f>'fnd enro'!R409</f>
        <v>2</v>
      </c>
      <c r="R409" s="16">
        <f t="shared" si="462"/>
        <v>1</v>
      </c>
      <c r="S409" s="15">
        <f>VALUE('fnd enro'!Q409)</f>
        <v>4</v>
      </c>
      <c r="T409" s="2"/>
      <c r="U409" s="1">
        <f>(($D409*'fnd base rates'!C$107)
+($E409*'fnd base rates'!C$108)
+($F409*'fnd base rates'!C$109)
+($G409*'fnd base rates'!C$110)
+($H409*'fnd base rates'!C$111)
+($I409*'fnd base rates'!C$112)
+($J409*'fnd base rates'!C$113)
+($K409*'fnd base rates'!C$114)
+($M409*'fnd base rates'!C$116)
+($N409*'fnd base rates'!C$117)
+($O409*'fnd base rates'!C$118)
+($P409*VLOOKUP($S409+12,rate_basefnd,3)))
*$R409</f>
        <v>1080.2145860000001</v>
      </c>
      <c r="V409" s="1">
        <f>(($D409*'fnd base rates'!D$107)
+($E409*'fnd base rates'!D$108)
+($F409*'fnd base rates'!D$109)
+($G409*'fnd base rates'!D$110)
+($H409*'fnd base rates'!D$111)
+($I409*'fnd base rates'!D$112)
+($J409*'fnd base rates'!D$113)
+($K409*'fnd base rates'!D$114)
+($M409*'fnd base rates'!D$116)
+($N409*'fnd base rates'!D$117)
+($O409*'fnd base rates'!D$118)
+($P409*VLOOKUP($S409+12,rate_basefnd,4)))
*$R409</f>
        <v>1725.67</v>
      </c>
      <c r="W409" s="1">
        <f>(($D409*'fnd base rates'!E$107)
+($E409*'fnd base rates'!E$108)
+($F409*'fnd base rates'!E$109)
+($G409*'fnd base rates'!E$110)
+($H409*'fnd base rates'!E$111)
+($I409*'fnd base rates'!E$112)
+($J409*'fnd base rates'!E$113)
+($K409*'fnd base rates'!E$114)
+($M409*'fnd base rates'!E$116)
+($N409*'fnd base rates'!E$117)
+($O409*'fnd base rates'!E$118)
+($P409*VLOOKUP($S409+12,rate_basefnd,5)))
*$R409</f>
        <v>9570.2105179999999</v>
      </c>
      <c r="X409" s="1">
        <f>(($D409*'fnd base rates'!F$107)
+($E409*'fnd base rates'!F$108)
+($F409*'fnd base rates'!F$109)
+($G409*'fnd base rates'!F$110)
+($H409*'fnd base rates'!F$111)
+($I409*'fnd base rates'!F$112)
+($J409*'fnd base rates'!F$113)
+($K409*'fnd base rates'!F$114)
+($M409*'fnd base rates'!F$116)
+($N409*'fnd base rates'!F$117)
+($O409*'fnd base rates'!F$118)
+($P409*VLOOKUP($S409+12,rate_basefnd,6)))
*$R409</f>
        <v>2141.0667640000001</v>
      </c>
      <c r="Y409" s="1">
        <f>(($D409*'fnd base rates'!G$107)
+($E409*'fnd base rates'!G$108)
+($F409*'fnd base rates'!G$109)
+($G409*'fnd base rates'!G$110)
+($H409*'fnd base rates'!G$111)
+($I409*'fnd base rates'!G$112)
+($J409*'fnd base rates'!G$113)
+($K409*'fnd base rates'!G$114)
+($M409*'fnd base rates'!G$116)
+($N409*'fnd base rates'!G$117)
+($O409*'fnd base rates'!G$118)
+($P409*VLOOKUP($S409+12,rate_basefnd,7)))
*$R409</f>
        <v>434.78227800000002</v>
      </c>
      <c r="Z409" s="1">
        <f>(($D409*'fnd base rates'!H$107)
+($E409*'fnd base rates'!H$108)
+($F409*'fnd base rates'!H$109)
+($G409*'fnd base rates'!H$110)
+($H409*'fnd base rates'!H$111)
+($I409*'fnd base rates'!H$112)
+($J409*'fnd base rates'!H$113)
+($K409*'fnd base rates'!H$114)
+($M409*'fnd base rates'!H$116)
+($N409*'fnd base rates'!H$117)
+($O409*'fnd base rates'!H$118)
+($P409*VLOOKUP($S409+12,rate_basefnd,8)))</f>
        <v>1020.53442</v>
      </c>
      <c r="AA409" s="1">
        <f>(($D409*'fnd base rates'!I$107)
+($E409*'fnd base rates'!I$108)
+($F409*'fnd base rates'!I$109)
+($G409*'fnd base rates'!I$110)
+($H409*'fnd base rates'!I$111)
+($I409*'fnd base rates'!I$112)
+($J409*'fnd base rates'!I$113)
+($K409*'fnd base rates'!I$114)
+($M409*'fnd base rates'!I$116)
+($N409*'fnd base rates'!I$117)
+($O409*'fnd base rates'!I$118)
+($P409*VLOOKUP($S409+12,rate_basefnd,9)))
*$R409</f>
        <v>708.18000000000006</v>
      </c>
      <c r="AB409" s="1">
        <f>(($D409*'fnd base rates'!J$107)
+($E409*'fnd base rates'!J$108)
+($F409*'fnd base rates'!J$109)
+($G409*'fnd base rates'!J$110)
+($H409*'fnd base rates'!J$111)
+($I409*'fnd base rates'!J$112)
+($J409*'fnd base rates'!J$113)
+($K409*'fnd base rates'!J$114)
+($M409*'fnd base rates'!J$116)
+($N409*'fnd base rates'!J$117)
+($O409*'fnd base rates'!J$118)
+($P409*VLOOKUP($S409+12,rate_basefnd,10)))
*$R409</f>
        <v>920.81000000000006</v>
      </c>
      <c r="AC409" s="1">
        <f>(($D409*'fnd base rates'!K$107)
+($E409*'fnd base rates'!K$108)
+($F409*'fnd base rates'!K$109)
+($G409*'fnd base rates'!K$110)
+($H409*'fnd base rates'!K$111)
+($I409*'fnd base rates'!K$112)
+($J409*'fnd base rates'!K$113)
+($K409*'fnd base rates'!K$114)
+($M409*'fnd base rates'!K$116)
+($N409*'fnd base rates'!K$117)
+($O409*'fnd base rates'!K$118)
+($P409*VLOOKUP($S409+12,rate_basefnd,11)))
*$R409</f>
        <v>2182.2080220000003</v>
      </c>
      <c r="AD409" s="1">
        <f>(($D409*'fnd base rates'!L$107)
+($E409*'fnd base rates'!L$108)
+($F409*'fnd base rates'!L$109)
+($G409*'fnd base rates'!L$110)
+($H409*'fnd base rates'!L$111)
+($I409*'fnd base rates'!L$112)
+($J409*'fnd base rates'!L$113)
+($K409*'fnd base rates'!L$114)
+($M409*'fnd base rates'!L$116)
+($N409*'fnd base rates'!L$117)
+($O409*'fnd base rates'!L$118)
+($P409*VLOOKUP($S409+12,rate_basefnd,12)))</f>
        <v>3067.856812</v>
      </c>
      <c r="AE409" s="1">
        <f>(($D409*'fnd base rates'!M$107)
+($E409*'fnd base rates'!M$108)
+($F409*'fnd base rates'!M$109)
+($G409*'fnd base rates'!M$110)
+($H409*'fnd base rates'!M$111)
+($I409*'fnd base rates'!M$112)
+($J409*'fnd base rates'!M$113)
+($K409*'fnd base rates'!M$114)
+($M409*'fnd base rates'!M$116)
+($N409*'fnd base rates'!M$117)
+($O409*'fnd base rates'!M$118)
+($P409*VLOOKUP($S409+12,rate_basefnd,13)))</f>
        <v>0</v>
      </c>
      <c r="AF409" s="4">
        <f t="shared" si="463"/>
        <v>22851.5334</v>
      </c>
      <c r="AH409" s="4">
        <f t="shared" si="464"/>
        <v>450086117</v>
      </c>
      <c r="AI409" s="4" t="str">
        <f t="shared" si="465"/>
        <v>450</v>
      </c>
      <c r="AJ409" s="2" t="str">
        <f t="shared" si="466"/>
        <v>086</v>
      </c>
      <c r="AK409" s="2" t="str">
        <f t="shared" si="467"/>
        <v>117</v>
      </c>
      <c r="AL409" s="4">
        <f t="shared" si="468"/>
        <v>1</v>
      </c>
      <c r="AM409" s="4">
        <f t="shared" si="460"/>
        <v>2</v>
      </c>
      <c r="AN409" s="4">
        <f t="shared" si="469"/>
        <v>22851.5334</v>
      </c>
      <c r="AO409" s="4">
        <f t="shared" si="470"/>
        <v>11426</v>
      </c>
      <c r="AP409" s="4">
        <f t="shared" si="471"/>
        <v>0</v>
      </c>
      <c r="AQ409" s="4">
        <v>11426</v>
      </c>
      <c r="AW409" s="4">
        <v>11404</v>
      </c>
      <c r="AX409" s="5">
        <f t="shared" si="472"/>
        <v>22</v>
      </c>
      <c r="AY409" s="4">
        <v>11426</v>
      </c>
      <c r="AZ409" s="5"/>
      <c r="BB409" s="5">
        <f t="shared" ref="BB409" si="487">BC409-BA409</f>
        <v>0</v>
      </c>
    </row>
    <row r="410" spans="1:54" s="4" customFormat="1">
      <c r="A410" s="278">
        <v>450</v>
      </c>
      <c r="B410" s="2">
        <v>450086127</v>
      </c>
      <c r="C410" s="10" t="s">
        <v>1063</v>
      </c>
      <c r="D410" s="15">
        <f>'fnd enro'!D410</f>
        <v>0</v>
      </c>
      <c r="E410" s="15">
        <f>'fnd enro'!E410</f>
        <v>0</v>
      </c>
      <c r="F410" s="15">
        <f>'fnd enro'!F410</f>
        <v>0</v>
      </c>
      <c r="G410" s="15">
        <f>'fnd enro'!G410</f>
        <v>3</v>
      </c>
      <c r="H410" s="15">
        <f>'fnd enro'!H410</f>
        <v>1</v>
      </c>
      <c r="I410" s="15">
        <f>'fnd enro'!I410</f>
        <v>0</v>
      </c>
      <c r="J410" s="15">
        <f>'fnd enro'!J410</f>
        <v>0</v>
      </c>
      <c r="K410" s="16">
        <f>'fnd enro'!K410</f>
        <v>0.1532</v>
      </c>
      <c r="L410" s="15">
        <f>'fnd enro'!L410</f>
        <v>0</v>
      </c>
      <c r="M410" s="15">
        <f>'fnd enro'!M410</f>
        <v>0</v>
      </c>
      <c r="N410" s="15">
        <f>'fnd enro'!N410</f>
        <v>0</v>
      </c>
      <c r="O410" s="15">
        <f>'fnd enro'!O410</f>
        <v>0</v>
      </c>
      <c r="P410" s="15">
        <f>'fnd enro'!P410</f>
        <v>0</v>
      </c>
      <c r="Q410" s="15">
        <f>'fnd enro'!R410</f>
        <v>4</v>
      </c>
      <c r="R410" s="16">
        <f t="shared" si="462"/>
        <v>1</v>
      </c>
      <c r="S410" s="15">
        <f>VALUE('fnd enro'!Q410)</f>
        <v>4</v>
      </c>
      <c r="T410" s="2"/>
      <c r="U410" s="1">
        <f>(($D410*'fnd base rates'!C$107)
+($E410*'fnd base rates'!C$108)
+($F410*'fnd base rates'!C$109)
+($G410*'fnd base rates'!C$110)
+($H410*'fnd base rates'!C$111)
+($I410*'fnd base rates'!C$112)
+($J410*'fnd base rates'!C$113)
+($K410*'fnd base rates'!C$114)
+($M410*'fnd base rates'!C$116)
+($N410*'fnd base rates'!C$117)
+($O410*'fnd base rates'!C$118)
+($P410*VLOOKUP($S410+12,rate_basefnd,3)))
*$R410</f>
        <v>2050.089172</v>
      </c>
      <c r="V410" s="1">
        <f>(($D410*'fnd base rates'!D$107)
+($E410*'fnd base rates'!D$108)
+($F410*'fnd base rates'!D$109)
+($G410*'fnd base rates'!D$110)
+($H410*'fnd base rates'!D$111)
+($I410*'fnd base rates'!D$112)
+($J410*'fnd base rates'!D$113)
+($K410*'fnd base rates'!D$114)
+($M410*'fnd base rates'!D$116)
+($N410*'fnd base rates'!D$117)
+($O410*'fnd base rates'!D$118)
+($P410*VLOOKUP($S410+12,rate_basefnd,4)))
*$R410</f>
        <v>2928.52</v>
      </c>
      <c r="W410" s="1">
        <f>(($D410*'fnd base rates'!E$107)
+($E410*'fnd base rates'!E$108)
+($F410*'fnd base rates'!E$109)
+($G410*'fnd base rates'!E$110)
+($H410*'fnd base rates'!E$111)
+($I410*'fnd base rates'!E$112)
+($J410*'fnd base rates'!E$113)
+($K410*'fnd base rates'!E$114)
+($M410*'fnd base rates'!E$116)
+($N410*'fnd base rates'!E$117)
+($O410*'fnd base rates'!E$118)
+($P410*VLOOKUP($S410+12,rate_basefnd,5)))
*$R410</f>
        <v>14439.431036</v>
      </c>
      <c r="X410" s="1">
        <f>(($D410*'fnd base rates'!F$107)
+($E410*'fnd base rates'!F$108)
+($F410*'fnd base rates'!F$109)
+($G410*'fnd base rates'!F$110)
+($H410*'fnd base rates'!F$111)
+($I410*'fnd base rates'!F$112)
+($J410*'fnd base rates'!F$113)
+($K410*'fnd base rates'!F$114)
+($M410*'fnd base rates'!F$116)
+($N410*'fnd base rates'!F$117)
+($O410*'fnd base rates'!F$118)
+($P410*VLOOKUP($S410+12,rate_basefnd,6)))
*$R410</f>
        <v>4523.3435280000003</v>
      </c>
      <c r="Y410" s="1">
        <f>(($D410*'fnd base rates'!G$107)
+($E410*'fnd base rates'!G$108)
+($F410*'fnd base rates'!G$109)
+($G410*'fnd base rates'!G$110)
+($H410*'fnd base rates'!G$111)
+($I410*'fnd base rates'!G$112)
+($J410*'fnd base rates'!G$113)
+($K410*'fnd base rates'!G$114)
+($M410*'fnd base rates'!G$116)
+($N410*'fnd base rates'!G$117)
+($O410*'fnd base rates'!G$118)
+($P410*VLOOKUP($S410+12,rate_basefnd,7)))
*$R410</f>
        <v>610.78455599999995</v>
      </c>
      <c r="Z410" s="1">
        <f>(($D410*'fnd base rates'!H$107)
+($E410*'fnd base rates'!H$108)
+($F410*'fnd base rates'!H$109)
+($G410*'fnd base rates'!H$110)
+($H410*'fnd base rates'!H$111)
+($I410*'fnd base rates'!H$112)
+($J410*'fnd base rates'!H$113)
+($K410*'fnd base rates'!H$114)
+($M410*'fnd base rates'!H$116)
+($N410*'fnd base rates'!H$117)
+($O410*'fnd base rates'!H$118)
+($P410*VLOOKUP($S410+12,rate_basefnd,8)))</f>
        <v>2003.1088399999999</v>
      </c>
      <c r="AA410" s="1">
        <f>(($D410*'fnd base rates'!I$107)
+($E410*'fnd base rates'!I$108)
+($F410*'fnd base rates'!I$109)
+($G410*'fnd base rates'!I$110)
+($H410*'fnd base rates'!I$111)
+($I410*'fnd base rates'!I$112)
+($J410*'fnd base rates'!I$113)
+($K410*'fnd base rates'!I$114)
+($M410*'fnd base rates'!I$116)
+($N410*'fnd base rates'!I$117)
+($O410*'fnd base rates'!I$118)
+($P410*VLOOKUP($S410+12,rate_basefnd,9)))
*$R410</f>
        <v>1142.2800000000002</v>
      </c>
      <c r="AB410" s="1">
        <f>(($D410*'fnd base rates'!J$107)
+($E410*'fnd base rates'!J$108)
+($F410*'fnd base rates'!J$109)
+($G410*'fnd base rates'!J$110)
+($H410*'fnd base rates'!J$111)
+($I410*'fnd base rates'!J$112)
+($J410*'fnd base rates'!J$113)
+($K410*'fnd base rates'!J$114)
+($M410*'fnd base rates'!J$116)
+($N410*'fnd base rates'!J$117)
+($O410*'fnd base rates'!J$118)
+($P410*VLOOKUP($S410+12,rate_basefnd,10)))
*$R410</f>
        <v>675.38</v>
      </c>
      <c r="AC410" s="1">
        <f>(($D410*'fnd base rates'!K$107)
+($E410*'fnd base rates'!K$108)
+($F410*'fnd base rates'!K$109)
+($G410*'fnd base rates'!K$110)
+($H410*'fnd base rates'!K$111)
+($I410*'fnd base rates'!K$112)
+($J410*'fnd base rates'!K$113)
+($K410*'fnd base rates'!K$114)
+($M410*'fnd base rates'!K$116)
+($N410*'fnd base rates'!K$117)
+($O410*'fnd base rates'!K$118)
+($P410*VLOOKUP($S410+12,rate_basefnd,11)))
*$R410</f>
        <v>4285.9960440000004</v>
      </c>
      <c r="AD410" s="1">
        <f>(($D410*'fnd base rates'!L$107)
+($E410*'fnd base rates'!L$108)
+($F410*'fnd base rates'!L$109)
+($G410*'fnd base rates'!L$110)
+($H410*'fnd base rates'!L$111)
+($I410*'fnd base rates'!L$112)
+($J410*'fnd base rates'!L$113)
+($K410*'fnd base rates'!L$114)
+($M410*'fnd base rates'!L$116)
+($N410*'fnd base rates'!L$117)
+($O410*'fnd base rates'!L$118)
+($P410*VLOOKUP($S410+12,rate_basefnd,12)))</f>
        <v>5262.1536239999996</v>
      </c>
      <c r="AE410" s="1">
        <f>(($D410*'fnd base rates'!M$107)
+($E410*'fnd base rates'!M$108)
+($F410*'fnd base rates'!M$109)
+($G410*'fnd base rates'!M$110)
+($H410*'fnd base rates'!M$111)
+($I410*'fnd base rates'!M$112)
+($J410*'fnd base rates'!M$113)
+($K410*'fnd base rates'!M$114)
+($M410*'fnd base rates'!M$116)
+($N410*'fnd base rates'!M$117)
+($O410*'fnd base rates'!M$118)
+($P410*VLOOKUP($S410+12,rate_basefnd,13)))</f>
        <v>0</v>
      </c>
      <c r="AF410" s="4">
        <f t="shared" si="463"/>
        <v>37921.086799999997</v>
      </c>
      <c r="AH410" s="4">
        <f t="shared" si="464"/>
        <v>450086127</v>
      </c>
      <c r="AI410" s="4" t="str">
        <f t="shared" si="465"/>
        <v>450</v>
      </c>
      <c r="AJ410" s="2" t="str">
        <f t="shared" si="466"/>
        <v>086</v>
      </c>
      <c r="AK410" s="2" t="str">
        <f t="shared" si="467"/>
        <v>127</v>
      </c>
      <c r="AL410" s="4">
        <f t="shared" si="468"/>
        <v>1</v>
      </c>
      <c r="AM410" s="4">
        <f t="shared" si="460"/>
        <v>4</v>
      </c>
      <c r="AN410" s="4">
        <f t="shared" si="469"/>
        <v>37921.086799999997</v>
      </c>
      <c r="AO410" s="4">
        <f t="shared" si="470"/>
        <v>9480</v>
      </c>
      <c r="AP410" s="4">
        <f t="shared" si="471"/>
        <v>0</v>
      </c>
      <c r="AQ410" s="4">
        <v>9480</v>
      </c>
      <c r="AW410" s="4">
        <v>9463</v>
      </c>
      <c r="AX410" s="5">
        <f t="shared" si="472"/>
        <v>17</v>
      </c>
      <c r="AY410" s="4">
        <v>9480</v>
      </c>
      <c r="AZ410" s="5"/>
      <c r="BB410" s="5">
        <f t="shared" ref="BB410" si="488">BC410-BA410</f>
        <v>0</v>
      </c>
    </row>
    <row r="411" spans="1:54" s="4" customFormat="1">
      <c r="A411" s="278">
        <v>450</v>
      </c>
      <c r="B411" s="2">
        <v>450086137</v>
      </c>
      <c r="C411" s="10" t="s">
        <v>1063</v>
      </c>
      <c r="D411" s="15">
        <f>'fnd enro'!D411</f>
        <v>0</v>
      </c>
      <c r="E411" s="15">
        <f>'fnd enro'!E411</f>
        <v>0</v>
      </c>
      <c r="F411" s="15">
        <f>'fnd enro'!F411</f>
        <v>0</v>
      </c>
      <c r="G411" s="15">
        <f>'fnd enro'!G411</f>
        <v>1</v>
      </c>
      <c r="H411" s="15">
        <f>'fnd enro'!H411</f>
        <v>1</v>
      </c>
      <c r="I411" s="15">
        <f>'fnd enro'!I411</f>
        <v>0</v>
      </c>
      <c r="J411" s="15">
        <f>'fnd enro'!J411</f>
        <v>0</v>
      </c>
      <c r="K411" s="16">
        <f>'fnd enro'!K411</f>
        <v>7.6600000000000001E-2</v>
      </c>
      <c r="L411" s="15">
        <f>'fnd enro'!L411</f>
        <v>0</v>
      </c>
      <c r="M411" s="15">
        <f>'fnd enro'!M411</f>
        <v>0</v>
      </c>
      <c r="N411" s="15">
        <f>'fnd enro'!N411</f>
        <v>0</v>
      </c>
      <c r="O411" s="15">
        <f>'fnd enro'!O411</f>
        <v>0</v>
      </c>
      <c r="P411" s="15">
        <f>'fnd enro'!P411</f>
        <v>0</v>
      </c>
      <c r="Q411" s="15">
        <f>'fnd enro'!R411</f>
        <v>2</v>
      </c>
      <c r="R411" s="16">
        <f t="shared" si="462"/>
        <v>1</v>
      </c>
      <c r="S411" s="15">
        <f>VALUE('fnd enro'!Q411)</f>
        <v>12</v>
      </c>
      <c r="T411" s="2"/>
      <c r="U411" s="1">
        <f>(($D411*'fnd base rates'!C$107)
+($E411*'fnd base rates'!C$108)
+($F411*'fnd base rates'!C$109)
+($G411*'fnd base rates'!C$110)
+($H411*'fnd base rates'!C$111)
+($I411*'fnd base rates'!C$112)
+($J411*'fnd base rates'!C$113)
+($K411*'fnd base rates'!C$114)
+($M411*'fnd base rates'!C$116)
+($N411*'fnd base rates'!C$117)
+($O411*'fnd base rates'!C$118)
+($P411*VLOOKUP($S411+12,rate_basefnd,3)))
*$R411</f>
        <v>1025.044586</v>
      </c>
      <c r="V411" s="1">
        <f>(($D411*'fnd base rates'!D$107)
+($E411*'fnd base rates'!D$108)
+($F411*'fnd base rates'!D$109)
+($G411*'fnd base rates'!D$110)
+($H411*'fnd base rates'!D$111)
+($I411*'fnd base rates'!D$112)
+($J411*'fnd base rates'!D$113)
+($K411*'fnd base rates'!D$114)
+($M411*'fnd base rates'!D$116)
+($N411*'fnd base rates'!D$117)
+($O411*'fnd base rates'!D$118)
+($P411*VLOOKUP($S411+12,rate_basefnd,4)))
*$R411</f>
        <v>1464.26</v>
      </c>
      <c r="W411" s="1">
        <f>(($D411*'fnd base rates'!E$107)
+($E411*'fnd base rates'!E$108)
+($F411*'fnd base rates'!E$109)
+($G411*'fnd base rates'!E$110)
+($H411*'fnd base rates'!E$111)
+($I411*'fnd base rates'!E$112)
+($J411*'fnd base rates'!E$113)
+($K411*'fnd base rates'!E$114)
+($M411*'fnd base rates'!E$116)
+($N411*'fnd base rates'!E$117)
+($O411*'fnd base rates'!E$118)
+($P411*VLOOKUP($S411+12,rate_basefnd,5)))
*$R411</f>
        <v>7018.300518</v>
      </c>
      <c r="X411" s="1">
        <f>(($D411*'fnd base rates'!F$107)
+($E411*'fnd base rates'!F$108)
+($F411*'fnd base rates'!F$109)
+($G411*'fnd base rates'!F$110)
+($H411*'fnd base rates'!F$111)
+($I411*'fnd base rates'!F$112)
+($J411*'fnd base rates'!F$113)
+($K411*'fnd base rates'!F$114)
+($M411*'fnd base rates'!F$116)
+($N411*'fnd base rates'!F$117)
+($O411*'fnd base rates'!F$118)
+($P411*VLOOKUP($S411+12,rate_basefnd,6)))
*$R411</f>
        <v>2141.0667640000001</v>
      </c>
      <c r="Y411" s="1">
        <f>(($D411*'fnd base rates'!G$107)
+($E411*'fnd base rates'!G$108)
+($F411*'fnd base rates'!G$109)
+($G411*'fnd base rates'!G$110)
+($H411*'fnd base rates'!G$111)
+($I411*'fnd base rates'!G$112)
+($J411*'fnd base rates'!G$113)
+($K411*'fnd base rates'!G$114)
+($M411*'fnd base rates'!G$116)
+($N411*'fnd base rates'!G$117)
+($O411*'fnd base rates'!G$118)
+($P411*VLOOKUP($S411+12,rate_basefnd,7)))
*$R411</f>
        <v>310.97227800000002</v>
      </c>
      <c r="Z411" s="1">
        <f>(($D411*'fnd base rates'!H$107)
+($E411*'fnd base rates'!H$108)
+($F411*'fnd base rates'!H$109)
+($G411*'fnd base rates'!H$110)
+($H411*'fnd base rates'!H$111)
+($I411*'fnd base rates'!H$112)
+($J411*'fnd base rates'!H$113)
+($K411*'fnd base rates'!H$114)
+($M411*'fnd base rates'!H$116)
+($N411*'fnd base rates'!H$117)
+($O411*'fnd base rates'!H$118)
+($P411*VLOOKUP($S411+12,rate_basefnd,8)))</f>
        <v>1001.5544199999999</v>
      </c>
      <c r="AA411" s="1">
        <f>(($D411*'fnd base rates'!I$107)
+($E411*'fnd base rates'!I$108)
+($F411*'fnd base rates'!I$109)
+($G411*'fnd base rates'!I$110)
+($H411*'fnd base rates'!I$111)
+($I411*'fnd base rates'!I$112)
+($J411*'fnd base rates'!I$113)
+($K411*'fnd base rates'!I$114)
+($M411*'fnd base rates'!I$116)
+($N411*'fnd base rates'!I$117)
+($O411*'fnd base rates'!I$118)
+($P411*VLOOKUP($S411+12,rate_basefnd,9)))
*$R411</f>
        <v>604.84</v>
      </c>
      <c r="AB411" s="1">
        <f>(($D411*'fnd base rates'!J$107)
+($E411*'fnd base rates'!J$108)
+($F411*'fnd base rates'!J$109)
+($G411*'fnd base rates'!J$110)
+($H411*'fnd base rates'!J$111)
+($I411*'fnd base rates'!J$112)
+($J411*'fnd base rates'!J$113)
+($K411*'fnd base rates'!J$114)
+($M411*'fnd base rates'!J$116)
+($N411*'fnd base rates'!J$117)
+($O411*'fnd base rates'!J$118)
+($P411*VLOOKUP($S411+12,rate_basefnd,10)))
*$R411</f>
        <v>383.86</v>
      </c>
      <c r="AC411" s="1">
        <f>(($D411*'fnd base rates'!K$107)
+($E411*'fnd base rates'!K$108)
+($F411*'fnd base rates'!K$109)
+($G411*'fnd base rates'!K$110)
+($H411*'fnd base rates'!K$111)
+($I411*'fnd base rates'!K$112)
+($J411*'fnd base rates'!K$113)
+($K411*'fnd base rates'!K$114)
+($M411*'fnd base rates'!K$116)
+($N411*'fnd base rates'!K$117)
+($O411*'fnd base rates'!K$118)
+($P411*VLOOKUP($S411+12,rate_basefnd,11)))
*$R411</f>
        <v>2182.2080220000003</v>
      </c>
      <c r="AD411" s="1">
        <f>(($D411*'fnd base rates'!L$107)
+($E411*'fnd base rates'!L$108)
+($F411*'fnd base rates'!L$109)
+($G411*'fnd base rates'!L$110)
+($H411*'fnd base rates'!L$111)
+($I411*'fnd base rates'!L$112)
+($J411*'fnd base rates'!L$113)
+($K411*'fnd base rates'!L$114)
+($M411*'fnd base rates'!L$116)
+($N411*'fnd base rates'!L$117)
+($O411*'fnd base rates'!L$118)
+($P411*VLOOKUP($S411+12,rate_basefnd,12)))</f>
        <v>2655.066812</v>
      </c>
      <c r="AE411" s="1">
        <f>(($D411*'fnd base rates'!M$107)
+($E411*'fnd base rates'!M$108)
+($F411*'fnd base rates'!M$109)
+($G411*'fnd base rates'!M$110)
+($H411*'fnd base rates'!M$111)
+($I411*'fnd base rates'!M$112)
+($J411*'fnd base rates'!M$113)
+($K411*'fnd base rates'!M$114)
+($M411*'fnd base rates'!M$116)
+($N411*'fnd base rates'!M$117)
+($O411*'fnd base rates'!M$118)
+($P411*VLOOKUP($S411+12,rate_basefnd,13)))</f>
        <v>0</v>
      </c>
      <c r="AF411" s="4">
        <f t="shared" si="463"/>
        <v>18787.173400000003</v>
      </c>
      <c r="AH411" s="4">
        <f t="shared" si="464"/>
        <v>450086137</v>
      </c>
      <c r="AI411" s="4" t="str">
        <f t="shared" si="465"/>
        <v>450</v>
      </c>
      <c r="AJ411" s="2" t="str">
        <f t="shared" si="466"/>
        <v>086</v>
      </c>
      <c r="AK411" s="2" t="str">
        <f t="shared" si="467"/>
        <v>137</v>
      </c>
      <c r="AL411" s="4">
        <f t="shared" si="468"/>
        <v>1</v>
      </c>
      <c r="AM411" s="4">
        <f t="shared" si="460"/>
        <v>2</v>
      </c>
      <c r="AN411" s="4">
        <f t="shared" si="469"/>
        <v>18787.173400000003</v>
      </c>
      <c r="AO411" s="4">
        <f t="shared" si="470"/>
        <v>9394</v>
      </c>
      <c r="AP411" s="4">
        <f t="shared" si="471"/>
        <v>0</v>
      </c>
      <c r="AQ411" s="4">
        <v>9394</v>
      </c>
      <c r="AW411" s="4">
        <v>9376</v>
      </c>
      <c r="AX411" s="5">
        <f t="shared" si="472"/>
        <v>18</v>
      </c>
      <c r="AY411" s="4">
        <v>9394</v>
      </c>
      <c r="AZ411" s="5"/>
      <c r="BB411" s="5">
        <f t="shared" ref="BB411" si="489">BC411-BA411</f>
        <v>0</v>
      </c>
    </row>
    <row r="412" spans="1:54" s="4" customFormat="1">
      <c r="A412" s="278">
        <v>450</v>
      </c>
      <c r="B412" s="2">
        <v>450086210</v>
      </c>
      <c r="C412" s="10" t="s">
        <v>1063</v>
      </c>
      <c r="D412" s="15">
        <f>'fnd enro'!D412</f>
        <v>0</v>
      </c>
      <c r="E412" s="15">
        <f>'fnd enro'!E412</f>
        <v>0</v>
      </c>
      <c r="F412" s="15">
        <f>'fnd enro'!F412</f>
        <v>8</v>
      </c>
      <c r="G412" s="15">
        <f>'fnd enro'!G412</f>
        <v>42</v>
      </c>
      <c r="H412" s="15">
        <f>'fnd enro'!H412</f>
        <v>46</v>
      </c>
      <c r="I412" s="15">
        <f>'fnd enro'!I412</f>
        <v>0</v>
      </c>
      <c r="J412" s="15">
        <f>'fnd enro'!J412</f>
        <v>0</v>
      </c>
      <c r="K412" s="16">
        <f>'fnd enro'!K412</f>
        <v>3.6768000000000001</v>
      </c>
      <c r="L412" s="15">
        <f>'fnd enro'!L412</f>
        <v>0</v>
      </c>
      <c r="M412" s="15">
        <f>'fnd enro'!M412</f>
        <v>0</v>
      </c>
      <c r="N412" s="15">
        <f>'fnd enro'!N412</f>
        <v>0</v>
      </c>
      <c r="O412" s="15">
        <f>'fnd enro'!O412</f>
        <v>0</v>
      </c>
      <c r="P412" s="15">
        <f>'fnd enro'!P412</f>
        <v>16</v>
      </c>
      <c r="Q412" s="15">
        <f>'fnd enro'!R412</f>
        <v>96</v>
      </c>
      <c r="R412" s="16">
        <f t="shared" si="462"/>
        <v>1</v>
      </c>
      <c r="S412" s="15">
        <f>VALUE('fnd enro'!Q412)</f>
        <v>5</v>
      </c>
      <c r="T412" s="2"/>
      <c r="U412" s="1">
        <f>(($D412*'fnd base rates'!C$107)
+($E412*'fnd base rates'!C$108)
+($F412*'fnd base rates'!C$109)
+($G412*'fnd base rates'!C$110)
+($H412*'fnd base rates'!C$111)
+($I412*'fnd base rates'!C$112)
+($J412*'fnd base rates'!C$113)
+($K412*'fnd base rates'!C$114)
+($M412*'fnd base rates'!C$116)
+($N412*'fnd base rates'!C$117)
+($O412*'fnd base rates'!C$118)
+($P412*VLOOKUP($S412+12,rate_basefnd,3)))
*$R412</f>
        <v>50100.860128000008</v>
      </c>
      <c r="V412" s="1">
        <f>(($D412*'fnd base rates'!D$107)
+($E412*'fnd base rates'!D$108)
+($F412*'fnd base rates'!D$109)
+($G412*'fnd base rates'!D$110)
+($H412*'fnd base rates'!D$111)
+($I412*'fnd base rates'!D$112)
+($J412*'fnd base rates'!D$113)
+($K412*'fnd base rates'!D$114)
+($M412*'fnd base rates'!D$116)
+($N412*'fnd base rates'!D$117)
+($O412*'fnd base rates'!D$118)
+($P412*VLOOKUP($S412+12,rate_basefnd,4)))
*$R412</f>
        <v>74542.880000000005</v>
      </c>
      <c r="W412" s="1">
        <f>(($D412*'fnd base rates'!E$107)
+($E412*'fnd base rates'!E$108)
+($F412*'fnd base rates'!E$109)
+($G412*'fnd base rates'!E$110)
+($H412*'fnd base rates'!E$111)
+($I412*'fnd base rates'!E$112)
+($J412*'fnd base rates'!E$113)
+($K412*'fnd base rates'!E$114)
+($M412*'fnd base rates'!E$116)
+($N412*'fnd base rates'!E$117)
+($O412*'fnd base rates'!E$118)
+($P412*VLOOKUP($S412+12,rate_basefnd,5)))
*$R412</f>
        <v>379255.1248639999</v>
      </c>
      <c r="X412" s="1">
        <f>(($D412*'fnd base rates'!F$107)
+($E412*'fnd base rates'!F$108)
+($F412*'fnd base rates'!F$109)
+($G412*'fnd base rates'!F$110)
+($H412*'fnd base rates'!F$111)
+($I412*'fnd base rates'!F$112)
+($J412*'fnd base rates'!F$113)
+($K412*'fnd base rates'!F$114)
+($M412*'fnd base rates'!F$116)
+($N412*'fnd base rates'!F$117)
+($O412*'fnd base rates'!F$118)
+($P412*VLOOKUP($S412+12,rate_basefnd,6)))
*$R412</f>
        <v>103253.62467200001</v>
      </c>
      <c r="Y412" s="1">
        <f>(($D412*'fnd base rates'!G$107)
+($E412*'fnd base rates'!G$108)
+($F412*'fnd base rates'!G$109)
+($G412*'fnd base rates'!G$110)
+($H412*'fnd base rates'!G$111)
+($I412*'fnd base rates'!G$112)
+($J412*'fnd base rates'!G$113)
+($K412*'fnd base rates'!G$114)
+($M412*'fnd base rates'!G$116)
+($N412*'fnd base rates'!G$117)
+($O412*'fnd base rates'!G$118)
+($P412*VLOOKUP($S412+12,rate_basefnd,7)))
*$R412</f>
        <v>16920.989343999998</v>
      </c>
      <c r="Z412" s="1">
        <f>(($D412*'fnd base rates'!H$107)
+($E412*'fnd base rates'!H$108)
+($F412*'fnd base rates'!H$109)
+($G412*'fnd base rates'!H$110)
+($H412*'fnd base rates'!H$111)
+($I412*'fnd base rates'!H$112)
+($J412*'fnd base rates'!H$113)
+($K412*'fnd base rates'!H$114)
+($M412*'fnd base rates'!H$116)
+($N412*'fnd base rates'!H$117)
+($O412*'fnd base rates'!H$118)
+($P412*VLOOKUP($S412+12,rate_basefnd,8)))</f>
        <v>48383.732160000007</v>
      </c>
      <c r="AA412" s="1">
        <f>(($D412*'fnd base rates'!I$107)
+($E412*'fnd base rates'!I$108)
+($F412*'fnd base rates'!I$109)
+($G412*'fnd base rates'!I$110)
+($H412*'fnd base rates'!I$111)
+($I412*'fnd base rates'!I$112)
+($J412*'fnd base rates'!I$113)
+($K412*'fnd base rates'!I$114)
+($M412*'fnd base rates'!I$116)
+($N412*'fnd base rates'!I$117)
+($O412*'fnd base rates'!I$118)
+($P412*VLOOKUP($S412+12,rate_basefnd,9)))
*$R412</f>
        <v>30580.880000000005</v>
      </c>
      <c r="AB412" s="1">
        <f>(($D412*'fnd base rates'!J$107)
+($E412*'fnd base rates'!J$108)
+($F412*'fnd base rates'!J$109)
+($G412*'fnd base rates'!J$110)
+($H412*'fnd base rates'!J$111)
+($I412*'fnd base rates'!J$112)
+($J412*'fnd base rates'!J$113)
+($K412*'fnd base rates'!J$114)
+($M412*'fnd base rates'!J$116)
+($N412*'fnd base rates'!J$117)
+($O412*'fnd base rates'!J$118)
+($P412*VLOOKUP($S412+12,rate_basefnd,10)))
*$R412</f>
        <v>26599.08</v>
      </c>
      <c r="AC412" s="1">
        <f>(($D412*'fnd base rates'!K$107)
+($E412*'fnd base rates'!K$108)
+($F412*'fnd base rates'!K$109)
+($G412*'fnd base rates'!K$110)
+($H412*'fnd base rates'!K$111)
+($I412*'fnd base rates'!K$112)
+($J412*'fnd base rates'!K$113)
+($K412*'fnd base rates'!K$114)
+($M412*'fnd base rates'!K$116)
+($N412*'fnd base rates'!K$117)
+($O412*'fnd base rates'!K$118)
+($P412*VLOOKUP($S412+12,rate_basefnd,11)))
*$R412</f>
        <v>104589.14505599999</v>
      </c>
      <c r="AD412" s="1">
        <f>(($D412*'fnd base rates'!L$107)
+($E412*'fnd base rates'!L$108)
+($F412*'fnd base rates'!L$109)
+($G412*'fnd base rates'!L$110)
+($H412*'fnd base rates'!L$111)
+($I412*'fnd base rates'!L$112)
+($J412*'fnd base rates'!L$113)
+($K412*'fnd base rates'!L$114)
+($M412*'fnd base rates'!L$116)
+($N412*'fnd base rates'!L$117)
+($O412*'fnd base rates'!L$118)
+($P412*VLOOKUP($S412+12,rate_basefnd,12)))</f>
        <v>134071.48697600001</v>
      </c>
      <c r="AE412" s="1">
        <f>(($D412*'fnd base rates'!M$107)
+($E412*'fnd base rates'!M$108)
+($F412*'fnd base rates'!M$109)
+($G412*'fnd base rates'!M$110)
+($H412*'fnd base rates'!M$111)
+($I412*'fnd base rates'!M$112)
+($J412*'fnd base rates'!M$113)
+($K412*'fnd base rates'!M$114)
+($M412*'fnd base rates'!M$116)
+($N412*'fnd base rates'!M$117)
+($O412*'fnd base rates'!M$118)
+($P412*VLOOKUP($S412+12,rate_basefnd,13)))</f>
        <v>0</v>
      </c>
      <c r="AF412" s="4">
        <f t="shared" si="463"/>
        <v>968297.80319999997</v>
      </c>
      <c r="AH412" s="4">
        <f t="shared" si="464"/>
        <v>450086210</v>
      </c>
      <c r="AI412" s="4" t="str">
        <f t="shared" si="465"/>
        <v>450</v>
      </c>
      <c r="AJ412" s="2" t="str">
        <f t="shared" si="466"/>
        <v>086</v>
      </c>
      <c r="AK412" s="2" t="str">
        <f t="shared" si="467"/>
        <v>210</v>
      </c>
      <c r="AL412" s="4">
        <f t="shared" si="468"/>
        <v>1</v>
      </c>
      <c r="AM412" s="4">
        <f t="shared" si="460"/>
        <v>96</v>
      </c>
      <c r="AN412" s="4">
        <f t="shared" si="469"/>
        <v>968297.80319999997</v>
      </c>
      <c r="AO412" s="4">
        <f t="shared" si="470"/>
        <v>10086</v>
      </c>
      <c r="AP412" s="4">
        <f t="shared" si="471"/>
        <v>0</v>
      </c>
      <c r="AQ412" s="4">
        <v>10086</v>
      </c>
      <c r="AW412" s="4">
        <v>10067</v>
      </c>
      <c r="AX412" s="5">
        <f t="shared" si="472"/>
        <v>19</v>
      </c>
      <c r="AY412" s="4">
        <v>10086</v>
      </c>
      <c r="AZ412" s="5"/>
      <c r="BB412" s="5">
        <f t="shared" ref="BB412" si="490">BC412-BA412</f>
        <v>0</v>
      </c>
    </row>
    <row r="413" spans="1:54" s="4" customFormat="1">
      <c r="A413" s="278">
        <v>450</v>
      </c>
      <c r="B413" s="2">
        <v>450086275</v>
      </c>
      <c r="C413" s="10" t="s">
        <v>1063</v>
      </c>
      <c r="D413" s="15">
        <f>'fnd enro'!D413</f>
        <v>0</v>
      </c>
      <c r="E413" s="15">
        <f>'fnd enro'!E413</f>
        <v>0</v>
      </c>
      <c r="F413" s="15">
        <f>'fnd enro'!F413</f>
        <v>1</v>
      </c>
      <c r="G413" s="15">
        <f>'fnd enro'!G413</f>
        <v>3</v>
      </c>
      <c r="H413" s="15">
        <f>'fnd enro'!H413</f>
        <v>1</v>
      </c>
      <c r="I413" s="15">
        <f>'fnd enro'!I413</f>
        <v>0</v>
      </c>
      <c r="J413" s="15">
        <f>'fnd enro'!J413</f>
        <v>0</v>
      </c>
      <c r="K413" s="16">
        <f>'fnd enro'!K413</f>
        <v>0.1915</v>
      </c>
      <c r="L413" s="15">
        <f>'fnd enro'!L413</f>
        <v>0</v>
      </c>
      <c r="M413" s="15">
        <f>'fnd enro'!M413</f>
        <v>0</v>
      </c>
      <c r="N413" s="15">
        <f>'fnd enro'!N413</f>
        <v>0</v>
      </c>
      <c r="O413" s="15">
        <f>'fnd enro'!O413</f>
        <v>0</v>
      </c>
      <c r="P413" s="15">
        <f>'fnd enro'!P413</f>
        <v>1</v>
      </c>
      <c r="Q413" s="15">
        <f>'fnd enro'!R413</f>
        <v>5</v>
      </c>
      <c r="R413" s="16">
        <f t="shared" si="462"/>
        <v>1</v>
      </c>
      <c r="S413" s="15">
        <f>VALUE('fnd enro'!Q413)</f>
        <v>4</v>
      </c>
      <c r="T413" s="2"/>
      <c r="U413" s="1">
        <f>(($D413*'fnd base rates'!C$107)
+($E413*'fnd base rates'!C$108)
+($F413*'fnd base rates'!C$109)
+($G413*'fnd base rates'!C$110)
+($H413*'fnd base rates'!C$111)
+($I413*'fnd base rates'!C$112)
+($J413*'fnd base rates'!C$113)
+($K413*'fnd base rates'!C$114)
+($M413*'fnd base rates'!C$116)
+($N413*'fnd base rates'!C$117)
+($O413*'fnd base rates'!C$118)
+($P413*VLOOKUP($S413+12,rate_basefnd,3)))
*$R413</f>
        <v>2617.781465</v>
      </c>
      <c r="V413" s="1">
        <f>(($D413*'fnd base rates'!D$107)
+($E413*'fnd base rates'!D$108)
+($F413*'fnd base rates'!D$109)
+($G413*'fnd base rates'!D$110)
+($H413*'fnd base rates'!D$111)
+($I413*'fnd base rates'!D$112)
+($J413*'fnd base rates'!D$113)
+($K413*'fnd base rates'!D$114)
+($M413*'fnd base rates'!D$116)
+($N413*'fnd base rates'!D$117)
+($O413*'fnd base rates'!D$118)
+($P413*VLOOKUP($S413+12,rate_basefnd,4)))
*$R413</f>
        <v>3922.06</v>
      </c>
      <c r="W413" s="1">
        <f>(($D413*'fnd base rates'!E$107)
+($E413*'fnd base rates'!E$108)
+($F413*'fnd base rates'!E$109)
+($G413*'fnd base rates'!E$110)
+($H413*'fnd base rates'!E$111)
+($I413*'fnd base rates'!E$112)
+($J413*'fnd base rates'!E$113)
+($K413*'fnd base rates'!E$114)
+($M413*'fnd base rates'!E$116)
+($N413*'fnd base rates'!E$117)
+($O413*'fnd base rates'!E$118)
+($P413*VLOOKUP($S413+12,rate_basefnd,5)))
*$R413</f>
        <v>20701.946294999998</v>
      </c>
      <c r="X413" s="1">
        <f>(($D413*'fnd base rates'!F$107)
+($E413*'fnd base rates'!F$108)
+($F413*'fnd base rates'!F$109)
+($G413*'fnd base rates'!F$110)
+($H413*'fnd base rates'!F$111)
+($I413*'fnd base rates'!F$112)
+($J413*'fnd base rates'!F$113)
+($K413*'fnd base rates'!F$114)
+($M413*'fnd base rates'!F$116)
+($N413*'fnd base rates'!F$117)
+($O413*'fnd base rates'!F$118)
+($P413*VLOOKUP($S413+12,rate_basefnd,6)))
*$R413</f>
        <v>5714.4819100000004</v>
      </c>
      <c r="Y413" s="1">
        <f>(($D413*'fnd base rates'!G$107)
+($E413*'fnd base rates'!G$108)
+($F413*'fnd base rates'!G$109)
+($G413*'fnd base rates'!G$110)
+($H413*'fnd base rates'!G$111)
+($I413*'fnd base rates'!G$112)
+($J413*'fnd base rates'!G$113)
+($K413*'fnd base rates'!G$114)
+($M413*'fnd base rates'!G$116)
+($N413*'fnd base rates'!G$117)
+($O413*'fnd base rates'!G$118)
+($P413*VLOOKUP($S413+12,rate_basefnd,7)))
*$R413</f>
        <v>884.48069499999997</v>
      </c>
      <c r="Z413" s="1">
        <f>(($D413*'fnd base rates'!H$107)
+($E413*'fnd base rates'!H$108)
+($F413*'fnd base rates'!H$109)
+($G413*'fnd base rates'!H$110)
+($H413*'fnd base rates'!H$111)
+($I413*'fnd base rates'!H$112)
+($J413*'fnd base rates'!H$113)
+($K413*'fnd base rates'!H$114)
+($M413*'fnd base rates'!H$116)
+($N413*'fnd base rates'!H$117)
+($O413*'fnd base rates'!H$118)
+($P413*VLOOKUP($S413+12,rate_basefnd,8)))</f>
        <v>2522.8660499999996</v>
      </c>
      <c r="AA413" s="1">
        <f>(($D413*'fnd base rates'!I$107)
+($E413*'fnd base rates'!I$108)
+($F413*'fnd base rates'!I$109)
+($G413*'fnd base rates'!I$110)
+($H413*'fnd base rates'!I$111)
+($I413*'fnd base rates'!I$112)
+($J413*'fnd base rates'!I$113)
+($K413*'fnd base rates'!I$114)
+($M413*'fnd base rates'!I$116)
+($N413*'fnd base rates'!I$117)
+($O413*'fnd base rates'!I$118)
+($P413*VLOOKUP($S413+12,rate_basefnd,9)))
*$R413</f>
        <v>1514.34</v>
      </c>
      <c r="AB413" s="1">
        <f>(($D413*'fnd base rates'!J$107)
+($E413*'fnd base rates'!J$108)
+($F413*'fnd base rates'!J$109)
+($G413*'fnd base rates'!J$110)
+($H413*'fnd base rates'!J$111)
+($I413*'fnd base rates'!J$112)
+($J413*'fnd base rates'!J$113)
+($K413*'fnd base rates'!J$114)
+($M413*'fnd base rates'!J$116)
+($N413*'fnd base rates'!J$117)
+($O413*'fnd base rates'!J$118)
+($P413*VLOOKUP($S413+12,rate_basefnd,10)))
*$R413</f>
        <v>1309.52</v>
      </c>
      <c r="AC413" s="1">
        <f>(($D413*'fnd base rates'!K$107)
+($E413*'fnd base rates'!K$108)
+($F413*'fnd base rates'!K$109)
+($G413*'fnd base rates'!K$110)
+($H413*'fnd base rates'!K$111)
+($I413*'fnd base rates'!K$112)
+($J413*'fnd base rates'!K$113)
+($K413*'fnd base rates'!K$114)
+($M413*'fnd base rates'!K$116)
+($N413*'fnd base rates'!K$117)
+($O413*'fnd base rates'!K$118)
+($P413*VLOOKUP($S413+12,rate_basefnd,11)))
*$R413</f>
        <v>5337.8900549999998</v>
      </c>
      <c r="AD413" s="1">
        <f>(($D413*'fnd base rates'!L$107)
+($E413*'fnd base rates'!L$108)
+($F413*'fnd base rates'!L$109)
+($G413*'fnd base rates'!L$110)
+($H413*'fnd base rates'!L$111)
+($I413*'fnd base rates'!L$112)
+($J413*'fnd base rates'!L$113)
+($K413*'fnd base rates'!L$114)
+($M413*'fnd base rates'!L$116)
+($N413*'fnd base rates'!L$117)
+($O413*'fnd base rates'!L$118)
+($P413*VLOOKUP($S413+12,rate_basefnd,12)))</f>
        <v>6978.4570300000005</v>
      </c>
      <c r="AE413" s="1">
        <f>(($D413*'fnd base rates'!M$107)
+($E413*'fnd base rates'!M$108)
+($F413*'fnd base rates'!M$109)
+($G413*'fnd base rates'!M$110)
+($H413*'fnd base rates'!M$111)
+($I413*'fnd base rates'!M$112)
+($J413*'fnd base rates'!M$113)
+($K413*'fnd base rates'!M$114)
+($M413*'fnd base rates'!M$116)
+($N413*'fnd base rates'!M$117)
+($O413*'fnd base rates'!M$118)
+($P413*VLOOKUP($S413+12,rate_basefnd,13)))</f>
        <v>0</v>
      </c>
      <c r="AF413" s="4">
        <f t="shared" si="463"/>
        <v>51503.823499999991</v>
      </c>
      <c r="AH413" s="4">
        <f t="shared" si="464"/>
        <v>450086275</v>
      </c>
      <c r="AI413" s="4" t="str">
        <f t="shared" si="465"/>
        <v>450</v>
      </c>
      <c r="AJ413" s="2" t="str">
        <f t="shared" si="466"/>
        <v>086</v>
      </c>
      <c r="AK413" s="2" t="str">
        <f t="shared" si="467"/>
        <v>275</v>
      </c>
      <c r="AL413" s="4">
        <f t="shared" si="468"/>
        <v>1</v>
      </c>
      <c r="AM413" s="4">
        <f t="shared" si="460"/>
        <v>5</v>
      </c>
      <c r="AN413" s="4">
        <f t="shared" si="469"/>
        <v>51503.823499999991</v>
      </c>
      <c r="AO413" s="4">
        <f t="shared" si="470"/>
        <v>10301</v>
      </c>
      <c r="AP413" s="4">
        <f t="shared" si="471"/>
        <v>0</v>
      </c>
      <c r="AQ413" s="4">
        <v>10301</v>
      </c>
      <c r="AW413" s="4">
        <v>10282</v>
      </c>
      <c r="AX413" s="5">
        <f t="shared" si="472"/>
        <v>19</v>
      </c>
      <c r="AY413" s="4">
        <v>10301</v>
      </c>
      <c r="AZ413" s="5"/>
      <c r="BB413" s="5">
        <f t="shared" ref="BB413" si="491">BC413-BA413</f>
        <v>0</v>
      </c>
    </row>
    <row r="414" spans="1:54" s="4" customFormat="1">
      <c r="A414" s="278">
        <v>450</v>
      </c>
      <c r="B414" s="2">
        <v>450086278</v>
      </c>
      <c r="C414" s="10" t="s">
        <v>1063</v>
      </c>
      <c r="D414" s="15">
        <f>'fnd enro'!D414</f>
        <v>0</v>
      </c>
      <c r="E414" s="15">
        <f>'fnd enro'!E414</f>
        <v>0</v>
      </c>
      <c r="F414" s="15">
        <f>'fnd enro'!F414</f>
        <v>2</v>
      </c>
      <c r="G414" s="15">
        <f>'fnd enro'!G414</f>
        <v>6</v>
      </c>
      <c r="H414" s="15">
        <f>'fnd enro'!H414</f>
        <v>3</v>
      </c>
      <c r="I414" s="15">
        <f>'fnd enro'!I414</f>
        <v>0</v>
      </c>
      <c r="J414" s="15">
        <f>'fnd enro'!J414</f>
        <v>0</v>
      </c>
      <c r="K414" s="16">
        <f>'fnd enro'!K414</f>
        <v>0.42130000000000001</v>
      </c>
      <c r="L414" s="15">
        <f>'fnd enro'!L414</f>
        <v>0</v>
      </c>
      <c r="M414" s="15">
        <f>'fnd enro'!M414</f>
        <v>0</v>
      </c>
      <c r="N414" s="15">
        <f>'fnd enro'!N414</f>
        <v>0</v>
      </c>
      <c r="O414" s="15">
        <f>'fnd enro'!O414</f>
        <v>0</v>
      </c>
      <c r="P414" s="15">
        <f>'fnd enro'!P414</f>
        <v>7</v>
      </c>
      <c r="Q414" s="15">
        <f>'fnd enro'!R414</f>
        <v>11</v>
      </c>
      <c r="R414" s="16">
        <f t="shared" si="462"/>
        <v>1</v>
      </c>
      <c r="S414" s="15">
        <f>VALUE('fnd enro'!Q414)</f>
        <v>6</v>
      </c>
      <c r="T414" s="2"/>
      <c r="U414" s="1">
        <f>(($D414*'fnd base rates'!C$107)
+($E414*'fnd base rates'!C$108)
+($F414*'fnd base rates'!C$109)
+($G414*'fnd base rates'!C$110)
+($H414*'fnd base rates'!C$111)
+($I414*'fnd base rates'!C$112)
+($J414*'fnd base rates'!C$113)
+($K414*'fnd base rates'!C$114)
+($M414*'fnd base rates'!C$116)
+($N414*'fnd base rates'!C$117)
+($O414*'fnd base rates'!C$118)
+($P414*VLOOKUP($S414+12,rate_basefnd,3)))
*$R414</f>
        <v>6061.665223</v>
      </c>
      <c r="V414" s="1">
        <f>(($D414*'fnd base rates'!D$107)
+($E414*'fnd base rates'!D$108)
+($F414*'fnd base rates'!D$109)
+($G414*'fnd base rates'!D$110)
+($H414*'fnd base rates'!D$111)
+($I414*'fnd base rates'!D$112)
+($J414*'fnd base rates'!D$113)
+($K414*'fnd base rates'!D$114)
+($M414*'fnd base rates'!D$116)
+($N414*'fnd base rates'!D$117)
+($O414*'fnd base rates'!D$118)
+($P414*VLOOKUP($S414+12,rate_basefnd,4)))
*$R414</f>
        <v>10061.94</v>
      </c>
      <c r="W414" s="1">
        <f>(($D414*'fnd base rates'!E$107)
+($E414*'fnd base rates'!E$108)
+($F414*'fnd base rates'!E$109)
+($G414*'fnd base rates'!E$110)
+($H414*'fnd base rates'!E$111)
+($I414*'fnd base rates'!E$112)
+($J414*'fnd base rates'!E$113)
+($K414*'fnd base rates'!E$114)
+($M414*'fnd base rates'!E$116)
+($N414*'fnd base rates'!E$117)
+($O414*'fnd base rates'!E$118)
+($P414*VLOOKUP($S414+12,rate_basefnd,5)))
*$R414</f>
        <v>59214.597848999998</v>
      </c>
      <c r="X414" s="1">
        <f>(($D414*'fnd base rates'!F$107)
+($E414*'fnd base rates'!F$108)
+($F414*'fnd base rates'!F$109)
+($G414*'fnd base rates'!F$110)
+($H414*'fnd base rates'!F$111)
+($I414*'fnd base rates'!F$112)
+($J414*'fnd base rates'!F$113)
+($K414*'fnd base rates'!F$114)
+($M414*'fnd base rates'!F$116)
+($N414*'fnd base rates'!F$117)
+($O414*'fnd base rates'!F$118)
+($P414*VLOOKUP($S414+12,rate_basefnd,6)))
*$R414</f>
        <v>12378.892201999999</v>
      </c>
      <c r="Y414" s="1">
        <f>(($D414*'fnd base rates'!G$107)
+($E414*'fnd base rates'!G$108)
+($F414*'fnd base rates'!G$109)
+($G414*'fnd base rates'!G$110)
+($H414*'fnd base rates'!G$111)
+($I414*'fnd base rates'!G$112)
+($J414*'fnd base rates'!G$113)
+($K414*'fnd base rates'!G$114)
+($M414*'fnd base rates'!G$116)
+($N414*'fnd base rates'!G$117)
+($O414*'fnd base rates'!G$118)
+($P414*VLOOKUP($S414+12,rate_basefnd,7)))
*$R414</f>
        <v>2633.5675289999999</v>
      </c>
      <c r="Z414" s="1">
        <f>(($D414*'fnd base rates'!H$107)
+($E414*'fnd base rates'!H$108)
+($F414*'fnd base rates'!H$109)
+($G414*'fnd base rates'!H$110)
+($H414*'fnd base rates'!H$111)
+($I414*'fnd base rates'!H$112)
+($J414*'fnd base rates'!H$113)
+($K414*'fnd base rates'!H$114)
+($M414*'fnd base rates'!H$116)
+($N414*'fnd base rates'!H$117)
+($O414*'fnd base rates'!H$118)
+($P414*VLOOKUP($S414+12,rate_basefnd,8)))</f>
        <v>5654.3593100000007</v>
      </c>
      <c r="AA414" s="1">
        <f>(($D414*'fnd base rates'!I$107)
+($E414*'fnd base rates'!I$108)
+($F414*'fnd base rates'!I$109)
+($G414*'fnd base rates'!I$110)
+($H414*'fnd base rates'!I$111)
+($I414*'fnd base rates'!I$112)
+($J414*'fnd base rates'!I$113)
+($K414*'fnd base rates'!I$114)
+($M414*'fnd base rates'!I$116)
+($N414*'fnd base rates'!I$117)
+($O414*'fnd base rates'!I$118)
+($P414*VLOOKUP($S414+12,rate_basefnd,9)))
*$R414</f>
        <v>3952.0600000000004</v>
      </c>
      <c r="AB414" s="1">
        <f>(($D414*'fnd base rates'!J$107)
+($E414*'fnd base rates'!J$108)
+($F414*'fnd base rates'!J$109)
+($G414*'fnd base rates'!J$110)
+($H414*'fnd base rates'!J$111)
+($I414*'fnd base rates'!J$112)
+($J414*'fnd base rates'!J$113)
+($K414*'fnd base rates'!J$114)
+($M414*'fnd base rates'!J$116)
+($N414*'fnd base rates'!J$117)
+($O414*'fnd base rates'!J$118)
+($P414*VLOOKUP($S414+12,rate_basefnd,10)))
*$R414</f>
        <v>5908.76</v>
      </c>
      <c r="AC414" s="1">
        <f>(($D414*'fnd base rates'!K$107)
+($E414*'fnd base rates'!K$108)
+($F414*'fnd base rates'!K$109)
+($G414*'fnd base rates'!K$110)
+($H414*'fnd base rates'!K$111)
+($I414*'fnd base rates'!K$112)
+($J414*'fnd base rates'!K$113)
+($K414*'fnd base rates'!K$114)
+($M414*'fnd base rates'!K$116)
+($N414*'fnd base rates'!K$117)
+($O414*'fnd base rates'!K$118)
+($P414*VLOOKUP($S414+12,rate_basefnd,11)))
*$R414</f>
        <v>11806.094121000002</v>
      </c>
      <c r="AD414" s="1">
        <f>(($D414*'fnd base rates'!L$107)
+($E414*'fnd base rates'!L$108)
+($F414*'fnd base rates'!L$109)
+($G414*'fnd base rates'!L$110)
+($H414*'fnd base rates'!L$111)
+($I414*'fnd base rates'!L$112)
+($J414*'fnd base rates'!L$113)
+($K414*'fnd base rates'!L$114)
+($M414*'fnd base rates'!L$116)
+($N414*'fnd base rates'!L$117)
+($O414*'fnd base rates'!L$118)
+($P414*VLOOKUP($S414+12,rate_basefnd,12)))</f>
        <v>17654.417466000003</v>
      </c>
      <c r="AE414" s="1">
        <f>(($D414*'fnd base rates'!M$107)
+($E414*'fnd base rates'!M$108)
+($F414*'fnd base rates'!M$109)
+($G414*'fnd base rates'!M$110)
+($H414*'fnd base rates'!M$111)
+($I414*'fnd base rates'!M$112)
+($J414*'fnd base rates'!M$113)
+($K414*'fnd base rates'!M$114)
+($M414*'fnd base rates'!M$116)
+($N414*'fnd base rates'!M$117)
+($O414*'fnd base rates'!M$118)
+($P414*VLOOKUP($S414+12,rate_basefnd,13)))</f>
        <v>0</v>
      </c>
      <c r="AF414" s="4">
        <f t="shared" si="463"/>
        <v>135326.35370000001</v>
      </c>
      <c r="AH414" s="4">
        <f t="shared" si="464"/>
        <v>450086278</v>
      </c>
      <c r="AI414" s="4" t="str">
        <f t="shared" si="465"/>
        <v>450</v>
      </c>
      <c r="AJ414" s="2" t="str">
        <f t="shared" si="466"/>
        <v>086</v>
      </c>
      <c r="AK414" s="2" t="str">
        <f t="shared" si="467"/>
        <v>278</v>
      </c>
      <c r="AL414" s="4">
        <f t="shared" si="468"/>
        <v>1</v>
      </c>
      <c r="AM414" s="4">
        <f t="shared" si="460"/>
        <v>11</v>
      </c>
      <c r="AN414" s="4">
        <f t="shared" si="469"/>
        <v>135326.35370000001</v>
      </c>
      <c r="AO414" s="4">
        <f t="shared" si="470"/>
        <v>12302</v>
      </c>
      <c r="AP414" s="4">
        <f t="shared" si="471"/>
        <v>0</v>
      </c>
      <c r="AQ414" s="4">
        <v>12302</v>
      </c>
      <c r="AW414" s="4">
        <v>12273</v>
      </c>
      <c r="AX414" s="5">
        <f t="shared" si="472"/>
        <v>29</v>
      </c>
      <c r="AY414" s="4">
        <v>12302</v>
      </c>
      <c r="AZ414" s="5"/>
      <c r="BB414" s="5">
        <f t="shared" ref="BB414" si="492">BC414-BA414</f>
        <v>0</v>
      </c>
    </row>
    <row r="415" spans="1:54" s="4" customFormat="1">
      <c r="A415" s="278">
        <v>450</v>
      </c>
      <c r="B415" s="2">
        <v>450086327</v>
      </c>
      <c r="C415" s="10" t="s">
        <v>1063</v>
      </c>
      <c r="D415" s="15">
        <f>'fnd enro'!D415</f>
        <v>0</v>
      </c>
      <c r="E415" s="15">
        <f>'fnd enro'!E415</f>
        <v>0</v>
      </c>
      <c r="F415" s="15">
        <f>'fnd enro'!F415</f>
        <v>0</v>
      </c>
      <c r="G415" s="15">
        <f>'fnd enro'!G415</f>
        <v>2</v>
      </c>
      <c r="H415" s="15">
        <f>'fnd enro'!H415</f>
        <v>0</v>
      </c>
      <c r="I415" s="15">
        <f>'fnd enro'!I415</f>
        <v>0</v>
      </c>
      <c r="J415" s="15">
        <f>'fnd enro'!J415</f>
        <v>0</v>
      </c>
      <c r="K415" s="16">
        <f>'fnd enro'!K415</f>
        <v>7.6600000000000001E-2</v>
      </c>
      <c r="L415" s="15">
        <f>'fnd enro'!L415</f>
        <v>0</v>
      </c>
      <c r="M415" s="15">
        <f>'fnd enro'!M415</f>
        <v>0</v>
      </c>
      <c r="N415" s="15">
        <f>'fnd enro'!N415</f>
        <v>0</v>
      </c>
      <c r="O415" s="15">
        <f>'fnd enro'!O415</f>
        <v>0</v>
      </c>
      <c r="P415" s="15">
        <f>'fnd enro'!P415</f>
        <v>0</v>
      </c>
      <c r="Q415" s="15">
        <f>'fnd enro'!R415</f>
        <v>2</v>
      </c>
      <c r="R415" s="16">
        <f t="shared" si="462"/>
        <v>1</v>
      </c>
      <c r="S415" s="15">
        <f>VALUE('fnd enro'!Q415)</f>
        <v>5</v>
      </c>
      <c r="T415" s="2"/>
      <c r="U415" s="1">
        <f>(($D415*'fnd base rates'!C$107)
+($E415*'fnd base rates'!C$108)
+($F415*'fnd base rates'!C$109)
+($G415*'fnd base rates'!C$110)
+($H415*'fnd base rates'!C$111)
+($I415*'fnd base rates'!C$112)
+($J415*'fnd base rates'!C$113)
+($K415*'fnd base rates'!C$114)
+($M415*'fnd base rates'!C$116)
+($N415*'fnd base rates'!C$117)
+($O415*'fnd base rates'!C$118)
+($P415*VLOOKUP($S415+12,rate_basefnd,3)))
*$R415</f>
        <v>1025.044586</v>
      </c>
      <c r="V415" s="1">
        <f>(($D415*'fnd base rates'!D$107)
+($E415*'fnd base rates'!D$108)
+($F415*'fnd base rates'!D$109)
+($G415*'fnd base rates'!D$110)
+($H415*'fnd base rates'!D$111)
+($I415*'fnd base rates'!D$112)
+($J415*'fnd base rates'!D$113)
+($K415*'fnd base rates'!D$114)
+($M415*'fnd base rates'!D$116)
+($N415*'fnd base rates'!D$117)
+($O415*'fnd base rates'!D$118)
+($P415*VLOOKUP($S415+12,rate_basefnd,4)))
*$R415</f>
        <v>1464.26</v>
      </c>
      <c r="W415" s="1">
        <f>(($D415*'fnd base rates'!E$107)
+($E415*'fnd base rates'!E$108)
+($F415*'fnd base rates'!E$109)
+($G415*'fnd base rates'!E$110)
+($H415*'fnd base rates'!E$111)
+($I415*'fnd base rates'!E$112)
+($J415*'fnd base rates'!E$113)
+($K415*'fnd base rates'!E$114)
+($M415*'fnd base rates'!E$116)
+($N415*'fnd base rates'!E$117)
+($O415*'fnd base rates'!E$118)
+($P415*VLOOKUP($S415+12,rate_basefnd,5)))
*$R415</f>
        <v>7421.1305179999999</v>
      </c>
      <c r="X415" s="1">
        <f>(($D415*'fnd base rates'!F$107)
+($E415*'fnd base rates'!F$108)
+($F415*'fnd base rates'!F$109)
+($G415*'fnd base rates'!F$110)
+($H415*'fnd base rates'!F$111)
+($I415*'fnd base rates'!F$112)
+($J415*'fnd base rates'!F$113)
+($K415*'fnd base rates'!F$114)
+($M415*'fnd base rates'!F$116)
+($N415*'fnd base rates'!F$117)
+($O415*'fnd base rates'!F$118)
+($P415*VLOOKUP($S415+12,rate_basefnd,6)))
*$R415</f>
        <v>2382.2767640000002</v>
      </c>
      <c r="Y415" s="1">
        <f>(($D415*'fnd base rates'!G$107)
+($E415*'fnd base rates'!G$108)
+($F415*'fnd base rates'!G$109)
+($G415*'fnd base rates'!G$110)
+($H415*'fnd base rates'!G$111)
+($I415*'fnd base rates'!G$112)
+($J415*'fnd base rates'!G$113)
+($K415*'fnd base rates'!G$114)
+($M415*'fnd base rates'!G$116)
+($N415*'fnd base rates'!G$117)
+($O415*'fnd base rates'!G$118)
+($P415*VLOOKUP($S415+12,rate_basefnd,7)))
*$R415</f>
        <v>299.81227799999999</v>
      </c>
      <c r="Z415" s="1">
        <f>(($D415*'fnd base rates'!H$107)
+($E415*'fnd base rates'!H$108)
+($F415*'fnd base rates'!H$109)
+($G415*'fnd base rates'!H$110)
+($H415*'fnd base rates'!H$111)
+($I415*'fnd base rates'!H$112)
+($J415*'fnd base rates'!H$113)
+($K415*'fnd base rates'!H$114)
+($M415*'fnd base rates'!H$116)
+($N415*'fnd base rates'!H$117)
+($O415*'fnd base rates'!H$118)
+($P415*VLOOKUP($S415+12,rate_basefnd,8)))</f>
        <v>1001.5544199999999</v>
      </c>
      <c r="AA415" s="1">
        <f>(($D415*'fnd base rates'!I$107)
+($E415*'fnd base rates'!I$108)
+($F415*'fnd base rates'!I$109)
+($G415*'fnd base rates'!I$110)
+($H415*'fnd base rates'!I$111)
+($I415*'fnd base rates'!I$112)
+($J415*'fnd base rates'!I$113)
+($K415*'fnd base rates'!I$114)
+($M415*'fnd base rates'!I$116)
+($N415*'fnd base rates'!I$117)
+($O415*'fnd base rates'!I$118)
+($P415*VLOOKUP($S415+12,rate_basefnd,9)))
*$R415</f>
        <v>537.44000000000005</v>
      </c>
      <c r="AB415" s="1">
        <f>(($D415*'fnd base rates'!J$107)
+($E415*'fnd base rates'!J$108)
+($F415*'fnd base rates'!J$109)
+($G415*'fnd base rates'!J$110)
+($H415*'fnd base rates'!J$111)
+($I415*'fnd base rates'!J$112)
+($J415*'fnd base rates'!J$113)
+($K415*'fnd base rates'!J$114)
+($M415*'fnd base rates'!J$116)
+($N415*'fnd base rates'!J$117)
+($O415*'fnd base rates'!J$118)
+($P415*VLOOKUP($S415+12,rate_basefnd,10)))
*$R415</f>
        <v>291.52</v>
      </c>
      <c r="AC415" s="1">
        <f>(($D415*'fnd base rates'!K$107)
+($E415*'fnd base rates'!K$108)
+($F415*'fnd base rates'!K$109)
+($G415*'fnd base rates'!K$110)
+($H415*'fnd base rates'!K$111)
+($I415*'fnd base rates'!K$112)
+($J415*'fnd base rates'!K$113)
+($K415*'fnd base rates'!K$114)
+($M415*'fnd base rates'!K$116)
+($N415*'fnd base rates'!K$117)
+($O415*'fnd base rates'!K$118)
+($P415*VLOOKUP($S415+12,rate_basefnd,11)))
*$R415</f>
        <v>2103.7880220000002</v>
      </c>
      <c r="AD415" s="1">
        <f>(($D415*'fnd base rates'!L$107)
+($E415*'fnd base rates'!L$108)
+($F415*'fnd base rates'!L$109)
+($G415*'fnd base rates'!L$110)
+($H415*'fnd base rates'!L$111)
+($I415*'fnd base rates'!L$112)
+($J415*'fnd base rates'!L$113)
+($K415*'fnd base rates'!L$114)
+($M415*'fnd base rates'!L$116)
+($N415*'fnd base rates'!L$117)
+($O415*'fnd base rates'!L$118)
+($P415*VLOOKUP($S415+12,rate_basefnd,12)))</f>
        <v>2607.086812</v>
      </c>
      <c r="AE415" s="1">
        <f>(($D415*'fnd base rates'!M$107)
+($E415*'fnd base rates'!M$108)
+($F415*'fnd base rates'!M$109)
+($G415*'fnd base rates'!M$110)
+($H415*'fnd base rates'!M$111)
+($I415*'fnd base rates'!M$112)
+($J415*'fnd base rates'!M$113)
+($K415*'fnd base rates'!M$114)
+($M415*'fnd base rates'!M$116)
+($N415*'fnd base rates'!M$117)
+($O415*'fnd base rates'!M$118)
+($P415*VLOOKUP($S415+12,rate_basefnd,13)))</f>
        <v>0</v>
      </c>
      <c r="AF415" s="4">
        <f t="shared" si="463"/>
        <v>19133.913400000001</v>
      </c>
      <c r="AH415" s="4">
        <f t="shared" si="464"/>
        <v>450086327</v>
      </c>
      <c r="AI415" s="4" t="str">
        <f t="shared" si="465"/>
        <v>450</v>
      </c>
      <c r="AJ415" s="2" t="str">
        <f t="shared" si="466"/>
        <v>086</v>
      </c>
      <c r="AK415" s="2" t="str">
        <f t="shared" si="467"/>
        <v>327</v>
      </c>
      <c r="AL415" s="4">
        <f t="shared" si="468"/>
        <v>1</v>
      </c>
      <c r="AM415" s="4">
        <f t="shared" si="460"/>
        <v>2</v>
      </c>
      <c r="AN415" s="4">
        <f t="shared" si="469"/>
        <v>19133.913400000001</v>
      </c>
      <c r="AO415" s="4">
        <f t="shared" si="470"/>
        <v>9567</v>
      </c>
      <c r="AP415" s="4">
        <f t="shared" si="471"/>
        <v>0</v>
      </c>
      <c r="AQ415" s="4">
        <v>9567</v>
      </c>
      <c r="AW415" s="4">
        <v>9549</v>
      </c>
      <c r="AX415" s="5">
        <f t="shared" si="472"/>
        <v>18</v>
      </c>
      <c r="AY415" s="4">
        <v>9567</v>
      </c>
      <c r="AZ415" s="5"/>
      <c r="BB415" s="5">
        <f t="shared" ref="BB415" si="493">BC415-BA415</f>
        <v>0</v>
      </c>
    </row>
    <row r="416" spans="1:54" s="4" customFormat="1">
      <c r="A416" s="278">
        <v>450</v>
      </c>
      <c r="B416" s="2">
        <v>450086337</v>
      </c>
      <c r="C416" s="10" t="s">
        <v>1063</v>
      </c>
      <c r="D416" s="15">
        <f>'fnd enro'!D416</f>
        <v>0</v>
      </c>
      <c r="E416" s="15">
        <f>'fnd enro'!E416</f>
        <v>0</v>
      </c>
      <c r="F416" s="15">
        <f>'fnd enro'!F416</f>
        <v>0</v>
      </c>
      <c r="G416" s="15">
        <f>'fnd enro'!G416</f>
        <v>2</v>
      </c>
      <c r="H416" s="15">
        <f>'fnd enro'!H416</f>
        <v>0</v>
      </c>
      <c r="I416" s="15">
        <f>'fnd enro'!I416</f>
        <v>0</v>
      </c>
      <c r="J416" s="15">
        <f>'fnd enro'!J416</f>
        <v>0</v>
      </c>
      <c r="K416" s="16">
        <f>'fnd enro'!K416</f>
        <v>7.6600000000000001E-2</v>
      </c>
      <c r="L416" s="15">
        <f>'fnd enro'!L416</f>
        <v>0</v>
      </c>
      <c r="M416" s="15">
        <f>'fnd enro'!M416</f>
        <v>0</v>
      </c>
      <c r="N416" s="15">
        <f>'fnd enro'!N416</f>
        <v>0</v>
      </c>
      <c r="O416" s="15">
        <f>'fnd enro'!O416</f>
        <v>0</v>
      </c>
      <c r="P416" s="15">
        <f>'fnd enro'!P416</f>
        <v>2</v>
      </c>
      <c r="Q416" s="15">
        <f>'fnd enro'!R416</f>
        <v>2</v>
      </c>
      <c r="R416" s="16">
        <f t="shared" si="462"/>
        <v>1</v>
      </c>
      <c r="S416" s="15">
        <f>VALUE('fnd enro'!Q416)</f>
        <v>6</v>
      </c>
      <c r="T416" s="2"/>
      <c r="U416" s="1">
        <f>(($D416*'fnd base rates'!C$107)
+($E416*'fnd base rates'!C$108)
+($F416*'fnd base rates'!C$109)
+($G416*'fnd base rates'!C$110)
+($H416*'fnd base rates'!C$111)
+($I416*'fnd base rates'!C$112)
+($J416*'fnd base rates'!C$113)
+($K416*'fnd base rates'!C$114)
+($M416*'fnd base rates'!C$116)
+($N416*'fnd base rates'!C$117)
+($O416*'fnd base rates'!C$118)
+($P416*VLOOKUP($S416+12,rate_basefnd,3)))
*$R416</f>
        <v>1146.1645859999999</v>
      </c>
      <c r="V416" s="1">
        <f>(($D416*'fnd base rates'!D$107)
+($E416*'fnd base rates'!D$108)
+($F416*'fnd base rates'!D$109)
+($G416*'fnd base rates'!D$110)
+($H416*'fnd base rates'!D$111)
+($I416*'fnd base rates'!D$112)
+($J416*'fnd base rates'!D$113)
+($K416*'fnd base rates'!D$114)
+($M416*'fnd base rates'!D$116)
+($N416*'fnd base rates'!D$117)
+($O416*'fnd base rates'!D$118)
+($P416*VLOOKUP($S416+12,rate_basefnd,4)))
*$R416</f>
        <v>2038.12</v>
      </c>
      <c r="W416" s="1">
        <f>(($D416*'fnd base rates'!E$107)
+($E416*'fnd base rates'!E$108)
+($F416*'fnd base rates'!E$109)
+($G416*'fnd base rates'!E$110)
+($H416*'fnd base rates'!E$111)
+($I416*'fnd base rates'!E$112)
+($J416*'fnd base rates'!E$113)
+($K416*'fnd base rates'!E$114)
+($M416*'fnd base rates'!E$116)
+($N416*'fnd base rates'!E$117)
+($O416*'fnd base rates'!E$118)
+($P416*VLOOKUP($S416+12,rate_basefnd,5)))
*$R416</f>
        <v>13023.070518</v>
      </c>
      <c r="X416" s="1">
        <f>(($D416*'fnd base rates'!F$107)
+($E416*'fnd base rates'!F$108)
+($F416*'fnd base rates'!F$109)
+($G416*'fnd base rates'!F$110)
+($H416*'fnd base rates'!F$111)
+($I416*'fnd base rates'!F$112)
+($J416*'fnd base rates'!F$113)
+($K416*'fnd base rates'!F$114)
+($M416*'fnd base rates'!F$116)
+($N416*'fnd base rates'!F$117)
+($O416*'fnd base rates'!F$118)
+($P416*VLOOKUP($S416+12,rate_basefnd,6)))
*$R416</f>
        <v>2382.2767640000002</v>
      </c>
      <c r="Y416" s="1">
        <f>(($D416*'fnd base rates'!G$107)
+($E416*'fnd base rates'!G$108)
+($F416*'fnd base rates'!G$109)
+($G416*'fnd base rates'!G$110)
+($H416*'fnd base rates'!G$111)
+($I416*'fnd base rates'!G$112)
+($J416*'fnd base rates'!G$113)
+($K416*'fnd base rates'!G$114)
+($M416*'fnd base rates'!G$116)
+($N416*'fnd base rates'!G$117)
+($O416*'fnd base rates'!G$118)
+($P416*VLOOKUP($S416+12,rate_basefnd,7)))
*$R416</f>
        <v>571.57227799999998</v>
      </c>
      <c r="Z416" s="1">
        <f>(($D416*'fnd base rates'!H$107)
+($E416*'fnd base rates'!H$108)
+($F416*'fnd base rates'!H$109)
+($G416*'fnd base rates'!H$110)
+($H416*'fnd base rates'!H$111)
+($I416*'fnd base rates'!H$112)
+($J416*'fnd base rates'!H$113)
+($K416*'fnd base rates'!H$114)
+($M416*'fnd base rates'!H$116)
+($N416*'fnd base rates'!H$117)
+($O416*'fnd base rates'!H$118)
+($P416*VLOOKUP($S416+12,rate_basefnd,8)))</f>
        <v>1043.21442</v>
      </c>
      <c r="AA416" s="1">
        <f>(($D416*'fnd base rates'!I$107)
+($E416*'fnd base rates'!I$108)
+($F416*'fnd base rates'!I$109)
+($G416*'fnd base rates'!I$110)
+($H416*'fnd base rates'!I$111)
+($I416*'fnd base rates'!I$112)
+($J416*'fnd base rates'!I$113)
+($K416*'fnd base rates'!I$114)
+($M416*'fnd base rates'!I$116)
+($N416*'fnd base rates'!I$117)
+($O416*'fnd base rates'!I$118)
+($P416*VLOOKUP($S416+12,rate_basefnd,9)))
*$R416</f>
        <v>764.28000000000009</v>
      </c>
      <c r="AB416" s="1">
        <f>(($D416*'fnd base rates'!J$107)
+($E416*'fnd base rates'!J$108)
+($F416*'fnd base rates'!J$109)
+($G416*'fnd base rates'!J$110)
+($H416*'fnd base rates'!J$111)
+($I416*'fnd base rates'!J$112)
+($J416*'fnd base rates'!J$113)
+($K416*'fnd base rates'!J$114)
+($M416*'fnd base rates'!J$116)
+($N416*'fnd base rates'!J$117)
+($O416*'fnd base rates'!J$118)
+($P416*VLOOKUP($S416+12,rate_basefnd,10)))
*$R416</f>
        <v>1470.24</v>
      </c>
      <c r="AC416" s="1">
        <f>(($D416*'fnd base rates'!K$107)
+($E416*'fnd base rates'!K$108)
+($F416*'fnd base rates'!K$109)
+($G416*'fnd base rates'!K$110)
+($H416*'fnd base rates'!K$111)
+($I416*'fnd base rates'!K$112)
+($J416*'fnd base rates'!K$113)
+($K416*'fnd base rates'!K$114)
+($M416*'fnd base rates'!K$116)
+($N416*'fnd base rates'!K$117)
+($O416*'fnd base rates'!K$118)
+($P416*VLOOKUP($S416+12,rate_basefnd,11)))
*$R416</f>
        <v>2103.7880220000002</v>
      </c>
      <c r="AD416" s="1">
        <f>(($D416*'fnd base rates'!L$107)
+($E416*'fnd base rates'!L$108)
+($F416*'fnd base rates'!L$109)
+($G416*'fnd base rates'!L$110)
+($H416*'fnd base rates'!L$111)
+($I416*'fnd base rates'!L$112)
+($J416*'fnd base rates'!L$113)
+($K416*'fnd base rates'!L$114)
+($M416*'fnd base rates'!L$116)
+($N416*'fnd base rates'!L$117)
+($O416*'fnd base rates'!L$118)
+($P416*VLOOKUP($S416+12,rate_basefnd,12)))</f>
        <v>3513.2468119999999</v>
      </c>
      <c r="AE416" s="1">
        <f>(($D416*'fnd base rates'!M$107)
+($E416*'fnd base rates'!M$108)
+($F416*'fnd base rates'!M$109)
+($G416*'fnd base rates'!M$110)
+($H416*'fnd base rates'!M$111)
+($I416*'fnd base rates'!M$112)
+($J416*'fnd base rates'!M$113)
+($K416*'fnd base rates'!M$114)
+($M416*'fnd base rates'!M$116)
+($N416*'fnd base rates'!M$117)
+($O416*'fnd base rates'!M$118)
+($P416*VLOOKUP($S416+12,rate_basefnd,13)))</f>
        <v>0</v>
      </c>
      <c r="AF416" s="4">
        <f t="shared" si="463"/>
        <v>28055.973400000003</v>
      </c>
      <c r="AH416" s="4">
        <f t="shared" si="464"/>
        <v>450086337</v>
      </c>
      <c r="AI416" s="4" t="str">
        <f t="shared" si="465"/>
        <v>450</v>
      </c>
      <c r="AJ416" s="2" t="str">
        <f t="shared" si="466"/>
        <v>086</v>
      </c>
      <c r="AK416" s="2" t="str">
        <f t="shared" si="467"/>
        <v>337</v>
      </c>
      <c r="AL416" s="4">
        <f t="shared" si="468"/>
        <v>1</v>
      </c>
      <c r="AM416" s="4">
        <f t="shared" si="460"/>
        <v>2</v>
      </c>
      <c r="AN416" s="4">
        <f t="shared" si="469"/>
        <v>28055.973400000003</v>
      </c>
      <c r="AO416" s="4">
        <f t="shared" si="470"/>
        <v>14028</v>
      </c>
      <c r="AP416" s="4">
        <f t="shared" si="471"/>
        <v>0</v>
      </c>
      <c r="AQ416" s="4">
        <v>14028</v>
      </c>
      <c r="AW416" s="4">
        <v>13992</v>
      </c>
      <c r="AX416" s="5">
        <f t="shared" si="472"/>
        <v>36</v>
      </c>
      <c r="AY416" s="4">
        <v>14028</v>
      </c>
      <c r="AZ416" s="5"/>
      <c r="BB416" s="5">
        <f t="shared" ref="BB416" si="494">BC416-BA416</f>
        <v>0</v>
      </c>
    </row>
    <row r="417" spans="1:54" s="4" customFormat="1">
      <c r="A417" s="278">
        <v>450</v>
      </c>
      <c r="B417" s="2">
        <v>450086340</v>
      </c>
      <c r="C417" s="10" t="s">
        <v>1063</v>
      </c>
      <c r="D417" s="15">
        <f>'fnd enro'!D417</f>
        <v>0</v>
      </c>
      <c r="E417" s="15">
        <f>'fnd enro'!E417</f>
        <v>0</v>
      </c>
      <c r="F417" s="15">
        <f>'fnd enro'!F417</f>
        <v>1</v>
      </c>
      <c r="G417" s="15">
        <f>'fnd enro'!G417</f>
        <v>4</v>
      </c>
      <c r="H417" s="15">
        <f>'fnd enro'!H417</f>
        <v>3</v>
      </c>
      <c r="I417" s="15">
        <f>'fnd enro'!I417</f>
        <v>0</v>
      </c>
      <c r="J417" s="15">
        <f>'fnd enro'!J417</f>
        <v>0</v>
      </c>
      <c r="K417" s="16">
        <f>'fnd enro'!K417</f>
        <v>0.30640000000000001</v>
      </c>
      <c r="L417" s="15">
        <f>'fnd enro'!L417</f>
        <v>0</v>
      </c>
      <c r="M417" s="15">
        <f>'fnd enro'!M417</f>
        <v>0</v>
      </c>
      <c r="N417" s="15">
        <f>'fnd enro'!N417</f>
        <v>0</v>
      </c>
      <c r="O417" s="15">
        <f>'fnd enro'!O417</f>
        <v>0</v>
      </c>
      <c r="P417" s="15">
        <f>'fnd enro'!P417</f>
        <v>1</v>
      </c>
      <c r="Q417" s="15">
        <f>'fnd enro'!R417</f>
        <v>8</v>
      </c>
      <c r="R417" s="16">
        <f t="shared" si="462"/>
        <v>1</v>
      </c>
      <c r="S417" s="15">
        <f>VALUE('fnd enro'!Q417)</f>
        <v>5</v>
      </c>
      <c r="T417" s="2"/>
      <c r="U417" s="1">
        <f>(($D417*'fnd base rates'!C$107)
+($E417*'fnd base rates'!C$108)
+($F417*'fnd base rates'!C$109)
+($G417*'fnd base rates'!C$110)
+($H417*'fnd base rates'!C$111)
+($I417*'fnd base rates'!C$112)
+($J417*'fnd base rates'!C$113)
+($K417*'fnd base rates'!C$114)
+($M417*'fnd base rates'!C$116)
+($N417*'fnd base rates'!C$117)
+($O417*'fnd base rates'!C$118)
+($P417*VLOOKUP($S417+12,rate_basefnd,3)))
*$R417</f>
        <v>4156.348344</v>
      </c>
      <c r="V417" s="1">
        <f>(($D417*'fnd base rates'!D$107)
+($E417*'fnd base rates'!D$108)
+($F417*'fnd base rates'!D$109)
+($G417*'fnd base rates'!D$110)
+($H417*'fnd base rates'!D$111)
+($I417*'fnd base rates'!D$112)
+($J417*'fnd base rates'!D$113)
+($K417*'fnd base rates'!D$114)
+($M417*'fnd base rates'!D$116)
+($N417*'fnd base rates'!D$117)
+($O417*'fnd base rates'!D$118)
+($P417*VLOOKUP($S417+12,rate_basefnd,4)))
*$R417</f>
        <v>6123.19</v>
      </c>
      <c r="W417" s="1">
        <f>(($D417*'fnd base rates'!E$107)
+($E417*'fnd base rates'!E$108)
+($F417*'fnd base rates'!E$109)
+($G417*'fnd base rates'!E$110)
+($H417*'fnd base rates'!E$111)
+($I417*'fnd base rates'!E$112)
+($J417*'fnd base rates'!E$113)
+($K417*'fnd base rates'!E$114)
+($M417*'fnd base rates'!E$116)
+($N417*'fnd base rates'!E$117)
+($O417*'fnd base rates'!E$118)
+($P417*VLOOKUP($S417+12,rate_basefnd,5)))
*$R417</f>
        <v>31074.242072000001</v>
      </c>
      <c r="X417" s="1">
        <f>(($D417*'fnd base rates'!F$107)
+($E417*'fnd base rates'!F$108)
+($F417*'fnd base rates'!F$109)
+($G417*'fnd base rates'!F$110)
+($H417*'fnd base rates'!F$111)
+($I417*'fnd base rates'!F$112)
+($J417*'fnd base rates'!F$113)
+($K417*'fnd base rates'!F$114)
+($M417*'fnd base rates'!F$116)
+($N417*'fnd base rates'!F$117)
+($O417*'fnd base rates'!F$118)
+($P417*VLOOKUP($S417+12,rate_basefnd,6)))
*$R417</f>
        <v>8805.4770559999997</v>
      </c>
      <c r="Y417" s="1">
        <f>(($D417*'fnd base rates'!G$107)
+($E417*'fnd base rates'!G$108)
+($F417*'fnd base rates'!G$109)
+($G417*'fnd base rates'!G$110)
+($H417*'fnd base rates'!G$111)
+($I417*'fnd base rates'!G$112)
+($J417*'fnd base rates'!G$113)
+($K417*'fnd base rates'!G$114)
+($M417*'fnd base rates'!G$116)
+($N417*'fnd base rates'!G$117)
+($O417*'fnd base rates'!G$118)
+($P417*VLOOKUP($S417+12,rate_basefnd,7)))
*$R417</f>
        <v>1358.759112</v>
      </c>
      <c r="Z417" s="1">
        <f>(($D417*'fnd base rates'!H$107)
+($E417*'fnd base rates'!H$108)
+($F417*'fnd base rates'!H$109)
+($G417*'fnd base rates'!H$110)
+($H417*'fnd base rates'!H$111)
+($I417*'fnd base rates'!H$112)
+($J417*'fnd base rates'!H$113)
+($K417*'fnd base rates'!H$114)
+($M417*'fnd base rates'!H$116)
+($N417*'fnd base rates'!H$117)
+($O417*'fnd base rates'!H$118)
+($P417*VLOOKUP($S417+12,rate_basefnd,8)))</f>
        <v>4025.5376799999999</v>
      </c>
      <c r="AA417" s="1">
        <f>(($D417*'fnd base rates'!I$107)
+($E417*'fnd base rates'!I$108)
+($F417*'fnd base rates'!I$109)
+($G417*'fnd base rates'!I$110)
+($H417*'fnd base rates'!I$111)
+($I417*'fnd base rates'!I$112)
+($J417*'fnd base rates'!I$113)
+($K417*'fnd base rates'!I$114)
+($M417*'fnd base rates'!I$116)
+($N417*'fnd base rates'!I$117)
+($O417*'fnd base rates'!I$118)
+($P417*VLOOKUP($S417+12,rate_basefnd,9)))
*$R417</f>
        <v>2457.17</v>
      </c>
      <c r="AB417" s="1">
        <f>(($D417*'fnd base rates'!J$107)
+($E417*'fnd base rates'!J$108)
+($F417*'fnd base rates'!J$109)
+($G417*'fnd base rates'!J$110)
+($H417*'fnd base rates'!J$111)
+($I417*'fnd base rates'!J$112)
+($J417*'fnd base rates'!J$113)
+($K417*'fnd base rates'!J$114)
+($M417*'fnd base rates'!J$116)
+($N417*'fnd base rates'!J$117)
+($O417*'fnd base rates'!J$118)
+($P417*VLOOKUP($S417+12,rate_basefnd,10)))
*$R417</f>
        <v>1941.22</v>
      </c>
      <c r="AC417" s="1">
        <f>(($D417*'fnd base rates'!K$107)
+($E417*'fnd base rates'!K$108)
+($F417*'fnd base rates'!K$109)
+($G417*'fnd base rates'!K$110)
+($H417*'fnd base rates'!K$111)
+($I417*'fnd base rates'!K$112)
+($J417*'fnd base rates'!K$113)
+($K417*'fnd base rates'!K$114)
+($M417*'fnd base rates'!K$116)
+($N417*'fnd base rates'!K$117)
+($O417*'fnd base rates'!K$118)
+($P417*VLOOKUP($S417+12,rate_basefnd,11)))
*$R417</f>
        <v>8650.4120880000009</v>
      </c>
      <c r="AD417" s="1">
        <f>(($D417*'fnd base rates'!L$107)
+($E417*'fnd base rates'!L$108)
+($F417*'fnd base rates'!L$109)
+($G417*'fnd base rates'!L$110)
+($H417*'fnd base rates'!L$111)
+($I417*'fnd base rates'!L$112)
+($J417*'fnd base rates'!L$113)
+($K417*'fnd base rates'!L$114)
+($M417*'fnd base rates'!L$116)
+($N417*'fnd base rates'!L$117)
+($O417*'fnd base rates'!L$118)
+($P417*VLOOKUP($S417+12,rate_basefnd,12)))</f>
        <v>10992.537248000002</v>
      </c>
      <c r="AE417" s="1">
        <f>(($D417*'fnd base rates'!M$107)
+($E417*'fnd base rates'!M$108)
+($F417*'fnd base rates'!M$109)
+($G417*'fnd base rates'!M$110)
+($H417*'fnd base rates'!M$111)
+($I417*'fnd base rates'!M$112)
+($J417*'fnd base rates'!M$113)
+($K417*'fnd base rates'!M$114)
+($M417*'fnd base rates'!M$116)
+($N417*'fnd base rates'!M$117)
+($O417*'fnd base rates'!M$118)
+($P417*VLOOKUP($S417+12,rate_basefnd,13)))</f>
        <v>0</v>
      </c>
      <c r="AF417" s="4">
        <f t="shared" si="463"/>
        <v>79584.89360000001</v>
      </c>
      <c r="AH417" s="4">
        <f t="shared" si="464"/>
        <v>450086340</v>
      </c>
      <c r="AI417" s="4" t="str">
        <f t="shared" si="465"/>
        <v>450</v>
      </c>
      <c r="AJ417" s="2" t="str">
        <f t="shared" si="466"/>
        <v>086</v>
      </c>
      <c r="AK417" s="2" t="str">
        <f t="shared" si="467"/>
        <v>340</v>
      </c>
      <c r="AL417" s="4">
        <f t="shared" si="468"/>
        <v>1</v>
      </c>
      <c r="AM417" s="4">
        <f t="shared" si="460"/>
        <v>8</v>
      </c>
      <c r="AN417" s="4">
        <f t="shared" si="469"/>
        <v>79584.89360000001</v>
      </c>
      <c r="AO417" s="4">
        <f t="shared" si="470"/>
        <v>9948</v>
      </c>
      <c r="AP417" s="4">
        <f t="shared" si="471"/>
        <v>0</v>
      </c>
      <c r="AQ417" s="4">
        <v>9948</v>
      </c>
      <c r="AW417" s="4">
        <v>9929</v>
      </c>
      <c r="AX417" s="5">
        <f t="shared" si="472"/>
        <v>19</v>
      </c>
      <c r="AY417" s="4">
        <v>9948</v>
      </c>
      <c r="AZ417" s="5"/>
      <c r="BB417" s="5">
        <f t="shared" ref="BB417" si="495">BC417-BA417</f>
        <v>0</v>
      </c>
    </row>
    <row r="418" spans="1:54" s="4" customFormat="1">
      <c r="A418" s="278">
        <v>450</v>
      </c>
      <c r="B418" s="2">
        <v>450086605</v>
      </c>
      <c r="C418" s="10" t="s">
        <v>1063</v>
      </c>
      <c r="D418" s="15">
        <f>'fnd enro'!D418</f>
        <v>0</v>
      </c>
      <c r="E418" s="15">
        <f>'fnd enro'!E418</f>
        <v>0</v>
      </c>
      <c r="F418" s="15">
        <f>'fnd enro'!F418</f>
        <v>0</v>
      </c>
      <c r="G418" s="15">
        <f>'fnd enro'!G418</f>
        <v>0</v>
      </c>
      <c r="H418" s="15">
        <f>'fnd enro'!H418</f>
        <v>1</v>
      </c>
      <c r="I418" s="15">
        <f>'fnd enro'!I418</f>
        <v>0</v>
      </c>
      <c r="J418" s="15">
        <f>'fnd enro'!J418</f>
        <v>0</v>
      </c>
      <c r="K418" s="16">
        <f>'fnd enro'!K418</f>
        <v>3.8300000000000001E-2</v>
      </c>
      <c r="L418" s="15">
        <f>'fnd enro'!L418</f>
        <v>0</v>
      </c>
      <c r="M418" s="15">
        <f>'fnd enro'!M418</f>
        <v>0</v>
      </c>
      <c r="N418" s="15">
        <f>'fnd enro'!N418</f>
        <v>0</v>
      </c>
      <c r="O418" s="15">
        <f>'fnd enro'!O418</f>
        <v>0</v>
      </c>
      <c r="P418" s="15">
        <f>'fnd enro'!P418</f>
        <v>0</v>
      </c>
      <c r="Q418" s="15">
        <f>'fnd enro'!R418</f>
        <v>1</v>
      </c>
      <c r="R418" s="16">
        <f t="shared" si="462"/>
        <v>1</v>
      </c>
      <c r="S418" s="15">
        <f>VALUE('fnd enro'!Q418)</f>
        <v>6</v>
      </c>
      <c r="T418" s="2"/>
      <c r="U418" s="1">
        <f>(($D418*'fnd base rates'!C$107)
+($E418*'fnd base rates'!C$108)
+($F418*'fnd base rates'!C$109)
+($G418*'fnd base rates'!C$110)
+($H418*'fnd base rates'!C$111)
+($I418*'fnd base rates'!C$112)
+($J418*'fnd base rates'!C$113)
+($K418*'fnd base rates'!C$114)
+($M418*'fnd base rates'!C$116)
+($N418*'fnd base rates'!C$117)
+($O418*'fnd base rates'!C$118)
+($P418*VLOOKUP($S418+12,rate_basefnd,3)))
*$R418</f>
        <v>512.52229299999999</v>
      </c>
      <c r="V418" s="1">
        <f>(($D418*'fnd base rates'!D$107)
+($E418*'fnd base rates'!D$108)
+($F418*'fnd base rates'!D$109)
+($G418*'fnd base rates'!D$110)
+($H418*'fnd base rates'!D$111)
+($I418*'fnd base rates'!D$112)
+($J418*'fnd base rates'!D$113)
+($K418*'fnd base rates'!D$114)
+($M418*'fnd base rates'!D$116)
+($N418*'fnd base rates'!D$117)
+($O418*'fnd base rates'!D$118)
+($P418*VLOOKUP($S418+12,rate_basefnd,4)))
*$R418</f>
        <v>732.13</v>
      </c>
      <c r="W418" s="1">
        <f>(($D418*'fnd base rates'!E$107)
+($E418*'fnd base rates'!E$108)
+($F418*'fnd base rates'!E$109)
+($G418*'fnd base rates'!E$110)
+($H418*'fnd base rates'!E$111)
+($I418*'fnd base rates'!E$112)
+($J418*'fnd base rates'!E$113)
+($K418*'fnd base rates'!E$114)
+($M418*'fnd base rates'!E$116)
+($N418*'fnd base rates'!E$117)
+($O418*'fnd base rates'!E$118)
+($P418*VLOOKUP($S418+12,rate_basefnd,5)))
*$R418</f>
        <v>3307.735259</v>
      </c>
      <c r="X418" s="1">
        <f>(($D418*'fnd base rates'!F$107)
+($E418*'fnd base rates'!F$108)
+($F418*'fnd base rates'!F$109)
+($G418*'fnd base rates'!F$110)
+($H418*'fnd base rates'!F$111)
+($I418*'fnd base rates'!F$112)
+($J418*'fnd base rates'!F$113)
+($K418*'fnd base rates'!F$114)
+($M418*'fnd base rates'!F$116)
+($N418*'fnd base rates'!F$117)
+($O418*'fnd base rates'!F$118)
+($P418*VLOOKUP($S418+12,rate_basefnd,6)))
*$R418</f>
        <v>949.92838200000006</v>
      </c>
      <c r="Y418" s="1">
        <f>(($D418*'fnd base rates'!G$107)
+($E418*'fnd base rates'!G$108)
+($F418*'fnd base rates'!G$109)
+($G418*'fnd base rates'!G$110)
+($H418*'fnd base rates'!G$111)
+($I418*'fnd base rates'!G$112)
+($J418*'fnd base rates'!G$113)
+($K418*'fnd base rates'!G$114)
+($M418*'fnd base rates'!G$116)
+($N418*'fnd base rates'!G$117)
+($O418*'fnd base rates'!G$118)
+($P418*VLOOKUP($S418+12,rate_basefnd,7)))
*$R418</f>
        <v>161.06613899999999</v>
      </c>
      <c r="Z418" s="1">
        <f>(($D418*'fnd base rates'!H$107)
+($E418*'fnd base rates'!H$108)
+($F418*'fnd base rates'!H$109)
+($G418*'fnd base rates'!H$110)
+($H418*'fnd base rates'!H$111)
+($I418*'fnd base rates'!H$112)
+($J418*'fnd base rates'!H$113)
+($K418*'fnd base rates'!H$114)
+($M418*'fnd base rates'!H$116)
+($N418*'fnd base rates'!H$117)
+($O418*'fnd base rates'!H$118)
+($P418*VLOOKUP($S418+12,rate_basefnd,8)))</f>
        <v>500.77720999999997</v>
      </c>
      <c r="AA418" s="1">
        <f>(($D418*'fnd base rates'!I$107)
+($E418*'fnd base rates'!I$108)
+($F418*'fnd base rates'!I$109)
+($G418*'fnd base rates'!I$110)
+($H418*'fnd base rates'!I$111)
+($I418*'fnd base rates'!I$112)
+($J418*'fnd base rates'!I$113)
+($K418*'fnd base rates'!I$114)
+($M418*'fnd base rates'!I$116)
+($N418*'fnd base rates'!I$117)
+($O418*'fnd base rates'!I$118)
+($P418*VLOOKUP($S418+12,rate_basefnd,9)))
*$R418</f>
        <v>336.12</v>
      </c>
      <c r="AB418" s="1">
        <f>(($D418*'fnd base rates'!J$107)
+($E418*'fnd base rates'!J$108)
+($F418*'fnd base rates'!J$109)
+($G418*'fnd base rates'!J$110)
+($H418*'fnd base rates'!J$111)
+($I418*'fnd base rates'!J$112)
+($J418*'fnd base rates'!J$113)
+($K418*'fnd base rates'!J$114)
+($M418*'fnd base rates'!J$116)
+($N418*'fnd base rates'!J$117)
+($O418*'fnd base rates'!J$118)
+($P418*VLOOKUP($S418+12,rate_basefnd,10)))
*$R418</f>
        <v>238.1</v>
      </c>
      <c r="AC418" s="1">
        <f>(($D418*'fnd base rates'!K$107)
+($E418*'fnd base rates'!K$108)
+($F418*'fnd base rates'!K$109)
+($G418*'fnd base rates'!K$110)
+($H418*'fnd base rates'!K$111)
+($I418*'fnd base rates'!K$112)
+($J418*'fnd base rates'!K$113)
+($K418*'fnd base rates'!K$114)
+($M418*'fnd base rates'!K$116)
+($N418*'fnd base rates'!K$117)
+($O418*'fnd base rates'!K$118)
+($P418*VLOOKUP($S418+12,rate_basefnd,11)))
*$R418</f>
        <v>1130.3140109999999</v>
      </c>
      <c r="AD418" s="1">
        <f>(($D418*'fnd base rates'!L$107)
+($E418*'fnd base rates'!L$108)
+($F418*'fnd base rates'!L$109)
+($G418*'fnd base rates'!L$110)
+($H418*'fnd base rates'!L$111)
+($I418*'fnd base rates'!L$112)
+($J418*'fnd base rates'!L$113)
+($K418*'fnd base rates'!L$114)
+($M418*'fnd base rates'!L$116)
+($N418*'fnd base rates'!L$117)
+($O418*'fnd base rates'!L$118)
+($P418*VLOOKUP($S418+12,rate_basefnd,12)))</f>
        <v>1351.523406</v>
      </c>
      <c r="AE418" s="1">
        <f>(($D418*'fnd base rates'!M$107)
+($E418*'fnd base rates'!M$108)
+($F418*'fnd base rates'!M$109)
+($G418*'fnd base rates'!M$110)
+($H418*'fnd base rates'!M$111)
+($I418*'fnd base rates'!M$112)
+($J418*'fnd base rates'!M$113)
+($K418*'fnd base rates'!M$114)
+($M418*'fnd base rates'!M$116)
+($N418*'fnd base rates'!M$117)
+($O418*'fnd base rates'!M$118)
+($P418*VLOOKUP($S418+12,rate_basefnd,13)))</f>
        <v>0</v>
      </c>
      <c r="AF418" s="4">
        <f t="shared" si="463"/>
        <v>9220.2167000000009</v>
      </c>
      <c r="AH418" s="4">
        <f t="shared" si="464"/>
        <v>450086605</v>
      </c>
      <c r="AI418" s="4" t="str">
        <f t="shared" si="465"/>
        <v>450</v>
      </c>
      <c r="AJ418" s="2" t="str">
        <f t="shared" si="466"/>
        <v>086</v>
      </c>
      <c r="AK418" s="2" t="str">
        <f t="shared" si="467"/>
        <v>605</v>
      </c>
      <c r="AL418" s="4">
        <f t="shared" si="468"/>
        <v>1</v>
      </c>
      <c r="AM418" s="4">
        <f t="shared" si="460"/>
        <v>1</v>
      </c>
      <c r="AN418" s="4">
        <f t="shared" si="469"/>
        <v>9220.2167000000009</v>
      </c>
      <c r="AO418" s="4">
        <f t="shared" si="470"/>
        <v>9220</v>
      </c>
      <c r="AP418" s="4">
        <f t="shared" si="471"/>
        <v>0</v>
      </c>
      <c r="AQ418" s="4">
        <v>9220</v>
      </c>
      <c r="AW418" s="4">
        <v>9202</v>
      </c>
      <c r="AX418" s="5">
        <f t="shared" si="472"/>
        <v>18</v>
      </c>
      <c r="AY418" s="4">
        <v>9220</v>
      </c>
      <c r="AZ418" s="5"/>
      <c r="BB418" s="5">
        <f t="shared" ref="BB418" si="496">BC418-BA418</f>
        <v>0</v>
      </c>
    </row>
    <row r="419" spans="1:54" s="4" customFormat="1">
      <c r="A419" s="278">
        <v>450</v>
      </c>
      <c r="B419" s="2">
        <v>450086683</v>
      </c>
      <c r="C419" s="10" t="s">
        <v>1063</v>
      </c>
      <c r="D419" s="15">
        <f>'fnd enro'!D419</f>
        <v>0</v>
      </c>
      <c r="E419" s="15">
        <f>'fnd enro'!E419</f>
        <v>0</v>
      </c>
      <c r="F419" s="15">
        <f>'fnd enro'!F419</f>
        <v>0</v>
      </c>
      <c r="G419" s="15">
        <f>'fnd enro'!G419</f>
        <v>0</v>
      </c>
      <c r="H419" s="15">
        <f>'fnd enro'!H419</f>
        <v>6</v>
      </c>
      <c r="I419" s="15">
        <f>'fnd enro'!I419</f>
        <v>0</v>
      </c>
      <c r="J419" s="15">
        <f>'fnd enro'!J419</f>
        <v>0</v>
      </c>
      <c r="K419" s="16">
        <f>'fnd enro'!K419</f>
        <v>0.2298</v>
      </c>
      <c r="L419" s="15">
        <f>'fnd enro'!L419</f>
        <v>0</v>
      </c>
      <c r="M419" s="15">
        <f>'fnd enro'!M419</f>
        <v>0</v>
      </c>
      <c r="N419" s="15">
        <f>'fnd enro'!N419</f>
        <v>0</v>
      </c>
      <c r="O419" s="15">
        <f>'fnd enro'!O419</f>
        <v>0</v>
      </c>
      <c r="P419" s="15">
        <f>'fnd enro'!P419</f>
        <v>0</v>
      </c>
      <c r="Q419" s="15">
        <f>'fnd enro'!R419</f>
        <v>6</v>
      </c>
      <c r="R419" s="16">
        <f t="shared" si="462"/>
        <v>1</v>
      </c>
      <c r="S419" s="15">
        <f>VALUE('fnd enro'!Q419)</f>
        <v>4</v>
      </c>
      <c r="T419" s="2"/>
      <c r="U419" s="1">
        <f>(($D419*'fnd base rates'!C$107)
+($E419*'fnd base rates'!C$108)
+($F419*'fnd base rates'!C$109)
+($G419*'fnd base rates'!C$110)
+($H419*'fnd base rates'!C$111)
+($I419*'fnd base rates'!C$112)
+($J419*'fnd base rates'!C$113)
+($K419*'fnd base rates'!C$114)
+($M419*'fnd base rates'!C$116)
+($N419*'fnd base rates'!C$117)
+($O419*'fnd base rates'!C$118)
+($P419*VLOOKUP($S419+12,rate_basefnd,3)))
*$R419</f>
        <v>3075.1337580000004</v>
      </c>
      <c r="V419" s="1">
        <f>(($D419*'fnd base rates'!D$107)
+($E419*'fnd base rates'!D$108)
+($F419*'fnd base rates'!D$109)
+($G419*'fnd base rates'!D$110)
+($H419*'fnd base rates'!D$111)
+($I419*'fnd base rates'!D$112)
+($J419*'fnd base rates'!D$113)
+($K419*'fnd base rates'!D$114)
+($M419*'fnd base rates'!D$116)
+($N419*'fnd base rates'!D$117)
+($O419*'fnd base rates'!D$118)
+($P419*VLOOKUP($S419+12,rate_basefnd,4)))
*$R419</f>
        <v>4392.78</v>
      </c>
      <c r="W419" s="1">
        <f>(($D419*'fnd base rates'!E$107)
+($E419*'fnd base rates'!E$108)
+($F419*'fnd base rates'!E$109)
+($G419*'fnd base rates'!E$110)
+($H419*'fnd base rates'!E$111)
+($I419*'fnd base rates'!E$112)
+($J419*'fnd base rates'!E$113)
+($K419*'fnd base rates'!E$114)
+($M419*'fnd base rates'!E$116)
+($N419*'fnd base rates'!E$117)
+($O419*'fnd base rates'!E$118)
+($P419*VLOOKUP($S419+12,rate_basefnd,5)))
*$R419</f>
        <v>19846.411553999998</v>
      </c>
      <c r="X419" s="1">
        <f>(($D419*'fnd base rates'!F$107)
+($E419*'fnd base rates'!F$108)
+($F419*'fnd base rates'!F$109)
+($G419*'fnd base rates'!F$110)
+($H419*'fnd base rates'!F$111)
+($I419*'fnd base rates'!F$112)
+($J419*'fnd base rates'!F$113)
+($K419*'fnd base rates'!F$114)
+($M419*'fnd base rates'!F$116)
+($N419*'fnd base rates'!F$117)
+($O419*'fnd base rates'!F$118)
+($P419*VLOOKUP($S419+12,rate_basefnd,6)))
*$R419</f>
        <v>5699.5702920000003</v>
      </c>
      <c r="Y419" s="1">
        <f>(($D419*'fnd base rates'!G$107)
+($E419*'fnd base rates'!G$108)
+($F419*'fnd base rates'!G$109)
+($G419*'fnd base rates'!G$110)
+($H419*'fnd base rates'!G$111)
+($I419*'fnd base rates'!G$112)
+($J419*'fnd base rates'!G$113)
+($K419*'fnd base rates'!G$114)
+($M419*'fnd base rates'!G$116)
+($N419*'fnd base rates'!G$117)
+($O419*'fnd base rates'!G$118)
+($P419*VLOOKUP($S419+12,rate_basefnd,7)))
*$R419</f>
        <v>966.3968339999999</v>
      </c>
      <c r="Z419" s="1">
        <f>(($D419*'fnd base rates'!H$107)
+($E419*'fnd base rates'!H$108)
+($F419*'fnd base rates'!H$109)
+($G419*'fnd base rates'!H$110)
+($H419*'fnd base rates'!H$111)
+($I419*'fnd base rates'!H$112)
+($J419*'fnd base rates'!H$113)
+($K419*'fnd base rates'!H$114)
+($M419*'fnd base rates'!H$116)
+($N419*'fnd base rates'!H$117)
+($O419*'fnd base rates'!H$118)
+($P419*VLOOKUP($S419+12,rate_basefnd,8)))</f>
        <v>3004.6632600000003</v>
      </c>
      <c r="AA419" s="1">
        <f>(($D419*'fnd base rates'!I$107)
+($E419*'fnd base rates'!I$108)
+($F419*'fnd base rates'!I$109)
+($G419*'fnd base rates'!I$110)
+($H419*'fnd base rates'!I$111)
+($I419*'fnd base rates'!I$112)
+($J419*'fnd base rates'!I$113)
+($K419*'fnd base rates'!I$114)
+($M419*'fnd base rates'!I$116)
+($N419*'fnd base rates'!I$117)
+($O419*'fnd base rates'!I$118)
+($P419*VLOOKUP($S419+12,rate_basefnd,9)))
*$R419</f>
        <v>2016.72</v>
      </c>
      <c r="AB419" s="1">
        <f>(($D419*'fnd base rates'!J$107)
+($E419*'fnd base rates'!J$108)
+($F419*'fnd base rates'!J$109)
+($G419*'fnd base rates'!J$110)
+($H419*'fnd base rates'!J$111)
+($I419*'fnd base rates'!J$112)
+($J419*'fnd base rates'!J$113)
+($K419*'fnd base rates'!J$114)
+($M419*'fnd base rates'!J$116)
+($N419*'fnd base rates'!J$117)
+($O419*'fnd base rates'!J$118)
+($P419*VLOOKUP($S419+12,rate_basefnd,10)))
*$R419</f>
        <v>1428.6</v>
      </c>
      <c r="AC419" s="1">
        <f>(($D419*'fnd base rates'!K$107)
+($E419*'fnd base rates'!K$108)
+($F419*'fnd base rates'!K$109)
+($G419*'fnd base rates'!K$110)
+($H419*'fnd base rates'!K$111)
+($I419*'fnd base rates'!K$112)
+($J419*'fnd base rates'!K$113)
+($K419*'fnd base rates'!K$114)
+($M419*'fnd base rates'!K$116)
+($N419*'fnd base rates'!K$117)
+($O419*'fnd base rates'!K$118)
+($P419*VLOOKUP($S419+12,rate_basefnd,11)))
*$R419</f>
        <v>6781.8840660000005</v>
      </c>
      <c r="AD419" s="1">
        <f>(($D419*'fnd base rates'!L$107)
+($E419*'fnd base rates'!L$108)
+($F419*'fnd base rates'!L$109)
+($G419*'fnd base rates'!L$110)
+($H419*'fnd base rates'!L$111)
+($I419*'fnd base rates'!L$112)
+($J419*'fnd base rates'!L$113)
+($K419*'fnd base rates'!L$114)
+($M419*'fnd base rates'!L$116)
+($N419*'fnd base rates'!L$117)
+($O419*'fnd base rates'!L$118)
+($P419*VLOOKUP($S419+12,rate_basefnd,12)))</f>
        <v>8109.1404360000015</v>
      </c>
      <c r="AE419" s="1">
        <f>(($D419*'fnd base rates'!M$107)
+($E419*'fnd base rates'!M$108)
+($F419*'fnd base rates'!M$109)
+($G419*'fnd base rates'!M$110)
+($H419*'fnd base rates'!M$111)
+($I419*'fnd base rates'!M$112)
+($J419*'fnd base rates'!M$113)
+($K419*'fnd base rates'!M$114)
+($M419*'fnd base rates'!M$116)
+($N419*'fnd base rates'!M$117)
+($O419*'fnd base rates'!M$118)
+($P419*VLOOKUP($S419+12,rate_basefnd,13)))</f>
        <v>0</v>
      </c>
      <c r="AF419" s="4">
        <f t="shared" si="463"/>
        <v>55321.300200000005</v>
      </c>
      <c r="AH419" s="4">
        <f t="shared" si="464"/>
        <v>450086683</v>
      </c>
      <c r="AI419" s="4" t="str">
        <f t="shared" si="465"/>
        <v>450</v>
      </c>
      <c r="AJ419" s="2" t="str">
        <f t="shared" si="466"/>
        <v>086</v>
      </c>
      <c r="AK419" s="2" t="str">
        <f t="shared" si="467"/>
        <v>683</v>
      </c>
      <c r="AL419" s="4">
        <f t="shared" si="468"/>
        <v>1</v>
      </c>
      <c r="AM419" s="4">
        <f t="shared" si="460"/>
        <v>6</v>
      </c>
      <c r="AN419" s="4">
        <f t="shared" si="469"/>
        <v>55321.300200000005</v>
      </c>
      <c r="AO419" s="4">
        <f t="shared" si="470"/>
        <v>9220</v>
      </c>
      <c r="AP419" s="4">
        <f t="shared" si="471"/>
        <v>0</v>
      </c>
      <c r="AQ419" s="4">
        <v>9220</v>
      </c>
      <c r="AW419" s="4">
        <v>9202</v>
      </c>
      <c r="AX419" s="5">
        <f t="shared" si="472"/>
        <v>18</v>
      </c>
      <c r="AY419" s="4">
        <v>9220</v>
      </c>
      <c r="AZ419" s="5"/>
      <c r="BB419" s="5">
        <f t="shared" ref="BB419" si="497">BC419-BA419</f>
        <v>0</v>
      </c>
    </row>
    <row r="420" spans="1:54" s="4" customFormat="1">
      <c r="A420" s="278">
        <v>453</v>
      </c>
      <c r="B420" s="2">
        <v>453137005</v>
      </c>
      <c r="C420" s="10" t="s">
        <v>281</v>
      </c>
      <c r="D420" s="15">
        <f>'fnd enro'!D420</f>
        <v>0</v>
      </c>
      <c r="E420" s="15">
        <f>'fnd enro'!E420</f>
        <v>0</v>
      </c>
      <c r="F420" s="15">
        <f>'fnd enro'!F420</f>
        <v>0</v>
      </c>
      <c r="G420" s="15">
        <f>'fnd enro'!G420</f>
        <v>2</v>
      </c>
      <c r="H420" s="15">
        <f>'fnd enro'!H420</f>
        <v>0</v>
      </c>
      <c r="I420" s="15">
        <f>'fnd enro'!I420</f>
        <v>0</v>
      </c>
      <c r="J420" s="15">
        <f>'fnd enro'!J420</f>
        <v>0</v>
      </c>
      <c r="K420" s="16">
        <f>'fnd enro'!K420</f>
        <v>7.6600000000000001E-2</v>
      </c>
      <c r="L420" s="15">
        <f>'fnd enro'!L420</f>
        <v>0</v>
      </c>
      <c r="M420" s="15">
        <f>'fnd enro'!M420</f>
        <v>0</v>
      </c>
      <c r="N420" s="15">
        <f>'fnd enro'!N420</f>
        <v>0</v>
      </c>
      <c r="O420" s="15">
        <f>'fnd enro'!O420</f>
        <v>0</v>
      </c>
      <c r="P420" s="15">
        <f>'fnd enro'!P420</f>
        <v>2</v>
      </c>
      <c r="Q420" s="15">
        <f>'fnd enro'!R420</f>
        <v>2</v>
      </c>
      <c r="R420" s="16">
        <f t="shared" si="462"/>
        <v>1</v>
      </c>
      <c r="S420" s="15">
        <f>VALUE('fnd enro'!Q420)</f>
        <v>7</v>
      </c>
      <c r="T420" s="2"/>
      <c r="U420" s="1">
        <f>(($D420*'fnd base rates'!C$107)
+($E420*'fnd base rates'!C$108)
+($F420*'fnd base rates'!C$109)
+($G420*'fnd base rates'!C$110)
+($H420*'fnd base rates'!C$111)
+($I420*'fnd base rates'!C$112)
+($J420*'fnd base rates'!C$113)
+($K420*'fnd base rates'!C$114)
+($M420*'fnd base rates'!C$116)
+($N420*'fnd base rates'!C$117)
+($O420*'fnd base rates'!C$118)
+($P420*VLOOKUP($S420+12,rate_basefnd,3)))
*$R420</f>
        <v>1150.9645860000001</v>
      </c>
      <c r="V420" s="1">
        <f>(($D420*'fnd base rates'!D$107)
+($E420*'fnd base rates'!D$108)
+($F420*'fnd base rates'!D$109)
+($G420*'fnd base rates'!D$110)
+($H420*'fnd base rates'!D$111)
+($I420*'fnd base rates'!D$112)
+($J420*'fnd base rates'!D$113)
+($K420*'fnd base rates'!D$114)
+($M420*'fnd base rates'!D$116)
+($N420*'fnd base rates'!D$117)
+($O420*'fnd base rates'!D$118)
+($P420*VLOOKUP($S420+12,rate_basefnd,4)))
*$R420</f>
        <v>2060.88</v>
      </c>
      <c r="W420" s="1">
        <f>(($D420*'fnd base rates'!E$107)
+($E420*'fnd base rates'!E$108)
+($F420*'fnd base rates'!E$109)
+($G420*'fnd base rates'!E$110)
+($H420*'fnd base rates'!E$111)
+($I420*'fnd base rates'!E$112)
+($J420*'fnd base rates'!E$113)
+($K420*'fnd base rates'!E$114)
+($M420*'fnd base rates'!E$116)
+($N420*'fnd base rates'!E$117)
+($O420*'fnd base rates'!E$118)
+($P420*VLOOKUP($S420+12,rate_basefnd,5)))
*$R420</f>
        <v>13245.310518</v>
      </c>
      <c r="X420" s="1">
        <f>(($D420*'fnd base rates'!F$107)
+($E420*'fnd base rates'!F$108)
+($F420*'fnd base rates'!F$109)
+($G420*'fnd base rates'!F$110)
+($H420*'fnd base rates'!F$111)
+($I420*'fnd base rates'!F$112)
+($J420*'fnd base rates'!F$113)
+($K420*'fnd base rates'!F$114)
+($M420*'fnd base rates'!F$116)
+($N420*'fnd base rates'!F$117)
+($O420*'fnd base rates'!F$118)
+($P420*VLOOKUP($S420+12,rate_basefnd,6)))
*$R420</f>
        <v>2382.2767640000002</v>
      </c>
      <c r="Y420" s="1">
        <f>(($D420*'fnd base rates'!G$107)
+($E420*'fnd base rates'!G$108)
+($F420*'fnd base rates'!G$109)
+($G420*'fnd base rates'!G$110)
+($H420*'fnd base rates'!G$111)
+($I420*'fnd base rates'!G$112)
+($J420*'fnd base rates'!G$113)
+($K420*'fnd base rates'!G$114)
+($M420*'fnd base rates'!G$116)
+($N420*'fnd base rates'!G$117)
+($O420*'fnd base rates'!G$118)
+($P420*VLOOKUP($S420+12,rate_basefnd,7)))
*$R420</f>
        <v>582.37227800000005</v>
      </c>
      <c r="Z420" s="1">
        <f>(($D420*'fnd base rates'!H$107)
+($E420*'fnd base rates'!H$108)
+($F420*'fnd base rates'!H$109)
+($G420*'fnd base rates'!H$110)
+($H420*'fnd base rates'!H$111)
+($I420*'fnd base rates'!H$112)
+($J420*'fnd base rates'!H$113)
+($K420*'fnd base rates'!H$114)
+($M420*'fnd base rates'!H$116)
+($N420*'fnd base rates'!H$117)
+($O420*'fnd base rates'!H$118)
+($P420*VLOOKUP($S420+12,rate_basefnd,8)))</f>
        <v>1044.8744199999999</v>
      </c>
      <c r="AA420" s="1">
        <f>(($D420*'fnd base rates'!I$107)
+($E420*'fnd base rates'!I$108)
+($F420*'fnd base rates'!I$109)
+($G420*'fnd base rates'!I$110)
+($H420*'fnd base rates'!I$111)
+($I420*'fnd base rates'!I$112)
+($J420*'fnd base rates'!I$113)
+($K420*'fnd base rates'!I$114)
+($M420*'fnd base rates'!I$116)
+($N420*'fnd base rates'!I$117)
+($O420*'fnd base rates'!I$118)
+($P420*VLOOKUP($S420+12,rate_basefnd,9)))
*$R420</f>
        <v>773.28000000000009</v>
      </c>
      <c r="AB420" s="1">
        <f>(($D420*'fnd base rates'!J$107)
+($E420*'fnd base rates'!J$108)
+($F420*'fnd base rates'!J$109)
+($G420*'fnd base rates'!J$110)
+($H420*'fnd base rates'!J$111)
+($I420*'fnd base rates'!J$112)
+($J420*'fnd base rates'!J$113)
+($K420*'fnd base rates'!J$114)
+($M420*'fnd base rates'!J$116)
+($N420*'fnd base rates'!J$117)
+($O420*'fnd base rates'!J$118)
+($P420*VLOOKUP($S420+12,rate_basefnd,10)))
*$R420</f>
        <v>1517.02</v>
      </c>
      <c r="AC420" s="1">
        <f>(($D420*'fnd base rates'!K$107)
+($E420*'fnd base rates'!K$108)
+($F420*'fnd base rates'!K$109)
+($G420*'fnd base rates'!K$110)
+($H420*'fnd base rates'!K$111)
+($I420*'fnd base rates'!K$112)
+($J420*'fnd base rates'!K$113)
+($K420*'fnd base rates'!K$114)
+($M420*'fnd base rates'!K$116)
+($N420*'fnd base rates'!K$117)
+($O420*'fnd base rates'!K$118)
+($P420*VLOOKUP($S420+12,rate_basefnd,11)))
*$R420</f>
        <v>2103.7880220000002</v>
      </c>
      <c r="AD420" s="1">
        <f>(($D420*'fnd base rates'!L$107)
+($E420*'fnd base rates'!L$108)
+($F420*'fnd base rates'!L$109)
+($G420*'fnd base rates'!L$110)
+($H420*'fnd base rates'!L$111)
+($I420*'fnd base rates'!L$112)
+($J420*'fnd base rates'!L$113)
+($K420*'fnd base rates'!L$114)
+($M420*'fnd base rates'!L$116)
+($N420*'fnd base rates'!L$117)
+($O420*'fnd base rates'!L$118)
+($P420*VLOOKUP($S420+12,rate_basefnd,12)))</f>
        <v>3549.1868119999999</v>
      </c>
      <c r="AE420" s="1">
        <f>(($D420*'fnd base rates'!M$107)
+($E420*'fnd base rates'!M$108)
+($F420*'fnd base rates'!M$109)
+($G420*'fnd base rates'!M$110)
+($H420*'fnd base rates'!M$111)
+($I420*'fnd base rates'!M$112)
+($J420*'fnd base rates'!M$113)
+($K420*'fnd base rates'!M$114)
+($M420*'fnd base rates'!M$116)
+($N420*'fnd base rates'!M$117)
+($O420*'fnd base rates'!M$118)
+($P420*VLOOKUP($S420+12,rate_basefnd,13)))</f>
        <v>0</v>
      </c>
      <c r="AF420" s="4">
        <f t="shared" si="463"/>
        <v>28409.953399999999</v>
      </c>
      <c r="AH420" s="4">
        <f t="shared" si="464"/>
        <v>453137005</v>
      </c>
      <c r="AI420" s="4" t="str">
        <f t="shared" si="465"/>
        <v>453</v>
      </c>
      <c r="AJ420" s="2" t="str">
        <f t="shared" si="466"/>
        <v>137</v>
      </c>
      <c r="AK420" s="2" t="str">
        <f t="shared" si="467"/>
        <v>005</v>
      </c>
      <c r="AL420" s="4">
        <f t="shared" si="468"/>
        <v>1</v>
      </c>
      <c r="AM420" s="4">
        <f t="shared" si="460"/>
        <v>2</v>
      </c>
      <c r="AN420" s="4">
        <f t="shared" si="469"/>
        <v>28409.953399999999</v>
      </c>
      <c r="AO420" s="4">
        <f t="shared" si="470"/>
        <v>14205</v>
      </c>
      <c r="AP420" s="4">
        <f t="shared" si="471"/>
        <v>0</v>
      </c>
      <c r="AQ420" s="4">
        <v>14205</v>
      </c>
      <c r="AW420" s="4">
        <v>14159</v>
      </c>
      <c r="AX420" s="5">
        <f t="shared" si="472"/>
        <v>46</v>
      </c>
      <c r="AY420" s="4">
        <v>14205</v>
      </c>
      <c r="AZ420" s="5"/>
      <c r="BB420" s="5">
        <f t="shared" ref="BB420" si="498">BC420-BA420</f>
        <v>0</v>
      </c>
    </row>
    <row r="421" spans="1:54" s="4" customFormat="1">
      <c r="A421" s="278">
        <v>453</v>
      </c>
      <c r="B421" s="2">
        <v>453137061</v>
      </c>
      <c r="C421" s="10" t="s">
        <v>281</v>
      </c>
      <c r="D421" s="15">
        <f>'fnd enro'!D421</f>
        <v>0</v>
      </c>
      <c r="E421" s="15">
        <f>'fnd enro'!E421</f>
        <v>0</v>
      </c>
      <c r="F421" s="15">
        <f>'fnd enro'!F421</f>
        <v>2</v>
      </c>
      <c r="G421" s="15">
        <f>'fnd enro'!G421</f>
        <v>34</v>
      </c>
      <c r="H421" s="15">
        <f>'fnd enro'!H421</f>
        <v>19</v>
      </c>
      <c r="I421" s="15">
        <f>'fnd enro'!I421</f>
        <v>0</v>
      </c>
      <c r="J421" s="15">
        <f>'fnd enro'!J421</f>
        <v>0</v>
      </c>
      <c r="K421" s="16">
        <f>'fnd enro'!K421</f>
        <v>2.1065</v>
      </c>
      <c r="L421" s="15">
        <f>'fnd enro'!L421</f>
        <v>0</v>
      </c>
      <c r="M421" s="15">
        <f>'fnd enro'!M421</f>
        <v>4</v>
      </c>
      <c r="N421" s="15">
        <f>'fnd enro'!N421</f>
        <v>0</v>
      </c>
      <c r="O421" s="15">
        <f>'fnd enro'!O421</f>
        <v>0</v>
      </c>
      <c r="P421" s="15">
        <f>'fnd enro'!P421</f>
        <v>46</v>
      </c>
      <c r="Q421" s="15">
        <f>'fnd enro'!R421</f>
        <v>55</v>
      </c>
      <c r="R421" s="16">
        <f t="shared" si="462"/>
        <v>1</v>
      </c>
      <c r="S421" s="15">
        <f>VALUE('fnd enro'!Q421)</f>
        <v>10</v>
      </c>
      <c r="T421" s="2"/>
      <c r="U421" s="1">
        <f>(($D421*'fnd base rates'!C$107)
+($E421*'fnd base rates'!C$108)
+($F421*'fnd base rates'!C$109)
+($G421*'fnd base rates'!C$110)
+($H421*'fnd base rates'!C$111)
+($I421*'fnd base rates'!C$112)
+($J421*'fnd base rates'!C$113)
+($K421*'fnd base rates'!C$114)
+($M421*'fnd base rates'!C$116)
+($N421*'fnd base rates'!C$117)
+($O421*'fnd base rates'!C$118)
+($P421*VLOOKUP($S421+12,rate_basefnd,3)))
*$R421</f>
        <v>31796.586114999998</v>
      </c>
      <c r="V421" s="1">
        <f>(($D421*'fnd base rates'!D$107)
+($E421*'fnd base rates'!D$108)
+($F421*'fnd base rates'!D$109)
+($G421*'fnd base rates'!D$110)
+($H421*'fnd base rates'!D$111)
+($I421*'fnd base rates'!D$112)
+($J421*'fnd base rates'!D$113)
+($K421*'fnd base rates'!D$114)
+($M421*'fnd base rates'!D$116)
+($N421*'fnd base rates'!D$117)
+($O421*'fnd base rates'!D$118)
+($P421*VLOOKUP($S421+12,rate_basefnd,4)))
*$R421</f>
        <v>56225.39</v>
      </c>
      <c r="W421" s="1">
        <f>(($D421*'fnd base rates'!E$107)
+($E421*'fnd base rates'!E$108)
+($F421*'fnd base rates'!E$109)
+($G421*'fnd base rates'!E$110)
+($H421*'fnd base rates'!E$111)
+($I421*'fnd base rates'!E$112)
+($J421*'fnd base rates'!E$113)
+($K421*'fnd base rates'!E$114)
+($M421*'fnd base rates'!E$116)
+($N421*'fnd base rates'!E$117)
+($O421*'fnd base rates'!E$118)
+($P421*VLOOKUP($S421+12,rate_basefnd,5)))
*$R421</f>
        <v>350373.03924499999</v>
      </c>
      <c r="X421" s="1">
        <f>(($D421*'fnd base rates'!F$107)
+($E421*'fnd base rates'!F$108)
+($F421*'fnd base rates'!F$109)
+($G421*'fnd base rates'!F$110)
+($H421*'fnd base rates'!F$111)
+($I421*'fnd base rates'!F$112)
+($J421*'fnd base rates'!F$113)
+($K421*'fnd base rates'!F$114)
+($M421*'fnd base rates'!F$116)
+($N421*'fnd base rates'!F$117)
+($O421*'fnd base rates'!F$118)
+($P421*VLOOKUP($S421+12,rate_basefnd,6)))
*$R421</f>
        <v>61594.701010000004</v>
      </c>
      <c r="Y421" s="1">
        <f>(($D421*'fnd base rates'!G$107)
+($E421*'fnd base rates'!G$108)
+($F421*'fnd base rates'!G$109)
+($G421*'fnd base rates'!G$110)
+($H421*'fnd base rates'!G$111)
+($I421*'fnd base rates'!G$112)
+($J421*'fnd base rates'!G$113)
+($K421*'fnd base rates'!G$114)
+($M421*'fnd base rates'!G$116)
+($N421*'fnd base rates'!G$117)
+($O421*'fnd base rates'!G$118)
+($P421*VLOOKUP($S421+12,rate_basefnd,7)))
*$R421</f>
        <v>15889.537645</v>
      </c>
      <c r="Z421" s="1">
        <f>(($D421*'fnd base rates'!H$107)
+($E421*'fnd base rates'!H$108)
+($F421*'fnd base rates'!H$109)
+($G421*'fnd base rates'!H$110)
+($H421*'fnd base rates'!H$111)
+($I421*'fnd base rates'!H$112)
+($J421*'fnd base rates'!H$113)
+($K421*'fnd base rates'!H$114)
+($M421*'fnd base rates'!H$116)
+($N421*'fnd base rates'!H$117)
+($O421*'fnd base rates'!H$118)
+($P421*VLOOKUP($S421+12,rate_basefnd,8)))</f>
        <v>29128.186549999995</v>
      </c>
      <c r="AA421" s="1">
        <f>(($D421*'fnd base rates'!I$107)
+($E421*'fnd base rates'!I$108)
+($F421*'fnd base rates'!I$109)
+($G421*'fnd base rates'!I$110)
+($H421*'fnd base rates'!I$111)
+($I421*'fnd base rates'!I$112)
+($J421*'fnd base rates'!I$113)
+($K421*'fnd base rates'!I$114)
+($M421*'fnd base rates'!I$116)
+($N421*'fnd base rates'!I$117)
+($O421*'fnd base rates'!I$118)
+($P421*VLOOKUP($S421+12,rate_basefnd,9)))
*$R421</f>
        <v>22390.560000000001</v>
      </c>
      <c r="AB421" s="1">
        <f>(($D421*'fnd base rates'!J$107)
+($E421*'fnd base rates'!J$108)
+($F421*'fnd base rates'!J$109)
+($G421*'fnd base rates'!J$110)
+($H421*'fnd base rates'!J$111)
+($I421*'fnd base rates'!J$112)
+($J421*'fnd base rates'!J$113)
+($K421*'fnd base rates'!J$114)
+($M421*'fnd base rates'!J$116)
+($N421*'fnd base rates'!J$117)
+($O421*'fnd base rates'!J$118)
+($P421*VLOOKUP($S421+12,rate_basefnd,10)))
*$R421</f>
        <v>41181.64</v>
      </c>
      <c r="AC421" s="1">
        <f>(($D421*'fnd base rates'!K$107)
+($E421*'fnd base rates'!K$108)
+($F421*'fnd base rates'!K$109)
+($G421*'fnd base rates'!K$110)
+($H421*'fnd base rates'!K$111)
+($I421*'fnd base rates'!K$112)
+($J421*'fnd base rates'!K$113)
+($K421*'fnd base rates'!K$114)
+($M421*'fnd base rates'!K$116)
+($N421*'fnd base rates'!K$117)
+($O421*'fnd base rates'!K$118)
+($P421*VLOOKUP($S421+12,rate_basefnd,11)))
*$R421</f>
        <v>60484.230605000004</v>
      </c>
      <c r="AD421" s="1">
        <f>(($D421*'fnd base rates'!L$107)
+($E421*'fnd base rates'!L$108)
+($F421*'fnd base rates'!L$109)
+($G421*'fnd base rates'!L$110)
+($H421*'fnd base rates'!L$111)
+($I421*'fnd base rates'!L$112)
+($J421*'fnd base rates'!L$113)
+($K421*'fnd base rates'!L$114)
+($M421*'fnd base rates'!L$116)
+($N421*'fnd base rates'!L$117)
+($O421*'fnd base rates'!L$118)
+($P421*VLOOKUP($S421+12,rate_basefnd,12)))</f>
        <v>97800.607330000013</v>
      </c>
      <c r="AE421" s="1">
        <f>(($D421*'fnd base rates'!M$107)
+($E421*'fnd base rates'!M$108)
+($F421*'fnd base rates'!M$109)
+($G421*'fnd base rates'!M$110)
+($H421*'fnd base rates'!M$111)
+($I421*'fnd base rates'!M$112)
+($J421*'fnd base rates'!M$113)
+($K421*'fnd base rates'!M$114)
+($M421*'fnd base rates'!M$116)
+($N421*'fnd base rates'!M$117)
+($O421*'fnd base rates'!M$118)
+($P421*VLOOKUP($S421+12,rate_basefnd,13)))</f>
        <v>0</v>
      </c>
      <c r="AF421" s="4">
        <f t="shared" si="463"/>
        <v>766864.47850000008</v>
      </c>
      <c r="AH421" s="4">
        <f t="shared" si="464"/>
        <v>453137061</v>
      </c>
      <c r="AI421" s="4" t="str">
        <f t="shared" si="465"/>
        <v>453</v>
      </c>
      <c r="AJ421" s="2" t="str">
        <f t="shared" si="466"/>
        <v>137</v>
      </c>
      <c r="AK421" s="2" t="str">
        <f t="shared" si="467"/>
        <v>061</v>
      </c>
      <c r="AL421" s="4">
        <f t="shared" si="468"/>
        <v>1</v>
      </c>
      <c r="AM421" s="4">
        <f t="shared" si="460"/>
        <v>55</v>
      </c>
      <c r="AN421" s="4">
        <f t="shared" si="469"/>
        <v>766864.47850000008</v>
      </c>
      <c r="AO421" s="4">
        <f t="shared" si="470"/>
        <v>13943</v>
      </c>
      <c r="AP421" s="4">
        <f t="shared" si="471"/>
        <v>0</v>
      </c>
      <c r="AQ421" s="4">
        <v>13943</v>
      </c>
      <c r="AW421" s="4">
        <v>13874</v>
      </c>
      <c r="AX421" s="5">
        <f t="shared" si="472"/>
        <v>69</v>
      </c>
      <c r="AY421" s="4">
        <v>13943</v>
      </c>
      <c r="AZ421" s="5"/>
      <c r="BB421" s="5">
        <f t="shared" ref="BB421" si="499">BC421-BA421</f>
        <v>0</v>
      </c>
    </row>
    <row r="422" spans="1:54" s="4" customFormat="1">
      <c r="A422" s="278">
        <v>453</v>
      </c>
      <c r="B422" s="2">
        <v>453137086</v>
      </c>
      <c r="C422" s="10" t="s">
        <v>281</v>
      </c>
      <c r="D422" s="15">
        <f>'fnd enro'!D422</f>
        <v>0</v>
      </c>
      <c r="E422" s="15">
        <f>'fnd enro'!E422</f>
        <v>0</v>
      </c>
      <c r="F422" s="15">
        <f>'fnd enro'!F422</f>
        <v>0</v>
      </c>
      <c r="G422" s="15">
        <f>'fnd enro'!G422</f>
        <v>1</v>
      </c>
      <c r="H422" s="15">
        <f>'fnd enro'!H422</f>
        <v>2</v>
      </c>
      <c r="I422" s="15">
        <f>'fnd enro'!I422</f>
        <v>0</v>
      </c>
      <c r="J422" s="15">
        <f>'fnd enro'!J422</f>
        <v>0</v>
      </c>
      <c r="K422" s="16">
        <f>'fnd enro'!K422</f>
        <v>0.1149</v>
      </c>
      <c r="L422" s="15">
        <f>'fnd enro'!L422</f>
        <v>0</v>
      </c>
      <c r="M422" s="15">
        <f>'fnd enro'!M422</f>
        <v>0</v>
      </c>
      <c r="N422" s="15">
        <f>'fnd enro'!N422</f>
        <v>0</v>
      </c>
      <c r="O422" s="15">
        <f>'fnd enro'!O422</f>
        <v>0</v>
      </c>
      <c r="P422" s="15">
        <f>'fnd enro'!P422</f>
        <v>3</v>
      </c>
      <c r="Q422" s="15">
        <f>'fnd enro'!R422</f>
        <v>3</v>
      </c>
      <c r="R422" s="16">
        <f t="shared" si="462"/>
        <v>1</v>
      </c>
      <c r="S422" s="15">
        <f>VALUE('fnd enro'!Q422)</f>
        <v>7</v>
      </c>
      <c r="T422" s="2"/>
      <c r="U422" s="1">
        <f>(($D422*'fnd base rates'!C$107)
+($E422*'fnd base rates'!C$108)
+($F422*'fnd base rates'!C$109)
+($G422*'fnd base rates'!C$110)
+($H422*'fnd base rates'!C$111)
+($I422*'fnd base rates'!C$112)
+($J422*'fnd base rates'!C$113)
+($K422*'fnd base rates'!C$114)
+($M422*'fnd base rates'!C$116)
+($N422*'fnd base rates'!C$117)
+($O422*'fnd base rates'!C$118)
+($P422*VLOOKUP($S422+12,rate_basefnd,3)))
*$R422</f>
        <v>1726.4468790000001</v>
      </c>
      <c r="V422" s="1">
        <f>(($D422*'fnd base rates'!D$107)
+($E422*'fnd base rates'!D$108)
+($F422*'fnd base rates'!D$109)
+($G422*'fnd base rates'!D$110)
+($H422*'fnd base rates'!D$111)
+($I422*'fnd base rates'!D$112)
+($J422*'fnd base rates'!D$113)
+($K422*'fnd base rates'!D$114)
+($M422*'fnd base rates'!D$116)
+($N422*'fnd base rates'!D$117)
+($O422*'fnd base rates'!D$118)
+($P422*VLOOKUP($S422+12,rate_basefnd,4)))
*$R422</f>
        <v>3091.3199999999997</v>
      </c>
      <c r="W422" s="1">
        <f>(($D422*'fnd base rates'!E$107)
+($E422*'fnd base rates'!E$108)
+($F422*'fnd base rates'!E$109)
+($G422*'fnd base rates'!E$110)
+($H422*'fnd base rates'!E$111)
+($I422*'fnd base rates'!E$112)
+($J422*'fnd base rates'!E$113)
+($K422*'fnd base rates'!E$114)
+($M422*'fnd base rates'!E$116)
+($N422*'fnd base rates'!E$117)
+($O422*'fnd base rates'!E$118)
+($P422*VLOOKUP($S422+12,rate_basefnd,5)))
*$R422</f>
        <v>19062.305777000001</v>
      </c>
      <c r="X422" s="1">
        <f>(($D422*'fnd base rates'!F$107)
+($E422*'fnd base rates'!F$108)
+($F422*'fnd base rates'!F$109)
+($G422*'fnd base rates'!F$110)
+($H422*'fnd base rates'!F$111)
+($I422*'fnd base rates'!F$112)
+($J422*'fnd base rates'!F$113)
+($K422*'fnd base rates'!F$114)
+($M422*'fnd base rates'!F$116)
+($N422*'fnd base rates'!F$117)
+($O422*'fnd base rates'!F$118)
+($P422*VLOOKUP($S422+12,rate_basefnd,6)))
*$R422</f>
        <v>3090.9951459999997</v>
      </c>
      <c r="Y422" s="1">
        <f>(($D422*'fnd base rates'!G$107)
+($E422*'fnd base rates'!G$108)
+($F422*'fnd base rates'!G$109)
+($G422*'fnd base rates'!G$110)
+($H422*'fnd base rates'!G$111)
+($I422*'fnd base rates'!G$112)
+($J422*'fnd base rates'!G$113)
+($K422*'fnd base rates'!G$114)
+($M422*'fnd base rates'!G$116)
+($N422*'fnd base rates'!G$117)
+($O422*'fnd base rates'!G$118)
+($P422*VLOOKUP($S422+12,rate_basefnd,7)))
*$R422</f>
        <v>895.87841700000001</v>
      </c>
      <c r="Z422" s="1">
        <f>(($D422*'fnd base rates'!H$107)
+($E422*'fnd base rates'!H$108)
+($F422*'fnd base rates'!H$109)
+($G422*'fnd base rates'!H$110)
+($H422*'fnd base rates'!H$111)
+($I422*'fnd base rates'!H$112)
+($J422*'fnd base rates'!H$113)
+($K422*'fnd base rates'!H$114)
+($M422*'fnd base rates'!H$116)
+($N422*'fnd base rates'!H$117)
+($O422*'fnd base rates'!H$118)
+($P422*VLOOKUP($S422+12,rate_basefnd,8)))</f>
        <v>1567.3116300000002</v>
      </c>
      <c r="AA422" s="1">
        <f>(($D422*'fnd base rates'!I$107)
+($E422*'fnd base rates'!I$108)
+($F422*'fnd base rates'!I$109)
+($G422*'fnd base rates'!I$110)
+($H422*'fnd base rates'!I$111)
+($I422*'fnd base rates'!I$112)
+($J422*'fnd base rates'!I$113)
+($K422*'fnd base rates'!I$114)
+($M422*'fnd base rates'!I$116)
+($N422*'fnd base rates'!I$117)
+($O422*'fnd base rates'!I$118)
+($P422*VLOOKUP($S422+12,rate_basefnd,9)))
*$R422</f>
        <v>1294.72</v>
      </c>
      <c r="AB422" s="1">
        <f>(($D422*'fnd base rates'!J$107)
+($E422*'fnd base rates'!J$108)
+($F422*'fnd base rates'!J$109)
+($G422*'fnd base rates'!J$110)
+($H422*'fnd base rates'!J$111)
+($I422*'fnd base rates'!J$112)
+($J422*'fnd base rates'!J$113)
+($K422*'fnd base rates'!J$114)
+($M422*'fnd base rates'!J$116)
+($N422*'fnd base rates'!J$117)
+($O422*'fnd base rates'!J$118)
+($P422*VLOOKUP($S422+12,rate_basefnd,10)))
*$R422</f>
        <v>2460.21</v>
      </c>
      <c r="AC422" s="1">
        <f>(($D422*'fnd base rates'!K$107)
+($E422*'fnd base rates'!K$108)
+($F422*'fnd base rates'!K$109)
+($G422*'fnd base rates'!K$110)
+($H422*'fnd base rates'!K$111)
+($I422*'fnd base rates'!K$112)
+($J422*'fnd base rates'!K$113)
+($K422*'fnd base rates'!K$114)
+($M422*'fnd base rates'!K$116)
+($N422*'fnd base rates'!K$117)
+($O422*'fnd base rates'!K$118)
+($P422*VLOOKUP($S422+12,rate_basefnd,11)))
*$R422</f>
        <v>3312.5220330000002</v>
      </c>
      <c r="AD422" s="1">
        <f>(($D422*'fnd base rates'!L$107)
+($E422*'fnd base rates'!L$108)
+($F422*'fnd base rates'!L$109)
+($G422*'fnd base rates'!L$110)
+($H422*'fnd base rates'!L$111)
+($I422*'fnd base rates'!L$112)
+($J422*'fnd base rates'!L$113)
+($K422*'fnd base rates'!L$114)
+($M422*'fnd base rates'!L$116)
+($N422*'fnd base rates'!L$117)
+($O422*'fnd base rates'!L$118)
+($P422*VLOOKUP($S422+12,rate_basefnd,12)))</f>
        <v>5419.7402180000008</v>
      </c>
      <c r="AE422" s="1">
        <f>(($D422*'fnd base rates'!M$107)
+($E422*'fnd base rates'!M$108)
+($F422*'fnd base rates'!M$109)
+($G422*'fnd base rates'!M$110)
+($H422*'fnd base rates'!M$111)
+($I422*'fnd base rates'!M$112)
+($J422*'fnd base rates'!M$113)
+($K422*'fnd base rates'!M$114)
+($M422*'fnd base rates'!M$116)
+($N422*'fnd base rates'!M$117)
+($O422*'fnd base rates'!M$118)
+($P422*VLOOKUP($S422+12,rate_basefnd,13)))</f>
        <v>0</v>
      </c>
      <c r="AF422" s="4">
        <f t="shared" si="463"/>
        <v>41921.450100000002</v>
      </c>
      <c r="AH422" s="4">
        <f t="shared" si="464"/>
        <v>453137086</v>
      </c>
      <c r="AI422" s="4" t="str">
        <f t="shared" si="465"/>
        <v>453</v>
      </c>
      <c r="AJ422" s="2" t="str">
        <f t="shared" si="466"/>
        <v>137</v>
      </c>
      <c r="AK422" s="2" t="str">
        <f t="shared" si="467"/>
        <v>086</v>
      </c>
      <c r="AL422" s="4">
        <f t="shared" si="468"/>
        <v>1</v>
      </c>
      <c r="AM422" s="4">
        <f t="shared" si="460"/>
        <v>3</v>
      </c>
      <c r="AN422" s="4">
        <f t="shared" si="469"/>
        <v>41921.450100000002</v>
      </c>
      <c r="AO422" s="4">
        <f t="shared" si="470"/>
        <v>13974</v>
      </c>
      <c r="AP422" s="4">
        <f t="shared" si="471"/>
        <v>0</v>
      </c>
      <c r="AQ422" s="4">
        <v>13974</v>
      </c>
      <c r="AW422" s="4">
        <v>13927</v>
      </c>
      <c r="AX422" s="5">
        <f t="shared" si="472"/>
        <v>47</v>
      </c>
      <c r="AY422" s="4">
        <v>13974</v>
      </c>
      <c r="AZ422" s="5"/>
      <c r="BB422" s="5">
        <f t="shared" ref="BB422" si="500">BC422-BA422</f>
        <v>0</v>
      </c>
    </row>
    <row r="423" spans="1:54" s="4" customFormat="1">
      <c r="A423" s="278">
        <v>453</v>
      </c>
      <c r="B423" s="2">
        <v>453137111</v>
      </c>
      <c r="C423" s="10" t="s">
        <v>281</v>
      </c>
      <c r="D423" s="15">
        <f>'fnd enro'!D423</f>
        <v>0</v>
      </c>
      <c r="E423" s="15">
        <f>'fnd enro'!E423</f>
        <v>0</v>
      </c>
      <c r="F423" s="15">
        <f>'fnd enro'!F423</f>
        <v>0</v>
      </c>
      <c r="G423" s="15">
        <f>'fnd enro'!G423</f>
        <v>1</v>
      </c>
      <c r="H423" s="15">
        <f>'fnd enro'!H423</f>
        <v>0</v>
      </c>
      <c r="I423" s="15">
        <f>'fnd enro'!I423</f>
        <v>0</v>
      </c>
      <c r="J423" s="15">
        <f>'fnd enro'!J423</f>
        <v>0</v>
      </c>
      <c r="K423" s="16">
        <f>'fnd enro'!K423</f>
        <v>3.8300000000000001E-2</v>
      </c>
      <c r="L423" s="15">
        <f>'fnd enro'!L423</f>
        <v>0</v>
      </c>
      <c r="M423" s="15">
        <f>'fnd enro'!M423</f>
        <v>0</v>
      </c>
      <c r="N423" s="15">
        <f>'fnd enro'!N423</f>
        <v>0</v>
      </c>
      <c r="O423" s="15">
        <f>'fnd enro'!O423</f>
        <v>0</v>
      </c>
      <c r="P423" s="15">
        <f>'fnd enro'!P423</f>
        <v>1</v>
      </c>
      <c r="Q423" s="15">
        <f>'fnd enro'!R423</f>
        <v>1</v>
      </c>
      <c r="R423" s="16">
        <f t="shared" si="462"/>
        <v>1</v>
      </c>
      <c r="S423" s="15">
        <f>VALUE('fnd enro'!Q423)</f>
        <v>6</v>
      </c>
      <c r="T423" s="2"/>
      <c r="U423" s="1">
        <f>(($D423*'fnd base rates'!C$107)
+($E423*'fnd base rates'!C$108)
+($F423*'fnd base rates'!C$109)
+($G423*'fnd base rates'!C$110)
+($H423*'fnd base rates'!C$111)
+($I423*'fnd base rates'!C$112)
+($J423*'fnd base rates'!C$113)
+($K423*'fnd base rates'!C$114)
+($M423*'fnd base rates'!C$116)
+($N423*'fnd base rates'!C$117)
+($O423*'fnd base rates'!C$118)
+($P423*VLOOKUP($S423+12,rate_basefnd,3)))
*$R423</f>
        <v>573.08229299999994</v>
      </c>
      <c r="V423" s="1">
        <f>(($D423*'fnd base rates'!D$107)
+($E423*'fnd base rates'!D$108)
+($F423*'fnd base rates'!D$109)
+($G423*'fnd base rates'!D$110)
+($H423*'fnd base rates'!D$111)
+($I423*'fnd base rates'!D$112)
+($J423*'fnd base rates'!D$113)
+($K423*'fnd base rates'!D$114)
+($M423*'fnd base rates'!D$116)
+($N423*'fnd base rates'!D$117)
+($O423*'fnd base rates'!D$118)
+($P423*VLOOKUP($S423+12,rate_basefnd,4)))
*$R423</f>
        <v>1019.06</v>
      </c>
      <c r="W423" s="1">
        <f>(($D423*'fnd base rates'!E$107)
+($E423*'fnd base rates'!E$108)
+($F423*'fnd base rates'!E$109)
+($G423*'fnd base rates'!E$110)
+($H423*'fnd base rates'!E$111)
+($I423*'fnd base rates'!E$112)
+($J423*'fnd base rates'!E$113)
+($K423*'fnd base rates'!E$114)
+($M423*'fnd base rates'!E$116)
+($N423*'fnd base rates'!E$117)
+($O423*'fnd base rates'!E$118)
+($P423*VLOOKUP($S423+12,rate_basefnd,5)))
*$R423</f>
        <v>6511.5352590000002</v>
      </c>
      <c r="X423" s="1">
        <f>(($D423*'fnd base rates'!F$107)
+($E423*'fnd base rates'!F$108)
+($F423*'fnd base rates'!F$109)
+($G423*'fnd base rates'!F$110)
+($H423*'fnd base rates'!F$111)
+($I423*'fnd base rates'!F$112)
+($J423*'fnd base rates'!F$113)
+($K423*'fnd base rates'!F$114)
+($M423*'fnd base rates'!F$116)
+($N423*'fnd base rates'!F$117)
+($O423*'fnd base rates'!F$118)
+($P423*VLOOKUP($S423+12,rate_basefnd,6)))
*$R423</f>
        <v>1191.1383820000001</v>
      </c>
      <c r="Y423" s="1">
        <f>(($D423*'fnd base rates'!G$107)
+($E423*'fnd base rates'!G$108)
+($F423*'fnd base rates'!G$109)
+($G423*'fnd base rates'!G$110)
+($H423*'fnd base rates'!G$111)
+($I423*'fnd base rates'!G$112)
+($J423*'fnd base rates'!G$113)
+($K423*'fnd base rates'!G$114)
+($M423*'fnd base rates'!G$116)
+($N423*'fnd base rates'!G$117)
+($O423*'fnd base rates'!G$118)
+($P423*VLOOKUP($S423+12,rate_basefnd,7)))
*$R423</f>
        <v>285.78613899999999</v>
      </c>
      <c r="Z423" s="1">
        <f>(($D423*'fnd base rates'!H$107)
+($E423*'fnd base rates'!H$108)
+($F423*'fnd base rates'!H$109)
+($G423*'fnd base rates'!H$110)
+($H423*'fnd base rates'!H$111)
+($I423*'fnd base rates'!H$112)
+($J423*'fnd base rates'!H$113)
+($K423*'fnd base rates'!H$114)
+($M423*'fnd base rates'!H$116)
+($N423*'fnd base rates'!H$117)
+($O423*'fnd base rates'!H$118)
+($P423*VLOOKUP($S423+12,rate_basefnd,8)))</f>
        <v>521.60721000000001</v>
      </c>
      <c r="AA423" s="1">
        <f>(($D423*'fnd base rates'!I$107)
+($E423*'fnd base rates'!I$108)
+($F423*'fnd base rates'!I$109)
+($G423*'fnd base rates'!I$110)
+($H423*'fnd base rates'!I$111)
+($I423*'fnd base rates'!I$112)
+($J423*'fnd base rates'!I$113)
+($K423*'fnd base rates'!I$114)
+($M423*'fnd base rates'!I$116)
+($N423*'fnd base rates'!I$117)
+($O423*'fnd base rates'!I$118)
+($P423*VLOOKUP($S423+12,rate_basefnd,9)))
*$R423</f>
        <v>382.14000000000004</v>
      </c>
      <c r="AB423" s="1">
        <f>(($D423*'fnd base rates'!J$107)
+($E423*'fnd base rates'!J$108)
+($F423*'fnd base rates'!J$109)
+($G423*'fnd base rates'!J$110)
+($H423*'fnd base rates'!J$111)
+($I423*'fnd base rates'!J$112)
+($J423*'fnd base rates'!J$113)
+($K423*'fnd base rates'!J$114)
+($M423*'fnd base rates'!J$116)
+($N423*'fnd base rates'!J$117)
+($O423*'fnd base rates'!J$118)
+($P423*VLOOKUP($S423+12,rate_basefnd,10)))
*$R423</f>
        <v>735.12</v>
      </c>
      <c r="AC423" s="1">
        <f>(($D423*'fnd base rates'!K$107)
+($E423*'fnd base rates'!K$108)
+($F423*'fnd base rates'!K$109)
+($G423*'fnd base rates'!K$110)
+($H423*'fnd base rates'!K$111)
+($I423*'fnd base rates'!K$112)
+($J423*'fnd base rates'!K$113)
+($K423*'fnd base rates'!K$114)
+($M423*'fnd base rates'!K$116)
+($N423*'fnd base rates'!K$117)
+($O423*'fnd base rates'!K$118)
+($P423*VLOOKUP($S423+12,rate_basefnd,11)))
*$R423</f>
        <v>1051.8940110000001</v>
      </c>
      <c r="AD423" s="1">
        <f>(($D423*'fnd base rates'!L$107)
+($E423*'fnd base rates'!L$108)
+($F423*'fnd base rates'!L$109)
+($G423*'fnd base rates'!L$110)
+($H423*'fnd base rates'!L$111)
+($I423*'fnd base rates'!L$112)
+($J423*'fnd base rates'!L$113)
+($K423*'fnd base rates'!L$114)
+($M423*'fnd base rates'!L$116)
+($N423*'fnd base rates'!L$117)
+($O423*'fnd base rates'!L$118)
+($P423*VLOOKUP($S423+12,rate_basefnd,12)))</f>
        <v>1756.6234059999999</v>
      </c>
      <c r="AE423" s="1">
        <f>(($D423*'fnd base rates'!M$107)
+($E423*'fnd base rates'!M$108)
+($F423*'fnd base rates'!M$109)
+($G423*'fnd base rates'!M$110)
+($H423*'fnd base rates'!M$111)
+($I423*'fnd base rates'!M$112)
+($J423*'fnd base rates'!M$113)
+($K423*'fnd base rates'!M$114)
+($M423*'fnd base rates'!M$116)
+($N423*'fnd base rates'!M$117)
+($O423*'fnd base rates'!M$118)
+($P423*VLOOKUP($S423+12,rate_basefnd,13)))</f>
        <v>0</v>
      </c>
      <c r="AF423" s="4">
        <f t="shared" si="463"/>
        <v>14027.986700000001</v>
      </c>
      <c r="AH423" s="4">
        <f t="shared" si="464"/>
        <v>453137111</v>
      </c>
      <c r="AI423" s="4" t="str">
        <f t="shared" si="465"/>
        <v>453</v>
      </c>
      <c r="AJ423" s="2" t="str">
        <f t="shared" si="466"/>
        <v>137</v>
      </c>
      <c r="AK423" s="2" t="str">
        <f t="shared" si="467"/>
        <v>111</v>
      </c>
      <c r="AL423" s="4">
        <f t="shared" si="468"/>
        <v>1</v>
      </c>
      <c r="AM423" s="4">
        <f t="shared" si="460"/>
        <v>1</v>
      </c>
      <c r="AN423" s="4">
        <f t="shared" si="469"/>
        <v>14027.986700000001</v>
      </c>
      <c r="AO423" s="4">
        <f t="shared" si="470"/>
        <v>14028</v>
      </c>
      <c r="AP423" s="4">
        <f t="shared" si="471"/>
        <v>0</v>
      </c>
      <c r="AQ423" s="4">
        <v>14028</v>
      </c>
      <c r="AW423" s="4">
        <v>13992</v>
      </c>
      <c r="AX423" s="5">
        <f t="shared" si="472"/>
        <v>36</v>
      </c>
      <c r="AY423" s="4">
        <v>14028</v>
      </c>
      <c r="AZ423" s="5"/>
      <c r="BB423" s="5">
        <f t="shared" ref="BB423" si="501">BC423-BA423</f>
        <v>0</v>
      </c>
    </row>
    <row r="424" spans="1:54" s="4" customFormat="1">
      <c r="A424" s="278">
        <v>453</v>
      </c>
      <c r="B424" s="2">
        <v>453137114</v>
      </c>
      <c r="C424" s="10" t="s">
        <v>281</v>
      </c>
      <c r="D424" s="15">
        <f>'fnd enro'!D424</f>
        <v>0</v>
      </c>
      <c r="E424" s="15">
        <f>'fnd enro'!E424</f>
        <v>0</v>
      </c>
      <c r="F424" s="15">
        <f>'fnd enro'!F424</f>
        <v>0</v>
      </c>
      <c r="G424" s="15">
        <f>'fnd enro'!G424</f>
        <v>2</v>
      </c>
      <c r="H424" s="15">
        <f>'fnd enro'!H424</f>
        <v>0</v>
      </c>
      <c r="I424" s="15">
        <f>'fnd enro'!I424</f>
        <v>0</v>
      </c>
      <c r="J424" s="15">
        <f>'fnd enro'!J424</f>
        <v>0</v>
      </c>
      <c r="K424" s="16">
        <f>'fnd enro'!K424</f>
        <v>7.6600000000000001E-2</v>
      </c>
      <c r="L424" s="15">
        <f>'fnd enro'!L424</f>
        <v>0</v>
      </c>
      <c r="M424" s="15">
        <f>'fnd enro'!M424</f>
        <v>0</v>
      </c>
      <c r="N424" s="15">
        <f>'fnd enro'!N424</f>
        <v>0</v>
      </c>
      <c r="O424" s="15">
        <f>'fnd enro'!O424</f>
        <v>0</v>
      </c>
      <c r="P424" s="15">
        <f>'fnd enro'!P424</f>
        <v>2</v>
      </c>
      <c r="Q424" s="15">
        <f>'fnd enro'!R424</f>
        <v>2</v>
      </c>
      <c r="R424" s="16">
        <f t="shared" si="462"/>
        <v>1</v>
      </c>
      <c r="S424" s="15">
        <f>VALUE('fnd enro'!Q424)</f>
        <v>10</v>
      </c>
      <c r="T424" s="2"/>
      <c r="U424" s="1">
        <f>(($D424*'fnd base rates'!C$107)
+($E424*'fnd base rates'!C$108)
+($F424*'fnd base rates'!C$109)
+($G424*'fnd base rates'!C$110)
+($H424*'fnd base rates'!C$111)
+($I424*'fnd base rates'!C$112)
+($J424*'fnd base rates'!C$113)
+($K424*'fnd base rates'!C$114)
+($M424*'fnd base rates'!C$116)
+($N424*'fnd base rates'!C$117)
+($O424*'fnd base rates'!C$118)
+($P424*VLOOKUP($S424+12,rate_basefnd,3)))
*$R424</f>
        <v>1165.3845859999999</v>
      </c>
      <c r="V424" s="1">
        <f>(($D424*'fnd base rates'!D$107)
+($E424*'fnd base rates'!D$108)
+($F424*'fnd base rates'!D$109)
+($G424*'fnd base rates'!D$110)
+($H424*'fnd base rates'!D$111)
+($I424*'fnd base rates'!D$112)
+($J424*'fnd base rates'!D$113)
+($K424*'fnd base rates'!D$114)
+($M424*'fnd base rates'!D$116)
+($N424*'fnd base rates'!D$117)
+($O424*'fnd base rates'!D$118)
+($P424*VLOOKUP($S424+12,rate_basefnd,4)))
*$R424</f>
        <v>2129.1799999999998</v>
      </c>
      <c r="W424" s="1">
        <f>(($D424*'fnd base rates'!E$107)
+($E424*'fnd base rates'!E$108)
+($F424*'fnd base rates'!E$109)
+($G424*'fnd base rates'!E$110)
+($H424*'fnd base rates'!E$111)
+($I424*'fnd base rates'!E$112)
+($J424*'fnd base rates'!E$113)
+($K424*'fnd base rates'!E$114)
+($M424*'fnd base rates'!E$116)
+($N424*'fnd base rates'!E$117)
+($O424*'fnd base rates'!E$118)
+($P424*VLOOKUP($S424+12,rate_basefnd,5)))
*$R424</f>
        <v>13912.010517999999</v>
      </c>
      <c r="X424" s="1">
        <f>(($D424*'fnd base rates'!F$107)
+($E424*'fnd base rates'!F$108)
+($F424*'fnd base rates'!F$109)
+($G424*'fnd base rates'!F$110)
+($H424*'fnd base rates'!F$111)
+($I424*'fnd base rates'!F$112)
+($J424*'fnd base rates'!F$113)
+($K424*'fnd base rates'!F$114)
+($M424*'fnd base rates'!F$116)
+($N424*'fnd base rates'!F$117)
+($O424*'fnd base rates'!F$118)
+($P424*VLOOKUP($S424+12,rate_basefnd,6)))
*$R424</f>
        <v>2382.2767640000002</v>
      </c>
      <c r="Y424" s="1">
        <f>(($D424*'fnd base rates'!G$107)
+($E424*'fnd base rates'!G$108)
+($F424*'fnd base rates'!G$109)
+($G424*'fnd base rates'!G$110)
+($H424*'fnd base rates'!G$111)
+($I424*'fnd base rates'!G$112)
+($J424*'fnd base rates'!G$113)
+($K424*'fnd base rates'!G$114)
+($M424*'fnd base rates'!G$116)
+($N424*'fnd base rates'!G$117)
+($O424*'fnd base rates'!G$118)
+($P424*VLOOKUP($S424+12,rate_basefnd,7)))
*$R424</f>
        <v>614.71227799999997</v>
      </c>
      <c r="Z424" s="1">
        <f>(($D424*'fnd base rates'!H$107)
+($E424*'fnd base rates'!H$108)
+($F424*'fnd base rates'!H$109)
+($G424*'fnd base rates'!H$110)
+($H424*'fnd base rates'!H$111)
+($I424*'fnd base rates'!H$112)
+($J424*'fnd base rates'!H$113)
+($K424*'fnd base rates'!H$114)
+($M424*'fnd base rates'!H$116)
+($N424*'fnd base rates'!H$117)
+($O424*'fnd base rates'!H$118)
+($P424*VLOOKUP($S424+12,rate_basefnd,8)))</f>
        <v>1049.8344199999999</v>
      </c>
      <c r="AA424" s="1">
        <f>(($D424*'fnd base rates'!I$107)
+($E424*'fnd base rates'!I$108)
+($F424*'fnd base rates'!I$109)
+($G424*'fnd base rates'!I$110)
+($H424*'fnd base rates'!I$111)
+($I424*'fnd base rates'!I$112)
+($J424*'fnd base rates'!I$113)
+($K424*'fnd base rates'!I$114)
+($M424*'fnd base rates'!I$116)
+($N424*'fnd base rates'!I$117)
+($O424*'fnd base rates'!I$118)
+($P424*VLOOKUP($S424+12,rate_basefnd,9)))
*$R424</f>
        <v>800.28</v>
      </c>
      <c r="AB424" s="1">
        <f>(($D424*'fnd base rates'!J$107)
+($E424*'fnd base rates'!J$108)
+($F424*'fnd base rates'!J$109)
+($G424*'fnd base rates'!J$110)
+($H424*'fnd base rates'!J$111)
+($I424*'fnd base rates'!J$112)
+($J424*'fnd base rates'!J$113)
+($K424*'fnd base rates'!J$114)
+($M424*'fnd base rates'!J$116)
+($N424*'fnd base rates'!J$117)
+($O424*'fnd base rates'!J$118)
+($P424*VLOOKUP($S424+12,rate_basefnd,10)))
*$R424</f>
        <v>1657.28</v>
      </c>
      <c r="AC424" s="1">
        <f>(($D424*'fnd base rates'!K$107)
+($E424*'fnd base rates'!K$108)
+($F424*'fnd base rates'!K$109)
+($G424*'fnd base rates'!K$110)
+($H424*'fnd base rates'!K$111)
+($I424*'fnd base rates'!K$112)
+($J424*'fnd base rates'!K$113)
+($K424*'fnd base rates'!K$114)
+($M424*'fnd base rates'!K$116)
+($N424*'fnd base rates'!K$117)
+($O424*'fnd base rates'!K$118)
+($P424*VLOOKUP($S424+12,rate_basefnd,11)))
*$R424</f>
        <v>2103.7880220000002</v>
      </c>
      <c r="AD424" s="1">
        <f>(($D424*'fnd base rates'!L$107)
+($E424*'fnd base rates'!L$108)
+($F424*'fnd base rates'!L$109)
+($G424*'fnd base rates'!L$110)
+($H424*'fnd base rates'!L$111)
+($I424*'fnd base rates'!L$112)
+($J424*'fnd base rates'!L$113)
+($K424*'fnd base rates'!L$114)
+($M424*'fnd base rates'!L$116)
+($N424*'fnd base rates'!L$117)
+($O424*'fnd base rates'!L$118)
+($P424*VLOOKUP($S424+12,rate_basefnd,12)))</f>
        <v>3657.046812</v>
      </c>
      <c r="AE424" s="1">
        <f>(($D424*'fnd base rates'!M$107)
+($E424*'fnd base rates'!M$108)
+($F424*'fnd base rates'!M$109)
+($G424*'fnd base rates'!M$110)
+($H424*'fnd base rates'!M$111)
+($I424*'fnd base rates'!M$112)
+($J424*'fnd base rates'!M$113)
+($K424*'fnd base rates'!M$114)
+($M424*'fnd base rates'!M$116)
+($N424*'fnd base rates'!M$117)
+($O424*'fnd base rates'!M$118)
+($P424*VLOOKUP($S424+12,rate_basefnd,13)))</f>
        <v>0</v>
      </c>
      <c r="AF424" s="4">
        <f t="shared" si="463"/>
        <v>29471.793399999995</v>
      </c>
      <c r="AH424" s="4">
        <f t="shared" si="464"/>
        <v>453137114</v>
      </c>
      <c r="AI424" s="4" t="str">
        <f t="shared" si="465"/>
        <v>453</v>
      </c>
      <c r="AJ424" s="2" t="str">
        <f t="shared" si="466"/>
        <v>137</v>
      </c>
      <c r="AK424" s="2" t="str">
        <f t="shared" si="467"/>
        <v>114</v>
      </c>
      <c r="AL424" s="4">
        <f t="shared" si="468"/>
        <v>1</v>
      </c>
      <c r="AM424" s="4">
        <f t="shared" si="460"/>
        <v>2</v>
      </c>
      <c r="AN424" s="4">
        <f t="shared" si="469"/>
        <v>29471.793399999995</v>
      </c>
      <c r="AO424" s="4">
        <f t="shared" si="470"/>
        <v>14736</v>
      </c>
      <c r="AP424" s="4">
        <f t="shared" si="471"/>
        <v>0</v>
      </c>
      <c r="AQ424" s="4">
        <v>14736</v>
      </c>
      <c r="AW424" s="4">
        <v>14658</v>
      </c>
      <c r="AX424" s="5">
        <f t="shared" si="472"/>
        <v>78</v>
      </c>
      <c r="AY424" s="4">
        <v>14736</v>
      </c>
      <c r="AZ424" s="5"/>
      <c r="BB424" s="5">
        <f t="shared" ref="BB424" si="502">BC424-BA424</f>
        <v>0</v>
      </c>
    </row>
    <row r="425" spans="1:54" s="4" customFormat="1">
      <c r="A425" s="278">
        <v>453</v>
      </c>
      <c r="B425" s="2">
        <v>453137137</v>
      </c>
      <c r="C425" s="10" t="s">
        <v>281</v>
      </c>
      <c r="D425" s="15">
        <f>'fnd enro'!D425</f>
        <v>0</v>
      </c>
      <c r="E425" s="15">
        <f>'fnd enro'!E425</f>
        <v>0</v>
      </c>
      <c r="F425" s="15">
        <f>'fnd enro'!F425</f>
        <v>42</v>
      </c>
      <c r="G425" s="15">
        <f>'fnd enro'!G425</f>
        <v>302</v>
      </c>
      <c r="H425" s="15">
        <f>'fnd enro'!H425</f>
        <v>162</v>
      </c>
      <c r="I425" s="15">
        <f>'fnd enro'!I425</f>
        <v>0</v>
      </c>
      <c r="J425" s="15">
        <f>'fnd enro'!J425</f>
        <v>0</v>
      </c>
      <c r="K425" s="16">
        <f>'fnd enro'!K425</f>
        <v>19.379799999999999</v>
      </c>
      <c r="L425" s="15">
        <f>'fnd enro'!L425</f>
        <v>0</v>
      </c>
      <c r="M425" s="15">
        <f>'fnd enro'!M425</f>
        <v>59</v>
      </c>
      <c r="N425" s="15">
        <f>'fnd enro'!N425</f>
        <v>13</v>
      </c>
      <c r="O425" s="15">
        <f>'fnd enro'!O425</f>
        <v>0</v>
      </c>
      <c r="P425" s="15">
        <f>'fnd enro'!P425</f>
        <v>421</v>
      </c>
      <c r="Q425" s="15">
        <f>'fnd enro'!R425</f>
        <v>506</v>
      </c>
      <c r="R425" s="16">
        <f t="shared" si="462"/>
        <v>1</v>
      </c>
      <c r="S425" s="15">
        <f>VALUE('fnd enro'!Q425)</f>
        <v>12</v>
      </c>
      <c r="T425" s="2"/>
      <c r="U425" s="1">
        <f>(($D425*'fnd base rates'!C$107)
+($E425*'fnd base rates'!C$108)
+($F425*'fnd base rates'!C$109)
+($G425*'fnd base rates'!C$110)
+($H425*'fnd base rates'!C$111)
+($I425*'fnd base rates'!C$112)
+($J425*'fnd base rates'!C$113)
+($K425*'fnd base rates'!C$114)
+($M425*'fnd base rates'!C$116)
+($N425*'fnd base rates'!C$117)
+($O425*'fnd base rates'!C$118)
+($P425*VLOOKUP($S425+12,rate_basefnd,3)))
*$R425</f>
        <v>297516.01025800005</v>
      </c>
      <c r="V425" s="1">
        <f>(($D425*'fnd base rates'!D$107)
+($E425*'fnd base rates'!D$108)
+($F425*'fnd base rates'!D$109)
+($G425*'fnd base rates'!D$110)
+($H425*'fnd base rates'!D$111)
+($I425*'fnd base rates'!D$112)
+($J425*'fnd base rates'!D$113)
+($K425*'fnd base rates'!D$114)
+($M425*'fnd base rates'!D$116)
+($N425*'fnd base rates'!D$117)
+($O425*'fnd base rates'!D$118)
+($P425*VLOOKUP($S425+12,rate_basefnd,4)))
*$R425</f>
        <v>530718.44000000006</v>
      </c>
      <c r="W425" s="1">
        <f>(($D425*'fnd base rates'!E$107)
+($E425*'fnd base rates'!E$108)
+($F425*'fnd base rates'!E$109)
+($G425*'fnd base rates'!E$110)
+($H425*'fnd base rates'!E$111)
+($I425*'fnd base rates'!E$112)
+($J425*'fnd base rates'!E$113)
+($K425*'fnd base rates'!E$114)
+($M425*'fnd base rates'!E$116)
+($N425*'fnd base rates'!E$117)
+($O425*'fnd base rates'!E$118)
+($P425*VLOOKUP($S425+12,rate_basefnd,5)))
*$R425</f>
        <v>3343364.9510539998</v>
      </c>
      <c r="X425" s="1">
        <f>(($D425*'fnd base rates'!F$107)
+($E425*'fnd base rates'!F$108)
+($F425*'fnd base rates'!F$109)
+($G425*'fnd base rates'!F$110)
+($H425*'fnd base rates'!F$111)
+($I425*'fnd base rates'!F$112)
+($J425*'fnd base rates'!F$113)
+($K425*'fnd base rates'!F$114)
+($M425*'fnd base rates'!F$116)
+($N425*'fnd base rates'!F$117)
+($O425*'fnd base rates'!F$118)
+($P425*VLOOKUP($S425+12,rate_basefnd,6)))
*$R425</f>
        <v>575721.2912920001</v>
      </c>
      <c r="Y425" s="1">
        <f>(($D425*'fnd base rates'!G$107)
+($E425*'fnd base rates'!G$108)
+($F425*'fnd base rates'!G$109)
+($G425*'fnd base rates'!G$110)
+($H425*'fnd base rates'!G$111)
+($I425*'fnd base rates'!G$112)
+($J425*'fnd base rates'!G$113)
+($K425*'fnd base rates'!G$114)
+($M425*'fnd base rates'!G$116)
+($N425*'fnd base rates'!G$117)
+($O425*'fnd base rates'!G$118)
+($P425*VLOOKUP($S425+12,rate_basefnd,7)))
*$R425</f>
        <v>151287.536334</v>
      </c>
      <c r="Z425" s="1">
        <f>(($D425*'fnd base rates'!H$107)
+($E425*'fnd base rates'!H$108)
+($F425*'fnd base rates'!H$109)
+($G425*'fnd base rates'!H$110)
+($H425*'fnd base rates'!H$111)
+($I425*'fnd base rates'!H$112)
+($J425*'fnd base rates'!H$113)
+($K425*'fnd base rates'!H$114)
+($M425*'fnd base rates'!H$116)
+($N425*'fnd base rates'!H$117)
+($O425*'fnd base rates'!H$118)
+($P425*VLOOKUP($S425+12,rate_basefnd,8)))</f>
        <v>272778.33825999999</v>
      </c>
      <c r="AA425" s="1">
        <f>(($D425*'fnd base rates'!I$107)
+($E425*'fnd base rates'!I$108)
+($F425*'fnd base rates'!I$109)
+($G425*'fnd base rates'!I$110)
+($H425*'fnd base rates'!I$111)
+($I425*'fnd base rates'!I$112)
+($J425*'fnd base rates'!I$113)
+($K425*'fnd base rates'!I$114)
+($M425*'fnd base rates'!I$116)
+($N425*'fnd base rates'!I$117)
+($O425*'fnd base rates'!I$118)
+($P425*VLOOKUP($S425+12,rate_basefnd,9)))
*$R425</f>
        <v>210642.63</v>
      </c>
      <c r="AB425" s="1">
        <f>(($D425*'fnd base rates'!J$107)
+($E425*'fnd base rates'!J$108)
+($F425*'fnd base rates'!J$109)
+($G425*'fnd base rates'!J$110)
+($H425*'fnd base rates'!J$111)
+($I425*'fnd base rates'!J$112)
+($J425*'fnd base rates'!J$113)
+($K425*'fnd base rates'!J$114)
+($M425*'fnd base rates'!J$116)
+($N425*'fnd base rates'!J$117)
+($O425*'fnd base rates'!J$118)
+($P425*VLOOKUP($S425+12,rate_basefnd,10)))
*$R425</f>
        <v>392766.18000000005</v>
      </c>
      <c r="AC425" s="1">
        <f>(($D425*'fnd base rates'!K$107)
+($E425*'fnd base rates'!K$108)
+($F425*'fnd base rates'!K$109)
+($G425*'fnd base rates'!K$110)
+($H425*'fnd base rates'!K$111)
+($I425*'fnd base rates'!K$112)
+($J425*'fnd base rates'!K$113)
+($K425*'fnd base rates'!K$114)
+($M425*'fnd base rates'!K$116)
+($N425*'fnd base rates'!K$117)
+($O425*'fnd base rates'!K$118)
+($P425*VLOOKUP($S425+12,rate_basefnd,11)))
*$R425</f>
        <v>565672.21956600016</v>
      </c>
      <c r="AD425" s="1">
        <f>(($D425*'fnd base rates'!L$107)
+($E425*'fnd base rates'!L$108)
+($F425*'fnd base rates'!L$109)
+($G425*'fnd base rates'!L$110)
+($H425*'fnd base rates'!L$111)
+($I425*'fnd base rates'!L$112)
+($J425*'fnd base rates'!L$113)
+($K425*'fnd base rates'!L$114)
+($M425*'fnd base rates'!L$116)
+($N425*'fnd base rates'!L$117)
+($O425*'fnd base rates'!L$118)
+($P425*VLOOKUP($S425+12,rate_basefnd,12)))</f>
        <v>920331.92343600013</v>
      </c>
      <c r="AE425" s="1">
        <f>(($D425*'fnd base rates'!M$107)
+($E425*'fnd base rates'!M$108)
+($F425*'fnd base rates'!M$109)
+($G425*'fnd base rates'!M$110)
+($H425*'fnd base rates'!M$111)
+($I425*'fnd base rates'!M$112)
+($J425*'fnd base rates'!M$113)
+($K425*'fnd base rates'!M$114)
+($M425*'fnd base rates'!M$116)
+($N425*'fnd base rates'!M$117)
+($O425*'fnd base rates'!M$118)
+($P425*VLOOKUP($S425+12,rate_basefnd,13)))</f>
        <v>0</v>
      </c>
      <c r="AF425" s="4">
        <f t="shared" si="463"/>
        <v>7260799.5201999983</v>
      </c>
      <c r="AH425" s="4">
        <f t="shared" si="464"/>
        <v>453137137</v>
      </c>
      <c r="AI425" s="4" t="str">
        <f t="shared" si="465"/>
        <v>453</v>
      </c>
      <c r="AJ425" s="2" t="str">
        <f t="shared" si="466"/>
        <v>137</v>
      </c>
      <c r="AK425" s="2" t="str">
        <f t="shared" si="467"/>
        <v>137</v>
      </c>
      <c r="AL425" s="4">
        <f t="shared" si="468"/>
        <v>1</v>
      </c>
      <c r="AM425" s="4">
        <f t="shared" si="460"/>
        <v>506</v>
      </c>
      <c r="AN425" s="4">
        <f t="shared" si="469"/>
        <v>7260799.5201999983</v>
      </c>
      <c r="AO425" s="4">
        <f t="shared" si="470"/>
        <v>14349</v>
      </c>
      <c r="AP425" s="4">
        <f t="shared" si="471"/>
        <v>0</v>
      </c>
      <c r="AQ425" s="4">
        <v>14349</v>
      </c>
      <c r="AW425" s="4">
        <v>14245</v>
      </c>
      <c r="AX425" s="5">
        <f t="shared" si="472"/>
        <v>104</v>
      </c>
      <c r="AY425" s="4">
        <v>14349</v>
      </c>
      <c r="AZ425" s="5"/>
      <c r="BB425" s="5">
        <f t="shared" ref="BB425" si="503">BC425-BA425</f>
        <v>0</v>
      </c>
    </row>
    <row r="426" spans="1:54" s="4" customFormat="1">
      <c r="A426" s="278">
        <v>453</v>
      </c>
      <c r="B426" s="2">
        <v>453137161</v>
      </c>
      <c r="C426" s="10" t="s">
        <v>281</v>
      </c>
      <c r="D426" s="15">
        <f>'fnd enro'!D426</f>
        <v>0</v>
      </c>
      <c r="E426" s="15">
        <f>'fnd enro'!E426</f>
        <v>0</v>
      </c>
      <c r="F426" s="15">
        <f>'fnd enro'!F426</f>
        <v>0</v>
      </c>
      <c r="G426" s="15">
        <f>'fnd enro'!G426</f>
        <v>1</v>
      </c>
      <c r="H426" s="15">
        <f>'fnd enro'!H426</f>
        <v>1</v>
      </c>
      <c r="I426" s="15">
        <f>'fnd enro'!I426</f>
        <v>0</v>
      </c>
      <c r="J426" s="15">
        <f>'fnd enro'!J426</f>
        <v>0</v>
      </c>
      <c r="K426" s="16">
        <f>'fnd enro'!K426</f>
        <v>7.6600000000000001E-2</v>
      </c>
      <c r="L426" s="15">
        <f>'fnd enro'!L426</f>
        <v>0</v>
      </c>
      <c r="M426" s="15">
        <f>'fnd enro'!M426</f>
        <v>0</v>
      </c>
      <c r="N426" s="15">
        <f>'fnd enro'!N426</f>
        <v>0</v>
      </c>
      <c r="O426" s="15">
        <f>'fnd enro'!O426</f>
        <v>0</v>
      </c>
      <c r="P426" s="15">
        <f>'fnd enro'!P426</f>
        <v>0</v>
      </c>
      <c r="Q426" s="15">
        <f>'fnd enro'!R426</f>
        <v>2</v>
      </c>
      <c r="R426" s="16">
        <f t="shared" si="462"/>
        <v>1</v>
      </c>
      <c r="S426" s="15">
        <f>VALUE('fnd enro'!Q426)</f>
        <v>6</v>
      </c>
      <c r="T426" s="2"/>
      <c r="U426" s="1">
        <f>(($D426*'fnd base rates'!C$107)
+($E426*'fnd base rates'!C$108)
+($F426*'fnd base rates'!C$109)
+($G426*'fnd base rates'!C$110)
+($H426*'fnd base rates'!C$111)
+($I426*'fnd base rates'!C$112)
+($J426*'fnd base rates'!C$113)
+($K426*'fnd base rates'!C$114)
+($M426*'fnd base rates'!C$116)
+($N426*'fnd base rates'!C$117)
+($O426*'fnd base rates'!C$118)
+($P426*VLOOKUP($S426+12,rate_basefnd,3)))
*$R426</f>
        <v>1025.044586</v>
      </c>
      <c r="V426" s="1">
        <f>(($D426*'fnd base rates'!D$107)
+($E426*'fnd base rates'!D$108)
+($F426*'fnd base rates'!D$109)
+($G426*'fnd base rates'!D$110)
+($H426*'fnd base rates'!D$111)
+($I426*'fnd base rates'!D$112)
+($J426*'fnd base rates'!D$113)
+($K426*'fnd base rates'!D$114)
+($M426*'fnd base rates'!D$116)
+($N426*'fnd base rates'!D$117)
+($O426*'fnd base rates'!D$118)
+($P426*VLOOKUP($S426+12,rate_basefnd,4)))
*$R426</f>
        <v>1464.26</v>
      </c>
      <c r="W426" s="1">
        <f>(($D426*'fnd base rates'!E$107)
+($E426*'fnd base rates'!E$108)
+($F426*'fnd base rates'!E$109)
+($G426*'fnd base rates'!E$110)
+($H426*'fnd base rates'!E$111)
+($I426*'fnd base rates'!E$112)
+($J426*'fnd base rates'!E$113)
+($K426*'fnd base rates'!E$114)
+($M426*'fnd base rates'!E$116)
+($N426*'fnd base rates'!E$117)
+($O426*'fnd base rates'!E$118)
+($P426*VLOOKUP($S426+12,rate_basefnd,5)))
*$R426</f>
        <v>7018.300518</v>
      </c>
      <c r="X426" s="1">
        <f>(($D426*'fnd base rates'!F$107)
+($E426*'fnd base rates'!F$108)
+($F426*'fnd base rates'!F$109)
+($G426*'fnd base rates'!F$110)
+($H426*'fnd base rates'!F$111)
+($I426*'fnd base rates'!F$112)
+($J426*'fnd base rates'!F$113)
+($K426*'fnd base rates'!F$114)
+($M426*'fnd base rates'!F$116)
+($N426*'fnd base rates'!F$117)
+($O426*'fnd base rates'!F$118)
+($P426*VLOOKUP($S426+12,rate_basefnd,6)))
*$R426</f>
        <v>2141.0667640000001</v>
      </c>
      <c r="Y426" s="1">
        <f>(($D426*'fnd base rates'!G$107)
+($E426*'fnd base rates'!G$108)
+($F426*'fnd base rates'!G$109)
+($G426*'fnd base rates'!G$110)
+($H426*'fnd base rates'!G$111)
+($I426*'fnd base rates'!G$112)
+($J426*'fnd base rates'!G$113)
+($K426*'fnd base rates'!G$114)
+($M426*'fnd base rates'!G$116)
+($N426*'fnd base rates'!G$117)
+($O426*'fnd base rates'!G$118)
+($P426*VLOOKUP($S426+12,rate_basefnd,7)))
*$R426</f>
        <v>310.97227800000002</v>
      </c>
      <c r="Z426" s="1">
        <f>(($D426*'fnd base rates'!H$107)
+($E426*'fnd base rates'!H$108)
+($F426*'fnd base rates'!H$109)
+($G426*'fnd base rates'!H$110)
+($H426*'fnd base rates'!H$111)
+($I426*'fnd base rates'!H$112)
+($J426*'fnd base rates'!H$113)
+($K426*'fnd base rates'!H$114)
+($M426*'fnd base rates'!H$116)
+($N426*'fnd base rates'!H$117)
+($O426*'fnd base rates'!H$118)
+($P426*VLOOKUP($S426+12,rate_basefnd,8)))</f>
        <v>1001.5544199999999</v>
      </c>
      <c r="AA426" s="1">
        <f>(($D426*'fnd base rates'!I$107)
+($E426*'fnd base rates'!I$108)
+($F426*'fnd base rates'!I$109)
+($G426*'fnd base rates'!I$110)
+($H426*'fnd base rates'!I$111)
+($I426*'fnd base rates'!I$112)
+($J426*'fnd base rates'!I$113)
+($K426*'fnd base rates'!I$114)
+($M426*'fnd base rates'!I$116)
+($N426*'fnd base rates'!I$117)
+($O426*'fnd base rates'!I$118)
+($P426*VLOOKUP($S426+12,rate_basefnd,9)))
*$R426</f>
        <v>604.84</v>
      </c>
      <c r="AB426" s="1">
        <f>(($D426*'fnd base rates'!J$107)
+($E426*'fnd base rates'!J$108)
+($F426*'fnd base rates'!J$109)
+($G426*'fnd base rates'!J$110)
+($H426*'fnd base rates'!J$111)
+($I426*'fnd base rates'!J$112)
+($J426*'fnd base rates'!J$113)
+($K426*'fnd base rates'!J$114)
+($M426*'fnd base rates'!J$116)
+($N426*'fnd base rates'!J$117)
+($O426*'fnd base rates'!J$118)
+($P426*VLOOKUP($S426+12,rate_basefnd,10)))
*$R426</f>
        <v>383.86</v>
      </c>
      <c r="AC426" s="1">
        <f>(($D426*'fnd base rates'!K$107)
+($E426*'fnd base rates'!K$108)
+($F426*'fnd base rates'!K$109)
+($G426*'fnd base rates'!K$110)
+($H426*'fnd base rates'!K$111)
+($I426*'fnd base rates'!K$112)
+($J426*'fnd base rates'!K$113)
+($K426*'fnd base rates'!K$114)
+($M426*'fnd base rates'!K$116)
+($N426*'fnd base rates'!K$117)
+($O426*'fnd base rates'!K$118)
+($P426*VLOOKUP($S426+12,rate_basefnd,11)))
*$R426</f>
        <v>2182.2080220000003</v>
      </c>
      <c r="AD426" s="1">
        <f>(($D426*'fnd base rates'!L$107)
+($E426*'fnd base rates'!L$108)
+($F426*'fnd base rates'!L$109)
+($G426*'fnd base rates'!L$110)
+($H426*'fnd base rates'!L$111)
+($I426*'fnd base rates'!L$112)
+($J426*'fnd base rates'!L$113)
+($K426*'fnd base rates'!L$114)
+($M426*'fnd base rates'!L$116)
+($N426*'fnd base rates'!L$117)
+($O426*'fnd base rates'!L$118)
+($P426*VLOOKUP($S426+12,rate_basefnd,12)))</f>
        <v>2655.066812</v>
      </c>
      <c r="AE426" s="1">
        <f>(($D426*'fnd base rates'!M$107)
+($E426*'fnd base rates'!M$108)
+($F426*'fnd base rates'!M$109)
+($G426*'fnd base rates'!M$110)
+($H426*'fnd base rates'!M$111)
+($I426*'fnd base rates'!M$112)
+($J426*'fnd base rates'!M$113)
+($K426*'fnd base rates'!M$114)
+($M426*'fnd base rates'!M$116)
+($N426*'fnd base rates'!M$117)
+($O426*'fnd base rates'!M$118)
+($P426*VLOOKUP($S426+12,rate_basefnd,13)))</f>
        <v>0</v>
      </c>
      <c r="AF426" s="4">
        <f t="shared" si="463"/>
        <v>18787.173400000003</v>
      </c>
      <c r="AH426" s="4">
        <f t="shared" si="464"/>
        <v>453137161</v>
      </c>
      <c r="AI426" s="4" t="str">
        <f t="shared" si="465"/>
        <v>453</v>
      </c>
      <c r="AJ426" s="2" t="str">
        <f t="shared" si="466"/>
        <v>137</v>
      </c>
      <c r="AK426" s="2" t="str">
        <f t="shared" si="467"/>
        <v>161</v>
      </c>
      <c r="AL426" s="4">
        <f t="shared" si="468"/>
        <v>1</v>
      </c>
      <c r="AM426" s="4">
        <f t="shared" si="460"/>
        <v>2</v>
      </c>
      <c r="AN426" s="4">
        <f t="shared" si="469"/>
        <v>18787.173400000003</v>
      </c>
      <c r="AO426" s="4">
        <f t="shared" si="470"/>
        <v>9394</v>
      </c>
      <c r="AP426" s="4">
        <f t="shared" si="471"/>
        <v>0</v>
      </c>
      <c r="AQ426" s="4">
        <v>9394</v>
      </c>
      <c r="AW426" s="4">
        <v>9376</v>
      </c>
      <c r="AX426" s="5">
        <f t="shared" si="472"/>
        <v>18</v>
      </c>
      <c r="AY426" s="4">
        <v>9394</v>
      </c>
      <c r="AZ426" s="5"/>
      <c r="BB426" s="5">
        <f t="shared" ref="BB426" si="504">BC426-BA426</f>
        <v>0</v>
      </c>
    </row>
    <row r="427" spans="1:54" s="4" customFormat="1">
      <c r="A427" s="278">
        <v>453</v>
      </c>
      <c r="B427" s="2">
        <v>453137191</v>
      </c>
      <c r="C427" s="10" t="s">
        <v>281</v>
      </c>
      <c r="D427" s="15">
        <f>'fnd enro'!D427</f>
        <v>0</v>
      </c>
      <c r="E427" s="15">
        <f>'fnd enro'!E427</f>
        <v>0</v>
      </c>
      <c r="F427" s="15">
        <f>'fnd enro'!F427</f>
        <v>0</v>
      </c>
      <c r="G427" s="15">
        <f>'fnd enro'!G427</f>
        <v>1</v>
      </c>
      <c r="H427" s="15">
        <f>'fnd enro'!H427</f>
        <v>0</v>
      </c>
      <c r="I427" s="15">
        <f>'fnd enro'!I427</f>
        <v>0</v>
      </c>
      <c r="J427" s="15">
        <f>'fnd enro'!J427</f>
        <v>0</v>
      </c>
      <c r="K427" s="16">
        <f>'fnd enro'!K427</f>
        <v>3.8300000000000001E-2</v>
      </c>
      <c r="L427" s="15">
        <f>'fnd enro'!L427</f>
        <v>0</v>
      </c>
      <c r="M427" s="15">
        <f>'fnd enro'!M427</f>
        <v>0</v>
      </c>
      <c r="N427" s="15">
        <f>'fnd enro'!N427</f>
        <v>0</v>
      </c>
      <c r="O427" s="15">
        <f>'fnd enro'!O427</f>
        <v>0</v>
      </c>
      <c r="P427" s="15">
        <f>'fnd enro'!P427</f>
        <v>0</v>
      </c>
      <c r="Q427" s="15">
        <f>'fnd enro'!R427</f>
        <v>1</v>
      </c>
      <c r="R427" s="16">
        <f t="shared" si="462"/>
        <v>1</v>
      </c>
      <c r="S427" s="15">
        <f>VALUE('fnd enro'!Q427)</f>
        <v>6</v>
      </c>
      <c r="T427" s="2"/>
      <c r="U427" s="1">
        <f>(($D427*'fnd base rates'!C$107)
+($E427*'fnd base rates'!C$108)
+($F427*'fnd base rates'!C$109)
+($G427*'fnd base rates'!C$110)
+($H427*'fnd base rates'!C$111)
+($I427*'fnd base rates'!C$112)
+($J427*'fnd base rates'!C$113)
+($K427*'fnd base rates'!C$114)
+($M427*'fnd base rates'!C$116)
+($N427*'fnd base rates'!C$117)
+($O427*'fnd base rates'!C$118)
+($P427*VLOOKUP($S427+12,rate_basefnd,3)))
*$R427</f>
        <v>512.52229299999999</v>
      </c>
      <c r="V427" s="1">
        <f>(($D427*'fnd base rates'!D$107)
+($E427*'fnd base rates'!D$108)
+($F427*'fnd base rates'!D$109)
+($G427*'fnd base rates'!D$110)
+($H427*'fnd base rates'!D$111)
+($I427*'fnd base rates'!D$112)
+($J427*'fnd base rates'!D$113)
+($K427*'fnd base rates'!D$114)
+($M427*'fnd base rates'!D$116)
+($N427*'fnd base rates'!D$117)
+($O427*'fnd base rates'!D$118)
+($P427*VLOOKUP($S427+12,rate_basefnd,4)))
*$R427</f>
        <v>732.13</v>
      </c>
      <c r="W427" s="1">
        <f>(($D427*'fnd base rates'!E$107)
+($E427*'fnd base rates'!E$108)
+($F427*'fnd base rates'!E$109)
+($G427*'fnd base rates'!E$110)
+($H427*'fnd base rates'!E$111)
+($I427*'fnd base rates'!E$112)
+($J427*'fnd base rates'!E$113)
+($K427*'fnd base rates'!E$114)
+($M427*'fnd base rates'!E$116)
+($N427*'fnd base rates'!E$117)
+($O427*'fnd base rates'!E$118)
+($P427*VLOOKUP($S427+12,rate_basefnd,5)))
*$R427</f>
        <v>3710.565259</v>
      </c>
      <c r="X427" s="1">
        <f>(($D427*'fnd base rates'!F$107)
+($E427*'fnd base rates'!F$108)
+($F427*'fnd base rates'!F$109)
+($G427*'fnd base rates'!F$110)
+($H427*'fnd base rates'!F$111)
+($I427*'fnd base rates'!F$112)
+($J427*'fnd base rates'!F$113)
+($K427*'fnd base rates'!F$114)
+($M427*'fnd base rates'!F$116)
+($N427*'fnd base rates'!F$117)
+($O427*'fnd base rates'!F$118)
+($P427*VLOOKUP($S427+12,rate_basefnd,6)))
*$R427</f>
        <v>1191.1383820000001</v>
      </c>
      <c r="Y427" s="1">
        <f>(($D427*'fnd base rates'!G$107)
+($E427*'fnd base rates'!G$108)
+($F427*'fnd base rates'!G$109)
+($G427*'fnd base rates'!G$110)
+($H427*'fnd base rates'!G$111)
+($I427*'fnd base rates'!G$112)
+($J427*'fnd base rates'!G$113)
+($K427*'fnd base rates'!G$114)
+($M427*'fnd base rates'!G$116)
+($N427*'fnd base rates'!G$117)
+($O427*'fnd base rates'!G$118)
+($P427*VLOOKUP($S427+12,rate_basefnd,7)))
*$R427</f>
        <v>149.906139</v>
      </c>
      <c r="Z427" s="1">
        <f>(($D427*'fnd base rates'!H$107)
+($E427*'fnd base rates'!H$108)
+($F427*'fnd base rates'!H$109)
+($G427*'fnd base rates'!H$110)
+($H427*'fnd base rates'!H$111)
+($I427*'fnd base rates'!H$112)
+($J427*'fnd base rates'!H$113)
+($K427*'fnd base rates'!H$114)
+($M427*'fnd base rates'!H$116)
+($N427*'fnd base rates'!H$117)
+($O427*'fnd base rates'!H$118)
+($P427*VLOOKUP($S427+12,rate_basefnd,8)))</f>
        <v>500.77720999999997</v>
      </c>
      <c r="AA427" s="1">
        <f>(($D427*'fnd base rates'!I$107)
+($E427*'fnd base rates'!I$108)
+($F427*'fnd base rates'!I$109)
+($G427*'fnd base rates'!I$110)
+($H427*'fnd base rates'!I$111)
+($I427*'fnd base rates'!I$112)
+($J427*'fnd base rates'!I$113)
+($K427*'fnd base rates'!I$114)
+($M427*'fnd base rates'!I$116)
+($N427*'fnd base rates'!I$117)
+($O427*'fnd base rates'!I$118)
+($P427*VLOOKUP($S427+12,rate_basefnd,9)))
*$R427</f>
        <v>268.72000000000003</v>
      </c>
      <c r="AB427" s="1">
        <f>(($D427*'fnd base rates'!J$107)
+($E427*'fnd base rates'!J$108)
+($F427*'fnd base rates'!J$109)
+($G427*'fnd base rates'!J$110)
+($H427*'fnd base rates'!J$111)
+($I427*'fnd base rates'!J$112)
+($J427*'fnd base rates'!J$113)
+($K427*'fnd base rates'!J$114)
+($M427*'fnd base rates'!J$116)
+($N427*'fnd base rates'!J$117)
+($O427*'fnd base rates'!J$118)
+($P427*VLOOKUP($S427+12,rate_basefnd,10)))
*$R427</f>
        <v>145.76</v>
      </c>
      <c r="AC427" s="1">
        <f>(($D427*'fnd base rates'!K$107)
+($E427*'fnd base rates'!K$108)
+($F427*'fnd base rates'!K$109)
+($G427*'fnd base rates'!K$110)
+($H427*'fnd base rates'!K$111)
+($I427*'fnd base rates'!K$112)
+($J427*'fnd base rates'!K$113)
+($K427*'fnd base rates'!K$114)
+($M427*'fnd base rates'!K$116)
+($N427*'fnd base rates'!K$117)
+($O427*'fnd base rates'!K$118)
+($P427*VLOOKUP($S427+12,rate_basefnd,11)))
*$R427</f>
        <v>1051.8940110000001</v>
      </c>
      <c r="AD427" s="1">
        <f>(($D427*'fnd base rates'!L$107)
+($E427*'fnd base rates'!L$108)
+($F427*'fnd base rates'!L$109)
+($G427*'fnd base rates'!L$110)
+($H427*'fnd base rates'!L$111)
+($I427*'fnd base rates'!L$112)
+($J427*'fnd base rates'!L$113)
+($K427*'fnd base rates'!L$114)
+($M427*'fnd base rates'!L$116)
+($N427*'fnd base rates'!L$117)
+($O427*'fnd base rates'!L$118)
+($P427*VLOOKUP($S427+12,rate_basefnd,12)))</f>
        <v>1303.543406</v>
      </c>
      <c r="AE427" s="1">
        <f>(($D427*'fnd base rates'!M$107)
+($E427*'fnd base rates'!M$108)
+($F427*'fnd base rates'!M$109)
+($G427*'fnd base rates'!M$110)
+($H427*'fnd base rates'!M$111)
+($I427*'fnd base rates'!M$112)
+($J427*'fnd base rates'!M$113)
+($K427*'fnd base rates'!M$114)
+($M427*'fnd base rates'!M$116)
+($N427*'fnd base rates'!M$117)
+($O427*'fnd base rates'!M$118)
+($P427*VLOOKUP($S427+12,rate_basefnd,13)))</f>
        <v>0</v>
      </c>
      <c r="AF427" s="4">
        <f t="shared" si="463"/>
        <v>9566.9567000000006</v>
      </c>
      <c r="AH427" s="4">
        <f t="shared" si="464"/>
        <v>453137191</v>
      </c>
      <c r="AI427" s="4" t="str">
        <f t="shared" si="465"/>
        <v>453</v>
      </c>
      <c r="AJ427" s="2" t="str">
        <f t="shared" si="466"/>
        <v>137</v>
      </c>
      <c r="AK427" s="2" t="str">
        <f t="shared" si="467"/>
        <v>191</v>
      </c>
      <c r="AL427" s="4">
        <f t="shared" si="468"/>
        <v>1</v>
      </c>
      <c r="AM427" s="4">
        <f t="shared" si="460"/>
        <v>1</v>
      </c>
      <c r="AN427" s="4">
        <f t="shared" si="469"/>
        <v>9566.9567000000006</v>
      </c>
      <c r="AO427" s="4">
        <f t="shared" si="470"/>
        <v>9567</v>
      </c>
      <c r="AP427" s="4">
        <f t="shared" si="471"/>
        <v>0</v>
      </c>
      <c r="AQ427" s="4">
        <v>9567</v>
      </c>
      <c r="AW427" s="4">
        <v>9549</v>
      </c>
      <c r="AX427" s="5">
        <f t="shared" si="472"/>
        <v>18</v>
      </c>
      <c r="AY427" s="4">
        <v>9567</v>
      </c>
      <c r="AZ427" s="5"/>
      <c r="BB427" s="5">
        <f t="shared" ref="BB427" si="505">BC427-BA427</f>
        <v>0</v>
      </c>
    </row>
    <row r="428" spans="1:54" s="4" customFormat="1">
      <c r="A428" s="278">
        <v>453</v>
      </c>
      <c r="B428" s="2">
        <v>453137210</v>
      </c>
      <c r="C428" s="10" t="s">
        <v>281</v>
      </c>
      <c r="D428" s="15">
        <f>'fnd enro'!D428</f>
        <v>0</v>
      </c>
      <c r="E428" s="15">
        <f>'fnd enro'!E428</f>
        <v>0</v>
      </c>
      <c r="F428" s="15">
        <f>'fnd enro'!F428</f>
        <v>1</v>
      </c>
      <c r="G428" s="15">
        <f>'fnd enro'!G428</f>
        <v>1</v>
      </c>
      <c r="H428" s="15">
        <f>'fnd enro'!H428</f>
        <v>1</v>
      </c>
      <c r="I428" s="15">
        <f>'fnd enro'!I428</f>
        <v>0</v>
      </c>
      <c r="J428" s="15">
        <f>'fnd enro'!J428</f>
        <v>0</v>
      </c>
      <c r="K428" s="16">
        <f>'fnd enro'!K428</f>
        <v>0.1149</v>
      </c>
      <c r="L428" s="15">
        <f>'fnd enro'!L428</f>
        <v>0</v>
      </c>
      <c r="M428" s="15">
        <f>'fnd enro'!M428</f>
        <v>0</v>
      </c>
      <c r="N428" s="15">
        <f>'fnd enro'!N428</f>
        <v>0</v>
      </c>
      <c r="O428" s="15">
        <f>'fnd enro'!O428</f>
        <v>0</v>
      </c>
      <c r="P428" s="15">
        <f>'fnd enro'!P428</f>
        <v>3</v>
      </c>
      <c r="Q428" s="15">
        <f>'fnd enro'!R428</f>
        <v>3</v>
      </c>
      <c r="R428" s="16">
        <f t="shared" si="462"/>
        <v>1</v>
      </c>
      <c r="S428" s="15">
        <f>VALUE('fnd enro'!Q428)</f>
        <v>5</v>
      </c>
      <c r="T428" s="2"/>
      <c r="U428" s="1">
        <f>(($D428*'fnd base rates'!C$107)
+($E428*'fnd base rates'!C$108)
+($F428*'fnd base rates'!C$109)
+($G428*'fnd base rates'!C$110)
+($H428*'fnd base rates'!C$111)
+($I428*'fnd base rates'!C$112)
+($J428*'fnd base rates'!C$113)
+($K428*'fnd base rates'!C$114)
+($M428*'fnd base rates'!C$116)
+($N428*'fnd base rates'!C$117)
+($O428*'fnd base rates'!C$118)
+($P428*VLOOKUP($S428+12,rate_basefnd,3)))
*$R428</f>
        <v>1706.0768790000002</v>
      </c>
      <c r="V428" s="1">
        <f>(($D428*'fnd base rates'!D$107)
+($E428*'fnd base rates'!D$108)
+($F428*'fnd base rates'!D$109)
+($G428*'fnd base rates'!D$110)
+($H428*'fnd base rates'!D$111)
+($I428*'fnd base rates'!D$112)
+($J428*'fnd base rates'!D$113)
+($K428*'fnd base rates'!D$114)
+($M428*'fnd base rates'!D$116)
+($N428*'fnd base rates'!D$117)
+($O428*'fnd base rates'!D$118)
+($P428*VLOOKUP($S428+12,rate_basefnd,4)))
*$R428</f>
        <v>2994.8399999999997</v>
      </c>
      <c r="W428" s="1">
        <f>(($D428*'fnd base rates'!E$107)
+($E428*'fnd base rates'!E$108)
+($F428*'fnd base rates'!E$109)
+($G428*'fnd base rates'!E$110)
+($H428*'fnd base rates'!E$111)
+($I428*'fnd base rates'!E$112)
+($J428*'fnd base rates'!E$113)
+($K428*'fnd base rates'!E$114)
+($M428*'fnd base rates'!E$116)
+($N428*'fnd base rates'!E$117)
+($O428*'fnd base rates'!E$118)
+($P428*VLOOKUP($S428+12,rate_basefnd,5)))
*$R428</f>
        <v>18523.415777000002</v>
      </c>
      <c r="X428" s="1">
        <f>(($D428*'fnd base rates'!F$107)
+($E428*'fnd base rates'!F$108)
+($F428*'fnd base rates'!F$109)
+($G428*'fnd base rates'!F$110)
+($H428*'fnd base rates'!F$111)
+($I428*'fnd base rates'!F$112)
+($J428*'fnd base rates'!F$113)
+($K428*'fnd base rates'!F$114)
+($M428*'fnd base rates'!F$116)
+($N428*'fnd base rates'!F$117)
+($O428*'fnd base rates'!F$118)
+($P428*VLOOKUP($S428+12,rate_basefnd,6)))
*$R428</f>
        <v>3332.2051459999998</v>
      </c>
      <c r="Y428" s="1">
        <f>(($D428*'fnd base rates'!G$107)
+($E428*'fnd base rates'!G$108)
+($F428*'fnd base rates'!G$109)
+($G428*'fnd base rates'!G$110)
+($H428*'fnd base rates'!G$111)
+($I428*'fnd base rates'!G$112)
+($J428*'fnd base rates'!G$113)
+($K428*'fnd base rates'!G$114)
+($M428*'fnd base rates'!G$116)
+($N428*'fnd base rates'!G$117)
+($O428*'fnd base rates'!G$118)
+($P428*VLOOKUP($S428+12,rate_basefnd,7)))
*$R428</f>
        <v>839.00841700000001</v>
      </c>
      <c r="Z428" s="1">
        <f>(($D428*'fnd base rates'!H$107)
+($E428*'fnd base rates'!H$108)
+($F428*'fnd base rates'!H$109)
+($G428*'fnd base rates'!H$110)
+($H428*'fnd base rates'!H$111)
+($I428*'fnd base rates'!H$112)
+($J428*'fnd base rates'!H$113)
+($K428*'fnd base rates'!H$114)
+($M428*'fnd base rates'!H$116)
+($N428*'fnd base rates'!H$117)
+($O428*'fnd base rates'!H$118)
+($P428*VLOOKUP($S428+12,rate_basefnd,8)))</f>
        <v>1560.2916300000002</v>
      </c>
      <c r="AA428" s="1">
        <f>(($D428*'fnd base rates'!I$107)
+($E428*'fnd base rates'!I$108)
+($F428*'fnd base rates'!I$109)
+($G428*'fnd base rates'!I$110)
+($H428*'fnd base rates'!I$111)
+($I428*'fnd base rates'!I$112)
+($J428*'fnd base rates'!I$113)
+($K428*'fnd base rates'!I$114)
+($M428*'fnd base rates'!I$116)
+($N428*'fnd base rates'!I$117)
+($O428*'fnd base rates'!I$118)
+($P428*VLOOKUP($S428+12,rate_basefnd,9)))
*$R428</f>
        <v>1189.19</v>
      </c>
      <c r="AB428" s="1">
        <f>(($D428*'fnd base rates'!J$107)
+($E428*'fnd base rates'!J$108)
+($F428*'fnd base rates'!J$109)
+($G428*'fnd base rates'!J$110)
+($H428*'fnd base rates'!J$111)
+($I428*'fnd base rates'!J$112)
+($J428*'fnd base rates'!J$113)
+($K428*'fnd base rates'!J$114)
+($M428*'fnd base rates'!J$116)
+($N428*'fnd base rates'!J$117)
+($O428*'fnd base rates'!J$118)
+($P428*VLOOKUP($S428+12,rate_basefnd,10)))
*$R428</f>
        <v>2121.12</v>
      </c>
      <c r="AC428" s="1">
        <f>(($D428*'fnd base rates'!K$107)
+($E428*'fnd base rates'!K$108)
+($F428*'fnd base rates'!K$109)
+($G428*'fnd base rates'!K$110)
+($H428*'fnd base rates'!K$111)
+($I428*'fnd base rates'!K$112)
+($J428*'fnd base rates'!K$113)
+($K428*'fnd base rates'!K$114)
+($M428*'fnd base rates'!K$116)
+($N428*'fnd base rates'!K$117)
+($O428*'fnd base rates'!K$118)
+($P428*VLOOKUP($S428+12,rate_basefnd,11)))
*$R428</f>
        <v>3234.1020330000001</v>
      </c>
      <c r="AD428" s="1">
        <f>(($D428*'fnd base rates'!L$107)
+($E428*'fnd base rates'!L$108)
+($F428*'fnd base rates'!L$109)
+($G428*'fnd base rates'!L$110)
+($H428*'fnd base rates'!L$111)
+($I428*'fnd base rates'!L$112)
+($J428*'fnd base rates'!L$113)
+($K428*'fnd base rates'!L$114)
+($M428*'fnd base rates'!L$116)
+($N428*'fnd base rates'!L$117)
+($O428*'fnd base rates'!L$118)
+($P428*VLOOKUP($S428+12,rate_basefnd,12)))</f>
        <v>5219.4202180000002</v>
      </c>
      <c r="AE428" s="1">
        <f>(($D428*'fnd base rates'!M$107)
+($E428*'fnd base rates'!M$108)
+($F428*'fnd base rates'!M$109)
+($G428*'fnd base rates'!M$110)
+($H428*'fnd base rates'!M$111)
+($I428*'fnd base rates'!M$112)
+($J428*'fnd base rates'!M$113)
+($K428*'fnd base rates'!M$114)
+($M428*'fnd base rates'!M$116)
+($N428*'fnd base rates'!M$117)
+($O428*'fnd base rates'!M$118)
+($P428*VLOOKUP($S428+12,rate_basefnd,13)))</f>
        <v>0</v>
      </c>
      <c r="AF428" s="4">
        <f t="shared" si="463"/>
        <v>40719.670100000003</v>
      </c>
      <c r="AH428" s="4">
        <f t="shared" si="464"/>
        <v>453137210</v>
      </c>
      <c r="AI428" s="4" t="str">
        <f t="shared" si="465"/>
        <v>453</v>
      </c>
      <c r="AJ428" s="2" t="str">
        <f t="shared" si="466"/>
        <v>137</v>
      </c>
      <c r="AK428" s="2" t="str">
        <f t="shared" si="467"/>
        <v>210</v>
      </c>
      <c r="AL428" s="4">
        <f t="shared" si="468"/>
        <v>1</v>
      </c>
      <c r="AM428" s="4">
        <f t="shared" si="460"/>
        <v>3</v>
      </c>
      <c r="AN428" s="4">
        <f t="shared" si="469"/>
        <v>40719.670100000003</v>
      </c>
      <c r="AO428" s="4">
        <f t="shared" si="470"/>
        <v>13573</v>
      </c>
      <c r="AP428" s="4">
        <f t="shared" si="471"/>
        <v>0</v>
      </c>
      <c r="AQ428" s="4">
        <v>13573</v>
      </c>
      <c r="AW428" s="4">
        <v>13544</v>
      </c>
      <c r="AX428" s="5">
        <f t="shared" si="472"/>
        <v>29</v>
      </c>
      <c r="AY428" s="4">
        <v>13573</v>
      </c>
      <c r="AZ428" s="5"/>
      <c r="BB428" s="5">
        <f t="shared" ref="BB428" si="506">BC428-BA428</f>
        <v>0</v>
      </c>
    </row>
    <row r="429" spans="1:54" s="4" customFormat="1">
      <c r="A429" s="278">
        <v>453</v>
      </c>
      <c r="B429" s="2">
        <v>453137227</v>
      </c>
      <c r="C429" s="10" t="s">
        <v>281</v>
      </c>
      <c r="D429" s="15">
        <f>'fnd enro'!D429</f>
        <v>0</v>
      </c>
      <c r="E429" s="15">
        <f>'fnd enro'!E429</f>
        <v>0</v>
      </c>
      <c r="F429" s="15">
        <f>'fnd enro'!F429</f>
        <v>0</v>
      </c>
      <c r="G429" s="15">
        <f>'fnd enro'!G429</f>
        <v>1</v>
      </c>
      <c r="H429" s="15">
        <f>'fnd enro'!H429</f>
        <v>0</v>
      </c>
      <c r="I429" s="15">
        <f>'fnd enro'!I429</f>
        <v>0</v>
      </c>
      <c r="J429" s="15">
        <f>'fnd enro'!J429</f>
        <v>0</v>
      </c>
      <c r="K429" s="16">
        <f>'fnd enro'!K429</f>
        <v>3.8300000000000001E-2</v>
      </c>
      <c r="L429" s="15">
        <f>'fnd enro'!L429</f>
        <v>0</v>
      </c>
      <c r="M429" s="15">
        <f>'fnd enro'!M429</f>
        <v>1</v>
      </c>
      <c r="N429" s="15">
        <f>'fnd enro'!N429</f>
        <v>0</v>
      </c>
      <c r="O429" s="15">
        <f>'fnd enro'!O429</f>
        <v>0</v>
      </c>
      <c r="P429" s="15">
        <f>'fnd enro'!P429</f>
        <v>1</v>
      </c>
      <c r="Q429" s="15">
        <f>'fnd enro'!R429</f>
        <v>1</v>
      </c>
      <c r="R429" s="16">
        <f t="shared" si="462"/>
        <v>1</v>
      </c>
      <c r="S429" s="15">
        <f>VALUE('fnd enro'!Q429)</f>
        <v>9</v>
      </c>
      <c r="T429" s="2"/>
      <c r="U429" s="1">
        <f>(($D429*'fnd base rates'!C$107)
+($E429*'fnd base rates'!C$108)
+($F429*'fnd base rates'!C$109)
+($G429*'fnd base rates'!C$110)
+($H429*'fnd base rates'!C$111)
+($I429*'fnd base rates'!C$112)
+($J429*'fnd base rates'!C$113)
+($K429*'fnd base rates'!C$114)
+($M429*'fnd base rates'!C$116)
+($N429*'fnd base rates'!C$117)
+($O429*'fnd base rates'!C$118)
+($P429*VLOOKUP($S429+12,rate_basefnd,3)))
*$R429</f>
        <v>675.30229299999996</v>
      </c>
      <c r="V429" s="1">
        <f>(($D429*'fnd base rates'!D$107)
+($E429*'fnd base rates'!D$108)
+($F429*'fnd base rates'!D$109)
+($G429*'fnd base rates'!D$110)
+($H429*'fnd base rates'!D$111)
+($I429*'fnd base rates'!D$112)
+($J429*'fnd base rates'!D$113)
+($K429*'fnd base rates'!D$114)
+($M429*'fnd base rates'!D$116)
+($N429*'fnd base rates'!D$117)
+($O429*'fnd base rates'!D$118)
+($P429*VLOOKUP($S429+12,rate_basefnd,4)))
*$R429</f>
        <v>1219.48</v>
      </c>
      <c r="W429" s="1">
        <f>(($D429*'fnd base rates'!E$107)
+($E429*'fnd base rates'!E$108)
+($F429*'fnd base rates'!E$109)
+($G429*'fnd base rates'!E$110)
+($H429*'fnd base rates'!E$111)
+($I429*'fnd base rates'!E$112)
+($J429*'fnd base rates'!E$113)
+($K429*'fnd base rates'!E$114)
+($M429*'fnd base rates'!E$116)
+($N429*'fnd base rates'!E$117)
+($O429*'fnd base rates'!E$118)
+($P429*VLOOKUP($S429+12,rate_basefnd,5)))
*$R429</f>
        <v>8008.7452589999994</v>
      </c>
      <c r="X429" s="1">
        <f>(($D429*'fnd base rates'!F$107)
+($E429*'fnd base rates'!F$108)
+($F429*'fnd base rates'!F$109)
+($G429*'fnd base rates'!F$110)
+($H429*'fnd base rates'!F$111)
+($I429*'fnd base rates'!F$112)
+($J429*'fnd base rates'!F$113)
+($K429*'fnd base rates'!F$114)
+($M429*'fnd base rates'!F$116)
+($N429*'fnd base rates'!F$117)
+($O429*'fnd base rates'!F$118)
+($P429*VLOOKUP($S429+12,rate_basefnd,6)))
*$R429</f>
        <v>1357.4083820000001</v>
      </c>
      <c r="Y429" s="1">
        <f>(($D429*'fnd base rates'!G$107)
+($E429*'fnd base rates'!G$108)
+($F429*'fnd base rates'!G$109)
+($G429*'fnd base rates'!G$110)
+($H429*'fnd base rates'!G$111)
+($I429*'fnd base rates'!G$112)
+($J429*'fnd base rates'!G$113)
+($K429*'fnd base rates'!G$114)
+($M429*'fnd base rates'!G$116)
+($N429*'fnd base rates'!G$117)
+($O429*'fnd base rates'!G$118)
+($P429*VLOOKUP($S429+12,rate_basefnd,7)))
*$R429</f>
        <v>349.466139</v>
      </c>
      <c r="Z429" s="1">
        <f>(($D429*'fnd base rates'!H$107)
+($E429*'fnd base rates'!H$108)
+($F429*'fnd base rates'!H$109)
+($G429*'fnd base rates'!H$110)
+($H429*'fnd base rates'!H$111)
+($I429*'fnd base rates'!H$112)
+($J429*'fnd base rates'!H$113)
+($K429*'fnd base rates'!H$114)
+($M429*'fnd base rates'!H$116)
+($N429*'fnd base rates'!H$117)
+($O429*'fnd base rates'!H$118)
+($P429*VLOOKUP($S429+12,rate_basefnd,8)))</f>
        <v>642.83720999999991</v>
      </c>
      <c r="AA429" s="1">
        <f>(($D429*'fnd base rates'!I$107)
+($E429*'fnd base rates'!I$108)
+($F429*'fnd base rates'!I$109)
+($G429*'fnd base rates'!I$110)
+($H429*'fnd base rates'!I$111)
+($I429*'fnd base rates'!I$112)
+($J429*'fnd base rates'!I$113)
+($K429*'fnd base rates'!I$114)
+($M429*'fnd base rates'!I$116)
+($N429*'fnd base rates'!I$117)
+($O429*'fnd base rates'!I$118)
+($P429*VLOOKUP($S429+12,rate_basefnd,9)))
*$R429</f>
        <v>466.90000000000003</v>
      </c>
      <c r="AB429" s="1">
        <f>(($D429*'fnd base rates'!J$107)
+($E429*'fnd base rates'!J$108)
+($F429*'fnd base rates'!J$109)
+($G429*'fnd base rates'!J$110)
+($H429*'fnd base rates'!J$111)
+($I429*'fnd base rates'!J$112)
+($J429*'fnd base rates'!J$113)
+($K429*'fnd base rates'!J$114)
+($M429*'fnd base rates'!J$116)
+($N429*'fnd base rates'!J$117)
+($O429*'fnd base rates'!J$118)
+($P429*VLOOKUP($S429+12,rate_basefnd,10)))
*$R429</f>
        <v>829.02</v>
      </c>
      <c r="AC429" s="1">
        <f>(($D429*'fnd base rates'!K$107)
+($E429*'fnd base rates'!K$108)
+($F429*'fnd base rates'!K$109)
+($G429*'fnd base rates'!K$110)
+($H429*'fnd base rates'!K$111)
+($I429*'fnd base rates'!K$112)
+($J429*'fnd base rates'!K$113)
+($K429*'fnd base rates'!K$114)
+($M429*'fnd base rates'!K$116)
+($N429*'fnd base rates'!K$117)
+($O429*'fnd base rates'!K$118)
+($P429*VLOOKUP($S429+12,rate_basefnd,11)))
*$R429</f>
        <v>1336.9140110000001</v>
      </c>
      <c r="AD429" s="1">
        <f>(($D429*'fnd base rates'!L$107)
+($E429*'fnd base rates'!L$108)
+($F429*'fnd base rates'!L$109)
+($G429*'fnd base rates'!L$110)
+($H429*'fnd base rates'!L$111)
+($I429*'fnd base rates'!L$112)
+($J429*'fnd base rates'!L$113)
+($K429*'fnd base rates'!L$114)
+($M429*'fnd base rates'!L$116)
+($N429*'fnd base rates'!L$117)
+($O429*'fnd base rates'!L$118)
+($P429*VLOOKUP($S429+12,rate_basefnd,12)))</f>
        <v>2071.8134060000002</v>
      </c>
      <c r="AE429" s="1">
        <f>(($D429*'fnd base rates'!M$107)
+($E429*'fnd base rates'!M$108)
+($F429*'fnd base rates'!M$109)
+($G429*'fnd base rates'!M$110)
+($H429*'fnd base rates'!M$111)
+($I429*'fnd base rates'!M$112)
+($J429*'fnd base rates'!M$113)
+($K429*'fnd base rates'!M$114)
+($M429*'fnd base rates'!M$116)
+($N429*'fnd base rates'!M$117)
+($O429*'fnd base rates'!M$118)
+($P429*VLOOKUP($S429+12,rate_basefnd,13)))</f>
        <v>0</v>
      </c>
      <c r="AF429" s="4">
        <f t="shared" si="463"/>
        <v>16957.886699999999</v>
      </c>
      <c r="AH429" s="4">
        <f t="shared" si="464"/>
        <v>453137227</v>
      </c>
      <c r="AI429" s="4" t="str">
        <f t="shared" si="465"/>
        <v>453</v>
      </c>
      <c r="AJ429" s="2" t="str">
        <f t="shared" si="466"/>
        <v>137</v>
      </c>
      <c r="AK429" s="2" t="str">
        <f t="shared" si="467"/>
        <v>227</v>
      </c>
      <c r="AL429" s="4">
        <f t="shared" si="468"/>
        <v>1</v>
      </c>
      <c r="AM429" s="4">
        <f t="shared" si="460"/>
        <v>1</v>
      </c>
      <c r="AN429" s="4">
        <f t="shared" si="469"/>
        <v>16957.886699999999</v>
      </c>
      <c r="AO429" s="4">
        <f t="shared" si="470"/>
        <v>16958</v>
      </c>
      <c r="AP429" s="4">
        <f t="shared" si="471"/>
        <v>0</v>
      </c>
      <c r="AQ429" s="4">
        <v>16958</v>
      </c>
      <c r="AW429" s="4">
        <v>16884</v>
      </c>
      <c r="AX429" s="5">
        <f t="shared" si="472"/>
        <v>74</v>
      </c>
      <c r="AY429" s="4">
        <v>16958</v>
      </c>
      <c r="AZ429" s="5"/>
      <c r="BB429" s="5">
        <f t="shared" ref="BB429" si="507">BC429-BA429</f>
        <v>0</v>
      </c>
    </row>
    <row r="430" spans="1:54" s="4" customFormat="1">
      <c r="A430" s="278">
        <v>453</v>
      </c>
      <c r="B430" s="2">
        <v>453137278</v>
      </c>
      <c r="C430" s="10" t="s">
        <v>281</v>
      </c>
      <c r="D430" s="15">
        <f>'fnd enro'!D430</f>
        <v>0</v>
      </c>
      <c r="E430" s="15">
        <f>'fnd enro'!E430</f>
        <v>0</v>
      </c>
      <c r="F430" s="15">
        <f>'fnd enro'!F430</f>
        <v>2</v>
      </c>
      <c r="G430" s="15">
        <f>'fnd enro'!G430</f>
        <v>3</v>
      </c>
      <c r="H430" s="15">
        <f>'fnd enro'!H430</f>
        <v>3</v>
      </c>
      <c r="I430" s="15">
        <f>'fnd enro'!I430</f>
        <v>0</v>
      </c>
      <c r="J430" s="15">
        <f>'fnd enro'!J430</f>
        <v>0</v>
      </c>
      <c r="K430" s="16">
        <f>'fnd enro'!K430</f>
        <v>0.30640000000000001</v>
      </c>
      <c r="L430" s="15">
        <f>'fnd enro'!L430</f>
        <v>0</v>
      </c>
      <c r="M430" s="15">
        <f>'fnd enro'!M430</f>
        <v>1</v>
      </c>
      <c r="N430" s="15">
        <f>'fnd enro'!N430</f>
        <v>1</v>
      </c>
      <c r="O430" s="15">
        <f>'fnd enro'!O430</f>
        <v>0</v>
      </c>
      <c r="P430" s="15">
        <f>'fnd enro'!P430</f>
        <v>6</v>
      </c>
      <c r="Q430" s="15">
        <f>'fnd enro'!R430</f>
        <v>8</v>
      </c>
      <c r="R430" s="16">
        <f t="shared" si="462"/>
        <v>1</v>
      </c>
      <c r="S430" s="15">
        <f>VALUE('fnd enro'!Q430)</f>
        <v>6</v>
      </c>
      <c r="T430" s="2"/>
      <c r="U430" s="1">
        <f>(($D430*'fnd base rates'!C$107)
+($E430*'fnd base rates'!C$108)
+($F430*'fnd base rates'!C$109)
+($G430*'fnd base rates'!C$110)
+($H430*'fnd base rates'!C$111)
+($I430*'fnd base rates'!C$112)
+($J430*'fnd base rates'!C$113)
+($K430*'fnd base rates'!C$114)
+($M430*'fnd base rates'!C$116)
+($N430*'fnd base rates'!C$117)
+($O430*'fnd base rates'!C$118)
+($P430*VLOOKUP($S430+12,rate_basefnd,3)))
*$R430</f>
        <v>4658.3983440000002</v>
      </c>
      <c r="V430" s="1">
        <f>(($D430*'fnd base rates'!D$107)
+($E430*'fnd base rates'!D$108)
+($F430*'fnd base rates'!D$109)
+($G430*'fnd base rates'!D$110)
+($H430*'fnd base rates'!D$111)
+($I430*'fnd base rates'!D$112)
+($J430*'fnd base rates'!D$113)
+($K430*'fnd base rates'!D$114)
+($M430*'fnd base rates'!D$116)
+($N430*'fnd base rates'!D$117)
+($O430*'fnd base rates'!D$118)
+($P430*VLOOKUP($S430+12,rate_basefnd,4)))
*$R430</f>
        <v>7919.61</v>
      </c>
      <c r="W430" s="1">
        <f>(($D430*'fnd base rates'!E$107)
+($E430*'fnd base rates'!E$108)
+($F430*'fnd base rates'!E$109)
+($G430*'fnd base rates'!E$110)
+($H430*'fnd base rates'!E$111)
+($I430*'fnd base rates'!E$112)
+($J430*'fnd base rates'!E$113)
+($K430*'fnd base rates'!E$114)
+($M430*'fnd base rates'!E$116)
+($N430*'fnd base rates'!E$117)
+($O430*'fnd base rates'!E$118)
+($P430*VLOOKUP($S430+12,rate_basefnd,5)))
*$R430</f>
        <v>47668.772072</v>
      </c>
      <c r="X430" s="1">
        <f>(($D430*'fnd base rates'!F$107)
+($E430*'fnd base rates'!F$108)
+($F430*'fnd base rates'!F$109)
+($G430*'fnd base rates'!F$110)
+($H430*'fnd base rates'!F$111)
+($I430*'fnd base rates'!F$112)
+($J430*'fnd base rates'!F$113)
+($K430*'fnd base rates'!F$114)
+($M430*'fnd base rates'!F$116)
+($N430*'fnd base rates'!F$117)
+($O430*'fnd base rates'!F$118)
+($P430*VLOOKUP($S430+12,rate_basefnd,6)))
*$R430</f>
        <v>9146.4670559999995</v>
      </c>
      <c r="Y430" s="1">
        <f>(($D430*'fnd base rates'!G$107)
+($E430*'fnd base rates'!G$108)
+($F430*'fnd base rates'!G$109)
+($G430*'fnd base rates'!G$110)
+($H430*'fnd base rates'!G$111)
+($I430*'fnd base rates'!G$112)
+($J430*'fnd base rates'!G$113)
+($K430*'fnd base rates'!G$114)
+($M430*'fnd base rates'!G$116)
+($N430*'fnd base rates'!G$117)
+($O430*'fnd base rates'!G$118)
+($P430*VLOOKUP($S430+12,rate_basefnd,7)))
*$R430</f>
        <v>2145.3891119999998</v>
      </c>
      <c r="Z430" s="1">
        <f>(($D430*'fnd base rates'!H$107)
+($E430*'fnd base rates'!H$108)
+($F430*'fnd base rates'!H$109)
+($G430*'fnd base rates'!H$110)
+($H430*'fnd base rates'!H$111)
+($I430*'fnd base rates'!H$112)
+($J430*'fnd base rates'!H$113)
+($K430*'fnd base rates'!H$114)
+($M430*'fnd base rates'!H$116)
+($N430*'fnd base rates'!H$117)
+($O430*'fnd base rates'!H$118)
+($P430*VLOOKUP($S430+12,rate_basefnd,8)))</f>
        <v>4374.7376799999993</v>
      </c>
      <c r="AA430" s="1">
        <f>(($D430*'fnd base rates'!I$107)
+($E430*'fnd base rates'!I$108)
+($F430*'fnd base rates'!I$109)
+($G430*'fnd base rates'!I$110)
+($H430*'fnd base rates'!I$111)
+($I430*'fnd base rates'!I$112)
+($J430*'fnd base rates'!I$113)
+($K430*'fnd base rates'!I$114)
+($M430*'fnd base rates'!I$116)
+($N430*'fnd base rates'!I$117)
+($O430*'fnd base rates'!I$118)
+($P430*VLOOKUP($S430+12,rate_basefnd,9)))
*$R430</f>
        <v>3178.6200000000003</v>
      </c>
      <c r="AB430" s="1">
        <f>(($D430*'fnd base rates'!J$107)
+($E430*'fnd base rates'!J$108)
+($F430*'fnd base rates'!J$109)
+($G430*'fnd base rates'!J$110)
+($H430*'fnd base rates'!J$111)
+($I430*'fnd base rates'!J$112)
+($J430*'fnd base rates'!J$113)
+($K430*'fnd base rates'!J$114)
+($M430*'fnd base rates'!J$116)
+($N430*'fnd base rates'!J$117)
+($O430*'fnd base rates'!J$118)
+($P430*VLOOKUP($S430+12,rate_basefnd,10)))
*$R430</f>
        <v>4930.84</v>
      </c>
      <c r="AC430" s="1">
        <f>(($D430*'fnd base rates'!K$107)
+($E430*'fnd base rates'!K$108)
+($F430*'fnd base rates'!K$109)
+($G430*'fnd base rates'!K$110)
+($H430*'fnd base rates'!K$111)
+($I430*'fnd base rates'!K$112)
+($J430*'fnd base rates'!K$113)
+($K430*'fnd base rates'!K$114)
+($M430*'fnd base rates'!K$116)
+($N430*'fnd base rates'!K$117)
+($O430*'fnd base rates'!K$118)
+($P430*VLOOKUP($S430+12,rate_basefnd,11)))
*$R430</f>
        <v>9234.9420880000016</v>
      </c>
      <c r="AD430" s="1">
        <f>(($D430*'fnd base rates'!L$107)
+($E430*'fnd base rates'!L$108)
+($F430*'fnd base rates'!L$109)
+($G430*'fnd base rates'!L$110)
+($H430*'fnd base rates'!L$111)
+($I430*'fnd base rates'!L$112)
+($J430*'fnd base rates'!L$113)
+($K430*'fnd base rates'!L$114)
+($M430*'fnd base rates'!L$116)
+($N430*'fnd base rates'!L$117)
+($O430*'fnd base rates'!L$118)
+($P430*VLOOKUP($S430+12,rate_basefnd,12)))</f>
        <v>13826.527247999999</v>
      </c>
      <c r="AE430" s="1">
        <f>(($D430*'fnd base rates'!M$107)
+($E430*'fnd base rates'!M$108)
+($F430*'fnd base rates'!M$109)
+($G430*'fnd base rates'!M$110)
+($H430*'fnd base rates'!M$111)
+($I430*'fnd base rates'!M$112)
+($J430*'fnd base rates'!M$113)
+($K430*'fnd base rates'!M$114)
+($M430*'fnd base rates'!M$116)
+($N430*'fnd base rates'!M$117)
+($O430*'fnd base rates'!M$118)
+($P430*VLOOKUP($S430+12,rate_basefnd,13)))</f>
        <v>0</v>
      </c>
      <c r="AF430" s="4">
        <f t="shared" si="463"/>
        <v>107084.3036</v>
      </c>
      <c r="AH430" s="4">
        <f t="shared" si="464"/>
        <v>453137278</v>
      </c>
      <c r="AI430" s="4" t="str">
        <f t="shared" si="465"/>
        <v>453</v>
      </c>
      <c r="AJ430" s="2" t="str">
        <f t="shared" si="466"/>
        <v>137</v>
      </c>
      <c r="AK430" s="2" t="str">
        <f t="shared" si="467"/>
        <v>278</v>
      </c>
      <c r="AL430" s="4">
        <f t="shared" si="468"/>
        <v>1</v>
      </c>
      <c r="AM430" s="4">
        <f t="shared" si="460"/>
        <v>8</v>
      </c>
      <c r="AN430" s="4">
        <f t="shared" si="469"/>
        <v>107084.3036</v>
      </c>
      <c r="AO430" s="4">
        <f t="shared" si="470"/>
        <v>13386</v>
      </c>
      <c r="AP430" s="4">
        <f t="shared" si="471"/>
        <v>0</v>
      </c>
      <c r="AQ430" s="4">
        <v>13386</v>
      </c>
      <c r="AW430" s="4">
        <v>13352</v>
      </c>
      <c r="AX430" s="5">
        <f t="shared" si="472"/>
        <v>34</v>
      </c>
      <c r="AY430" s="4">
        <v>13386</v>
      </c>
      <c r="AZ430" s="5"/>
      <c r="BB430" s="5">
        <f t="shared" ref="BB430" si="508">BC430-BA430</f>
        <v>0</v>
      </c>
    </row>
    <row r="431" spans="1:54" s="4" customFormat="1">
      <c r="A431" s="278">
        <v>453</v>
      </c>
      <c r="B431" s="2">
        <v>453137281</v>
      </c>
      <c r="C431" s="10" t="s">
        <v>281</v>
      </c>
      <c r="D431" s="15">
        <f>'fnd enro'!D431</f>
        <v>0</v>
      </c>
      <c r="E431" s="15">
        <f>'fnd enro'!E431</f>
        <v>0</v>
      </c>
      <c r="F431" s="15">
        <f>'fnd enro'!F431</f>
        <v>9</v>
      </c>
      <c r="G431" s="15">
        <f>'fnd enro'!G431</f>
        <v>50</v>
      </c>
      <c r="H431" s="15">
        <f>'fnd enro'!H431</f>
        <v>36</v>
      </c>
      <c r="I431" s="15">
        <f>'fnd enro'!I431</f>
        <v>0</v>
      </c>
      <c r="J431" s="15">
        <f>'fnd enro'!J431</f>
        <v>0</v>
      </c>
      <c r="K431" s="16">
        <f>'fnd enro'!K431</f>
        <v>3.6385000000000001</v>
      </c>
      <c r="L431" s="15">
        <f>'fnd enro'!L431</f>
        <v>0</v>
      </c>
      <c r="M431" s="15">
        <f>'fnd enro'!M431</f>
        <v>6</v>
      </c>
      <c r="N431" s="15">
        <f>'fnd enro'!N431</f>
        <v>1</v>
      </c>
      <c r="O431" s="15">
        <f>'fnd enro'!O431</f>
        <v>0</v>
      </c>
      <c r="P431" s="15">
        <f>'fnd enro'!P431</f>
        <v>79</v>
      </c>
      <c r="Q431" s="15">
        <f>'fnd enro'!R431</f>
        <v>95</v>
      </c>
      <c r="R431" s="16">
        <f t="shared" si="462"/>
        <v>1</v>
      </c>
      <c r="S431" s="15">
        <f>VALUE('fnd enro'!Q431)</f>
        <v>12</v>
      </c>
      <c r="T431" s="2"/>
      <c r="U431" s="1">
        <f>(($D431*'fnd base rates'!C$107)
+($E431*'fnd base rates'!C$108)
+($F431*'fnd base rates'!C$109)
+($G431*'fnd base rates'!C$110)
+($H431*'fnd base rates'!C$111)
+($I431*'fnd base rates'!C$112)
+($J431*'fnd base rates'!C$113)
+($K431*'fnd base rates'!C$114)
+($M431*'fnd base rates'!C$116)
+($N431*'fnd base rates'!C$117)
+($O431*'fnd base rates'!C$118)
+($P431*VLOOKUP($S431+12,rate_basefnd,3)))
*$R431</f>
        <v>55228.437834999997</v>
      </c>
      <c r="V431" s="1">
        <f>(($D431*'fnd base rates'!D$107)
+($E431*'fnd base rates'!D$108)
+($F431*'fnd base rates'!D$109)
+($G431*'fnd base rates'!D$110)
+($H431*'fnd base rates'!D$111)
+($I431*'fnd base rates'!D$112)
+($J431*'fnd base rates'!D$113)
+($K431*'fnd base rates'!D$114)
+($M431*'fnd base rates'!D$116)
+($N431*'fnd base rates'!D$117)
+($O431*'fnd base rates'!D$118)
+($P431*VLOOKUP($S431+12,rate_basefnd,4)))
*$R431</f>
        <v>98530.32</v>
      </c>
      <c r="W431" s="1">
        <f>(($D431*'fnd base rates'!E$107)
+($E431*'fnd base rates'!E$108)
+($F431*'fnd base rates'!E$109)
+($G431*'fnd base rates'!E$110)
+($H431*'fnd base rates'!E$111)
+($I431*'fnd base rates'!E$112)
+($J431*'fnd base rates'!E$113)
+($K431*'fnd base rates'!E$114)
+($M431*'fnd base rates'!E$116)
+($N431*'fnd base rates'!E$117)
+($O431*'fnd base rates'!E$118)
+($P431*VLOOKUP($S431+12,rate_basefnd,5)))
*$R431</f>
        <v>617643.57960499986</v>
      </c>
      <c r="X431" s="1">
        <f>(($D431*'fnd base rates'!F$107)
+($E431*'fnd base rates'!F$108)
+($F431*'fnd base rates'!F$109)
+($G431*'fnd base rates'!F$110)
+($H431*'fnd base rates'!F$111)
+($I431*'fnd base rates'!F$112)
+($J431*'fnd base rates'!F$113)
+($K431*'fnd base rates'!F$114)
+($M431*'fnd base rates'!F$116)
+($N431*'fnd base rates'!F$117)
+($O431*'fnd base rates'!F$118)
+($P431*VLOOKUP($S431+12,rate_basefnd,6)))
*$R431</f>
        <v>105646.92629</v>
      </c>
      <c r="Y431" s="1">
        <f>(($D431*'fnd base rates'!G$107)
+($E431*'fnd base rates'!G$108)
+($F431*'fnd base rates'!G$109)
+($G431*'fnd base rates'!G$110)
+($H431*'fnd base rates'!G$111)
+($I431*'fnd base rates'!G$112)
+($J431*'fnd base rates'!G$113)
+($K431*'fnd base rates'!G$114)
+($M431*'fnd base rates'!G$116)
+($N431*'fnd base rates'!G$117)
+($O431*'fnd base rates'!G$118)
+($P431*VLOOKUP($S431+12,rate_basefnd,7)))
*$R431</f>
        <v>28146.093205000001</v>
      </c>
      <c r="Z431" s="1">
        <f>(($D431*'fnd base rates'!H$107)
+($E431*'fnd base rates'!H$108)
+($F431*'fnd base rates'!H$109)
+($G431*'fnd base rates'!H$110)
+($H431*'fnd base rates'!H$111)
+($I431*'fnd base rates'!H$112)
+($J431*'fnd base rates'!H$113)
+($K431*'fnd base rates'!H$114)
+($M431*'fnd base rates'!H$116)
+($N431*'fnd base rates'!H$117)
+($O431*'fnd base rates'!H$118)
+($P431*VLOOKUP($S431+12,rate_basefnd,8)))</f>
        <v>50429.574950000002</v>
      </c>
      <c r="AA431" s="1">
        <f>(($D431*'fnd base rates'!I$107)
+($E431*'fnd base rates'!I$108)
+($F431*'fnd base rates'!I$109)
+($G431*'fnd base rates'!I$110)
+($H431*'fnd base rates'!I$111)
+($I431*'fnd base rates'!I$112)
+($J431*'fnd base rates'!I$113)
+($K431*'fnd base rates'!I$114)
+($M431*'fnd base rates'!I$116)
+($N431*'fnd base rates'!I$117)
+($O431*'fnd base rates'!I$118)
+($P431*VLOOKUP($S431+12,rate_basefnd,9)))
*$R431</f>
        <v>39448.510000000009</v>
      </c>
      <c r="AB431" s="1">
        <f>(($D431*'fnd base rates'!J$107)
+($E431*'fnd base rates'!J$108)
+($F431*'fnd base rates'!J$109)
+($G431*'fnd base rates'!J$110)
+($H431*'fnd base rates'!J$111)
+($I431*'fnd base rates'!J$112)
+($J431*'fnd base rates'!J$113)
+($K431*'fnd base rates'!J$114)
+($M431*'fnd base rates'!J$116)
+($N431*'fnd base rates'!J$117)
+($O431*'fnd base rates'!J$118)
+($P431*VLOOKUP($S431+12,rate_basefnd,10)))
*$R431</f>
        <v>74015.670000000013</v>
      </c>
      <c r="AC431" s="1">
        <f>(($D431*'fnd base rates'!K$107)
+($E431*'fnd base rates'!K$108)
+($F431*'fnd base rates'!K$109)
+($G431*'fnd base rates'!K$110)
+($H431*'fnd base rates'!K$111)
+($I431*'fnd base rates'!K$112)
+($J431*'fnd base rates'!K$113)
+($K431*'fnd base rates'!K$114)
+($M431*'fnd base rates'!K$116)
+($N431*'fnd base rates'!K$117)
+($O431*'fnd base rates'!K$118)
+($P431*VLOOKUP($S431+12,rate_basefnd,11)))
*$R431</f>
        <v>104762.68104499999</v>
      </c>
      <c r="AD431" s="1">
        <f>(($D431*'fnd base rates'!L$107)
+($E431*'fnd base rates'!L$108)
+($F431*'fnd base rates'!L$109)
+($G431*'fnd base rates'!L$110)
+($H431*'fnd base rates'!L$111)
+($I431*'fnd base rates'!L$112)
+($J431*'fnd base rates'!L$113)
+($K431*'fnd base rates'!L$114)
+($M431*'fnd base rates'!L$116)
+($N431*'fnd base rates'!L$117)
+($O431*'fnd base rates'!L$118)
+($P431*VLOOKUP($S431+12,rate_basefnd,12)))</f>
        <v>171312.42357000001</v>
      </c>
      <c r="AE431" s="1">
        <f>(($D431*'fnd base rates'!M$107)
+($E431*'fnd base rates'!M$108)
+($F431*'fnd base rates'!M$109)
+($G431*'fnd base rates'!M$110)
+($H431*'fnd base rates'!M$111)
+($I431*'fnd base rates'!M$112)
+($J431*'fnd base rates'!M$113)
+($K431*'fnd base rates'!M$114)
+($M431*'fnd base rates'!M$116)
+($N431*'fnd base rates'!M$117)
+($O431*'fnd base rates'!M$118)
+($P431*VLOOKUP($S431+12,rate_basefnd,13)))</f>
        <v>0</v>
      </c>
      <c r="AF431" s="4">
        <f t="shared" si="463"/>
        <v>1345164.2165000001</v>
      </c>
      <c r="AH431" s="4">
        <f t="shared" si="464"/>
        <v>453137281</v>
      </c>
      <c r="AI431" s="4" t="str">
        <f t="shared" si="465"/>
        <v>453</v>
      </c>
      <c r="AJ431" s="2" t="str">
        <f t="shared" si="466"/>
        <v>137</v>
      </c>
      <c r="AK431" s="2" t="str">
        <f t="shared" si="467"/>
        <v>281</v>
      </c>
      <c r="AL431" s="4">
        <f t="shared" si="468"/>
        <v>1</v>
      </c>
      <c r="AM431" s="4">
        <f t="shared" si="460"/>
        <v>95</v>
      </c>
      <c r="AN431" s="4">
        <f t="shared" si="469"/>
        <v>1345164.2165000001</v>
      </c>
      <c r="AO431" s="4">
        <f t="shared" si="470"/>
        <v>14160</v>
      </c>
      <c r="AP431" s="4">
        <f t="shared" si="471"/>
        <v>0</v>
      </c>
      <c r="AQ431" s="4">
        <v>14160</v>
      </c>
      <c r="AW431" s="4">
        <v>14055</v>
      </c>
      <c r="AX431" s="5">
        <f t="shared" si="472"/>
        <v>105</v>
      </c>
      <c r="AY431" s="4">
        <v>14160</v>
      </c>
      <c r="AZ431" s="5"/>
      <c r="BB431" s="5">
        <f t="shared" ref="BB431" si="509">BC431-BA431</f>
        <v>0</v>
      </c>
    </row>
    <row r="432" spans="1:54" s="4" customFormat="1">
      <c r="A432" s="278">
        <v>453</v>
      </c>
      <c r="B432" s="2">
        <v>453137325</v>
      </c>
      <c r="C432" s="10" t="s">
        <v>281</v>
      </c>
      <c r="D432" s="15">
        <f>'fnd enro'!D432</f>
        <v>0</v>
      </c>
      <c r="E432" s="15">
        <f>'fnd enro'!E432</f>
        <v>0</v>
      </c>
      <c r="F432" s="15">
        <f>'fnd enro'!F432</f>
        <v>0</v>
      </c>
      <c r="G432" s="15">
        <f>'fnd enro'!G432</f>
        <v>4</v>
      </c>
      <c r="H432" s="15">
        <f>'fnd enro'!H432</f>
        <v>3</v>
      </c>
      <c r="I432" s="15">
        <f>'fnd enro'!I432</f>
        <v>0</v>
      </c>
      <c r="J432" s="15">
        <f>'fnd enro'!J432</f>
        <v>0</v>
      </c>
      <c r="K432" s="16">
        <f>'fnd enro'!K432</f>
        <v>0.2681</v>
      </c>
      <c r="L432" s="15">
        <f>'fnd enro'!L432</f>
        <v>0</v>
      </c>
      <c r="M432" s="15">
        <f>'fnd enro'!M432</f>
        <v>1</v>
      </c>
      <c r="N432" s="15">
        <f>'fnd enro'!N432</f>
        <v>0</v>
      </c>
      <c r="O432" s="15">
        <f>'fnd enro'!O432</f>
        <v>0</v>
      </c>
      <c r="P432" s="15">
        <f>'fnd enro'!P432</f>
        <v>7</v>
      </c>
      <c r="Q432" s="15">
        <f>'fnd enro'!R432</f>
        <v>7</v>
      </c>
      <c r="R432" s="16">
        <f t="shared" si="462"/>
        <v>1</v>
      </c>
      <c r="S432" s="15">
        <f>VALUE('fnd enro'!Q432)</f>
        <v>8</v>
      </c>
      <c r="T432" s="2"/>
      <c r="U432" s="1">
        <f>(($D432*'fnd base rates'!C$107)
+($E432*'fnd base rates'!C$108)
+($F432*'fnd base rates'!C$109)
+($G432*'fnd base rates'!C$110)
+($H432*'fnd base rates'!C$111)
+($I432*'fnd base rates'!C$112)
+($J432*'fnd base rates'!C$113)
+($K432*'fnd base rates'!C$114)
+($M432*'fnd base rates'!C$116)
+($N432*'fnd base rates'!C$117)
+($O432*'fnd base rates'!C$118)
+($P432*VLOOKUP($S432+12,rate_basefnd,3)))
*$R432</f>
        <v>4140.1860510000006</v>
      </c>
      <c r="V432" s="1">
        <f>(($D432*'fnd base rates'!D$107)
+($E432*'fnd base rates'!D$108)
+($F432*'fnd base rates'!D$109)
+($G432*'fnd base rates'!D$110)
+($H432*'fnd base rates'!D$111)
+($I432*'fnd base rates'!D$112)
+($J432*'fnd base rates'!D$113)
+($K432*'fnd base rates'!D$114)
+($M432*'fnd base rates'!D$116)
+($N432*'fnd base rates'!D$117)
+($O432*'fnd base rates'!D$118)
+($P432*VLOOKUP($S432+12,rate_basefnd,4)))
*$R432</f>
        <v>7459.01</v>
      </c>
      <c r="W432" s="1">
        <f>(($D432*'fnd base rates'!E$107)
+($E432*'fnd base rates'!E$108)
+($F432*'fnd base rates'!E$109)
+($G432*'fnd base rates'!E$110)
+($H432*'fnd base rates'!E$111)
+($I432*'fnd base rates'!E$112)
+($J432*'fnd base rates'!E$113)
+($K432*'fnd base rates'!E$114)
+($M432*'fnd base rates'!E$116)
+($N432*'fnd base rates'!E$117)
+($O432*'fnd base rates'!E$118)
+($P432*VLOOKUP($S432+12,rate_basefnd,5)))
*$R432</f>
        <v>47091.646812999999</v>
      </c>
      <c r="X432" s="1">
        <f>(($D432*'fnd base rates'!F$107)
+($E432*'fnd base rates'!F$108)
+($F432*'fnd base rates'!F$109)
+($G432*'fnd base rates'!F$110)
+($H432*'fnd base rates'!F$111)
+($I432*'fnd base rates'!F$112)
+($J432*'fnd base rates'!F$113)
+($K432*'fnd base rates'!F$114)
+($M432*'fnd base rates'!F$116)
+($N432*'fnd base rates'!F$117)
+($O432*'fnd base rates'!F$118)
+($P432*VLOOKUP($S432+12,rate_basefnd,6)))
*$R432</f>
        <v>7780.608674000001</v>
      </c>
      <c r="Y432" s="1">
        <f>(($D432*'fnd base rates'!G$107)
+($E432*'fnd base rates'!G$108)
+($F432*'fnd base rates'!G$109)
+($G432*'fnd base rates'!G$110)
+($H432*'fnd base rates'!G$111)
+($I432*'fnd base rates'!G$112)
+($J432*'fnd base rates'!G$113)
+($K432*'fnd base rates'!G$114)
+($M432*'fnd base rates'!G$116)
+($N432*'fnd base rates'!G$117)
+($O432*'fnd base rates'!G$118)
+($P432*VLOOKUP($S432+12,rate_basefnd,7)))
*$R432</f>
        <v>2157.0129729999999</v>
      </c>
      <c r="Z432" s="1">
        <f>(($D432*'fnd base rates'!H$107)
+($E432*'fnd base rates'!H$108)
+($F432*'fnd base rates'!H$109)
+($G432*'fnd base rates'!H$110)
+($H432*'fnd base rates'!H$111)
+($I432*'fnd base rates'!H$112)
+($J432*'fnd base rates'!H$113)
+($K432*'fnd base rates'!H$114)
+($M432*'fnd base rates'!H$116)
+($N432*'fnd base rates'!H$117)
+($O432*'fnd base rates'!H$118)
+($P432*VLOOKUP($S432+12,rate_basefnd,8)))</f>
        <v>3781.6204699999998</v>
      </c>
      <c r="AA432" s="1">
        <f>(($D432*'fnd base rates'!I$107)
+($E432*'fnd base rates'!I$108)
+($F432*'fnd base rates'!I$109)
+($G432*'fnd base rates'!I$110)
+($H432*'fnd base rates'!I$111)
+($I432*'fnd base rates'!I$112)
+($J432*'fnd base rates'!I$113)
+($K432*'fnd base rates'!I$114)
+($M432*'fnd base rates'!I$116)
+($N432*'fnd base rates'!I$117)
+($O432*'fnd base rates'!I$118)
+($P432*VLOOKUP($S432+12,rate_basefnd,9)))
*$R432</f>
        <v>3011.4400000000005</v>
      </c>
      <c r="AB432" s="1">
        <f>(($D432*'fnd base rates'!J$107)
+($E432*'fnd base rates'!J$108)
+($F432*'fnd base rates'!J$109)
+($G432*'fnd base rates'!J$110)
+($H432*'fnd base rates'!J$111)
+($I432*'fnd base rates'!J$112)
+($J432*'fnd base rates'!J$113)
+($K432*'fnd base rates'!J$114)
+($M432*'fnd base rates'!J$116)
+($N432*'fnd base rates'!J$117)
+($O432*'fnd base rates'!J$118)
+($P432*VLOOKUP($S432+12,rate_basefnd,10)))
*$R432</f>
        <v>5773.9400000000005</v>
      </c>
      <c r="AC432" s="1">
        <f>(($D432*'fnd base rates'!K$107)
+($E432*'fnd base rates'!K$108)
+($F432*'fnd base rates'!K$109)
+($G432*'fnd base rates'!K$110)
+($H432*'fnd base rates'!K$111)
+($I432*'fnd base rates'!K$112)
+($J432*'fnd base rates'!K$113)
+($K432*'fnd base rates'!K$114)
+($M432*'fnd base rates'!K$116)
+($N432*'fnd base rates'!K$117)
+($O432*'fnd base rates'!K$118)
+($P432*VLOOKUP($S432+12,rate_basefnd,11)))
*$R432</f>
        <v>7883.5380769999992</v>
      </c>
      <c r="AD432" s="1">
        <f>(($D432*'fnd base rates'!L$107)
+($E432*'fnd base rates'!L$108)
+($F432*'fnd base rates'!L$109)
+($G432*'fnd base rates'!L$110)
+($H432*'fnd base rates'!L$111)
+($I432*'fnd base rates'!L$112)
+($J432*'fnd base rates'!L$113)
+($K432*'fnd base rates'!L$114)
+($M432*'fnd base rates'!L$116)
+($N432*'fnd base rates'!L$117)
+($O432*'fnd base rates'!L$118)
+($P432*VLOOKUP($S432+12,rate_basefnd,12)))</f>
        <v>12953.153842</v>
      </c>
      <c r="AE432" s="1">
        <f>(($D432*'fnd base rates'!M$107)
+($E432*'fnd base rates'!M$108)
+($F432*'fnd base rates'!M$109)
+($G432*'fnd base rates'!M$110)
+($H432*'fnd base rates'!M$111)
+($I432*'fnd base rates'!M$112)
+($J432*'fnd base rates'!M$113)
+($K432*'fnd base rates'!M$114)
+($M432*'fnd base rates'!M$116)
+($N432*'fnd base rates'!M$117)
+($O432*'fnd base rates'!M$118)
+($P432*VLOOKUP($S432+12,rate_basefnd,13)))</f>
        <v>0</v>
      </c>
      <c r="AF432" s="4">
        <f t="shared" si="463"/>
        <v>102032.1569</v>
      </c>
      <c r="AH432" s="4">
        <f t="shared" si="464"/>
        <v>453137325</v>
      </c>
      <c r="AI432" s="4" t="str">
        <f t="shared" si="465"/>
        <v>453</v>
      </c>
      <c r="AJ432" s="2" t="str">
        <f t="shared" si="466"/>
        <v>137</v>
      </c>
      <c r="AK432" s="2" t="str">
        <f t="shared" si="467"/>
        <v>325</v>
      </c>
      <c r="AL432" s="4">
        <f t="shared" si="468"/>
        <v>1</v>
      </c>
      <c r="AM432" s="4">
        <f t="shared" si="460"/>
        <v>7</v>
      </c>
      <c r="AN432" s="4">
        <f t="shared" si="469"/>
        <v>102032.1569</v>
      </c>
      <c r="AO432" s="4">
        <f t="shared" si="470"/>
        <v>14576</v>
      </c>
      <c r="AP432" s="4">
        <f t="shared" si="471"/>
        <v>0</v>
      </c>
      <c r="AQ432" s="4">
        <v>14576</v>
      </c>
      <c r="AW432" s="4">
        <v>14518</v>
      </c>
      <c r="AX432" s="5">
        <f t="shared" si="472"/>
        <v>58</v>
      </c>
      <c r="AY432" s="4">
        <v>14576</v>
      </c>
      <c r="AZ432" s="5"/>
      <c r="BB432" s="5">
        <f t="shared" ref="BB432" si="510">BC432-BA432</f>
        <v>0</v>
      </c>
    </row>
    <row r="433" spans="1:54" s="4" customFormat="1">
      <c r="A433" s="278">
        <v>453</v>
      </c>
      <c r="B433" s="2">
        <v>453137332</v>
      </c>
      <c r="C433" s="10" t="s">
        <v>281</v>
      </c>
      <c r="D433" s="15">
        <f>'fnd enro'!D433</f>
        <v>0</v>
      </c>
      <c r="E433" s="15">
        <f>'fnd enro'!E433</f>
        <v>0</v>
      </c>
      <c r="F433" s="15">
        <f>'fnd enro'!F433</f>
        <v>0</v>
      </c>
      <c r="G433" s="15">
        <f>'fnd enro'!G433</f>
        <v>12</v>
      </c>
      <c r="H433" s="15">
        <f>'fnd enro'!H433</f>
        <v>2</v>
      </c>
      <c r="I433" s="15">
        <f>'fnd enro'!I433</f>
        <v>0</v>
      </c>
      <c r="J433" s="15">
        <f>'fnd enro'!J433</f>
        <v>0</v>
      </c>
      <c r="K433" s="16">
        <f>'fnd enro'!K433</f>
        <v>0.53620000000000001</v>
      </c>
      <c r="L433" s="15">
        <f>'fnd enro'!L433</f>
        <v>0</v>
      </c>
      <c r="M433" s="15">
        <f>'fnd enro'!M433</f>
        <v>0</v>
      </c>
      <c r="N433" s="15">
        <f>'fnd enro'!N433</f>
        <v>1</v>
      </c>
      <c r="O433" s="15">
        <f>'fnd enro'!O433</f>
        <v>0</v>
      </c>
      <c r="P433" s="15">
        <f>'fnd enro'!P433</f>
        <v>11</v>
      </c>
      <c r="Q433" s="15">
        <f>'fnd enro'!R433</f>
        <v>14</v>
      </c>
      <c r="R433" s="16">
        <f t="shared" si="462"/>
        <v>1</v>
      </c>
      <c r="S433" s="15">
        <f>VALUE('fnd enro'!Q433)</f>
        <v>10</v>
      </c>
      <c r="T433" s="2"/>
      <c r="U433" s="1">
        <f>(($D433*'fnd base rates'!C$107)
+($E433*'fnd base rates'!C$108)
+($F433*'fnd base rates'!C$109)
+($G433*'fnd base rates'!C$110)
+($H433*'fnd base rates'!C$111)
+($I433*'fnd base rates'!C$112)
+($J433*'fnd base rates'!C$113)
+($K433*'fnd base rates'!C$114)
+($M433*'fnd base rates'!C$116)
+($N433*'fnd base rates'!C$117)
+($O433*'fnd base rates'!C$118)
+($P433*VLOOKUP($S433+12,rate_basefnd,3)))
*$R433</f>
        <v>8047.0321020000001</v>
      </c>
      <c r="V433" s="1">
        <f>(($D433*'fnd base rates'!D$107)
+($E433*'fnd base rates'!D$108)
+($F433*'fnd base rates'!D$109)
+($G433*'fnd base rates'!D$110)
+($H433*'fnd base rates'!D$111)
+($I433*'fnd base rates'!D$112)
+($J433*'fnd base rates'!D$113)
+($K433*'fnd base rates'!D$114)
+($M433*'fnd base rates'!D$116)
+($N433*'fnd base rates'!D$117)
+($O433*'fnd base rates'!D$118)
+($P433*VLOOKUP($S433+12,rate_basefnd,4)))
*$R433</f>
        <v>14081.599999999999</v>
      </c>
      <c r="W433" s="1">
        <f>(($D433*'fnd base rates'!E$107)
+($E433*'fnd base rates'!E$108)
+($F433*'fnd base rates'!E$109)
+($G433*'fnd base rates'!E$110)
+($H433*'fnd base rates'!E$111)
+($I433*'fnd base rates'!E$112)
+($J433*'fnd base rates'!E$113)
+($K433*'fnd base rates'!E$114)
+($M433*'fnd base rates'!E$116)
+($N433*'fnd base rates'!E$117)
+($O433*'fnd base rates'!E$118)
+($P433*VLOOKUP($S433+12,rate_basefnd,5)))
*$R433</f>
        <v>88065.083626000007</v>
      </c>
      <c r="X433" s="1">
        <f>(($D433*'fnd base rates'!F$107)
+($E433*'fnd base rates'!F$108)
+($F433*'fnd base rates'!F$109)
+($G433*'fnd base rates'!F$110)
+($H433*'fnd base rates'!F$111)
+($I433*'fnd base rates'!F$112)
+($J433*'fnd base rates'!F$113)
+($K433*'fnd base rates'!F$114)
+($M433*'fnd base rates'!F$116)
+($N433*'fnd base rates'!F$117)
+($O433*'fnd base rates'!F$118)
+($P433*VLOOKUP($S433+12,rate_basefnd,6)))
*$R433</f>
        <v>16368.237348000001</v>
      </c>
      <c r="Y433" s="1">
        <f>(($D433*'fnd base rates'!G$107)
+($E433*'fnd base rates'!G$108)
+($F433*'fnd base rates'!G$109)
+($G433*'fnd base rates'!G$110)
+($H433*'fnd base rates'!G$111)
+($I433*'fnd base rates'!G$112)
+($J433*'fnd base rates'!G$113)
+($K433*'fnd base rates'!G$114)
+($M433*'fnd base rates'!G$116)
+($N433*'fnd base rates'!G$117)
+($O433*'fnd base rates'!G$118)
+($P433*VLOOKUP($S433+12,rate_basefnd,7)))
*$R433</f>
        <v>3902.8759459999997</v>
      </c>
      <c r="Z433" s="1">
        <f>(($D433*'fnd base rates'!H$107)
+($E433*'fnd base rates'!H$108)
+($F433*'fnd base rates'!H$109)
+($G433*'fnd base rates'!H$110)
+($H433*'fnd base rates'!H$111)
+($I433*'fnd base rates'!H$112)
+($J433*'fnd base rates'!H$113)
+($K433*'fnd base rates'!H$114)
+($M433*'fnd base rates'!H$116)
+($N433*'fnd base rates'!H$117)
+($O433*'fnd base rates'!H$118)
+($P433*VLOOKUP($S433+12,rate_basefnd,8)))</f>
        <v>7401.2109399999999</v>
      </c>
      <c r="AA433" s="1">
        <f>(($D433*'fnd base rates'!I$107)
+($E433*'fnd base rates'!I$108)
+($F433*'fnd base rates'!I$109)
+($G433*'fnd base rates'!I$110)
+($H433*'fnd base rates'!I$111)
+($I433*'fnd base rates'!I$112)
+($J433*'fnd base rates'!I$113)
+($K433*'fnd base rates'!I$114)
+($M433*'fnd base rates'!I$116)
+($N433*'fnd base rates'!I$117)
+($O433*'fnd base rates'!I$118)
+($P433*VLOOKUP($S433+12,rate_basefnd,9)))
*$R433</f>
        <v>5417.38</v>
      </c>
      <c r="AB433" s="1">
        <f>(($D433*'fnd base rates'!J$107)
+($E433*'fnd base rates'!J$108)
+($F433*'fnd base rates'!J$109)
+($G433*'fnd base rates'!J$110)
+($H433*'fnd base rates'!J$111)
+($I433*'fnd base rates'!J$112)
+($J433*'fnd base rates'!J$113)
+($K433*'fnd base rates'!J$114)
+($M433*'fnd base rates'!J$116)
+($N433*'fnd base rates'!J$117)
+($O433*'fnd base rates'!J$118)
+($P433*VLOOKUP($S433+12,rate_basefnd,10)))
*$R433</f>
        <v>9761.9599999999991</v>
      </c>
      <c r="AC433" s="1">
        <f>(($D433*'fnd base rates'!K$107)
+($E433*'fnd base rates'!K$108)
+($F433*'fnd base rates'!K$109)
+($G433*'fnd base rates'!K$110)
+($H433*'fnd base rates'!K$111)
+($I433*'fnd base rates'!K$112)
+($J433*'fnd base rates'!K$113)
+($K433*'fnd base rates'!K$114)
+($M433*'fnd base rates'!K$116)
+($N433*'fnd base rates'!K$117)
+($O433*'fnd base rates'!K$118)
+($P433*VLOOKUP($S433+12,rate_basefnd,11)))
*$R433</f>
        <v>15182.866154000001</v>
      </c>
      <c r="AD433" s="1">
        <f>(($D433*'fnd base rates'!L$107)
+($E433*'fnd base rates'!L$108)
+($F433*'fnd base rates'!L$109)
+($G433*'fnd base rates'!L$110)
+($H433*'fnd base rates'!L$111)
+($I433*'fnd base rates'!L$112)
+($J433*'fnd base rates'!L$113)
+($K433*'fnd base rates'!L$114)
+($M433*'fnd base rates'!L$116)
+($N433*'fnd base rates'!L$117)
+($O433*'fnd base rates'!L$118)
+($P433*VLOOKUP($S433+12,rate_basefnd,12)))</f>
        <v>24394.897684000003</v>
      </c>
      <c r="AE433" s="1">
        <f>(($D433*'fnd base rates'!M$107)
+($E433*'fnd base rates'!M$108)
+($F433*'fnd base rates'!M$109)
+($G433*'fnd base rates'!M$110)
+($H433*'fnd base rates'!M$111)
+($I433*'fnd base rates'!M$112)
+($J433*'fnd base rates'!M$113)
+($K433*'fnd base rates'!M$114)
+($M433*'fnd base rates'!M$116)
+($N433*'fnd base rates'!M$117)
+($O433*'fnd base rates'!M$118)
+($P433*VLOOKUP($S433+12,rate_basefnd,13)))</f>
        <v>0</v>
      </c>
      <c r="AF433" s="4">
        <f t="shared" si="463"/>
        <v>192623.14379999999</v>
      </c>
      <c r="AH433" s="4">
        <f t="shared" si="464"/>
        <v>453137332</v>
      </c>
      <c r="AI433" s="4" t="str">
        <f t="shared" si="465"/>
        <v>453</v>
      </c>
      <c r="AJ433" s="2" t="str">
        <f t="shared" si="466"/>
        <v>137</v>
      </c>
      <c r="AK433" s="2" t="str">
        <f t="shared" si="467"/>
        <v>332</v>
      </c>
      <c r="AL433" s="4">
        <f t="shared" si="468"/>
        <v>1</v>
      </c>
      <c r="AM433" s="4">
        <f t="shared" si="460"/>
        <v>14</v>
      </c>
      <c r="AN433" s="4">
        <f t="shared" si="469"/>
        <v>192623.14379999999</v>
      </c>
      <c r="AO433" s="4">
        <f t="shared" si="470"/>
        <v>13759</v>
      </c>
      <c r="AP433" s="4">
        <f t="shared" si="471"/>
        <v>0</v>
      </c>
      <c r="AQ433" s="4">
        <v>13759</v>
      </c>
      <c r="AW433" s="4">
        <v>13693</v>
      </c>
      <c r="AX433" s="5">
        <f t="shared" si="472"/>
        <v>66</v>
      </c>
      <c r="AY433" s="4">
        <v>13759</v>
      </c>
      <c r="AZ433" s="5"/>
      <c r="BB433" s="5">
        <f t="shared" ref="BB433" si="511">BC433-BA433</f>
        <v>0</v>
      </c>
    </row>
    <row r="434" spans="1:54" s="4" customFormat="1">
      <c r="A434" s="278">
        <v>453</v>
      </c>
      <c r="B434" s="2">
        <v>453137680</v>
      </c>
      <c r="C434" s="10" t="s">
        <v>281</v>
      </c>
      <c r="D434" s="15">
        <f>'fnd enro'!D434</f>
        <v>0</v>
      </c>
      <c r="E434" s="15">
        <f>'fnd enro'!E434</f>
        <v>0</v>
      </c>
      <c r="F434" s="15">
        <f>'fnd enro'!F434</f>
        <v>1</v>
      </c>
      <c r="G434" s="15">
        <f>'fnd enro'!G434</f>
        <v>1</v>
      </c>
      <c r="H434" s="15">
        <f>'fnd enro'!H434</f>
        <v>0</v>
      </c>
      <c r="I434" s="15">
        <f>'fnd enro'!I434</f>
        <v>0</v>
      </c>
      <c r="J434" s="15">
        <f>'fnd enro'!J434</f>
        <v>0</v>
      </c>
      <c r="K434" s="16">
        <f>'fnd enro'!K434</f>
        <v>7.6600000000000001E-2</v>
      </c>
      <c r="L434" s="15">
        <f>'fnd enro'!L434</f>
        <v>0</v>
      </c>
      <c r="M434" s="15">
        <f>'fnd enro'!M434</f>
        <v>0</v>
      </c>
      <c r="N434" s="15">
        <f>'fnd enro'!N434</f>
        <v>0</v>
      </c>
      <c r="O434" s="15">
        <f>'fnd enro'!O434</f>
        <v>0</v>
      </c>
      <c r="P434" s="15">
        <f>'fnd enro'!P434</f>
        <v>0</v>
      </c>
      <c r="Q434" s="15">
        <f>'fnd enro'!R434</f>
        <v>2</v>
      </c>
      <c r="R434" s="16">
        <f t="shared" si="462"/>
        <v>1</v>
      </c>
      <c r="S434" s="15">
        <f>VALUE('fnd enro'!Q434)</f>
        <v>4</v>
      </c>
      <c r="T434" s="2"/>
      <c r="U434" s="1">
        <f>(($D434*'fnd base rates'!C$107)
+($E434*'fnd base rates'!C$108)
+($F434*'fnd base rates'!C$109)
+($G434*'fnd base rates'!C$110)
+($H434*'fnd base rates'!C$111)
+($I434*'fnd base rates'!C$112)
+($J434*'fnd base rates'!C$113)
+($K434*'fnd base rates'!C$114)
+($M434*'fnd base rates'!C$116)
+($N434*'fnd base rates'!C$117)
+($O434*'fnd base rates'!C$118)
+($P434*VLOOKUP($S434+12,rate_basefnd,3)))
*$R434</f>
        <v>1025.044586</v>
      </c>
      <c r="V434" s="1">
        <f>(($D434*'fnd base rates'!D$107)
+($E434*'fnd base rates'!D$108)
+($F434*'fnd base rates'!D$109)
+($G434*'fnd base rates'!D$110)
+($H434*'fnd base rates'!D$111)
+($I434*'fnd base rates'!D$112)
+($J434*'fnd base rates'!D$113)
+($K434*'fnd base rates'!D$114)
+($M434*'fnd base rates'!D$116)
+($N434*'fnd base rates'!D$117)
+($O434*'fnd base rates'!D$118)
+($P434*VLOOKUP($S434+12,rate_basefnd,4)))
*$R434</f>
        <v>1464.26</v>
      </c>
      <c r="W434" s="1">
        <f>(($D434*'fnd base rates'!E$107)
+($E434*'fnd base rates'!E$108)
+($F434*'fnd base rates'!E$109)
+($G434*'fnd base rates'!E$110)
+($H434*'fnd base rates'!E$111)
+($I434*'fnd base rates'!E$112)
+($J434*'fnd base rates'!E$113)
+($K434*'fnd base rates'!E$114)
+($M434*'fnd base rates'!E$116)
+($N434*'fnd base rates'!E$117)
+($O434*'fnd base rates'!E$118)
+($P434*VLOOKUP($S434+12,rate_basefnd,5)))
*$R434</f>
        <v>7421.1705180000008</v>
      </c>
      <c r="X434" s="1">
        <f>(($D434*'fnd base rates'!F$107)
+($E434*'fnd base rates'!F$108)
+($F434*'fnd base rates'!F$109)
+($G434*'fnd base rates'!F$110)
+($H434*'fnd base rates'!F$111)
+($I434*'fnd base rates'!F$112)
+($J434*'fnd base rates'!F$113)
+($K434*'fnd base rates'!F$114)
+($M434*'fnd base rates'!F$116)
+($N434*'fnd base rates'!F$117)
+($O434*'fnd base rates'!F$118)
+($P434*VLOOKUP($S434+12,rate_basefnd,6)))
*$R434</f>
        <v>2382.2767640000002</v>
      </c>
      <c r="Y434" s="1">
        <f>(($D434*'fnd base rates'!G$107)
+($E434*'fnd base rates'!G$108)
+($F434*'fnd base rates'!G$109)
+($G434*'fnd base rates'!G$110)
+($H434*'fnd base rates'!G$111)
+($I434*'fnd base rates'!G$112)
+($J434*'fnd base rates'!G$113)
+($K434*'fnd base rates'!G$114)
+($M434*'fnd base rates'!G$116)
+($N434*'fnd base rates'!G$117)
+($O434*'fnd base rates'!G$118)
+($P434*VLOOKUP($S434+12,rate_basefnd,7)))
*$R434</f>
        <v>299.79227800000001</v>
      </c>
      <c r="Z434" s="1">
        <f>(($D434*'fnd base rates'!H$107)
+($E434*'fnd base rates'!H$108)
+($F434*'fnd base rates'!H$109)
+($G434*'fnd base rates'!H$110)
+($H434*'fnd base rates'!H$111)
+($I434*'fnd base rates'!H$112)
+($J434*'fnd base rates'!H$113)
+($K434*'fnd base rates'!H$114)
+($M434*'fnd base rates'!H$116)
+($N434*'fnd base rates'!H$117)
+($O434*'fnd base rates'!H$118)
+($P434*VLOOKUP($S434+12,rate_basefnd,8)))</f>
        <v>1001.5544199999999</v>
      </c>
      <c r="AA434" s="1">
        <f>(($D434*'fnd base rates'!I$107)
+($E434*'fnd base rates'!I$108)
+($F434*'fnd base rates'!I$109)
+($G434*'fnd base rates'!I$110)
+($H434*'fnd base rates'!I$111)
+($I434*'fnd base rates'!I$112)
+($J434*'fnd base rates'!I$113)
+($K434*'fnd base rates'!I$114)
+($M434*'fnd base rates'!I$116)
+($N434*'fnd base rates'!I$117)
+($O434*'fnd base rates'!I$118)
+($P434*VLOOKUP($S434+12,rate_basefnd,9)))
*$R434</f>
        <v>537.44000000000005</v>
      </c>
      <c r="AB434" s="1">
        <f>(($D434*'fnd base rates'!J$107)
+($E434*'fnd base rates'!J$108)
+($F434*'fnd base rates'!J$109)
+($G434*'fnd base rates'!J$110)
+($H434*'fnd base rates'!J$111)
+($I434*'fnd base rates'!J$112)
+($J434*'fnd base rates'!J$113)
+($K434*'fnd base rates'!J$114)
+($M434*'fnd base rates'!J$116)
+($N434*'fnd base rates'!J$117)
+($O434*'fnd base rates'!J$118)
+($P434*VLOOKUP($S434+12,rate_basefnd,10)))
*$R434</f>
        <v>242.95</v>
      </c>
      <c r="AC434" s="1">
        <f>(($D434*'fnd base rates'!K$107)
+($E434*'fnd base rates'!K$108)
+($F434*'fnd base rates'!K$109)
+($G434*'fnd base rates'!K$110)
+($H434*'fnd base rates'!K$111)
+($I434*'fnd base rates'!K$112)
+($J434*'fnd base rates'!K$113)
+($K434*'fnd base rates'!K$114)
+($M434*'fnd base rates'!K$116)
+($N434*'fnd base rates'!K$117)
+($O434*'fnd base rates'!K$118)
+($P434*VLOOKUP($S434+12,rate_basefnd,11)))
*$R434</f>
        <v>2103.7880220000002</v>
      </c>
      <c r="AD434" s="1">
        <f>(($D434*'fnd base rates'!L$107)
+($E434*'fnd base rates'!L$108)
+($F434*'fnd base rates'!L$109)
+($G434*'fnd base rates'!L$110)
+($H434*'fnd base rates'!L$111)
+($I434*'fnd base rates'!L$112)
+($J434*'fnd base rates'!L$113)
+($K434*'fnd base rates'!L$114)
+($M434*'fnd base rates'!L$116)
+($N434*'fnd base rates'!L$117)
+($O434*'fnd base rates'!L$118)
+($P434*VLOOKUP($S434+12,rate_basefnd,12)))</f>
        <v>2607.0568119999998</v>
      </c>
      <c r="AE434" s="1">
        <f>(($D434*'fnd base rates'!M$107)
+($E434*'fnd base rates'!M$108)
+($F434*'fnd base rates'!M$109)
+($G434*'fnd base rates'!M$110)
+($H434*'fnd base rates'!M$111)
+($I434*'fnd base rates'!M$112)
+($J434*'fnd base rates'!M$113)
+($K434*'fnd base rates'!M$114)
+($M434*'fnd base rates'!M$116)
+($N434*'fnd base rates'!M$117)
+($O434*'fnd base rates'!M$118)
+($P434*VLOOKUP($S434+12,rate_basefnd,13)))</f>
        <v>0</v>
      </c>
      <c r="AF434" s="4">
        <f t="shared" si="463"/>
        <v>19085.333400000003</v>
      </c>
      <c r="AH434" s="4">
        <f t="shared" si="464"/>
        <v>453137680</v>
      </c>
      <c r="AI434" s="4" t="str">
        <f t="shared" si="465"/>
        <v>453</v>
      </c>
      <c r="AJ434" s="2" t="str">
        <f t="shared" si="466"/>
        <v>137</v>
      </c>
      <c r="AK434" s="2" t="str">
        <f t="shared" si="467"/>
        <v>680</v>
      </c>
      <c r="AL434" s="4">
        <f t="shared" si="468"/>
        <v>1</v>
      </c>
      <c r="AM434" s="4">
        <f t="shared" si="460"/>
        <v>2</v>
      </c>
      <c r="AN434" s="4">
        <f t="shared" si="469"/>
        <v>19085.333400000003</v>
      </c>
      <c r="AO434" s="4">
        <f t="shared" si="470"/>
        <v>9543</v>
      </c>
      <c r="AP434" s="4">
        <f t="shared" si="471"/>
        <v>0</v>
      </c>
      <c r="AQ434" s="4">
        <v>9543</v>
      </c>
      <c r="AW434" s="4">
        <v>9525</v>
      </c>
      <c r="AX434" s="5">
        <f t="shared" si="472"/>
        <v>18</v>
      </c>
      <c r="AY434" s="4">
        <v>9543</v>
      </c>
      <c r="AZ434" s="5"/>
      <c r="BB434" s="5">
        <f t="shared" ref="BB434" si="512">BC434-BA434</f>
        <v>0</v>
      </c>
    </row>
    <row r="435" spans="1:54" s="4" customFormat="1">
      <c r="A435" s="278">
        <v>454</v>
      </c>
      <c r="B435" s="2">
        <v>454149009</v>
      </c>
      <c r="C435" s="10" t="s">
        <v>283</v>
      </c>
      <c r="D435" s="15">
        <f>'fnd enro'!D435</f>
        <v>1</v>
      </c>
      <c r="E435" s="15">
        <f>'fnd enro'!E435</f>
        <v>0</v>
      </c>
      <c r="F435" s="15">
        <f>'fnd enro'!F435</f>
        <v>0</v>
      </c>
      <c r="G435" s="15">
        <f>'fnd enro'!G435</f>
        <v>3</v>
      </c>
      <c r="H435" s="15">
        <f>'fnd enro'!H435</f>
        <v>1</v>
      </c>
      <c r="I435" s="15">
        <f>'fnd enro'!I435</f>
        <v>0</v>
      </c>
      <c r="J435" s="15">
        <f>'fnd enro'!J435</f>
        <v>0</v>
      </c>
      <c r="K435" s="16">
        <f>'fnd enro'!K435</f>
        <v>0.1532</v>
      </c>
      <c r="L435" s="15">
        <f>'fnd enro'!L435</f>
        <v>0</v>
      </c>
      <c r="M435" s="15">
        <f>'fnd enro'!M435</f>
        <v>0</v>
      </c>
      <c r="N435" s="15">
        <f>'fnd enro'!N435</f>
        <v>0</v>
      </c>
      <c r="O435" s="15">
        <f>'fnd enro'!O435</f>
        <v>0</v>
      </c>
      <c r="P435" s="15">
        <f>'fnd enro'!P435</f>
        <v>5</v>
      </c>
      <c r="Q435" s="15">
        <f>'fnd enro'!R435</f>
        <v>5</v>
      </c>
      <c r="R435" s="16">
        <f t="shared" si="462"/>
        <v>1</v>
      </c>
      <c r="S435" s="15">
        <f>VALUE('fnd enro'!Q435)</f>
        <v>2</v>
      </c>
      <c r="T435" s="2"/>
      <c r="U435" s="1">
        <f>(($D435*'fnd base rates'!C$107)
+($E435*'fnd base rates'!C$108)
+($F435*'fnd base rates'!C$109)
+($G435*'fnd base rates'!C$110)
+($H435*'fnd base rates'!C$111)
+($I435*'fnd base rates'!C$112)
+($J435*'fnd base rates'!C$113)
+($K435*'fnd base rates'!C$114)
+($M435*'fnd base rates'!C$116)
+($N435*'fnd base rates'!C$117)
+($O435*'fnd base rates'!C$118)
+($P435*VLOOKUP($S435+12,rate_basefnd,3)))
*$R435</f>
        <v>2518.6791720000001</v>
      </c>
      <c r="V435" s="1">
        <f>(($D435*'fnd base rates'!D$107)
+($E435*'fnd base rates'!D$108)
+($F435*'fnd base rates'!D$109)
+($G435*'fnd base rates'!D$110)
+($H435*'fnd base rates'!D$111)
+($I435*'fnd base rates'!D$112)
+($J435*'fnd base rates'!D$113)
+($K435*'fnd base rates'!D$114)
+($M435*'fnd base rates'!D$116)
+($N435*'fnd base rates'!D$117)
+($O435*'fnd base rates'!D$118)
+($P435*VLOOKUP($S435+12,rate_basefnd,4)))
*$R435</f>
        <v>4554.28</v>
      </c>
      <c r="W435" s="1">
        <f>(($D435*'fnd base rates'!E$107)
+($E435*'fnd base rates'!E$108)
+($F435*'fnd base rates'!E$109)
+($G435*'fnd base rates'!E$110)
+($H435*'fnd base rates'!E$111)
+($I435*'fnd base rates'!E$112)
+($J435*'fnd base rates'!E$113)
+($K435*'fnd base rates'!E$114)
+($M435*'fnd base rates'!E$116)
+($N435*'fnd base rates'!E$117)
+($O435*'fnd base rates'!E$118)
+($P435*VLOOKUP($S435+12,rate_basefnd,5)))
*$R435</f>
        <v>28414.851036</v>
      </c>
      <c r="X435" s="1">
        <f>(($D435*'fnd base rates'!F$107)
+($E435*'fnd base rates'!F$108)
+($F435*'fnd base rates'!F$109)
+($G435*'fnd base rates'!F$110)
+($H435*'fnd base rates'!F$111)
+($I435*'fnd base rates'!F$112)
+($J435*'fnd base rates'!F$113)
+($K435*'fnd base rates'!F$114)
+($M435*'fnd base rates'!F$116)
+($N435*'fnd base rates'!F$117)
+($O435*'fnd base rates'!F$118)
+($P435*VLOOKUP($S435+12,rate_basefnd,6)))
*$R435</f>
        <v>4953.8335280000001</v>
      </c>
      <c r="Y435" s="1">
        <f>(($D435*'fnd base rates'!G$107)
+($E435*'fnd base rates'!G$108)
+($F435*'fnd base rates'!G$109)
+($G435*'fnd base rates'!G$110)
+($H435*'fnd base rates'!G$111)
+($I435*'fnd base rates'!G$112)
+($J435*'fnd base rates'!G$113)
+($K435*'fnd base rates'!G$114)
+($M435*'fnd base rates'!G$116)
+($N435*'fnd base rates'!G$117)
+($O435*'fnd base rates'!G$118)
+($P435*VLOOKUP($S435+12,rate_basefnd,7)))
*$R435</f>
        <v>1273.7645559999999</v>
      </c>
      <c r="Z435" s="1">
        <f>(($D435*'fnd base rates'!H$107)
+($E435*'fnd base rates'!H$108)
+($F435*'fnd base rates'!H$109)
+($G435*'fnd base rates'!H$110)
+($H435*'fnd base rates'!H$111)
+($I435*'fnd base rates'!H$112)
+($J435*'fnd base rates'!H$113)
+($K435*'fnd base rates'!H$114)
+($M435*'fnd base rates'!H$116)
+($N435*'fnd base rates'!H$117)
+($O435*'fnd base rates'!H$118)
+($P435*VLOOKUP($S435+12,rate_basefnd,8)))</f>
        <v>2337.4988399999997</v>
      </c>
      <c r="AA435" s="1">
        <f>(($D435*'fnd base rates'!I$107)
+($E435*'fnd base rates'!I$108)
+($F435*'fnd base rates'!I$109)
+($G435*'fnd base rates'!I$110)
+($H435*'fnd base rates'!I$111)
+($I435*'fnd base rates'!I$112)
+($J435*'fnd base rates'!I$113)
+($K435*'fnd base rates'!I$114)
+($M435*'fnd base rates'!I$116)
+($N435*'fnd base rates'!I$117)
+($O435*'fnd base rates'!I$118)
+($P435*VLOOKUP($S435+12,rate_basefnd,9)))
*$R435</f>
        <v>1774.5300000000002</v>
      </c>
      <c r="AB435" s="1">
        <f>(($D435*'fnd base rates'!J$107)
+($E435*'fnd base rates'!J$108)
+($F435*'fnd base rates'!J$109)
+($G435*'fnd base rates'!J$110)
+($H435*'fnd base rates'!J$111)
+($I435*'fnd base rates'!J$112)
+($J435*'fnd base rates'!J$113)
+($K435*'fnd base rates'!J$114)
+($M435*'fnd base rates'!J$116)
+($N435*'fnd base rates'!J$117)
+($O435*'fnd base rates'!J$118)
+($P435*VLOOKUP($S435+12,rate_basefnd,10)))
*$R435</f>
        <v>3311.3999999999996</v>
      </c>
      <c r="AC435" s="1">
        <f>(($D435*'fnd base rates'!K$107)
+($E435*'fnd base rates'!K$108)
+($F435*'fnd base rates'!K$109)
+($G435*'fnd base rates'!K$110)
+($H435*'fnd base rates'!K$111)
+($I435*'fnd base rates'!K$112)
+($J435*'fnd base rates'!K$113)
+($K435*'fnd base rates'!K$114)
+($M435*'fnd base rates'!K$116)
+($N435*'fnd base rates'!K$117)
+($O435*'fnd base rates'!K$118)
+($P435*VLOOKUP($S435+12,rate_basefnd,11)))
*$R435</f>
        <v>4752.106044000001</v>
      </c>
      <c r="AD435" s="1">
        <f>(($D435*'fnd base rates'!L$107)
+($E435*'fnd base rates'!L$108)
+($F435*'fnd base rates'!L$109)
+($G435*'fnd base rates'!L$110)
+($H435*'fnd base rates'!L$111)
+($I435*'fnd base rates'!L$112)
+($J435*'fnd base rates'!L$113)
+($K435*'fnd base rates'!L$114)
+($M435*'fnd base rates'!L$116)
+($N435*'fnd base rates'!L$117)
+($O435*'fnd base rates'!L$118)
+($P435*VLOOKUP($S435+12,rate_basefnd,12)))</f>
        <v>7835.213624</v>
      </c>
      <c r="AE435" s="1">
        <f>(($D435*'fnd base rates'!M$107)
+($E435*'fnd base rates'!M$108)
+($F435*'fnd base rates'!M$109)
+($G435*'fnd base rates'!M$110)
+($H435*'fnd base rates'!M$111)
+($I435*'fnd base rates'!M$112)
+($J435*'fnd base rates'!M$113)
+($K435*'fnd base rates'!M$114)
+($M435*'fnd base rates'!M$116)
+($N435*'fnd base rates'!M$117)
+($O435*'fnd base rates'!M$118)
+($P435*VLOOKUP($S435+12,rate_basefnd,13)))</f>
        <v>0</v>
      </c>
      <c r="AF435" s="4">
        <f t="shared" si="463"/>
        <v>61726.156800000012</v>
      </c>
      <c r="AH435" s="4">
        <f t="shared" si="464"/>
        <v>454149009</v>
      </c>
      <c r="AI435" s="4" t="str">
        <f t="shared" si="465"/>
        <v>454</v>
      </c>
      <c r="AJ435" s="2" t="str">
        <f t="shared" si="466"/>
        <v>149</v>
      </c>
      <c r="AK435" s="2" t="str">
        <f t="shared" si="467"/>
        <v>009</v>
      </c>
      <c r="AL435" s="4">
        <f t="shared" si="468"/>
        <v>1</v>
      </c>
      <c r="AM435" s="4">
        <f t="shared" si="460"/>
        <v>5</v>
      </c>
      <c r="AN435" s="4">
        <f t="shared" si="469"/>
        <v>61726.156800000012</v>
      </c>
      <c r="AO435" s="4">
        <f t="shared" si="470"/>
        <v>12345</v>
      </c>
      <c r="AP435" s="4">
        <f t="shared" si="471"/>
        <v>0</v>
      </c>
      <c r="AQ435" s="4">
        <v>12345</v>
      </c>
      <c r="AW435" s="4">
        <v>12439</v>
      </c>
      <c r="AX435" s="5">
        <f t="shared" si="472"/>
        <v>-94</v>
      </c>
      <c r="AY435" s="4">
        <v>12345</v>
      </c>
      <c r="AZ435" s="5"/>
      <c r="BB435" s="5">
        <f t="shared" ref="BB435" si="513">BC435-BA435</f>
        <v>0</v>
      </c>
    </row>
    <row r="436" spans="1:54" s="4" customFormat="1">
      <c r="A436" s="278">
        <v>454</v>
      </c>
      <c r="B436" s="2">
        <v>454149103</v>
      </c>
      <c r="C436" s="10" t="s">
        <v>283</v>
      </c>
      <c r="D436" s="15">
        <f>'fnd enro'!D436</f>
        <v>0</v>
      </c>
      <c r="E436" s="15">
        <f>'fnd enro'!E436</f>
        <v>0</v>
      </c>
      <c r="F436" s="15">
        <f>'fnd enro'!F436</f>
        <v>1</v>
      </c>
      <c r="G436" s="15">
        <f>'fnd enro'!G436</f>
        <v>2</v>
      </c>
      <c r="H436" s="15">
        <f>'fnd enro'!H436</f>
        <v>0</v>
      </c>
      <c r="I436" s="15">
        <f>'fnd enro'!I436</f>
        <v>0</v>
      </c>
      <c r="J436" s="15">
        <f>'fnd enro'!J436</f>
        <v>0</v>
      </c>
      <c r="K436" s="16">
        <f>'fnd enro'!K436</f>
        <v>0.1149</v>
      </c>
      <c r="L436" s="15">
        <f>'fnd enro'!L436</f>
        <v>0</v>
      </c>
      <c r="M436" s="15">
        <f>'fnd enro'!M436</f>
        <v>3</v>
      </c>
      <c r="N436" s="15">
        <f>'fnd enro'!N436</f>
        <v>0</v>
      </c>
      <c r="O436" s="15">
        <f>'fnd enro'!O436</f>
        <v>0</v>
      </c>
      <c r="P436" s="15">
        <f>'fnd enro'!P436</f>
        <v>2</v>
      </c>
      <c r="Q436" s="15">
        <f>'fnd enro'!R436</f>
        <v>3</v>
      </c>
      <c r="R436" s="16">
        <f t="shared" si="462"/>
        <v>1</v>
      </c>
      <c r="S436" s="15">
        <f>VALUE('fnd enro'!Q436)</f>
        <v>10</v>
      </c>
      <c r="T436" s="2"/>
      <c r="U436" s="1">
        <f>(($D436*'fnd base rates'!C$107)
+($E436*'fnd base rates'!C$108)
+($F436*'fnd base rates'!C$109)
+($G436*'fnd base rates'!C$110)
+($H436*'fnd base rates'!C$111)
+($I436*'fnd base rates'!C$112)
+($J436*'fnd base rates'!C$113)
+($K436*'fnd base rates'!C$114)
+($M436*'fnd base rates'!C$116)
+($N436*'fnd base rates'!C$117)
+($O436*'fnd base rates'!C$118)
+($P436*VLOOKUP($S436+12,rate_basefnd,3)))
*$R436</f>
        <v>1962.9368790000001</v>
      </c>
      <c r="V436" s="1">
        <f>(($D436*'fnd base rates'!D$107)
+($E436*'fnd base rates'!D$108)
+($F436*'fnd base rates'!D$109)
+($G436*'fnd base rates'!D$110)
+($H436*'fnd base rates'!D$111)
+($I436*'fnd base rates'!D$112)
+($J436*'fnd base rates'!D$113)
+($K436*'fnd base rates'!D$114)
+($M436*'fnd base rates'!D$116)
+($N436*'fnd base rates'!D$117)
+($O436*'fnd base rates'!D$118)
+($P436*VLOOKUP($S436+12,rate_basefnd,4)))
*$R436</f>
        <v>3360.12</v>
      </c>
      <c r="W436" s="1">
        <f>(($D436*'fnd base rates'!E$107)
+($E436*'fnd base rates'!E$108)
+($F436*'fnd base rates'!E$109)
+($G436*'fnd base rates'!E$110)
+($H436*'fnd base rates'!E$111)
+($I436*'fnd base rates'!E$112)
+($J436*'fnd base rates'!E$113)
+($K436*'fnd base rates'!E$114)
+($M436*'fnd base rates'!E$116)
+($N436*'fnd base rates'!E$117)
+($O436*'fnd base rates'!E$118)
+($P436*VLOOKUP($S436+12,rate_basefnd,5)))
*$R436</f>
        <v>21114.165776999998</v>
      </c>
      <c r="X436" s="1">
        <f>(($D436*'fnd base rates'!F$107)
+($E436*'fnd base rates'!F$108)
+($F436*'fnd base rates'!F$109)
+($G436*'fnd base rates'!F$110)
+($H436*'fnd base rates'!F$111)
+($I436*'fnd base rates'!F$112)
+($J436*'fnd base rates'!F$113)
+($K436*'fnd base rates'!F$114)
+($M436*'fnd base rates'!F$116)
+($N436*'fnd base rates'!F$117)
+($O436*'fnd base rates'!F$118)
+($P436*VLOOKUP($S436+12,rate_basefnd,6)))
*$R436</f>
        <v>4072.2251459999998</v>
      </c>
      <c r="Y436" s="1">
        <f>(($D436*'fnd base rates'!G$107)
+($E436*'fnd base rates'!G$108)
+($F436*'fnd base rates'!G$109)
+($G436*'fnd base rates'!G$110)
+($H436*'fnd base rates'!G$111)
+($I436*'fnd base rates'!G$112)
+($J436*'fnd base rates'!G$113)
+($K436*'fnd base rates'!G$114)
+($M436*'fnd base rates'!G$116)
+($N436*'fnd base rates'!G$117)
+($O436*'fnd base rates'!G$118)
+($P436*VLOOKUP($S436+12,rate_basefnd,7)))
*$R436</f>
        <v>907.09841699999993</v>
      </c>
      <c r="Z436" s="1">
        <f>(($D436*'fnd base rates'!H$107)
+($E436*'fnd base rates'!H$108)
+($F436*'fnd base rates'!H$109)
+($G436*'fnd base rates'!H$110)
+($H436*'fnd base rates'!H$111)
+($I436*'fnd base rates'!H$112)
+($J436*'fnd base rates'!H$113)
+($K436*'fnd base rates'!H$114)
+($M436*'fnd base rates'!H$116)
+($N436*'fnd base rates'!H$117)
+($O436*'fnd base rates'!H$118)
+($P436*VLOOKUP($S436+12,rate_basefnd,8)))</f>
        <v>1906.8616300000001</v>
      </c>
      <c r="AA436" s="1">
        <f>(($D436*'fnd base rates'!I$107)
+($E436*'fnd base rates'!I$108)
+($F436*'fnd base rates'!I$109)
+($G436*'fnd base rates'!I$110)
+($H436*'fnd base rates'!I$111)
+($I436*'fnd base rates'!I$112)
+($J436*'fnd base rates'!I$113)
+($K436*'fnd base rates'!I$114)
+($M436*'fnd base rates'!I$116)
+($N436*'fnd base rates'!I$117)
+($O436*'fnd base rates'!I$118)
+($P436*VLOOKUP($S436+12,rate_basefnd,9)))
*$R436</f>
        <v>1282.78</v>
      </c>
      <c r="AB436" s="1">
        <f>(($D436*'fnd base rates'!J$107)
+($E436*'fnd base rates'!J$108)
+($F436*'fnd base rates'!J$109)
+($G436*'fnd base rates'!J$110)
+($H436*'fnd base rates'!J$111)
+($I436*'fnd base rates'!J$112)
+($J436*'fnd base rates'!J$113)
+($K436*'fnd base rates'!J$114)
+($M436*'fnd base rates'!J$116)
+($N436*'fnd base rates'!J$117)
+($O436*'fnd base rates'!J$118)
+($P436*VLOOKUP($S436+12,rate_basefnd,10)))
*$R436</f>
        <v>1825.75</v>
      </c>
      <c r="AC436" s="1">
        <f>(($D436*'fnd base rates'!K$107)
+($E436*'fnd base rates'!K$108)
+($F436*'fnd base rates'!K$109)
+($G436*'fnd base rates'!K$110)
+($H436*'fnd base rates'!K$111)
+($I436*'fnd base rates'!K$112)
+($J436*'fnd base rates'!K$113)
+($K436*'fnd base rates'!K$114)
+($M436*'fnd base rates'!K$116)
+($N436*'fnd base rates'!K$117)
+($O436*'fnd base rates'!K$118)
+($P436*VLOOKUP($S436+12,rate_basefnd,11)))
*$R436</f>
        <v>4010.7420330000004</v>
      </c>
      <c r="AD436" s="1">
        <f>(($D436*'fnd base rates'!L$107)
+($E436*'fnd base rates'!L$108)
+($F436*'fnd base rates'!L$109)
+($G436*'fnd base rates'!L$110)
+($H436*'fnd base rates'!L$111)
+($I436*'fnd base rates'!L$112)
+($J436*'fnd base rates'!L$113)
+($K436*'fnd base rates'!L$114)
+($M436*'fnd base rates'!L$116)
+($N436*'fnd base rates'!L$117)
+($O436*'fnd base rates'!L$118)
+($P436*VLOOKUP($S436+12,rate_basefnd,12)))</f>
        <v>5744.3702180000009</v>
      </c>
      <c r="AE436" s="1">
        <f>(($D436*'fnd base rates'!M$107)
+($E436*'fnd base rates'!M$108)
+($F436*'fnd base rates'!M$109)
+($G436*'fnd base rates'!M$110)
+($H436*'fnd base rates'!M$111)
+($I436*'fnd base rates'!M$112)
+($J436*'fnd base rates'!M$113)
+($K436*'fnd base rates'!M$114)
+($M436*'fnd base rates'!M$116)
+($N436*'fnd base rates'!M$117)
+($O436*'fnd base rates'!M$118)
+($P436*VLOOKUP($S436+12,rate_basefnd,13)))</f>
        <v>0</v>
      </c>
      <c r="AF436" s="4">
        <f t="shared" si="463"/>
        <v>46187.050100000008</v>
      </c>
      <c r="AH436" s="4">
        <f t="shared" si="464"/>
        <v>454149103</v>
      </c>
      <c r="AI436" s="4" t="str">
        <f t="shared" si="465"/>
        <v>454</v>
      </c>
      <c r="AJ436" s="2" t="str">
        <f t="shared" si="466"/>
        <v>149</v>
      </c>
      <c r="AK436" s="2" t="str">
        <f t="shared" si="467"/>
        <v>103</v>
      </c>
      <c r="AL436" s="4">
        <f t="shared" si="468"/>
        <v>1</v>
      </c>
      <c r="AM436" s="4">
        <f t="shared" si="460"/>
        <v>3</v>
      </c>
      <c r="AN436" s="4">
        <f t="shared" si="469"/>
        <v>46187.050100000008</v>
      </c>
      <c r="AO436" s="4">
        <f t="shared" si="470"/>
        <v>15396</v>
      </c>
      <c r="AP436" s="4">
        <f t="shared" si="471"/>
        <v>0</v>
      </c>
      <c r="AQ436" s="4">
        <v>15396</v>
      </c>
      <c r="AW436" s="4">
        <v>15331</v>
      </c>
      <c r="AX436" s="5">
        <f t="shared" si="472"/>
        <v>65</v>
      </c>
      <c r="AY436" s="4">
        <v>15396</v>
      </c>
      <c r="AZ436" s="5"/>
      <c r="BB436" s="5">
        <f t="shared" ref="BB436" si="514">BC436-BA436</f>
        <v>0</v>
      </c>
    </row>
    <row r="437" spans="1:54" s="4" customFormat="1">
      <c r="A437" s="278">
        <v>454</v>
      </c>
      <c r="B437" s="2">
        <v>454149128</v>
      </c>
      <c r="C437" s="10" t="s">
        <v>283</v>
      </c>
      <c r="D437" s="15">
        <f>'fnd enro'!D437</f>
        <v>0</v>
      </c>
      <c r="E437" s="15">
        <f>'fnd enro'!E437</f>
        <v>0</v>
      </c>
      <c r="F437" s="15">
        <f>'fnd enro'!F437</f>
        <v>0</v>
      </c>
      <c r="G437" s="15">
        <f>'fnd enro'!G437</f>
        <v>6</v>
      </c>
      <c r="H437" s="15">
        <f>'fnd enro'!H437</f>
        <v>6</v>
      </c>
      <c r="I437" s="15">
        <f>'fnd enro'!I437</f>
        <v>0</v>
      </c>
      <c r="J437" s="15">
        <f>'fnd enro'!J437</f>
        <v>0</v>
      </c>
      <c r="K437" s="16">
        <f>'fnd enro'!K437</f>
        <v>0.45960000000000001</v>
      </c>
      <c r="L437" s="15">
        <f>'fnd enro'!L437</f>
        <v>0</v>
      </c>
      <c r="M437" s="15">
        <f>'fnd enro'!M437</f>
        <v>1</v>
      </c>
      <c r="N437" s="15">
        <f>'fnd enro'!N437</f>
        <v>0</v>
      </c>
      <c r="O437" s="15">
        <f>'fnd enro'!O437</f>
        <v>0</v>
      </c>
      <c r="P437" s="15">
        <f>'fnd enro'!P437</f>
        <v>12</v>
      </c>
      <c r="Q437" s="15">
        <f>'fnd enro'!R437</f>
        <v>12</v>
      </c>
      <c r="R437" s="16">
        <f t="shared" si="462"/>
        <v>1</v>
      </c>
      <c r="S437" s="15">
        <f>VALUE('fnd enro'!Q437)</f>
        <v>10</v>
      </c>
      <c r="T437" s="2"/>
      <c r="U437" s="1">
        <f>(($D437*'fnd base rates'!C$107)
+($E437*'fnd base rates'!C$108)
+($F437*'fnd base rates'!C$109)
+($G437*'fnd base rates'!C$110)
+($H437*'fnd base rates'!C$111)
+($I437*'fnd base rates'!C$112)
+($J437*'fnd base rates'!C$113)
+($K437*'fnd base rates'!C$114)
+($M437*'fnd base rates'!C$116)
+($N437*'fnd base rates'!C$117)
+($O437*'fnd base rates'!C$118)
+($P437*VLOOKUP($S437+12,rate_basefnd,3)))
*$R437</f>
        <v>7087.317516000001</v>
      </c>
      <c r="V437" s="1">
        <f>(($D437*'fnd base rates'!D$107)
+($E437*'fnd base rates'!D$108)
+($F437*'fnd base rates'!D$109)
+($G437*'fnd base rates'!D$110)
+($H437*'fnd base rates'!D$111)
+($I437*'fnd base rates'!D$112)
+($J437*'fnd base rates'!D$113)
+($K437*'fnd base rates'!D$114)
+($M437*'fnd base rates'!D$116)
+($N437*'fnd base rates'!D$117)
+($O437*'fnd base rates'!D$118)
+($P437*VLOOKUP($S437+12,rate_basefnd,4)))
*$R437</f>
        <v>12941.349999999999</v>
      </c>
      <c r="W437" s="1">
        <f>(($D437*'fnd base rates'!E$107)
+($E437*'fnd base rates'!E$108)
+($F437*'fnd base rates'!E$109)
+($G437*'fnd base rates'!E$110)
+($H437*'fnd base rates'!E$111)
+($I437*'fnd base rates'!E$112)
+($J437*'fnd base rates'!E$113)
+($K437*'fnd base rates'!E$114)
+($M437*'fnd base rates'!E$116)
+($N437*'fnd base rates'!E$117)
+($O437*'fnd base rates'!E$118)
+($P437*VLOOKUP($S437+12,rate_basefnd,5)))
*$R437</f>
        <v>82218.933107999997</v>
      </c>
      <c r="X437" s="1">
        <f>(($D437*'fnd base rates'!F$107)
+($E437*'fnd base rates'!F$108)
+($F437*'fnd base rates'!F$109)
+($G437*'fnd base rates'!F$110)
+($H437*'fnd base rates'!F$111)
+($I437*'fnd base rates'!F$112)
+($J437*'fnd base rates'!F$113)
+($K437*'fnd base rates'!F$114)
+($M437*'fnd base rates'!F$116)
+($N437*'fnd base rates'!F$117)
+($O437*'fnd base rates'!F$118)
+($P437*VLOOKUP($S437+12,rate_basefnd,6)))
*$R437</f>
        <v>13012.670584</v>
      </c>
      <c r="Y437" s="1">
        <f>(($D437*'fnd base rates'!G$107)
+($E437*'fnd base rates'!G$108)
+($F437*'fnd base rates'!G$109)
+($G437*'fnd base rates'!G$110)
+($H437*'fnd base rates'!G$111)
+($I437*'fnd base rates'!G$112)
+($J437*'fnd base rates'!G$113)
+($K437*'fnd base rates'!G$114)
+($M437*'fnd base rates'!G$116)
+($N437*'fnd base rates'!G$117)
+($O437*'fnd base rates'!G$118)
+($P437*VLOOKUP($S437+12,rate_basefnd,7)))
*$R437</f>
        <v>3802.7336679999999</v>
      </c>
      <c r="Z437" s="1">
        <f>(($D437*'fnd base rates'!H$107)
+($E437*'fnd base rates'!H$108)
+($F437*'fnd base rates'!H$109)
+($G437*'fnd base rates'!H$110)
+($H437*'fnd base rates'!H$111)
+($I437*'fnd base rates'!H$112)
+($J437*'fnd base rates'!H$113)
+($K437*'fnd base rates'!H$114)
+($M437*'fnd base rates'!H$116)
+($N437*'fnd base rates'!H$117)
+($O437*'fnd base rates'!H$118)
+($P437*VLOOKUP($S437+12,rate_basefnd,8)))</f>
        <v>6417.7565200000008</v>
      </c>
      <c r="AA437" s="1">
        <f>(($D437*'fnd base rates'!I$107)
+($E437*'fnd base rates'!I$108)
+($F437*'fnd base rates'!I$109)
+($G437*'fnd base rates'!I$110)
+($H437*'fnd base rates'!I$111)
+($I437*'fnd base rates'!I$112)
+($J437*'fnd base rates'!I$113)
+($K437*'fnd base rates'!I$114)
+($M437*'fnd base rates'!I$116)
+($N437*'fnd base rates'!I$117)
+($O437*'fnd base rates'!I$118)
+($P437*VLOOKUP($S437+12,rate_basefnd,9)))
*$R437</f>
        <v>5277.34</v>
      </c>
      <c r="AB437" s="1">
        <f>(($D437*'fnd base rates'!J$107)
+($E437*'fnd base rates'!J$108)
+($F437*'fnd base rates'!J$109)
+($G437*'fnd base rates'!J$110)
+($H437*'fnd base rates'!J$111)
+($I437*'fnd base rates'!J$112)
+($J437*'fnd base rates'!J$113)
+($K437*'fnd base rates'!J$114)
+($M437*'fnd base rates'!J$116)
+($N437*'fnd base rates'!J$117)
+($O437*'fnd base rates'!J$118)
+($P437*VLOOKUP($S437+12,rate_basefnd,10)))
*$R437</f>
        <v>10521.48</v>
      </c>
      <c r="AC437" s="1">
        <f>(($D437*'fnd base rates'!K$107)
+($E437*'fnd base rates'!K$108)
+($F437*'fnd base rates'!K$109)
+($G437*'fnd base rates'!K$110)
+($H437*'fnd base rates'!K$111)
+($I437*'fnd base rates'!K$112)
+($J437*'fnd base rates'!K$113)
+($K437*'fnd base rates'!K$114)
+($M437*'fnd base rates'!K$116)
+($N437*'fnd base rates'!K$117)
+($O437*'fnd base rates'!K$118)
+($P437*VLOOKUP($S437+12,rate_basefnd,11)))
*$R437</f>
        <v>13378.268132000003</v>
      </c>
      <c r="AD437" s="1">
        <f>(($D437*'fnd base rates'!L$107)
+($E437*'fnd base rates'!L$108)
+($F437*'fnd base rates'!L$109)
+($G437*'fnd base rates'!L$110)
+($H437*'fnd base rates'!L$111)
+($I437*'fnd base rates'!L$112)
+($J437*'fnd base rates'!L$113)
+($K437*'fnd base rates'!L$114)
+($M437*'fnd base rates'!L$116)
+($N437*'fnd base rates'!L$117)
+($O437*'fnd base rates'!L$118)
+($P437*VLOOKUP($S437+12,rate_basefnd,12)))</f>
        <v>22491.430872000004</v>
      </c>
      <c r="AE437" s="1">
        <f>(($D437*'fnd base rates'!M$107)
+($E437*'fnd base rates'!M$108)
+($F437*'fnd base rates'!M$109)
+($G437*'fnd base rates'!M$110)
+($H437*'fnd base rates'!M$111)
+($I437*'fnd base rates'!M$112)
+($J437*'fnd base rates'!M$113)
+($K437*'fnd base rates'!M$114)
+($M437*'fnd base rates'!M$116)
+($N437*'fnd base rates'!M$117)
+($O437*'fnd base rates'!M$118)
+($P437*VLOOKUP($S437+12,rate_basefnd,13)))</f>
        <v>0</v>
      </c>
      <c r="AF437" s="4">
        <f t="shared" si="463"/>
        <v>177149.28039999999</v>
      </c>
      <c r="AH437" s="4">
        <f t="shared" si="464"/>
        <v>454149128</v>
      </c>
      <c r="AI437" s="4" t="str">
        <f t="shared" si="465"/>
        <v>454</v>
      </c>
      <c r="AJ437" s="2" t="str">
        <f t="shared" si="466"/>
        <v>149</v>
      </c>
      <c r="AK437" s="2" t="str">
        <f t="shared" si="467"/>
        <v>128</v>
      </c>
      <c r="AL437" s="4">
        <f t="shared" si="468"/>
        <v>1</v>
      </c>
      <c r="AM437" s="4">
        <f t="shared" si="460"/>
        <v>12</v>
      </c>
      <c r="AN437" s="4">
        <f t="shared" si="469"/>
        <v>177149.28039999999</v>
      </c>
      <c r="AO437" s="4">
        <f t="shared" si="470"/>
        <v>14762</v>
      </c>
      <c r="AP437" s="4">
        <f t="shared" si="471"/>
        <v>0</v>
      </c>
      <c r="AQ437" s="4">
        <v>14762</v>
      </c>
      <c r="AW437" s="4">
        <v>14684</v>
      </c>
      <c r="AX437" s="5">
        <f t="shared" si="472"/>
        <v>78</v>
      </c>
      <c r="AY437" s="4">
        <v>14762</v>
      </c>
      <c r="AZ437" s="5"/>
      <c r="BB437" s="5">
        <f t="shared" ref="BB437" si="515">BC437-BA437</f>
        <v>0</v>
      </c>
    </row>
    <row r="438" spans="1:54" s="4" customFormat="1">
      <c r="A438" s="278">
        <v>454</v>
      </c>
      <c r="B438" s="2">
        <v>454149149</v>
      </c>
      <c r="C438" s="10" t="s">
        <v>283</v>
      </c>
      <c r="D438" s="15">
        <f>'fnd enro'!D438</f>
        <v>59</v>
      </c>
      <c r="E438" s="15">
        <f>'fnd enro'!E438</f>
        <v>0</v>
      </c>
      <c r="F438" s="15">
        <f>'fnd enro'!F438</f>
        <v>76</v>
      </c>
      <c r="G438" s="15">
        <f>'fnd enro'!G438</f>
        <v>367</v>
      </c>
      <c r="H438" s="15">
        <f>'fnd enro'!H438</f>
        <v>205</v>
      </c>
      <c r="I438" s="15">
        <f>'fnd enro'!I438</f>
        <v>0</v>
      </c>
      <c r="J438" s="15">
        <f>'fnd enro'!J438</f>
        <v>0</v>
      </c>
      <c r="K438" s="16">
        <f>'fnd enro'!K438</f>
        <v>24.8184</v>
      </c>
      <c r="L438" s="15">
        <f>'fnd enro'!L438</f>
        <v>0</v>
      </c>
      <c r="M438" s="15">
        <f>'fnd enro'!M438</f>
        <v>149</v>
      </c>
      <c r="N438" s="15">
        <f>'fnd enro'!N438</f>
        <v>2</v>
      </c>
      <c r="O438" s="15">
        <f>'fnd enro'!O438</f>
        <v>0</v>
      </c>
      <c r="P438" s="15">
        <f>'fnd enro'!P438</f>
        <v>633</v>
      </c>
      <c r="Q438" s="15">
        <f>'fnd enro'!R438</f>
        <v>678</v>
      </c>
      <c r="R438" s="16">
        <f t="shared" si="462"/>
        <v>1</v>
      </c>
      <c r="S438" s="15">
        <f>VALUE('fnd enro'!Q438)</f>
        <v>12</v>
      </c>
      <c r="T438" s="2"/>
      <c r="U438" s="1">
        <f>(($D438*'fnd base rates'!C$107)
+($E438*'fnd base rates'!C$108)
+($F438*'fnd base rates'!C$109)
+($G438*'fnd base rates'!C$110)
+($H438*'fnd base rates'!C$111)
+($I438*'fnd base rates'!C$112)
+($J438*'fnd base rates'!C$113)
+($K438*'fnd base rates'!C$114)
+($M438*'fnd base rates'!C$116)
+($N438*'fnd base rates'!C$117)
+($O438*'fnd base rates'!C$118)
+($P438*VLOOKUP($S438+12,rate_basefnd,3)))
*$R438</f>
        <v>405454.91586399998</v>
      </c>
      <c r="V438" s="1">
        <f>(($D438*'fnd base rates'!D$107)
+($E438*'fnd base rates'!D$108)
+($F438*'fnd base rates'!D$109)
+($G438*'fnd base rates'!D$110)
+($H438*'fnd base rates'!D$111)
+($I438*'fnd base rates'!D$112)
+($J438*'fnd base rates'!D$113)
+($K438*'fnd base rates'!D$114)
+($M438*'fnd base rates'!D$116)
+($N438*'fnd base rates'!D$117)
+($O438*'fnd base rates'!D$118)
+($P438*VLOOKUP($S438+12,rate_basefnd,4)))
*$R438</f>
        <v>743938.46</v>
      </c>
      <c r="W438" s="1">
        <f>(($D438*'fnd base rates'!E$107)
+($E438*'fnd base rates'!E$108)
+($F438*'fnd base rates'!E$109)
+($G438*'fnd base rates'!E$110)
+($H438*'fnd base rates'!E$111)
+($I438*'fnd base rates'!E$112)
+($J438*'fnd base rates'!E$113)
+($K438*'fnd base rates'!E$114)
+($M438*'fnd base rates'!E$116)
+($N438*'fnd base rates'!E$117)
+($O438*'fnd base rates'!E$118)
+($P438*VLOOKUP($S438+12,rate_basefnd,5)))
*$R438</f>
        <v>4771679.8578319997</v>
      </c>
      <c r="X438" s="1">
        <f>(($D438*'fnd base rates'!F$107)
+($E438*'fnd base rates'!F$108)
+($F438*'fnd base rates'!F$109)
+($G438*'fnd base rates'!F$110)
+($H438*'fnd base rates'!F$111)
+($I438*'fnd base rates'!F$112)
+($J438*'fnd base rates'!F$113)
+($K438*'fnd base rates'!F$114)
+($M438*'fnd base rates'!F$116)
+($N438*'fnd base rates'!F$117)
+($O438*'fnd base rates'!F$118)
+($P438*VLOOKUP($S438+12,rate_basefnd,6)))
*$R438</f>
        <v>772932.20153599989</v>
      </c>
      <c r="Y438" s="1">
        <f>(($D438*'fnd base rates'!G$107)
+($E438*'fnd base rates'!G$108)
+($F438*'fnd base rates'!G$109)
+($G438*'fnd base rates'!G$110)
+($H438*'fnd base rates'!G$111)
+($I438*'fnd base rates'!G$112)
+($J438*'fnd base rates'!G$113)
+($K438*'fnd base rates'!G$114)
+($M438*'fnd base rates'!G$116)
+($N438*'fnd base rates'!G$117)
+($O438*'fnd base rates'!G$118)
+($P438*VLOOKUP($S438+12,rate_basefnd,7)))
*$R438</f>
        <v>216033.98807199998</v>
      </c>
      <c r="Z438" s="1">
        <f>(($D438*'fnd base rates'!H$107)
+($E438*'fnd base rates'!H$108)
+($F438*'fnd base rates'!H$109)
+($G438*'fnd base rates'!H$110)
+($H438*'fnd base rates'!H$111)
+($I438*'fnd base rates'!H$112)
+($J438*'fnd base rates'!H$113)
+($K438*'fnd base rates'!H$114)
+($M438*'fnd base rates'!H$116)
+($N438*'fnd base rates'!H$117)
+($O438*'fnd base rates'!H$118)
+($P438*VLOOKUP($S438+12,rate_basefnd,8)))</f>
        <v>372953.57208000001</v>
      </c>
      <c r="AA438" s="1">
        <f>(($D438*'fnd base rates'!I$107)
+($E438*'fnd base rates'!I$108)
+($F438*'fnd base rates'!I$109)
+($G438*'fnd base rates'!I$110)
+($H438*'fnd base rates'!I$111)
+($I438*'fnd base rates'!I$112)
+($J438*'fnd base rates'!I$113)
+($K438*'fnd base rates'!I$114)
+($M438*'fnd base rates'!I$116)
+($N438*'fnd base rates'!I$117)
+($O438*'fnd base rates'!I$118)
+($P438*VLOOKUP($S438+12,rate_basefnd,9)))
*$R438</f>
        <v>294711</v>
      </c>
      <c r="AB438" s="1">
        <f>(($D438*'fnd base rates'!J$107)
+($E438*'fnd base rates'!J$108)
+($F438*'fnd base rates'!J$109)
+($G438*'fnd base rates'!J$110)
+($H438*'fnd base rates'!J$111)
+($I438*'fnd base rates'!J$112)
+($J438*'fnd base rates'!J$113)
+($K438*'fnd base rates'!J$114)
+($M438*'fnd base rates'!J$116)
+($N438*'fnd base rates'!J$117)
+($O438*'fnd base rates'!J$118)
+($P438*VLOOKUP($S438+12,rate_basefnd,10)))
*$R438</f>
        <v>573780.33000000007</v>
      </c>
      <c r="AC438" s="1">
        <f>(($D438*'fnd base rates'!K$107)
+($E438*'fnd base rates'!K$108)
+($F438*'fnd base rates'!K$109)
+($G438*'fnd base rates'!K$110)
+($H438*'fnd base rates'!K$111)
+($I438*'fnd base rates'!K$112)
+($J438*'fnd base rates'!K$113)
+($K438*'fnd base rates'!K$114)
+($M438*'fnd base rates'!K$116)
+($N438*'fnd base rates'!K$117)
+($O438*'fnd base rates'!K$118)
+($P438*VLOOKUP($S438+12,rate_basefnd,11)))
*$R438</f>
        <v>768270.90912800003</v>
      </c>
      <c r="AD438" s="1">
        <f>(($D438*'fnd base rates'!L$107)
+($E438*'fnd base rates'!L$108)
+($F438*'fnd base rates'!L$109)
+($G438*'fnd base rates'!L$110)
+($H438*'fnd base rates'!L$111)
+($I438*'fnd base rates'!L$112)
+($J438*'fnd base rates'!L$113)
+($K438*'fnd base rates'!L$114)
+($M438*'fnd base rates'!L$116)
+($N438*'fnd base rates'!L$117)
+($O438*'fnd base rates'!L$118)
+($P438*VLOOKUP($S438+12,rate_basefnd,12)))</f>
        <v>1280270.4570880001</v>
      </c>
      <c r="AE438" s="1">
        <f>(($D438*'fnd base rates'!M$107)
+($E438*'fnd base rates'!M$108)
+($F438*'fnd base rates'!M$109)
+($G438*'fnd base rates'!M$110)
+($H438*'fnd base rates'!M$111)
+($I438*'fnd base rates'!M$112)
+($J438*'fnd base rates'!M$113)
+($K438*'fnd base rates'!M$114)
+($M438*'fnd base rates'!M$116)
+($N438*'fnd base rates'!M$117)
+($O438*'fnd base rates'!M$118)
+($P438*VLOOKUP($S438+12,rate_basefnd,13)))</f>
        <v>0</v>
      </c>
      <c r="AF438" s="4">
        <f t="shared" si="463"/>
        <v>10200025.691599999</v>
      </c>
      <c r="AH438" s="4">
        <f t="shared" si="464"/>
        <v>454149149</v>
      </c>
      <c r="AI438" s="4" t="str">
        <f t="shared" si="465"/>
        <v>454</v>
      </c>
      <c r="AJ438" s="2" t="str">
        <f t="shared" si="466"/>
        <v>149</v>
      </c>
      <c r="AK438" s="2" t="str">
        <f t="shared" si="467"/>
        <v>149</v>
      </c>
      <c r="AL438" s="4">
        <f t="shared" si="468"/>
        <v>1</v>
      </c>
      <c r="AM438" s="4">
        <f t="shared" si="460"/>
        <v>678</v>
      </c>
      <c r="AN438" s="4">
        <f t="shared" si="469"/>
        <v>10200025.691599999</v>
      </c>
      <c r="AO438" s="4">
        <f t="shared" si="470"/>
        <v>15044</v>
      </c>
      <c r="AP438" s="4">
        <f t="shared" si="471"/>
        <v>0</v>
      </c>
      <c r="AQ438" s="4">
        <v>15044</v>
      </c>
      <c r="AW438" s="4">
        <v>14975</v>
      </c>
      <c r="AX438" s="5">
        <f t="shared" si="472"/>
        <v>69</v>
      </c>
      <c r="AY438" s="4">
        <v>15044</v>
      </c>
      <c r="AZ438" s="5"/>
      <c r="BB438" s="5">
        <f t="shared" ref="BB438" si="516">BC438-BA438</f>
        <v>0</v>
      </c>
    </row>
    <row r="439" spans="1:54" s="4" customFormat="1">
      <c r="A439" s="278">
        <v>454</v>
      </c>
      <c r="B439" s="2">
        <v>454149181</v>
      </c>
      <c r="C439" s="10" t="s">
        <v>283</v>
      </c>
      <c r="D439" s="15">
        <f>'fnd enro'!D439</f>
        <v>3</v>
      </c>
      <c r="E439" s="15">
        <f>'fnd enro'!E439</f>
        <v>0</v>
      </c>
      <c r="F439" s="15">
        <f>'fnd enro'!F439</f>
        <v>4</v>
      </c>
      <c r="G439" s="15">
        <f>'fnd enro'!G439</f>
        <v>32</v>
      </c>
      <c r="H439" s="15">
        <f>'fnd enro'!H439</f>
        <v>16</v>
      </c>
      <c r="I439" s="15">
        <f>'fnd enro'!I439</f>
        <v>0</v>
      </c>
      <c r="J439" s="15">
        <f>'fnd enro'!J439</f>
        <v>0</v>
      </c>
      <c r="K439" s="16">
        <f>'fnd enro'!K439</f>
        <v>1.9916</v>
      </c>
      <c r="L439" s="15">
        <f>'fnd enro'!L439</f>
        <v>0</v>
      </c>
      <c r="M439" s="15">
        <f>'fnd enro'!M439</f>
        <v>8</v>
      </c>
      <c r="N439" s="15">
        <f>'fnd enro'!N439</f>
        <v>0</v>
      </c>
      <c r="O439" s="15">
        <f>'fnd enro'!O439</f>
        <v>0</v>
      </c>
      <c r="P439" s="15">
        <f>'fnd enro'!P439</f>
        <v>45</v>
      </c>
      <c r="Q439" s="15">
        <f>'fnd enro'!R439</f>
        <v>54</v>
      </c>
      <c r="R439" s="16">
        <f t="shared" si="462"/>
        <v>1</v>
      </c>
      <c r="S439" s="15">
        <f>VALUE('fnd enro'!Q439)</f>
        <v>9</v>
      </c>
      <c r="T439" s="2"/>
      <c r="U439" s="1">
        <f>(($D439*'fnd base rates'!C$107)
+($E439*'fnd base rates'!C$108)
+($F439*'fnd base rates'!C$109)
+($G439*'fnd base rates'!C$110)
+($H439*'fnd base rates'!C$111)
+($I439*'fnd base rates'!C$112)
+($J439*'fnd base rates'!C$113)
+($K439*'fnd base rates'!C$114)
+($M439*'fnd base rates'!C$116)
+($N439*'fnd base rates'!C$117)
+($O439*'fnd base rates'!C$118)
+($P439*VLOOKUP($S439+12,rate_basefnd,3)))
*$R439</f>
        <v>31068.959236000002</v>
      </c>
      <c r="V439" s="1">
        <f>(($D439*'fnd base rates'!D$107)
+($E439*'fnd base rates'!D$108)
+($F439*'fnd base rates'!D$109)
+($G439*'fnd base rates'!D$110)
+($H439*'fnd base rates'!D$111)
+($I439*'fnd base rates'!D$112)
+($J439*'fnd base rates'!D$113)
+($K439*'fnd base rates'!D$114)
+($M439*'fnd base rates'!D$116)
+($N439*'fnd base rates'!D$117)
+($O439*'fnd base rates'!D$118)
+($P439*VLOOKUP($S439+12,rate_basefnd,4)))
*$R439</f>
        <v>54947.700000000004</v>
      </c>
      <c r="W439" s="1">
        <f>(($D439*'fnd base rates'!E$107)
+($E439*'fnd base rates'!E$108)
+($F439*'fnd base rates'!E$109)
+($G439*'fnd base rates'!E$110)
+($H439*'fnd base rates'!E$111)
+($I439*'fnd base rates'!E$112)
+($J439*'fnd base rates'!E$113)
+($K439*'fnd base rates'!E$114)
+($M439*'fnd base rates'!E$116)
+($N439*'fnd base rates'!E$117)
+($O439*'fnd base rates'!E$118)
+($P439*VLOOKUP($S439+12,rate_basefnd,5)))
*$R439</f>
        <v>341895.48346799996</v>
      </c>
      <c r="X439" s="1">
        <f>(($D439*'fnd base rates'!F$107)
+($E439*'fnd base rates'!F$108)
+($F439*'fnd base rates'!F$109)
+($G439*'fnd base rates'!F$110)
+($H439*'fnd base rates'!F$111)
+($I439*'fnd base rates'!F$112)
+($J439*'fnd base rates'!F$113)
+($K439*'fnd base rates'!F$114)
+($M439*'fnd base rates'!F$116)
+($N439*'fnd base rates'!F$117)
+($O439*'fnd base rates'!F$118)
+($P439*VLOOKUP($S439+12,rate_basefnd,6)))
*$R439</f>
        <v>60701.465864000013</v>
      </c>
      <c r="Y439" s="1">
        <f>(($D439*'fnd base rates'!G$107)
+($E439*'fnd base rates'!G$108)
+($F439*'fnd base rates'!G$109)
+($G439*'fnd base rates'!G$110)
+($H439*'fnd base rates'!G$111)
+($I439*'fnd base rates'!G$112)
+($J439*'fnd base rates'!G$113)
+($K439*'fnd base rates'!G$114)
+($M439*'fnd base rates'!G$116)
+($N439*'fnd base rates'!G$117)
+($O439*'fnd base rates'!G$118)
+($P439*VLOOKUP($S439+12,rate_basefnd,7)))
*$R439</f>
        <v>15395.439227999999</v>
      </c>
      <c r="Z439" s="1">
        <f>(($D439*'fnd base rates'!H$107)
+($E439*'fnd base rates'!H$108)
+($F439*'fnd base rates'!H$109)
+($G439*'fnd base rates'!H$110)
+($H439*'fnd base rates'!H$111)
+($I439*'fnd base rates'!H$112)
+($J439*'fnd base rates'!H$113)
+($K439*'fnd base rates'!H$114)
+($M439*'fnd base rates'!H$116)
+($N439*'fnd base rates'!H$117)
+($O439*'fnd base rates'!H$118)
+($P439*VLOOKUP($S439+12,rate_basefnd,8)))</f>
        <v>28768.18492</v>
      </c>
      <c r="AA439" s="1">
        <f>(($D439*'fnd base rates'!I$107)
+($E439*'fnd base rates'!I$108)
+($F439*'fnd base rates'!I$109)
+($G439*'fnd base rates'!I$110)
+($H439*'fnd base rates'!I$111)
+($I439*'fnd base rates'!I$112)
+($J439*'fnd base rates'!I$113)
+($K439*'fnd base rates'!I$114)
+($M439*'fnd base rates'!I$116)
+($N439*'fnd base rates'!I$117)
+($O439*'fnd base rates'!I$118)
+($P439*VLOOKUP($S439+12,rate_basefnd,9)))
*$R439</f>
        <v>21736.370000000003</v>
      </c>
      <c r="AB439" s="1">
        <f>(($D439*'fnd base rates'!J$107)
+($E439*'fnd base rates'!J$108)
+($F439*'fnd base rates'!J$109)
+($G439*'fnd base rates'!J$110)
+($H439*'fnd base rates'!J$111)
+($I439*'fnd base rates'!J$112)
+($J439*'fnd base rates'!J$113)
+($K439*'fnd base rates'!J$114)
+($M439*'fnd base rates'!J$116)
+($N439*'fnd base rates'!J$117)
+($O439*'fnd base rates'!J$118)
+($P439*VLOOKUP($S439+12,rate_basefnd,10)))
*$R439</f>
        <v>38875.97</v>
      </c>
      <c r="AC439" s="1">
        <f>(($D439*'fnd base rates'!K$107)
+($E439*'fnd base rates'!K$108)
+($F439*'fnd base rates'!K$109)
+($G439*'fnd base rates'!K$110)
+($H439*'fnd base rates'!K$111)
+($I439*'fnd base rates'!K$112)
+($J439*'fnd base rates'!K$113)
+($K439*'fnd base rates'!K$114)
+($M439*'fnd base rates'!K$116)
+($N439*'fnd base rates'!K$117)
+($O439*'fnd base rates'!K$118)
+($P439*VLOOKUP($S439+12,rate_basefnd,11)))
*$R439</f>
        <v>59631.698571999994</v>
      </c>
      <c r="AD439" s="1">
        <f>(($D439*'fnd base rates'!L$107)
+($E439*'fnd base rates'!L$108)
+($F439*'fnd base rates'!L$109)
+($G439*'fnd base rates'!L$110)
+($H439*'fnd base rates'!L$111)
+($I439*'fnd base rates'!L$112)
+($J439*'fnd base rates'!L$113)
+($K439*'fnd base rates'!L$114)
+($M439*'fnd base rates'!L$116)
+($N439*'fnd base rates'!L$117)
+($O439*'fnd base rates'!L$118)
+($P439*VLOOKUP($S439+12,rate_basefnd,12)))</f>
        <v>95208.857112000012</v>
      </c>
      <c r="AE439" s="1">
        <f>(($D439*'fnd base rates'!M$107)
+($E439*'fnd base rates'!M$108)
+($F439*'fnd base rates'!M$109)
+($G439*'fnd base rates'!M$110)
+($H439*'fnd base rates'!M$111)
+($I439*'fnd base rates'!M$112)
+($J439*'fnd base rates'!M$113)
+($K439*'fnd base rates'!M$114)
+($M439*'fnd base rates'!M$116)
+($N439*'fnd base rates'!M$117)
+($O439*'fnd base rates'!M$118)
+($P439*VLOOKUP($S439+12,rate_basefnd,13)))</f>
        <v>0</v>
      </c>
      <c r="AF439" s="4">
        <f t="shared" si="463"/>
        <v>748230.12840000005</v>
      </c>
      <c r="AH439" s="4">
        <f t="shared" si="464"/>
        <v>454149181</v>
      </c>
      <c r="AI439" s="4" t="str">
        <f t="shared" si="465"/>
        <v>454</v>
      </c>
      <c r="AJ439" s="2" t="str">
        <f t="shared" si="466"/>
        <v>149</v>
      </c>
      <c r="AK439" s="2" t="str">
        <f t="shared" si="467"/>
        <v>181</v>
      </c>
      <c r="AL439" s="4">
        <f t="shared" si="468"/>
        <v>1</v>
      </c>
      <c r="AM439" s="4">
        <f t="shared" si="460"/>
        <v>54</v>
      </c>
      <c r="AN439" s="4">
        <f t="shared" si="469"/>
        <v>748230.12840000005</v>
      </c>
      <c r="AO439" s="4">
        <f t="shared" si="470"/>
        <v>13856</v>
      </c>
      <c r="AP439" s="4">
        <f t="shared" si="471"/>
        <v>0</v>
      </c>
      <c r="AQ439" s="4">
        <v>13856</v>
      </c>
      <c r="AW439" s="4">
        <v>13826</v>
      </c>
      <c r="AX439" s="5">
        <f t="shared" si="472"/>
        <v>30</v>
      </c>
      <c r="AY439" s="4">
        <v>13856</v>
      </c>
      <c r="AZ439" s="5"/>
      <c r="BB439" s="5">
        <f t="shared" ref="BB439" si="517">BC439-BA439</f>
        <v>0</v>
      </c>
    </row>
    <row r="440" spans="1:54" s="4" customFormat="1">
      <c r="A440" s="278">
        <v>454</v>
      </c>
      <c r="B440" s="2">
        <v>454149211</v>
      </c>
      <c r="C440" s="10" t="s">
        <v>283</v>
      </c>
      <c r="D440" s="15">
        <f>'fnd enro'!D440</f>
        <v>0</v>
      </c>
      <c r="E440" s="15">
        <f>'fnd enro'!E440</f>
        <v>0</v>
      </c>
      <c r="F440" s="15">
        <f>'fnd enro'!F440</f>
        <v>0</v>
      </c>
      <c r="G440" s="15">
        <f>'fnd enro'!G440</f>
        <v>3</v>
      </c>
      <c r="H440" s="15">
        <f>'fnd enro'!H440</f>
        <v>0</v>
      </c>
      <c r="I440" s="15">
        <f>'fnd enro'!I440</f>
        <v>0</v>
      </c>
      <c r="J440" s="15">
        <f>'fnd enro'!J440</f>
        <v>0</v>
      </c>
      <c r="K440" s="16">
        <f>'fnd enro'!K440</f>
        <v>0.1149</v>
      </c>
      <c r="L440" s="15">
        <f>'fnd enro'!L440</f>
        <v>0</v>
      </c>
      <c r="M440" s="15">
        <f>'fnd enro'!M440</f>
        <v>0</v>
      </c>
      <c r="N440" s="15">
        <f>'fnd enro'!N440</f>
        <v>0</v>
      </c>
      <c r="O440" s="15">
        <f>'fnd enro'!O440</f>
        <v>0</v>
      </c>
      <c r="P440" s="15">
        <f>'fnd enro'!P440</f>
        <v>3</v>
      </c>
      <c r="Q440" s="15">
        <f>'fnd enro'!R440</f>
        <v>3</v>
      </c>
      <c r="R440" s="16">
        <f t="shared" si="462"/>
        <v>1</v>
      </c>
      <c r="S440" s="15">
        <f>VALUE('fnd enro'!Q440)</f>
        <v>4</v>
      </c>
      <c r="T440" s="2"/>
      <c r="U440" s="1">
        <f>(($D440*'fnd base rates'!C$107)
+($E440*'fnd base rates'!C$108)
+($F440*'fnd base rates'!C$109)
+($G440*'fnd base rates'!C$110)
+($H440*'fnd base rates'!C$111)
+($I440*'fnd base rates'!C$112)
+($J440*'fnd base rates'!C$113)
+($K440*'fnd base rates'!C$114)
+($M440*'fnd base rates'!C$116)
+($N440*'fnd base rates'!C$117)
+($O440*'fnd base rates'!C$118)
+($P440*VLOOKUP($S440+12,rate_basefnd,3)))
*$R440</f>
        <v>1703.0768790000002</v>
      </c>
      <c r="V440" s="1">
        <f>(($D440*'fnd base rates'!D$107)
+($E440*'fnd base rates'!D$108)
+($F440*'fnd base rates'!D$109)
+($G440*'fnd base rates'!D$110)
+($H440*'fnd base rates'!D$111)
+($I440*'fnd base rates'!D$112)
+($J440*'fnd base rates'!D$113)
+($K440*'fnd base rates'!D$114)
+($M440*'fnd base rates'!D$116)
+($N440*'fnd base rates'!D$117)
+($O440*'fnd base rates'!D$118)
+($P440*VLOOKUP($S440+12,rate_basefnd,4)))
*$R440</f>
        <v>2980.62</v>
      </c>
      <c r="W440" s="1">
        <f>(($D440*'fnd base rates'!E$107)
+($E440*'fnd base rates'!E$108)
+($F440*'fnd base rates'!E$109)
+($G440*'fnd base rates'!E$110)
+($H440*'fnd base rates'!E$111)
+($I440*'fnd base rates'!E$112)
+($J440*'fnd base rates'!E$113)
+($K440*'fnd base rates'!E$114)
+($M440*'fnd base rates'!E$116)
+($N440*'fnd base rates'!E$117)
+($O440*'fnd base rates'!E$118)
+($P440*VLOOKUP($S440+12,rate_basefnd,5)))
*$R440</f>
        <v>18787.425776999997</v>
      </c>
      <c r="X440" s="1">
        <f>(($D440*'fnd base rates'!F$107)
+($E440*'fnd base rates'!F$108)
+($F440*'fnd base rates'!F$109)
+($G440*'fnd base rates'!F$110)
+($H440*'fnd base rates'!F$111)
+($I440*'fnd base rates'!F$112)
+($J440*'fnd base rates'!F$113)
+($K440*'fnd base rates'!F$114)
+($M440*'fnd base rates'!F$116)
+($N440*'fnd base rates'!F$117)
+($O440*'fnd base rates'!F$118)
+($P440*VLOOKUP($S440+12,rate_basefnd,6)))
*$R440</f>
        <v>3573.4151459999998</v>
      </c>
      <c r="Y440" s="1">
        <f>(($D440*'fnd base rates'!G$107)
+($E440*'fnd base rates'!G$108)
+($F440*'fnd base rates'!G$109)
+($G440*'fnd base rates'!G$110)
+($H440*'fnd base rates'!G$111)
+($I440*'fnd base rates'!G$112)
+($J440*'fnd base rates'!G$113)
+($K440*'fnd base rates'!G$114)
+($M440*'fnd base rates'!G$116)
+($N440*'fnd base rates'!G$117)
+($O440*'fnd base rates'!G$118)
+($P440*VLOOKUP($S440+12,rate_basefnd,7)))
*$R440</f>
        <v>821.14841699999988</v>
      </c>
      <c r="Z440" s="1">
        <f>(($D440*'fnd base rates'!H$107)
+($E440*'fnd base rates'!H$108)
+($F440*'fnd base rates'!H$109)
+($G440*'fnd base rates'!H$110)
+($H440*'fnd base rates'!H$111)
+($I440*'fnd base rates'!H$112)
+($J440*'fnd base rates'!H$113)
+($K440*'fnd base rates'!H$114)
+($M440*'fnd base rates'!H$116)
+($N440*'fnd base rates'!H$117)
+($O440*'fnd base rates'!H$118)
+($P440*VLOOKUP($S440+12,rate_basefnd,8)))</f>
        <v>1559.2716300000002</v>
      </c>
      <c r="AA440" s="1">
        <f>(($D440*'fnd base rates'!I$107)
+($E440*'fnd base rates'!I$108)
+($F440*'fnd base rates'!I$109)
+($G440*'fnd base rates'!I$110)
+($H440*'fnd base rates'!I$111)
+($I440*'fnd base rates'!I$112)
+($J440*'fnd base rates'!I$113)
+($K440*'fnd base rates'!I$114)
+($M440*'fnd base rates'!I$116)
+($N440*'fnd base rates'!I$117)
+($O440*'fnd base rates'!I$118)
+($P440*VLOOKUP($S440+12,rate_basefnd,9)))
*$R440</f>
        <v>1116.18</v>
      </c>
      <c r="AB440" s="1">
        <f>(($D440*'fnd base rates'!J$107)
+($E440*'fnd base rates'!J$108)
+($F440*'fnd base rates'!J$109)
+($G440*'fnd base rates'!J$110)
+($H440*'fnd base rates'!J$111)
+($I440*'fnd base rates'!J$112)
+($J440*'fnd base rates'!J$113)
+($K440*'fnd base rates'!J$114)
+($M440*'fnd base rates'!J$116)
+($N440*'fnd base rates'!J$117)
+($O440*'fnd base rates'!J$118)
+($P440*VLOOKUP($S440+12,rate_basefnd,10)))
*$R440</f>
        <v>2048.13</v>
      </c>
      <c r="AC440" s="1">
        <f>(($D440*'fnd base rates'!K$107)
+($E440*'fnd base rates'!K$108)
+($F440*'fnd base rates'!K$109)
+($G440*'fnd base rates'!K$110)
+($H440*'fnd base rates'!K$111)
+($I440*'fnd base rates'!K$112)
+($J440*'fnd base rates'!K$113)
+($K440*'fnd base rates'!K$114)
+($M440*'fnd base rates'!K$116)
+($N440*'fnd base rates'!K$117)
+($O440*'fnd base rates'!K$118)
+($P440*VLOOKUP($S440+12,rate_basefnd,11)))
*$R440</f>
        <v>3155.6820330000005</v>
      </c>
      <c r="AD440" s="1">
        <f>(($D440*'fnd base rates'!L$107)
+($E440*'fnd base rates'!L$108)
+($F440*'fnd base rates'!L$109)
+($G440*'fnd base rates'!L$110)
+($H440*'fnd base rates'!L$111)
+($I440*'fnd base rates'!L$112)
+($J440*'fnd base rates'!L$113)
+($K440*'fnd base rates'!L$114)
+($M440*'fnd base rates'!L$116)
+($N440*'fnd base rates'!L$117)
+($O440*'fnd base rates'!L$118)
+($P440*VLOOKUP($S440+12,rate_basefnd,12)))</f>
        <v>5149.0002180000001</v>
      </c>
      <c r="AE440" s="1">
        <f>(($D440*'fnd base rates'!M$107)
+($E440*'fnd base rates'!M$108)
+($F440*'fnd base rates'!M$109)
+($G440*'fnd base rates'!M$110)
+($H440*'fnd base rates'!M$111)
+($I440*'fnd base rates'!M$112)
+($J440*'fnd base rates'!M$113)
+($K440*'fnd base rates'!M$114)
+($M440*'fnd base rates'!M$116)
+($N440*'fnd base rates'!M$117)
+($O440*'fnd base rates'!M$118)
+($P440*VLOOKUP($S440+12,rate_basefnd,13)))</f>
        <v>0</v>
      </c>
      <c r="AF440" s="4">
        <f t="shared" si="463"/>
        <v>40893.950099999995</v>
      </c>
      <c r="AH440" s="4">
        <f t="shared" si="464"/>
        <v>454149211</v>
      </c>
      <c r="AI440" s="4" t="str">
        <f t="shared" si="465"/>
        <v>454</v>
      </c>
      <c r="AJ440" s="2" t="str">
        <f t="shared" si="466"/>
        <v>149</v>
      </c>
      <c r="AK440" s="2" t="str">
        <f t="shared" si="467"/>
        <v>211</v>
      </c>
      <c r="AL440" s="4">
        <f t="shared" si="468"/>
        <v>1</v>
      </c>
      <c r="AM440" s="4">
        <f t="shared" si="460"/>
        <v>3</v>
      </c>
      <c r="AN440" s="4">
        <f t="shared" si="469"/>
        <v>40893.950099999995</v>
      </c>
      <c r="AO440" s="4">
        <f t="shared" si="470"/>
        <v>13631</v>
      </c>
      <c r="AP440" s="4">
        <f t="shared" si="471"/>
        <v>0</v>
      </c>
      <c r="AQ440" s="4">
        <v>13631</v>
      </c>
      <c r="AW440" s="4">
        <v>13606</v>
      </c>
      <c r="AX440" s="5">
        <f t="shared" si="472"/>
        <v>25</v>
      </c>
      <c r="AY440" s="4">
        <v>13631</v>
      </c>
      <c r="AZ440" s="5"/>
      <c r="BB440" s="5">
        <f t="shared" ref="BB440" si="518">BC440-BA440</f>
        <v>0</v>
      </c>
    </row>
    <row r="441" spans="1:54" s="4" customFormat="1">
      <c r="A441" s="278">
        <v>454</v>
      </c>
      <c r="B441" s="2">
        <v>454149745</v>
      </c>
      <c r="C441" s="10" t="s">
        <v>283</v>
      </c>
      <c r="D441" s="15">
        <f>'fnd enro'!D441</f>
        <v>0</v>
      </c>
      <c r="E441" s="15">
        <f>'fnd enro'!E441</f>
        <v>0</v>
      </c>
      <c r="F441" s="15">
        <f>'fnd enro'!F441</f>
        <v>0</v>
      </c>
      <c r="G441" s="15">
        <f>'fnd enro'!G441</f>
        <v>0</v>
      </c>
      <c r="H441" s="15">
        <f>'fnd enro'!H441</f>
        <v>1</v>
      </c>
      <c r="I441" s="15">
        <f>'fnd enro'!I441</f>
        <v>0</v>
      </c>
      <c r="J441" s="15">
        <f>'fnd enro'!J441</f>
        <v>0</v>
      </c>
      <c r="K441" s="16">
        <f>'fnd enro'!K441</f>
        <v>3.8300000000000001E-2</v>
      </c>
      <c r="L441" s="15">
        <f>'fnd enro'!L441</f>
        <v>0</v>
      </c>
      <c r="M441" s="15">
        <f>'fnd enro'!M441</f>
        <v>0</v>
      </c>
      <c r="N441" s="15">
        <f>'fnd enro'!N441</f>
        <v>0</v>
      </c>
      <c r="O441" s="15">
        <f>'fnd enro'!O441</f>
        <v>0</v>
      </c>
      <c r="P441" s="15">
        <f>'fnd enro'!P441</f>
        <v>0</v>
      </c>
      <c r="Q441" s="15">
        <f>'fnd enro'!R441</f>
        <v>1</v>
      </c>
      <c r="R441" s="16">
        <f t="shared" si="462"/>
        <v>1</v>
      </c>
      <c r="S441" s="15">
        <f>VALUE('fnd enro'!Q441)</f>
        <v>3</v>
      </c>
      <c r="T441" s="2"/>
      <c r="U441" s="1">
        <f>(($D441*'fnd base rates'!C$107)
+($E441*'fnd base rates'!C$108)
+($F441*'fnd base rates'!C$109)
+($G441*'fnd base rates'!C$110)
+($H441*'fnd base rates'!C$111)
+($I441*'fnd base rates'!C$112)
+($J441*'fnd base rates'!C$113)
+($K441*'fnd base rates'!C$114)
+($M441*'fnd base rates'!C$116)
+($N441*'fnd base rates'!C$117)
+($O441*'fnd base rates'!C$118)
+($P441*VLOOKUP($S441+12,rate_basefnd,3)))
*$R441</f>
        <v>512.52229299999999</v>
      </c>
      <c r="V441" s="1">
        <f>(($D441*'fnd base rates'!D$107)
+($E441*'fnd base rates'!D$108)
+($F441*'fnd base rates'!D$109)
+($G441*'fnd base rates'!D$110)
+($H441*'fnd base rates'!D$111)
+($I441*'fnd base rates'!D$112)
+($J441*'fnd base rates'!D$113)
+($K441*'fnd base rates'!D$114)
+($M441*'fnd base rates'!D$116)
+($N441*'fnd base rates'!D$117)
+($O441*'fnd base rates'!D$118)
+($P441*VLOOKUP($S441+12,rate_basefnd,4)))
*$R441</f>
        <v>732.13</v>
      </c>
      <c r="W441" s="1">
        <f>(($D441*'fnd base rates'!E$107)
+($E441*'fnd base rates'!E$108)
+($F441*'fnd base rates'!E$109)
+($G441*'fnd base rates'!E$110)
+($H441*'fnd base rates'!E$111)
+($I441*'fnd base rates'!E$112)
+($J441*'fnd base rates'!E$113)
+($K441*'fnd base rates'!E$114)
+($M441*'fnd base rates'!E$116)
+($N441*'fnd base rates'!E$117)
+($O441*'fnd base rates'!E$118)
+($P441*VLOOKUP($S441+12,rate_basefnd,5)))
*$R441</f>
        <v>3307.735259</v>
      </c>
      <c r="X441" s="1">
        <f>(($D441*'fnd base rates'!F$107)
+($E441*'fnd base rates'!F$108)
+($F441*'fnd base rates'!F$109)
+($G441*'fnd base rates'!F$110)
+($H441*'fnd base rates'!F$111)
+($I441*'fnd base rates'!F$112)
+($J441*'fnd base rates'!F$113)
+($K441*'fnd base rates'!F$114)
+($M441*'fnd base rates'!F$116)
+($N441*'fnd base rates'!F$117)
+($O441*'fnd base rates'!F$118)
+($P441*VLOOKUP($S441+12,rate_basefnd,6)))
*$R441</f>
        <v>949.92838200000006</v>
      </c>
      <c r="Y441" s="1">
        <f>(($D441*'fnd base rates'!G$107)
+($E441*'fnd base rates'!G$108)
+($F441*'fnd base rates'!G$109)
+($G441*'fnd base rates'!G$110)
+($H441*'fnd base rates'!G$111)
+($I441*'fnd base rates'!G$112)
+($J441*'fnd base rates'!G$113)
+($K441*'fnd base rates'!G$114)
+($M441*'fnd base rates'!G$116)
+($N441*'fnd base rates'!G$117)
+($O441*'fnd base rates'!G$118)
+($P441*VLOOKUP($S441+12,rate_basefnd,7)))
*$R441</f>
        <v>161.06613899999999</v>
      </c>
      <c r="Z441" s="1">
        <f>(($D441*'fnd base rates'!H$107)
+($E441*'fnd base rates'!H$108)
+($F441*'fnd base rates'!H$109)
+($G441*'fnd base rates'!H$110)
+($H441*'fnd base rates'!H$111)
+($I441*'fnd base rates'!H$112)
+($J441*'fnd base rates'!H$113)
+($K441*'fnd base rates'!H$114)
+($M441*'fnd base rates'!H$116)
+($N441*'fnd base rates'!H$117)
+($O441*'fnd base rates'!H$118)
+($P441*VLOOKUP($S441+12,rate_basefnd,8)))</f>
        <v>500.77720999999997</v>
      </c>
      <c r="AA441" s="1">
        <f>(($D441*'fnd base rates'!I$107)
+($E441*'fnd base rates'!I$108)
+($F441*'fnd base rates'!I$109)
+($G441*'fnd base rates'!I$110)
+($H441*'fnd base rates'!I$111)
+($I441*'fnd base rates'!I$112)
+($J441*'fnd base rates'!I$113)
+($K441*'fnd base rates'!I$114)
+($M441*'fnd base rates'!I$116)
+($N441*'fnd base rates'!I$117)
+($O441*'fnd base rates'!I$118)
+($P441*VLOOKUP($S441+12,rate_basefnd,9)))
*$R441</f>
        <v>336.12</v>
      </c>
      <c r="AB441" s="1">
        <f>(($D441*'fnd base rates'!J$107)
+($E441*'fnd base rates'!J$108)
+($F441*'fnd base rates'!J$109)
+($G441*'fnd base rates'!J$110)
+($H441*'fnd base rates'!J$111)
+($I441*'fnd base rates'!J$112)
+($J441*'fnd base rates'!J$113)
+($K441*'fnd base rates'!J$114)
+($M441*'fnd base rates'!J$116)
+($N441*'fnd base rates'!J$117)
+($O441*'fnd base rates'!J$118)
+($P441*VLOOKUP($S441+12,rate_basefnd,10)))
*$R441</f>
        <v>238.1</v>
      </c>
      <c r="AC441" s="1">
        <f>(($D441*'fnd base rates'!K$107)
+($E441*'fnd base rates'!K$108)
+($F441*'fnd base rates'!K$109)
+($G441*'fnd base rates'!K$110)
+($H441*'fnd base rates'!K$111)
+($I441*'fnd base rates'!K$112)
+($J441*'fnd base rates'!K$113)
+($K441*'fnd base rates'!K$114)
+($M441*'fnd base rates'!K$116)
+($N441*'fnd base rates'!K$117)
+($O441*'fnd base rates'!K$118)
+($P441*VLOOKUP($S441+12,rate_basefnd,11)))
*$R441</f>
        <v>1130.3140109999999</v>
      </c>
      <c r="AD441" s="1">
        <f>(($D441*'fnd base rates'!L$107)
+($E441*'fnd base rates'!L$108)
+($F441*'fnd base rates'!L$109)
+($G441*'fnd base rates'!L$110)
+($H441*'fnd base rates'!L$111)
+($I441*'fnd base rates'!L$112)
+($J441*'fnd base rates'!L$113)
+($K441*'fnd base rates'!L$114)
+($M441*'fnd base rates'!L$116)
+($N441*'fnd base rates'!L$117)
+($O441*'fnd base rates'!L$118)
+($P441*VLOOKUP($S441+12,rate_basefnd,12)))</f>
        <v>1351.523406</v>
      </c>
      <c r="AE441" s="1">
        <f>(($D441*'fnd base rates'!M$107)
+($E441*'fnd base rates'!M$108)
+($F441*'fnd base rates'!M$109)
+($G441*'fnd base rates'!M$110)
+($H441*'fnd base rates'!M$111)
+($I441*'fnd base rates'!M$112)
+($J441*'fnd base rates'!M$113)
+($K441*'fnd base rates'!M$114)
+($M441*'fnd base rates'!M$116)
+($N441*'fnd base rates'!M$117)
+($O441*'fnd base rates'!M$118)
+($P441*VLOOKUP($S441+12,rate_basefnd,13)))</f>
        <v>0</v>
      </c>
      <c r="AF441" s="4">
        <f t="shared" si="463"/>
        <v>9220.2167000000009</v>
      </c>
      <c r="AH441" s="4">
        <f t="shared" si="464"/>
        <v>454149745</v>
      </c>
      <c r="AI441" s="4" t="str">
        <f t="shared" si="465"/>
        <v>454</v>
      </c>
      <c r="AJ441" s="2" t="str">
        <f t="shared" si="466"/>
        <v>149</v>
      </c>
      <c r="AK441" s="2" t="str">
        <f t="shared" si="467"/>
        <v>745</v>
      </c>
      <c r="AL441" s="4">
        <f t="shared" si="468"/>
        <v>1</v>
      </c>
      <c r="AM441" s="4">
        <f t="shared" si="460"/>
        <v>1</v>
      </c>
      <c r="AN441" s="4">
        <f t="shared" si="469"/>
        <v>9220.2167000000009</v>
      </c>
      <c r="AO441" s="4">
        <f t="shared" si="470"/>
        <v>9220</v>
      </c>
      <c r="AP441" s="4">
        <f t="shared" si="471"/>
        <v>0</v>
      </c>
      <c r="AQ441" s="4">
        <v>9220</v>
      </c>
      <c r="AW441" s="4">
        <v>9202</v>
      </c>
      <c r="AX441" s="5">
        <f t="shared" si="472"/>
        <v>18</v>
      </c>
      <c r="AY441" s="4">
        <v>9220</v>
      </c>
      <c r="AZ441" s="5"/>
      <c r="BB441" s="5">
        <f t="shared" ref="BB441" si="519">BC441-BA441</f>
        <v>0</v>
      </c>
    </row>
    <row r="442" spans="1:54" s="4" customFormat="1">
      <c r="A442" s="278">
        <v>455</v>
      </c>
      <c r="B442" s="2">
        <v>455128007</v>
      </c>
      <c r="C442" s="10" t="s">
        <v>1064</v>
      </c>
      <c r="D442" s="15">
        <f>'fnd enro'!D442</f>
        <v>0</v>
      </c>
      <c r="E442" s="15">
        <f>'fnd enro'!E442</f>
        <v>0</v>
      </c>
      <c r="F442" s="15">
        <f>'fnd enro'!F442</f>
        <v>1</v>
      </c>
      <c r="G442" s="15">
        <f>'fnd enro'!G442</f>
        <v>1</v>
      </c>
      <c r="H442" s="15">
        <f>'fnd enro'!H442</f>
        <v>0</v>
      </c>
      <c r="I442" s="15">
        <f>'fnd enro'!I442</f>
        <v>0</v>
      </c>
      <c r="J442" s="15">
        <f>'fnd enro'!J442</f>
        <v>0</v>
      </c>
      <c r="K442" s="16">
        <f>'fnd enro'!K442</f>
        <v>7.6600000000000001E-2</v>
      </c>
      <c r="L442" s="15">
        <f>'fnd enro'!L442</f>
        <v>0</v>
      </c>
      <c r="M442" s="15">
        <f>'fnd enro'!M442</f>
        <v>0</v>
      </c>
      <c r="N442" s="15">
        <f>'fnd enro'!N442</f>
        <v>0</v>
      </c>
      <c r="O442" s="15">
        <f>'fnd enro'!O442</f>
        <v>0</v>
      </c>
      <c r="P442" s="15">
        <f>'fnd enro'!P442</f>
        <v>2</v>
      </c>
      <c r="Q442" s="15">
        <f>'fnd enro'!R442</f>
        <v>2</v>
      </c>
      <c r="R442" s="16">
        <f t="shared" si="462"/>
        <v>1</v>
      </c>
      <c r="S442" s="15">
        <f>VALUE('fnd enro'!Q442)</f>
        <v>6</v>
      </c>
      <c r="T442" s="2"/>
      <c r="U442" s="1">
        <f>(($D442*'fnd base rates'!C$107)
+($E442*'fnd base rates'!C$108)
+($F442*'fnd base rates'!C$109)
+($G442*'fnd base rates'!C$110)
+($H442*'fnd base rates'!C$111)
+($I442*'fnd base rates'!C$112)
+($J442*'fnd base rates'!C$113)
+($K442*'fnd base rates'!C$114)
+($M442*'fnd base rates'!C$116)
+($N442*'fnd base rates'!C$117)
+($O442*'fnd base rates'!C$118)
+($P442*VLOOKUP($S442+12,rate_basefnd,3)))
*$R442</f>
        <v>1146.1645859999999</v>
      </c>
      <c r="V442" s="1">
        <f>(($D442*'fnd base rates'!D$107)
+($E442*'fnd base rates'!D$108)
+($F442*'fnd base rates'!D$109)
+($G442*'fnd base rates'!D$110)
+($H442*'fnd base rates'!D$111)
+($I442*'fnd base rates'!D$112)
+($J442*'fnd base rates'!D$113)
+($K442*'fnd base rates'!D$114)
+($M442*'fnd base rates'!D$116)
+($N442*'fnd base rates'!D$117)
+($O442*'fnd base rates'!D$118)
+($P442*VLOOKUP($S442+12,rate_basefnd,4)))
*$R442</f>
        <v>2038.12</v>
      </c>
      <c r="W442" s="1">
        <f>(($D442*'fnd base rates'!E$107)
+($E442*'fnd base rates'!E$108)
+($F442*'fnd base rates'!E$109)
+($G442*'fnd base rates'!E$110)
+($H442*'fnd base rates'!E$111)
+($I442*'fnd base rates'!E$112)
+($J442*'fnd base rates'!E$113)
+($K442*'fnd base rates'!E$114)
+($M442*'fnd base rates'!E$116)
+($N442*'fnd base rates'!E$117)
+($O442*'fnd base rates'!E$118)
+($P442*VLOOKUP($S442+12,rate_basefnd,5)))
*$R442</f>
        <v>13023.110518000001</v>
      </c>
      <c r="X442" s="1">
        <f>(($D442*'fnd base rates'!F$107)
+($E442*'fnd base rates'!F$108)
+($F442*'fnd base rates'!F$109)
+($G442*'fnd base rates'!F$110)
+($H442*'fnd base rates'!F$111)
+($I442*'fnd base rates'!F$112)
+($J442*'fnd base rates'!F$113)
+($K442*'fnd base rates'!F$114)
+($M442*'fnd base rates'!F$116)
+($N442*'fnd base rates'!F$117)
+($O442*'fnd base rates'!F$118)
+($P442*VLOOKUP($S442+12,rate_basefnd,6)))
*$R442</f>
        <v>2382.2767640000002</v>
      </c>
      <c r="Y442" s="1">
        <f>(($D442*'fnd base rates'!G$107)
+($E442*'fnd base rates'!G$108)
+($F442*'fnd base rates'!G$109)
+($G442*'fnd base rates'!G$110)
+($H442*'fnd base rates'!G$111)
+($I442*'fnd base rates'!G$112)
+($J442*'fnd base rates'!G$113)
+($K442*'fnd base rates'!G$114)
+($M442*'fnd base rates'!G$116)
+($N442*'fnd base rates'!G$117)
+($O442*'fnd base rates'!G$118)
+($P442*VLOOKUP($S442+12,rate_basefnd,7)))
*$R442</f>
        <v>571.552278</v>
      </c>
      <c r="Z442" s="1">
        <f>(($D442*'fnd base rates'!H$107)
+($E442*'fnd base rates'!H$108)
+($F442*'fnd base rates'!H$109)
+($G442*'fnd base rates'!H$110)
+($H442*'fnd base rates'!H$111)
+($I442*'fnd base rates'!H$112)
+($J442*'fnd base rates'!H$113)
+($K442*'fnd base rates'!H$114)
+($M442*'fnd base rates'!H$116)
+($N442*'fnd base rates'!H$117)
+($O442*'fnd base rates'!H$118)
+($P442*VLOOKUP($S442+12,rate_basefnd,8)))</f>
        <v>1043.21442</v>
      </c>
      <c r="AA442" s="1">
        <f>(($D442*'fnd base rates'!I$107)
+($E442*'fnd base rates'!I$108)
+($F442*'fnd base rates'!I$109)
+($G442*'fnd base rates'!I$110)
+($H442*'fnd base rates'!I$111)
+($I442*'fnd base rates'!I$112)
+($J442*'fnd base rates'!I$113)
+($K442*'fnd base rates'!I$114)
+($M442*'fnd base rates'!I$116)
+($N442*'fnd base rates'!I$117)
+($O442*'fnd base rates'!I$118)
+($P442*VLOOKUP($S442+12,rate_basefnd,9)))
*$R442</f>
        <v>764.28000000000009</v>
      </c>
      <c r="AB442" s="1">
        <f>(($D442*'fnd base rates'!J$107)
+($E442*'fnd base rates'!J$108)
+($F442*'fnd base rates'!J$109)
+($G442*'fnd base rates'!J$110)
+($H442*'fnd base rates'!J$111)
+($I442*'fnd base rates'!J$112)
+($J442*'fnd base rates'!J$113)
+($K442*'fnd base rates'!J$114)
+($M442*'fnd base rates'!J$116)
+($N442*'fnd base rates'!J$117)
+($O442*'fnd base rates'!J$118)
+($P442*VLOOKUP($S442+12,rate_basefnd,10)))
*$R442</f>
        <v>1421.67</v>
      </c>
      <c r="AC442" s="1">
        <f>(($D442*'fnd base rates'!K$107)
+($E442*'fnd base rates'!K$108)
+($F442*'fnd base rates'!K$109)
+($G442*'fnd base rates'!K$110)
+($H442*'fnd base rates'!K$111)
+($I442*'fnd base rates'!K$112)
+($J442*'fnd base rates'!K$113)
+($K442*'fnd base rates'!K$114)
+($M442*'fnd base rates'!K$116)
+($N442*'fnd base rates'!K$117)
+($O442*'fnd base rates'!K$118)
+($P442*VLOOKUP($S442+12,rate_basefnd,11)))
*$R442</f>
        <v>2103.7880220000002</v>
      </c>
      <c r="AD442" s="1">
        <f>(($D442*'fnd base rates'!L$107)
+($E442*'fnd base rates'!L$108)
+($F442*'fnd base rates'!L$109)
+($G442*'fnd base rates'!L$110)
+($H442*'fnd base rates'!L$111)
+($I442*'fnd base rates'!L$112)
+($J442*'fnd base rates'!L$113)
+($K442*'fnd base rates'!L$114)
+($M442*'fnd base rates'!L$116)
+($N442*'fnd base rates'!L$117)
+($O442*'fnd base rates'!L$118)
+($P442*VLOOKUP($S442+12,rate_basefnd,12)))</f>
        <v>3513.2168119999997</v>
      </c>
      <c r="AE442" s="1">
        <f>(($D442*'fnd base rates'!M$107)
+($E442*'fnd base rates'!M$108)
+($F442*'fnd base rates'!M$109)
+($G442*'fnd base rates'!M$110)
+($H442*'fnd base rates'!M$111)
+($I442*'fnd base rates'!M$112)
+($J442*'fnd base rates'!M$113)
+($K442*'fnd base rates'!M$114)
+($M442*'fnd base rates'!M$116)
+($N442*'fnd base rates'!M$117)
+($O442*'fnd base rates'!M$118)
+($P442*VLOOKUP($S442+12,rate_basefnd,13)))</f>
        <v>0</v>
      </c>
      <c r="AF442" s="4">
        <f t="shared" si="463"/>
        <v>28007.393400000001</v>
      </c>
      <c r="AH442" s="4">
        <f t="shared" si="464"/>
        <v>455128007</v>
      </c>
      <c r="AI442" s="4" t="str">
        <f t="shared" si="465"/>
        <v>455</v>
      </c>
      <c r="AJ442" s="2" t="str">
        <f t="shared" si="466"/>
        <v>128</v>
      </c>
      <c r="AK442" s="2" t="str">
        <f t="shared" si="467"/>
        <v>007</v>
      </c>
      <c r="AL442" s="4">
        <f t="shared" si="468"/>
        <v>1</v>
      </c>
      <c r="AM442" s="4">
        <f t="shared" si="460"/>
        <v>2</v>
      </c>
      <c r="AN442" s="4">
        <f t="shared" si="469"/>
        <v>28007.393400000001</v>
      </c>
      <c r="AO442" s="4">
        <f t="shared" si="470"/>
        <v>14004</v>
      </c>
      <c r="AP442" s="4">
        <f t="shared" si="471"/>
        <v>0</v>
      </c>
      <c r="AQ442" s="4">
        <v>14004</v>
      </c>
      <c r="AW442" s="4">
        <v>13968</v>
      </c>
      <c r="AX442" s="5">
        <f t="shared" si="472"/>
        <v>36</v>
      </c>
      <c r="AY442" s="4">
        <v>14004</v>
      </c>
      <c r="AZ442" s="5"/>
      <c r="BB442" s="5">
        <f t="shared" ref="BB442" si="520">BC442-BA442</f>
        <v>0</v>
      </c>
    </row>
    <row r="443" spans="1:54" s="4" customFormat="1">
      <c r="A443" s="278">
        <v>455</v>
      </c>
      <c r="B443" s="2">
        <v>455128128</v>
      </c>
      <c r="C443" s="10" t="s">
        <v>1064</v>
      </c>
      <c r="D443" s="15">
        <f>'fnd enro'!D443</f>
        <v>0</v>
      </c>
      <c r="E443" s="15">
        <f>'fnd enro'!E443</f>
        <v>0</v>
      </c>
      <c r="F443" s="15">
        <f>'fnd enro'!F443</f>
        <v>34</v>
      </c>
      <c r="G443" s="15">
        <f>'fnd enro'!G443</f>
        <v>166</v>
      </c>
      <c r="H443" s="15">
        <f>'fnd enro'!H443</f>
        <v>93</v>
      </c>
      <c r="I443" s="15">
        <f>'fnd enro'!I443</f>
        <v>0</v>
      </c>
      <c r="J443" s="15">
        <f>'fnd enro'!J443</f>
        <v>0</v>
      </c>
      <c r="K443" s="16">
        <f>'fnd enro'!K443</f>
        <v>11.2219</v>
      </c>
      <c r="L443" s="15">
        <f>'fnd enro'!L443</f>
        <v>0</v>
      </c>
      <c r="M443" s="15">
        <f>'fnd enro'!M443</f>
        <v>14</v>
      </c>
      <c r="N443" s="15">
        <f>'fnd enro'!N443</f>
        <v>4</v>
      </c>
      <c r="O443" s="15">
        <f>'fnd enro'!O443</f>
        <v>0</v>
      </c>
      <c r="P443" s="15">
        <f>'fnd enro'!P443</f>
        <v>100</v>
      </c>
      <c r="Q443" s="15">
        <f>'fnd enro'!R443</f>
        <v>293</v>
      </c>
      <c r="R443" s="16">
        <f t="shared" si="462"/>
        <v>1</v>
      </c>
      <c r="S443" s="15">
        <f>VALUE('fnd enro'!Q443)</f>
        <v>10</v>
      </c>
      <c r="T443" s="2"/>
      <c r="U443" s="1">
        <f>(($D443*'fnd base rates'!C$107)
+($E443*'fnd base rates'!C$108)
+($F443*'fnd base rates'!C$109)
+($G443*'fnd base rates'!C$110)
+($H443*'fnd base rates'!C$111)
+($I443*'fnd base rates'!C$112)
+($J443*'fnd base rates'!C$113)
+($K443*'fnd base rates'!C$114)
+($M443*'fnd base rates'!C$116)
+($N443*'fnd base rates'!C$117)
+($O443*'fnd base rates'!C$118)
+($P443*VLOOKUP($S443+12,rate_basefnd,3)))
*$R443</f>
        <v>158915.571849</v>
      </c>
      <c r="V443" s="1">
        <f>(($D443*'fnd base rates'!D$107)
+($E443*'fnd base rates'!D$108)
+($F443*'fnd base rates'!D$109)
+($G443*'fnd base rates'!D$110)
+($H443*'fnd base rates'!D$111)
+($I443*'fnd base rates'!D$112)
+($J443*'fnd base rates'!D$113)
+($K443*'fnd base rates'!D$114)
+($M443*'fnd base rates'!D$116)
+($N443*'fnd base rates'!D$117)
+($O443*'fnd base rates'!D$118)
+($P443*VLOOKUP($S443+12,rate_basefnd,4)))
*$R443</f>
        <v>250786.75</v>
      </c>
      <c r="W443" s="1">
        <f>(($D443*'fnd base rates'!E$107)
+($E443*'fnd base rates'!E$108)
+($F443*'fnd base rates'!E$109)
+($G443*'fnd base rates'!E$110)
+($H443*'fnd base rates'!E$111)
+($I443*'fnd base rates'!E$112)
+($J443*'fnd base rates'!E$113)
+($K443*'fnd base rates'!E$114)
+($M443*'fnd base rates'!E$116)
+($N443*'fnd base rates'!E$117)
+($O443*'fnd base rates'!E$118)
+($P443*VLOOKUP($S443+12,rate_basefnd,5)))
*$R443</f>
        <v>1395463.6508869999</v>
      </c>
      <c r="X443" s="1">
        <f>(($D443*'fnd base rates'!F$107)
+($E443*'fnd base rates'!F$108)
+($F443*'fnd base rates'!F$109)
+($G443*'fnd base rates'!F$110)
+($H443*'fnd base rates'!F$111)
+($I443*'fnd base rates'!F$112)
+($J443*'fnd base rates'!F$113)
+($K443*'fnd base rates'!F$114)
+($M443*'fnd base rates'!F$116)
+($N443*'fnd base rates'!F$117)
+($O443*'fnd base rates'!F$118)
+($P443*VLOOKUP($S443+12,rate_basefnd,6)))
*$R443</f>
        <v>329597.67592600005</v>
      </c>
      <c r="Y443" s="1">
        <f>(($D443*'fnd base rates'!G$107)
+($E443*'fnd base rates'!G$108)
+($F443*'fnd base rates'!G$109)
+($G443*'fnd base rates'!G$110)
+($H443*'fnd base rates'!G$111)
+($I443*'fnd base rates'!G$112)
+($J443*'fnd base rates'!G$113)
+($K443*'fnd base rates'!G$114)
+($M443*'fnd base rates'!G$116)
+($N443*'fnd base rates'!G$117)
+($O443*'fnd base rates'!G$118)
+($P443*VLOOKUP($S443+12,rate_basefnd,7)))
*$R443</f>
        <v>61569.378727000003</v>
      </c>
      <c r="Z443" s="1">
        <f>(($D443*'fnd base rates'!H$107)
+($E443*'fnd base rates'!H$108)
+($F443*'fnd base rates'!H$109)
+($G443*'fnd base rates'!H$110)
+($H443*'fnd base rates'!H$111)
+($I443*'fnd base rates'!H$112)
+($J443*'fnd base rates'!H$113)
+($K443*'fnd base rates'!H$114)
+($M443*'fnd base rates'!H$116)
+($N443*'fnd base rates'!H$117)
+($O443*'fnd base rates'!H$118)
+($P443*VLOOKUP($S443+12,rate_basefnd,8)))</f>
        <v>151303.38253</v>
      </c>
      <c r="AA443" s="1">
        <f>(($D443*'fnd base rates'!I$107)
+($E443*'fnd base rates'!I$108)
+($F443*'fnd base rates'!I$109)
+($G443*'fnd base rates'!I$110)
+($H443*'fnd base rates'!I$111)
+($I443*'fnd base rates'!I$112)
+($J443*'fnd base rates'!I$113)
+($K443*'fnd base rates'!I$114)
+($M443*'fnd base rates'!I$116)
+($N443*'fnd base rates'!I$117)
+($O443*'fnd base rates'!I$118)
+($P443*VLOOKUP($S443+12,rate_basefnd,9)))
*$R443</f>
        <v>99442.32</v>
      </c>
      <c r="AB443" s="1">
        <f>(($D443*'fnd base rates'!J$107)
+($E443*'fnd base rates'!J$108)
+($F443*'fnd base rates'!J$109)
+($G443*'fnd base rates'!J$110)
+($H443*'fnd base rates'!J$111)
+($I443*'fnd base rates'!J$112)
+($J443*'fnd base rates'!J$113)
+($K443*'fnd base rates'!J$114)
+($M443*'fnd base rates'!J$116)
+($N443*'fnd base rates'!J$117)
+($O443*'fnd base rates'!J$118)
+($P443*VLOOKUP($S443+12,rate_basefnd,10)))
*$R443</f>
        <v>118364.4</v>
      </c>
      <c r="AC443" s="1">
        <f>(($D443*'fnd base rates'!K$107)
+($E443*'fnd base rates'!K$108)
+($F443*'fnd base rates'!K$109)
+($G443*'fnd base rates'!K$110)
+($H443*'fnd base rates'!K$111)
+($I443*'fnd base rates'!K$112)
+($J443*'fnd base rates'!K$113)
+($K443*'fnd base rates'!K$114)
+($M443*'fnd base rates'!K$116)
+($N443*'fnd base rates'!K$117)
+($O443*'fnd base rates'!K$118)
+($P443*VLOOKUP($S443+12,rate_basefnd,11)))
*$R443</f>
        <v>320686.32522300002</v>
      </c>
      <c r="AD443" s="1">
        <f>(($D443*'fnd base rates'!L$107)
+($E443*'fnd base rates'!L$108)
+($F443*'fnd base rates'!L$109)
+($G443*'fnd base rates'!L$110)
+($H443*'fnd base rates'!L$111)
+($I443*'fnd base rates'!L$112)
+($J443*'fnd base rates'!L$113)
+($K443*'fnd base rates'!L$114)
+($M443*'fnd base rates'!L$116)
+($N443*'fnd base rates'!L$117)
+($O443*'fnd base rates'!L$118)
+($P443*VLOOKUP($S443+12,rate_basefnd,12)))</f>
        <v>443653.31795800006</v>
      </c>
      <c r="AE443" s="1">
        <f>(($D443*'fnd base rates'!M$107)
+($E443*'fnd base rates'!M$108)
+($F443*'fnd base rates'!M$109)
+($G443*'fnd base rates'!M$110)
+($H443*'fnd base rates'!M$111)
+($I443*'fnd base rates'!M$112)
+($J443*'fnd base rates'!M$113)
+($K443*'fnd base rates'!M$114)
+($M443*'fnd base rates'!M$116)
+($N443*'fnd base rates'!M$117)
+($O443*'fnd base rates'!M$118)
+($P443*VLOOKUP($S443+12,rate_basefnd,13)))</f>
        <v>0</v>
      </c>
      <c r="AF443" s="4">
        <f t="shared" si="463"/>
        <v>3329782.7730999999</v>
      </c>
      <c r="AH443" s="4">
        <f t="shared" si="464"/>
        <v>455128128</v>
      </c>
      <c r="AI443" s="4" t="str">
        <f t="shared" si="465"/>
        <v>455</v>
      </c>
      <c r="AJ443" s="2" t="str">
        <f t="shared" si="466"/>
        <v>128</v>
      </c>
      <c r="AK443" s="2" t="str">
        <f t="shared" si="467"/>
        <v>128</v>
      </c>
      <c r="AL443" s="4">
        <f t="shared" si="468"/>
        <v>1</v>
      </c>
      <c r="AM443" s="4">
        <f t="shared" si="460"/>
        <v>293</v>
      </c>
      <c r="AN443" s="4">
        <f t="shared" si="469"/>
        <v>3329782.7730999999</v>
      </c>
      <c r="AO443" s="4">
        <f t="shared" si="470"/>
        <v>11364</v>
      </c>
      <c r="AP443" s="4">
        <f t="shared" si="471"/>
        <v>0</v>
      </c>
      <c r="AQ443" s="4">
        <v>11364</v>
      </c>
      <c r="AW443" s="4">
        <v>11326</v>
      </c>
      <c r="AX443" s="5">
        <f t="shared" si="472"/>
        <v>38</v>
      </c>
      <c r="AY443" s="4">
        <v>11364</v>
      </c>
      <c r="AZ443" s="5"/>
      <c r="BB443" s="5">
        <f t="shared" ref="BB443" si="521">BC443-BA443</f>
        <v>0</v>
      </c>
    </row>
    <row r="444" spans="1:54" s="4" customFormat="1">
      <c r="A444" s="278">
        <v>455</v>
      </c>
      <c r="B444" s="2">
        <v>455128149</v>
      </c>
      <c r="C444" s="10" t="s">
        <v>1064</v>
      </c>
      <c r="D444" s="15">
        <f>'fnd enro'!D444</f>
        <v>0</v>
      </c>
      <c r="E444" s="15">
        <f>'fnd enro'!E444</f>
        <v>0</v>
      </c>
      <c r="F444" s="15">
        <f>'fnd enro'!F444</f>
        <v>0</v>
      </c>
      <c r="G444" s="15">
        <f>'fnd enro'!G444</f>
        <v>3</v>
      </c>
      <c r="H444" s="15">
        <f>'fnd enro'!H444</f>
        <v>1</v>
      </c>
      <c r="I444" s="15">
        <f>'fnd enro'!I444</f>
        <v>0</v>
      </c>
      <c r="J444" s="15">
        <f>'fnd enro'!J444</f>
        <v>0</v>
      </c>
      <c r="K444" s="16">
        <f>'fnd enro'!K444</f>
        <v>0.1532</v>
      </c>
      <c r="L444" s="15">
        <f>'fnd enro'!L444</f>
        <v>0</v>
      </c>
      <c r="M444" s="15">
        <f>'fnd enro'!M444</f>
        <v>0</v>
      </c>
      <c r="N444" s="15">
        <f>'fnd enro'!N444</f>
        <v>0</v>
      </c>
      <c r="O444" s="15">
        <f>'fnd enro'!O444</f>
        <v>0</v>
      </c>
      <c r="P444" s="15">
        <f>'fnd enro'!P444</f>
        <v>4</v>
      </c>
      <c r="Q444" s="15">
        <f>'fnd enro'!R444</f>
        <v>4</v>
      </c>
      <c r="R444" s="16">
        <f t="shared" si="462"/>
        <v>1</v>
      </c>
      <c r="S444" s="15">
        <f>VALUE('fnd enro'!Q444)</f>
        <v>12</v>
      </c>
      <c r="T444" s="2"/>
      <c r="U444" s="1">
        <f>(($D444*'fnd base rates'!C$107)
+($E444*'fnd base rates'!C$108)
+($F444*'fnd base rates'!C$109)
+($G444*'fnd base rates'!C$110)
+($H444*'fnd base rates'!C$111)
+($I444*'fnd base rates'!C$112)
+($J444*'fnd base rates'!C$113)
+($K444*'fnd base rates'!C$114)
+($M444*'fnd base rates'!C$116)
+($N444*'fnd base rates'!C$117)
+($O444*'fnd base rates'!C$118)
+($P444*VLOOKUP($S444+12,rate_basefnd,3)))
*$R444</f>
        <v>2347.2491719999998</v>
      </c>
      <c r="V444" s="1">
        <f>(($D444*'fnd base rates'!D$107)
+($E444*'fnd base rates'!D$108)
+($F444*'fnd base rates'!D$109)
+($G444*'fnd base rates'!D$110)
+($H444*'fnd base rates'!D$111)
+($I444*'fnd base rates'!D$112)
+($J444*'fnd base rates'!D$113)
+($K444*'fnd base rates'!D$114)
+($M444*'fnd base rates'!D$116)
+($N444*'fnd base rates'!D$117)
+($O444*'fnd base rates'!D$118)
+($P444*VLOOKUP($S444+12,rate_basefnd,4)))
*$R444</f>
        <v>4336.3999999999996</v>
      </c>
      <c r="W444" s="1">
        <f>(($D444*'fnd base rates'!E$107)
+($E444*'fnd base rates'!E$108)
+($F444*'fnd base rates'!E$109)
+($G444*'fnd base rates'!E$110)
+($H444*'fnd base rates'!E$111)
+($I444*'fnd base rates'!E$112)
+($J444*'fnd base rates'!E$113)
+($K444*'fnd base rates'!E$114)
+($M444*'fnd base rates'!E$116)
+($N444*'fnd base rates'!E$117)
+($O444*'fnd base rates'!E$118)
+($P444*VLOOKUP($S444+12,rate_basefnd,5)))
*$R444</f>
        <v>28182.991035999999</v>
      </c>
      <c r="X444" s="1">
        <f>(($D444*'fnd base rates'!F$107)
+($E444*'fnd base rates'!F$108)
+($F444*'fnd base rates'!F$109)
+($G444*'fnd base rates'!F$110)
+($H444*'fnd base rates'!F$111)
+($I444*'fnd base rates'!F$112)
+($J444*'fnd base rates'!F$113)
+($K444*'fnd base rates'!F$114)
+($M444*'fnd base rates'!F$116)
+($N444*'fnd base rates'!F$117)
+($O444*'fnd base rates'!F$118)
+($P444*VLOOKUP($S444+12,rate_basefnd,6)))
*$R444</f>
        <v>4523.3435280000003</v>
      </c>
      <c r="Y444" s="1">
        <f>(($D444*'fnd base rates'!G$107)
+($E444*'fnd base rates'!G$108)
+($F444*'fnd base rates'!G$109)
+($G444*'fnd base rates'!G$110)
+($H444*'fnd base rates'!G$111)
+($I444*'fnd base rates'!G$112)
+($J444*'fnd base rates'!G$113)
+($K444*'fnd base rates'!G$114)
+($M444*'fnd base rates'!G$116)
+($N444*'fnd base rates'!G$117)
+($O444*'fnd base rates'!G$118)
+($P444*VLOOKUP($S444+12,rate_basefnd,7)))
*$R444</f>
        <v>1277.5445559999998</v>
      </c>
      <c r="Z444" s="1">
        <f>(($D444*'fnd base rates'!H$107)
+($E444*'fnd base rates'!H$108)
+($F444*'fnd base rates'!H$109)
+($G444*'fnd base rates'!H$110)
+($H444*'fnd base rates'!H$111)
+($I444*'fnd base rates'!H$112)
+($J444*'fnd base rates'!H$113)
+($K444*'fnd base rates'!H$114)
+($M444*'fnd base rates'!H$116)
+($N444*'fnd base rates'!H$117)
+($O444*'fnd base rates'!H$118)
+($P444*VLOOKUP($S444+12,rate_basefnd,8)))</f>
        <v>2105.3088399999997</v>
      </c>
      <c r="AA444" s="1">
        <f>(($D444*'fnd base rates'!I$107)
+($E444*'fnd base rates'!I$108)
+($F444*'fnd base rates'!I$109)
+($G444*'fnd base rates'!I$110)
+($H444*'fnd base rates'!I$111)
+($I444*'fnd base rates'!I$112)
+($J444*'fnd base rates'!I$113)
+($K444*'fnd base rates'!I$114)
+($M444*'fnd base rates'!I$116)
+($N444*'fnd base rates'!I$117)
+($O444*'fnd base rates'!I$118)
+($P444*VLOOKUP($S444+12,rate_basefnd,9)))
*$R444</f>
        <v>1698.8000000000002</v>
      </c>
      <c r="AB444" s="1">
        <f>(($D444*'fnd base rates'!J$107)
+($E444*'fnd base rates'!J$108)
+($F444*'fnd base rates'!J$109)
+($G444*'fnd base rates'!J$110)
+($H444*'fnd base rates'!J$111)
+($I444*'fnd base rates'!J$112)
+($J444*'fnd base rates'!J$113)
+($K444*'fnd base rates'!J$114)
+($M444*'fnd base rates'!J$116)
+($N444*'fnd base rates'!J$117)
+($O444*'fnd base rates'!J$118)
+($P444*VLOOKUP($S444+12,rate_basefnd,10)))
*$R444</f>
        <v>3567.2200000000003</v>
      </c>
      <c r="AC444" s="1">
        <f>(($D444*'fnd base rates'!K$107)
+($E444*'fnd base rates'!K$108)
+($F444*'fnd base rates'!K$109)
+($G444*'fnd base rates'!K$110)
+($H444*'fnd base rates'!K$111)
+($I444*'fnd base rates'!K$112)
+($J444*'fnd base rates'!K$113)
+($K444*'fnd base rates'!K$114)
+($M444*'fnd base rates'!K$116)
+($N444*'fnd base rates'!K$117)
+($O444*'fnd base rates'!K$118)
+($P444*VLOOKUP($S444+12,rate_basefnd,11)))
*$R444</f>
        <v>4285.9960440000004</v>
      </c>
      <c r="AD444" s="1">
        <f>(($D444*'fnd base rates'!L$107)
+($E444*'fnd base rates'!L$108)
+($F444*'fnd base rates'!L$109)
+($G444*'fnd base rates'!L$110)
+($H444*'fnd base rates'!L$111)
+($I444*'fnd base rates'!L$112)
+($J444*'fnd base rates'!L$113)
+($K444*'fnd base rates'!L$114)
+($M444*'fnd base rates'!L$116)
+($N444*'fnd base rates'!L$117)
+($O444*'fnd base rates'!L$118)
+($P444*VLOOKUP($S444+12,rate_basefnd,12)))</f>
        <v>7485.2736239999995</v>
      </c>
      <c r="AE444" s="1">
        <f>(($D444*'fnd base rates'!M$107)
+($E444*'fnd base rates'!M$108)
+($F444*'fnd base rates'!M$109)
+($G444*'fnd base rates'!M$110)
+($H444*'fnd base rates'!M$111)
+($I444*'fnd base rates'!M$112)
+($J444*'fnd base rates'!M$113)
+($K444*'fnd base rates'!M$114)
+($M444*'fnd base rates'!M$116)
+($N444*'fnd base rates'!M$117)
+($O444*'fnd base rates'!M$118)
+($P444*VLOOKUP($S444+12,rate_basefnd,13)))</f>
        <v>0</v>
      </c>
      <c r="AF444" s="4">
        <f t="shared" si="463"/>
        <v>59810.126799999998</v>
      </c>
      <c r="AH444" s="4">
        <f t="shared" si="464"/>
        <v>455128149</v>
      </c>
      <c r="AI444" s="4" t="str">
        <f t="shared" si="465"/>
        <v>455</v>
      </c>
      <c r="AJ444" s="2" t="str">
        <f t="shared" si="466"/>
        <v>128</v>
      </c>
      <c r="AK444" s="2" t="str">
        <f t="shared" si="467"/>
        <v>149</v>
      </c>
      <c r="AL444" s="4">
        <f t="shared" si="468"/>
        <v>1</v>
      </c>
      <c r="AM444" s="4">
        <f t="shared" si="460"/>
        <v>4</v>
      </c>
      <c r="AN444" s="4">
        <f t="shared" si="469"/>
        <v>59810.126799999998</v>
      </c>
      <c r="AO444" s="4">
        <f t="shared" si="470"/>
        <v>14953</v>
      </c>
      <c r="AP444" s="4">
        <f t="shared" si="471"/>
        <v>0</v>
      </c>
      <c r="AQ444" s="4">
        <v>14953</v>
      </c>
      <c r="AW444" s="4">
        <v>14831</v>
      </c>
      <c r="AX444" s="5">
        <f t="shared" si="472"/>
        <v>122</v>
      </c>
      <c r="AY444" s="4">
        <v>14953</v>
      </c>
      <c r="AZ444" s="5"/>
      <c r="BB444" s="5">
        <f t="shared" ref="BB444" si="522">BC444-BA444</f>
        <v>0</v>
      </c>
    </row>
    <row r="445" spans="1:54" s="4" customFormat="1">
      <c r="A445" s="278">
        <v>455</v>
      </c>
      <c r="B445" s="2">
        <v>455128181</v>
      </c>
      <c r="C445" s="10" t="s">
        <v>1064</v>
      </c>
      <c r="D445" s="15">
        <f>'fnd enro'!D445</f>
        <v>0</v>
      </c>
      <c r="E445" s="15">
        <f>'fnd enro'!E445</f>
        <v>0</v>
      </c>
      <c r="F445" s="15">
        <f>'fnd enro'!F445</f>
        <v>0</v>
      </c>
      <c r="G445" s="15">
        <f>'fnd enro'!G445</f>
        <v>1</v>
      </c>
      <c r="H445" s="15">
        <f>'fnd enro'!H445</f>
        <v>0</v>
      </c>
      <c r="I445" s="15">
        <f>'fnd enro'!I445</f>
        <v>0</v>
      </c>
      <c r="J445" s="15">
        <f>'fnd enro'!J445</f>
        <v>0</v>
      </c>
      <c r="K445" s="16">
        <f>'fnd enro'!K445</f>
        <v>3.8300000000000001E-2</v>
      </c>
      <c r="L445" s="15">
        <f>'fnd enro'!L445</f>
        <v>0</v>
      </c>
      <c r="M445" s="15">
        <f>'fnd enro'!M445</f>
        <v>0</v>
      </c>
      <c r="N445" s="15">
        <f>'fnd enro'!N445</f>
        <v>0</v>
      </c>
      <c r="O445" s="15">
        <f>'fnd enro'!O445</f>
        <v>0</v>
      </c>
      <c r="P445" s="15">
        <f>'fnd enro'!P445</f>
        <v>0</v>
      </c>
      <c r="Q445" s="15">
        <f>'fnd enro'!R445</f>
        <v>1</v>
      </c>
      <c r="R445" s="16">
        <f t="shared" si="462"/>
        <v>1</v>
      </c>
      <c r="S445" s="15">
        <f>VALUE('fnd enro'!Q445)</f>
        <v>9</v>
      </c>
      <c r="T445" s="2"/>
      <c r="U445" s="1">
        <f>(($D445*'fnd base rates'!C$107)
+($E445*'fnd base rates'!C$108)
+($F445*'fnd base rates'!C$109)
+($G445*'fnd base rates'!C$110)
+($H445*'fnd base rates'!C$111)
+($I445*'fnd base rates'!C$112)
+($J445*'fnd base rates'!C$113)
+($K445*'fnd base rates'!C$114)
+($M445*'fnd base rates'!C$116)
+($N445*'fnd base rates'!C$117)
+($O445*'fnd base rates'!C$118)
+($P445*VLOOKUP($S445+12,rate_basefnd,3)))
*$R445</f>
        <v>512.52229299999999</v>
      </c>
      <c r="V445" s="1">
        <f>(($D445*'fnd base rates'!D$107)
+($E445*'fnd base rates'!D$108)
+($F445*'fnd base rates'!D$109)
+($G445*'fnd base rates'!D$110)
+($H445*'fnd base rates'!D$111)
+($I445*'fnd base rates'!D$112)
+($J445*'fnd base rates'!D$113)
+($K445*'fnd base rates'!D$114)
+($M445*'fnd base rates'!D$116)
+($N445*'fnd base rates'!D$117)
+($O445*'fnd base rates'!D$118)
+($P445*VLOOKUP($S445+12,rate_basefnd,4)))
*$R445</f>
        <v>732.13</v>
      </c>
      <c r="W445" s="1">
        <f>(($D445*'fnd base rates'!E$107)
+($E445*'fnd base rates'!E$108)
+($F445*'fnd base rates'!E$109)
+($G445*'fnd base rates'!E$110)
+($H445*'fnd base rates'!E$111)
+($I445*'fnd base rates'!E$112)
+($J445*'fnd base rates'!E$113)
+($K445*'fnd base rates'!E$114)
+($M445*'fnd base rates'!E$116)
+($N445*'fnd base rates'!E$117)
+($O445*'fnd base rates'!E$118)
+($P445*VLOOKUP($S445+12,rate_basefnd,5)))
*$R445</f>
        <v>3710.565259</v>
      </c>
      <c r="X445" s="1">
        <f>(($D445*'fnd base rates'!F$107)
+($E445*'fnd base rates'!F$108)
+($F445*'fnd base rates'!F$109)
+($G445*'fnd base rates'!F$110)
+($H445*'fnd base rates'!F$111)
+($I445*'fnd base rates'!F$112)
+($J445*'fnd base rates'!F$113)
+($K445*'fnd base rates'!F$114)
+($M445*'fnd base rates'!F$116)
+($N445*'fnd base rates'!F$117)
+($O445*'fnd base rates'!F$118)
+($P445*VLOOKUP($S445+12,rate_basefnd,6)))
*$R445</f>
        <v>1191.1383820000001</v>
      </c>
      <c r="Y445" s="1">
        <f>(($D445*'fnd base rates'!G$107)
+($E445*'fnd base rates'!G$108)
+($F445*'fnd base rates'!G$109)
+($G445*'fnd base rates'!G$110)
+($H445*'fnd base rates'!G$111)
+($I445*'fnd base rates'!G$112)
+($J445*'fnd base rates'!G$113)
+($K445*'fnd base rates'!G$114)
+($M445*'fnd base rates'!G$116)
+($N445*'fnd base rates'!G$117)
+($O445*'fnd base rates'!G$118)
+($P445*VLOOKUP($S445+12,rate_basefnd,7)))
*$R445</f>
        <v>149.906139</v>
      </c>
      <c r="Z445" s="1">
        <f>(($D445*'fnd base rates'!H$107)
+($E445*'fnd base rates'!H$108)
+($F445*'fnd base rates'!H$109)
+($G445*'fnd base rates'!H$110)
+($H445*'fnd base rates'!H$111)
+($I445*'fnd base rates'!H$112)
+($J445*'fnd base rates'!H$113)
+($K445*'fnd base rates'!H$114)
+($M445*'fnd base rates'!H$116)
+($N445*'fnd base rates'!H$117)
+($O445*'fnd base rates'!H$118)
+($P445*VLOOKUP($S445+12,rate_basefnd,8)))</f>
        <v>500.77720999999997</v>
      </c>
      <c r="AA445" s="1">
        <f>(($D445*'fnd base rates'!I$107)
+($E445*'fnd base rates'!I$108)
+($F445*'fnd base rates'!I$109)
+($G445*'fnd base rates'!I$110)
+($H445*'fnd base rates'!I$111)
+($I445*'fnd base rates'!I$112)
+($J445*'fnd base rates'!I$113)
+($K445*'fnd base rates'!I$114)
+($M445*'fnd base rates'!I$116)
+($N445*'fnd base rates'!I$117)
+($O445*'fnd base rates'!I$118)
+($P445*VLOOKUP($S445+12,rate_basefnd,9)))
*$R445</f>
        <v>268.72000000000003</v>
      </c>
      <c r="AB445" s="1">
        <f>(($D445*'fnd base rates'!J$107)
+($E445*'fnd base rates'!J$108)
+($F445*'fnd base rates'!J$109)
+($G445*'fnd base rates'!J$110)
+($H445*'fnd base rates'!J$111)
+($I445*'fnd base rates'!J$112)
+($J445*'fnd base rates'!J$113)
+($K445*'fnd base rates'!J$114)
+($M445*'fnd base rates'!J$116)
+($N445*'fnd base rates'!J$117)
+($O445*'fnd base rates'!J$118)
+($P445*VLOOKUP($S445+12,rate_basefnd,10)))
*$R445</f>
        <v>145.76</v>
      </c>
      <c r="AC445" s="1">
        <f>(($D445*'fnd base rates'!K$107)
+($E445*'fnd base rates'!K$108)
+($F445*'fnd base rates'!K$109)
+($G445*'fnd base rates'!K$110)
+($H445*'fnd base rates'!K$111)
+($I445*'fnd base rates'!K$112)
+($J445*'fnd base rates'!K$113)
+($K445*'fnd base rates'!K$114)
+($M445*'fnd base rates'!K$116)
+($N445*'fnd base rates'!K$117)
+($O445*'fnd base rates'!K$118)
+($P445*VLOOKUP($S445+12,rate_basefnd,11)))
*$R445</f>
        <v>1051.8940110000001</v>
      </c>
      <c r="AD445" s="1">
        <f>(($D445*'fnd base rates'!L$107)
+($E445*'fnd base rates'!L$108)
+($F445*'fnd base rates'!L$109)
+($G445*'fnd base rates'!L$110)
+($H445*'fnd base rates'!L$111)
+($I445*'fnd base rates'!L$112)
+($J445*'fnd base rates'!L$113)
+($K445*'fnd base rates'!L$114)
+($M445*'fnd base rates'!L$116)
+($N445*'fnd base rates'!L$117)
+($O445*'fnd base rates'!L$118)
+($P445*VLOOKUP($S445+12,rate_basefnd,12)))</f>
        <v>1303.543406</v>
      </c>
      <c r="AE445" s="1">
        <f>(($D445*'fnd base rates'!M$107)
+($E445*'fnd base rates'!M$108)
+($F445*'fnd base rates'!M$109)
+($G445*'fnd base rates'!M$110)
+($H445*'fnd base rates'!M$111)
+($I445*'fnd base rates'!M$112)
+($J445*'fnd base rates'!M$113)
+($K445*'fnd base rates'!M$114)
+($M445*'fnd base rates'!M$116)
+($N445*'fnd base rates'!M$117)
+($O445*'fnd base rates'!M$118)
+($P445*VLOOKUP($S445+12,rate_basefnd,13)))</f>
        <v>0</v>
      </c>
      <c r="AF445" s="4">
        <f t="shared" si="463"/>
        <v>9566.9567000000006</v>
      </c>
      <c r="AH445" s="4">
        <f t="shared" si="464"/>
        <v>455128181</v>
      </c>
      <c r="AI445" s="4" t="str">
        <f t="shared" si="465"/>
        <v>455</v>
      </c>
      <c r="AJ445" s="2" t="str">
        <f t="shared" si="466"/>
        <v>128</v>
      </c>
      <c r="AK445" s="2" t="str">
        <f t="shared" si="467"/>
        <v>181</v>
      </c>
      <c r="AL445" s="4">
        <f t="shared" si="468"/>
        <v>1</v>
      </c>
      <c r="AM445" s="4">
        <f t="shared" si="460"/>
        <v>1</v>
      </c>
      <c r="AN445" s="4">
        <f t="shared" si="469"/>
        <v>9566.9567000000006</v>
      </c>
      <c r="AO445" s="4">
        <f t="shared" si="470"/>
        <v>9567</v>
      </c>
      <c r="AP445" s="4">
        <f t="shared" si="471"/>
        <v>0</v>
      </c>
      <c r="AQ445" s="4">
        <v>9567</v>
      </c>
      <c r="AW445" s="4">
        <v>9549</v>
      </c>
      <c r="AX445" s="5">
        <f t="shared" si="472"/>
        <v>18</v>
      </c>
      <c r="AY445" s="4">
        <v>9567</v>
      </c>
      <c r="AZ445" s="5"/>
      <c r="BB445" s="5">
        <f t="shared" ref="BB445" si="523">BC445-BA445</f>
        <v>0</v>
      </c>
    </row>
    <row r="446" spans="1:54" s="4" customFormat="1">
      <c r="A446" s="278">
        <v>455</v>
      </c>
      <c r="B446" s="2">
        <v>455128204</v>
      </c>
      <c r="C446" s="10" t="s">
        <v>1064</v>
      </c>
      <c r="D446" s="15">
        <f>'fnd enro'!D446</f>
        <v>0</v>
      </c>
      <c r="E446" s="15">
        <f>'fnd enro'!E446</f>
        <v>0</v>
      </c>
      <c r="F446" s="15">
        <f>'fnd enro'!F446</f>
        <v>0</v>
      </c>
      <c r="G446" s="15">
        <f>'fnd enro'!G446</f>
        <v>1</v>
      </c>
      <c r="H446" s="15">
        <f>'fnd enro'!H446</f>
        <v>0</v>
      </c>
      <c r="I446" s="15">
        <f>'fnd enro'!I446</f>
        <v>0</v>
      </c>
      <c r="J446" s="15">
        <f>'fnd enro'!J446</f>
        <v>0</v>
      </c>
      <c r="K446" s="16">
        <f>'fnd enro'!K446</f>
        <v>3.8300000000000001E-2</v>
      </c>
      <c r="L446" s="15">
        <f>'fnd enro'!L446</f>
        <v>0</v>
      </c>
      <c r="M446" s="15">
        <f>'fnd enro'!M446</f>
        <v>0</v>
      </c>
      <c r="N446" s="15">
        <f>'fnd enro'!N446</f>
        <v>0</v>
      </c>
      <c r="O446" s="15">
        <f>'fnd enro'!O446</f>
        <v>0</v>
      </c>
      <c r="P446" s="15">
        <f>'fnd enro'!P446</f>
        <v>1</v>
      </c>
      <c r="Q446" s="15">
        <f>'fnd enro'!R446</f>
        <v>1</v>
      </c>
      <c r="R446" s="16">
        <f t="shared" si="462"/>
        <v>1</v>
      </c>
      <c r="S446" s="15">
        <f>VALUE('fnd enro'!Q446)</f>
        <v>3</v>
      </c>
      <c r="T446" s="2"/>
      <c r="U446" s="1">
        <f>(($D446*'fnd base rates'!C$107)
+($E446*'fnd base rates'!C$108)
+($F446*'fnd base rates'!C$109)
+($G446*'fnd base rates'!C$110)
+($H446*'fnd base rates'!C$111)
+($I446*'fnd base rates'!C$112)
+($J446*'fnd base rates'!C$113)
+($K446*'fnd base rates'!C$114)
+($M446*'fnd base rates'!C$116)
+($N446*'fnd base rates'!C$117)
+($O446*'fnd base rates'!C$118)
+($P446*VLOOKUP($S446+12,rate_basefnd,3)))
*$R446</f>
        <v>566.69229299999995</v>
      </c>
      <c r="V446" s="1">
        <f>(($D446*'fnd base rates'!D$107)
+($E446*'fnd base rates'!D$108)
+($F446*'fnd base rates'!D$109)
+($G446*'fnd base rates'!D$110)
+($H446*'fnd base rates'!D$111)
+($I446*'fnd base rates'!D$112)
+($J446*'fnd base rates'!D$113)
+($K446*'fnd base rates'!D$114)
+($M446*'fnd base rates'!D$116)
+($N446*'fnd base rates'!D$117)
+($O446*'fnd base rates'!D$118)
+($P446*VLOOKUP($S446+12,rate_basefnd,4)))
*$R446</f>
        <v>988.81</v>
      </c>
      <c r="W446" s="1">
        <f>(($D446*'fnd base rates'!E$107)
+($E446*'fnd base rates'!E$108)
+($F446*'fnd base rates'!E$109)
+($G446*'fnd base rates'!E$110)
+($H446*'fnd base rates'!E$111)
+($I446*'fnd base rates'!E$112)
+($J446*'fnd base rates'!E$113)
+($K446*'fnd base rates'!E$114)
+($M446*'fnd base rates'!E$116)
+($N446*'fnd base rates'!E$117)
+($O446*'fnd base rates'!E$118)
+($P446*VLOOKUP($S446+12,rate_basefnd,5)))
*$R446</f>
        <v>6216.2152590000005</v>
      </c>
      <c r="X446" s="1">
        <f>(($D446*'fnd base rates'!F$107)
+($E446*'fnd base rates'!F$108)
+($F446*'fnd base rates'!F$109)
+($G446*'fnd base rates'!F$110)
+($H446*'fnd base rates'!F$111)
+($I446*'fnd base rates'!F$112)
+($J446*'fnd base rates'!F$113)
+($K446*'fnd base rates'!F$114)
+($M446*'fnd base rates'!F$116)
+($N446*'fnd base rates'!F$117)
+($O446*'fnd base rates'!F$118)
+($P446*VLOOKUP($S446+12,rate_basefnd,6)))
*$R446</f>
        <v>1191.1383820000001</v>
      </c>
      <c r="Y446" s="1">
        <f>(($D446*'fnd base rates'!G$107)
+($E446*'fnd base rates'!G$108)
+($F446*'fnd base rates'!G$109)
+($G446*'fnd base rates'!G$110)
+($H446*'fnd base rates'!G$111)
+($I446*'fnd base rates'!G$112)
+($J446*'fnd base rates'!G$113)
+($K446*'fnd base rates'!G$114)
+($M446*'fnd base rates'!G$116)
+($N446*'fnd base rates'!G$117)
+($O446*'fnd base rates'!G$118)
+($P446*VLOOKUP($S446+12,rate_basefnd,7)))
*$R446</f>
        <v>271.47613899999999</v>
      </c>
      <c r="Z446" s="1">
        <f>(($D446*'fnd base rates'!H$107)
+($E446*'fnd base rates'!H$108)
+($F446*'fnd base rates'!H$109)
+($G446*'fnd base rates'!H$110)
+($H446*'fnd base rates'!H$111)
+($I446*'fnd base rates'!H$112)
+($J446*'fnd base rates'!H$113)
+($K446*'fnd base rates'!H$114)
+($M446*'fnd base rates'!H$116)
+($N446*'fnd base rates'!H$117)
+($O446*'fnd base rates'!H$118)
+($P446*VLOOKUP($S446+12,rate_basefnd,8)))</f>
        <v>519.41720999999995</v>
      </c>
      <c r="AA446" s="1">
        <f>(($D446*'fnd base rates'!I$107)
+($E446*'fnd base rates'!I$108)
+($F446*'fnd base rates'!I$109)
+($G446*'fnd base rates'!I$110)
+($H446*'fnd base rates'!I$111)
+($I446*'fnd base rates'!I$112)
+($J446*'fnd base rates'!I$113)
+($K446*'fnd base rates'!I$114)
+($M446*'fnd base rates'!I$116)
+($N446*'fnd base rates'!I$117)
+($O446*'fnd base rates'!I$118)
+($P446*VLOOKUP($S446+12,rate_basefnd,9)))
*$R446</f>
        <v>370.19000000000005</v>
      </c>
      <c r="AB446" s="1">
        <f>(($D446*'fnd base rates'!J$107)
+($E446*'fnd base rates'!J$108)
+($F446*'fnd base rates'!J$109)
+($G446*'fnd base rates'!J$110)
+($H446*'fnd base rates'!J$111)
+($I446*'fnd base rates'!J$112)
+($J446*'fnd base rates'!J$113)
+($K446*'fnd base rates'!J$114)
+($M446*'fnd base rates'!J$116)
+($N446*'fnd base rates'!J$117)
+($O446*'fnd base rates'!J$118)
+($P446*VLOOKUP($S446+12,rate_basefnd,10)))
*$R446</f>
        <v>672.99</v>
      </c>
      <c r="AC446" s="1">
        <f>(($D446*'fnd base rates'!K$107)
+($E446*'fnd base rates'!K$108)
+($F446*'fnd base rates'!K$109)
+($G446*'fnd base rates'!K$110)
+($H446*'fnd base rates'!K$111)
+($I446*'fnd base rates'!K$112)
+($J446*'fnd base rates'!K$113)
+($K446*'fnd base rates'!K$114)
+($M446*'fnd base rates'!K$116)
+($N446*'fnd base rates'!K$117)
+($O446*'fnd base rates'!K$118)
+($P446*VLOOKUP($S446+12,rate_basefnd,11)))
*$R446</f>
        <v>1051.8940110000001</v>
      </c>
      <c r="AD446" s="1">
        <f>(($D446*'fnd base rates'!L$107)
+($E446*'fnd base rates'!L$108)
+($F446*'fnd base rates'!L$109)
+($G446*'fnd base rates'!L$110)
+($H446*'fnd base rates'!L$111)
+($I446*'fnd base rates'!L$112)
+($J446*'fnd base rates'!L$113)
+($K446*'fnd base rates'!L$114)
+($M446*'fnd base rates'!L$116)
+($N446*'fnd base rates'!L$117)
+($O446*'fnd base rates'!L$118)
+($P446*VLOOKUP($S446+12,rate_basefnd,12)))</f>
        <v>1708.8534059999999</v>
      </c>
      <c r="AE446" s="1">
        <f>(($D446*'fnd base rates'!M$107)
+($E446*'fnd base rates'!M$108)
+($F446*'fnd base rates'!M$109)
+($G446*'fnd base rates'!M$110)
+($H446*'fnd base rates'!M$111)
+($I446*'fnd base rates'!M$112)
+($J446*'fnd base rates'!M$113)
+($K446*'fnd base rates'!M$114)
+($M446*'fnd base rates'!M$116)
+($N446*'fnd base rates'!M$117)
+($O446*'fnd base rates'!M$118)
+($P446*VLOOKUP($S446+12,rate_basefnd,13)))</f>
        <v>0</v>
      </c>
      <c r="AF446" s="4">
        <f t="shared" si="463"/>
        <v>13557.6767</v>
      </c>
      <c r="AH446" s="4">
        <f t="shared" si="464"/>
        <v>455128204</v>
      </c>
      <c r="AI446" s="4" t="str">
        <f t="shared" si="465"/>
        <v>455</v>
      </c>
      <c r="AJ446" s="2" t="str">
        <f t="shared" si="466"/>
        <v>128</v>
      </c>
      <c r="AK446" s="2" t="str">
        <f t="shared" si="467"/>
        <v>204</v>
      </c>
      <c r="AL446" s="4">
        <f t="shared" si="468"/>
        <v>1</v>
      </c>
      <c r="AM446" s="4">
        <f t="shared" si="460"/>
        <v>1</v>
      </c>
      <c r="AN446" s="4">
        <f t="shared" si="469"/>
        <v>13557.6767</v>
      </c>
      <c r="AO446" s="4">
        <f t="shared" si="470"/>
        <v>13558</v>
      </c>
      <c r="AP446" s="4">
        <f t="shared" si="471"/>
        <v>0</v>
      </c>
      <c r="AQ446" s="4">
        <v>13558</v>
      </c>
      <c r="AW446" s="4">
        <v>13537</v>
      </c>
      <c r="AX446" s="5">
        <f t="shared" si="472"/>
        <v>21</v>
      </c>
      <c r="AY446" s="4">
        <v>13558</v>
      </c>
      <c r="AZ446" s="5"/>
      <c r="BB446" s="5">
        <f t="shared" ref="BB446" si="524">BC446-BA446</f>
        <v>0</v>
      </c>
    </row>
    <row r="447" spans="1:54" s="4" customFormat="1">
      <c r="A447" s="278">
        <v>455</v>
      </c>
      <c r="B447" s="2">
        <v>455128745</v>
      </c>
      <c r="C447" s="10" t="s">
        <v>1064</v>
      </c>
      <c r="D447" s="15">
        <f>'fnd enro'!D447</f>
        <v>0</v>
      </c>
      <c r="E447" s="15">
        <f>'fnd enro'!E447</f>
        <v>0</v>
      </c>
      <c r="F447" s="15">
        <f>'fnd enro'!F447</f>
        <v>0</v>
      </c>
      <c r="G447" s="15">
        <f>'fnd enro'!G447</f>
        <v>1</v>
      </c>
      <c r="H447" s="15">
        <f>'fnd enro'!H447</f>
        <v>1</v>
      </c>
      <c r="I447" s="15">
        <f>'fnd enro'!I447</f>
        <v>0</v>
      </c>
      <c r="J447" s="15">
        <f>'fnd enro'!J447</f>
        <v>0</v>
      </c>
      <c r="K447" s="16">
        <f>'fnd enro'!K447</f>
        <v>7.6600000000000001E-2</v>
      </c>
      <c r="L447" s="15">
        <f>'fnd enro'!L447</f>
        <v>0</v>
      </c>
      <c r="M447" s="15">
        <f>'fnd enro'!M447</f>
        <v>0</v>
      </c>
      <c r="N447" s="15">
        <f>'fnd enro'!N447</f>
        <v>0</v>
      </c>
      <c r="O447" s="15">
        <f>'fnd enro'!O447</f>
        <v>0</v>
      </c>
      <c r="P447" s="15">
        <f>'fnd enro'!P447</f>
        <v>2</v>
      </c>
      <c r="Q447" s="15">
        <f>'fnd enro'!R447</f>
        <v>2</v>
      </c>
      <c r="R447" s="16">
        <f t="shared" si="462"/>
        <v>1</v>
      </c>
      <c r="S447" s="15">
        <f>VALUE('fnd enro'!Q447)</f>
        <v>3</v>
      </c>
      <c r="T447" s="2"/>
      <c r="U447" s="1">
        <f>(($D447*'fnd base rates'!C$107)
+($E447*'fnd base rates'!C$108)
+($F447*'fnd base rates'!C$109)
+($G447*'fnd base rates'!C$110)
+($H447*'fnd base rates'!C$111)
+($I447*'fnd base rates'!C$112)
+($J447*'fnd base rates'!C$113)
+($K447*'fnd base rates'!C$114)
+($M447*'fnd base rates'!C$116)
+($N447*'fnd base rates'!C$117)
+($O447*'fnd base rates'!C$118)
+($P447*VLOOKUP($S447+12,rate_basefnd,3)))
*$R447</f>
        <v>1133.3845859999999</v>
      </c>
      <c r="V447" s="1">
        <f>(($D447*'fnd base rates'!D$107)
+($E447*'fnd base rates'!D$108)
+($F447*'fnd base rates'!D$109)
+($G447*'fnd base rates'!D$110)
+($H447*'fnd base rates'!D$111)
+($I447*'fnd base rates'!D$112)
+($J447*'fnd base rates'!D$113)
+($K447*'fnd base rates'!D$114)
+($M447*'fnd base rates'!D$116)
+($N447*'fnd base rates'!D$117)
+($O447*'fnd base rates'!D$118)
+($P447*VLOOKUP($S447+12,rate_basefnd,4)))
*$R447</f>
        <v>1977.62</v>
      </c>
      <c r="W447" s="1">
        <f>(($D447*'fnd base rates'!E$107)
+($E447*'fnd base rates'!E$108)
+($F447*'fnd base rates'!E$109)
+($G447*'fnd base rates'!E$110)
+($H447*'fnd base rates'!E$111)
+($I447*'fnd base rates'!E$112)
+($J447*'fnd base rates'!E$113)
+($K447*'fnd base rates'!E$114)
+($M447*'fnd base rates'!E$116)
+($N447*'fnd base rates'!E$117)
+($O447*'fnd base rates'!E$118)
+($P447*VLOOKUP($S447+12,rate_basefnd,5)))
*$R447</f>
        <v>12029.600517999999</v>
      </c>
      <c r="X447" s="1">
        <f>(($D447*'fnd base rates'!F$107)
+($E447*'fnd base rates'!F$108)
+($F447*'fnd base rates'!F$109)
+($G447*'fnd base rates'!F$110)
+($H447*'fnd base rates'!F$111)
+($I447*'fnd base rates'!F$112)
+($J447*'fnd base rates'!F$113)
+($K447*'fnd base rates'!F$114)
+($M447*'fnd base rates'!F$116)
+($N447*'fnd base rates'!F$117)
+($O447*'fnd base rates'!F$118)
+($P447*VLOOKUP($S447+12,rate_basefnd,6)))
*$R447</f>
        <v>2141.0667640000001</v>
      </c>
      <c r="Y447" s="1">
        <f>(($D447*'fnd base rates'!G$107)
+($E447*'fnd base rates'!G$108)
+($F447*'fnd base rates'!G$109)
+($G447*'fnd base rates'!G$110)
+($H447*'fnd base rates'!G$111)
+($I447*'fnd base rates'!G$112)
+($J447*'fnd base rates'!G$113)
+($K447*'fnd base rates'!G$114)
+($M447*'fnd base rates'!G$116)
+($N447*'fnd base rates'!G$117)
+($O447*'fnd base rates'!G$118)
+($P447*VLOOKUP($S447+12,rate_basefnd,7)))
*$R447</f>
        <v>554.11227800000006</v>
      </c>
      <c r="Z447" s="1">
        <f>(($D447*'fnd base rates'!H$107)
+($E447*'fnd base rates'!H$108)
+($F447*'fnd base rates'!H$109)
+($G447*'fnd base rates'!H$110)
+($H447*'fnd base rates'!H$111)
+($I447*'fnd base rates'!H$112)
+($J447*'fnd base rates'!H$113)
+($K447*'fnd base rates'!H$114)
+($M447*'fnd base rates'!H$116)
+($N447*'fnd base rates'!H$117)
+($O447*'fnd base rates'!H$118)
+($P447*VLOOKUP($S447+12,rate_basefnd,8)))</f>
        <v>1038.8344199999999</v>
      </c>
      <c r="AA447" s="1">
        <f>(($D447*'fnd base rates'!I$107)
+($E447*'fnd base rates'!I$108)
+($F447*'fnd base rates'!I$109)
+($G447*'fnd base rates'!I$110)
+($H447*'fnd base rates'!I$111)
+($I447*'fnd base rates'!I$112)
+($J447*'fnd base rates'!I$113)
+($K447*'fnd base rates'!I$114)
+($M447*'fnd base rates'!I$116)
+($N447*'fnd base rates'!I$117)
+($O447*'fnd base rates'!I$118)
+($P447*VLOOKUP($S447+12,rate_basefnd,9)))
*$R447</f>
        <v>807.78</v>
      </c>
      <c r="AB447" s="1">
        <f>(($D447*'fnd base rates'!J$107)
+($E447*'fnd base rates'!J$108)
+($F447*'fnd base rates'!J$109)
+($G447*'fnd base rates'!J$110)
+($H447*'fnd base rates'!J$111)
+($I447*'fnd base rates'!J$112)
+($J447*'fnd base rates'!J$113)
+($K447*'fnd base rates'!J$114)
+($M447*'fnd base rates'!J$116)
+($N447*'fnd base rates'!J$117)
+($O447*'fnd base rates'!J$118)
+($P447*VLOOKUP($S447+12,rate_basefnd,10)))
*$R447</f>
        <v>1438.3200000000002</v>
      </c>
      <c r="AC447" s="1">
        <f>(($D447*'fnd base rates'!K$107)
+($E447*'fnd base rates'!K$108)
+($F447*'fnd base rates'!K$109)
+($G447*'fnd base rates'!K$110)
+($H447*'fnd base rates'!K$111)
+($I447*'fnd base rates'!K$112)
+($J447*'fnd base rates'!K$113)
+($K447*'fnd base rates'!K$114)
+($M447*'fnd base rates'!K$116)
+($N447*'fnd base rates'!K$117)
+($O447*'fnd base rates'!K$118)
+($P447*VLOOKUP($S447+12,rate_basefnd,11)))
*$R447</f>
        <v>2182.2080220000003</v>
      </c>
      <c r="AD447" s="1">
        <f>(($D447*'fnd base rates'!L$107)
+($E447*'fnd base rates'!L$108)
+($F447*'fnd base rates'!L$109)
+($G447*'fnd base rates'!L$110)
+($H447*'fnd base rates'!L$111)
+($I447*'fnd base rates'!L$112)
+($J447*'fnd base rates'!L$113)
+($K447*'fnd base rates'!L$114)
+($M447*'fnd base rates'!L$116)
+($N447*'fnd base rates'!L$117)
+($O447*'fnd base rates'!L$118)
+($P447*VLOOKUP($S447+12,rate_basefnd,12)))</f>
        <v>3465.6868119999999</v>
      </c>
      <c r="AE447" s="1">
        <f>(($D447*'fnd base rates'!M$107)
+($E447*'fnd base rates'!M$108)
+($F447*'fnd base rates'!M$109)
+($G447*'fnd base rates'!M$110)
+($H447*'fnd base rates'!M$111)
+($I447*'fnd base rates'!M$112)
+($J447*'fnd base rates'!M$113)
+($K447*'fnd base rates'!M$114)
+($M447*'fnd base rates'!M$116)
+($N447*'fnd base rates'!M$117)
+($O447*'fnd base rates'!M$118)
+($P447*VLOOKUP($S447+12,rate_basefnd,13)))</f>
        <v>0</v>
      </c>
      <c r="AF447" s="4">
        <f t="shared" si="463"/>
        <v>26768.613399999995</v>
      </c>
      <c r="AH447" s="4">
        <f t="shared" si="464"/>
        <v>455128745</v>
      </c>
      <c r="AI447" s="4" t="str">
        <f t="shared" si="465"/>
        <v>455</v>
      </c>
      <c r="AJ447" s="2" t="str">
        <f t="shared" si="466"/>
        <v>128</v>
      </c>
      <c r="AK447" s="2" t="str">
        <f t="shared" si="467"/>
        <v>745</v>
      </c>
      <c r="AL447" s="4">
        <f t="shared" si="468"/>
        <v>1</v>
      </c>
      <c r="AM447" s="4">
        <f t="shared" si="460"/>
        <v>2</v>
      </c>
      <c r="AN447" s="4">
        <f t="shared" si="469"/>
        <v>26768.613399999995</v>
      </c>
      <c r="AO447" s="4">
        <f t="shared" si="470"/>
        <v>13384</v>
      </c>
      <c r="AP447" s="4">
        <f t="shared" si="471"/>
        <v>0</v>
      </c>
      <c r="AQ447" s="4">
        <v>13384</v>
      </c>
      <c r="AW447" s="4">
        <v>13364</v>
      </c>
      <c r="AX447" s="5">
        <f t="shared" si="472"/>
        <v>20</v>
      </c>
      <c r="AY447" s="4">
        <v>13384</v>
      </c>
      <c r="AZ447" s="5"/>
      <c r="BB447" s="5">
        <f t="shared" ref="BB447" si="525">BC447-BA447</f>
        <v>0</v>
      </c>
    </row>
    <row r="448" spans="1:54" s="4" customFormat="1">
      <c r="A448" s="278">
        <v>456</v>
      </c>
      <c r="B448" s="2">
        <v>456160009</v>
      </c>
      <c r="C448" s="10" t="s">
        <v>1065</v>
      </c>
      <c r="D448" s="15">
        <f>'fnd enro'!D448</f>
        <v>0</v>
      </c>
      <c r="E448" s="15">
        <f>'fnd enro'!E448</f>
        <v>0</v>
      </c>
      <c r="F448" s="15">
        <f>'fnd enro'!F448</f>
        <v>1</v>
      </c>
      <c r="G448" s="15">
        <f>'fnd enro'!G448</f>
        <v>0</v>
      </c>
      <c r="H448" s="15">
        <f>'fnd enro'!H448</f>
        <v>1</v>
      </c>
      <c r="I448" s="15">
        <f>'fnd enro'!I448</f>
        <v>0</v>
      </c>
      <c r="J448" s="15">
        <f>'fnd enro'!J448</f>
        <v>0</v>
      </c>
      <c r="K448" s="16">
        <f>'fnd enro'!K448</f>
        <v>7.6600000000000001E-2</v>
      </c>
      <c r="L448" s="15">
        <f>'fnd enro'!L448</f>
        <v>0</v>
      </c>
      <c r="M448" s="15">
        <f>'fnd enro'!M448</f>
        <v>0</v>
      </c>
      <c r="N448" s="15">
        <f>'fnd enro'!N448</f>
        <v>0</v>
      </c>
      <c r="O448" s="15">
        <f>'fnd enro'!O448</f>
        <v>0</v>
      </c>
      <c r="P448" s="15">
        <f>'fnd enro'!P448</f>
        <v>0</v>
      </c>
      <c r="Q448" s="15">
        <f>'fnd enro'!R448</f>
        <v>2</v>
      </c>
      <c r="R448" s="16">
        <f t="shared" si="462"/>
        <v>1</v>
      </c>
      <c r="S448" s="15">
        <f>VALUE('fnd enro'!Q448)</f>
        <v>2</v>
      </c>
      <c r="T448" s="2"/>
      <c r="U448" s="1">
        <f>(($D448*'fnd base rates'!C$107)
+($E448*'fnd base rates'!C$108)
+($F448*'fnd base rates'!C$109)
+($G448*'fnd base rates'!C$110)
+($H448*'fnd base rates'!C$111)
+($I448*'fnd base rates'!C$112)
+($J448*'fnd base rates'!C$113)
+($K448*'fnd base rates'!C$114)
+($M448*'fnd base rates'!C$116)
+($N448*'fnd base rates'!C$117)
+($O448*'fnd base rates'!C$118)
+($P448*VLOOKUP($S448+12,rate_basefnd,3)))
*$R448</f>
        <v>1025.044586</v>
      </c>
      <c r="V448" s="1">
        <f>(($D448*'fnd base rates'!D$107)
+($E448*'fnd base rates'!D$108)
+($F448*'fnd base rates'!D$109)
+($G448*'fnd base rates'!D$110)
+($H448*'fnd base rates'!D$111)
+($I448*'fnd base rates'!D$112)
+($J448*'fnd base rates'!D$113)
+($K448*'fnd base rates'!D$114)
+($M448*'fnd base rates'!D$116)
+($N448*'fnd base rates'!D$117)
+($O448*'fnd base rates'!D$118)
+($P448*VLOOKUP($S448+12,rate_basefnd,4)))
*$R448</f>
        <v>1464.26</v>
      </c>
      <c r="W448" s="1">
        <f>(($D448*'fnd base rates'!E$107)
+($E448*'fnd base rates'!E$108)
+($F448*'fnd base rates'!E$109)
+($G448*'fnd base rates'!E$110)
+($H448*'fnd base rates'!E$111)
+($I448*'fnd base rates'!E$112)
+($J448*'fnd base rates'!E$113)
+($K448*'fnd base rates'!E$114)
+($M448*'fnd base rates'!E$116)
+($N448*'fnd base rates'!E$117)
+($O448*'fnd base rates'!E$118)
+($P448*VLOOKUP($S448+12,rate_basefnd,5)))
*$R448</f>
        <v>7018.3405180000009</v>
      </c>
      <c r="X448" s="1">
        <f>(($D448*'fnd base rates'!F$107)
+($E448*'fnd base rates'!F$108)
+($F448*'fnd base rates'!F$109)
+($G448*'fnd base rates'!F$110)
+($H448*'fnd base rates'!F$111)
+($I448*'fnd base rates'!F$112)
+($J448*'fnd base rates'!F$113)
+($K448*'fnd base rates'!F$114)
+($M448*'fnd base rates'!F$116)
+($N448*'fnd base rates'!F$117)
+($O448*'fnd base rates'!F$118)
+($P448*VLOOKUP($S448+12,rate_basefnd,6)))
*$R448</f>
        <v>2141.0667640000001</v>
      </c>
      <c r="Y448" s="1">
        <f>(($D448*'fnd base rates'!G$107)
+($E448*'fnd base rates'!G$108)
+($F448*'fnd base rates'!G$109)
+($G448*'fnd base rates'!G$110)
+($H448*'fnd base rates'!G$111)
+($I448*'fnd base rates'!G$112)
+($J448*'fnd base rates'!G$113)
+($K448*'fnd base rates'!G$114)
+($M448*'fnd base rates'!G$116)
+($N448*'fnd base rates'!G$117)
+($O448*'fnd base rates'!G$118)
+($P448*VLOOKUP($S448+12,rate_basefnd,7)))
*$R448</f>
        <v>310.95227800000004</v>
      </c>
      <c r="Z448" s="1">
        <f>(($D448*'fnd base rates'!H$107)
+($E448*'fnd base rates'!H$108)
+($F448*'fnd base rates'!H$109)
+($G448*'fnd base rates'!H$110)
+($H448*'fnd base rates'!H$111)
+($I448*'fnd base rates'!H$112)
+($J448*'fnd base rates'!H$113)
+($K448*'fnd base rates'!H$114)
+($M448*'fnd base rates'!H$116)
+($N448*'fnd base rates'!H$117)
+($O448*'fnd base rates'!H$118)
+($P448*VLOOKUP($S448+12,rate_basefnd,8)))</f>
        <v>1001.5544199999999</v>
      </c>
      <c r="AA448" s="1">
        <f>(($D448*'fnd base rates'!I$107)
+($E448*'fnd base rates'!I$108)
+($F448*'fnd base rates'!I$109)
+($G448*'fnd base rates'!I$110)
+($H448*'fnd base rates'!I$111)
+($I448*'fnd base rates'!I$112)
+($J448*'fnd base rates'!I$113)
+($K448*'fnd base rates'!I$114)
+($M448*'fnd base rates'!I$116)
+($N448*'fnd base rates'!I$117)
+($O448*'fnd base rates'!I$118)
+($P448*VLOOKUP($S448+12,rate_basefnd,9)))
*$R448</f>
        <v>604.84</v>
      </c>
      <c r="AB448" s="1">
        <f>(($D448*'fnd base rates'!J$107)
+($E448*'fnd base rates'!J$108)
+($F448*'fnd base rates'!J$109)
+($G448*'fnd base rates'!J$110)
+($H448*'fnd base rates'!J$111)
+($I448*'fnd base rates'!J$112)
+($J448*'fnd base rates'!J$113)
+($K448*'fnd base rates'!J$114)
+($M448*'fnd base rates'!J$116)
+($N448*'fnd base rates'!J$117)
+($O448*'fnd base rates'!J$118)
+($P448*VLOOKUP($S448+12,rate_basefnd,10)))
*$R448</f>
        <v>335.28999999999996</v>
      </c>
      <c r="AC448" s="1">
        <f>(($D448*'fnd base rates'!K$107)
+($E448*'fnd base rates'!K$108)
+($F448*'fnd base rates'!K$109)
+($G448*'fnd base rates'!K$110)
+($H448*'fnd base rates'!K$111)
+($I448*'fnd base rates'!K$112)
+($J448*'fnd base rates'!K$113)
+($K448*'fnd base rates'!K$114)
+($M448*'fnd base rates'!K$116)
+($N448*'fnd base rates'!K$117)
+($O448*'fnd base rates'!K$118)
+($P448*VLOOKUP($S448+12,rate_basefnd,11)))
*$R448</f>
        <v>2182.2080220000003</v>
      </c>
      <c r="AD448" s="1">
        <f>(($D448*'fnd base rates'!L$107)
+($E448*'fnd base rates'!L$108)
+($F448*'fnd base rates'!L$109)
+($G448*'fnd base rates'!L$110)
+($H448*'fnd base rates'!L$111)
+($I448*'fnd base rates'!L$112)
+($J448*'fnd base rates'!L$113)
+($K448*'fnd base rates'!L$114)
+($M448*'fnd base rates'!L$116)
+($N448*'fnd base rates'!L$117)
+($O448*'fnd base rates'!L$118)
+($P448*VLOOKUP($S448+12,rate_basefnd,12)))</f>
        <v>2655.0368120000003</v>
      </c>
      <c r="AE448" s="1">
        <f>(($D448*'fnd base rates'!M$107)
+($E448*'fnd base rates'!M$108)
+($F448*'fnd base rates'!M$109)
+($G448*'fnd base rates'!M$110)
+($H448*'fnd base rates'!M$111)
+($I448*'fnd base rates'!M$112)
+($J448*'fnd base rates'!M$113)
+($K448*'fnd base rates'!M$114)
+($M448*'fnd base rates'!M$116)
+($N448*'fnd base rates'!M$117)
+($O448*'fnd base rates'!M$118)
+($P448*VLOOKUP($S448+12,rate_basefnd,13)))</f>
        <v>0</v>
      </c>
      <c r="AF448" s="4">
        <f t="shared" si="463"/>
        <v>18738.593400000005</v>
      </c>
      <c r="AH448" s="4">
        <f t="shared" si="464"/>
        <v>456160009</v>
      </c>
      <c r="AI448" s="4" t="str">
        <f t="shared" si="465"/>
        <v>456</v>
      </c>
      <c r="AJ448" s="2" t="str">
        <f t="shared" si="466"/>
        <v>160</v>
      </c>
      <c r="AK448" s="2" t="str">
        <f t="shared" si="467"/>
        <v>009</v>
      </c>
      <c r="AL448" s="4">
        <f t="shared" si="468"/>
        <v>1</v>
      </c>
      <c r="AM448" s="4">
        <f t="shared" si="460"/>
        <v>2</v>
      </c>
      <c r="AN448" s="4">
        <f t="shared" si="469"/>
        <v>18738.593400000005</v>
      </c>
      <c r="AO448" s="4">
        <f t="shared" si="470"/>
        <v>9369</v>
      </c>
      <c r="AP448" s="4">
        <f t="shared" si="471"/>
        <v>0</v>
      </c>
      <c r="AQ448" s="4">
        <v>9369</v>
      </c>
      <c r="AW448" s="4">
        <v>9352</v>
      </c>
      <c r="AX448" s="5">
        <f t="shared" si="472"/>
        <v>17</v>
      </c>
      <c r="AY448" s="4">
        <v>9369</v>
      </c>
      <c r="AZ448" s="5"/>
      <c r="BB448" s="5">
        <f t="shared" ref="BB448" si="526">BC448-BA448</f>
        <v>0</v>
      </c>
    </row>
    <row r="449" spans="1:54" s="4" customFormat="1">
      <c r="A449" s="278">
        <v>456</v>
      </c>
      <c r="B449" s="2">
        <v>456160031</v>
      </c>
      <c r="C449" s="10" t="s">
        <v>1065</v>
      </c>
      <c r="D449" s="15">
        <f>'fnd enro'!D449</f>
        <v>0</v>
      </c>
      <c r="E449" s="15">
        <f>'fnd enro'!E449</f>
        <v>0</v>
      </c>
      <c r="F449" s="15">
        <f>'fnd enro'!F449</f>
        <v>1</v>
      </c>
      <c r="G449" s="15">
        <f>'fnd enro'!G449</f>
        <v>4</v>
      </c>
      <c r="H449" s="15">
        <f>'fnd enro'!H449</f>
        <v>2</v>
      </c>
      <c r="I449" s="15">
        <f>'fnd enro'!I449</f>
        <v>0</v>
      </c>
      <c r="J449" s="15">
        <f>'fnd enro'!J449</f>
        <v>0</v>
      </c>
      <c r="K449" s="16">
        <f>'fnd enro'!K449</f>
        <v>0.2681</v>
      </c>
      <c r="L449" s="15">
        <f>'fnd enro'!L449</f>
        <v>0</v>
      </c>
      <c r="M449" s="15">
        <f>'fnd enro'!M449</f>
        <v>0</v>
      </c>
      <c r="N449" s="15">
        <f>'fnd enro'!N449</f>
        <v>0</v>
      </c>
      <c r="O449" s="15">
        <f>'fnd enro'!O449</f>
        <v>0</v>
      </c>
      <c r="P449" s="15">
        <f>'fnd enro'!P449</f>
        <v>7</v>
      </c>
      <c r="Q449" s="15">
        <f>'fnd enro'!R449</f>
        <v>7</v>
      </c>
      <c r="R449" s="16">
        <f t="shared" si="462"/>
        <v>1</v>
      </c>
      <c r="S449" s="15">
        <f>VALUE('fnd enro'!Q449)</f>
        <v>4</v>
      </c>
      <c r="T449" s="2"/>
      <c r="U449" s="1">
        <f>(($D449*'fnd base rates'!C$107)
+($E449*'fnd base rates'!C$108)
+($F449*'fnd base rates'!C$109)
+($G449*'fnd base rates'!C$110)
+($H449*'fnd base rates'!C$111)
+($I449*'fnd base rates'!C$112)
+($J449*'fnd base rates'!C$113)
+($K449*'fnd base rates'!C$114)
+($M449*'fnd base rates'!C$116)
+($N449*'fnd base rates'!C$117)
+($O449*'fnd base rates'!C$118)
+($P449*VLOOKUP($S449+12,rate_basefnd,3)))
*$R449</f>
        <v>3973.846051</v>
      </c>
      <c r="V449" s="1">
        <f>(($D449*'fnd base rates'!D$107)
+($E449*'fnd base rates'!D$108)
+($F449*'fnd base rates'!D$109)
+($G449*'fnd base rates'!D$110)
+($H449*'fnd base rates'!D$111)
+($I449*'fnd base rates'!D$112)
+($J449*'fnd base rates'!D$113)
+($K449*'fnd base rates'!D$114)
+($M449*'fnd base rates'!D$116)
+($N449*'fnd base rates'!D$117)
+($O449*'fnd base rates'!D$118)
+($P449*VLOOKUP($S449+12,rate_basefnd,4)))
*$R449</f>
        <v>6954.78</v>
      </c>
      <c r="W449" s="1">
        <f>(($D449*'fnd base rates'!E$107)
+($E449*'fnd base rates'!E$108)
+($F449*'fnd base rates'!E$109)
+($G449*'fnd base rates'!E$110)
+($H449*'fnd base rates'!E$111)
+($I449*'fnd base rates'!E$112)
+($J449*'fnd base rates'!E$113)
+($K449*'fnd base rates'!E$114)
+($M449*'fnd base rates'!E$116)
+($N449*'fnd base rates'!E$117)
+($O449*'fnd base rates'!E$118)
+($P449*VLOOKUP($S449+12,rate_basefnd,5)))
*$R449</f>
        <v>43031.706812999997</v>
      </c>
      <c r="X449" s="1">
        <f>(($D449*'fnd base rates'!F$107)
+($E449*'fnd base rates'!F$108)
+($F449*'fnd base rates'!F$109)
+($G449*'fnd base rates'!F$110)
+($H449*'fnd base rates'!F$111)
+($I449*'fnd base rates'!F$112)
+($J449*'fnd base rates'!F$113)
+($K449*'fnd base rates'!F$114)
+($M449*'fnd base rates'!F$116)
+($N449*'fnd base rates'!F$117)
+($O449*'fnd base rates'!F$118)
+($P449*VLOOKUP($S449+12,rate_basefnd,6)))
*$R449</f>
        <v>7855.5486739999997</v>
      </c>
      <c r="Y449" s="1">
        <f>(($D449*'fnd base rates'!G$107)
+($E449*'fnd base rates'!G$108)
+($F449*'fnd base rates'!G$109)
+($G449*'fnd base rates'!G$110)
+($H449*'fnd base rates'!G$111)
+($I449*'fnd base rates'!G$112)
+($J449*'fnd base rates'!G$113)
+($K449*'fnd base rates'!G$114)
+($M449*'fnd base rates'!G$116)
+($N449*'fnd base rates'!G$117)
+($O449*'fnd base rates'!G$118)
+($P449*VLOOKUP($S449+12,rate_basefnd,7)))
*$R449</f>
        <v>1938.3129730000001</v>
      </c>
      <c r="Z449" s="1">
        <f>(($D449*'fnd base rates'!H$107)
+($E449*'fnd base rates'!H$108)
+($F449*'fnd base rates'!H$109)
+($G449*'fnd base rates'!H$110)
+($H449*'fnd base rates'!H$111)
+($I449*'fnd base rates'!H$112)
+($J449*'fnd base rates'!H$113)
+($K449*'fnd base rates'!H$114)
+($M449*'fnd base rates'!H$116)
+($N449*'fnd base rates'!H$117)
+($O449*'fnd base rates'!H$118)
+($P449*VLOOKUP($S449+12,rate_basefnd,8)))</f>
        <v>3638.3004699999997</v>
      </c>
      <c r="AA449" s="1">
        <f>(($D449*'fnd base rates'!I$107)
+($E449*'fnd base rates'!I$108)
+($F449*'fnd base rates'!I$109)
+($G449*'fnd base rates'!I$110)
+($H449*'fnd base rates'!I$111)
+($I449*'fnd base rates'!I$112)
+($J449*'fnd base rates'!I$113)
+($K449*'fnd base rates'!I$114)
+($M449*'fnd base rates'!I$116)
+($N449*'fnd base rates'!I$117)
+($O449*'fnd base rates'!I$118)
+($P449*VLOOKUP($S449+12,rate_basefnd,9)))
*$R449</f>
        <v>2739.2200000000003</v>
      </c>
      <c r="AB449" s="1">
        <f>(($D449*'fnd base rates'!J$107)
+($E449*'fnd base rates'!J$108)
+($F449*'fnd base rates'!J$109)
+($G449*'fnd base rates'!J$110)
+($H449*'fnd base rates'!J$111)
+($I449*'fnd base rates'!J$112)
+($J449*'fnd base rates'!J$113)
+($K449*'fnd base rates'!J$114)
+($M449*'fnd base rates'!J$116)
+($N449*'fnd base rates'!J$117)
+($O449*'fnd base rates'!J$118)
+($P449*VLOOKUP($S449+12,rate_basefnd,10)))
*$R449</f>
        <v>4915.0800000000008</v>
      </c>
      <c r="AC449" s="1">
        <f>(($D449*'fnd base rates'!K$107)
+($E449*'fnd base rates'!K$108)
+($F449*'fnd base rates'!K$109)
+($G449*'fnd base rates'!K$110)
+($H449*'fnd base rates'!K$111)
+($I449*'fnd base rates'!K$112)
+($J449*'fnd base rates'!K$113)
+($K449*'fnd base rates'!K$114)
+($M449*'fnd base rates'!K$116)
+($N449*'fnd base rates'!K$117)
+($O449*'fnd base rates'!K$118)
+($P449*VLOOKUP($S449+12,rate_basefnd,11)))
*$R449</f>
        <v>7520.0980769999996</v>
      </c>
      <c r="AD449" s="1">
        <f>(($D449*'fnd base rates'!L$107)
+($E449*'fnd base rates'!L$108)
+($F449*'fnd base rates'!L$109)
+($G449*'fnd base rates'!L$110)
+($H449*'fnd base rates'!L$111)
+($I449*'fnd base rates'!L$112)
+($J449*'fnd base rates'!L$113)
+($K449*'fnd base rates'!L$114)
+($M449*'fnd base rates'!L$116)
+($N449*'fnd base rates'!L$117)
+($O449*'fnd base rates'!L$118)
+($P449*VLOOKUP($S449+12,rate_basefnd,12)))</f>
        <v>12110.263842000002</v>
      </c>
      <c r="AE449" s="1">
        <f>(($D449*'fnd base rates'!M$107)
+($E449*'fnd base rates'!M$108)
+($F449*'fnd base rates'!M$109)
+($G449*'fnd base rates'!M$110)
+($H449*'fnd base rates'!M$111)
+($I449*'fnd base rates'!M$112)
+($J449*'fnd base rates'!M$113)
+($K449*'fnd base rates'!M$114)
+($M449*'fnd base rates'!M$116)
+($N449*'fnd base rates'!M$117)
+($O449*'fnd base rates'!M$118)
+($P449*VLOOKUP($S449+12,rate_basefnd,13)))</f>
        <v>0</v>
      </c>
      <c r="AF449" s="4">
        <f t="shared" si="463"/>
        <v>94677.156900000002</v>
      </c>
      <c r="AH449" s="4">
        <f t="shared" si="464"/>
        <v>456160031</v>
      </c>
      <c r="AI449" s="4" t="str">
        <f t="shared" si="465"/>
        <v>456</v>
      </c>
      <c r="AJ449" s="2" t="str">
        <f t="shared" si="466"/>
        <v>160</v>
      </c>
      <c r="AK449" s="2" t="str">
        <f t="shared" si="467"/>
        <v>031</v>
      </c>
      <c r="AL449" s="4">
        <f t="shared" si="468"/>
        <v>1</v>
      </c>
      <c r="AM449" s="4">
        <f t="shared" si="460"/>
        <v>7</v>
      </c>
      <c r="AN449" s="4">
        <f t="shared" si="469"/>
        <v>94677.156900000002</v>
      </c>
      <c r="AO449" s="4">
        <f t="shared" si="470"/>
        <v>13525</v>
      </c>
      <c r="AP449" s="4">
        <f t="shared" si="471"/>
        <v>0</v>
      </c>
      <c r="AQ449" s="4">
        <v>13525</v>
      </c>
      <c r="AW449" s="4">
        <v>13500</v>
      </c>
      <c r="AX449" s="5">
        <f t="shared" si="472"/>
        <v>25</v>
      </c>
      <c r="AY449" s="4">
        <v>13525</v>
      </c>
      <c r="AZ449" s="5"/>
      <c r="BB449" s="5">
        <f t="shared" ref="BB449" si="527">BC449-BA449</f>
        <v>0</v>
      </c>
    </row>
    <row r="450" spans="1:54" s="4" customFormat="1">
      <c r="A450" s="278">
        <v>456</v>
      </c>
      <c r="B450" s="2">
        <v>456160056</v>
      </c>
      <c r="C450" s="10" t="s">
        <v>1065</v>
      </c>
      <c r="D450" s="15">
        <f>'fnd enro'!D450</f>
        <v>2</v>
      </c>
      <c r="E450" s="15">
        <f>'fnd enro'!E450</f>
        <v>0</v>
      </c>
      <c r="F450" s="15">
        <f>'fnd enro'!F450</f>
        <v>0</v>
      </c>
      <c r="G450" s="15">
        <f>'fnd enro'!G450</f>
        <v>3</v>
      </c>
      <c r="H450" s="15">
        <f>'fnd enro'!H450</f>
        <v>3</v>
      </c>
      <c r="I450" s="15">
        <f>'fnd enro'!I450</f>
        <v>0</v>
      </c>
      <c r="J450" s="15">
        <f>'fnd enro'!J450</f>
        <v>0</v>
      </c>
      <c r="K450" s="16">
        <f>'fnd enro'!K450</f>
        <v>0.2298</v>
      </c>
      <c r="L450" s="15">
        <f>'fnd enro'!L450</f>
        <v>0</v>
      </c>
      <c r="M450" s="15">
        <f>'fnd enro'!M450</f>
        <v>2</v>
      </c>
      <c r="N450" s="15">
        <f>'fnd enro'!N450</f>
        <v>3</v>
      </c>
      <c r="O450" s="15">
        <f>'fnd enro'!O450</f>
        <v>0</v>
      </c>
      <c r="P450" s="15">
        <f>'fnd enro'!P450</f>
        <v>7</v>
      </c>
      <c r="Q450" s="15">
        <f>'fnd enro'!R450</f>
        <v>7</v>
      </c>
      <c r="R450" s="16">
        <f t="shared" si="462"/>
        <v>1</v>
      </c>
      <c r="S450" s="15">
        <f>VALUE('fnd enro'!Q450)</f>
        <v>3</v>
      </c>
      <c r="T450" s="2"/>
      <c r="U450" s="1">
        <f>(($D450*'fnd base rates'!C$107)
+($E450*'fnd base rates'!C$108)
+($F450*'fnd base rates'!C$109)
+($G450*'fnd base rates'!C$110)
+($H450*'fnd base rates'!C$111)
+($I450*'fnd base rates'!C$112)
+($J450*'fnd base rates'!C$113)
+($K450*'fnd base rates'!C$114)
+($M450*'fnd base rates'!C$116)
+($N450*'fnd base rates'!C$117)
+($O450*'fnd base rates'!C$118)
+($P450*VLOOKUP($S450+12,rate_basefnd,3)))
*$R450</f>
        <v>4349.2737580000003</v>
      </c>
      <c r="V450" s="1">
        <f>(($D450*'fnd base rates'!D$107)
+($E450*'fnd base rates'!D$108)
+($F450*'fnd base rates'!D$109)
+($G450*'fnd base rates'!D$110)
+($H450*'fnd base rates'!D$111)
+($I450*'fnd base rates'!D$112)
+($J450*'fnd base rates'!D$113)
+($K450*'fnd base rates'!D$114)
+($M450*'fnd base rates'!D$116)
+($N450*'fnd base rates'!D$117)
+($O450*'fnd base rates'!D$118)
+($P450*VLOOKUP($S450+12,rate_basefnd,4)))
*$R450</f>
        <v>7778.36</v>
      </c>
      <c r="W450" s="1">
        <f>(($D450*'fnd base rates'!E$107)
+($E450*'fnd base rates'!E$108)
+($F450*'fnd base rates'!E$109)
+($G450*'fnd base rates'!E$110)
+($H450*'fnd base rates'!E$111)
+($I450*'fnd base rates'!E$112)
+($J450*'fnd base rates'!E$113)
+($K450*'fnd base rates'!E$114)
+($M450*'fnd base rates'!E$116)
+($N450*'fnd base rates'!E$117)
+($O450*'fnd base rates'!E$118)
+($P450*VLOOKUP($S450+12,rate_basefnd,5)))
*$R450</f>
        <v>47948.161553999998</v>
      </c>
      <c r="X450" s="1">
        <f>(($D450*'fnd base rates'!F$107)
+($E450*'fnd base rates'!F$108)
+($F450*'fnd base rates'!F$109)
+($G450*'fnd base rates'!F$110)
+($H450*'fnd base rates'!F$111)
+($I450*'fnd base rates'!F$112)
+($J450*'fnd base rates'!F$113)
+($K450*'fnd base rates'!F$114)
+($M450*'fnd base rates'!F$116)
+($N450*'fnd base rates'!F$117)
+($O450*'fnd base rates'!F$118)
+($P450*VLOOKUP($S450+12,rate_basefnd,6)))
*$R450</f>
        <v>8140.8802919999998</v>
      </c>
      <c r="Y450" s="1">
        <f>(($D450*'fnd base rates'!G$107)
+($E450*'fnd base rates'!G$108)
+($F450*'fnd base rates'!G$109)
+($G450*'fnd base rates'!G$110)
+($H450*'fnd base rates'!G$111)
+($I450*'fnd base rates'!G$112)
+($J450*'fnd base rates'!G$113)
+($K450*'fnd base rates'!G$114)
+($M450*'fnd base rates'!G$116)
+($N450*'fnd base rates'!G$117)
+($O450*'fnd base rates'!G$118)
+($P450*VLOOKUP($S450+12,rate_basefnd,7)))
*$R450</f>
        <v>2161.4268339999999</v>
      </c>
      <c r="Z450" s="1">
        <f>(($D450*'fnd base rates'!H$107)
+($E450*'fnd base rates'!H$108)
+($F450*'fnd base rates'!H$109)
+($G450*'fnd base rates'!H$110)
+($H450*'fnd base rates'!H$111)
+($I450*'fnd base rates'!H$112)
+($J450*'fnd base rates'!H$113)
+($K450*'fnd base rates'!H$114)
+($M450*'fnd base rates'!H$116)
+($N450*'fnd base rates'!H$117)
+($O450*'fnd base rates'!H$118)
+($P450*VLOOKUP($S450+12,rate_basefnd,8)))</f>
        <v>4232.8932600000007</v>
      </c>
      <c r="AA450" s="1">
        <f>(($D450*'fnd base rates'!I$107)
+($E450*'fnd base rates'!I$108)
+($F450*'fnd base rates'!I$109)
+($G450*'fnd base rates'!I$110)
+($H450*'fnd base rates'!I$111)
+($I450*'fnd base rates'!I$112)
+($J450*'fnd base rates'!I$113)
+($K450*'fnd base rates'!I$114)
+($M450*'fnd base rates'!I$116)
+($N450*'fnd base rates'!I$117)
+($O450*'fnd base rates'!I$118)
+($P450*VLOOKUP($S450+12,rate_basefnd,9)))
*$R450</f>
        <v>3160.67</v>
      </c>
      <c r="AB450" s="1">
        <f>(($D450*'fnd base rates'!J$107)
+($E450*'fnd base rates'!J$108)
+($F450*'fnd base rates'!J$109)
+($G450*'fnd base rates'!J$110)
+($H450*'fnd base rates'!J$111)
+($I450*'fnd base rates'!J$112)
+($J450*'fnd base rates'!J$113)
+($K450*'fnd base rates'!J$114)
+($M450*'fnd base rates'!J$116)
+($N450*'fnd base rates'!J$117)
+($O450*'fnd base rates'!J$118)
+($P450*VLOOKUP($S450+12,rate_basefnd,10)))
*$R450</f>
        <v>5061.7299999999996</v>
      </c>
      <c r="AC450" s="1">
        <f>(($D450*'fnd base rates'!K$107)
+($E450*'fnd base rates'!K$108)
+($F450*'fnd base rates'!K$109)
+($G450*'fnd base rates'!K$110)
+($H450*'fnd base rates'!K$111)
+($I450*'fnd base rates'!K$112)
+($J450*'fnd base rates'!K$113)
+($K450*'fnd base rates'!K$114)
+($M450*'fnd base rates'!K$116)
+($N450*'fnd base rates'!K$117)
+($O450*'fnd base rates'!K$118)
+($P450*VLOOKUP($S450+12,rate_basefnd,11)))
*$R450</f>
        <v>8947.4140660000012</v>
      </c>
      <c r="AD450" s="1">
        <f>(($D450*'fnd base rates'!L$107)
+($E450*'fnd base rates'!L$108)
+($F450*'fnd base rates'!L$109)
+($G450*'fnd base rates'!L$110)
+($H450*'fnd base rates'!L$111)
+($I450*'fnd base rates'!L$112)
+($J450*'fnd base rates'!L$113)
+($K450*'fnd base rates'!L$114)
+($M450*'fnd base rates'!L$116)
+($N450*'fnd base rates'!L$117)
+($O450*'fnd base rates'!L$118)
+($P450*VLOOKUP($S450+12,rate_basefnd,12)))</f>
        <v>13316.480436000002</v>
      </c>
      <c r="AE450" s="1">
        <f>(($D450*'fnd base rates'!M$107)
+($E450*'fnd base rates'!M$108)
+($F450*'fnd base rates'!M$109)
+($G450*'fnd base rates'!M$110)
+($H450*'fnd base rates'!M$111)
+($I450*'fnd base rates'!M$112)
+($J450*'fnd base rates'!M$113)
+($K450*'fnd base rates'!M$114)
+($M450*'fnd base rates'!M$116)
+($N450*'fnd base rates'!M$117)
+($O450*'fnd base rates'!M$118)
+($P450*VLOOKUP($S450+12,rate_basefnd,13)))</f>
        <v>0</v>
      </c>
      <c r="AF450" s="4">
        <f t="shared" si="463"/>
        <v>105097.29019999999</v>
      </c>
      <c r="AH450" s="4">
        <f t="shared" si="464"/>
        <v>456160056</v>
      </c>
      <c r="AI450" s="4" t="str">
        <f t="shared" si="465"/>
        <v>456</v>
      </c>
      <c r="AJ450" s="2" t="str">
        <f t="shared" si="466"/>
        <v>160</v>
      </c>
      <c r="AK450" s="2" t="str">
        <f t="shared" si="467"/>
        <v>056</v>
      </c>
      <c r="AL450" s="4">
        <f t="shared" si="468"/>
        <v>1</v>
      </c>
      <c r="AM450" s="4">
        <f t="shared" si="460"/>
        <v>7</v>
      </c>
      <c r="AN450" s="4">
        <f t="shared" si="469"/>
        <v>105097.29019999999</v>
      </c>
      <c r="AO450" s="4">
        <f t="shared" si="470"/>
        <v>15014</v>
      </c>
      <c r="AP450" s="4">
        <f t="shared" si="471"/>
        <v>0</v>
      </c>
      <c r="AQ450" s="4">
        <v>15014</v>
      </c>
      <c r="AW450" s="4">
        <v>15142</v>
      </c>
      <c r="AX450" s="5">
        <f t="shared" si="472"/>
        <v>-128</v>
      </c>
      <c r="AY450" s="4">
        <v>15014</v>
      </c>
      <c r="AZ450" s="5"/>
      <c r="BB450" s="5">
        <f t="shared" ref="BB450" si="528">BC450-BA450</f>
        <v>0</v>
      </c>
    </row>
    <row r="451" spans="1:54" s="4" customFormat="1">
      <c r="A451" s="278">
        <v>456</v>
      </c>
      <c r="B451" s="2">
        <v>456160079</v>
      </c>
      <c r="C451" s="10" t="s">
        <v>1065</v>
      </c>
      <c r="D451" s="15">
        <f>'fnd enro'!D451</f>
        <v>5</v>
      </c>
      <c r="E451" s="15">
        <f>'fnd enro'!E451</f>
        <v>0</v>
      </c>
      <c r="F451" s="15">
        <f>'fnd enro'!F451</f>
        <v>2</v>
      </c>
      <c r="G451" s="15">
        <f>'fnd enro'!G451</f>
        <v>17</v>
      </c>
      <c r="H451" s="15">
        <f>'fnd enro'!H451</f>
        <v>13</v>
      </c>
      <c r="I451" s="15">
        <f>'fnd enro'!I451</f>
        <v>0</v>
      </c>
      <c r="J451" s="15">
        <f>'fnd enro'!J451</f>
        <v>0</v>
      </c>
      <c r="K451" s="16">
        <f>'fnd enro'!K451</f>
        <v>1.2256</v>
      </c>
      <c r="L451" s="15">
        <f>'fnd enro'!L451</f>
        <v>0</v>
      </c>
      <c r="M451" s="15">
        <f>'fnd enro'!M451</f>
        <v>13</v>
      </c>
      <c r="N451" s="15">
        <f>'fnd enro'!N451</f>
        <v>6</v>
      </c>
      <c r="O451" s="15">
        <f>'fnd enro'!O451</f>
        <v>0</v>
      </c>
      <c r="P451" s="15">
        <f>'fnd enro'!P451</f>
        <v>23</v>
      </c>
      <c r="Q451" s="15">
        <f>'fnd enro'!R451</f>
        <v>35</v>
      </c>
      <c r="R451" s="16">
        <f t="shared" si="462"/>
        <v>1</v>
      </c>
      <c r="S451" s="15">
        <f>VALUE('fnd enro'!Q451)</f>
        <v>6</v>
      </c>
      <c r="T451" s="2"/>
      <c r="U451" s="1">
        <f>(($D451*'fnd base rates'!C$107)
+($E451*'fnd base rates'!C$108)
+($F451*'fnd base rates'!C$109)
+($G451*'fnd base rates'!C$110)
+($H451*'fnd base rates'!C$111)
+($I451*'fnd base rates'!C$112)
+($J451*'fnd base rates'!C$113)
+($K451*'fnd base rates'!C$114)
+($M451*'fnd base rates'!C$116)
+($N451*'fnd base rates'!C$117)
+($O451*'fnd base rates'!C$118)
+($P451*VLOOKUP($S451+12,rate_basefnd,3)))
*$R451</f>
        <v>20641.273376000001</v>
      </c>
      <c r="V451" s="1">
        <f>(($D451*'fnd base rates'!D$107)
+($E451*'fnd base rates'!D$108)
+($F451*'fnd base rates'!D$109)
+($G451*'fnd base rates'!D$110)
+($H451*'fnd base rates'!D$111)
+($I451*'fnd base rates'!D$112)
+($J451*'fnd base rates'!D$113)
+($K451*'fnd base rates'!D$114)
+($M451*'fnd base rates'!D$116)
+($N451*'fnd base rates'!D$117)
+($O451*'fnd base rates'!D$118)
+($P451*VLOOKUP($S451+12,rate_basefnd,4)))
*$R451</f>
        <v>35067.68</v>
      </c>
      <c r="W451" s="1">
        <f>(($D451*'fnd base rates'!E$107)
+($E451*'fnd base rates'!E$108)
+($F451*'fnd base rates'!E$109)
+($G451*'fnd base rates'!E$110)
+($H451*'fnd base rates'!E$111)
+($I451*'fnd base rates'!E$112)
+($J451*'fnd base rates'!E$113)
+($K451*'fnd base rates'!E$114)
+($M451*'fnd base rates'!E$116)
+($N451*'fnd base rates'!E$117)
+($O451*'fnd base rates'!E$118)
+($P451*VLOOKUP($S451+12,rate_basefnd,5)))
*$R451</f>
        <v>208784.278288</v>
      </c>
      <c r="X451" s="1">
        <f>(($D451*'fnd base rates'!F$107)
+($E451*'fnd base rates'!F$108)
+($F451*'fnd base rates'!F$109)
+($G451*'fnd base rates'!F$110)
+($H451*'fnd base rates'!F$111)
+($I451*'fnd base rates'!F$112)
+($J451*'fnd base rates'!F$113)
+($K451*'fnd base rates'!F$114)
+($M451*'fnd base rates'!F$116)
+($N451*'fnd base rates'!F$117)
+($O451*'fnd base rates'!F$118)
+($P451*VLOOKUP($S451+12,rate_basefnd,6)))
*$R451</f>
        <v>40342.978224000006</v>
      </c>
      <c r="Y451" s="1">
        <f>(($D451*'fnd base rates'!G$107)
+($E451*'fnd base rates'!G$108)
+($F451*'fnd base rates'!G$109)
+($G451*'fnd base rates'!G$110)
+($H451*'fnd base rates'!G$111)
+($I451*'fnd base rates'!G$112)
+($J451*'fnd base rates'!G$113)
+($K451*'fnd base rates'!G$114)
+($M451*'fnd base rates'!G$116)
+($N451*'fnd base rates'!G$117)
+($O451*'fnd base rates'!G$118)
+($P451*VLOOKUP($S451+12,rate_basefnd,7)))
*$R451</f>
        <v>9316.1964479999988</v>
      </c>
      <c r="Z451" s="1">
        <f>(($D451*'fnd base rates'!H$107)
+($E451*'fnd base rates'!H$108)
+($F451*'fnd base rates'!H$109)
+($G451*'fnd base rates'!H$110)
+($H451*'fnd base rates'!H$111)
+($I451*'fnd base rates'!H$112)
+($J451*'fnd base rates'!H$113)
+($K451*'fnd base rates'!H$114)
+($M451*'fnd base rates'!H$116)
+($N451*'fnd base rates'!H$117)
+($O451*'fnd base rates'!H$118)
+($P451*VLOOKUP($S451+12,rate_basefnd,8)))</f>
        <v>20011.150720000001</v>
      </c>
      <c r="AA451" s="1">
        <f>(($D451*'fnd base rates'!I$107)
+($E451*'fnd base rates'!I$108)
+($F451*'fnd base rates'!I$109)
+($G451*'fnd base rates'!I$110)
+($H451*'fnd base rates'!I$111)
+($I451*'fnd base rates'!I$112)
+($J451*'fnd base rates'!I$113)
+($K451*'fnd base rates'!I$114)
+($M451*'fnd base rates'!I$116)
+($N451*'fnd base rates'!I$117)
+($O451*'fnd base rates'!I$118)
+($P451*VLOOKUP($S451+12,rate_basefnd,9)))
*$R451</f>
        <v>14131.310000000003</v>
      </c>
      <c r="AB451" s="1">
        <f>(($D451*'fnd base rates'!J$107)
+($E451*'fnd base rates'!J$108)
+($F451*'fnd base rates'!J$109)
+($G451*'fnd base rates'!J$110)
+($H451*'fnd base rates'!J$111)
+($I451*'fnd base rates'!J$112)
+($J451*'fnd base rates'!J$113)
+($K451*'fnd base rates'!J$114)
+($M451*'fnd base rates'!J$116)
+($N451*'fnd base rates'!J$117)
+($O451*'fnd base rates'!J$118)
+($P451*VLOOKUP($S451+12,rate_basefnd,10)))
*$R451</f>
        <v>20024.370000000003</v>
      </c>
      <c r="AC451" s="1">
        <f>(($D451*'fnd base rates'!K$107)
+($E451*'fnd base rates'!K$108)
+($F451*'fnd base rates'!K$109)
+($G451*'fnd base rates'!K$110)
+($H451*'fnd base rates'!K$111)
+($I451*'fnd base rates'!K$112)
+($J451*'fnd base rates'!K$113)
+($K451*'fnd base rates'!K$114)
+($M451*'fnd base rates'!K$116)
+($N451*'fnd base rates'!K$117)
+($O451*'fnd base rates'!K$118)
+($P451*VLOOKUP($S451+12,rate_basefnd,11)))
*$R451</f>
        <v>42512.938352000005</v>
      </c>
      <c r="AD451" s="1">
        <f>(($D451*'fnd base rates'!L$107)
+($E451*'fnd base rates'!L$108)
+($F451*'fnd base rates'!L$109)
+($G451*'fnd base rates'!L$110)
+($H451*'fnd base rates'!L$111)
+($I451*'fnd base rates'!L$112)
+($J451*'fnd base rates'!L$113)
+($K451*'fnd base rates'!L$114)
+($M451*'fnd base rates'!L$116)
+($N451*'fnd base rates'!L$117)
+($O451*'fnd base rates'!L$118)
+($P451*VLOOKUP($S451+12,rate_basefnd,12)))</f>
        <v>60721.518992000012</v>
      </c>
      <c r="AE451" s="1">
        <f>(($D451*'fnd base rates'!M$107)
+($E451*'fnd base rates'!M$108)
+($F451*'fnd base rates'!M$109)
+($G451*'fnd base rates'!M$110)
+($H451*'fnd base rates'!M$111)
+($I451*'fnd base rates'!M$112)
+($J451*'fnd base rates'!M$113)
+($K451*'fnd base rates'!M$114)
+($M451*'fnd base rates'!M$116)
+($N451*'fnd base rates'!M$117)
+($O451*'fnd base rates'!M$118)
+($P451*VLOOKUP($S451+12,rate_basefnd,13)))</f>
        <v>0</v>
      </c>
      <c r="AF451" s="4">
        <f t="shared" si="463"/>
        <v>471553.69440000004</v>
      </c>
      <c r="AH451" s="4">
        <f t="shared" si="464"/>
        <v>456160079</v>
      </c>
      <c r="AI451" s="4" t="str">
        <f t="shared" si="465"/>
        <v>456</v>
      </c>
      <c r="AJ451" s="2" t="str">
        <f t="shared" si="466"/>
        <v>160</v>
      </c>
      <c r="AK451" s="2" t="str">
        <f t="shared" si="467"/>
        <v>079</v>
      </c>
      <c r="AL451" s="4">
        <f t="shared" si="468"/>
        <v>1</v>
      </c>
      <c r="AM451" s="4">
        <f t="shared" si="460"/>
        <v>35</v>
      </c>
      <c r="AN451" s="4">
        <f t="shared" si="469"/>
        <v>471553.69440000004</v>
      </c>
      <c r="AO451" s="4">
        <f t="shared" si="470"/>
        <v>13473</v>
      </c>
      <c r="AP451" s="4">
        <f t="shared" si="471"/>
        <v>0</v>
      </c>
      <c r="AQ451" s="4">
        <v>13473</v>
      </c>
      <c r="AW451" s="4">
        <v>13517</v>
      </c>
      <c r="AX451" s="5">
        <f t="shared" si="472"/>
        <v>-44</v>
      </c>
      <c r="AY451" s="4">
        <v>13473</v>
      </c>
      <c r="AZ451" s="5"/>
      <c r="BB451" s="5">
        <f t="shared" ref="BB451" si="529">BC451-BA451</f>
        <v>0</v>
      </c>
    </row>
    <row r="452" spans="1:54" s="4" customFormat="1">
      <c r="A452" s="278">
        <v>456</v>
      </c>
      <c r="B452" s="2">
        <v>456160128</v>
      </c>
      <c r="C452" s="10" t="s">
        <v>1065</v>
      </c>
      <c r="D452" s="15">
        <f>'fnd enro'!D452</f>
        <v>0</v>
      </c>
      <c r="E452" s="15">
        <f>'fnd enro'!E452</f>
        <v>0</v>
      </c>
      <c r="F452" s="15">
        <f>'fnd enro'!F452</f>
        <v>0</v>
      </c>
      <c r="G452" s="15">
        <f>'fnd enro'!G452</f>
        <v>1</v>
      </c>
      <c r="H452" s="15">
        <f>'fnd enro'!H452</f>
        <v>2</v>
      </c>
      <c r="I452" s="15">
        <f>'fnd enro'!I452</f>
        <v>0</v>
      </c>
      <c r="J452" s="15">
        <f>'fnd enro'!J452</f>
        <v>0</v>
      </c>
      <c r="K452" s="16">
        <f>'fnd enro'!K452</f>
        <v>0.1149</v>
      </c>
      <c r="L452" s="15">
        <f>'fnd enro'!L452</f>
        <v>0</v>
      </c>
      <c r="M452" s="15">
        <f>'fnd enro'!M452</f>
        <v>0</v>
      </c>
      <c r="N452" s="15">
        <f>'fnd enro'!N452</f>
        <v>1</v>
      </c>
      <c r="O452" s="15">
        <f>'fnd enro'!O452</f>
        <v>0</v>
      </c>
      <c r="P452" s="15">
        <f>'fnd enro'!P452</f>
        <v>2</v>
      </c>
      <c r="Q452" s="15">
        <f>'fnd enro'!R452</f>
        <v>3</v>
      </c>
      <c r="R452" s="16">
        <f t="shared" si="462"/>
        <v>1</v>
      </c>
      <c r="S452" s="15">
        <f>VALUE('fnd enro'!Q452)</f>
        <v>10</v>
      </c>
      <c r="T452" s="2"/>
      <c r="U452" s="1">
        <f>(($D452*'fnd base rates'!C$107)
+($E452*'fnd base rates'!C$108)
+($F452*'fnd base rates'!C$109)
+($G452*'fnd base rates'!C$110)
+($H452*'fnd base rates'!C$111)
+($I452*'fnd base rates'!C$112)
+($J452*'fnd base rates'!C$113)
+($K452*'fnd base rates'!C$114)
+($M452*'fnd base rates'!C$116)
+($N452*'fnd base rates'!C$117)
+($O452*'fnd base rates'!C$118)
+($P452*VLOOKUP($S452+12,rate_basefnd,3)))
*$R452</f>
        <v>1777.756879</v>
      </c>
      <c r="V452" s="1">
        <f>(($D452*'fnd base rates'!D$107)
+($E452*'fnd base rates'!D$108)
+($F452*'fnd base rates'!D$109)
+($G452*'fnd base rates'!D$110)
+($H452*'fnd base rates'!D$111)
+($I452*'fnd base rates'!D$112)
+($J452*'fnd base rates'!D$113)
+($K452*'fnd base rates'!D$114)
+($M452*'fnd base rates'!D$116)
+($N452*'fnd base rates'!D$117)
+($O452*'fnd base rates'!D$118)
+($P452*VLOOKUP($S452+12,rate_basefnd,4)))
*$R452</f>
        <v>3036.0299999999997</v>
      </c>
      <c r="W452" s="1">
        <f>(($D452*'fnd base rates'!E$107)
+($E452*'fnd base rates'!E$108)
+($F452*'fnd base rates'!E$109)
+($G452*'fnd base rates'!E$110)
+($H452*'fnd base rates'!E$111)
+($I452*'fnd base rates'!E$112)
+($J452*'fnd base rates'!E$113)
+($K452*'fnd base rates'!E$114)
+($M452*'fnd base rates'!E$116)
+($N452*'fnd base rates'!E$117)
+($O452*'fnd base rates'!E$118)
+($P452*VLOOKUP($S452+12,rate_basefnd,5)))
*$R452</f>
        <v>18039.905777</v>
      </c>
      <c r="X452" s="1">
        <f>(($D452*'fnd base rates'!F$107)
+($E452*'fnd base rates'!F$108)
+($F452*'fnd base rates'!F$109)
+($G452*'fnd base rates'!F$110)
+($H452*'fnd base rates'!F$111)
+($I452*'fnd base rates'!F$112)
+($J452*'fnd base rates'!F$113)
+($K452*'fnd base rates'!F$114)
+($M452*'fnd base rates'!F$116)
+($N452*'fnd base rates'!F$117)
+($O452*'fnd base rates'!F$118)
+($P452*VLOOKUP($S452+12,rate_basefnd,6)))
*$R452</f>
        <v>3265.7151459999995</v>
      </c>
      <c r="Y452" s="1">
        <f>(($D452*'fnd base rates'!G$107)
+($E452*'fnd base rates'!G$108)
+($F452*'fnd base rates'!G$109)
+($G452*'fnd base rates'!G$110)
+($H452*'fnd base rates'!G$111)
+($I452*'fnd base rates'!G$112)
+($J452*'fnd base rates'!G$113)
+($K452*'fnd base rates'!G$114)
+($M452*'fnd base rates'!G$116)
+($N452*'fnd base rates'!G$117)
+($O452*'fnd base rates'!G$118)
+($P452*VLOOKUP($S452+12,rate_basefnd,7)))
*$R452</f>
        <v>836.85841699999992</v>
      </c>
      <c r="Z452" s="1">
        <f>(($D452*'fnd base rates'!H$107)
+($E452*'fnd base rates'!H$108)
+($F452*'fnd base rates'!H$109)
+($G452*'fnd base rates'!H$110)
+($H452*'fnd base rates'!H$111)
+($I452*'fnd base rates'!H$112)
+($J452*'fnd base rates'!H$113)
+($K452*'fnd base rates'!H$114)
+($M452*'fnd base rates'!H$116)
+($N452*'fnd base rates'!H$117)
+($O452*'fnd base rates'!H$118)
+($P452*VLOOKUP($S452+12,rate_basefnd,8)))</f>
        <v>1675.4016300000001</v>
      </c>
      <c r="AA452" s="1">
        <f>(($D452*'fnd base rates'!I$107)
+($E452*'fnd base rates'!I$108)
+($F452*'fnd base rates'!I$109)
+($G452*'fnd base rates'!I$110)
+($H452*'fnd base rates'!I$111)
+($I452*'fnd base rates'!I$112)
+($J452*'fnd base rates'!I$113)
+($K452*'fnd base rates'!I$114)
+($M452*'fnd base rates'!I$116)
+($N452*'fnd base rates'!I$117)
+($O452*'fnd base rates'!I$118)
+($P452*VLOOKUP($S452+12,rate_basefnd,9)))
*$R452</f>
        <v>1278.68</v>
      </c>
      <c r="AB452" s="1">
        <f>(($D452*'fnd base rates'!J$107)
+($E452*'fnd base rates'!J$108)
+($F452*'fnd base rates'!J$109)
+($G452*'fnd base rates'!J$110)
+($H452*'fnd base rates'!J$111)
+($I452*'fnd base rates'!J$112)
+($J452*'fnd base rates'!J$113)
+($K452*'fnd base rates'!J$114)
+($M452*'fnd base rates'!J$116)
+($N452*'fnd base rates'!J$117)
+($O452*'fnd base rates'!J$118)
+($P452*VLOOKUP($S452+12,rate_basefnd,10)))
*$R452</f>
        <v>2012.68</v>
      </c>
      <c r="AC452" s="1">
        <f>(($D452*'fnd base rates'!K$107)
+($E452*'fnd base rates'!K$108)
+($F452*'fnd base rates'!K$109)
+($G452*'fnd base rates'!K$110)
+($H452*'fnd base rates'!K$111)
+($I452*'fnd base rates'!K$112)
+($J452*'fnd base rates'!K$113)
+($K452*'fnd base rates'!K$114)
+($M452*'fnd base rates'!K$116)
+($N452*'fnd base rates'!K$117)
+($O452*'fnd base rates'!K$118)
+($P452*VLOOKUP($S452+12,rate_basefnd,11)))
*$R452</f>
        <v>3612.0320330000004</v>
      </c>
      <c r="AD452" s="1">
        <f>(($D452*'fnd base rates'!L$107)
+($E452*'fnd base rates'!L$108)
+($F452*'fnd base rates'!L$109)
+($G452*'fnd base rates'!L$110)
+($H452*'fnd base rates'!L$111)
+($I452*'fnd base rates'!L$112)
+($J452*'fnd base rates'!L$113)
+($K452*'fnd base rates'!L$114)
+($M452*'fnd base rates'!L$116)
+($N452*'fnd base rates'!L$117)
+($O452*'fnd base rates'!L$118)
+($P452*VLOOKUP($S452+12,rate_basefnd,12)))</f>
        <v>5331.1002180000005</v>
      </c>
      <c r="AE452" s="1">
        <f>(($D452*'fnd base rates'!M$107)
+($E452*'fnd base rates'!M$108)
+($F452*'fnd base rates'!M$109)
+($G452*'fnd base rates'!M$110)
+($H452*'fnd base rates'!M$111)
+($I452*'fnd base rates'!M$112)
+($J452*'fnd base rates'!M$113)
+($K452*'fnd base rates'!M$114)
+($M452*'fnd base rates'!M$116)
+($N452*'fnd base rates'!M$117)
+($O452*'fnd base rates'!M$118)
+($P452*VLOOKUP($S452+12,rate_basefnd,13)))</f>
        <v>0</v>
      </c>
      <c r="AF452" s="4">
        <f t="shared" si="463"/>
        <v>40866.160100000001</v>
      </c>
      <c r="AH452" s="4">
        <f t="shared" si="464"/>
        <v>456160128</v>
      </c>
      <c r="AI452" s="4" t="str">
        <f t="shared" si="465"/>
        <v>456</v>
      </c>
      <c r="AJ452" s="2" t="str">
        <f t="shared" si="466"/>
        <v>160</v>
      </c>
      <c r="AK452" s="2" t="str">
        <f t="shared" si="467"/>
        <v>128</v>
      </c>
      <c r="AL452" s="4">
        <f t="shared" si="468"/>
        <v>1</v>
      </c>
      <c r="AM452" s="4">
        <f t="shared" si="460"/>
        <v>3</v>
      </c>
      <c r="AN452" s="4">
        <f t="shared" si="469"/>
        <v>40866.160100000001</v>
      </c>
      <c r="AO452" s="4">
        <f t="shared" si="470"/>
        <v>13622</v>
      </c>
      <c r="AP452" s="4">
        <f t="shared" si="471"/>
        <v>0</v>
      </c>
      <c r="AQ452" s="4">
        <v>13622</v>
      </c>
      <c r="AW452" s="4">
        <v>13561</v>
      </c>
      <c r="AX452" s="5">
        <f t="shared" si="472"/>
        <v>61</v>
      </c>
      <c r="AY452" s="4">
        <v>13622</v>
      </c>
      <c r="AZ452" s="5"/>
      <c r="BB452" s="5">
        <f t="shared" ref="BB452" si="530">BC452-BA452</f>
        <v>0</v>
      </c>
    </row>
    <row r="453" spans="1:54" s="4" customFormat="1">
      <c r="A453" s="278">
        <v>456</v>
      </c>
      <c r="B453" s="2">
        <v>456160149</v>
      </c>
      <c r="C453" s="10" t="s">
        <v>1065</v>
      </c>
      <c r="D453" s="15">
        <f>'fnd enro'!D453</f>
        <v>0</v>
      </c>
      <c r="E453" s="15">
        <f>'fnd enro'!E453</f>
        <v>0</v>
      </c>
      <c r="F453" s="15">
        <f>'fnd enro'!F453</f>
        <v>2</v>
      </c>
      <c r="G453" s="15">
        <f>'fnd enro'!G453</f>
        <v>1</v>
      </c>
      <c r="H453" s="15">
        <f>'fnd enro'!H453</f>
        <v>0</v>
      </c>
      <c r="I453" s="15">
        <f>'fnd enro'!I453</f>
        <v>0</v>
      </c>
      <c r="J453" s="15">
        <f>'fnd enro'!J453</f>
        <v>0</v>
      </c>
      <c r="K453" s="16">
        <f>'fnd enro'!K453</f>
        <v>0.1149</v>
      </c>
      <c r="L453" s="15">
        <f>'fnd enro'!L453</f>
        <v>0</v>
      </c>
      <c r="M453" s="15">
        <f>'fnd enro'!M453</f>
        <v>1</v>
      </c>
      <c r="N453" s="15">
        <f>'fnd enro'!N453</f>
        <v>0</v>
      </c>
      <c r="O453" s="15">
        <f>'fnd enro'!O453</f>
        <v>0</v>
      </c>
      <c r="P453" s="15">
        <f>'fnd enro'!P453</f>
        <v>3</v>
      </c>
      <c r="Q453" s="15">
        <f>'fnd enro'!R453</f>
        <v>3</v>
      </c>
      <c r="R453" s="16">
        <f t="shared" si="462"/>
        <v>1</v>
      </c>
      <c r="S453" s="15">
        <f>VALUE('fnd enro'!Q453)</f>
        <v>12</v>
      </c>
      <c r="T453" s="2"/>
      <c r="U453" s="1">
        <f>(($D453*'fnd base rates'!C$107)
+($E453*'fnd base rates'!C$108)
+($F453*'fnd base rates'!C$109)
+($G453*'fnd base rates'!C$110)
+($H453*'fnd base rates'!C$111)
+($I453*'fnd base rates'!C$112)
+($J453*'fnd base rates'!C$113)
+($K453*'fnd base rates'!C$114)
+($M453*'fnd base rates'!C$116)
+($N453*'fnd base rates'!C$117)
+($O453*'fnd base rates'!C$118)
+($P453*VLOOKUP($S453+12,rate_basefnd,3)))
*$R453</f>
        <v>1855.4468790000001</v>
      </c>
      <c r="V453" s="1">
        <f>(($D453*'fnd base rates'!D$107)
+($E453*'fnd base rates'!D$108)
+($F453*'fnd base rates'!D$109)
+($G453*'fnd base rates'!D$110)
+($H453*'fnd base rates'!D$111)
+($I453*'fnd base rates'!D$112)
+($J453*'fnd base rates'!D$113)
+($K453*'fnd base rates'!D$114)
+($M453*'fnd base rates'!D$116)
+($N453*'fnd base rates'!D$117)
+($O453*'fnd base rates'!D$118)
+($P453*VLOOKUP($S453+12,rate_basefnd,4)))
*$R453</f>
        <v>3418.5699999999997</v>
      </c>
      <c r="W453" s="1">
        <f>(($D453*'fnd base rates'!E$107)
+($E453*'fnd base rates'!E$108)
+($F453*'fnd base rates'!E$109)
+($G453*'fnd base rates'!E$110)
+($H453*'fnd base rates'!E$111)
+($I453*'fnd base rates'!E$112)
+($J453*'fnd base rates'!E$113)
+($K453*'fnd base rates'!E$114)
+($M453*'fnd base rates'!E$116)
+($N453*'fnd base rates'!E$117)
+($O453*'fnd base rates'!E$118)
+($P453*VLOOKUP($S453+12,rate_basefnd,5)))
*$R453</f>
        <v>22603.295776999999</v>
      </c>
      <c r="X453" s="1">
        <f>(($D453*'fnd base rates'!F$107)
+($E453*'fnd base rates'!F$108)
+($F453*'fnd base rates'!F$109)
+($G453*'fnd base rates'!F$110)
+($H453*'fnd base rates'!F$111)
+($I453*'fnd base rates'!F$112)
+($J453*'fnd base rates'!F$113)
+($K453*'fnd base rates'!F$114)
+($M453*'fnd base rates'!F$116)
+($N453*'fnd base rates'!F$117)
+($O453*'fnd base rates'!F$118)
+($P453*VLOOKUP($S453+12,rate_basefnd,6)))
*$R453</f>
        <v>3739.6851459999998</v>
      </c>
      <c r="Y453" s="1">
        <f>(($D453*'fnd base rates'!G$107)
+($E453*'fnd base rates'!G$108)
+($F453*'fnd base rates'!G$109)
+($G453*'fnd base rates'!G$110)
+($H453*'fnd base rates'!G$111)
+($I453*'fnd base rates'!G$112)
+($J453*'fnd base rates'!G$113)
+($K453*'fnd base rates'!G$114)
+($M453*'fnd base rates'!G$116)
+($N453*'fnd base rates'!G$117)
+($O453*'fnd base rates'!G$118)
+($P453*VLOOKUP($S453+12,rate_basefnd,7)))
*$R453</f>
        <v>997.24841700000002</v>
      </c>
      <c r="Z453" s="1">
        <f>(($D453*'fnd base rates'!H$107)
+($E453*'fnd base rates'!H$108)
+($F453*'fnd base rates'!H$109)
+($G453*'fnd base rates'!H$110)
+($H453*'fnd base rates'!H$111)
+($I453*'fnd base rates'!H$112)
+($J453*'fnd base rates'!H$113)
+($K453*'fnd base rates'!H$114)
+($M453*'fnd base rates'!H$116)
+($N453*'fnd base rates'!H$117)
+($O453*'fnd base rates'!H$118)
+($P453*VLOOKUP($S453+12,rate_basefnd,8)))</f>
        <v>1697.7316300000002</v>
      </c>
      <c r="AA453" s="1">
        <f>(($D453*'fnd base rates'!I$107)
+($E453*'fnd base rates'!I$108)
+($F453*'fnd base rates'!I$109)
+($G453*'fnd base rates'!I$110)
+($H453*'fnd base rates'!I$111)
+($I453*'fnd base rates'!I$112)
+($J453*'fnd base rates'!I$113)
+($K453*'fnd base rates'!I$114)
+($M453*'fnd base rates'!I$116)
+($N453*'fnd base rates'!I$117)
+($O453*'fnd base rates'!I$118)
+($P453*VLOOKUP($S453+12,rate_basefnd,9)))
*$R453</f>
        <v>1294.81</v>
      </c>
      <c r="AB453" s="1">
        <f>(($D453*'fnd base rates'!J$107)
+($E453*'fnd base rates'!J$108)
+($F453*'fnd base rates'!J$109)
+($G453*'fnd base rates'!J$110)
+($H453*'fnd base rates'!J$111)
+($I453*'fnd base rates'!J$112)
+($J453*'fnd base rates'!J$113)
+($K453*'fnd base rates'!J$114)
+($M453*'fnd base rates'!J$116)
+($N453*'fnd base rates'!J$117)
+($O453*'fnd base rates'!J$118)
+($P453*VLOOKUP($S453+12,rate_basefnd,10)))
*$R453</f>
        <v>2532.7800000000002</v>
      </c>
      <c r="AC453" s="1">
        <f>(($D453*'fnd base rates'!K$107)
+($E453*'fnd base rates'!K$108)
+($F453*'fnd base rates'!K$109)
+($G453*'fnd base rates'!K$110)
+($H453*'fnd base rates'!K$111)
+($I453*'fnd base rates'!K$112)
+($J453*'fnd base rates'!K$113)
+($K453*'fnd base rates'!K$114)
+($M453*'fnd base rates'!K$116)
+($N453*'fnd base rates'!K$117)
+($O453*'fnd base rates'!K$118)
+($P453*VLOOKUP($S453+12,rate_basefnd,11)))
*$R453</f>
        <v>3440.7020330000005</v>
      </c>
      <c r="AD453" s="1">
        <f>(($D453*'fnd base rates'!L$107)
+($E453*'fnd base rates'!L$108)
+($F453*'fnd base rates'!L$109)
+($G453*'fnd base rates'!L$110)
+($H453*'fnd base rates'!L$111)
+($I453*'fnd base rates'!L$112)
+($J453*'fnd base rates'!L$113)
+($K453*'fnd base rates'!L$114)
+($M453*'fnd base rates'!L$116)
+($N453*'fnd base rates'!L$117)
+($O453*'fnd base rates'!L$118)
+($P453*VLOOKUP($S453+12,rate_basefnd,12)))</f>
        <v>5839.1802180000013</v>
      </c>
      <c r="AE453" s="1">
        <f>(($D453*'fnd base rates'!M$107)
+($E453*'fnd base rates'!M$108)
+($F453*'fnd base rates'!M$109)
+($G453*'fnd base rates'!M$110)
+($H453*'fnd base rates'!M$111)
+($I453*'fnd base rates'!M$112)
+($J453*'fnd base rates'!M$113)
+($K453*'fnd base rates'!M$114)
+($M453*'fnd base rates'!M$116)
+($N453*'fnd base rates'!M$117)
+($O453*'fnd base rates'!M$118)
+($P453*VLOOKUP($S453+12,rate_basefnd,13)))</f>
        <v>0</v>
      </c>
      <c r="AF453" s="4">
        <f t="shared" si="463"/>
        <v>47419.450099999995</v>
      </c>
      <c r="AH453" s="4">
        <f t="shared" si="464"/>
        <v>456160149</v>
      </c>
      <c r="AI453" s="4" t="str">
        <f t="shared" si="465"/>
        <v>456</v>
      </c>
      <c r="AJ453" s="2" t="str">
        <f t="shared" si="466"/>
        <v>160</v>
      </c>
      <c r="AK453" s="2" t="str">
        <f t="shared" si="467"/>
        <v>149</v>
      </c>
      <c r="AL453" s="4">
        <f t="shared" si="468"/>
        <v>1</v>
      </c>
      <c r="AM453" s="4">
        <f t="shared" si="460"/>
        <v>3</v>
      </c>
      <c r="AN453" s="4">
        <f t="shared" si="469"/>
        <v>47419.450099999995</v>
      </c>
      <c r="AO453" s="4">
        <f t="shared" si="470"/>
        <v>15806</v>
      </c>
      <c r="AP453" s="4">
        <f t="shared" si="471"/>
        <v>0</v>
      </c>
      <c r="AQ453" s="4">
        <v>15806</v>
      </c>
      <c r="AW453" s="4">
        <v>15683</v>
      </c>
      <c r="AX453" s="5">
        <f t="shared" si="472"/>
        <v>123</v>
      </c>
      <c r="AY453" s="4">
        <v>15806</v>
      </c>
      <c r="AZ453" s="5"/>
      <c r="BB453" s="5">
        <f t="shared" ref="BB453" si="531">BC453-BA453</f>
        <v>0</v>
      </c>
    </row>
    <row r="454" spans="1:54" s="4" customFormat="1">
      <c r="A454" s="278">
        <v>456</v>
      </c>
      <c r="B454" s="2">
        <v>456160153</v>
      </c>
      <c r="C454" s="10" t="s">
        <v>1065</v>
      </c>
      <c r="D454" s="15">
        <f>'fnd enro'!D454</f>
        <v>0</v>
      </c>
      <c r="E454" s="15">
        <f>'fnd enro'!E454</f>
        <v>0</v>
      </c>
      <c r="F454" s="15">
        <f>'fnd enro'!F454</f>
        <v>0</v>
      </c>
      <c r="G454" s="15">
        <f>'fnd enro'!G454</f>
        <v>1</v>
      </c>
      <c r="H454" s="15">
        <f>'fnd enro'!H454</f>
        <v>1</v>
      </c>
      <c r="I454" s="15">
        <f>'fnd enro'!I454</f>
        <v>0</v>
      </c>
      <c r="J454" s="15">
        <f>'fnd enro'!J454</f>
        <v>0</v>
      </c>
      <c r="K454" s="16">
        <f>'fnd enro'!K454</f>
        <v>7.6600000000000001E-2</v>
      </c>
      <c r="L454" s="15">
        <f>'fnd enro'!L454</f>
        <v>0</v>
      </c>
      <c r="M454" s="15">
        <f>'fnd enro'!M454</f>
        <v>1</v>
      </c>
      <c r="N454" s="15">
        <f>'fnd enro'!N454</f>
        <v>0</v>
      </c>
      <c r="O454" s="15">
        <f>'fnd enro'!O454</f>
        <v>0</v>
      </c>
      <c r="P454" s="15">
        <f>'fnd enro'!P454</f>
        <v>2</v>
      </c>
      <c r="Q454" s="15">
        <f>'fnd enro'!R454</f>
        <v>2</v>
      </c>
      <c r="R454" s="16">
        <f t="shared" si="462"/>
        <v>1</v>
      </c>
      <c r="S454" s="15">
        <f>VALUE('fnd enro'!Q454)</f>
        <v>9</v>
      </c>
      <c r="T454" s="2"/>
      <c r="U454" s="1">
        <f>(($D454*'fnd base rates'!C$107)
+($E454*'fnd base rates'!C$108)
+($F454*'fnd base rates'!C$109)
+($G454*'fnd base rates'!C$110)
+($H454*'fnd base rates'!C$111)
+($I454*'fnd base rates'!C$112)
+($J454*'fnd base rates'!C$113)
+($K454*'fnd base rates'!C$114)
+($M454*'fnd base rates'!C$116)
+($N454*'fnd base rates'!C$117)
+($O454*'fnd base rates'!C$118)
+($P454*VLOOKUP($S454+12,rate_basefnd,3)))
*$R454</f>
        <v>1255.5945859999999</v>
      </c>
      <c r="V454" s="1">
        <f>(($D454*'fnd base rates'!D$107)
+($E454*'fnd base rates'!D$108)
+($F454*'fnd base rates'!D$109)
+($G454*'fnd base rates'!D$110)
+($H454*'fnd base rates'!D$111)
+($I454*'fnd base rates'!D$112)
+($J454*'fnd base rates'!D$113)
+($K454*'fnd base rates'!D$114)
+($M454*'fnd base rates'!D$116)
+($N454*'fnd base rates'!D$117)
+($O454*'fnd base rates'!D$118)
+($P454*VLOOKUP($S454+12,rate_basefnd,4)))
*$R454</f>
        <v>2272.69</v>
      </c>
      <c r="W454" s="1">
        <f>(($D454*'fnd base rates'!E$107)
+($E454*'fnd base rates'!E$108)
+($F454*'fnd base rates'!E$109)
+($G454*'fnd base rates'!E$110)
+($H454*'fnd base rates'!E$111)
+($I454*'fnd base rates'!E$112)
+($J454*'fnd base rates'!E$113)
+($K454*'fnd base rates'!E$114)
+($M454*'fnd base rates'!E$116)
+($N454*'fnd base rates'!E$117)
+($O454*'fnd base rates'!E$118)
+($P454*VLOOKUP($S454+12,rate_basefnd,5)))
*$R454</f>
        <v>14450.810518</v>
      </c>
      <c r="X454" s="1">
        <f>(($D454*'fnd base rates'!F$107)
+($E454*'fnd base rates'!F$108)
+($F454*'fnd base rates'!F$109)
+($G454*'fnd base rates'!F$110)
+($H454*'fnd base rates'!F$111)
+($I454*'fnd base rates'!F$112)
+($J454*'fnd base rates'!F$113)
+($K454*'fnd base rates'!F$114)
+($M454*'fnd base rates'!F$116)
+($N454*'fnd base rates'!F$117)
+($O454*'fnd base rates'!F$118)
+($P454*VLOOKUP($S454+12,rate_basefnd,6)))
*$R454</f>
        <v>2307.3367640000001</v>
      </c>
      <c r="Y454" s="1">
        <f>(($D454*'fnd base rates'!G$107)
+($E454*'fnd base rates'!G$108)
+($F454*'fnd base rates'!G$109)
+($G454*'fnd base rates'!G$110)
+($H454*'fnd base rates'!G$111)
+($I454*'fnd base rates'!G$112)
+($J454*'fnd base rates'!G$113)
+($K454*'fnd base rates'!G$114)
+($M454*'fnd base rates'!G$116)
+($N454*'fnd base rates'!G$117)
+($O454*'fnd base rates'!G$118)
+($P454*VLOOKUP($S454+12,rate_basefnd,7)))
*$R454</f>
        <v>662.59227800000008</v>
      </c>
      <c r="Z454" s="1">
        <f>(($D454*'fnd base rates'!H$107)
+($E454*'fnd base rates'!H$108)
+($F454*'fnd base rates'!H$109)
+($G454*'fnd base rates'!H$110)
+($H454*'fnd base rates'!H$111)
+($I454*'fnd base rates'!H$112)
+($J454*'fnd base rates'!H$113)
+($K454*'fnd base rates'!H$114)
+($M454*'fnd base rates'!H$116)
+($N454*'fnd base rates'!H$117)
+($O454*'fnd base rates'!H$118)
+($P454*VLOOKUP($S454+12,rate_basefnd,8)))</f>
        <v>1166.9244199999998</v>
      </c>
      <c r="AA454" s="1">
        <f>(($D454*'fnd base rates'!I$107)
+($E454*'fnd base rates'!I$108)
+($F454*'fnd base rates'!I$109)
+($G454*'fnd base rates'!I$110)
+($H454*'fnd base rates'!I$111)
+($I454*'fnd base rates'!I$112)
+($J454*'fnd base rates'!I$113)
+($K454*'fnd base rates'!I$114)
+($M454*'fnd base rates'!I$116)
+($N454*'fnd base rates'!I$117)
+($O454*'fnd base rates'!I$118)
+($P454*VLOOKUP($S454+12,rate_basefnd,9)))
*$R454</f>
        <v>929.94</v>
      </c>
      <c r="AB454" s="1">
        <f>(($D454*'fnd base rates'!J$107)
+($E454*'fnd base rates'!J$108)
+($F454*'fnd base rates'!J$109)
+($G454*'fnd base rates'!J$110)
+($H454*'fnd base rates'!J$111)
+($I454*'fnd base rates'!J$112)
+($J454*'fnd base rates'!J$113)
+($K454*'fnd base rates'!J$114)
+($M454*'fnd base rates'!J$116)
+($N454*'fnd base rates'!J$117)
+($O454*'fnd base rates'!J$118)
+($P454*VLOOKUP($S454+12,rate_basefnd,10)))
*$R454</f>
        <v>1726.62</v>
      </c>
      <c r="AC454" s="1">
        <f>(($D454*'fnd base rates'!K$107)
+($E454*'fnd base rates'!K$108)
+($F454*'fnd base rates'!K$109)
+($G454*'fnd base rates'!K$110)
+($H454*'fnd base rates'!K$111)
+($I454*'fnd base rates'!K$112)
+($J454*'fnd base rates'!K$113)
+($K454*'fnd base rates'!K$114)
+($M454*'fnd base rates'!K$116)
+($N454*'fnd base rates'!K$117)
+($O454*'fnd base rates'!K$118)
+($P454*VLOOKUP($S454+12,rate_basefnd,11)))
*$R454</f>
        <v>2467.2280220000002</v>
      </c>
      <c r="AD454" s="1">
        <f>(($D454*'fnd base rates'!L$107)
+($E454*'fnd base rates'!L$108)
+($F454*'fnd base rates'!L$109)
+($G454*'fnd base rates'!L$110)
+($H454*'fnd base rates'!L$111)
+($I454*'fnd base rates'!L$112)
+($J454*'fnd base rates'!L$113)
+($K454*'fnd base rates'!L$114)
+($M454*'fnd base rates'!L$116)
+($N454*'fnd base rates'!L$117)
+($O454*'fnd base rates'!L$118)
+($P454*VLOOKUP($S454+12,rate_basefnd,12)))</f>
        <v>3930.336812</v>
      </c>
      <c r="AE454" s="1">
        <f>(($D454*'fnd base rates'!M$107)
+($E454*'fnd base rates'!M$108)
+($F454*'fnd base rates'!M$109)
+($G454*'fnd base rates'!M$110)
+($H454*'fnd base rates'!M$111)
+($I454*'fnd base rates'!M$112)
+($J454*'fnd base rates'!M$113)
+($K454*'fnd base rates'!M$114)
+($M454*'fnd base rates'!M$116)
+($N454*'fnd base rates'!M$117)
+($O454*'fnd base rates'!M$118)
+($P454*VLOOKUP($S454+12,rate_basefnd,13)))</f>
        <v>0</v>
      </c>
      <c r="AF454" s="4">
        <f t="shared" si="463"/>
        <v>31170.073399999997</v>
      </c>
      <c r="AH454" s="4">
        <f t="shared" si="464"/>
        <v>456160153</v>
      </c>
      <c r="AI454" s="4" t="str">
        <f t="shared" si="465"/>
        <v>456</v>
      </c>
      <c r="AJ454" s="2" t="str">
        <f t="shared" si="466"/>
        <v>160</v>
      </c>
      <c r="AK454" s="2" t="str">
        <f t="shared" si="467"/>
        <v>153</v>
      </c>
      <c r="AL454" s="4">
        <f t="shared" si="468"/>
        <v>1</v>
      </c>
      <c r="AM454" s="4">
        <f t="shared" si="460"/>
        <v>2</v>
      </c>
      <c r="AN454" s="4">
        <f t="shared" si="469"/>
        <v>31170.073399999997</v>
      </c>
      <c r="AO454" s="4">
        <f t="shared" si="470"/>
        <v>15585</v>
      </c>
      <c r="AP454" s="4">
        <f t="shared" si="471"/>
        <v>0</v>
      </c>
      <c r="AQ454" s="4">
        <v>15585</v>
      </c>
      <c r="AW454" s="4">
        <v>15514</v>
      </c>
      <c r="AX454" s="5">
        <f t="shared" si="472"/>
        <v>71</v>
      </c>
      <c r="AY454" s="4">
        <v>15585</v>
      </c>
      <c r="AZ454" s="5"/>
      <c r="BB454" s="5">
        <f t="shared" ref="BB454" si="532">BC454-BA454</f>
        <v>0</v>
      </c>
    </row>
    <row r="455" spans="1:54" s="4" customFormat="1">
      <c r="A455" s="278">
        <v>456</v>
      </c>
      <c r="B455" s="2">
        <v>456160160</v>
      </c>
      <c r="C455" s="10" t="s">
        <v>1065</v>
      </c>
      <c r="D455" s="15">
        <f>'fnd enro'!D455</f>
        <v>32</v>
      </c>
      <c r="E455" s="15">
        <f>'fnd enro'!E455</f>
        <v>0</v>
      </c>
      <c r="F455" s="15">
        <f>'fnd enro'!F455</f>
        <v>85</v>
      </c>
      <c r="G455" s="15">
        <f>'fnd enro'!G455</f>
        <v>400</v>
      </c>
      <c r="H455" s="15">
        <f>'fnd enro'!H455</f>
        <v>200</v>
      </c>
      <c r="I455" s="15">
        <f>'fnd enro'!I455</f>
        <v>0</v>
      </c>
      <c r="J455" s="15">
        <f>'fnd enro'!J455</f>
        <v>0</v>
      </c>
      <c r="K455" s="16">
        <f>'fnd enro'!K455</f>
        <v>26.235499999999998</v>
      </c>
      <c r="L455" s="15">
        <f>'fnd enro'!L455</f>
        <v>0</v>
      </c>
      <c r="M455" s="15">
        <f>'fnd enro'!M455</f>
        <v>309</v>
      </c>
      <c r="N455" s="15">
        <f>'fnd enro'!N455</f>
        <v>77</v>
      </c>
      <c r="O455" s="15">
        <f>'fnd enro'!O455</f>
        <v>0</v>
      </c>
      <c r="P455" s="15">
        <f>'fnd enro'!P455</f>
        <v>595</v>
      </c>
      <c r="Q455" s="15">
        <f>'fnd enro'!R455</f>
        <v>701</v>
      </c>
      <c r="R455" s="16">
        <f t="shared" si="462"/>
        <v>1</v>
      </c>
      <c r="S455" s="15">
        <f>VALUE('fnd enro'!Q455)</f>
        <v>11</v>
      </c>
      <c r="T455" s="2"/>
      <c r="U455" s="1">
        <f>(($D455*'fnd base rates'!C$107)
+($E455*'fnd base rates'!C$108)
+($F455*'fnd base rates'!C$109)
+($G455*'fnd base rates'!C$110)
+($H455*'fnd base rates'!C$111)
+($I455*'fnd base rates'!C$112)
+($J455*'fnd base rates'!C$113)
+($K455*'fnd base rates'!C$114)
+($M455*'fnd base rates'!C$116)
+($N455*'fnd base rates'!C$117)
+($O455*'fnd base rates'!C$118)
+($P455*VLOOKUP($S455+12,rate_basefnd,3)))
*$R455</f>
        <v>437587.240705</v>
      </c>
      <c r="V455" s="1">
        <f>(($D455*'fnd base rates'!D$107)
+($E455*'fnd base rates'!D$108)
+($F455*'fnd base rates'!D$109)
+($G455*'fnd base rates'!D$110)
+($H455*'fnd base rates'!D$111)
+($I455*'fnd base rates'!D$112)
+($J455*'fnd base rates'!D$113)
+($K455*'fnd base rates'!D$114)
+($M455*'fnd base rates'!D$116)
+($N455*'fnd base rates'!D$117)
+($O455*'fnd base rates'!D$118)
+($P455*VLOOKUP($S455+12,rate_basefnd,4)))
*$R455</f>
        <v>781668.78999999992</v>
      </c>
      <c r="W455" s="1">
        <f>(($D455*'fnd base rates'!E$107)
+($E455*'fnd base rates'!E$108)
+($F455*'fnd base rates'!E$109)
+($G455*'fnd base rates'!E$110)
+($H455*'fnd base rates'!E$111)
+($I455*'fnd base rates'!E$112)
+($J455*'fnd base rates'!E$113)
+($K455*'fnd base rates'!E$114)
+($M455*'fnd base rates'!E$116)
+($N455*'fnd base rates'!E$117)
+($O455*'fnd base rates'!E$118)
+($P455*VLOOKUP($S455+12,rate_basefnd,5)))
*$R455</f>
        <v>4956385.772415</v>
      </c>
      <c r="X455" s="1">
        <f>(($D455*'fnd base rates'!F$107)
+($E455*'fnd base rates'!F$108)
+($F455*'fnd base rates'!F$109)
+($G455*'fnd base rates'!F$110)
+($H455*'fnd base rates'!F$111)
+($I455*'fnd base rates'!F$112)
+($J455*'fnd base rates'!F$113)
+($K455*'fnd base rates'!F$114)
+($M455*'fnd base rates'!F$116)
+($N455*'fnd base rates'!F$117)
+($O455*'fnd base rates'!F$118)
+($P455*VLOOKUP($S455+12,rate_basefnd,6)))
*$R455</f>
        <v>846294.34166999999</v>
      </c>
      <c r="Y455" s="1">
        <f>(($D455*'fnd base rates'!G$107)
+($E455*'fnd base rates'!G$108)
+($F455*'fnd base rates'!G$109)
+($G455*'fnd base rates'!G$110)
+($H455*'fnd base rates'!G$111)
+($I455*'fnd base rates'!G$112)
+($J455*'fnd base rates'!G$113)
+($K455*'fnd base rates'!G$114)
+($M455*'fnd base rates'!G$116)
+($N455*'fnd base rates'!G$117)
+($O455*'fnd base rates'!G$118)
+($P455*VLOOKUP($S455+12,rate_basefnd,7)))
*$R455</f>
        <v>221993.15521499998</v>
      </c>
      <c r="Z455" s="1">
        <f>(($D455*'fnd base rates'!H$107)
+($E455*'fnd base rates'!H$108)
+($F455*'fnd base rates'!H$109)
+($G455*'fnd base rates'!H$110)
+($H455*'fnd base rates'!H$111)
+($I455*'fnd base rates'!H$112)
+($J455*'fnd base rates'!H$113)
+($K455*'fnd base rates'!H$114)
+($M455*'fnd base rates'!H$116)
+($N455*'fnd base rates'!H$117)
+($O455*'fnd base rates'!H$118)
+($P455*VLOOKUP($S455+12,rate_basefnd,8)))</f>
        <v>411888.84885000001</v>
      </c>
      <c r="AA455" s="1">
        <f>(($D455*'fnd base rates'!I$107)
+($E455*'fnd base rates'!I$108)
+($F455*'fnd base rates'!I$109)
+($G455*'fnd base rates'!I$110)
+($H455*'fnd base rates'!I$111)
+($I455*'fnd base rates'!I$112)
+($J455*'fnd base rates'!I$113)
+($K455*'fnd base rates'!I$114)
+($M455*'fnd base rates'!I$116)
+($N455*'fnd base rates'!I$117)
+($O455*'fnd base rates'!I$118)
+($P455*VLOOKUP($S455+12,rate_basefnd,9)))
*$R455</f>
        <v>310123.15000000002</v>
      </c>
      <c r="AB455" s="1">
        <f>(($D455*'fnd base rates'!J$107)
+($E455*'fnd base rates'!J$108)
+($F455*'fnd base rates'!J$109)
+($G455*'fnd base rates'!J$110)
+($H455*'fnd base rates'!J$111)
+($I455*'fnd base rates'!J$112)
+($J455*'fnd base rates'!J$113)
+($K455*'fnd base rates'!J$114)
+($M455*'fnd base rates'!J$116)
+($N455*'fnd base rates'!J$117)
+($O455*'fnd base rates'!J$118)
+($P455*VLOOKUP($S455+12,rate_basefnd,10)))
*$R455</f>
        <v>543240.54999999993</v>
      </c>
      <c r="AC455" s="1">
        <f>(($D455*'fnd base rates'!K$107)
+($E455*'fnd base rates'!K$108)
+($F455*'fnd base rates'!K$109)
+($G455*'fnd base rates'!K$110)
+($H455*'fnd base rates'!K$111)
+($I455*'fnd base rates'!K$112)
+($J455*'fnd base rates'!K$113)
+($K455*'fnd base rates'!K$114)
+($M455*'fnd base rates'!K$116)
+($N455*'fnd base rates'!K$117)
+($O455*'fnd base rates'!K$118)
+($P455*VLOOKUP($S455+12,rate_basefnd,11)))
*$R455</f>
        <v>862280.36753499997</v>
      </c>
      <c r="AD455" s="1">
        <f>(($D455*'fnd base rates'!L$107)
+($E455*'fnd base rates'!L$108)
+($F455*'fnd base rates'!L$109)
+($G455*'fnd base rates'!L$110)
+($H455*'fnd base rates'!L$111)
+($I455*'fnd base rates'!L$112)
+($J455*'fnd base rates'!L$113)
+($K455*'fnd base rates'!L$114)
+($M455*'fnd base rates'!L$116)
+($N455*'fnd base rates'!L$117)
+($O455*'fnd base rates'!L$118)
+($P455*VLOOKUP($S455+12,rate_basefnd,12)))</f>
        <v>1344606.28311</v>
      </c>
      <c r="AE455" s="1">
        <f>(($D455*'fnd base rates'!M$107)
+($E455*'fnd base rates'!M$108)
+($F455*'fnd base rates'!M$109)
+($G455*'fnd base rates'!M$110)
+($H455*'fnd base rates'!M$111)
+($I455*'fnd base rates'!M$112)
+($J455*'fnd base rates'!M$113)
+($K455*'fnd base rates'!M$114)
+($M455*'fnd base rates'!M$116)
+($N455*'fnd base rates'!M$117)
+($O455*'fnd base rates'!M$118)
+($P455*VLOOKUP($S455+12,rate_basefnd,13)))</f>
        <v>0</v>
      </c>
      <c r="AF455" s="4">
        <f t="shared" si="463"/>
        <v>10716068.499500001</v>
      </c>
      <c r="AH455" s="4">
        <f t="shared" si="464"/>
        <v>456160160</v>
      </c>
      <c r="AI455" s="4" t="str">
        <f t="shared" si="465"/>
        <v>456</v>
      </c>
      <c r="AJ455" s="2" t="str">
        <f t="shared" si="466"/>
        <v>160</v>
      </c>
      <c r="AK455" s="2" t="str">
        <f t="shared" si="467"/>
        <v>160</v>
      </c>
      <c r="AL455" s="4">
        <f t="shared" si="468"/>
        <v>1</v>
      </c>
      <c r="AM455" s="4">
        <f t="shared" si="460"/>
        <v>701</v>
      </c>
      <c r="AN455" s="4">
        <f t="shared" si="469"/>
        <v>10716068.499500001</v>
      </c>
      <c r="AO455" s="4">
        <f t="shared" si="470"/>
        <v>15287</v>
      </c>
      <c r="AP455" s="4">
        <f t="shared" si="471"/>
        <v>0</v>
      </c>
      <c r="AQ455" s="4">
        <v>15287</v>
      </c>
      <c r="AW455" s="4">
        <v>15220</v>
      </c>
      <c r="AX455" s="5">
        <f t="shared" si="472"/>
        <v>67</v>
      </c>
      <c r="AY455" s="4">
        <v>15287</v>
      </c>
      <c r="AZ455" s="5"/>
      <c r="BB455" s="5">
        <f t="shared" ref="BB455" si="533">BC455-BA455</f>
        <v>0</v>
      </c>
    </row>
    <row r="456" spans="1:54" s="4" customFormat="1">
      <c r="A456" s="278">
        <v>456</v>
      </c>
      <c r="B456" s="2">
        <v>456160170</v>
      </c>
      <c r="C456" s="10" t="s">
        <v>1065</v>
      </c>
      <c r="D456" s="15">
        <f>'fnd enro'!D456</f>
        <v>0</v>
      </c>
      <c r="E456" s="15">
        <f>'fnd enro'!E456</f>
        <v>0</v>
      </c>
      <c r="F456" s="15">
        <f>'fnd enro'!F456</f>
        <v>0</v>
      </c>
      <c r="G456" s="15">
        <f>'fnd enro'!G456</f>
        <v>2</v>
      </c>
      <c r="H456" s="15">
        <f>'fnd enro'!H456</f>
        <v>0</v>
      </c>
      <c r="I456" s="15">
        <f>'fnd enro'!I456</f>
        <v>0</v>
      </c>
      <c r="J456" s="15">
        <f>'fnd enro'!J456</f>
        <v>0</v>
      </c>
      <c r="K456" s="16">
        <f>'fnd enro'!K456</f>
        <v>7.6600000000000001E-2</v>
      </c>
      <c r="L456" s="15">
        <f>'fnd enro'!L456</f>
        <v>0</v>
      </c>
      <c r="M456" s="15">
        <f>'fnd enro'!M456</f>
        <v>2</v>
      </c>
      <c r="N456" s="15">
        <f>'fnd enro'!N456</f>
        <v>0</v>
      </c>
      <c r="O456" s="15">
        <f>'fnd enro'!O456</f>
        <v>0</v>
      </c>
      <c r="P456" s="15">
        <f>'fnd enro'!P456</f>
        <v>2</v>
      </c>
      <c r="Q456" s="15">
        <f>'fnd enro'!R456</f>
        <v>2</v>
      </c>
      <c r="R456" s="16">
        <f t="shared" si="462"/>
        <v>1</v>
      </c>
      <c r="S456" s="15">
        <f>VALUE('fnd enro'!Q456)</f>
        <v>8</v>
      </c>
      <c r="T456" s="2"/>
      <c r="U456" s="1">
        <f>(($D456*'fnd base rates'!C$107)
+($E456*'fnd base rates'!C$108)
+($F456*'fnd base rates'!C$109)
+($G456*'fnd base rates'!C$110)
+($H456*'fnd base rates'!C$111)
+($I456*'fnd base rates'!C$112)
+($J456*'fnd base rates'!C$113)
+($K456*'fnd base rates'!C$114)
+($M456*'fnd base rates'!C$116)
+($N456*'fnd base rates'!C$117)
+($O456*'fnd base rates'!C$118)
+($P456*VLOOKUP($S456+12,rate_basefnd,3)))
*$R456</f>
        <v>1345.784586</v>
      </c>
      <c r="V456" s="1">
        <f>(($D456*'fnd base rates'!D$107)
+($E456*'fnd base rates'!D$108)
+($F456*'fnd base rates'!D$109)
+($G456*'fnd base rates'!D$110)
+($H456*'fnd base rates'!D$111)
+($I456*'fnd base rates'!D$112)
+($J456*'fnd base rates'!D$113)
+($K456*'fnd base rates'!D$114)
+($M456*'fnd base rates'!D$116)
+($N456*'fnd base rates'!D$117)
+($O456*'fnd base rates'!D$118)
+($P456*VLOOKUP($S456+12,rate_basefnd,4)))
*$R456</f>
        <v>2416.1799999999998</v>
      </c>
      <c r="W456" s="1">
        <f>(($D456*'fnd base rates'!E$107)
+($E456*'fnd base rates'!E$108)
+($F456*'fnd base rates'!E$109)
+($G456*'fnd base rates'!E$110)
+($H456*'fnd base rates'!E$111)
+($I456*'fnd base rates'!E$112)
+($J456*'fnd base rates'!E$113)
+($K456*'fnd base rates'!E$114)
+($M456*'fnd base rates'!E$116)
+($N456*'fnd base rates'!E$117)
+($O456*'fnd base rates'!E$118)
+($P456*VLOOKUP($S456+12,rate_basefnd,5)))
*$R456</f>
        <v>15795.210518</v>
      </c>
      <c r="X456" s="1">
        <f>(($D456*'fnd base rates'!F$107)
+($E456*'fnd base rates'!F$108)
+($F456*'fnd base rates'!F$109)
+($G456*'fnd base rates'!F$110)
+($H456*'fnd base rates'!F$111)
+($I456*'fnd base rates'!F$112)
+($J456*'fnd base rates'!F$113)
+($K456*'fnd base rates'!F$114)
+($M456*'fnd base rates'!F$116)
+($N456*'fnd base rates'!F$117)
+($O456*'fnd base rates'!F$118)
+($P456*VLOOKUP($S456+12,rate_basefnd,6)))
*$R456</f>
        <v>2714.8167640000001</v>
      </c>
      <c r="Y456" s="1">
        <f>(($D456*'fnd base rates'!G$107)
+($E456*'fnd base rates'!G$108)
+($F456*'fnd base rates'!G$109)
+($G456*'fnd base rates'!G$110)
+($H456*'fnd base rates'!G$111)
+($I456*'fnd base rates'!G$112)
+($J456*'fnd base rates'!G$113)
+($K456*'fnd base rates'!G$114)
+($M456*'fnd base rates'!G$116)
+($N456*'fnd base rates'!G$117)
+($O456*'fnd base rates'!G$118)
+($P456*VLOOKUP($S456+12,rate_basefnd,7)))
*$R456</f>
        <v>688.15227800000002</v>
      </c>
      <c r="Z456" s="1">
        <f>(($D456*'fnd base rates'!H$107)
+($E456*'fnd base rates'!H$108)
+($F456*'fnd base rates'!H$109)
+($G456*'fnd base rates'!H$110)
+($H456*'fnd base rates'!H$111)
+($I456*'fnd base rates'!H$112)
+($J456*'fnd base rates'!H$113)
+($K456*'fnd base rates'!H$114)
+($M456*'fnd base rates'!H$116)
+($N456*'fnd base rates'!H$117)
+($O456*'fnd base rates'!H$118)
+($P456*VLOOKUP($S456+12,rate_basefnd,8)))</f>
        <v>1284.03442</v>
      </c>
      <c r="AA456" s="1">
        <f>(($D456*'fnd base rates'!I$107)
+($E456*'fnd base rates'!I$108)
+($F456*'fnd base rates'!I$109)
+($G456*'fnd base rates'!I$110)
+($H456*'fnd base rates'!I$111)
+($I456*'fnd base rates'!I$112)
+($J456*'fnd base rates'!I$113)
+($K456*'fnd base rates'!I$114)
+($M456*'fnd base rates'!I$116)
+($N456*'fnd base rates'!I$117)
+($O456*'fnd base rates'!I$118)
+($P456*VLOOKUP($S456+12,rate_basefnd,9)))
*$R456</f>
        <v>924.80000000000007</v>
      </c>
      <c r="AB456" s="1">
        <f>(($D456*'fnd base rates'!J$107)
+($E456*'fnd base rates'!J$108)
+($F456*'fnd base rates'!J$109)
+($G456*'fnd base rates'!J$110)
+($H456*'fnd base rates'!J$111)
+($I456*'fnd base rates'!J$112)
+($J456*'fnd base rates'!J$113)
+($K456*'fnd base rates'!J$114)
+($M456*'fnd base rates'!J$116)
+($N456*'fnd base rates'!J$117)
+($O456*'fnd base rates'!J$118)
+($P456*VLOOKUP($S456+12,rate_basefnd,10)))
*$R456</f>
        <v>1611.28</v>
      </c>
      <c r="AC456" s="1">
        <f>(($D456*'fnd base rates'!K$107)
+($E456*'fnd base rates'!K$108)
+($F456*'fnd base rates'!K$109)
+($G456*'fnd base rates'!K$110)
+($H456*'fnd base rates'!K$111)
+($I456*'fnd base rates'!K$112)
+($J456*'fnd base rates'!K$113)
+($K456*'fnd base rates'!K$114)
+($M456*'fnd base rates'!K$116)
+($N456*'fnd base rates'!K$117)
+($O456*'fnd base rates'!K$118)
+($P456*VLOOKUP($S456+12,rate_basefnd,11)))
*$R456</f>
        <v>2673.8280220000001</v>
      </c>
      <c r="AD456" s="1">
        <f>(($D456*'fnd base rates'!L$107)
+($E456*'fnd base rates'!L$108)
+($F456*'fnd base rates'!L$109)
+($G456*'fnd base rates'!L$110)
+($H456*'fnd base rates'!L$111)
+($I456*'fnd base rates'!L$112)
+($J456*'fnd base rates'!L$113)
+($K456*'fnd base rates'!L$114)
+($M456*'fnd base rates'!L$116)
+($N456*'fnd base rates'!L$117)
+($O456*'fnd base rates'!L$118)
+($P456*VLOOKUP($S456+12,rate_basefnd,12)))</f>
        <v>4107.6668119999995</v>
      </c>
      <c r="AE456" s="1">
        <f>(($D456*'fnd base rates'!M$107)
+($E456*'fnd base rates'!M$108)
+($F456*'fnd base rates'!M$109)
+($G456*'fnd base rates'!M$110)
+($H456*'fnd base rates'!M$111)
+($I456*'fnd base rates'!M$112)
+($J456*'fnd base rates'!M$113)
+($K456*'fnd base rates'!M$114)
+($M456*'fnd base rates'!M$116)
+($N456*'fnd base rates'!M$117)
+($O456*'fnd base rates'!M$118)
+($P456*VLOOKUP($S456+12,rate_basefnd,13)))</f>
        <v>0</v>
      </c>
      <c r="AF456" s="4">
        <f t="shared" si="463"/>
        <v>33561.753400000001</v>
      </c>
      <c r="AH456" s="4">
        <f t="shared" si="464"/>
        <v>456160170</v>
      </c>
      <c r="AI456" s="4" t="str">
        <f t="shared" si="465"/>
        <v>456</v>
      </c>
      <c r="AJ456" s="2" t="str">
        <f t="shared" si="466"/>
        <v>160</v>
      </c>
      <c r="AK456" s="2" t="str">
        <f t="shared" si="467"/>
        <v>170</v>
      </c>
      <c r="AL456" s="4">
        <f t="shared" si="468"/>
        <v>1</v>
      </c>
      <c r="AM456" s="4">
        <f t="shared" si="460"/>
        <v>2</v>
      </c>
      <c r="AN456" s="4">
        <f t="shared" si="469"/>
        <v>33561.753400000001</v>
      </c>
      <c r="AO456" s="4">
        <f t="shared" si="470"/>
        <v>16781</v>
      </c>
      <c r="AP456" s="4">
        <f t="shared" si="471"/>
        <v>0</v>
      </c>
      <c r="AQ456" s="4">
        <v>16781</v>
      </c>
      <c r="AW456" s="4">
        <v>16718</v>
      </c>
      <c r="AX456" s="5">
        <f t="shared" si="472"/>
        <v>63</v>
      </c>
      <c r="AY456" s="4">
        <v>16781</v>
      </c>
      <c r="AZ456" s="5"/>
      <c r="BB456" s="5">
        <f t="shared" ref="BB456" si="534">BC456-BA456</f>
        <v>0</v>
      </c>
    </row>
    <row r="457" spans="1:54" s="4" customFormat="1">
      <c r="A457" s="278">
        <v>456</v>
      </c>
      <c r="B457" s="2">
        <v>456160295</v>
      </c>
      <c r="C457" s="10" t="s">
        <v>1065</v>
      </c>
      <c r="D457" s="15">
        <f>'fnd enro'!D457</f>
        <v>0</v>
      </c>
      <c r="E457" s="15">
        <f>'fnd enro'!E457</f>
        <v>0</v>
      </c>
      <c r="F457" s="15">
        <f>'fnd enro'!F457</f>
        <v>1</v>
      </c>
      <c r="G457" s="15">
        <f>'fnd enro'!G457</f>
        <v>2</v>
      </c>
      <c r="H457" s="15">
        <f>'fnd enro'!H457</f>
        <v>4</v>
      </c>
      <c r="I457" s="15">
        <f>'fnd enro'!I457</f>
        <v>0</v>
      </c>
      <c r="J457" s="15">
        <f>'fnd enro'!J457</f>
        <v>0</v>
      </c>
      <c r="K457" s="16">
        <f>'fnd enro'!K457</f>
        <v>0.2681</v>
      </c>
      <c r="L457" s="15">
        <f>'fnd enro'!L457</f>
        <v>0</v>
      </c>
      <c r="M457" s="15">
        <f>'fnd enro'!M457</f>
        <v>1</v>
      </c>
      <c r="N457" s="15">
        <f>'fnd enro'!N457</f>
        <v>0</v>
      </c>
      <c r="O457" s="15">
        <f>'fnd enro'!O457</f>
        <v>0</v>
      </c>
      <c r="P457" s="15">
        <f>'fnd enro'!P457</f>
        <v>5</v>
      </c>
      <c r="Q457" s="15">
        <f>'fnd enro'!R457</f>
        <v>7</v>
      </c>
      <c r="R457" s="16">
        <f t="shared" si="462"/>
        <v>1</v>
      </c>
      <c r="S457" s="15">
        <f>VALUE('fnd enro'!Q457)</f>
        <v>4</v>
      </c>
      <c r="T457" s="2"/>
      <c r="U457" s="1">
        <f>(($D457*'fnd base rates'!C$107)
+($E457*'fnd base rates'!C$108)
+($F457*'fnd base rates'!C$109)
+($G457*'fnd base rates'!C$110)
+($H457*'fnd base rates'!C$111)
+($I457*'fnd base rates'!C$112)
+($J457*'fnd base rates'!C$113)
+($K457*'fnd base rates'!C$114)
+($M457*'fnd base rates'!C$116)
+($N457*'fnd base rates'!C$117)
+($O457*'fnd base rates'!C$118)
+($P457*VLOOKUP($S457+12,rate_basefnd,3)))
*$R457</f>
        <v>3958.5160510000001</v>
      </c>
      <c r="V457" s="1">
        <f>(($D457*'fnd base rates'!D$107)
+($E457*'fnd base rates'!D$108)
+($F457*'fnd base rates'!D$109)
+($G457*'fnd base rates'!D$110)
+($H457*'fnd base rates'!D$111)
+($I457*'fnd base rates'!D$112)
+($J457*'fnd base rates'!D$113)
+($K457*'fnd base rates'!D$114)
+($M457*'fnd base rates'!D$116)
+($N457*'fnd base rates'!D$117)
+($O457*'fnd base rates'!D$118)
+($P457*VLOOKUP($S457+12,rate_basefnd,4)))
*$R457</f>
        <v>6598.2300000000005</v>
      </c>
      <c r="W457" s="1">
        <f>(($D457*'fnd base rates'!E$107)
+($E457*'fnd base rates'!E$108)
+($F457*'fnd base rates'!E$109)
+($G457*'fnd base rates'!E$110)
+($H457*'fnd base rates'!E$111)
+($I457*'fnd base rates'!E$112)
+($J457*'fnd base rates'!E$113)
+($K457*'fnd base rates'!E$114)
+($M457*'fnd base rates'!E$116)
+($N457*'fnd base rates'!E$117)
+($O457*'fnd base rates'!E$118)
+($P457*VLOOKUP($S457+12,rate_basefnd,5)))
*$R457</f>
        <v>38286.076813</v>
      </c>
      <c r="X457" s="1">
        <f>(($D457*'fnd base rates'!F$107)
+($E457*'fnd base rates'!F$108)
+($F457*'fnd base rates'!F$109)
+($G457*'fnd base rates'!F$110)
+($H457*'fnd base rates'!F$111)
+($I457*'fnd base rates'!F$112)
+($J457*'fnd base rates'!F$113)
+($K457*'fnd base rates'!F$114)
+($M457*'fnd base rates'!F$116)
+($N457*'fnd base rates'!F$117)
+($O457*'fnd base rates'!F$118)
+($P457*VLOOKUP($S457+12,rate_basefnd,6)))
*$R457</f>
        <v>7539.398674</v>
      </c>
      <c r="Y457" s="1">
        <f>(($D457*'fnd base rates'!G$107)
+($E457*'fnd base rates'!G$108)
+($F457*'fnd base rates'!G$109)
+($G457*'fnd base rates'!G$110)
+($H457*'fnd base rates'!G$111)
+($I457*'fnd base rates'!G$112)
+($J457*'fnd base rates'!G$113)
+($K457*'fnd base rates'!G$114)
+($M457*'fnd base rates'!G$116)
+($N457*'fnd base rates'!G$117)
+($O457*'fnd base rates'!G$118)
+($P457*VLOOKUP($S457+12,rate_basefnd,7)))
*$R457</f>
        <v>1760.5129729999999</v>
      </c>
      <c r="Z457" s="1">
        <f>(($D457*'fnd base rates'!H$107)
+($E457*'fnd base rates'!H$108)
+($F457*'fnd base rates'!H$109)
+($G457*'fnd base rates'!H$110)
+($H457*'fnd base rates'!H$111)
+($I457*'fnd base rates'!H$112)
+($J457*'fnd base rates'!H$113)
+($K457*'fnd base rates'!H$114)
+($M457*'fnd base rates'!H$116)
+($N457*'fnd base rates'!H$117)
+($O457*'fnd base rates'!H$118)
+($P457*VLOOKUP($S457+12,rate_basefnd,8)))</f>
        <v>3719.0904700000001</v>
      </c>
      <c r="AA457" s="1">
        <f>(($D457*'fnd base rates'!I$107)
+($E457*'fnd base rates'!I$108)
+($F457*'fnd base rates'!I$109)
+($G457*'fnd base rates'!I$110)
+($H457*'fnd base rates'!I$111)
+($I457*'fnd base rates'!I$112)
+($J457*'fnd base rates'!I$113)
+($K457*'fnd base rates'!I$114)
+($M457*'fnd base rates'!I$116)
+($N457*'fnd base rates'!I$117)
+($O457*'fnd base rates'!I$118)
+($P457*VLOOKUP($S457+12,rate_basefnd,9)))
*$R457</f>
        <v>2738.6000000000004</v>
      </c>
      <c r="AB457" s="1">
        <f>(($D457*'fnd base rates'!J$107)
+($E457*'fnd base rates'!J$108)
+($F457*'fnd base rates'!J$109)
+($G457*'fnd base rates'!J$110)
+($H457*'fnd base rates'!J$111)
+($I457*'fnd base rates'!J$112)
+($J457*'fnd base rates'!J$113)
+($K457*'fnd base rates'!J$114)
+($M457*'fnd base rates'!J$116)
+($N457*'fnd base rates'!J$117)
+($O457*'fnd base rates'!J$118)
+($P457*VLOOKUP($S457+12,rate_basefnd,10)))
*$R457</f>
        <v>4049.62</v>
      </c>
      <c r="AC457" s="1">
        <f>(($D457*'fnd base rates'!K$107)
+($E457*'fnd base rates'!K$108)
+($F457*'fnd base rates'!K$109)
+($G457*'fnd base rates'!K$110)
+($H457*'fnd base rates'!K$111)
+($I457*'fnd base rates'!K$112)
+($J457*'fnd base rates'!K$113)
+($K457*'fnd base rates'!K$114)
+($M457*'fnd base rates'!K$116)
+($N457*'fnd base rates'!K$117)
+($O457*'fnd base rates'!K$118)
+($P457*VLOOKUP($S457+12,rate_basefnd,11)))
*$R457</f>
        <v>7961.9580769999993</v>
      </c>
      <c r="AD457" s="1">
        <f>(($D457*'fnd base rates'!L$107)
+($E457*'fnd base rates'!L$108)
+($F457*'fnd base rates'!L$109)
+($G457*'fnd base rates'!L$110)
+($H457*'fnd base rates'!L$111)
+($I457*'fnd base rates'!L$112)
+($J457*'fnd base rates'!L$113)
+($K457*'fnd base rates'!L$114)
+($M457*'fnd base rates'!L$116)
+($N457*'fnd base rates'!L$117)
+($O457*'fnd base rates'!L$118)
+($P457*VLOOKUP($S457+12,rate_basefnd,12)))</f>
        <v>11641.913842000002</v>
      </c>
      <c r="AE457" s="1">
        <f>(($D457*'fnd base rates'!M$107)
+($E457*'fnd base rates'!M$108)
+($F457*'fnd base rates'!M$109)
+($G457*'fnd base rates'!M$110)
+($H457*'fnd base rates'!M$111)
+($I457*'fnd base rates'!M$112)
+($J457*'fnd base rates'!M$113)
+($K457*'fnd base rates'!M$114)
+($M457*'fnd base rates'!M$116)
+($N457*'fnd base rates'!M$117)
+($O457*'fnd base rates'!M$118)
+($P457*VLOOKUP($S457+12,rate_basefnd,13)))</f>
        <v>0</v>
      </c>
      <c r="AF457" s="4">
        <f t="shared" si="463"/>
        <v>88253.916900000011</v>
      </c>
      <c r="AH457" s="4">
        <f t="shared" si="464"/>
        <v>456160295</v>
      </c>
      <c r="AI457" s="4" t="str">
        <f t="shared" si="465"/>
        <v>456</v>
      </c>
      <c r="AJ457" s="2" t="str">
        <f t="shared" si="466"/>
        <v>160</v>
      </c>
      <c r="AK457" s="2" t="str">
        <f t="shared" si="467"/>
        <v>295</v>
      </c>
      <c r="AL457" s="4">
        <f t="shared" si="468"/>
        <v>1</v>
      </c>
      <c r="AM457" s="4">
        <f t="shared" si="460"/>
        <v>7</v>
      </c>
      <c r="AN457" s="4">
        <f t="shared" si="469"/>
        <v>88253.916900000011</v>
      </c>
      <c r="AO457" s="4">
        <f t="shared" si="470"/>
        <v>12608</v>
      </c>
      <c r="AP457" s="4">
        <f t="shared" si="471"/>
        <v>0</v>
      </c>
      <c r="AQ457" s="4">
        <v>12608</v>
      </c>
      <c r="AW457" s="4">
        <v>12584</v>
      </c>
      <c r="AX457" s="5">
        <f t="shared" si="472"/>
        <v>24</v>
      </c>
      <c r="AY457" s="4">
        <v>12608</v>
      </c>
      <c r="AZ457" s="5"/>
      <c r="BB457" s="5">
        <f t="shared" ref="BB457" si="535">BC457-BA457</f>
        <v>0</v>
      </c>
    </row>
    <row r="458" spans="1:54" s="4" customFormat="1">
      <c r="A458" s="278">
        <v>456</v>
      </c>
      <c r="B458" s="2">
        <v>456160326</v>
      </c>
      <c r="C458" s="10" t="s">
        <v>1065</v>
      </c>
      <c r="D458" s="15">
        <f>'fnd enro'!D458</f>
        <v>1</v>
      </c>
      <c r="E458" s="15">
        <f>'fnd enro'!E458</f>
        <v>0</v>
      </c>
      <c r="F458" s="15">
        <f>'fnd enro'!F458</f>
        <v>2</v>
      </c>
      <c r="G458" s="15">
        <f>'fnd enro'!G458</f>
        <v>1</v>
      </c>
      <c r="H458" s="15">
        <f>'fnd enro'!H458</f>
        <v>1</v>
      </c>
      <c r="I458" s="15">
        <f>'fnd enro'!I458</f>
        <v>0</v>
      </c>
      <c r="J458" s="15">
        <f>'fnd enro'!J458</f>
        <v>0</v>
      </c>
      <c r="K458" s="16">
        <f>'fnd enro'!K458</f>
        <v>0.1532</v>
      </c>
      <c r="L458" s="15">
        <f>'fnd enro'!L458</f>
        <v>0</v>
      </c>
      <c r="M458" s="15">
        <f>'fnd enro'!M458</f>
        <v>3</v>
      </c>
      <c r="N458" s="15">
        <f>'fnd enro'!N458</f>
        <v>0</v>
      </c>
      <c r="O458" s="15">
        <f>'fnd enro'!O458</f>
        <v>0</v>
      </c>
      <c r="P458" s="15">
        <f>'fnd enro'!P458</f>
        <v>1</v>
      </c>
      <c r="Q458" s="15">
        <f>'fnd enro'!R458</f>
        <v>5</v>
      </c>
      <c r="R458" s="16">
        <f t="shared" si="462"/>
        <v>1</v>
      </c>
      <c r="S458" s="15">
        <f>VALUE('fnd enro'!Q458)</f>
        <v>2</v>
      </c>
      <c r="T458" s="2"/>
      <c r="U458" s="1">
        <f>(($D458*'fnd base rates'!C$107)
+($E458*'fnd base rates'!C$108)
+($F458*'fnd base rates'!C$109)
+($G458*'fnd base rates'!C$110)
+($H458*'fnd base rates'!C$111)
+($I458*'fnd base rates'!C$112)
+($J458*'fnd base rates'!C$113)
+($K458*'fnd base rates'!C$114)
+($M458*'fnd base rates'!C$116)
+($N458*'fnd base rates'!C$117)
+($O458*'fnd base rates'!C$118)
+($P458*VLOOKUP($S458+12,rate_basefnd,3)))
*$R458</f>
        <v>2590.9891720000001</v>
      </c>
      <c r="V458" s="1">
        <f>(($D458*'fnd base rates'!D$107)
+($E458*'fnd base rates'!D$108)
+($F458*'fnd base rates'!D$109)
+($G458*'fnd base rates'!D$110)
+($H458*'fnd base rates'!D$111)
+($I458*'fnd base rates'!D$112)
+($J458*'fnd base rates'!D$113)
+($K458*'fnd base rates'!D$114)
+($M458*'fnd base rates'!D$116)
+($N458*'fnd base rates'!D$117)
+($O458*'fnd base rates'!D$118)
+($P458*VLOOKUP($S458+12,rate_basefnd,4)))
*$R458</f>
        <v>4045.33</v>
      </c>
      <c r="W458" s="1">
        <f>(($D458*'fnd base rates'!E$107)
+($E458*'fnd base rates'!E$108)
+($F458*'fnd base rates'!E$109)
+($G458*'fnd base rates'!E$110)
+($H458*'fnd base rates'!E$111)
+($I458*'fnd base rates'!E$112)
+($J458*'fnd base rates'!E$113)
+($K458*'fnd base rates'!E$114)
+($M458*'fnd base rates'!E$116)
+($N458*'fnd base rates'!E$117)
+($O458*'fnd base rates'!E$118)
+($P458*VLOOKUP($S458+12,rate_basefnd,5)))
*$R458</f>
        <v>22068.961036000001</v>
      </c>
      <c r="X458" s="1">
        <f>(($D458*'fnd base rates'!F$107)
+($E458*'fnd base rates'!F$108)
+($F458*'fnd base rates'!F$109)
+($G458*'fnd base rates'!F$110)
+($H458*'fnd base rates'!F$111)
+($I458*'fnd base rates'!F$112)
+($J458*'fnd base rates'!F$113)
+($K458*'fnd base rates'!F$114)
+($M458*'fnd base rates'!F$116)
+($N458*'fnd base rates'!F$117)
+($O458*'fnd base rates'!F$118)
+($P458*VLOOKUP($S458+12,rate_basefnd,6)))
*$R458</f>
        <v>5452.6435280000014</v>
      </c>
      <c r="Y458" s="1">
        <f>(($D458*'fnd base rates'!G$107)
+($E458*'fnd base rates'!G$108)
+($F458*'fnd base rates'!G$109)
+($G458*'fnd base rates'!G$110)
+($H458*'fnd base rates'!G$111)
+($I458*'fnd base rates'!G$112)
+($J458*'fnd base rates'!G$113)
+($K458*'fnd base rates'!G$114)
+($M458*'fnd base rates'!G$116)
+($N458*'fnd base rates'!G$117)
+($O458*'fnd base rates'!G$118)
+($P458*VLOOKUP($S458+12,rate_basefnd,7)))
*$R458</f>
        <v>938.94455599999992</v>
      </c>
      <c r="Z458" s="1">
        <f>(($D458*'fnd base rates'!H$107)
+($E458*'fnd base rates'!H$108)
+($F458*'fnd base rates'!H$109)
+($G458*'fnd base rates'!H$110)
+($H458*'fnd base rates'!H$111)
+($I458*'fnd base rates'!H$112)
+($J458*'fnd base rates'!H$113)
+($K458*'fnd base rates'!H$114)
+($M458*'fnd base rates'!H$116)
+($N458*'fnd base rates'!H$117)
+($O458*'fnd base rates'!H$118)
+($P458*VLOOKUP($S458+12,rate_basefnd,8)))</f>
        <v>2620.5888399999999</v>
      </c>
      <c r="AA458" s="1">
        <f>(($D458*'fnd base rates'!I$107)
+($E458*'fnd base rates'!I$108)
+($F458*'fnd base rates'!I$109)
+($G458*'fnd base rates'!I$110)
+($H458*'fnd base rates'!I$111)
+($I458*'fnd base rates'!I$112)
+($J458*'fnd base rates'!I$113)
+($K458*'fnd base rates'!I$114)
+($M458*'fnd base rates'!I$116)
+($N458*'fnd base rates'!I$117)
+($O458*'fnd base rates'!I$118)
+($P458*VLOOKUP($S458+12,rate_basefnd,9)))
*$R458</f>
        <v>1589.99</v>
      </c>
      <c r="AB458" s="1">
        <f>(($D458*'fnd base rates'!J$107)
+($E458*'fnd base rates'!J$108)
+($F458*'fnd base rates'!J$109)
+($G458*'fnd base rates'!J$110)
+($H458*'fnd base rates'!J$111)
+($I458*'fnd base rates'!J$112)
+($J458*'fnd base rates'!J$113)
+($K458*'fnd base rates'!J$114)
+($M458*'fnd base rates'!J$116)
+($N458*'fnd base rates'!J$117)
+($O458*'fnd base rates'!J$118)
+($P458*VLOOKUP($S458+12,rate_basefnd,10)))
*$R458</f>
        <v>1215.58</v>
      </c>
      <c r="AC458" s="1">
        <f>(($D458*'fnd base rates'!K$107)
+($E458*'fnd base rates'!K$108)
+($F458*'fnd base rates'!K$109)
+($G458*'fnd base rates'!K$110)
+($H458*'fnd base rates'!K$111)
+($I458*'fnd base rates'!K$112)
+($J458*'fnd base rates'!K$113)
+($K458*'fnd base rates'!K$114)
+($M458*'fnd base rates'!K$116)
+($N458*'fnd base rates'!K$117)
+($O458*'fnd base rates'!K$118)
+($P458*VLOOKUP($S458+12,rate_basefnd,11)))
*$R458</f>
        <v>5607.1660439999996</v>
      </c>
      <c r="AD458" s="1">
        <f>(($D458*'fnd base rates'!L$107)
+($E458*'fnd base rates'!L$108)
+($F458*'fnd base rates'!L$109)
+($G458*'fnd base rates'!L$110)
+($H458*'fnd base rates'!L$111)
+($I458*'fnd base rates'!L$112)
+($J458*'fnd base rates'!L$113)
+($K458*'fnd base rates'!L$114)
+($M458*'fnd base rates'!L$116)
+($N458*'fnd base rates'!L$117)
+($O458*'fnd base rates'!L$118)
+($P458*VLOOKUP($S458+12,rate_basefnd,12)))</f>
        <v>7027.6836239999993</v>
      </c>
      <c r="AE458" s="1">
        <f>(($D458*'fnd base rates'!M$107)
+($E458*'fnd base rates'!M$108)
+($F458*'fnd base rates'!M$109)
+($G458*'fnd base rates'!M$110)
+($H458*'fnd base rates'!M$111)
+($I458*'fnd base rates'!M$112)
+($J458*'fnd base rates'!M$113)
+($K458*'fnd base rates'!M$114)
+($M458*'fnd base rates'!M$116)
+($N458*'fnd base rates'!M$117)
+($O458*'fnd base rates'!M$118)
+($P458*VLOOKUP($S458+12,rate_basefnd,13)))</f>
        <v>0</v>
      </c>
      <c r="AF458" s="4">
        <f t="shared" si="463"/>
        <v>53157.876799999998</v>
      </c>
      <c r="AH458" s="4">
        <f t="shared" si="464"/>
        <v>456160326</v>
      </c>
      <c r="AI458" s="4" t="str">
        <f t="shared" si="465"/>
        <v>456</v>
      </c>
      <c r="AJ458" s="2" t="str">
        <f t="shared" si="466"/>
        <v>160</v>
      </c>
      <c r="AK458" s="2" t="str">
        <f t="shared" si="467"/>
        <v>326</v>
      </c>
      <c r="AL458" s="4">
        <f t="shared" si="468"/>
        <v>1</v>
      </c>
      <c r="AM458" s="4">
        <f t="shared" ref="AM458:AM521" si="536">enro</f>
        <v>5</v>
      </c>
      <c r="AN458" s="4">
        <f t="shared" si="469"/>
        <v>53157.876799999998</v>
      </c>
      <c r="AO458" s="4">
        <f t="shared" si="470"/>
        <v>10632</v>
      </c>
      <c r="AP458" s="4">
        <f t="shared" si="471"/>
        <v>0</v>
      </c>
      <c r="AQ458" s="4">
        <v>10632</v>
      </c>
      <c r="AW458" s="4">
        <v>10720</v>
      </c>
      <c r="AX458" s="5">
        <f t="shared" si="472"/>
        <v>-88</v>
      </c>
      <c r="AY458" s="4">
        <v>10632</v>
      </c>
      <c r="AZ458" s="5"/>
      <c r="BB458" s="5">
        <f t="shared" ref="BB458" si="537">BC458-BA458</f>
        <v>0</v>
      </c>
    </row>
    <row r="459" spans="1:54" s="4" customFormat="1">
      <c r="A459" s="278">
        <v>456</v>
      </c>
      <c r="B459" s="2">
        <v>456160616</v>
      </c>
      <c r="C459" s="10" t="s">
        <v>1065</v>
      </c>
      <c r="D459" s="15">
        <f>'fnd enro'!D459</f>
        <v>0</v>
      </c>
      <c r="E459" s="15">
        <f>'fnd enro'!E459</f>
        <v>0</v>
      </c>
      <c r="F459" s="15">
        <f>'fnd enro'!F459</f>
        <v>0</v>
      </c>
      <c r="G459" s="15">
        <f>'fnd enro'!G459</f>
        <v>2</v>
      </c>
      <c r="H459" s="15">
        <f>'fnd enro'!H459</f>
        <v>0</v>
      </c>
      <c r="I459" s="15">
        <f>'fnd enro'!I459</f>
        <v>0</v>
      </c>
      <c r="J459" s="15">
        <f>'fnd enro'!J459</f>
        <v>0</v>
      </c>
      <c r="K459" s="16">
        <f>'fnd enro'!K459</f>
        <v>7.6600000000000001E-2</v>
      </c>
      <c r="L459" s="15">
        <f>'fnd enro'!L459</f>
        <v>0</v>
      </c>
      <c r="M459" s="15">
        <f>'fnd enro'!M459</f>
        <v>2</v>
      </c>
      <c r="N459" s="15">
        <f>'fnd enro'!N459</f>
        <v>0</v>
      </c>
      <c r="O459" s="15">
        <f>'fnd enro'!O459</f>
        <v>0</v>
      </c>
      <c r="P459" s="15">
        <f>'fnd enro'!P459</f>
        <v>2</v>
      </c>
      <c r="Q459" s="15">
        <f>'fnd enro'!R459</f>
        <v>2</v>
      </c>
      <c r="R459" s="16">
        <f t="shared" ref="R459:R522" si="538">VLOOKUP(B459,charterinfo_b,6)</f>
        <v>1</v>
      </c>
      <c r="S459" s="15">
        <f>VALUE('fnd enro'!Q459)</f>
        <v>6</v>
      </c>
      <c r="T459" s="2"/>
      <c r="U459" s="1">
        <f>(($D459*'fnd base rates'!C$107)
+($E459*'fnd base rates'!C$108)
+($F459*'fnd base rates'!C$109)
+($G459*'fnd base rates'!C$110)
+($H459*'fnd base rates'!C$111)
+($I459*'fnd base rates'!C$112)
+($J459*'fnd base rates'!C$113)
+($K459*'fnd base rates'!C$114)
+($M459*'fnd base rates'!C$116)
+($N459*'fnd base rates'!C$117)
+($O459*'fnd base rates'!C$118)
+($P459*VLOOKUP($S459+12,rate_basefnd,3)))
*$R459</f>
        <v>1336.1845859999999</v>
      </c>
      <c r="V459" s="1">
        <f>(($D459*'fnd base rates'!D$107)
+($E459*'fnd base rates'!D$108)
+($F459*'fnd base rates'!D$109)
+($G459*'fnd base rates'!D$110)
+($H459*'fnd base rates'!D$111)
+($I459*'fnd base rates'!D$112)
+($J459*'fnd base rates'!D$113)
+($K459*'fnd base rates'!D$114)
+($M459*'fnd base rates'!D$116)
+($N459*'fnd base rates'!D$117)
+($O459*'fnd base rates'!D$118)
+($P459*VLOOKUP($S459+12,rate_basefnd,4)))
*$R459</f>
        <v>2370.66</v>
      </c>
      <c r="W459" s="1">
        <f>(($D459*'fnd base rates'!E$107)
+($E459*'fnd base rates'!E$108)
+($F459*'fnd base rates'!E$109)
+($G459*'fnd base rates'!E$110)
+($H459*'fnd base rates'!E$111)
+($I459*'fnd base rates'!E$112)
+($J459*'fnd base rates'!E$113)
+($K459*'fnd base rates'!E$114)
+($M459*'fnd base rates'!E$116)
+($N459*'fnd base rates'!E$117)
+($O459*'fnd base rates'!E$118)
+($P459*VLOOKUP($S459+12,rate_basefnd,5)))
*$R459</f>
        <v>15350.770517999998</v>
      </c>
      <c r="X459" s="1">
        <f>(($D459*'fnd base rates'!F$107)
+($E459*'fnd base rates'!F$108)
+($F459*'fnd base rates'!F$109)
+($G459*'fnd base rates'!F$110)
+($H459*'fnd base rates'!F$111)
+($I459*'fnd base rates'!F$112)
+($J459*'fnd base rates'!F$113)
+($K459*'fnd base rates'!F$114)
+($M459*'fnd base rates'!F$116)
+($N459*'fnd base rates'!F$117)
+($O459*'fnd base rates'!F$118)
+($P459*VLOOKUP($S459+12,rate_basefnd,6)))
*$R459</f>
        <v>2714.8167640000001</v>
      </c>
      <c r="Y459" s="1">
        <f>(($D459*'fnd base rates'!G$107)
+($E459*'fnd base rates'!G$108)
+($F459*'fnd base rates'!G$109)
+($G459*'fnd base rates'!G$110)
+($H459*'fnd base rates'!G$111)
+($I459*'fnd base rates'!G$112)
+($J459*'fnd base rates'!G$113)
+($K459*'fnd base rates'!G$114)
+($M459*'fnd base rates'!G$116)
+($N459*'fnd base rates'!G$117)
+($O459*'fnd base rates'!G$118)
+($P459*VLOOKUP($S459+12,rate_basefnd,7)))
*$R459</f>
        <v>666.57227799999998</v>
      </c>
      <c r="Z459" s="1">
        <f>(($D459*'fnd base rates'!H$107)
+($E459*'fnd base rates'!H$108)
+($F459*'fnd base rates'!H$109)
+($G459*'fnd base rates'!H$110)
+($H459*'fnd base rates'!H$111)
+($I459*'fnd base rates'!H$112)
+($J459*'fnd base rates'!H$113)
+($K459*'fnd base rates'!H$114)
+($M459*'fnd base rates'!H$116)
+($N459*'fnd base rates'!H$117)
+($O459*'fnd base rates'!H$118)
+($P459*VLOOKUP($S459+12,rate_basefnd,8)))</f>
        <v>1280.71442</v>
      </c>
      <c r="AA459" s="1">
        <f>(($D459*'fnd base rates'!I$107)
+($E459*'fnd base rates'!I$108)
+($F459*'fnd base rates'!I$109)
+($G459*'fnd base rates'!I$110)
+($H459*'fnd base rates'!I$111)
+($I459*'fnd base rates'!I$112)
+($J459*'fnd base rates'!I$113)
+($K459*'fnd base rates'!I$114)
+($M459*'fnd base rates'!I$116)
+($N459*'fnd base rates'!I$117)
+($O459*'fnd base rates'!I$118)
+($P459*VLOOKUP($S459+12,rate_basefnd,9)))
*$R459</f>
        <v>906.80000000000007</v>
      </c>
      <c r="AB459" s="1">
        <f>(($D459*'fnd base rates'!J$107)
+($E459*'fnd base rates'!J$108)
+($F459*'fnd base rates'!J$109)
+($G459*'fnd base rates'!J$110)
+($H459*'fnd base rates'!J$111)
+($I459*'fnd base rates'!J$112)
+($J459*'fnd base rates'!J$113)
+($K459*'fnd base rates'!J$114)
+($M459*'fnd base rates'!J$116)
+($N459*'fnd base rates'!J$117)
+($O459*'fnd base rates'!J$118)
+($P459*VLOOKUP($S459+12,rate_basefnd,10)))
*$R459</f>
        <v>1517.76</v>
      </c>
      <c r="AC459" s="1">
        <f>(($D459*'fnd base rates'!K$107)
+($E459*'fnd base rates'!K$108)
+($F459*'fnd base rates'!K$109)
+($G459*'fnd base rates'!K$110)
+($H459*'fnd base rates'!K$111)
+($I459*'fnd base rates'!K$112)
+($J459*'fnd base rates'!K$113)
+($K459*'fnd base rates'!K$114)
+($M459*'fnd base rates'!K$116)
+($N459*'fnd base rates'!K$117)
+($O459*'fnd base rates'!K$118)
+($P459*VLOOKUP($S459+12,rate_basefnd,11)))
*$R459</f>
        <v>2673.8280220000001</v>
      </c>
      <c r="AD459" s="1">
        <f>(($D459*'fnd base rates'!L$107)
+($E459*'fnd base rates'!L$108)
+($F459*'fnd base rates'!L$109)
+($G459*'fnd base rates'!L$110)
+($H459*'fnd base rates'!L$111)
+($I459*'fnd base rates'!L$112)
+($J459*'fnd base rates'!L$113)
+($K459*'fnd base rates'!L$114)
+($M459*'fnd base rates'!L$116)
+($N459*'fnd base rates'!L$117)
+($O459*'fnd base rates'!L$118)
+($P459*VLOOKUP($S459+12,rate_basefnd,12)))</f>
        <v>4035.7868119999998</v>
      </c>
      <c r="AE459" s="1">
        <f>(($D459*'fnd base rates'!M$107)
+($E459*'fnd base rates'!M$108)
+($F459*'fnd base rates'!M$109)
+($G459*'fnd base rates'!M$110)
+($H459*'fnd base rates'!M$111)
+($I459*'fnd base rates'!M$112)
+($J459*'fnd base rates'!M$113)
+($K459*'fnd base rates'!M$114)
+($M459*'fnd base rates'!M$116)
+($N459*'fnd base rates'!M$117)
+($O459*'fnd base rates'!M$118)
+($P459*VLOOKUP($S459+12,rate_basefnd,13)))</f>
        <v>0</v>
      </c>
      <c r="AF459" s="4">
        <f t="shared" ref="AF459:AF522" si="539">SUM(U459:AE459)</f>
        <v>32853.893399999994</v>
      </c>
      <c r="AH459" s="4">
        <f t="shared" ref="AH459:AH522" si="540">B459</f>
        <v>456160616</v>
      </c>
      <c r="AI459" s="4" t="str">
        <f t="shared" ref="AI459:AI522" si="541">IF($B459&lt;499999999,MID($B459,1,3),MID($B459,1,4))</f>
        <v>456</v>
      </c>
      <c r="AJ459" s="2" t="str">
        <f t="shared" ref="AJ459:AJ522" si="542">IF($B459&lt;499999999,MID($B459,4,3),MID($B459,5,3))</f>
        <v>160</v>
      </c>
      <c r="AK459" s="2" t="str">
        <f t="shared" ref="AK459:AK522" si="543">IF($B459&lt;499999999,MID($B459,7,3),MID($B459,8,3))</f>
        <v>616</v>
      </c>
      <c r="AL459" s="4">
        <f t="shared" ref="AL459:AL522" si="544">IF(VLOOKUP(VALUE(IF(AH459&lt;499999999,MID(AH459,4,3),MID(AH459,5,3))),distinfo,4)=R459,1,0)</f>
        <v>1</v>
      </c>
      <c r="AM459" s="4">
        <f t="shared" si="536"/>
        <v>2</v>
      </c>
      <c r="AN459" s="4">
        <f t="shared" ref="AN459:AN522" si="545">AF459</f>
        <v>32853.893399999994</v>
      </c>
      <c r="AO459" s="4">
        <f t="shared" ref="AO459:AO522" si="546">IF(OR(AF459=0,AM459=0),0,ROUND(AN459/AM459,0))</f>
        <v>16427</v>
      </c>
      <c r="AP459" s="4">
        <f t="shared" ref="AP459:AP522" si="547">AO459-AQ459</f>
        <v>0</v>
      </c>
      <c r="AQ459" s="4">
        <v>16427</v>
      </c>
      <c r="AW459" s="4">
        <v>16385</v>
      </c>
      <c r="AX459" s="5">
        <f t="shared" ref="AX459:AX522" si="548">AY459-AW459</f>
        <v>42</v>
      </c>
      <c r="AY459" s="4">
        <v>16427</v>
      </c>
      <c r="AZ459" s="5"/>
      <c r="BB459" s="5">
        <f t="shared" ref="BB459" si="549">BC459-BA459</f>
        <v>0</v>
      </c>
    </row>
    <row r="460" spans="1:54" s="4" customFormat="1">
      <c r="A460" s="278">
        <v>456</v>
      </c>
      <c r="B460" s="2">
        <v>456160673</v>
      </c>
      <c r="C460" s="10" t="s">
        <v>1065</v>
      </c>
      <c r="D460" s="15">
        <f>'fnd enro'!D460</f>
        <v>0</v>
      </c>
      <c r="E460" s="15">
        <f>'fnd enro'!E460</f>
        <v>0</v>
      </c>
      <c r="F460" s="15">
        <f>'fnd enro'!F460</f>
        <v>1</v>
      </c>
      <c r="G460" s="15">
        <f>'fnd enro'!G460</f>
        <v>1</v>
      </c>
      <c r="H460" s="15">
        <f>'fnd enro'!H460</f>
        <v>2</v>
      </c>
      <c r="I460" s="15">
        <f>'fnd enro'!I460</f>
        <v>0</v>
      </c>
      <c r="J460" s="15">
        <f>'fnd enro'!J460</f>
        <v>0</v>
      </c>
      <c r="K460" s="16">
        <f>'fnd enro'!K460</f>
        <v>0.1532</v>
      </c>
      <c r="L460" s="15">
        <f>'fnd enro'!L460</f>
        <v>0</v>
      </c>
      <c r="M460" s="15">
        <f>'fnd enro'!M460</f>
        <v>1</v>
      </c>
      <c r="N460" s="15">
        <f>'fnd enro'!N460</f>
        <v>1</v>
      </c>
      <c r="O460" s="15">
        <f>'fnd enro'!O460</f>
        <v>0</v>
      </c>
      <c r="P460" s="15">
        <f>'fnd enro'!P460</f>
        <v>4</v>
      </c>
      <c r="Q460" s="15">
        <f>'fnd enro'!R460</f>
        <v>4</v>
      </c>
      <c r="R460" s="16">
        <f t="shared" si="538"/>
        <v>1</v>
      </c>
      <c r="S460" s="15">
        <f>VALUE('fnd enro'!Q460)</f>
        <v>2</v>
      </c>
      <c r="T460" s="2"/>
      <c r="U460" s="1">
        <f>(($D460*'fnd base rates'!C$107)
+($E460*'fnd base rates'!C$108)
+($F460*'fnd base rates'!C$109)
+($G460*'fnd base rates'!C$110)
+($H460*'fnd base rates'!C$111)
+($I460*'fnd base rates'!C$112)
+($J460*'fnd base rates'!C$113)
+($K460*'fnd base rates'!C$114)
+($M460*'fnd base rates'!C$116)
+($N460*'fnd base rates'!C$117)
+($O460*'fnd base rates'!C$118)
+($P460*VLOOKUP($S460+12,rate_basefnd,3)))
*$R460</f>
        <v>2457.6691719999999</v>
      </c>
      <c r="V460" s="1">
        <f>(($D460*'fnd base rates'!D$107)
+($E460*'fnd base rates'!D$108)
+($F460*'fnd base rates'!D$109)
+($G460*'fnd base rates'!D$110)
+($H460*'fnd base rates'!D$111)
+($I460*'fnd base rates'!D$112)
+($J460*'fnd base rates'!D$113)
+($K460*'fnd base rates'!D$114)
+($M460*'fnd base rates'!D$116)
+($N460*'fnd base rates'!D$117)
+($O460*'fnd base rates'!D$118)
+($P460*VLOOKUP($S460+12,rate_basefnd,4)))
*$R460</f>
        <v>4277.2699999999995</v>
      </c>
      <c r="W460" s="1">
        <f>(($D460*'fnd base rates'!E$107)
+($E460*'fnd base rates'!E$108)
+($F460*'fnd base rates'!E$109)
+($G460*'fnd base rates'!E$110)
+($H460*'fnd base rates'!E$111)
+($I460*'fnd base rates'!E$112)
+($J460*'fnd base rates'!E$113)
+($K460*'fnd base rates'!E$114)
+($M460*'fnd base rates'!E$116)
+($N460*'fnd base rates'!E$117)
+($O460*'fnd base rates'!E$118)
+($P460*VLOOKUP($S460+12,rate_basefnd,5)))
*$R460</f>
        <v>26261.001036000001</v>
      </c>
      <c r="X460" s="1">
        <f>(($D460*'fnd base rates'!F$107)
+($E460*'fnd base rates'!F$108)
+($F460*'fnd base rates'!F$109)
+($G460*'fnd base rates'!F$110)
+($H460*'fnd base rates'!F$111)
+($I460*'fnd base rates'!F$112)
+($J460*'fnd base rates'!F$113)
+($K460*'fnd base rates'!F$114)
+($M460*'fnd base rates'!F$116)
+($N460*'fnd base rates'!F$117)
+($O460*'fnd base rates'!F$118)
+($P460*VLOOKUP($S460+12,rate_basefnd,6)))
*$R460</f>
        <v>4623.123528000001</v>
      </c>
      <c r="Y460" s="1">
        <f>(($D460*'fnd base rates'!G$107)
+($E460*'fnd base rates'!G$108)
+($F460*'fnd base rates'!G$109)
+($G460*'fnd base rates'!G$110)
+($H460*'fnd base rates'!G$111)
+($I460*'fnd base rates'!G$112)
+($J460*'fnd base rates'!G$113)
+($K460*'fnd base rates'!G$114)
+($M460*'fnd base rates'!G$116)
+($N460*'fnd base rates'!G$117)
+($O460*'fnd base rates'!G$118)
+($P460*VLOOKUP($S460+12,rate_basefnd,7)))
*$R460</f>
        <v>1196.624556</v>
      </c>
      <c r="Z460" s="1">
        <f>(($D460*'fnd base rates'!H$107)
+($E460*'fnd base rates'!H$108)
+($F460*'fnd base rates'!H$109)
+($G460*'fnd base rates'!H$110)
+($H460*'fnd base rates'!H$111)
+($I460*'fnd base rates'!H$112)
+($J460*'fnd base rates'!H$113)
+($K460*'fnd base rates'!H$114)
+($M460*'fnd base rates'!H$116)
+($N460*'fnd base rates'!H$117)
+($O460*'fnd base rates'!H$118)
+($P460*VLOOKUP($S460+12,rate_basefnd,8)))</f>
        <v>2319.8088399999997</v>
      </c>
      <c r="AA460" s="1">
        <f>(($D460*'fnd base rates'!I$107)
+($E460*'fnd base rates'!I$108)
+($F460*'fnd base rates'!I$109)
+($G460*'fnd base rates'!I$110)
+($H460*'fnd base rates'!I$111)
+($I460*'fnd base rates'!I$112)
+($J460*'fnd base rates'!I$113)
+($K460*'fnd base rates'!I$114)
+($M460*'fnd base rates'!I$116)
+($N460*'fnd base rates'!I$117)
+($O460*'fnd base rates'!I$118)
+($P460*VLOOKUP($S460+12,rate_basefnd,9)))
*$R460</f>
        <v>1754.14</v>
      </c>
      <c r="AB460" s="1">
        <f>(($D460*'fnd base rates'!J$107)
+($E460*'fnd base rates'!J$108)
+($F460*'fnd base rates'!J$109)
+($G460*'fnd base rates'!J$110)
+($H460*'fnd base rates'!J$111)
+($I460*'fnd base rates'!J$112)
+($J460*'fnd base rates'!J$113)
+($K460*'fnd base rates'!J$114)
+($M460*'fnd base rates'!J$116)
+($N460*'fnd base rates'!J$117)
+($O460*'fnd base rates'!J$118)
+($P460*VLOOKUP($S460+12,rate_basefnd,10)))
*$R460</f>
        <v>2837.83</v>
      </c>
      <c r="AC460" s="1">
        <f>(($D460*'fnd base rates'!K$107)
+($E460*'fnd base rates'!K$108)
+($F460*'fnd base rates'!K$109)
+($G460*'fnd base rates'!K$110)
+($H460*'fnd base rates'!K$111)
+($I460*'fnd base rates'!K$112)
+($J460*'fnd base rates'!K$113)
+($K460*'fnd base rates'!K$114)
+($M460*'fnd base rates'!K$116)
+($N460*'fnd base rates'!K$117)
+($O460*'fnd base rates'!K$118)
+($P460*VLOOKUP($S460+12,rate_basefnd,11)))
*$R460</f>
        <v>4948.9460440000003</v>
      </c>
      <c r="AD460" s="1">
        <f>(($D460*'fnd base rates'!L$107)
+($E460*'fnd base rates'!L$108)
+($F460*'fnd base rates'!L$109)
+($G460*'fnd base rates'!L$110)
+($H460*'fnd base rates'!L$111)
+($I460*'fnd base rates'!L$112)
+($J460*'fnd base rates'!L$113)
+($K460*'fnd base rates'!L$114)
+($M460*'fnd base rates'!L$116)
+($N460*'fnd base rates'!L$117)
+($O460*'fnd base rates'!L$118)
+($P460*VLOOKUP($S460+12,rate_basefnd,12)))</f>
        <v>7437.2036239999998</v>
      </c>
      <c r="AE460" s="1">
        <f>(($D460*'fnd base rates'!M$107)
+($E460*'fnd base rates'!M$108)
+($F460*'fnd base rates'!M$109)
+($G460*'fnd base rates'!M$110)
+($H460*'fnd base rates'!M$111)
+($I460*'fnd base rates'!M$112)
+($J460*'fnd base rates'!M$113)
+($K460*'fnd base rates'!M$114)
+($M460*'fnd base rates'!M$116)
+($N460*'fnd base rates'!M$117)
+($O460*'fnd base rates'!M$118)
+($P460*VLOOKUP($S460+12,rate_basefnd,13)))</f>
        <v>0</v>
      </c>
      <c r="AF460" s="4">
        <f t="shared" si="539"/>
        <v>58113.616800000003</v>
      </c>
      <c r="AH460" s="4">
        <f t="shared" si="540"/>
        <v>456160673</v>
      </c>
      <c r="AI460" s="4" t="str">
        <f t="shared" si="541"/>
        <v>456</v>
      </c>
      <c r="AJ460" s="2" t="str">
        <f t="shared" si="542"/>
        <v>160</v>
      </c>
      <c r="AK460" s="2" t="str">
        <f t="shared" si="543"/>
        <v>673</v>
      </c>
      <c r="AL460" s="4">
        <f t="shared" si="544"/>
        <v>1</v>
      </c>
      <c r="AM460" s="4">
        <f t="shared" si="536"/>
        <v>4</v>
      </c>
      <c r="AN460" s="4">
        <f t="shared" si="545"/>
        <v>58113.616800000003</v>
      </c>
      <c r="AO460" s="4">
        <f t="shared" si="546"/>
        <v>14528</v>
      </c>
      <c r="AP460" s="4">
        <f t="shared" si="547"/>
        <v>0</v>
      </c>
      <c r="AQ460" s="4">
        <v>14528</v>
      </c>
      <c r="AW460" s="4">
        <v>14508</v>
      </c>
      <c r="AX460" s="5">
        <f t="shared" si="548"/>
        <v>20</v>
      </c>
      <c r="AY460" s="4">
        <v>14528</v>
      </c>
      <c r="AZ460" s="5"/>
      <c r="BB460" s="5">
        <f t="shared" ref="BB460" si="550">BC460-BA460</f>
        <v>0</v>
      </c>
    </row>
    <row r="461" spans="1:54" s="4" customFormat="1">
      <c r="A461" s="278">
        <v>456</v>
      </c>
      <c r="B461" s="2">
        <v>456160735</v>
      </c>
      <c r="C461" s="10" t="s">
        <v>1065</v>
      </c>
      <c r="D461" s="15">
        <f>'fnd enro'!D461</f>
        <v>0</v>
      </c>
      <c r="E461" s="15">
        <f>'fnd enro'!E461</f>
        <v>0</v>
      </c>
      <c r="F461" s="15">
        <f>'fnd enro'!F461</f>
        <v>0</v>
      </c>
      <c r="G461" s="15">
        <f>'fnd enro'!G461</f>
        <v>4</v>
      </c>
      <c r="H461" s="15">
        <f>'fnd enro'!H461</f>
        <v>0</v>
      </c>
      <c r="I461" s="15">
        <f>'fnd enro'!I461</f>
        <v>0</v>
      </c>
      <c r="J461" s="15">
        <f>'fnd enro'!J461</f>
        <v>0</v>
      </c>
      <c r="K461" s="16">
        <f>'fnd enro'!K461</f>
        <v>0.1532</v>
      </c>
      <c r="L461" s="15">
        <f>'fnd enro'!L461</f>
        <v>0</v>
      </c>
      <c r="M461" s="15">
        <f>'fnd enro'!M461</f>
        <v>3</v>
      </c>
      <c r="N461" s="15">
        <f>'fnd enro'!N461</f>
        <v>0</v>
      </c>
      <c r="O461" s="15">
        <f>'fnd enro'!O461</f>
        <v>0</v>
      </c>
      <c r="P461" s="15">
        <f>'fnd enro'!P461</f>
        <v>1</v>
      </c>
      <c r="Q461" s="15">
        <f>'fnd enro'!R461</f>
        <v>4</v>
      </c>
      <c r="R461" s="16">
        <f t="shared" si="538"/>
        <v>1</v>
      </c>
      <c r="S461" s="15">
        <f>VALUE('fnd enro'!Q461)</f>
        <v>4</v>
      </c>
      <c r="T461" s="2"/>
      <c r="U461" s="1">
        <f>(($D461*'fnd base rates'!C$107)
+($E461*'fnd base rates'!C$108)
+($F461*'fnd base rates'!C$109)
+($G461*'fnd base rates'!C$110)
+($H461*'fnd base rates'!C$111)
+($I461*'fnd base rates'!C$112)
+($J461*'fnd base rates'!C$113)
+($K461*'fnd base rates'!C$114)
+($M461*'fnd base rates'!C$116)
+($N461*'fnd base rates'!C$117)
+($O461*'fnd base rates'!C$118)
+($P461*VLOOKUP($S461+12,rate_basefnd,3)))
*$R461</f>
        <v>2390.2891720000002</v>
      </c>
      <c r="V461" s="1">
        <f>(($D461*'fnd base rates'!D$107)
+($E461*'fnd base rates'!D$108)
+($F461*'fnd base rates'!D$109)
+($G461*'fnd base rates'!D$110)
+($H461*'fnd base rates'!D$111)
+($I461*'fnd base rates'!D$112)
+($J461*'fnd base rates'!D$113)
+($K461*'fnd base rates'!D$114)
+($M461*'fnd base rates'!D$116)
+($N461*'fnd base rates'!D$117)
+($O461*'fnd base rates'!D$118)
+($P461*VLOOKUP($S461+12,rate_basefnd,4)))
*$R461</f>
        <v>3688.74</v>
      </c>
      <c r="W461" s="1">
        <f>(($D461*'fnd base rates'!E$107)
+($E461*'fnd base rates'!E$108)
+($F461*'fnd base rates'!E$109)
+($G461*'fnd base rates'!E$110)
+($H461*'fnd base rates'!E$111)
+($I461*'fnd base rates'!E$112)
+($J461*'fnd base rates'!E$113)
+($K461*'fnd base rates'!E$114)
+($M461*'fnd base rates'!E$116)
+($N461*'fnd base rates'!E$117)
+($O461*'fnd base rates'!E$118)
+($P461*VLOOKUP($S461+12,rate_basefnd,5)))
*$R461</f>
        <v>20885.721035999999</v>
      </c>
      <c r="X461" s="1">
        <f>(($D461*'fnd base rates'!F$107)
+($E461*'fnd base rates'!F$108)
+($F461*'fnd base rates'!F$109)
+($G461*'fnd base rates'!F$110)
+($H461*'fnd base rates'!F$111)
+($I461*'fnd base rates'!F$112)
+($J461*'fnd base rates'!F$113)
+($K461*'fnd base rates'!F$114)
+($M461*'fnd base rates'!F$116)
+($N461*'fnd base rates'!F$117)
+($O461*'fnd base rates'!F$118)
+($P461*VLOOKUP($S461+12,rate_basefnd,6)))
*$R461</f>
        <v>5263.3635280000008</v>
      </c>
      <c r="Y461" s="1">
        <f>(($D461*'fnd base rates'!G$107)
+($E461*'fnd base rates'!G$108)
+($F461*'fnd base rates'!G$109)
+($G461*'fnd base rates'!G$110)
+($H461*'fnd base rates'!G$111)
+($I461*'fnd base rates'!G$112)
+($J461*'fnd base rates'!G$113)
+($K461*'fnd base rates'!G$114)
+($M461*'fnd base rates'!G$116)
+($N461*'fnd base rates'!G$117)
+($O461*'fnd base rates'!G$118)
+($P461*VLOOKUP($S461+12,rate_basefnd,7)))
*$R461</f>
        <v>865.93455599999993</v>
      </c>
      <c r="Z461" s="1">
        <f>(($D461*'fnd base rates'!H$107)
+($E461*'fnd base rates'!H$108)
+($F461*'fnd base rates'!H$109)
+($G461*'fnd base rates'!H$110)
+($H461*'fnd base rates'!H$111)
+($I461*'fnd base rates'!H$112)
+($J461*'fnd base rates'!H$113)
+($K461*'fnd base rates'!H$114)
+($M461*'fnd base rates'!H$116)
+($N461*'fnd base rates'!H$117)
+($O461*'fnd base rates'!H$118)
+($P461*VLOOKUP($S461+12,rate_basefnd,8)))</f>
        <v>2378.3388399999999</v>
      </c>
      <c r="AA461" s="1">
        <f>(($D461*'fnd base rates'!I$107)
+($E461*'fnd base rates'!I$108)
+($F461*'fnd base rates'!I$109)
+($G461*'fnd base rates'!I$110)
+($H461*'fnd base rates'!I$111)
+($I461*'fnd base rates'!I$112)
+($J461*'fnd base rates'!I$113)
+($K461*'fnd base rates'!I$114)
+($M461*'fnd base rates'!I$116)
+($N461*'fnd base rates'!I$117)
+($O461*'fnd base rates'!I$118)
+($P461*VLOOKUP($S461+12,rate_basefnd,9)))
*$R461</f>
        <v>1392</v>
      </c>
      <c r="AB461" s="1">
        <f>(($D461*'fnd base rates'!J$107)
+($E461*'fnd base rates'!J$108)
+($F461*'fnd base rates'!J$109)
+($G461*'fnd base rates'!J$110)
+($H461*'fnd base rates'!J$111)
+($I461*'fnd base rates'!J$112)
+($J461*'fnd base rates'!J$113)
+($K461*'fnd base rates'!J$114)
+($M461*'fnd base rates'!J$116)
+($N461*'fnd base rates'!J$117)
+($O461*'fnd base rates'!J$118)
+($P461*VLOOKUP($S461+12,rate_basefnd,10)))
*$R461</f>
        <v>1191.27</v>
      </c>
      <c r="AC461" s="1">
        <f>(($D461*'fnd base rates'!K$107)
+($E461*'fnd base rates'!K$108)
+($F461*'fnd base rates'!K$109)
+($G461*'fnd base rates'!K$110)
+($H461*'fnd base rates'!K$111)
+($I461*'fnd base rates'!K$112)
+($J461*'fnd base rates'!K$113)
+($K461*'fnd base rates'!K$114)
+($M461*'fnd base rates'!K$116)
+($N461*'fnd base rates'!K$117)
+($O461*'fnd base rates'!K$118)
+($P461*VLOOKUP($S461+12,rate_basefnd,11)))
*$R461</f>
        <v>5062.6360440000008</v>
      </c>
      <c r="AD461" s="1">
        <f>(($D461*'fnd base rates'!L$107)
+($E461*'fnd base rates'!L$108)
+($F461*'fnd base rates'!L$109)
+($G461*'fnd base rates'!L$110)
+($H461*'fnd base rates'!L$111)
+($I461*'fnd base rates'!L$112)
+($J461*'fnd base rates'!L$113)
+($K461*'fnd base rates'!L$114)
+($M461*'fnd base rates'!L$116)
+($N461*'fnd base rates'!L$117)
+($O461*'fnd base rates'!L$118)
+($P461*VLOOKUP($S461+12,rate_basefnd,12)))</f>
        <v>6410.7736240000004</v>
      </c>
      <c r="AE461" s="1">
        <f>(($D461*'fnd base rates'!M$107)
+($E461*'fnd base rates'!M$108)
+($F461*'fnd base rates'!M$109)
+($G461*'fnd base rates'!M$110)
+($H461*'fnd base rates'!M$111)
+($I461*'fnd base rates'!M$112)
+($J461*'fnd base rates'!M$113)
+($K461*'fnd base rates'!M$114)
+($M461*'fnd base rates'!M$116)
+($N461*'fnd base rates'!M$117)
+($O461*'fnd base rates'!M$118)
+($P461*VLOOKUP($S461+12,rate_basefnd,13)))</f>
        <v>0</v>
      </c>
      <c r="AF461" s="4">
        <f t="shared" si="539"/>
        <v>49529.066799999993</v>
      </c>
      <c r="AH461" s="4">
        <f t="shared" si="540"/>
        <v>456160735</v>
      </c>
      <c r="AI461" s="4" t="str">
        <f t="shared" si="541"/>
        <v>456</v>
      </c>
      <c r="AJ461" s="2" t="str">
        <f t="shared" si="542"/>
        <v>160</v>
      </c>
      <c r="AK461" s="2" t="str">
        <f t="shared" si="543"/>
        <v>735</v>
      </c>
      <c r="AL461" s="4">
        <f t="shared" si="544"/>
        <v>1</v>
      </c>
      <c r="AM461" s="4">
        <f t="shared" si="536"/>
        <v>4</v>
      </c>
      <c r="AN461" s="4">
        <f t="shared" si="545"/>
        <v>49529.066799999993</v>
      </c>
      <c r="AO461" s="4">
        <f t="shared" si="546"/>
        <v>12382</v>
      </c>
      <c r="AP461" s="4">
        <f t="shared" si="547"/>
        <v>0</v>
      </c>
      <c r="AQ461" s="4">
        <v>12382</v>
      </c>
      <c r="AW461" s="4">
        <v>12358</v>
      </c>
      <c r="AX461" s="5">
        <f t="shared" si="548"/>
        <v>24</v>
      </c>
      <c r="AY461" s="4">
        <v>12382</v>
      </c>
      <c r="AZ461" s="5"/>
      <c r="BB461" s="5">
        <f t="shared" ref="BB461" si="551">BC461-BA461</f>
        <v>0</v>
      </c>
    </row>
    <row r="462" spans="1:54" s="4" customFormat="1">
      <c r="A462" s="278">
        <v>458</v>
      </c>
      <c r="B462" s="2">
        <v>458160031</v>
      </c>
      <c r="C462" s="10" t="s">
        <v>287</v>
      </c>
      <c r="D462" s="15">
        <f>'fnd enro'!D462</f>
        <v>0</v>
      </c>
      <c r="E462" s="15">
        <f>'fnd enro'!E462</f>
        <v>0</v>
      </c>
      <c r="F462" s="15">
        <f>'fnd enro'!F462</f>
        <v>0</v>
      </c>
      <c r="G462" s="15">
        <f>'fnd enro'!G462</f>
        <v>0</v>
      </c>
      <c r="H462" s="15">
        <f>'fnd enro'!H462</f>
        <v>0</v>
      </c>
      <c r="I462" s="15">
        <f>'fnd enro'!I462</f>
        <v>3</v>
      </c>
      <c r="J462" s="15">
        <f>'fnd enro'!J462</f>
        <v>0</v>
      </c>
      <c r="K462" s="16">
        <f>'fnd enro'!K462</f>
        <v>0.1149</v>
      </c>
      <c r="L462" s="15">
        <f>'fnd enro'!L462</f>
        <v>0</v>
      </c>
      <c r="M462" s="15">
        <f>'fnd enro'!M462</f>
        <v>0</v>
      </c>
      <c r="N462" s="15">
        <f>'fnd enro'!N462</f>
        <v>0</v>
      </c>
      <c r="O462" s="15">
        <f>'fnd enro'!O462</f>
        <v>0</v>
      </c>
      <c r="P462" s="15">
        <f>'fnd enro'!P462</f>
        <v>3</v>
      </c>
      <c r="Q462" s="15">
        <f>'fnd enro'!R462</f>
        <v>3</v>
      </c>
      <c r="R462" s="16">
        <f t="shared" si="538"/>
        <v>1</v>
      </c>
      <c r="S462" s="15">
        <f>VALUE('fnd enro'!Q462)</f>
        <v>4</v>
      </c>
      <c r="T462" s="2"/>
      <c r="U462" s="1">
        <f>(($D462*'fnd base rates'!C$107)
+($E462*'fnd base rates'!C$108)
+($F462*'fnd base rates'!C$109)
+($G462*'fnd base rates'!C$110)
+($H462*'fnd base rates'!C$111)
+($I462*'fnd base rates'!C$112)
+($J462*'fnd base rates'!C$113)
+($K462*'fnd base rates'!C$114)
+($M462*'fnd base rates'!C$116)
+($N462*'fnd base rates'!C$117)
+($O462*'fnd base rates'!C$118)
+($P462*VLOOKUP($S462+12,rate_basefnd,3)))
*$R462</f>
        <v>1703.0768790000002</v>
      </c>
      <c r="V462" s="1">
        <f>(($D462*'fnd base rates'!D$107)
+($E462*'fnd base rates'!D$108)
+($F462*'fnd base rates'!D$109)
+($G462*'fnd base rates'!D$110)
+($H462*'fnd base rates'!D$111)
+($I462*'fnd base rates'!D$112)
+($J462*'fnd base rates'!D$113)
+($K462*'fnd base rates'!D$114)
+($M462*'fnd base rates'!D$116)
+($N462*'fnd base rates'!D$117)
+($O462*'fnd base rates'!D$118)
+($P462*VLOOKUP($S462+12,rate_basefnd,4)))
*$R462</f>
        <v>2980.62</v>
      </c>
      <c r="W462" s="1">
        <f>(($D462*'fnd base rates'!E$107)
+($E462*'fnd base rates'!E$108)
+($F462*'fnd base rates'!E$109)
+($G462*'fnd base rates'!E$110)
+($H462*'fnd base rates'!E$111)
+($I462*'fnd base rates'!E$112)
+($J462*'fnd base rates'!E$113)
+($K462*'fnd base rates'!E$114)
+($M462*'fnd base rates'!E$116)
+($N462*'fnd base rates'!E$117)
+($O462*'fnd base rates'!E$118)
+($P462*VLOOKUP($S462+12,rate_basefnd,5)))
*$R462</f>
        <v>21749.445777000001</v>
      </c>
      <c r="X462" s="1">
        <f>(($D462*'fnd base rates'!F$107)
+($E462*'fnd base rates'!F$108)
+($F462*'fnd base rates'!F$109)
+($G462*'fnd base rates'!F$110)
+($H462*'fnd base rates'!F$111)
+($I462*'fnd base rates'!F$112)
+($J462*'fnd base rates'!F$113)
+($K462*'fnd base rates'!F$114)
+($M462*'fnd base rates'!F$116)
+($N462*'fnd base rates'!F$117)
+($O462*'fnd base rates'!F$118)
+($P462*VLOOKUP($S462+12,rate_basefnd,6)))
*$R462</f>
        <v>2538.3251460000001</v>
      </c>
      <c r="Y462" s="1">
        <f>(($D462*'fnd base rates'!G$107)
+($E462*'fnd base rates'!G$108)
+($F462*'fnd base rates'!G$109)
+($G462*'fnd base rates'!G$110)
+($H462*'fnd base rates'!G$111)
+($I462*'fnd base rates'!G$112)
+($J462*'fnd base rates'!G$113)
+($K462*'fnd base rates'!G$114)
+($M462*'fnd base rates'!G$116)
+($N462*'fnd base rates'!G$117)
+($O462*'fnd base rates'!G$118)
+($P462*VLOOKUP($S462+12,rate_basefnd,7)))
*$R462</f>
        <v>841.518417</v>
      </c>
      <c r="Z462" s="1">
        <f>(($D462*'fnd base rates'!H$107)
+($E462*'fnd base rates'!H$108)
+($F462*'fnd base rates'!H$109)
+($G462*'fnd base rates'!H$110)
+($H462*'fnd base rates'!H$111)
+($I462*'fnd base rates'!H$112)
+($J462*'fnd base rates'!H$113)
+($K462*'fnd base rates'!H$114)
+($M462*'fnd base rates'!H$116)
+($N462*'fnd base rates'!H$117)
+($O462*'fnd base rates'!H$118)
+($P462*VLOOKUP($S462+12,rate_basefnd,8)))</f>
        <v>2433.8616299999999</v>
      </c>
      <c r="AA462" s="1">
        <f>(($D462*'fnd base rates'!I$107)
+($E462*'fnd base rates'!I$108)
+($F462*'fnd base rates'!I$109)
+($G462*'fnd base rates'!I$110)
+($H462*'fnd base rates'!I$111)
+($I462*'fnd base rates'!I$112)
+($J462*'fnd base rates'!I$113)
+($K462*'fnd base rates'!I$114)
+($M462*'fnd base rates'!I$116)
+($N462*'fnd base rates'!I$117)
+($O462*'fnd base rates'!I$118)
+($P462*VLOOKUP($S462+12,rate_basefnd,9)))
*$R462</f>
        <v>1532.8200000000002</v>
      </c>
      <c r="AB462" s="1">
        <f>(($D462*'fnd base rates'!J$107)
+($E462*'fnd base rates'!J$108)
+($F462*'fnd base rates'!J$109)
+($G462*'fnd base rates'!J$110)
+($H462*'fnd base rates'!J$111)
+($I462*'fnd base rates'!J$112)
+($J462*'fnd base rates'!J$113)
+($K462*'fnd base rates'!J$114)
+($M462*'fnd base rates'!J$116)
+($N462*'fnd base rates'!J$117)
+($O462*'fnd base rates'!J$118)
+($P462*VLOOKUP($S462+12,rate_basefnd,10)))
*$R462</f>
        <v>3257.9700000000003</v>
      </c>
      <c r="AC462" s="1">
        <f>(($D462*'fnd base rates'!K$107)
+($E462*'fnd base rates'!K$108)
+($F462*'fnd base rates'!K$109)
+($G462*'fnd base rates'!K$110)
+($H462*'fnd base rates'!K$111)
+($I462*'fnd base rates'!K$112)
+($J462*'fnd base rates'!K$113)
+($K462*'fnd base rates'!K$114)
+($M462*'fnd base rates'!K$116)
+($N462*'fnd base rates'!K$117)
+($O462*'fnd base rates'!K$118)
+($P462*VLOOKUP($S462+12,rate_basefnd,11)))
*$R462</f>
        <v>3298.782033</v>
      </c>
      <c r="AD462" s="1">
        <f>(($D462*'fnd base rates'!L$107)
+($E462*'fnd base rates'!L$108)
+($F462*'fnd base rates'!L$109)
+($G462*'fnd base rates'!L$110)
+($H462*'fnd base rates'!L$111)
+($I462*'fnd base rates'!L$112)
+($J462*'fnd base rates'!L$113)
+($K462*'fnd base rates'!L$114)
+($M462*'fnd base rates'!L$116)
+($N462*'fnd base rates'!L$117)
+($O462*'fnd base rates'!L$118)
+($P462*VLOOKUP($S462+12,rate_basefnd,12)))</f>
        <v>4926.910218</v>
      </c>
      <c r="AE462" s="1">
        <f>(($D462*'fnd base rates'!M$107)
+($E462*'fnd base rates'!M$108)
+($F462*'fnd base rates'!M$109)
+($G462*'fnd base rates'!M$110)
+($H462*'fnd base rates'!M$111)
+($I462*'fnd base rates'!M$112)
+($J462*'fnd base rates'!M$113)
+($K462*'fnd base rates'!M$114)
+($M462*'fnd base rates'!M$116)
+($N462*'fnd base rates'!M$117)
+($O462*'fnd base rates'!M$118)
+($P462*VLOOKUP($S462+12,rate_basefnd,13)))</f>
        <v>0</v>
      </c>
      <c r="AF462" s="4">
        <f t="shared" si="539"/>
        <v>45263.330099999999</v>
      </c>
      <c r="AH462" s="4">
        <f t="shared" si="540"/>
        <v>458160031</v>
      </c>
      <c r="AI462" s="4" t="str">
        <f t="shared" si="541"/>
        <v>458</v>
      </c>
      <c r="AJ462" s="2" t="str">
        <f t="shared" si="542"/>
        <v>160</v>
      </c>
      <c r="AK462" s="2" t="str">
        <f t="shared" si="543"/>
        <v>031</v>
      </c>
      <c r="AL462" s="4">
        <f t="shared" si="544"/>
        <v>1</v>
      </c>
      <c r="AM462" s="4">
        <f t="shared" si="536"/>
        <v>3</v>
      </c>
      <c r="AN462" s="4">
        <f t="shared" si="545"/>
        <v>45263.330099999999</v>
      </c>
      <c r="AO462" s="4">
        <f t="shared" si="546"/>
        <v>15088</v>
      </c>
      <c r="AP462" s="4">
        <f t="shared" si="547"/>
        <v>0</v>
      </c>
      <c r="AQ462" s="4">
        <v>15088</v>
      </c>
      <c r="AW462" s="4">
        <v>15066</v>
      </c>
      <c r="AX462" s="5">
        <f t="shared" si="548"/>
        <v>22</v>
      </c>
      <c r="AY462" s="4">
        <v>15088</v>
      </c>
      <c r="AZ462" s="5"/>
      <c r="BB462" s="5">
        <f t="shared" ref="BB462" si="552">BC462-BA462</f>
        <v>0</v>
      </c>
    </row>
    <row r="463" spans="1:54" s="4" customFormat="1">
      <c r="A463" s="278">
        <v>458</v>
      </c>
      <c r="B463" s="2">
        <v>458160056</v>
      </c>
      <c r="C463" s="10" t="s">
        <v>287</v>
      </c>
      <c r="D463" s="15">
        <f>'fnd enro'!D463</f>
        <v>0</v>
      </c>
      <c r="E463" s="15">
        <f>'fnd enro'!E463</f>
        <v>0</v>
      </c>
      <c r="F463" s="15">
        <f>'fnd enro'!F463</f>
        <v>0</v>
      </c>
      <c r="G463" s="15">
        <f>'fnd enro'!G463</f>
        <v>0</v>
      </c>
      <c r="H463" s="15">
        <f>'fnd enro'!H463</f>
        <v>0</v>
      </c>
      <c r="I463" s="15">
        <f>'fnd enro'!I463</f>
        <v>1</v>
      </c>
      <c r="J463" s="15">
        <f>'fnd enro'!J463</f>
        <v>0</v>
      </c>
      <c r="K463" s="16">
        <f>'fnd enro'!K463</f>
        <v>3.8300000000000001E-2</v>
      </c>
      <c r="L463" s="15">
        <f>'fnd enro'!L463</f>
        <v>0</v>
      </c>
      <c r="M463" s="15">
        <f>'fnd enro'!M463</f>
        <v>0</v>
      </c>
      <c r="N463" s="15">
        <f>'fnd enro'!N463</f>
        <v>0</v>
      </c>
      <c r="O463" s="15">
        <f>'fnd enro'!O463</f>
        <v>0</v>
      </c>
      <c r="P463" s="15">
        <f>'fnd enro'!P463</f>
        <v>1</v>
      </c>
      <c r="Q463" s="15">
        <f>'fnd enro'!R463</f>
        <v>1</v>
      </c>
      <c r="R463" s="16">
        <f t="shared" si="538"/>
        <v>1</v>
      </c>
      <c r="S463" s="15">
        <f>VALUE('fnd enro'!Q463)</f>
        <v>3</v>
      </c>
      <c r="T463" s="2"/>
      <c r="U463" s="1">
        <f>(($D463*'fnd base rates'!C$107)
+($E463*'fnd base rates'!C$108)
+($F463*'fnd base rates'!C$109)
+($G463*'fnd base rates'!C$110)
+($H463*'fnd base rates'!C$111)
+($I463*'fnd base rates'!C$112)
+($J463*'fnd base rates'!C$113)
+($K463*'fnd base rates'!C$114)
+($M463*'fnd base rates'!C$116)
+($N463*'fnd base rates'!C$117)
+($O463*'fnd base rates'!C$118)
+($P463*VLOOKUP($S463+12,rate_basefnd,3)))
*$R463</f>
        <v>566.69229299999995</v>
      </c>
      <c r="V463" s="1">
        <f>(($D463*'fnd base rates'!D$107)
+($E463*'fnd base rates'!D$108)
+($F463*'fnd base rates'!D$109)
+($G463*'fnd base rates'!D$110)
+($H463*'fnd base rates'!D$111)
+($I463*'fnd base rates'!D$112)
+($J463*'fnd base rates'!D$113)
+($K463*'fnd base rates'!D$114)
+($M463*'fnd base rates'!D$116)
+($N463*'fnd base rates'!D$117)
+($O463*'fnd base rates'!D$118)
+($P463*VLOOKUP($S463+12,rate_basefnd,4)))
*$R463</f>
        <v>988.81</v>
      </c>
      <c r="W463" s="1">
        <f>(($D463*'fnd base rates'!E$107)
+($E463*'fnd base rates'!E$108)
+($F463*'fnd base rates'!E$109)
+($G463*'fnd base rates'!E$110)
+($H463*'fnd base rates'!E$111)
+($I463*'fnd base rates'!E$112)
+($J463*'fnd base rates'!E$113)
+($K463*'fnd base rates'!E$114)
+($M463*'fnd base rates'!E$116)
+($N463*'fnd base rates'!E$117)
+($O463*'fnd base rates'!E$118)
+($P463*VLOOKUP($S463+12,rate_basefnd,5)))
*$R463</f>
        <v>7203.5552590000007</v>
      </c>
      <c r="X463" s="1">
        <f>(($D463*'fnd base rates'!F$107)
+($E463*'fnd base rates'!F$108)
+($F463*'fnd base rates'!F$109)
+($G463*'fnd base rates'!F$110)
+($H463*'fnd base rates'!F$111)
+($I463*'fnd base rates'!F$112)
+($J463*'fnd base rates'!F$113)
+($K463*'fnd base rates'!F$114)
+($M463*'fnd base rates'!F$116)
+($N463*'fnd base rates'!F$117)
+($O463*'fnd base rates'!F$118)
+($P463*VLOOKUP($S463+12,rate_basefnd,6)))
*$R463</f>
        <v>846.10838200000012</v>
      </c>
      <c r="Y463" s="1">
        <f>(($D463*'fnd base rates'!G$107)
+($E463*'fnd base rates'!G$108)
+($F463*'fnd base rates'!G$109)
+($G463*'fnd base rates'!G$110)
+($H463*'fnd base rates'!G$111)
+($I463*'fnd base rates'!G$112)
+($J463*'fnd base rates'!G$113)
+($K463*'fnd base rates'!G$114)
+($M463*'fnd base rates'!G$116)
+($N463*'fnd base rates'!G$117)
+($O463*'fnd base rates'!G$118)
+($P463*VLOOKUP($S463+12,rate_basefnd,7)))
*$R463</f>
        <v>278.26613899999995</v>
      </c>
      <c r="Z463" s="1">
        <f>(($D463*'fnd base rates'!H$107)
+($E463*'fnd base rates'!H$108)
+($F463*'fnd base rates'!H$109)
+($G463*'fnd base rates'!H$110)
+($H463*'fnd base rates'!H$111)
+($I463*'fnd base rates'!H$112)
+($J463*'fnd base rates'!H$113)
+($K463*'fnd base rates'!H$114)
+($M463*'fnd base rates'!H$116)
+($N463*'fnd base rates'!H$117)
+($O463*'fnd base rates'!H$118)
+($P463*VLOOKUP($S463+12,rate_basefnd,8)))</f>
        <v>810.94720999999993</v>
      </c>
      <c r="AA463" s="1">
        <f>(($D463*'fnd base rates'!I$107)
+($E463*'fnd base rates'!I$108)
+($F463*'fnd base rates'!I$109)
+($G463*'fnd base rates'!I$110)
+($H463*'fnd base rates'!I$111)
+($I463*'fnd base rates'!I$112)
+($J463*'fnd base rates'!I$113)
+($K463*'fnd base rates'!I$114)
+($M463*'fnd base rates'!I$116)
+($N463*'fnd base rates'!I$117)
+($O463*'fnd base rates'!I$118)
+($P463*VLOOKUP($S463+12,rate_basefnd,9)))
*$R463</f>
        <v>509.07000000000005</v>
      </c>
      <c r="AB463" s="1">
        <f>(($D463*'fnd base rates'!J$107)
+($E463*'fnd base rates'!J$108)
+($F463*'fnd base rates'!J$109)
+($G463*'fnd base rates'!J$110)
+($H463*'fnd base rates'!J$111)
+($I463*'fnd base rates'!J$112)
+($J463*'fnd base rates'!J$113)
+($K463*'fnd base rates'!J$114)
+($M463*'fnd base rates'!J$116)
+($N463*'fnd base rates'!J$117)
+($O463*'fnd base rates'!J$118)
+($P463*VLOOKUP($S463+12,rate_basefnd,10)))
*$R463</f>
        <v>1076.27</v>
      </c>
      <c r="AC463" s="1">
        <f>(($D463*'fnd base rates'!K$107)
+($E463*'fnd base rates'!K$108)
+($F463*'fnd base rates'!K$109)
+($G463*'fnd base rates'!K$110)
+($H463*'fnd base rates'!K$111)
+($I463*'fnd base rates'!K$112)
+($J463*'fnd base rates'!K$113)
+($K463*'fnd base rates'!K$114)
+($M463*'fnd base rates'!K$116)
+($N463*'fnd base rates'!K$117)
+($O463*'fnd base rates'!K$118)
+($P463*VLOOKUP($S463+12,rate_basefnd,11)))
*$R463</f>
        <v>1099.5940109999999</v>
      </c>
      <c r="AD463" s="1">
        <f>(($D463*'fnd base rates'!L$107)
+($E463*'fnd base rates'!L$108)
+($F463*'fnd base rates'!L$109)
+($G463*'fnd base rates'!L$110)
+($H463*'fnd base rates'!L$111)
+($I463*'fnd base rates'!L$112)
+($J463*'fnd base rates'!L$113)
+($K463*'fnd base rates'!L$114)
+($M463*'fnd base rates'!L$116)
+($N463*'fnd base rates'!L$117)
+($O463*'fnd base rates'!L$118)
+($P463*VLOOKUP($S463+12,rate_basefnd,12)))</f>
        <v>1634.823406</v>
      </c>
      <c r="AE463" s="1">
        <f>(($D463*'fnd base rates'!M$107)
+($E463*'fnd base rates'!M$108)
+($F463*'fnd base rates'!M$109)
+($G463*'fnd base rates'!M$110)
+($H463*'fnd base rates'!M$111)
+($I463*'fnd base rates'!M$112)
+($J463*'fnd base rates'!M$113)
+($K463*'fnd base rates'!M$114)
+($M463*'fnd base rates'!M$116)
+($N463*'fnd base rates'!M$117)
+($O463*'fnd base rates'!M$118)
+($P463*VLOOKUP($S463+12,rate_basefnd,13)))</f>
        <v>0</v>
      </c>
      <c r="AF463" s="4">
        <f t="shared" si="539"/>
        <v>15014.136699999999</v>
      </c>
      <c r="AH463" s="4">
        <f t="shared" si="540"/>
        <v>458160056</v>
      </c>
      <c r="AI463" s="4" t="str">
        <f t="shared" si="541"/>
        <v>458</v>
      </c>
      <c r="AJ463" s="2" t="str">
        <f t="shared" si="542"/>
        <v>160</v>
      </c>
      <c r="AK463" s="2" t="str">
        <f t="shared" si="543"/>
        <v>056</v>
      </c>
      <c r="AL463" s="4">
        <f t="shared" si="544"/>
        <v>1</v>
      </c>
      <c r="AM463" s="4">
        <f t="shared" si="536"/>
        <v>1</v>
      </c>
      <c r="AN463" s="4">
        <f t="shared" si="545"/>
        <v>15014.136699999999</v>
      </c>
      <c r="AO463" s="4">
        <f t="shared" si="546"/>
        <v>15014</v>
      </c>
      <c r="AP463" s="4">
        <f t="shared" si="547"/>
        <v>0</v>
      </c>
      <c r="AQ463" s="4">
        <v>15014</v>
      </c>
      <c r="AW463" s="4">
        <v>14997</v>
      </c>
      <c r="AX463" s="5">
        <f t="shared" si="548"/>
        <v>17</v>
      </c>
      <c r="AY463" s="4">
        <v>15014</v>
      </c>
      <c r="AZ463" s="5"/>
      <c r="BB463" s="5">
        <f t="shared" ref="BB463" si="553">BC463-BA463</f>
        <v>0</v>
      </c>
    </row>
    <row r="464" spans="1:54" s="4" customFormat="1">
      <c r="A464" s="278">
        <v>458</v>
      </c>
      <c r="B464" s="2">
        <v>458160079</v>
      </c>
      <c r="C464" s="10" t="s">
        <v>287</v>
      </c>
      <c r="D464" s="15">
        <f>'fnd enro'!D464</f>
        <v>0</v>
      </c>
      <c r="E464" s="15">
        <f>'fnd enro'!E464</f>
        <v>0</v>
      </c>
      <c r="F464" s="15">
        <f>'fnd enro'!F464</f>
        <v>0</v>
      </c>
      <c r="G464" s="15">
        <f>'fnd enro'!G464</f>
        <v>0</v>
      </c>
      <c r="H464" s="15">
        <f>'fnd enro'!H464</f>
        <v>0</v>
      </c>
      <c r="I464" s="15">
        <f>'fnd enro'!I464</f>
        <v>6</v>
      </c>
      <c r="J464" s="15">
        <f>'fnd enro'!J464</f>
        <v>0</v>
      </c>
      <c r="K464" s="16">
        <f>'fnd enro'!K464</f>
        <v>0.2298</v>
      </c>
      <c r="L464" s="15">
        <f>'fnd enro'!L464</f>
        <v>0</v>
      </c>
      <c r="M464" s="15">
        <f>'fnd enro'!M464</f>
        <v>0</v>
      </c>
      <c r="N464" s="15">
        <f>'fnd enro'!N464</f>
        <v>0</v>
      </c>
      <c r="O464" s="15">
        <f>'fnd enro'!O464</f>
        <v>0</v>
      </c>
      <c r="P464" s="15">
        <f>'fnd enro'!P464</f>
        <v>3</v>
      </c>
      <c r="Q464" s="15">
        <f>'fnd enro'!R464</f>
        <v>6</v>
      </c>
      <c r="R464" s="16">
        <f t="shared" si="538"/>
        <v>1</v>
      </c>
      <c r="S464" s="15">
        <f>VALUE('fnd enro'!Q464)</f>
        <v>6</v>
      </c>
      <c r="T464" s="2"/>
      <c r="U464" s="1">
        <f>(($D464*'fnd base rates'!C$107)
+($E464*'fnd base rates'!C$108)
+($F464*'fnd base rates'!C$109)
+($G464*'fnd base rates'!C$110)
+($H464*'fnd base rates'!C$111)
+($I464*'fnd base rates'!C$112)
+($J464*'fnd base rates'!C$113)
+($K464*'fnd base rates'!C$114)
+($M464*'fnd base rates'!C$116)
+($N464*'fnd base rates'!C$117)
+($O464*'fnd base rates'!C$118)
+($P464*VLOOKUP($S464+12,rate_basefnd,3)))
*$R464</f>
        <v>3256.8137580000002</v>
      </c>
      <c r="V464" s="1">
        <f>(($D464*'fnd base rates'!D$107)
+($E464*'fnd base rates'!D$108)
+($F464*'fnd base rates'!D$109)
+($G464*'fnd base rates'!D$110)
+($H464*'fnd base rates'!D$111)
+($I464*'fnd base rates'!D$112)
+($J464*'fnd base rates'!D$113)
+($K464*'fnd base rates'!D$114)
+($M464*'fnd base rates'!D$116)
+($N464*'fnd base rates'!D$117)
+($O464*'fnd base rates'!D$118)
+($P464*VLOOKUP($S464+12,rate_basefnd,4)))
*$R464</f>
        <v>5253.57</v>
      </c>
      <c r="W464" s="1">
        <f>(($D464*'fnd base rates'!E$107)
+($E464*'fnd base rates'!E$108)
+($F464*'fnd base rates'!E$109)
+($G464*'fnd base rates'!E$110)
+($H464*'fnd base rates'!E$111)
+($I464*'fnd base rates'!E$112)
+($J464*'fnd base rates'!E$113)
+($K464*'fnd base rates'!E$114)
+($M464*'fnd base rates'!E$116)
+($N464*'fnd base rates'!E$117)
+($O464*'fnd base rates'!E$118)
+($P464*VLOOKUP($S464+12,rate_basefnd,5)))
*$R464</f>
        <v>36590.341553999999</v>
      </c>
      <c r="X464" s="1">
        <f>(($D464*'fnd base rates'!F$107)
+($E464*'fnd base rates'!F$108)
+($F464*'fnd base rates'!F$109)
+($G464*'fnd base rates'!F$110)
+($H464*'fnd base rates'!F$111)
+($I464*'fnd base rates'!F$112)
+($J464*'fnd base rates'!F$113)
+($K464*'fnd base rates'!F$114)
+($M464*'fnd base rates'!F$116)
+($N464*'fnd base rates'!F$117)
+($O464*'fnd base rates'!F$118)
+($P464*VLOOKUP($S464+12,rate_basefnd,6)))
*$R464</f>
        <v>5076.6502920000003</v>
      </c>
      <c r="Y464" s="1">
        <f>(($D464*'fnd base rates'!G$107)
+($E464*'fnd base rates'!G$108)
+($F464*'fnd base rates'!G$109)
+($G464*'fnd base rates'!G$110)
+($H464*'fnd base rates'!G$111)
+($I464*'fnd base rates'!G$112)
+($J464*'fnd base rates'!G$113)
+($K464*'fnd base rates'!G$114)
+($M464*'fnd base rates'!G$116)
+($N464*'fnd base rates'!G$117)
+($O464*'fnd base rates'!G$118)
+($P464*VLOOKUP($S464+12,rate_basefnd,7)))
*$R464</f>
        <v>1347.8168339999997</v>
      </c>
      <c r="Z464" s="1">
        <f>(($D464*'fnd base rates'!H$107)
+($E464*'fnd base rates'!H$108)
+($F464*'fnd base rates'!H$109)
+($G464*'fnd base rates'!H$110)
+($H464*'fnd base rates'!H$111)
+($I464*'fnd base rates'!H$112)
+($J464*'fnd base rates'!H$113)
+($K464*'fnd base rates'!H$114)
+($M464*'fnd base rates'!H$116)
+($N464*'fnd base rates'!H$117)
+($O464*'fnd base rates'!H$118)
+($P464*VLOOKUP($S464+12,rate_basefnd,8)))</f>
        <v>4816.3332599999994</v>
      </c>
      <c r="AA464" s="1">
        <f>(($D464*'fnd base rates'!I$107)
+($E464*'fnd base rates'!I$108)
+($F464*'fnd base rates'!I$109)
+($G464*'fnd base rates'!I$110)
+($H464*'fnd base rates'!I$111)
+($I464*'fnd base rates'!I$112)
+($J464*'fnd base rates'!I$113)
+($K464*'fnd base rates'!I$114)
+($M464*'fnd base rates'!I$116)
+($N464*'fnd base rates'!I$117)
+($O464*'fnd base rates'!I$118)
+($P464*VLOOKUP($S464+12,rate_basefnd,9)))
*$R464</f>
        <v>2785.8600000000006</v>
      </c>
      <c r="AB464" s="1">
        <f>(($D464*'fnd base rates'!J$107)
+($E464*'fnd base rates'!J$108)
+($F464*'fnd base rates'!J$109)
+($G464*'fnd base rates'!J$110)
+($H464*'fnd base rates'!J$111)
+($I464*'fnd base rates'!J$112)
+($J464*'fnd base rates'!J$113)
+($K464*'fnd base rates'!J$114)
+($M464*'fnd base rates'!J$116)
+($N464*'fnd base rates'!J$117)
+($O464*'fnd base rates'!J$118)
+($P464*VLOOKUP($S464+12,rate_basefnd,10)))
*$R464</f>
        <v>5062.32</v>
      </c>
      <c r="AC464" s="1">
        <f>(($D464*'fnd base rates'!K$107)
+($E464*'fnd base rates'!K$108)
+($F464*'fnd base rates'!K$109)
+($G464*'fnd base rates'!K$110)
+($H464*'fnd base rates'!K$111)
+($I464*'fnd base rates'!K$112)
+($J464*'fnd base rates'!K$113)
+($K464*'fnd base rates'!K$114)
+($M464*'fnd base rates'!K$116)
+($N464*'fnd base rates'!K$117)
+($O464*'fnd base rates'!K$118)
+($P464*VLOOKUP($S464+12,rate_basefnd,11)))
*$R464</f>
        <v>6597.5640659999999</v>
      </c>
      <c r="AD464" s="1">
        <f>(($D464*'fnd base rates'!L$107)
+($E464*'fnd base rates'!L$108)
+($F464*'fnd base rates'!L$109)
+($G464*'fnd base rates'!L$110)
+($H464*'fnd base rates'!L$111)
+($I464*'fnd base rates'!L$112)
+($J464*'fnd base rates'!L$113)
+($K464*'fnd base rates'!L$114)
+($M464*'fnd base rates'!L$116)
+($N464*'fnd base rates'!L$117)
+($O464*'fnd base rates'!L$118)
+($P464*VLOOKUP($S464+12,rate_basefnd,12)))</f>
        <v>8736.320436</v>
      </c>
      <c r="AE464" s="1">
        <f>(($D464*'fnd base rates'!M$107)
+($E464*'fnd base rates'!M$108)
+($F464*'fnd base rates'!M$109)
+($G464*'fnd base rates'!M$110)
+($H464*'fnd base rates'!M$111)
+($I464*'fnd base rates'!M$112)
+($J464*'fnd base rates'!M$113)
+($K464*'fnd base rates'!M$114)
+($M464*'fnd base rates'!M$116)
+($N464*'fnd base rates'!M$117)
+($O464*'fnd base rates'!M$118)
+($P464*VLOOKUP($S464+12,rate_basefnd,13)))</f>
        <v>0</v>
      </c>
      <c r="AF464" s="4">
        <f t="shared" si="539"/>
        <v>79523.590199999991</v>
      </c>
      <c r="AH464" s="4">
        <f t="shared" si="540"/>
        <v>458160079</v>
      </c>
      <c r="AI464" s="4" t="str">
        <f t="shared" si="541"/>
        <v>458</v>
      </c>
      <c r="AJ464" s="2" t="str">
        <f t="shared" si="542"/>
        <v>160</v>
      </c>
      <c r="AK464" s="2" t="str">
        <f t="shared" si="543"/>
        <v>079</v>
      </c>
      <c r="AL464" s="4">
        <f t="shared" si="544"/>
        <v>1</v>
      </c>
      <c r="AM464" s="4">
        <f t="shared" si="536"/>
        <v>6</v>
      </c>
      <c r="AN464" s="4">
        <f t="shared" si="545"/>
        <v>79523.590199999991</v>
      </c>
      <c r="AO464" s="4">
        <f t="shared" si="546"/>
        <v>13254</v>
      </c>
      <c r="AP464" s="4">
        <f t="shared" si="547"/>
        <v>0</v>
      </c>
      <c r="AQ464" s="4">
        <v>13254</v>
      </c>
      <c r="AW464" s="4">
        <v>13231</v>
      </c>
      <c r="AX464" s="5">
        <f t="shared" si="548"/>
        <v>23</v>
      </c>
      <c r="AY464" s="4">
        <v>13254</v>
      </c>
      <c r="AZ464" s="5"/>
      <c r="BB464" s="5">
        <f t="shared" ref="BB464" si="554">BC464-BA464</f>
        <v>0</v>
      </c>
    </row>
    <row r="465" spans="1:54" s="4" customFormat="1">
      <c r="A465" s="278">
        <v>458</v>
      </c>
      <c r="B465" s="2">
        <v>458160103</v>
      </c>
      <c r="C465" s="10" t="s">
        <v>287</v>
      </c>
      <c r="D465" s="15">
        <f>'fnd enro'!D465</f>
        <v>0</v>
      </c>
      <c r="E465" s="15">
        <f>'fnd enro'!E465</f>
        <v>0</v>
      </c>
      <c r="F465" s="15">
        <f>'fnd enro'!F465</f>
        <v>0</v>
      </c>
      <c r="G465" s="15">
        <f>'fnd enro'!G465</f>
        <v>0</v>
      </c>
      <c r="H465" s="15">
        <f>'fnd enro'!H465</f>
        <v>0</v>
      </c>
      <c r="I465" s="15">
        <f>'fnd enro'!I465</f>
        <v>1</v>
      </c>
      <c r="J465" s="15">
        <f>'fnd enro'!J465</f>
        <v>0</v>
      </c>
      <c r="K465" s="16">
        <f>'fnd enro'!K465</f>
        <v>3.8300000000000001E-2</v>
      </c>
      <c r="L465" s="15">
        <f>'fnd enro'!L465</f>
        <v>0</v>
      </c>
      <c r="M465" s="15">
        <f>'fnd enro'!M465</f>
        <v>0</v>
      </c>
      <c r="N465" s="15">
        <f>'fnd enro'!N465</f>
        <v>0</v>
      </c>
      <c r="O465" s="15">
        <f>'fnd enro'!O465</f>
        <v>0</v>
      </c>
      <c r="P465" s="15">
        <f>'fnd enro'!P465</f>
        <v>1</v>
      </c>
      <c r="Q465" s="15">
        <f>'fnd enro'!R465</f>
        <v>1</v>
      </c>
      <c r="R465" s="16">
        <f t="shared" si="538"/>
        <v>1</v>
      </c>
      <c r="S465" s="15">
        <f>VALUE('fnd enro'!Q465)</f>
        <v>10</v>
      </c>
      <c r="T465" s="2"/>
      <c r="U465" s="1">
        <f>(($D465*'fnd base rates'!C$107)
+($E465*'fnd base rates'!C$108)
+($F465*'fnd base rates'!C$109)
+($G465*'fnd base rates'!C$110)
+($H465*'fnd base rates'!C$111)
+($I465*'fnd base rates'!C$112)
+($J465*'fnd base rates'!C$113)
+($K465*'fnd base rates'!C$114)
+($M465*'fnd base rates'!C$116)
+($N465*'fnd base rates'!C$117)
+($O465*'fnd base rates'!C$118)
+($P465*VLOOKUP($S465+12,rate_basefnd,3)))
*$R465</f>
        <v>582.69229299999995</v>
      </c>
      <c r="V465" s="1">
        <f>(($D465*'fnd base rates'!D$107)
+($E465*'fnd base rates'!D$108)
+($F465*'fnd base rates'!D$109)
+($G465*'fnd base rates'!D$110)
+($H465*'fnd base rates'!D$111)
+($I465*'fnd base rates'!D$112)
+($J465*'fnd base rates'!D$113)
+($K465*'fnd base rates'!D$114)
+($M465*'fnd base rates'!D$116)
+($N465*'fnd base rates'!D$117)
+($O465*'fnd base rates'!D$118)
+($P465*VLOOKUP($S465+12,rate_basefnd,4)))
*$R465</f>
        <v>1064.5899999999999</v>
      </c>
      <c r="W465" s="1">
        <f>(($D465*'fnd base rates'!E$107)
+($E465*'fnd base rates'!E$108)
+($F465*'fnd base rates'!E$109)
+($G465*'fnd base rates'!E$110)
+($H465*'fnd base rates'!E$111)
+($I465*'fnd base rates'!E$112)
+($J465*'fnd base rates'!E$113)
+($K465*'fnd base rates'!E$114)
+($M465*'fnd base rates'!E$116)
+($N465*'fnd base rates'!E$117)
+($O465*'fnd base rates'!E$118)
+($P465*VLOOKUP($S465+12,rate_basefnd,5)))
*$R465</f>
        <v>7943.3452589999997</v>
      </c>
      <c r="X465" s="1">
        <f>(($D465*'fnd base rates'!F$107)
+($E465*'fnd base rates'!F$108)
+($F465*'fnd base rates'!F$109)
+($G465*'fnd base rates'!F$110)
+($H465*'fnd base rates'!F$111)
+($I465*'fnd base rates'!F$112)
+($J465*'fnd base rates'!F$113)
+($K465*'fnd base rates'!F$114)
+($M465*'fnd base rates'!F$116)
+($N465*'fnd base rates'!F$117)
+($O465*'fnd base rates'!F$118)
+($P465*VLOOKUP($S465+12,rate_basefnd,6)))
*$R465</f>
        <v>846.10838200000012</v>
      </c>
      <c r="Y465" s="1">
        <f>(($D465*'fnd base rates'!G$107)
+($E465*'fnd base rates'!G$108)
+($F465*'fnd base rates'!G$109)
+($G465*'fnd base rates'!G$110)
+($H465*'fnd base rates'!G$111)
+($I465*'fnd base rates'!G$112)
+($J465*'fnd base rates'!G$113)
+($K465*'fnd base rates'!G$114)
+($M465*'fnd base rates'!G$116)
+($N465*'fnd base rates'!G$117)
+($O465*'fnd base rates'!G$118)
+($P465*VLOOKUP($S465+12,rate_basefnd,7)))
*$R465</f>
        <v>314.14613899999995</v>
      </c>
      <c r="Z465" s="1">
        <f>(($D465*'fnd base rates'!H$107)
+($E465*'fnd base rates'!H$108)
+($F465*'fnd base rates'!H$109)
+($G465*'fnd base rates'!H$110)
+($H465*'fnd base rates'!H$111)
+($I465*'fnd base rates'!H$112)
+($J465*'fnd base rates'!H$113)
+($K465*'fnd base rates'!H$114)
+($M465*'fnd base rates'!H$116)
+($N465*'fnd base rates'!H$117)
+($O465*'fnd base rates'!H$118)
+($P465*VLOOKUP($S465+12,rate_basefnd,8)))</f>
        <v>816.44720999999993</v>
      </c>
      <c r="AA465" s="1">
        <f>(($D465*'fnd base rates'!I$107)
+($E465*'fnd base rates'!I$108)
+($F465*'fnd base rates'!I$109)
+($G465*'fnd base rates'!I$110)
+($H465*'fnd base rates'!I$111)
+($I465*'fnd base rates'!I$112)
+($J465*'fnd base rates'!I$113)
+($K465*'fnd base rates'!I$114)
+($M465*'fnd base rates'!I$116)
+($N465*'fnd base rates'!I$117)
+($O465*'fnd base rates'!I$118)
+($P465*VLOOKUP($S465+12,rate_basefnd,9)))
*$R465</f>
        <v>539.02</v>
      </c>
      <c r="AB465" s="1">
        <f>(($D465*'fnd base rates'!J$107)
+($E465*'fnd base rates'!J$108)
+($F465*'fnd base rates'!J$109)
+($G465*'fnd base rates'!J$110)
+($H465*'fnd base rates'!J$111)
+($I465*'fnd base rates'!J$112)
+($J465*'fnd base rates'!J$113)
+($K465*'fnd base rates'!J$114)
+($M465*'fnd base rates'!J$116)
+($N465*'fnd base rates'!J$117)
+($O465*'fnd base rates'!J$118)
+($P465*VLOOKUP($S465+12,rate_basefnd,10)))
*$R465</f>
        <v>1231.92</v>
      </c>
      <c r="AC465" s="1">
        <f>(($D465*'fnd base rates'!K$107)
+($E465*'fnd base rates'!K$108)
+($F465*'fnd base rates'!K$109)
+($G465*'fnd base rates'!K$110)
+($H465*'fnd base rates'!K$111)
+($I465*'fnd base rates'!K$112)
+($J465*'fnd base rates'!K$113)
+($K465*'fnd base rates'!K$114)
+($M465*'fnd base rates'!K$116)
+($N465*'fnd base rates'!K$117)
+($O465*'fnd base rates'!K$118)
+($P465*VLOOKUP($S465+12,rate_basefnd,11)))
*$R465</f>
        <v>1099.5940109999999</v>
      </c>
      <c r="AD465" s="1">
        <f>(($D465*'fnd base rates'!L$107)
+($E465*'fnd base rates'!L$108)
+($F465*'fnd base rates'!L$109)
+($G465*'fnd base rates'!L$110)
+($H465*'fnd base rates'!L$111)
+($I465*'fnd base rates'!L$112)
+($J465*'fnd base rates'!L$113)
+($K465*'fnd base rates'!L$114)
+($M465*'fnd base rates'!L$116)
+($N465*'fnd base rates'!L$117)
+($O465*'fnd base rates'!L$118)
+($P465*VLOOKUP($S465+12,rate_basefnd,12)))</f>
        <v>1754.493406</v>
      </c>
      <c r="AE465" s="1">
        <f>(($D465*'fnd base rates'!M$107)
+($E465*'fnd base rates'!M$108)
+($F465*'fnd base rates'!M$109)
+($G465*'fnd base rates'!M$110)
+($H465*'fnd base rates'!M$111)
+($I465*'fnd base rates'!M$112)
+($J465*'fnd base rates'!M$113)
+($K465*'fnd base rates'!M$114)
+($M465*'fnd base rates'!M$116)
+($N465*'fnd base rates'!M$117)
+($O465*'fnd base rates'!M$118)
+($P465*VLOOKUP($S465+12,rate_basefnd,13)))</f>
        <v>0</v>
      </c>
      <c r="AF465" s="4">
        <f t="shared" si="539"/>
        <v>16192.3567</v>
      </c>
      <c r="AH465" s="4">
        <f t="shared" si="540"/>
        <v>458160103</v>
      </c>
      <c r="AI465" s="4" t="str">
        <f t="shared" si="541"/>
        <v>458</v>
      </c>
      <c r="AJ465" s="2" t="str">
        <f t="shared" si="542"/>
        <v>160</v>
      </c>
      <c r="AK465" s="2" t="str">
        <f t="shared" si="543"/>
        <v>103</v>
      </c>
      <c r="AL465" s="4">
        <f t="shared" si="544"/>
        <v>1</v>
      </c>
      <c r="AM465" s="4">
        <f t="shared" si="536"/>
        <v>1</v>
      </c>
      <c r="AN465" s="4">
        <f t="shared" si="545"/>
        <v>16192.3567</v>
      </c>
      <c r="AO465" s="4">
        <f t="shared" si="546"/>
        <v>16192</v>
      </c>
      <c r="AP465" s="4">
        <f t="shared" si="547"/>
        <v>0</v>
      </c>
      <c r="AQ465" s="4">
        <v>16192</v>
      </c>
      <c r="AW465" s="4">
        <v>16118</v>
      </c>
      <c r="AX465" s="5">
        <f t="shared" si="548"/>
        <v>74</v>
      </c>
      <c r="AY465" s="4">
        <v>16192</v>
      </c>
      <c r="AZ465" s="5"/>
      <c r="BB465" s="5">
        <f t="shared" ref="BB465" si="555">BC465-BA465</f>
        <v>0</v>
      </c>
    </row>
    <row r="466" spans="1:54" s="4" customFormat="1">
      <c r="A466" s="278">
        <v>458</v>
      </c>
      <c r="B466" s="2">
        <v>458160160</v>
      </c>
      <c r="C466" s="10" t="s">
        <v>287</v>
      </c>
      <c r="D466" s="15">
        <f>'fnd enro'!D466</f>
        <v>0</v>
      </c>
      <c r="E466" s="15">
        <f>'fnd enro'!E466</f>
        <v>0</v>
      </c>
      <c r="F466" s="15">
        <f>'fnd enro'!F466</f>
        <v>0</v>
      </c>
      <c r="G466" s="15">
        <f>'fnd enro'!G466</f>
        <v>0</v>
      </c>
      <c r="H466" s="15">
        <f>'fnd enro'!H466</f>
        <v>0</v>
      </c>
      <c r="I466" s="15">
        <f>'fnd enro'!I466</f>
        <v>75</v>
      </c>
      <c r="J466" s="15">
        <f>'fnd enro'!J466</f>
        <v>0</v>
      </c>
      <c r="K466" s="16">
        <f>'fnd enro'!K466</f>
        <v>2.8725000000000001</v>
      </c>
      <c r="L466" s="15">
        <f>'fnd enro'!L466</f>
        <v>0</v>
      </c>
      <c r="M466" s="15">
        <f>'fnd enro'!M466</f>
        <v>0</v>
      </c>
      <c r="N466" s="15">
        <f>'fnd enro'!N466</f>
        <v>0</v>
      </c>
      <c r="O466" s="15">
        <f>'fnd enro'!O466</f>
        <v>4</v>
      </c>
      <c r="P466" s="15">
        <f>'fnd enro'!P466</f>
        <v>63</v>
      </c>
      <c r="Q466" s="15">
        <f>'fnd enro'!R466</f>
        <v>75</v>
      </c>
      <c r="R466" s="16">
        <f t="shared" si="538"/>
        <v>1</v>
      </c>
      <c r="S466" s="15">
        <f>VALUE('fnd enro'!Q466)</f>
        <v>11</v>
      </c>
      <c r="T466" s="2"/>
      <c r="U466" s="1">
        <f>(($D466*'fnd base rates'!C$107)
+($E466*'fnd base rates'!C$108)
+($F466*'fnd base rates'!C$109)
+($G466*'fnd base rates'!C$110)
+($H466*'fnd base rates'!C$111)
+($I466*'fnd base rates'!C$112)
+($J466*'fnd base rates'!C$113)
+($K466*'fnd base rates'!C$114)
+($M466*'fnd base rates'!C$116)
+($N466*'fnd base rates'!C$117)
+($O466*'fnd base rates'!C$118)
+($P466*VLOOKUP($S466+12,rate_basefnd,3)))
*$R466</f>
        <v>43332.541974999993</v>
      </c>
      <c r="V466" s="1">
        <f>(($D466*'fnd base rates'!D$107)
+($E466*'fnd base rates'!D$108)
+($F466*'fnd base rates'!D$109)
+($G466*'fnd base rates'!D$110)
+($H466*'fnd base rates'!D$111)
+($I466*'fnd base rates'!D$112)
+($J466*'fnd base rates'!D$113)
+($K466*'fnd base rates'!D$114)
+($M466*'fnd base rates'!D$116)
+($N466*'fnd base rates'!D$117)
+($O466*'fnd base rates'!D$118)
+($P466*VLOOKUP($S466+12,rate_basefnd,4)))
*$R466</f>
        <v>77069.06</v>
      </c>
      <c r="W466" s="1">
        <f>(($D466*'fnd base rates'!E$107)
+($E466*'fnd base rates'!E$108)
+($F466*'fnd base rates'!E$109)
+($G466*'fnd base rates'!E$110)
+($H466*'fnd base rates'!E$111)
+($I466*'fnd base rates'!E$112)
+($J466*'fnd base rates'!E$113)
+($K466*'fnd base rates'!E$114)
+($M466*'fnd base rates'!E$116)
+($N466*'fnd base rates'!E$117)
+($O466*'fnd base rates'!E$118)
+($P466*VLOOKUP($S466+12,rate_basefnd,5)))
*$R466</f>
        <v>567005.46442500001</v>
      </c>
      <c r="X466" s="1">
        <f>(($D466*'fnd base rates'!F$107)
+($E466*'fnd base rates'!F$108)
+($F466*'fnd base rates'!F$109)
+($G466*'fnd base rates'!F$110)
+($H466*'fnd base rates'!F$111)
+($I466*'fnd base rates'!F$112)
+($J466*'fnd base rates'!F$113)
+($K466*'fnd base rates'!F$114)
+($M466*'fnd base rates'!F$116)
+($N466*'fnd base rates'!F$117)
+($O466*'fnd base rates'!F$118)
+($P466*VLOOKUP($S466+12,rate_basefnd,6)))
*$R466</f>
        <v>64058.20865</v>
      </c>
      <c r="Y466" s="1">
        <f>(($D466*'fnd base rates'!G$107)
+($E466*'fnd base rates'!G$108)
+($F466*'fnd base rates'!G$109)
+($G466*'fnd base rates'!G$110)
+($H466*'fnd base rates'!G$111)
+($I466*'fnd base rates'!G$112)
+($J466*'fnd base rates'!G$113)
+($K466*'fnd base rates'!G$114)
+($M466*'fnd base rates'!G$116)
+($N466*'fnd base rates'!G$117)
+($O466*'fnd base rates'!G$118)
+($P466*VLOOKUP($S466+12,rate_basefnd,7)))
*$R466</f>
        <v>22134.060424999996</v>
      </c>
      <c r="Z466" s="1">
        <f>(($D466*'fnd base rates'!H$107)
+($E466*'fnd base rates'!H$108)
+($F466*'fnd base rates'!H$109)
+($G466*'fnd base rates'!H$110)
+($H466*'fnd base rates'!H$111)
+($I466*'fnd base rates'!H$112)
+($J466*'fnd base rates'!H$113)
+($K466*'fnd base rates'!H$114)
+($M466*'fnd base rates'!H$116)
+($N466*'fnd base rates'!H$117)
+($O466*'fnd base rates'!H$118)
+($P466*VLOOKUP($S466+12,rate_basefnd,8)))</f>
        <v>61416.560749999997</v>
      </c>
      <c r="AA466" s="1">
        <f>(($D466*'fnd base rates'!I$107)
+($E466*'fnd base rates'!I$108)
+($F466*'fnd base rates'!I$109)
+($G466*'fnd base rates'!I$110)
+($H466*'fnd base rates'!I$111)
+($I466*'fnd base rates'!I$112)
+($J466*'fnd base rates'!I$113)
+($K466*'fnd base rates'!I$114)
+($M466*'fnd base rates'!I$116)
+($N466*'fnd base rates'!I$117)
+($O466*'fnd base rates'!I$118)
+($P466*VLOOKUP($S466+12,rate_basefnd,9)))
*$R466</f>
        <v>39349.17</v>
      </c>
      <c r="AB466" s="1">
        <f>(($D466*'fnd base rates'!J$107)
+($E466*'fnd base rates'!J$108)
+($F466*'fnd base rates'!J$109)
+($G466*'fnd base rates'!J$110)
+($H466*'fnd base rates'!J$111)
+($I466*'fnd base rates'!J$112)
+($J466*'fnd base rates'!J$113)
+($K466*'fnd base rates'!J$114)
+($M466*'fnd base rates'!J$116)
+($N466*'fnd base rates'!J$117)
+($O466*'fnd base rates'!J$118)
+($P466*VLOOKUP($S466+12,rate_basefnd,10)))
*$R466</f>
        <v>85547.68</v>
      </c>
      <c r="AC466" s="1">
        <f>(($D466*'fnd base rates'!K$107)
+($E466*'fnd base rates'!K$108)
+($F466*'fnd base rates'!K$109)
+($G466*'fnd base rates'!K$110)
+($H466*'fnd base rates'!K$111)
+($I466*'fnd base rates'!K$112)
+($J466*'fnd base rates'!K$113)
+($K466*'fnd base rates'!K$114)
+($M466*'fnd base rates'!K$116)
+($N466*'fnd base rates'!K$117)
+($O466*'fnd base rates'!K$118)
+($P466*VLOOKUP($S466+12,rate_basefnd,11)))
*$R466</f>
        <v>83498.230824999991</v>
      </c>
      <c r="AD466" s="1">
        <f>(($D466*'fnd base rates'!L$107)
+($E466*'fnd base rates'!L$108)
+($F466*'fnd base rates'!L$109)
+($G466*'fnd base rates'!L$110)
+($H466*'fnd base rates'!L$111)
+($I466*'fnd base rates'!L$112)
+($J466*'fnd base rates'!L$113)
+($K466*'fnd base rates'!L$114)
+($M466*'fnd base rates'!L$116)
+($N466*'fnd base rates'!L$117)
+($O466*'fnd base rates'!L$118)
+($P466*VLOOKUP($S466+12,rate_basefnd,12)))</f>
        <v>127200.36545</v>
      </c>
      <c r="AE466" s="1">
        <f>(($D466*'fnd base rates'!M$107)
+($E466*'fnd base rates'!M$108)
+($F466*'fnd base rates'!M$109)
+($G466*'fnd base rates'!M$110)
+($H466*'fnd base rates'!M$111)
+($I466*'fnd base rates'!M$112)
+($J466*'fnd base rates'!M$113)
+($K466*'fnd base rates'!M$114)
+($M466*'fnd base rates'!M$116)
+($N466*'fnd base rates'!M$117)
+($O466*'fnd base rates'!M$118)
+($P466*VLOOKUP($S466+12,rate_basefnd,13)))</f>
        <v>0</v>
      </c>
      <c r="AF466" s="4">
        <f t="shared" si="539"/>
        <v>1170611.3425</v>
      </c>
      <c r="AH466" s="4">
        <f t="shared" si="540"/>
        <v>458160160</v>
      </c>
      <c r="AI466" s="4" t="str">
        <f t="shared" si="541"/>
        <v>458</v>
      </c>
      <c r="AJ466" s="2" t="str">
        <f t="shared" si="542"/>
        <v>160</v>
      </c>
      <c r="AK466" s="2" t="str">
        <f t="shared" si="543"/>
        <v>160</v>
      </c>
      <c r="AL466" s="4">
        <f t="shared" si="544"/>
        <v>1</v>
      </c>
      <c r="AM466" s="4">
        <f t="shared" si="536"/>
        <v>75</v>
      </c>
      <c r="AN466" s="4">
        <f t="shared" si="545"/>
        <v>1170611.3425</v>
      </c>
      <c r="AO466" s="4">
        <f t="shared" si="546"/>
        <v>15608</v>
      </c>
      <c r="AP466" s="4">
        <f t="shared" si="547"/>
        <v>0</v>
      </c>
      <c r="AQ466" s="4">
        <v>15608</v>
      </c>
      <c r="AW466" s="4">
        <v>15523</v>
      </c>
      <c r="AX466" s="5">
        <f t="shared" si="548"/>
        <v>85</v>
      </c>
      <c r="AY466" s="4">
        <v>15608</v>
      </c>
      <c r="AZ466" s="5"/>
      <c r="BB466" s="5">
        <f t="shared" ref="BB466" si="556">BC466-BA466</f>
        <v>0</v>
      </c>
    </row>
    <row r="467" spans="1:54" s="4" customFormat="1">
      <c r="A467" s="278">
        <v>458</v>
      </c>
      <c r="B467" s="2">
        <v>458160301</v>
      </c>
      <c r="C467" s="10" t="s">
        <v>287</v>
      </c>
      <c r="D467" s="15">
        <f>'fnd enro'!D467</f>
        <v>0</v>
      </c>
      <c r="E467" s="15">
        <f>'fnd enro'!E467</f>
        <v>0</v>
      </c>
      <c r="F467" s="15">
        <f>'fnd enro'!F467</f>
        <v>0</v>
      </c>
      <c r="G467" s="15">
        <f>'fnd enro'!G467</f>
        <v>0</v>
      </c>
      <c r="H467" s="15">
        <f>'fnd enro'!H467</f>
        <v>0</v>
      </c>
      <c r="I467" s="15">
        <f>'fnd enro'!I467</f>
        <v>1</v>
      </c>
      <c r="J467" s="15">
        <f>'fnd enro'!J467</f>
        <v>0</v>
      </c>
      <c r="K467" s="16">
        <f>'fnd enro'!K467</f>
        <v>3.8300000000000001E-2</v>
      </c>
      <c r="L467" s="15">
        <f>'fnd enro'!L467</f>
        <v>0</v>
      </c>
      <c r="M467" s="15">
        <f>'fnd enro'!M467</f>
        <v>0</v>
      </c>
      <c r="N467" s="15">
        <f>'fnd enro'!N467</f>
        <v>0</v>
      </c>
      <c r="O467" s="15">
        <f>'fnd enro'!O467</f>
        <v>0</v>
      </c>
      <c r="P467" s="15">
        <f>'fnd enro'!P467</f>
        <v>1</v>
      </c>
      <c r="Q467" s="15">
        <f>'fnd enro'!R467</f>
        <v>1</v>
      </c>
      <c r="R467" s="16">
        <f t="shared" si="538"/>
        <v>1</v>
      </c>
      <c r="S467" s="15">
        <f>VALUE('fnd enro'!Q467)</f>
        <v>4</v>
      </c>
      <c r="T467" s="2"/>
      <c r="U467" s="1">
        <f>(($D467*'fnd base rates'!C$107)
+($E467*'fnd base rates'!C$108)
+($F467*'fnd base rates'!C$109)
+($G467*'fnd base rates'!C$110)
+($H467*'fnd base rates'!C$111)
+($I467*'fnd base rates'!C$112)
+($J467*'fnd base rates'!C$113)
+($K467*'fnd base rates'!C$114)
+($M467*'fnd base rates'!C$116)
+($N467*'fnd base rates'!C$117)
+($O467*'fnd base rates'!C$118)
+($P467*VLOOKUP($S467+12,rate_basefnd,3)))
*$R467</f>
        <v>567.69229299999995</v>
      </c>
      <c r="V467" s="1">
        <f>(($D467*'fnd base rates'!D$107)
+($E467*'fnd base rates'!D$108)
+($F467*'fnd base rates'!D$109)
+($G467*'fnd base rates'!D$110)
+($H467*'fnd base rates'!D$111)
+($I467*'fnd base rates'!D$112)
+($J467*'fnd base rates'!D$113)
+($K467*'fnd base rates'!D$114)
+($M467*'fnd base rates'!D$116)
+($N467*'fnd base rates'!D$117)
+($O467*'fnd base rates'!D$118)
+($P467*VLOOKUP($S467+12,rate_basefnd,4)))
*$R467</f>
        <v>993.54</v>
      </c>
      <c r="W467" s="1">
        <f>(($D467*'fnd base rates'!E$107)
+($E467*'fnd base rates'!E$108)
+($F467*'fnd base rates'!E$109)
+($G467*'fnd base rates'!E$110)
+($H467*'fnd base rates'!E$111)
+($I467*'fnd base rates'!E$112)
+($J467*'fnd base rates'!E$113)
+($K467*'fnd base rates'!E$114)
+($M467*'fnd base rates'!E$116)
+($N467*'fnd base rates'!E$117)
+($O467*'fnd base rates'!E$118)
+($P467*VLOOKUP($S467+12,rate_basefnd,5)))
*$R467</f>
        <v>7249.815259</v>
      </c>
      <c r="X467" s="1">
        <f>(($D467*'fnd base rates'!F$107)
+($E467*'fnd base rates'!F$108)
+($F467*'fnd base rates'!F$109)
+($G467*'fnd base rates'!F$110)
+($H467*'fnd base rates'!F$111)
+($I467*'fnd base rates'!F$112)
+($J467*'fnd base rates'!F$113)
+($K467*'fnd base rates'!F$114)
+($M467*'fnd base rates'!F$116)
+($N467*'fnd base rates'!F$117)
+($O467*'fnd base rates'!F$118)
+($P467*VLOOKUP($S467+12,rate_basefnd,6)))
*$R467</f>
        <v>846.10838200000012</v>
      </c>
      <c r="Y467" s="1">
        <f>(($D467*'fnd base rates'!G$107)
+($E467*'fnd base rates'!G$108)
+($F467*'fnd base rates'!G$109)
+($G467*'fnd base rates'!G$110)
+($H467*'fnd base rates'!G$111)
+($I467*'fnd base rates'!G$112)
+($J467*'fnd base rates'!G$113)
+($K467*'fnd base rates'!G$114)
+($M467*'fnd base rates'!G$116)
+($N467*'fnd base rates'!G$117)
+($O467*'fnd base rates'!G$118)
+($P467*VLOOKUP($S467+12,rate_basefnd,7)))
*$R467</f>
        <v>280.50613899999996</v>
      </c>
      <c r="Z467" s="1">
        <f>(($D467*'fnd base rates'!H$107)
+($E467*'fnd base rates'!H$108)
+($F467*'fnd base rates'!H$109)
+($G467*'fnd base rates'!H$110)
+($H467*'fnd base rates'!H$111)
+($I467*'fnd base rates'!H$112)
+($J467*'fnd base rates'!H$113)
+($K467*'fnd base rates'!H$114)
+($M467*'fnd base rates'!H$116)
+($N467*'fnd base rates'!H$117)
+($O467*'fnd base rates'!H$118)
+($P467*VLOOKUP($S467+12,rate_basefnd,8)))</f>
        <v>811.28720999999996</v>
      </c>
      <c r="AA467" s="1">
        <f>(($D467*'fnd base rates'!I$107)
+($E467*'fnd base rates'!I$108)
+($F467*'fnd base rates'!I$109)
+($G467*'fnd base rates'!I$110)
+($H467*'fnd base rates'!I$111)
+($I467*'fnd base rates'!I$112)
+($J467*'fnd base rates'!I$113)
+($K467*'fnd base rates'!I$114)
+($M467*'fnd base rates'!I$116)
+($N467*'fnd base rates'!I$117)
+($O467*'fnd base rates'!I$118)
+($P467*VLOOKUP($S467+12,rate_basefnd,9)))
*$R467</f>
        <v>510.94000000000005</v>
      </c>
      <c r="AB467" s="1">
        <f>(($D467*'fnd base rates'!J$107)
+($E467*'fnd base rates'!J$108)
+($F467*'fnd base rates'!J$109)
+($G467*'fnd base rates'!J$110)
+($H467*'fnd base rates'!J$111)
+($I467*'fnd base rates'!J$112)
+($J467*'fnd base rates'!J$113)
+($K467*'fnd base rates'!J$114)
+($M467*'fnd base rates'!J$116)
+($N467*'fnd base rates'!J$117)
+($O467*'fnd base rates'!J$118)
+($P467*VLOOKUP($S467+12,rate_basefnd,10)))
*$R467</f>
        <v>1085.99</v>
      </c>
      <c r="AC467" s="1">
        <f>(($D467*'fnd base rates'!K$107)
+($E467*'fnd base rates'!K$108)
+($F467*'fnd base rates'!K$109)
+($G467*'fnd base rates'!K$110)
+($H467*'fnd base rates'!K$111)
+($I467*'fnd base rates'!K$112)
+($J467*'fnd base rates'!K$113)
+($K467*'fnd base rates'!K$114)
+($M467*'fnd base rates'!K$116)
+($N467*'fnd base rates'!K$117)
+($O467*'fnd base rates'!K$118)
+($P467*VLOOKUP($S467+12,rate_basefnd,11)))
*$R467</f>
        <v>1099.5940109999999</v>
      </c>
      <c r="AD467" s="1">
        <f>(($D467*'fnd base rates'!L$107)
+($E467*'fnd base rates'!L$108)
+($F467*'fnd base rates'!L$109)
+($G467*'fnd base rates'!L$110)
+($H467*'fnd base rates'!L$111)
+($I467*'fnd base rates'!L$112)
+($J467*'fnd base rates'!L$113)
+($K467*'fnd base rates'!L$114)
+($M467*'fnd base rates'!L$116)
+($N467*'fnd base rates'!L$117)
+($O467*'fnd base rates'!L$118)
+($P467*VLOOKUP($S467+12,rate_basefnd,12)))</f>
        <v>1642.303406</v>
      </c>
      <c r="AE467" s="1">
        <f>(($D467*'fnd base rates'!M$107)
+($E467*'fnd base rates'!M$108)
+($F467*'fnd base rates'!M$109)
+($G467*'fnd base rates'!M$110)
+($H467*'fnd base rates'!M$111)
+($I467*'fnd base rates'!M$112)
+($J467*'fnd base rates'!M$113)
+($K467*'fnd base rates'!M$114)
+($M467*'fnd base rates'!M$116)
+($N467*'fnd base rates'!M$117)
+($O467*'fnd base rates'!M$118)
+($P467*VLOOKUP($S467+12,rate_basefnd,13)))</f>
        <v>0</v>
      </c>
      <c r="AF467" s="4">
        <f t="shared" si="539"/>
        <v>15087.776699999999</v>
      </c>
      <c r="AH467" s="4">
        <f t="shared" si="540"/>
        <v>458160301</v>
      </c>
      <c r="AI467" s="4" t="str">
        <f t="shared" si="541"/>
        <v>458</v>
      </c>
      <c r="AJ467" s="2" t="str">
        <f t="shared" si="542"/>
        <v>160</v>
      </c>
      <c r="AK467" s="2" t="str">
        <f t="shared" si="543"/>
        <v>301</v>
      </c>
      <c r="AL467" s="4">
        <f t="shared" si="544"/>
        <v>1</v>
      </c>
      <c r="AM467" s="4">
        <f t="shared" si="536"/>
        <v>1</v>
      </c>
      <c r="AN467" s="4">
        <f t="shared" si="545"/>
        <v>15087.776699999999</v>
      </c>
      <c r="AO467" s="4">
        <f t="shared" si="546"/>
        <v>15088</v>
      </c>
      <c r="AP467" s="4">
        <f t="shared" si="547"/>
        <v>0</v>
      </c>
      <c r="AQ467" s="4">
        <v>15088</v>
      </c>
      <c r="AW467" s="4">
        <v>15066</v>
      </c>
      <c r="AX467" s="5">
        <f t="shared" si="548"/>
        <v>22</v>
      </c>
      <c r="AY467" s="4">
        <v>15088</v>
      </c>
      <c r="AZ467" s="5"/>
      <c r="BB467" s="5">
        <f t="shared" ref="BB467" si="557">BC467-BA467</f>
        <v>0</v>
      </c>
    </row>
    <row r="468" spans="1:54" s="4" customFormat="1">
      <c r="A468" s="278">
        <v>458</v>
      </c>
      <c r="B468" s="2">
        <v>458160326</v>
      </c>
      <c r="C468" s="10" t="s">
        <v>287</v>
      </c>
      <c r="D468" s="15">
        <f>'fnd enro'!D468</f>
        <v>0</v>
      </c>
      <c r="E468" s="15">
        <f>'fnd enro'!E468</f>
        <v>0</v>
      </c>
      <c r="F468" s="15">
        <f>'fnd enro'!F468</f>
        <v>0</v>
      </c>
      <c r="G468" s="15">
        <f>'fnd enro'!G468</f>
        <v>0</v>
      </c>
      <c r="H468" s="15">
        <f>'fnd enro'!H468</f>
        <v>0</v>
      </c>
      <c r="I468" s="15">
        <f>'fnd enro'!I468</f>
        <v>1</v>
      </c>
      <c r="J468" s="15">
        <f>'fnd enro'!J468</f>
        <v>0</v>
      </c>
      <c r="K468" s="16">
        <f>'fnd enro'!K468</f>
        <v>3.8300000000000001E-2</v>
      </c>
      <c r="L468" s="15">
        <f>'fnd enro'!L468</f>
        <v>0</v>
      </c>
      <c r="M468" s="15">
        <f>'fnd enro'!M468</f>
        <v>0</v>
      </c>
      <c r="N468" s="15">
        <f>'fnd enro'!N468</f>
        <v>0</v>
      </c>
      <c r="O468" s="15">
        <f>'fnd enro'!O468</f>
        <v>0</v>
      </c>
      <c r="P468" s="15">
        <f>'fnd enro'!P468</f>
        <v>0</v>
      </c>
      <c r="Q468" s="15">
        <f>'fnd enro'!R468</f>
        <v>1</v>
      </c>
      <c r="R468" s="16">
        <f t="shared" si="538"/>
        <v>1</v>
      </c>
      <c r="S468" s="15">
        <f>VALUE('fnd enro'!Q468)</f>
        <v>2</v>
      </c>
      <c r="T468" s="2"/>
      <c r="U468" s="1">
        <f>(($D468*'fnd base rates'!C$107)
+($E468*'fnd base rates'!C$108)
+($F468*'fnd base rates'!C$109)
+($G468*'fnd base rates'!C$110)
+($H468*'fnd base rates'!C$111)
+($I468*'fnd base rates'!C$112)
+($J468*'fnd base rates'!C$113)
+($K468*'fnd base rates'!C$114)
+($M468*'fnd base rates'!C$116)
+($N468*'fnd base rates'!C$117)
+($O468*'fnd base rates'!C$118)
+($P468*VLOOKUP($S468+12,rate_basefnd,3)))
*$R468</f>
        <v>512.52229299999999</v>
      </c>
      <c r="V468" s="1">
        <f>(($D468*'fnd base rates'!D$107)
+($E468*'fnd base rates'!D$108)
+($F468*'fnd base rates'!D$109)
+($G468*'fnd base rates'!D$110)
+($H468*'fnd base rates'!D$111)
+($I468*'fnd base rates'!D$112)
+($J468*'fnd base rates'!D$113)
+($K468*'fnd base rates'!D$114)
+($M468*'fnd base rates'!D$116)
+($N468*'fnd base rates'!D$117)
+($O468*'fnd base rates'!D$118)
+($P468*VLOOKUP($S468+12,rate_basefnd,4)))
*$R468</f>
        <v>732.13</v>
      </c>
      <c r="W468" s="1">
        <f>(($D468*'fnd base rates'!E$107)
+($E468*'fnd base rates'!E$108)
+($F468*'fnd base rates'!E$109)
+($G468*'fnd base rates'!E$110)
+($H468*'fnd base rates'!E$111)
+($I468*'fnd base rates'!E$112)
+($J468*'fnd base rates'!E$113)
+($K468*'fnd base rates'!E$114)
+($M468*'fnd base rates'!E$116)
+($N468*'fnd base rates'!E$117)
+($O468*'fnd base rates'!E$118)
+($P468*VLOOKUP($S468+12,rate_basefnd,5)))
*$R468</f>
        <v>4697.9052590000001</v>
      </c>
      <c r="X468" s="1">
        <f>(($D468*'fnd base rates'!F$107)
+($E468*'fnd base rates'!F$108)
+($F468*'fnd base rates'!F$109)
+($G468*'fnd base rates'!F$110)
+($H468*'fnd base rates'!F$111)
+($I468*'fnd base rates'!F$112)
+($J468*'fnd base rates'!F$113)
+($K468*'fnd base rates'!F$114)
+($M468*'fnd base rates'!F$116)
+($N468*'fnd base rates'!F$117)
+($O468*'fnd base rates'!F$118)
+($P468*VLOOKUP($S468+12,rate_basefnd,6)))
*$R468</f>
        <v>846.10838200000012</v>
      </c>
      <c r="Y468" s="1">
        <f>(($D468*'fnd base rates'!G$107)
+($E468*'fnd base rates'!G$108)
+($F468*'fnd base rates'!G$109)
+($G468*'fnd base rates'!G$110)
+($H468*'fnd base rates'!G$111)
+($I468*'fnd base rates'!G$112)
+($J468*'fnd base rates'!G$113)
+($K468*'fnd base rates'!G$114)
+($M468*'fnd base rates'!G$116)
+($N468*'fnd base rates'!G$117)
+($O468*'fnd base rates'!G$118)
+($P468*VLOOKUP($S468+12,rate_basefnd,7)))
*$R468</f>
        <v>156.69613899999999</v>
      </c>
      <c r="Z468" s="1">
        <f>(($D468*'fnd base rates'!H$107)
+($E468*'fnd base rates'!H$108)
+($F468*'fnd base rates'!H$109)
+($G468*'fnd base rates'!H$110)
+($H468*'fnd base rates'!H$111)
+($I468*'fnd base rates'!H$112)
+($J468*'fnd base rates'!H$113)
+($K468*'fnd base rates'!H$114)
+($M468*'fnd base rates'!H$116)
+($N468*'fnd base rates'!H$117)
+($O468*'fnd base rates'!H$118)
+($P468*VLOOKUP($S468+12,rate_basefnd,8)))</f>
        <v>792.30720999999994</v>
      </c>
      <c r="AA468" s="1">
        <f>(($D468*'fnd base rates'!I$107)
+($E468*'fnd base rates'!I$108)
+($F468*'fnd base rates'!I$109)
+($G468*'fnd base rates'!I$110)
+($H468*'fnd base rates'!I$111)
+($I468*'fnd base rates'!I$112)
+($J468*'fnd base rates'!I$113)
+($K468*'fnd base rates'!I$114)
+($M468*'fnd base rates'!I$116)
+($N468*'fnd base rates'!I$117)
+($O468*'fnd base rates'!I$118)
+($P468*VLOOKUP($S468+12,rate_basefnd,9)))
*$R468</f>
        <v>407.6</v>
      </c>
      <c r="AB468" s="1">
        <f>(($D468*'fnd base rates'!J$107)
+($E468*'fnd base rates'!J$108)
+($F468*'fnd base rates'!J$109)
+($G468*'fnd base rates'!J$110)
+($H468*'fnd base rates'!J$111)
+($I468*'fnd base rates'!J$112)
+($J468*'fnd base rates'!J$113)
+($K468*'fnd base rates'!J$114)
+($M468*'fnd base rates'!J$116)
+($N468*'fnd base rates'!J$117)
+($O468*'fnd base rates'!J$118)
+($P468*VLOOKUP($S468+12,rate_basefnd,10)))
*$R468</f>
        <v>549.04</v>
      </c>
      <c r="AC468" s="1">
        <f>(($D468*'fnd base rates'!K$107)
+($E468*'fnd base rates'!K$108)
+($F468*'fnd base rates'!K$109)
+($G468*'fnd base rates'!K$110)
+($H468*'fnd base rates'!K$111)
+($I468*'fnd base rates'!K$112)
+($J468*'fnd base rates'!K$113)
+($K468*'fnd base rates'!K$114)
+($M468*'fnd base rates'!K$116)
+($N468*'fnd base rates'!K$117)
+($O468*'fnd base rates'!K$118)
+($P468*VLOOKUP($S468+12,rate_basefnd,11)))
*$R468</f>
        <v>1099.5940109999999</v>
      </c>
      <c r="AD468" s="1">
        <f>(($D468*'fnd base rates'!L$107)
+($E468*'fnd base rates'!L$108)
+($F468*'fnd base rates'!L$109)
+($G468*'fnd base rates'!L$110)
+($H468*'fnd base rates'!L$111)
+($I468*'fnd base rates'!L$112)
+($J468*'fnd base rates'!L$113)
+($K468*'fnd base rates'!L$114)
+($M468*'fnd base rates'!L$116)
+($N468*'fnd base rates'!L$117)
+($O468*'fnd base rates'!L$118)
+($P468*VLOOKUP($S468+12,rate_basefnd,12)))</f>
        <v>1229.513406</v>
      </c>
      <c r="AE468" s="1">
        <f>(($D468*'fnd base rates'!M$107)
+($E468*'fnd base rates'!M$108)
+($F468*'fnd base rates'!M$109)
+($G468*'fnd base rates'!M$110)
+($H468*'fnd base rates'!M$111)
+($I468*'fnd base rates'!M$112)
+($J468*'fnd base rates'!M$113)
+($K468*'fnd base rates'!M$114)
+($M468*'fnd base rates'!M$116)
+($N468*'fnd base rates'!M$117)
+($O468*'fnd base rates'!M$118)
+($P468*VLOOKUP($S468+12,rate_basefnd,13)))</f>
        <v>0</v>
      </c>
      <c r="AF468" s="4">
        <f t="shared" si="539"/>
        <v>11023.4167</v>
      </c>
      <c r="AH468" s="4">
        <f t="shared" si="540"/>
        <v>458160326</v>
      </c>
      <c r="AI468" s="4" t="str">
        <f t="shared" si="541"/>
        <v>458</v>
      </c>
      <c r="AJ468" s="2" t="str">
        <f t="shared" si="542"/>
        <v>160</v>
      </c>
      <c r="AK468" s="2" t="str">
        <f t="shared" si="543"/>
        <v>326</v>
      </c>
      <c r="AL468" s="4">
        <f t="shared" si="544"/>
        <v>1</v>
      </c>
      <c r="AM468" s="4">
        <f t="shared" si="536"/>
        <v>1</v>
      </c>
      <c r="AN468" s="4">
        <f t="shared" si="545"/>
        <v>11023.4167</v>
      </c>
      <c r="AO468" s="4">
        <f t="shared" si="546"/>
        <v>11023</v>
      </c>
      <c r="AP468" s="4">
        <f t="shared" si="547"/>
        <v>0</v>
      </c>
      <c r="AQ468" s="4">
        <v>11023</v>
      </c>
      <c r="AW468" s="4">
        <v>11009</v>
      </c>
      <c r="AX468" s="5">
        <f t="shared" si="548"/>
        <v>14</v>
      </c>
      <c r="AY468" s="4">
        <v>11023</v>
      </c>
      <c r="AZ468" s="5"/>
      <c r="BB468" s="5">
        <f t="shared" ref="BB468" si="558">BC468-BA468</f>
        <v>0</v>
      </c>
    </row>
    <row r="469" spans="1:54" s="4" customFormat="1">
      <c r="A469" s="278">
        <v>463</v>
      </c>
      <c r="B469" s="2">
        <v>463035035</v>
      </c>
      <c r="C469" s="10" t="s">
        <v>1043</v>
      </c>
      <c r="D469" s="15">
        <f>'fnd enro'!D469</f>
        <v>0</v>
      </c>
      <c r="E469" s="15">
        <f>'fnd enro'!E469</f>
        <v>0</v>
      </c>
      <c r="F469" s="15">
        <f>'fnd enro'!F469</f>
        <v>64</v>
      </c>
      <c r="G469" s="15">
        <f>'fnd enro'!G469</f>
        <v>344</v>
      </c>
      <c r="H469" s="15">
        <f>'fnd enro'!H469</f>
        <v>183</v>
      </c>
      <c r="I469" s="15">
        <f>'fnd enro'!I469</f>
        <v>0</v>
      </c>
      <c r="J469" s="15">
        <f>'fnd enro'!J469</f>
        <v>0</v>
      </c>
      <c r="K469" s="16">
        <f>'fnd enro'!K469</f>
        <v>22.635300000000001</v>
      </c>
      <c r="L469" s="15">
        <f>'fnd enro'!L469</f>
        <v>0</v>
      </c>
      <c r="M469" s="15">
        <f>'fnd enro'!M469</f>
        <v>73</v>
      </c>
      <c r="N469" s="15">
        <f>'fnd enro'!N469</f>
        <v>29</v>
      </c>
      <c r="O469" s="15">
        <f>'fnd enro'!O469</f>
        <v>0</v>
      </c>
      <c r="P469" s="15">
        <f>'fnd enro'!P469</f>
        <v>512</v>
      </c>
      <c r="Q469" s="15">
        <f>'fnd enro'!R469</f>
        <v>591</v>
      </c>
      <c r="R469" s="16">
        <f t="shared" si="538"/>
        <v>1.085</v>
      </c>
      <c r="S469" s="15">
        <f>VALUE('fnd enro'!Q469)</f>
        <v>11</v>
      </c>
      <c r="T469" s="2"/>
      <c r="U469" s="1">
        <f>(($D469*'fnd base rates'!C$107)
+($E469*'fnd base rates'!C$108)
+($F469*'fnd base rates'!C$109)
+($G469*'fnd base rates'!C$110)
+($H469*'fnd base rates'!C$111)
+($I469*'fnd base rates'!C$112)
+($J469*'fnd base rates'!C$113)
+($K469*'fnd base rates'!C$114)
+($M469*'fnd base rates'!C$116)
+($N469*'fnd base rates'!C$117)
+($O469*'fnd base rates'!C$118)
+($P469*VLOOKUP($S469+12,rate_basefnd,3)))
*$R469</f>
        <v>379439.48945185501</v>
      </c>
      <c r="V469" s="1">
        <f>(($D469*'fnd base rates'!D$107)
+($E469*'fnd base rates'!D$108)
+($F469*'fnd base rates'!D$109)
+($G469*'fnd base rates'!D$110)
+($H469*'fnd base rates'!D$111)
+($I469*'fnd base rates'!D$112)
+($J469*'fnd base rates'!D$113)
+($K469*'fnd base rates'!D$114)
+($M469*'fnd base rates'!D$116)
+($N469*'fnd base rates'!D$117)
+($O469*'fnd base rates'!D$118)
+($P469*VLOOKUP($S469+12,rate_basefnd,4)))
*$R469</f>
        <v>678238.85989999992</v>
      </c>
      <c r="W469" s="1">
        <f>(($D469*'fnd base rates'!E$107)
+($E469*'fnd base rates'!E$108)
+($F469*'fnd base rates'!E$109)
+($G469*'fnd base rates'!E$110)
+($H469*'fnd base rates'!E$111)
+($I469*'fnd base rates'!E$112)
+($J469*'fnd base rates'!E$113)
+($K469*'fnd base rates'!E$114)
+($M469*'fnd base rates'!E$116)
+($N469*'fnd base rates'!E$117)
+($O469*'fnd base rates'!E$118)
+($P469*VLOOKUP($S469+12,rate_basefnd,5)))
*$R469</f>
        <v>4285836.2988048643</v>
      </c>
      <c r="X469" s="1">
        <f>(($D469*'fnd base rates'!F$107)
+($E469*'fnd base rates'!F$108)
+($F469*'fnd base rates'!F$109)
+($G469*'fnd base rates'!F$110)
+($H469*'fnd base rates'!F$111)
+($I469*'fnd base rates'!F$112)
+($J469*'fnd base rates'!F$113)
+($K469*'fnd base rates'!F$114)
+($M469*'fnd base rates'!F$116)
+($N469*'fnd base rates'!F$117)
+($O469*'fnd base rates'!F$118)
+($P469*VLOOKUP($S469+12,rate_basefnd,6)))
*$R469</f>
        <v>734573.14898176992</v>
      </c>
      <c r="Y469" s="1">
        <f>(($D469*'fnd base rates'!G$107)
+($E469*'fnd base rates'!G$108)
+($F469*'fnd base rates'!G$109)
+($G469*'fnd base rates'!G$110)
+($H469*'fnd base rates'!G$111)
+($I469*'fnd base rates'!G$112)
+($J469*'fnd base rates'!G$113)
+($K469*'fnd base rates'!G$114)
+($M469*'fnd base rates'!G$116)
+($N469*'fnd base rates'!G$117)
+($O469*'fnd base rates'!G$118)
+($P469*VLOOKUP($S469+12,rate_basefnd,7)))
*$R469</f>
        <v>193705.64474166496</v>
      </c>
      <c r="Z469" s="1">
        <f>(($D469*'fnd base rates'!H$107)
+($E469*'fnd base rates'!H$108)
+($F469*'fnd base rates'!H$109)
+($G469*'fnd base rates'!H$110)
+($H469*'fnd base rates'!H$111)
+($I469*'fnd base rates'!H$112)
+($J469*'fnd base rates'!H$113)
+($K469*'fnd base rates'!H$114)
+($M469*'fnd base rates'!H$116)
+($N469*'fnd base rates'!H$117)
+($O469*'fnd base rates'!H$118)
+($P469*VLOOKUP($S469+12,rate_basefnd,8)))</f>
        <v>320965.07110999996</v>
      </c>
      <c r="AA469" s="1">
        <f>(($D469*'fnd base rates'!I$107)
+($E469*'fnd base rates'!I$108)
+($F469*'fnd base rates'!I$109)
+($G469*'fnd base rates'!I$110)
+($H469*'fnd base rates'!I$111)
+($I469*'fnd base rates'!I$112)
+($J469*'fnd base rates'!I$113)
+($K469*'fnd base rates'!I$114)
+($M469*'fnd base rates'!I$116)
+($N469*'fnd base rates'!I$117)
+($O469*'fnd base rates'!I$118)
+($P469*VLOOKUP($S469+12,rate_basefnd,9)))
*$R469</f>
        <v>268840.71410000004</v>
      </c>
      <c r="AB469" s="1">
        <f>(($D469*'fnd base rates'!J$107)
+($E469*'fnd base rates'!J$108)
+($F469*'fnd base rates'!J$109)
+($G469*'fnd base rates'!J$110)
+($H469*'fnd base rates'!J$111)
+($I469*'fnd base rates'!J$112)
+($J469*'fnd base rates'!J$113)
+($K469*'fnd base rates'!J$114)
+($M469*'fnd base rates'!J$116)
+($N469*'fnd base rates'!J$117)
+($O469*'fnd base rates'!J$118)
+($P469*VLOOKUP($S469+12,rate_basefnd,10)))
*$R469</f>
        <v>501581.67709999991</v>
      </c>
      <c r="AC469" s="1">
        <f>(($D469*'fnd base rates'!K$107)
+($E469*'fnd base rates'!K$108)
+($F469*'fnd base rates'!K$109)
+($G469*'fnd base rates'!K$110)
+($H469*'fnd base rates'!K$111)
+($I469*'fnd base rates'!K$112)
+($J469*'fnd base rates'!K$113)
+($K469*'fnd base rates'!K$114)
+($M469*'fnd base rates'!K$116)
+($N469*'fnd base rates'!K$117)
+($O469*'fnd base rates'!K$118)
+($P469*VLOOKUP($S469+12,rate_basefnd,11)))
*$R469</f>
        <v>722081.03049358493</v>
      </c>
      <c r="AD469" s="1">
        <f>(($D469*'fnd base rates'!L$107)
+($E469*'fnd base rates'!L$108)
+($F469*'fnd base rates'!L$109)
+($G469*'fnd base rates'!L$110)
+($H469*'fnd base rates'!L$111)
+($I469*'fnd base rates'!L$112)
+($J469*'fnd base rates'!L$113)
+($K469*'fnd base rates'!L$114)
+($M469*'fnd base rates'!L$116)
+($N469*'fnd base rates'!L$117)
+($O469*'fnd base rates'!L$118)
+($P469*VLOOKUP($S469+12,rate_basefnd,12)))</f>
        <v>1082881.7929459999</v>
      </c>
      <c r="AE469" s="1">
        <f>(($D469*'fnd base rates'!M$107)
+($E469*'fnd base rates'!M$108)
+($F469*'fnd base rates'!M$109)
+($G469*'fnd base rates'!M$110)
+($H469*'fnd base rates'!M$111)
+($I469*'fnd base rates'!M$112)
+($J469*'fnd base rates'!M$113)
+($K469*'fnd base rates'!M$114)
+($M469*'fnd base rates'!M$116)
+($N469*'fnd base rates'!M$117)
+($O469*'fnd base rates'!M$118)
+($P469*VLOOKUP($S469+12,rate_basefnd,13)))</f>
        <v>0</v>
      </c>
      <c r="AF469" s="4">
        <f t="shared" si="539"/>
        <v>9168143.7276297379</v>
      </c>
      <c r="AH469" s="4">
        <f t="shared" si="540"/>
        <v>463035035</v>
      </c>
      <c r="AI469" s="4" t="str">
        <f t="shared" si="541"/>
        <v>463</v>
      </c>
      <c r="AJ469" s="2" t="str">
        <f t="shared" si="542"/>
        <v>035</v>
      </c>
      <c r="AK469" s="2" t="str">
        <f t="shared" si="543"/>
        <v>035</v>
      </c>
      <c r="AL469" s="4">
        <f t="shared" si="544"/>
        <v>1</v>
      </c>
      <c r="AM469" s="4">
        <f t="shared" si="536"/>
        <v>591</v>
      </c>
      <c r="AN469" s="4">
        <f t="shared" si="545"/>
        <v>9168143.7276297379</v>
      </c>
      <c r="AO469" s="4">
        <f t="shared" si="546"/>
        <v>15513</v>
      </c>
      <c r="AP469" s="4">
        <f t="shared" si="547"/>
        <v>0</v>
      </c>
      <c r="AQ469" s="4">
        <v>15513</v>
      </c>
      <c r="AW469" s="4">
        <v>15417</v>
      </c>
      <c r="AX469" s="5">
        <f t="shared" si="548"/>
        <v>96</v>
      </c>
      <c r="AY469" s="4">
        <v>15513</v>
      </c>
      <c r="AZ469" s="5"/>
      <c r="BB469" s="5">
        <f t="shared" ref="BB469" si="559">BC469-BA469</f>
        <v>0</v>
      </c>
    </row>
    <row r="470" spans="1:54" s="4" customFormat="1">
      <c r="A470" s="278">
        <v>463</v>
      </c>
      <c r="B470" s="2">
        <v>463035044</v>
      </c>
      <c r="C470" s="10" t="s">
        <v>1043</v>
      </c>
      <c r="D470" s="15">
        <f>'fnd enro'!D470</f>
        <v>0</v>
      </c>
      <c r="E470" s="15">
        <f>'fnd enro'!E470</f>
        <v>0</v>
      </c>
      <c r="F470" s="15">
        <f>'fnd enro'!F470</f>
        <v>0</v>
      </c>
      <c r="G470" s="15">
        <f>'fnd enro'!G470</f>
        <v>2</v>
      </c>
      <c r="H470" s="15">
        <f>'fnd enro'!H470</f>
        <v>0</v>
      </c>
      <c r="I470" s="15">
        <f>'fnd enro'!I470</f>
        <v>0</v>
      </c>
      <c r="J470" s="15">
        <f>'fnd enro'!J470</f>
        <v>0</v>
      </c>
      <c r="K470" s="16">
        <f>'fnd enro'!K470</f>
        <v>7.6600000000000001E-2</v>
      </c>
      <c r="L470" s="15">
        <f>'fnd enro'!L470</f>
        <v>0</v>
      </c>
      <c r="M470" s="15">
        <f>'fnd enro'!M470</f>
        <v>0</v>
      </c>
      <c r="N470" s="15">
        <f>'fnd enro'!N470</f>
        <v>0</v>
      </c>
      <c r="O470" s="15">
        <f>'fnd enro'!O470</f>
        <v>0</v>
      </c>
      <c r="P470" s="15">
        <f>'fnd enro'!P470</f>
        <v>2</v>
      </c>
      <c r="Q470" s="15">
        <f>'fnd enro'!R470</f>
        <v>2</v>
      </c>
      <c r="R470" s="16">
        <f t="shared" si="538"/>
        <v>1.085</v>
      </c>
      <c r="S470" s="15">
        <f>VALUE('fnd enro'!Q470)</f>
        <v>12</v>
      </c>
      <c r="T470" s="2"/>
      <c r="U470" s="1">
        <f>(($D470*'fnd base rates'!C$107)
+($E470*'fnd base rates'!C$108)
+($F470*'fnd base rates'!C$109)
+($G470*'fnd base rates'!C$110)
+($H470*'fnd base rates'!C$111)
+($I470*'fnd base rates'!C$112)
+($J470*'fnd base rates'!C$113)
+($K470*'fnd base rates'!C$114)
+($M470*'fnd base rates'!C$116)
+($N470*'fnd base rates'!C$117)
+($O470*'fnd base rates'!C$118)
+($P470*VLOOKUP($S470+12,rate_basefnd,3)))
*$R470</f>
        <v>1273.3826758099999</v>
      </c>
      <c r="V470" s="1">
        <f>(($D470*'fnd base rates'!D$107)
+($E470*'fnd base rates'!D$108)
+($F470*'fnd base rates'!D$109)
+($G470*'fnd base rates'!D$110)
+($H470*'fnd base rates'!D$111)
+($I470*'fnd base rates'!D$112)
+($J470*'fnd base rates'!D$113)
+($K470*'fnd base rates'!D$114)
+($M470*'fnd base rates'!D$116)
+($N470*'fnd base rates'!D$117)
+($O470*'fnd base rates'!D$118)
+($P470*VLOOKUP($S470+12,rate_basefnd,4)))
*$R470</f>
        <v>2352.4969999999998</v>
      </c>
      <c r="W470" s="1">
        <f>(($D470*'fnd base rates'!E$107)
+($E470*'fnd base rates'!E$108)
+($F470*'fnd base rates'!E$109)
+($G470*'fnd base rates'!E$110)
+($H470*'fnd base rates'!E$111)
+($I470*'fnd base rates'!E$112)
+($J470*'fnd base rates'!E$113)
+($K470*'fnd base rates'!E$114)
+($M470*'fnd base rates'!E$116)
+($N470*'fnd base rates'!E$117)
+($O470*'fnd base rates'!E$118)
+($P470*VLOOKUP($S470+12,rate_basefnd,5)))
*$R470</f>
        <v>15507.807912030001</v>
      </c>
      <c r="X470" s="1">
        <f>(($D470*'fnd base rates'!F$107)
+($E470*'fnd base rates'!F$108)
+($F470*'fnd base rates'!F$109)
+($G470*'fnd base rates'!F$110)
+($H470*'fnd base rates'!F$111)
+($I470*'fnd base rates'!F$112)
+($J470*'fnd base rates'!F$113)
+($K470*'fnd base rates'!F$114)
+($M470*'fnd base rates'!F$116)
+($N470*'fnd base rates'!F$117)
+($O470*'fnd base rates'!F$118)
+($P470*VLOOKUP($S470+12,rate_basefnd,6)))
*$R470</f>
        <v>2584.7702889400002</v>
      </c>
      <c r="Y470" s="1">
        <f>(($D470*'fnd base rates'!G$107)
+($E470*'fnd base rates'!G$108)
+($F470*'fnd base rates'!G$109)
+($G470*'fnd base rates'!G$110)
+($H470*'fnd base rates'!G$111)
+($I470*'fnd base rates'!G$112)
+($J470*'fnd base rates'!G$113)
+($K470*'fnd base rates'!G$114)
+($M470*'fnd base rates'!G$116)
+($N470*'fnd base rates'!G$117)
+($O470*'fnd base rates'!G$118)
+($P470*VLOOKUP($S470+12,rate_basefnd,7)))
*$R470</f>
        <v>687.01362162999999</v>
      </c>
      <c r="Z470" s="1">
        <f>(($D470*'fnd base rates'!H$107)
+($E470*'fnd base rates'!H$108)
+($F470*'fnd base rates'!H$109)
+($G470*'fnd base rates'!H$110)
+($H470*'fnd base rates'!H$111)
+($I470*'fnd base rates'!H$112)
+($J470*'fnd base rates'!H$113)
+($K470*'fnd base rates'!H$114)
+($M470*'fnd base rates'!H$116)
+($N470*'fnd base rates'!H$117)
+($O470*'fnd base rates'!H$118)
+($P470*VLOOKUP($S470+12,rate_basefnd,8)))</f>
        <v>1052.6544199999998</v>
      </c>
      <c r="AA470" s="1">
        <f>(($D470*'fnd base rates'!I$107)
+($E470*'fnd base rates'!I$108)
+($F470*'fnd base rates'!I$109)
+($G470*'fnd base rates'!I$110)
+($H470*'fnd base rates'!I$111)
+($I470*'fnd base rates'!I$112)
+($J470*'fnd base rates'!I$113)
+($K470*'fnd base rates'!I$114)
+($M470*'fnd base rates'!I$116)
+($N470*'fnd base rates'!I$117)
+($O470*'fnd base rates'!I$118)
+($P470*VLOOKUP($S470+12,rate_basefnd,9)))
*$R470</f>
        <v>885.03449999999998</v>
      </c>
      <c r="AB470" s="1">
        <f>(($D470*'fnd base rates'!J$107)
+($E470*'fnd base rates'!J$108)
+($F470*'fnd base rates'!J$109)
+($G470*'fnd base rates'!J$110)
+($H470*'fnd base rates'!J$111)
+($I470*'fnd base rates'!J$112)
+($J470*'fnd base rates'!J$113)
+($K470*'fnd base rates'!J$114)
+($M470*'fnd base rates'!J$116)
+($N470*'fnd base rates'!J$117)
+($O470*'fnd base rates'!J$118)
+($P470*VLOOKUP($S470+12,rate_basefnd,10)))
*$R470</f>
        <v>1885.1224</v>
      </c>
      <c r="AC470" s="1">
        <f>(($D470*'fnd base rates'!K$107)
+($E470*'fnd base rates'!K$108)
+($F470*'fnd base rates'!K$109)
+($G470*'fnd base rates'!K$110)
+($H470*'fnd base rates'!K$111)
+($I470*'fnd base rates'!K$112)
+($J470*'fnd base rates'!K$113)
+($K470*'fnd base rates'!K$114)
+($M470*'fnd base rates'!K$116)
+($N470*'fnd base rates'!K$117)
+($O470*'fnd base rates'!K$118)
+($P470*VLOOKUP($S470+12,rate_basefnd,11)))
*$R470</f>
        <v>2282.6100038700001</v>
      </c>
      <c r="AD470" s="1">
        <f>(($D470*'fnd base rates'!L$107)
+($E470*'fnd base rates'!L$108)
+($F470*'fnd base rates'!L$109)
+($G470*'fnd base rates'!L$110)
+($H470*'fnd base rates'!L$111)
+($I470*'fnd base rates'!L$112)
+($J470*'fnd base rates'!L$113)
+($K470*'fnd base rates'!L$114)
+($M470*'fnd base rates'!L$116)
+($N470*'fnd base rates'!L$117)
+($O470*'fnd base rates'!L$118)
+($P470*VLOOKUP($S470+12,rate_basefnd,12)))</f>
        <v>3718.646812</v>
      </c>
      <c r="AE470" s="1">
        <f>(($D470*'fnd base rates'!M$107)
+($E470*'fnd base rates'!M$108)
+($F470*'fnd base rates'!M$109)
+($G470*'fnd base rates'!M$110)
+($H470*'fnd base rates'!M$111)
+($I470*'fnd base rates'!M$112)
+($J470*'fnd base rates'!M$113)
+($K470*'fnd base rates'!M$114)
+($M470*'fnd base rates'!M$116)
+($N470*'fnd base rates'!M$117)
+($O470*'fnd base rates'!M$118)
+($P470*VLOOKUP($S470+12,rate_basefnd,13)))</f>
        <v>0</v>
      </c>
      <c r="AF470" s="4">
        <f t="shared" si="539"/>
        <v>32229.539634280001</v>
      </c>
      <c r="AH470" s="4">
        <f t="shared" si="540"/>
        <v>463035044</v>
      </c>
      <c r="AI470" s="4" t="str">
        <f t="shared" si="541"/>
        <v>463</v>
      </c>
      <c r="AJ470" s="2" t="str">
        <f t="shared" si="542"/>
        <v>035</v>
      </c>
      <c r="AK470" s="2" t="str">
        <f t="shared" si="543"/>
        <v>044</v>
      </c>
      <c r="AL470" s="4">
        <f t="shared" si="544"/>
        <v>1</v>
      </c>
      <c r="AM470" s="4">
        <f t="shared" si="536"/>
        <v>2</v>
      </c>
      <c r="AN470" s="4">
        <f t="shared" si="545"/>
        <v>32229.539634280001</v>
      </c>
      <c r="AO470" s="4">
        <f t="shared" si="546"/>
        <v>16115</v>
      </c>
      <c r="AP470" s="4">
        <f t="shared" si="547"/>
        <v>0</v>
      </c>
      <c r="AQ470" s="4">
        <v>16115</v>
      </c>
      <c r="AW470" s="4">
        <v>15985</v>
      </c>
      <c r="AX470" s="5">
        <f t="shared" si="548"/>
        <v>130</v>
      </c>
      <c r="AY470" s="4">
        <v>16115</v>
      </c>
      <c r="AZ470" s="5"/>
      <c r="BB470" s="5">
        <f t="shared" ref="BB470" si="560">BC470-BA470</f>
        <v>0</v>
      </c>
    </row>
    <row r="471" spans="1:54" s="4" customFormat="1">
      <c r="A471" s="278">
        <v>463</v>
      </c>
      <c r="B471" s="2">
        <v>463035133</v>
      </c>
      <c r="C471" s="10" t="s">
        <v>1043</v>
      </c>
      <c r="D471" s="15">
        <f>'fnd enro'!D471</f>
        <v>0</v>
      </c>
      <c r="E471" s="15">
        <f>'fnd enro'!E471</f>
        <v>0</v>
      </c>
      <c r="F471" s="15">
        <f>'fnd enro'!F471</f>
        <v>0</v>
      </c>
      <c r="G471" s="15">
        <f>'fnd enro'!G471</f>
        <v>1</v>
      </c>
      <c r="H471" s="15">
        <f>'fnd enro'!H471</f>
        <v>0</v>
      </c>
      <c r="I471" s="15">
        <f>'fnd enro'!I471</f>
        <v>0</v>
      </c>
      <c r="J471" s="15">
        <f>'fnd enro'!J471</f>
        <v>0</v>
      </c>
      <c r="K471" s="16">
        <f>'fnd enro'!K471</f>
        <v>3.8300000000000001E-2</v>
      </c>
      <c r="L471" s="15">
        <f>'fnd enro'!L471</f>
        <v>0</v>
      </c>
      <c r="M471" s="15">
        <f>'fnd enro'!M471</f>
        <v>0</v>
      </c>
      <c r="N471" s="15">
        <f>'fnd enro'!N471</f>
        <v>0</v>
      </c>
      <c r="O471" s="15">
        <f>'fnd enro'!O471</f>
        <v>0</v>
      </c>
      <c r="P471" s="15">
        <f>'fnd enro'!P471</f>
        <v>1</v>
      </c>
      <c r="Q471" s="15">
        <f>'fnd enro'!R471</f>
        <v>1</v>
      </c>
      <c r="R471" s="16">
        <f t="shared" si="538"/>
        <v>1.085</v>
      </c>
      <c r="S471" s="15">
        <f>VALUE('fnd enro'!Q471)</f>
        <v>9</v>
      </c>
      <c r="T471" s="2"/>
      <c r="U471" s="1">
        <f>(($D471*'fnd base rates'!C$107)
+($E471*'fnd base rates'!C$108)
+($F471*'fnd base rates'!C$109)
+($G471*'fnd base rates'!C$110)
+($H471*'fnd base rates'!C$111)
+($I471*'fnd base rates'!C$112)
+($J471*'fnd base rates'!C$113)
+($K471*'fnd base rates'!C$114)
+($M471*'fnd base rates'!C$116)
+($N471*'fnd base rates'!C$117)
+($O471*'fnd base rates'!C$118)
+($P471*VLOOKUP($S471+12,rate_basefnd,3)))
*$R471</f>
        <v>629.61713790499994</v>
      </c>
      <c r="V471" s="1">
        <f>(($D471*'fnd base rates'!D$107)
+($E471*'fnd base rates'!D$108)
+($F471*'fnd base rates'!D$109)
+($G471*'fnd base rates'!D$110)
+($H471*'fnd base rates'!D$111)
+($I471*'fnd base rates'!D$112)
+($J471*'fnd base rates'!D$113)
+($K471*'fnd base rates'!D$114)
+($M471*'fnd base rates'!D$116)
+($N471*'fnd base rates'!D$117)
+($O471*'fnd base rates'!D$118)
+($P471*VLOOKUP($S471+12,rate_basefnd,4)))
*$R471</f>
        <v>1142.7328500000001</v>
      </c>
      <c r="W471" s="1">
        <f>(($D471*'fnd base rates'!E$107)
+($E471*'fnd base rates'!E$108)
+($F471*'fnd base rates'!E$109)
+($G471*'fnd base rates'!E$110)
+($H471*'fnd base rates'!E$111)
+($I471*'fnd base rates'!E$112)
+($J471*'fnd base rates'!E$113)
+($K471*'fnd base rates'!E$114)
+($M471*'fnd base rates'!E$116)
+($N471*'fnd base rates'!E$117)
+($O471*'fnd base rates'!E$118)
+($P471*VLOOKUP($S471+12,rate_basefnd,5)))
*$R471</f>
        <v>7426.7113560150001</v>
      </c>
      <c r="X471" s="1">
        <f>(($D471*'fnd base rates'!F$107)
+($E471*'fnd base rates'!F$108)
+($F471*'fnd base rates'!F$109)
+($G471*'fnd base rates'!F$110)
+($H471*'fnd base rates'!F$111)
+($I471*'fnd base rates'!F$112)
+($J471*'fnd base rates'!F$113)
+($K471*'fnd base rates'!F$114)
+($M471*'fnd base rates'!F$116)
+($N471*'fnd base rates'!F$117)
+($O471*'fnd base rates'!F$118)
+($P471*VLOOKUP($S471+12,rate_basefnd,6)))
*$R471</f>
        <v>1292.3851444700001</v>
      </c>
      <c r="Y471" s="1">
        <f>(($D471*'fnd base rates'!G$107)
+($E471*'fnd base rates'!G$108)
+($F471*'fnd base rates'!G$109)
+($G471*'fnd base rates'!G$110)
+($H471*'fnd base rates'!G$111)
+($I471*'fnd base rates'!G$112)
+($J471*'fnd base rates'!G$113)
+($K471*'fnd base rates'!G$114)
+($M471*'fnd base rates'!G$116)
+($N471*'fnd base rates'!G$117)
+($O471*'fnd base rates'!G$118)
+($P471*VLOOKUP($S471+12,rate_basefnd,7)))
*$R471</f>
        <v>327.63326081499997</v>
      </c>
      <c r="Z471" s="1">
        <f>(($D471*'fnd base rates'!H$107)
+($E471*'fnd base rates'!H$108)
+($F471*'fnd base rates'!H$109)
+($G471*'fnd base rates'!H$110)
+($H471*'fnd base rates'!H$111)
+($I471*'fnd base rates'!H$112)
+($J471*'fnd base rates'!H$113)
+($K471*'fnd base rates'!H$114)
+($M471*'fnd base rates'!H$116)
+($N471*'fnd base rates'!H$117)
+($O471*'fnd base rates'!H$118)
+($P471*VLOOKUP($S471+12,rate_basefnd,8)))</f>
        <v>524.08720999999991</v>
      </c>
      <c r="AA471" s="1">
        <f>(($D471*'fnd base rates'!I$107)
+($E471*'fnd base rates'!I$108)
+($F471*'fnd base rates'!I$109)
+($G471*'fnd base rates'!I$110)
+($H471*'fnd base rates'!I$111)
+($I471*'fnd base rates'!I$112)
+($J471*'fnd base rates'!I$113)
+($K471*'fnd base rates'!I$114)
+($M471*'fnd base rates'!I$116)
+($N471*'fnd base rates'!I$117)
+($O471*'fnd base rates'!I$118)
+($P471*VLOOKUP($S471+12,rate_basefnd,9)))
*$R471</f>
        <v>429.26940000000002</v>
      </c>
      <c r="AB471" s="1">
        <f>(($D471*'fnd base rates'!J$107)
+($E471*'fnd base rates'!J$108)
+($F471*'fnd base rates'!J$109)
+($G471*'fnd base rates'!J$110)
+($H471*'fnd base rates'!J$111)
+($I471*'fnd base rates'!J$112)
+($J471*'fnd base rates'!J$113)
+($K471*'fnd base rates'!J$114)
+($M471*'fnd base rates'!J$116)
+($N471*'fnd base rates'!J$117)
+($O471*'fnd base rates'!J$118)
+($P471*VLOOKUP($S471+12,rate_basefnd,10)))
*$R471</f>
        <v>873.70709999999997</v>
      </c>
      <c r="AC471" s="1">
        <f>(($D471*'fnd base rates'!K$107)
+($E471*'fnd base rates'!K$108)
+($F471*'fnd base rates'!K$109)
+($G471*'fnd base rates'!K$110)
+($H471*'fnd base rates'!K$111)
+($I471*'fnd base rates'!K$112)
+($J471*'fnd base rates'!K$113)
+($K471*'fnd base rates'!K$114)
+($M471*'fnd base rates'!K$116)
+($N471*'fnd base rates'!K$117)
+($O471*'fnd base rates'!K$118)
+($P471*VLOOKUP($S471+12,rate_basefnd,11)))
*$R471</f>
        <v>1141.3050019350001</v>
      </c>
      <c r="AD471" s="1">
        <f>(($D471*'fnd base rates'!L$107)
+($E471*'fnd base rates'!L$108)
+($F471*'fnd base rates'!L$109)
+($G471*'fnd base rates'!L$110)
+($H471*'fnd base rates'!L$111)
+($I471*'fnd base rates'!L$112)
+($J471*'fnd base rates'!L$113)
+($K471*'fnd base rates'!L$114)
+($M471*'fnd base rates'!L$116)
+($N471*'fnd base rates'!L$117)
+($O471*'fnd base rates'!L$118)
+($P471*VLOOKUP($S471+12,rate_basefnd,12)))</f>
        <v>1810.543406</v>
      </c>
      <c r="AE471" s="1">
        <f>(($D471*'fnd base rates'!M$107)
+($E471*'fnd base rates'!M$108)
+($F471*'fnd base rates'!M$109)
+($G471*'fnd base rates'!M$110)
+($H471*'fnd base rates'!M$111)
+($I471*'fnd base rates'!M$112)
+($J471*'fnd base rates'!M$113)
+($K471*'fnd base rates'!M$114)
+($M471*'fnd base rates'!M$116)
+($N471*'fnd base rates'!M$117)
+($O471*'fnd base rates'!M$118)
+($P471*VLOOKUP($S471+12,rate_basefnd,13)))</f>
        <v>0</v>
      </c>
      <c r="AF471" s="4">
        <f t="shared" si="539"/>
        <v>15597.991867139999</v>
      </c>
      <c r="AH471" s="4">
        <f t="shared" si="540"/>
        <v>463035133</v>
      </c>
      <c r="AI471" s="4" t="str">
        <f t="shared" si="541"/>
        <v>463</v>
      </c>
      <c r="AJ471" s="2" t="str">
        <f t="shared" si="542"/>
        <v>035</v>
      </c>
      <c r="AK471" s="2" t="str">
        <f t="shared" si="543"/>
        <v>133</v>
      </c>
      <c r="AL471" s="4">
        <f t="shared" si="544"/>
        <v>1</v>
      </c>
      <c r="AM471" s="4">
        <f t="shared" si="536"/>
        <v>1</v>
      </c>
      <c r="AN471" s="4">
        <f t="shared" si="545"/>
        <v>15597.991867139999</v>
      </c>
      <c r="AO471" s="4">
        <f t="shared" si="546"/>
        <v>15598</v>
      </c>
      <c r="AP471" s="4">
        <f t="shared" si="547"/>
        <v>0</v>
      </c>
      <c r="AQ471" s="4">
        <v>15598</v>
      </c>
      <c r="AW471" s="4">
        <v>15526</v>
      </c>
      <c r="AX471" s="5">
        <f t="shared" si="548"/>
        <v>72</v>
      </c>
      <c r="AY471" s="4">
        <v>15598</v>
      </c>
      <c r="AZ471" s="5"/>
      <c r="BB471" s="5">
        <f t="shared" ref="BB471" si="561">BC471-BA471</f>
        <v>0</v>
      </c>
    </row>
    <row r="472" spans="1:54" s="4" customFormat="1">
      <c r="A472" s="278">
        <v>463</v>
      </c>
      <c r="B472" s="2">
        <v>463035165</v>
      </c>
      <c r="C472" s="10" t="s">
        <v>1043</v>
      </c>
      <c r="D472" s="15">
        <f>'fnd enro'!D472</f>
        <v>0</v>
      </c>
      <c r="E472" s="15">
        <f>'fnd enro'!E472</f>
        <v>0</v>
      </c>
      <c r="F472" s="15">
        <f>'fnd enro'!F472</f>
        <v>0</v>
      </c>
      <c r="G472" s="15">
        <f>'fnd enro'!G472</f>
        <v>1</v>
      </c>
      <c r="H472" s="15">
        <f>'fnd enro'!H472</f>
        <v>1</v>
      </c>
      <c r="I472" s="15">
        <f>'fnd enro'!I472</f>
        <v>0</v>
      </c>
      <c r="J472" s="15">
        <f>'fnd enro'!J472</f>
        <v>0</v>
      </c>
      <c r="K472" s="16">
        <f>'fnd enro'!K472</f>
        <v>7.6600000000000001E-2</v>
      </c>
      <c r="L472" s="15">
        <f>'fnd enro'!L472</f>
        <v>0</v>
      </c>
      <c r="M472" s="15">
        <f>'fnd enro'!M472</f>
        <v>0</v>
      </c>
      <c r="N472" s="15">
        <f>'fnd enro'!N472</f>
        <v>0</v>
      </c>
      <c r="O472" s="15">
        <f>'fnd enro'!O472</f>
        <v>0</v>
      </c>
      <c r="P472" s="15">
        <f>'fnd enro'!P472</f>
        <v>2</v>
      </c>
      <c r="Q472" s="15">
        <f>'fnd enro'!R472</f>
        <v>2</v>
      </c>
      <c r="R472" s="16">
        <f t="shared" si="538"/>
        <v>1.085</v>
      </c>
      <c r="S472" s="15">
        <f>VALUE('fnd enro'!Q472)</f>
        <v>10</v>
      </c>
      <c r="T472" s="2"/>
      <c r="U472" s="1">
        <f>(($D472*'fnd base rates'!C$107)
+($E472*'fnd base rates'!C$108)
+($F472*'fnd base rates'!C$109)
+($G472*'fnd base rates'!C$110)
+($H472*'fnd base rates'!C$111)
+($I472*'fnd base rates'!C$112)
+($J472*'fnd base rates'!C$113)
+($K472*'fnd base rates'!C$114)
+($M472*'fnd base rates'!C$116)
+($N472*'fnd base rates'!C$117)
+($O472*'fnd base rates'!C$118)
+($P472*VLOOKUP($S472+12,rate_basefnd,3)))
*$R472</f>
        <v>1264.44227581</v>
      </c>
      <c r="V472" s="1">
        <f>(($D472*'fnd base rates'!D$107)
+($E472*'fnd base rates'!D$108)
+($F472*'fnd base rates'!D$109)
+($G472*'fnd base rates'!D$110)
+($H472*'fnd base rates'!D$111)
+($I472*'fnd base rates'!D$112)
+($J472*'fnd base rates'!D$113)
+($K472*'fnd base rates'!D$114)
+($M472*'fnd base rates'!D$116)
+($N472*'fnd base rates'!D$117)
+($O472*'fnd base rates'!D$118)
+($P472*VLOOKUP($S472+12,rate_basefnd,4)))
*$R472</f>
        <v>2310.1602999999996</v>
      </c>
      <c r="W472" s="1">
        <f>(($D472*'fnd base rates'!E$107)
+($E472*'fnd base rates'!E$108)
+($F472*'fnd base rates'!E$109)
+($G472*'fnd base rates'!E$110)
+($H472*'fnd base rates'!E$111)
+($I472*'fnd base rates'!E$112)
+($J472*'fnd base rates'!E$113)
+($K472*'fnd base rates'!E$114)
+($M472*'fnd base rates'!E$116)
+($N472*'fnd base rates'!E$117)
+($O472*'fnd base rates'!E$118)
+($P472*VLOOKUP($S472+12,rate_basefnd,5)))
*$R472</f>
        <v>14657.46086203</v>
      </c>
      <c r="X472" s="1">
        <f>(($D472*'fnd base rates'!F$107)
+($E472*'fnd base rates'!F$108)
+($F472*'fnd base rates'!F$109)
+($G472*'fnd base rates'!F$110)
+($H472*'fnd base rates'!F$111)
+($I472*'fnd base rates'!F$112)
+($J472*'fnd base rates'!F$113)
+($K472*'fnd base rates'!F$114)
+($M472*'fnd base rates'!F$116)
+($N472*'fnd base rates'!F$117)
+($O472*'fnd base rates'!F$118)
+($P472*VLOOKUP($S472+12,rate_basefnd,6)))
*$R472</f>
        <v>2323.0574389399999</v>
      </c>
      <c r="Y472" s="1">
        <f>(($D472*'fnd base rates'!G$107)
+($E472*'fnd base rates'!G$108)
+($F472*'fnd base rates'!G$109)
+($G472*'fnd base rates'!G$110)
+($H472*'fnd base rates'!G$111)
+($I472*'fnd base rates'!G$112)
+($J472*'fnd base rates'!G$113)
+($K472*'fnd base rates'!G$114)
+($M472*'fnd base rates'!G$116)
+($N472*'fnd base rates'!G$117)
+($O472*'fnd base rates'!G$118)
+($P472*VLOOKUP($S472+12,rate_basefnd,7)))
*$R472</f>
        <v>679.07142163000003</v>
      </c>
      <c r="Z472" s="1">
        <f>(($D472*'fnd base rates'!H$107)
+($E472*'fnd base rates'!H$108)
+($F472*'fnd base rates'!H$109)
+($G472*'fnd base rates'!H$110)
+($H472*'fnd base rates'!H$111)
+($I472*'fnd base rates'!H$112)
+($J472*'fnd base rates'!H$113)
+($K472*'fnd base rates'!H$114)
+($M472*'fnd base rates'!H$116)
+($N472*'fnd base rates'!H$117)
+($O472*'fnd base rates'!H$118)
+($P472*VLOOKUP($S472+12,rate_basefnd,8)))</f>
        <v>1049.8344199999999</v>
      </c>
      <c r="AA472" s="1">
        <f>(($D472*'fnd base rates'!I$107)
+($E472*'fnd base rates'!I$108)
+($F472*'fnd base rates'!I$109)
+($G472*'fnd base rates'!I$110)
+($H472*'fnd base rates'!I$111)
+($I472*'fnd base rates'!I$112)
+($J472*'fnd base rates'!I$113)
+($K472*'fnd base rates'!I$114)
+($M472*'fnd base rates'!I$116)
+($N472*'fnd base rates'!I$117)
+($O472*'fnd base rates'!I$118)
+($P472*VLOOKUP($S472+12,rate_basefnd,9)))
*$R472</f>
        <v>941.43280000000004</v>
      </c>
      <c r="AB472" s="1">
        <f>(($D472*'fnd base rates'!J$107)
+($E472*'fnd base rates'!J$108)
+($F472*'fnd base rates'!J$109)
+($G472*'fnd base rates'!J$110)
+($H472*'fnd base rates'!J$111)
+($I472*'fnd base rates'!J$112)
+($J472*'fnd base rates'!J$113)
+($K472*'fnd base rates'!J$114)
+($M472*'fnd base rates'!J$116)
+($N472*'fnd base rates'!J$117)
+($O472*'fnd base rates'!J$118)
+($P472*VLOOKUP($S472+12,rate_basefnd,10)))
*$R472</f>
        <v>1898.3376999999998</v>
      </c>
      <c r="AC472" s="1">
        <f>(($D472*'fnd base rates'!K$107)
+($E472*'fnd base rates'!K$108)
+($F472*'fnd base rates'!K$109)
+($G472*'fnd base rates'!K$110)
+($H472*'fnd base rates'!K$111)
+($I472*'fnd base rates'!K$112)
+($J472*'fnd base rates'!K$113)
+($K472*'fnd base rates'!K$114)
+($M472*'fnd base rates'!K$116)
+($N472*'fnd base rates'!K$117)
+($O472*'fnd base rates'!K$118)
+($P472*VLOOKUP($S472+12,rate_basefnd,11)))
*$R472</f>
        <v>2367.6957038700002</v>
      </c>
      <c r="AD472" s="1">
        <f>(($D472*'fnd base rates'!L$107)
+($E472*'fnd base rates'!L$108)
+($F472*'fnd base rates'!L$109)
+($G472*'fnd base rates'!L$110)
+($H472*'fnd base rates'!L$111)
+($I472*'fnd base rates'!L$112)
+($J472*'fnd base rates'!L$113)
+($K472*'fnd base rates'!L$114)
+($M472*'fnd base rates'!L$116)
+($N472*'fnd base rates'!L$117)
+($O472*'fnd base rates'!L$118)
+($P472*VLOOKUP($S472+12,rate_basefnd,12)))</f>
        <v>3705.0268120000001</v>
      </c>
      <c r="AE472" s="1">
        <f>(($D472*'fnd base rates'!M$107)
+($E472*'fnd base rates'!M$108)
+($F472*'fnd base rates'!M$109)
+($G472*'fnd base rates'!M$110)
+($H472*'fnd base rates'!M$111)
+($I472*'fnd base rates'!M$112)
+($J472*'fnd base rates'!M$113)
+($K472*'fnd base rates'!M$114)
+($M472*'fnd base rates'!M$116)
+($N472*'fnd base rates'!M$117)
+($O472*'fnd base rates'!M$118)
+($P472*VLOOKUP($S472+12,rate_basefnd,13)))</f>
        <v>0</v>
      </c>
      <c r="AF472" s="4">
        <f t="shared" si="539"/>
        <v>31196.519734279998</v>
      </c>
      <c r="AH472" s="4">
        <f t="shared" si="540"/>
        <v>463035165</v>
      </c>
      <c r="AI472" s="4" t="str">
        <f t="shared" si="541"/>
        <v>463</v>
      </c>
      <c r="AJ472" s="2" t="str">
        <f t="shared" si="542"/>
        <v>035</v>
      </c>
      <c r="AK472" s="2" t="str">
        <f t="shared" si="543"/>
        <v>165</v>
      </c>
      <c r="AL472" s="4">
        <f t="shared" si="544"/>
        <v>1</v>
      </c>
      <c r="AM472" s="4">
        <f t="shared" si="536"/>
        <v>2</v>
      </c>
      <c r="AN472" s="4">
        <f t="shared" si="545"/>
        <v>31196.519734279998</v>
      </c>
      <c r="AO472" s="4">
        <f t="shared" si="546"/>
        <v>15598</v>
      </c>
      <c r="AP472" s="4">
        <f t="shared" si="547"/>
        <v>0</v>
      </c>
      <c r="AQ472" s="4">
        <v>15598</v>
      </c>
      <c r="AW472" s="4">
        <v>15515</v>
      </c>
      <c r="AX472" s="5">
        <f t="shared" si="548"/>
        <v>83</v>
      </c>
      <c r="AY472" s="4">
        <v>15598</v>
      </c>
      <c r="AZ472" s="5"/>
      <c r="BB472" s="5">
        <f t="shared" ref="BB472" si="562">BC472-BA472</f>
        <v>0</v>
      </c>
    </row>
    <row r="473" spans="1:54" s="4" customFormat="1">
      <c r="A473" s="278">
        <v>463</v>
      </c>
      <c r="B473" s="2">
        <v>463035207</v>
      </c>
      <c r="C473" s="10" t="s">
        <v>1043</v>
      </c>
      <c r="D473" s="15">
        <f>'fnd enro'!D473</f>
        <v>0</v>
      </c>
      <c r="E473" s="15">
        <f>'fnd enro'!E473</f>
        <v>0</v>
      </c>
      <c r="F473" s="15">
        <f>'fnd enro'!F473</f>
        <v>0</v>
      </c>
      <c r="G473" s="15">
        <f>'fnd enro'!G473</f>
        <v>0</v>
      </c>
      <c r="H473" s="15">
        <f>'fnd enro'!H473</f>
        <v>1</v>
      </c>
      <c r="I473" s="15">
        <f>'fnd enro'!I473</f>
        <v>0</v>
      </c>
      <c r="J473" s="15">
        <f>'fnd enro'!J473</f>
        <v>0</v>
      </c>
      <c r="K473" s="16">
        <f>'fnd enro'!K473</f>
        <v>3.8300000000000001E-2</v>
      </c>
      <c r="L473" s="15">
        <f>'fnd enro'!L473</f>
        <v>0</v>
      </c>
      <c r="M473" s="15">
        <f>'fnd enro'!M473</f>
        <v>0</v>
      </c>
      <c r="N473" s="15">
        <f>'fnd enro'!N473</f>
        <v>0</v>
      </c>
      <c r="O473" s="15">
        <f>'fnd enro'!O473</f>
        <v>0</v>
      </c>
      <c r="P473" s="15">
        <f>'fnd enro'!P473</f>
        <v>1</v>
      </c>
      <c r="Q473" s="15">
        <f>'fnd enro'!R473</f>
        <v>1</v>
      </c>
      <c r="R473" s="16">
        <f t="shared" si="538"/>
        <v>1.085</v>
      </c>
      <c r="S473" s="15">
        <f>VALUE('fnd enro'!Q473)</f>
        <v>3</v>
      </c>
      <c r="T473" s="2"/>
      <c r="U473" s="1">
        <f>(($D473*'fnd base rates'!C$107)
+($E473*'fnd base rates'!C$108)
+($F473*'fnd base rates'!C$109)
+($G473*'fnd base rates'!C$110)
+($H473*'fnd base rates'!C$111)
+($I473*'fnd base rates'!C$112)
+($J473*'fnd base rates'!C$113)
+($K473*'fnd base rates'!C$114)
+($M473*'fnd base rates'!C$116)
+($N473*'fnd base rates'!C$117)
+($O473*'fnd base rates'!C$118)
+($P473*VLOOKUP($S473+12,rate_basefnd,3)))
*$R473</f>
        <v>614.86113790499996</v>
      </c>
      <c r="V473" s="1">
        <f>(($D473*'fnd base rates'!D$107)
+($E473*'fnd base rates'!D$108)
+($F473*'fnd base rates'!D$109)
+($G473*'fnd base rates'!D$110)
+($H473*'fnd base rates'!D$111)
+($I473*'fnd base rates'!D$112)
+($J473*'fnd base rates'!D$113)
+($K473*'fnd base rates'!D$114)
+($M473*'fnd base rates'!D$116)
+($N473*'fnd base rates'!D$117)
+($O473*'fnd base rates'!D$118)
+($P473*VLOOKUP($S473+12,rate_basefnd,4)))
*$R473</f>
        <v>1072.8588499999998</v>
      </c>
      <c r="W473" s="1">
        <f>(($D473*'fnd base rates'!E$107)
+($E473*'fnd base rates'!E$108)
+($F473*'fnd base rates'!E$109)
+($G473*'fnd base rates'!E$110)
+($H473*'fnd base rates'!E$111)
+($I473*'fnd base rates'!E$112)
+($J473*'fnd base rates'!E$113)
+($K473*'fnd base rates'!E$114)
+($M473*'fnd base rates'!E$116)
+($N473*'fnd base rates'!E$117)
+($O473*'fnd base rates'!E$118)
+($P473*VLOOKUP($S473+12,rate_basefnd,5)))
*$R473</f>
        <v>6307.5230060150006</v>
      </c>
      <c r="X473" s="1">
        <f>(($D473*'fnd base rates'!F$107)
+($E473*'fnd base rates'!F$108)
+($F473*'fnd base rates'!F$109)
+($G473*'fnd base rates'!F$110)
+($H473*'fnd base rates'!F$111)
+($I473*'fnd base rates'!F$112)
+($J473*'fnd base rates'!F$113)
+($K473*'fnd base rates'!F$114)
+($M473*'fnd base rates'!F$116)
+($N473*'fnd base rates'!F$117)
+($O473*'fnd base rates'!F$118)
+($P473*VLOOKUP($S473+12,rate_basefnd,6)))
*$R473</f>
        <v>1030.67229447</v>
      </c>
      <c r="Y473" s="1">
        <f>(($D473*'fnd base rates'!G$107)
+($E473*'fnd base rates'!G$108)
+($F473*'fnd base rates'!G$109)
+($G473*'fnd base rates'!G$110)
+($H473*'fnd base rates'!G$111)
+($I473*'fnd base rates'!G$112)
+($J473*'fnd base rates'!G$113)
+($K473*'fnd base rates'!G$114)
+($M473*'fnd base rates'!G$116)
+($N473*'fnd base rates'!G$117)
+($O473*'fnd base rates'!G$118)
+($P473*VLOOKUP($S473+12,rate_basefnd,7)))
*$R473</f>
        <v>306.66021081499997</v>
      </c>
      <c r="Z473" s="1">
        <f>(($D473*'fnd base rates'!H$107)
+($E473*'fnd base rates'!H$108)
+($F473*'fnd base rates'!H$109)
+($G473*'fnd base rates'!H$110)
+($H473*'fnd base rates'!H$111)
+($I473*'fnd base rates'!H$112)
+($J473*'fnd base rates'!H$113)
+($K473*'fnd base rates'!H$114)
+($M473*'fnd base rates'!H$116)
+($N473*'fnd base rates'!H$117)
+($O473*'fnd base rates'!H$118)
+($P473*VLOOKUP($S473+12,rate_basefnd,8)))</f>
        <v>519.41720999999995</v>
      </c>
      <c r="AA473" s="1">
        <f>(($D473*'fnd base rates'!I$107)
+($E473*'fnd base rates'!I$108)
+($F473*'fnd base rates'!I$109)
+($G473*'fnd base rates'!I$110)
+($H473*'fnd base rates'!I$111)
+($I473*'fnd base rates'!I$112)
+($J473*'fnd base rates'!I$113)
+($K473*'fnd base rates'!I$114)
+($M473*'fnd base rates'!I$116)
+($N473*'fnd base rates'!I$117)
+($O473*'fnd base rates'!I$118)
+($P473*VLOOKUP($S473+12,rate_basefnd,9)))
*$R473</f>
        <v>474.78515000000004</v>
      </c>
      <c r="AB473" s="1">
        <f>(($D473*'fnd base rates'!J$107)
+($E473*'fnd base rates'!J$108)
+($F473*'fnd base rates'!J$109)
+($G473*'fnd base rates'!J$110)
+($H473*'fnd base rates'!J$111)
+($I473*'fnd base rates'!J$112)
+($J473*'fnd base rates'!J$113)
+($K473*'fnd base rates'!J$114)
+($M473*'fnd base rates'!J$116)
+($N473*'fnd base rates'!J$117)
+($O473*'fnd base rates'!J$118)
+($P473*VLOOKUP($S473+12,rate_basefnd,10)))
*$R473</f>
        <v>830.38305000000003</v>
      </c>
      <c r="AC473" s="1">
        <f>(($D473*'fnd base rates'!K$107)
+($E473*'fnd base rates'!K$108)
+($F473*'fnd base rates'!K$109)
+($G473*'fnd base rates'!K$110)
+($H473*'fnd base rates'!K$111)
+($I473*'fnd base rates'!K$112)
+($J473*'fnd base rates'!K$113)
+($K473*'fnd base rates'!K$114)
+($M473*'fnd base rates'!K$116)
+($N473*'fnd base rates'!K$117)
+($O473*'fnd base rates'!K$118)
+($P473*VLOOKUP($S473+12,rate_basefnd,11)))
*$R473</f>
        <v>1226.3907019349999</v>
      </c>
      <c r="AD473" s="1">
        <f>(($D473*'fnd base rates'!L$107)
+($E473*'fnd base rates'!L$108)
+($F473*'fnd base rates'!L$109)
+($G473*'fnd base rates'!L$110)
+($H473*'fnd base rates'!L$111)
+($I473*'fnd base rates'!L$112)
+($J473*'fnd base rates'!L$113)
+($K473*'fnd base rates'!L$114)
+($M473*'fnd base rates'!L$116)
+($N473*'fnd base rates'!L$117)
+($O473*'fnd base rates'!L$118)
+($P473*VLOOKUP($S473+12,rate_basefnd,12)))</f>
        <v>1756.833406</v>
      </c>
      <c r="AE473" s="1">
        <f>(($D473*'fnd base rates'!M$107)
+($E473*'fnd base rates'!M$108)
+($F473*'fnd base rates'!M$109)
+($G473*'fnd base rates'!M$110)
+($H473*'fnd base rates'!M$111)
+($I473*'fnd base rates'!M$112)
+($J473*'fnd base rates'!M$113)
+($K473*'fnd base rates'!M$114)
+($M473*'fnd base rates'!M$116)
+($N473*'fnd base rates'!M$117)
+($O473*'fnd base rates'!M$118)
+($P473*VLOOKUP($S473+12,rate_basefnd,13)))</f>
        <v>0</v>
      </c>
      <c r="AF473" s="4">
        <f t="shared" si="539"/>
        <v>14140.385017139999</v>
      </c>
      <c r="AH473" s="4">
        <f t="shared" si="540"/>
        <v>463035207</v>
      </c>
      <c r="AI473" s="4" t="str">
        <f t="shared" si="541"/>
        <v>463</v>
      </c>
      <c r="AJ473" s="2" t="str">
        <f t="shared" si="542"/>
        <v>035</v>
      </c>
      <c r="AK473" s="2" t="str">
        <f t="shared" si="543"/>
        <v>207</v>
      </c>
      <c r="AL473" s="4">
        <f t="shared" si="544"/>
        <v>1</v>
      </c>
      <c r="AM473" s="4">
        <f t="shared" si="536"/>
        <v>1</v>
      </c>
      <c r="AN473" s="4">
        <f t="shared" si="545"/>
        <v>14140.385017139999</v>
      </c>
      <c r="AO473" s="4">
        <f t="shared" si="546"/>
        <v>14140</v>
      </c>
      <c r="AP473" s="4">
        <f t="shared" si="547"/>
        <v>0</v>
      </c>
      <c r="AQ473" s="4">
        <v>14140</v>
      </c>
      <c r="AW473" s="4">
        <v>14119</v>
      </c>
      <c r="AX473" s="5">
        <f t="shared" si="548"/>
        <v>21</v>
      </c>
      <c r="AY473" s="4">
        <v>14140</v>
      </c>
      <c r="AZ473" s="5"/>
      <c r="BB473" s="5">
        <f t="shared" ref="BB473" si="563">BC473-BA473</f>
        <v>0</v>
      </c>
    </row>
    <row r="474" spans="1:54" s="4" customFormat="1">
      <c r="A474" s="278">
        <v>463</v>
      </c>
      <c r="B474" s="2">
        <v>463035220</v>
      </c>
      <c r="C474" s="10" t="s">
        <v>1043</v>
      </c>
      <c r="D474" s="15">
        <f>'fnd enro'!D474</f>
        <v>0</v>
      </c>
      <c r="E474" s="15">
        <f>'fnd enro'!E474</f>
        <v>0</v>
      </c>
      <c r="F474" s="15">
        <f>'fnd enro'!F474</f>
        <v>0</v>
      </c>
      <c r="G474" s="15">
        <f>'fnd enro'!G474</f>
        <v>1</v>
      </c>
      <c r="H474" s="15">
        <f>'fnd enro'!H474</f>
        <v>1</v>
      </c>
      <c r="I474" s="15">
        <f>'fnd enro'!I474</f>
        <v>0</v>
      </c>
      <c r="J474" s="15">
        <f>'fnd enro'!J474</f>
        <v>0</v>
      </c>
      <c r="K474" s="16">
        <f>'fnd enro'!K474</f>
        <v>7.6600000000000001E-2</v>
      </c>
      <c r="L474" s="15">
        <f>'fnd enro'!L474</f>
        <v>0</v>
      </c>
      <c r="M474" s="15">
        <f>'fnd enro'!M474</f>
        <v>0</v>
      </c>
      <c r="N474" s="15">
        <f>'fnd enro'!N474</f>
        <v>0</v>
      </c>
      <c r="O474" s="15">
        <f>'fnd enro'!O474</f>
        <v>0</v>
      </c>
      <c r="P474" s="15">
        <f>'fnd enro'!P474</f>
        <v>1</v>
      </c>
      <c r="Q474" s="15">
        <f>'fnd enro'!R474</f>
        <v>2</v>
      </c>
      <c r="R474" s="16">
        <f t="shared" si="538"/>
        <v>1.085</v>
      </c>
      <c r="S474" s="15">
        <f>VALUE('fnd enro'!Q474)</f>
        <v>6</v>
      </c>
      <c r="T474" s="2"/>
      <c r="U474" s="1">
        <f>(($D474*'fnd base rates'!C$107)
+($E474*'fnd base rates'!C$108)
+($F474*'fnd base rates'!C$109)
+($G474*'fnd base rates'!C$110)
+($H474*'fnd base rates'!C$111)
+($I474*'fnd base rates'!C$112)
+($J474*'fnd base rates'!C$113)
+($K474*'fnd base rates'!C$114)
+($M474*'fnd base rates'!C$116)
+($N474*'fnd base rates'!C$117)
+($O474*'fnd base rates'!C$118)
+($P474*VLOOKUP($S474+12,rate_basefnd,3)))
*$R474</f>
        <v>1177.8809758099999</v>
      </c>
      <c r="V474" s="1">
        <f>(($D474*'fnd base rates'!D$107)
+($E474*'fnd base rates'!D$108)
+($F474*'fnd base rates'!D$109)
+($G474*'fnd base rates'!D$110)
+($H474*'fnd base rates'!D$111)
+($I474*'fnd base rates'!D$112)
+($J474*'fnd base rates'!D$113)
+($K474*'fnd base rates'!D$114)
+($M474*'fnd base rates'!D$116)
+($N474*'fnd base rates'!D$117)
+($O474*'fnd base rates'!D$118)
+($P474*VLOOKUP($S474+12,rate_basefnd,4)))
*$R474</f>
        <v>1900.04115</v>
      </c>
      <c r="W474" s="1">
        <f>(($D474*'fnd base rates'!E$107)
+($E474*'fnd base rates'!E$108)
+($F474*'fnd base rates'!E$109)
+($G474*'fnd base rates'!E$110)
+($H474*'fnd base rates'!E$111)
+($I474*'fnd base rates'!E$112)
+($J474*'fnd base rates'!E$113)
+($K474*'fnd base rates'!E$114)
+($M474*'fnd base rates'!E$116)
+($N474*'fnd base rates'!E$117)
+($O474*'fnd base rates'!E$118)
+($P474*VLOOKUP($S474+12,rate_basefnd,5)))
*$R474</f>
        <v>10653.908512029999</v>
      </c>
      <c r="X474" s="1">
        <f>(($D474*'fnd base rates'!F$107)
+($E474*'fnd base rates'!F$108)
+($F474*'fnd base rates'!F$109)
+($G474*'fnd base rates'!F$110)
+($H474*'fnd base rates'!F$111)
+($I474*'fnd base rates'!F$112)
+($J474*'fnd base rates'!F$113)
+($K474*'fnd base rates'!F$114)
+($M474*'fnd base rates'!F$116)
+($N474*'fnd base rates'!F$117)
+($O474*'fnd base rates'!F$118)
+($P474*VLOOKUP($S474+12,rate_basefnd,6)))
*$R474</f>
        <v>2323.0574389399999</v>
      </c>
      <c r="Y474" s="1">
        <f>(($D474*'fnd base rates'!G$107)
+($E474*'fnd base rates'!G$108)
+($F474*'fnd base rates'!G$109)
+($G474*'fnd base rates'!G$110)
+($H474*'fnd base rates'!G$111)
+($I474*'fnd base rates'!G$112)
+($J474*'fnd base rates'!G$113)
+($K474*'fnd base rates'!G$114)
+($M474*'fnd base rates'!G$116)
+($N474*'fnd base rates'!G$117)
+($O474*'fnd base rates'!G$118)
+($P474*VLOOKUP($S474+12,rate_basefnd,7)))
*$R474</f>
        <v>484.83472162999999</v>
      </c>
      <c r="Z474" s="1">
        <f>(($D474*'fnd base rates'!H$107)
+($E474*'fnd base rates'!H$108)
+($F474*'fnd base rates'!H$109)
+($G474*'fnd base rates'!H$110)
+($H474*'fnd base rates'!H$111)
+($I474*'fnd base rates'!H$112)
+($J474*'fnd base rates'!H$113)
+($K474*'fnd base rates'!H$114)
+($M474*'fnd base rates'!H$116)
+($N474*'fnd base rates'!H$117)
+($O474*'fnd base rates'!H$118)
+($P474*VLOOKUP($S474+12,rate_basefnd,8)))</f>
        <v>1022.38442</v>
      </c>
      <c r="AA474" s="1">
        <f>(($D474*'fnd base rates'!I$107)
+($E474*'fnd base rates'!I$108)
+($F474*'fnd base rates'!I$109)
+($G474*'fnd base rates'!I$110)
+($H474*'fnd base rates'!I$111)
+($I474*'fnd base rates'!I$112)
+($J474*'fnd base rates'!I$113)
+($K474*'fnd base rates'!I$114)
+($M474*'fnd base rates'!I$116)
+($N474*'fnd base rates'!I$117)
+($O474*'fnd base rates'!I$118)
+($P474*VLOOKUP($S474+12,rate_basefnd,9)))
*$R474</f>
        <v>779.31209999999999</v>
      </c>
      <c r="AB474" s="1">
        <f>(($D474*'fnd base rates'!J$107)
+($E474*'fnd base rates'!J$108)
+($F474*'fnd base rates'!J$109)
+($G474*'fnd base rates'!J$110)
+($H474*'fnd base rates'!J$111)
+($I474*'fnd base rates'!J$112)
+($J474*'fnd base rates'!J$113)
+($K474*'fnd base rates'!J$114)
+($M474*'fnd base rates'!J$116)
+($N474*'fnd base rates'!J$117)
+($O474*'fnd base rates'!J$118)
+($P474*VLOOKUP($S474+12,rate_basefnd,10)))
*$R474</f>
        <v>1055.9437</v>
      </c>
      <c r="AC474" s="1">
        <f>(($D474*'fnd base rates'!K$107)
+($E474*'fnd base rates'!K$108)
+($F474*'fnd base rates'!K$109)
+($G474*'fnd base rates'!K$110)
+($H474*'fnd base rates'!K$111)
+($I474*'fnd base rates'!K$112)
+($J474*'fnd base rates'!K$113)
+($K474*'fnd base rates'!K$114)
+($M474*'fnd base rates'!K$116)
+($N474*'fnd base rates'!K$117)
+($O474*'fnd base rates'!K$118)
+($P474*VLOOKUP($S474+12,rate_basefnd,11)))
*$R474</f>
        <v>2367.6957038700002</v>
      </c>
      <c r="AD474" s="1">
        <f>(($D474*'fnd base rates'!L$107)
+($E474*'fnd base rates'!L$108)
+($F474*'fnd base rates'!L$109)
+($G474*'fnd base rates'!L$110)
+($H474*'fnd base rates'!L$111)
+($I474*'fnd base rates'!L$112)
+($J474*'fnd base rates'!L$113)
+($K474*'fnd base rates'!L$114)
+($M474*'fnd base rates'!L$116)
+($N474*'fnd base rates'!L$117)
+($O474*'fnd base rates'!L$118)
+($P474*VLOOKUP($S474+12,rate_basefnd,12)))</f>
        <v>3108.146812</v>
      </c>
      <c r="AE474" s="1">
        <f>(($D474*'fnd base rates'!M$107)
+($E474*'fnd base rates'!M$108)
+($F474*'fnd base rates'!M$109)
+($G474*'fnd base rates'!M$110)
+($H474*'fnd base rates'!M$111)
+($I474*'fnd base rates'!M$112)
+($J474*'fnd base rates'!M$113)
+($K474*'fnd base rates'!M$114)
+($M474*'fnd base rates'!M$116)
+($N474*'fnd base rates'!M$117)
+($O474*'fnd base rates'!M$118)
+($P474*VLOOKUP($S474+12,rate_basefnd,13)))</f>
        <v>0</v>
      </c>
      <c r="AF474" s="4">
        <f t="shared" si="539"/>
        <v>24873.205534279994</v>
      </c>
      <c r="AH474" s="4">
        <f t="shared" si="540"/>
        <v>463035220</v>
      </c>
      <c r="AI474" s="4" t="str">
        <f t="shared" si="541"/>
        <v>463</v>
      </c>
      <c r="AJ474" s="2" t="str">
        <f t="shared" si="542"/>
        <v>035</v>
      </c>
      <c r="AK474" s="2" t="str">
        <f t="shared" si="543"/>
        <v>220</v>
      </c>
      <c r="AL474" s="4">
        <f t="shared" si="544"/>
        <v>1</v>
      </c>
      <c r="AM474" s="4">
        <f t="shared" si="536"/>
        <v>2</v>
      </c>
      <c r="AN474" s="4">
        <f t="shared" si="545"/>
        <v>24873.205534279994</v>
      </c>
      <c r="AO474" s="4">
        <f t="shared" si="546"/>
        <v>12437</v>
      </c>
      <c r="AP474" s="4">
        <f t="shared" si="547"/>
        <v>0</v>
      </c>
      <c r="AQ474" s="4">
        <v>12437</v>
      </c>
      <c r="AW474" s="4">
        <v>12409</v>
      </c>
      <c r="AX474" s="5">
        <f t="shared" si="548"/>
        <v>28</v>
      </c>
      <c r="AY474" s="4">
        <v>12437</v>
      </c>
      <c r="AZ474" s="5"/>
      <c r="BB474" s="5">
        <f t="shared" ref="BB474" si="564">BC474-BA474</f>
        <v>0</v>
      </c>
    </row>
    <row r="475" spans="1:54" s="4" customFormat="1">
      <c r="A475" s="278">
        <v>463</v>
      </c>
      <c r="B475" s="2">
        <v>463035243</v>
      </c>
      <c r="C475" s="10" t="s">
        <v>1043</v>
      </c>
      <c r="D475" s="15">
        <f>'fnd enro'!D475</f>
        <v>0</v>
      </c>
      <c r="E475" s="15">
        <f>'fnd enro'!E475</f>
        <v>0</v>
      </c>
      <c r="F475" s="15">
        <f>'fnd enro'!F475</f>
        <v>0</v>
      </c>
      <c r="G475" s="15">
        <f>'fnd enro'!G475</f>
        <v>1</v>
      </c>
      <c r="H475" s="15">
        <f>'fnd enro'!H475</f>
        <v>0</v>
      </c>
      <c r="I475" s="15">
        <f>'fnd enro'!I475</f>
        <v>0</v>
      </c>
      <c r="J475" s="15">
        <f>'fnd enro'!J475</f>
        <v>0</v>
      </c>
      <c r="K475" s="16">
        <f>'fnd enro'!K475</f>
        <v>3.8300000000000001E-2</v>
      </c>
      <c r="L475" s="15">
        <f>'fnd enro'!L475</f>
        <v>0</v>
      </c>
      <c r="M475" s="15">
        <f>'fnd enro'!M475</f>
        <v>0</v>
      </c>
      <c r="N475" s="15">
        <f>'fnd enro'!N475</f>
        <v>0</v>
      </c>
      <c r="O475" s="15">
        <f>'fnd enro'!O475</f>
        <v>0</v>
      </c>
      <c r="P475" s="15">
        <f>'fnd enro'!P475</f>
        <v>1</v>
      </c>
      <c r="Q475" s="15">
        <f>'fnd enro'!R475</f>
        <v>1</v>
      </c>
      <c r="R475" s="16">
        <f t="shared" si="538"/>
        <v>1.085</v>
      </c>
      <c r="S475" s="15">
        <f>VALUE('fnd enro'!Q475)</f>
        <v>9</v>
      </c>
      <c r="T475" s="2"/>
      <c r="U475" s="1">
        <f>(($D475*'fnd base rates'!C$107)
+($E475*'fnd base rates'!C$108)
+($F475*'fnd base rates'!C$109)
+($G475*'fnd base rates'!C$110)
+($H475*'fnd base rates'!C$111)
+($I475*'fnd base rates'!C$112)
+($J475*'fnd base rates'!C$113)
+($K475*'fnd base rates'!C$114)
+($M475*'fnd base rates'!C$116)
+($N475*'fnd base rates'!C$117)
+($O475*'fnd base rates'!C$118)
+($P475*VLOOKUP($S475+12,rate_basefnd,3)))
*$R475</f>
        <v>629.61713790499994</v>
      </c>
      <c r="V475" s="1">
        <f>(($D475*'fnd base rates'!D$107)
+($E475*'fnd base rates'!D$108)
+($F475*'fnd base rates'!D$109)
+($G475*'fnd base rates'!D$110)
+($H475*'fnd base rates'!D$111)
+($I475*'fnd base rates'!D$112)
+($J475*'fnd base rates'!D$113)
+($K475*'fnd base rates'!D$114)
+($M475*'fnd base rates'!D$116)
+($N475*'fnd base rates'!D$117)
+($O475*'fnd base rates'!D$118)
+($P475*VLOOKUP($S475+12,rate_basefnd,4)))
*$R475</f>
        <v>1142.7328500000001</v>
      </c>
      <c r="W475" s="1">
        <f>(($D475*'fnd base rates'!E$107)
+($E475*'fnd base rates'!E$108)
+($F475*'fnd base rates'!E$109)
+($G475*'fnd base rates'!E$110)
+($H475*'fnd base rates'!E$111)
+($I475*'fnd base rates'!E$112)
+($J475*'fnd base rates'!E$113)
+($K475*'fnd base rates'!E$114)
+($M475*'fnd base rates'!E$116)
+($N475*'fnd base rates'!E$117)
+($O475*'fnd base rates'!E$118)
+($P475*VLOOKUP($S475+12,rate_basefnd,5)))
*$R475</f>
        <v>7426.7113560150001</v>
      </c>
      <c r="X475" s="1">
        <f>(($D475*'fnd base rates'!F$107)
+($E475*'fnd base rates'!F$108)
+($F475*'fnd base rates'!F$109)
+($G475*'fnd base rates'!F$110)
+($H475*'fnd base rates'!F$111)
+($I475*'fnd base rates'!F$112)
+($J475*'fnd base rates'!F$113)
+($K475*'fnd base rates'!F$114)
+($M475*'fnd base rates'!F$116)
+($N475*'fnd base rates'!F$117)
+($O475*'fnd base rates'!F$118)
+($P475*VLOOKUP($S475+12,rate_basefnd,6)))
*$R475</f>
        <v>1292.3851444700001</v>
      </c>
      <c r="Y475" s="1">
        <f>(($D475*'fnd base rates'!G$107)
+($E475*'fnd base rates'!G$108)
+($F475*'fnd base rates'!G$109)
+($G475*'fnd base rates'!G$110)
+($H475*'fnd base rates'!G$111)
+($I475*'fnd base rates'!G$112)
+($J475*'fnd base rates'!G$113)
+($K475*'fnd base rates'!G$114)
+($M475*'fnd base rates'!G$116)
+($N475*'fnd base rates'!G$117)
+($O475*'fnd base rates'!G$118)
+($P475*VLOOKUP($S475+12,rate_basefnd,7)))
*$R475</f>
        <v>327.63326081499997</v>
      </c>
      <c r="Z475" s="1">
        <f>(($D475*'fnd base rates'!H$107)
+($E475*'fnd base rates'!H$108)
+($F475*'fnd base rates'!H$109)
+($G475*'fnd base rates'!H$110)
+($H475*'fnd base rates'!H$111)
+($I475*'fnd base rates'!H$112)
+($J475*'fnd base rates'!H$113)
+($K475*'fnd base rates'!H$114)
+($M475*'fnd base rates'!H$116)
+($N475*'fnd base rates'!H$117)
+($O475*'fnd base rates'!H$118)
+($P475*VLOOKUP($S475+12,rate_basefnd,8)))</f>
        <v>524.08720999999991</v>
      </c>
      <c r="AA475" s="1">
        <f>(($D475*'fnd base rates'!I$107)
+($E475*'fnd base rates'!I$108)
+($F475*'fnd base rates'!I$109)
+($G475*'fnd base rates'!I$110)
+($H475*'fnd base rates'!I$111)
+($I475*'fnd base rates'!I$112)
+($J475*'fnd base rates'!I$113)
+($K475*'fnd base rates'!I$114)
+($M475*'fnd base rates'!I$116)
+($N475*'fnd base rates'!I$117)
+($O475*'fnd base rates'!I$118)
+($P475*VLOOKUP($S475+12,rate_basefnd,9)))
*$R475</f>
        <v>429.26940000000002</v>
      </c>
      <c r="AB475" s="1">
        <f>(($D475*'fnd base rates'!J$107)
+($E475*'fnd base rates'!J$108)
+($F475*'fnd base rates'!J$109)
+($G475*'fnd base rates'!J$110)
+($H475*'fnd base rates'!J$111)
+($I475*'fnd base rates'!J$112)
+($J475*'fnd base rates'!J$113)
+($K475*'fnd base rates'!J$114)
+($M475*'fnd base rates'!J$116)
+($N475*'fnd base rates'!J$117)
+($O475*'fnd base rates'!J$118)
+($P475*VLOOKUP($S475+12,rate_basefnd,10)))
*$R475</f>
        <v>873.70709999999997</v>
      </c>
      <c r="AC475" s="1">
        <f>(($D475*'fnd base rates'!K$107)
+($E475*'fnd base rates'!K$108)
+($F475*'fnd base rates'!K$109)
+($G475*'fnd base rates'!K$110)
+($H475*'fnd base rates'!K$111)
+($I475*'fnd base rates'!K$112)
+($J475*'fnd base rates'!K$113)
+($K475*'fnd base rates'!K$114)
+($M475*'fnd base rates'!K$116)
+($N475*'fnd base rates'!K$117)
+($O475*'fnd base rates'!K$118)
+($P475*VLOOKUP($S475+12,rate_basefnd,11)))
*$R475</f>
        <v>1141.3050019350001</v>
      </c>
      <c r="AD475" s="1">
        <f>(($D475*'fnd base rates'!L$107)
+($E475*'fnd base rates'!L$108)
+($F475*'fnd base rates'!L$109)
+($G475*'fnd base rates'!L$110)
+($H475*'fnd base rates'!L$111)
+($I475*'fnd base rates'!L$112)
+($J475*'fnd base rates'!L$113)
+($K475*'fnd base rates'!L$114)
+($M475*'fnd base rates'!L$116)
+($N475*'fnd base rates'!L$117)
+($O475*'fnd base rates'!L$118)
+($P475*VLOOKUP($S475+12,rate_basefnd,12)))</f>
        <v>1810.543406</v>
      </c>
      <c r="AE475" s="1">
        <f>(($D475*'fnd base rates'!M$107)
+($E475*'fnd base rates'!M$108)
+($F475*'fnd base rates'!M$109)
+($G475*'fnd base rates'!M$110)
+($H475*'fnd base rates'!M$111)
+($I475*'fnd base rates'!M$112)
+($J475*'fnd base rates'!M$113)
+($K475*'fnd base rates'!M$114)
+($M475*'fnd base rates'!M$116)
+($N475*'fnd base rates'!M$117)
+($O475*'fnd base rates'!M$118)
+($P475*VLOOKUP($S475+12,rate_basefnd,13)))</f>
        <v>0</v>
      </c>
      <c r="AF475" s="4">
        <f t="shared" si="539"/>
        <v>15597.991867139999</v>
      </c>
      <c r="AH475" s="4">
        <f t="shared" si="540"/>
        <v>463035243</v>
      </c>
      <c r="AI475" s="4" t="str">
        <f t="shared" si="541"/>
        <v>463</v>
      </c>
      <c r="AJ475" s="2" t="str">
        <f t="shared" si="542"/>
        <v>035</v>
      </c>
      <c r="AK475" s="2" t="str">
        <f t="shared" si="543"/>
        <v>243</v>
      </c>
      <c r="AL475" s="4">
        <f t="shared" si="544"/>
        <v>1</v>
      </c>
      <c r="AM475" s="4">
        <f t="shared" si="536"/>
        <v>1</v>
      </c>
      <c r="AN475" s="4">
        <f t="shared" si="545"/>
        <v>15597.991867139999</v>
      </c>
      <c r="AO475" s="4">
        <f t="shared" si="546"/>
        <v>15598</v>
      </c>
      <c r="AP475" s="4">
        <f t="shared" si="547"/>
        <v>0</v>
      </c>
      <c r="AQ475" s="4">
        <v>15598</v>
      </c>
      <c r="AW475" s="4">
        <v>15526</v>
      </c>
      <c r="AX475" s="5">
        <f t="shared" si="548"/>
        <v>72</v>
      </c>
      <c r="AY475" s="4">
        <v>15598</v>
      </c>
      <c r="AZ475" s="5"/>
      <c r="BB475" s="5">
        <f t="shared" ref="BB475" si="565">BC475-BA475</f>
        <v>0</v>
      </c>
    </row>
    <row r="476" spans="1:54" s="4" customFormat="1">
      <c r="A476" s="278">
        <v>463</v>
      </c>
      <c r="B476" s="2">
        <v>463035244</v>
      </c>
      <c r="C476" s="10" t="s">
        <v>1043</v>
      </c>
      <c r="D476" s="15">
        <f>'fnd enro'!D476</f>
        <v>0</v>
      </c>
      <c r="E476" s="15">
        <f>'fnd enro'!E476</f>
        <v>0</v>
      </c>
      <c r="F476" s="15">
        <f>'fnd enro'!F476</f>
        <v>0</v>
      </c>
      <c r="G476" s="15">
        <f>'fnd enro'!G476</f>
        <v>4</v>
      </c>
      <c r="H476" s="15">
        <f>'fnd enro'!H476</f>
        <v>1</v>
      </c>
      <c r="I476" s="15">
        <f>'fnd enro'!I476</f>
        <v>0</v>
      </c>
      <c r="J476" s="15">
        <f>'fnd enro'!J476</f>
        <v>0</v>
      </c>
      <c r="K476" s="16">
        <f>'fnd enro'!K476</f>
        <v>0.1915</v>
      </c>
      <c r="L476" s="15">
        <f>'fnd enro'!L476</f>
        <v>0</v>
      </c>
      <c r="M476" s="15">
        <f>'fnd enro'!M476</f>
        <v>0</v>
      </c>
      <c r="N476" s="15">
        <f>'fnd enro'!N476</f>
        <v>0</v>
      </c>
      <c r="O476" s="15">
        <f>'fnd enro'!O476</f>
        <v>0</v>
      </c>
      <c r="P476" s="15">
        <f>'fnd enro'!P476</f>
        <v>3</v>
      </c>
      <c r="Q476" s="15">
        <f>'fnd enro'!R476</f>
        <v>5</v>
      </c>
      <c r="R476" s="16">
        <f t="shared" si="538"/>
        <v>1.085</v>
      </c>
      <c r="S476" s="15">
        <f>VALUE('fnd enro'!Q476)</f>
        <v>10</v>
      </c>
      <c r="T476" s="2"/>
      <c r="U476" s="1">
        <f>(($D476*'fnd base rates'!C$107)
+($E476*'fnd base rates'!C$108)
+($F476*'fnd base rates'!C$109)
+($G476*'fnd base rates'!C$110)
+($H476*'fnd base rates'!C$111)
+($I476*'fnd base rates'!C$112)
+($J476*'fnd base rates'!C$113)
+($K476*'fnd base rates'!C$114)
+($M476*'fnd base rates'!C$116)
+($N476*'fnd base rates'!C$117)
+($O476*'fnd base rates'!C$118)
+($P476*VLOOKUP($S476+12,rate_basefnd,3)))
*$R476</f>
        <v>3008.8367895250003</v>
      </c>
      <c r="V476" s="1">
        <f>(($D476*'fnd base rates'!D$107)
+($E476*'fnd base rates'!D$108)
+($F476*'fnd base rates'!D$109)
+($G476*'fnd base rates'!D$110)
+($H476*'fnd base rates'!D$111)
+($I476*'fnd base rates'!D$112)
+($J476*'fnd base rates'!D$113)
+($K476*'fnd base rates'!D$114)
+($M476*'fnd base rates'!D$116)
+($N476*'fnd base rates'!D$117)
+($O476*'fnd base rates'!D$118)
+($P476*VLOOKUP($S476+12,rate_basefnd,4)))
*$R476</f>
        <v>5053.9625499999993</v>
      </c>
      <c r="W476" s="1">
        <f>(($D476*'fnd base rates'!E$107)
+($E476*'fnd base rates'!E$108)
+($F476*'fnd base rates'!E$109)
+($G476*'fnd base rates'!E$110)
+($H476*'fnd base rates'!E$111)
+($I476*'fnd base rates'!E$112)
+($J476*'fnd base rates'!E$113)
+($K476*'fnd base rates'!E$114)
+($M476*'fnd base rates'!E$116)
+($N476*'fnd base rates'!E$117)
+($O476*'fnd base rates'!E$118)
+($P476*VLOOKUP($S476+12,rate_basefnd,5)))
*$R476</f>
        <v>30256.653180074994</v>
      </c>
      <c r="X476" s="1">
        <f>(($D476*'fnd base rates'!F$107)
+($E476*'fnd base rates'!F$108)
+($F476*'fnd base rates'!F$109)
+($G476*'fnd base rates'!F$110)
+($H476*'fnd base rates'!F$111)
+($I476*'fnd base rates'!F$112)
+($J476*'fnd base rates'!F$113)
+($K476*'fnd base rates'!F$114)
+($M476*'fnd base rates'!F$116)
+($N476*'fnd base rates'!F$117)
+($O476*'fnd base rates'!F$118)
+($P476*VLOOKUP($S476+12,rate_basefnd,6)))
*$R476</f>
        <v>6200.21287235</v>
      </c>
      <c r="Y476" s="1">
        <f>(($D476*'fnd base rates'!G$107)
+($E476*'fnd base rates'!G$108)
+($F476*'fnd base rates'!G$109)
+($G476*'fnd base rates'!G$110)
+($H476*'fnd base rates'!G$111)
+($I476*'fnd base rates'!G$112)
+($J476*'fnd base rates'!G$113)
+($K476*'fnd base rates'!G$114)
+($M476*'fnd base rates'!G$116)
+($N476*'fnd base rates'!G$117)
+($O476*'fnd base rates'!G$118)
+($P476*VLOOKUP($S476+12,rate_basefnd,7)))
*$R476</f>
        <v>1337.8491540749999</v>
      </c>
      <c r="Z476" s="1">
        <f>(($D476*'fnd base rates'!H$107)
+($E476*'fnd base rates'!H$108)
+($F476*'fnd base rates'!H$109)
+($G476*'fnd base rates'!H$110)
+($H476*'fnd base rates'!H$111)
+($I476*'fnd base rates'!H$112)
+($J476*'fnd base rates'!H$113)
+($K476*'fnd base rates'!H$114)
+($M476*'fnd base rates'!H$116)
+($N476*'fnd base rates'!H$117)
+($O476*'fnd base rates'!H$118)
+($P476*VLOOKUP($S476+12,rate_basefnd,8)))</f>
        <v>2576.3060499999997</v>
      </c>
      <c r="AA476" s="1">
        <f>(($D476*'fnd base rates'!I$107)
+($E476*'fnd base rates'!I$108)
+($F476*'fnd base rates'!I$109)
+($G476*'fnd base rates'!I$110)
+($H476*'fnd base rates'!I$111)
+($I476*'fnd base rates'!I$112)
+($J476*'fnd base rates'!I$113)
+($K476*'fnd base rates'!I$114)
+($M476*'fnd base rates'!I$116)
+($N476*'fnd base rates'!I$117)
+($O476*'fnd base rates'!I$118)
+($P476*VLOOKUP($S476+12,rate_basefnd,9)))
*$R476</f>
        <v>1958.7070999999999</v>
      </c>
      <c r="AB476" s="1">
        <f>(($D476*'fnd base rates'!J$107)
+($E476*'fnd base rates'!J$108)
+($F476*'fnd base rates'!J$109)
+($G476*'fnd base rates'!J$110)
+($H476*'fnd base rates'!J$111)
+($I476*'fnd base rates'!J$112)
+($J476*'fnd base rates'!J$113)
+($K476*'fnd base rates'!J$114)
+($M476*'fnd base rates'!J$116)
+($N476*'fnd base rates'!J$117)
+($O476*'fnd base rates'!J$118)
+($P476*VLOOKUP($S476+12,rate_basefnd,10)))
*$R476</f>
        <v>3113.7112999999995</v>
      </c>
      <c r="AC476" s="1">
        <f>(($D476*'fnd base rates'!K$107)
+($E476*'fnd base rates'!K$108)
+($F476*'fnd base rates'!K$109)
+($G476*'fnd base rates'!K$110)
+($H476*'fnd base rates'!K$111)
+($I476*'fnd base rates'!K$112)
+($J476*'fnd base rates'!K$113)
+($K476*'fnd base rates'!K$114)
+($M476*'fnd base rates'!K$116)
+($N476*'fnd base rates'!K$117)
+($O476*'fnd base rates'!K$118)
+($P476*VLOOKUP($S476+12,rate_basefnd,11)))
*$R476</f>
        <v>5791.6107096749993</v>
      </c>
      <c r="AD476" s="1">
        <f>(($D476*'fnd base rates'!L$107)
+($E476*'fnd base rates'!L$108)
+($F476*'fnd base rates'!L$109)
+($G476*'fnd base rates'!L$110)
+($H476*'fnd base rates'!L$111)
+($I476*'fnd base rates'!L$112)
+($J476*'fnd base rates'!L$113)
+($K476*'fnd base rates'!L$114)
+($M476*'fnd base rates'!L$116)
+($N476*'fnd base rates'!L$117)
+($O476*'fnd base rates'!L$118)
+($P476*VLOOKUP($S476+12,rate_basefnd,12)))</f>
        <v>8140.6370299999999</v>
      </c>
      <c r="AE476" s="1">
        <f>(($D476*'fnd base rates'!M$107)
+($E476*'fnd base rates'!M$108)
+($F476*'fnd base rates'!M$109)
+($G476*'fnd base rates'!M$110)
+($H476*'fnd base rates'!M$111)
+($I476*'fnd base rates'!M$112)
+($J476*'fnd base rates'!M$113)
+($K476*'fnd base rates'!M$114)
+($M476*'fnd base rates'!M$116)
+($N476*'fnd base rates'!M$117)
+($O476*'fnd base rates'!M$118)
+($P476*VLOOKUP($S476+12,rate_basefnd,13)))</f>
        <v>0</v>
      </c>
      <c r="AF476" s="4">
        <f t="shared" si="539"/>
        <v>67438.486735699989</v>
      </c>
      <c r="AH476" s="4">
        <f t="shared" si="540"/>
        <v>463035244</v>
      </c>
      <c r="AI476" s="4" t="str">
        <f t="shared" si="541"/>
        <v>463</v>
      </c>
      <c r="AJ476" s="2" t="str">
        <f t="shared" si="542"/>
        <v>035</v>
      </c>
      <c r="AK476" s="2" t="str">
        <f t="shared" si="543"/>
        <v>244</v>
      </c>
      <c r="AL476" s="4">
        <f t="shared" si="544"/>
        <v>1</v>
      </c>
      <c r="AM476" s="4">
        <f t="shared" si="536"/>
        <v>5</v>
      </c>
      <c r="AN476" s="4">
        <f t="shared" si="545"/>
        <v>67438.486735699989</v>
      </c>
      <c r="AO476" s="4">
        <f t="shared" si="546"/>
        <v>13488</v>
      </c>
      <c r="AP476" s="4">
        <f t="shared" si="547"/>
        <v>0</v>
      </c>
      <c r="AQ476" s="4">
        <v>13488</v>
      </c>
      <c r="AW476" s="4">
        <v>13431</v>
      </c>
      <c r="AX476" s="5">
        <f t="shared" si="548"/>
        <v>57</v>
      </c>
      <c r="AY476" s="4">
        <v>13488</v>
      </c>
      <c r="AZ476" s="5"/>
      <c r="BB476" s="5">
        <f t="shared" ref="BB476" si="566">BC476-BA476</f>
        <v>0</v>
      </c>
    </row>
    <row r="477" spans="1:54" s="4" customFormat="1">
      <c r="A477" s="278">
        <v>463</v>
      </c>
      <c r="B477" s="2">
        <v>463035285</v>
      </c>
      <c r="C477" s="10" t="s">
        <v>1043</v>
      </c>
      <c r="D477" s="15">
        <f>'fnd enro'!D477</f>
        <v>0</v>
      </c>
      <c r="E477" s="15">
        <f>'fnd enro'!E477</f>
        <v>0</v>
      </c>
      <c r="F477" s="15">
        <f>'fnd enro'!F477</f>
        <v>1</v>
      </c>
      <c r="G477" s="15">
        <f>'fnd enro'!G477</f>
        <v>1</v>
      </c>
      <c r="H477" s="15">
        <f>'fnd enro'!H477</f>
        <v>0</v>
      </c>
      <c r="I477" s="15">
        <f>'fnd enro'!I477</f>
        <v>0</v>
      </c>
      <c r="J477" s="15">
        <f>'fnd enro'!J477</f>
        <v>0</v>
      </c>
      <c r="K477" s="16">
        <f>'fnd enro'!K477</f>
        <v>7.6600000000000001E-2</v>
      </c>
      <c r="L477" s="15">
        <f>'fnd enro'!L477</f>
        <v>0</v>
      </c>
      <c r="M477" s="15">
        <f>'fnd enro'!M477</f>
        <v>1</v>
      </c>
      <c r="N477" s="15">
        <f>'fnd enro'!N477</f>
        <v>0</v>
      </c>
      <c r="O477" s="15">
        <f>'fnd enro'!O477</f>
        <v>0</v>
      </c>
      <c r="P477" s="15">
        <f>'fnd enro'!P477</f>
        <v>1</v>
      </c>
      <c r="Q477" s="15">
        <f>'fnd enro'!R477</f>
        <v>2</v>
      </c>
      <c r="R477" s="16">
        <f t="shared" si="538"/>
        <v>1.085</v>
      </c>
      <c r="S477" s="15">
        <f>VALUE('fnd enro'!Q477)</f>
        <v>7</v>
      </c>
      <c r="T477" s="2"/>
      <c r="U477" s="1">
        <f>(($D477*'fnd base rates'!C$107)
+($E477*'fnd base rates'!C$108)
+($F477*'fnd base rates'!C$109)
+($G477*'fnd base rates'!C$110)
+($H477*'fnd base rates'!C$111)
+($I477*'fnd base rates'!C$112)
+($J477*'fnd base rates'!C$113)
+($K477*'fnd base rates'!C$114)
+($M477*'fnd base rates'!C$116)
+($N477*'fnd base rates'!C$117)
+($O477*'fnd base rates'!C$118)
+($P477*VLOOKUP($S477+12,rate_basefnd,3)))
*$R477</f>
        <v>1283.5708258099999</v>
      </c>
      <c r="V477" s="1">
        <f>(($D477*'fnd base rates'!D$107)
+($E477*'fnd base rates'!D$108)
+($F477*'fnd base rates'!D$109)
+($G477*'fnd base rates'!D$110)
+($H477*'fnd base rates'!D$111)
+($I477*'fnd base rates'!D$112)
+($J477*'fnd base rates'!D$113)
+($K477*'fnd base rates'!D$114)
+($M477*'fnd base rates'!D$116)
+($N477*'fnd base rates'!D$117)
+($O477*'fnd base rates'!D$118)
+($P477*VLOOKUP($S477+12,rate_basefnd,4)))
*$R477</f>
        <v>2092.7914000000001</v>
      </c>
      <c r="W477" s="1">
        <f>(($D477*'fnd base rates'!E$107)
+($E477*'fnd base rates'!E$108)
+($F477*'fnd base rates'!E$109)
+($G477*'fnd base rates'!E$110)
+($H477*'fnd base rates'!E$111)
+($I477*'fnd base rates'!E$112)
+($J477*'fnd base rates'!E$113)
+($K477*'fnd base rates'!E$114)
+($M477*'fnd base rates'!E$116)
+($N477*'fnd base rates'!E$117)
+($O477*'fnd base rates'!E$118)
+($P477*VLOOKUP($S477+12,rate_basefnd,5)))
*$R477</f>
        <v>12474.364912030002</v>
      </c>
      <c r="X477" s="1">
        <f>(($D477*'fnd base rates'!F$107)
+($E477*'fnd base rates'!F$108)
+($F477*'fnd base rates'!F$109)
+($G477*'fnd base rates'!F$110)
+($H477*'fnd base rates'!F$111)
+($I477*'fnd base rates'!F$112)
+($J477*'fnd base rates'!F$113)
+($K477*'fnd base rates'!F$114)
+($M477*'fnd base rates'!F$116)
+($N477*'fnd base rates'!F$117)
+($O477*'fnd base rates'!F$118)
+($P477*VLOOKUP($S477+12,rate_basefnd,6)))
*$R477</f>
        <v>2765.1732389399999</v>
      </c>
      <c r="Y477" s="1">
        <f>(($D477*'fnd base rates'!G$107)
+($E477*'fnd base rates'!G$108)
+($F477*'fnd base rates'!G$109)
+($G477*'fnd base rates'!G$110)
+($H477*'fnd base rates'!G$111)
+($I477*'fnd base rates'!G$112)
+($J477*'fnd base rates'!G$113)
+($K477*'fnd base rates'!G$114)
+($M477*'fnd base rates'!G$116)
+($N477*'fnd base rates'!G$117)
+($O477*'fnd base rates'!G$118)
+($P477*VLOOKUP($S477+12,rate_basefnd,7)))
*$R477</f>
        <v>530.10092163000002</v>
      </c>
      <c r="Z477" s="1">
        <f>(($D477*'fnd base rates'!H$107)
+($E477*'fnd base rates'!H$108)
+($F477*'fnd base rates'!H$109)
+($G477*'fnd base rates'!H$110)
+($H477*'fnd base rates'!H$111)
+($I477*'fnd base rates'!H$112)
+($J477*'fnd base rates'!H$113)
+($K477*'fnd base rates'!H$114)
+($M477*'fnd base rates'!H$116)
+($N477*'fnd base rates'!H$117)
+($O477*'fnd base rates'!H$118)
+($P477*VLOOKUP($S477+12,rate_basefnd,8)))</f>
        <v>1141.96442</v>
      </c>
      <c r="AA477" s="1">
        <f>(($D477*'fnd base rates'!I$107)
+($E477*'fnd base rates'!I$108)
+($F477*'fnd base rates'!I$109)
+($G477*'fnd base rates'!I$110)
+($H477*'fnd base rates'!I$111)
+($I477*'fnd base rates'!I$112)
+($J477*'fnd base rates'!I$113)
+($K477*'fnd base rates'!I$114)
+($M477*'fnd base rates'!I$116)
+($N477*'fnd base rates'!I$117)
+($O477*'fnd base rates'!I$118)
+($P477*VLOOKUP($S477+12,rate_basefnd,9)))
*$R477</f>
        <v>788.3827</v>
      </c>
      <c r="AB477" s="1">
        <f>(($D477*'fnd base rates'!J$107)
+($E477*'fnd base rates'!J$108)
+($F477*'fnd base rates'!J$109)
+($G477*'fnd base rates'!J$110)
+($H477*'fnd base rates'!J$111)
+($I477*'fnd base rates'!J$112)
+($J477*'fnd base rates'!J$113)
+($K477*'fnd base rates'!J$114)
+($M477*'fnd base rates'!J$116)
+($N477*'fnd base rates'!J$117)
+($O477*'fnd base rates'!J$118)
+($P477*VLOOKUP($S477+12,rate_basefnd,10)))
*$R477</f>
        <v>954.21410000000003</v>
      </c>
      <c r="AC477" s="1">
        <f>(($D477*'fnd base rates'!K$107)
+($E477*'fnd base rates'!K$108)
+($F477*'fnd base rates'!K$109)
+($G477*'fnd base rates'!K$110)
+($H477*'fnd base rates'!K$111)
+($I477*'fnd base rates'!K$112)
+($J477*'fnd base rates'!K$113)
+($K477*'fnd base rates'!K$114)
+($M477*'fnd base rates'!K$116)
+($N477*'fnd base rates'!K$117)
+($O477*'fnd base rates'!K$118)
+($P477*VLOOKUP($S477+12,rate_basefnd,11)))
*$R477</f>
        <v>2591.8567038700003</v>
      </c>
      <c r="AD477" s="1">
        <f>(($D477*'fnd base rates'!L$107)
+($E477*'fnd base rates'!L$108)
+($F477*'fnd base rates'!L$109)
+($G477*'fnd base rates'!L$110)
+($H477*'fnd base rates'!L$111)
+($I477*'fnd base rates'!L$112)
+($J477*'fnd base rates'!L$113)
+($K477*'fnd base rates'!L$114)
+($M477*'fnd base rates'!L$116)
+($N477*'fnd base rates'!L$117)
+($O477*'fnd base rates'!L$118)
+($P477*VLOOKUP($S477+12,rate_basefnd,12)))</f>
        <v>3339.376812</v>
      </c>
      <c r="AE477" s="1">
        <f>(($D477*'fnd base rates'!M$107)
+($E477*'fnd base rates'!M$108)
+($F477*'fnd base rates'!M$109)
+($G477*'fnd base rates'!M$110)
+($H477*'fnd base rates'!M$111)
+($I477*'fnd base rates'!M$112)
+($J477*'fnd base rates'!M$113)
+($K477*'fnd base rates'!M$114)
+($M477*'fnd base rates'!M$116)
+($N477*'fnd base rates'!M$117)
+($O477*'fnd base rates'!M$118)
+($P477*VLOOKUP($S477+12,rate_basefnd,13)))</f>
        <v>0</v>
      </c>
      <c r="AF477" s="4">
        <f t="shared" si="539"/>
        <v>27961.796034280003</v>
      </c>
      <c r="AH477" s="4">
        <f t="shared" si="540"/>
        <v>463035285</v>
      </c>
      <c r="AI477" s="4" t="str">
        <f t="shared" si="541"/>
        <v>463</v>
      </c>
      <c r="AJ477" s="2" t="str">
        <f t="shared" si="542"/>
        <v>035</v>
      </c>
      <c r="AK477" s="2" t="str">
        <f t="shared" si="543"/>
        <v>285</v>
      </c>
      <c r="AL477" s="4">
        <f t="shared" si="544"/>
        <v>1</v>
      </c>
      <c r="AM477" s="4">
        <f t="shared" si="536"/>
        <v>2</v>
      </c>
      <c r="AN477" s="4">
        <f t="shared" si="545"/>
        <v>27961.796034280003</v>
      </c>
      <c r="AO477" s="4">
        <f t="shared" si="546"/>
        <v>13981</v>
      </c>
      <c r="AP477" s="4">
        <f t="shared" si="547"/>
        <v>0</v>
      </c>
      <c r="AQ477" s="4">
        <v>13981</v>
      </c>
      <c r="AW477" s="4">
        <v>13944</v>
      </c>
      <c r="AX477" s="5">
        <f t="shared" si="548"/>
        <v>37</v>
      </c>
      <c r="AY477" s="4">
        <v>13981</v>
      </c>
      <c r="AZ477" s="5"/>
      <c r="BB477" s="5">
        <f t="shared" ref="BB477" si="567">BC477-BA477</f>
        <v>0</v>
      </c>
    </row>
    <row r="478" spans="1:54" s="4" customFormat="1">
      <c r="A478" s="278">
        <v>463</v>
      </c>
      <c r="B478" s="2">
        <v>463035293</v>
      </c>
      <c r="C478" s="10" t="s">
        <v>1043</v>
      </c>
      <c r="D478" s="15">
        <f>'fnd enro'!D478</f>
        <v>0</v>
      </c>
      <c r="E478" s="15">
        <f>'fnd enro'!E478</f>
        <v>0</v>
      </c>
      <c r="F478" s="15">
        <f>'fnd enro'!F478</f>
        <v>0</v>
      </c>
      <c r="G478" s="15">
        <f>'fnd enro'!G478</f>
        <v>2</v>
      </c>
      <c r="H478" s="15">
        <f>'fnd enro'!H478</f>
        <v>0</v>
      </c>
      <c r="I478" s="15">
        <f>'fnd enro'!I478</f>
        <v>0</v>
      </c>
      <c r="J478" s="15">
        <f>'fnd enro'!J478</f>
        <v>0</v>
      </c>
      <c r="K478" s="16">
        <f>'fnd enro'!K478</f>
        <v>7.6600000000000001E-2</v>
      </c>
      <c r="L478" s="15">
        <f>'fnd enro'!L478</f>
        <v>0</v>
      </c>
      <c r="M478" s="15">
        <f>'fnd enro'!M478</f>
        <v>0</v>
      </c>
      <c r="N478" s="15">
        <f>'fnd enro'!N478</f>
        <v>0</v>
      </c>
      <c r="O478" s="15">
        <f>'fnd enro'!O478</f>
        <v>0</v>
      </c>
      <c r="P478" s="15">
        <f>'fnd enro'!P478</f>
        <v>1</v>
      </c>
      <c r="Q478" s="15">
        <f>'fnd enro'!R478</f>
        <v>2</v>
      </c>
      <c r="R478" s="16">
        <f t="shared" si="538"/>
        <v>1.085</v>
      </c>
      <c r="S478" s="15">
        <f>VALUE('fnd enro'!Q478)</f>
        <v>10</v>
      </c>
      <c r="T478" s="2"/>
      <c r="U478" s="1">
        <f>(($D478*'fnd base rates'!C$107)
+($E478*'fnd base rates'!C$108)
+($F478*'fnd base rates'!C$109)
+($G478*'fnd base rates'!C$110)
+($H478*'fnd base rates'!C$111)
+($I478*'fnd base rates'!C$112)
+($J478*'fnd base rates'!C$113)
+($K478*'fnd base rates'!C$114)
+($M478*'fnd base rates'!C$116)
+($N478*'fnd base rates'!C$117)
+($O478*'fnd base rates'!C$118)
+($P478*VLOOKUP($S478+12,rate_basefnd,3)))
*$R478</f>
        <v>1188.3078258099999</v>
      </c>
      <c r="V478" s="1">
        <f>(($D478*'fnd base rates'!D$107)
+($E478*'fnd base rates'!D$108)
+($F478*'fnd base rates'!D$109)
+($G478*'fnd base rates'!D$110)
+($H478*'fnd base rates'!D$111)
+($I478*'fnd base rates'!D$112)
+($J478*'fnd base rates'!D$113)
+($K478*'fnd base rates'!D$114)
+($M478*'fnd base rates'!D$116)
+($N478*'fnd base rates'!D$117)
+($O478*'fnd base rates'!D$118)
+($P478*VLOOKUP($S478+12,rate_basefnd,4)))
*$R478</f>
        <v>1949.4412</v>
      </c>
      <c r="W478" s="1">
        <f>(($D478*'fnd base rates'!E$107)
+($E478*'fnd base rates'!E$108)
+($F478*'fnd base rates'!E$109)
+($G478*'fnd base rates'!E$110)
+($H478*'fnd base rates'!E$111)
+($I478*'fnd base rates'!E$112)
+($J478*'fnd base rates'!E$113)
+($K478*'fnd base rates'!E$114)
+($M478*'fnd base rates'!E$116)
+($N478*'fnd base rates'!E$117)
+($O478*'fnd base rates'!E$118)
+($P478*VLOOKUP($S478+12,rate_basefnd,5)))
*$R478</f>
        <v>11573.22901203</v>
      </c>
      <c r="X478" s="1">
        <f>(($D478*'fnd base rates'!F$107)
+($E478*'fnd base rates'!F$108)
+($F478*'fnd base rates'!F$109)
+($G478*'fnd base rates'!F$110)
+($H478*'fnd base rates'!F$111)
+($I478*'fnd base rates'!F$112)
+($J478*'fnd base rates'!F$113)
+($K478*'fnd base rates'!F$114)
+($M478*'fnd base rates'!F$116)
+($N478*'fnd base rates'!F$117)
+($O478*'fnd base rates'!F$118)
+($P478*VLOOKUP($S478+12,rate_basefnd,6)))
*$R478</f>
        <v>2584.7702889400002</v>
      </c>
      <c r="Y478" s="1">
        <f>(($D478*'fnd base rates'!G$107)
+($E478*'fnd base rates'!G$108)
+($F478*'fnd base rates'!G$109)
+($G478*'fnd base rates'!G$110)
+($H478*'fnd base rates'!G$111)
+($I478*'fnd base rates'!G$112)
+($J478*'fnd base rates'!G$113)
+($K478*'fnd base rates'!G$114)
+($M478*'fnd base rates'!G$116)
+($N478*'fnd base rates'!G$117)
+($O478*'fnd base rates'!G$118)
+($P478*VLOOKUP($S478+12,rate_basefnd,7)))
*$R478</f>
        <v>496.12957162999999</v>
      </c>
      <c r="Z478" s="1">
        <f>(($D478*'fnd base rates'!H$107)
+($E478*'fnd base rates'!H$108)
+($F478*'fnd base rates'!H$109)
+($G478*'fnd base rates'!H$110)
+($H478*'fnd base rates'!H$111)
+($I478*'fnd base rates'!H$112)
+($J478*'fnd base rates'!H$113)
+($K478*'fnd base rates'!H$114)
+($M478*'fnd base rates'!H$116)
+($N478*'fnd base rates'!H$117)
+($O478*'fnd base rates'!H$118)
+($P478*VLOOKUP($S478+12,rate_basefnd,8)))</f>
        <v>1025.69442</v>
      </c>
      <c r="AA478" s="1">
        <f>(($D478*'fnd base rates'!I$107)
+($E478*'fnd base rates'!I$108)
+($F478*'fnd base rates'!I$109)
+($G478*'fnd base rates'!I$110)
+($H478*'fnd base rates'!I$111)
+($I478*'fnd base rates'!I$112)
+($J478*'fnd base rates'!I$113)
+($K478*'fnd base rates'!I$114)
+($M478*'fnd base rates'!I$116)
+($N478*'fnd base rates'!I$117)
+($O478*'fnd base rates'!I$118)
+($P478*VLOOKUP($S478+12,rate_basefnd,9)))
*$R478</f>
        <v>725.71309999999994</v>
      </c>
      <c r="AB478" s="1">
        <f>(($D478*'fnd base rates'!J$107)
+($E478*'fnd base rates'!J$108)
+($F478*'fnd base rates'!J$109)
+($G478*'fnd base rates'!J$110)
+($H478*'fnd base rates'!J$111)
+($I478*'fnd base rates'!J$112)
+($J478*'fnd base rates'!J$113)
+($K478*'fnd base rates'!J$114)
+($M478*'fnd base rates'!J$116)
+($N478*'fnd base rates'!J$117)
+($O478*'fnd base rates'!J$118)
+($P478*VLOOKUP($S478+12,rate_basefnd,10)))
*$R478</f>
        <v>1057.2239999999999</v>
      </c>
      <c r="AC478" s="1">
        <f>(($D478*'fnd base rates'!K$107)
+($E478*'fnd base rates'!K$108)
+($F478*'fnd base rates'!K$109)
+($G478*'fnd base rates'!K$110)
+($H478*'fnd base rates'!K$111)
+($I478*'fnd base rates'!K$112)
+($J478*'fnd base rates'!K$113)
+($K478*'fnd base rates'!K$114)
+($M478*'fnd base rates'!K$116)
+($N478*'fnd base rates'!K$117)
+($O478*'fnd base rates'!K$118)
+($P478*VLOOKUP($S478+12,rate_basefnd,11)))
*$R478</f>
        <v>2282.6100038700001</v>
      </c>
      <c r="AD478" s="1">
        <f>(($D478*'fnd base rates'!L$107)
+($E478*'fnd base rates'!L$108)
+($F478*'fnd base rates'!L$109)
+($G478*'fnd base rates'!L$110)
+($H478*'fnd base rates'!L$111)
+($I478*'fnd base rates'!L$112)
+($J478*'fnd base rates'!L$113)
+($K478*'fnd base rates'!L$114)
+($M478*'fnd base rates'!L$116)
+($N478*'fnd base rates'!L$117)
+($O478*'fnd base rates'!L$118)
+($P478*VLOOKUP($S478+12,rate_basefnd,12)))</f>
        <v>3132.066812</v>
      </c>
      <c r="AE478" s="1">
        <f>(($D478*'fnd base rates'!M$107)
+($E478*'fnd base rates'!M$108)
+($F478*'fnd base rates'!M$109)
+($G478*'fnd base rates'!M$110)
+($H478*'fnd base rates'!M$111)
+($I478*'fnd base rates'!M$112)
+($J478*'fnd base rates'!M$113)
+($K478*'fnd base rates'!M$114)
+($M478*'fnd base rates'!M$116)
+($N478*'fnd base rates'!M$117)
+($O478*'fnd base rates'!M$118)
+($P478*VLOOKUP($S478+12,rate_basefnd,13)))</f>
        <v>0</v>
      </c>
      <c r="AF478" s="4">
        <f t="shared" si="539"/>
        <v>26015.186234279998</v>
      </c>
      <c r="AH478" s="4">
        <f t="shared" si="540"/>
        <v>463035293</v>
      </c>
      <c r="AI478" s="4" t="str">
        <f t="shared" si="541"/>
        <v>463</v>
      </c>
      <c r="AJ478" s="2" t="str">
        <f t="shared" si="542"/>
        <v>035</v>
      </c>
      <c r="AK478" s="2" t="str">
        <f t="shared" si="543"/>
        <v>293</v>
      </c>
      <c r="AL478" s="4">
        <f t="shared" si="544"/>
        <v>1</v>
      </c>
      <c r="AM478" s="4">
        <f t="shared" si="536"/>
        <v>2</v>
      </c>
      <c r="AN478" s="4">
        <f t="shared" si="545"/>
        <v>26015.186234279998</v>
      </c>
      <c r="AO478" s="4">
        <f t="shared" si="546"/>
        <v>13008</v>
      </c>
      <c r="AP478" s="4">
        <f t="shared" si="547"/>
        <v>0</v>
      </c>
      <c r="AQ478" s="4">
        <v>13008</v>
      </c>
      <c r="AW478" s="4">
        <v>12957</v>
      </c>
      <c r="AX478" s="5">
        <f t="shared" si="548"/>
        <v>51</v>
      </c>
      <c r="AY478" s="4">
        <v>13008</v>
      </c>
      <c r="AZ478" s="5"/>
      <c r="BB478" s="5">
        <f t="shared" ref="BB478" si="568">BC478-BA478</f>
        <v>0</v>
      </c>
    </row>
    <row r="479" spans="1:54" s="4" customFormat="1">
      <c r="A479" s="278">
        <v>463</v>
      </c>
      <c r="B479" s="2">
        <v>463035307</v>
      </c>
      <c r="C479" s="10" t="s">
        <v>1043</v>
      </c>
      <c r="D479" s="15">
        <f>'fnd enro'!D479</f>
        <v>0</v>
      </c>
      <c r="E479" s="15">
        <f>'fnd enro'!E479</f>
        <v>0</v>
      </c>
      <c r="F479" s="15">
        <f>'fnd enro'!F479</f>
        <v>0</v>
      </c>
      <c r="G479" s="15">
        <f>'fnd enro'!G479</f>
        <v>2</v>
      </c>
      <c r="H479" s="15">
        <f>'fnd enro'!H479</f>
        <v>0</v>
      </c>
      <c r="I479" s="15">
        <f>'fnd enro'!I479</f>
        <v>0</v>
      </c>
      <c r="J479" s="15">
        <f>'fnd enro'!J479</f>
        <v>0</v>
      </c>
      <c r="K479" s="16">
        <f>'fnd enro'!K479</f>
        <v>7.6600000000000001E-2</v>
      </c>
      <c r="L479" s="15">
        <f>'fnd enro'!L479</f>
        <v>0</v>
      </c>
      <c r="M479" s="15">
        <f>'fnd enro'!M479</f>
        <v>0</v>
      </c>
      <c r="N479" s="15">
        <f>'fnd enro'!N479</f>
        <v>0</v>
      </c>
      <c r="O479" s="15">
        <f>'fnd enro'!O479</f>
        <v>0</v>
      </c>
      <c r="P479" s="15">
        <f>'fnd enro'!P479</f>
        <v>2</v>
      </c>
      <c r="Q479" s="15">
        <f>'fnd enro'!R479</f>
        <v>2</v>
      </c>
      <c r="R479" s="16">
        <f t="shared" si="538"/>
        <v>1.085</v>
      </c>
      <c r="S479" s="15">
        <f>VALUE('fnd enro'!Q479)</f>
        <v>3</v>
      </c>
      <c r="T479" s="2"/>
      <c r="U479" s="1">
        <f>(($D479*'fnd base rates'!C$107)
+($E479*'fnd base rates'!C$108)
+($F479*'fnd base rates'!C$109)
+($G479*'fnd base rates'!C$110)
+($H479*'fnd base rates'!C$111)
+($I479*'fnd base rates'!C$112)
+($J479*'fnd base rates'!C$113)
+($K479*'fnd base rates'!C$114)
+($M479*'fnd base rates'!C$116)
+($N479*'fnd base rates'!C$117)
+($O479*'fnd base rates'!C$118)
+($P479*VLOOKUP($S479+12,rate_basefnd,3)))
*$R479</f>
        <v>1229.7222758099999</v>
      </c>
      <c r="V479" s="1">
        <f>(($D479*'fnd base rates'!D$107)
+($E479*'fnd base rates'!D$108)
+($F479*'fnd base rates'!D$109)
+($G479*'fnd base rates'!D$110)
+($H479*'fnd base rates'!D$111)
+($I479*'fnd base rates'!D$112)
+($J479*'fnd base rates'!D$113)
+($K479*'fnd base rates'!D$114)
+($M479*'fnd base rates'!D$116)
+($N479*'fnd base rates'!D$117)
+($O479*'fnd base rates'!D$118)
+($P479*VLOOKUP($S479+12,rate_basefnd,4)))
*$R479</f>
        <v>2145.7176999999997</v>
      </c>
      <c r="W479" s="1">
        <f>(($D479*'fnd base rates'!E$107)
+($E479*'fnd base rates'!E$108)
+($F479*'fnd base rates'!E$109)
+($G479*'fnd base rates'!E$110)
+($H479*'fnd base rates'!E$111)
+($I479*'fnd base rates'!E$112)
+($J479*'fnd base rates'!E$113)
+($K479*'fnd base rates'!E$114)
+($M479*'fnd base rates'!E$116)
+($N479*'fnd base rates'!E$117)
+($O479*'fnd base rates'!E$118)
+($P479*VLOOKUP($S479+12,rate_basefnd,5)))
*$R479</f>
        <v>13489.18711203</v>
      </c>
      <c r="X479" s="1">
        <f>(($D479*'fnd base rates'!F$107)
+($E479*'fnd base rates'!F$108)
+($F479*'fnd base rates'!F$109)
+($G479*'fnd base rates'!F$110)
+($H479*'fnd base rates'!F$111)
+($I479*'fnd base rates'!F$112)
+($J479*'fnd base rates'!F$113)
+($K479*'fnd base rates'!F$114)
+($M479*'fnd base rates'!F$116)
+($N479*'fnd base rates'!F$117)
+($O479*'fnd base rates'!F$118)
+($P479*VLOOKUP($S479+12,rate_basefnd,6)))
*$R479</f>
        <v>2584.7702889400002</v>
      </c>
      <c r="Y479" s="1">
        <f>(($D479*'fnd base rates'!G$107)
+($E479*'fnd base rates'!G$108)
+($F479*'fnd base rates'!G$109)
+($G479*'fnd base rates'!G$110)
+($H479*'fnd base rates'!G$111)
+($I479*'fnd base rates'!G$112)
+($J479*'fnd base rates'!G$113)
+($K479*'fnd base rates'!G$114)
+($M479*'fnd base rates'!G$116)
+($N479*'fnd base rates'!G$117)
+($O479*'fnd base rates'!G$118)
+($P479*VLOOKUP($S479+12,rate_basefnd,7)))
*$R479</f>
        <v>589.10322163000001</v>
      </c>
      <c r="Z479" s="1">
        <f>(($D479*'fnd base rates'!H$107)
+($E479*'fnd base rates'!H$108)
+($F479*'fnd base rates'!H$109)
+($G479*'fnd base rates'!H$110)
+($H479*'fnd base rates'!H$111)
+($I479*'fnd base rates'!H$112)
+($J479*'fnd base rates'!H$113)
+($K479*'fnd base rates'!H$114)
+($M479*'fnd base rates'!H$116)
+($N479*'fnd base rates'!H$117)
+($O479*'fnd base rates'!H$118)
+($P479*VLOOKUP($S479+12,rate_basefnd,8)))</f>
        <v>1038.8344199999999</v>
      </c>
      <c r="AA479" s="1">
        <f>(($D479*'fnd base rates'!I$107)
+($E479*'fnd base rates'!I$108)
+($F479*'fnd base rates'!I$109)
+($G479*'fnd base rates'!I$110)
+($H479*'fnd base rates'!I$111)
+($I479*'fnd base rates'!I$112)
+($J479*'fnd base rates'!I$113)
+($K479*'fnd base rates'!I$114)
+($M479*'fnd base rates'!I$116)
+($N479*'fnd base rates'!I$117)
+($O479*'fnd base rates'!I$118)
+($P479*VLOOKUP($S479+12,rate_basefnd,9)))
*$R479</f>
        <v>803.31230000000005</v>
      </c>
      <c r="AB479" s="1">
        <f>(($D479*'fnd base rates'!J$107)
+($E479*'fnd base rates'!J$108)
+($F479*'fnd base rates'!J$109)
+($G479*'fnd base rates'!J$110)
+($H479*'fnd base rates'!J$111)
+($I479*'fnd base rates'!J$112)
+($J479*'fnd base rates'!J$113)
+($K479*'fnd base rates'!J$114)
+($M479*'fnd base rates'!J$116)
+($N479*'fnd base rates'!J$117)
+($O479*'fnd base rates'!J$118)
+($P479*VLOOKUP($S479+12,rate_basefnd,10)))
*$R479</f>
        <v>1460.3883000000001</v>
      </c>
      <c r="AC479" s="1">
        <f>(($D479*'fnd base rates'!K$107)
+($E479*'fnd base rates'!K$108)
+($F479*'fnd base rates'!K$109)
+($G479*'fnd base rates'!K$110)
+($H479*'fnd base rates'!K$111)
+($I479*'fnd base rates'!K$112)
+($J479*'fnd base rates'!K$113)
+($K479*'fnd base rates'!K$114)
+($M479*'fnd base rates'!K$116)
+($N479*'fnd base rates'!K$117)
+($O479*'fnd base rates'!K$118)
+($P479*VLOOKUP($S479+12,rate_basefnd,11)))
*$R479</f>
        <v>2282.6100038700001</v>
      </c>
      <c r="AD479" s="1">
        <f>(($D479*'fnd base rates'!L$107)
+($E479*'fnd base rates'!L$108)
+($F479*'fnd base rates'!L$109)
+($G479*'fnd base rates'!L$110)
+($H479*'fnd base rates'!L$111)
+($I479*'fnd base rates'!L$112)
+($J479*'fnd base rates'!L$113)
+($K479*'fnd base rates'!L$114)
+($M479*'fnd base rates'!L$116)
+($N479*'fnd base rates'!L$117)
+($O479*'fnd base rates'!L$118)
+($P479*VLOOKUP($S479+12,rate_basefnd,12)))</f>
        <v>3417.7068119999999</v>
      </c>
      <c r="AE479" s="1">
        <f>(($D479*'fnd base rates'!M$107)
+($E479*'fnd base rates'!M$108)
+($F479*'fnd base rates'!M$109)
+($G479*'fnd base rates'!M$110)
+($H479*'fnd base rates'!M$111)
+($I479*'fnd base rates'!M$112)
+($J479*'fnd base rates'!M$113)
+($K479*'fnd base rates'!M$114)
+($M479*'fnd base rates'!M$116)
+($N479*'fnd base rates'!M$117)
+($O479*'fnd base rates'!M$118)
+($P479*VLOOKUP($S479+12,rate_basefnd,13)))</f>
        <v>0</v>
      </c>
      <c r="AF479" s="4">
        <f t="shared" si="539"/>
        <v>29041.352434279997</v>
      </c>
      <c r="AH479" s="4">
        <f t="shared" si="540"/>
        <v>463035307</v>
      </c>
      <c r="AI479" s="4" t="str">
        <f t="shared" si="541"/>
        <v>463</v>
      </c>
      <c r="AJ479" s="2" t="str">
        <f t="shared" si="542"/>
        <v>035</v>
      </c>
      <c r="AK479" s="2" t="str">
        <f t="shared" si="543"/>
        <v>307</v>
      </c>
      <c r="AL479" s="4">
        <f t="shared" si="544"/>
        <v>1</v>
      </c>
      <c r="AM479" s="4">
        <f t="shared" si="536"/>
        <v>2</v>
      </c>
      <c r="AN479" s="4">
        <f t="shared" si="545"/>
        <v>29041.352434279997</v>
      </c>
      <c r="AO479" s="4">
        <f t="shared" si="546"/>
        <v>14521</v>
      </c>
      <c r="AP479" s="4">
        <f t="shared" si="547"/>
        <v>0</v>
      </c>
      <c r="AQ479" s="4">
        <v>14521</v>
      </c>
      <c r="AW479" s="4">
        <v>14499</v>
      </c>
      <c r="AX479" s="5">
        <f t="shared" si="548"/>
        <v>22</v>
      </c>
      <c r="AY479" s="4">
        <v>14521</v>
      </c>
      <c r="AZ479" s="5"/>
      <c r="BB479" s="5">
        <f t="shared" ref="BB479" si="569">BC479-BA479</f>
        <v>0</v>
      </c>
    </row>
    <row r="480" spans="1:54" s="4" customFormat="1">
      <c r="A480" s="278">
        <v>463</v>
      </c>
      <c r="B480" s="2">
        <v>463035336</v>
      </c>
      <c r="C480" s="10" t="s">
        <v>1043</v>
      </c>
      <c r="D480" s="15">
        <f>'fnd enro'!D480</f>
        <v>0</v>
      </c>
      <c r="E480" s="15">
        <f>'fnd enro'!E480</f>
        <v>0</v>
      </c>
      <c r="F480" s="15">
        <f>'fnd enro'!F480</f>
        <v>0</v>
      </c>
      <c r="G480" s="15">
        <f>'fnd enro'!G480</f>
        <v>1</v>
      </c>
      <c r="H480" s="15">
        <f>'fnd enro'!H480</f>
        <v>1</v>
      </c>
      <c r="I480" s="15">
        <f>'fnd enro'!I480</f>
        <v>0</v>
      </c>
      <c r="J480" s="15">
        <f>'fnd enro'!J480</f>
        <v>0</v>
      </c>
      <c r="K480" s="16">
        <f>'fnd enro'!K480</f>
        <v>7.6600000000000001E-2</v>
      </c>
      <c r="L480" s="15">
        <f>'fnd enro'!L480</f>
        <v>0</v>
      </c>
      <c r="M480" s="15">
        <f>'fnd enro'!M480</f>
        <v>0</v>
      </c>
      <c r="N480" s="15">
        <f>'fnd enro'!N480</f>
        <v>0</v>
      </c>
      <c r="O480" s="15">
        <f>'fnd enro'!O480</f>
        <v>0</v>
      </c>
      <c r="P480" s="15">
        <f>'fnd enro'!P480</f>
        <v>0</v>
      </c>
      <c r="Q480" s="15">
        <f>'fnd enro'!R480</f>
        <v>2</v>
      </c>
      <c r="R480" s="16">
        <f t="shared" si="538"/>
        <v>1.085</v>
      </c>
      <c r="S480" s="15">
        <f>VALUE('fnd enro'!Q480)</f>
        <v>7</v>
      </c>
      <c r="T480" s="2"/>
      <c r="U480" s="1">
        <f>(($D480*'fnd base rates'!C$107)
+($E480*'fnd base rates'!C$108)
+($F480*'fnd base rates'!C$109)
+($G480*'fnd base rates'!C$110)
+($H480*'fnd base rates'!C$111)
+($I480*'fnd base rates'!C$112)
+($J480*'fnd base rates'!C$113)
+($K480*'fnd base rates'!C$114)
+($M480*'fnd base rates'!C$116)
+($N480*'fnd base rates'!C$117)
+($O480*'fnd base rates'!C$118)
+($P480*VLOOKUP($S480+12,rate_basefnd,3)))
*$R480</f>
        <v>1112.1733758099999</v>
      </c>
      <c r="V480" s="1">
        <f>(($D480*'fnd base rates'!D$107)
+($E480*'fnd base rates'!D$108)
+($F480*'fnd base rates'!D$109)
+($G480*'fnd base rates'!D$110)
+($H480*'fnd base rates'!D$111)
+($I480*'fnd base rates'!D$112)
+($J480*'fnd base rates'!D$113)
+($K480*'fnd base rates'!D$114)
+($M480*'fnd base rates'!D$116)
+($N480*'fnd base rates'!D$117)
+($O480*'fnd base rates'!D$118)
+($P480*VLOOKUP($S480+12,rate_basefnd,4)))
*$R480</f>
        <v>1588.7221</v>
      </c>
      <c r="W480" s="1">
        <f>(($D480*'fnd base rates'!E$107)
+($E480*'fnd base rates'!E$108)
+($F480*'fnd base rates'!E$109)
+($G480*'fnd base rates'!E$110)
+($H480*'fnd base rates'!E$111)
+($I480*'fnd base rates'!E$112)
+($J480*'fnd base rates'!E$113)
+($K480*'fnd base rates'!E$114)
+($M480*'fnd base rates'!E$116)
+($N480*'fnd base rates'!E$117)
+($O480*'fnd base rates'!E$118)
+($P480*VLOOKUP($S480+12,rate_basefnd,5)))
*$R480</f>
        <v>7614.8560620299995</v>
      </c>
      <c r="X480" s="1">
        <f>(($D480*'fnd base rates'!F$107)
+($E480*'fnd base rates'!F$108)
+($F480*'fnd base rates'!F$109)
+($G480*'fnd base rates'!F$110)
+($H480*'fnd base rates'!F$111)
+($I480*'fnd base rates'!F$112)
+($J480*'fnd base rates'!F$113)
+($K480*'fnd base rates'!F$114)
+($M480*'fnd base rates'!F$116)
+($N480*'fnd base rates'!F$117)
+($O480*'fnd base rates'!F$118)
+($P480*VLOOKUP($S480+12,rate_basefnd,6)))
*$R480</f>
        <v>2323.0574389399999</v>
      </c>
      <c r="Y480" s="1">
        <f>(($D480*'fnd base rates'!G$107)
+($E480*'fnd base rates'!G$108)
+($F480*'fnd base rates'!G$109)
+($G480*'fnd base rates'!G$110)
+($H480*'fnd base rates'!G$111)
+($I480*'fnd base rates'!G$112)
+($J480*'fnd base rates'!G$113)
+($K480*'fnd base rates'!G$114)
+($M480*'fnd base rates'!G$116)
+($N480*'fnd base rates'!G$117)
+($O480*'fnd base rates'!G$118)
+($P480*VLOOKUP($S480+12,rate_basefnd,7)))
*$R480</f>
        <v>337.40492162999999</v>
      </c>
      <c r="Z480" s="1">
        <f>(($D480*'fnd base rates'!H$107)
+($E480*'fnd base rates'!H$108)
+($F480*'fnd base rates'!H$109)
+($G480*'fnd base rates'!H$110)
+($H480*'fnd base rates'!H$111)
+($I480*'fnd base rates'!H$112)
+($J480*'fnd base rates'!H$113)
+($K480*'fnd base rates'!H$114)
+($M480*'fnd base rates'!H$116)
+($N480*'fnd base rates'!H$117)
+($O480*'fnd base rates'!H$118)
+($P480*VLOOKUP($S480+12,rate_basefnd,8)))</f>
        <v>1001.5544199999999</v>
      </c>
      <c r="AA480" s="1">
        <f>(($D480*'fnd base rates'!I$107)
+($E480*'fnd base rates'!I$108)
+($F480*'fnd base rates'!I$109)
+($G480*'fnd base rates'!I$110)
+($H480*'fnd base rates'!I$111)
+($I480*'fnd base rates'!I$112)
+($J480*'fnd base rates'!I$113)
+($K480*'fnd base rates'!I$114)
+($M480*'fnd base rates'!I$116)
+($N480*'fnd base rates'!I$117)
+($O480*'fnd base rates'!I$118)
+($P480*VLOOKUP($S480+12,rate_basefnd,9)))
*$R480</f>
        <v>656.25139999999999</v>
      </c>
      <c r="AB480" s="1">
        <f>(($D480*'fnd base rates'!J$107)
+($E480*'fnd base rates'!J$108)
+($F480*'fnd base rates'!J$109)
+($G480*'fnd base rates'!J$110)
+($H480*'fnd base rates'!J$111)
+($I480*'fnd base rates'!J$112)
+($J480*'fnd base rates'!J$113)
+($K480*'fnd base rates'!J$114)
+($M480*'fnd base rates'!J$116)
+($N480*'fnd base rates'!J$117)
+($O480*'fnd base rates'!J$118)
+($P480*VLOOKUP($S480+12,rate_basefnd,10)))
*$R480</f>
        <v>416.48809999999997</v>
      </c>
      <c r="AC480" s="1">
        <f>(($D480*'fnd base rates'!K$107)
+($E480*'fnd base rates'!K$108)
+($F480*'fnd base rates'!K$109)
+($G480*'fnd base rates'!K$110)
+($H480*'fnd base rates'!K$111)
+($I480*'fnd base rates'!K$112)
+($J480*'fnd base rates'!K$113)
+($K480*'fnd base rates'!K$114)
+($M480*'fnd base rates'!K$116)
+($N480*'fnd base rates'!K$117)
+($O480*'fnd base rates'!K$118)
+($P480*VLOOKUP($S480+12,rate_basefnd,11)))
*$R480</f>
        <v>2367.6957038700002</v>
      </c>
      <c r="AD480" s="1">
        <f>(($D480*'fnd base rates'!L$107)
+($E480*'fnd base rates'!L$108)
+($F480*'fnd base rates'!L$109)
+($G480*'fnd base rates'!L$110)
+($H480*'fnd base rates'!L$111)
+($I480*'fnd base rates'!L$112)
+($J480*'fnd base rates'!L$113)
+($K480*'fnd base rates'!L$114)
+($M480*'fnd base rates'!L$116)
+($N480*'fnd base rates'!L$117)
+($O480*'fnd base rates'!L$118)
+($P480*VLOOKUP($S480+12,rate_basefnd,12)))</f>
        <v>2655.066812</v>
      </c>
      <c r="AE480" s="1">
        <f>(($D480*'fnd base rates'!M$107)
+($E480*'fnd base rates'!M$108)
+($F480*'fnd base rates'!M$109)
+($G480*'fnd base rates'!M$110)
+($H480*'fnd base rates'!M$111)
+($I480*'fnd base rates'!M$112)
+($J480*'fnd base rates'!M$113)
+($K480*'fnd base rates'!M$114)
+($M480*'fnd base rates'!M$116)
+($N480*'fnd base rates'!M$117)
+($O480*'fnd base rates'!M$118)
+($P480*VLOOKUP($S480+12,rate_basefnd,13)))</f>
        <v>0</v>
      </c>
      <c r="AF480" s="4">
        <f t="shared" si="539"/>
        <v>20073.270334279998</v>
      </c>
      <c r="AH480" s="4">
        <f t="shared" si="540"/>
        <v>463035336</v>
      </c>
      <c r="AI480" s="4" t="str">
        <f t="shared" si="541"/>
        <v>463</v>
      </c>
      <c r="AJ480" s="2" t="str">
        <f t="shared" si="542"/>
        <v>035</v>
      </c>
      <c r="AK480" s="2" t="str">
        <f t="shared" si="543"/>
        <v>336</v>
      </c>
      <c r="AL480" s="4">
        <f t="shared" si="544"/>
        <v>1</v>
      </c>
      <c r="AM480" s="4">
        <f t="shared" si="536"/>
        <v>2</v>
      </c>
      <c r="AN480" s="4">
        <f t="shared" si="545"/>
        <v>20073.270334279998</v>
      </c>
      <c r="AO480" s="4">
        <f t="shared" si="546"/>
        <v>10037</v>
      </c>
      <c r="AP480" s="4">
        <f t="shared" si="547"/>
        <v>0</v>
      </c>
      <c r="AQ480" s="4">
        <v>10037</v>
      </c>
      <c r="AW480" s="4">
        <v>10018</v>
      </c>
      <c r="AX480" s="5">
        <f t="shared" si="548"/>
        <v>19</v>
      </c>
      <c r="AY480" s="4">
        <v>10037</v>
      </c>
      <c r="AZ480" s="5"/>
      <c r="BB480" s="5">
        <f t="shared" ref="BB480" si="570">BC480-BA480</f>
        <v>0</v>
      </c>
    </row>
    <row r="481" spans="1:54" s="4" customFormat="1">
      <c r="A481" s="278">
        <v>464</v>
      </c>
      <c r="B481" s="2">
        <v>464168030</v>
      </c>
      <c r="C481" s="10" t="s">
        <v>1066</v>
      </c>
      <c r="D481" s="15">
        <f>'fnd enro'!D481</f>
        <v>0</v>
      </c>
      <c r="E481" s="15">
        <f>'fnd enro'!E481</f>
        <v>0</v>
      </c>
      <c r="F481" s="15">
        <f>'fnd enro'!F481</f>
        <v>0</v>
      </c>
      <c r="G481" s="15">
        <f>'fnd enro'!G481</f>
        <v>1</v>
      </c>
      <c r="H481" s="15">
        <f>'fnd enro'!H481</f>
        <v>2</v>
      </c>
      <c r="I481" s="15">
        <f>'fnd enro'!I481</f>
        <v>0</v>
      </c>
      <c r="J481" s="15">
        <f>'fnd enro'!J481</f>
        <v>0</v>
      </c>
      <c r="K481" s="16">
        <f>'fnd enro'!K481</f>
        <v>0.1149</v>
      </c>
      <c r="L481" s="15">
        <f>'fnd enro'!L481</f>
        <v>0</v>
      </c>
      <c r="M481" s="15">
        <f>'fnd enro'!M481</f>
        <v>0</v>
      </c>
      <c r="N481" s="15">
        <f>'fnd enro'!N481</f>
        <v>0</v>
      </c>
      <c r="O481" s="15">
        <f>'fnd enro'!O481</f>
        <v>0</v>
      </c>
      <c r="P481" s="15">
        <f>'fnd enro'!P481</f>
        <v>2</v>
      </c>
      <c r="Q481" s="15">
        <f>'fnd enro'!R481</f>
        <v>3</v>
      </c>
      <c r="R481" s="16">
        <f t="shared" si="538"/>
        <v>1</v>
      </c>
      <c r="S481" s="15">
        <f>VALUE('fnd enro'!Q481)</f>
        <v>6</v>
      </c>
      <c r="T481" s="2"/>
      <c r="U481" s="1">
        <f>(($D481*'fnd base rates'!C$107)
+($E481*'fnd base rates'!C$108)
+($F481*'fnd base rates'!C$109)
+($G481*'fnd base rates'!C$110)
+($H481*'fnd base rates'!C$111)
+($I481*'fnd base rates'!C$112)
+($J481*'fnd base rates'!C$113)
+($K481*'fnd base rates'!C$114)
+($M481*'fnd base rates'!C$116)
+($N481*'fnd base rates'!C$117)
+($O481*'fnd base rates'!C$118)
+($P481*VLOOKUP($S481+12,rate_basefnd,3)))
*$R481</f>
        <v>1658.6868790000003</v>
      </c>
      <c r="V481" s="1">
        <f>(($D481*'fnd base rates'!D$107)
+($E481*'fnd base rates'!D$108)
+($F481*'fnd base rates'!D$109)
+($G481*'fnd base rates'!D$110)
+($H481*'fnd base rates'!D$111)
+($I481*'fnd base rates'!D$112)
+($J481*'fnd base rates'!D$113)
+($K481*'fnd base rates'!D$114)
+($M481*'fnd base rates'!D$116)
+($N481*'fnd base rates'!D$117)
+($O481*'fnd base rates'!D$118)
+($P481*VLOOKUP($S481+12,rate_basefnd,4)))
*$R481</f>
        <v>2770.25</v>
      </c>
      <c r="W481" s="1">
        <f>(($D481*'fnd base rates'!E$107)
+($E481*'fnd base rates'!E$108)
+($F481*'fnd base rates'!E$109)
+($G481*'fnd base rates'!E$110)
+($H481*'fnd base rates'!E$111)
+($I481*'fnd base rates'!E$112)
+($J481*'fnd base rates'!E$113)
+($K481*'fnd base rates'!E$114)
+($M481*'fnd base rates'!E$116)
+($N481*'fnd base rates'!E$117)
+($O481*'fnd base rates'!E$118)
+($P481*VLOOKUP($S481+12,rate_basefnd,5)))
*$R481</f>
        <v>15927.975777</v>
      </c>
      <c r="X481" s="1">
        <f>(($D481*'fnd base rates'!F$107)
+($E481*'fnd base rates'!F$108)
+($F481*'fnd base rates'!F$109)
+($G481*'fnd base rates'!F$110)
+($H481*'fnd base rates'!F$111)
+($I481*'fnd base rates'!F$112)
+($J481*'fnd base rates'!F$113)
+($K481*'fnd base rates'!F$114)
+($M481*'fnd base rates'!F$116)
+($N481*'fnd base rates'!F$117)
+($O481*'fnd base rates'!F$118)
+($P481*VLOOKUP($S481+12,rate_basefnd,6)))
*$R481</f>
        <v>3090.9951459999997</v>
      </c>
      <c r="Y481" s="1">
        <f>(($D481*'fnd base rates'!G$107)
+($E481*'fnd base rates'!G$108)
+($F481*'fnd base rates'!G$109)
+($G481*'fnd base rates'!G$110)
+($H481*'fnd base rates'!G$111)
+($I481*'fnd base rates'!G$112)
+($J481*'fnd base rates'!G$113)
+($K481*'fnd base rates'!G$114)
+($M481*'fnd base rates'!G$116)
+($N481*'fnd base rates'!G$117)
+($O481*'fnd base rates'!G$118)
+($P481*VLOOKUP($S481+12,rate_basefnd,7)))
*$R481</f>
        <v>743.79841699999997</v>
      </c>
      <c r="Z481" s="1">
        <f>(($D481*'fnd base rates'!H$107)
+($E481*'fnd base rates'!H$108)
+($F481*'fnd base rates'!H$109)
+($G481*'fnd base rates'!H$110)
+($H481*'fnd base rates'!H$111)
+($I481*'fnd base rates'!H$112)
+($J481*'fnd base rates'!H$113)
+($K481*'fnd base rates'!H$114)
+($M481*'fnd base rates'!H$116)
+($N481*'fnd base rates'!H$117)
+($O481*'fnd base rates'!H$118)
+($P481*VLOOKUP($S481+12,rate_basefnd,8)))</f>
        <v>1543.9916300000002</v>
      </c>
      <c r="AA481" s="1">
        <f>(($D481*'fnd base rates'!I$107)
+($E481*'fnd base rates'!I$108)
+($F481*'fnd base rates'!I$109)
+($G481*'fnd base rates'!I$110)
+($H481*'fnd base rates'!I$111)
+($I481*'fnd base rates'!I$112)
+($J481*'fnd base rates'!I$113)
+($K481*'fnd base rates'!I$114)
+($M481*'fnd base rates'!I$116)
+($N481*'fnd base rates'!I$117)
+($O481*'fnd base rates'!I$118)
+($P481*VLOOKUP($S481+12,rate_basefnd,9)))
*$R481</f>
        <v>1167.8</v>
      </c>
      <c r="AB481" s="1">
        <f>(($D481*'fnd base rates'!J$107)
+($E481*'fnd base rates'!J$108)
+($F481*'fnd base rates'!J$109)
+($G481*'fnd base rates'!J$110)
+($H481*'fnd base rates'!J$111)
+($I481*'fnd base rates'!J$112)
+($J481*'fnd base rates'!J$113)
+($K481*'fnd base rates'!J$114)
+($M481*'fnd base rates'!J$116)
+($N481*'fnd base rates'!J$117)
+($O481*'fnd base rates'!J$118)
+($P481*VLOOKUP($S481+12,rate_basefnd,10)))
*$R481</f>
        <v>1800.68</v>
      </c>
      <c r="AC481" s="1">
        <f>(($D481*'fnd base rates'!K$107)
+($E481*'fnd base rates'!K$108)
+($F481*'fnd base rates'!K$109)
+($G481*'fnd base rates'!K$110)
+($H481*'fnd base rates'!K$111)
+($I481*'fnd base rates'!K$112)
+($J481*'fnd base rates'!K$113)
+($K481*'fnd base rates'!K$114)
+($M481*'fnd base rates'!K$116)
+($N481*'fnd base rates'!K$117)
+($O481*'fnd base rates'!K$118)
+($P481*VLOOKUP($S481+12,rate_basefnd,11)))
*$R481</f>
        <v>3312.5220330000002</v>
      </c>
      <c r="AD481" s="1">
        <f>(($D481*'fnd base rates'!L$107)
+($E481*'fnd base rates'!L$108)
+($F481*'fnd base rates'!L$109)
+($G481*'fnd base rates'!L$110)
+($H481*'fnd base rates'!L$111)
+($I481*'fnd base rates'!L$112)
+($J481*'fnd base rates'!L$113)
+($K481*'fnd base rates'!L$114)
+($M481*'fnd base rates'!L$116)
+($N481*'fnd base rates'!L$117)
+($O481*'fnd base rates'!L$118)
+($P481*VLOOKUP($S481+12,rate_basefnd,12)))</f>
        <v>4912.7502180000001</v>
      </c>
      <c r="AE481" s="1">
        <f>(($D481*'fnd base rates'!M$107)
+($E481*'fnd base rates'!M$108)
+($F481*'fnd base rates'!M$109)
+($G481*'fnd base rates'!M$110)
+($H481*'fnd base rates'!M$111)
+($I481*'fnd base rates'!M$112)
+($J481*'fnd base rates'!M$113)
+($K481*'fnd base rates'!M$114)
+($M481*'fnd base rates'!M$116)
+($N481*'fnd base rates'!M$117)
+($O481*'fnd base rates'!M$118)
+($P481*VLOOKUP($S481+12,rate_basefnd,13)))</f>
        <v>0</v>
      </c>
      <c r="AF481" s="4">
        <f t="shared" si="539"/>
        <v>36929.450100000002</v>
      </c>
      <c r="AH481" s="4">
        <f t="shared" si="540"/>
        <v>464168030</v>
      </c>
      <c r="AI481" s="4" t="str">
        <f t="shared" si="541"/>
        <v>464</v>
      </c>
      <c r="AJ481" s="2" t="str">
        <f t="shared" si="542"/>
        <v>168</v>
      </c>
      <c r="AK481" s="2" t="str">
        <f t="shared" si="543"/>
        <v>030</v>
      </c>
      <c r="AL481" s="4">
        <f t="shared" si="544"/>
        <v>1</v>
      </c>
      <c r="AM481" s="4">
        <f t="shared" si="536"/>
        <v>3</v>
      </c>
      <c r="AN481" s="4">
        <f t="shared" si="545"/>
        <v>36929.450100000002</v>
      </c>
      <c r="AO481" s="4">
        <f t="shared" si="546"/>
        <v>12310</v>
      </c>
      <c r="AP481" s="4">
        <f t="shared" si="547"/>
        <v>0</v>
      </c>
      <c r="AQ481" s="4">
        <v>12310</v>
      </c>
      <c r="AW481" s="4">
        <v>12280</v>
      </c>
      <c r="AX481" s="5">
        <f t="shared" si="548"/>
        <v>30</v>
      </c>
      <c r="AY481" s="4">
        <v>12310</v>
      </c>
      <c r="AZ481" s="5"/>
      <c r="BB481" s="5">
        <f t="shared" ref="BB481" si="571">BC481-BA481</f>
        <v>0</v>
      </c>
    </row>
    <row r="482" spans="1:54" s="4" customFormat="1">
      <c r="A482" s="278">
        <v>464</v>
      </c>
      <c r="B482" s="2">
        <v>464168163</v>
      </c>
      <c r="C482" s="10" t="s">
        <v>1066</v>
      </c>
      <c r="D482" s="15">
        <f>'fnd enro'!D482</f>
        <v>0</v>
      </c>
      <c r="E482" s="15">
        <f>'fnd enro'!E482</f>
        <v>0</v>
      </c>
      <c r="F482" s="15">
        <f>'fnd enro'!F482</f>
        <v>0</v>
      </c>
      <c r="G482" s="15">
        <f>'fnd enro'!G482</f>
        <v>14</v>
      </c>
      <c r="H482" s="15">
        <f>'fnd enro'!H482</f>
        <v>8</v>
      </c>
      <c r="I482" s="15">
        <f>'fnd enro'!I482</f>
        <v>0</v>
      </c>
      <c r="J482" s="15">
        <f>'fnd enro'!J482</f>
        <v>0</v>
      </c>
      <c r="K482" s="16">
        <f>'fnd enro'!K482</f>
        <v>0.84260000000000002</v>
      </c>
      <c r="L482" s="15">
        <f>'fnd enro'!L482</f>
        <v>0</v>
      </c>
      <c r="M482" s="15">
        <f>'fnd enro'!M482</f>
        <v>3</v>
      </c>
      <c r="N482" s="15">
        <f>'fnd enro'!N482</f>
        <v>0</v>
      </c>
      <c r="O482" s="15">
        <f>'fnd enro'!O482</f>
        <v>0</v>
      </c>
      <c r="P482" s="15">
        <f>'fnd enro'!P482</f>
        <v>10</v>
      </c>
      <c r="Q482" s="15">
        <f>'fnd enro'!R482</f>
        <v>22</v>
      </c>
      <c r="R482" s="16">
        <f t="shared" si="538"/>
        <v>1</v>
      </c>
      <c r="S482" s="15">
        <f>VALUE('fnd enro'!Q482)</f>
        <v>12</v>
      </c>
      <c r="T482" s="2"/>
      <c r="U482" s="1">
        <f>(($D482*'fnd base rates'!C$107)
+($E482*'fnd base rates'!C$108)
+($F482*'fnd base rates'!C$109)
+($G482*'fnd base rates'!C$110)
+($H482*'fnd base rates'!C$111)
+($I482*'fnd base rates'!C$112)
+($J482*'fnd base rates'!C$113)
+($K482*'fnd base rates'!C$114)
+($M482*'fnd base rates'!C$116)
+($N482*'fnd base rates'!C$117)
+($O482*'fnd base rates'!C$118)
+($P482*VLOOKUP($S482+12,rate_basefnd,3)))
*$R482</f>
        <v>12303.420446</v>
      </c>
      <c r="V482" s="1">
        <f>(($D482*'fnd base rates'!D$107)
+($E482*'fnd base rates'!D$108)
+($F482*'fnd base rates'!D$109)
+($G482*'fnd base rates'!D$110)
+($H482*'fnd base rates'!D$111)
+($I482*'fnd base rates'!D$112)
+($J482*'fnd base rates'!D$113)
+($K482*'fnd base rates'!D$114)
+($M482*'fnd base rates'!D$116)
+($N482*'fnd base rates'!D$117)
+($O482*'fnd base rates'!D$118)
+($P482*VLOOKUP($S482+12,rate_basefnd,4)))
*$R482</f>
        <v>20125.370000000003</v>
      </c>
      <c r="W482" s="1">
        <f>(($D482*'fnd base rates'!E$107)
+($E482*'fnd base rates'!E$108)
+($F482*'fnd base rates'!E$109)
+($G482*'fnd base rates'!E$110)
+($H482*'fnd base rates'!E$111)
+($I482*'fnd base rates'!E$112)
+($J482*'fnd base rates'!E$113)
+($K482*'fnd base rates'!E$114)
+($M482*'fnd base rates'!E$116)
+($N482*'fnd base rates'!E$117)
+($O482*'fnd base rates'!E$118)
+($P482*VLOOKUP($S482+12,rate_basefnd,5)))
*$R482</f>
        <v>116260.24569800001</v>
      </c>
      <c r="X482" s="1">
        <f>(($D482*'fnd base rates'!F$107)
+($E482*'fnd base rates'!F$108)
+($F482*'fnd base rates'!F$109)
+($G482*'fnd base rates'!F$110)
+($H482*'fnd base rates'!F$111)
+($I482*'fnd base rates'!F$112)
+($J482*'fnd base rates'!F$113)
+($K482*'fnd base rates'!F$114)
+($M482*'fnd base rates'!F$116)
+($N482*'fnd base rates'!F$117)
+($O482*'fnd base rates'!F$118)
+($P482*VLOOKUP($S482+12,rate_basefnd,6)))
*$R482</f>
        <v>24774.174404000001</v>
      </c>
      <c r="Y482" s="1">
        <f>(($D482*'fnd base rates'!G$107)
+($E482*'fnd base rates'!G$108)
+($F482*'fnd base rates'!G$109)
+($G482*'fnd base rates'!G$110)
+($H482*'fnd base rates'!G$111)
+($I482*'fnd base rates'!G$112)
+($J482*'fnd base rates'!G$113)
+($K482*'fnd base rates'!G$114)
+($M482*'fnd base rates'!G$116)
+($N482*'fnd base rates'!G$117)
+($O482*'fnd base rates'!G$118)
+($P482*VLOOKUP($S482+12,rate_basefnd,7)))
*$R482</f>
        <v>5196.6150579999994</v>
      </c>
      <c r="Z482" s="1">
        <f>(($D482*'fnd base rates'!H$107)
+($E482*'fnd base rates'!H$108)
+($F482*'fnd base rates'!H$109)
+($G482*'fnd base rates'!H$110)
+($H482*'fnd base rates'!H$111)
+($I482*'fnd base rates'!H$112)
+($J482*'fnd base rates'!H$113)
+($K482*'fnd base rates'!H$114)
+($M482*'fnd base rates'!H$116)
+($N482*'fnd base rates'!H$117)
+($O482*'fnd base rates'!H$118)
+($P482*VLOOKUP($S482+12,rate_basefnd,8)))</f>
        <v>11628.848620000001</v>
      </c>
      <c r="AA482" s="1">
        <f>(($D482*'fnd base rates'!I$107)
+($E482*'fnd base rates'!I$108)
+($F482*'fnd base rates'!I$109)
+($G482*'fnd base rates'!I$110)
+($H482*'fnd base rates'!I$111)
+($I482*'fnd base rates'!I$112)
+($J482*'fnd base rates'!I$113)
+($K482*'fnd base rates'!I$114)
+($M482*'fnd base rates'!I$116)
+($N482*'fnd base rates'!I$117)
+($O482*'fnd base rates'!I$118)
+($P482*VLOOKUP($S482+12,rate_basefnd,9)))
*$R482</f>
        <v>8056.1200000000008</v>
      </c>
      <c r="AB482" s="1">
        <f>(($D482*'fnd base rates'!J$107)
+($E482*'fnd base rates'!J$108)
+($F482*'fnd base rates'!J$109)
+($G482*'fnd base rates'!J$110)
+($H482*'fnd base rates'!J$111)
+($I482*'fnd base rates'!J$112)
+($J482*'fnd base rates'!J$113)
+($K482*'fnd base rates'!J$114)
+($M482*'fnd base rates'!J$116)
+($N482*'fnd base rates'!J$117)
+($O482*'fnd base rates'!J$118)
+($P482*VLOOKUP($S482+12,rate_basefnd,10)))
*$R482</f>
        <v>11246.32</v>
      </c>
      <c r="AC482" s="1">
        <f>(($D482*'fnd base rates'!K$107)
+($E482*'fnd base rates'!K$108)
+($F482*'fnd base rates'!K$109)
+($G482*'fnd base rates'!K$110)
+($H482*'fnd base rates'!K$111)
+($I482*'fnd base rates'!K$112)
+($J482*'fnd base rates'!K$113)
+($K482*'fnd base rates'!K$114)
+($M482*'fnd base rates'!K$116)
+($N482*'fnd base rates'!K$117)
+($O482*'fnd base rates'!K$118)
+($P482*VLOOKUP($S482+12,rate_basefnd,11)))
*$R482</f>
        <v>24624.088242000002</v>
      </c>
      <c r="AD482" s="1">
        <f>(($D482*'fnd base rates'!L$107)
+($E482*'fnd base rates'!L$108)
+($F482*'fnd base rates'!L$109)
+($G482*'fnd base rates'!L$110)
+($H482*'fnd base rates'!L$111)
+($I482*'fnd base rates'!L$112)
+($J482*'fnd base rates'!L$113)
+($K482*'fnd base rates'!L$114)
+($M482*'fnd base rates'!L$116)
+($N482*'fnd base rates'!L$117)
+($O482*'fnd base rates'!L$118)
+($P482*VLOOKUP($S482+12,rate_basefnd,12)))</f>
        <v>35403.404932000005</v>
      </c>
      <c r="AE482" s="1">
        <f>(($D482*'fnd base rates'!M$107)
+($E482*'fnd base rates'!M$108)
+($F482*'fnd base rates'!M$109)
+($G482*'fnd base rates'!M$110)
+($H482*'fnd base rates'!M$111)
+($I482*'fnd base rates'!M$112)
+($J482*'fnd base rates'!M$113)
+($K482*'fnd base rates'!M$114)
+($M482*'fnd base rates'!M$116)
+($N482*'fnd base rates'!M$117)
+($O482*'fnd base rates'!M$118)
+($P482*VLOOKUP($S482+12,rate_basefnd,13)))</f>
        <v>0</v>
      </c>
      <c r="AF482" s="4">
        <f t="shared" si="539"/>
        <v>269618.60739999998</v>
      </c>
      <c r="AH482" s="4">
        <f t="shared" si="540"/>
        <v>464168163</v>
      </c>
      <c r="AI482" s="4" t="str">
        <f t="shared" si="541"/>
        <v>464</v>
      </c>
      <c r="AJ482" s="2" t="str">
        <f t="shared" si="542"/>
        <v>168</v>
      </c>
      <c r="AK482" s="2" t="str">
        <f t="shared" si="543"/>
        <v>163</v>
      </c>
      <c r="AL482" s="4">
        <f t="shared" si="544"/>
        <v>1</v>
      </c>
      <c r="AM482" s="4">
        <f t="shared" si="536"/>
        <v>22</v>
      </c>
      <c r="AN482" s="4">
        <f t="shared" si="545"/>
        <v>269618.60739999998</v>
      </c>
      <c r="AO482" s="4">
        <f t="shared" si="546"/>
        <v>12255</v>
      </c>
      <c r="AP482" s="4">
        <f t="shared" si="547"/>
        <v>0</v>
      </c>
      <c r="AQ482" s="4">
        <v>12255</v>
      </c>
      <c r="AW482" s="4">
        <v>12190</v>
      </c>
      <c r="AX482" s="5">
        <f t="shared" si="548"/>
        <v>65</v>
      </c>
      <c r="AY482" s="4">
        <v>12255</v>
      </c>
      <c r="AZ482" s="5"/>
      <c r="BB482" s="5">
        <f t="shared" ref="BB482" si="572">BC482-BA482</f>
        <v>0</v>
      </c>
    </row>
    <row r="483" spans="1:54" s="4" customFormat="1">
      <c r="A483" s="278">
        <v>464</v>
      </c>
      <c r="B483" s="2">
        <v>464168168</v>
      </c>
      <c r="C483" s="10" t="s">
        <v>1066</v>
      </c>
      <c r="D483" s="15">
        <f>'fnd enro'!D483</f>
        <v>0</v>
      </c>
      <c r="E483" s="15">
        <f>'fnd enro'!E483</f>
        <v>0</v>
      </c>
      <c r="F483" s="15">
        <f>'fnd enro'!F483</f>
        <v>0</v>
      </c>
      <c r="G483" s="15">
        <f>'fnd enro'!G483</f>
        <v>51</v>
      </c>
      <c r="H483" s="15">
        <f>'fnd enro'!H483</f>
        <v>62</v>
      </c>
      <c r="I483" s="15">
        <f>'fnd enro'!I483</f>
        <v>0</v>
      </c>
      <c r="J483" s="15">
        <f>'fnd enro'!J483</f>
        <v>0</v>
      </c>
      <c r="K483" s="16">
        <f>'fnd enro'!K483</f>
        <v>4.3278999999999996</v>
      </c>
      <c r="L483" s="15">
        <f>'fnd enro'!L483</f>
        <v>0</v>
      </c>
      <c r="M483" s="15">
        <f>'fnd enro'!M483</f>
        <v>8</v>
      </c>
      <c r="N483" s="15">
        <f>'fnd enro'!N483</f>
        <v>2</v>
      </c>
      <c r="O483" s="15">
        <f>'fnd enro'!O483</f>
        <v>0</v>
      </c>
      <c r="P483" s="15">
        <f>'fnd enro'!P483</f>
        <v>19</v>
      </c>
      <c r="Q483" s="15">
        <f>'fnd enro'!R483</f>
        <v>113</v>
      </c>
      <c r="R483" s="16">
        <f t="shared" si="538"/>
        <v>1</v>
      </c>
      <c r="S483" s="15">
        <f>VALUE('fnd enro'!Q483)</f>
        <v>3</v>
      </c>
      <c r="T483" s="2"/>
      <c r="U483" s="1">
        <f>(($D483*'fnd base rates'!C$107)
+($E483*'fnd base rates'!C$108)
+($F483*'fnd base rates'!C$109)
+($G483*'fnd base rates'!C$110)
+($H483*'fnd base rates'!C$111)
+($I483*'fnd base rates'!C$112)
+($J483*'fnd base rates'!C$113)
+($K483*'fnd base rates'!C$114)
+($M483*'fnd base rates'!C$116)
+($N483*'fnd base rates'!C$117)
+($O483*'fnd base rates'!C$118)
+($P483*VLOOKUP($S483+12,rate_basefnd,3)))
*$R483</f>
        <v>59904.029109000003</v>
      </c>
      <c r="V483" s="1">
        <f>(($D483*'fnd base rates'!D$107)
+($E483*'fnd base rates'!D$108)
+($F483*'fnd base rates'!D$109)
+($G483*'fnd base rates'!D$110)
+($H483*'fnd base rates'!D$111)
+($I483*'fnd base rates'!D$112)
+($J483*'fnd base rates'!D$113)
+($K483*'fnd base rates'!D$114)
+($M483*'fnd base rates'!D$116)
+($N483*'fnd base rates'!D$117)
+($O483*'fnd base rates'!D$118)
+($P483*VLOOKUP($S483+12,rate_basefnd,4)))
*$R483</f>
        <v>89287.21</v>
      </c>
      <c r="W483" s="1">
        <f>(($D483*'fnd base rates'!E$107)
+($E483*'fnd base rates'!E$108)
+($F483*'fnd base rates'!E$109)
+($G483*'fnd base rates'!E$110)
+($H483*'fnd base rates'!E$111)
+($I483*'fnd base rates'!E$112)
+($J483*'fnd base rates'!E$113)
+($K483*'fnd base rates'!E$114)
+($M483*'fnd base rates'!E$116)
+($N483*'fnd base rates'!E$117)
+($O483*'fnd base rates'!E$118)
+($P483*VLOOKUP($S483+12,rate_basefnd,5)))
*$R483</f>
        <v>453682.54426699993</v>
      </c>
      <c r="X483" s="1">
        <f>(($D483*'fnd base rates'!F$107)
+($E483*'fnd base rates'!F$108)
+($F483*'fnd base rates'!F$109)
+($G483*'fnd base rates'!F$110)
+($H483*'fnd base rates'!F$111)
+($I483*'fnd base rates'!F$112)
+($J483*'fnd base rates'!F$113)
+($K483*'fnd base rates'!F$114)
+($M483*'fnd base rates'!F$116)
+($N483*'fnd base rates'!F$117)
+($O483*'fnd base rates'!F$118)
+($P483*VLOOKUP($S483+12,rate_basefnd,6)))
*$R483</f>
        <v>121323.21716600002</v>
      </c>
      <c r="Y483" s="1">
        <f>(($D483*'fnd base rates'!G$107)
+($E483*'fnd base rates'!G$108)
+($F483*'fnd base rates'!G$109)
+($G483*'fnd base rates'!G$110)
+($H483*'fnd base rates'!G$111)
+($I483*'fnd base rates'!G$112)
+($J483*'fnd base rates'!G$113)
+($K483*'fnd base rates'!G$114)
+($M483*'fnd base rates'!G$116)
+($N483*'fnd base rates'!G$117)
+($O483*'fnd base rates'!G$118)
+($P483*VLOOKUP($S483+12,rate_basefnd,7)))
*$R483</f>
        <v>20420.983706999999</v>
      </c>
      <c r="Z483" s="1">
        <f>(($D483*'fnd base rates'!H$107)
+($E483*'fnd base rates'!H$108)
+($F483*'fnd base rates'!H$109)
+($G483*'fnd base rates'!H$110)
+($H483*'fnd base rates'!H$111)
+($I483*'fnd base rates'!H$112)
+($J483*'fnd base rates'!H$113)
+($K483*'fnd base rates'!H$114)
+($M483*'fnd base rates'!H$116)
+($N483*'fnd base rates'!H$117)
+($O483*'fnd base rates'!H$118)
+($P483*VLOOKUP($S483+12,rate_basefnd,8)))</f>
        <v>58141.564730000006</v>
      </c>
      <c r="AA483" s="1">
        <f>(($D483*'fnd base rates'!I$107)
+($E483*'fnd base rates'!I$108)
+($F483*'fnd base rates'!I$109)
+($G483*'fnd base rates'!I$110)
+($H483*'fnd base rates'!I$111)
+($I483*'fnd base rates'!I$112)
+($J483*'fnd base rates'!I$113)
+($K483*'fnd base rates'!I$114)
+($M483*'fnd base rates'!I$116)
+($N483*'fnd base rates'!I$117)
+($O483*'fnd base rates'!I$118)
+($P483*VLOOKUP($S483+12,rate_basefnd,9)))
*$R483</f>
        <v>37191.930000000008</v>
      </c>
      <c r="AB483" s="1">
        <f>(($D483*'fnd base rates'!J$107)
+($E483*'fnd base rates'!J$108)
+($F483*'fnd base rates'!J$109)
+($G483*'fnd base rates'!J$110)
+($H483*'fnd base rates'!J$111)
+($I483*'fnd base rates'!J$112)
+($J483*'fnd base rates'!J$113)
+($K483*'fnd base rates'!J$114)
+($M483*'fnd base rates'!J$116)
+($N483*'fnd base rates'!J$117)
+($O483*'fnd base rates'!J$118)
+($P483*VLOOKUP($S483+12,rate_basefnd,10)))
*$R483</f>
        <v>32453.33</v>
      </c>
      <c r="AC483" s="1">
        <f>(($D483*'fnd base rates'!K$107)
+($E483*'fnd base rates'!K$108)
+($F483*'fnd base rates'!K$109)
+($G483*'fnd base rates'!K$110)
+($H483*'fnd base rates'!K$111)
+($I483*'fnd base rates'!K$112)
+($J483*'fnd base rates'!K$113)
+($K483*'fnd base rates'!K$114)
+($M483*'fnd base rates'!K$116)
+($N483*'fnd base rates'!K$117)
+($O483*'fnd base rates'!K$118)
+($P483*VLOOKUP($S483+12,rate_basefnd,11)))
*$R483</f>
        <v>126605.24324300002</v>
      </c>
      <c r="AD483" s="1">
        <f>(($D483*'fnd base rates'!L$107)
+($E483*'fnd base rates'!L$108)
+($F483*'fnd base rates'!L$109)
+($G483*'fnd base rates'!L$110)
+($H483*'fnd base rates'!L$111)
+($I483*'fnd base rates'!L$112)
+($J483*'fnd base rates'!L$113)
+($K483*'fnd base rates'!L$114)
+($M483*'fnd base rates'!L$116)
+($N483*'fnd base rates'!L$117)
+($O483*'fnd base rates'!L$118)
+($P483*VLOOKUP($S483+12,rate_basefnd,12)))</f>
        <v>160615.31487800003</v>
      </c>
      <c r="AE483" s="1">
        <f>(($D483*'fnd base rates'!M$107)
+($E483*'fnd base rates'!M$108)
+($F483*'fnd base rates'!M$109)
+($G483*'fnd base rates'!M$110)
+($H483*'fnd base rates'!M$111)
+($I483*'fnd base rates'!M$112)
+($J483*'fnd base rates'!M$113)
+($K483*'fnd base rates'!M$114)
+($M483*'fnd base rates'!M$116)
+($N483*'fnd base rates'!M$117)
+($O483*'fnd base rates'!M$118)
+($P483*VLOOKUP($S483+12,rate_basefnd,13)))</f>
        <v>0</v>
      </c>
      <c r="AF483" s="4">
        <f t="shared" si="539"/>
        <v>1159625.3670999999</v>
      </c>
      <c r="AH483" s="4">
        <f t="shared" si="540"/>
        <v>464168168</v>
      </c>
      <c r="AI483" s="4" t="str">
        <f t="shared" si="541"/>
        <v>464</v>
      </c>
      <c r="AJ483" s="2" t="str">
        <f t="shared" si="542"/>
        <v>168</v>
      </c>
      <c r="AK483" s="2" t="str">
        <f t="shared" si="543"/>
        <v>168</v>
      </c>
      <c r="AL483" s="4">
        <f t="shared" si="544"/>
        <v>1</v>
      </c>
      <c r="AM483" s="4">
        <f t="shared" si="536"/>
        <v>113</v>
      </c>
      <c r="AN483" s="4">
        <f t="shared" si="545"/>
        <v>1159625.3670999999</v>
      </c>
      <c r="AO483" s="4">
        <f t="shared" si="546"/>
        <v>10262</v>
      </c>
      <c r="AP483" s="4">
        <f t="shared" si="547"/>
        <v>0</v>
      </c>
      <c r="AQ483" s="4">
        <v>10262</v>
      </c>
      <c r="AW483" s="4">
        <v>10243</v>
      </c>
      <c r="AX483" s="5">
        <f t="shared" si="548"/>
        <v>19</v>
      </c>
      <c r="AY483" s="4">
        <v>10262</v>
      </c>
      <c r="AZ483" s="5"/>
      <c r="BB483" s="5">
        <f t="shared" ref="BB483" si="573">BC483-BA483</f>
        <v>0</v>
      </c>
    </row>
    <row r="484" spans="1:54" s="4" customFormat="1">
      <c r="A484" s="278">
        <v>464</v>
      </c>
      <c r="B484" s="2">
        <v>464168196</v>
      </c>
      <c r="C484" s="10" t="s">
        <v>1066</v>
      </c>
      <c r="D484" s="15">
        <f>'fnd enro'!D484</f>
        <v>0</v>
      </c>
      <c r="E484" s="15">
        <f>'fnd enro'!E484</f>
        <v>0</v>
      </c>
      <c r="F484" s="15">
        <f>'fnd enro'!F484</f>
        <v>0</v>
      </c>
      <c r="G484" s="15">
        <f>'fnd enro'!G484</f>
        <v>3</v>
      </c>
      <c r="H484" s="15">
        <f>'fnd enro'!H484</f>
        <v>5</v>
      </c>
      <c r="I484" s="15">
        <f>'fnd enro'!I484</f>
        <v>0</v>
      </c>
      <c r="J484" s="15">
        <f>'fnd enro'!J484</f>
        <v>0</v>
      </c>
      <c r="K484" s="16">
        <f>'fnd enro'!K484</f>
        <v>0.30640000000000001</v>
      </c>
      <c r="L484" s="15">
        <f>'fnd enro'!L484</f>
        <v>0</v>
      </c>
      <c r="M484" s="15">
        <f>'fnd enro'!M484</f>
        <v>0</v>
      </c>
      <c r="N484" s="15">
        <f>'fnd enro'!N484</f>
        <v>0</v>
      </c>
      <c r="O484" s="15">
        <f>'fnd enro'!O484</f>
        <v>0</v>
      </c>
      <c r="P484" s="15">
        <f>'fnd enro'!P484</f>
        <v>0</v>
      </c>
      <c r="Q484" s="15">
        <f>'fnd enro'!R484</f>
        <v>8</v>
      </c>
      <c r="R484" s="16">
        <f t="shared" si="538"/>
        <v>1</v>
      </c>
      <c r="S484" s="15">
        <f>VALUE('fnd enro'!Q484)</f>
        <v>5</v>
      </c>
      <c r="T484" s="2"/>
      <c r="U484" s="1">
        <f>(($D484*'fnd base rates'!C$107)
+($E484*'fnd base rates'!C$108)
+($F484*'fnd base rates'!C$109)
+($G484*'fnd base rates'!C$110)
+($H484*'fnd base rates'!C$111)
+($I484*'fnd base rates'!C$112)
+($J484*'fnd base rates'!C$113)
+($K484*'fnd base rates'!C$114)
+($M484*'fnd base rates'!C$116)
+($N484*'fnd base rates'!C$117)
+($O484*'fnd base rates'!C$118)
+($P484*VLOOKUP($S484+12,rate_basefnd,3)))
*$R484</f>
        <v>4100.1783439999999</v>
      </c>
      <c r="V484" s="1">
        <f>(($D484*'fnd base rates'!D$107)
+($E484*'fnd base rates'!D$108)
+($F484*'fnd base rates'!D$109)
+($G484*'fnd base rates'!D$110)
+($H484*'fnd base rates'!D$111)
+($I484*'fnd base rates'!D$112)
+($J484*'fnd base rates'!D$113)
+($K484*'fnd base rates'!D$114)
+($M484*'fnd base rates'!D$116)
+($N484*'fnd base rates'!D$117)
+($O484*'fnd base rates'!D$118)
+($P484*VLOOKUP($S484+12,rate_basefnd,4)))
*$R484</f>
        <v>5857.04</v>
      </c>
      <c r="W484" s="1">
        <f>(($D484*'fnd base rates'!E$107)
+($E484*'fnd base rates'!E$108)
+($F484*'fnd base rates'!E$109)
+($G484*'fnd base rates'!E$110)
+($H484*'fnd base rates'!E$111)
+($I484*'fnd base rates'!E$112)
+($J484*'fnd base rates'!E$113)
+($K484*'fnd base rates'!E$114)
+($M484*'fnd base rates'!E$116)
+($N484*'fnd base rates'!E$117)
+($O484*'fnd base rates'!E$118)
+($P484*VLOOKUP($S484+12,rate_basefnd,5)))
*$R484</f>
        <v>27670.372071999998</v>
      </c>
      <c r="X484" s="1">
        <f>(($D484*'fnd base rates'!F$107)
+($E484*'fnd base rates'!F$108)
+($F484*'fnd base rates'!F$109)
+($G484*'fnd base rates'!F$110)
+($H484*'fnd base rates'!F$111)
+($I484*'fnd base rates'!F$112)
+($J484*'fnd base rates'!F$113)
+($K484*'fnd base rates'!F$114)
+($M484*'fnd base rates'!F$116)
+($N484*'fnd base rates'!F$117)
+($O484*'fnd base rates'!F$118)
+($P484*VLOOKUP($S484+12,rate_basefnd,6)))
*$R484</f>
        <v>8323.0570559999996</v>
      </c>
      <c r="Y484" s="1">
        <f>(($D484*'fnd base rates'!G$107)
+($E484*'fnd base rates'!G$108)
+($F484*'fnd base rates'!G$109)
+($G484*'fnd base rates'!G$110)
+($H484*'fnd base rates'!G$111)
+($I484*'fnd base rates'!G$112)
+($J484*'fnd base rates'!G$113)
+($K484*'fnd base rates'!G$114)
+($M484*'fnd base rates'!G$116)
+($N484*'fnd base rates'!G$117)
+($O484*'fnd base rates'!G$118)
+($P484*VLOOKUP($S484+12,rate_basefnd,7)))
*$R484</f>
        <v>1255.0491119999999</v>
      </c>
      <c r="Z484" s="1">
        <f>(($D484*'fnd base rates'!H$107)
+($E484*'fnd base rates'!H$108)
+($F484*'fnd base rates'!H$109)
+($G484*'fnd base rates'!H$110)
+($H484*'fnd base rates'!H$111)
+($I484*'fnd base rates'!H$112)
+($J484*'fnd base rates'!H$113)
+($K484*'fnd base rates'!H$114)
+($M484*'fnd base rates'!H$116)
+($N484*'fnd base rates'!H$117)
+($O484*'fnd base rates'!H$118)
+($P484*VLOOKUP($S484+12,rate_basefnd,8)))</f>
        <v>4006.2176799999997</v>
      </c>
      <c r="AA484" s="1">
        <f>(($D484*'fnd base rates'!I$107)
+($E484*'fnd base rates'!I$108)
+($F484*'fnd base rates'!I$109)
+($G484*'fnd base rates'!I$110)
+($H484*'fnd base rates'!I$111)
+($I484*'fnd base rates'!I$112)
+($J484*'fnd base rates'!I$113)
+($K484*'fnd base rates'!I$114)
+($M484*'fnd base rates'!I$116)
+($N484*'fnd base rates'!I$117)
+($O484*'fnd base rates'!I$118)
+($P484*VLOOKUP($S484+12,rate_basefnd,9)))
*$R484</f>
        <v>2486.7600000000002</v>
      </c>
      <c r="AB484" s="1">
        <f>(($D484*'fnd base rates'!J$107)
+($E484*'fnd base rates'!J$108)
+($F484*'fnd base rates'!J$109)
+($G484*'fnd base rates'!J$110)
+($H484*'fnd base rates'!J$111)
+($I484*'fnd base rates'!J$112)
+($J484*'fnd base rates'!J$113)
+($K484*'fnd base rates'!J$114)
+($M484*'fnd base rates'!J$116)
+($N484*'fnd base rates'!J$117)
+($O484*'fnd base rates'!J$118)
+($P484*VLOOKUP($S484+12,rate_basefnd,10)))
*$R484</f>
        <v>1627.78</v>
      </c>
      <c r="AC484" s="1">
        <f>(($D484*'fnd base rates'!K$107)
+($E484*'fnd base rates'!K$108)
+($F484*'fnd base rates'!K$109)
+($G484*'fnd base rates'!K$110)
+($H484*'fnd base rates'!K$111)
+($I484*'fnd base rates'!K$112)
+($J484*'fnd base rates'!K$113)
+($K484*'fnd base rates'!K$114)
+($M484*'fnd base rates'!K$116)
+($N484*'fnd base rates'!K$117)
+($O484*'fnd base rates'!K$118)
+($P484*VLOOKUP($S484+12,rate_basefnd,11)))
*$R484</f>
        <v>8807.2520880000011</v>
      </c>
      <c r="AD484" s="1">
        <f>(($D484*'fnd base rates'!L$107)
+($E484*'fnd base rates'!L$108)
+($F484*'fnd base rates'!L$109)
+($G484*'fnd base rates'!L$110)
+($H484*'fnd base rates'!L$111)
+($I484*'fnd base rates'!L$112)
+($J484*'fnd base rates'!L$113)
+($K484*'fnd base rates'!L$114)
+($M484*'fnd base rates'!L$116)
+($N484*'fnd base rates'!L$117)
+($O484*'fnd base rates'!L$118)
+($P484*VLOOKUP($S484+12,rate_basefnd,12)))</f>
        <v>10668.247248</v>
      </c>
      <c r="AE484" s="1">
        <f>(($D484*'fnd base rates'!M$107)
+($E484*'fnd base rates'!M$108)
+($F484*'fnd base rates'!M$109)
+($G484*'fnd base rates'!M$110)
+($H484*'fnd base rates'!M$111)
+($I484*'fnd base rates'!M$112)
+($J484*'fnd base rates'!M$113)
+($K484*'fnd base rates'!M$114)
+($M484*'fnd base rates'!M$116)
+($N484*'fnd base rates'!M$117)
+($O484*'fnd base rates'!M$118)
+($P484*VLOOKUP($S484+12,rate_basefnd,13)))</f>
        <v>0</v>
      </c>
      <c r="AF484" s="4">
        <f t="shared" si="539"/>
        <v>74801.953600000008</v>
      </c>
      <c r="AH484" s="4">
        <f t="shared" si="540"/>
        <v>464168196</v>
      </c>
      <c r="AI484" s="4" t="str">
        <f t="shared" si="541"/>
        <v>464</v>
      </c>
      <c r="AJ484" s="2" t="str">
        <f t="shared" si="542"/>
        <v>168</v>
      </c>
      <c r="AK484" s="2" t="str">
        <f t="shared" si="543"/>
        <v>196</v>
      </c>
      <c r="AL484" s="4">
        <f t="shared" si="544"/>
        <v>1</v>
      </c>
      <c r="AM484" s="4">
        <f t="shared" si="536"/>
        <v>8</v>
      </c>
      <c r="AN484" s="4">
        <f t="shared" si="545"/>
        <v>74801.953600000008</v>
      </c>
      <c r="AO484" s="4">
        <f t="shared" si="546"/>
        <v>9350</v>
      </c>
      <c r="AP484" s="4">
        <f t="shared" si="547"/>
        <v>0</v>
      </c>
      <c r="AQ484" s="4">
        <v>9350</v>
      </c>
      <c r="AW484" s="4">
        <v>9332</v>
      </c>
      <c r="AX484" s="5">
        <f t="shared" si="548"/>
        <v>18</v>
      </c>
      <c r="AY484" s="4">
        <v>9350</v>
      </c>
      <c r="AZ484" s="5"/>
      <c r="BB484" s="5">
        <f t="shared" ref="BB484" si="574">BC484-BA484</f>
        <v>0</v>
      </c>
    </row>
    <row r="485" spans="1:54" s="4" customFormat="1">
      <c r="A485" s="278">
        <v>464</v>
      </c>
      <c r="B485" s="2">
        <v>464168229</v>
      </c>
      <c r="C485" s="10" t="s">
        <v>1066</v>
      </c>
      <c r="D485" s="15">
        <f>'fnd enro'!D485</f>
        <v>0</v>
      </c>
      <c r="E485" s="15">
        <f>'fnd enro'!E485</f>
        <v>0</v>
      </c>
      <c r="F485" s="15">
        <f>'fnd enro'!F485</f>
        <v>0</v>
      </c>
      <c r="G485" s="15">
        <f>'fnd enro'!G485</f>
        <v>0</v>
      </c>
      <c r="H485" s="15">
        <f>'fnd enro'!H485</f>
        <v>5</v>
      </c>
      <c r="I485" s="15">
        <f>'fnd enro'!I485</f>
        <v>0</v>
      </c>
      <c r="J485" s="15">
        <f>'fnd enro'!J485</f>
        <v>0</v>
      </c>
      <c r="K485" s="16">
        <f>'fnd enro'!K485</f>
        <v>0.1915</v>
      </c>
      <c r="L485" s="15">
        <f>'fnd enro'!L485</f>
        <v>0</v>
      </c>
      <c r="M485" s="15">
        <f>'fnd enro'!M485</f>
        <v>0</v>
      </c>
      <c r="N485" s="15">
        <f>'fnd enro'!N485</f>
        <v>1</v>
      </c>
      <c r="O485" s="15">
        <f>'fnd enro'!O485</f>
        <v>0</v>
      </c>
      <c r="P485" s="15">
        <f>'fnd enro'!P485</f>
        <v>2</v>
      </c>
      <c r="Q485" s="15">
        <f>'fnd enro'!R485</f>
        <v>5</v>
      </c>
      <c r="R485" s="16">
        <f t="shared" si="538"/>
        <v>1</v>
      </c>
      <c r="S485" s="15">
        <f>VALUE('fnd enro'!Q485)</f>
        <v>7</v>
      </c>
      <c r="T485" s="2"/>
      <c r="U485" s="1">
        <f>(($D485*'fnd base rates'!C$107)
+($E485*'fnd base rates'!C$108)
+($F485*'fnd base rates'!C$109)
+($G485*'fnd base rates'!C$110)
+($H485*'fnd base rates'!C$111)
+($I485*'fnd base rates'!C$112)
+($J485*'fnd base rates'!C$113)
+($K485*'fnd base rates'!C$114)
+($M485*'fnd base rates'!C$116)
+($N485*'fnd base rates'!C$117)
+($O485*'fnd base rates'!C$118)
+($P485*VLOOKUP($S485+12,rate_basefnd,3)))
*$R485</f>
        <v>2788.3814649999999</v>
      </c>
      <c r="V485" s="1">
        <f>(($D485*'fnd base rates'!D$107)
+($E485*'fnd base rates'!D$108)
+($F485*'fnd base rates'!D$109)
+($G485*'fnd base rates'!D$110)
+($H485*'fnd base rates'!D$111)
+($I485*'fnd base rates'!D$112)
+($J485*'fnd base rates'!D$113)
+($K485*'fnd base rates'!D$114)
+($M485*'fnd base rates'!D$116)
+($N485*'fnd base rates'!D$117)
+($O485*'fnd base rates'!D$118)
+($P485*VLOOKUP($S485+12,rate_basefnd,4)))
*$R485</f>
        <v>4431.99</v>
      </c>
      <c r="W485" s="1">
        <f>(($D485*'fnd base rates'!E$107)
+($E485*'fnd base rates'!E$108)
+($F485*'fnd base rates'!E$109)
+($G485*'fnd base rates'!E$110)
+($H485*'fnd base rates'!E$111)
+($I485*'fnd base rates'!E$112)
+($J485*'fnd base rates'!E$113)
+($K485*'fnd base rates'!E$114)
+($M485*'fnd base rates'!E$116)
+($N485*'fnd base rates'!E$117)
+($O485*'fnd base rates'!E$118)
+($P485*VLOOKUP($S485+12,rate_basefnd,5)))
*$R485</f>
        <v>23585.846294999999</v>
      </c>
      <c r="X485" s="1">
        <f>(($D485*'fnd base rates'!F$107)
+($E485*'fnd base rates'!F$108)
+($F485*'fnd base rates'!F$109)
+($G485*'fnd base rates'!F$110)
+($H485*'fnd base rates'!F$111)
+($I485*'fnd base rates'!F$112)
+($J485*'fnd base rates'!F$113)
+($K485*'fnd base rates'!F$114)
+($M485*'fnd base rates'!F$116)
+($N485*'fnd base rates'!F$117)
+($O485*'fnd base rates'!F$118)
+($P485*VLOOKUP($S485+12,rate_basefnd,6)))
*$R485</f>
        <v>4924.3619100000005</v>
      </c>
      <c r="Y485" s="1">
        <f>(($D485*'fnd base rates'!G$107)
+($E485*'fnd base rates'!G$108)
+($F485*'fnd base rates'!G$109)
+($G485*'fnd base rates'!G$110)
+($H485*'fnd base rates'!G$111)
+($I485*'fnd base rates'!G$112)
+($J485*'fnd base rates'!G$113)
+($K485*'fnd base rates'!G$114)
+($M485*'fnd base rates'!G$116)
+($N485*'fnd base rates'!G$117)
+($O485*'fnd base rates'!G$118)
+($P485*VLOOKUP($S485+12,rate_basefnd,7)))
*$R485</f>
        <v>1137.8106949999999</v>
      </c>
      <c r="Z485" s="1">
        <f>(($D485*'fnd base rates'!H$107)
+($E485*'fnd base rates'!H$108)
+($F485*'fnd base rates'!H$109)
+($G485*'fnd base rates'!H$110)
+($H485*'fnd base rates'!H$111)
+($I485*'fnd base rates'!H$112)
+($J485*'fnd base rates'!H$113)
+($K485*'fnd base rates'!H$114)
+($M485*'fnd base rates'!H$116)
+($N485*'fnd base rates'!H$117)
+($O485*'fnd base rates'!H$118)
+($P485*VLOOKUP($S485+12,rate_basefnd,8)))</f>
        <v>2671.9960499999997</v>
      </c>
      <c r="AA485" s="1">
        <f>(($D485*'fnd base rates'!I$107)
+($E485*'fnd base rates'!I$108)
+($F485*'fnd base rates'!I$109)
+($G485*'fnd base rates'!I$110)
+($H485*'fnd base rates'!I$111)
+($I485*'fnd base rates'!I$112)
+($J485*'fnd base rates'!I$113)
+($K485*'fnd base rates'!I$114)
+($M485*'fnd base rates'!I$116)
+($N485*'fnd base rates'!I$117)
+($O485*'fnd base rates'!I$118)
+($P485*VLOOKUP($S485+12,rate_basefnd,9)))
*$R485</f>
        <v>1991.32</v>
      </c>
      <c r="AB485" s="1">
        <f>(($D485*'fnd base rates'!J$107)
+($E485*'fnd base rates'!J$108)
+($F485*'fnd base rates'!J$109)
+($G485*'fnd base rates'!J$110)
+($H485*'fnd base rates'!J$111)
+($I485*'fnd base rates'!J$112)
+($J485*'fnd base rates'!J$113)
+($K485*'fnd base rates'!J$114)
+($M485*'fnd base rates'!J$116)
+($N485*'fnd base rates'!J$117)
+($O485*'fnd base rates'!J$118)
+($P485*VLOOKUP($S485+12,rate_basefnd,10)))
*$R485</f>
        <v>2440.96</v>
      </c>
      <c r="AC485" s="1">
        <f>(($D485*'fnd base rates'!K$107)
+($E485*'fnd base rates'!K$108)
+($F485*'fnd base rates'!K$109)
+($G485*'fnd base rates'!K$110)
+($H485*'fnd base rates'!K$111)
+($I485*'fnd base rates'!K$112)
+($J485*'fnd base rates'!K$113)
+($K485*'fnd base rates'!K$114)
+($M485*'fnd base rates'!K$116)
+($N485*'fnd base rates'!K$117)
+($O485*'fnd base rates'!K$118)
+($P485*VLOOKUP($S485+12,rate_basefnd,11)))
*$R485</f>
        <v>5951.0800550000004</v>
      </c>
      <c r="AD485" s="1">
        <f>(($D485*'fnd base rates'!L$107)
+($E485*'fnd base rates'!L$108)
+($F485*'fnd base rates'!L$109)
+($G485*'fnd base rates'!L$110)
+($H485*'fnd base rates'!L$111)
+($I485*'fnd base rates'!L$112)
+($J485*'fnd base rates'!L$113)
+($K485*'fnd base rates'!L$114)
+($M485*'fnd base rates'!L$116)
+($N485*'fnd base rates'!L$117)
+($O485*'fnd base rates'!L$118)
+($P485*VLOOKUP($S485+12,rate_basefnd,12)))</f>
        <v>7974.2670300000009</v>
      </c>
      <c r="AE485" s="1">
        <f>(($D485*'fnd base rates'!M$107)
+($E485*'fnd base rates'!M$108)
+($F485*'fnd base rates'!M$109)
+($G485*'fnd base rates'!M$110)
+($H485*'fnd base rates'!M$111)
+($I485*'fnd base rates'!M$112)
+($J485*'fnd base rates'!M$113)
+($K485*'fnd base rates'!M$114)
+($M485*'fnd base rates'!M$116)
+($N485*'fnd base rates'!M$117)
+($O485*'fnd base rates'!M$118)
+($P485*VLOOKUP($S485+12,rate_basefnd,13)))</f>
        <v>0</v>
      </c>
      <c r="AF485" s="4">
        <f t="shared" si="539"/>
        <v>57898.013500000001</v>
      </c>
      <c r="AH485" s="4">
        <f t="shared" si="540"/>
        <v>464168229</v>
      </c>
      <c r="AI485" s="4" t="str">
        <f t="shared" si="541"/>
        <v>464</v>
      </c>
      <c r="AJ485" s="2" t="str">
        <f t="shared" si="542"/>
        <v>168</v>
      </c>
      <c r="AK485" s="2" t="str">
        <f t="shared" si="543"/>
        <v>229</v>
      </c>
      <c r="AL485" s="4">
        <f t="shared" si="544"/>
        <v>1</v>
      </c>
      <c r="AM485" s="4">
        <f t="shared" si="536"/>
        <v>5</v>
      </c>
      <c r="AN485" s="4">
        <f t="shared" si="545"/>
        <v>57898.013500000001</v>
      </c>
      <c r="AO485" s="4">
        <f t="shared" si="546"/>
        <v>11580</v>
      </c>
      <c r="AP485" s="4">
        <f t="shared" si="547"/>
        <v>0</v>
      </c>
      <c r="AQ485" s="4">
        <v>11580</v>
      </c>
      <c r="AW485" s="4">
        <v>11549</v>
      </c>
      <c r="AX485" s="5">
        <f t="shared" si="548"/>
        <v>31</v>
      </c>
      <c r="AY485" s="4">
        <v>11580</v>
      </c>
      <c r="AZ485" s="5"/>
      <c r="BB485" s="5">
        <f t="shared" ref="BB485" si="575">BC485-BA485</f>
        <v>0</v>
      </c>
    </row>
    <row r="486" spans="1:54" s="4" customFormat="1">
      <c r="A486" s="278">
        <v>464</v>
      </c>
      <c r="B486" s="2">
        <v>464168248</v>
      </c>
      <c r="C486" s="10" t="s">
        <v>1066</v>
      </c>
      <c r="D486" s="15">
        <f>'fnd enro'!D486</f>
        <v>0</v>
      </c>
      <c r="E486" s="15">
        <f>'fnd enro'!E486</f>
        <v>0</v>
      </c>
      <c r="F486" s="15">
        <f>'fnd enro'!F486</f>
        <v>0</v>
      </c>
      <c r="G486" s="15">
        <f>'fnd enro'!G486</f>
        <v>0</v>
      </c>
      <c r="H486" s="15">
        <f>'fnd enro'!H486</f>
        <v>1</v>
      </c>
      <c r="I486" s="15">
        <f>'fnd enro'!I486</f>
        <v>0</v>
      </c>
      <c r="J486" s="15">
        <f>'fnd enro'!J486</f>
        <v>0</v>
      </c>
      <c r="K486" s="16">
        <f>'fnd enro'!K486</f>
        <v>3.8300000000000001E-2</v>
      </c>
      <c r="L486" s="15">
        <f>'fnd enro'!L486</f>
        <v>0</v>
      </c>
      <c r="M486" s="15">
        <f>'fnd enro'!M486</f>
        <v>0</v>
      </c>
      <c r="N486" s="15">
        <f>'fnd enro'!N486</f>
        <v>0</v>
      </c>
      <c r="O486" s="15">
        <f>'fnd enro'!O486</f>
        <v>0</v>
      </c>
      <c r="P486" s="15">
        <f>'fnd enro'!P486</f>
        <v>1</v>
      </c>
      <c r="Q486" s="15">
        <f>'fnd enro'!R486</f>
        <v>1</v>
      </c>
      <c r="R486" s="16">
        <f t="shared" si="538"/>
        <v>1</v>
      </c>
      <c r="S486" s="15">
        <f>VALUE('fnd enro'!Q486)</f>
        <v>12</v>
      </c>
      <c r="T486" s="2"/>
      <c r="U486" s="1">
        <f>(($D486*'fnd base rates'!C$107)
+($E486*'fnd base rates'!C$108)
+($F486*'fnd base rates'!C$109)
+($G486*'fnd base rates'!C$110)
+($H486*'fnd base rates'!C$111)
+($I486*'fnd base rates'!C$112)
+($J486*'fnd base rates'!C$113)
+($K486*'fnd base rates'!C$114)
+($M486*'fnd base rates'!C$116)
+($N486*'fnd base rates'!C$117)
+($O486*'fnd base rates'!C$118)
+($P486*VLOOKUP($S486+12,rate_basefnd,3)))
*$R486</f>
        <v>586.81229299999995</v>
      </c>
      <c r="V486" s="1">
        <f>(($D486*'fnd base rates'!D$107)
+($E486*'fnd base rates'!D$108)
+($F486*'fnd base rates'!D$109)
+($G486*'fnd base rates'!D$110)
+($H486*'fnd base rates'!D$111)
+($I486*'fnd base rates'!D$112)
+($J486*'fnd base rates'!D$113)
+($K486*'fnd base rates'!D$114)
+($M486*'fnd base rates'!D$116)
+($N486*'fnd base rates'!D$117)
+($O486*'fnd base rates'!D$118)
+($P486*VLOOKUP($S486+12,rate_basefnd,4)))
*$R486</f>
        <v>1084.0999999999999</v>
      </c>
      <c r="W486" s="1">
        <f>(($D486*'fnd base rates'!E$107)
+($E486*'fnd base rates'!E$108)
+($F486*'fnd base rates'!E$109)
+($G486*'fnd base rates'!E$110)
+($H486*'fnd base rates'!E$111)
+($I486*'fnd base rates'!E$112)
+($J486*'fnd base rates'!E$113)
+($K486*'fnd base rates'!E$114)
+($M486*'fnd base rates'!E$116)
+($N486*'fnd base rates'!E$117)
+($O486*'fnd base rates'!E$118)
+($P486*VLOOKUP($S486+12,rate_basefnd,5)))
*$R486</f>
        <v>6743.6252590000004</v>
      </c>
      <c r="X486" s="1">
        <f>(($D486*'fnd base rates'!F$107)
+($E486*'fnd base rates'!F$108)
+($F486*'fnd base rates'!F$109)
+($G486*'fnd base rates'!F$110)
+($H486*'fnd base rates'!F$111)
+($I486*'fnd base rates'!F$112)
+($J486*'fnd base rates'!F$113)
+($K486*'fnd base rates'!F$114)
+($M486*'fnd base rates'!F$116)
+($N486*'fnd base rates'!F$117)
+($O486*'fnd base rates'!F$118)
+($P486*VLOOKUP($S486+12,rate_basefnd,6)))
*$R486</f>
        <v>949.92838200000006</v>
      </c>
      <c r="Y486" s="1">
        <f>(($D486*'fnd base rates'!G$107)
+($E486*'fnd base rates'!G$108)
+($F486*'fnd base rates'!G$109)
+($G486*'fnd base rates'!G$110)
+($H486*'fnd base rates'!G$111)
+($I486*'fnd base rates'!G$112)
+($J486*'fnd base rates'!G$113)
+($K486*'fnd base rates'!G$114)
+($M486*'fnd base rates'!G$116)
+($N486*'fnd base rates'!G$117)
+($O486*'fnd base rates'!G$118)
+($P486*VLOOKUP($S486+12,rate_basefnd,7)))
*$R486</f>
        <v>327.75613899999996</v>
      </c>
      <c r="Z486" s="1">
        <f>(($D486*'fnd base rates'!H$107)
+($E486*'fnd base rates'!H$108)
+($F486*'fnd base rates'!H$109)
+($G486*'fnd base rates'!H$110)
+($H486*'fnd base rates'!H$111)
+($I486*'fnd base rates'!H$112)
+($J486*'fnd base rates'!H$113)
+($K486*'fnd base rates'!H$114)
+($M486*'fnd base rates'!H$116)
+($N486*'fnd base rates'!H$117)
+($O486*'fnd base rates'!H$118)
+($P486*VLOOKUP($S486+12,rate_basefnd,8)))</f>
        <v>526.32720999999992</v>
      </c>
      <c r="AA486" s="1">
        <f>(($D486*'fnd base rates'!I$107)
+($E486*'fnd base rates'!I$108)
+($F486*'fnd base rates'!I$109)
+($G486*'fnd base rates'!I$110)
+($H486*'fnd base rates'!I$111)
+($I486*'fnd base rates'!I$112)
+($J486*'fnd base rates'!I$113)
+($K486*'fnd base rates'!I$114)
+($M486*'fnd base rates'!I$116)
+($N486*'fnd base rates'!I$117)
+($O486*'fnd base rates'!I$118)
+($P486*VLOOKUP($S486+12,rate_basefnd,9)))
*$R486</f>
        <v>475.25</v>
      </c>
      <c r="AB486" s="1">
        <f>(($D486*'fnd base rates'!J$107)
+($E486*'fnd base rates'!J$108)
+($F486*'fnd base rates'!J$109)
+($G486*'fnd base rates'!J$110)
+($H486*'fnd base rates'!J$111)
+($I486*'fnd base rates'!J$112)
+($J486*'fnd base rates'!J$113)
+($K486*'fnd base rates'!J$114)
+($M486*'fnd base rates'!J$116)
+($N486*'fnd base rates'!J$117)
+($O486*'fnd base rates'!J$118)
+($P486*VLOOKUP($S486+12,rate_basefnd,10)))
*$R486</f>
        <v>961.06000000000006</v>
      </c>
      <c r="AC486" s="1">
        <f>(($D486*'fnd base rates'!K$107)
+($E486*'fnd base rates'!K$108)
+($F486*'fnd base rates'!K$109)
+($G486*'fnd base rates'!K$110)
+($H486*'fnd base rates'!K$111)
+($I486*'fnd base rates'!K$112)
+($J486*'fnd base rates'!K$113)
+($K486*'fnd base rates'!K$114)
+($M486*'fnd base rates'!K$116)
+($N486*'fnd base rates'!K$117)
+($O486*'fnd base rates'!K$118)
+($P486*VLOOKUP($S486+12,rate_basefnd,11)))
*$R486</f>
        <v>1130.3140109999999</v>
      </c>
      <c r="AD486" s="1">
        <f>(($D486*'fnd base rates'!L$107)
+($E486*'fnd base rates'!L$108)
+($F486*'fnd base rates'!L$109)
+($G486*'fnd base rates'!L$110)
+($H486*'fnd base rates'!L$111)
+($I486*'fnd base rates'!L$112)
+($J486*'fnd base rates'!L$113)
+($K486*'fnd base rates'!L$114)
+($M486*'fnd base rates'!L$116)
+($N486*'fnd base rates'!L$117)
+($O486*'fnd base rates'!L$118)
+($P486*VLOOKUP($S486+12,rate_basefnd,12)))</f>
        <v>1907.303406</v>
      </c>
      <c r="AE486" s="1">
        <f>(($D486*'fnd base rates'!M$107)
+($E486*'fnd base rates'!M$108)
+($F486*'fnd base rates'!M$109)
+($G486*'fnd base rates'!M$110)
+($H486*'fnd base rates'!M$111)
+($I486*'fnd base rates'!M$112)
+($J486*'fnd base rates'!M$113)
+($K486*'fnd base rates'!M$114)
+($M486*'fnd base rates'!M$116)
+($N486*'fnd base rates'!M$117)
+($O486*'fnd base rates'!M$118)
+($P486*VLOOKUP($S486+12,rate_basefnd,13)))</f>
        <v>0</v>
      </c>
      <c r="AF486" s="4">
        <f t="shared" si="539"/>
        <v>14692.476699999999</v>
      </c>
      <c r="AH486" s="4">
        <f t="shared" si="540"/>
        <v>464168248</v>
      </c>
      <c r="AI486" s="4" t="str">
        <f t="shared" si="541"/>
        <v>464</v>
      </c>
      <c r="AJ486" s="2" t="str">
        <f t="shared" si="542"/>
        <v>168</v>
      </c>
      <c r="AK486" s="2" t="str">
        <f t="shared" si="543"/>
        <v>248</v>
      </c>
      <c r="AL486" s="4">
        <f t="shared" si="544"/>
        <v>1</v>
      </c>
      <c r="AM486" s="4">
        <f t="shared" si="536"/>
        <v>1</v>
      </c>
      <c r="AN486" s="4">
        <f t="shared" si="545"/>
        <v>14692.476699999999</v>
      </c>
      <c r="AO486" s="4">
        <f t="shared" si="546"/>
        <v>14692</v>
      </c>
      <c r="AP486" s="4">
        <f t="shared" si="547"/>
        <v>0</v>
      </c>
      <c r="AQ486" s="4">
        <v>14692</v>
      </c>
      <c r="AW486" s="4">
        <v>14571</v>
      </c>
      <c r="AX486" s="5">
        <f t="shared" si="548"/>
        <v>121</v>
      </c>
      <c r="AY486" s="4">
        <v>14692</v>
      </c>
      <c r="AZ486" s="5"/>
      <c r="BB486" s="5">
        <f t="shared" ref="BB486" si="576">BC486-BA486</f>
        <v>0</v>
      </c>
    </row>
    <row r="487" spans="1:54" s="4" customFormat="1">
      <c r="A487" s="278">
        <v>464</v>
      </c>
      <c r="B487" s="2">
        <v>464168258</v>
      </c>
      <c r="C487" s="10" t="s">
        <v>1066</v>
      </c>
      <c r="D487" s="15">
        <f>'fnd enro'!D487</f>
        <v>0</v>
      </c>
      <c r="E487" s="15">
        <f>'fnd enro'!E487</f>
        <v>0</v>
      </c>
      <c r="F487" s="15">
        <f>'fnd enro'!F487</f>
        <v>0</v>
      </c>
      <c r="G487" s="15">
        <f>'fnd enro'!G487</f>
        <v>2</v>
      </c>
      <c r="H487" s="15">
        <f>'fnd enro'!H487</f>
        <v>9</v>
      </c>
      <c r="I487" s="15">
        <f>'fnd enro'!I487</f>
        <v>0</v>
      </c>
      <c r="J487" s="15">
        <f>'fnd enro'!J487</f>
        <v>0</v>
      </c>
      <c r="K487" s="16">
        <f>'fnd enro'!K487</f>
        <v>0.42130000000000001</v>
      </c>
      <c r="L487" s="15">
        <f>'fnd enro'!L487</f>
        <v>0</v>
      </c>
      <c r="M487" s="15">
        <f>'fnd enro'!M487</f>
        <v>0</v>
      </c>
      <c r="N487" s="15">
        <f>'fnd enro'!N487</f>
        <v>2</v>
      </c>
      <c r="O487" s="15">
        <f>'fnd enro'!O487</f>
        <v>0</v>
      </c>
      <c r="P487" s="15">
        <f>'fnd enro'!P487</f>
        <v>3</v>
      </c>
      <c r="Q487" s="15">
        <f>'fnd enro'!R487</f>
        <v>11</v>
      </c>
      <c r="R487" s="16">
        <f t="shared" si="538"/>
        <v>1</v>
      </c>
      <c r="S487" s="15">
        <f>VALUE('fnd enro'!Q487)</f>
        <v>10</v>
      </c>
      <c r="T487" s="2"/>
      <c r="U487" s="1">
        <f>(($D487*'fnd base rates'!C$107)
+($E487*'fnd base rates'!C$108)
+($F487*'fnd base rates'!C$109)
+($G487*'fnd base rates'!C$110)
+($H487*'fnd base rates'!C$111)
+($I487*'fnd base rates'!C$112)
+($J487*'fnd base rates'!C$113)
+($K487*'fnd base rates'!C$114)
+($M487*'fnd base rates'!C$116)
+($N487*'fnd base rates'!C$117)
+($O487*'fnd base rates'!C$118)
+($P487*VLOOKUP($S487+12,rate_basefnd,3)))
*$R487</f>
        <v>6047.9552229999999</v>
      </c>
      <c r="V487" s="1">
        <f>(($D487*'fnd base rates'!D$107)
+($E487*'fnd base rates'!D$108)
+($F487*'fnd base rates'!D$109)
+($G487*'fnd base rates'!D$110)
+($H487*'fnd base rates'!D$111)
+($I487*'fnd base rates'!D$112)
+($J487*'fnd base rates'!D$113)
+($K487*'fnd base rates'!D$114)
+($M487*'fnd base rates'!D$116)
+($N487*'fnd base rates'!D$117)
+($O487*'fnd base rates'!D$118)
+($P487*VLOOKUP($S487+12,rate_basefnd,4)))
*$R487</f>
        <v>9400.25</v>
      </c>
      <c r="W487" s="1">
        <f>(($D487*'fnd base rates'!E$107)
+($E487*'fnd base rates'!E$108)
+($F487*'fnd base rates'!E$109)
+($G487*'fnd base rates'!E$110)
+($H487*'fnd base rates'!E$111)
+($I487*'fnd base rates'!E$112)
+($J487*'fnd base rates'!E$113)
+($K487*'fnd base rates'!E$114)
+($M487*'fnd base rates'!E$116)
+($N487*'fnd base rates'!E$117)
+($O487*'fnd base rates'!E$118)
+($P487*VLOOKUP($S487+12,rate_basefnd,5)))
*$R487</f>
        <v>49373.047849000002</v>
      </c>
      <c r="X487" s="1">
        <f>(($D487*'fnd base rates'!F$107)
+($E487*'fnd base rates'!F$108)
+($F487*'fnd base rates'!F$109)
+($G487*'fnd base rates'!F$110)
+($H487*'fnd base rates'!F$111)
+($I487*'fnd base rates'!F$112)
+($J487*'fnd base rates'!F$113)
+($K487*'fnd base rates'!F$114)
+($M487*'fnd base rates'!F$116)
+($N487*'fnd base rates'!F$117)
+($O487*'fnd base rates'!F$118)
+($P487*VLOOKUP($S487+12,rate_basefnd,6)))
*$R487</f>
        <v>11281.072202000001</v>
      </c>
      <c r="Y487" s="1">
        <f>(($D487*'fnd base rates'!G$107)
+($E487*'fnd base rates'!G$108)
+($F487*'fnd base rates'!G$109)
+($G487*'fnd base rates'!G$110)
+($H487*'fnd base rates'!G$111)
+($I487*'fnd base rates'!G$112)
+($J487*'fnd base rates'!G$113)
+($K487*'fnd base rates'!G$114)
+($M487*'fnd base rates'!G$116)
+($N487*'fnd base rates'!G$117)
+($O487*'fnd base rates'!G$118)
+($P487*VLOOKUP($S487+12,rate_basefnd,7)))
*$R487</f>
        <v>2321.5975290000001</v>
      </c>
      <c r="Z487" s="1">
        <f>(($D487*'fnd base rates'!H$107)
+($E487*'fnd base rates'!H$108)
+($F487*'fnd base rates'!H$109)
+($G487*'fnd base rates'!H$110)
+($H487*'fnd base rates'!H$111)
+($I487*'fnd base rates'!H$112)
+($J487*'fnd base rates'!H$113)
+($K487*'fnd base rates'!H$114)
+($M487*'fnd base rates'!H$116)
+($N487*'fnd base rates'!H$117)
+($O487*'fnd base rates'!H$118)
+($P487*VLOOKUP($S487+12,rate_basefnd,8)))</f>
        <v>5830.5493100000003</v>
      </c>
      <c r="AA487" s="1">
        <f>(($D487*'fnd base rates'!I$107)
+($E487*'fnd base rates'!I$108)
+($F487*'fnd base rates'!I$109)
+($G487*'fnd base rates'!I$110)
+($H487*'fnd base rates'!I$111)
+($I487*'fnd base rates'!I$112)
+($J487*'fnd base rates'!I$113)
+($K487*'fnd base rates'!I$114)
+($M487*'fnd base rates'!I$116)
+($N487*'fnd base rates'!I$117)
+($O487*'fnd base rates'!I$118)
+($P487*VLOOKUP($S487+12,rate_basefnd,9)))
*$R487</f>
        <v>4106.54</v>
      </c>
      <c r="AB487" s="1">
        <f>(($D487*'fnd base rates'!J$107)
+($E487*'fnd base rates'!J$108)
+($F487*'fnd base rates'!J$109)
+($G487*'fnd base rates'!J$110)
+($H487*'fnd base rates'!J$111)
+($I487*'fnd base rates'!J$112)
+($J487*'fnd base rates'!J$113)
+($K487*'fnd base rates'!J$114)
+($M487*'fnd base rates'!J$116)
+($N487*'fnd base rates'!J$117)
+($O487*'fnd base rates'!J$118)
+($P487*VLOOKUP($S487+12,rate_basefnd,10)))
*$R487</f>
        <v>4532.9799999999996</v>
      </c>
      <c r="AC487" s="1">
        <f>(($D487*'fnd base rates'!K$107)
+($E487*'fnd base rates'!K$108)
+($F487*'fnd base rates'!K$109)
+($G487*'fnd base rates'!K$110)
+($H487*'fnd base rates'!K$111)
+($I487*'fnd base rates'!K$112)
+($J487*'fnd base rates'!K$113)
+($K487*'fnd base rates'!K$114)
+($M487*'fnd base rates'!K$116)
+($N487*'fnd base rates'!K$117)
+($O487*'fnd base rates'!K$118)
+($P487*VLOOKUP($S487+12,rate_basefnd,11)))
*$R487</f>
        <v>12875.634120999999</v>
      </c>
      <c r="AD487" s="1">
        <f>(($D487*'fnd base rates'!L$107)
+($E487*'fnd base rates'!L$108)
+($F487*'fnd base rates'!L$109)
+($G487*'fnd base rates'!L$110)
+($H487*'fnd base rates'!L$111)
+($I487*'fnd base rates'!L$112)
+($J487*'fnd base rates'!L$113)
+($K487*'fnd base rates'!L$114)
+($M487*'fnd base rates'!L$116)
+($N487*'fnd base rates'!L$117)
+($O487*'fnd base rates'!L$118)
+($P487*VLOOKUP($S487+12,rate_basefnd,12)))</f>
        <v>16894.837466000001</v>
      </c>
      <c r="AE487" s="1">
        <f>(($D487*'fnd base rates'!M$107)
+($E487*'fnd base rates'!M$108)
+($F487*'fnd base rates'!M$109)
+($G487*'fnd base rates'!M$110)
+($H487*'fnd base rates'!M$111)
+($I487*'fnd base rates'!M$112)
+($J487*'fnd base rates'!M$113)
+($K487*'fnd base rates'!M$114)
+($M487*'fnd base rates'!M$116)
+($N487*'fnd base rates'!M$117)
+($O487*'fnd base rates'!M$118)
+($P487*VLOOKUP($S487+12,rate_basefnd,13)))</f>
        <v>0</v>
      </c>
      <c r="AF487" s="4">
        <f t="shared" si="539"/>
        <v>122664.46369999999</v>
      </c>
      <c r="AH487" s="4">
        <f t="shared" si="540"/>
        <v>464168258</v>
      </c>
      <c r="AI487" s="4" t="str">
        <f t="shared" si="541"/>
        <v>464</v>
      </c>
      <c r="AJ487" s="2" t="str">
        <f t="shared" si="542"/>
        <v>168</v>
      </c>
      <c r="AK487" s="2" t="str">
        <f t="shared" si="543"/>
        <v>258</v>
      </c>
      <c r="AL487" s="4">
        <f t="shared" si="544"/>
        <v>1</v>
      </c>
      <c r="AM487" s="4">
        <f t="shared" si="536"/>
        <v>11</v>
      </c>
      <c r="AN487" s="4">
        <f t="shared" si="545"/>
        <v>122664.46369999999</v>
      </c>
      <c r="AO487" s="4">
        <f t="shared" si="546"/>
        <v>11151</v>
      </c>
      <c r="AP487" s="4">
        <f t="shared" si="547"/>
        <v>0</v>
      </c>
      <c r="AQ487" s="4">
        <v>11151</v>
      </c>
      <c r="AW487" s="4">
        <v>11115</v>
      </c>
      <c r="AX487" s="5">
        <f t="shared" si="548"/>
        <v>36</v>
      </c>
      <c r="AY487" s="4">
        <v>11151</v>
      </c>
      <c r="AZ487" s="5"/>
      <c r="BB487" s="5">
        <f t="shared" ref="BB487" si="577">BC487-BA487</f>
        <v>0</v>
      </c>
    </row>
    <row r="488" spans="1:54" s="4" customFormat="1">
      <c r="A488" s="278">
        <v>464</v>
      </c>
      <c r="B488" s="2">
        <v>464168262</v>
      </c>
      <c r="C488" s="10" t="s">
        <v>1066</v>
      </c>
      <c r="D488" s="15">
        <f>'fnd enro'!D488</f>
        <v>0</v>
      </c>
      <c r="E488" s="15">
        <f>'fnd enro'!E488</f>
        <v>0</v>
      </c>
      <c r="F488" s="15">
        <f>'fnd enro'!F488</f>
        <v>0</v>
      </c>
      <c r="G488" s="15">
        <f>'fnd enro'!G488</f>
        <v>3</v>
      </c>
      <c r="H488" s="15">
        <f>'fnd enro'!H488</f>
        <v>0</v>
      </c>
      <c r="I488" s="15">
        <f>'fnd enro'!I488</f>
        <v>0</v>
      </c>
      <c r="J488" s="15">
        <f>'fnd enro'!J488</f>
        <v>0</v>
      </c>
      <c r="K488" s="16">
        <f>'fnd enro'!K488</f>
        <v>0.1149</v>
      </c>
      <c r="L488" s="15">
        <f>'fnd enro'!L488</f>
        <v>0</v>
      </c>
      <c r="M488" s="15">
        <f>'fnd enro'!M488</f>
        <v>0</v>
      </c>
      <c r="N488" s="15">
        <f>'fnd enro'!N488</f>
        <v>0</v>
      </c>
      <c r="O488" s="15">
        <f>'fnd enro'!O488</f>
        <v>0</v>
      </c>
      <c r="P488" s="15">
        <f>'fnd enro'!P488</f>
        <v>1</v>
      </c>
      <c r="Q488" s="15">
        <f>'fnd enro'!R488</f>
        <v>3</v>
      </c>
      <c r="R488" s="16">
        <f t="shared" si="538"/>
        <v>1</v>
      </c>
      <c r="S488" s="15">
        <f>VALUE('fnd enro'!Q488)</f>
        <v>7</v>
      </c>
      <c r="T488" s="2"/>
      <c r="U488" s="1">
        <f>(($D488*'fnd base rates'!C$107)
+($E488*'fnd base rates'!C$108)
+($F488*'fnd base rates'!C$109)
+($G488*'fnd base rates'!C$110)
+($H488*'fnd base rates'!C$111)
+($I488*'fnd base rates'!C$112)
+($J488*'fnd base rates'!C$113)
+($K488*'fnd base rates'!C$114)
+($M488*'fnd base rates'!C$116)
+($N488*'fnd base rates'!C$117)
+($O488*'fnd base rates'!C$118)
+($P488*VLOOKUP($S488+12,rate_basefnd,3)))
*$R488</f>
        <v>1600.5268790000002</v>
      </c>
      <c r="V488" s="1">
        <f>(($D488*'fnd base rates'!D$107)
+($E488*'fnd base rates'!D$108)
+($F488*'fnd base rates'!D$109)
+($G488*'fnd base rates'!D$110)
+($H488*'fnd base rates'!D$111)
+($I488*'fnd base rates'!D$112)
+($J488*'fnd base rates'!D$113)
+($K488*'fnd base rates'!D$114)
+($M488*'fnd base rates'!D$116)
+($N488*'fnd base rates'!D$117)
+($O488*'fnd base rates'!D$118)
+($P488*VLOOKUP($S488+12,rate_basefnd,4)))
*$R488</f>
        <v>2494.6999999999998</v>
      </c>
      <c r="W488" s="1">
        <f>(($D488*'fnd base rates'!E$107)
+($E488*'fnd base rates'!E$108)
+($F488*'fnd base rates'!E$109)
+($G488*'fnd base rates'!E$110)
+($H488*'fnd base rates'!E$111)
+($I488*'fnd base rates'!E$112)
+($J488*'fnd base rates'!E$113)
+($K488*'fnd base rates'!E$114)
+($M488*'fnd base rates'!E$116)
+($N488*'fnd base rates'!E$117)
+($O488*'fnd base rates'!E$118)
+($P488*VLOOKUP($S488+12,rate_basefnd,5)))
*$R488</f>
        <v>14043.785776999999</v>
      </c>
      <c r="X488" s="1">
        <f>(($D488*'fnd base rates'!F$107)
+($E488*'fnd base rates'!F$108)
+($F488*'fnd base rates'!F$109)
+($G488*'fnd base rates'!F$110)
+($H488*'fnd base rates'!F$111)
+($I488*'fnd base rates'!F$112)
+($J488*'fnd base rates'!F$113)
+($K488*'fnd base rates'!F$114)
+($M488*'fnd base rates'!F$116)
+($N488*'fnd base rates'!F$117)
+($O488*'fnd base rates'!F$118)
+($P488*VLOOKUP($S488+12,rate_basefnd,6)))
*$R488</f>
        <v>3573.4151459999998</v>
      </c>
      <c r="Y488" s="1">
        <f>(($D488*'fnd base rates'!G$107)
+($E488*'fnd base rates'!G$108)
+($F488*'fnd base rates'!G$109)
+($G488*'fnd base rates'!G$110)
+($H488*'fnd base rates'!G$111)
+($I488*'fnd base rates'!G$112)
+($J488*'fnd base rates'!G$113)
+($K488*'fnd base rates'!G$114)
+($M488*'fnd base rates'!G$116)
+($N488*'fnd base rates'!G$117)
+($O488*'fnd base rates'!G$118)
+($P488*VLOOKUP($S488+12,rate_basefnd,7)))
*$R488</f>
        <v>590.9984169999999</v>
      </c>
      <c r="Z488" s="1">
        <f>(($D488*'fnd base rates'!H$107)
+($E488*'fnd base rates'!H$108)
+($F488*'fnd base rates'!H$109)
+($G488*'fnd base rates'!H$110)
+($H488*'fnd base rates'!H$111)
+($I488*'fnd base rates'!H$112)
+($J488*'fnd base rates'!H$113)
+($K488*'fnd base rates'!H$114)
+($M488*'fnd base rates'!H$116)
+($N488*'fnd base rates'!H$117)
+($O488*'fnd base rates'!H$118)
+($P488*VLOOKUP($S488+12,rate_basefnd,8)))</f>
        <v>1523.9916300000002</v>
      </c>
      <c r="AA488" s="1">
        <f>(($D488*'fnd base rates'!I$107)
+($E488*'fnd base rates'!I$108)
+($F488*'fnd base rates'!I$109)
+($G488*'fnd base rates'!I$110)
+($H488*'fnd base rates'!I$111)
+($I488*'fnd base rates'!I$112)
+($J488*'fnd base rates'!I$113)
+($K488*'fnd base rates'!I$114)
+($M488*'fnd base rates'!I$116)
+($N488*'fnd base rates'!I$117)
+($O488*'fnd base rates'!I$118)
+($P488*VLOOKUP($S488+12,rate_basefnd,9)))
*$R488</f>
        <v>924.08</v>
      </c>
      <c r="AB488" s="1">
        <f>(($D488*'fnd base rates'!J$107)
+($E488*'fnd base rates'!J$108)
+($F488*'fnd base rates'!J$109)
+($G488*'fnd base rates'!J$110)
+($H488*'fnd base rates'!J$111)
+($I488*'fnd base rates'!J$112)
+($J488*'fnd base rates'!J$113)
+($K488*'fnd base rates'!J$114)
+($M488*'fnd base rates'!J$116)
+($N488*'fnd base rates'!J$117)
+($O488*'fnd base rates'!J$118)
+($P488*VLOOKUP($S488+12,rate_basefnd,10)))
*$R488</f>
        <v>1050.03</v>
      </c>
      <c r="AC488" s="1">
        <f>(($D488*'fnd base rates'!K$107)
+($E488*'fnd base rates'!K$108)
+($F488*'fnd base rates'!K$109)
+($G488*'fnd base rates'!K$110)
+($H488*'fnd base rates'!K$111)
+($I488*'fnd base rates'!K$112)
+($J488*'fnd base rates'!K$113)
+($K488*'fnd base rates'!K$114)
+($M488*'fnd base rates'!K$116)
+($N488*'fnd base rates'!K$117)
+($O488*'fnd base rates'!K$118)
+($P488*VLOOKUP($S488+12,rate_basefnd,11)))
*$R488</f>
        <v>3155.6820330000005</v>
      </c>
      <c r="AD488" s="1">
        <f>(($D488*'fnd base rates'!L$107)
+($E488*'fnd base rates'!L$108)
+($F488*'fnd base rates'!L$109)
+($G488*'fnd base rates'!L$110)
+($H488*'fnd base rates'!L$111)
+($I488*'fnd base rates'!L$112)
+($J488*'fnd base rates'!L$113)
+($K488*'fnd base rates'!L$114)
+($M488*'fnd base rates'!L$116)
+($N488*'fnd base rates'!L$117)
+($O488*'fnd base rates'!L$118)
+($P488*VLOOKUP($S488+12,rate_basefnd,12)))</f>
        <v>4381.6802180000004</v>
      </c>
      <c r="AE488" s="1">
        <f>(($D488*'fnd base rates'!M$107)
+($E488*'fnd base rates'!M$108)
+($F488*'fnd base rates'!M$109)
+($G488*'fnd base rates'!M$110)
+($H488*'fnd base rates'!M$111)
+($I488*'fnd base rates'!M$112)
+($J488*'fnd base rates'!M$113)
+($K488*'fnd base rates'!M$114)
+($M488*'fnd base rates'!M$116)
+($N488*'fnd base rates'!M$117)
+($O488*'fnd base rates'!M$118)
+($P488*VLOOKUP($S488+12,rate_basefnd,13)))</f>
        <v>0</v>
      </c>
      <c r="AF488" s="4">
        <f t="shared" si="539"/>
        <v>33338.890099999997</v>
      </c>
      <c r="AH488" s="4">
        <f t="shared" si="540"/>
        <v>464168262</v>
      </c>
      <c r="AI488" s="4" t="str">
        <f t="shared" si="541"/>
        <v>464</v>
      </c>
      <c r="AJ488" s="2" t="str">
        <f t="shared" si="542"/>
        <v>168</v>
      </c>
      <c r="AK488" s="2" t="str">
        <f t="shared" si="543"/>
        <v>262</v>
      </c>
      <c r="AL488" s="4">
        <f t="shared" si="544"/>
        <v>1</v>
      </c>
      <c r="AM488" s="4">
        <f t="shared" si="536"/>
        <v>3</v>
      </c>
      <c r="AN488" s="4">
        <f t="shared" si="545"/>
        <v>33338.890099999997</v>
      </c>
      <c r="AO488" s="4">
        <f t="shared" si="546"/>
        <v>11113</v>
      </c>
      <c r="AP488" s="4">
        <f t="shared" si="547"/>
        <v>0</v>
      </c>
      <c r="AQ488" s="4">
        <v>11113</v>
      </c>
      <c r="AW488" s="4">
        <v>11086</v>
      </c>
      <c r="AX488" s="5">
        <f t="shared" si="548"/>
        <v>27</v>
      </c>
      <c r="AY488" s="4">
        <v>11113</v>
      </c>
      <c r="AZ488" s="5"/>
      <c r="BB488" s="5">
        <f t="shared" ref="BB488" si="578">BC488-BA488</f>
        <v>0</v>
      </c>
    </row>
    <row r="489" spans="1:54" s="4" customFormat="1">
      <c r="A489" s="278">
        <v>464</v>
      </c>
      <c r="B489" s="2">
        <v>464168291</v>
      </c>
      <c r="C489" s="10" t="s">
        <v>1066</v>
      </c>
      <c r="D489" s="15">
        <f>'fnd enro'!D489</f>
        <v>0</v>
      </c>
      <c r="E489" s="15">
        <f>'fnd enro'!E489</f>
        <v>0</v>
      </c>
      <c r="F489" s="15">
        <f>'fnd enro'!F489</f>
        <v>0</v>
      </c>
      <c r="G489" s="15">
        <f>'fnd enro'!G489</f>
        <v>25</v>
      </c>
      <c r="H489" s="15">
        <f>'fnd enro'!H489</f>
        <v>17</v>
      </c>
      <c r="I489" s="15">
        <f>'fnd enro'!I489</f>
        <v>0</v>
      </c>
      <c r="J489" s="15">
        <f>'fnd enro'!J489</f>
        <v>0</v>
      </c>
      <c r="K489" s="16">
        <f>'fnd enro'!K489</f>
        <v>1.6086</v>
      </c>
      <c r="L489" s="15">
        <f>'fnd enro'!L489</f>
        <v>0</v>
      </c>
      <c r="M489" s="15">
        <f>'fnd enro'!M489</f>
        <v>2</v>
      </c>
      <c r="N489" s="15">
        <f>'fnd enro'!N489</f>
        <v>0</v>
      </c>
      <c r="O489" s="15">
        <f>'fnd enro'!O489</f>
        <v>0</v>
      </c>
      <c r="P489" s="15">
        <f>'fnd enro'!P489</f>
        <v>5</v>
      </c>
      <c r="Q489" s="15">
        <f>'fnd enro'!R489</f>
        <v>42</v>
      </c>
      <c r="R489" s="16">
        <f t="shared" si="538"/>
        <v>1</v>
      </c>
      <c r="S489" s="15">
        <f>VALUE('fnd enro'!Q489)</f>
        <v>4</v>
      </c>
      <c r="T489" s="2"/>
      <c r="U489" s="1">
        <f>(($D489*'fnd base rates'!C$107)
+($E489*'fnd base rates'!C$108)
+($F489*'fnd base rates'!C$109)
+($G489*'fnd base rates'!C$110)
+($H489*'fnd base rates'!C$111)
+($I489*'fnd base rates'!C$112)
+($J489*'fnd base rates'!C$113)
+($K489*'fnd base rates'!C$114)
+($M489*'fnd base rates'!C$116)
+($N489*'fnd base rates'!C$117)
+($O489*'fnd base rates'!C$118)
+($P489*VLOOKUP($S489+12,rate_basefnd,3)))
*$R489</f>
        <v>21991.806306000002</v>
      </c>
      <c r="V489" s="1">
        <f>(($D489*'fnd base rates'!D$107)
+($E489*'fnd base rates'!D$108)
+($F489*'fnd base rates'!D$109)
+($G489*'fnd base rates'!D$110)
+($H489*'fnd base rates'!D$111)
+($I489*'fnd base rates'!D$112)
+($J489*'fnd base rates'!D$113)
+($K489*'fnd base rates'!D$114)
+($M489*'fnd base rates'!D$116)
+($N489*'fnd base rates'!D$117)
+($O489*'fnd base rates'!D$118)
+($P489*VLOOKUP($S489+12,rate_basefnd,4)))
*$R489</f>
        <v>32389.05</v>
      </c>
      <c r="W489" s="1">
        <f>(($D489*'fnd base rates'!E$107)
+($E489*'fnd base rates'!E$108)
+($F489*'fnd base rates'!E$109)
+($G489*'fnd base rates'!E$110)
+($H489*'fnd base rates'!E$111)
+($I489*'fnd base rates'!E$112)
+($J489*'fnd base rates'!E$113)
+($K489*'fnd base rates'!E$114)
+($M489*'fnd base rates'!E$116)
+($N489*'fnd base rates'!E$117)
+($O489*'fnd base rates'!E$118)
+($P489*VLOOKUP($S489+12,rate_basefnd,5)))
*$R489</f>
        <v>164082.880878</v>
      </c>
      <c r="X489" s="1">
        <f>(($D489*'fnd base rates'!F$107)
+($E489*'fnd base rates'!F$108)
+($F489*'fnd base rates'!F$109)
+($G489*'fnd base rates'!F$110)
+($H489*'fnd base rates'!F$111)
+($I489*'fnd base rates'!F$112)
+($J489*'fnd base rates'!F$113)
+($K489*'fnd base rates'!F$114)
+($M489*'fnd base rates'!F$116)
+($N489*'fnd base rates'!F$117)
+($O489*'fnd base rates'!F$118)
+($P489*VLOOKUP($S489+12,rate_basefnd,6)))
*$R489</f>
        <v>46259.782044</v>
      </c>
      <c r="Y489" s="1">
        <f>(($D489*'fnd base rates'!G$107)
+($E489*'fnd base rates'!G$108)
+($F489*'fnd base rates'!G$109)
+($G489*'fnd base rates'!G$110)
+($H489*'fnd base rates'!G$111)
+($I489*'fnd base rates'!G$112)
+($J489*'fnd base rates'!G$113)
+($K489*'fnd base rates'!G$114)
+($M489*'fnd base rates'!G$116)
+($N489*'fnd base rates'!G$117)
+($O489*'fnd base rates'!G$118)
+($P489*VLOOKUP($S489+12,rate_basefnd,7)))
*$R489</f>
        <v>7199.8278380000002</v>
      </c>
      <c r="Z489" s="1">
        <f>(($D489*'fnd base rates'!H$107)
+($E489*'fnd base rates'!H$108)
+($F489*'fnd base rates'!H$109)
+($G489*'fnd base rates'!H$110)
+($H489*'fnd base rates'!H$111)
+($I489*'fnd base rates'!H$112)
+($J489*'fnd base rates'!H$113)
+($K489*'fnd base rates'!H$114)
+($M489*'fnd base rates'!H$116)
+($N489*'fnd base rates'!H$117)
+($O489*'fnd base rates'!H$118)
+($P489*VLOOKUP($S489+12,rate_basefnd,8)))</f>
        <v>21365.042819999999</v>
      </c>
      <c r="AA489" s="1">
        <f>(($D489*'fnd base rates'!I$107)
+($E489*'fnd base rates'!I$108)
+($F489*'fnd base rates'!I$109)
+($G489*'fnd base rates'!I$110)
+($H489*'fnd base rates'!I$111)
+($I489*'fnd base rates'!I$112)
+($J489*'fnd base rates'!I$113)
+($K489*'fnd base rates'!I$114)
+($M489*'fnd base rates'!I$116)
+($N489*'fnd base rates'!I$117)
+($O489*'fnd base rates'!I$118)
+($P489*VLOOKUP($S489+12,rate_basefnd,9)))
*$R489</f>
        <v>13091.260000000002</v>
      </c>
      <c r="AB489" s="1">
        <f>(($D489*'fnd base rates'!J$107)
+($E489*'fnd base rates'!J$108)
+($F489*'fnd base rates'!J$109)
+($G489*'fnd base rates'!J$110)
+($H489*'fnd base rates'!J$111)
+($I489*'fnd base rates'!J$112)
+($J489*'fnd base rates'!J$113)
+($K489*'fnd base rates'!J$114)
+($M489*'fnd base rates'!J$116)
+($N489*'fnd base rates'!J$117)
+($O489*'fnd base rates'!J$118)
+($P489*VLOOKUP($S489+12,rate_basefnd,10)))
*$R489</f>
        <v>10423.970000000001</v>
      </c>
      <c r="AC489" s="1">
        <f>(($D489*'fnd base rates'!K$107)
+($E489*'fnd base rates'!K$108)
+($F489*'fnd base rates'!K$109)
+($G489*'fnd base rates'!K$110)
+($H489*'fnd base rates'!K$111)
+($I489*'fnd base rates'!K$112)
+($J489*'fnd base rates'!K$113)
+($K489*'fnd base rates'!K$114)
+($M489*'fnd base rates'!K$116)
+($N489*'fnd base rates'!K$117)
+($O489*'fnd base rates'!K$118)
+($P489*VLOOKUP($S489+12,rate_basefnd,11)))
*$R489</f>
        <v>46082.728461999999</v>
      </c>
      <c r="AD489" s="1">
        <f>(($D489*'fnd base rates'!L$107)
+($E489*'fnd base rates'!L$108)
+($F489*'fnd base rates'!L$109)
+($G489*'fnd base rates'!L$110)
+($H489*'fnd base rates'!L$111)
+($I489*'fnd base rates'!L$112)
+($J489*'fnd base rates'!L$113)
+($K489*'fnd base rates'!L$114)
+($M489*'fnd base rates'!L$116)
+($N489*'fnd base rates'!L$117)
+($O489*'fnd base rates'!L$118)
+($P489*VLOOKUP($S489+12,rate_basefnd,12)))</f>
        <v>58150.973052000001</v>
      </c>
      <c r="AE489" s="1">
        <f>(($D489*'fnd base rates'!M$107)
+($E489*'fnd base rates'!M$108)
+($F489*'fnd base rates'!M$109)
+($G489*'fnd base rates'!M$110)
+($H489*'fnd base rates'!M$111)
+($I489*'fnd base rates'!M$112)
+($J489*'fnd base rates'!M$113)
+($K489*'fnd base rates'!M$114)
+($M489*'fnd base rates'!M$116)
+($N489*'fnd base rates'!M$117)
+($O489*'fnd base rates'!M$118)
+($P489*VLOOKUP($S489+12,rate_basefnd,13)))</f>
        <v>0</v>
      </c>
      <c r="AF489" s="4">
        <f t="shared" si="539"/>
        <v>421037.32140000007</v>
      </c>
      <c r="AH489" s="4">
        <f t="shared" si="540"/>
        <v>464168291</v>
      </c>
      <c r="AI489" s="4" t="str">
        <f t="shared" si="541"/>
        <v>464</v>
      </c>
      <c r="AJ489" s="2" t="str">
        <f t="shared" si="542"/>
        <v>168</v>
      </c>
      <c r="AK489" s="2" t="str">
        <f t="shared" si="543"/>
        <v>291</v>
      </c>
      <c r="AL489" s="4">
        <f t="shared" si="544"/>
        <v>1</v>
      </c>
      <c r="AM489" s="4">
        <f t="shared" si="536"/>
        <v>42</v>
      </c>
      <c r="AN489" s="4">
        <f t="shared" si="545"/>
        <v>421037.32140000007</v>
      </c>
      <c r="AO489" s="4">
        <f t="shared" si="546"/>
        <v>10025</v>
      </c>
      <c r="AP489" s="4">
        <f t="shared" si="547"/>
        <v>0</v>
      </c>
      <c r="AQ489" s="4">
        <v>10025</v>
      </c>
      <c r="AW489" s="4">
        <v>10006</v>
      </c>
      <c r="AX489" s="5">
        <f t="shared" si="548"/>
        <v>19</v>
      </c>
      <c r="AY489" s="4">
        <v>10025</v>
      </c>
      <c r="AZ489" s="5"/>
      <c r="BB489" s="5">
        <f t="shared" ref="BB489" si="579">BC489-BA489</f>
        <v>0</v>
      </c>
    </row>
    <row r="490" spans="1:54" s="4" customFormat="1">
      <c r="A490" s="278">
        <v>466</v>
      </c>
      <c r="B490" s="2">
        <v>466700096</v>
      </c>
      <c r="C490" s="10" t="s">
        <v>1067</v>
      </c>
      <c r="D490" s="15">
        <f>'fnd enro'!D490</f>
        <v>0</v>
      </c>
      <c r="E490" s="15">
        <f>'fnd enro'!E490</f>
        <v>0</v>
      </c>
      <c r="F490" s="15">
        <f>'fnd enro'!F490</f>
        <v>0</v>
      </c>
      <c r="G490" s="15">
        <f>'fnd enro'!G490</f>
        <v>0</v>
      </c>
      <c r="H490" s="15">
        <f>'fnd enro'!H490</f>
        <v>0</v>
      </c>
      <c r="I490" s="15">
        <f>'fnd enro'!I490</f>
        <v>1</v>
      </c>
      <c r="J490" s="15">
        <f>'fnd enro'!J490</f>
        <v>0</v>
      </c>
      <c r="K490" s="16">
        <f>'fnd enro'!K490</f>
        <v>3.8300000000000001E-2</v>
      </c>
      <c r="L490" s="15">
        <f>'fnd enro'!L490</f>
        <v>0</v>
      </c>
      <c r="M490" s="15">
        <f>'fnd enro'!M490</f>
        <v>0</v>
      </c>
      <c r="N490" s="15">
        <f>'fnd enro'!N490</f>
        <v>0</v>
      </c>
      <c r="O490" s="15">
        <f>'fnd enro'!O490</f>
        <v>0</v>
      </c>
      <c r="P490" s="15">
        <f>'fnd enro'!P490</f>
        <v>1</v>
      </c>
      <c r="Q490" s="15">
        <f>'fnd enro'!R490</f>
        <v>1</v>
      </c>
      <c r="R490" s="16">
        <f t="shared" si="538"/>
        <v>1</v>
      </c>
      <c r="S490" s="15">
        <f>VALUE('fnd enro'!Q490)</f>
        <v>6</v>
      </c>
      <c r="T490" s="2"/>
      <c r="U490" s="1">
        <f>(($D490*'fnd base rates'!C$107)
+($E490*'fnd base rates'!C$108)
+($F490*'fnd base rates'!C$109)
+($G490*'fnd base rates'!C$110)
+($H490*'fnd base rates'!C$111)
+($I490*'fnd base rates'!C$112)
+($J490*'fnd base rates'!C$113)
+($K490*'fnd base rates'!C$114)
+($M490*'fnd base rates'!C$116)
+($N490*'fnd base rates'!C$117)
+($O490*'fnd base rates'!C$118)
+($P490*VLOOKUP($S490+12,rate_basefnd,3)))
*$R490</f>
        <v>573.08229299999994</v>
      </c>
      <c r="V490" s="1">
        <f>(($D490*'fnd base rates'!D$107)
+($E490*'fnd base rates'!D$108)
+($F490*'fnd base rates'!D$109)
+($G490*'fnd base rates'!D$110)
+($H490*'fnd base rates'!D$111)
+($I490*'fnd base rates'!D$112)
+($J490*'fnd base rates'!D$113)
+($K490*'fnd base rates'!D$114)
+($M490*'fnd base rates'!D$116)
+($N490*'fnd base rates'!D$117)
+($O490*'fnd base rates'!D$118)
+($P490*VLOOKUP($S490+12,rate_basefnd,4)))
*$R490</f>
        <v>1019.06</v>
      </c>
      <c r="W490" s="1">
        <f>(($D490*'fnd base rates'!E$107)
+($E490*'fnd base rates'!E$108)
+($F490*'fnd base rates'!E$109)
+($G490*'fnd base rates'!E$110)
+($H490*'fnd base rates'!E$111)
+($I490*'fnd base rates'!E$112)
+($J490*'fnd base rates'!E$113)
+($K490*'fnd base rates'!E$114)
+($M490*'fnd base rates'!E$116)
+($N490*'fnd base rates'!E$117)
+($O490*'fnd base rates'!E$118)
+($P490*VLOOKUP($S490+12,rate_basefnd,5)))
*$R490</f>
        <v>7498.8752590000004</v>
      </c>
      <c r="X490" s="1">
        <f>(($D490*'fnd base rates'!F$107)
+($E490*'fnd base rates'!F$108)
+($F490*'fnd base rates'!F$109)
+($G490*'fnd base rates'!F$110)
+($H490*'fnd base rates'!F$111)
+($I490*'fnd base rates'!F$112)
+($J490*'fnd base rates'!F$113)
+($K490*'fnd base rates'!F$114)
+($M490*'fnd base rates'!F$116)
+($N490*'fnd base rates'!F$117)
+($O490*'fnd base rates'!F$118)
+($P490*VLOOKUP($S490+12,rate_basefnd,6)))
*$R490</f>
        <v>846.10838200000012</v>
      </c>
      <c r="Y490" s="1">
        <f>(($D490*'fnd base rates'!G$107)
+($E490*'fnd base rates'!G$108)
+($F490*'fnd base rates'!G$109)
+($G490*'fnd base rates'!G$110)
+($H490*'fnd base rates'!G$111)
+($I490*'fnd base rates'!G$112)
+($J490*'fnd base rates'!G$113)
+($K490*'fnd base rates'!G$114)
+($M490*'fnd base rates'!G$116)
+($N490*'fnd base rates'!G$117)
+($O490*'fnd base rates'!G$118)
+($P490*VLOOKUP($S490+12,rate_basefnd,7)))
*$R490</f>
        <v>292.57613900000001</v>
      </c>
      <c r="Z490" s="1">
        <f>(($D490*'fnd base rates'!H$107)
+($E490*'fnd base rates'!H$108)
+($F490*'fnd base rates'!H$109)
+($G490*'fnd base rates'!H$110)
+($H490*'fnd base rates'!H$111)
+($I490*'fnd base rates'!H$112)
+($J490*'fnd base rates'!H$113)
+($K490*'fnd base rates'!H$114)
+($M490*'fnd base rates'!H$116)
+($N490*'fnd base rates'!H$117)
+($O490*'fnd base rates'!H$118)
+($P490*VLOOKUP($S490+12,rate_basefnd,8)))</f>
        <v>813.13720999999998</v>
      </c>
      <c r="AA490" s="1">
        <f>(($D490*'fnd base rates'!I$107)
+($E490*'fnd base rates'!I$108)
+($F490*'fnd base rates'!I$109)
+($G490*'fnd base rates'!I$110)
+($H490*'fnd base rates'!I$111)
+($I490*'fnd base rates'!I$112)
+($J490*'fnd base rates'!I$113)
+($K490*'fnd base rates'!I$114)
+($M490*'fnd base rates'!I$116)
+($N490*'fnd base rates'!I$117)
+($O490*'fnd base rates'!I$118)
+($P490*VLOOKUP($S490+12,rate_basefnd,9)))
*$R490</f>
        <v>521.02</v>
      </c>
      <c r="AB490" s="1">
        <f>(($D490*'fnd base rates'!J$107)
+($E490*'fnd base rates'!J$108)
+($F490*'fnd base rates'!J$109)
+($G490*'fnd base rates'!J$110)
+($H490*'fnd base rates'!J$111)
+($I490*'fnd base rates'!J$112)
+($J490*'fnd base rates'!J$113)
+($K490*'fnd base rates'!J$114)
+($M490*'fnd base rates'!J$116)
+($N490*'fnd base rates'!J$117)
+($O490*'fnd base rates'!J$118)
+($P490*VLOOKUP($S490+12,rate_basefnd,10)))
*$R490</f>
        <v>1138.4000000000001</v>
      </c>
      <c r="AC490" s="1">
        <f>(($D490*'fnd base rates'!K$107)
+($E490*'fnd base rates'!K$108)
+($F490*'fnd base rates'!K$109)
+($G490*'fnd base rates'!K$110)
+($H490*'fnd base rates'!K$111)
+($I490*'fnd base rates'!K$112)
+($J490*'fnd base rates'!K$113)
+($K490*'fnd base rates'!K$114)
+($M490*'fnd base rates'!K$116)
+($N490*'fnd base rates'!K$117)
+($O490*'fnd base rates'!K$118)
+($P490*VLOOKUP($S490+12,rate_basefnd,11)))
*$R490</f>
        <v>1099.5940109999999</v>
      </c>
      <c r="AD490" s="1">
        <f>(($D490*'fnd base rates'!L$107)
+($E490*'fnd base rates'!L$108)
+($F490*'fnd base rates'!L$109)
+($G490*'fnd base rates'!L$110)
+($H490*'fnd base rates'!L$111)
+($I490*'fnd base rates'!L$112)
+($J490*'fnd base rates'!L$113)
+($K490*'fnd base rates'!L$114)
+($M490*'fnd base rates'!L$116)
+($N490*'fnd base rates'!L$117)
+($O490*'fnd base rates'!L$118)
+($P490*VLOOKUP($S490+12,rate_basefnd,12)))</f>
        <v>1682.593406</v>
      </c>
      <c r="AE490" s="1">
        <f>(($D490*'fnd base rates'!M$107)
+($E490*'fnd base rates'!M$108)
+($F490*'fnd base rates'!M$109)
+($G490*'fnd base rates'!M$110)
+($H490*'fnd base rates'!M$111)
+($I490*'fnd base rates'!M$112)
+($J490*'fnd base rates'!M$113)
+($K490*'fnd base rates'!M$114)
+($M490*'fnd base rates'!M$116)
+($N490*'fnd base rates'!M$117)
+($O490*'fnd base rates'!M$118)
+($P490*VLOOKUP($S490+12,rate_basefnd,13)))</f>
        <v>0</v>
      </c>
      <c r="AF490" s="4">
        <f t="shared" si="539"/>
        <v>15484.446700000002</v>
      </c>
      <c r="AH490" s="4">
        <f t="shared" si="540"/>
        <v>466700096</v>
      </c>
      <c r="AI490" s="4" t="str">
        <f t="shared" si="541"/>
        <v>466</v>
      </c>
      <c r="AJ490" s="2" t="str">
        <f t="shared" si="542"/>
        <v>700</v>
      </c>
      <c r="AK490" s="2" t="str">
        <f t="shared" si="543"/>
        <v>096</v>
      </c>
      <c r="AL490" s="4">
        <f t="shared" si="544"/>
        <v>1</v>
      </c>
      <c r="AM490" s="4">
        <f t="shared" si="536"/>
        <v>1</v>
      </c>
      <c r="AN490" s="4">
        <f t="shared" si="545"/>
        <v>15484.446700000002</v>
      </c>
      <c r="AO490" s="4">
        <f t="shared" si="546"/>
        <v>15484</v>
      </c>
      <c r="AP490" s="4">
        <f t="shared" si="547"/>
        <v>0</v>
      </c>
      <c r="AQ490" s="4">
        <v>15484</v>
      </c>
      <c r="AW490" s="4">
        <v>15452</v>
      </c>
      <c r="AX490" s="5">
        <f t="shared" si="548"/>
        <v>32</v>
      </c>
      <c r="AY490" s="4">
        <v>15484</v>
      </c>
      <c r="AZ490" s="5"/>
      <c r="BB490" s="5">
        <f t="shared" ref="BB490" si="580">BC490-BA490</f>
        <v>0</v>
      </c>
    </row>
    <row r="491" spans="1:54" s="4" customFormat="1">
      <c r="A491" s="278">
        <v>466</v>
      </c>
      <c r="B491" s="2">
        <v>466700700</v>
      </c>
      <c r="C491" s="10" t="s">
        <v>1067</v>
      </c>
      <c r="D491" s="15">
        <f>'fnd enro'!D491</f>
        <v>0</v>
      </c>
      <c r="E491" s="15">
        <f>'fnd enro'!E491</f>
        <v>0</v>
      </c>
      <c r="F491" s="15">
        <f>'fnd enro'!F491</f>
        <v>0</v>
      </c>
      <c r="G491" s="15">
        <f>'fnd enro'!G491</f>
        <v>0</v>
      </c>
      <c r="H491" s="15">
        <f>'fnd enro'!H491</f>
        <v>0</v>
      </c>
      <c r="I491" s="15">
        <f>'fnd enro'!I491</f>
        <v>34</v>
      </c>
      <c r="J491" s="15">
        <f>'fnd enro'!J491</f>
        <v>0</v>
      </c>
      <c r="K491" s="16">
        <f>'fnd enro'!K491</f>
        <v>1.3022</v>
      </c>
      <c r="L491" s="15">
        <f>'fnd enro'!L491</f>
        <v>0</v>
      </c>
      <c r="M491" s="15">
        <f>'fnd enro'!M491</f>
        <v>0</v>
      </c>
      <c r="N491" s="15">
        <f>'fnd enro'!N491</f>
        <v>0</v>
      </c>
      <c r="O491" s="15">
        <f>'fnd enro'!O491</f>
        <v>1</v>
      </c>
      <c r="P491" s="15">
        <f>'fnd enro'!P491</f>
        <v>17</v>
      </c>
      <c r="Q491" s="15">
        <f>'fnd enro'!R491</f>
        <v>34</v>
      </c>
      <c r="R491" s="16">
        <f t="shared" si="538"/>
        <v>1</v>
      </c>
      <c r="S491" s="15">
        <f>VALUE('fnd enro'!Q491)</f>
        <v>7</v>
      </c>
      <c r="T491" s="2"/>
      <c r="U491" s="1">
        <f>(($D491*'fnd base rates'!C$107)
+($E491*'fnd base rates'!C$108)
+($F491*'fnd base rates'!C$109)
+($G491*'fnd base rates'!C$110)
+($H491*'fnd base rates'!C$111)
+($I491*'fnd base rates'!C$112)
+($J491*'fnd base rates'!C$113)
+($K491*'fnd base rates'!C$114)
+($M491*'fnd base rates'!C$116)
+($N491*'fnd base rates'!C$117)
+($O491*'fnd base rates'!C$118)
+($P491*VLOOKUP($S491+12,rate_basefnd,3)))
*$R491</f>
        <v>18581.797962000001</v>
      </c>
      <c r="V491" s="1">
        <f>(($D491*'fnd base rates'!D$107)
+($E491*'fnd base rates'!D$108)
+($F491*'fnd base rates'!D$109)
+($G491*'fnd base rates'!D$110)
+($H491*'fnd base rates'!D$111)
+($I491*'fnd base rates'!D$112)
+($J491*'fnd base rates'!D$113)
+($K491*'fnd base rates'!D$114)
+($M491*'fnd base rates'!D$116)
+($N491*'fnd base rates'!D$117)
+($O491*'fnd base rates'!D$118)
+($P491*VLOOKUP($S491+12,rate_basefnd,4)))
*$R491</f>
        <v>30113.71</v>
      </c>
      <c r="W491" s="1">
        <f>(($D491*'fnd base rates'!E$107)
+($E491*'fnd base rates'!E$108)
+($F491*'fnd base rates'!E$109)
+($G491*'fnd base rates'!E$110)
+($H491*'fnd base rates'!E$111)
+($I491*'fnd base rates'!E$112)
+($J491*'fnd base rates'!E$113)
+($K491*'fnd base rates'!E$114)
+($M491*'fnd base rates'!E$116)
+($N491*'fnd base rates'!E$117)
+($O491*'fnd base rates'!E$118)
+($P491*VLOOKUP($S491+12,rate_basefnd,5)))
*$R491</f>
        <v>210284.39880599998</v>
      </c>
      <c r="X491" s="1">
        <f>(($D491*'fnd base rates'!F$107)
+($E491*'fnd base rates'!F$108)
+($F491*'fnd base rates'!F$109)
+($G491*'fnd base rates'!F$110)
+($H491*'fnd base rates'!F$111)
+($I491*'fnd base rates'!F$112)
+($J491*'fnd base rates'!F$113)
+($K491*'fnd base rates'!F$114)
+($M491*'fnd base rates'!F$116)
+($N491*'fnd base rates'!F$117)
+($O491*'fnd base rates'!F$118)
+($P491*VLOOKUP($S491+12,rate_basefnd,6)))
*$R491</f>
        <v>28917.704988000001</v>
      </c>
      <c r="Y491" s="1">
        <f>(($D491*'fnd base rates'!G$107)
+($E491*'fnd base rates'!G$108)
+($F491*'fnd base rates'!G$109)
+($G491*'fnd base rates'!G$110)
+($H491*'fnd base rates'!G$111)
+($I491*'fnd base rates'!G$112)
+($J491*'fnd base rates'!G$113)
+($K491*'fnd base rates'!G$114)
+($M491*'fnd base rates'!G$116)
+($N491*'fnd base rates'!G$117)
+($O491*'fnd base rates'!G$118)
+($P491*VLOOKUP($S491+12,rate_basefnd,7)))
*$R491</f>
        <v>7772.2887259999989</v>
      </c>
      <c r="Z491" s="1">
        <f>(($D491*'fnd base rates'!H$107)
+($E491*'fnd base rates'!H$108)
+($F491*'fnd base rates'!H$109)
+($G491*'fnd base rates'!H$110)
+($H491*'fnd base rates'!H$111)
+($I491*'fnd base rates'!H$112)
+($J491*'fnd base rates'!H$113)
+($K491*'fnd base rates'!H$114)
+($M491*'fnd base rates'!H$116)
+($N491*'fnd base rates'!H$117)
+($O491*'fnd base rates'!H$118)
+($P491*VLOOKUP($S491+12,rate_basefnd,8)))</f>
        <v>27413.815140000002</v>
      </c>
      <c r="AA491" s="1">
        <f>(($D491*'fnd base rates'!I$107)
+($E491*'fnd base rates'!I$108)
+($F491*'fnd base rates'!I$109)
+($G491*'fnd base rates'!I$110)
+($H491*'fnd base rates'!I$111)
+($I491*'fnd base rates'!I$112)
+($J491*'fnd base rates'!I$113)
+($K491*'fnd base rates'!I$114)
+($M491*'fnd base rates'!I$116)
+($N491*'fnd base rates'!I$117)
+($O491*'fnd base rates'!I$118)
+($P491*VLOOKUP($S491+12,rate_basefnd,9)))
*$R491</f>
        <v>15927.330000000002</v>
      </c>
      <c r="AB491" s="1">
        <f>(($D491*'fnd base rates'!J$107)
+($E491*'fnd base rates'!J$108)
+($F491*'fnd base rates'!J$109)
+($G491*'fnd base rates'!J$110)
+($H491*'fnd base rates'!J$111)
+($I491*'fnd base rates'!J$112)
+($J491*'fnd base rates'!J$113)
+($K491*'fnd base rates'!J$114)
+($M491*'fnd base rates'!J$116)
+($N491*'fnd base rates'!J$117)
+($O491*'fnd base rates'!J$118)
+($P491*VLOOKUP($S491+12,rate_basefnd,10)))
*$R491</f>
        <v>29105.54</v>
      </c>
      <c r="AC491" s="1">
        <f>(($D491*'fnd base rates'!K$107)
+($E491*'fnd base rates'!K$108)
+($F491*'fnd base rates'!K$109)
+($G491*'fnd base rates'!K$110)
+($H491*'fnd base rates'!K$111)
+($I491*'fnd base rates'!K$112)
+($J491*'fnd base rates'!K$113)
+($K491*'fnd base rates'!K$114)
+($M491*'fnd base rates'!K$116)
+($N491*'fnd base rates'!K$117)
+($O491*'fnd base rates'!K$118)
+($P491*VLOOKUP($S491+12,rate_basefnd,11)))
*$R491</f>
        <v>37643.366373999997</v>
      </c>
      <c r="AD491" s="1">
        <f>(($D491*'fnd base rates'!L$107)
+($E491*'fnd base rates'!L$108)
+($F491*'fnd base rates'!L$109)
+($G491*'fnd base rates'!L$110)
+($H491*'fnd base rates'!L$111)
+($I491*'fnd base rates'!L$112)
+($J491*'fnd base rates'!L$113)
+($K491*'fnd base rates'!L$114)
+($M491*'fnd base rates'!L$116)
+($N491*'fnd base rates'!L$117)
+($O491*'fnd base rates'!L$118)
+($P491*VLOOKUP($S491+12,rate_basefnd,12)))</f>
        <v>50047.035804000006</v>
      </c>
      <c r="AE491" s="1">
        <f>(($D491*'fnd base rates'!M$107)
+($E491*'fnd base rates'!M$108)
+($F491*'fnd base rates'!M$109)
+($G491*'fnd base rates'!M$110)
+($H491*'fnd base rates'!M$111)
+($I491*'fnd base rates'!M$112)
+($J491*'fnd base rates'!M$113)
+($K491*'fnd base rates'!M$114)
+($M491*'fnd base rates'!M$116)
+($N491*'fnd base rates'!M$117)
+($O491*'fnd base rates'!M$118)
+($P491*VLOOKUP($S491+12,rate_basefnd,13)))</f>
        <v>0</v>
      </c>
      <c r="AF491" s="4">
        <f t="shared" si="539"/>
        <v>455806.98779999994</v>
      </c>
      <c r="AH491" s="4">
        <f t="shared" si="540"/>
        <v>466700700</v>
      </c>
      <c r="AI491" s="4" t="str">
        <f t="shared" si="541"/>
        <v>466</v>
      </c>
      <c r="AJ491" s="2" t="str">
        <f t="shared" si="542"/>
        <v>700</v>
      </c>
      <c r="AK491" s="2" t="str">
        <f t="shared" si="543"/>
        <v>700</v>
      </c>
      <c r="AL491" s="4">
        <f t="shared" si="544"/>
        <v>1</v>
      </c>
      <c r="AM491" s="4">
        <f t="shared" si="536"/>
        <v>34</v>
      </c>
      <c r="AN491" s="4">
        <f t="shared" si="545"/>
        <v>455806.98779999994</v>
      </c>
      <c r="AO491" s="4">
        <f t="shared" si="546"/>
        <v>13406</v>
      </c>
      <c r="AP491" s="4">
        <f t="shared" si="547"/>
        <v>0</v>
      </c>
      <c r="AQ491" s="4">
        <v>13406</v>
      </c>
      <c r="AW491" s="4">
        <v>13377</v>
      </c>
      <c r="AX491" s="5">
        <f t="shared" si="548"/>
        <v>29</v>
      </c>
      <c r="AY491" s="4">
        <v>13406</v>
      </c>
      <c r="AZ491" s="5"/>
      <c r="BB491" s="5">
        <f t="shared" ref="BB491" si="581">BC491-BA491</f>
        <v>0</v>
      </c>
    </row>
    <row r="492" spans="1:54" s="4" customFormat="1">
      <c r="A492" s="278">
        <v>466</v>
      </c>
      <c r="B492" s="2">
        <v>466774089</v>
      </c>
      <c r="C492" s="10" t="s">
        <v>1067</v>
      </c>
      <c r="D492" s="15">
        <f>'fnd enro'!D492</f>
        <v>0</v>
      </c>
      <c r="E492" s="15">
        <f>'fnd enro'!E492</f>
        <v>0</v>
      </c>
      <c r="F492" s="15">
        <f>'fnd enro'!F492</f>
        <v>0</v>
      </c>
      <c r="G492" s="15">
        <f>'fnd enro'!G492</f>
        <v>10</v>
      </c>
      <c r="H492" s="15">
        <f>'fnd enro'!H492</f>
        <v>17</v>
      </c>
      <c r="I492" s="15">
        <f>'fnd enro'!I492</f>
        <v>0</v>
      </c>
      <c r="J492" s="15">
        <f>'fnd enro'!J492</f>
        <v>0</v>
      </c>
      <c r="K492" s="16">
        <f>'fnd enro'!K492</f>
        <v>1.0341</v>
      </c>
      <c r="L492" s="15">
        <f>'fnd enro'!L492</f>
        <v>0</v>
      </c>
      <c r="M492" s="15">
        <f>'fnd enro'!M492</f>
        <v>3</v>
      </c>
      <c r="N492" s="15">
        <f>'fnd enro'!N492</f>
        <v>1</v>
      </c>
      <c r="O492" s="15">
        <f>'fnd enro'!O492</f>
        <v>0</v>
      </c>
      <c r="P492" s="15">
        <f>'fnd enro'!P492</f>
        <v>15</v>
      </c>
      <c r="Q492" s="15">
        <f>'fnd enro'!R492</f>
        <v>27</v>
      </c>
      <c r="R492" s="16">
        <f t="shared" si="538"/>
        <v>1</v>
      </c>
      <c r="S492" s="15">
        <f>VALUE('fnd enro'!Q492)</f>
        <v>8</v>
      </c>
      <c r="T492" s="2"/>
      <c r="U492" s="1">
        <f>(($D492*'fnd base rates'!C$107)
+($E492*'fnd base rates'!C$108)
+($F492*'fnd base rates'!C$109)
+($G492*'fnd base rates'!C$110)
+($H492*'fnd base rates'!C$111)
+($I492*'fnd base rates'!C$112)
+($J492*'fnd base rates'!C$113)
+($K492*'fnd base rates'!C$114)
+($M492*'fnd base rates'!C$116)
+($N492*'fnd base rates'!C$117)
+($O492*'fnd base rates'!C$118)
+($P492*VLOOKUP($S492+12,rate_basefnd,3)))
*$R492</f>
        <v>15203.381911</v>
      </c>
      <c r="V492" s="1">
        <f>(($D492*'fnd base rates'!D$107)
+($E492*'fnd base rates'!D$108)
+($F492*'fnd base rates'!D$109)
+($G492*'fnd base rates'!D$110)
+($H492*'fnd base rates'!D$111)
+($I492*'fnd base rates'!D$112)
+($J492*'fnd base rates'!D$113)
+($K492*'fnd base rates'!D$114)
+($M492*'fnd base rates'!D$116)
+($N492*'fnd base rates'!D$117)
+($O492*'fnd base rates'!D$118)
+($P492*VLOOKUP($S492+12,rate_basefnd,4)))
*$R492</f>
        <v>25086.39</v>
      </c>
      <c r="W492" s="1">
        <f>(($D492*'fnd base rates'!E$107)
+($E492*'fnd base rates'!E$108)
+($F492*'fnd base rates'!E$109)
+($G492*'fnd base rates'!E$110)
+($H492*'fnd base rates'!E$111)
+($I492*'fnd base rates'!E$112)
+($J492*'fnd base rates'!E$113)
+($K492*'fnd base rates'!E$114)
+($M492*'fnd base rates'!E$116)
+($N492*'fnd base rates'!E$117)
+($O492*'fnd base rates'!E$118)
+($P492*VLOOKUP($S492+12,rate_basefnd,5)))
*$R492</f>
        <v>143399.54199299999</v>
      </c>
      <c r="X492" s="1">
        <f>(($D492*'fnd base rates'!F$107)
+($E492*'fnd base rates'!F$108)
+($F492*'fnd base rates'!F$109)
+($G492*'fnd base rates'!F$110)
+($H492*'fnd base rates'!F$111)
+($I492*'fnd base rates'!F$112)
+($J492*'fnd base rates'!F$113)
+($K492*'fnd base rates'!F$114)
+($M492*'fnd base rates'!F$116)
+($N492*'fnd base rates'!F$117)
+($O492*'fnd base rates'!F$118)
+($P492*VLOOKUP($S492+12,rate_basefnd,6)))
*$R492</f>
        <v>28733.696314000001</v>
      </c>
      <c r="Y492" s="1">
        <f>(($D492*'fnd base rates'!G$107)
+($E492*'fnd base rates'!G$108)
+($F492*'fnd base rates'!G$109)
+($G492*'fnd base rates'!G$110)
+($H492*'fnd base rates'!G$111)
+($I492*'fnd base rates'!G$112)
+($J492*'fnd base rates'!G$113)
+($K492*'fnd base rates'!G$114)
+($M492*'fnd base rates'!G$116)
+($N492*'fnd base rates'!G$117)
+($O492*'fnd base rates'!G$118)
+($P492*VLOOKUP($S492+12,rate_basefnd,7)))
*$R492</f>
        <v>6629.6557529999991</v>
      </c>
      <c r="Z492" s="1">
        <f>(($D492*'fnd base rates'!H$107)
+($E492*'fnd base rates'!H$108)
+($F492*'fnd base rates'!H$109)
+($G492*'fnd base rates'!H$110)
+($H492*'fnd base rates'!H$111)
+($I492*'fnd base rates'!H$112)
+($J492*'fnd base rates'!H$113)
+($K492*'fnd base rates'!H$114)
+($M492*'fnd base rates'!H$116)
+($N492*'fnd base rates'!H$117)
+($O492*'fnd base rates'!H$118)
+($P492*VLOOKUP($S492+12,rate_basefnd,8)))</f>
        <v>14339.374669999999</v>
      </c>
      <c r="AA492" s="1">
        <f>(($D492*'fnd base rates'!I$107)
+($E492*'fnd base rates'!I$108)
+($F492*'fnd base rates'!I$109)
+($G492*'fnd base rates'!I$110)
+($H492*'fnd base rates'!I$111)
+($I492*'fnd base rates'!I$112)
+($J492*'fnd base rates'!I$113)
+($K492*'fnd base rates'!I$114)
+($M492*'fnd base rates'!I$116)
+($N492*'fnd base rates'!I$117)
+($O492*'fnd base rates'!I$118)
+($P492*VLOOKUP($S492+12,rate_basefnd,9)))
*$R492</f>
        <v>10526.199999999999</v>
      </c>
      <c r="AB492" s="1">
        <f>(($D492*'fnd base rates'!J$107)
+($E492*'fnd base rates'!J$108)
+($F492*'fnd base rates'!J$109)
+($G492*'fnd base rates'!J$110)
+($H492*'fnd base rates'!J$111)
+($I492*'fnd base rates'!J$112)
+($J492*'fnd base rates'!J$113)
+($K492*'fnd base rates'!J$114)
+($M492*'fnd base rates'!J$116)
+($N492*'fnd base rates'!J$117)
+($O492*'fnd base rates'!J$118)
+($P492*VLOOKUP($S492+12,rate_basefnd,10)))
*$R492</f>
        <v>15143.339999999998</v>
      </c>
      <c r="AC492" s="1">
        <f>(($D492*'fnd base rates'!K$107)
+($E492*'fnd base rates'!K$108)
+($F492*'fnd base rates'!K$109)
+($G492*'fnd base rates'!K$110)
+($H492*'fnd base rates'!K$111)
+($I492*'fnd base rates'!K$112)
+($J492*'fnd base rates'!K$113)
+($K492*'fnd base rates'!K$114)
+($M492*'fnd base rates'!K$116)
+($N492*'fnd base rates'!K$117)
+($O492*'fnd base rates'!K$118)
+($P492*VLOOKUP($S492+12,rate_basefnd,11)))
*$R492</f>
        <v>30888.848297</v>
      </c>
      <c r="AD492" s="1">
        <f>(($D492*'fnd base rates'!L$107)
+($E492*'fnd base rates'!L$108)
+($F492*'fnd base rates'!L$109)
+($G492*'fnd base rates'!L$110)
+($H492*'fnd base rates'!L$111)
+($I492*'fnd base rates'!L$112)
+($J492*'fnd base rates'!L$113)
+($K492*'fnd base rates'!L$114)
+($M492*'fnd base rates'!L$116)
+($N492*'fnd base rates'!L$117)
+($O492*'fnd base rates'!L$118)
+($P492*VLOOKUP($S492+12,rate_basefnd,12)))</f>
        <v>44404.991962</v>
      </c>
      <c r="AE492" s="1">
        <f>(($D492*'fnd base rates'!M$107)
+($E492*'fnd base rates'!M$108)
+($F492*'fnd base rates'!M$109)
+($G492*'fnd base rates'!M$110)
+($H492*'fnd base rates'!M$111)
+($I492*'fnd base rates'!M$112)
+($J492*'fnd base rates'!M$113)
+($K492*'fnd base rates'!M$114)
+($M492*'fnd base rates'!M$116)
+($N492*'fnd base rates'!M$117)
+($O492*'fnd base rates'!M$118)
+($P492*VLOOKUP($S492+12,rate_basefnd,13)))</f>
        <v>0</v>
      </c>
      <c r="AF492" s="4">
        <f t="shared" si="539"/>
        <v>334355.42090000003</v>
      </c>
      <c r="AH492" s="4">
        <f t="shared" si="540"/>
        <v>466774089</v>
      </c>
      <c r="AI492" s="4" t="str">
        <f t="shared" si="541"/>
        <v>466</v>
      </c>
      <c r="AJ492" s="2" t="str">
        <f t="shared" si="542"/>
        <v>774</v>
      </c>
      <c r="AK492" s="2" t="str">
        <f t="shared" si="543"/>
        <v>089</v>
      </c>
      <c r="AL492" s="4">
        <f t="shared" si="544"/>
        <v>1</v>
      </c>
      <c r="AM492" s="4">
        <f t="shared" si="536"/>
        <v>27</v>
      </c>
      <c r="AN492" s="4">
        <f t="shared" si="545"/>
        <v>334355.42090000003</v>
      </c>
      <c r="AO492" s="4">
        <f t="shared" si="546"/>
        <v>12384</v>
      </c>
      <c r="AP492" s="4">
        <f t="shared" si="547"/>
        <v>0</v>
      </c>
      <c r="AQ492" s="4">
        <v>12384</v>
      </c>
      <c r="AW492" s="4">
        <v>12343</v>
      </c>
      <c r="AX492" s="5">
        <f t="shared" si="548"/>
        <v>41</v>
      </c>
      <c r="AY492" s="4">
        <v>12384</v>
      </c>
      <c r="AZ492" s="5"/>
      <c r="BB492" s="5">
        <f t="shared" ref="BB492" si="582">BC492-BA492</f>
        <v>0</v>
      </c>
    </row>
    <row r="493" spans="1:54" s="4" customFormat="1">
      <c r="A493" s="278">
        <v>466</v>
      </c>
      <c r="B493" s="2">
        <v>466774096</v>
      </c>
      <c r="C493" s="10" t="s">
        <v>1067</v>
      </c>
      <c r="D493" s="15">
        <f>'fnd enro'!D493</f>
        <v>0</v>
      </c>
      <c r="E493" s="15">
        <f>'fnd enro'!E493</f>
        <v>0</v>
      </c>
      <c r="F493" s="15">
        <f>'fnd enro'!F493</f>
        <v>0</v>
      </c>
      <c r="G493" s="15">
        <f>'fnd enro'!G493</f>
        <v>6</v>
      </c>
      <c r="H493" s="15">
        <f>'fnd enro'!H493</f>
        <v>3</v>
      </c>
      <c r="I493" s="15">
        <f>'fnd enro'!I493</f>
        <v>0</v>
      </c>
      <c r="J493" s="15">
        <f>'fnd enro'!J493</f>
        <v>0</v>
      </c>
      <c r="K493" s="16">
        <f>'fnd enro'!K493</f>
        <v>0.34470000000000001</v>
      </c>
      <c r="L493" s="15">
        <f>'fnd enro'!L493</f>
        <v>0</v>
      </c>
      <c r="M493" s="15">
        <f>'fnd enro'!M493</f>
        <v>0</v>
      </c>
      <c r="N493" s="15">
        <f>'fnd enro'!N493</f>
        <v>0</v>
      </c>
      <c r="O493" s="15">
        <f>'fnd enro'!O493</f>
        <v>0</v>
      </c>
      <c r="P493" s="15">
        <f>'fnd enro'!P493</f>
        <v>3</v>
      </c>
      <c r="Q493" s="15">
        <f>'fnd enro'!R493</f>
        <v>9</v>
      </c>
      <c r="R493" s="16">
        <f t="shared" si="538"/>
        <v>1</v>
      </c>
      <c r="S493" s="15">
        <f>VALUE('fnd enro'!Q493)</f>
        <v>6</v>
      </c>
      <c r="T493" s="2"/>
      <c r="U493" s="1">
        <f>(($D493*'fnd base rates'!C$107)
+($E493*'fnd base rates'!C$108)
+($F493*'fnd base rates'!C$109)
+($G493*'fnd base rates'!C$110)
+($H493*'fnd base rates'!C$111)
+($I493*'fnd base rates'!C$112)
+($J493*'fnd base rates'!C$113)
+($K493*'fnd base rates'!C$114)
+($M493*'fnd base rates'!C$116)
+($N493*'fnd base rates'!C$117)
+($O493*'fnd base rates'!C$118)
+($P493*VLOOKUP($S493+12,rate_basefnd,3)))
*$R493</f>
        <v>4794.3806370000002</v>
      </c>
      <c r="V493" s="1">
        <f>(($D493*'fnd base rates'!D$107)
+($E493*'fnd base rates'!D$108)
+($F493*'fnd base rates'!D$109)
+($G493*'fnd base rates'!D$110)
+($H493*'fnd base rates'!D$111)
+($I493*'fnd base rates'!D$112)
+($J493*'fnd base rates'!D$113)
+($K493*'fnd base rates'!D$114)
+($M493*'fnd base rates'!D$116)
+($N493*'fnd base rates'!D$117)
+($O493*'fnd base rates'!D$118)
+($P493*VLOOKUP($S493+12,rate_basefnd,4)))
*$R493</f>
        <v>7449.96</v>
      </c>
      <c r="W493" s="1">
        <f>(($D493*'fnd base rates'!E$107)
+($E493*'fnd base rates'!E$108)
+($F493*'fnd base rates'!E$109)
+($G493*'fnd base rates'!E$110)
+($H493*'fnd base rates'!E$111)
+($I493*'fnd base rates'!E$112)
+($J493*'fnd base rates'!E$113)
+($K493*'fnd base rates'!E$114)
+($M493*'fnd base rates'!E$116)
+($N493*'fnd base rates'!E$117)
+($O493*'fnd base rates'!E$118)
+($P493*VLOOKUP($S493+12,rate_basefnd,5)))
*$R493</f>
        <v>40589.507331000001</v>
      </c>
      <c r="X493" s="1">
        <f>(($D493*'fnd base rates'!F$107)
+($E493*'fnd base rates'!F$108)
+($F493*'fnd base rates'!F$109)
+($G493*'fnd base rates'!F$110)
+($H493*'fnd base rates'!F$111)
+($I493*'fnd base rates'!F$112)
+($J493*'fnd base rates'!F$113)
+($K493*'fnd base rates'!F$114)
+($M493*'fnd base rates'!F$116)
+($N493*'fnd base rates'!F$117)
+($O493*'fnd base rates'!F$118)
+($P493*VLOOKUP($S493+12,rate_basefnd,6)))
*$R493</f>
        <v>9996.6154379999989</v>
      </c>
      <c r="Y493" s="1">
        <f>(($D493*'fnd base rates'!G$107)
+($E493*'fnd base rates'!G$108)
+($F493*'fnd base rates'!G$109)
+($G493*'fnd base rates'!G$110)
+($H493*'fnd base rates'!G$111)
+($I493*'fnd base rates'!G$112)
+($J493*'fnd base rates'!G$113)
+($K493*'fnd base rates'!G$114)
+($M493*'fnd base rates'!G$116)
+($N493*'fnd base rates'!G$117)
+($O493*'fnd base rates'!G$118)
+($P493*VLOOKUP($S493+12,rate_basefnd,7)))
*$R493</f>
        <v>1790.275251</v>
      </c>
      <c r="Z493" s="1">
        <f>(($D493*'fnd base rates'!H$107)
+($E493*'fnd base rates'!H$108)
+($F493*'fnd base rates'!H$109)
+($G493*'fnd base rates'!H$110)
+($H493*'fnd base rates'!H$111)
+($I493*'fnd base rates'!H$112)
+($J493*'fnd base rates'!H$113)
+($K493*'fnd base rates'!H$114)
+($M493*'fnd base rates'!H$116)
+($N493*'fnd base rates'!H$117)
+($O493*'fnd base rates'!H$118)
+($P493*VLOOKUP($S493+12,rate_basefnd,8)))</f>
        <v>4569.4848899999997</v>
      </c>
      <c r="AA493" s="1">
        <f>(($D493*'fnd base rates'!I$107)
+($E493*'fnd base rates'!I$108)
+($F493*'fnd base rates'!I$109)
+($G493*'fnd base rates'!I$110)
+($H493*'fnd base rates'!I$111)
+($I493*'fnd base rates'!I$112)
+($J493*'fnd base rates'!I$113)
+($K493*'fnd base rates'!I$114)
+($M493*'fnd base rates'!I$116)
+($N493*'fnd base rates'!I$117)
+($O493*'fnd base rates'!I$118)
+($P493*VLOOKUP($S493+12,rate_basefnd,9)))
*$R493</f>
        <v>2960.9400000000005</v>
      </c>
      <c r="AB493" s="1">
        <f>(($D493*'fnd base rates'!J$107)
+($E493*'fnd base rates'!J$108)
+($F493*'fnd base rates'!J$109)
+($G493*'fnd base rates'!J$110)
+($H493*'fnd base rates'!J$111)
+($I493*'fnd base rates'!J$112)
+($J493*'fnd base rates'!J$113)
+($K493*'fnd base rates'!J$114)
+($M493*'fnd base rates'!J$116)
+($N493*'fnd base rates'!J$117)
+($O493*'fnd base rates'!J$118)
+($P493*VLOOKUP($S493+12,rate_basefnd,10)))
*$R493</f>
        <v>3356.9399999999996</v>
      </c>
      <c r="AC493" s="1">
        <f>(($D493*'fnd base rates'!K$107)
+($E493*'fnd base rates'!K$108)
+($F493*'fnd base rates'!K$109)
+($G493*'fnd base rates'!K$110)
+($H493*'fnd base rates'!K$111)
+($I493*'fnd base rates'!K$112)
+($J493*'fnd base rates'!K$113)
+($K493*'fnd base rates'!K$114)
+($M493*'fnd base rates'!K$116)
+($N493*'fnd base rates'!K$117)
+($O493*'fnd base rates'!K$118)
+($P493*VLOOKUP($S493+12,rate_basefnd,11)))
*$R493</f>
        <v>9702.3060990000013</v>
      </c>
      <c r="AD493" s="1">
        <f>(($D493*'fnd base rates'!L$107)
+($E493*'fnd base rates'!L$108)
+($F493*'fnd base rates'!L$109)
+($G493*'fnd base rates'!L$110)
+($H493*'fnd base rates'!L$111)
+($I493*'fnd base rates'!L$112)
+($J493*'fnd base rates'!L$113)
+($K493*'fnd base rates'!L$114)
+($M493*'fnd base rates'!L$116)
+($N493*'fnd base rates'!L$117)
+($O493*'fnd base rates'!L$118)
+($P493*VLOOKUP($S493+12,rate_basefnd,12)))</f>
        <v>13235.070654000001</v>
      </c>
      <c r="AE493" s="1">
        <f>(($D493*'fnd base rates'!M$107)
+($E493*'fnd base rates'!M$108)
+($F493*'fnd base rates'!M$109)
+($G493*'fnd base rates'!M$110)
+($H493*'fnd base rates'!M$111)
+($I493*'fnd base rates'!M$112)
+($J493*'fnd base rates'!M$113)
+($K493*'fnd base rates'!M$114)
+($M493*'fnd base rates'!M$116)
+($N493*'fnd base rates'!M$117)
+($O493*'fnd base rates'!M$118)
+($P493*VLOOKUP($S493+12,rate_basefnd,13)))</f>
        <v>0</v>
      </c>
      <c r="AF493" s="4">
        <f t="shared" si="539"/>
        <v>98445.48030000001</v>
      </c>
      <c r="AH493" s="4">
        <f t="shared" si="540"/>
        <v>466774096</v>
      </c>
      <c r="AI493" s="4" t="str">
        <f t="shared" si="541"/>
        <v>466</v>
      </c>
      <c r="AJ493" s="2" t="str">
        <f t="shared" si="542"/>
        <v>774</v>
      </c>
      <c r="AK493" s="2" t="str">
        <f t="shared" si="543"/>
        <v>096</v>
      </c>
      <c r="AL493" s="4">
        <f t="shared" si="544"/>
        <v>1</v>
      </c>
      <c r="AM493" s="4">
        <f t="shared" si="536"/>
        <v>9</v>
      </c>
      <c r="AN493" s="4">
        <f t="shared" si="545"/>
        <v>98445.48030000001</v>
      </c>
      <c r="AO493" s="4">
        <f t="shared" si="546"/>
        <v>10938</v>
      </c>
      <c r="AP493" s="4">
        <f t="shared" si="547"/>
        <v>0</v>
      </c>
      <c r="AQ493" s="4">
        <v>10938</v>
      </c>
      <c r="AW493" s="4">
        <v>10915</v>
      </c>
      <c r="AX493" s="5">
        <f t="shared" si="548"/>
        <v>23</v>
      </c>
      <c r="AY493" s="4">
        <v>10938</v>
      </c>
      <c r="AZ493" s="5"/>
      <c r="BB493" s="5">
        <f t="shared" ref="BB493" si="583">BC493-BA493</f>
        <v>0</v>
      </c>
    </row>
    <row r="494" spans="1:54" s="4" customFormat="1">
      <c r="A494" s="278">
        <v>466</v>
      </c>
      <c r="B494" s="2">
        <v>466774221</v>
      </c>
      <c r="C494" s="10" t="s">
        <v>1067</v>
      </c>
      <c r="D494" s="15">
        <f>'fnd enro'!D494</f>
        <v>0</v>
      </c>
      <c r="E494" s="15">
        <f>'fnd enro'!E494</f>
        <v>0</v>
      </c>
      <c r="F494" s="15">
        <f>'fnd enro'!F494</f>
        <v>3</v>
      </c>
      <c r="G494" s="15">
        <f>'fnd enro'!G494</f>
        <v>15</v>
      </c>
      <c r="H494" s="15">
        <f>'fnd enro'!H494</f>
        <v>13</v>
      </c>
      <c r="I494" s="15">
        <f>'fnd enro'!I494</f>
        <v>0</v>
      </c>
      <c r="J494" s="15">
        <f>'fnd enro'!J494</f>
        <v>0</v>
      </c>
      <c r="K494" s="16">
        <f>'fnd enro'!K494</f>
        <v>1.1873</v>
      </c>
      <c r="L494" s="15">
        <f>'fnd enro'!L494</f>
        <v>0</v>
      </c>
      <c r="M494" s="15">
        <f>'fnd enro'!M494</f>
        <v>1</v>
      </c>
      <c r="N494" s="15">
        <f>'fnd enro'!N494</f>
        <v>2</v>
      </c>
      <c r="O494" s="15">
        <f>'fnd enro'!O494</f>
        <v>0</v>
      </c>
      <c r="P494" s="15">
        <f>'fnd enro'!P494</f>
        <v>18</v>
      </c>
      <c r="Q494" s="15">
        <f>'fnd enro'!R494</f>
        <v>31</v>
      </c>
      <c r="R494" s="16">
        <f t="shared" si="538"/>
        <v>1</v>
      </c>
      <c r="S494" s="15">
        <f>VALUE('fnd enro'!Q494)</f>
        <v>7</v>
      </c>
      <c r="T494" s="2"/>
      <c r="U494" s="1">
        <f>(($D494*'fnd base rates'!C$107)
+($E494*'fnd base rates'!C$108)
+($F494*'fnd base rates'!C$109)
+($G494*'fnd base rates'!C$110)
+($H494*'fnd base rates'!C$111)
+($I494*'fnd base rates'!C$112)
+($J494*'fnd base rates'!C$113)
+($K494*'fnd base rates'!C$114)
+($M494*'fnd base rates'!C$116)
+($N494*'fnd base rates'!C$117)
+($O494*'fnd base rates'!C$118)
+($P494*VLOOKUP($S494+12,rate_basefnd,3)))
*$R494</f>
        <v>17316.181083000003</v>
      </c>
      <c r="V494" s="1">
        <f>(($D494*'fnd base rates'!D$107)
+($E494*'fnd base rates'!D$108)
+($F494*'fnd base rates'!D$109)
+($G494*'fnd base rates'!D$110)
+($H494*'fnd base rates'!D$111)
+($I494*'fnd base rates'!D$112)
+($J494*'fnd base rates'!D$113)
+($K494*'fnd base rates'!D$114)
+($M494*'fnd base rates'!D$116)
+($N494*'fnd base rates'!D$117)
+($O494*'fnd base rates'!D$118)
+($P494*VLOOKUP($S494+12,rate_basefnd,4)))
*$R494</f>
        <v>28581.32</v>
      </c>
      <c r="W494" s="1">
        <f>(($D494*'fnd base rates'!E$107)
+($E494*'fnd base rates'!E$108)
+($F494*'fnd base rates'!E$109)
+($G494*'fnd base rates'!E$110)
+($H494*'fnd base rates'!E$111)
+($I494*'fnd base rates'!E$112)
+($J494*'fnd base rates'!E$113)
+($K494*'fnd base rates'!E$114)
+($M494*'fnd base rates'!E$116)
+($N494*'fnd base rates'!E$117)
+($O494*'fnd base rates'!E$118)
+($P494*VLOOKUP($S494+12,rate_basefnd,5)))
*$R494</f>
        <v>165818.303029</v>
      </c>
      <c r="X494" s="1">
        <f>(($D494*'fnd base rates'!F$107)
+($E494*'fnd base rates'!F$108)
+($F494*'fnd base rates'!F$109)
+($G494*'fnd base rates'!F$110)
+($H494*'fnd base rates'!F$111)
+($I494*'fnd base rates'!F$112)
+($J494*'fnd base rates'!F$113)
+($K494*'fnd base rates'!F$114)
+($M494*'fnd base rates'!F$116)
+($N494*'fnd base rates'!F$117)
+($O494*'fnd base rates'!F$118)
+($P494*VLOOKUP($S494+12,rate_basefnd,6)))
*$R494</f>
        <v>34305.269842000002</v>
      </c>
      <c r="Y494" s="1">
        <f>(($D494*'fnd base rates'!G$107)
+($E494*'fnd base rates'!G$108)
+($F494*'fnd base rates'!G$109)
+($G494*'fnd base rates'!G$110)
+($H494*'fnd base rates'!G$111)
+($I494*'fnd base rates'!G$112)
+($J494*'fnd base rates'!G$113)
+($K494*'fnd base rates'!G$114)
+($M494*'fnd base rates'!G$116)
+($N494*'fnd base rates'!G$117)
+($O494*'fnd base rates'!G$118)
+($P494*VLOOKUP($S494+12,rate_basefnd,7)))
*$R494</f>
        <v>7482.4903089999998</v>
      </c>
      <c r="Z494" s="1">
        <f>(($D494*'fnd base rates'!H$107)
+($E494*'fnd base rates'!H$108)
+($F494*'fnd base rates'!H$109)
+($G494*'fnd base rates'!H$110)
+($H494*'fnd base rates'!H$111)
+($I494*'fnd base rates'!H$112)
+($J494*'fnd base rates'!H$113)
+($K494*'fnd base rates'!H$114)
+($M494*'fnd base rates'!H$116)
+($N494*'fnd base rates'!H$117)
+($O494*'fnd base rates'!H$118)
+($P494*VLOOKUP($S494+12,rate_basefnd,8)))</f>
        <v>16282.30351</v>
      </c>
      <c r="AA494" s="1">
        <f>(($D494*'fnd base rates'!I$107)
+($E494*'fnd base rates'!I$108)
+($F494*'fnd base rates'!I$109)
+($G494*'fnd base rates'!I$110)
+($H494*'fnd base rates'!I$111)
+($I494*'fnd base rates'!I$112)
+($J494*'fnd base rates'!I$113)
+($K494*'fnd base rates'!I$114)
+($M494*'fnd base rates'!I$116)
+($N494*'fnd base rates'!I$117)
+($O494*'fnd base rates'!I$118)
+($P494*VLOOKUP($S494+12,rate_basefnd,9)))
*$R494</f>
        <v>11550.1</v>
      </c>
      <c r="AB494" s="1">
        <f>(($D494*'fnd base rates'!J$107)
+($E494*'fnd base rates'!J$108)
+($F494*'fnd base rates'!J$109)
+($G494*'fnd base rates'!J$110)
+($H494*'fnd base rates'!J$111)
+($I494*'fnd base rates'!J$112)
+($J494*'fnd base rates'!J$113)
+($K494*'fnd base rates'!J$114)
+($M494*'fnd base rates'!J$116)
+($N494*'fnd base rates'!J$117)
+($O494*'fnd base rates'!J$118)
+($P494*VLOOKUP($S494+12,rate_basefnd,10)))
*$R494</f>
        <v>16676.45</v>
      </c>
      <c r="AC494" s="1">
        <f>(($D494*'fnd base rates'!K$107)
+($E494*'fnd base rates'!K$108)
+($F494*'fnd base rates'!K$109)
+($G494*'fnd base rates'!K$110)
+($H494*'fnd base rates'!K$111)
+($I494*'fnd base rates'!K$112)
+($J494*'fnd base rates'!K$113)
+($K494*'fnd base rates'!K$114)
+($M494*'fnd base rates'!K$116)
+($N494*'fnd base rates'!K$117)
+($O494*'fnd base rates'!K$118)
+($P494*VLOOKUP($S494+12,rate_basefnd,11)))
*$R494</f>
        <v>34512.214340999992</v>
      </c>
      <c r="AD494" s="1">
        <f>(($D494*'fnd base rates'!L$107)
+($E494*'fnd base rates'!L$108)
+($F494*'fnd base rates'!L$109)
+($G494*'fnd base rates'!L$110)
+($H494*'fnd base rates'!L$111)
+($I494*'fnd base rates'!L$112)
+($J494*'fnd base rates'!L$113)
+($K494*'fnd base rates'!L$114)
+($M494*'fnd base rates'!L$116)
+($N494*'fnd base rates'!L$117)
+($O494*'fnd base rates'!L$118)
+($P494*VLOOKUP($S494+12,rate_basefnd,12)))</f>
        <v>50322.765586000001</v>
      </c>
      <c r="AE494" s="1">
        <f>(($D494*'fnd base rates'!M$107)
+($E494*'fnd base rates'!M$108)
+($F494*'fnd base rates'!M$109)
+($G494*'fnd base rates'!M$110)
+($H494*'fnd base rates'!M$111)
+($I494*'fnd base rates'!M$112)
+($J494*'fnd base rates'!M$113)
+($K494*'fnd base rates'!M$114)
+($M494*'fnd base rates'!M$116)
+($N494*'fnd base rates'!M$117)
+($O494*'fnd base rates'!M$118)
+($P494*VLOOKUP($S494+12,rate_basefnd,13)))</f>
        <v>0</v>
      </c>
      <c r="AF494" s="4">
        <f t="shared" si="539"/>
        <v>382847.39770000003</v>
      </c>
      <c r="AH494" s="4">
        <f t="shared" si="540"/>
        <v>466774221</v>
      </c>
      <c r="AI494" s="4" t="str">
        <f t="shared" si="541"/>
        <v>466</v>
      </c>
      <c r="AJ494" s="2" t="str">
        <f t="shared" si="542"/>
        <v>774</v>
      </c>
      <c r="AK494" s="2" t="str">
        <f t="shared" si="543"/>
        <v>221</v>
      </c>
      <c r="AL494" s="4">
        <f t="shared" si="544"/>
        <v>1</v>
      </c>
      <c r="AM494" s="4">
        <f t="shared" si="536"/>
        <v>31</v>
      </c>
      <c r="AN494" s="4">
        <f t="shared" si="545"/>
        <v>382847.39770000003</v>
      </c>
      <c r="AO494" s="4">
        <f t="shared" si="546"/>
        <v>12350</v>
      </c>
      <c r="AP494" s="4">
        <f t="shared" si="547"/>
        <v>0</v>
      </c>
      <c r="AQ494" s="4">
        <v>12350</v>
      </c>
      <c r="AW494" s="4">
        <v>12315</v>
      </c>
      <c r="AX494" s="5">
        <f t="shared" si="548"/>
        <v>35</v>
      </c>
      <c r="AY494" s="4">
        <v>12350</v>
      </c>
      <c r="AZ494" s="5"/>
      <c r="BB494" s="5">
        <f t="shared" ref="BB494" si="584">BC494-BA494</f>
        <v>0</v>
      </c>
    </row>
    <row r="495" spans="1:54" s="4" customFormat="1">
      <c r="A495" s="278">
        <v>466</v>
      </c>
      <c r="B495" s="2">
        <v>466774296</v>
      </c>
      <c r="C495" s="10" t="s">
        <v>1067</v>
      </c>
      <c r="D495" s="15">
        <f>'fnd enro'!D495</f>
        <v>0</v>
      </c>
      <c r="E495" s="15">
        <f>'fnd enro'!E495</f>
        <v>0</v>
      </c>
      <c r="F495" s="15">
        <f>'fnd enro'!F495</f>
        <v>3</v>
      </c>
      <c r="G495" s="15">
        <f>'fnd enro'!G495</f>
        <v>20</v>
      </c>
      <c r="H495" s="15">
        <f>'fnd enro'!H495</f>
        <v>8</v>
      </c>
      <c r="I495" s="15">
        <f>'fnd enro'!I495</f>
        <v>0</v>
      </c>
      <c r="J495" s="15">
        <f>'fnd enro'!J495</f>
        <v>0</v>
      </c>
      <c r="K495" s="16">
        <f>'fnd enro'!K495</f>
        <v>1.1873</v>
      </c>
      <c r="L495" s="15">
        <f>'fnd enro'!L495</f>
        <v>0</v>
      </c>
      <c r="M495" s="15">
        <f>'fnd enro'!M495</f>
        <v>1</v>
      </c>
      <c r="N495" s="15">
        <f>'fnd enro'!N495</f>
        <v>0</v>
      </c>
      <c r="O495" s="15">
        <f>'fnd enro'!O495</f>
        <v>0</v>
      </c>
      <c r="P495" s="15">
        <f>'fnd enro'!P495</f>
        <v>13</v>
      </c>
      <c r="Q495" s="15">
        <f>'fnd enro'!R495</f>
        <v>31</v>
      </c>
      <c r="R495" s="16">
        <f t="shared" si="538"/>
        <v>1</v>
      </c>
      <c r="S495" s="15">
        <f>VALUE('fnd enro'!Q495)</f>
        <v>8</v>
      </c>
      <c r="T495" s="2"/>
      <c r="U495" s="1">
        <f>(($D495*'fnd base rates'!C$107)
+($E495*'fnd base rates'!C$108)
+($F495*'fnd base rates'!C$109)
+($G495*'fnd base rates'!C$110)
+($H495*'fnd base rates'!C$111)
+($I495*'fnd base rates'!C$112)
+($J495*'fnd base rates'!C$113)
+($K495*'fnd base rates'!C$114)
+($M495*'fnd base rates'!C$116)
+($N495*'fnd base rates'!C$117)
+($O495*'fnd base rates'!C$118)
+($P495*VLOOKUP($S495+12,rate_basefnd,3)))
*$R495</f>
        <v>16832.881083</v>
      </c>
      <c r="V495" s="1">
        <f>(($D495*'fnd base rates'!D$107)
+($E495*'fnd base rates'!D$108)
+($F495*'fnd base rates'!D$109)
+($G495*'fnd base rates'!D$110)
+($H495*'fnd base rates'!D$111)
+($I495*'fnd base rates'!D$112)
+($J495*'fnd base rates'!D$113)
+($K495*'fnd base rates'!D$114)
+($M495*'fnd base rates'!D$116)
+($N495*'fnd base rates'!D$117)
+($O495*'fnd base rates'!D$118)
+($P495*VLOOKUP($S495+12,rate_basefnd,4)))
*$R495</f>
        <v>26888.270000000004</v>
      </c>
      <c r="W495" s="1">
        <f>(($D495*'fnd base rates'!E$107)
+($E495*'fnd base rates'!E$108)
+($F495*'fnd base rates'!E$109)
+($G495*'fnd base rates'!E$110)
+($H495*'fnd base rates'!E$111)
+($I495*'fnd base rates'!E$112)
+($J495*'fnd base rates'!E$113)
+($K495*'fnd base rates'!E$114)
+($M495*'fnd base rates'!E$116)
+($N495*'fnd base rates'!E$117)
+($O495*'fnd base rates'!E$118)
+($P495*VLOOKUP($S495+12,rate_basefnd,5)))
*$R495</f>
        <v>152270.32302899999</v>
      </c>
      <c r="X495" s="1">
        <f>(($D495*'fnd base rates'!F$107)
+($E495*'fnd base rates'!F$108)
+($F495*'fnd base rates'!F$109)
+($G495*'fnd base rates'!F$110)
+($H495*'fnd base rates'!F$111)
+($I495*'fnd base rates'!F$112)
+($J495*'fnd base rates'!F$113)
+($K495*'fnd base rates'!F$114)
+($M495*'fnd base rates'!F$116)
+($N495*'fnd base rates'!F$117)
+($O495*'fnd base rates'!F$118)
+($P495*VLOOKUP($S495+12,rate_basefnd,6)))
*$R495</f>
        <v>35161.879841999995</v>
      </c>
      <c r="Y495" s="1">
        <f>(($D495*'fnd base rates'!G$107)
+($E495*'fnd base rates'!G$108)
+($F495*'fnd base rates'!G$109)
+($G495*'fnd base rates'!G$110)
+($H495*'fnd base rates'!G$111)
+($I495*'fnd base rates'!G$112)
+($J495*'fnd base rates'!G$113)
+($K495*'fnd base rates'!G$114)
+($M495*'fnd base rates'!G$116)
+($N495*'fnd base rates'!G$117)
+($O495*'fnd base rates'!G$118)
+($P495*VLOOKUP($S495+12,rate_basefnd,7)))
*$R495</f>
        <v>6690.5203089999995</v>
      </c>
      <c r="Z495" s="1">
        <f>(($D495*'fnd base rates'!H$107)
+($E495*'fnd base rates'!H$108)
+($F495*'fnd base rates'!H$109)
+($G495*'fnd base rates'!H$110)
+($H495*'fnd base rates'!H$111)
+($I495*'fnd base rates'!H$112)
+($J495*'fnd base rates'!H$113)
+($K495*'fnd base rates'!H$114)
+($M495*'fnd base rates'!H$116)
+($N495*'fnd base rates'!H$117)
+($O495*'fnd base rates'!H$118)
+($P495*VLOOKUP($S495+12,rate_basefnd,8)))</f>
        <v>15935.213510000001</v>
      </c>
      <c r="AA495" s="1">
        <f>(($D495*'fnd base rates'!I$107)
+($E495*'fnd base rates'!I$108)
+($F495*'fnd base rates'!I$109)
+($G495*'fnd base rates'!I$110)
+($H495*'fnd base rates'!I$111)
+($I495*'fnd base rates'!I$112)
+($J495*'fnd base rates'!I$113)
+($K495*'fnd base rates'!I$114)
+($M495*'fnd base rates'!I$116)
+($N495*'fnd base rates'!I$117)
+($O495*'fnd base rates'!I$118)
+($P495*VLOOKUP($S495+12,rate_basefnd,9)))
*$R495</f>
        <v>10532.240000000002</v>
      </c>
      <c r="AB495" s="1">
        <f>(($D495*'fnd base rates'!J$107)
+($E495*'fnd base rates'!J$108)
+($F495*'fnd base rates'!J$109)
+($G495*'fnd base rates'!J$110)
+($H495*'fnd base rates'!J$111)
+($I495*'fnd base rates'!J$112)
+($J495*'fnd base rates'!J$113)
+($K495*'fnd base rates'!J$114)
+($M495*'fnd base rates'!J$116)
+($N495*'fnd base rates'!J$117)
+($O495*'fnd base rates'!J$118)
+($P495*VLOOKUP($S495+12,rate_basefnd,10)))
*$R495</f>
        <v>13404.89</v>
      </c>
      <c r="AC495" s="1">
        <f>(($D495*'fnd base rates'!K$107)
+($E495*'fnd base rates'!K$108)
+($F495*'fnd base rates'!K$109)
+($G495*'fnd base rates'!K$110)
+($H495*'fnd base rates'!K$111)
+($I495*'fnd base rates'!K$112)
+($J495*'fnd base rates'!K$113)
+($K495*'fnd base rates'!K$114)
+($M495*'fnd base rates'!K$116)
+($N495*'fnd base rates'!K$117)
+($O495*'fnd base rates'!K$118)
+($P495*VLOOKUP($S495+12,rate_basefnd,11)))
*$R495</f>
        <v>33521.094340999996</v>
      </c>
      <c r="AD495" s="1">
        <f>(($D495*'fnd base rates'!L$107)
+($E495*'fnd base rates'!L$108)
+($F495*'fnd base rates'!L$109)
+($G495*'fnd base rates'!L$110)
+($H495*'fnd base rates'!L$111)
+($I495*'fnd base rates'!L$112)
+($J495*'fnd base rates'!L$113)
+($K495*'fnd base rates'!L$114)
+($M495*'fnd base rates'!L$116)
+($N495*'fnd base rates'!L$117)
+($O495*'fnd base rates'!L$118)
+($P495*VLOOKUP($S495+12,rate_basefnd,12)))</f>
        <v>47412.125586000002</v>
      </c>
      <c r="AE495" s="1">
        <f>(($D495*'fnd base rates'!M$107)
+($E495*'fnd base rates'!M$108)
+($F495*'fnd base rates'!M$109)
+($G495*'fnd base rates'!M$110)
+($H495*'fnd base rates'!M$111)
+($I495*'fnd base rates'!M$112)
+($J495*'fnd base rates'!M$113)
+($K495*'fnd base rates'!M$114)
+($M495*'fnd base rates'!M$116)
+($N495*'fnd base rates'!M$117)
+($O495*'fnd base rates'!M$118)
+($P495*VLOOKUP($S495+12,rate_basefnd,13)))</f>
        <v>0</v>
      </c>
      <c r="AF495" s="4">
        <f t="shared" si="539"/>
        <v>358649.43770000001</v>
      </c>
      <c r="AH495" s="4">
        <f t="shared" si="540"/>
        <v>466774296</v>
      </c>
      <c r="AI495" s="4" t="str">
        <f t="shared" si="541"/>
        <v>466</v>
      </c>
      <c r="AJ495" s="2" t="str">
        <f t="shared" si="542"/>
        <v>774</v>
      </c>
      <c r="AK495" s="2" t="str">
        <f t="shared" si="543"/>
        <v>296</v>
      </c>
      <c r="AL495" s="4">
        <f t="shared" si="544"/>
        <v>1</v>
      </c>
      <c r="AM495" s="4">
        <f t="shared" si="536"/>
        <v>31</v>
      </c>
      <c r="AN495" s="4">
        <f t="shared" si="545"/>
        <v>358649.43770000001</v>
      </c>
      <c r="AO495" s="4">
        <f t="shared" si="546"/>
        <v>11569</v>
      </c>
      <c r="AP495" s="4">
        <f t="shared" si="547"/>
        <v>0</v>
      </c>
      <c r="AQ495" s="4">
        <v>11569</v>
      </c>
      <c r="AW495" s="4">
        <v>11535</v>
      </c>
      <c r="AX495" s="5">
        <f t="shared" si="548"/>
        <v>34</v>
      </c>
      <c r="AY495" s="4">
        <v>11569</v>
      </c>
      <c r="AZ495" s="5"/>
      <c r="BB495" s="5">
        <f t="shared" ref="BB495" si="585">BC495-BA495</f>
        <v>0</v>
      </c>
    </row>
    <row r="496" spans="1:54" s="4" customFormat="1">
      <c r="A496" s="278">
        <v>466</v>
      </c>
      <c r="B496" s="2">
        <v>466774774</v>
      </c>
      <c r="C496" s="10" t="s">
        <v>1067</v>
      </c>
      <c r="D496" s="15">
        <f>'fnd enro'!D496</f>
        <v>0</v>
      </c>
      <c r="E496" s="15">
        <f>'fnd enro'!E496</f>
        <v>0</v>
      </c>
      <c r="F496" s="15">
        <f>'fnd enro'!F496</f>
        <v>6</v>
      </c>
      <c r="G496" s="15">
        <f>'fnd enro'!G496</f>
        <v>26</v>
      </c>
      <c r="H496" s="15">
        <f>'fnd enro'!H496</f>
        <v>11</v>
      </c>
      <c r="I496" s="15">
        <f>'fnd enro'!I496</f>
        <v>0</v>
      </c>
      <c r="J496" s="15">
        <f>'fnd enro'!J496</f>
        <v>0</v>
      </c>
      <c r="K496" s="16">
        <f>'fnd enro'!K496</f>
        <v>1.6469</v>
      </c>
      <c r="L496" s="15">
        <f>'fnd enro'!L496</f>
        <v>0</v>
      </c>
      <c r="M496" s="15">
        <f>'fnd enro'!M496</f>
        <v>0</v>
      </c>
      <c r="N496" s="15">
        <f>'fnd enro'!N496</f>
        <v>1</v>
      </c>
      <c r="O496" s="15">
        <f>'fnd enro'!O496</f>
        <v>0</v>
      </c>
      <c r="P496" s="15">
        <f>'fnd enro'!P496</f>
        <v>16</v>
      </c>
      <c r="Q496" s="15">
        <f>'fnd enro'!R496</f>
        <v>43</v>
      </c>
      <c r="R496" s="16">
        <f t="shared" si="538"/>
        <v>1</v>
      </c>
      <c r="S496" s="15">
        <f>VALUE('fnd enro'!Q496)</f>
        <v>5</v>
      </c>
      <c r="T496" s="2"/>
      <c r="U496" s="1">
        <f>(($D496*'fnd base rates'!C$107)
+($E496*'fnd base rates'!C$108)
+($F496*'fnd base rates'!C$109)
+($G496*'fnd base rates'!C$110)
+($H496*'fnd base rates'!C$111)
+($I496*'fnd base rates'!C$112)
+($J496*'fnd base rates'!C$113)
+($K496*'fnd base rates'!C$114)
+($M496*'fnd base rates'!C$116)
+($N496*'fnd base rates'!C$117)
+($O496*'fnd base rates'!C$118)
+($P496*VLOOKUP($S496+12,rate_basefnd,3)))
*$R496</f>
        <v>23037.028598999997</v>
      </c>
      <c r="V496" s="1">
        <f>(($D496*'fnd base rates'!D$107)
+($E496*'fnd base rates'!D$108)
+($F496*'fnd base rates'!D$109)
+($G496*'fnd base rates'!D$110)
+($H496*'fnd base rates'!D$111)
+($I496*'fnd base rates'!D$112)
+($J496*'fnd base rates'!D$113)
+($K496*'fnd base rates'!D$114)
+($M496*'fnd base rates'!D$116)
+($N496*'fnd base rates'!D$117)
+($O496*'fnd base rates'!D$118)
+($P496*VLOOKUP($S496+12,rate_basefnd,4)))
*$R496</f>
        <v>35914.71</v>
      </c>
      <c r="W496" s="1">
        <f>(($D496*'fnd base rates'!E$107)
+($E496*'fnd base rates'!E$108)
+($F496*'fnd base rates'!E$109)
+($G496*'fnd base rates'!E$110)
+($H496*'fnd base rates'!E$111)
+($I496*'fnd base rates'!E$112)
+($J496*'fnd base rates'!E$113)
+($K496*'fnd base rates'!E$114)
+($M496*'fnd base rates'!E$116)
+($N496*'fnd base rates'!E$117)
+($O496*'fnd base rates'!E$118)
+($P496*VLOOKUP($S496+12,rate_basefnd,5)))
*$R496</f>
        <v>197917.12613699998</v>
      </c>
      <c r="X496" s="1">
        <f>(($D496*'fnd base rates'!F$107)
+($E496*'fnd base rates'!F$108)
+($F496*'fnd base rates'!F$109)
+($G496*'fnd base rates'!F$110)
+($H496*'fnd base rates'!F$111)
+($I496*'fnd base rates'!F$112)
+($J496*'fnd base rates'!F$113)
+($K496*'fnd base rates'!F$114)
+($M496*'fnd base rates'!F$116)
+($N496*'fnd base rates'!F$117)
+($O496*'fnd base rates'!F$118)
+($P496*VLOOKUP($S496+12,rate_basefnd,6)))
*$R496</f>
        <v>48740.360425999999</v>
      </c>
      <c r="Y496" s="1">
        <f>(($D496*'fnd base rates'!G$107)
+($E496*'fnd base rates'!G$108)
+($F496*'fnd base rates'!G$109)
+($G496*'fnd base rates'!G$110)
+($H496*'fnd base rates'!G$111)
+($I496*'fnd base rates'!G$112)
+($J496*'fnd base rates'!G$113)
+($K496*'fnd base rates'!G$114)
+($M496*'fnd base rates'!G$116)
+($N496*'fnd base rates'!G$117)
+($O496*'fnd base rates'!G$118)
+($P496*VLOOKUP($S496+12,rate_basefnd,7)))
*$R496</f>
        <v>8635.323977</v>
      </c>
      <c r="Z496" s="1">
        <f>(($D496*'fnd base rates'!H$107)
+($E496*'fnd base rates'!H$108)
+($F496*'fnd base rates'!H$109)
+($G496*'fnd base rates'!H$110)
+($H496*'fnd base rates'!H$111)
+($I496*'fnd base rates'!H$112)
+($J496*'fnd base rates'!H$113)
+($K496*'fnd base rates'!H$114)
+($M496*'fnd base rates'!H$116)
+($N496*'fnd base rates'!H$117)
+($O496*'fnd base rates'!H$118)
+($P496*VLOOKUP($S496+12,rate_basefnd,8)))</f>
        <v>21967.330030000001</v>
      </c>
      <c r="AA496" s="1">
        <f>(($D496*'fnd base rates'!I$107)
+($E496*'fnd base rates'!I$108)
+($F496*'fnd base rates'!I$109)
+($G496*'fnd base rates'!I$110)
+($H496*'fnd base rates'!I$111)
+($I496*'fnd base rates'!I$112)
+($J496*'fnd base rates'!I$113)
+($K496*'fnd base rates'!I$114)
+($M496*'fnd base rates'!I$116)
+($N496*'fnd base rates'!I$117)
+($O496*'fnd base rates'!I$118)
+($P496*VLOOKUP($S496+12,rate_basefnd,9)))
*$R496</f>
        <v>14054.6</v>
      </c>
      <c r="AB496" s="1">
        <f>(($D496*'fnd base rates'!J$107)
+($E496*'fnd base rates'!J$108)
+($F496*'fnd base rates'!J$109)
+($G496*'fnd base rates'!J$110)
+($H496*'fnd base rates'!J$111)
+($I496*'fnd base rates'!J$112)
+($J496*'fnd base rates'!J$113)
+($K496*'fnd base rates'!J$114)
+($M496*'fnd base rates'!J$116)
+($N496*'fnd base rates'!J$117)
+($O496*'fnd base rates'!J$118)
+($P496*VLOOKUP($S496+12,rate_basefnd,10)))
*$R496</f>
        <v>15764</v>
      </c>
      <c r="AC496" s="1">
        <f>(($D496*'fnd base rates'!K$107)
+($E496*'fnd base rates'!K$108)
+($F496*'fnd base rates'!K$109)
+($G496*'fnd base rates'!K$110)
+($H496*'fnd base rates'!K$111)
+($I496*'fnd base rates'!K$112)
+($J496*'fnd base rates'!K$113)
+($K496*'fnd base rates'!K$114)
+($M496*'fnd base rates'!K$116)
+($N496*'fnd base rates'!K$117)
+($O496*'fnd base rates'!K$118)
+($P496*VLOOKUP($S496+12,rate_basefnd,11)))
*$R496</f>
        <v>46393.572473</v>
      </c>
      <c r="AD496" s="1">
        <f>(($D496*'fnd base rates'!L$107)
+($E496*'fnd base rates'!L$108)
+($F496*'fnd base rates'!L$109)
+($G496*'fnd base rates'!L$110)
+($H496*'fnd base rates'!L$111)
+($I496*'fnd base rates'!L$112)
+($J496*'fnd base rates'!L$113)
+($K496*'fnd base rates'!L$114)
+($M496*'fnd base rates'!L$116)
+($N496*'fnd base rates'!L$117)
+($O496*'fnd base rates'!L$118)
+($P496*VLOOKUP($S496+12,rate_basefnd,12)))</f>
        <v>63578.996458000009</v>
      </c>
      <c r="AE496" s="1">
        <f>(($D496*'fnd base rates'!M$107)
+($E496*'fnd base rates'!M$108)
+($F496*'fnd base rates'!M$109)
+($G496*'fnd base rates'!M$110)
+($H496*'fnd base rates'!M$111)
+($I496*'fnd base rates'!M$112)
+($J496*'fnd base rates'!M$113)
+($K496*'fnd base rates'!M$114)
+($M496*'fnd base rates'!M$116)
+($N496*'fnd base rates'!M$117)
+($O496*'fnd base rates'!M$118)
+($P496*VLOOKUP($S496+12,rate_basefnd,13)))</f>
        <v>0</v>
      </c>
      <c r="AF496" s="4">
        <f t="shared" si="539"/>
        <v>476003.04810000001</v>
      </c>
      <c r="AH496" s="4">
        <f t="shared" si="540"/>
        <v>466774774</v>
      </c>
      <c r="AI496" s="4" t="str">
        <f t="shared" si="541"/>
        <v>466</v>
      </c>
      <c r="AJ496" s="2" t="str">
        <f t="shared" si="542"/>
        <v>774</v>
      </c>
      <c r="AK496" s="2" t="str">
        <f t="shared" si="543"/>
        <v>774</v>
      </c>
      <c r="AL496" s="4">
        <f t="shared" si="544"/>
        <v>1</v>
      </c>
      <c r="AM496" s="4">
        <f t="shared" si="536"/>
        <v>43</v>
      </c>
      <c r="AN496" s="4">
        <f t="shared" si="545"/>
        <v>476003.04810000001</v>
      </c>
      <c r="AO496" s="4">
        <f t="shared" si="546"/>
        <v>11070</v>
      </c>
      <c r="AP496" s="4">
        <f t="shared" si="547"/>
        <v>0</v>
      </c>
      <c r="AQ496" s="4">
        <v>11070</v>
      </c>
      <c r="AW496" s="4">
        <v>11048</v>
      </c>
      <c r="AX496" s="5">
        <f t="shared" si="548"/>
        <v>22</v>
      </c>
      <c r="AY496" s="4">
        <v>11070</v>
      </c>
      <c r="AZ496" s="5"/>
      <c r="BB496" s="5">
        <f t="shared" ref="BB496" si="586">BC496-BA496</f>
        <v>0</v>
      </c>
    </row>
    <row r="497" spans="1:54" s="4" customFormat="1">
      <c r="A497" s="278">
        <v>469</v>
      </c>
      <c r="B497" s="2">
        <v>469035018</v>
      </c>
      <c r="C497" s="10" t="s">
        <v>1068</v>
      </c>
      <c r="D497" s="15">
        <f>'fnd enro'!D497</f>
        <v>0</v>
      </c>
      <c r="E497" s="15">
        <f>'fnd enro'!E497</f>
        <v>0</v>
      </c>
      <c r="F497" s="15">
        <f>'fnd enro'!F497</f>
        <v>0</v>
      </c>
      <c r="G497" s="15">
        <f>'fnd enro'!G497</f>
        <v>1</v>
      </c>
      <c r="H497" s="15">
        <f>'fnd enro'!H497</f>
        <v>0</v>
      </c>
      <c r="I497" s="15">
        <f>'fnd enro'!I497</f>
        <v>1</v>
      </c>
      <c r="J497" s="15">
        <f>'fnd enro'!J497</f>
        <v>0</v>
      </c>
      <c r="K497" s="16">
        <f>'fnd enro'!K497</f>
        <v>7.6600000000000001E-2</v>
      </c>
      <c r="L497" s="15">
        <f>'fnd enro'!L497</f>
        <v>0</v>
      </c>
      <c r="M497" s="15">
        <f>'fnd enro'!M497</f>
        <v>0</v>
      </c>
      <c r="N497" s="15">
        <f>'fnd enro'!N497</f>
        <v>0</v>
      </c>
      <c r="O497" s="15">
        <f>'fnd enro'!O497</f>
        <v>0</v>
      </c>
      <c r="P497" s="15">
        <f>'fnd enro'!P497</f>
        <v>2</v>
      </c>
      <c r="Q497" s="15">
        <f>'fnd enro'!R497</f>
        <v>2</v>
      </c>
      <c r="R497" s="16">
        <f t="shared" si="538"/>
        <v>1.085</v>
      </c>
      <c r="S497" s="15">
        <f>VALUE('fnd enro'!Q497)</f>
        <v>7</v>
      </c>
      <c r="T497" s="2"/>
      <c r="U497" s="1">
        <f>(($D497*'fnd base rates'!C$107)
+($E497*'fnd base rates'!C$108)
+($F497*'fnd base rates'!C$109)
+($G497*'fnd base rates'!C$110)
+($H497*'fnd base rates'!C$111)
+($I497*'fnd base rates'!C$112)
+($J497*'fnd base rates'!C$113)
+($K497*'fnd base rates'!C$114)
+($M497*'fnd base rates'!C$116)
+($N497*'fnd base rates'!C$117)
+($O497*'fnd base rates'!C$118)
+($P497*VLOOKUP($S497+12,rate_basefnd,3)))
*$R497</f>
        <v>1248.7965758099999</v>
      </c>
      <c r="V497" s="1">
        <f>(($D497*'fnd base rates'!D$107)
+($E497*'fnd base rates'!D$108)
+($F497*'fnd base rates'!D$109)
+($G497*'fnd base rates'!D$110)
+($H497*'fnd base rates'!D$111)
+($I497*'fnd base rates'!D$112)
+($J497*'fnd base rates'!D$113)
+($K497*'fnd base rates'!D$114)
+($M497*'fnd base rates'!D$116)
+($N497*'fnd base rates'!D$117)
+($O497*'fnd base rates'!D$118)
+($P497*VLOOKUP($S497+12,rate_basefnd,4)))
*$R497</f>
        <v>2236.0547999999999</v>
      </c>
      <c r="W497" s="1">
        <f>(($D497*'fnd base rates'!E$107)
+($E497*'fnd base rates'!E$108)
+($F497*'fnd base rates'!E$109)
+($G497*'fnd base rates'!E$110)
+($H497*'fnd base rates'!E$111)
+($I497*'fnd base rates'!E$112)
+($J497*'fnd base rates'!E$113)
+($K497*'fnd base rates'!E$114)
+($M497*'fnd base rates'!E$116)
+($N497*'fnd base rates'!E$117)
+($O497*'fnd base rates'!E$118)
+($P497*VLOOKUP($S497+12,rate_basefnd,5)))
*$R497</f>
        <v>15442.42581203</v>
      </c>
      <c r="X497" s="1">
        <f>(($D497*'fnd base rates'!F$107)
+($E497*'fnd base rates'!F$108)
+($F497*'fnd base rates'!F$109)
+($G497*'fnd base rates'!F$110)
+($H497*'fnd base rates'!F$111)
+($I497*'fnd base rates'!F$112)
+($J497*'fnd base rates'!F$113)
+($K497*'fnd base rates'!F$114)
+($M497*'fnd base rates'!F$116)
+($N497*'fnd base rates'!F$117)
+($O497*'fnd base rates'!F$118)
+($P497*VLOOKUP($S497+12,rate_basefnd,6)))
*$R497</f>
        <v>2210.4127389400001</v>
      </c>
      <c r="Y497" s="1">
        <f>(($D497*'fnd base rates'!G$107)
+($E497*'fnd base rates'!G$108)
+($F497*'fnd base rates'!G$109)
+($G497*'fnd base rates'!G$110)
+($H497*'fnd base rates'!G$111)
+($I497*'fnd base rates'!G$112)
+($J497*'fnd base rates'!G$113)
+($K497*'fnd base rates'!G$114)
+($M497*'fnd base rates'!G$116)
+($N497*'fnd base rates'!G$117)
+($O497*'fnd base rates'!G$118)
+($P497*VLOOKUP($S497+12,rate_basefnd,7)))
*$R497</f>
        <v>639.24107162999996</v>
      </c>
      <c r="Z497" s="1">
        <f>(($D497*'fnd base rates'!H$107)
+($E497*'fnd base rates'!H$108)
+($F497*'fnd base rates'!H$109)
+($G497*'fnd base rates'!H$110)
+($H497*'fnd base rates'!H$111)
+($I497*'fnd base rates'!H$112)
+($J497*'fnd base rates'!H$113)
+($K497*'fnd base rates'!H$114)
+($M497*'fnd base rates'!H$116)
+($N497*'fnd base rates'!H$117)
+($O497*'fnd base rates'!H$118)
+($P497*VLOOKUP($S497+12,rate_basefnd,8)))</f>
        <v>1336.4044199999998</v>
      </c>
      <c r="AA497" s="1">
        <f>(($D497*'fnd base rates'!I$107)
+($E497*'fnd base rates'!I$108)
+($F497*'fnd base rates'!I$109)
+($G497*'fnd base rates'!I$110)
+($H497*'fnd base rates'!I$111)
+($I497*'fnd base rates'!I$112)
+($J497*'fnd base rates'!I$113)
+($K497*'fnd base rates'!I$114)
+($M497*'fnd base rates'!I$116)
+($N497*'fnd base rates'!I$117)
+($O497*'fnd base rates'!I$118)
+($P497*VLOOKUP($S497+12,rate_basefnd,9)))
*$R497</f>
        <v>989.69360000000006</v>
      </c>
      <c r="AB497" s="1">
        <f>(($D497*'fnd base rates'!J$107)
+($E497*'fnd base rates'!J$108)
+($F497*'fnd base rates'!J$109)
+($G497*'fnd base rates'!J$110)
+($H497*'fnd base rates'!J$111)
+($I497*'fnd base rates'!J$112)
+($J497*'fnd base rates'!J$113)
+($K497*'fnd base rates'!J$114)
+($M497*'fnd base rates'!J$116)
+($N497*'fnd base rates'!J$117)
+($O497*'fnd base rates'!J$118)
+($P497*VLOOKUP($S497+12,rate_basefnd,10)))
*$R497</f>
        <v>2083.5254999999997</v>
      </c>
      <c r="AC497" s="1">
        <f>(($D497*'fnd base rates'!K$107)
+($E497*'fnd base rates'!K$108)
+($F497*'fnd base rates'!K$109)
+($G497*'fnd base rates'!K$110)
+($H497*'fnd base rates'!K$111)
+($I497*'fnd base rates'!K$112)
+($J497*'fnd base rates'!K$113)
+($K497*'fnd base rates'!K$114)
+($M497*'fnd base rates'!K$116)
+($N497*'fnd base rates'!K$117)
+($O497*'fnd base rates'!K$118)
+($P497*VLOOKUP($S497+12,rate_basefnd,11)))
*$R497</f>
        <v>2334.3645038700001</v>
      </c>
      <c r="AD497" s="1">
        <f>(($D497*'fnd base rates'!L$107)
+($E497*'fnd base rates'!L$108)
+($F497*'fnd base rates'!L$109)
+($G497*'fnd base rates'!L$110)
+($H497*'fnd base rates'!L$111)
+($I497*'fnd base rates'!L$112)
+($J497*'fnd base rates'!L$113)
+($K497*'fnd base rates'!L$114)
+($M497*'fnd base rates'!L$116)
+($N497*'fnd base rates'!L$117)
+($O497*'fnd base rates'!L$118)
+($P497*VLOOKUP($S497+12,rate_basefnd,12)))</f>
        <v>3475.1568119999997</v>
      </c>
      <c r="AE497" s="1">
        <f>(($D497*'fnd base rates'!M$107)
+($E497*'fnd base rates'!M$108)
+($F497*'fnd base rates'!M$109)
+($G497*'fnd base rates'!M$110)
+($H497*'fnd base rates'!M$111)
+($I497*'fnd base rates'!M$112)
+($J497*'fnd base rates'!M$113)
+($K497*'fnd base rates'!M$114)
+($M497*'fnd base rates'!M$116)
+($N497*'fnd base rates'!M$117)
+($O497*'fnd base rates'!M$118)
+($P497*VLOOKUP($S497+12,rate_basefnd,13)))</f>
        <v>0</v>
      </c>
      <c r="AF497" s="4">
        <f t="shared" si="539"/>
        <v>31996.075834280004</v>
      </c>
      <c r="AH497" s="4">
        <f t="shared" si="540"/>
        <v>469035018</v>
      </c>
      <c r="AI497" s="4" t="str">
        <f t="shared" si="541"/>
        <v>469</v>
      </c>
      <c r="AJ497" s="2" t="str">
        <f t="shared" si="542"/>
        <v>035</v>
      </c>
      <c r="AK497" s="2" t="str">
        <f t="shared" si="543"/>
        <v>018</v>
      </c>
      <c r="AL497" s="4">
        <f t="shared" si="544"/>
        <v>1</v>
      </c>
      <c r="AM497" s="4">
        <f t="shared" si="536"/>
        <v>2</v>
      </c>
      <c r="AN497" s="4">
        <f t="shared" si="545"/>
        <v>31996.075834280004</v>
      </c>
      <c r="AO497" s="4">
        <f t="shared" si="546"/>
        <v>15998</v>
      </c>
      <c r="AP497" s="4">
        <f t="shared" si="547"/>
        <v>0</v>
      </c>
      <c r="AQ497" s="4">
        <v>15998</v>
      </c>
      <c r="AW497" s="4">
        <v>15951</v>
      </c>
      <c r="AX497" s="5">
        <f t="shared" si="548"/>
        <v>47</v>
      </c>
      <c r="AY497" s="4">
        <v>15998</v>
      </c>
      <c r="AZ497" s="5"/>
      <c r="BB497" s="5">
        <f t="shared" ref="BB497" si="587">BC497-BA497</f>
        <v>0</v>
      </c>
    </row>
    <row r="498" spans="1:54" s="4" customFormat="1">
      <c r="A498" s="278">
        <v>469</v>
      </c>
      <c r="B498" s="2">
        <v>469035035</v>
      </c>
      <c r="C498" s="10" t="s">
        <v>1068</v>
      </c>
      <c r="D498" s="15">
        <f>'fnd enro'!D498</f>
        <v>53</v>
      </c>
      <c r="E498" s="15">
        <f>'fnd enro'!E498</f>
        <v>0</v>
      </c>
      <c r="F498" s="15">
        <f>'fnd enro'!F498</f>
        <v>89</v>
      </c>
      <c r="G498" s="15">
        <f>'fnd enro'!G498</f>
        <v>474</v>
      </c>
      <c r="H498" s="15">
        <f>'fnd enro'!H498</f>
        <v>273</v>
      </c>
      <c r="I498" s="15">
        <f>'fnd enro'!I498</f>
        <v>304</v>
      </c>
      <c r="J498" s="15">
        <f>'fnd enro'!J498</f>
        <v>0</v>
      </c>
      <c r="K498" s="16">
        <f>'fnd enro'!K498</f>
        <v>43.661999999999999</v>
      </c>
      <c r="L498" s="15">
        <f>'fnd enro'!L498</f>
        <v>0</v>
      </c>
      <c r="M498" s="15">
        <f>'fnd enro'!M498</f>
        <v>145</v>
      </c>
      <c r="N498" s="15">
        <f>'fnd enro'!N498</f>
        <v>21</v>
      </c>
      <c r="O498" s="15">
        <f>'fnd enro'!O498</f>
        <v>31</v>
      </c>
      <c r="P498" s="15">
        <f>'fnd enro'!P498</f>
        <v>935</v>
      </c>
      <c r="Q498" s="15">
        <f>'fnd enro'!R498</f>
        <v>1167</v>
      </c>
      <c r="R498" s="16">
        <f t="shared" si="538"/>
        <v>1.085</v>
      </c>
      <c r="S498" s="15">
        <f>VALUE('fnd enro'!Q498)</f>
        <v>11</v>
      </c>
      <c r="T498" s="2"/>
      <c r="U498" s="1">
        <f>(($D498*'fnd base rates'!C$107)
+($E498*'fnd base rates'!C$108)
+($F498*'fnd base rates'!C$109)
+($G498*'fnd base rates'!C$110)
+($H498*'fnd base rates'!C$111)
+($I498*'fnd base rates'!C$112)
+($J498*'fnd base rates'!C$113)
+($K498*'fnd base rates'!C$114)
+($M498*'fnd base rates'!C$116)
+($N498*'fnd base rates'!C$117)
+($O498*'fnd base rates'!C$118)
+($P498*VLOOKUP($S498+12,rate_basefnd,3)))
*$R498</f>
        <v>738975.76461169985</v>
      </c>
      <c r="V498" s="1">
        <f>(($D498*'fnd base rates'!D$107)
+($E498*'fnd base rates'!D$108)
+($F498*'fnd base rates'!D$109)
+($G498*'fnd base rates'!D$110)
+($H498*'fnd base rates'!D$111)
+($I498*'fnd base rates'!D$112)
+($J498*'fnd base rates'!D$113)
+($K498*'fnd base rates'!D$114)
+($M498*'fnd base rates'!D$116)
+($N498*'fnd base rates'!D$117)
+($O498*'fnd base rates'!D$118)
+($P498*VLOOKUP($S498+12,rate_basefnd,4)))
*$R498</f>
        <v>1308970.7127</v>
      </c>
      <c r="W498" s="1">
        <f>(($D498*'fnd base rates'!E$107)
+($E498*'fnd base rates'!E$108)
+($F498*'fnd base rates'!E$109)
+($G498*'fnd base rates'!E$110)
+($H498*'fnd base rates'!E$111)
+($I498*'fnd base rates'!E$112)
+($J498*'fnd base rates'!E$113)
+($K498*'fnd base rates'!E$114)
+($M498*'fnd base rates'!E$116)
+($N498*'fnd base rates'!E$117)
+($O498*'fnd base rates'!E$118)
+($P498*VLOOKUP($S498+12,rate_basefnd,5)))
*$R498</f>
        <v>8527783.7933070995</v>
      </c>
      <c r="X498" s="1">
        <f>(($D498*'fnd base rates'!F$107)
+($E498*'fnd base rates'!F$108)
+($F498*'fnd base rates'!F$109)
+($G498*'fnd base rates'!F$110)
+($H498*'fnd base rates'!F$111)
+($I498*'fnd base rates'!F$112)
+($J498*'fnd base rates'!F$113)
+($K498*'fnd base rates'!F$114)
+($M498*'fnd base rates'!F$116)
+($N498*'fnd base rates'!F$117)
+($O498*'fnd base rates'!F$118)
+($P498*VLOOKUP($S498+12,rate_basefnd,6)))
*$R498</f>
        <v>1348007.4345458001</v>
      </c>
      <c r="Y498" s="1">
        <f>(($D498*'fnd base rates'!G$107)
+($E498*'fnd base rates'!G$108)
+($F498*'fnd base rates'!G$109)
+($G498*'fnd base rates'!G$110)
+($H498*'fnd base rates'!G$111)
+($I498*'fnd base rates'!G$112)
+($J498*'fnd base rates'!G$113)
+($K498*'fnd base rates'!G$114)
+($M498*'fnd base rates'!G$116)
+($N498*'fnd base rates'!G$117)
+($O498*'fnd base rates'!G$118)
+($P498*VLOOKUP($S498+12,rate_basefnd,7)))
*$R498</f>
        <v>369247.33937909995</v>
      </c>
      <c r="Z498" s="1">
        <f>(($D498*'fnd base rates'!H$107)
+($E498*'fnd base rates'!H$108)
+($F498*'fnd base rates'!H$109)
+($G498*'fnd base rates'!H$110)
+($H498*'fnd base rates'!H$111)
+($I498*'fnd base rates'!H$112)
+($J498*'fnd base rates'!H$113)
+($K498*'fnd base rates'!H$114)
+($M498*'fnd base rates'!H$116)
+($N498*'fnd base rates'!H$117)
+($O498*'fnd base rates'!H$118)
+($P498*VLOOKUP($S498+12,rate_basefnd,8)))</f>
        <v>718773.34940000006</v>
      </c>
      <c r="AA498" s="1">
        <f>(($D498*'fnd base rates'!I$107)
+($E498*'fnd base rates'!I$108)
+($F498*'fnd base rates'!I$109)
+($G498*'fnd base rates'!I$110)
+($H498*'fnd base rates'!I$111)
+($I498*'fnd base rates'!I$112)
+($J498*'fnd base rates'!I$113)
+($K498*'fnd base rates'!I$114)
+($M498*'fnd base rates'!I$116)
+($N498*'fnd base rates'!I$117)
+($O498*'fnd base rates'!I$118)
+($P498*VLOOKUP($S498+12,rate_basefnd,9)))
*$R498</f>
        <v>558185.50864999997</v>
      </c>
      <c r="AB498" s="1">
        <f>(($D498*'fnd base rates'!J$107)
+($E498*'fnd base rates'!J$108)
+($F498*'fnd base rates'!J$109)
+($G498*'fnd base rates'!J$110)
+($H498*'fnd base rates'!J$111)
+($I498*'fnd base rates'!J$112)
+($J498*'fnd base rates'!J$113)
+($K498*'fnd base rates'!J$114)
+($M498*'fnd base rates'!J$116)
+($N498*'fnd base rates'!J$117)
+($O498*'fnd base rates'!J$118)
+($P498*VLOOKUP($S498+12,rate_basefnd,10)))
*$R498</f>
        <v>1056885.1653499999</v>
      </c>
      <c r="AC498" s="1">
        <f>(($D498*'fnd base rates'!K$107)
+($E498*'fnd base rates'!K$108)
+($F498*'fnd base rates'!K$109)
+($G498*'fnd base rates'!K$110)
+($H498*'fnd base rates'!K$111)
+($I498*'fnd base rates'!K$112)
+($J498*'fnd base rates'!K$113)
+($K498*'fnd base rates'!K$114)
+($M498*'fnd base rates'!K$116)
+($N498*'fnd base rates'!K$117)
+($O498*'fnd base rates'!K$118)
+($P498*VLOOKUP($S498+12,rate_basefnd,11)))
*$R498</f>
        <v>1427168.1416558998</v>
      </c>
      <c r="AD498" s="1">
        <f>(($D498*'fnd base rates'!L$107)
+($E498*'fnd base rates'!L$108)
+($F498*'fnd base rates'!L$109)
+($G498*'fnd base rates'!L$110)
+($H498*'fnd base rates'!L$111)
+($I498*'fnd base rates'!L$112)
+($J498*'fnd base rates'!L$113)
+($K498*'fnd base rates'!L$114)
+($M498*'fnd base rates'!L$116)
+($N498*'fnd base rates'!L$117)
+($O498*'fnd base rates'!L$118)
+($P498*VLOOKUP($S498+12,rate_basefnd,12)))</f>
        <v>2063792.74284</v>
      </c>
      <c r="AE498" s="1">
        <f>(($D498*'fnd base rates'!M$107)
+($E498*'fnd base rates'!M$108)
+($F498*'fnd base rates'!M$109)
+($G498*'fnd base rates'!M$110)
+($H498*'fnd base rates'!M$111)
+($I498*'fnd base rates'!M$112)
+($J498*'fnd base rates'!M$113)
+($K498*'fnd base rates'!M$114)
+($M498*'fnd base rates'!M$116)
+($N498*'fnd base rates'!M$117)
+($O498*'fnd base rates'!M$118)
+($P498*VLOOKUP($S498+12,rate_basefnd,13)))</f>
        <v>0</v>
      </c>
      <c r="AF498" s="4">
        <f t="shared" si="539"/>
        <v>18117789.952439599</v>
      </c>
      <c r="AH498" s="4">
        <f t="shared" si="540"/>
        <v>469035035</v>
      </c>
      <c r="AI498" s="4" t="str">
        <f t="shared" si="541"/>
        <v>469</v>
      </c>
      <c r="AJ498" s="2" t="str">
        <f t="shared" si="542"/>
        <v>035</v>
      </c>
      <c r="AK498" s="2" t="str">
        <f t="shared" si="543"/>
        <v>035</v>
      </c>
      <c r="AL498" s="4">
        <f t="shared" si="544"/>
        <v>1</v>
      </c>
      <c r="AM498" s="4">
        <f t="shared" si="536"/>
        <v>1167</v>
      </c>
      <c r="AN498" s="4">
        <f t="shared" si="545"/>
        <v>18117789.952439599</v>
      </c>
      <c r="AO498" s="4">
        <f t="shared" si="546"/>
        <v>15525</v>
      </c>
      <c r="AP498" s="4">
        <f t="shared" si="547"/>
        <v>0</v>
      </c>
      <c r="AQ498" s="4">
        <v>15525</v>
      </c>
      <c r="AW498" s="4">
        <v>15462</v>
      </c>
      <c r="AX498" s="5">
        <f t="shared" si="548"/>
        <v>63</v>
      </c>
      <c r="AY498" s="4">
        <v>15525</v>
      </c>
      <c r="AZ498" s="5"/>
      <c r="BB498" s="5">
        <f t="shared" ref="BB498" si="588">BC498-BA498</f>
        <v>0</v>
      </c>
    </row>
    <row r="499" spans="1:54" s="4" customFormat="1">
      <c r="A499" s="278">
        <v>469</v>
      </c>
      <c r="B499" s="2">
        <v>469035044</v>
      </c>
      <c r="C499" s="10" t="s">
        <v>1068</v>
      </c>
      <c r="D499" s="15">
        <f>'fnd enro'!D499</f>
        <v>0</v>
      </c>
      <c r="E499" s="15">
        <f>'fnd enro'!E499</f>
        <v>0</v>
      </c>
      <c r="F499" s="15">
        <f>'fnd enro'!F499</f>
        <v>0</v>
      </c>
      <c r="G499" s="15">
        <f>'fnd enro'!G499</f>
        <v>1</v>
      </c>
      <c r="H499" s="15">
        <f>'fnd enro'!H499</f>
        <v>0</v>
      </c>
      <c r="I499" s="15">
        <f>'fnd enro'!I499</f>
        <v>3</v>
      </c>
      <c r="J499" s="15">
        <f>'fnd enro'!J499</f>
        <v>0</v>
      </c>
      <c r="K499" s="16">
        <f>'fnd enro'!K499</f>
        <v>0.1532</v>
      </c>
      <c r="L499" s="15">
        <f>'fnd enro'!L499</f>
        <v>0</v>
      </c>
      <c r="M499" s="15">
        <f>'fnd enro'!M499</f>
        <v>0</v>
      </c>
      <c r="N499" s="15">
        <f>'fnd enro'!N499</f>
        <v>0</v>
      </c>
      <c r="O499" s="15">
        <f>'fnd enro'!O499</f>
        <v>0</v>
      </c>
      <c r="P499" s="15">
        <f>'fnd enro'!P499</f>
        <v>4</v>
      </c>
      <c r="Q499" s="15">
        <f>'fnd enro'!R499</f>
        <v>4</v>
      </c>
      <c r="R499" s="16">
        <f t="shared" si="538"/>
        <v>1.085</v>
      </c>
      <c r="S499" s="15">
        <f>VALUE('fnd enro'!Q499)</f>
        <v>12</v>
      </c>
      <c r="T499" s="2"/>
      <c r="U499" s="1">
        <f>(($D499*'fnd base rates'!C$107)
+($E499*'fnd base rates'!C$108)
+($F499*'fnd base rates'!C$109)
+($G499*'fnd base rates'!C$110)
+($H499*'fnd base rates'!C$111)
+($I499*'fnd base rates'!C$112)
+($J499*'fnd base rates'!C$113)
+($K499*'fnd base rates'!C$114)
+($M499*'fnd base rates'!C$116)
+($N499*'fnd base rates'!C$117)
+($O499*'fnd base rates'!C$118)
+($P499*VLOOKUP($S499+12,rate_basefnd,3)))
*$R499</f>
        <v>2546.7653516199998</v>
      </c>
      <c r="V499" s="1">
        <f>(($D499*'fnd base rates'!D$107)
+($E499*'fnd base rates'!D$108)
+($F499*'fnd base rates'!D$109)
+($G499*'fnd base rates'!D$110)
+($H499*'fnd base rates'!D$111)
+($I499*'fnd base rates'!D$112)
+($J499*'fnd base rates'!D$113)
+($K499*'fnd base rates'!D$114)
+($M499*'fnd base rates'!D$116)
+($N499*'fnd base rates'!D$117)
+($O499*'fnd base rates'!D$118)
+($P499*VLOOKUP($S499+12,rate_basefnd,4)))
*$R499</f>
        <v>4704.9939999999997</v>
      </c>
      <c r="W499" s="1">
        <f>(($D499*'fnd base rates'!E$107)
+($E499*'fnd base rates'!E$108)
+($F499*'fnd base rates'!E$109)
+($G499*'fnd base rates'!E$110)
+($H499*'fnd base rates'!E$111)
+($I499*'fnd base rates'!E$112)
+($J499*'fnd base rates'!E$113)
+($K499*'fnd base rates'!E$114)
+($M499*'fnd base rates'!E$116)
+($N499*'fnd base rates'!E$117)
+($O499*'fnd base rates'!E$118)
+($P499*VLOOKUP($S499+12,rate_basefnd,5)))
*$R499</f>
        <v>34229.40752406</v>
      </c>
      <c r="X499" s="1">
        <f>(($D499*'fnd base rates'!F$107)
+($E499*'fnd base rates'!F$108)
+($F499*'fnd base rates'!F$109)
+($G499*'fnd base rates'!F$110)
+($H499*'fnd base rates'!F$111)
+($I499*'fnd base rates'!F$112)
+($J499*'fnd base rates'!F$113)
+($K499*'fnd base rates'!F$114)
+($M499*'fnd base rates'!F$116)
+($N499*'fnd base rates'!F$117)
+($O499*'fnd base rates'!F$118)
+($P499*VLOOKUP($S499+12,rate_basefnd,6)))
*$R499</f>
        <v>4046.4679278799999</v>
      </c>
      <c r="Y499" s="1">
        <f>(($D499*'fnd base rates'!G$107)
+($E499*'fnd base rates'!G$108)
+($F499*'fnd base rates'!G$109)
+($G499*'fnd base rates'!G$110)
+($H499*'fnd base rates'!G$111)
+($I499*'fnd base rates'!G$112)
+($J499*'fnd base rates'!G$113)
+($K499*'fnd base rates'!G$114)
+($M499*'fnd base rates'!G$116)
+($N499*'fnd base rates'!G$117)
+($O499*'fnd base rates'!G$118)
+($P499*VLOOKUP($S499+12,rate_basefnd,7)))
*$R499</f>
        <v>1396.1286932599999</v>
      </c>
      <c r="Z499" s="1">
        <f>(($D499*'fnd base rates'!H$107)
+($E499*'fnd base rates'!H$108)
+($F499*'fnd base rates'!H$109)
+($G499*'fnd base rates'!H$110)
+($H499*'fnd base rates'!H$111)
+($I499*'fnd base rates'!H$112)
+($J499*'fnd base rates'!H$113)
+($K499*'fnd base rates'!H$114)
+($M499*'fnd base rates'!H$116)
+($N499*'fnd base rates'!H$117)
+($O499*'fnd base rates'!H$118)
+($P499*VLOOKUP($S499+12,rate_basefnd,8)))</f>
        <v>2979.8988399999994</v>
      </c>
      <c r="AA499" s="1">
        <f>(($D499*'fnd base rates'!I$107)
+($E499*'fnd base rates'!I$108)
+($F499*'fnd base rates'!I$109)
+($G499*'fnd base rates'!I$110)
+($H499*'fnd base rates'!I$111)
+($I499*'fnd base rates'!I$112)
+($J499*'fnd base rates'!I$113)
+($K499*'fnd base rates'!I$114)
+($M499*'fnd base rates'!I$116)
+($N499*'fnd base rates'!I$117)
+($O499*'fnd base rates'!I$118)
+($P499*VLOOKUP($S499+12,rate_basefnd,9)))
*$R499</f>
        <v>2222.1233999999999</v>
      </c>
      <c r="AB499" s="1">
        <f>(($D499*'fnd base rates'!J$107)
+($E499*'fnd base rates'!J$108)
+($F499*'fnd base rates'!J$109)
+($G499*'fnd base rates'!J$110)
+($H499*'fnd base rates'!J$111)
+($I499*'fnd base rates'!J$112)
+($J499*'fnd base rates'!J$113)
+($K499*'fnd base rates'!J$114)
+($M499*'fnd base rates'!J$116)
+($N499*'fnd base rates'!J$117)
+($O499*'fnd base rates'!J$118)
+($P499*VLOOKUP($S499+12,rate_basefnd,10)))
*$R499</f>
        <v>5082.9211999999998</v>
      </c>
      <c r="AC499" s="1">
        <f>(($D499*'fnd base rates'!K$107)
+($E499*'fnd base rates'!K$108)
+($F499*'fnd base rates'!K$109)
+($G499*'fnd base rates'!K$110)
+($H499*'fnd base rates'!K$111)
+($I499*'fnd base rates'!K$112)
+($J499*'fnd base rates'!K$113)
+($K499*'fnd base rates'!K$114)
+($M499*'fnd base rates'!K$116)
+($N499*'fnd base rates'!K$117)
+($O499*'fnd base rates'!K$118)
+($P499*VLOOKUP($S499+12,rate_basefnd,11)))
*$R499</f>
        <v>4720.4835077399994</v>
      </c>
      <c r="AD499" s="1">
        <f>(($D499*'fnd base rates'!L$107)
+($E499*'fnd base rates'!L$108)
+($F499*'fnd base rates'!L$109)
+($G499*'fnd base rates'!L$110)
+($H499*'fnd base rates'!L$111)
+($I499*'fnd base rates'!L$112)
+($J499*'fnd base rates'!L$113)
+($K499*'fnd base rates'!L$114)
+($M499*'fnd base rates'!L$116)
+($N499*'fnd base rates'!L$117)
+($O499*'fnd base rates'!L$118)
+($P499*VLOOKUP($S499+12,rate_basefnd,12)))</f>
        <v>7215.2036239999998</v>
      </c>
      <c r="AE499" s="1">
        <f>(($D499*'fnd base rates'!M$107)
+($E499*'fnd base rates'!M$108)
+($F499*'fnd base rates'!M$109)
+($G499*'fnd base rates'!M$110)
+($H499*'fnd base rates'!M$111)
+($I499*'fnd base rates'!M$112)
+($J499*'fnd base rates'!M$113)
+($K499*'fnd base rates'!M$114)
+($M499*'fnd base rates'!M$116)
+($N499*'fnd base rates'!M$117)
+($O499*'fnd base rates'!M$118)
+($P499*VLOOKUP($S499+12,rate_basefnd,13)))</f>
        <v>0</v>
      </c>
      <c r="AF499" s="4">
        <f t="shared" si="539"/>
        <v>69144.394068559996</v>
      </c>
      <c r="AH499" s="4">
        <f t="shared" si="540"/>
        <v>469035044</v>
      </c>
      <c r="AI499" s="4" t="str">
        <f t="shared" si="541"/>
        <v>469</v>
      </c>
      <c r="AJ499" s="2" t="str">
        <f t="shared" si="542"/>
        <v>035</v>
      </c>
      <c r="AK499" s="2" t="str">
        <f t="shared" si="543"/>
        <v>044</v>
      </c>
      <c r="AL499" s="4">
        <f t="shared" si="544"/>
        <v>1</v>
      </c>
      <c r="AM499" s="4">
        <f t="shared" si="536"/>
        <v>4</v>
      </c>
      <c r="AN499" s="4">
        <f t="shared" si="545"/>
        <v>69144.394068559996</v>
      </c>
      <c r="AO499" s="4">
        <f t="shared" si="546"/>
        <v>17286</v>
      </c>
      <c r="AP499" s="4">
        <f t="shared" si="547"/>
        <v>0</v>
      </c>
      <c r="AQ499" s="4">
        <v>17286</v>
      </c>
      <c r="AW499" s="4">
        <v>17159</v>
      </c>
      <c r="AX499" s="5">
        <f t="shared" si="548"/>
        <v>127</v>
      </c>
      <c r="AY499" s="4">
        <v>17286</v>
      </c>
      <c r="AZ499" s="5"/>
      <c r="BB499" s="5">
        <f t="shared" ref="BB499" si="589">BC499-BA499</f>
        <v>0</v>
      </c>
    </row>
    <row r="500" spans="1:54" s="4" customFormat="1">
      <c r="A500" s="278">
        <v>469</v>
      </c>
      <c r="B500" s="2">
        <v>469035073</v>
      </c>
      <c r="C500" s="10" t="s">
        <v>1068</v>
      </c>
      <c r="D500" s="15">
        <f>'fnd enro'!D500</f>
        <v>0</v>
      </c>
      <c r="E500" s="15">
        <f>'fnd enro'!E500</f>
        <v>0</v>
      </c>
      <c r="F500" s="15">
        <f>'fnd enro'!F500</f>
        <v>0</v>
      </c>
      <c r="G500" s="15">
        <f>'fnd enro'!G500</f>
        <v>1</v>
      </c>
      <c r="H500" s="15">
        <f>'fnd enro'!H500</f>
        <v>0</v>
      </c>
      <c r="I500" s="15">
        <f>'fnd enro'!I500</f>
        <v>0</v>
      </c>
      <c r="J500" s="15">
        <f>'fnd enro'!J500</f>
        <v>0</v>
      </c>
      <c r="K500" s="16">
        <f>'fnd enro'!K500</f>
        <v>3.8300000000000001E-2</v>
      </c>
      <c r="L500" s="15">
        <f>'fnd enro'!L500</f>
        <v>0</v>
      </c>
      <c r="M500" s="15">
        <f>'fnd enro'!M500</f>
        <v>0</v>
      </c>
      <c r="N500" s="15">
        <f>'fnd enro'!N500</f>
        <v>0</v>
      </c>
      <c r="O500" s="15">
        <f>'fnd enro'!O500</f>
        <v>0</v>
      </c>
      <c r="P500" s="15">
        <f>'fnd enro'!P500</f>
        <v>1</v>
      </c>
      <c r="Q500" s="15">
        <f>'fnd enro'!R500</f>
        <v>1</v>
      </c>
      <c r="R500" s="16">
        <f t="shared" si="538"/>
        <v>1.085</v>
      </c>
      <c r="S500" s="15">
        <f>VALUE('fnd enro'!Q500)</f>
        <v>5</v>
      </c>
      <c r="T500" s="2"/>
      <c r="U500" s="1">
        <f>(($D500*'fnd base rates'!C$107)
+($E500*'fnd base rates'!C$108)
+($F500*'fnd base rates'!C$109)
+($G500*'fnd base rates'!C$110)
+($H500*'fnd base rates'!C$111)
+($I500*'fnd base rates'!C$112)
+($J500*'fnd base rates'!C$113)
+($K500*'fnd base rates'!C$114)
+($M500*'fnd base rates'!C$116)
+($N500*'fnd base rates'!C$117)
+($O500*'fnd base rates'!C$118)
+($P500*VLOOKUP($S500+12,rate_basefnd,3)))
*$R500</f>
        <v>617.03113790499992</v>
      </c>
      <c r="V500" s="1">
        <f>(($D500*'fnd base rates'!D$107)
+($E500*'fnd base rates'!D$108)
+($F500*'fnd base rates'!D$109)
+($G500*'fnd base rates'!D$110)
+($H500*'fnd base rates'!D$111)
+($I500*'fnd base rates'!D$112)
+($J500*'fnd base rates'!D$113)
+($K500*'fnd base rates'!D$114)
+($M500*'fnd base rates'!D$116)
+($N500*'fnd base rates'!D$117)
+($O500*'fnd base rates'!D$118)
+($P500*VLOOKUP($S500+12,rate_basefnd,4)))
*$R500</f>
        <v>1083.1337999999998</v>
      </c>
      <c r="W500" s="1">
        <f>(($D500*'fnd base rates'!E$107)
+($E500*'fnd base rates'!E$108)
+($F500*'fnd base rates'!E$109)
+($G500*'fnd base rates'!E$110)
+($H500*'fnd base rates'!E$111)
+($I500*'fnd base rates'!E$112)
+($J500*'fnd base rates'!E$113)
+($K500*'fnd base rates'!E$114)
+($M500*'fnd base rates'!E$116)
+($N500*'fnd base rates'!E$117)
+($O500*'fnd base rates'!E$118)
+($P500*VLOOKUP($S500+12,rate_basefnd,5)))
*$R500</f>
        <v>6844.9777560149996</v>
      </c>
      <c r="X500" s="1">
        <f>(($D500*'fnd base rates'!F$107)
+($E500*'fnd base rates'!F$108)
+($F500*'fnd base rates'!F$109)
+($G500*'fnd base rates'!F$110)
+($H500*'fnd base rates'!F$111)
+($I500*'fnd base rates'!F$112)
+($J500*'fnd base rates'!F$113)
+($K500*'fnd base rates'!F$114)
+($M500*'fnd base rates'!F$116)
+($N500*'fnd base rates'!F$117)
+($O500*'fnd base rates'!F$118)
+($P500*VLOOKUP($S500+12,rate_basefnd,6)))
*$R500</f>
        <v>1292.3851444700001</v>
      </c>
      <c r="Y500" s="1">
        <f>(($D500*'fnd base rates'!G$107)
+($E500*'fnd base rates'!G$108)
+($F500*'fnd base rates'!G$109)
+($G500*'fnd base rates'!G$110)
+($H500*'fnd base rates'!G$111)
+($I500*'fnd base rates'!G$112)
+($J500*'fnd base rates'!G$113)
+($K500*'fnd base rates'!G$114)
+($M500*'fnd base rates'!G$116)
+($N500*'fnd base rates'!G$117)
+($O500*'fnd base rates'!G$118)
+($P500*VLOOKUP($S500+12,rate_basefnd,7)))
*$R500</f>
        <v>299.41241081499999</v>
      </c>
      <c r="Z500" s="1">
        <f>(($D500*'fnd base rates'!H$107)
+($E500*'fnd base rates'!H$108)
+($F500*'fnd base rates'!H$109)
+($G500*'fnd base rates'!H$110)
+($H500*'fnd base rates'!H$111)
+($I500*'fnd base rates'!H$112)
+($J500*'fnd base rates'!H$113)
+($K500*'fnd base rates'!H$114)
+($M500*'fnd base rates'!H$116)
+($N500*'fnd base rates'!H$117)
+($O500*'fnd base rates'!H$118)
+($P500*VLOOKUP($S500+12,rate_basefnd,8)))</f>
        <v>520.09721000000002</v>
      </c>
      <c r="AA500" s="1">
        <f>(($D500*'fnd base rates'!I$107)
+($E500*'fnd base rates'!I$108)
+($F500*'fnd base rates'!I$109)
+($G500*'fnd base rates'!I$110)
+($H500*'fnd base rates'!I$111)
+($I500*'fnd base rates'!I$112)
+($J500*'fnd base rates'!I$113)
+($K500*'fnd base rates'!I$114)
+($M500*'fnd base rates'!I$116)
+($N500*'fnd base rates'!I$117)
+($O500*'fnd base rates'!I$118)
+($P500*VLOOKUP($S500+12,rate_basefnd,9)))
*$R500</f>
        <v>405.71404999999999</v>
      </c>
      <c r="AB500" s="1">
        <f>(($D500*'fnd base rates'!J$107)
+($E500*'fnd base rates'!J$108)
+($F500*'fnd base rates'!J$109)
+($G500*'fnd base rates'!J$110)
+($H500*'fnd base rates'!J$111)
+($I500*'fnd base rates'!J$112)
+($J500*'fnd base rates'!J$113)
+($K500*'fnd base rates'!J$114)
+($M500*'fnd base rates'!J$116)
+($N500*'fnd base rates'!J$117)
+($O500*'fnd base rates'!J$118)
+($P500*VLOOKUP($S500+12,rate_basefnd,10)))
*$R500</f>
        <v>751.30825000000004</v>
      </c>
      <c r="AC500" s="1">
        <f>(($D500*'fnd base rates'!K$107)
+($E500*'fnd base rates'!K$108)
+($F500*'fnd base rates'!K$109)
+($G500*'fnd base rates'!K$110)
+($H500*'fnd base rates'!K$111)
+($I500*'fnd base rates'!K$112)
+($J500*'fnd base rates'!K$113)
+($K500*'fnd base rates'!K$114)
+($M500*'fnd base rates'!K$116)
+($N500*'fnd base rates'!K$117)
+($O500*'fnd base rates'!K$118)
+($P500*VLOOKUP($S500+12,rate_basefnd,11)))
*$R500</f>
        <v>1141.3050019350001</v>
      </c>
      <c r="AD500" s="1">
        <f>(($D500*'fnd base rates'!L$107)
+($E500*'fnd base rates'!L$108)
+($F500*'fnd base rates'!L$109)
+($G500*'fnd base rates'!L$110)
+($H500*'fnd base rates'!L$111)
+($I500*'fnd base rates'!L$112)
+($J500*'fnd base rates'!L$113)
+($K500*'fnd base rates'!L$114)
+($M500*'fnd base rates'!L$116)
+($N500*'fnd base rates'!L$117)
+($O500*'fnd base rates'!L$118)
+($P500*VLOOKUP($S500+12,rate_basefnd,12)))</f>
        <v>1723.823406</v>
      </c>
      <c r="AE500" s="1">
        <f>(($D500*'fnd base rates'!M$107)
+($E500*'fnd base rates'!M$108)
+($F500*'fnd base rates'!M$109)
+($G500*'fnd base rates'!M$110)
+($H500*'fnd base rates'!M$111)
+($I500*'fnd base rates'!M$112)
+($J500*'fnd base rates'!M$113)
+($K500*'fnd base rates'!M$114)
+($M500*'fnd base rates'!M$116)
+($N500*'fnd base rates'!M$117)
+($O500*'fnd base rates'!M$118)
+($P500*VLOOKUP($S500+12,rate_basefnd,13)))</f>
        <v>0</v>
      </c>
      <c r="AF500" s="4">
        <f t="shared" si="539"/>
        <v>14679.188167139999</v>
      </c>
      <c r="AH500" s="4">
        <f t="shared" si="540"/>
        <v>469035073</v>
      </c>
      <c r="AI500" s="4" t="str">
        <f t="shared" si="541"/>
        <v>469</v>
      </c>
      <c r="AJ500" s="2" t="str">
        <f t="shared" si="542"/>
        <v>035</v>
      </c>
      <c r="AK500" s="2" t="str">
        <f t="shared" si="543"/>
        <v>073</v>
      </c>
      <c r="AL500" s="4">
        <f t="shared" si="544"/>
        <v>1</v>
      </c>
      <c r="AM500" s="4">
        <f t="shared" si="536"/>
        <v>1</v>
      </c>
      <c r="AN500" s="4">
        <f t="shared" si="545"/>
        <v>14679.188167139999</v>
      </c>
      <c r="AO500" s="4">
        <f t="shared" si="546"/>
        <v>14679</v>
      </c>
      <c r="AP500" s="4">
        <f t="shared" si="547"/>
        <v>0</v>
      </c>
      <c r="AQ500" s="4">
        <v>14679</v>
      </c>
      <c r="AW500" s="4">
        <v>14648</v>
      </c>
      <c r="AX500" s="5">
        <f t="shared" si="548"/>
        <v>31</v>
      </c>
      <c r="AY500" s="4">
        <v>14679</v>
      </c>
      <c r="AZ500" s="5"/>
      <c r="BB500" s="5">
        <f t="shared" ref="BB500" si="590">BC500-BA500</f>
        <v>0</v>
      </c>
    </row>
    <row r="501" spans="1:54" s="4" customFormat="1">
      <c r="A501" s="278">
        <v>469</v>
      </c>
      <c r="B501" s="2">
        <v>469035165</v>
      </c>
      <c r="C501" s="10" t="s">
        <v>1068</v>
      </c>
      <c r="D501" s="15">
        <f>'fnd enro'!D501</f>
        <v>0</v>
      </c>
      <c r="E501" s="15">
        <f>'fnd enro'!E501</f>
        <v>0</v>
      </c>
      <c r="F501" s="15">
        <f>'fnd enro'!F501</f>
        <v>0</v>
      </c>
      <c r="G501" s="15">
        <f>'fnd enro'!G501</f>
        <v>0</v>
      </c>
      <c r="H501" s="15">
        <f>'fnd enro'!H501</f>
        <v>0</v>
      </c>
      <c r="I501" s="15">
        <f>'fnd enro'!I501</f>
        <v>1</v>
      </c>
      <c r="J501" s="15">
        <f>'fnd enro'!J501</f>
        <v>0</v>
      </c>
      <c r="K501" s="16">
        <f>'fnd enro'!K501</f>
        <v>3.8300000000000001E-2</v>
      </c>
      <c r="L501" s="15">
        <f>'fnd enro'!L501</f>
        <v>0</v>
      </c>
      <c r="M501" s="15">
        <f>'fnd enro'!M501</f>
        <v>0</v>
      </c>
      <c r="N501" s="15">
        <f>'fnd enro'!N501</f>
        <v>0</v>
      </c>
      <c r="O501" s="15">
        <f>'fnd enro'!O501</f>
        <v>1</v>
      </c>
      <c r="P501" s="15">
        <f>'fnd enro'!P501</f>
        <v>1</v>
      </c>
      <c r="Q501" s="15">
        <f>'fnd enro'!R501</f>
        <v>1</v>
      </c>
      <c r="R501" s="16">
        <f t="shared" si="538"/>
        <v>1.085</v>
      </c>
      <c r="S501" s="15">
        <f>VALUE('fnd enro'!Q501)</f>
        <v>10</v>
      </c>
      <c r="T501" s="2"/>
      <c r="U501" s="1">
        <f>(($D501*'fnd base rates'!C$107)
+($E501*'fnd base rates'!C$108)
+($F501*'fnd base rates'!C$109)
+($G501*'fnd base rates'!C$110)
+($H501*'fnd base rates'!C$111)
+($I501*'fnd base rates'!C$112)
+($J501*'fnd base rates'!C$113)
+($K501*'fnd base rates'!C$114)
+($M501*'fnd base rates'!C$116)
+($N501*'fnd base rates'!C$117)
+($O501*'fnd base rates'!C$118)
+($P501*VLOOKUP($S501+12,rate_basefnd,3)))
*$R501</f>
        <v>725.2273379049999</v>
      </c>
      <c r="V501" s="1">
        <f>(($D501*'fnd base rates'!D$107)
+($E501*'fnd base rates'!D$108)
+($F501*'fnd base rates'!D$109)
+($G501*'fnd base rates'!D$110)
+($H501*'fnd base rates'!D$111)
+($I501*'fnd base rates'!D$112)
+($J501*'fnd base rates'!D$113)
+($K501*'fnd base rates'!D$114)
+($M501*'fnd base rates'!D$116)
+($N501*'fnd base rates'!D$117)
+($O501*'fnd base rates'!D$118)
+($P501*VLOOKUP($S501+12,rate_basefnd,4)))
*$R501</f>
        <v>1317.8518499999998</v>
      </c>
      <c r="W501" s="1">
        <f>(($D501*'fnd base rates'!E$107)
+($E501*'fnd base rates'!E$108)
+($F501*'fnd base rates'!E$109)
+($G501*'fnd base rates'!E$110)
+($H501*'fnd base rates'!E$111)
+($I501*'fnd base rates'!E$112)
+($J501*'fnd base rates'!E$113)
+($K501*'fnd base rates'!E$114)
+($M501*'fnd base rates'!E$116)
+($N501*'fnd base rates'!E$117)
+($O501*'fnd base rates'!E$118)
+($P501*VLOOKUP($S501+12,rate_basefnd,5)))
*$R501</f>
        <v>9757.8772560149991</v>
      </c>
      <c r="X501" s="1">
        <f>(($D501*'fnd base rates'!F$107)
+($E501*'fnd base rates'!F$108)
+($F501*'fnd base rates'!F$109)
+($G501*'fnd base rates'!F$110)
+($H501*'fnd base rates'!F$111)
+($I501*'fnd base rates'!F$112)
+($J501*'fnd base rates'!F$113)
+($K501*'fnd base rates'!F$114)
+($M501*'fnd base rates'!F$116)
+($N501*'fnd base rates'!F$117)
+($O501*'fnd base rates'!F$118)
+($P501*VLOOKUP($S501+12,rate_basefnd,6)))
*$R501</f>
        <v>1080.7992944700002</v>
      </c>
      <c r="Y501" s="1">
        <f>(($D501*'fnd base rates'!G$107)
+($E501*'fnd base rates'!G$108)
+($F501*'fnd base rates'!G$109)
+($G501*'fnd base rates'!G$110)
+($H501*'fnd base rates'!G$111)
+($I501*'fnd base rates'!G$112)
+($J501*'fnd base rates'!G$113)
+($K501*'fnd base rates'!G$114)
+($M501*'fnd base rates'!G$116)
+($N501*'fnd base rates'!G$117)
+($O501*'fnd base rates'!G$118)
+($P501*VLOOKUP($S501+12,rate_basefnd,7)))
*$R501</f>
        <v>387.35166081499995</v>
      </c>
      <c r="Z501" s="1">
        <f>(($D501*'fnd base rates'!H$107)
+($E501*'fnd base rates'!H$108)
+($F501*'fnd base rates'!H$109)
+($G501*'fnd base rates'!H$110)
+($H501*'fnd base rates'!H$111)
+($I501*'fnd base rates'!H$112)
+($J501*'fnd base rates'!H$113)
+($K501*'fnd base rates'!H$114)
+($M501*'fnd base rates'!H$116)
+($N501*'fnd base rates'!H$117)
+($O501*'fnd base rates'!H$118)
+($P501*VLOOKUP($S501+12,rate_basefnd,8)))</f>
        <v>923.5972099999999</v>
      </c>
      <c r="AA501" s="1">
        <f>(($D501*'fnd base rates'!I$107)
+($E501*'fnd base rates'!I$108)
+($F501*'fnd base rates'!I$109)
+($G501*'fnd base rates'!I$110)
+($H501*'fnd base rates'!I$111)
+($I501*'fnd base rates'!I$112)
+($J501*'fnd base rates'!I$113)
+($K501*'fnd base rates'!I$114)
+($M501*'fnd base rates'!I$116)
+($N501*'fnd base rates'!I$117)
+($O501*'fnd base rates'!I$118)
+($P501*VLOOKUP($S501+12,rate_basefnd,9)))
*$R501</f>
        <v>654.59135000000003</v>
      </c>
      <c r="AB501" s="1">
        <f>(($D501*'fnd base rates'!J$107)
+($E501*'fnd base rates'!J$108)
+($F501*'fnd base rates'!J$109)
+($G501*'fnd base rates'!J$110)
+($H501*'fnd base rates'!J$111)
+($I501*'fnd base rates'!J$112)
+($J501*'fnd base rates'!J$113)
+($K501*'fnd base rates'!J$114)
+($M501*'fnd base rates'!J$116)
+($N501*'fnd base rates'!J$117)
+($O501*'fnd base rates'!J$118)
+($P501*VLOOKUP($S501+12,rate_basefnd,10)))
*$R501</f>
        <v>1359.8847499999999</v>
      </c>
      <c r="AC501" s="1">
        <f>(($D501*'fnd base rates'!K$107)
+($E501*'fnd base rates'!K$108)
+($F501*'fnd base rates'!K$109)
+($G501*'fnd base rates'!K$110)
+($H501*'fnd base rates'!K$111)
+($I501*'fnd base rates'!K$112)
+($J501*'fnd base rates'!K$113)
+($K501*'fnd base rates'!K$114)
+($M501*'fnd base rates'!K$116)
+($N501*'fnd base rates'!K$117)
+($O501*'fnd base rates'!K$118)
+($P501*VLOOKUP($S501+12,rate_basefnd,11)))
*$R501</f>
        <v>1472.0889519349998</v>
      </c>
      <c r="AD501" s="1">
        <f>(($D501*'fnd base rates'!L$107)
+($E501*'fnd base rates'!L$108)
+($F501*'fnd base rates'!L$109)
+($G501*'fnd base rates'!L$110)
+($H501*'fnd base rates'!L$111)
+($I501*'fnd base rates'!L$112)
+($J501*'fnd base rates'!L$113)
+($K501*'fnd base rates'!L$114)
+($M501*'fnd base rates'!L$116)
+($N501*'fnd base rates'!L$117)
+($O501*'fnd base rates'!L$118)
+($P501*VLOOKUP($S501+12,rate_basefnd,12)))</f>
        <v>1990.2234060000001</v>
      </c>
      <c r="AE501" s="1">
        <f>(($D501*'fnd base rates'!M$107)
+($E501*'fnd base rates'!M$108)
+($F501*'fnd base rates'!M$109)
+($G501*'fnd base rates'!M$110)
+($H501*'fnd base rates'!M$111)
+($I501*'fnd base rates'!M$112)
+($J501*'fnd base rates'!M$113)
+($K501*'fnd base rates'!M$114)
+($M501*'fnd base rates'!M$116)
+($N501*'fnd base rates'!M$117)
+($O501*'fnd base rates'!M$118)
+($P501*VLOOKUP($S501+12,rate_basefnd,13)))</f>
        <v>0</v>
      </c>
      <c r="AF501" s="4">
        <f t="shared" si="539"/>
        <v>19669.49306714</v>
      </c>
      <c r="AH501" s="4">
        <f t="shared" si="540"/>
        <v>469035165</v>
      </c>
      <c r="AI501" s="4" t="str">
        <f t="shared" si="541"/>
        <v>469</v>
      </c>
      <c r="AJ501" s="2" t="str">
        <f t="shared" si="542"/>
        <v>035</v>
      </c>
      <c r="AK501" s="2" t="str">
        <f t="shared" si="543"/>
        <v>165</v>
      </c>
      <c r="AL501" s="4">
        <f t="shared" si="544"/>
        <v>1</v>
      </c>
      <c r="AM501" s="4">
        <f t="shared" si="536"/>
        <v>1</v>
      </c>
      <c r="AN501" s="4">
        <f t="shared" si="545"/>
        <v>19669.49306714</v>
      </c>
      <c r="AO501" s="4">
        <f t="shared" si="546"/>
        <v>19669</v>
      </c>
      <c r="AP501" s="4">
        <f t="shared" si="547"/>
        <v>0</v>
      </c>
      <c r="AQ501" s="4">
        <v>19669</v>
      </c>
      <c r="AW501" s="4">
        <v>19553</v>
      </c>
      <c r="AX501" s="5">
        <f t="shared" si="548"/>
        <v>116</v>
      </c>
      <c r="AY501" s="4">
        <v>19669</v>
      </c>
      <c r="AZ501" s="5"/>
      <c r="BB501" s="5">
        <f t="shared" ref="BB501" si="591">BC501-BA501</f>
        <v>0</v>
      </c>
    </row>
    <row r="502" spans="1:54" s="4" customFormat="1">
      <c r="A502" s="278">
        <v>469</v>
      </c>
      <c r="B502" s="2">
        <v>469035189</v>
      </c>
      <c r="C502" s="10" t="s">
        <v>1068</v>
      </c>
      <c r="D502" s="15">
        <f>'fnd enro'!D502</f>
        <v>0</v>
      </c>
      <c r="E502" s="15">
        <f>'fnd enro'!E502</f>
        <v>0</v>
      </c>
      <c r="F502" s="15">
        <f>'fnd enro'!F502</f>
        <v>0</v>
      </c>
      <c r="G502" s="15">
        <f>'fnd enro'!G502</f>
        <v>1</v>
      </c>
      <c r="H502" s="15">
        <f>'fnd enro'!H502</f>
        <v>0</v>
      </c>
      <c r="I502" s="15">
        <f>'fnd enro'!I502</f>
        <v>0</v>
      </c>
      <c r="J502" s="15">
        <f>'fnd enro'!J502</f>
        <v>0</v>
      </c>
      <c r="K502" s="16">
        <f>'fnd enro'!K502</f>
        <v>3.8300000000000001E-2</v>
      </c>
      <c r="L502" s="15">
        <f>'fnd enro'!L502</f>
        <v>0</v>
      </c>
      <c r="M502" s="15">
        <f>'fnd enro'!M502</f>
        <v>0</v>
      </c>
      <c r="N502" s="15">
        <f>'fnd enro'!N502</f>
        <v>0</v>
      </c>
      <c r="O502" s="15">
        <f>'fnd enro'!O502</f>
        <v>0</v>
      </c>
      <c r="P502" s="15">
        <f>'fnd enro'!P502</f>
        <v>1</v>
      </c>
      <c r="Q502" s="15">
        <f>'fnd enro'!R502</f>
        <v>1</v>
      </c>
      <c r="R502" s="16">
        <f t="shared" si="538"/>
        <v>1.085</v>
      </c>
      <c r="S502" s="15">
        <f>VALUE('fnd enro'!Q502)</f>
        <v>3</v>
      </c>
      <c r="T502" s="2"/>
      <c r="U502" s="1">
        <f>(($D502*'fnd base rates'!C$107)
+($E502*'fnd base rates'!C$108)
+($F502*'fnd base rates'!C$109)
+($G502*'fnd base rates'!C$110)
+($H502*'fnd base rates'!C$111)
+($I502*'fnd base rates'!C$112)
+($J502*'fnd base rates'!C$113)
+($K502*'fnd base rates'!C$114)
+($M502*'fnd base rates'!C$116)
+($N502*'fnd base rates'!C$117)
+($O502*'fnd base rates'!C$118)
+($P502*VLOOKUP($S502+12,rate_basefnd,3)))
*$R502</f>
        <v>614.86113790499996</v>
      </c>
      <c r="V502" s="1">
        <f>(($D502*'fnd base rates'!D$107)
+($E502*'fnd base rates'!D$108)
+($F502*'fnd base rates'!D$109)
+($G502*'fnd base rates'!D$110)
+($H502*'fnd base rates'!D$111)
+($I502*'fnd base rates'!D$112)
+($J502*'fnd base rates'!D$113)
+($K502*'fnd base rates'!D$114)
+($M502*'fnd base rates'!D$116)
+($N502*'fnd base rates'!D$117)
+($O502*'fnd base rates'!D$118)
+($P502*VLOOKUP($S502+12,rate_basefnd,4)))
*$R502</f>
        <v>1072.8588499999998</v>
      </c>
      <c r="W502" s="1">
        <f>(($D502*'fnd base rates'!E$107)
+($E502*'fnd base rates'!E$108)
+($F502*'fnd base rates'!E$109)
+($G502*'fnd base rates'!E$110)
+($H502*'fnd base rates'!E$111)
+($I502*'fnd base rates'!E$112)
+($J502*'fnd base rates'!E$113)
+($K502*'fnd base rates'!E$114)
+($M502*'fnd base rates'!E$116)
+($N502*'fnd base rates'!E$117)
+($O502*'fnd base rates'!E$118)
+($P502*VLOOKUP($S502+12,rate_basefnd,5)))
*$R502</f>
        <v>6744.5935560150001</v>
      </c>
      <c r="X502" s="1">
        <f>(($D502*'fnd base rates'!F$107)
+($E502*'fnd base rates'!F$108)
+($F502*'fnd base rates'!F$109)
+($G502*'fnd base rates'!F$110)
+($H502*'fnd base rates'!F$111)
+($I502*'fnd base rates'!F$112)
+($J502*'fnd base rates'!F$113)
+($K502*'fnd base rates'!F$114)
+($M502*'fnd base rates'!F$116)
+($N502*'fnd base rates'!F$117)
+($O502*'fnd base rates'!F$118)
+($P502*VLOOKUP($S502+12,rate_basefnd,6)))
*$R502</f>
        <v>1292.3851444700001</v>
      </c>
      <c r="Y502" s="1">
        <f>(($D502*'fnd base rates'!G$107)
+($E502*'fnd base rates'!G$108)
+($F502*'fnd base rates'!G$109)
+($G502*'fnd base rates'!G$110)
+($H502*'fnd base rates'!G$111)
+($I502*'fnd base rates'!G$112)
+($J502*'fnd base rates'!G$113)
+($K502*'fnd base rates'!G$114)
+($M502*'fnd base rates'!G$116)
+($N502*'fnd base rates'!G$117)
+($O502*'fnd base rates'!G$118)
+($P502*VLOOKUP($S502+12,rate_basefnd,7)))
*$R502</f>
        <v>294.551610815</v>
      </c>
      <c r="Z502" s="1">
        <f>(($D502*'fnd base rates'!H$107)
+($E502*'fnd base rates'!H$108)
+($F502*'fnd base rates'!H$109)
+($G502*'fnd base rates'!H$110)
+($H502*'fnd base rates'!H$111)
+($I502*'fnd base rates'!H$112)
+($J502*'fnd base rates'!H$113)
+($K502*'fnd base rates'!H$114)
+($M502*'fnd base rates'!H$116)
+($N502*'fnd base rates'!H$117)
+($O502*'fnd base rates'!H$118)
+($P502*VLOOKUP($S502+12,rate_basefnd,8)))</f>
        <v>519.41720999999995</v>
      </c>
      <c r="AA502" s="1">
        <f>(($D502*'fnd base rates'!I$107)
+($E502*'fnd base rates'!I$108)
+($F502*'fnd base rates'!I$109)
+($G502*'fnd base rates'!I$110)
+($H502*'fnd base rates'!I$111)
+($I502*'fnd base rates'!I$112)
+($J502*'fnd base rates'!I$113)
+($K502*'fnd base rates'!I$114)
+($M502*'fnd base rates'!I$116)
+($N502*'fnd base rates'!I$117)
+($O502*'fnd base rates'!I$118)
+($P502*VLOOKUP($S502+12,rate_basefnd,9)))
*$R502</f>
        <v>401.65615000000003</v>
      </c>
      <c r="AB502" s="1">
        <f>(($D502*'fnd base rates'!J$107)
+($E502*'fnd base rates'!J$108)
+($F502*'fnd base rates'!J$109)
+($G502*'fnd base rates'!J$110)
+($H502*'fnd base rates'!J$111)
+($I502*'fnd base rates'!J$112)
+($J502*'fnd base rates'!J$113)
+($K502*'fnd base rates'!J$114)
+($M502*'fnd base rates'!J$116)
+($N502*'fnd base rates'!J$117)
+($O502*'fnd base rates'!J$118)
+($P502*VLOOKUP($S502+12,rate_basefnd,10)))
*$R502</f>
        <v>730.19415000000004</v>
      </c>
      <c r="AC502" s="1">
        <f>(($D502*'fnd base rates'!K$107)
+($E502*'fnd base rates'!K$108)
+($F502*'fnd base rates'!K$109)
+($G502*'fnd base rates'!K$110)
+($H502*'fnd base rates'!K$111)
+($I502*'fnd base rates'!K$112)
+($J502*'fnd base rates'!K$113)
+($K502*'fnd base rates'!K$114)
+($M502*'fnd base rates'!K$116)
+($N502*'fnd base rates'!K$117)
+($O502*'fnd base rates'!K$118)
+($P502*VLOOKUP($S502+12,rate_basefnd,11)))
*$R502</f>
        <v>1141.3050019350001</v>
      </c>
      <c r="AD502" s="1">
        <f>(($D502*'fnd base rates'!L$107)
+($E502*'fnd base rates'!L$108)
+($F502*'fnd base rates'!L$109)
+($G502*'fnd base rates'!L$110)
+($H502*'fnd base rates'!L$111)
+($I502*'fnd base rates'!L$112)
+($J502*'fnd base rates'!L$113)
+($K502*'fnd base rates'!L$114)
+($M502*'fnd base rates'!L$116)
+($N502*'fnd base rates'!L$117)
+($O502*'fnd base rates'!L$118)
+($P502*VLOOKUP($S502+12,rate_basefnd,12)))</f>
        <v>1708.8534059999999</v>
      </c>
      <c r="AE502" s="1">
        <f>(($D502*'fnd base rates'!M$107)
+($E502*'fnd base rates'!M$108)
+($F502*'fnd base rates'!M$109)
+($G502*'fnd base rates'!M$110)
+($H502*'fnd base rates'!M$111)
+($I502*'fnd base rates'!M$112)
+($J502*'fnd base rates'!M$113)
+($K502*'fnd base rates'!M$114)
+($M502*'fnd base rates'!M$116)
+($N502*'fnd base rates'!M$117)
+($O502*'fnd base rates'!M$118)
+($P502*VLOOKUP($S502+12,rate_basefnd,13)))</f>
        <v>0</v>
      </c>
      <c r="AF502" s="4">
        <f t="shared" si="539"/>
        <v>14520.676217139999</v>
      </c>
      <c r="AH502" s="4">
        <f t="shared" si="540"/>
        <v>469035189</v>
      </c>
      <c r="AI502" s="4" t="str">
        <f t="shared" si="541"/>
        <v>469</v>
      </c>
      <c r="AJ502" s="2" t="str">
        <f t="shared" si="542"/>
        <v>035</v>
      </c>
      <c r="AK502" s="2" t="str">
        <f t="shared" si="543"/>
        <v>189</v>
      </c>
      <c r="AL502" s="4">
        <f t="shared" si="544"/>
        <v>1</v>
      </c>
      <c r="AM502" s="4">
        <f t="shared" si="536"/>
        <v>1</v>
      </c>
      <c r="AN502" s="4">
        <f t="shared" si="545"/>
        <v>14520.676217139999</v>
      </c>
      <c r="AO502" s="4">
        <f t="shared" si="546"/>
        <v>14521</v>
      </c>
      <c r="AP502" s="4">
        <f t="shared" si="547"/>
        <v>0</v>
      </c>
      <c r="AQ502" s="4">
        <v>14521</v>
      </c>
      <c r="AW502" s="4">
        <v>14499</v>
      </c>
      <c r="AX502" s="5">
        <f t="shared" si="548"/>
        <v>22</v>
      </c>
      <c r="AY502" s="4">
        <v>14521</v>
      </c>
      <c r="AZ502" s="5"/>
      <c r="BB502" s="5">
        <f t="shared" ref="BB502" si="592">BC502-BA502</f>
        <v>0</v>
      </c>
    </row>
    <row r="503" spans="1:54" s="4" customFormat="1">
      <c r="A503" s="278">
        <v>469</v>
      </c>
      <c r="B503" s="2">
        <v>469035207</v>
      </c>
      <c r="C503" s="10" t="s">
        <v>1068</v>
      </c>
      <c r="D503" s="15">
        <f>'fnd enro'!D503</f>
        <v>0</v>
      </c>
      <c r="E503" s="15">
        <f>'fnd enro'!E503</f>
        <v>0</v>
      </c>
      <c r="F503" s="15">
        <f>'fnd enro'!F503</f>
        <v>0</v>
      </c>
      <c r="G503" s="15">
        <f>'fnd enro'!G503</f>
        <v>0</v>
      </c>
      <c r="H503" s="15">
        <f>'fnd enro'!H503</f>
        <v>0</v>
      </c>
      <c r="I503" s="15">
        <f>'fnd enro'!I503</f>
        <v>1</v>
      </c>
      <c r="J503" s="15">
        <f>'fnd enro'!J503</f>
        <v>0</v>
      </c>
      <c r="K503" s="16">
        <f>'fnd enro'!K503</f>
        <v>3.8300000000000001E-2</v>
      </c>
      <c r="L503" s="15">
        <f>'fnd enro'!L503</f>
        <v>0</v>
      </c>
      <c r="M503" s="15">
        <f>'fnd enro'!M503</f>
        <v>0</v>
      </c>
      <c r="N503" s="15">
        <f>'fnd enro'!N503</f>
        <v>0</v>
      </c>
      <c r="O503" s="15">
        <f>'fnd enro'!O503</f>
        <v>0</v>
      </c>
      <c r="P503" s="15">
        <f>'fnd enro'!P503</f>
        <v>1</v>
      </c>
      <c r="Q503" s="15">
        <f>'fnd enro'!R503</f>
        <v>1</v>
      </c>
      <c r="R503" s="16">
        <f t="shared" si="538"/>
        <v>1.085</v>
      </c>
      <c r="S503" s="15">
        <f>VALUE('fnd enro'!Q503)</f>
        <v>3</v>
      </c>
      <c r="T503" s="2"/>
      <c r="U503" s="1">
        <f>(($D503*'fnd base rates'!C$107)
+($E503*'fnd base rates'!C$108)
+($F503*'fnd base rates'!C$109)
+($G503*'fnd base rates'!C$110)
+($H503*'fnd base rates'!C$111)
+($I503*'fnd base rates'!C$112)
+($J503*'fnd base rates'!C$113)
+($K503*'fnd base rates'!C$114)
+($M503*'fnd base rates'!C$116)
+($N503*'fnd base rates'!C$117)
+($O503*'fnd base rates'!C$118)
+($P503*VLOOKUP($S503+12,rate_basefnd,3)))
*$R503</f>
        <v>614.86113790499996</v>
      </c>
      <c r="V503" s="1">
        <f>(($D503*'fnd base rates'!D$107)
+($E503*'fnd base rates'!D$108)
+($F503*'fnd base rates'!D$109)
+($G503*'fnd base rates'!D$110)
+($H503*'fnd base rates'!D$111)
+($I503*'fnd base rates'!D$112)
+($J503*'fnd base rates'!D$113)
+($K503*'fnd base rates'!D$114)
+($M503*'fnd base rates'!D$116)
+($N503*'fnd base rates'!D$117)
+($O503*'fnd base rates'!D$118)
+($P503*VLOOKUP($S503+12,rate_basefnd,4)))
*$R503</f>
        <v>1072.8588499999998</v>
      </c>
      <c r="W503" s="1">
        <f>(($D503*'fnd base rates'!E$107)
+($E503*'fnd base rates'!E$108)
+($F503*'fnd base rates'!E$109)
+($G503*'fnd base rates'!E$110)
+($H503*'fnd base rates'!E$111)
+($I503*'fnd base rates'!E$112)
+($J503*'fnd base rates'!E$113)
+($K503*'fnd base rates'!E$114)
+($M503*'fnd base rates'!E$116)
+($N503*'fnd base rates'!E$117)
+($O503*'fnd base rates'!E$118)
+($P503*VLOOKUP($S503+12,rate_basefnd,5)))
*$R503</f>
        <v>7815.857456015</v>
      </c>
      <c r="X503" s="1">
        <f>(($D503*'fnd base rates'!F$107)
+($E503*'fnd base rates'!F$108)
+($F503*'fnd base rates'!F$109)
+($G503*'fnd base rates'!F$110)
+($H503*'fnd base rates'!F$111)
+($I503*'fnd base rates'!F$112)
+($J503*'fnd base rates'!F$113)
+($K503*'fnd base rates'!F$114)
+($M503*'fnd base rates'!F$116)
+($N503*'fnd base rates'!F$117)
+($O503*'fnd base rates'!F$118)
+($P503*VLOOKUP($S503+12,rate_basefnd,6)))
*$R503</f>
        <v>918.02759447000005</v>
      </c>
      <c r="Y503" s="1">
        <f>(($D503*'fnd base rates'!G$107)
+($E503*'fnd base rates'!G$108)
+($F503*'fnd base rates'!G$109)
+($G503*'fnd base rates'!G$110)
+($H503*'fnd base rates'!G$111)
+($I503*'fnd base rates'!G$112)
+($J503*'fnd base rates'!G$113)
+($K503*'fnd base rates'!G$114)
+($M503*'fnd base rates'!G$116)
+($N503*'fnd base rates'!G$117)
+($O503*'fnd base rates'!G$118)
+($P503*VLOOKUP($S503+12,rate_basefnd,7)))
*$R503</f>
        <v>301.91876081499993</v>
      </c>
      <c r="Z503" s="1">
        <f>(($D503*'fnd base rates'!H$107)
+($E503*'fnd base rates'!H$108)
+($F503*'fnd base rates'!H$109)
+($G503*'fnd base rates'!H$110)
+($H503*'fnd base rates'!H$111)
+($I503*'fnd base rates'!H$112)
+($J503*'fnd base rates'!H$113)
+($K503*'fnd base rates'!H$114)
+($M503*'fnd base rates'!H$116)
+($N503*'fnd base rates'!H$117)
+($O503*'fnd base rates'!H$118)
+($P503*VLOOKUP($S503+12,rate_basefnd,8)))</f>
        <v>810.94720999999993</v>
      </c>
      <c r="AA503" s="1">
        <f>(($D503*'fnd base rates'!I$107)
+($E503*'fnd base rates'!I$108)
+($F503*'fnd base rates'!I$109)
+($G503*'fnd base rates'!I$110)
+($H503*'fnd base rates'!I$111)
+($I503*'fnd base rates'!I$112)
+($J503*'fnd base rates'!I$113)
+($K503*'fnd base rates'!I$114)
+($M503*'fnd base rates'!I$116)
+($N503*'fnd base rates'!I$117)
+($O503*'fnd base rates'!I$118)
+($P503*VLOOKUP($S503+12,rate_basefnd,9)))
*$R503</f>
        <v>552.34095000000002</v>
      </c>
      <c r="AB503" s="1">
        <f>(($D503*'fnd base rates'!J$107)
+($E503*'fnd base rates'!J$108)
+($F503*'fnd base rates'!J$109)
+($G503*'fnd base rates'!J$110)
+($H503*'fnd base rates'!J$111)
+($I503*'fnd base rates'!J$112)
+($J503*'fnd base rates'!J$113)
+($K503*'fnd base rates'!J$114)
+($M503*'fnd base rates'!J$116)
+($N503*'fnd base rates'!J$117)
+($O503*'fnd base rates'!J$118)
+($P503*VLOOKUP($S503+12,rate_basefnd,10)))
*$R503</f>
        <v>1167.7529500000001</v>
      </c>
      <c r="AC503" s="1">
        <f>(($D503*'fnd base rates'!K$107)
+($E503*'fnd base rates'!K$108)
+($F503*'fnd base rates'!K$109)
+($G503*'fnd base rates'!K$110)
+($H503*'fnd base rates'!K$111)
+($I503*'fnd base rates'!K$112)
+($J503*'fnd base rates'!K$113)
+($K503*'fnd base rates'!K$114)
+($M503*'fnd base rates'!K$116)
+($N503*'fnd base rates'!K$117)
+($O503*'fnd base rates'!K$118)
+($P503*VLOOKUP($S503+12,rate_basefnd,11)))
*$R503</f>
        <v>1193.0595019349998</v>
      </c>
      <c r="AD503" s="1">
        <f>(($D503*'fnd base rates'!L$107)
+($E503*'fnd base rates'!L$108)
+($F503*'fnd base rates'!L$109)
+($G503*'fnd base rates'!L$110)
+($H503*'fnd base rates'!L$111)
+($I503*'fnd base rates'!L$112)
+($J503*'fnd base rates'!L$113)
+($K503*'fnd base rates'!L$114)
+($M503*'fnd base rates'!L$116)
+($N503*'fnd base rates'!L$117)
+($O503*'fnd base rates'!L$118)
+($P503*VLOOKUP($S503+12,rate_basefnd,12)))</f>
        <v>1634.823406</v>
      </c>
      <c r="AE503" s="1">
        <f>(($D503*'fnd base rates'!M$107)
+($E503*'fnd base rates'!M$108)
+($F503*'fnd base rates'!M$109)
+($G503*'fnd base rates'!M$110)
+($H503*'fnd base rates'!M$111)
+($I503*'fnd base rates'!M$112)
+($J503*'fnd base rates'!M$113)
+($K503*'fnd base rates'!M$114)
+($M503*'fnd base rates'!M$116)
+($N503*'fnd base rates'!M$117)
+($O503*'fnd base rates'!M$118)
+($P503*VLOOKUP($S503+12,rate_basefnd,13)))</f>
        <v>0</v>
      </c>
      <c r="AF503" s="4">
        <f t="shared" si="539"/>
        <v>16082.447817140001</v>
      </c>
      <c r="AH503" s="4">
        <f t="shared" si="540"/>
        <v>469035207</v>
      </c>
      <c r="AI503" s="4" t="str">
        <f t="shared" si="541"/>
        <v>469</v>
      </c>
      <c r="AJ503" s="2" t="str">
        <f t="shared" si="542"/>
        <v>035</v>
      </c>
      <c r="AK503" s="2" t="str">
        <f t="shared" si="543"/>
        <v>207</v>
      </c>
      <c r="AL503" s="4">
        <f t="shared" si="544"/>
        <v>1</v>
      </c>
      <c r="AM503" s="4">
        <f t="shared" si="536"/>
        <v>1</v>
      </c>
      <c r="AN503" s="4">
        <f t="shared" si="545"/>
        <v>16082.447817140001</v>
      </c>
      <c r="AO503" s="4">
        <f t="shared" si="546"/>
        <v>16082</v>
      </c>
      <c r="AP503" s="4">
        <f t="shared" si="547"/>
        <v>0</v>
      </c>
      <c r="AQ503" s="4">
        <v>16082</v>
      </c>
      <c r="AW503" s="4">
        <v>16065</v>
      </c>
      <c r="AX503" s="5">
        <f t="shared" si="548"/>
        <v>17</v>
      </c>
      <c r="AY503" s="4">
        <v>16082</v>
      </c>
      <c r="AZ503" s="5"/>
      <c r="BB503" s="5">
        <f t="shared" ref="BB503" si="593">BC503-BA503</f>
        <v>0</v>
      </c>
    </row>
    <row r="504" spans="1:54" s="4" customFormat="1">
      <c r="A504" s="278">
        <v>469</v>
      </c>
      <c r="B504" s="2">
        <v>469035220</v>
      </c>
      <c r="C504" s="10" t="s">
        <v>1068</v>
      </c>
      <c r="D504" s="15">
        <f>'fnd enro'!D504</f>
        <v>0</v>
      </c>
      <c r="E504" s="15">
        <f>'fnd enro'!E504</f>
        <v>0</v>
      </c>
      <c r="F504" s="15">
        <f>'fnd enro'!F504</f>
        <v>0</v>
      </c>
      <c r="G504" s="15">
        <f>'fnd enro'!G504</f>
        <v>0</v>
      </c>
      <c r="H504" s="15">
        <f>'fnd enro'!H504</f>
        <v>1</v>
      </c>
      <c r="I504" s="15">
        <f>'fnd enro'!I504</f>
        <v>0</v>
      </c>
      <c r="J504" s="15">
        <f>'fnd enro'!J504</f>
        <v>0</v>
      </c>
      <c r="K504" s="16">
        <f>'fnd enro'!K504</f>
        <v>3.8300000000000001E-2</v>
      </c>
      <c r="L504" s="15">
        <f>'fnd enro'!L504</f>
        <v>0</v>
      </c>
      <c r="M504" s="15">
        <f>'fnd enro'!M504</f>
        <v>0</v>
      </c>
      <c r="N504" s="15">
        <f>'fnd enro'!N504</f>
        <v>0</v>
      </c>
      <c r="O504" s="15">
        <f>'fnd enro'!O504</f>
        <v>0</v>
      </c>
      <c r="P504" s="15">
        <f>'fnd enro'!P504</f>
        <v>1</v>
      </c>
      <c r="Q504" s="15">
        <f>'fnd enro'!R504</f>
        <v>1</v>
      </c>
      <c r="R504" s="16">
        <f t="shared" si="538"/>
        <v>1.085</v>
      </c>
      <c r="S504" s="15">
        <f>VALUE('fnd enro'!Q504)</f>
        <v>6</v>
      </c>
      <c r="T504" s="2"/>
      <c r="U504" s="1">
        <f>(($D504*'fnd base rates'!C$107)
+($E504*'fnd base rates'!C$108)
+($F504*'fnd base rates'!C$109)
+($G504*'fnd base rates'!C$110)
+($H504*'fnd base rates'!C$111)
+($I504*'fnd base rates'!C$112)
+($J504*'fnd base rates'!C$113)
+($K504*'fnd base rates'!C$114)
+($M504*'fnd base rates'!C$116)
+($N504*'fnd base rates'!C$117)
+($O504*'fnd base rates'!C$118)
+($P504*VLOOKUP($S504+12,rate_basefnd,3)))
*$R504</f>
        <v>621.79428790499992</v>
      </c>
      <c r="V504" s="1">
        <f>(($D504*'fnd base rates'!D$107)
+($E504*'fnd base rates'!D$108)
+($F504*'fnd base rates'!D$109)
+($G504*'fnd base rates'!D$110)
+($H504*'fnd base rates'!D$111)
+($I504*'fnd base rates'!D$112)
+($J504*'fnd base rates'!D$113)
+($K504*'fnd base rates'!D$114)
+($M504*'fnd base rates'!D$116)
+($N504*'fnd base rates'!D$117)
+($O504*'fnd base rates'!D$118)
+($P504*VLOOKUP($S504+12,rate_basefnd,4)))
*$R504</f>
        <v>1105.6800999999998</v>
      </c>
      <c r="W504" s="1">
        <f>(($D504*'fnd base rates'!E$107)
+($E504*'fnd base rates'!E$108)
+($F504*'fnd base rates'!E$109)
+($G504*'fnd base rates'!E$110)
+($H504*'fnd base rates'!E$111)
+($I504*'fnd base rates'!E$112)
+($J504*'fnd base rates'!E$113)
+($K504*'fnd base rates'!E$114)
+($M504*'fnd base rates'!E$116)
+($N504*'fnd base rates'!E$117)
+($O504*'fnd base rates'!E$118)
+($P504*VLOOKUP($S504+12,rate_basefnd,5)))
*$R504</f>
        <v>6627.9452060149997</v>
      </c>
      <c r="X504" s="1">
        <f>(($D504*'fnd base rates'!F$107)
+($E504*'fnd base rates'!F$108)
+($F504*'fnd base rates'!F$109)
+($G504*'fnd base rates'!F$110)
+($H504*'fnd base rates'!F$111)
+($I504*'fnd base rates'!F$112)
+($J504*'fnd base rates'!F$113)
+($K504*'fnd base rates'!F$114)
+($M504*'fnd base rates'!F$116)
+($N504*'fnd base rates'!F$117)
+($O504*'fnd base rates'!F$118)
+($P504*VLOOKUP($S504+12,rate_basefnd,6)))
*$R504</f>
        <v>1030.67229447</v>
      </c>
      <c r="Y504" s="1">
        <f>(($D504*'fnd base rates'!G$107)
+($E504*'fnd base rates'!G$108)
+($F504*'fnd base rates'!G$109)
+($G504*'fnd base rates'!G$110)
+($H504*'fnd base rates'!G$111)
+($I504*'fnd base rates'!G$112)
+($J504*'fnd base rates'!G$113)
+($K504*'fnd base rates'!G$114)
+($M504*'fnd base rates'!G$116)
+($N504*'fnd base rates'!G$117)
+($O504*'fnd base rates'!G$118)
+($P504*VLOOKUP($S504+12,rate_basefnd,7)))
*$R504</f>
        <v>322.18656081500001</v>
      </c>
      <c r="Z504" s="1">
        <f>(($D504*'fnd base rates'!H$107)
+($E504*'fnd base rates'!H$108)
+($F504*'fnd base rates'!H$109)
+($G504*'fnd base rates'!H$110)
+($H504*'fnd base rates'!H$111)
+($I504*'fnd base rates'!H$112)
+($J504*'fnd base rates'!H$113)
+($K504*'fnd base rates'!H$114)
+($M504*'fnd base rates'!H$116)
+($N504*'fnd base rates'!H$117)
+($O504*'fnd base rates'!H$118)
+($P504*VLOOKUP($S504+12,rate_basefnd,8)))</f>
        <v>521.60721000000001</v>
      </c>
      <c r="AA504" s="1">
        <f>(($D504*'fnd base rates'!I$107)
+($E504*'fnd base rates'!I$108)
+($F504*'fnd base rates'!I$109)
+($G504*'fnd base rates'!I$110)
+($H504*'fnd base rates'!I$111)
+($I504*'fnd base rates'!I$112)
+($J504*'fnd base rates'!I$113)
+($K504*'fnd base rates'!I$114)
+($M504*'fnd base rates'!I$116)
+($N504*'fnd base rates'!I$117)
+($O504*'fnd base rates'!I$118)
+($P504*VLOOKUP($S504+12,rate_basefnd,9)))
*$R504</f>
        <v>487.7509</v>
      </c>
      <c r="AB504" s="1">
        <f>(($D504*'fnd base rates'!J$107)
+($E504*'fnd base rates'!J$108)
+($F504*'fnd base rates'!J$109)
+($G504*'fnd base rates'!J$110)
+($H504*'fnd base rates'!J$111)
+($I504*'fnd base rates'!J$112)
+($J504*'fnd base rates'!J$113)
+($K504*'fnd base rates'!J$114)
+($M504*'fnd base rates'!J$116)
+($N504*'fnd base rates'!J$117)
+($O504*'fnd base rates'!J$118)
+($P504*VLOOKUP($S504+12,rate_basefnd,10)))
*$R504</f>
        <v>897.79409999999996</v>
      </c>
      <c r="AC504" s="1">
        <f>(($D504*'fnd base rates'!K$107)
+($E504*'fnd base rates'!K$108)
+($F504*'fnd base rates'!K$109)
+($G504*'fnd base rates'!K$110)
+($H504*'fnd base rates'!K$111)
+($I504*'fnd base rates'!K$112)
+($J504*'fnd base rates'!K$113)
+($K504*'fnd base rates'!K$114)
+($M504*'fnd base rates'!K$116)
+($N504*'fnd base rates'!K$117)
+($O504*'fnd base rates'!K$118)
+($P504*VLOOKUP($S504+12,rate_basefnd,11)))
*$R504</f>
        <v>1226.3907019349999</v>
      </c>
      <c r="AD504" s="1">
        <f>(($D504*'fnd base rates'!L$107)
+($E504*'fnd base rates'!L$108)
+($F504*'fnd base rates'!L$109)
+($G504*'fnd base rates'!L$110)
+($H504*'fnd base rates'!L$111)
+($I504*'fnd base rates'!L$112)
+($J504*'fnd base rates'!L$113)
+($K504*'fnd base rates'!L$114)
+($M504*'fnd base rates'!L$116)
+($N504*'fnd base rates'!L$117)
+($O504*'fnd base rates'!L$118)
+($P504*VLOOKUP($S504+12,rate_basefnd,12)))</f>
        <v>1804.6034059999999</v>
      </c>
      <c r="AE504" s="1">
        <f>(($D504*'fnd base rates'!M$107)
+($E504*'fnd base rates'!M$108)
+($F504*'fnd base rates'!M$109)
+($G504*'fnd base rates'!M$110)
+($H504*'fnd base rates'!M$111)
+($I504*'fnd base rates'!M$112)
+($J504*'fnd base rates'!M$113)
+($K504*'fnd base rates'!M$114)
+($M504*'fnd base rates'!M$116)
+($N504*'fnd base rates'!M$117)
+($O504*'fnd base rates'!M$118)
+($P504*VLOOKUP($S504+12,rate_basefnd,13)))</f>
        <v>0</v>
      </c>
      <c r="AF504" s="4">
        <f t="shared" si="539"/>
        <v>14646.424767139999</v>
      </c>
      <c r="AH504" s="4">
        <f t="shared" si="540"/>
        <v>469035220</v>
      </c>
      <c r="AI504" s="4" t="str">
        <f t="shared" si="541"/>
        <v>469</v>
      </c>
      <c r="AJ504" s="2" t="str">
        <f t="shared" si="542"/>
        <v>035</v>
      </c>
      <c r="AK504" s="2" t="str">
        <f t="shared" si="543"/>
        <v>220</v>
      </c>
      <c r="AL504" s="4">
        <f t="shared" si="544"/>
        <v>1</v>
      </c>
      <c r="AM504" s="4">
        <f t="shared" si="536"/>
        <v>1</v>
      </c>
      <c r="AN504" s="4">
        <f t="shared" si="545"/>
        <v>14646.424767139999</v>
      </c>
      <c r="AO504" s="4">
        <f t="shared" si="546"/>
        <v>14646</v>
      </c>
      <c r="AP504" s="4">
        <f t="shared" si="547"/>
        <v>0</v>
      </c>
      <c r="AQ504" s="4">
        <v>14646</v>
      </c>
      <c r="AW504" s="4">
        <v>14609</v>
      </c>
      <c r="AX504" s="5">
        <f t="shared" si="548"/>
        <v>37</v>
      </c>
      <c r="AY504" s="4">
        <v>14646</v>
      </c>
      <c r="AZ504" s="5"/>
      <c r="BB504" s="5">
        <f t="shared" ref="BB504" si="594">BC504-BA504</f>
        <v>0</v>
      </c>
    </row>
    <row r="505" spans="1:54" s="4" customFormat="1">
      <c r="A505" s="278">
        <v>469</v>
      </c>
      <c r="B505" s="2">
        <v>469035244</v>
      </c>
      <c r="C505" s="10" t="s">
        <v>1068</v>
      </c>
      <c r="D505" s="15">
        <f>'fnd enro'!D505</f>
        <v>0</v>
      </c>
      <c r="E505" s="15">
        <f>'fnd enro'!E505</f>
        <v>0</v>
      </c>
      <c r="F505" s="15">
        <f>'fnd enro'!F505</f>
        <v>1</v>
      </c>
      <c r="G505" s="15">
        <f>'fnd enro'!G505</f>
        <v>2</v>
      </c>
      <c r="H505" s="15">
        <f>'fnd enro'!H505</f>
        <v>2</v>
      </c>
      <c r="I505" s="15">
        <f>'fnd enro'!I505</f>
        <v>3</v>
      </c>
      <c r="J505" s="15">
        <f>'fnd enro'!J505</f>
        <v>0</v>
      </c>
      <c r="K505" s="16">
        <f>'fnd enro'!K505</f>
        <v>0.30640000000000001</v>
      </c>
      <c r="L505" s="15">
        <f>'fnd enro'!L505</f>
        <v>0</v>
      </c>
      <c r="M505" s="15">
        <f>'fnd enro'!M505</f>
        <v>0</v>
      </c>
      <c r="N505" s="15">
        <f>'fnd enro'!N505</f>
        <v>0</v>
      </c>
      <c r="O505" s="15">
        <f>'fnd enro'!O505</f>
        <v>0</v>
      </c>
      <c r="P505" s="15">
        <f>'fnd enro'!P505</f>
        <v>5</v>
      </c>
      <c r="Q505" s="15">
        <f>'fnd enro'!R505</f>
        <v>8</v>
      </c>
      <c r="R505" s="16">
        <f t="shared" si="538"/>
        <v>1.085</v>
      </c>
      <c r="S505" s="15">
        <f>VALUE('fnd enro'!Q505)</f>
        <v>10</v>
      </c>
      <c r="T505" s="2"/>
      <c r="U505" s="1">
        <f>(($D505*'fnd base rates'!C$107)
+($E505*'fnd base rates'!C$108)
+($F505*'fnd base rates'!C$109)
+($G505*'fnd base rates'!C$110)
+($H505*'fnd base rates'!C$111)
+($I505*'fnd base rates'!C$112)
+($J505*'fnd base rates'!C$113)
+($K505*'fnd base rates'!C$114)
+($M505*'fnd base rates'!C$116)
+($N505*'fnd base rates'!C$117)
+($O505*'fnd base rates'!C$118)
+($P505*VLOOKUP($S505+12,rate_basefnd,3)))
*$R505</f>
        <v>4829.3657532400002</v>
      </c>
      <c r="V505" s="1">
        <f>(($D505*'fnd base rates'!D$107)
+($E505*'fnd base rates'!D$108)
+($F505*'fnd base rates'!D$109)
+($G505*'fnd base rates'!D$110)
+($H505*'fnd base rates'!D$111)
+($I505*'fnd base rates'!D$112)
+($J505*'fnd base rates'!D$113)
+($K505*'fnd base rates'!D$114)
+($M505*'fnd base rates'!D$116)
+($N505*'fnd base rates'!D$117)
+($O505*'fnd base rates'!D$118)
+($P505*VLOOKUP($S505+12,rate_basefnd,4)))
*$R505</f>
        <v>8158.4838999999993</v>
      </c>
      <c r="W505" s="1">
        <f>(($D505*'fnd base rates'!E$107)
+($E505*'fnd base rates'!E$108)
+($F505*'fnd base rates'!E$109)
+($G505*'fnd base rates'!E$110)
+($H505*'fnd base rates'!E$111)
+($I505*'fnd base rates'!E$112)
+($J505*'fnd base rates'!E$113)
+($K505*'fnd base rates'!E$114)
+($M505*'fnd base rates'!E$116)
+($N505*'fnd base rates'!E$117)
+($O505*'fnd base rates'!E$118)
+($P505*VLOOKUP($S505+12,rate_basefnd,5)))
*$R505</f>
        <v>52153.912448119998</v>
      </c>
      <c r="X505" s="1">
        <f>(($D505*'fnd base rates'!F$107)
+($E505*'fnd base rates'!F$108)
+($F505*'fnd base rates'!F$109)
+($G505*'fnd base rates'!F$110)
+($H505*'fnd base rates'!F$111)
+($I505*'fnd base rates'!F$112)
+($J505*'fnd base rates'!F$113)
+($K505*'fnd base rates'!F$114)
+($M505*'fnd base rates'!F$116)
+($N505*'fnd base rates'!F$117)
+($O505*'fnd base rates'!F$118)
+($P505*VLOOKUP($S505+12,rate_basefnd,6)))
*$R505</f>
        <v>8692.5828057600011</v>
      </c>
      <c r="Y505" s="1">
        <f>(($D505*'fnd base rates'!G$107)
+($E505*'fnd base rates'!G$108)
+($F505*'fnd base rates'!G$109)
+($G505*'fnd base rates'!G$110)
+($H505*'fnd base rates'!G$111)
+($I505*'fnd base rates'!G$112)
+($J505*'fnd base rates'!G$113)
+($K505*'fnd base rates'!G$114)
+($M505*'fnd base rates'!G$116)
+($N505*'fnd base rates'!G$117)
+($O505*'fnd base rates'!G$118)
+($P505*VLOOKUP($S505+12,rate_basefnd,7)))
*$R505</f>
        <v>2201.6484865199996</v>
      </c>
      <c r="Z505" s="1">
        <f>(($D505*'fnd base rates'!H$107)
+($E505*'fnd base rates'!H$108)
+($F505*'fnd base rates'!H$109)
+($G505*'fnd base rates'!H$110)
+($H505*'fnd base rates'!H$111)
+($I505*'fnd base rates'!H$112)
+($J505*'fnd base rates'!H$113)
+($K505*'fnd base rates'!H$114)
+($M505*'fnd base rates'!H$116)
+($N505*'fnd base rates'!H$117)
+($O505*'fnd base rates'!H$118)
+($P505*VLOOKUP($S505+12,rate_basefnd,8)))</f>
        <v>5001.5076799999988</v>
      </c>
      <c r="AA505" s="1">
        <f>(($D505*'fnd base rates'!I$107)
+($E505*'fnd base rates'!I$108)
+($F505*'fnd base rates'!I$109)
+($G505*'fnd base rates'!I$110)
+($H505*'fnd base rates'!I$111)
+($I505*'fnd base rates'!I$112)
+($J505*'fnd base rates'!I$113)
+($K505*'fnd base rates'!I$114)
+($M505*'fnd base rates'!I$116)
+($N505*'fnd base rates'!I$117)
+($O505*'fnd base rates'!I$118)
+($P505*VLOOKUP($S505+12,rate_basefnd,9)))
*$R505</f>
        <v>3643.7555000000002</v>
      </c>
      <c r="AB505" s="1">
        <f>(($D505*'fnd base rates'!J$107)
+($E505*'fnd base rates'!J$108)
+($F505*'fnd base rates'!J$109)
+($G505*'fnd base rates'!J$110)
+($H505*'fnd base rates'!J$111)
+($I505*'fnd base rates'!J$112)
+($J505*'fnd base rates'!J$113)
+($K505*'fnd base rates'!J$114)
+($M505*'fnd base rates'!J$116)
+($N505*'fnd base rates'!J$117)
+($O505*'fnd base rates'!J$118)
+($P505*VLOOKUP($S505+12,rate_basefnd,10)))
*$R505</f>
        <v>6430.1765500000001</v>
      </c>
      <c r="AC505" s="1">
        <f>(($D505*'fnd base rates'!K$107)
+($E505*'fnd base rates'!K$108)
+($F505*'fnd base rates'!K$109)
+($G505*'fnd base rates'!K$110)
+($H505*'fnd base rates'!K$111)
+($I505*'fnd base rates'!K$112)
+($J505*'fnd base rates'!K$113)
+($K505*'fnd base rates'!K$114)
+($M505*'fnd base rates'!K$116)
+($N505*'fnd base rates'!K$117)
+($O505*'fnd base rates'!K$118)
+($P505*VLOOKUP($S505+12,rate_basefnd,11)))
*$R505</f>
        <v>9455.8749154799989</v>
      </c>
      <c r="AD505" s="1">
        <f>(($D505*'fnd base rates'!L$107)
+($E505*'fnd base rates'!L$108)
+($F505*'fnd base rates'!L$109)
+($G505*'fnd base rates'!L$110)
+($H505*'fnd base rates'!L$111)
+($I505*'fnd base rates'!L$112)
+($J505*'fnd base rates'!L$113)
+($K505*'fnd base rates'!L$114)
+($M505*'fnd base rates'!L$116)
+($N505*'fnd base rates'!L$117)
+($O505*'fnd base rates'!L$118)
+($P505*VLOOKUP($S505+12,rate_basefnd,12)))</f>
        <v>12927.087248</v>
      </c>
      <c r="AE505" s="1">
        <f>(($D505*'fnd base rates'!M$107)
+($E505*'fnd base rates'!M$108)
+($F505*'fnd base rates'!M$109)
+($G505*'fnd base rates'!M$110)
+($H505*'fnd base rates'!M$111)
+($I505*'fnd base rates'!M$112)
+($J505*'fnd base rates'!M$113)
+($K505*'fnd base rates'!M$114)
+($M505*'fnd base rates'!M$116)
+($N505*'fnd base rates'!M$117)
+($O505*'fnd base rates'!M$118)
+($P505*VLOOKUP($S505+12,rate_basefnd,13)))</f>
        <v>0</v>
      </c>
      <c r="AF505" s="4">
        <f t="shared" si="539"/>
        <v>113494.39528712</v>
      </c>
      <c r="AH505" s="4">
        <f t="shared" si="540"/>
        <v>469035244</v>
      </c>
      <c r="AI505" s="4" t="str">
        <f t="shared" si="541"/>
        <v>469</v>
      </c>
      <c r="AJ505" s="2" t="str">
        <f t="shared" si="542"/>
        <v>035</v>
      </c>
      <c r="AK505" s="2" t="str">
        <f t="shared" si="543"/>
        <v>244</v>
      </c>
      <c r="AL505" s="4">
        <f t="shared" si="544"/>
        <v>1</v>
      </c>
      <c r="AM505" s="4">
        <f t="shared" si="536"/>
        <v>8</v>
      </c>
      <c r="AN505" s="4">
        <f t="shared" si="545"/>
        <v>113494.39528712</v>
      </c>
      <c r="AO505" s="4">
        <f t="shared" si="546"/>
        <v>14187</v>
      </c>
      <c r="AP505" s="4">
        <f t="shared" si="547"/>
        <v>0</v>
      </c>
      <c r="AQ505" s="4">
        <v>14187</v>
      </c>
      <c r="AW505" s="4">
        <v>14129</v>
      </c>
      <c r="AX505" s="5">
        <f t="shared" si="548"/>
        <v>58</v>
      </c>
      <c r="AY505" s="4">
        <v>14187</v>
      </c>
      <c r="AZ505" s="5"/>
      <c r="BB505" s="5">
        <f t="shared" ref="BB505" si="595">BC505-BA505</f>
        <v>0</v>
      </c>
    </row>
    <row r="506" spans="1:54" s="4" customFormat="1">
      <c r="A506" s="278">
        <v>469</v>
      </c>
      <c r="B506" s="2">
        <v>469035293</v>
      </c>
      <c r="C506" s="10" t="s">
        <v>1068</v>
      </c>
      <c r="D506" s="15">
        <f>'fnd enro'!D506</f>
        <v>0</v>
      </c>
      <c r="E506" s="15">
        <f>'fnd enro'!E506</f>
        <v>0</v>
      </c>
      <c r="F506" s="15">
        <f>'fnd enro'!F506</f>
        <v>0</v>
      </c>
      <c r="G506" s="15">
        <f>'fnd enro'!G506</f>
        <v>0</v>
      </c>
      <c r="H506" s="15">
        <f>'fnd enro'!H506</f>
        <v>0</v>
      </c>
      <c r="I506" s="15">
        <f>'fnd enro'!I506</f>
        <v>1</v>
      </c>
      <c r="J506" s="15">
        <f>'fnd enro'!J506</f>
        <v>0</v>
      </c>
      <c r="K506" s="16">
        <f>'fnd enro'!K506</f>
        <v>3.8300000000000001E-2</v>
      </c>
      <c r="L506" s="15">
        <f>'fnd enro'!L506</f>
        <v>0</v>
      </c>
      <c r="M506" s="15">
        <f>'fnd enro'!M506</f>
        <v>0</v>
      </c>
      <c r="N506" s="15">
        <f>'fnd enro'!N506</f>
        <v>0</v>
      </c>
      <c r="O506" s="15">
        <f>'fnd enro'!O506</f>
        <v>0</v>
      </c>
      <c r="P506" s="15">
        <f>'fnd enro'!P506</f>
        <v>1</v>
      </c>
      <c r="Q506" s="15">
        <f>'fnd enro'!R506</f>
        <v>1</v>
      </c>
      <c r="R506" s="16">
        <f t="shared" si="538"/>
        <v>1.085</v>
      </c>
      <c r="S506" s="15">
        <f>VALUE('fnd enro'!Q506)</f>
        <v>10</v>
      </c>
      <c r="T506" s="2"/>
      <c r="U506" s="1">
        <f>(($D506*'fnd base rates'!C$107)
+($E506*'fnd base rates'!C$108)
+($F506*'fnd base rates'!C$109)
+($G506*'fnd base rates'!C$110)
+($H506*'fnd base rates'!C$111)
+($I506*'fnd base rates'!C$112)
+($J506*'fnd base rates'!C$113)
+($K506*'fnd base rates'!C$114)
+($M506*'fnd base rates'!C$116)
+($N506*'fnd base rates'!C$117)
+($O506*'fnd base rates'!C$118)
+($P506*VLOOKUP($S506+12,rate_basefnd,3)))
*$R506</f>
        <v>632.22113790499998</v>
      </c>
      <c r="V506" s="1">
        <f>(($D506*'fnd base rates'!D$107)
+($E506*'fnd base rates'!D$108)
+($F506*'fnd base rates'!D$109)
+($G506*'fnd base rates'!D$110)
+($H506*'fnd base rates'!D$111)
+($I506*'fnd base rates'!D$112)
+($J506*'fnd base rates'!D$113)
+($K506*'fnd base rates'!D$114)
+($M506*'fnd base rates'!D$116)
+($N506*'fnd base rates'!D$117)
+($O506*'fnd base rates'!D$118)
+($P506*VLOOKUP($S506+12,rate_basefnd,4)))
*$R506</f>
        <v>1155.0801499999998</v>
      </c>
      <c r="W506" s="1">
        <f>(($D506*'fnd base rates'!E$107)
+($E506*'fnd base rates'!E$108)
+($F506*'fnd base rates'!E$109)
+($G506*'fnd base rates'!E$110)
+($H506*'fnd base rates'!E$111)
+($I506*'fnd base rates'!E$112)
+($J506*'fnd base rates'!E$113)
+($K506*'fnd base rates'!E$114)
+($M506*'fnd base rates'!E$116)
+($N506*'fnd base rates'!E$117)
+($O506*'fnd base rates'!E$118)
+($P506*VLOOKUP($S506+12,rate_basefnd,5)))
*$R506</f>
        <v>8618.5296060149994</v>
      </c>
      <c r="X506" s="1">
        <f>(($D506*'fnd base rates'!F$107)
+($E506*'fnd base rates'!F$108)
+($F506*'fnd base rates'!F$109)
+($G506*'fnd base rates'!F$110)
+($H506*'fnd base rates'!F$111)
+($I506*'fnd base rates'!F$112)
+($J506*'fnd base rates'!F$113)
+($K506*'fnd base rates'!F$114)
+($M506*'fnd base rates'!F$116)
+($N506*'fnd base rates'!F$117)
+($O506*'fnd base rates'!F$118)
+($P506*VLOOKUP($S506+12,rate_basefnd,6)))
*$R506</f>
        <v>918.02759447000005</v>
      </c>
      <c r="Y506" s="1">
        <f>(($D506*'fnd base rates'!G$107)
+($E506*'fnd base rates'!G$108)
+($F506*'fnd base rates'!G$109)
+($G506*'fnd base rates'!G$110)
+($H506*'fnd base rates'!G$111)
+($I506*'fnd base rates'!G$112)
+($J506*'fnd base rates'!G$113)
+($K506*'fnd base rates'!G$114)
+($M506*'fnd base rates'!G$116)
+($N506*'fnd base rates'!G$117)
+($O506*'fnd base rates'!G$118)
+($P506*VLOOKUP($S506+12,rate_basefnd,7)))
*$R506</f>
        <v>340.84856081499993</v>
      </c>
      <c r="Z506" s="1">
        <f>(($D506*'fnd base rates'!H$107)
+($E506*'fnd base rates'!H$108)
+($F506*'fnd base rates'!H$109)
+($G506*'fnd base rates'!H$110)
+($H506*'fnd base rates'!H$111)
+($I506*'fnd base rates'!H$112)
+($J506*'fnd base rates'!H$113)
+($K506*'fnd base rates'!H$114)
+($M506*'fnd base rates'!H$116)
+($N506*'fnd base rates'!H$117)
+($O506*'fnd base rates'!H$118)
+($P506*VLOOKUP($S506+12,rate_basefnd,8)))</f>
        <v>816.44720999999993</v>
      </c>
      <c r="AA506" s="1">
        <f>(($D506*'fnd base rates'!I$107)
+($E506*'fnd base rates'!I$108)
+($F506*'fnd base rates'!I$109)
+($G506*'fnd base rates'!I$110)
+($H506*'fnd base rates'!I$111)
+($I506*'fnd base rates'!I$112)
+($J506*'fnd base rates'!I$113)
+($K506*'fnd base rates'!I$114)
+($M506*'fnd base rates'!I$116)
+($N506*'fnd base rates'!I$117)
+($O506*'fnd base rates'!I$118)
+($P506*VLOOKUP($S506+12,rate_basefnd,9)))
*$R506</f>
        <v>584.83669999999995</v>
      </c>
      <c r="AB506" s="1">
        <f>(($D506*'fnd base rates'!J$107)
+($E506*'fnd base rates'!J$108)
+($F506*'fnd base rates'!J$109)
+($G506*'fnd base rates'!J$110)
+($H506*'fnd base rates'!J$111)
+($I506*'fnd base rates'!J$112)
+($J506*'fnd base rates'!J$113)
+($K506*'fnd base rates'!J$114)
+($M506*'fnd base rates'!J$116)
+($N506*'fnd base rates'!J$117)
+($O506*'fnd base rates'!J$118)
+($P506*VLOOKUP($S506+12,rate_basefnd,10)))
*$R506</f>
        <v>1336.6332</v>
      </c>
      <c r="AC506" s="1">
        <f>(($D506*'fnd base rates'!K$107)
+($E506*'fnd base rates'!K$108)
+($F506*'fnd base rates'!K$109)
+($G506*'fnd base rates'!K$110)
+($H506*'fnd base rates'!K$111)
+($I506*'fnd base rates'!K$112)
+($J506*'fnd base rates'!K$113)
+($K506*'fnd base rates'!K$114)
+($M506*'fnd base rates'!K$116)
+($N506*'fnd base rates'!K$117)
+($O506*'fnd base rates'!K$118)
+($P506*VLOOKUP($S506+12,rate_basefnd,11)))
*$R506</f>
        <v>1193.0595019349998</v>
      </c>
      <c r="AD506" s="1">
        <f>(($D506*'fnd base rates'!L$107)
+($E506*'fnd base rates'!L$108)
+($F506*'fnd base rates'!L$109)
+($G506*'fnd base rates'!L$110)
+($H506*'fnd base rates'!L$111)
+($I506*'fnd base rates'!L$112)
+($J506*'fnd base rates'!L$113)
+($K506*'fnd base rates'!L$114)
+($M506*'fnd base rates'!L$116)
+($N506*'fnd base rates'!L$117)
+($O506*'fnd base rates'!L$118)
+($P506*VLOOKUP($S506+12,rate_basefnd,12)))</f>
        <v>1754.493406</v>
      </c>
      <c r="AE506" s="1">
        <f>(($D506*'fnd base rates'!M$107)
+($E506*'fnd base rates'!M$108)
+($F506*'fnd base rates'!M$109)
+($G506*'fnd base rates'!M$110)
+($H506*'fnd base rates'!M$111)
+($I506*'fnd base rates'!M$112)
+($J506*'fnd base rates'!M$113)
+($K506*'fnd base rates'!M$114)
+($M506*'fnd base rates'!M$116)
+($N506*'fnd base rates'!M$117)
+($O506*'fnd base rates'!M$118)
+($P506*VLOOKUP($S506+12,rate_basefnd,13)))</f>
        <v>0</v>
      </c>
      <c r="AF506" s="4">
        <f t="shared" si="539"/>
        <v>17350.177067140001</v>
      </c>
      <c r="AH506" s="4">
        <f t="shared" si="540"/>
        <v>469035293</v>
      </c>
      <c r="AI506" s="4" t="str">
        <f t="shared" si="541"/>
        <v>469</v>
      </c>
      <c r="AJ506" s="2" t="str">
        <f t="shared" si="542"/>
        <v>035</v>
      </c>
      <c r="AK506" s="2" t="str">
        <f t="shared" si="543"/>
        <v>293</v>
      </c>
      <c r="AL506" s="4">
        <f t="shared" si="544"/>
        <v>1</v>
      </c>
      <c r="AM506" s="4">
        <f t="shared" si="536"/>
        <v>1</v>
      </c>
      <c r="AN506" s="4">
        <f t="shared" si="545"/>
        <v>17350.177067140001</v>
      </c>
      <c r="AO506" s="4">
        <f t="shared" si="546"/>
        <v>17350</v>
      </c>
      <c r="AP506" s="4">
        <f t="shared" si="547"/>
        <v>0</v>
      </c>
      <c r="AQ506" s="4">
        <v>17350</v>
      </c>
      <c r="AW506" s="4">
        <v>17271</v>
      </c>
      <c r="AX506" s="5">
        <f t="shared" si="548"/>
        <v>79</v>
      </c>
      <c r="AY506" s="4">
        <v>17350</v>
      </c>
      <c r="AZ506" s="5"/>
      <c r="BB506" s="5">
        <f t="shared" ref="BB506" si="596">BC506-BA506</f>
        <v>0</v>
      </c>
    </row>
    <row r="507" spans="1:54" s="4" customFormat="1">
      <c r="A507" s="278">
        <v>470</v>
      </c>
      <c r="B507" s="2">
        <v>470165009</v>
      </c>
      <c r="C507" s="10" t="s">
        <v>1052</v>
      </c>
      <c r="D507" s="15">
        <f>'fnd enro'!D507</f>
        <v>0</v>
      </c>
      <c r="E507" s="15">
        <f>'fnd enro'!E507</f>
        <v>0</v>
      </c>
      <c r="F507" s="15">
        <f>'fnd enro'!F507</f>
        <v>0</v>
      </c>
      <c r="G507" s="15">
        <f>'fnd enro'!G507</f>
        <v>1</v>
      </c>
      <c r="H507" s="15">
        <f>'fnd enro'!H507</f>
        <v>3</v>
      </c>
      <c r="I507" s="15">
        <f>'fnd enro'!I507</f>
        <v>0</v>
      </c>
      <c r="J507" s="15">
        <f>'fnd enro'!J507</f>
        <v>0</v>
      </c>
      <c r="K507" s="16">
        <f>'fnd enro'!K507</f>
        <v>0.1532</v>
      </c>
      <c r="L507" s="15">
        <f>'fnd enro'!L507</f>
        <v>0</v>
      </c>
      <c r="M507" s="15">
        <f>'fnd enro'!M507</f>
        <v>0</v>
      </c>
      <c r="N507" s="15">
        <f>'fnd enro'!N507</f>
        <v>0</v>
      </c>
      <c r="O507" s="15">
        <f>'fnd enro'!O507</f>
        <v>0</v>
      </c>
      <c r="P507" s="15">
        <f>'fnd enro'!P507</f>
        <v>0</v>
      </c>
      <c r="Q507" s="15">
        <f>'fnd enro'!R507</f>
        <v>4</v>
      </c>
      <c r="R507" s="16">
        <f t="shared" si="538"/>
        <v>1.0369999999999999</v>
      </c>
      <c r="S507" s="15">
        <f>VALUE('fnd enro'!Q507)</f>
        <v>2</v>
      </c>
      <c r="T507" s="2"/>
      <c r="U507" s="1">
        <f>(($D507*'fnd base rates'!C$107)
+($E507*'fnd base rates'!C$108)
+($F507*'fnd base rates'!C$109)
+($G507*'fnd base rates'!C$110)
+($H507*'fnd base rates'!C$111)
+($I507*'fnd base rates'!C$112)
+($J507*'fnd base rates'!C$113)
+($K507*'fnd base rates'!C$114)
+($M507*'fnd base rates'!C$116)
+($N507*'fnd base rates'!C$117)
+($O507*'fnd base rates'!C$118)
+($P507*VLOOKUP($S507+12,rate_basefnd,3)))
*$R507</f>
        <v>2125.9424713639996</v>
      </c>
      <c r="V507" s="1">
        <f>(($D507*'fnd base rates'!D$107)
+($E507*'fnd base rates'!D$108)
+($F507*'fnd base rates'!D$109)
+($G507*'fnd base rates'!D$110)
+($H507*'fnd base rates'!D$111)
+($I507*'fnd base rates'!D$112)
+($J507*'fnd base rates'!D$113)
+($K507*'fnd base rates'!D$114)
+($M507*'fnd base rates'!D$116)
+($N507*'fnd base rates'!D$117)
+($O507*'fnd base rates'!D$118)
+($P507*VLOOKUP($S507+12,rate_basefnd,4)))
*$R507</f>
        <v>3036.8752399999998</v>
      </c>
      <c r="W507" s="1">
        <f>(($D507*'fnd base rates'!E$107)
+($E507*'fnd base rates'!E$108)
+($F507*'fnd base rates'!E$109)
+($G507*'fnd base rates'!E$110)
+($H507*'fnd base rates'!E$111)
+($I507*'fnd base rates'!E$112)
+($J507*'fnd base rates'!E$113)
+($K507*'fnd base rates'!E$114)
+($M507*'fnd base rates'!E$116)
+($N507*'fnd base rates'!E$117)
+($O507*'fnd base rates'!E$118)
+($P507*VLOOKUP($S507+12,rate_basefnd,5)))
*$R507</f>
        <v>14138.220564331999</v>
      </c>
      <c r="X507" s="1">
        <f>(($D507*'fnd base rates'!F$107)
+($E507*'fnd base rates'!F$108)
+($F507*'fnd base rates'!F$109)
+($G507*'fnd base rates'!F$110)
+($H507*'fnd base rates'!F$111)
+($I507*'fnd base rates'!F$112)
+($J507*'fnd base rates'!F$113)
+($K507*'fnd base rates'!F$114)
+($M507*'fnd base rates'!F$116)
+($N507*'fnd base rates'!F$117)
+($O507*'fnd base rates'!F$118)
+($P507*VLOOKUP($S507+12,rate_basefnd,6)))
*$R507</f>
        <v>4190.4376985359995</v>
      </c>
      <c r="Y507" s="1">
        <f>(($D507*'fnd base rates'!G$107)
+($E507*'fnd base rates'!G$108)
+($F507*'fnd base rates'!G$109)
+($G507*'fnd base rates'!G$110)
+($H507*'fnd base rates'!G$111)
+($I507*'fnd base rates'!G$112)
+($J507*'fnd base rates'!G$113)
+($K507*'fnd base rates'!G$114)
+($M507*'fnd base rates'!G$116)
+($N507*'fnd base rates'!G$117)
+($O507*'fnd base rates'!G$118)
+($P507*VLOOKUP($S507+12,rate_basefnd,7)))
*$R507</f>
        <v>656.52942457199993</v>
      </c>
      <c r="Z507" s="1">
        <f>(($D507*'fnd base rates'!H$107)
+($E507*'fnd base rates'!H$108)
+($F507*'fnd base rates'!H$109)
+($G507*'fnd base rates'!H$110)
+($H507*'fnd base rates'!H$111)
+($I507*'fnd base rates'!H$112)
+($J507*'fnd base rates'!H$113)
+($K507*'fnd base rates'!H$114)
+($M507*'fnd base rates'!H$116)
+($N507*'fnd base rates'!H$117)
+($O507*'fnd base rates'!H$118)
+($P507*VLOOKUP($S507+12,rate_basefnd,8)))</f>
        <v>2003.1088399999999</v>
      </c>
      <c r="AA507" s="1">
        <f>(($D507*'fnd base rates'!I$107)
+($E507*'fnd base rates'!I$108)
+($F507*'fnd base rates'!I$109)
+($G507*'fnd base rates'!I$110)
+($H507*'fnd base rates'!I$111)
+($I507*'fnd base rates'!I$112)
+($J507*'fnd base rates'!I$113)
+($K507*'fnd base rates'!I$114)
+($M507*'fnd base rates'!I$116)
+($N507*'fnd base rates'!I$117)
+($O507*'fnd base rates'!I$118)
+($P507*VLOOKUP($S507+12,rate_basefnd,9)))
*$R507</f>
        <v>1324.3319599999998</v>
      </c>
      <c r="AB507" s="1">
        <f>(($D507*'fnd base rates'!J$107)
+($E507*'fnd base rates'!J$108)
+($F507*'fnd base rates'!J$109)
+($G507*'fnd base rates'!J$110)
+($H507*'fnd base rates'!J$111)
+($I507*'fnd base rates'!J$112)
+($J507*'fnd base rates'!J$113)
+($K507*'fnd base rates'!J$114)
+($M507*'fnd base rates'!J$116)
+($N507*'fnd base rates'!J$117)
+($O507*'fnd base rates'!J$118)
+($P507*VLOOKUP($S507+12,rate_basefnd,10)))
*$R507</f>
        <v>891.88221999999985</v>
      </c>
      <c r="AC507" s="1">
        <f>(($D507*'fnd base rates'!K$107)
+($E507*'fnd base rates'!K$108)
+($F507*'fnd base rates'!K$109)
+($G507*'fnd base rates'!K$110)
+($H507*'fnd base rates'!K$111)
+($I507*'fnd base rates'!K$112)
+($J507*'fnd base rates'!K$113)
+($K507*'fnd base rates'!K$114)
+($M507*'fnd base rates'!K$116)
+($N507*'fnd base rates'!K$117)
+($O507*'fnd base rates'!K$118)
+($P507*VLOOKUP($S507+12,rate_basefnd,11)))
*$R507</f>
        <v>4607.2209776280006</v>
      </c>
      <c r="AD507" s="1">
        <f>(($D507*'fnd base rates'!L$107)
+($E507*'fnd base rates'!L$108)
+($F507*'fnd base rates'!L$109)
+($G507*'fnd base rates'!L$110)
+($H507*'fnd base rates'!L$111)
+($I507*'fnd base rates'!L$112)
+($J507*'fnd base rates'!L$113)
+($K507*'fnd base rates'!L$114)
+($M507*'fnd base rates'!L$116)
+($N507*'fnd base rates'!L$117)
+($O507*'fnd base rates'!L$118)
+($P507*VLOOKUP($S507+12,rate_basefnd,12)))</f>
        <v>5358.1136240000005</v>
      </c>
      <c r="AE507" s="1">
        <f>(($D507*'fnd base rates'!M$107)
+($E507*'fnd base rates'!M$108)
+($F507*'fnd base rates'!M$109)
+($G507*'fnd base rates'!M$110)
+($H507*'fnd base rates'!M$111)
+($I507*'fnd base rates'!M$112)
+($J507*'fnd base rates'!M$113)
+($K507*'fnd base rates'!M$114)
+($M507*'fnd base rates'!M$116)
+($N507*'fnd base rates'!M$117)
+($O507*'fnd base rates'!M$118)
+($P507*VLOOKUP($S507+12,rate_basefnd,13)))</f>
        <v>0</v>
      </c>
      <c r="AF507" s="4">
        <f t="shared" si="539"/>
        <v>38332.663020431995</v>
      </c>
      <c r="AH507" s="4">
        <f t="shared" si="540"/>
        <v>470165009</v>
      </c>
      <c r="AI507" s="4" t="str">
        <f t="shared" si="541"/>
        <v>470</v>
      </c>
      <c r="AJ507" s="2" t="str">
        <f t="shared" si="542"/>
        <v>165</v>
      </c>
      <c r="AK507" s="2" t="str">
        <f t="shared" si="543"/>
        <v>009</v>
      </c>
      <c r="AL507" s="4">
        <f t="shared" si="544"/>
        <v>1</v>
      </c>
      <c r="AM507" s="4">
        <f t="shared" si="536"/>
        <v>4</v>
      </c>
      <c r="AN507" s="4">
        <f t="shared" si="545"/>
        <v>38332.663020431995</v>
      </c>
      <c r="AO507" s="4">
        <f t="shared" si="546"/>
        <v>9583</v>
      </c>
      <c r="AP507" s="4">
        <f t="shared" si="547"/>
        <v>0</v>
      </c>
      <c r="AQ507" s="4">
        <v>9583</v>
      </c>
      <c r="AW507" s="4">
        <v>9565</v>
      </c>
      <c r="AX507" s="5">
        <f t="shared" si="548"/>
        <v>18</v>
      </c>
      <c r="AY507" s="4">
        <v>9583</v>
      </c>
      <c r="AZ507" s="5"/>
      <c r="BB507" s="5">
        <f t="shared" ref="BB507" si="597">BC507-BA507</f>
        <v>0</v>
      </c>
    </row>
    <row r="508" spans="1:54" s="4" customFormat="1">
      <c r="A508" s="278">
        <v>470</v>
      </c>
      <c r="B508" s="2">
        <v>470165010</v>
      </c>
      <c r="C508" s="10" t="s">
        <v>1052</v>
      </c>
      <c r="D508" s="15">
        <f>'fnd enro'!D508</f>
        <v>0</v>
      </c>
      <c r="E508" s="15">
        <f>'fnd enro'!E508</f>
        <v>0</v>
      </c>
      <c r="F508" s="15">
        <f>'fnd enro'!F508</f>
        <v>1</v>
      </c>
      <c r="G508" s="15">
        <f>'fnd enro'!G508</f>
        <v>0</v>
      </c>
      <c r="H508" s="15">
        <f>'fnd enro'!H508</f>
        <v>0</v>
      </c>
      <c r="I508" s="15">
        <f>'fnd enro'!I508</f>
        <v>0</v>
      </c>
      <c r="J508" s="15">
        <f>'fnd enro'!J508</f>
        <v>0</v>
      </c>
      <c r="K508" s="16">
        <f>'fnd enro'!K508</f>
        <v>3.8300000000000001E-2</v>
      </c>
      <c r="L508" s="15">
        <f>'fnd enro'!L508</f>
        <v>0</v>
      </c>
      <c r="M508" s="15">
        <f>'fnd enro'!M508</f>
        <v>0</v>
      </c>
      <c r="N508" s="15">
        <f>'fnd enro'!N508</f>
        <v>0</v>
      </c>
      <c r="O508" s="15">
        <f>'fnd enro'!O508</f>
        <v>0</v>
      </c>
      <c r="P508" s="15">
        <f>'fnd enro'!P508</f>
        <v>0</v>
      </c>
      <c r="Q508" s="15">
        <f>'fnd enro'!R508</f>
        <v>1</v>
      </c>
      <c r="R508" s="16">
        <f t="shared" si="538"/>
        <v>1.0369999999999999</v>
      </c>
      <c r="S508" s="15">
        <f>VALUE('fnd enro'!Q508)</f>
        <v>2</v>
      </c>
      <c r="T508" s="2"/>
      <c r="U508" s="1">
        <f>(($D508*'fnd base rates'!C$107)
+($E508*'fnd base rates'!C$108)
+($F508*'fnd base rates'!C$109)
+($G508*'fnd base rates'!C$110)
+($H508*'fnd base rates'!C$111)
+($I508*'fnd base rates'!C$112)
+($J508*'fnd base rates'!C$113)
+($K508*'fnd base rates'!C$114)
+($M508*'fnd base rates'!C$116)
+($N508*'fnd base rates'!C$117)
+($O508*'fnd base rates'!C$118)
+($P508*VLOOKUP($S508+12,rate_basefnd,3)))
*$R508</f>
        <v>531.48561784099991</v>
      </c>
      <c r="V508" s="1">
        <f>(($D508*'fnd base rates'!D$107)
+($E508*'fnd base rates'!D$108)
+($F508*'fnd base rates'!D$109)
+($G508*'fnd base rates'!D$110)
+($H508*'fnd base rates'!D$111)
+($I508*'fnd base rates'!D$112)
+($J508*'fnd base rates'!D$113)
+($K508*'fnd base rates'!D$114)
+($M508*'fnd base rates'!D$116)
+($N508*'fnd base rates'!D$117)
+($O508*'fnd base rates'!D$118)
+($P508*VLOOKUP($S508+12,rate_basefnd,4)))
*$R508</f>
        <v>759.21880999999996</v>
      </c>
      <c r="W508" s="1">
        <f>(($D508*'fnd base rates'!E$107)
+($E508*'fnd base rates'!E$108)
+($F508*'fnd base rates'!E$109)
+($G508*'fnd base rates'!E$110)
+($H508*'fnd base rates'!E$111)
+($I508*'fnd base rates'!E$112)
+($J508*'fnd base rates'!E$113)
+($K508*'fnd base rates'!E$114)
+($M508*'fnd base rates'!E$116)
+($N508*'fnd base rates'!E$117)
+($O508*'fnd base rates'!E$118)
+($P508*VLOOKUP($S508+12,rate_basefnd,5)))
*$R508</f>
        <v>3847.8976535830002</v>
      </c>
      <c r="X508" s="1">
        <f>(($D508*'fnd base rates'!F$107)
+($E508*'fnd base rates'!F$108)
+($F508*'fnd base rates'!F$109)
+($G508*'fnd base rates'!F$110)
+($H508*'fnd base rates'!F$111)
+($I508*'fnd base rates'!F$112)
+($J508*'fnd base rates'!F$113)
+($K508*'fnd base rates'!F$114)
+($M508*'fnd base rates'!F$116)
+($N508*'fnd base rates'!F$117)
+($O508*'fnd base rates'!F$118)
+($P508*VLOOKUP($S508+12,rate_basefnd,6)))
*$R508</f>
        <v>1235.2105021340001</v>
      </c>
      <c r="Y508" s="1">
        <f>(($D508*'fnd base rates'!G$107)
+($E508*'fnd base rates'!G$108)
+($F508*'fnd base rates'!G$109)
+($G508*'fnd base rates'!G$110)
+($H508*'fnd base rates'!G$111)
+($I508*'fnd base rates'!G$112)
+($J508*'fnd base rates'!G$113)
+($K508*'fnd base rates'!G$114)
+($M508*'fnd base rates'!G$116)
+($N508*'fnd base rates'!G$117)
+($O508*'fnd base rates'!G$118)
+($P508*VLOOKUP($S508+12,rate_basefnd,7)))
*$R508</f>
        <v>155.431926143</v>
      </c>
      <c r="Z508" s="1">
        <f>(($D508*'fnd base rates'!H$107)
+($E508*'fnd base rates'!H$108)
+($F508*'fnd base rates'!H$109)
+($G508*'fnd base rates'!H$110)
+($H508*'fnd base rates'!H$111)
+($I508*'fnd base rates'!H$112)
+($J508*'fnd base rates'!H$113)
+($K508*'fnd base rates'!H$114)
+($M508*'fnd base rates'!H$116)
+($N508*'fnd base rates'!H$117)
+($O508*'fnd base rates'!H$118)
+($P508*VLOOKUP($S508+12,rate_basefnd,8)))</f>
        <v>500.77720999999997</v>
      </c>
      <c r="AA508" s="1">
        <f>(($D508*'fnd base rates'!I$107)
+($E508*'fnd base rates'!I$108)
+($F508*'fnd base rates'!I$109)
+($G508*'fnd base rates'!I$110)
+($H508*'fnd base rates'!I$111)
+($I508*'fnd base rates'!I$112)
+($J508*'fnd base rates'!I$113)
+($K508*'fnd base rates'!I$114)
+($M508*'fnd base rates'!I$116)
+($N508*'fnd base rates'!I$117)
+($O508*'fnd base rates'!I$118)
+($P508*VLOOKUP($S508+12,rate_basefnd,9)))
*$R508</f>
        <v>278.66264000000001</v>
      </c>
      <c r="AB508" s="1">
        <f>(($D508*'fnd base rates'!J$107)
+($E508*'fnd base rates'!J$108)
+($F508*'fnd base rates'!J$109)
+($G508*'fnd base rates'!J$110)
+($H508*'fnd base rates'!J$111)
+($I508*'fnd base rates'!J$112)
+($J508*'fnd base rates'!J$113)
+($K508*'fnd base rates'!J$114)
+($M508*'fnd base rates'!J$116)
+($N508*'fnd base rates'!J$117)
+($O508*'fnd base rates'!J$118)
+($P508*VLOOKUP($S508+12,rate_basefnd,10)))
*$R508</f>
        <v>100.78603</v>
      </c>
      <c r="AC508" s="1">
        <f>(($D508*'fnd base rates'!K$107)
+($E508*'fnd base rates'!K$108)
+($F508*'fnd base rates'!K$109)
+($G508*'fnd base rates'!K$110)
+($H508*'fnd base rates'!K$111)
+($I508*'fnd base rates'!K$112)
+($J508*'fnd base rates'!K$113)
+($K508*'fnd base rates'!K$114)
+($M508*'fnd base rates'!K$116)
+($N508*'fnd base rates'!K$117)
+($O508*'fnd base rates'!K$118)
+($P508*VLOOKUP($S508+12,rate_basefnd,11)))
*$R508</f>
        <v>1090.814089407</v>
      </c>
      <c r="AD508" s="1">
        <f>(($D508*'fnd base rates'!L$107)
+($E508*'fnd base rates'!L$108)
+($F508*'fnd base rates'!L$109)
+($G508*'fnd base rates'!L$110)
+($H508*'fnd base rates'!L$111)
+($I508*'fnd base rates'!L$112)
+($J508*'fnd base rates'!L$113)
+($K508*'fnd base rates'!L$114)
+($M508*'fnd base rates'!L$116)
+($N508*'fnd base rates'!L$117)
+($O508*'fnd base rates'!L$118)
+($P508*VLOOKUP($S508+12,rate_basefnd,12)))</f>
        <v>1303.513406</v>
      </c>
      <c r="AE508" s="1">
        <f>(($D508*'fnd base rates'!M$107)
+($E508*'fnd base rates'!M$108)
+($F508*'fnd base rates'!M$109)
+($G508*'fnd base rates'!M$110)
+($H508*'fnd base rates'!M$111)
+($I508*'fnd base rates'!M$112)
+($J508*'fnd base rates'!M$113)
+($K508*'fnd base rates'!M$114)
+($M508*'fnd base rates'!M$116)
+($N508*'fnd base rates'!M$117)
+($O508*'fnd base rates'!M$118)
+($P508*VLOOKUP($S508+12,rate_basefnd,13)))</f>
        <v>0</v>
      </c>
      <c r="AF508" s="4">
        <f t="shared" si="539"/>
        <v>9803.7978851080006</v>
      </c>
      <c r="AH508" s="4">
        <f t="shared" si="540"/>
        <v>470165010</v>
      </c>
      <c r="AI508" s="4" t="str">
        <f t="shared" si="541"/>
        <v>470</v>
      </c>
      <c r="AJ508" s="2" t="str">
        <f t="shared" si="542"/>
        <v>165</v>
      </c>
      <c r="AK508" s="2" t="str">
        <f t="shared" si="543"/>
        <v>010</v>
      </c>
      <c r="AL508" s="4">
        <f t="shared" si="544"/>
        <v>1</v>
      </c>
      <c r="AM508" s="4">
        <f t="shared" si="536"/>
        <v>1</v>
      </c>
      <c r="AN508" s="4">
        <f t="shared" si="545"/>
        <v>9803.7978851080006</v>
      </c>
      <c r="AO508" s="4">
        <f t="shared" si="546"/>
        <v>9804</v>
      </c>
      <c r="AP508" s="4">
        <f t="shared" si="547"/>
        <v>0</v>
      </c>
      <c r="AQ508" s="4">
        <v>9804</v>
      </c>
      <c r="AW508" s="4">
        <v>9786</v>
      </c>
      <c r="AX508" s="5">
        <f t="shared" si="548"/>
        <v>18</v>
      </c>
      <c r="AY508" s="4">
        <v>9804</v>
      </c>
      <c r="AZ508" s="5"/>
      <c r="BB508" s="5">
        <f t="shared" ref="BB508" si="598">BC508-BA508</f>
        <v>0</v>
      </c>
    </row>
    <row r="509" spans="1:54" s="4" customFormat="1">
      <c r="A509" s="278">
        <v>470</v>
      </c>
      <c r="B509" s="2">
        <v>470165031</v>
      </c>
      <c r="C509" s="10" t="s">
        <v>1052</v>
      </c>
      <c r="D509" s="15">
        <f>'fnd enro'!D509</f>
        <v>0</v>
      </c>
      <c r="E509" s="15">
        <f>'fnd enro'!E509</f>
        <v>0</v>
      </c>
      <c r="F509" s="15">
        <f>'fnd enro'!F509</f>
        <v>0</v>
      </c>
      <c r="G509" s="15">
        <f>'fnd enro'!G509</f>
        <v>1</v>
      </c>
      <c r="H509" s="15">
        <f>'fnd enro'!H509</f>
        <v>1</v>
      </c>
      <c r="I509" s="15">
        <f>'fnd enro'!I509</f>
        <v>0</v>
      </c>
      <c r="J509" s="15">
        <f>'fnd enro'!J509</f>
        <v>0</v>
      </c>
      <c r="K509" s="16">
        <f>'fnd enro'!K509</f>
        <v>7.6600000000000001E-2</v>
      </c>
      <c r="L509" s="15">
        <f>'fnd enro'!L509</f>
        <v>0</v>
      </c>
      <c r="M509" s="15">
        <f>'fnd enro'!M509</f>
        <v>0</v>
      </c>
      <c r="N509" s="15">
        <f>'fnd enro'!N509</f>
        <v>0</v>
      </c>
      <c r="O509" s="15">
        <f>'fnd enro'!O509</f>
        <v>0</v>
      </c>
      <c r="P509" s="15">
        <f>'fnd enro'!P509</f>
        <v>0</v>
      </c>
      <c r="Q509" s="15">
        <f>'fnd enro'!R509</f>
        <v>2</v>
      </c>
      <c r="R509" s="16">
        <f t="shared" si="538"/>
        <v>1.0369999999999999</v>
      </c>
      <c r="S509" s="15">
        <f>VALUE('fnd enro'!Q509)</f>
        <v>4</v>
      </c>
      <c r="T509" s="2"/>
      <c r="U509" s="1">
        <f>(($D509*'fnd base rates'!C$107)
+($E509*'fnd base rates'!C$108)
+($F509*'fnd base rates'!C$109)
+($G509*'fnd base rates'!C$110)
+($H509*'fnd base rates'!C$111)
+($I509*'fnd base rates'!C$112)
+($J509*'fnd base rates'!C$113)
+($K509*'fnd base rates'!C$114)
+($M509*'fnd base rates'!C$116)
+($N509*'fnd base rates'!C$117)
+($O509*'fnd base rates'!C$118)
+($P509*VLOOKUP($S509+12,rate_basefnd,3)))
*$R509</f>
        <v>1062.9712356819998</v>
      </c>
      <c r="V509" s="1">
        <f>(($D509*'fnd base rates'!D$107)
+($E509*'fnd base rates'!D$108)
+($F509*'fnd base rates'!D$109)
+($G509*'fnd base rates'!D$110)
+($H509*'fnd base rates'!D$111)
+($I509*'fnd base rates'!D$112)
+($J509*'fnd base rates'!D$113)
+($K509*'fnd base rates'!D$114)
+($M509*'fnd base rates'!D$116)
+($N509*'fnd base rates'!D$117)
+($O509*'fnd base rates'!D$118)
+($P509*VLOOKUP($S509+12,rate_basefnd,4)))
*$R509</f>
        <v>1518.4376199999999</v>
      </c>
      <c r="W509" s="1">
        <f>(($D509*'fnd base rates'!E$107)
+($E509*'fnd base rates'!E$108)
+($F509*'fnd base rates'!E$109)
+($G509*'fnd base rates'!E$110)
+($H509*'fnd base rates'!E$111)
+($I509*'fnd base rates'!E$112)
+($J509*'fnd base rates'!E$113)
+($K509*'fnd base rates'!E$114)
+($M509*'fnd base rates'!E$116)
+($N509*'fnd base rates'!E$117)
+($O509*'fnd base rates'!E$118)
+($P509*VLOOKUP($S509+12,rate_basefnd,5)))
*$R509</f>
        <v>7277.9776371659991</v>
      </c>
      <c r="X509" s="1">
        <f>(($D509*'fnd base rates'!F$107)
+($E509*'fnd base rates'!F$108)
+($F509*'fnd base rates'!F$109)
+($G509*'fnd base rates'!F$110)
+($H509*'fnd base rates'!F$111)
+($I509*'fnd base rates'!F$112)
+($J509*'fnd base rates'!F$113)
+($K509*'fnd base rates'!F$114)
+($M509*'fnd base rates'!F$116)
+($N509*'fnd base rates'!F$117)
+($O509*'fnd base rates'!F$118)
+($P509*VLOOKUP($S509+12,rate_basefnd,6)))
*$R509</f>
        <v>2220.286234268</v>
      </c>
      <c r="Y509" s="1">
        <f>(($D509*'fnd base rates'!G$107)
+($E509*'fnd base rates'!G$108)
+($F509*'fnd base rates'!G$109)
+($G509*'fnd base rates'!G$110)
+($H509*'fnd base rates'!G$111)
+($I509*'fnd base rates'!G$112)
+($J509*'fnd base rates'!G$113)
+($K509*'fnd base rates'!G$114)
+($M509*'fnd base rates'!G$116)
+($N509*'fnd base rates'!G$117)
+($O509*'fnd base rates'!G$118)
+($P509*VLOOKUP($S509+12,rate_basefnd,7)))
*$R509</f>
        <v>322.47825228599999</v>
      </c>
      <c r="Z509" s="1">
        <f>(($D509*'fnd base rates'!H$107)
+($E509*'fnd base rates'!H$108)
+($F509*'fnd base rates'!H$109)
+($G509*'fnd base rates'!H$110)
+($H509*'fnd base rates'!H$111)
+($I509*'fnd base rates'!H$112)
+($J509*'fnd base rates'!H$113)
+($K509*'fnd base rates'!H$114)
+($M509*'fnd base rates'!H$116)
+($N509*'fnd base rates'!H$117)
+($O509*'fnd base rates'!H$118)
+($P509*VLOOKUP($S509+12,rate_basefnd,8)))</f>
        <v>1001.5544199999999</v>
      </c>
      <c r="AA509" s="1">
        <f>(($D509*'fnd base rates'!I$107)
+($E509*'fnd base rates'!I$108)
+($F509*'fnd base rates'!I$109)
+($G509*'fnd base rates'!I$110)
+($H509*'fnd base rates'!I$111)
+($I509*'fnd base rates'!I$112)
+($J509*'fnd base rates'!I$113)
+($K509*'fnd base rates'!I$114)
+($M509*'fnd base rates'!I$116)
+($N509*'fnd base rates'!I$117)
+($O509*'fnd base rates'!I$118)
+($P509*VLOOKUP($S509+12,rate_basefnd,9)))
*$R509</f>
        <v>627.21907999999996</v>
      </c>
      <c r="AB509" s="1">
        <f>(($D509*'fnd base rates'!J$107)
+($E509*'fnd base rates'!J$108)
+($F509*'fnd base rates'!J$109)
+($G509*'fnd base rates'!J$110)
+($H509*'fnd base rates'!J$111)
+($I509*'fnd base rates'!J$112)
+($J509*'fnd base rates'!J$113)
+($K509*'fnd base rates'!J$114)
+($M509*'fnd base rates'!J$116)
+($N509*'fnd base rates'!J$117)
+($O509*'fnd base rates'!J$118)
+($P509*VLOOKUP($S509+12,rate_basefnd,10)))
*$R509</f>
        <v>398.06281999999999</v>
      </c>
      <c r="AC509" s="1">
        <f>(($D509*'fnd base rates'!K$107)
+($E509*'fnd base rates'!K$108)
+($F509*'fnd base rates'!K$109)
+($G509*'fnd base rates'!K$110)
+($H509*'fnd base rates'!K$111)
+($I509*'fnd base rates'!K$112)
+($J509*'fnd base rates'!K$113)
+($K509*'fnd base rates'!K$114)
+($M509*'fnd base rates'!K$116)
+($N509*'fnd base rates'!K$117)
+($O509*'fnd base rates'!K$118)
+($P509*VLOOKUP($S509+12,rate_basefnd,11)))
*$R509</f>
        <v>2262.9497188139999</v>
      </c>
      <c r="AD509" s="1">
        <f>(($D509*'fnd base rates'!L$107)
+($E509*'fnd base rates'!L$108)
+($F509*'fnd base rates'!L$109)
+($G509*'fnd base rates'!L$110)
+($H509*'fnd base rates'!L$111)
+($I509*'fnd base rates'!L$112)
+($J509*'fnd base rates'!L$113)
+($K509*'fnd base rates'!L$114)
+($M509*'fnd base rates'!L$116)
+($N509*'fnd base rates'!L$117)
+($O509*'fnd base rates'!L$118)
+($P509*VLOOKUP($S509+12,rate_basefnd,12)))</f>
        <v>2655.066812</v>
      </c>
      <c r="AE509" s="1">
        <f>(($D509*'fnd base rates'!M$107)
+($E509*'fnd base rates'!M$108)
+($F509*'fnd base rates'!M$109)
+($G509*'fnd base rates'!M$110)
+($H509*'fnd base rates'!M$111)
+($I509*'fnd base rates'!M$112)
+($J509*'fnd base rates'!M$113)
+($K509*'fnd base rates'!M$114)
+($M509*'fnd base rates'!M$116)
+($N509*'fnd base rates'!M$117)
+($O509*'fnd base rates'!M$118)
+($P509*VLOOKUP($S509+12,rate_basefnd,13)))</f>
        <v>0</v>
      </c>
      <c r="AF509" s="4">
        <f t="shared" si="539"/>
        <v>19347.003830216003</v>
      </c>
      <c r="AH509" s="4">
        <f t="shared" si="540"/>
        <v>470165031</v>
      </c>
      <c r="AI509" s="4" t="str">
        <f t="shared" si="541"/>
        <v>470</v>
      </c>
      <c r="AJ509" s="2" t="str">
        <f t="shared" si="542"/>
        <v>165</v>
      </c>
      <c r="AK509" s="2" t="str">
        <f t="shared" si="543"/>
        <v>031</v>
      </c>
      <c r="AL509" s="4">
        <f t="shared" si="544"/>
        <v>1</v>
      </c>
      <c r="AM509" s="4">
        <f t="shared" si="536"/>
        <v>2</v>
      </c>
      <c r="AN509" s="4">
        <f t="shared" si="545"/>
        <v>19347.003830216003</v>
      </c>
      <c r="AO509" s="4">
        <f t="shared" si="546"/>
        <v>9674</v>
      </c>
      <c r="AP509" s="4">
        <f t="shared" si="547"/>
        <v>0</v>
      </c>
      <c r="AQ509" s="4">
        <v>9674</v>
      </c>
      <c r="AW509" s="4">
        <v>9656</v>
      </c>
      <c r="AX509" s="5">
        <f t="shared" si="548"/>
        <v>18</v>
      </c>
      <c r="AY509" s="4">
        <v>9674</v>
      </c>
      <c r="AZ509" s="5"/>
      <c r="BB509" s="5">
        <f t="shared" ref="BB509" si="599">BC509-BA509</f>
        <v>0</v>
      </c>
    </row>
    <row r="510" spans="1:54" s="4" customFormat="1">
      <c r="A510" s="278">
        <v>470</v>
      </c>
      <c r="B510" s="2">
        <v>470165035</v>
      </c>
      <c r="C510" s="10" t="s">
        <v>1052</v>
      </c>
      <c r="D510" s="15">
        <f>'fnd enro'!D510</f>
        <v>0</v>
      </c>
      <c r="E510" s="15">
        <f>'fnd enro'!E510</f>
        <v>0</v>
      </c>
      <c r="F510" s="15">
        <f>'fnd enro'!F510</f>
        <v>1</v>
      </c>
      <c r="G510" s="15">
        <f>'fnd enro'!G510</f>
        <v>2</v>
      </c>
      <c r="H510" s="15">
        <f>'fnd enro'!H510</f>
        <v>1</v>
      </c>
      <c r="I510" s="15">
        <f>'fnd enro'!I510</f>
        <v>0</v>
      </c>
      <c r="J510" s="15">
        <f>'fnd enro'!J510</f>
        <v>0</v>
      </c>
      <c r="K510" s="16">
        <f>'fnd enro'!K510</f>
        <v>0.1532</v>
      </c>
      <c r="L510" s="15">
        <f>'fnd enro'!L510</f>
        <v>0</v>
      </c>
      <c r="M510" s="15">
        <f>'fnd enro'!M510</f>
        <v>0</v>
      </c>
      <c r="N510" s="15">
        <f>'fnd enro'!N510</f>
        <v>0</v>
      </c>
      <c r="O510" s="15">
        <f>'fnd enro'!O510</f>
        <v>0</v>
      </c>
      <c r="P510" s="15">
        <f>'fnd enro'!P510</f>
        <v>2</v>
      </c>
      <c r="Q510" s="15">
        <f>'fnd enro'!R510</f>
        <v>4</v>
      </c>
      <c r="R510" s="16">
        <f t="shared" si="538"/>
        <v>1.0369999999999999</v>
      </c>
      <c r="S510" s="15">
        <f>VALUE('fnd enro'!Q510)</f>
        <v>11</v>
      </c>
      <c r="T510" s="2"/>
      <c r="U510" s="1">
        <f>(($D510*'fnd base rates'!C$107)
+($E510*'fnd base rates'!C$108)
+($F510*'fnd base rates'!C$109)
+($G510*'fnd base rates'!C$110)
+($H510*'fnd base rates'!C$111)
+($I510*'fnd base rates'!C$112)
+($J510*'fnd base rates'!C$113)
+($K510*'fnd base rates'!C$114)
+($M510*'fnd base rates'!C$116)
+($N510*'fnd base rates'!C$117)
+($O510*'fnd base rates'!C$118)
+($P510*VLOOKUP($S510+12,rate_basefnd,3)))
*$R510</f>
        <v>2275.7474913639999</v>
      </c>
      <c r="V510" s="1">
        <f>(($D510*'fnd base rates'!D$107)
+($E510*'fnd base rates'!D$108)
+($F510*'fnd base rates'!D$109)
+($G510*'fnd base rates'!D$110)
+($H510*'fnd base rates'!D$111)
+($I510*'fnd base rates'!D$112)
+($J510*'fnd base rates'!D$113)
+($K510*'fnd base rates'!D$114)
+($M510*'fnd base rates'!D$116)
+($N510*'fnd base rates'!D$117)
+($O510*'fnd base rates'!D$118)
+($P510*VLOOKUP($S510+12,rate_basefnd,4)))
*$R510</f>
        <v>3746.6187799999998</v>
      </c>
      <c r="W510" s="1">
        <f>(($D510*'fnd base rates'!E$107)
+($E510*'fnd base rates'!E$108)
+($F510*'fnd base rates'!E$109)
+($G510*'fnd base rates'!E$110)
+($H510*'fnd base rates'!E$111)
+($I510*'fnd base rates'!E$112)
+($J510*'fnd base rates'!E$113)
+($K510*'fnd base rates'!E$114)
+($M510*'fnd base rates'!E$116)
+($N510*'fnd base rates'!E$117)
+($O510*'fnd base rates'!E$118)
+($P510*VLOOKUP($S510+12,rate_basefnd,5)))
*$R510</f>
        <v>21902.281044331998</v>
      </c>
      <c r="X510" s="1">
        <f>(($D510*'fnd base rates'!F$107)
+($E510*'fnd base rates'!F$108)
+($F510*'fnd base rates'!F$109)
+($G510*'fnd base rates'!F$110)
+($H510*'fnd base rates'!F$111)
+($I510*'fnd base rates'!F$112)
+($J510*'fnd base rates'!F$113)
+($K510*'fnd base rates'!F$114)
+($M510*'fnd base rates'!F$116)
+($N510*'fnd base rates'!F$117)
+($O510*'fnd base rates'!F$118)
+($P510*VLOOKUP($S510+12,rate_basefnd,6)))
*$R510</f>
        <v>4690.7072385359997</v>
      </c>
      <c r="Y510" s="1">
        <f>(($D510*'fnd base rates'!G$107)
+($E510*'fnd base rates'!G$108)
+($F510*'fnd base rates'!G$109)
+($G510*'fnd base rates'!G$110)
+($H510*'fnd base rates'!G$111)
+($I510*'fnd base rates'!G$112)
+($J510*'fnd base rates'!G$113)
+($K510*'fnd base rates'!G$114)
+($M510*'fnd base rates'!G$116)
+($N510*'fnd base rates'!G$117)
+($O510*'fnd base rates'!G$118)
+($P510*VLOOKUP($S510+12,rate_basefnd,7)))
*$R510</f>
        <v>969.4960245719999</v>
      </c>
      <c r="Z510" s="1">
        <f>(($D510*'fnd base rates'!H$107)
+($E510*'fnd base rates'!H$108)
+($F510*'fnd base rates'!H$109)
+($G510*'fnd base rates'!H$110)
+($H510*'fnd base rates'!H$111)
+($I510*'fnd base rates'!H$112)
+($J510*'fnd base rates'!H$113)
+($K510*'fnd base rates'!H$114)
+($M510*'fnd base rates'!H$116)
+($N510*'fnd base rates'!H$117)
+($O510*'fnd base rates'!H$118)
+($P510*VLOOKUP($S510+12,rate_basefnd,8)))</f>
        <v>2052.7888399999997</v>
      </c>
      <c r="AA510" s="1">
        <f>(($D510*'fnd base rates'!I$107)
+($E510*'fnd base rates'!I$108)
+($F510*'fnd base rates'!I$109)
+($G510*'fnd base rates'!I$110)
+($H510*'fnd base rates'!I$111)
+($I510*'fnd base rates'!I$112)
+($J510*'fnd base rates'!I$113)
+($K510*'fnd base rates'!I$114)
+($M510*'fnd base rates'!I$116)
+($N510*'fnd base rates'!I$117)
+($O510*'fnd base rates'!I$118)
+($P510*VLOOKUP($S510+12,rate_basefnd,9)))
*$R510</f>
        <v>1465.0943400000001</v>
      </c>
      <c r="AB510" s="1">
        <f>(($D510*'fnd base rates'!J$107)
+($E510*'fnd base rates'!J$108)
+($F510*'fnd base rates'!J$109)
+($G510*'fnd base rates'!J$110)
+($H510*'fnd base rates'!J$111)
+($I510*'fnd base rates'!J$112)
+($J510*'fnd base rates'!J$113)
+($K510*'fnd base rates'!J$114)
+($M510*'fnd base rates'!J$116)
+($N510*'fnd base rates'!J$117)
+($O510*'fnd base rates'!J$118)
+($P510*VLOOKUP($S510+12,rate_basefnd,10)))
*$R510</f>
        <v>2107.8580499999998</v>
      </c>
      <c r="AC510" s="1">
        <f>(($D510*'fnd base rates'!K$107)
+($E510*'fnd base rates'!K$108)
+($F510*'fnd base rates'!K$109)
+($G510*'fnd base rates'!K$110)
+($H510*'fnd base rates'!K$111)
+($I510*'fnd base rates'!K$112)
+($J510*'fnd base rates'!K$113)
+($K510*'fnd base rates'!K$114)
+($M510*'fnd base rates'!K$116)
+($N510*'fnd base rates'!K$117)
+($O510*'fnd base rates'!K$118)
+($P510*VLOOKUP($S510+12,rate_basefnd,11)))
*$R510</f>
        <v>4444.5778976279998</v>
      </c>
      <c r="AD510" s="1">
        <f>(($D510*'fnd base rates'!L$107)
+($E510*'fnd base rates'!L$108)
+($F510*'fnd base rates'!L$109)
+($G510*'fnd base rates'!L$110)
+($H510*'fnd base rates'!L$111)
+($I510*'fnd base rates'!L$112)
+($J510*'fnd base rates'!L$113)
+($K510*'fnd base rates'!L$114)
+($M510*'fnd base rates'!L$116)
+($N510*'fnd base rates'!L$117)
+($O510*'fnd base rates'!L$118)
+($P510*VLOOKUP($S510+12,rate_basefnd,12)))</f>
        <v>6342.8836240000001</v>
      </c>
      <c r="AE510" s="1">
        <f>(($D510*'fnd base rates'!M$107)
+($E510*'fnd base rates'!M$108)
+($F510*'fnd base rates'!M$109)
+($G510*'fnd base rates'!M$110)
+($H510*'fnd base rates'!M$111)
+($I510*'fnd base rates'!M$112)
+($J510*'fnd base rates'!M$113)
+($K510*'fnd base rates'!M$114)
+($M510*'fnd base rates'!M$116)
+($N510*'fnd base rates'!M$117)
+($O510*'fnd base rates'!M$118)
+($P510*VLOOKUP($S510+12,rate_basefnd,13)))</f>
        <v>0</v>
      </c>
      <c r="AF510" s="4">
        <f t="shared" si="539"/>
        <v>49998.053330432005</v>
      </c>
      <c r="AH510" s="4">
        <f t="shared" si="540"/>
        <v>470165035</v>
      </c>
      <c r="AI510" s="4" t="str">
        <f t="shared" si="541"/>
        <v>470</v>
      </c>
      <c r="AJ510" s="2" t="str">
        <f t="shared" si="542"/>
        <v>165</v>
      </c>
      <c r="AK510" s="2" t="str">
        <f t="shared" si="543"/>
        <v>035</v>
      </c>
      <c r="AL510" s="4">
        <f t="shared" si="544"/>
        <v>1</v>
      </c>
      <c r="AM510" s="4">
        <f t="shared" si="536"/>
        <v>4</v>
      </c>
      <c r="AN510" s="4">
        <f t="shared" si="545"/>
        <v>49998.053330432005</v>
      </c>
      <c r="AO510" s="4">
        <f t="shared" si="546"/>
        <v>12500</v>
      </c>
      <c r="AP510" s="4">
        <f t="shared" si="547"/>
        <v>0</v>
      </c>
      <c r="AQ510" s="4">
        <v>12500</v>
      </c>
      <c r="AW510" s="4">
        <v>12439</v>
      </c>
      <c r="AX510" s="5">
        <f t="shared" si="548"/>
        <v>61</v>
      </c>
      <c r="AY510" s="4">
        <v>12500</v>
      </c>
      <c r="AZ510" s="5"/>
      <c r="BB510" s="5">
        <f t="shared" ref="BB510" si="600">BC510-BA510</f>
        <v>0</v>
      </c>
    </row>
    <row r="511" spans="1:54" s="4" customFormat="1">
      <c r="A511" s="278">
        <v>470</v>
      </c>
      <c r="B511" s="2">
        <v>470165071</v>
      </c>
      <c r="C511" s="10" t="s">
        <v>1052</v>
      </c>
      <c r="D511" s="15">
        <f>'fnd enro'!D511</f>
        <v>0</v>
      </c>
      <c r="E511" s="15">
        <f>'fnd enro'!E511</f>
        <v>0</v>
      </c>
      <c r="F511" s="15">
        <f>'fnd enro'!F511</f>
        <v>0</v>
      </c>
      <c r="G511" s="15">
        <f>'fnd enro'!G511</f>
        <v>1</v>
      </c>
      <c r="H511" s="15">
        <f>'fnd enro'!H511</f>
        <v>1</v>
      </c>
      <c r="I511" s="15">
        <f>'fnd enro'!I511</f>
        <v>1</v>
      </c>
      <c r="J511" s="15">
        <f>'fnd enro'!J511</f>
        <v>0</v>
      </c>
      <c r="K511" s="16">
        <f>'fnd enro'!K511</f>
        <v>0.1149</v>
      </c>
      <c r="L511" s="15">
        <f>'fnd enro'!L511</f>
        <v>0</v>
      </c>
      <c r="M511" s="15">
        <f>'fnd enro'!M511</f>
        <v>0</v>
      </c>
      <c r="N511" s="15">
        <f>'fnd enro'!N511</f>
        <v>0</v>
      </c>
      <c r="O511" s="15">
        <f>'fnd enro'!O511</f>
        <v>0</v>
      </c>
      <c r="P511" s="15">
        <f>'fnd enro'!P511</f>
        <v>0</v>
      </c>
      <c r="Q511" s="15">
        <f>'fnd enro'!R511</f>
        <v>3</v>
      </c>
      <c r="R511" s="16">
        <f t="shared" si="538"/>
        <v>1.0369999999999999</v>
      </c>
      <c r="S511" s="15">
        <f>VALUE('fnd enro'!Q511)</f>
        <v>4</v>
      </c>
      <c r="T511" s="2"/>
      <c r="U511" s="1">
        <f>(($D511*'fnd base rates'!C$107)
+($E511*'fnd base rates'!C$108)
+($F511*'fnd base rates'!C$109)
+($G511*'fnd base rates'!C$110)
+($H511*'fnd base rates'!C$111)
+($I511*'fnd base rates'!C$112)
+($J511*'fnd base rates'!C$113)
+($K511*'fnd base rates'!C$114)
+($M511*'fnd base rates'!C$116)
+($N511*'fnd base rates'!C$117)
+($O511*'fnd base rates'!C$118)
+($P511*VLOOKUP($S511+12,rate_basefnd,3)))
*$R511</f>
        <v>1594.4568535230001</v>
      </c>
      <c r="V511" s="1">
        <f>(($D511*'fnd base rates'!D$107)
+($E511*'fnd base rates'!D$108)
+($F511*'fnd base rates'!D$109)
+($G511*'fnd base rates'!D$110)
+($H511*'fnd base rates'!D$111)
+($I511*'fnd base rates'!D$112)
+($J511*'fnd base rates'!D$113)
+($K511*'fnd base rates'!D$114)
+($M511*'fnd base rates'!D$116)
+($N511*'fnd base rates'!D$117)
+($O511*'fnd base rates'!D$118)
+($P511*VLOOKUP($S511+12,rate_basefnd,4)))
*$R511</f>
        <v>2277.6564299999995</v>
      </c>
      <c r="W511" s="1">
        <f>(($D511*'fnd base rates'!E$107)
+($E511*'fnd base rates'!E$108)
+($F511*'fnd base rates'!E$109)
+($G511*'fnd base rates'!E$110)
+($H511*'fnd base rates'!E$111)
+($I511*'fnd base rates'!E$112)
+($J511*'fnd base rates'!E$113)
+($K511*'fnd base rates'!E$114)
+($M511*'fnd base rates'!E$116)
+($N511*'fnd base rates'!E$117)
+($O511*'fnd base rates'!E$118)
+($P511*VLOOKUP($S511+12,rate_basefnd,5)))
*$R511</f>
        <v>12149.705390748999</v>
      </c>
      <c r="X511" s="1">
        <f>(($D511*'fnd base rates'!F$107)
+($E511*'fnd base rates'!F$108)
+($F511*'fnd base rates'!F$109)
+($G511*'fnd base rates'!F$110)
+($H511*'fnd base rates'!F$111)
+($I511*'fnd base rates'!F$112)
+($J511*'fnd base rates'!F$113)
+($K511*'fnd base rates'!F$114)
+($M511*'fnd base rates'!F$116)
+($N511*'fnd base rates'!F$117)
+($O511*'fnd base rates'!F$118)
+($P511*VLOOKUP($S511+12,rate_basefnd,6)))
*$R511</f>
        <v>3097.7006264019997</v>
      </c>
      <c r="Y511" s="1">
        <f>(($D511*'fnd base rates'!G$107)
+($E511*'fnd base rates'!G$108)
+($F511*'fnd base rates'!G$109)
+($G511*'fnd base rates'!G$110)
+($H511*'fnd base rates'!G$111)
+($I511*'fnd base rates'!G$112)
+($J511*'fnd base rates'!G$113)
+($K511*'fnd base rates'!G$114)
+($M511*'fnd base rates'!G$116)
+($N511*'fnd base rates'!G$117)
+($O511*'fnd base rates'!G$118)
+($P511*VLOOKUP($S511+12,rate_basefnd,7)))
*$R511</f>
        <v>484.97214842899996</v>
      </c>
      <c r="Z511" s="1">
        <f>(($D511*'fnd base rates'!H$107)
+($E511*'fnd base rates'!H$108)
+($F511*'fnd base rates'!H$109)
+($G511*'fnd base rates'!H$110)
+($H511*'fnd base rates'!H$111)
+($I511*'fnd base rates'!H$112)
+($J511*'fnd base rates'!H$113)
+($K511*'fnd base rates'!H$114)
+($M511*'fnd base rates'!H$116)
+($N511*'fnd base rates'!H$117)
+($O511*'fnd base rates'!H$118)
+($P511*VLOOKUP($S511+12,rate_basefnd,8)))</f>
        <v>1793.8616299999999</v>
      </c>
      <c r="AA511" s="1">
        <f>(($D511*'fnd base rates'!I$107)
+($E511*'fnd base rates'!I$108)
+($F511*'fnd base rates'!I$109)
+($G511*'fnd base rates'!I$110)
+($H511*'fnd base rates'!I$111)
+($I511*'fnd base rates'!I$112)
+($J511*'fnd base rates'!I$113)
+($K511*'fnd base rates'!I$114)
+($M511*'fnd base rates'!I$116)
+($N511*'fnd base rates'!I$117)
+($O511*'fnd base rates'!I$118)
+($P511*VLOOKUP($S511+12,rate_basefnd,9)))
*$R511</f>
        <v>1049.9002800000001</v>
      </c>
      <c r="AB511" s="1">
        <f>(($D511*'fnd base rates'!J$107)
+($E511*'fnd base rates'!J$108)
+($F511*'fnd base rates'!J$109)
+($G511*'fnd base rates'!J$110)
+($H511*'fnd base rates'!J$111)
+($I511*'fnd base rates'!J$112)
+($J511*'fnd base rates'!J$113)
+($K511*'fnd base rates'!J$114)
+($M511*'fnd base rates'!J$116)
+($N511*'fnd base rates'!J$117)
+($O511*'fnd base rates'!J$118)
+($P511*VLOOKUP($S511+12,rate_basefnd,10)))
*$R511</f>
        <v>967.41729999999995</v>
      </c>
      <c r="AC511" s="1">
        <f>(($D511*'fnd base rates'!K$107)
+($E511*'fnd base rates'!K$108)
+($F511*'fnd base rates'!K$109)
+($G511*'fnd base rates'!K$110)
+($H511*'fnd base rates'!K$111)
+($I511*'fnd base rates'!K$112)
+($J511*'fnd base rates'!K$113)
+($K511*'fnd base rates'!K$114)
+($M511*'fnd base rates'!K$116)
+($N511*'fnd base rates'!K$117)
+($O511*'fnd base rates'!K$118)
+($P511*VLOOKUP($S511+12,rate_basefnd,11)))
*$R511</f>
        <v>3403.228708221</v>
      </c>
      <c r="AD511" s="1">
        <f>(($D511*'fnd base rates'!L$107)
+($E511*'fnd base rates'!L$108)
+($F511*'fnd base rates'!L$109)
+($G511*'fnd base rates'!L$110)
+($H511*'fnd base rates'!L$111)
+($I511*'fnd base rates'!L$112)
+($J511*'fnd base rates'!L$113)
+($K511*'fnd base rates'!L$114)
+($M511*'fnd base rates'!L$116)
+($N511*'fnd base rates'!L$117)
+($O511*'fnd base rates'!L$118)
+($P511*VLOOKUP($S511+12,rate_basefnd,12)))</f>
        <v>3884.5802180000001</v>
      </c>
      <c r="AE511" s="1">
        <f>(($D511*'fnd base rates'!M$107)
+($E511*'fnd base rates'!M$108)
+($F511*'fnd base rates'!M$109)
+($G511*'fnd base rates'!M$110)
+($H511*'fnd base rates'!M$111)
+($I511*'fnd base rates'!M$112)
+($J511*'fnd base rates'!M$113)
+($K511*'fnd base rates'!M$114)
+($M511*'fnd base rates'!M$116)
+($N511*'fnd base rates'!M$117)
+($O511*'fnd base rates'!M$118)
+($P511*VLOOKUP($S511+12,rate_basefnd,13)))</f>
        <v>0</v>
      </c>
      <c r="AF511" s="4">
        <f t="shared" si="539"/>
        <v>30703.479585323996</v>
      </c>
      <c r="AH511" s="4">
        <f t="shared" si="540"/>
        <v>470165071</v>
      </c>
      <c r="AI511" s="4" t="str">
        <f t="shared" si="541"/>
        <v>470</v>
      </c>
      <c r="AJ511" s="2" t="str">
        <f t="shared" si="542"/>
        <v>165</v>
      </c>
      <c r="AK511" s="2" t="str">
        <f t="shared" si="543"/>
        <v>071</v>
      </c>
      <c r="AL511" s="4">
        <f t="shared" si="544"/>
        <v>1</v>
      </c>
      <c r="AM511" s="4">
        <f t="shared" si="536"/>
        <v>3</v>
      </c>
      <c r="AN511" s="4">
        <f t="shared" si="545"/>
        <v>30703.479585323996</v>
      </c>
      <c r="AO511" s="4">
        <f t="shared" si="546"/>
        <v>10234</v>
      </c>
      <c r="AP511" s="4">
        <f t="shared" si="547"/>
        <v>0</v>
      </c>
      <c r="AQ511" s="4">
        <v>10234</v>
      </c>
      <c r="AW511" s="4">
        <v>10218</v>
      </c>
      <c r="AX511" s="5">
        <f t="shared" si="548"/>
        <v>16</v>
      </c>
      <c r="AY511" s="4">
        <v>10234</v>
      </c>
      <c r="AZ511" s="5"/>
      <c r="BB511" s="5">
        <f t="shared" ref="BB511" si="601">BC511-BA511</f>
        <v>0</v>
      </c>
    </row>
    <row r="512" spans="1:54" s="4" customFormat="1">
      <c r="A512" s="278">
        <v>470</v>
      </c>
      <c r="B512" s="2">
        <v>470165093</v>
      </c>
      <c r="C512" s="10" t="s">
        <v>1052</v>
      </c>
      <c r="D512" s="15">
        <f>'fnd enro'!D512</f>
        <v>0</v>
      </c>
      <c r="E512" s="15">
        <f>'fnd enro'!E512</f>
        <v>0</v>
      </c>
      <c r="F512" s="15">
        <f>'fnd enro'!F512</f>
        <v>5</v>
      </c>
      <c r="G512" s="15">
        <f>'fnd enro'!G512</f>
        <v>69</v>
      </c>
      <c r="H512" s="15">
        <f>'fnd enro'!H512</f>
        <v>40</v>
      </c>
      <c r="I512" s="15">
        <f>'fnd enro'!I512</f>
        <v>37</v>
      </c>
      <c r="J512" s="15">
        <f>'fnd enro'!J512</f>
        <v>0</v>
      </c>
      <c r="K512" s="16">
        <f>'fnd enro'!K512</f>
        <v>5.7832999999999997</v>
      </c>
      <c r="L512" s="15">
        <f>'fnd enro'!L512</f>
        <v>0</v>
      </c>
      <c r="M512" s="15">
        <f>'fnd enro'!M512</f>
        <v>1</v>
      </c>
      <c r="N512" s="15">
        <f>'fnd enro'!N512</f>
        <v>0</v>
      </c>
      <c r="O512" s="15">
        <f>'fnd enro'!O512</f>
        <v>0</v>
      </c>
      <c r="P512" s="15">
        <f>'fnd enro'!P512</f>
        <v>54</v>
      </c>
      <c r="Q512" s="15">
        <f>'fnd enro'!R512</f>
        <v>151</v>
      </c>
      <c r="R512" s="16">
        <f t="shared" si="538"/>
        <v>1.0369999999999999</v>
      </c>
      <c r="S512" s="15">
        <f>VALUE('fnd enro'!Q512)</f>
        <v>11</v>
      </c>
      <c r="T512" s="2"/>
      <c r="U512" s="1">
        <f>(($D512*'fnd base rates'!C$107)
+($E512*'fnd base rates'!C$108)
+($F512*'fnd base rates'!C$109)
+($G512*'fnd base rates'!C$110)
+($H512*'fnd base rates'!C$111)
+($I512*'fnd base rates'!C$112)
+($J512*'fnd base rates'!C$113)
+($K512*'fnd base rates'!C$114)
+($M512*'fnd base rates'!C$116)
+($N512*'fnd base rates'!C$117)
+($O512*'fnd base rates'!C$118)
+($P512*VLOOKUP($S512+12,rate_basefnd,3)))
*$R512</f>
        <v>84397.589203990981</v>
      </c>
      <c r="V512" s="1">
        <f>(($D512*'fnd base rates'!D$107)
+($E512*'fnd base rates'!D$108)
+($F512*'fnd base rates'!D$109)
+($G512*'fnd base rates'!D$110)
+($H512*'fnd base rates'!D$111)
+($I512*'fnd base rates'!D$112)
+($J512*'fnd base rates'!D$113)
+($K512*'fnd base rates'!D$114)
+($M512*'fnd base rates'!D$116)
+($N512*'fnd base rates'!D$117)
+($O512*'fnd base rates'!D$118)
+($P512*VLOOKUP($S512+12,rate_basefnd,4)))
*$R512</f>
        <v>133977.53787999999</v>
      </c>
      <c r="W512" s="1">
        <f>(($D512*'fnd base rates'!E$107)
+($E512*'fnd base rates'!E$108)
+($F512*'fnd base rates'!E$109)
+($G512*'fnd base rates'!E$110)
+($H512*'fnd base rates'!E$111)
+($I512*'fnd base rates'!E$112)
+($J512*'fnd base rates'!E$113)
+($K512*'fnd base rates'!E$114)
+($M512*'fnd base rates'!E$116)
+($N512*'fnd base rates'!E$117)
+($O512*'fnd base rates'!E$118)
+($P512*VLOOKUP($S512+12,rate_basefnd,5)))
*$R512</f>
        <v>790478.1007810327</v>
      </c>
      <c r="X512" s="1">
        <f>(($D512*'fnd base rates'!F$107)
+($E512*'fnd base rates'!F$108)
+($F512*'fnd base rates'!F$109)
+($G512*'fnd base rates'!F$110)
+($H512*'fnd base rates'!F$111)
+($I512*'fnd base rates'!F$112)
+($J512*'fnd base rates'!F$113)
+($K512*'fnd base rates'!F$114)
+($M512*'fnd base rates'!F$116)
+($N512*'fnd base rates'!F$117)
+($O512*'fnd base rates'!F$118)
+($P512*VLOOKUP($S512+12,rate_basefnd,6)))
*$R512</f>
        <v>163445.36094223397</v>
      </c>
      <c r="Y512" s="1">
        <f>(($D512*'fnd base rates'!G$107)
+($E512*'fnd base rates'!G$108)
+($F512*'fnd base rates'!G$109)
+($G512*'fnd base rates'!G$110)
+($H512*'fnd base rates'!G$111)
+($I512*'fnd base rates'!G$112)
+($J512*'fnd base rates'!G$113)
+($K512*'fnd base rates'!G$114)
+($M512*'fnd base rates'!G$116)
+($N512*'fnd base rates'!G$117)
+($O512*'fnd base rates'!G$118)
+($P512*VLOOKUP($S512+12,rate_basefnd,7)))
*$R512</f>
        <v>33321.544557592992</v>
      </c>
      <c r="Z512" s="1">
        <f>(($D512*'fnd base rates'!H$107)
+($E512*'fnd base rates'!H$108)
+($F512*'fnd base rates'!H$109)
+($G512*'fnd base rates'!H$110)
+($H512*'fnd base rates'!H$111)
+($I512*'fnd base rates'!H$112)
+($J512*'fnd base rates'!H$113)
+($K512*'fnd base rates'!H$114)
+($M512*'fnd base rates'!H$116)
+($N512*'fnd base rates'!H$117)
+($O512*'fnd base rates'!H$118)
+($P512*VLOOKUP($S512+12,rate_basefnd,8)))</f>
        <v>87864.078709999987</v>
      </c>
      <c r="AA512" s="1">
        <f>(($D512*'fnd base rates'!I$107)
+($E512*'fnd base rates'!I$108)
+($F512*'fnd base rates'!I$109)
+($G512*'fnd base rates'!I$110)
+($H512*'fnd base rates'!I$111)
+($I512*'fnd base rates'!I$112)
+($J512*'fnd base rates'!I$113)
+($K512*'fnd base rates'!I$114)
+($M512*'fnd base rates'!I$116)
+($N512*'fnd base rates'!I$117)
+($O512*'fnd base rates'!I$118)
+($P512*VLOOKUP($S512+12,rate_basefnd,9)))
*$R512</f>
        <v>57851.243439999998</v>
      </c>
      <c r="AB512" s="1">
        <f>(($D512*'fnd base rates'!J$107)
+($E512*'fnd base rates'!J$108)
+($F512*'fnd base rates'!J$109)
+($G512*'fnd base rates'!J$110)
+($H512*'fnd base rates'!J$111)
+($I512*'fnd base rates'!J$112)
+($J512*'fnd base rates'!J$113)
+($K512*'fnd base rates'!J$114)
+($M512*'fnd base rates'!J$116)
+($N512*'fnd base rates'!J$117)
+($O512*'fnd base rates'!J$118)
+($P512*VLOOKUP($S512+12,rate_basefnd,10)))
*$R512</f>
        <v>81262.752469999992</v>
      </c>
      <c r="AC512" s="1">
        <f>(($D512*'fnd base rates'!K$107)
+($E512*'fnd base rates'!K$108)
+($F512*'fnd base rates'!K$109)
+($G512*'fnd base rates'!K$110)
+($H512*'fnd base rates'!K$111)
+($I512*'fnd base rates'!K$112)
+($J512*'fnd base rates'!K$113)
+($K512*'fnd base rates'!K$114)
+($M512*'fnd base rates'!K$116)
+($N512*'fnd base rates'!K$117)
+($O512*'fnd base rates'!K$118)
+($P512*VLOOKUP($S512+12,rate_basefnd,11)))
*$R512</f>
        <v>170091.55614045699</v>
      </c>
      <c r="AD512" s="1">
        <f>(($D512*'fnd base rates'!L$107)
+($E512*'fnd base rates'!L$108)
+($F512*'fnd base rates'!L$109)
+($G512*'fnd base rates'!L$110)
+($H512*'fnd base rates'!L$111)
+($I512*'fnd base rates'!L$112)
+($J512*'fnd base rates'!L$113)
+($K512*'fnd base rates'!L$114)
+($M512*'fnd base rates'!L$116)
+($N512*'fnd base rates'!L$117)
+($O512*'fnd base rates'!L$118)
+($P512*VLOOKUP($S512+12,rate_basefnd,12)))</f>
        <v>225456.78430599999</v>
      </c>
      <c r="AE512" s="1">
        <f>(($D512*'fnd base rates'!M$107)
+($E512*'fnd base rates'!M$108)
+($F512*'fnd base rates'!M$109)
+($G512*'fnd base rates'!M$110)
+($H512*'fnd base rates'!M$111)
+($I512*'fnd base rates'!M$112)
+($J512*'fnd base rates'!M$113)
+($K512*'fnd base rates'!M$114)
+($M512*'fnd base rates'!M$116)
+($N512*'fnd base rates'!M$117)
+($O512*'fnd base rates'!M$118)
+($P512*VLOOKUP($S512+12,rate_basefnd,13)))</f>
        <v>0</v>
      </c>
      <c r="AF512" s="4">
        <f t="shared" si="539"/>
        <v>1828146.5484313078</v>
      </c>
      <c r="AH512" s="4">
        <f t="shared" si="540"/>
        <v>470165093</v>
      </c>
      <c r="AI512" s="4" t="str">
        <f t="shared" si="541"/>
        <v>470</v>
      </c>
      <c r="AJ512" s="2" t="str">
        <f t="shared" si="542"/>
        <v>165</v>
      </c>
      <c r="AK512" s="2" t="str">
        <f t="shared" si="543"/>
        <v>093</v>
      </c>
      <c r="AL512" s="4">
        <f t="shared" si="544"/>
        <v>1</v>
      </c>
      <c r="AM512" s="4">
        <f t="shared" si="536"/>
        <v>151</v>
      </c>
      <c r="AN512" s="4">
        <f t="shared" si="545"/>
        <v>1828146.5484313078</v>
      </c>
      <c r="AO512" s="4">
        <f t="shared" si="546"/>
        <v>12107</v>
      </c>
      <c r="AP512" s="4">
        <f t="shared" si="547"/>
        <v>0</v>
      </c>
      <c r="AQ512" s="4">
        <v>12107</v>
      </c>
      <c r="AW512" s="4">
        <v>12060</v>
      </c>
      <c r="AX512" s="5">
        <f t="shared" si="548"/>
        <v>47</v>
      </c>
      <c r="AY512" s="4">
        <v>12107</v>
      </c>
      <c r="AZ512" s="5"/>
      <c r="BB512" s="5">
        <f t="shared" ref="BB512" si="602">BC512-BA512</f>
        <v>0</v>
      </c>
    </row>
    <row r="513" spans="1:54" s="4" customFormat="1">
      <c r="A513" s="278">
        <v>470</v>
      </c>
      <c r="B513" s="2">
        <v>470165100</v>
      </c>
      <c r="C513" s="10" t="s">
        <v>1052</v>
      </c>
      <c r="D513" s="15">
        <f>'fnd enro'!D513</f>
        <v>0</v>
      </c>
      <c r="E513" s="15">
        <f>'fnd enro'!E513</f>
        <v>0</v>
      </c>
      <c r="F513" s="15">
        <f>'fnd enro'!F513</f>
        <v>1</v>
      </c>
      <c r="G513" s="15">
        <f>'fnd enro'!G513</f>
        <v>0</v>
      </c>
      <c r="H513" s="15">
        <f>'fnd enro'!H513</f>
        <v>0</v>
      </c>
      <c r="I513" s="15">
        <f>'fnd enro'!I513</f>
        <v>0</v>
      </c>
      <c r="J513" s="15">
        <f>'fnd enro'!J513</f>
        <v>0</v>
      </c>
      <c r="K513" s="16">
        <f>'fnd enro'!K513</f>
        <v>3.8300000000000001E-2</v>
      </c>
      <c r="L513" s="15">
        <f>'fnd enro'!L513</f>
        <v>0</v>
      </c>
      <c r="M513" s="15">
        <f>'fnd enro'!M513</f>
        <v>0</v>
      </c>
      <c r="N513" s="15">
        <f>'fnd enro'!N513</f>
        <v>0</v>
      </c>
      <c r="O513" s="15">
        <f>'fnd enro'!O513</f>
        <v>0</v>
      </c>
      <c r="P513" s="15">
        <f>'fnd enro'!P513</f>
        <v>0</v>
      </c>
      <c r="Q513" s="15">
        <f>'fnd enro'!R513</f>
        <v>1</v>
      </c>
      <c r="R513" s="16">
        <f t="shared" si="538"/>
        <v>1.0369999999999999</v>
      </c>
      <c r="S513" s="15">
        <f>VALUE('fnd enro'!Q513)</f>
        <v>9</v>
      </c>
      <c r="T513" s="2"/>
      <c r="U513" s="1">
        <f>(($D513*'fnd base rates'!C$107)
+($E513*'fnd base rates'!C$108)
+($F513*'fnd base rates'!C$109)
+($G513*'fnd base rates'!C$110)
+($H513*'fnd base rates'!C$111)
+($I513*'fnd base rates'!C$112)
+($J513*'fnd base rates'!C$113)
+($K513*'fnd base rates'!C$114)
+($M513*'fnd base rates'!C$116)
+($N513*'fnd base rates'!C$117)
+($O513*'fnd base rates'!C$118)
+($P513*VLOOKUP($S513+12,rate_basefnd,3)))
*$R513</f>
        <v>531.48561784099991</v>
      </c>
      <c r="V513" s="1">
        <f>(($D513*'fnd base rates'!D$107)
+($E513*'fnd base rates'!D$108)
+($F513*'fnd base rates'!D$109)
+($G513*'fnd base rates'!D$110)
+($H513*'fnd base rates'!D$111)
+($I513*'fnd base rates'!D$112)
+($J513*'fnd base rates'!D$113)
+($K513*'fnd base rates'!D$114)
+($M513*'fnd base rates'!D$116)
+($N513*'fnd base rates'!D$117)
+($O513*'fnd base rates'!D$118)
+($P513*VLOOKUP($S513+12,rate_basefnd,4)))
*$R513</f>
        <v>759.21880999999996</v>
      </c>
      <c r="W513" s="1">
        <f>(($D513*'fnd base rates'!E$107)
+($E513*'fnd base rates'!E$108)
+($F513*'fnd base rates'!E$109)
+($G513*'fnd base rates'!E$110)
+($H513*'fnd base rates'!E$111)
+($I513*'fnd base rates'!E$112)
+($J513*'fnd base rates'!E$113)
+($K513*'fnd base rates'!E$114)
+($M513*'fnd base rates'!E$116)
+($N513*'fnd base rates'!E$117)
+($O513*'fnd base rates'!E$118)
+($P513*VLOOKUP($S513+12,rate_basefnd,5)))
*$R513</f>
        <v>3847.8976535830002</v>
      </c>
      <c r="X513" s="1">
        <f>(($D513*'fnd base rates'!F$107)
+($E513*'fnd base rates'!F$108)
+($F513*'fnd base rates'!F$109)
+($G513*'fnd base rates'!F$110)
+($H513*'fnd base rates'!F$111)
+($I513*'fnd base rates'!F$112)
+($J513*'fnd base rates'!F$113)
+($K513*'fnd base rates'!F$114)
+($M513*'fnd base rates'!F$116)
+($N513*'fnd base rates'!F$117)
+($O513*'fnd base rates'!F$118)
+($P513*VLOOKUP($S513+12,rate_basefnd,6)))
*$R513</f>
        <v>1235.2105021340001</v>
      </c>
      <c r="Y513" s="1">
        <f>(($D513*'fnd base rates'!G$107)
+($E513*'fnd base rates'!G$108)
+($F513*'fnd base rates'!G$109)
+($G513*'fnd base rates'!G$110)
+($H513*'fnd base rates'!G$111)
+($I513*'fnd base rates'!G$112)
+($J513*'fnd base rates'!G$113)
+($K513*'fnd base rates'!G$114)
+($M513*'fnd base rates'!G$116)
+($N513*'fnd base rates'!G$117)
+($O513*'fnd base rates'!G$118)
+($P513*VLOOKUP($S513+12,rate_basefnd,7)))
*$R513</f>
        <v>155.431926143</v>
      </c>
      <c r="Z513" s="1">
        <f>(($D513*'fnd base rates'!H$107)
+($E513*'fnd base rates'!H$108)
+($F513*'fnd base rates'!H$109)
+($G513*'fnd base rates'!H$110)
+($H513*'fnd base rates'!H$111)
+($I513*'fnd base rates'!H$112)
+($J513*'fnd base rates'!H$113)
+($K513*'fnd base rates'!H$114)
+($M513*'fnd base rates'!H$116)
+($N513*'fnd base rates'!H$117)
+($O513*'fnd base rates'!H$118)
+($P513*VLOOKUP($S513+12,rate_basefnd,8)))</f>
        <v>500.77720999999997</v>
      </c>
      <c r="AA513" s="1">
        <f>(($D513*'fnd base rates'!I$107)
+($E513*'fnd base rates'!I$108)
+($F513*'fnd base rates'!I$109)
+($G513*'fnd base rates'!I$110)
+($H513*'fnd base rates'!I$111)
+($I513*'fnd base rates'!I$112)
+($J513*'fnd base rates'!I$113)
+($K513*'fnd base rates'!I$114)
+($M513*'fnd base rates'!I$116)
+($N513*'fnd base rates'!I$117)
+($O513*'fnd base rates'!I$118)
+($P513*VLOOKUP($S513+12,rate_basefnd,9)))
*$R513</f>
        <v>278.66264000000001</v>
      </c>
      <c r="AB513" s="1">
        <f>(($D513*'fnd base rates'!J$107)
+($E513*'fnd base rates'!J$108)
+($F513*'fnd base rates'!J$109)
+($G513*'fnd base rates'!J$110)
+($H513*'fnd base rates'!J$111)
+($I513*'fnd base rates'!J$112)
+($J513*'fnd base rates'!J$113)
+($K513*'fnd base rates'!J$114)
+($M513*'fnd base rates'!J$116)
+($N513*'fnd base rates'!J$117)
+($O513*'fnd base rates'!J$118)
+($P513*VLOOKUP($S513+12,rate_basefnd,10)))
*$R513</f>
        <v>100.78603</v>
      </c>
      <c r="AC513" s="1">
        <f>(($D513*'fnd base rates'!K$107)
+($E513*'fnd base rates'!K$108)
+($F513*'fnd base rates'!K$109)
+($G513*'fnd base rates'!K$110)
+($H513*'fnd base rates'!K$111)
+($I513*'fnd base rates'!K$112)
+($J513*'fnd base rates'!K$113)
+($K513*'fnd base rates'!K$114)
+($M513*'fnd base rates'!K$116)
+($N513*'fnd base rates'!K$117)
+($O513*'fnd base rates'!K$118)
+($P513*VLOOKUP($S513+12,rate_basefnd,11)))
*$R513</f>
        <v>1090.814089407</v>
      </c>
      <c r="AD513" s="1">
        <f>(($D513*'fnd base rates'!L$107)
+($E513*'fnd base rates'!L$108)
+($F513*'fnd base rates'!L$109)
+($G513*'fnd base rates'!L$110)
+($H513*'fnd base rates'!L$111)
+($I513*'fnd base rates'!L$112)
+($J513*'fnd base rates'!L$113)
+($K513*'fnd base rates'!L$114)
+($M513*'fnd base rates'!L$116)
+($N513*'fnd base rates'!L$117)
+($O513*'fnd base rates'!L$118)
+($P513*VLOOKUP($S513+12,rate_basefnd,12)))</f>
        <v>1303.513406</v>
      </c>
      <c r="AE513" s="1">
        <f>(($D513*'fnd base rates'!M$107)
+($E513*'fnd base rates'!M$108)
+($F513*'fnd base rates'!M$109)
+($G513*'fnd base rates'!M$110)
+($H513*'fnd base rates'!M$111)
+($I513*'fnd base rates'!M$112)
+($J513*'fnd base rates'!M$113)
+($K513*'fnd base rates'!M$114)
+($M513*'fnd base rates'!M$116)
+($N513*'fnd base rates'!M$117)
+($O513*'fnd base rates'!M$118)
+($P513*VLOOKUP($S513+12,rate_basefnd,13)))</f>
        <v>0</v>
      </c>
      <c r="AF513" s="4">
        <f t="shared" si="539"/>
        <v>9803.7978851080006</v>
      </c>
      <c r="AH513" s="4">
        <f t="shared" si="540"/>
        <v>470165100</v>
      </c>
      <c r="AI513" s="4" t="str">
        <f t="shared" si="541"/>
        <v>470</v>
      </c>
      <c r="AJ513" s="2" t="str">
        <f t="shared" si="542"/>
        <v>165</v>
      </c>
      <c r="AK513" s="2" t="str">
        <f t="shared" si="543"/>
        <v>100</v>
      </c>
      <c r="AL513" s="4">
        <f t="shared" si="544"/>
        <v>1</v>
      </c>
      <c r="AM513" s="4">
        <f t="shared" si="536"/>
        <v>1</v>
      </c>
      <c r="AN513" s="4">
        <f t="shared" si="545"/>
        <v>9803.7978851080006</v>
      </c>
      <c r="AO513" s="4">
        <f t="shared" si="546"/>
        <v>9804</v>
      </c>
      <c r="AP513" s="4">
        <f t="shared" si="547"/>
        <v>0</v>
      </c>
      <c r="AQ513" s="4">
        <v>9804</v>
      </c>
      <c r="AW513" s="4">
        <v>9786</v>
      </c>
      <c r="AX513" s="5">
        <f t="shared" si="548"/>
        <v>18</v>
      </c>
      <c r="AY513" s="4">
        <v>9804</v>
      </c>
      <c r="AZ513" s="5"/>
      <c r="BB513" s="5">
        <f t="shared" ref="BB513" si="603">BC513-BA513</f>
        <v>0</v>
      </c>
    </row>
    <row r="514" spans="1:54" s="4" customFormat="1">
      <c r="A514" s="278">
        <v>470</v>
      </c>
      <c r="B514" s="2">
        <v>470165107</v>
      </c>
      <c r="C514" s="10" t="s">
        <v>1052</v>
      </c>
      <c r="D514" s="15">
        <f>'fnd enro'!D514</f>
        <v>0</v>
      </c>
      <c r="E514" s="15">
        <f>'fnd enro'!E514</f>
        <v>0</v>
      </c>
      <c r="F514" s="15">
        <f>'fnd enro'!F514</f>
        <v>1</v>
      </c>
      <c r="G514" s="15">
        <f>'fnd enro'!G514</f>
        <v>0</v>
      </c>
      <c r="H514" s="15">
        <f>'fnd enro'!H514</f>
        <v>0</v>
      </c>
      <c r="I514" s="15">
        <f>'fnd enro'!I514</f>
        <v>0</v>
      </c>
      <c r="J514" s="15">
        <f>'fnd enro'!J514</f>
        <v>0</v>
      </c>
      <c r="K514" s="16">
        <f>'fnd enro'!K514</f>
        <v>3.8300000000000001E-2</v>
      </c>
      <c r="L514" s="15">
        <f>'fnd enro'!L514</f>
        <v>0</v>
      </c>
      <c r="M514" s="15">
        <f>'fnd enro'!M514</f>
        <v>0</v>
      </c>
      <c r="N514" s="15">
        <f>'fnd enro'!N514</f>
        <v>0</v>
      </c>
      <c r="O514" s="15">
        <f>'fnd enro'!O514</f>
        <v>0</v>
      </c>
      <c r="P514" s="15">
        <f>'fnd enro'!P514</f>
        <v>1</v>
      </c>
      <c r="Q514" s="15">
        <f>'fnd enro'!R514</f>
        <v>1</v>
      </c>
      <c r="R514" s="16">
        <f t="shared" si="538"/>
        <v>1.0369999999999999</v>
      </c>
      <c r="S514" s="15">
        <f>VALUE('fnd enro'!Q514)</f>
        <v>8</v>
      </c>
      <c r="T514" s="2"/>
      <c r="U514" s="1">
        <f>(($D514*'fnd base rates'!C$107)
+($E514*'fnd base rates'!C$108)
+($F514*'fnd base rates'!C$109)
+($G514*'fnd base rates'!C$110)
+($H514*'fnd base rates'!C$111)
+($I514*'fnd base rates'!C$112)
+($J514*'fnd base rates'!C$113)
+($K514*'fnd base rates'!C$114)
+($M514*'fnd base rates'!C$116)
+($N514*'fnd base rates'!C$117)
+($O514*'fnd base rates'!C$118)
+($P514*VLOOKUP($S514+12,rate_basefnd,3)))
*$R514</f>
        <v>599.26393784099992</v>
      </c>
      <c r="V514" s="1">
        <f>(($D514*'fnd base rates'!D$107)
+($E514*'fnd base rates'!D$108)
+($F514*'fnd base rates'!D$109)
+($G514*'fnd base rates'!D$110)
+($H514*'fnd base rates'!D$111)
+($I514*'fnd base rates'!D$112)
+($J514*'fnd base rates'!D$113)
+($K514*'fnd base rates'!D$114)
+($M514*'fnd base rates'!D$116)
+($N514*'fnd base rates'!D$117)
+($O514*'fnd base rates'!D$118)
+($P514*VLOOKUP($S514+12,rate_basefnd,4)))
*$R514</f>
        <v>1080.3673399999998</v>
      </c>
      <c r="W514" s="1">
        <f>(($D514*'fnd base rates'!E$107)
+($E514*'fnd base rates'!E$108)
+($F514*'fnd base rates'!E$109)
+($G514*'fnd base rates'!E$110)
+($H514*'fnd base rates'!E$111)
+($I514*'fnd base rates'!E$112)
+($J514*'fnd base rates'!E$113)
+($K514*'fnd base rates'!E$114)
+($M514*'fnd base rates'!E$116)
+($N514*'fnd base rates'!E$117)
+($O514*'fnd base rates'!E$118)
+($P514*VLOOKUP($S514+12,rate_basefnd,5)))
*$R514</f>
        <v>6982.9456835829997</v>
      </c>
      <c r="X514" s="1">
        <f>(($D514*'fnd base rates'!F$107)
+($E514*'fnd base rates'!F$108)
+($F514*'fnd base rates'!F$109)
+($G514*'fnd base rates'!F$110)
+($H514*'fnd base rates'!F$111)
+($I514*'fnd base rates'!F$112)
+($J514*'fnd base rates'!F$113)
+($K514*'fnd base rates'!F$114)
+($M514*'fnd base rates'!F$116)
+($N514*'fnd base rates'!F$117)
+($O514*'fnd base rates'!F$118)
+($P514*VLOOKUP($S514+12,rate_basefnd,6)))
*$R514</f>
        <v>1235.2105021340001</v>
      </c>
      <c r="Y514" s="1">
        <f>(($D514*'fnd base rates'!G$107)
+($E514*'fnd base rates'!G$108)
+($F514*'fnd base rates'!G$109)
+($G514*'fnd base rates'!G$110)
+($H514*'fnd base rates'!G$111)
+($I514*'fnd base rates'!G$112)
+($J514*'fnd base rates'!G$113)
+($K514*'fnd base rates'!G$114)
+($M514*'fnd base rates'!G$116)
+($N514*'fnd base rates'!G$117)
+($O514*'fnd base rates'!G$118)
+($P514*VLOOKUP($S514+12,rate_basefnd,7)))
*$R514</f>
        <v>307.528716143</v>
      </c>
      <c r="Z514" s="1">
        <f>(($D514*'fnd base rates'!H$107)
+($E514*'fnd base rates'!H$108)
+($F514*'fnd base rates'!H$109)
+($G514*'fnd base rates'!H$110)
+($H514*'fnd base rates'!H$111)
+($I514*'fnd base rates'!H$112)
+($J514*'fnd base rates'!H$113)
+($K514*'fnd base rates'!H$114)
+($M514*'fnd base rates'!H$116)
+($N514*'fnd base rates'!H$117)
+($O514*'fnd base rates'!H$118)
+($P514*VLOOKUP($S514+12,rate_basefnd,8)))</f>
        <v>523.26720999999998</v>
      </c>
      <c r="AA514" s="1">
        <f>(($D514*'fnd base rates'!I$107)
+($E514*'fnd base rates'!I$108)
+($F514*'fnd base rates'!I$109)
+($G514*'fnd base rates'!I$110)
+($H514*'fnd base rates'!I$111)
+($I514*'fnd base rates'!I$112)
+($J514*'fnd base rates'!I$113)
+($K514*'fnd base rates'!I$114)
+($M514*'fnd base rates'!I$116)
+($N514*'fnd base rates'!I$117)
+($O514*'fnd base rates'!I$118)
+($P514*VLOOKUP($S514+12,rate_basefnd,9)))
*$R514</f>
        <v>405.61218000000002</v>
      </c>
      <c r="AB514" s="1">
        <f>(($D514*'fnd base rates'!J$107)
+($E514*'fnd base rates'!J$108)
+($F514*'fnd base rates'!J$109)
+($G514*'fnd base rates'!J$110)
+($H514*'fnd base rates'!J$111)
+($I514*'fnd base rates'!J$112)
+($J514*'fnd base rates'!J$113)
+($K514*'fnd base rates'!J$114)
+($M514*'fnd base rates'!J$116)
+($N514*'fnd base rates'!J$117)
+($O514*'fnd base rates'!J$118)
+($P514*VLOOKUP($S514+12,rate_basefnd,10)))
*$R514</f>
        <v>760.44246999999984</v>
      </c>
      <c r="AC514" s="1">
        <f>(($D514*'fnd base rates'!K$107)
+($E514*'fnd base rates'!K$108)
+($F514*'fnd base rates'!K$109)
+($G514*'fnd base rates'!K$110)
+($H514*'fnd base rates'!K$111)
+($I514*'fnd base rates'!K$112)
+($J514*'fnd base rates'!K$113)
+($K514*'fnd base rates'!K$114)
+($M514*'fnd base rates'!K$116)
+($N514*'fnd base rates'!K$117)
+($O514*'fnd base rates'!K$118)
+($P514*VLOOKUP($S514+12,rate_basefnd,11)))
*$R514</f>
        <v>1090.814089407</v>
      </c>
      <c r="AD514" s="1">
        <f>(($D514*'fnd base rates'!L$107)
+($E514*'fnd base rates'!L$108)
+($F514*'fnd base rates'!L$109)
+($G514*'fnd base rates'!L$110)
+($H514*'fnd base rates'!L$111)
+($I514*'fnd base rates'!L$112)
+($J514*'fnd base rates'!L$113)
+($K514*'fnd base rates'!L$114)
+($M514*'fnd base rates'!L$116)
+($N514*'fnd base rates'!L$117)
+($O514*'fnd base rates'!L$118)
+($P514*VLOOKUP($S514+12,rate_basefnd,12)))</f>
        <v>1792.533406</v>
      </c>
      <c r="AE514" s="1">
        <f>(($D514*'fnd base rates'!M$107)
+($E514*'fnd base rates'!M$108)
+($F514*'fnd base rates'!M$109)
+($G514*'fnd base rates'!M$110)
+($H514*'fnd base rates'!M$111)
+($I514*'fnd base rates'!M$112)
+($J514*'fnd base rates'!M$113)
+($K514*'fnd base rates'!M$114)
+($M514*'fnd base rates'!M$116)
+($N514*'fnd base rates'!M$117)
+($O514*'fnd base rates'!M$118)
+($P514*VLOOKUP($S514+12,rate_basefnd,13)))</f>
        <v>0</v>
      </c>
      <c r="AF514" s="4">
        <f t="shared" si="539"/>
        <v>14777.985535108</v>
      </c>
      <c r="AH514" s="4">
        <f t="shared" si="540"/>
        <v>470165107</v>
      </c>
      <c r="AI514" s="4" t="str">
        <f t="shared" si="541"/>
        <v>470</v>
      </c>
      <c r="AJ514" s="2" t="str">
        <f t="shared" si="542"/>
        <v>165</v>
      </c>
      <c r="AK514" s="2" t="str">
        <f t="shared" si="543"/>
        <v>107</v>
      </c>
      <c r="AL514" s="4">
        <f t="shared" si="544"/>
        <v>1</v>
      </c>
      <c r="AM514" s="4">
        <f t="shared" si="536"/>
        <v>1</v>
      </c>
      <c r="AN514" s="4">
        <f t="shared" si="545"/>
        <v>14777.985535108</v>
      </c>
      <c r="AO514" s="4">
        <f t="shared" si="546"/>
        <v>14778</v>
      </c>
      <c r="AP514" s="4">
        <f t="shared" si="547"/>
        <v>0</v>
      </c>
      <c r="AQ514" s="4">
        <v>14778</v>
      </c>
      <c r="AW514" s="4">
        <v>14720</v>
      </c>
      <c r="AX514" s="5">
        <f t="shared" si="548"/>
        <v>58</v>
      </c>
      <c r="AY514" s="4">
        <v>14778</v>
      </c>
      <c r="AZ514" s="5"/>
      <c r="BB514" s="5">
        <f t="shared" ref="BB514" si="604">BC514-BA514</f>
        <v>0</v>
      </c>
    </row>
    <row r="515" spans="1:54" s="4" customFormat="1">
      <c r="A515" s="278">
        <v>470</v>
      </c>
      <c r="B515" s="2">
        <v>470165128</v>
      </c>
      <c r="C515" s="10" t="s">
        <v>1052</v>
      </c>
      <c r="D515" s="15">
        <f>'fnd enro'!D515</f>
        <v>0</v>
      </c>
      <c r="E515" s="15">
        <f>'fnd enro'!E515</f>
        <v>0</v>
      </c>
      <c r="F515" s="15">
        <f>'fnd enro'!F515</f>
        <v>0</v>
      </c>
      <c r="G515" s="15">
        <f>'fnd enro'!G515</f>
        <v>0</v>
      </c>
      <c r="H515" s="15">
        <f>'fnd enro'!H515</f>
        <v>0</v>
      </c>
      <c r="I515" s="15">
        <f>'fnd enro'!I515</f>
        <v>1</v>
      </c>
      <c r="J515" s="15">
        <f>'fnd enro'!J515</f>
        <v>0</v>
      </c>
      <c r="K515" s="16">
        <f>'fnd enro'!K515</f>
        <v>3.8300000000000001E-2</v>
      </c>
      <c r="L515" s="15">
        <f>'fnd enro'!L515</f>
        <v>0</v>
      </c>
      <c r="M515" s="15">
        <f>'fnd enro'!M515</f>
        <v>0</v>
      </c>
      <c r="N515" s="15">
        <f>'fnd enro'!N515</f>
        <v>0</v>
      </c>
      <c r="O515" s="15">
        <f>'fnd enro'!O515</f>
        <v>0</v>
      </c>
      <c r="P515" s="15">
        <f>'fnd enro'!P515</f>
        <v>1</v>
      </c>
      <c r="Q515" s="15">
        <f>'fnd enro'!R515</f>
        <v>1</v>
      </c>
      <c r="R515" s="16">
        <f t="shared" si="538"/>
        <v>1.0369999999999999</v>
      </c>
      <c r="S515" s="15">
        <f>VALUE('fnd enro'!Q515)</f>
        <v>10</v>
      </c>
      <c r="T515" s="2"/>
      <c r="U515" s="1">
        <f>(($D515*'fnd base rates'!C$107)
+($E515*'fnd base rates'!C$108)
+($F515*'fnd base rates'!C$109)
+($G515*'fnd base rates'!C$110)
+($H515*'fnd base rates'!C$111)
+($I515*'fnd base rates'!C$112)
+($J515*'fnd base rates'!C$113)
+($K515*'fnd base rates'!C$114)
+($M515*'fnd base rates'!C$116)
+($N515*'fnd base rates'!C$117)
+($O515*'fnd base rates'!C$118)
+($P515*VLOOKUP($S515+12,rate_basefnd,3)))
*$R515</f>
        <v>604.25190784099993</v>
      </c>
      <c r="V515" s="1">
        <f>(($D515*'fnd base rates'!D$107)
+($E515*'fnd base rates'!D$108)
+($F515*'fnd base rates'!D$109)
+($G515*'fnd base rates'!D$110)
+($H515*'fnd base rates'!D$111)
+($I515*'fnd base rates'!D$112)
+($J515*'fnd base rates'!D$113)
+($K515*'fnd base rates'!D$114)
+($M515*'fnd base rates'!D$116)
+($N515*'fnd base rates'!D$117)
+($O515*'fnd base rates'!D$118)
+($P515*VLOOKUP($S515+12,rate_basefnd,4)))
*$R515</f>
        <v>1103.9798299999998</v>
      </c>
      <c r="W515" s="1">
        <f>(($D515*'fnd base rates'!E$107)
+($E515*'fnd base rates'!E$108)
+($F515*'fnd base rates'!E$109)
+($G515*'fnd base rates'!E$110)
+($H515*'fnd base rates'!E$111)
+($I515*'fnd base rates'!E$112)
+($J515*'fnd base rates'!E$113)
+($K515*'fnd base rates'!E$114)
+($M515*'fnd base rates'!E$116)
+($N515*'fnd base rates'!E$117)
+($O515*'fnd base rates'!E$118)
+($P515*VLOOKUP($S515+12,rate_basefnd,5)))
*$R515</f>
        <v>8237.2490335829989</v>
      </c>
      <c r="X515" s="1">
        <f>(($D515*'fnd base rates'!F$107)
+($E515*'fnd base rates'!F$108)
+($F515*'fnd base rates'!F$109)
+($G515*'fnd base rates'!F$110)
+($H515*'fnd base rates'!F$111)
+($I515*'fnd base rates'!F$112)
+($J515*'fnd base rates'!F$113)
+($K515*'fnd base rates'!F$114)
+($M515*'fnd base rates'!F$116)
+($N515*'fnd base rates'!F$117)
+($O515*'fnd base rates'!F$118)
+($P515*VLOOKUP($S515+12,rate_basefnd,6)))
*$R515</f>
        <v>877.41439213400008</v>
      </c>
      <c r="Y515" s="1">
        <f>(($D515*'fnd base rates'!G$107)
+($E515*'fnd base rates'!G$108)
+($F515*'fnd base rates'!G$109)
+($G515*'fnd base rates'!G$110)
+($H515*'fnd base rates'!G$111)
+($I515*'fnd base rates'!G$112)
+($J515*'fnd base rates'!G$113)
+($K515*'fnd base rates'!G$114)
+($M515*'fnd base rates'!G$116)
+($N515*'fnd base rates'!G$117)
+($O515*'fnd base rates'!G$118)
+($P515*VLOOKUP($S515+12,rate_basefnd,7)))
*$R515</f>
        <v>325.7695461429999</v>
      </c>
      <c r="Z515" s="1">
        <f>(($D515*'fnd base rates'!H$107)
+($E515*'fnd base rates'!H$108)
+($F515*'fnd base rates'!H$109)
+($G515*'fnd base rates'!H$110)
+($H515*'fnd base rates'!H$111)
+($I515*'fnd base rates'!H$112)
+($J515*'fnd base rates'!H$113)
+($K515*'fnd base rates'!H$114)
+($M515*'fnd base rates'!H$116)
+($N515*'fnd base rates'!H$117)
+($O515*'fnd base rates'!H$118)
+($P515*VLOOKUP($S515+12,rate_basefnd,8)))</f>
        <v>816.44720999999993</v>
      </c>
      <c r="AA515" s="1">
        <f>(($D515*'fnd base rates'!I$107)
+($E515*'fnd base rates'!I$108)
+($F515*'fnd base rates'!I$109)
+($G515*'fnd base rates'!I$110)
+($H515*'fnd base rates'!I$111)
+($I515*'fnd base rates'!I$112)
+($J515*'fnd base rates'!I$113)
+($K515*'fnd base rates'!I$114)
+($M515*'fnd base rates'!I$116)
+($N515*'fnd base rates'!I$117)
+($O515*'fnd base rates'!I$118)
+($P515*VLOOKUP($S515+12,rate_basefnd,9)))
*$R515</f>
        <v>558.96373999999992</v>
      </c>
      <c r="AB515" s="1">
        <f>(($D515*'fnd base rates'!J$107)
+($E515*'fnd base rates'!J$108)
+($F515*'fnd base rates'!J$109)
+($G515*'fnd base rates'!J$110)
+($H515*'fnd base rates'!J$111)
+($I515*'fnd base rates'!J$112)
+($J515*'fnd base rates'!J$113)
+($K515*'fnd base rates'!J$114)
+($M515*'fnd base rates'!J$116)
+($N515*'fnd base rates'!J$117)
+($O515*'fnd base rates'!J$118)
+($P515*VLOOKUP($S515+12,rate_basefnd,10)))
*$R515</f>
        <v>1277.5010399999999</v>
      </c>
      <c r="AC515" s="1">
        <f>(($D515*'fnd base rates'!K$107)
+($E515*'fnd base rates'!K$108)
+($F515*'fnd base rates'!K$109)
+($G515*'fnd base rates'!K$110)
+($H515*'fnd base rates'!K$111)
+($I515*'fnd base rates'!K$112)
+($J515*'fnd base rates'!K$113)
+($K515*'fnd base rates'!K$114)
+($M515*'fnd base rates'!K$116)
+($N515*'fnd base rates'!K$117)
+($O515*'fnd base rates'!K$118)
+($P515*VLOOKUP($S515+12,rate_basefnd,11)))
*$R515</f>
        <v>1140.2789894069999</v>
      </c>
      <c r="AD515" s="1">
        <f>(($D515*'fnd base rates'!L$107)
+($E515*'fnd base rates'!L$108)
+($F515*'fnd base rates'!L$109)
+($G515*'fnd base rates'!L$110)
+($H515*'fnd base rates'!L$111)
+($I515*'fnd base rates'!L$112)
+($J515*'fnd base rates'!L$113)
+($K515*'fnd base rates'!L$114)
+($M515*'fnd base rates'!L$116)
+($N515*'fnd base rates'!L$117)
+($O515*'fnd base rates'!L$118)
+($P515*VLOOKUP($S515+12,rate_basefnd,12)))</f>
        <v>1754.493406</v>
      </c>
      <c r="AE515" s="1">
        <f>(($D515*'fnd base rates'!M$107)
+($E515*'fnd base rates'!M$108)
+($F515*'fnd base rates'!M$109)
+($G515*'fnd base rates'!M$110)
+($H515*'fnd base rates'!M$111)
+($I515*'fnd base rates'!M$112)
+($J515*'fnd base rates'!M$113)
+($K515*'fnd base rates'!M$114)
+($M515*'fnd base rates'!M$116)
+($N515*'fnd base rates'!M$117)
+($O515*'fnd base rates'!M$118)
+($P515*VLOOKUP($S515+12,rate_basefnd,13)))</f>
        <v>0</v>
      </c>
      <c r="AF515" s="4">
        <f t="shared" si="539"/>
        <v>16696.349095107995</v>
      </c>
      <c r="AH515" s="4">
        <f t="shared" si="540"/>
        <v>470165128</v>
      </c>
      <c r="AI515" s="4" t="str">
        <f t="shared" si="541"/>
        <v>470</v>
      </c>
      <c r="AJ515" s="2" t="str">
        <f t="shared" si="542"/>
        <v>165</v>
      </c>
      <c r="AK515" s="2" t="str">
        <f t="shared" si="543"/>
        <v>128</v>
      </c>
      <c r="AL515" s="4">
        <f t="shared" si="544"/>
        <v>1</v>
      </c>
      <c r="AM515" s="4">
        <f t="shared" si="536"/>
        <v>1</v>
      </c>
      <c r="AN515" s="4">
        <f t="shared" si="545"/>
        <v>16696.349095107995</v>
      </c>
      <c r="AO515" s="4">
        <f t="shared" si="546"/>
        <v>16696</v>
      </c>
      <c r="AP515" s="4">
        <f t="shared" si="547"/>
        <v>0</v>
      </c>
      <c r="AQ515" s="4">
        <v>16696</v>
      </c>
      <c r="AW515" s="4">
        <v>16620</v>
      </c>
      <c r="AX515" s="5">
        <f t="shared" si="548"/>
        <v>76</v>
      </c>
      <c r="AY515" s="4">
        <v>16696</v>
      </c>
      <c r="AZ515" s="5"/>
      <c r="BB515" s="5">
        <f t="shared" ref="BB515" si="605">BC515-BA515</f>
        <v>0</v>
      </c>
    </row>
    <row r="516" spans="1:54" s="4" customFormat="1">
      <c r="A516" s="278">
        <v>470</v>
      </c>
      <c r="B516" s="2">
        <v>470165149</v>
      </c>
      <c r="C516" s="10" t="s">
        <v>1052</v>
      </c>
      <c r="D516" s="15">
        <f>'fnd enro'!D516</f>
        <v>0</v>
      </c>
      <c r="E516" s="15">
        <f>'fnd enro'!E516</f>
        <v>0</v>
      </c>
      <c r="F516" s="15">
        <f>'fnd enro'!F516</f>
        <v>0</v>
      </c>
      <c r="G516" s="15">
        <f>'fnd enro'!G516</f>
        <v>0</v>
      </c>
      <c r="H516" s="15">
        <f>'fnd enro'!H516</f>
        <v>0</v>
      </c>
      <c r="I516" s="15">
        <f>'fnd enro'!I516</f>
        <v>2</v>
      </c>
      <c r="J516" s="15">
        <f>'fnd enro'!J516</f>
        <v>0</v>
      </c>
      <c r="K516" s="16">
        <f>'fnd enro'!K516</f>
        <v>7.6600000000000001E-2</v>
      </c>
      <c r="L516" s="15">
        <f>'fnd enro'!L516</f>
        <v>0</v>
      </c>
      <c r="M516" s="15">
        <f>'fnd enro'!M516</f>
        <v>0</v>
      </c>
      <c r="N516" s="15">
        <f>'fnd enro'!N516</f>
        <v>0</v>
      </c>
      <c r="O516" s="15">
        <f>'fnd enro'!O516</f>
        <v>0</v>
      </c>
      <c r="P516" s="15">
        <f>'fnd enro'!P516</f>
        <v>2</v>
      </c>
      <c r="Q516" s="15">
        <f>'fnd enro'!R516</f>
        <v>2</v>
      </c>
      <c r="R516" s="16">
        <f t="shared" si="538"/>
        <v>1.0369999999999999</v>
      </c>
      <c r="S516" s="15">
        <f>VALUE('fnd enro'!Q516)</f>
        <v>12</v>
      </c>
      <c r="T516" s="2"/>
      <c r="U516" s="1">
        <f>(($D516*'fnd base rates'!C$107)
+($E516*'fnd base rates'!C$108)
+($F516*'fnd base rates'!C$109)
+($G516*'fnd base rates'!C$110)
+($H516*'fnd base rates'!C$111)
+($I516*'fnd base rates'!C$112)
+($J516*'fnd base rates'!C$113)
+($K516*'fnd base rates'!C$114)
+($M516*'fnd base rates'!C$116)
+($N516*'fnd base rates'!C$117)
+($O516*'fnd base rates'!C$118)
+($P516*VLOOKUP($S516+12,rate_basefnd,3)))
*$R516</f>
        <v>1217.0486956819998</v>
      </c>
      <c r="V516" s="1">
        <f>(($D516*'fnd base rates'!D$107)
+($E516*'fnd base rates'!D$108)
+($F516*'fnd base rates'!D$109)
+($G516*'fnd base rates'!D$110)
+($H516*'fnd base rates'!D$111)
+($I516*'fnd base rates'!D$112)
+($J516*'fnd base rates'!D$113)
+($K516*'fnd base rates'!D$114)
+($M516*'fnd base rates'!D$116)
+($N516*'fnd base rates'!D$117)
+($O516*'fnd base rates'!D$118)
+($P516*VLOOKUP($S516+12,rate_basefnd,4)))
*$R516</f>
        <v>2248.4233999999997</v>
      </c>
      <c r="W516" s="1">
        <f>(($D516*'fnd base rates'!E$107)
+($E516*'fnd base rates'!E$108)
+($F516*'fnd base rates'!E$109)
+($G516*'fnd base rates'!E$110)
+($H516*'fnd base rates'!E$111)
+($I516*'fnd base rates'!E$112)
+($J516*'fnd base rates'!E$113)
+($K516*'fnd base rates'!E$114)
+($M516*'fnd base rates'!E$116)
+($N516*'fnd base rates'!E$117)
+($O516*'fnd base rates'!E$118)
+($P516*VLOOKUP($S516+12,rate_basefnd,5)))
*$R516</f>
        <v>16869.491367166</v>
      </c>
      <c r="X516" s="1">
        <f>(($D516*'fnd base rates'!F$107)
+($E516*'fnd base rates'!F$108)
+($F516*'fnd base rates'!F$109)
+($G516*'fnd base rates'!F$110)
+($H516*'fnd base rates'!F$111)
+($I516*'fnd base rates'!F$112)
+($J516*'fnd base rates'!F$113)
+($K516*'fnd base rates'!F$114)
+($M516*'fnd base rates'!F$116)
+($N516*'fnd base rates'!F$117)
+($O516*'fnd base rates'!F$118)
+($P516*VLOOKUP($S516+12,rate_basefnd,6)))
*$R516</f>
        <v>1754.8287842680002</v>
      </c>
      <c r="Y516" s="1">
        <f>(($D516*'fnd base rates'!G$107)
+($E516*'fnd base rates'!G$108)
+($F516*'fnd base rates'!G$109)
+($G516*'fnd base rates'!G$110)
+($H516*'fnd base rates'!G$111)
+($I516*'fnd base rates'!G$112)
+($J516*'fnd base rates'!G$113)
+($K516*'fnd base rates'!G$114)
+($M516*'fnd base rates'!G$116)
+($N516*'fnd base rates'!G$117)
+($O516*'fnd base rates'!G$118)
+($P516*VLOOKUP($S516+12,rate_basefnd,7)))
*$R516</f>
        <v>670.70285228599982</v>
      </c>
      <c r="Z516" s="1">
        <f>(($D516*'fnd base rates'!H$107)
+($E516*'fnd base rates'!H$108)
+($F516*'fnd base rates'!H$109)
+($G516*'fnd base rates'!H$110)
+($H516*'fnd base rates'!H$111)
+($I516*'fnd base rates'!H$112)
+($J516*'fnd base rates'!H$113)
+($K516*'fnd base rates'!H$114)
+($M516*'fnd base rates'!H$116)
+($N516*'fnd base rates'!H$117)
+($O516*'fnd base rates'!H$118)
+($P516*VLOOKUP($S516+12,rate_basefnd,8)))</f>
        <v>1635.7144199999998</v>
      </c>
      <c r="AA516" s="1">
        <f>(($D516*'fnd base rates'!I$107)
+($E516*'fnd base rates'!I$108)
+($F516*'fnd base rates'!I$109)
+($G516*'fnd base rates'!I$110)
+($H516*'fnd base rates'!I$111)
+($I516*'fnd base rates'!I$112)
+($J516*'fnd base rates'!I$113)
+($K516*'fnd base rates'!I$114)
+($M516*'fnd base rates'!I$116)
+($N516*'fnd base rates'!I$117)
+($O516*'fnd base rates'!I$118)
+($P516*VLOOKUP($S516+12,rate_basefnd,9)))
*$R516</f>
        <v>1133.9180199999998</v>
      </c>
      <c r="AB516" s="1">
        <f>(($D516*'fnd base rates'!J$107)
+($E516*'fnd base rates'!J$108)
+($F516*'fnd base rates'!J$109)
+($G516*'fnd base rates'!J$110)
+($H516*'fnd base rates'!J$111)
+($I516*'fnd base rates'!J$112)
+($J516*'fnd base rates'!J$113)
+($K516*'fnd base rates'!J$114)
+($M516*'fnd base rates'!J$116)
+($N516*'fnd base rates'!J$117)
+($O516*'fnd base rates'!J$118)
+($P516*VLOOKUP($S516+12,rate_basefnd,10)))
*$R516</f>
        <v>2638.1279999999997</v>
      </c>
      <c r="AC516" s="1">
        <f>(($D516*'fnd base rates'!K$107)
+($E516*'fnd base rates'!K$108)
+($F516*'fnd base rates'!K$109)
+($G516*'fnd base rates'!K$110)
+($H516*'fnd base rates'!K$111)
+($I516*'fnd base rates'!K$112)
+($J516*'fnd base rates'!K$113)
+($K516*'fnd base rates'!K$114)
+($M516*'fnd base rates'!K$116)
+($N516*'fnd base rates'!K$117)
+($O516*'fnd base rates'!K$118)
+($P516*VLOOKUP($S516+12,rate_basefnd,11)))
*$R516</f>
        <v>2280.5579788139999</v>
      </c>
      <c r="AD516" s="1">
        <f>(($D516*'fnd base rates'!L$107)
+($E516*'fnd base rates'!L$108)
+($F516*'fnd base rates'!L$109)
+($G516*'fnd base rates'!L$110)
+($H516*'fnd base rates'!L$111)
+($I516*'fnd base rates'!L$112)
+($J516*'fnd base rates'!L$113)
+($K516*'fnd base rates'!L$114)
+($M516*'fnd base rates'!L$116)
+($N516*'fnd base rates'!L$117)
+($O516*'fnd base rates'!L$118)
+($P516*VLOOKUP($S516+12,rate_basefnd,12)))</f>
        <v>3570.586812</v>
      </c>
      <c r="AE516" s="1">
        <f>(($D516*'fnd base rates'!M$107)
+($E516*'fnd base rates'!M$108)
+($F516*'fnd base rates'!M$109)
+($G516*'fnd base rates'!M$110)
+($H516*'fnd base rates'!M$111)
+($I516*'fnd base rates'!M$112)
+($J516*'fnd base rates'!M$113)
+($K516*'fnd base rates'!M$114)
+($M516*'fnd base rates'!M$116)
+($N516*'fnd base rates'!M$117)
+($O516*'fnd base rates'!M$118)
+($P516*VLOOKUP($S516+12,rate_basefnd,13)))</f>
        <v>0</v>
      </c>
      <c r="AF516" s="4">
        <f t="shared" si="539"/>
        <v>34019.400330215998</v>
      </c>
      <c r="AH516" s="4">
        <f t="shared" si="540"/>
        <v>470165149</v>
      </c>
      <c r="AI516" s="4" t="str">
        <f t="shared" si="541"/>
        <v>470</v>
      </c>
      <c r="AJ516" s="2" t="str">
        <f t="shared" si="542"/>
        <v>165</v>
      </c>
      <c r="AK516" s="2" t="str">
        <f t="shared" si="543"/>
        <v>149</v>
      </c>
      <c r="AL516" s="4">
        <f t="shared" si="544"/>
        <v>1</v>
      </c>
      <c r="AM516" s="4">
        <f t="shared" si="536"/>
        <v>2</v>
      </c>
      <c r="AN516" s="4">
        <f t="shared" si="545"/>
        <v>34019.400330215998</v>
      </c>
      <c r="AO516" s="4">
        <f t="shared" si="546"/>
        <v>17010</v>
      </c>
      <c r="AP516" s="4">
        <f t="shared" si="547"/>
        <v>0</v>
      </c>
      <c r="AQ516" s="4">
        <v>17010</v>
      </c>
      <c r="AW516" s="4">
        <v>16888</v>
      </c>
      <c r="AX516" s="5">
        <f t="shared" si="548"/>
        <v>122</v>
      </c>
      <c r="AY516" s="4">
        <v>17010</v>
      </c>
      <c r="AZ516" s="5"/>
      <c r="BB516" s="5">
        <f t="shared" ref="BB516" si="606">BC516-BA516</f>
        <v>0</v>
      </c>
    </row>
    <row r="517" spans="1:54" s="4" customFormat="1">
      <c r="A517" s="278">
        <v>470</v>
      </c>
      <c r="B517" s="2">
        <v>470165163</v>
      </c>
      <c r="C517" s="10" t="s">
        <v>1052</v>
      </c>
      <c r="D517" s="15">
        <f>'fnd enro'!D517</f>
        <v>0</v>
      </c>
      <c r="E517" s="15">
        <f>'fnd enro'!E517</f>
        <v>0</v>
      </c>
      <c r="F517" s="15">
        <f>'fnd enro'!F517</f>
        <v>2</v>
      </c>
      <c r="G517" s="15">
        <f>'fnd enro'!G517</f>
        <v>12</v>
      </c>
      <c r="H517" s="15">
        <f>'fnd enro'!H517</f>
        <v>13</v>
      </c>
      <c r="I517" s="15">
        <f>'fnd enro'!I517</f>
        <v>6</v>
      </c>
      <c r="J517" s="15">
        <f>'fnd enro'!J517</f>
        <v>0</v>
      </c>
      <c r="K517" s="16">
        <f>'fnd enro'!K517</f>
        <v>1.2639</v>
      </c>
      <c r="L517" s="15">
        <f>'fnd enro'!L517</f>
        <v>0</v>
      </c>
      <c r="M517" s="15">
        <f>'fnd enro'!M517</f>
        <v>0</v>
      </c>
      <c r="N517" s="15">
        <f>'fnd enro'!N517</f>
        <v>0</v>
      </c>
      <c r="O517" s="15">
        <f>'fnd enro'!O517</f>
        <v>0</v>
      </c>
      <c r="P517" s="15">
        <f>'fnd enro'!P517</f>
        <v>17</v>
      </c>
      <c r="Q517" s="15">
        <f>'fnd enro'!R517</f>
        <v>33</v>
      </c>
      <c r="R517" s="16">
        <f t="shared" si="538"/>
        <v>1.0369999999999999</v>
      </c>
      <c r="S517" s="15">
        <f>VALUE('fnd enro'!Q517)</f>
        <v>12</v>
      </c>
      <c r="T517" s="2"/>
      <c r="U517" s="1">
        <f>(($D517*'fnd base rates'!C$107)
+($E517*'fnd base rates'!C$108)
+($F517*'fnd base rates'!C$109)
+($G517*'fnd base rates'!C$110)
+($H517*'fnd base rates'!C$111)
+($I517*'fnd base rates'!C$112)
+($J517*'fnd base rates'!C$113)
+($K517*'fnd base rates'!C$114)
+($M517*'fnd base rates'!C$116)
+($N517*'fnd base rates'!C$117)
+($O517*'fnd base rates'!C$118)
+($P517*VLOOKUP($S517+12,rate_basefnd,3)))
*$R517</f>
        <v>18848.683798753002</v>
      </c>
      <c r="V517" s="1">
        <f>(($D517*'fnd base rates'!D$107)
+($E517*'fnd base rates'!D$108)
+($F517*'fnd base rates'!D$109)
+($G517*'fnd base rates'!D$110)
+($H517*'fnd base rates'!D$111)
+($I517*'fnd base rates'!D$112)
+($J517*'fnd base rates'!D$113)
+($K517*'fnd base rates'!D$114)
+($M517*'fnd base rates'!D$116)
+($N517*'fnd base rates'!D$117)
+($O517*'fnd base rates'!D$118)
+($P517*VLOOKUP($S517+12,rate_basefnd,4)))
*$R517</f>
        <v>31259.099859999998</v>
      </c>
      <c r="W517" s="1">
        <f>(($D517*'fnd base rates'!E$107)
+($E517*'fnd base rates'!E$108)
+($F517*'fnd base rates'!E$109)
+($G517*'fnd base rates'!E$110)
+($H517*'fnd base rates'!E$111)
+($I517*'fnd base rates'!E$112)
+($J517*'fnd base rates'!E$113)
+($K517*'fnd base rates'!E$114)
+($M517*'fnd base rates'!E$116)
+($N517*'fnd base rates'!E$117)
+($O517*'fnd base rates'!E$118)
+($P517*VLOOKUP($S517+12,rate_basefnd,5)))
*$R517</f>
        <v>188263.31974823898</v>
      </c>
      <c r="X517" s="1">
        <f>(($D517*'fnd base rates'!F$107)
+($E517*'fnd base rates'!F$108)
+($F517*'fnd base rates'!F$109)
+($G517*'fnd base rates'!F$110)
+($H517*'fnd base rates'!F$111)
+($I517*'fnd base rates'!F$112)
+($J517*'fnd base rates'!F$113)
+($K517*'fnd base rates'!F$114)
+($M517*'fnd base rates'!F$116)
+($N517*'fnd base rates'!F$117)
+($O517*'fnd base rates'!F$118)
+($P517*VLOOKUP($S517+12,rate_basefnd,6)))
*$R517</f>
        <v>35363.417900421999</v>
      </c>
      <c r="Y517" s="1">
        <f>(($D517*'fnd base rates'!G$107)
+($E517*'fnd base rates'!G$108)
+($F517*'fnd base rates'!G$109)
+($G517*'fnd base rates'!G$110)
+($H517*'fnd base rates'!G$111)
+($I517*'fnd base rates'!G$112)
+($J517*'fnd base rates'!G$113)
+($K517*'fnd base rates'!G$114)
+($M517*'fnd base rates'!G$116)
+($N517*'fnd base rates'!G$117)
+($O517*'fnd base rates'!G$118)
+($P517*VLOOKUP($S517+12,rate_basefnd,7)))
*$R517</f>
        <v>8261.1698527190001</v>
      </c>
      <c r="Z517" s="1">
        <f>(($D517*'fnd base rates'!H$107)
+($E517*'fnd base rates'!H$108)
+($F517*'fnd base rates'!H$109)
+($G517*'fnd base rates'!H$110)
+($H517*'fnd base rates'!H$111)
+($I517*'fnd base rates'!H$112)
+($J517*'fnd base rates'!H$113)
+($K517*'fnd base rates'!H$114)
+($M517*'fnd base rates'!H$116)
+($N517*'fnd base rates'!H$117)
+($O517*'fnd base rates'!H$118)
+($P517*VLOOKUP($S517+12,rate_basefnd,8)))</f>
        <v>18709.177929999998</v>
      </c>
      <c r="AA517" s="1">
        <f>(($D517*'fnd base rates'!I$107)
+($E517*'fnd base rates'!I$108)
+($F517*'fnd base rates'!I$109)
+($G517*'fnd base rates'!I$110)
+($H517*'fnd base rates'!I$111)
+($I517*'fnd base rates'!I$112)
+($J517*'fnd base rates'!I$113)
+($K517*'fnd base rates'!I$114)
+($M517*'fnd base rates'!I$116)
+($N517*'fnd base rates'!I$117)
+($O517*'fnd base rates'!I$118)
+($P517*VLOOKUP($S517+12,rate_basefnd,9)))
*$R517</f>
        <v>13421.32065</v>
      </c>
      <c r="AB517" s="1">
        <f>(($D517*'fnd base rates'!J$107)
+($E517*'fnd base rates'!J$108)
+($F517*'fnd base rates'!J$109)
+($G517*'fnd base rates'!J$110)
+($H517*'fnd base rates'!J$111)
+($I517*'fnd base rates'!J$112)
+($J517*'fnd base rates'!J$113)
+($K517*'fnd base rates'!J$114)
+($M517*'fnd base rates'!J$116)
+($N517*'fnd base rates'!J$117)
+($O517*'fnd base rates'!J$118)
+($P517*VLOOKUP($S517+12,rate_basefnd,10)))
*$R517</f>
        <v>21386.424319999998</v>
      </c>
      <c r="AC517" s="1">
        <f>(($D517*'fnd base rates'!K$107)
+($E517*'fnd base rates'!K$108)
+($F517*'fnd base rates'!K$109)
+($G517*'fnd base rates'!K$110)
+($H517*'fnd base rates'!K$111)
+($I517*'fnd base rates'!K$112)
+($J517*'fnd base rates'!K$113)
+($K517*'fnd base rates'!K$114)
+($M517*'fnd base rates'!K$116)
+($N517*'fnd base rates'!K$117)
+($O517*'fnd base rates'!K$118)
+($P517*VLOOKUP($S517+12,rate_basefnd,11)))
*$R517</f>
        <v>37350.834370431003</v>
      </c>
      <c r="AD517" s="1">
        <f>(($D517*'fnd base rates'!L$107)
+($E517*'fnd base rates'!L$108)
+($F517*'fnd base rates'!L$109)
+($G517*'fnd base rates'!L$110)
+($H517*'fnd base rates'!L$111)
+($I517*'fnd base rates'!L$112)
+($J517*'fnd base rates'!L$113)
+($K517*'fnd base rates'!L$114)
+($M517*'fnd base rates'!L$116)
+($N517*'fnd base rates'!L$117)
+($O517*'fnd base rates'!L$118)
+($P517*VLOOKUP($S517+12,rate_basefnd,12)))</f>
        <v>52644.692398000007</v>
      </c>
      <c r="AE517" s="1">
        <f>(($D517*'fnd base rates'!M$107)
+($E517*'fnd base rates'!M$108)
+($F517*'fnd base rates'!M$109)
+($G517*'fnd base rates'!M$110)
+($H517*'fnd base rates'!M$111)
+($I517*'fnd base rates'!M$112)
+($J517*'fnd base rates'!M$113)
+($K517*'fnd base rates'!M$114)
+($M517*'fnd base rates'!M$116)
+($N517*'fnd base rates'!M$117)
+($O517*'fnd base rates'!M$118)
+($P517*VLOOKUP($S517+12,rate_basefnd,13)))</f>
        <v>0</v>
      </c>
      <c r="AF517" s="4">
        <f t="shared" si="539"/>
        <v>425508.14082856401</v>
      </c>
      <c r="AH517" s="4">
        <f t="shared" si="540"/>
        <v>470165163</v>
      </c>
      <c r="AI517" s="4" t="str">
        <f t="shared" si="541"/>
        <v>470</v>
      </c>
      <c r="AJ517" s="2" t="str">
        <f t="shared" si="542"/>
        <v>165</v>
      </c>
      <c r="AK517" s="2" t="str">
        <f t="shared" si="543"/>
        <v>163</v>
      </c>
      <c r="AL517" s="4">
        <f t="shared" si="544"/>
        <v>1</v>
      </c>
      <c r="AM517" s="4">
        <f t="shared" si="536"/>
        <v>33</v>
      </c>
      <c r="AN517" s="4">
        <f t="shared" si="545"/>
        <v>425508.14082856401</v>
      </c>
      <c r="AO517" s="4">
        <f t="shared" si="546"/>
        <v>12894</v>
      </c>
      <c r="AP517" s="4">
        <f t="shared" si="547"/>
        <v>0</v>
      </c>
      <c r="AQ517" s="4">
        <v>12894</v>
      </c>
      <c r="AW517" s="4">
        <v>12822</v>
      </c>
      <c r="AX517" s="5">
        <f t="shared" si="548"/>
        <v>72</v>
      </c>
      <c r="AY517" s="4">
        <v>12894</v>
      </c>
      <c r="AZ517" s="5"/>
      <c r="BB517" s="5">
        <f t="shared" ref="BB517" si="607">BC517-BA517</f>
        <v>0</v>
      </c>
    </row>
    <row r="518" spans="1:54" s="4" customFormat="1">
      <c r="A518" s="278">
        <v>470</v>
      </c>
      <c r="B518" s="2">
        <v>470165164</v>
      </c>
      <c r="C518" s="10" t="s">
        <v>1052</v>
      </c>
      <c r="D518" s="15">
        <f>'fnd enro'!D518</f>
        <v>0</v>
      </c>
      <c r="E518" s="15">
        <f>'fnd enro'!E518</f>
        <v>0</v>
      </c>
      <c r="F518" s="15">
        <f>'fnd enro'!F518</f>
        <v>0</v>
      </c>
      <c r="G518" s="15">
        <f>'fnd enro'!G518</f>
        <v>2</v>
      </c>
      <c r="H518" s="15">
        <f>'fnd enro'!H518</f>
        <v>2</v>
      </c>
      <c r="I518" s="15">
        <f>'fnd enro'!I518</f>
        <v>0</v>
      </c>
      <c r="J518" s="15">
        <f>'fnd enro'!J518</f>
        <v>0</v>
      </c>
      <c r="K518" s="16">
        <f>'fnd enro'!K518</f>
        <v>0.1532</v>
      </c>
      <c r="L518" s="15">
        <f>'fnd enro'!L518</f>
        <v>0</v>
      </c>
      <c r="M518" s="15">
        <f>'fnd enro'!M518</f>
        <v>0</v>
      </c>
      <c r="N518" s="15">
        <f>'fnd enro'!N518</f>
        <v>0</v>
      </c>
      <c r="O518" s="15">
        <f>'fnd enro'!O518</f>
        <v>0</v>
      </c>
      <c r="P518" s="15">
        <f>'fnd enro'!P518</f>
        <v>2</v>
      </c>
      <c r="Q518" s="15">
        <f>'fnd enro'!R518</f>
        <v>4</v>
      </c>
      <c r="R518" s="16">
        <f t="shared" si="538"/>
        <v>1.0369999999999999</v>
      </c>
      <c r="S518" s="15">
        <f>VALUE('fnd enro'!Q518)</f>
        <v>2</v>
      </c>
      <c r="T518" s="2"/>
      <c r="U518" s="1">
        <f>(($D518*'fnd base rates'!C$107)
+($E518*'fnd base rates'!C$108)
+($F518*'fnd base rates'!C$109)
+($G518*'fnd base rates'!C$110)
+($H518*'fnd base rates'!C$111)
+($I518*'fnd base rates'!C$112)
+($J518*'fnd base rates'!C$113)
+($K518*'fnd base rates'!C$114)
+($M518*'fnd base rates'!C$116)
+($N518*'fnd base rates'!C$117)
+($O518*'fnd base rates'!C$118)
+($P518*VLOOKUP($S518+12,rate_basefnd,3)))
*$R518</f>
        <v>2236.2377913639998</v>
      </c>
      <c r="V518" s="1">
        <f>(($D518*'fnd base rates'!D$107)
+($E518*'fnd base rates'!D$108)
+($F518*'fnd base rates'!D$109)
+($G518*'fnd base rates'!D$110)
+($H518*'fnd base rates'!D$111)
+($I518*'fnd base rates'!D$112)
+($J518*'fnd base rates'!D$113)
+($K518*'fnd base rates'!D$114)
+($M518*'fnd base rates'!D$116)
+($N518*'fnd base rates'!D$117)
+($O518*'fnd base rates'!D$118)
+($P518*VLOOKUP($S518+12,rate_basefnd,4)))
*$R518</f>
        <v>3559.3987999999999</v>
      </c>
      <c r="W518" s="1">
        <f>(($D518*'fnd base rates'!E$107)
+($E518*'fnd base rates'!E$108)
+($F518*'fnd base rates'!E$109)
+($G518*'fnd base rates'!E$110)
+($H518*'fnd base rates'!E$111)
+($I518*'fnd base rates'!E$112)
+($J518*'fnd base rates'!E$113)
+($K518*'fnd base rates'!E$114)
+($M518*'fnd base rates'!E$116)
+($N518*'fnd base rates'!E$117)
+($O518*'fnd base rates'!E$118)
+($P518*VLOOKUP($S518+12,rate_basefnd,5)))
*$R518</f>
        <v>19656.709394332</v>
      </c>
      <c r="X518" s="1">
        <f>(($D518*'fnd base rates'!F$107)
+($E518*'fnd base rates'!F$108)
+($F518*'fnd base rates'!F$109)
+($G518*'fnd base rates'!F$110)
+($H518*'fnd base rates'!F$111)
+($I518*'fnd base rates'!F$112)
+($J518*'fnd base rates'!F$113)
+($K518*'fnd base rates'!F$114)
+($M518*'fnd base rates'!F$116)
+($N518*'fnd base rates'!F$117)
+($O518*'fnd base rates'!F$118)
+($P518*VLOOKUP($S518+12,rate_basefnd,6)))
*$R518</f>
        <v>4440.5724685360001</v>
      </c>
      <c r="Y518" s="1">
        <f>(($D518*'fnd base rates'!G$107)
+($E518*'fnd base rates'!G$108)
+($F518*'fnd base rates'!G$109)
+($G518*'fnd base rates'!G$110)
+($H518*'fnd base rates'!G$111)
+($I518*'fnd base rates'!G$112)
+($J518*'fnd base rates'!G$113)
+($K518*'fnd base rates'!G$114)
+($M518*'fnd base rates'!G$116)
+($N518*'fnd base rates'!G$117)
+($O518*'fnd base rates'!G$118)
+($P518*VLOOKUP($S518+12,rate_basefnd,7)))
*$R518</f>
        <v>892.4261845719999</v>
      </c>
      <c r="Z518" s="1">
        <f>(($D518*'fnd base rates'!H$107)
+($E518*'fnd base rates'!H$108)
+($F518*'fnd base rates'!H$109)
+($G518*'fnd base rates'!H$110)
+($H518*'fnd base rates'!H$111)
+($I518*'fnd base rates'!H$112)
+($J518*'fnd base rates'!H$113)
+($K518*'fnd base rates'!H$114)
+($M518*'fnd base rates'!H$116)
+($N518*'fnd base rates'!H$117)
+($O518*'fnd base rates'!H$118)
+($P518*VLOOKUP($S518+12,rate_basefnd,8)))</f>
        <v>2039.6888399999998</v>
      </c>
      <c r="AA518" s="1">
        <f>(($D518*'fnd base rates'!I$107)
+($E518*'fnd base rates'!I$108)
+($F518*'fnd base rates'!I$109)
+($G518*'fnd base rates'!I$110)
+($H518*'fnd base rates'!I$111)
+($I518*'fnd base rates'!I$112)
+($J518*'fnd base rates'!I$113)
+($K518*'fnd base rates'!I$114)
+($M518*'fnd base rates'!I$116)
+($N518*'fnd base rates'!I$117)
+($O518*'fnd base rates'!I$118)
+($P518*VLOOKUP($S518+12,rate_basefnd,9)))
*$R518</f>
        <v>1460.9670800000001</v>
      </c>
      <c r="AB518" s="1">
        <f>(($D518*'fnd base rates'!J$107)
+($E518*'fnd base rates'!J$108)
+($F518*'fnd base rates'!J$109)
+($G518*'fnd base rates'!J$110)
+($H518*'fnd base rates'!J$111)
+($I518*'fnd base rates'!J$112)
+($J518*'fnd base rates'!J$113)
+($K518*'fnd base rates'!J$114)
+($M518*'fnd base rates'!J$116)
+($N518*'fnd base rates'!J$117)
+($O518*'fnd base rates'!J$118)
+($P518*VLOOKUP($S518+12,rate_basefnd,10)))
*$R518</f>
        <v>1869.3998999999999</v>
      </c>
      <c r="AC518" s="1">
        <f>(($D518*'fnd base rates'!K$107)
+($E518*'fnd base rates'!K$108)
+($F518*'fnd base rates'!K$109)
+($G518*'fnd base rates'!K$110)
+($H518*'fnd base rates'!K$111)
+($I518*'fnd base rates'!K$112)
+($J518*'fnd base rates'!K$113)
+($K518*'fnd base rates'!K$114)
+($M518*'fnd base rates'!K$116)
+($N518*'fnd base rates'!K$117)
+($O518*'fnd base rates'!K$118)
+($P518*VLOOKUP($S518+12,rate_basefnd,11)))
*$R518</f>
        <v>4525.8994376279998</v>
      </c>
      <c r="AD518" s="1">
        <f>(($D518*'fnd base rates'!L$107)
+($E518*'fnd base rates'!L$108)
+($F518*'fnd base rates'!L$109)
+($G518*'fnd base rates'!L$110)
+($H518*'fnd base rates'!L$111)
+($I518*'fnd base rates'!L$112)
+($J518*'fnd base rates'!L$113)
+($K518*'fnd base rates'!L$114)
+($M518*'fnd base rates'!L$116)
+($N518*'fnd base rates'!L$117)
+($O518*'fnd base rates'!L$118)
+($P518*VLOOKUP($S518+12,rate_basefnd,12)))</f>
        <v>6105.7736240000004</v>
      </c>
      <c r="AE518" s="1">
        <f>(($D518*'fnd base rates'!M$107)
+($E518*'fnd base rates'!M$108)
+($F518*'fnd base rates'!M$109)
+($G518*'fnd base rates'!M$110)
+($H518*'fnd base rates'!M$111)
+($I518*'fnd base rates'!M$112)
+($J518*'fnd base rates'!M$113)
+($K518*'fnd base rates'!M$114)
+($M518*'fnd base rates'!M$116)
+($N518*'fnd base rates'!M$117)
+($O518*'fnd base rates'!M$118)
+($P518*VLOOKUP($S518+12,rate_basefnd,13)))</f>
        <v>0</v>
      </c>
      <c r="AF518" s="4">
        <f t="shared" si="539"/>
        <v>46787.073520432001</v>
      </c>
      <c r="AH518" s="4">
        <f t="shared" si="540"/>
        <v>470165164</v>
      </c>
      <c r="AI518" s="4" t="str">
        <f t="shared" si="541"/>
        <v>470</v>
      </c>
      <c r="AJ518" s="2" t="str">
        <f t="shared" si="542"/>
        <v>165</v>
      </c>
      <c r="AK518" s="2" t="str">
        <f t="shared" si="543"/>
        <v>164</v>
      </c>
      <c r="AL518" s="4">
        <f t="shared" si="544"/>
        <v>1</v>
      </c>
      <c r="AM518" s="4">
        <f t="shared" si="536"/>
        <v>4</v>
      </c>
      <c r="AN518" s="4">
        <f t="shared" si="545"/>
        <v>46787.073520432001</v>
      </c>
      <c r="AO518" s="4">
        <f t="shared" si="546"/>
        <v>11697</v>
      </c>
      <c r="AP518" s="4">
        <f t="shared" si="547"/>
        <v>0</v>
      </c>
      <c r="AQ518" s="4">
        <v>11697</v>
      </c>
      <c r="AW518" s="4">
        <v>11680</v>
      </c>
      <c r="AX518" s="5">
        <f t="shared" si="548"/>
        <v>17</v>
      </c>
      <c r="AY518" s="4">
        <v>11697</v>
      </c>
      <c r="AZ518" s="5"/>
      <c r="BB518" s="5">
        <f t="shared" ref="BB518" si="608">BC518-BA518</f>
        <v>0</v>
      </c>
    </row>
    <row r="519" spans="1:54" s="4" customFormat="1">
      <c r="A519" s="278">
        <v>470</v>
      </c>
      <c r="B519" s="2">
        <v>470165165</v>
      </c>
      <c r="C519" s="10" t="s">
        <v>1052</v>
      </c>
      <c r="D519" s="15">
        <f>'fnd enro'!D519</f>
        <v>0</v>
      </c>
      <c r="E519" s="15">
        <f>'fnd enro'!E519</f>
        <v>0</v>
      </c>
      <c r="F519" s="15">
        <f>'fnd enro'!F519</f>
        <v>20</v>
      </c>
      <c r="G519" s="15">
        <f>'fnd enro'!G519</f>
        <v>221</v>
      </c>
      <c r="H519" s="15">
        <f>'fnd enro'!H519</f>
        <v>166</v>
      </c>
      <c r="I519" s="15">
        <f>'fnd enro'!I519</f>
        <v>161</v>
      </c>
      <c r="J519" s="15">
        <f>'fnd enro'!J519</f>
        <v>0</v>
      </c>
      <c r="K519" s="16">
        <f>'fnd enro'!K519</f>
        <v>21.7544</v>
      </c>
      <c r="L519" s="15">
        <f>'fnd enro'!L519</f>
        <v>0</v>
      </c>
      <c r="M519" s="15">
        <f>'fnd enro'!M519</f>
        <v>15</v>
      </c>
      <c r="N519" s="15">
        <f>'fnd enro'!N519</f>
        <v>0</v>
      </c>
      <c r="O519" s="15">
        <f>'fnd enro'!O519</f>
        <v>0</v>
      </c>
      <c r="P519" s="15">
        <f>'fnd enro'!P519</f>
        <v>196</v>
      </c>
      <c r="Q519" s="15">
        <f>'fnd enro'!R519</f>
        <v>568</v>
      </c>
      <c r="R519" s="16">
        <f t="shared" si="538"/>
        <v>1.0369999999999999</v>
      </c>
      <c r="S519" s="15">
        <f>VALUE('fnd enro'!Q519)</f>
        <v>10</v>
      </c>
      <c r="T519" s="2"/>
      <c r="U519" s="1">
        <f>(($D519*'fnd base rates'!C$107)
+($E519*'fnd base rates'!C$108)
+($F519*'fnd base rates'!C$109)
+($G519*'fnd base rates'!C$110)
+($H519*'fnd base rates'!C$111)
+($I519*'fnd base rates'!C$112)
+($J519*'fnd base rates'!C$113)
+($K519*'fnd base rates'!C$114)
+($M519*'fnd base rates'!C$116)
+($N519*'fnd base rates'!C$117)
+($O519*'fnd base rates'!C$118)
+($P519*VLOOKUP($S519+12,rate_basefnd,3)))
*$R519</f>
        <v>317623.90432368801</v>
      </c>
      <c r="V519" s="1">
        <f>(($D519*'fnd base rates'!D$107)
+($E519*'fnd base rates'!D$108)
+($F519*'fnd base rates'!D$109)
+($G519*'fnd base rates'!D$110)
+($H519*'fnd base rates'!D$111)
+($I519*'fnd base rates'!D$112)
+($J519*'fnd base rates'!D$113)
+($K519*'fnd base rates'!D$114)
+($M519*'fnd base rates'!D$116)
+($N519*'fnd base rates'!D$117)
+($O519*'fnd base rates'!D$118)
+($P519*VLOOKUP($S519+12,rate_basefnd,4)))
*$R519</f>
        <v>501395.77384999994</v>
      </c>
      <c r="W519" s="1">
        <f>(($D519*'fnd base rates'!E$107)
+($E519*'fnd base rates'!E$108)
+($F519*'fnd base rates'!E$109)
+($G519*'fnd base rates'!E$110)
+($H519*'fnd base rates'!E$111)
+($I519*'fnd base rates'!E$112)
+($J519*'fnd base rates'!E$113)
+($K519*'fnd base rates'!E$114)
+($M519*'fnd base rates'!E$116)
+($N519*'fnd base rates'!E$117)
+($O519*'fnd base rates'!E$118)
+($P519*VLOOKUP($S519+12,rate_basefnd,5)))
*$R519</f>
        <v>2958828.3563451436</v>
      </c>
      <c r="X519" s="1">
        <f>(($D519*'fnd base rates'!F$107)
+($E519*'fnd base rates'!F$108)
+($F519*'fnd base rates'!F$109)
+($G519*'fnd base rates'!F$110)
+($H519*'fnd base rates'!F$111)
+($I519*'fnd base rates'!F$112)
+($J519*'fnd base rates'!F$113)
+($K519*'fnd base rates'!F$114)
+($M519*'fnd base rates'!F$116)
+($N519*'fnd base rates'!F$117)
+($O519*'fnd base rates'!F$118)
+($P519*VLOOKUP($S519+12,rate_basefnd,6)))
*$R519</f>
        <v>605058.34953211201</v>
      </c>
      <c r="Y519" s="1">
        <f>(($D519*'fnd base rates'!G$107)
+($E519*'fnd base rates'!G$108)
+($F519*'fnd base rates'!G$109)
+($G519*'fnd base rates'!G$110)
+($H519*'fnd base rates'!G$111)
+($I519*'fnd base rates'!G$112)
+($J519*'fnd base rates'!G$113)
+($K519*'fnd base rates'!G$114)
+($M519*'fnd base rates'!G$116)
+($N519*'fnd base rates'!G$117)
+($O519*'fnd base rates'!G$118)
+($P519*VLOOKUP($S519+12,rate_basefnd,7)))
*$R519</f>
        <v>124092.33221922399</v>
      </c>
      <c r="Z519" s="1">
        <f>(($D519*'fnd base rates'!H$107)
+($E519*'fnd base rates'!H$108)
+($F519*'fnd base rates'!H$109)
+($G519*'fnd base rates'!H$110)
+($H519*'fnd base rates'!H$111)
+($I519*'fnd base rates'!H$112)
+($J519*'fnd base rates'!H$113)
+($K519*'fnd base rates'!H$114)
+($M519*'fnd base rates'!H$116)
+($N519*'fnd base rates'!H$117)
+($O519*'fnd base rates'!H$118)
+($P519*VLOOKUP($S519+12,rate_basefnd,8)))</f>
        <v>337890.47527999996</v>
      </c>
      <c r="AA519" s="1">
        <f>(($D519*'fnd base rates'!I$107)
+($E519*'fnd base rates'!I$108)
+($F519*'fnd base rates'!I$109)
+($G519*'fnd base rates'!I$110)
+($H519*'fnd base rates'!I$111)
+($I519*'fnd base rates'!I$112)
+($J519*'fnd base rates'!I$113)
+($K519*'fnd base rates'!I$114)
+($M519*'fnd base rates'!I$116)
+($N519*'fnd base rates'!I$117)
+($O519*'fnd base rates'!I$118)
+($P519*VLOOKUP($S519+12,rate_basefnd,9)))
*$R519</f>
        <v>220889.56561999998</v>
      </c>
      <c r="AB519" s="1">
        <f>(($D519*'fnd base rates'!J$107)
+($E519*'fnd base rates'!J$108)
+($F519*'fnd base rates'!J$109)
+($G519*'fnd base rates'!J$110)
+($H519*'fnd base rates'!J$111)
+($I519*'fnd base rates'!J$112)
+($J519*'fnd base rates'!J$113)
+($K519*'fnd base rates'!J$114)
+($M519*'fnd base rates'!J$116)
+($N519*'fnd base rates'!J$117)
+($O519*'fnd base rates'!J$118)
+($P519*VLOOKUP($S519+12,rate_basefnd,10)))
*$R519</f>
        <v>307239.95415999996</v>
      </c>
      <c r="AC519" s="1">
        <f>(($D519*'fnd base rates'!K$107)
+($E519*'fnd base rates'!K$108)
+($F519*'fnd base rates'!K$109)
+($G519*'fnd base rates'!K$110)
+($H519*'fnd base rates'!K$111)
+($I519*'fnd base rates'!K$112)
+($J519*'fnd base rates'!K$113)
+($K519*'fnd base rates'!K$114)
+($M519*'fnd base rates'!K$116)
+($N519*'fnd base rates'!K$117)
+($O519*'fnd base rates'!K$118)
+($P519*VLOOKUP($S519+12,rate_basefnd,11)))
*$R519</f>
        <v>645479.11342317599</v>
      </c>
      <c r="AD519" s="1">
        <f>(($D519*'fnd base rates'!L$107)
+($E519*'fnd base rates'!L$108)
+($F519*'fnd base rates'!L$109)
+($G519*'fnd base rates'!L$110)
+($H519*'fnd base rates'!L$111)
+($I519*'fnd base rates'!L$112)
+($J519*'fnd base rates'!L$113)
+($K519*'fnd base rates'!L$114)
+($M519*'fnd base rates'!L$116)
+($N519*'fnd base rates'!L$117)
+($O519*'fnd base rates'!L$118)
+($P519*VLOOKUP($S519+12,rate_basefnd,12)))</f>
        <v>843273.03460800007</v>
      </c>
      <c r="AE519" s="1">
        <f>(($D519*'fnd base rates'!M$107)
+($E519*'fnd base rates'!M$108)
+($F519*'fnd base rates'!M$109)
+($G519*'fnd base rates'!M$110)
+($H519*'fnd base rates'!M$111)
+($I519*'fnd base rates'!M$112)
+($J519*'fnd base rates'!M$113)
+($K519*'fnd base rates'!M$114)
+($M519*'fnd base rates'!M$116)
+($N519*'fnd base rates'!M$117)
+($O519*'fnd base rates'!M$118)
+($P519*VLOOKUP($S519+12,rate_basefnd,13)))</f>
        <v>0</v>
      </c>
      <c r="AF519" s="4">
        <f t="shared" si="539"/>
        <v>6861770.8593613431</v>
      </c>
      <c r="AH519" s="4">
        <f t="shared" si="540"/>
        <v>470165165</v>
      </c>
      <c r="AI519" s="4" t="str">
        <f t="shared" si="541"/>
        <v>470</v>
      </c>
      <c r="AJ519" s="2" t="str">
        <f t="shared" si="542"/>
        <v>165</v>
      </c>
      <c r="AK519" s="2" t="str">
        <f t="shared" si="543"/>
        <v>165</v>
      </c>
      <c r="AL519" s="4">
        <f t="shared" si="544"/>
        <v>1</v>
      </c>
      <c r="AM519" s="4">
        <f t="shared" si="536"/>
        <v>568</v>
      </c>
      <c r="AN519" s="4">
        <f t="shared" si="545"/>
        <v>6861770.8593613431</v>
      </c>
      <c r="AO519" s="4">
        <f t="shared" si="546"/>
        <v>12081</v>
      </c>
      <c r="AP519" s="4">
        <f t="shared" si="547"/>
        <v>0</v>
      </c>
      <c r="AQ519" s="4">
        <v>12081</v>
      </c>
      <c r="AW519" s="4">
        <v>12042</v>
      </c>
      <c r="AX519" s="5">
        <f t="shared" si="548"/>
        <v>39</v>
      </c>
      <c r="AY519" s="4">
        <v>12081</v>
      </c>
      <c r="AZ519" s="5"/>
      <c r="BB519" s="5">
        <f t="shared" ref="BB519" si="609">BC519-BA519</f>
        <v>0</v>
      </c>
    </row>
    <row r="520" spans="1:54" s="4" customFormat="1">
      <c r="A520" s="278">
        <v>470</v>
      </c>
      <c r="B520" s="2">
        <v>470165176</v>
      </c>
      <c r="C520" s="10" t="s">
        <v>1052</v>
      </c>
      <c r="D520" s="15">
        <f>'fnd enro'!D520</f>
        <v>0</v>
      </c>
      <c r="E520" s="15">
        <f>'fnd enro'!E520</f>
        <v>0</v>
      </c>
      <c r="F520" s="15">
        <f>'fnd enro'!F520</f>
        <v>42</v>
      </c>
      <c r="G520" s="15">
        <f>'fnd enro'!G520</f>
        <v>157</v>
      </c>
      <c r="H520" s="15">
        <f>'fnd enro'!H520</f>
        <v>51</v>
      </c>
      <c r="I520" s="15">
        <f>'fnd enro'!I520</f>
        <v>42</v>
      </c>
      <c r="J520" s="15">
        <f>'fnd enro'!J520</f>
        <v>0</v>
      </c>
      <c r="K520" s="16">
        <f>'fnd enro'!K520</f>
        <v>11.1836</v>
      </c>
      <c r="L520" s="15">
        <f>'fnd enro'!L520</f>
        <v>0</v>
      </c>
      <c r="M520" s="15">
        <f>'fnd enro'!M520</f>
        <v>2</v>
      </c>
      <c r="N520" s="15">
        <f>'fnd enro'!N520</f>
        <v>1</v>
      </c>
      <c r="O520" s="15">
        <f>'fnd enro'!O520</f>
        <v>0</v>
      </c>
      <c r="P520" s="15">
        <f>'fnd enro'!P520</f>
        <v>83</v>
      </c>
      <c r="Q520" s="15">
        <f>'fnd enro'!R520</f>
        <v>292</v>
      </c>
      <c r="R520" s="16">
        <f t="shared" si="538"/>
        <v>1.0369999999999999</v>
      </c>
      <c r="S520" s="15">
        <f>VALUE('fnd enro'!Q520)</f>
        <v>7</v>
      </c>
      <c r="T520" s="2"/>
      <c r="U520" s="1">
        <f>(($D520*'fnd base rates'!C$107)
+($E520*'fnd base rates'!C$108)
+($F520*'fnd base rates'!C$109)
+($G520*'fnd base rates'!C$110)
+($H520*'fnd base rates'!C$111)
+($I520*'fnd base rates'!C$112)
+($J520*'fnd base rates'!C$113)
+($K520*'fnd base rates'!C$114)
+($M520*'fnd base rates'!C$116)
+($N520*'fnd base rates'!C$117)
+($O520*'fnd base rates'!C$118)
+($P520*VLOOKUP($S520+12,rate_basefnd,3)))
*$R520</f>
        <v>160913.42575957198</v>
      </c>
      <c r="V520" s="1">
        <f>(($D520*'fnd base rates'!D$107)
+($E520*'fnd base rates'!D$108)
+($F520*'fnd base rates'!D$109)
+($G520*'fnd base rates'!D$110)
+($H520*'fnd base rates'!D$111)
+($I520*'fnd base rates'!D$112)
+($J520*'fnd base rates'!D$113)
+($K520*'fnd base rates'!D$114)
+($M520*'fnd base rates'!D$116)
+($N520*'fnd base rates'!D$117)
+($O520*'fnd base rates'!D$118)
+($P520*VLOOKUP($S520+12,rate_basefnd,4)))
*$R520</f>
        <v>247893.76115000001</v>
      </c>
      <c r="W520" s="1">
        <f>(($D520*'fnd base rates'!E$107)
+($E520*'fnd base rates'!E$108)
+($F520*'fnd base rates'!E$109)
+($G520*'fnd base rates'!E$110)
+($H520*'fnd base rates'!E$111)
+($I520*'fnd base rates'!E$112)
+($J520*'fnd base rates'!E$113)
+($K520*'fnd base rates'!E$114)
+($M520*'fnd base rates'!E$116)
+($N520*'fnd base rates'!E$117)
+($O520*'fnd base rates'!E$118)
+($P520*VLOOKUP($S520+12,rate_basefnd,5)))
*$R520</f>
        <v>1399602.4449162357</v>
      </c>
      <c r="X520" s="1">
        <f>(($D520*'fnd base rates'!F$107)
+($E520*'fnd base rates'!F$108)
+($F520*'fnd base rates'!F$109)
+($G520*'fnd base rates'!F$110)
+($H520*'fnd base rates'!F$111)
+($I520*'fnd base rates'!F$112)
+($J520*'fnd base rates'!F$113)
+($K520*'fnd base rates'!F$114)
+($M520*'fnd base rates'!F$116)
+($N520*'fnd base rates'!F$117)
+($O520*'fnd base rates'!F$118)
+($P520*VLOOKUP($S520+12,rate_basefnd,6)))
*$R520</f>
        <v>333423.18535312789</v>
      </c>
      <c r="Y520" s="1">
        <f>(($D520*'fnd base rates'!G$107)
+($E520*'fnd base rates'!G$108)
+($F520*'fnd base rates'!G$109)
+($G520*'fnd base rates'!G$110)
+($H520*'fnd base rates'!G$111)
+($I520*'fnd base rates'!G$112)
+($J520*'fnd base rates'!G$113)
+($K520*'fnd base rates'!G$114)
+($M520*'fnd base rates'!G$116)
+($N520*'fnd base rates'!G$117)
+($O520*'fnd base rates'!G$118)
+($P520*VLOOKUP($S520+12,rate_basefnd,7)))
*$R520</f>
        <v>58587.650933755991</v>
      </c>
      <c r="Z520" s="1">
        <f>(($D520*'fnd base rates'!H$107)
+($E520*'fnd base rates'!H$108)
+($F520*'fnd base rates'!H$109)
+($G520*'fnd base rates'!H$110)
+($H520*'fnd base rates'!H$111)
+($I520*'fnd base rates'!H$112)
+($J520*'fnd base rates'!H$113)
+($K520*'fnd base rates'!H$114)
+($M520*'fnd base rates'!H$116)
+($N520*'fnd base rates'!H$117)
+($O520*'fnd base rates'!H$118)
+($P520*VLOOKUP($S520+12,rate_basefnd,8)))</f>
        <v>160631.27532000002</v>
      </c>
      <c r="AA520" s="1">
        <f>(($D520*'fnd base rates'!I$107)
+($E520*'fnd base rates'!I$108)
+($F520*'fnd base rates'!I$109)
+($G520*'fnd base rates'!I$110)
+($H520*'fnd base rates'!I$111)
+($I520*'fnd base rates'!I$112)
+($J520*'fnd base rates'!I$113)
+($K520*'fnd base rates'!I$114)
+($M520*'fnd base rates'!I$116)
+($N520*'fnd base rates'!I$117)
+($O520*'fnd base rates'!I$118)
+($P520*VLOOKUP($S520+12,rate_basefnd,9)))
*$R520</f>
        <v>101357.79032</v>
      </c>
      <c r="AB520" s="1">
        <f>(($D520*'fnd base rates'!J$107)
+($E520*'fnd base rates'!J$108)
+($F520*'fnd base rates'!J$109)
+($G520*'fnd base rates'!J$110)
+($H520*'fnd base rates'!J$111)
+($I520*'fnd base rates'!J$112)
+($J520*'fnd base rates'!J$113)
+($K520*'fnd base rates'!J$114)
+($M520*'fnd base rates'!J$116)
+($N520*'fnd base rates'!J$117)
+($O520*'fnd base rates'!J$118)
+($P520*VLOOKUP($S520+12,rate_basefnd,10)))
*$R520</f>
        <v>117284.50296999999</v>
      </c>
      <c r="AC520" s="1">
        <f>(($D520*'fnd base rates'!K$107)
+($E520*'fnd base rates'!K$108)
+($F520*'fnd base rates'!K$109)
+($G520*'fnd base rates'!K$110)
+($H520*'fnd base rates'!K$111)
+($I520*'fnd base rates'!K$112)
+($J520*'fnd base rates'!K$113)
+($K520*'fnd base rates'!K$114)
+($M520*'fnd base rates'!K$116)
+($N520*'fnd base rates'!K$117)
+($O520*'fnd base rates'!K$118)
+($P520*VLOOKUP($S520+12,rate_basefnd,11)))
*$R520</f>
        <v>325644.36179684394</v>
      </c>
      <c r="AD520" s="1">
        <f>(($D520*'fnd base rates'!L$107)
+($E520*'fnd base rates'!L$108)
+($F520*'fnd base rates'!L$109)
+($G520*'fnd base rates'!L$110)
+($H520*'fnd base rates'!L$111)
+($I520*'fnd base rates'!L$112)
+($J520*'fnd base rates'!L$113)
+($K520*'fnd base rates'!L$114)
+($M520*'fnd base rates'!L$116)
+($N520*'fnd base rates'!L$117)
+($O520*'fnd base rates'!L$118)
+($P520*VLOOKUP($S520+12,rate_basefnd,12)))</f>
        <v>419865.37455199996</v>
      </c>
      <c r="AE520" s="1">
        <f>(($D520*'fnd base rates'!M$107)
+($E520*'fnd base rates'!M$108)
+($F520*'fnd base rates'!M$109)
+($G520*'fnd base rates'!M$110)
+($H520*'fnd base rates'!M$111)
+($I520*'fnd base rates'!M$112)
+($J520*'fnd base rates'!M$113)
+($K520*'fnd base rates'!M$114)
+($M520*'fnd base rates'!M$116)
+($N520*'fnd base rates'!M$117)
+($O520*'fnd base rates'!M$118)
+($P520*VLOOKUP($S520+12,rate_basefnd,13)))</f>
        <v>0</v>
      </c>
      <c r="AF520" s="4">
        <f t="shared" si="539"/>
        <v>3325203.7730715354</v>
      </c>
      <c r="AH520" s="4">
        <f t="shared" si="540"/>
        <v>470165176</v>
      </c>
      <c r="AI520" s="4" t="str">
        <f t="shared" si="541"/>
        <v>470</v>
      </c>
      <c r="AJ520" s="2" t="str">
        <f t="shared" si="542"/>
        <v>165</v>
      </c>
      <c r="AK520" s="2" t="str">
        <f t="shared" si="543"/>
        <v>176</v>
      </c>
      <c r="AL520" s="4">
        <f t="shared" si="544"/>
        <v>1</v>
      </c>
      <c r="AM520" s="4">
        <f t="shared" si="536"/>
        <v>292</v>
      </c>
      <c r="AN520" s="4">
        <f t="shared" si="545"/>
        <v>3325203.7730715354</v>
      </c>
      <c r="AO520" s="4">
        <f t="shared" si="546"/>
        <v>11388</v>
      </c>
      <c r="AP520" s="4">
        <f t="shared" si="547"/>
        <v>0</v>
      </c>
      <c r="AQ520" s="4">
        <v>11388</v>
      </c>
      <c r="AW520" s="4">
        <v>11362</v>
      </c>
      <c r="AX520" s="5">
        <f t="shared" si="548"/>
        <v>26</v>
      </c>
      <c r="AY520" s="4">
        <v>11388</v>
      </c>
      <c r="AZ520" s="5"/>
      <c r="BB520" s="5">
        <f t="shared" ref="BB520" si="610">BC520-BA520</f>
        <v>0</v>
      </c>
    </row>
    <row r="521" spans="1:54" s="4" customFormat="1">
      <c r="A521" s="278">
        <v>470</v>
      </c>
      <c r="B521" s="2">
        <v>470165178</v>
      </c>
      <c r="C521" s="10" t="s">
        <v>1052</v>
      </c>
      <c r="D521" s="15">
        <f>'fnd enro'!D521</f>
        <v>0</v>
      </c>
      <c r="E521" s="15">
        <f>'fnd enro'!E521</f>
        <v>0</v>
      </c>
      <c r="F521" s="15">
        <f>'fnd enro'!F521</f>
        <v>45</v>
      </c>
      <c r="G521" s="15">
        <f>'fnd enro'!G521</f>
        <v>104</v>
      </c>
      <c r="H521" s="15">
        <f>'fnd enro'!H521</f>
        <v>54</v>
      </c>
      <c r="I521" s="15">
        <f>'fnd enro'!I521</f>
        <v>43</v>
      </c>
      <c r="J521" s="15">
        <f>'fnd enro'!J521</f>
        <v>0</v>
      </c>
      <c r="K521" s="16">
        <f>'fnd enro'!K521</f>
        <v>9.4217999999999993</v>
      </c>
      <c r="L521" s="15">
        <f>'fnd enro'!L521</f>
        <v>0</v>
      </c>
      <c r="M521" s="15">
        <f>'fnd enro'!M521</f>
        <v>3</v>
      </c>
      <c r="N521" s="15">
        <f>'fnd enro'!N521</f>
        <v>0</v>
      </c>
      <c r="O521" s="15">
        <f>'fnd enro'!O521</f>
        <v>0</v>
      </c>
      <c r="P521" s="15">
        <f>'fnd enro'!P521</f>
        <v>36</v>
      </c>
      <c r="Q521" s="15">
        <f>'fnd enro'!R521</f>
        <v>246</v>
      </c>
      <c r="R521" s="16">
        <f t="shared" si="538"/>
        <v>1.0369999999999999</v>
      </c>
      <c r="S521" s="15">
        <f>VALUE('fnd enro'!Q521)</f>
        <v>4</v>
      </c>
      <c r="T521" s="2"/>
      <c r="U521" s="1">
        <f>(($D521*'fnd base rates'!C$107)
+($E521*'fnd base rates'!C$108)
+($F521*'fnd base rates'!C$109)
+($G521*'fnd base rates'!C$110)
+($H521*'fnd base rates'!C$111)
+($I521*'fnd base rates'!C$112)
+($J521*'fnd base rates'!C$113)
+($K521*'fnd base rates'!C$114)
+($M521*'fnd base rates'!C$116)
+($N521*'fnd base rates'!C$117)
+($O521*'fnd base rates'!C$118)
+($P521*VLOOKUP($S521+12,rate_basefnd,3)))
*$R521</f>
        <v>133100.644538886</v>
      </c>
      <c r="V521" s="1">
        <f>(($D521*'fnd base rates'!D$107)
+($E521*'fnd base rates'!D$108)
+($F521*'fnd base rates'!D$109)
+($G521*'fnd base rates'!D$110)
+($H521*'fnd base rates'!D$111)
+($I521*'fnd base rates'!D$112)
+($J521*'fnd base rates'!D$113)
+($K521*'fnd base rates'!D$114)
+($M521*'fnd base rates'!D$116)
+($N521*'fnd base rates'!D$117)
+($O521*'fnd base rates'!D$118)
+($P521*VLOOKUP($S521+12,rate_basefnd,4)))
*$R521</f>
        <v>197044.05134999997</v>
      </c>
      <c r="W521" s="1">
        <f>(($D521*'fnd base rates'!E$107)
+($E521*'fnd base rates'!E$108)
+($F521*'fnd base rates'!E$109)
+($G521*'fnd base rates'!E$110)
+($H521*'fnd base rates'!E$111)
+($I521*'fnd base rates'!E$112)
+($J521*'fnd base rates'!E$113)
+($K521*'fnd base rates'!E$114)
+($M521*'fnd base rates'!E$116)
+($N521*'fnd base rates'!E$117)
+($O521*'fnd base rates'!E$118)
+($P521*VLOOKUP($S521+12,rate_basefnd,5)))
*$R521</f>
        <v>1066931.9303714179</v>
      </c>
      <c r="X521" s="1">
        <f>(($D521*'fnd base rates'!F$107)
+($E521*'fnd base rates'!F$108)
+($F521*'fnd base rates'!F$109)
+($G521*'fnd base rates'!F$110)
+($H521*'fnd base rates'!F$111)
+($I521*'fnd base rates'!F$112)
+($J521*'fnd base rates'!F$113)
+($K521*'fnd base rates'!F$114)
+($M521*'fnd base rates'!F$116)
+($N521*'fnd base rates'!F$117)
+($O521*'fnd base rates'!F$118)
+($P521*VLOOKUP($S521+12,rate_basefnd,6)))
*$R521</f>
        <v>275486.53918496403</v>
      </c>
      <c r="Y521" s="1">
        <f>(($D521*'fnd base rates'!G$107)
+($E521*'fnd base rates'!G$108)
+($F521*'fnd base rates'!G$109)
+($G521*'fnd base rates'!G$110)
+($H521*'fnd base rates'!G$111)
+($I521*'fnd base rates'!G$112)
+($J521*'fnd base rates'!G$113)
+($K521*'fnd base rates'!G$114)
+($M521*'fnd base rates'!G$116)
+($N521*'fnd base rates'!G$117)
+($O521*'fnd base rates'!G$118)
+($P521*VLOOKUP($S521+12,rate_basefnd,7)))
*$R521</f>
        <v>43937.980561177988</v>
      </c>
      <c r="Z521" s="1">
        <f>(($D521*'fnd base rates'!H$107)
+($E521*'fnd base rates'!H$108)
+($F521*'fnd base rates'!H$109)
+($G521*'fnd base rates'!H$110)
+($H521*'fnd base rates'!H$111)
+($I521*'fnd base rates'!H$112)
+($J521*'fnd base rates'!H$113)
+($K521*'fnd base rates'!H$114)
+($M521*'fnd base rates'!H$116)
+($N521*'fnd base rates'!H$117)
+($O521*'fnd base rates'!H$118)
+($P521*VLOOKUP($S521+12,rate_basefnd,8)))</f>
        <v>136766.51365999997</v>
      </c>
      <c r="AA521" s="1">
        <f>(($D521*'fnd base rates'!I$107)
+($E521*'fnd base rates'!I$108)
+($F521*'fnd base rates'!I$109)
+($G521*'fnd base rates'!I$110)
+($H521*'fnd base rates'!I$111)
+($I521*'fnd base rates'!I$112)
+($J521*'fnd base rates'!I$113)
+($K521*'fnd base rates'!I$114)
+($M521*'fnd base rates'!I$116)
+($N521*'fnd base rates'!I$117)
+($O521*'fnd base rates'!I$118)
+($P521*VLOOKUP($S521+12,rate_basefnd,9)))
*$R521</f>
        <v>82597.651460000008</v>
      </c>
      <c r="AB521" s="1">
        <f>(($D521*'fnd base rates'!J$107)
+($E521*'fnd base rates'!J$108)
+($F521*'fnd base rates'!J$109)
+($G521*'fnd base rates'!J$110)
+($H521*'fnd base rates'!J$111)
+($I521*'fnd base rates'!J$112)
+($J521*'fnd base rates'!J$113)
+($K521*'fnd base rates'!J$114)
+($M521*'fnd base rates'!J$116)
+($N521*'fnd base rates'!J$117)
+($O521*'fnd base rates'!J$118)
+($P521*VLOOKUP($S521+12,rate_basefnd,10)))
*$R521</f>
        <v>78189.997029999984</v>
      </c>
      <c r="AC521" s="1">
        <f>(($D521*'fnd base rates'!K$107)
+($E521*'fnd base rates'!K$108)
+($F521*'fnd base rates'!K$109)
+($G521*'fnd base rates'!K$110)
+($H521*'fnd base rates'!K$111)
+($I521*'fnd base rates'!K$112)
+($J521*'fnd base rates'!K$113)
+($K521*'fnd base rates'!K$114)
+($M521*'fnd base rates'!K$116)
+($N521*'fnd base rates'!K$117)
+($O521*'fnd base rates'!K$118)
+($P521*VLOOKUP($S521+12,rate_basefnd,11)))
*$R521</f>
        <v>275745.31707412197</v>
      </c>
      <c r="AD521" s="1">
        <f>(($D521*'fnd base rates'!L$107)
+($E521*'fnd base rates'!L$108)
+($F521*'fnd base rates'!L$109)
+($G521*'fnd base rates'!L$110)
+($H521*'fnd base rates'!L$111)
+($I521*'fnd base rates'!L$112)
+($J521*'fnd base rates'!L$113)
+($K521*'fnd base rates'!L$114)
+($M521*'fnd base rates'!L$116)
+($N521*'fnd base rates'!L$117)
+($O521*'fnd base rates'!L$118)
+($P521*VLOOKUP($S521+12,rate_basefnd,12)))</f>
        <v>335722.20787599997</v>
      </c>
      <c r="AE521" s="1">
        <f>(($D521*'fnd base rates'!M$107)
+($E521*'fnd base rates'!M$108)
+($F521*'fnd base rates'!M$109)
+($G521*'fnd base rates'!M$110)
+($H521*'fnd base rates'!M$111)
+($I521*'fnd base rates'!M$112)
+($J521*'fnd base rates'!M$113)
+($K521*'fnd base rates'!M$114)
+($M521*'fnd base rates'!M$116)
+($N521*'fnd base rates'!M$117)
+($O521*'fnd base rates'!M$118)
+($P521*VLOOKUP($S521+12,rate_basefnd,13)))</f>
        <v>0</v>
      </c>
      <c r="AF521" s="4">
        <f t="shared" si="539"/>
        <v>2625522.8331065681</v>
      </c>
      <c r="AH521" s="4">
        <f t="shared" si="540"/>
        <v>470165178</v>
      </c>
      <c r="AI521" s="4" t="str">
        <f t="shared" si="541"/>
        <v>470</v>
      </c>
      <c r="AJ521" s="2" t="str">
        <f t="shared" si="542"/>
        <v>165</v>
      </c>
      <c r="AK521" s="2" t="str">
        <f t="shared" si="543"/>
        <v>178</v>
      </c>
      <c r="AL521" s="4">
        <f t="shared" si="544"/>
        <v>1</v>
      </c>
      <c r="AM521" s="4">
        <f t="shared" si="536"/>
        <v>246</v>
      </c>
      <c r="AN521" s="4">
        <f t="shared" si="545"/>
        <v>2625522.8331065681</v>
      </c>
      <c r="AO521" s="4">
        <f t="shared" si="546"/>
        <v>10673</v>
      </c>
      <c r="AP521" s="4">
        <f t="shared" si="547"/>
        <v>0</v>
      </c>
      <c r="AQ521" s="4">
        <v>10673</v>
      </c>
      <c r="AW521" s="4">
        <v>10654</v>
      </c>
      <c r="AX521" s="5">
        <f t="shared" si="548"/>
        <v>19</v>
      </c>
      <c r="AY521" s="4">
        <v>10673</v>
      </c>
      <c r="AZ521" s="5"/>
      <c r="BB521" s="5">
        <f t="shared" ref="BB521" si="611">BC521-BA521</f>
        <v>0</v>
      </c>
    </row>
    <row r="522" spans="1:54" s="4" customFormat="1">
      <c r="A522" s="278">
        <v>470</v>
      </c>
      <c r="B522" s="2">
        <v>470165184</v>
      </c>
      <c r="C522" s="10" t="s">
        <v>1052</v>
      </c>
      <c r="D522" s="15">
        <f>'fnd enro'!D522</f>
        <v>0</v>
      </c>
      <c r="E522" s="15">
        <f>'fnd enro'!E522</f>
        <v>0</v>
      </c>
      <c r="F522" s="15">
        <f>'fnd enro'!F522</f>
        <v>0</v>
      </c>
      <c r="G522" s="15">
        <f>'fnd enro'!G522</f>
        <v>2</v>
      </c>
      <c r="H522" s="15">
        <f>'fnd enro'!H522</f>
        <v>1</v>
      </c>
      <c r="I522" s="15">
        <f>'fnd enro'!I522</f>
        <v>0</v>
      </c>
      <c r="J522" s="15">
        <f>'fnd enro'!J522</f>
        <v>0</v>
      </c>
      <c r="K522" s="16">
        <f>'fnd enro'!K522</f>
        <v>0.1149</v>
      </c>
      <c r="L522" s="15">
        <f>'fnd enro'!L522</f>
        <v>0</v>
      </c>
      <c r="M522" s="15">
        <f>'fnd enro'!M522</f>
        <v>0</v>
      </c>
      <c r="N522" s="15">
        <f>'fnd enro'!N522</f>
        <v>0</v>
      </c>
      <c r="O522" s="15">
        <f>'fnd enro'!O522</f>
        <v>0</v>
      </c>
      <c r="P522" s="15">
        <f>'fnd enro'!P522</f>
        <v>0</v>
      </c>
      <c r="Q522" s="15">
        <f>'fnd enro'!R522</f>
        <v>3</v>
      </c>
      <c r="R522" s="16">
        <f t="shared" si="538"/>
        <v>1.0369999999999999</v>
      </c>
      <c r="S522" s="15">
        <f>VALUE('fnd enro'!Q522)</f>
        <v>2</v>
      </c>
      <c r="T522" s="2"/>
      <c r="U522" s="1">
        <f>(($D522*'fnd base rates'!C$107)
+($E522*'fnd base rates'!C$108)
+($F522*'fnd base rates'!C$109)
+($G522*'fnd base rates'!C$110)
+($H522*'fnd base rates'!C$111)
+($I522*'fnd base rates'!C$112)
+($J522*'fnd base rates'!C$113)
+($K522*'fnd base rates'!C$114)
+($M522*'fnd base rates'!C$116)
+($N522*'fnd base rates'!C$117)
+($O522*'fnd base rates'!C$118)
+($P522*VLOOKUP($S522+12,rate_basefnd,3)))
*$R522</f>
        <v>1594.4568535230001</v>
      </c>
      <c r="V522" s="1">
        <f>(($D522*'fnd base rates'!D$107)
+($E522*'fnd base rates'!D$108)
+($F522*'fnd base rates'!D$109)
+($G522*'fnd base rates'!D$110)
+($H522*'fnd base rates'!D$111)
+($I522*'fnd base rates'!D$112)
+($J522*'fnd base rates'!D$113)
+($K522*'fnd base rates'!D$114)
+($M522*'fnd base rates'!D$116)
+($N522*'fnd base rates'!D$117)
+($O522*'fnd base rates'!D$118)
+($P522*VLOOKUP($S522+12,rate_basefnd,4)))
*$R522</f>
        <v>2277.6564299999995</v>
      </c>
      <c r="W522" s="1">
        <f>(($D522*'fnd base rates'!E$107)
+($E522*'fnd base rates'!E$108)
+($F522*'fnd base rates'!E$109)
+($G522*'fnd base rates'!E$110)
+($H522*'fnd base rates'!E$111)
+($I522*'fnd base rates'!E$112)
+($J522*'fnd base rates'!E$113)
+($K522*'fnd base rates'!E$114)
+($M522*'fnd base rates'!E$116)
+($N522*'fnd base rates'!E$117)
+($O522*'fnd base rates'!E$118)
+($P522*VLOOKUP($S522+12,rate_basefnd,5)))
*$R522</f>
        <v>11125.833810748998</v>
      </c>
      <c r="X522" s="1">
        <f>(($D522*'fnd base rates'!F$107)
+($E522*'fnd base rates'!F$108)
+($F522*'fnd base rates'!F$109)
+($G522*'fnd base rates'!F$110)
+($H522*'fnd base rates'!F$111)
+($I522*'fnd base rates'!F$112)
+($J522*'fnd base rates'!F$113)
+($K522*'fnd base rates'!F$114)
+($M522*'fnd base rates'!F$116)
+($N522*'fnd base rates'!F$117)
+($O522*'fnd base rates'!F$118)
+($P522*VLOOKUP($S522+12,rate_basefnd,6)))
*$R522</f>
        <v>3455.4967364019994</v>
      </c>
      <c r="Y522" s="1">
        <f>(($D522*'fnd base rates'!G$107)
+($E522*'fnd base rates'!G$108)
+($F522*'fnd base rates'!G$109)
+($G522*'fnd base rates'!G$110)
+($H522*'fnd base rates'!G$111)
+($I522*'fnd base rates'!G$112)
+($J522*'fnd base rates'!G$113)
+($K522*'fnd base rates'!G$114)
+($M522*'fnd base rates'!G$116)
+($N522*'fnd base rates'!G$117)
+($O522*'fnd base rates'!G$118)
+($P522*VLOOKUP($S522+12,rate_basefnd,7)))
*$R522</f>
        <v>477.93091842899992</v>
      </c>
      <c r="Z522" s="1">
        <f>(($D522*'fnd base rates'!H$107)
+($E522*'fnd base rates'!H$108)
+($F522*'fnd base rates'!H$109)
+($G522*'fnd base rates'!H$110)
+($H522*'fnd base rates'!H$111)
+($I522*'fnd base rates'!H$112)
+($J522*'fnd base rates'!H$113)
+($K522*'fnd base rates'!H$114)
+($M522*'fnd base rates'!H$116)
+($N522*'fnd base rates'!H$117)
+($O522*'fnd base rates'!H$118)
+($P522*VLOOKUP($S522+12,rate_basefnd,8)))</f>
        <v>1502.3316300000001</v>
      </c>
      <c r="AA522" s="1">
        <f>(($D522*'fnd base rates'!I$107)
+($E522*'fnd base rates'!I$108)
+($F522*'fnd base rates'!I$109)
+($G522*'fnd base rates'!I$110)
+($H522*'fnd base rates'!I$111)
+($I522*'fnd base rates'!I$112)
+($J522*'fnd base rates'!I$113)
+($K522*'fnd base rates'!I$114)
+($M522*'fnd base rates'!I$116)
+($N522*'fnd base rates'!I$117)
+($O522*'fnd base rates'!I$118)
+($P522*VLOOKUP($S522+12,rate_basefnd,9)))
*$R522</f>
        <v>905.88171999999997</v>
      </c>
      <c r="AB522" s="1">
        <f>(($D522*'fnd base rates'!J$107)
+($E522*'fnd base rates'!J$108)
+($F522*'fnd base rates'!J$109)
+($G522*'fnd base rates'!J$110)
+($H522*'fnd base rates'!J$111)
+($I522*'fnd base rates'!J$112)
+($J522*'fnd base rates'!J$113)
+($K522*'fnd base rates'!J$114)
+($M522*'fnd base rates'!J$116)
+($N522*'fnd base rates'!J$117)
+($O522*'fnd base rates'!J$118)
+($P522*VLOOKUP($S522+12,rate_basefnd,10)))
*$R522</f>
        <v>549.21593999999993</v>
      </c>
      <c r="AC522" s="1">
        <f>(($D522*'fnd base rates'!K$107)
+($E522*'fnd base rates'!K$108)
+($F522*'fnd base rates'!K$109)
+($G522*'fnd base rates'!K$110)
+($H522*'fnd base rates'!K$111)
+($I522*'fnd base rates'!K$112)
+($J522*'fnd base rates'!K$113)
+($K522*'fnd base rates'!K$114)
+($M522*'fnd base rates'!K$116)
+($N522*'fnd base rates'!K$117)
+($O522*'fnd base rates'!K$118)
+($P522*VLOOKUP($S522+12,rate_basefnd,11)))
*$R522</f>
        <v>3353.7638082210001</v>
      </c>
      <c r="AD522" s="1">
        <f>(($D522*'fnd base rates'!L$107)
+($E522*'fnd base rates'!L$108)
+($F522*'fnd base rates'!L$109)
+($G522*'fnd base rates'!L$110)
+($H522*'fnd base rates'!L$111)
+($I522*'fnd base rates'!L$112)
+($J522*'fnd base rates'!L$113)
+($K522*'fnd base rates'!L$114)
+($M522*'fnd base rates'!L$116)
+($N522*'fnd base rates'!L$117)
+($O522*'fnd base rates'!L$118)
+($P522*VLOOKUP($S522+12,rate_basefnd,12)))</f>
        <v>3958.6102180000007</v>
      </c>
      <c r="AE522" s="1">
        <f>(($D522*'fnd base rates'!M$107)
+($E522*'fnd base rates'!M$108)
+($F522*'fnd base rates'!M$109)
+($G522*'fnd base rates'!M$110)
+($H522*'fnd base rates'!M$111)
+($I522*'fnd base rates'!M$112)
+($J522*'fnd base rates'!M$113)
+($K522*'fnd base rates'!M$114)
+($M522*'fnd base rates'!M$116)
+($N522*'fnd base rates'!M$117)
+($O522*'fnd base rates'!M$118)
+($P522*VLOOKUP($S522+12,rate_basefnd,13)))</f>
        <v>0</v>
      </c>
      <c r="AF522" s="4">
        <f t="shared" si="539"/>
        <v>29201.178065323998</v>
      </c>
      <c r="AH522" s="4">
        <f t="shared" si="540"/>
        <v>470165184</v>
      </c>
      <c r="AI522" s="4" t="str">
        <f t="shared" si="541"/>
        <v>470</v>
      </c>
      <c r="AJ522" s="2" t="str">
        <f t="shared" si="542"/>
        <v>165</v>
      </c>
      <c r="AK522" s="2" t="str">
        <f t="shared" si="543"/>
        <v>184</v>
      </c>
      <c r="AL522" s="4">
        <f t="shared" si="544"/>
        <v>1</v>
      </c>
      <c r="AM522" s="4">
        <f t="shared" ref="AM522:AM585" si="612">enro</f>
        <v>3</v>
      </c>
      <c r="AN522" s="4">
        <f t="shared" si="545"/>
        <v>29201.178065323998</v>
      </c>
      <c r="AO522" s="4">
        <f t="shared" si="546"/>
        <v>9734</v>
      </c>
      <c r="AP522" s="4">
        <f t="shared" si="547"/>
        <v>0</v>
      </c>
      <c r="AQ522" s="4">
        <v>9734</v>
      </c>
      <c r="AW522" s="4">
        <v>9716</v>
      </c>
      <c r="AX522" s="5">
        <f t="shared" si="548"/>
        <v>18</v>
      </c>
      <c r="AY522" s="4">
        <v>9734</v>
      </c>
      <c r="AZ522" s="5"/>
      <c r="BB522" s="5">
        <f t="shared" ref="BB522" si="613">BC522-BA522</f>
        <v>0</v>
      </c>
    </row>
    <row r="523" spans="1:54" s="4" customFormat="1">
      <c r="A523" s="278">
        <v>470</v>
      </c>
      <c r="B523" s="2">
        <v>470165217</v>
      </c>
      <c r="C523" s="10" t="s">
        <v>1052</v>
      </c>
      <c r="D523" s="15">
        <f>'fnd enro'!D523</f>
        <v>0</v>
      </c>
      <c r="E523" s="15">
        <f>'fnd enro'!E523</f>
        <v>0</v>
      </c>
      <c r="F523" s="15">
        <f>'fnd enro'!F523</f>
        <v>0</v>
      </c>
      <c r="G523" s="15">
        <f>'fnd enro'!G523</f>
        <v>0</v>
      </c>
      <c r="H523" s="15">
        <f>'fnd enro'!H523</f>
        <v>0</v>
      </c>
      <c r="I523" s="15">
        <f>'fnd enro'!I523</f>
        <v>1</v>
      </c>
      <c r="J523" s="15">
        <f>'fnd enro'!J523</f>
        <v>0</v>
      </c>
      <c r="K523" s="16">
        <f>'fnd enro'!K523</f>
        <v>3.8300000000000001E-2</v>
      </c>
      <c r="L523" s="15">
        <f>'fnd enro'!L523</f>
        <v>0</v>
      </c>
      <c r="M523" s="15">
        <f>'fnd enro'!M523</f>
        <v>0</v>
      </c>
      <c r="N523" s="15">
        <f>'fnd enro'!N523</f>
        <v>0</v>
      </c>
      <c r="O523" s="15">
        <f>'fnd enro'!O523</f>
        <v>0</v>
      </c>
      <c r="P523" s="15">
        <f>'fnd enro'!P523</f>
        <v>0</v>
      </c>
      <c r="Q523" s="15">
        <f>'fnd enro'!R523</f>
        <v>1</v>
      </c>
      <c r="R523" s="16">
        <f t="shared" ref="R523:R586" si="614">VLOOKUP(B523,charterinfo_b,6)</f>
        <v>1.0369999999999999</v>
      </c>
      <c r="S523" s="15">
        <f>VALUE('fnd enro'!Q523)</f>
        <v>2</v>
      </c>
      <c r="T523" s="2"/>
      <c r="U523" s="1">
        <f>(($D523*'fnd base rates'!C$107)
+($E523*'fnd base rates'!C$108)
+($F523*'fnd base rates'!C$109)
+($G523*'fnd base rates'!C$110)
+($H523*'fnd base rates'!C$111)
+($I523*'fnd base rates'!C$112)
+($J523*'fnd base rates'!C$113)
+($K523*'fnd base rates'!C$114)
+($M523*'fnd base rates'!C$116)
+($N523*'fnd base rates'!C$117)
+($O523*'fnd base rates'!C$118)
+($P523*VLOOKUP($S523+12,rate_basefnd,3)))
*$R523</f>
        <v>531.48561784099991</v>
      </c>
      <c r="V523" s="1">
        <f>(($D523*'fnd base rates'!D$107)
+($E523*'fnd base rates'!D$108)
+($F523*'fnd base rates'!D$109)
+($G523*'fnd base rates'!D$110)
+($H523*'fnd base rates'!D$111)
+($I523*'fnd base rates'!D$112)
+($J523*'fnd base rates'!D$113)
+($K523*'fnd base rates'!D$114)
+($M523*'fnd base rates'!D$116)
+($N523*'fnd base rates'!D$117)
+($O523*'fnd base rates'!D$118)
+($P523*VLOOKUP($S523+12,rate_basefnd,4)))
*$R523</f>
        <v>759.21880999999996</v>
      </c>
      <c r="W523" s="1">
        <f>(($D523*'fnd base rates'!E$107)
+($E523*'fnd base rates'!E$108)
+($F523*'fnd base rates'!E$109)
+($G523*'fnd base rates'!E$110)
+($H523*'fnd base rates'!E$111)
+($I523*'fnd base rates'!E$112)
+($J523*'fnd base rates'!E$113)
+($K523*'fnd base rates'!E$114)
+($M523*'fnd base rates'!E$116)
+($N523*'fnd base rates'!E$117)
+($O523*'fnd base rates'!E$118)
+($P523*VLOOKUP($S523+12,rate_basefnd,5)))
*$R523</f>
        <v>4871.7277535829999</v>
      </c>
      <c r="X523" s="1">
        <f>(($D523*'fnd base rates'!F$107)
+($E523*'fnd base rates'!F$108)
+($F523*'fnd base rates'!F$109)
+($G523*'fnd base rates'!F$110)
+($H523*'fnd base rates'!F$111)
+($I523*'fnd base rates'!F$112)
+($J523*'fnd base rates'!F$113)
+($K523*'fnd base rates'!F$114)
+($M523*'fnd base rates'!F$116)
+($N523*'fnd base rates'!F$117)
+($O523*'fnd base rates'!F$118)
+($P523*VLOOKUP($S523+12,rate_basefnd,6)))
*$R523</f>
        <v>877.41439213400008</v>
      </c>
      <c r="Y523" s="1">
        <f>(($D523*'fnd base rates'!G$107)
+($E523*'fnd base rates'!G$108)
+($F523*'fnd base rates'!G$109)
+($G523*'fnd base rates'!G$110)
+($H523*'fnd base rates'!G$111)
+($I523*'fnd base rates'!G$112)
+($J523*'fnd base rates'!G$113)
+($K523*'fnd base rates'!G$114)
+($M523*'fnd base rates'!G$116)
+($N523*'fnd base rates'!G$117)
+($O523*'fnd base rates'!G$118)
+($P523*VLOOKUP($S523+12,rate_basefnd,7)))
*$R523</f>
        <v>162.49389614299997</v>
      </c>
      <c r="Z523" s="1">
        <f>(($D523*'fnd base rates'!H$107)
+($E523*'fnd base rates'!H$108)
+($F523*'fnd base rates'!H$109)
+($G523*'fnd base rates'!H$110)
+($H523*'fnd base rates'!H$111)
+($I523*'fnd base rates'!H$112)
+($J523*'fnd base rates'!H$113)
+($K523*'fnd base rates'!H$114)
+($M523*'fnd base rates'!H$116)
+($N523*'fnd base rates'!H$117)
+($O523*'fnd base rates'!H$118)
+($P523*VLOOKUP($S523+12,rate_basefnd,8)))</f>
        <v>792.30720999999994</v>
      </c>
      <c r="AA523" s="1">
        <f>(($D523*'fnd base rates'!I$107)
+($E523*'fnd base rates'!I$108)
+($F523*'fnd base rates'!I$109)
+($G523*'fnd base rates'!I$110)
+($H523*'fnd base rates'!I$111)
+($I523*'fnd base rates'!I$112)
+($J523*'fnd base rates'!I$113)
+($K523*'fnd base rates'!I$114)
+($M523*'fnd base rates'!I$116)
+($N523*'fnd base rates'!I$117)
+($O523*'fnd base rates'!I$118)
+($P523*VLOOKUP($S523+12,rate_basefnd,9)))
*$R523</f>
        <v>422.68119999999999</v>
      </c>
      <c r="AB523" s="1">
        <f>(($D523*'fnd base rates'!J$107)
+($E523*'fnd base rates'!J$108)
+($F523*'fnd base rates'!J$109)
+($G523*'fnd base rates'!J$110)
+($H523*'fnd base rates'!J$111)
+($I523*'fnd base rates'!J$112)
+($J523*'fnd base rates'!J$113)
+($K523*'fnd base rates'!J$114)
+($M523*'fnd base rates'!J$116)
+($N523*'fnd base rates'!J$117)
+($O523*'fnd base rates'!J$118)
+($P523*VLOOKUP($S523+12,rate_basefnd,10)))
*$R523</f>
        <v>569.35447999999997</v>
      </c>
      <c r="AC523" s="1">
        <f>(($D523*'fnd base rates'!K$107)
+($E523*'fnd base rates'!K$108)
+($F523*'fnd base rates'!K$109)
+($G523*'fnd base rates'!K$110)
+($H523*'fnd base rates'!K$111)
+($I523*'fnd base rates'!K$112)
+($J523*'fnd base rates'!K$113)
+($K523*'fnd base rates'!K$114)
+($M523*'fnd base rates'!K$116)
+($N523*'fnd base rates'!K$117)
+($O523*'fnd base rates'!K$118)
+($P523*VLOOKUP($S523+12,rate_basefnd,11)))
*$R523</f>
        <v>1140.2789894069999</v>
      </c>
      <c r="AD523" s="1">
        <f>(($D523*'fnd base rates'!L$107)
+($E523*'fnd base rates'!L$108)
+($F523*'fnd base rates'!L$109)
+($G523*'fnd base rates'!L$110)
+($H523*'fnd base rates'!L$111)
+($I523*'fnd base rates'!L$112)
+($J523*'fnd base rates'!L$113)
+($K523*'fnd base rates'!L$114)
+($M523*'fnd base rates'!L$116)
+($N523*'fnd base rates'!L$117)
+($O523*'fnd base rates'!L$118)
+($P523*VLOOKUP($S523+12,rate_basefnd,12)))</f>
        <v>1229.513406</v>
      </c>
      <c r="AE523" s="1">
        <f>(($D523*'fnd base rates'!M$107)
+($E523*'fnd base rates'!M$108)
+($F523*'fnd base rates'!M$109)
+($G523*'fnd base rates'!M$110)
+($H523*'fnd base rates'!M$111)
+($I523*'fnd base rates'!M$112)
+($J523*'fnd base rates'!M$113)
+($K523*'fnd base rates'!M$114)
+($M523*'fnd base rates'!M$116)
+($N523*'fnd base rates'!M$117)
+($O523*'fnd base rates'!M$118)
+($P523*VLOOKUP($S523+12,rate_basefnd,13)))</f>
        <v>0</v>
      </c>
      <c r="AF523" s="4">
        <f t="shared" ref="AF523:AF586" si="615">SUM(U523:AE523)</f>
        <v>11356.475755107998</v>
      </c>
      <c r="AH523" s="4">
        <f t="shared" ref="AH523:AH586" si="616">B523</f>
        <v>470165217</v>
      </c>
      <c r="AI523" s="4" t="str">
        <f t="shared" ref="AI523:AI586" si="617">IF($B523&lt;499999999,MID($B523,1,3),MID($B523,1,4))</f>
        <v>470</v>
      </c>
      <c r="AJ523" s="2" t="str">
        <f t="shared" ref="AJ523:AJ586" si="618">IF($B523&lt;499999999,MID($B523,4,3),MID($B523,5,3))</f>
        <v>165</v>
      </c>
      <c r="AK523" s="2" t="str">
        <f t="shared" ref="AK523:AK586" si="619">IF($B523&lt;499999999,MID($B523,7,3),MID($B523,8,3))</f>
        <v>217</v>
      </c>
      <c r="AL523" s="4">
        <f t="shared" ref="AL523:AL586" si="620">IF(VLOOKUP(VALUE(IF(AH523&lt;499999999,MID(AH523,4,3),MID(AH523,5,3))),distinfo,4)=R523,1,0)</f>
        <v>1</v>
      </c>
      <c r="AM523" s="4">
        <f t="shared" si="612"/>
        <v>1</v>
      </c>
      <c r="AN523" s="4">
        <f t="shared" ref="AN523:AN586" si="621">AF523</f>
        <v>11356.475755107998</v>
      </c>
      <c r="AO523" s="4">
        <f t="shared" ref="AO523:AO586" si="622">IF(OR(AF523=0,AM523=0),0,ROUND(AN523/AM523,0))</f>
        <v>11356</v>
      </c>
      <c r="AP523" s="4">
        <f t="shared" ref="AP523:AP586" si="623">AO523-AQ523</f>
        <v>0</v>
      </c>
      <c r="AQ523" s="4">
        <v>11356</v>
      </c>
      <c r="AW523" s="4">
        <v>11342</v>
      </c>
      <c r="AX523" s="5">
        <f t="shared" ref="AX523:AX586" si="624">AY523-AW523</f>
        <v>14</v>
      </c>
      <c r="AY523" s="4">
        <v>11356</v>
      </c>
      <c r="AZ523" s="5"/>
      <c r="BB523" s="5">
        <f t="shared" ref="BB523" si="625">BC523-BA523</f>
        <v>0</v>
      </c>
    </row>
    <row r="524" spans="1:54" s="4" customFormat="1">
      <c r="A524" s="278">
        <v>470</v>
      </c>
      <c r="B524" s="2">
        <v>470165229</v>
      </c>
      <c r="C524" s="10" t="s">
        <v>1052</v>
      </c>
      <c r="D524" s="15">
        <f>'fnd enro'!D524</f>
        <v>0</v>
      </c>
      <c r="E524" s="15">
        <f>'fnd enro'!E524</f>
        <v>0</v>
      </c>
      <c r="F524" s="15">
        <f>'fnd enro'!F524</f>
        <v>0</v>
      </c>
      <c r="G524" s="15">
        <f>'fnd enro'!G524</f>
        <v>3</v>
      </c>
      <c r="H524" s="15">
        <f>'fnd enro'!H524</f>
        <v>2</v>
      </c>
      <c r="I524" s="15">
        <f>'fnd enro'!I524</f>
        <v>3</v>
      </c>
      <c r="J524" s="15">
        <f>'fnd enro'!J524</f>
        <v>0</v>
      </c>
      <c r="K524" s="16">
        <f>'fnd enro'!K524</f>
        <v>0.30640000000000001</v>
      </c>
      <c r="L524" s="15">
        <f>'fnd enro'!L524</f>
        <v>0</v>
      </c>
      <c r="M524" s="15">
        <f>'fnd enro'!M524</f>
        <v>0</v>
      </c>
      <c r="N524" s="15">
        <f>'fnd enro'!N524</f>
        <v>0</v>
      </c>
      <c r="O524" s="15">
        <f>'fnd enro'!O524</f>
        <v>0</v>
      </c>
      <c r="P524" s="15">
        <f>'fnd enro'!P524</f>
        <v>0</v>
      </c>
      <c r="Q524" s="15">
        <f>'fnd enro'!R524</f>
        <v>8</v>
      </c>
      <c r="R524" s="16">
        <f t="shared" si="614"/>
        <v>1.0369999999999999</v>
      </c>
      <c r="S524" s="15">
        <f>VALUE('fnd enro'!Q524)</f>
        <v>7</v>
      </c>
      <c r="T524" s="2"/>
      <c r="U524" s="1">
        <f>(($D524*'fnd base rates'!C$107)
+($E524*'fnd base rates'!C$108)
+($F524*'fnd base rates'!C$109)
+($G524*'fnd base rates'!C$110)
+($H524*'fnd base rates'!C$111)
+($I524*'fnd base rates'!C$112)
+($J524*'fnd base rates'!C$113)
+($K524*'fnd base rates'!C$114)
+($M524*'fnd base rates'!C$116)
+($N524*'fnd base rates'!C$117)
+($O524*'fnd base rates'!C$118)
+($P524*VLOOKUP($S524+12,rate_basefnd,3)))
*$R524</f>
        <v>4251.8849427279993</v>
      </c>
      <c r="V524" s="1">
        <f>(($D524*'fnd base rates'!D$107)
+($E524*'fnd base rates'!D$108)
+($F524*'fnd base rates'!D$109)
+($G524*'fnd base rates'!D$110)
+($H524*'fnd base rates'!D$111)
+($I524*'fnd base rates'!D$112)
+($J524*'fnd base rates'!D$113)
+($K524*'fnd base rates'!D$114)
+($M524*'fnd base rates'!D$116)
+($N524*'fnd base rates'!D$117)
+($O524*'fnd base rates'!D$118)
+($P524*VLOOKUP($S524+12,rate_basefnd,4)))
*$R524</f>
        <v>6073.7504799999988</v>
      </c>
      <c r="W524" s="1">
        <f>(($D524*'fnd base rates'!E$107)
+($E524*'fnd base rates'!E$108)
+($F524*'fnd base rates'!E$109)
+($G524*'fnd base rates'!E$110)
+($H524*'fnd base rates'!E$111)
+($I524*'fnd base rates'!E$112)
+($J524*'fnd base rates'!E$113)
+($K524*'fnd base rates'!E$114)
+($M524*'fnd base rates'!E$116)
+($N524*'fnd base rates'!E$117)
+($O524*'fnd base rates'!E$118)
+($P524*VLOOKUP($S524+12,rate_basefnd,5)))
*$R524</f>
        <v>33018.994708663995</v>
      </c>
      <c r="X524" s="1">
        <f>(($D524*'fnd base rates'!F$107)
+($E524*'fnd base rates'!F$108)
+($F524*'fnd base rates'!F$109)
+($G524*'fnd base rates'!F$110)
+($H524*'fnd base rates'!F$111)
+($I524*'fnd base rates'!F$112)
+($J524*'fnd base rates'!F$113)
+($K524*'fnd base rates'!F$114)
+($M524*'fnd base rates'!F$116)
+($N524*'fnd base rates'!F$117)
+($O524*'fnd base rates'!F$118)
+($P524*VLOOKUP($S524+12,rate_basefnd,6)))
*$R524</f>
        <v>8308.0261470719997</v>
      </c>
      <c r="Y524" s="1">
        <f>(($D524*'fnd base rates'!G$107)
+($E524*'fnd base rates'!G$108)
+($F524*'fnd base rates'!G$109)
+($G524*'fnd base rates'!G$110)
+($H524*'fnd base rates'!G$111)
+($I524*'fnd base rates'!G$112)
+($J524*'fnd base rates'!G$113)
+($K524*'fnd base rates'!G$114)
+($M524*'fnd base rates'!G$116)
+($N524*'fnd base rates'!G$117)
+($O524*'fnd base rates'!G$118)
+($P524*VLOOKUP($S524+12,rate_basefnd,7)))
*$R524</f>
        <v>1287.8908591439997</v>
      </c>
      <c r="Z524" s="1">
        <f>(($D524*'fnd base rates'!H$107)
+($E524*'fnd base rates'!H$108)
+($F524*'fnd base rates'!H$109)
+($G524*'fnd base rates'!H$110)
+($H524*'fnd base rates'!H$111)
+($I524*'fnd base rates'!H$112)
+($J524*'fnd base rates'!H$113)
+($K524*'fnd base rates'!H$114)
+($M524*'fnd base rates'!H$116)
+($N524*'fnd base rates'!H$117)
+($O524*'fnd base rates'!H$118)
+($P524*VLOOKUP($S524+12,rate_basefnd,8)))</f>
        <v>4880.807679999999</v>
      </c>
      <c r="AA524" s="1">
        <f>(($D524*'fnd base rates'!I$107)
+($E524*'fnd base rates'!I$108)
+($F524*'fnd base rates'!I$109)
+($G524*'fnd base rates'!I$110)
+($H524*'fnd base rates'!I$111)
+($I524*'fnd base rates'!I$112)
+($J524*'fnd base rates'!I$113)
+($K524*'fnd base rates'!I$114)
+($M524*'fnd base rates'!I$116)
+($N524*'fnd base rates'!I$117)
+($O524*'fnd base rates'!I$118)
+($P524*VLOOKUP($S524+12,rate_basefnd,9)))
*$R524</f>
        <v>2801.1444000000001</v>
      </c>
      <c r="AB524" s="1">
        <f>(($D524*'fnd base rates'!J$107)
+($E524*'fnd base rates'!J$108)
+($F524*'fnd base rates'!J$109)
+($G524*'fnd base rates'!J$110)
+($H524*'fnd base rates'!J$111)
+($I524*'fnd base rates'!J$112)
+($J524*'fnd base rates'!J$113)
+($K524*'fnd base rates'!J$114)
+($M524*'fnd base rates'!J$116)
+($N524*'fnd base rates'!J$117)
+($O524*'fnd base rates'!J$118)
+($P524*VLOOKUP($S524+12,rate_basefnd,10)))
*$R524</f>
        <v>2655.3421999999996</v>
      </c>
      <c r="AC524" s="1">
        <f>(($D524*'fnd base rates'!K$107)
+($E524*'fnd base rates'!K$108)
+($F524*'fnd base rates'!K$109)
+($G524*'fnd base rates'!K$110)
+($H524*'fnd base rates'!K$111)
+($I524*'fnd base rates'!K$112)
+($J524*'fnd base rates'!K$113)
+($K524*'fnd base rates'!K$114)
+($M524*'fnd base rates'!K$116)
+($N524*'fnd base rates'!K$117)
+($O524*'fnd base rates'!K$118)
+($P524*VLOOKUP($S524+12,rate_basefnd,11)))
*$R524</f>
        <v>9037.5504952559986</v>
      </c>
      <c r="AD524" s="1">
        <f>(($D524*'fnd base rates'!L$107)
+($E524*'fnd base rates'!L$108)
+($F524*'fnd base rates'!L$109)
+($G524*'fnd base rates'!L$110)
+($H524*'fnd base rates'!L$111)
+($I524*'fnd base rates'!L$112)
+($J524*'fnd base rates'!L$113)
+($K524*'fnd base rates'!L$114)
+($M524*'fnd base rates'!L$116)
+($N524*'fnd base rates'!L$117)
+($O524*'fnd base rates'!L$118)
+($P524*VLOOKUP($S524+12,rate_basefnd,12)))</f>
        <v>10302.217248000001</v>
      </c>
      <c r="AE524" s="1">
        <f>(($D524*'fnd base rates'!M$107)
+($E524*'fnd base rates'!M$108)
+($F524*'fnd base rates'!M$109)
+($G524*'fnd base rates'!M$110)
+($H524*'fnd base rates'!M$111)
+($I524*'fnd base rates'!M$112)
+($J524*'fnd base rates'!M$113)
+($K524*'fnd base rates'!M$114)
+($M524*'fnd base rates'!M$116)
+($N524*'fnd base rates'!M$117)
+($O524*'fnd base rates'!M$118)
+($P524*VLOOKUP($S524+12,rate_basefnd,13)))</f>
        <v>0</v>
      </c>
      <c r="AF524" s="4">
        <f t="shared" si="615"/>
        <v>82617.609160863984</v>
      </c>
      <c r="AH524" s="4">
        <f t="shared" si="616"/>
        <v>470165229</v>
      </c>
      <c r="AI524" s="4" t="str">
        <f t="shared" si="617"/>
        <v>470</v>
      </c>
      <c r="AJ524" s="2" t="str">
        <f t="shared" si="618"/>
        <v>165</v>
      </c>
      <c r="AK524" s="2" t="str">
        <f t="shared" si="619"/>
        <v>229</v>
      </c>
      <c r="AL524" s="4">
        <f t="shared" si="620"/>
        <v>1</v>
      </c>
      <c r="AM524" s="4">
        <f t="shared" si="612"/>
        <v>8</v>
      </c>
      <c r="AN524" s="4">
        <f t="shared" si="621"/>
        <v>82617.609160863984</v>
      </c>
      <c r="AO524" s="4">
        <f t="shared" si="622"/>
        <v>10327</v>
      </c>
      <c r="AP524" s="4">
        <f t="shared" si="623"/>
        <v>0</v>
      </c>
      <c r="AQ524" s="4">
        <v>10327</v>
      </c>
      <c r="AW524" s="4">
        <v>10311</v>
      </c>
      <c r="AX524" s="5">
        <f t="shared" si="624"/>
        <v>16</v>
      </c>
      <c r="AY524" s="4">
        <v>10327</v>
      </c>
      <c r="AZ524" s="5"/>
      <c r="BB524" s="5">
        <f t="shared" ref="BB524" si="626">BC524-BA524</f>
        <v>0</v>
      </c>
    </row>
    <row r="525" spans="1:54" s="4" customFormat="1">
      <c r="A525" s="278">
        <v>470</v>
      </c>
      <c r="B525" s="2">
        <v>470165246</v>
      </c>
      <c r="C525" s="10" t="s">
        <v>1052</v>
      </c>
      <c r="D525" s="15">
        <f>'fnd enro'!D525</f>
        <v>0</v>
      </c>
      <c r="E525" s="15">
        <f>'fnd enro'!E525</f>
        <v>0</v>
      </c>
      <c r="F525" s="15">
        <f>'fnd enro'!F525</f>
        <v>0</v>
      </c>
      <c r="G525" s="15">
        <f>'fnd enro'!G525</f>
        <v>1</v>
      </c>
      <c r="H525" s="15">
        <f>'fnd enro'!H525</f>
        <v>0</v>
      </c>
      <c r="I525" s="15">
        <f>'fnd enro'!I525</f>
        <v>1</v>
      </c>
      <c r="J525" s="15">
        <f>'fnd enro'!J525</f>
        <v>0</v>
      </c>
      <c r="K525" s="16">
        <f>'fnd enro'!K525</f>
        <v>7.6600000000000001E-2</v>
      </c>
      <c r="L525" s="15">
        <f>'fnd enro'!L525</f>
        <v>0</v>
      </c>
      <c r="M525" s="15">
        <f>'fnd enro'!M525</f>
        <v>0</v>
      </c>
      <c r="N525" s="15">
        <f>'fnd enro'!N525</f>
        <v>0</v>
      </c>
      <c r="O525" s="15">
        <f>'fnd enro'!O525</f>
        <v>0</v>
      </c>
      <c r="P525" s="15">
        <f>'fnd enro'!P525</f>
        <v>0</v>
      </c>
      <c r="Q525" s="15">
        <f>'fnd enro'!R525</f>
        <v>2</v>
      </c>
      <c r="R525" s="16">
        <f t="shared" si="614"/>
        <v>1.0369999999999999</v>
      </c>
      <c r="S525" s="15">
        <f>VALUE('fnd enro'!Q525)</f>
        <v>2</v>
      </c>
      <c r="T525" s="2"/>
      <c r="U525" s="1">
        <f>(($D525*'fnd base rates'!C$107)
+($E525*'fnd base rates'!C$108)
+($F525*'fnd base rates'!C$109)
+($G525*'fnd base rates'!C$110)
+($H525*'fnd base rates'!C$111)
+($I525*'fnd base rates'!C$112)
+($J525*'fnd base rates'!C$113)
+($K525*'fnd base rates'!C$114)
+($M525*'fnd base rates'!C$116)
+($N525*'fnd base rates'!C$117)
+($O525*'fnd base rates'!C$118)
+($P525*VLOOKUP($S525+12,rate_basefnd,3)))
*$R525</f>
        <v>1062.9712356819998</v>
      </c>
      <c r="V525" s="1">
        <f>(($D525*'fnd base rates'!D$107)
+($E525*'fnd base rates'!D$108)
+($F525*'fnd base rates'!D$109)
+($G525*'fnd base rates'!D$110)
+($H525*'fnd base rates'!D$111)
+($I525*'fnd base rates'!D$112)
+($J525*'fnd base rates'!D$113)
+($K525*'fnd base rates'!D$114)
+($M525*'fnd base rates'!D$116)
+($N525*'fnd base rates'!D$117)
+($O525*'fnd base rates'!D$118)
+($P525*VLOOKUP($S525+12,rate_basefnd,4)))
*$R525</f>
        <v>1518.4376199999999</v>
      </c>
      <c r="W525" s="1">
        <f>(($D525*'fnd base rates'!E$107)
+($E525*'fnd base rates'!E$108)
+($F525*'fnd base rates'!E$109)
+($G525*'fnd base rates'!E$110)
+($H525*'fnd base rates'!E$111)
+($I525*'fnd base rates'!E$112)
+($J525*'fnd base rates'!E$113)
+($K525*'fnd base rates'!E$114)
+($M525*'fnd base rates'!E$116)
+($N525*'fnd base rates'!E$117)
+($O525*'fnd base rates'!E$118)
+($P525*VLOOKUP($S525+12,rate_basefnd,5)))
*$R525</f>
        <v>8719.5839271659988</v>
      </c>
      <c r="X525" s="1">
        <f>(($D525*'fnd base rates'!F$107)
+($E525*'fnd base rates'!F$108)
+($F525*'fnd base rates'!F$109)
+($G525*'fnd base rates'!F$110)
+($H525*'fnd base rates'!F$111)
+($I525*'fnd base rates'!F$112)
+($J525*'fnd base rates'!F$113)
+($K525*'fnd base rates'!F$114)
+($M525*'fnd base rates'!F$116)
+($N525*'fnd base rates'!F$117)
+($O525*'fnd base rates'!F$118)
+($P525*VLOOKUP($S525+12,rate_basefnd,6)))
*$R525</f>
        <v>2112.6248942679999</v>
      </c>
      <c r="Y525" s="1">
        <f>(($D525*'fnd base rates'!G$107)
+($E525*'fnd base rates'!G$108)
+($F525*'fnd base rates'!G$109)
+($G525*'fnd base rates'!G$110)
+($H525*'fnd base rates'!G$111)
+($I525*'fnd base rates'!G$112)
+($J525*'fnd base rates'!G$113)
+($K525*'fnd base rates'!G$114)
+($M525*'fnd base rates'!G$116)
+($N525*'fnd base rates'!G$117)
+($O525*'fnd base rates'!G$118)
+($P525*VLOOKUP($S525+12,rate_basefnd,7)))
*$R525</f>
        <v>317.94656228600002</v>
      </c>
      <c r="Z525" s="1">
        <f>(($D525*'fnd base rates'!H$107)
+($E525*'fnd base rates'!H$108)
+($F525*'fnd base rates'!H$109)
+($G525*'fnd base rates'!H$110)
+($H525*'fnd base rates'!H$111)
+($I525*'fnd base rates'!H$112)
+($J525*'fnd base rates'!H$113)
+($K525*'fnd base rates'!H$114)
+($M525*'fnd base rates'!H$116)
+($N525*'fnd base rates'!H$117)
+($O525*'fnd base rates'!H$118)
+($P525*VLOOKUP($S525+12,rate_basefnd,8)))</f>
        <v>1293.0844199999999</v>
      </c>
      <c r="AA525" s="1">
        <f>(($D525*'fnd base rates'!I$107)
+($E525*'fnd base rates'!I$108)
+($F525*'fnd base rates'!I$109)
+($G525*'fnd base rates'!I$110)
+($H525*'fnd base rates'!I$111)
+($I525*'fnd base rates'!I$112)
+($J525*'fnd base rates'!I$113)
+($K525*'fnd base rates'!I$114)
+($M525*'fnd base rates'!I$116)
+($N525*'fnd base rates'!I$117)
+($O525*'fnd base rates'!I$118)
+($P525*VLOOKUP($S525+12,rate_basefnd,9)))
*$R525</f>
        <v>701.34384</v>
      </c>
      <c r="AB525" s="1">
        <f>(($D525*'fnd base rates'!J$107)
+($E525*'fnd base rates'!J$108)
+($F525*'fnd base rates'!J$109)
+($G525*'fnd base rates'!J$110)
+($H525*'fnd base rates'!J$111)
+($I525*'fnd base rates'!J$112)
+($J525*'fnd base rates'!J$113)
+($K525*'fnd base rates'!J$114)
+($M525*'fnd base rates'!J$116)
+($N525*'fnd base rates'!J$117)
+($O525*'fnd base rates'!J$118)
+($P525*VLOOKUP($S525+12,rate_basefnd,10)))
*$R525</f>
        <v>720.50759999999991</v>
      </c>
      <c r="AC525" s="1">
        <f>(($D525*'fnd base rates'!K$107)
+($E525*'fnd base rates'!K$108)
+($F525*'fnd base rates'!K$109)
+($G525*'fnd base rates'!K$110)
+($H525*'fnd base rates'!K$111)
+($I525*'fnd base rates'!K$112)
+($J525*'fnd base rates'!K$113)
+($K525*'fnd base rates'!K$114)
+($M525*'fnd base rates'!K$116)
+($N525*'fnd base rates'!K$117)
+($O525*'fnd base rates'!K$118)
+($P525*VLOOKUP($S525+12,rate_basefnd,11)))
*$R525</f>
        <v>2231.0930788139999</v>
      </c>
      <c r="AD525" s="1">
        <f>(($D525*'fnd base rates'!L$107)
+($E525*'fnd base rates'!L$108)
+($F525*'fnd base rates'!L$109)
+($G525*'fnd base rates'!L$110)
+($H525*'fnd base rates'!L$111)
+($I525*'fnd base rates'!L$112)
+($J525*'fnd base rates'!L$113)
+($K525*'fnd base rates'!L$114)
+($M525*'fnd base rates'!L$116)
+($N525*'fnd base rates'!L$117)
+($O525*'fnd base rates'!L$118)
+($P525*VLOOKUP($S525+12,rate_basefnd,12)))</f>
        <v>2533.0568119999998</v>
      </c>
      <c r="AE525" s="1">
        <f>(($D525*'fnd base rates'!M$107)
+($E525*'fnd base rates'!M$108)
+($F525*'fnd base rates'!M$109)
+($G525*'fnd base rates'!M$110)
+($H525*'fnd base rates'!M$111)
+($I525*'fnd base rates'!M$112)
+($J525*'fnd base rates'!M$113)
+($K525*'fnd base rates'!M$114)
+($M525*'fnd base rates'!M$116)
+($N525*'fnd base rates'!M$117)
+($O525*'fnd base rates'!M$118)
+($P525*VLOOKUP($S525+12,rate_basefnd,13)))</f>
        <v>0</v>
      </c>
      <c r="AF525" s="4">
        <f t="shared" si="615"/>
        <v>21210.649990215996</v>
      </c>
      <c r="AH525" s="4">
        <f t="shared" si="616"/>
        <v>470165246</v>
      </c>
      <c r="AI525" s="4" t="str">
        <f t="shared" si="617"/>
        <v>470</v>
      </c>
      <c r="AJ525" s="2" t="str">
        <f t="shared" si="618"/>
        <v>165</v>
      </c>
      <c r="AK525" s="2" t="str">
        <f t="shared" si="619"/>
        <v>246</v>
      </c>
      <c r="AL525" s="4">
        <f t="shared" si="620"/>
        <v>1</v>
      </c>
      <c r="AM525" s="4">
        <f t="shared" si="612"/>
        <v>2</v>
      </c>
      <c r="AN525" s="4">
        <f t="shared" si="621"/>
        <v>21210.649990215996</v>
      </c>
      <c r="AO525" s="4">
        <f t="shared" si="622"/>
        <v>10605</v>
      </c>
      <c r="AP525" s="4">
        <f t="shared" si="623"/>
        <v>0</v>
      </c>
      <c r="AQ525" s="4">
        <v>10605</v>
      </c>
      <c r="AW525" s="4">
        <v>10589</v>
      </c>
      <c r="AX525" s="5">
        <f t="shared" si="624"/>
        <v>16</v>
      </c>
      <c r="AY525" s="4">
        <v>10605</v>
      </c>
      <c r="AZ525" s="5"/>
      <c r="BB525" s="5">
        <f t="shared" ref="BB525" si="627">BC525-BA525</f>
        <v>0</v>
      </c>
    </row>
    <row r="526" spans="1:54" s="4" customFormat="1">
      <c r="A526" s="278">
        <v>470</v>
      </c>
      <c r="B526" s="2">
        <v>470165248</v>
      </c>
      <c r="C526" s="10" t="s">
        <v>1052</v>
      </c>
      <c r="D526" s="15">
        <f>'fnd enro'!D526</f>
        <v>0</v>
      </c>
      <c r="E526" s="15">
        <f>'fnd enro'!E526</f>
        <v>0</v>
      </c>
      <c r="F526" s="15">
        <f>'fnd enro'!F526</f>
        <v>10</v>
      </c>
      <c r="G526" s="15">
        <f>'fnd enro'!G526</f>
        <v>8</v>
      </c>
      <c r="H526" s="15">
        <f>'fnd enro'!H526</f>
        <v>1</v>
      </c>
      <c r="I526" s="15">
        <f>'fnd enro'!I526</f>
        <v>10</v>
      </c>
      <c r="J526" s="15">
        <f>'fnd enro'!J526</f>
        <v>0</v>
      </c>
      <c r="K526" s="16">
        <f>'fnd enro'!K526</f>
        <v>1.1107</v>
      </c>
      <c r="L526" s="15">
        <f>'fnd enro'!L526</f>
        <v>0</v>
      </c>
      <c r="M526" s="15">
        <f>'fnd enro'!M526</f>
        <v>0</v>
      </c>
      <c r="N526" s="15">
        <f>'fnd enro'!N526</f>
        <v>0</v>
      </c>
      <c r="O526" s="15">
        <f>'fnd enro'!O526</f>
        <v>0</v>
      </c>
      <c r="P526" s="15">
        <f>'fnd enro'!P526</f>
        <v>10</v>
      </c>
      <c r="Q526" s="15">
        <f>'fnd enro'!R526</f>
        <v>29</v>
      </c>
      <c r="R526" s="16">
        <f t="shared" si="614"/>
        <v>1.0369999999999999</v>
      </c>
      <c r="S526" s="15">
        <f>VALUE('fnd enro'!Q526)</f>
        <v>12</v>
      </c>
      <c r="T526" s="2"/>
      <c r="U526" s="1">
        <f>(($D526*'fnd base rates'!C$107)
+($E526*'fnd base rates'!C$108)
+($F526*'fnd base rates'!C$109)
+($G526*'fnd base rates'!C$110)
+($H526*'fnd base rates'!C$111)
+($I526*'fnd base rates'!C$112)
+($J526*'fnd base rates'!C$113)
+($K526*'fnd base rates'!C$114)
+($M526*'fnd base rates'!C$116)
+($N526*'fnd base rates'!C$117)
+($O526*'fnd base rates'!C$118)
+($P526*VLOOKUP($S526+12,rate_basefnd,3)))
*$R526</f>
        <v>16183.470217388998</v>
      </c>
      <c r="V526" s="1">
        <f>(($D526*'fnd base rates'!D$107)
+($E526*'fnd base rates'!D$108)
+($F526*'fnd base rates'!D$109)
+($G526*'fnd base rates'!D$110)
+($H526*'fnd base rates'!D$111)
+($I526*'fnd base rates'!D$112)
+($J526*'fnd base rates'!D$113)
+($K526*'fnd base rates'!D$114)
+($M526*'fnd base rates'!D$116)
+($N526*'fnd base rates'!D$117)
+($O526*'fnd base rates'!D$118)
+($P526*VLOOKUP($S526+12,rate_basefnd,4)))
*$R526</f>
        <v>25667.274389999999</v>
      </c>
      <c r="W526" s="1">
        <f>(($D526*'fnd base rates'!E$107)
+($E526*'fnd base rates'!E$108)
+($F526*'fnd base rates'!E$109)
+($G526*'fnd base rates'!E$110)
+($H526*'fnd base rates'!E$111)
+($I526*'fnd base rates'!E$112)
+($J526*'fnd base rates'!E$113)
+($K526*'fnd base rates'!E$114)
+($M526*'fnd base rates'!E$116)
+($N526*'fnd base rates'!E$117)
+($O526*'fnd base rates'!E$118)
+($P526*VLOOKUP($S526+12,rate_basefnd,5)))
*$R526</f>
        <v>157039.40422390698</v>
      </c>
      <c r="X526" s="1">
        <f>(($D526*'fnd base rates'!F$107)
+($E526*'fnd base rates'!F$108)
+($F526*'fnd base rates'!F$109)
+($G526*'fnd base rates'!F$110)
+($H526*'fnd base rates'!F$111)
+($I526*'fnd base rates'!F$112)
+($J526*'fnd base rates'!F$113)
+($K526*'fnd base rates'!F$114)
+($M526*'fnd base rates'!F$116)
+($N526*'fnd base rates'!F$117)
+($O526*'fnd base rates'!F$118)
+($P526*VLOOKUP($S526+12,rate_basefnd,6)))
*$R526</f>
        <v>31993.008691886</v>
      </c>
      <c r="Y526" s="1">
        <f>(($D526*'fnd base rates'!G$107)
+($E526*'fnd base rates'!G$108)
+($F526*'fnd base rates'!G$109)
+($G526*'fnd base rates'!G$110)
+($H526*'fnd base rates'!G$111)
+($I526*'fnd base rates'!G$112)
+($J526*'fnd base rates'!G$113)
+($K526*'fnd base rates'!G$114)
+($M526*'fnd base rates'!G$116)
+($N526*'fnd base rates'!G$117)
+($O526*'fnd base rates'!G$118)
+($P526*VLOOKUP($S526+12,rate_basefnd,7)))
*$R526</f>
        <v>6318.4804381469994</v>
      </c>
      <c r="Z526" s="1">
        <f>(($D526*'fnd base rates'!H$107)
+($E526*'fnd base rates'!H$108)
+($F526*'fnd base rates'!H$109)
+($G526*'fnd base rates'!H$110)
+($H526*'fnd base rates'!H$111)
+($I526*'fnd base rates'!H$112)
+($J526*'fnd base rates'!H$113)
+($K526*'fnd base rates'!H$114)
+($M526*'fnd base rates'!H$116)
+($N526*'fnd base rates'!H$117)
+($O526*'fnd base rates'!H$118)
+($P526*VLOOKUP($S526+12,rate_basefnd,8)))</f>
        <v>17693.339090000001</v>
      </c>
      <c r="AA526" s="1">
        <f>(($D526*'fnd base rates'!I$107)
+($E526*'fnd base rates'!I$108)
+($F526*'fnd base rates'!I$109)
+($G526*'fnd base rates'!I$110)
+($H526*'fnd base rates'!I$111)
+($I526*'fnd base rates'!I$112)
+($J526*'fnd base rates'!I$113)
+($K526*'fnd base rates'!I$114)
+($M526*'fnd base rates'!I$116)
+($N526*'fnd base rates'!I$117)
+($O526*'fnd base rates'!I$118)
+($P526*VLOOKUP($S526+12,rate_basefnd,9)))
*$R526</f>
        <v>11034.074060000001</v>
      </c>
      <c r="AB526" s="1">
        <f>(($D526*'fnd base rates'!J$107)
+($E526*'fnd base rates'!J$108)
+($F526*'fnd base rates'!J$109)
+($G526*'fnd base rates'!J$110)
+($H526*'fnd base rates'!J$111)
+($I526*'fnd base rates'!J$112)
+($J526*'fnd base rates'!J$113)
+($K526*'fnd base rates'!J$114)
+($M526*'fnd base rates'!J$116)
+($N526*'fnd base rates'!J$117)
+($O526*'fnd base rates'!J$118)
+($P526*VLOOKUP($S526+12,rate_basefnd,10)))
*$R526</f>
        <v>15654.634959999999</v>
      </c>
      <c r="AC526" s="1">
        <f>(($D526*'fnd base rates'!K$107)
+($E526*'fnd base rates'!K$108)
+($F526*'fnd base rates'!K$109)
+($G526*'fnd base rates'!K$110)
+($H526*'fnd base rates'!K$111)
+($I526*'fnd base rates'!K$112)
+($J526*'fnd base rates'!K$113)
+($K526*'fnd base rates'!K$114)
+($M526*'fnd base rates'!K$116)
+($N526*'fnd base rates'!K$117)
+($O526*'fnd base rates'!K$118)
+($P526*VLOOKUP($S526+12,rate_basefnd,11)))
*$R526</f>
        <v>32209.579132802995</v>
      </c>
      <c r="AD526" s="1">
        <f>(($D526*'fnd base rates'!L$107)
+($E526*'fnd base rates'!L$108)
+($F526*'fnd base rates'!L$109)
+($G526*'fnd base rates'!L$110)
+($H526*'fnd base rates'!L$111)
+($I526*'fnd base rates'!L$112)
+($J526*'fnd base rates'!L$113)
+($K526*'fnd base rates'!L$114)
+($M526*'fnd base rates'!L$116)
+($N526*'fnd base rates'!L$117)
+($O526*'fnd base rates'!L$118)
+($P526*VLOOKUP($S526+12,rate_basefnd,12)))</f>
        <v>42667.938774000009</v>
      </c>
      <c r="AE526" s="1">
        <f>(($D526*'fnd base rates'!M$107)
+($E526*'fnd base rates'!M$108)
+($F526*'fnd base rates'!M$109)
+($G526*'fnd base rates'!M$110)
+($H526*'fnd base rates'!M$111)
+($I526*'fnd base rates'!M$112)
+($J526*'fnd base rates'!M$113)
+($K526*'fnd base rates'!M$114)
+($M526*'fnd base rates'!M$116)
+($N526*'fnd base rates'!M$117)
+($O526*'fnd base rates'!M$118)
+($P526*VLOOKUP($S526+12,rate_basefnd,13)))</f>
        <v>0</v>
      </c>
      <c r="AF526" s="4">
        <f t="shared" si="615"/>
        <v>356461.20397813199</v>
      </c>
      <c r="AH526" s="4">
        <f t="shared" si="616"/>
        <v>470165248</v>
      </c>
      <c r="AI526" s="4" t="str">
        <f t="shared" si="617"/>
        <v>470</v>
      </c>
      <c r="AJ526" s="2" t="str">
        <f t="shared" si="618"/>
        <v>165</v>
      </c>
      <c r="AK526" s="2" t="str">
        <f t="shared" si="619"/>
        <v>248</v>
      </c>
      <c r="AL526" s="4">
        <f t="shared" si="620"/>
        <v>1</v>
      </c>
      <c r="AM526" s="4">
        <f t="shared" si="612"/>
        <v>29</v>
      </c>
      <c r="AN526" s="4">
        <f t="shared" si="621"/>
        <v>356461.20397813199</v>
      </c>
      <c r="AO526" s="4">
        <f t="shared" si="622"/>
        <v>12292</v>
      </c>
      <c r="AP526" s="4">
        <f t="shared" si="623"/>
        <v>0</v>
      </c>
      <c r="AQ526" s="4">
        <v>12292</v>
      </c>
      <c r="AW526" s="4">
        <v>12238</v>
      </c>
      <c r="AX526" s="5">
        <f t="shared" si="624"/>
        <v>54</v>
      </c>
      <c r="AY526" s="4">
        <v>12292</v>
      </c>
      <c r="AZ526" s="5"/>
      <c r="BB526" s="5">
        <f t="shared" ref="BB526" si="628">BC526-BA526</f>
        <v>0</v>
      </c>
    </row>
    <row r="527" spans="1:54" s="4" customFormat="1">
      <c r="A527" s="278">
        <v>470</v>
      </c>
      <c r="B527" s="2">
        <v>470165262</v>
      </c>
      <c r="C527" s="10" t="s">
        <v>1052</v>
      </c>
      <c r="D527" s="15">
        <f>'fnd enro'!D527</f>
        <v>0</v>
      </c>
      <c r="E527" s="15">
        <f>'fnd enro'!E527</f>
        <v>0</v>
      </c>
      <c r="F527" s="15">
        <f>'fnd enro'!F527</f>
        <v>10</v>
      </c>
      <c r="G527" s="15">
        <f>'fnd enro'!G527</f>
        <v>40</v>
      </c>
      <c r="H527" s="15">
        <f>'fnd enro'!H527</f>
        <v>22</v>
      </c>
      <c r="I527" s="15">
        <f>'fnd enro'!I527</f>
        <v>14</v>
      </c>
      <c r="J527" s="15">
        <f>'fnd enro'!J527</f>
        <v>0</v>
      </c>
      <c r="K527" s="16">
        <f>'fnd enro'!K527</f>
        <v>3.2938000000000001</v>
      </c>
      <c r="L527" s="15">
        <f>'fnd enro'!L527</f>
        <v>0</v>
      </c>
      <c r="M527" s="15">
        <f>'fnd enro'!M527</f>
        <v>2</v>
      </c>
      <c r="N527" s="15">
        <f>'fnd enro'!N527</f>
        <v>0</v>
      </c>
      <c r="O527" s="15">
        <f>'fnd enro'!O527</f>
        <v>0</v>
      </c>
      <c r="P527" s="15">
        <f>'fnd enro'!P527</f>
        <v>17</v>
      </c>
      <c r="Q527" s="15">
        <f>'fnd enro'!R527</f>
        <v>86</v>
      </c>
      <c r="R527" s="16">
        <f t="shared" si="614"/>
        <v>1.0369999999999999</v>
      </c>
      <c r="S527" s="15">
        <f>VALUE('fnd enro'!Q527)</f>
        <v>7</v>
      </c>
      <c r="T527" s="2"/>
      <c r="U527" s="1">
        <f>(($D527*'fnd base rates'!C$107)
+($E527*'fnd base rates'!C$108)
+($F527*'fnd base rates'!C$109)
+($G527*'fnd base rates'!C$110)
+($H527*'fnd base rates'!C$111)
+($I527*'fnd base rates'!C$112)
+($J527*'fnd base rates'!C$113)
+($K527*'fnd base rates'!C$114)
+($M527*'fnd base rates'!C$116)
+($N527*'fnd base rates'!C$117)
+($O527*'fnd base rates'!C$118)
+($P527*VLOOKUP($S527+12,rate_basefnd,3)))
*$R527</f>
        <v>47014.735714325987</v>
      </c>
      <c r="V527" s="1">
        <f>(($D527*'fnd base rates'!D$107)
+($E527*'fnd base rates'!D$108)
+($F527*'fnd base rates'!D$109)
+($G527*'fnd base rates'!D$110)
+($H527*'fnd base rates'!D$111)
+($I527*'fnd base rates'!D$112)
+($J527*'fnd base rates'!D$113)
+($K527*'fnd base rates'!D$114)
+($M527*'fnd base rates'!D$116)
+($N527*'fnd base rates'!D$117)
+($O527*'fnd base rates'!D$118)
+($P527*VLOOKUP($S527+12,rate_basefnd,4)))
*$R527</f>
        <v>70896.568629999994</v>
      </c>
      <c r="W527" s="1">
        <f>(($D527*'fnd base rates'!E$107)
+($E527*'fnd base rates'!E$108)
+($F527*'fnd base rates'!E$109)
+($G527*'fnd base rates'!E$110)
+($H527*'fnd base rates'!E$111)
+($I527*'fnd base rates'!E$112)
+($J527*'fnd base rates'!E$113)
+($K527*'fnd base rates'!E$114)
+($M527*'fnd base rates'!E$116)
+($N527*'fnd base rates'!E$117)
+($O527*'fnd base rates'!E$118)
+($P527*VLOOKUP($S527+12,rate_basefnd,5)))
*$R527</f>
        <v>389811.14373813791</v>
      </c>
      <c r="X527" s="1">
        <f>(($D527*'fnd base rates'!F$107)
+($E527*'fnd base rates'!F$108)
+($F527*'fnd base rates'!F$109)
+($G527*'fnd base rates'!F$110)
+($H527*'fnd base rates'!F$111)
+($I527*'fnd base rates'!F$112)
+($J527*'fnd base rates'!F$113)
+($K527*'fnd base rates'!F$114)
+($M527*'fnd base rates'!F$116)
+($N527*'fnd base rates'!F$117)
+($O527*'fnd base rates'!F$118)
+($P527*VLOOKUP($S527+12,rate_basefnd,6)))
*$R527</f>
        <v>96060.836683523987</v>
      </c>
      <c r="Y527" s="1">
        <f>(($D527*'fnd base rates'!G$107)
+($E527*'fnd base rates'!G$108)
+($F527*'fnd base rates'!G$109)
+($G527*'fnd base rates'!G$110)
+($H527*'fnd base rates'!G$111)
+($I527*'fnd base rates'!G$112)
+($J527*'fnd base rates'!G$113)
+($K527*'fnd base rates'!G$114)
+($M527*'fnd base rates'!G$116)
+($N527*'fnd base rates'!G$117)
+($O527*'fnd base rates'!G$118)
+($P527*VLOOKUP($S527+12,rate_basefnd,7)))
*$R527</f>
        <v>16311.043468297999</v>
      </c>
      <c r="Z527" s="1">
        <f>(($D527*'fnd base rates'!H$107)
+($E527*'fnd base rates'!H$108)
+($F527*'fnd base rates'!H$109)
+($G527*'fnd base rates'!H$110)
+($H527*'fnd base rates'!H$111)
+($I527*'fnd base rates'!H$112)
+($J527*'fnd base rates'!H$113)
+($K527*'fnd base rates'!H$114)
+($M527*'fnd base rates'!H$116)
+($N527*'fnd base rates'!H$117)
+($O527*'fnd base rates'!H$118)
+($P527*VLOOKUP($S527+12,rate_basefnd,8)))</f>
        <v>47753.980060000002</v>
      </c>
      <c r="AA527" s="1">
        <f>(($D527*'fnd base rates'!I$107)
+($E527*'fnd base rates'!I$108)
+($F527*'fnd base rates'!I$109)
+($G527*'fnd base rates'!I$110)
+($H527*'fnd base rates'!I$111)
+($I527*'fnd base rates'!I$112)
+($J527*'fnd base rates'!I$113)
+($K527*'fnd base rates'!I$114)
+($M527*'fnd base rates'!I$116)
+($N527*'fnd base rates'!I$117)
+($O527*'fnd base rates'!I$118)
+($P527*VLOOKUP($S527+12,rate_basefnd,9)))
*$R527</f>
        <v>29745.515400000004</v>
      </c>
      <c r="AB527" s="1">
        <f>(($D527*'fnd base rates'!J$107)
+($E527*'fnd base rates'!J$108)
+($F527*'fnd base rates'!J$109)
+($G527*'fnd base rates'!J$110)
+($H527*'fnd base rates'!J$111)
+($I527*'fnd base rates'!J$112)
+($J527*'fnd base rates'!J$113)
+($K527*'fnd base rates'!J$114)
+($M527*'fnd base rates'!J$116)
+($N527*'fnd base rates'!J$117)
+($O527*'fnd base rates'!J$118)
+($P527*VLOOKUP($S527+12,rate_basefnd,10)))
*$R527</f>
        <v>31308.409209999994</v>
      </c>
      <c r="AC527" s="1">
        <f>(($D527*'fnd base rates'!K$107)
+($E527*'fnd base rates'!K$108)
+($F527*'fnd base rates'!K$109)
+($G527*'fnd base rates'!K$110)
+($H527*'fnd base rates'!K$111)
+($I527*'fnd base rates'!K$112)
+($J527*'fnd base rates'!K$113)
+($K527*'fnd base rates'!K$114)
+($M527*'fnd base rates'!K$116)
+($N527*'fnd base rates'!K$117)
+($O527*'fnd base rates'!K$118)
+($P527*VLOOKUP($S527+12,rate_basefnd,11)))
*$R527</f>
        <v>96882.725649001994</v>
      </c>
      <c r="AD527" s="1">
        <f>(($D527*'fnd base rates'!L$107)
+($E527*'fnd base rates'!L$108)
+($F527*'fnd base rates'!L$109)
+($G527*'fnd base rates'!L$110)
+($H527*'fnd base rates'!L$111)
+($I527*'fnd base rates'!L$112)
+($J527*'fnd base rates'!L$113)
+($K527*'fnd base rates'!L$114)
+($M527*'fnd base rates'!L$116)
+($N527*'fnd base rates'!L$117)
+($O527*'fnd base rates'!L$118)
+($P527*VLOOKUP($S527+12,rate_basefnd,12)))</f>
        <v>120653.962916</v>
      </c>
      <c r="AE527" s="1">
        <f>(($D527*'fnd base rates'!M$107)
+($E527*'fnd base rates'!M$108)
+($F527*'fnd base rates'!M$109)
+($G527*'fnd base rates'!M$110)
+($H527*'fnd base rates'!M$111)
+($I527*'fnd base rates'!M$112)
+($J527*'fnd base rates'!M$113)
+($K527*'fnd base rates'!M$114)
+($M527*'fnd base rates'!M$116)
+($N527*'fnd base rates'!M$117)
+($O527*'fnd base rates'!M$118)
+($P527*VLOOKUP($S527+12,rate_basefnd,13)))</f>
        <v>0</v>
      </c>
      <c r="AF527" s="4">
        <f t="shared" si="615"/>
        <v>946438.92146928795</v>
      </c>
      <c r="AH527" s="4">
        <f t="shared" si="616"/>
        <v>470165262</v>
      </c>
      <c r="AI527" s="4" t="str">
        <f t="shared" si="617"/>
        <v>470</v>
      </c>
      <c r="AJ527" s="2" t="str">
        <f t="shared" si="618"/>
        <v>165</v>
      </c>
      <c r="AK527" s="2" t="str">
        <f t="shared" si="619"/>
        <v>262</v>
      </c>
      <c r="AL527" s="4">
        <f t="shared" si="620"/>
        <v>1</v>
      </c>
      <c r="AM527" s="4">
        <f t="shared" si="612"/>
        <v>86</v>
      </c>
      <c r="AN527" s="4">
        <f t="shared" si="621"/>
        <v>946438.92146928795</v>
      </c>
      <c r="AO527" s="4">
        <f t="shared" si="622"/>
        <v>11005</v>
      </c>
      <c r="AP527" s="4">
        <f t="shared" si="623"/>
        <v>0</v>
      </c>
      <c r="AQ527" s="4">
        <v>11005</v>
      </c>
      <c r="AW527" s="4">
        <v>10982</v>
      </c>
      <c r="AX527" s="5">
        <f t="shared" si="624"/>
        <v>23</v>
      </c>
      <c r="AY527" s="4">
        <v>11005</v>
      </c>
      <c r="AZ527" s="5"/>
      <c r="BB527" s="5">
        <f t="shared" ref="BB527" si="629">BC527-BA527</f>
        <v>0</v>
      </c>
    </row>
    <row r="528" spans="1:54" s="4" customFormat="1">
      <c r="A528" s="278">
        <v>470</v>
      </c>
      <c r="B528" s="2">
        <v>470165274</v>
      </c>
      <c r="C528" s="10" t="s">
        <v>1052</v>
      </c>
      <c r="D528" s="15">
        <f>'fnd enro'!D528</f>
        <v>0</v>
      </c>
      <c r="E528" s="15">
        <f>'fnd enro'!E528</f>
        <v>0</v>
      </c>
      <c r="F528" s="15">
        <f>'fnd enro'!F528</f>
        <v>1</v>
      </c>
      <c r="G528" s="15">
        <f>'fnd enro'!G528</f>
        <v>0</v>
      </c>
      <c r="H528" s="15">
        <f>'fnd enro'!H528</f>
        <v>0</v>
      </c>
      <c r="I528" s="15">
        <f>'fnd enro'!I528</f>
        <v>2</v>
      </c>
      <c r="J528" s="15">
        <f>'fnd enro'!J528</f>
        <v>0</v>
      </c>
      <c r="K528" s="16">
        <f>'fnd enro'!K528</f>
        <v>0.1149</v>
      </c>
      <c r="L528" s="15">
        <f>'fnd enro'!L528</f>
        <v>0</v>
      </c>
      <c r="M528" s="15">
        <f>'fnd enro'!M528</f>
        <v>0</v>
      </c>
      <c r="N528" s="15">
        <f>'fnd enro'!N528</f>
        <v>0</v>
      </c>
      <c r="O528" s="15">
        <f>'fnd enro'!O528</f>
        <v>0</v>
      </c>
      <c r="P528" s="15">
        <f>'fnd enro'!P528</f>
        <v>0</v>
      </c>
      <c r="Q528" s="15">
        <f>'fnd enro'!R528</f>
        <v>3</v>
      </c>
      <c r="R528" s="16">
        <f t="shared" si="614"/>
        <v>1.0369999999999999</v>
      </c>
      <c r="S528" s="15">
        <f>VALUE('fnd enro'!Q528)</f>
        <v>10</v>
      </c>
      <c r="T528" s="2"/>
      <c r="U528" s="1">
        <f>(($D528*'fnd base rates'!C$107)
+($E528*'fnd base rates'!C$108)
+($F528*'fnd base rates'!C$109)
+($G528*'fnd base rates'!C$110)
+($H528*'fnd base rates'!C$111)
+($I528*'fnd base rates'!C$112)
+($J528*'fnd base rates'!C$113)
+($K528*'fnd base rates'!C$114)
+($M528*'fnd base rates'!C$116)
+($N528*'fnd base rates'!C$117)
+($O528*'fnd base rates'!C$118)
+($P528*VLOOKUP($S528+12,rate_basefnd,3)))
*$R528</f>
        <v>1594.4568535230001</v>
      </c>
      <c r="V528" s="1">
        <f>(($D528*'fnd base rates'!D$107)
+($E528*'fnd base rates'!D$108)
+($F528*'fnd base rates'!D$109)
+($G528*'fnd base rates'!D$110)
+($H528*'fnd base rates'!D$111)
+($I528*'fnd base rates'!D$112)
+($J528*'fnd base rates'!D$113)
+($K528*'fnd base rates'!D$114)
+($M528*'fnd base rates'!D$116)
+($N528*'fnd base rates'!D$117)
+($O528*'fnd base rates'!D$118)
+($P528*VLOOKUP($S528+12,rate_basefnd,4)))
*$R528</f>
        <v>2277.6564299999995</v>
      </c>
      <c r="W528" s="1">
        <f>(($D528*'fnd base rates'!E$107)
+($E528*'fnd base rates'!E$108)
+($F528*'fnd base rates'!E$109)
+($G528*'fnd base rates'!E$110)
+($H528*'fnd base rates'!E$111)
+($I528*'fnd base rates'!E$112)
+($J528*'fnd base rates'!E$113)
+($K528*'fnd base rates'!E$114)
+($M528*'fnd base rates'!E$116)
+($N528*'fnd base rates'!E$117)
+($O528*'fnd base rates'!E$118)
+($P528*VLOOKUP($S528+12,rate_basefnd,5)))
*$R528</f>
        <v>13591.353160748999</v>
      </c>
      <c r="X528" s="1">
        <f>(($D528*'fnd base rates'!F$107)
+($E528*'fnd base rates'!F$108)
+($F528*'fnd base rates'!F$109)
+($G528*'fnd base rates'!F$110)
+($H528*'fnd base rates'!F$111)
+($I528*'fnd base rates'!F$112)
+($J528*'fnd base rates'!F$113)
+($K528*'fnd base rates'!F$114)
+($M528*'fnd base rates'!F$116)
+($N528*'fnd base rates'!F$117)
+($O528*'fnd base rates'!F$118)
+($P528*VLOOKUP($S528+12,rate_basefnd,6)))
*$R528</f>
        <v>2990.0392864019996</v>
      </c>
      <c r="Y528" s="1">
        <f>(($D528*'fnd base rates'!G$107)
+($E528*'fnd base rates'!G$108)
+($F528*'fnd base rates'!G$109)
+($G528*'fnd base rates'!G$110)
+($H528*'fnd base rates'!G$111)
+($I528*'fnd base rates'!G$112)
+($J528*'fnd base rates'!G$113)
+($K528*'fnd base rates'!G$114)
+($M528*'fnd base rates'!G$116)
+($N528*'fnd base rates'!G$117)
+($O528*'fnd base rates'!G$118)
+($P528*VLOOKUP($S528+12,rate_basefnd,7)))
*$R528</f>
        <v>480.41971842899994</v>
      </c>
      <c r="Z528" s="1">
        <f>(($D528*'fnd base rates'!H$107)
+($E528*'fnd base rates'!H$108)
+($F528*'fnd base rates'!H$109)
+($G528*'fnd base rates'!H$110)
+($H528*'fnd base rates'!H$111)
+($I528*'fnd base rates'!H$112)
+($J528*'fnd base rates'!H$113)
+($K528*'fnd base rates'!H$114)
+($M528*'fnd base rates'!H$116)
+($N528*'fnd base rates'!H$117)
+($O528*'fnd base rates'!H$118)
+($P528*VLOOKUP($S528+12,rate_basefnd,8)))</f>
        <v>2085.3916300000001</v>
      </c>
      <c r="AA528" s="1">
        <f>(($D528*'fnd base rates'!I$107)
+($E528*'fnd base rates'!I$108)
+($F528*'fnd base rates'!I$109)
+($G528*'fnd base rates'!I$110)
+($H528*'fnd base rates'!I$111)
+($I528*'fnd base rates'!I$112)
+($J528*'fnd base rates'!I$113)
+($K528*'fnd base rates'!I$114)
+($M528*'fnd base rates'!I$116)
+($N528*'fnd base rates'!I$117)
+($O528*'fnd base rates'!I$118)
+($P528*VLOOKUP($S528+12,rate_basefnd,9)))
*$R528</f>
        <v>1124.02504</v>
      </c>
      <c r="AB528" s="1">
        <f>(($D528*'fnd base rates'!J$107)
+($E528*'fnd base rates'!J$108)
+($F528*'fnd base rates'!J$109)
+($G528*'fnd base rates'!J$110)
+($H528*'fnd base rates'!J$111)
+($I528*'fnd base rates'!J$112)
+($J528*'fnd base rates'!J$113)
+($K528*'fnd base rates'!J$114)
+($M528*'fnd base rates'!J$116)
+($N528*'fnd base rates'!J$117)
+($O528*'fnd base rates'!J$118)
+($P528*VLOOKUP($S528+12,rate_basefnd,10)))
*$R528</f>
        <v>1239.4949899999999</v>
      </c>
      <c r="AC528" s="1">
        <f>(($D528*'fnd base rates'!K$107)
+($E528*'fnd base rates'!K$108)
+($F528*'fnd base rates'!K$109)
+($G528*'fnd base rates'!K$110)
+($H528*'fnd base rates'!K$111)
+($I528*'fnd base rates'!K$112)
+($J528*'fnd base rates'!K$113)
+($K528*'fnd base rates'!K$114)
+($M528*'fnd base rates'!K$116)
+($N528*'fnd base rates'!K$117)
+($O528*'fnd base rates'!K$118)
+($P528*VLOOKUP($S528+12,rate_basefnd,11)))
*$R528</f>
        <v>3371.3720682210001</v>
      </c>
      <c r="AD528" s="1">
        <f>(($D528*'fnd base rates'!L$107)
+($E528*'fnd base rates'!L$108)
+($F528*'fnd base rates'!L$109)
+($G528*'fnd base rates'!L$110)
+($H528*'fnd base rates'!L$111)
+($I528*'fnd base rates'!L$112)
+($J528*'fnd base rates'!L$113)
+($K528*'fnd base rates'!L$114)
+($M528*'fnd base rates'!L$116)
+($N528*'fnd base rates'!L$117)
+($O528*'fnd base rates'!L$118)
+($P528*VLOOKUP($S528+12,rate_basefnd,12)))</f>
        <v>3762.5402180000001</v>
      </c>
      <c r="AE528" s="1">
        <f>(($D528*'fnd base rates'!M$107)
+($E528*'fnd base rates'!M$108)
+($F528*'fnd base rates'!M$109)
+($G528*'fnd base rates'!M$110)
+($H528*'fnd base rates'!M$111)
+($I528*'fnd base rates'!M$112)
+($J528*'fnd base rates'!M$113)
+($K528*'fnd base rates'!M$114)
+($M528*'fnd base rates'!M$116)
+($N528*'fnd base rates'!M$117)
+($O528*'fnd base rates'!M$118)
+($P528*VLOOKUP($S528+12,rate_basefnd,13)))</f>
        <v>0</v>
      </c>
      <c r="AF528" s="4">
        <f t="shared" si="615"/>
        <v>32516.749395323997</v>
      </c>
      <c r="AH528" s="4">
        <f t="shared" si="616"/>
        <v>470165274</v>
      </c>
      <c r="AI528" s="4" t="str">
        <f t="shared" si="617"/>
        <v>470</v>
      </c>
      <c r="AJ528" s="2" t="str">
        <f t="shared" si="618"/>
        <v>165</v>
      </c>
      <c r="AK528" s="2" t="str">
        <f t="shared" si="619"/>
        <v>274</v>
      </c>
      <c r="AL528" s="4">
        <f t="shared" si="620"/>
        <v>1</v>
      </c>
      <c r="AM528" s="4">
        <f t="shared" si="612"/>
        <v>3</v>
      </c>
      <c r="AN528" s="4">
        <f t="shared" si="621"/>
        <v>32516.749395323997</v>
      </c>
      <c r="AO528" s="4">
        <f t="shared" si="622"/>
        <v>10839</v>
      </c>
      <c r="AP528" s="4">
        <f t="shared" si="623"/>
        <v>0</v>
      </c>
      <c r="AQ528" s="4">
        <v>10839</v>
      </c>
      <c r="AW528" s="4">
        <v>10823</v>
      </c>
      <c r="AX528" s="5">
        <f t="shared" si="624"/>
        <v>16</v>
      </c>
      <c r="AY528" s="4">
        <v>10839</v>
      </c>
      <c r="AZ528" s="5"/>
      <c r="BB528" s="5">
        <f t="shared" ref="BB528" si="630">BC528-BA528</f>
        <v>0</v>
      </c>
    </row>
    <row r="529" spans="1:54" s="4" customFormat="1">
      <c r="A529" s="278">
        <v>470</v>
      </c>
      <c r="B529" s="2">
        <v>470165284</v>
      </c>
      <c r="C529" s="10" t="s">
        <v>1052</v>
      </c>
      <c r="D529" s="15">
        <f>'fnd enro'!D529</f>
        <v>0</v>
      </c>
      <c r="E529" s="15">
        <f>'fnd enro'!E529</f>
        <v>0</v>
      </c>
      <c r="F529" s="15">
        <f>'fnd enro'!F529</f>
        <v>12</v>
      </c>
      <c r="G529" s="15">
        <f>'fnd enro'!G529</f>
        <v>52</v>
      </c>
      <c r="H529" s="15">
        <f>'fnd enro'!H529</f>
        <v>22</v>
      </c>
      <c r="I529" s="15">
        <f>'fnd enro'!I529</f>
        <v>18</v>
      </c>
      <c r="J529" s="15">
        <f>'fnd enro'!J529</f>
        <v>0</v>
      </c>
      <c r="K529" s="16">
        <f>'fnd enro'!K529</f>
        <v>3.9832000000000001</v>
      </c>
      <c r="L529" s="15">
        <f>'fnd enro'!L529</f>
        <v>0</v>
      </c>
      <c r="M529" s="15">
        <f>'fnd enro'!M529</f>
        <v>2</v>
      </c>
      <c r="N529" s="15">
        <f>'fnd enro'!N529</f>
        <v>0</v>
      </c>
      <c r="O529" s="15">
        <f>'fnd enro'!O529</f>
        <v>0</v>
      </c>
      <c r="P529" s="15">
        <f>'fnd enro'!P529</f>
        <v>13</v>
      </c>
      <c r="Q529" s="15">
        <f>'fnd enro'!R529</f>
        <v>104</v>
      </c>
      <c r="R529" s="16">
        <f t="shared" si="614"/>
        <v>1.0369999999999999</v>
      </c>
      <c r="S529" s="15">
        <f>VALUE('fnd enro'!Q529)</f>
        <v>5</v>
      </c>
      <c r="T529" s="2"/>
      <c r="U529" s="1">
        <f>(($D529*'fnd base rates'!C$107)
+($E529*'fnd base rates'!C$108)
+($F529*'fnd base rates'!C$109)
+($G529*'fnd base rates'!C$110)
+($H529*'fnd base rates'!C$111)
+($I529*'fnd base rates'!C$112)
+($J529*'fnd base rates'!C$113)
+($K529*'fnd base rates'!C$114)
+($M529*'fnd base rates'!C$116)
+($N529*'fnd base rates'!C$117)
+($O529*'fnd base rates'!C$118)
+($P529*VLOOKUP($S529+12,rate_basefnd,3)))
*$R529</f>
        <v>56228.782765463991</v>
      </c>
      <c r="V529" s="1">
        <f>(($D529*'fnd base rates'!D$107)
+($E529*'fnd base rates'!D$108)
+($F529*'fnd base rates'!D$109)
+($G529*'fnd base rates'!D$110)
+($H529*'fnd base rates'!D$111)
+($I529*'fnd base rates'!D$112)
+($J529*'fnd base rates'!D$113)
+($K529*'fnd base rates'!D$114)
+($M529*'fnd base rates'!D$116)
+($N529*'fnd base rates'!D$117)
+($O529*'fnd base rates'!D$118)
+($P529*VLOOKUP($S529+12,rate_basefnd,4)))
*$R529</f>
        <v>82891.568369999994</v>
      </c>
      <c r="W529" s="1">
        <f>(($D529*'fnd base rates'!E$107)
+($E529*'fnd base rates'!E$108)
+($F529*'fnd base rates'!E$109)
+($G529*'fnd base rates'!E$110)
+($H529*'fnd base rates'!E$111)
+($I529*'fnd base rates'!E$112)
+($J529*'fnd base rates'!E$113)
+($K529*'fnd base rates'!E$114)
+($M529*'fnd base rates'!E$116)
+($N529*'fnd base rates'!E$117)
+($O529*'fnd base rates'!E$118)
+($P529*VLOOKUP($S529+12,rate_basefnd,5)))
*$R529</f>
        <v>446856.81930263195</v>
      </c>
      <c r="X529" s="1">
        <f>(($D529*'fnd base rates'!F$107)
+($E529*'fnd base rates'!F$108)
+($F529*'fnd base rates'!F$109)
+($G529*'fnd base rates'!F$110)
+($H529*'fnd base rates'!F$111)
+($I529*'fnd base rates'!F$112)
+($J529*'fnd base rates'!F$113)
+($K529*'fnd base rates'!F$114)
+($M529*'fnd base rates'!F$116)
+($N529*'fnd base rates'!F$117)
+($O529*'fnd base rates'!F$118)
+($P529*VLOOKUP($S529+12,rate_basefnd,6)))
*$R529</f>
        <v>116863.44128193597</v>
      </c>
      <c r="Y529" s="1">
        <f>(($D529*'fnd base rates'!G$107)
+($E529*'fnd base rates'!G$108)
+($F529*'fnd base rates'!G$109)
+($G529*'fnd base rates'!G$110)
+($H529*'fnd base rates'!G$111)
+($I529*'fnd base rates'!G$112)
+($J529*'fnd base rates'!G$113)
+($K529*'fnd base rates'!G$114)
+($M529*'fnd base rates'!G$116)
+($N529*'fnd base rates'!G$117)
+($O529*'fnd base rates'!G$118)
+($P529*VLOOKUP($S529+12,rate_basefnd,7)))
*$R529</f>
        <v>18345.969828871996</v>
      </c>
      <c r="Z529" s="1">
        <f>(($D529*'fnd base rates'!H$107)
+($E529*'fnd base rates'!H$108)
+($F529*'fnd base rates'!H$109)
+($G529*'fnd base rates'!H$110)
+($H529*'fnd base rates'!H$111)
+($I529*'fnd base rates'!H$112)
+($J529*'fnd base rates'!H$113)
+($K529*'fnd base rates'!H$114)
+($M529*'fnd base rates'!H$116)
+($N529*'fnd base rates'!H$117)
+($O529*'fnd base rates'!H$118)
+($P529*VLOOKUP($S529+12,rate_basefnd,8)))</f>
        <v>57817.029840000003</v>
      </c>
      <c r="AA529" s="1">
        <f>(($D529*'fnd base rates'!I$107)
+($E529*'fnd base rates'!I$108)
+($F529*'fnd base rates'!I$109)
+($G529*'fnd base rates'!I$110)
+($H529*'fnd base rates'!I$111)
+($I529*'fnd base rates'!I$112)
+($J529*'fnd base rates'!I$113)
+($K529*'fnd base rates'!I$114)
+($M529*'fnd base rates'!I$116)
+($N529*'fnd base rates'!I$117)
+($O529*'fnd base rates'!I$118)
+($P529*VLOOKUP($S529+12,rate_basefnd,9)))
*$R529</f>
        <v>34677.041490000003</v>
      </c>
      <c r="AB529" s="1">
        <f>(($D529*'fnd base rates'!J$107)
+($E529*'fnd base rates'!J$108)
+($F529*'fnd base rates'!J$109)
+($G529*'fnd base rates'!J$110)
+($H529*'fnd base rates'!J$111)
+($I529*'fnd base rates'!J$112)
+($J529*'fnd base rates'!J$113)
+($K529*'fnd base rates'!J$114)
+($M529*'fnd base rates'!J$116)
+($N529*'fnd base rates'!J$117)
+($O529*'fnd base rates'!J$118)
+($P529*VLOOKUP($S529+12,rate_basefnd,10)))
*$R529</f>
        <v>32168.994770000001</v>
      </c>
      <c r="AC529" s="1">
        <f>(($D529*'fnd base rates'!K$107)
+($E529*'fnd base rates'!K$108)
+($F529*'fnd base rates'!K$109)
+($G529*'fnd base rates'!K$110)
+($H529*'fnd base rates'!K$111)
+($I529*'fnd base rates'!K$112)
+($J529*'fnd base rates'!K$113)
+($K529*'fnd base rates'!K$114)
+($M529*'fnd base rates'!K$116)
+($N529*'fnd base rates'!K$117)
+($O529*'fnd base rates'!K$118)
+($P529*VLOOKUP($S529+12,rate_basefnd,11)))
*$R529</f>
        <v>116715.23885832798</v>
      </c>
      <c r="AD529" s="1">
        <f>(($D529*'fnd base rates'!L$107)
+($E529*'fnd base rates'!L$108)
+($F529*'fnd base rates'!L$109)
+($G529*'fnd base rates'!L$110)
+($H529*'fnd base rates'!L$111)
+($I529*'fnd base rates'!L$112)
+($J529*'fnd base rates'!L$113)
+($K529*'fnd base rates'!L$114)
+($M529*'fnd base rates'!L$116)
+($N529*'fnd base rates'!L$117)
+($O529*'fnd base rates'!L$118)
+($P529*VLOOKUP($S529+12,rate_basefnd,12)))</f>
        <v>141277.35422400001</v>
      </c>
      <c r="AE529" s="1">
        <f>(($D529*'fnd base rates'!M$107)
+($E529*'fnd base rates'!M$108)
+($F529*'fnd base rates'!M$109)
+($G529*'fnd base rates'!M$110)
+($H529*'fnd base rates'!M$111)
+($I529*'fnd base rates'!M$112)
+($J529*'fnd base rates'!M$113)
+($K529*'fnd base rates'!M$114)
+($M529*'fnd base rates'!M$116)
+($N529*'fnd base rates'!M$117)
+($O529*'fnd base rates'!M$118)
+($P529*VLOOKUP($S529+12,rate_basefnd,13)))</f>
        <v>0</v>
      </c>
      <c r="AF529" s="4">
        <f t="shared" si="615"/>
        <v>1103842.2407312319</v>
      </c>
      <c r="AH529" s="4">
        <f t="shared" si="616"/>
        <v>470165284</v>
      </c>
      <c r="AI529" s="4" t="str">
        <f t="shared" si="617"/>
        <v>470</v>
      </c>
      <c r="AJ529" s="2" t="str">
        <f t="shared" si="618"/>
        <v>165</v>
      </c>
      <c r="AK529" s="2" t="str">
        <f t="shared" si="619"/>
        <v>284</v>
      </c>
      <c r="AL529" s="4">
        <f t="shared" si="620"/>
        <v>1</v>
      </c>
      <c r="AM529" s="4">
        <f t="shared" si="612"/>
        <v>104</v>
      </c>
      <c r="AN529" s="4">
        <f t="shared" si="621"/>
        <v>1103842.2407312319</v>
      </c>
      <c r="AO529" s="4">
        <f t="shared" si="622"/>
        <v>10614</v>
      </c>
      <c r="AP529" s="4">
        <f t="shared" si="623"/>
        <v>0</v>
      </c>
      <c r="AQ529" s="4">
        <v>10614</v>
      </c>
      <c r="AW529" s="4">
        <v>10595</v>
      </c>
      <c r="AX529" s="5">
        <f t="shared" si="624"/>
        <v>19</v>
      </c>
      <c r="AY529" s="4">
        <v>10614</v>
      </c>
      <c r="AZ529" s="5"/>
      <c r="BB529" s="5">
        <f t="shared" ref="BB529" si="631">BC529-BA529</f>
        <v>0</v>
      </c>
    </row>
    <row r="530" spans="1:54" s="4" customFormat="1">
      <c r="A530" s="278">
        <v>470</v>
      </c>
      <c r="B530" s="2">
        <v>470165305</v>
      </c>
      <c r="C530" s="10" t="s">
        <v>1052</v>
      </c>
      <c r="D530" s="15">
        <f>'fnd enro'!D530</f>
        <v>0</v>
      </c>
      <c r="E530" s="15">
        <f>'fnd enro'!E530</f>
        <v>0</v>
      </c>
      <c r="F530" s="15">
        <f>'fnd enro'!F530</f>
        <v>10</v>
      </c>
      <c r="G530" s="15">
        <f>'fnd enro'!G530</f>
        <v>27</v>
      </c>
      <c r="H530" s="15">
        <f>'fnd enro'!H530</f>
        <v>11</v>
      </c>
      <c r="I530" s="15">
        <f>'fnd enro'!I530</f>
        <v>16</v>
      </c>
      <c r="J530" s="15">
        <f>'fnd enro'!J530</f>
        <v>0</v>
      </c>
      <c r="K530" s="16">
        <f>'fnd enro'!K530</f>
        <v>2.4512</v>
      </c>
      <c r="L530" s="15">
        <f>'fnd enro'!L530</f>
        <v>0</v>
      </c>
      <c r="M530" s="15">
        <f>'fnd enro'!M530</f>
        <v>1</v>
      </c>
      <c r="N530" s="15">
        <f>'fnd enro'!N530</f>
        <v>0</v>
      </c>
      <c r="O530" s="15">
        <f>'fnd enro'!O530</f>
        <v>0</v>
      </c>
      <c r="P530" s="15">
        <f>'fnd enro'!P530</f>
        <v>6</v>
      </c>
      <c r="Q530" s="15">
        <f>'fnd enro'!R530</f>
        <v>64</v>
      </c>
      <c r="R530" s="16">
        <f t="shared" si="614"/>
        <v>1.0369999999999999</v>
      </c>
      <c r="S530" s="15">
        <f>VALUE('fnd enro'!Q530)</f>
        <v>3</v>
      </c>
      <c r="T530" s="2"/>
      <c r="U530" s="1">
        <f>(($D530*'fnd base rates'!C$107)
+($E530*'fnd base rates'!C$108)
+($F530*'fnd base rates'!C$109)
+($G530*'fnd base rates'!C$110)
+($H530*'fnd base rates'!C$111)
+($I530*'fnd base rates'!C$112)
+($J530*'fnd base rates'!C$113)
+($K530*'fnd base rates'!C$114)
+($M530*'fnd base rates'!C$116)
+($N530*'fnd base rates'!C$117)
+($O530*'fnd base rates'!C$118)
+($P530*VLOOKUP($S530+12,rate_basefnd,3)))
*$R530</f>
        <v>34450.650651823998</v>
      </c>
      <c r="V530" s="1">
        <f>(($D530*'fnd base rates'!D$107)
+($E530*'fnd base rates'!D$108)
+($F530*'fnd base rates'!D$109)
+($G530*'fnd base rates'!D$110)
+($H530*'fnd base rates'!D$111)
+($I530*'fnd base rates'!D$112)
+($J530*'fnd base rates'!D$113)
+($K530*'fnd base rates'!D$114)
+($M530*'fnd base rates'!D$116)
+($N530*'fnd base rates'!D$117)
+($O530*'fnd base rates'!D$118)
+($P530*VLOOKUP($S530+12,rate_basefnd,4)))
*$R530</f>
        <v>50359.488789999996</v>
      </c>
      <c r="W530" s="1">
        <f>(($D530*'fnd base rates'!E$107)
+($E530*'fnd base rates'!E$108)
+($F530*'fnd base rates'!E$109)
+($G530*'fnd base rates'!E$110)
+($H530*'fnd base rates'!E$111)
+($I530*'fnd base rates'!E$112)
+($J530*'fnd base rates'!E$113)
+($K530*'fnd base rates'!E$114)
+($M530*'fnd base rates'!E$116)
+($N530*'fnd base rates'!E$117)
+($O530*'fnd base rates'!E$118)
+($P530*VLOOKUP($S530+12,rate_basefnd,5)))
*$R530</f>
        <v>274847.140129312</v>
      </c>
      <c r="X530" s="1">
        <f>(($D530*'fnd base rates'!F$107)
+($E530*'fnd base rates'!F$108)
+($F530*'fnd base rates'!F$109)
+($G530*'fnd base rates'!F$110)
+($H530*'fnd base rates'!F$111)
+($I530*'fnd base rates'!F$112)
+($J530*'fnd base rates'!F$113)
+($K530*'fnd base rates'!F$114)
+($M530*'fnd base rates'!F$116)
+($N530*'fnd base rates'!F$117)
+($O530*'fnd base rates'!F$118)
+($P530*VLOOKUP($S530+12,rate_basefnd,6)))
*$R530</f>
        <v>70749.673896576001</v>
      </c>
      <c r="Y530" s="1">
        <f>(($D530*'fnd base rates'!G$107)
+($E530*'fnd base rates'!G$108)
+($F530*'fnd base rates'!G$109)
+($G530*'fnd base rates'!G$110)
+($H530*'fnd base rates'!G$111)
+($I530*'fnd base rates'!G$112)
+($J530*'fnd base rates'!G$113)
+($K530*'fnd base rates'!G$114)
+($M530*'fnd base rates'!G$116)
+($N530*'fnd base rates'!G$117)
+($O530*'fnd base rates'!G$118)
+($P530*VLOOKUP($S530+12,rate_basefnd,7)))
*$R530</f>
        <v>10994.391073151997</v>
      </c>
      <c r="Z530" s="1">
        <f>(($D530*'fnd base rates'!H$107)
+($E530*'fnd base rates'!H$108)
+($F530*'fnd base rates'!H$109)
+($G530*'fnd base rates'!H$110)
+($H530*'fnd base rates'!H$111)
+($I530*'fnd base rates'!H$112)
+($J530*'fnd base rates'!H$113)
+($K530*'fnd base rates'!H$114)
+($M530*'fnd base rates'!H$116)
+($N530*'fnd base rates'!H$117)
+($O530*'fnd base rates'!H$118)
+($P530*VLOOKUP($S530+12,rate_basefnd,8)))</f>
        <v>36944.811439999998</v>
      </c>
      <c r="AA530" s="1">
        <f>(($D530*'fnd base rates'!I$107)
+($E530*'fnd base rates'!I$108)
+($F530*'fnd base rates'!I$109)
+($G530*'fnd base rates'!I$110)
+($H530*'fnd base rates'!I$111)
+($I530*'fnd base rates'!I$112)
+($J530*'fnd base rates'!I$113)
+($K530*'fnd base rates'!I$114)
+($M530*'fnd base rates'!I$116)
+($N530*'fnd base rates'!I$117)
+($O530*'fnd base rates'!I$118)
+($P530*VLOOKUP($S530+12,rate_basefnd,9)))
*$R530</f>
        <v>21612.780679999996</v>
      </c>
      <c r="AB530" s="1">
        <f>(($D530*'fnd base rates'!J$107)
+($E530*'fnd base rates'!J$108)
+($F530*'fnd base rates'!J$109)
+($G530*'fnd base rates'!J$110)
+($H530*'fnd base rates'!J$111)
+($I530*'fnd base rates'!J$112)
+($J530*'fnd base rates'!J$113)
+($K530*'fnd base rates'!J$114)
+($M530*'fnd base rates'!J$116)
+($N530*'fnd base rates'!J$117)
+($O530*'fnd base rates'!J$118)
+($P530*VLOOKUP($S530+12,rate_basefnd,10)))
*$R530</f>
        <v>20219.737099999998</v>
      </c>
      <c r="AC530" s="1">
        <f>(($D530*'fnd base rates'!K$107)
+($E530*'fnd base rates'!K$108)
+($F530*'fnd base rates'!K$109)
+($G530*'fnd base rates'!K$110)
+($H530*'fnd base rates'!K$111)
+($I530*'fnd base rates'!K$112)
+($J530*'fnd base rates'!K$113)
+($K530*'fnd base rates'!K$114)
+($M530*'fnd base rates'!K$116)
+($N530*'fnd base rates'!K$117)
+($O530*'fnd base rates'!K$118)
+($P530*VLOOKUP($S530+12,rate_basefnd,11)))
*$R530</f>
        <v>71793.642802047994</v>
      </c>
      <c r="AD530" s="1">
        <f>(($D530*'fnd base rates'!L$107)
+($E530*'fnd base rates'!L$108)
+($F530*'fnd base rates'!L$109)
+($G530*'fnd base rates'!L$110)
+($H530*'fnd base rates'!L$111)
+($I530*'fnd base rates'!L$112)
+($J530*'fnd base rates'!L$113)
+($K530*'fnd base rates'!L$114)
+($M530*'fnd base rates'!L$116)
+($N530*'fnd base rates'!L$117)
+($O530*'fnd base rates'!L$118)
+($P530*VLOOKUP($S530+12,rate_basefnd,12)))</f>
        <v>85462.907984000005</v>
      </c>
      <c r="AE530" s="1">
        <f>(($D530*'fnd base rates'!M$107)
+($E530*'fnd base rates'!M$108)
+($F530*'fnd base rates'!M$109)
+($G530*'fnd base rates'!M$110)
+($H530*'fnd base rates'!M$111)
+($I530*'fnd base rates'!M$112)
+($J530*'fnd base rates'!M$113)
+($K530*'fnd base rates'!M$114)
+($M530*'fnd base rates'!M$116)
+($N530*'fnd base rates'!M$117)
+($O530*'fnd base rates'!M$118)
+($P530*VLOOKUP($S530+12,rate_basefnd,13)))</f>
        <v>0</v>
      </c>
      <c r="AF530" s="4">
        <f t="shared" si="615"/>
        <v>677435.22454691213</v>
      </c>
      <c r="AH530" s="4">
        <f t="shared" si="616"/>
        <v>470165305</v>
      </c>
      <c r="AI530" s="4" t="str">
        <f t="shared" si="617"/>
        <v>470</v>
      </c>
      <c r="AJ530" s="2" t="str">
        <f t="shared" si="618"/>
        <v>165</v>
      </c>
      <c r="AK530" s="2" t="str">
        <f t="shared" si="619"/>
        <v>305</v>
      </c>
      <c r="AL530" s="4">
        <f t="shared" si="620"/>
        <v>1</v>
      </c>
      <c r="AM530" s="4">
        <f t="shared" si="612"/>
        <v>64</v>
      </c>
      <c r="AN530" s="4">
        <f t="shared" si="621"/>
        <v>677435.22454691213</v>
      </c>
      <c r="AO530" s="4">
        <f t="shared" si="622"/>
        <v>10585</v>
      </c>
      <c r="AP530" s="4">
        <f t="shared" si="623"/>
        <v>0</v>
      </c>
      <c r="AQ530" s="4">
        <v>10585</v>
      </c>
      <c r="AW530" s="4">
        <v>10568</v>
      </c>
      <c r="AX530" s="5">
        <f t="shared" si="624"/>
        <v>17</v>
      </c>
      <c r="AY530" s="4">
        <v>10585</v>
      </c>
      <c r="AZ530" s="5"/>
      <c r="BB530" s="5">
        <f t="shared" ref="BB530" si="632">BC530-BA530</f>
        <v>0</v>
      </c>
    </row>
    <row r="531" spans="1:54" s="4" customFormat="1">
      <c r="A531" s="278">
        <v>470</v>
      </c>
      <c r="B531" s="2">
        <v>470165342</v>
      </c>
      <c r="C531" s="10" t="s">
        <v>1052</v>
      </c>
      <c r="D531" s="15">
        <f>'fnd enro'!D531</f>
        <v>0</v>
      </c>
      <c r="E531" s="15">
        <f>'fnd enro'!E531</f>
        <v>0</v>
      </c>
      <c r="F531" s="15">
        <f>'fnd enro'!F531</f>
        <v>0</v>
      </c>
      <c r="G531" s="15">
        <f>'fnd enro'!G531</f>
        <v>2</v>
      </c>
      <c r="H531" s="15">
        <f>'fnd enro'!H531</f>
        <v>2</v>
      </c>
      <c r="I531" s="15">
        <f>'fnd enro'!I531</f>
        <v>0</v>
      </c>
      <c r="J531" s="15">
        <f>'fnd enro'!J531</f>
        <v>0</v>
      </c>
      <c r="K531" s="16">
        <f>'fnd enro'!K531</f>
        <v>0.1532</v>
      </c>
      <c r="L531" s="15">
        <f>'fnd enro'!L531</f>
        <v>0</v>
      </c>
      <c r="M531" s="15">
        <f>'fnd enro'!M531</f>
        <v>0</v>
      </c>
      <c r="N531" s="15">
        <f>'fnd enro'!N531</f>
        <v>0</v>
      </c>
      <c r="O531" s="15">
        <f>'fnd enro'!O531</f>
        <v>0</v>
      </c>
      <c r="P531" s="15">
        <f>'fnd enro'!P531</f>
        <v>0</v>
      </c>
      <c r="Q531" s="15">
        <f>'fnd enro'!R531</f>
        <v>4</v>
      </c>
      <c r="R531" s="16">
        <f t="shared" si="614"/>
        <v>1.0369999999999999</v>
      </c>
      <c r="S531" s="15">
        <f>VALUE('fnd enro'!Q531)</f>
        <v>3</v>
      </c>
      <c r="T531" s="2"/>
      <c r="U531" s="1">
        <f>(($D531*'fnd base rates'!C$107)
+($E531*'fnd base rates'!C$108)
+($F531*'fnd base rates'!C$109)
+($G531*'fnd base rates'!C$110)
+($H531*'fnd base rates'!C$111)
+($I531*'fnd base rates'!C$112)
+($J531*'fnd base rates'!C$113)
+($K531*'fnd base rates'!C$114)
+($M531*'fnd base rates'!C$116)
+($N531*'fnd base rates'!C$117)
+($O531*'fnd base rates'!C$118)
+($P531*VLOOKUP($S531+12,rate_basefnd,3)))
*$R531</f>
        <v>2125.9424713639996</v>
      </c>
      <c r="V531" s="1">
        <f>(($D531*'fnd base rates'!D$107)
+($E531*'fnd base rates'!D$108)
+($F531*'fnd base rates'!D$109)
+($G531*'fnd base rates'!D$110)
+($H531*'fnd base rates'!D$111)
+($I531*'fnd base rates'!D$112)
+($J531*'fnd base rates'!D$113)
+($K531*'fnd base rates'!D$114)
+($M531*'fnd base rates'!D$116)
+($N531*'fnd base rates'!D$117)
+($O531*'fnd base rates'!D$118)
+($P531*VLOOKUP($S531+12,rate_basefnd,4)))
*$R531</f>
        <v>3036.8752399999998</v>
      </c>
      <c r="W531" s="1">
        <f>(($D531*'fnd base rates'!E$107)
+($E531*'fnd base rates'!E$108)
+($F531*'fnd base rates'!E$109)
+($G531*'fnd base rates'!E$110)
+($H531*'fnd base rates'!E$111)
+($I531*'fnd base rates'!E$112)
+($J531*'fnd base rates'!E$113)
+($K531*'fnd base rates'!E$114)
+($M531*'fnd base rates'!E$116)
+($N531*'fnd base rates'!E$117)
+($O531*'fnd base rates'!E$118)
+($P531*VLOOKUP($S531+12,rate_basefnd,5)))
*$R531</f>
        <v>14555.955274331998</v>
      </c>
      <c r="X531" s="1">
        <f>(($D531*'fnd base rates'!F$107)
+($E531*'fnd base rates'!F$108)
+($F531*'fnd base rates'!F$109)
+($G531*'fnd base rates'!F$110)
+($H531*'fnd base rates'!F$111)
+($I531*'fnd base rates'!F$112)
+($J531*'fnd base rates'!F$113)
+($K531*'fnd base rates'!F$114)
+($M531*'fnd base rates'!F$116)
+($N531*'fnd base rates'!F$117)
+($O531*'fnd base rates'!F$118)
+($P531*VLOOKUP($S531+12,rate_basefnd,6)))
*$R531</f>
        <v>4440.5724685360001</v>
      </c>
      <c r="Y531" s="1">
        <f>(($D531*'fnd base rates'!G$107)
+($E531*'fnd base rates'!G$108)
+($F531*'fnd base rates'!G$109)
+($G531*'fnd base rates'!G$110)
+($H531*'fnd base rates'!G$111)
+($I531*'fnd base rates'!G$112)
+($J531*'fnd base rates'!G$113)
+($K531*'fnd base rates'!G$114)
+($M531*'fnd base rates'!G$116)
+($N531*'fnd base rates'!G$117)
+($O531*'fnd base rates'!G$118)
+($P531*VLOOKUP($S531+12,rate_basefnd,7)))
*$R531</f>
        <v>644.95650457199997</v>
      </c>
      <c r="Z531" s="1">
        <f>(($D531*'fnd base rates'!H$107)
+($E531*'fnd base rates'!H$108)
+($F531*'fnd base rates'!H$109)
+($G531*'fnd base rates'!H$110)
+($H531*'fnd base rates'!H$111)
+($I531*'fnd base rates'!H$112)
+($J531*'fnd base rates'!H$113)
+($K531*'fnd base rates'!H$114)
+($M531*'fnd base rates'!H$116)
+($N531*'fnd base rates'!H$117)
+($O531*'fnd base rates'!H$118)
+($P531*VLOOKUP($S531+12,rate_basefnd,8)))</f>
        <v>2003.1088399999999</v>
      </c>
      <c r="AA531" s="1">
        <f>(($D531*'fnd base rates'!I$107)
+($E531*'fnd base rates'!I$108)
+($F531*'fnd base rates'!I$109)
+($G531*'fnd base rates'!I$110)
+($H531*'fnd base rates'!I$111)
+($I531*'fnd base rates'!I$112)
+($J531*'fnd base rates'!I$113)
+($K531*'fnd base rates'!I$114)
+($M531*'fnd base rates'!I$116)
+($N531*'fnd base rates'!I$117)
+($O531*'fnd base rates'!I$118)
+($P531*VLOOKUP($S531+12,rate_basefnd,9)))
*$R531</f>
        <v>1254.4381599999999</v>
      </c>
      <c r="AB531" s="1">
        <f>(($D531*'fnd base rates'!J$107)
+($E531*'fnd base rates'!J$108)
+($F531*'fnd base rates'!J$109)
+($G531*'fnd base rates'!J$110)
+($H531*'fnd base rates'!J$111)
+($I531*'fnd base rates'!J$112)
+($J531*'fnd base rates'!J$113)
+($K531*'fnd base rates'!J$114)
+($M531*'fnd base rates'!J$116)
+($N531*'fnd base rates'!J$117)
+($O531*'fnd base rates'!J$118)
+($P531*VLOOKUP($S531+12,rate_basefnd,10)))
*$R531</f>
        <v>796.12563999999998</v>
      </c>
      <c r="AC531" s="1">
        <f>(($D531*'fnd base rates'!K$107)
+($E531*'fnd base rates'!K$108)
+($F531*'fnd base rates'!K$109)
+($G531*'fnd base rates'!K$110)
+($H531*'fnd base rates'!K$111)
+($I531*'fnd base rates'!K$112)
+($J531*'fnd base rates'!K$113)
+($K531*'fnd base rates'!K$114)
+($M531*'fnd base rates'!K$116)
+($N531*'fnd base rates'!K$117)
+($O531*'fnd base rates'!K$118)
+($P531*VLOOKUP($S531+12,rate_basefnd,11)))
*$R531</f>
        <v>4525.8994376279998</v>
      </c>
      <c r="AD531" s="1">
        <f>(($D531*'fnd base rates'!L$107)
+($E531*'fnd base rates'!L$108)
+($F531*'fnd base rates'!L$109)
+($G531*'fnd base rates'!L$110)
+($H531*'fnd base rates'!L$111)
+($I531*'fnd base rates'!L$112)
+($J531*'fnd base rates'!L$113)
+($K531*'fnd base rates'!L$114)
+($M531*'fnd base rates'!L$116)
+($N531*'fnd base rates'!L$117)
+($O531*'fnd base rates'!L$118)
+($P531*VLOOKUP($S531+12,rate_basefnd,12)))</f>
        <v>5310.1336240000001</v>
      </c>
      <c r="AE531" s="1">
        <f>(($D531*'fnd base rates'!M$107)
+($E531*'fnd base rates'!M$108)
+($F531*'fnd base rates'!M$109)
+($G531*'fnd base rates'!M$110)
+($H531*'fnd base rates'!M$111)
+($I531*'fnd base rates'!M$112)
+($J531*'fnd base rates'!M$113)
+($K531*'fnd base rates'!M$114)
+($M531*'fnd base rates'!M$116)
+($N531*'fnd base rates'!M$117)
+($O531*'fnd base rates'!M$118)
+($P531*VLOOKUP($S531+12,rate_basefnd,13)))</f>
        <v>0</v>
      </c>
      <c r="AF531" s="4">
        <f t="shared" si="615"/>
        <v>38694.007660432006</v>
      </c>
      <c r="AH531" s="4">
        <f t="shared" si="616"/>
        <v>470165342</v>
      </c>
      <c r="AI531" s="4" t="str">
        <f t="shared" si="617"/>
        <v>470</v>
      </c>
      <c r="AJ531" s="2" t="str">
        <f t="shared" si="618"/>
        <v>165</v>
      </c>
      <c r="AK531" s="2" t="str">
        <f t="shared" si="619"/>
        <v>342</v>
      </c>
      <c r="AL531" s="4">
        <f t="shared" si="620"/>
        <v>1</v>
      </c>
      <c r="AM531" s="4">
        <f t="shared" si="612"/>
        <v>4</v>
      </c>
      <c r="AN531" s="4">
        <f t="shared" si="621"/>
        <v>38694.007660432006</v>
      </c>
      <c r="AO531" s="4">
        <f t="shared" si="622"/>
        <v>9674</v>
      </c>
      <c r="AP531" s="4">
        <f t="shared" si="623"/>
        <v>0</v>
      </c>
      <c r="AQ531" s="4">
        <v>9674</v>
      </c>
      <c r="AW531" s="4">
        <v>9656</v>
      </c>
      <c r="AX531" s="5">
        <f t="shared" si="624"/>
        <v>18</v>
      </c>
      <c r="AY531" s="4">
        <v>9674</v>
      </c>
      <c r="AZ531" s="5"/>
      <c r="BB531" s="5">
        <f t="shared" ref="BB531" si="633">BC531-BA531</f>
        <v>0</v>
      </c>
    </row>
    <row r="532" spans="1:54" s="4" customFormat="1">
      <c r="A532" s="278">
        <v>470</v>
      </c>
      <c r="B532" s="2">
        <v>470165344</v>
      </c>
      <c r="C532" s="10" t="s">
        <v>1052</v>
      </c>
      <c r="D532" s="15">
        <f>'fnd enro'!D532</f>
        <v>0</v>
      </c>
      <c r="E532" s="15">
        <f>'fnd enro'!E532</f>
        <v>0</v>
      </c>
      <c r="F532" s="15">
        <f>'fnd enro'!F532</f>
        <v>0</v>
      </c>
      <c r="G532" s="15">
        <f>'fnd enro'!G532</f>
        <v>0</v>
      </c>
      <c r="H532" s="15">
        <f>'fnd enro'!H532</f>
        <v>1</v>
      </c>
      <c r="I532" s="15">
        <f>'fnd enro'!I532</f>
        <v>0</v>
      </c>
      <c r="J532" s="15">
        <f>'fnd enro'!J532</f>
        <v>0</v>
      </c>
      <c r="K532" s="16">
        <f>'fnd enro'!K532</f>
        <v>3.8300000000000001E-2</v>
      </c>
      <c r="L532" s="15">
        <f>'fnd enro'!L532</f>
        <v>0</v>
      </c>
      <c r="M532" s="15">
        <f>'fnd enro'!M532</f>
        <v>0</v>
      </c>
      <c r="N532" s="15">
        <f>'fnd enro'!N532</f>
        <v>0</v>
      </c>
      <c r="O532" s="15">
        <f>'fnd enro'!O532</f>
        <v>0</v>
      </c>
      <c r="P532" s="15">
        <f>'fnd enro'!P532</f>
        <v>0</v>
      </c>
      <c r="Q532" s="15">
        <f>'fnd enro'!R532</f>
        <v>1</v>
      </c>
      <c r="R532" s="16">
        <f t="shared" si="614"/>
        <v>1.0369999999999999</v>
      </c>
      <c r="S532" s="15">
        <f>VALUE('fnd enro'!Q532)</f>
        <v>2</v>
      </c>
      <c r="T532" s="2"/>
      <c r="U532" s="1">
        <f>(($D532*'fnd base rates'!C$107)
+($E532*'fnd base rates'!C$108)
+($F532*'fnd base rates'!C$109)
+($G532*'fnd base rates'!C$110)
+($H532*'fnd base rates'!C$111)
+($I532*'fnd base rates'!C$112)
+($J532*'fnd base rates'!C$113)
+($K532*'fnd base rates'!C$114)
+($M532*'fnd base rates'!C$116)
+($N532*'fnd base rates'!C$117)
+($O532*'fnd base rates'!C$118)
+($P532*VLOOKUP($S532+12,rate_basefnd,3)))
*$R532</f>
        <v>531.48561784099991</v>
      </c>
      <c r="V532" s="1">
        <f>(($D532*'fnd base rates'!D$107)
+($E532*'fnd base rates'!D$108)
+($F532*'fnd base rates'!D$109)
+($G532*'fnd base rates'!D$110)
+($H532*'fnd base rates'!D$111)
+($I532*'fnd base rates'!D$112)
+($J532*'fnd base rates'!D$113)
+($K532*'fnd base rates'!D$114)
+($M532*'fnd base rates'!D$116)
+($N532*'fnd base rates'!D$117)
+($O532*'fnd base rates'!D$118)
+($P532*VLOOKUP($S532+12,rate_basefnd,4)))
*$R532</f>
        <v>759.21880999999996</v>
      </c>
      <c r="W532" s="1">
        <f>(($D532*'fnd base rates'!E$107)
+($E532*'fnd base rates'!E$108)
+($F532*'fnd base rates'!E$109)
+($G532*'fnd base rates'!E$110)
+($H532*'fnd base rates'!E$111)
+($I532*'fnd base rates'!E$112)
+($J532*'fnd base rates'!E$113)
+($K532*'fnd base rates'!E$114)
+($M532*'fnd base rates'!E$116)
+($N532*'fnd base rates'!E$117)
+($O532*'fnd base rates'!E$118)
+($P532*VLOOKUP($S532+12,rate_basefnd,5)))
*$R532</f>
        <v>3430.1214635829997</v>
      </c>
      <c r="X532" s="1">
        <f>(($D532*'fnd base rates'!F$107)
+($E532*'fnd base rates'!F$108)
+($F532*'fnd base rates'!F$109)
+($G532*'fnd base rates'!F$110)
+($H532*'fnd base rates'!F$111)
+($I532*'fnd base rates'!F$112)
+($J532*'fnd base rates'!F$113)
+($K532*'fnd base rates'!F$114)
+($M532*'fnd base rates'!F$116)
+($N532*'fnd base rates'!F$117)
+($O532*'fnd base rates'!F$118)
+($P532*VLOOKUP($S532+12,rate_basefnd,6)))
*$R532</f>
        <v>985.07573213399996</v>
      </c>
      <c r="Y532" s="1">
        <f>(($D532*'fnd base rates'!G$107)
+($E532*'fnd base rates'!G$108)
+($F532*'fnd base rates'!G$109)
+($G532*'fnd base rates'!G$110)
+($H532*'fnd base rates'!G$111)
+($I532*'fnd base rates'!G$112)
+($J532*'fnd base rates'!G$113)
+($K532*'fnd base rates'!G$114)
+($M532*'fnd base rates'!G$116)
+($N532*'fnd base rates'!G$117)
+($O532*'fnd base rates'!G$118)
+($P532*VLOOKUP($S532+12,rate_basefnd,7)))
*$R532</f>
        <v>167.02558614299997</v>
      </c>
      <c r="Z532" s="1">
        <f>(($D532*'fnd base rates'!H$107)
+($E532*'fnd base rates'!H$108)
+($F532*'fnd base rates'!H$109)
+($G532*'fnd base rates'!H$110)
+($H532*'fnd base rates'!H$111)
+($I532*'fnd base rates'!H$112)
+($J532*'fnd base rates'!H$113)
+($K532*'fnd base rates'!H$114)
+($M532*'fnd base rates'!H$116)
+($N532*'fnd base rates'!H$117)
+($O532*'fnd base rates'!H$118)
+($P532*VLOOKUP($S532+12,rate_basefnd,8)))</f>
        <v>500.77720999999997</v>
      </c>
      <c r="AA532" s="1">
        <f>(($D532*'fnd base rates'!I$107)
+($E532*'fnd base rates'!I$108)
+($F532*'fnd base rates'!I$109)
+($G532*'fnd base rates'!I$110)
+($H532*'fnd base rates'!I$111)
+($I532*'fnd base rates'!I$112)
+($J532*'fnd base rates'!I$113)
+($K532*'fnd base rates'!I$114)
+($M532*'fnd base rates'!I$116)
+($N532*'fnd base rates'!I$117)
+($O532*'fnd base rates'!I$118)
+($P532*VLOOKUP($S532+12,rate_basefnd,9)))
*$R532</f>
        <v>348.55643999999995</v>
      </c>
      <c r="AB532" s="1">
        <f>(($D532*'fnd base rates'!J$107)
+($E532*'fnd base rates'!J$108)
+($F532*'fnd base rates'!J$109)
+($G532*'fnd base rates'!J$110)
+($H532*'fnd base rates'!J$111)
+($I532*'fnd base rates'!J$112)
+($J532*'fnd base rates'!J$113)
+($K532*'fnd base rates'!J$114)
+($M532*'fnd base rates'!J$116)
+($N532*'fnd base rates'!J$117)
+($O532*'fnd base rates'!J$118)
+($P532*VLOOKUP($S532+12,rate_basefnd,10)))
*$R532</f>
        <v>246.90969999999999</v>
      </c>
      <c r="AC532" s="1">
        <f>(($D532*'fnd base rates'!K$107)
+($E532*'fnd base rates'!K$108)
+($F532*'fnd base rates'!K$109)
+($G532*'fnd base rates'!K$110)
+($H532*'fnd base rates'!K$111)
+($I532*'fnd base rates'!K$112)
+($J532*'fnd base rates'!K$113)
+($K532*'fnd base rates'!K$114)
+($M532*'fnd base rates'!K$116)
+($N532*'fnd base rates'!K$117)
+($O532*'fnd base rates'!K$118)
+($P532*VLOOKUP($S532+12,rate_basefnd,11)))
*$R532</f>
        <v>1172.1356294069999</v>
      </c>
      <c r="AD532" s="1">
        <f>(($D532*'fnd base rates'!L$107)
+($E532*'fnd base rates'!L$108)
+($F532*'fnd base rates'!L$109)
+($G532*'fnd base rates'!L$110)
+($H532*'fnd base rates'!L$111)
+($I532*'fnd base rates'!L$112)
+($J532*'fnd base rates'!L$113)
+($K532*'fnd base rates'!L$114)
+($M532*'fnd base rates'!L$116)
+($N532*'fnd base rates'!L$117)
+($O532*'fnd base rates'!L$118)
+($P532*VLOOKUP($S532+12,rate_basefnd,12)))</f>
        <v>1351.523406</v>
      </c>
      <c r="AE532" s="1">
        <f>(($D532*'fnd base rates'!M$107)
+($E532*'fnd base rates'!M$108)
+($F532*'fnd base rates'!M$109)
+($G532*'fnd base rates'!M$110)
+($H532*'fnd base rates'!M$111)
+($I532*'fnd base rates'!M$112)
+($J532*'fnd base rates'!M$113)
+($K532*'fnd base rates'!M$114)
+($M532*'fnd base rates'!M$116)
+($N532*'fnd base rates'!M$117)
+($O532*'fnd base rates'!M$118)
+($P532*VLOOKUP($S532+12,rate_basefnd,13)))</f>
        <v>0</v>
      </c>
      <c r="AF532" s="4">
        <f t="shared" si="615"/>
        <v>9492.8295951079999</v>
      </c>
      <c r="AH532" s="4">
        <f t="shared" si="616"/>
        <v>470165344</v>
      </c>
      <c r="AI532" s="4" t="str">
        <f t="shared" si="617"/>
        <v>470</v>
      </c>
      <c r="AJ532" s="2" t="str">
        <f t="shared" si="618"/>
        <v>165</v>
      </c>
      <c r="AK532" s="2" t="str">
        <f t="shared" si="619"/>
        <v>344</v>
      </c>
      <c r="AL532" s="4">
        <f t="shared" si="620"/>
        <v>1</v>
      </c>
      <c r="AM532" s="4">
        <f t="shared" si="612"/>
        <v>1</v>
      </c>
      <c r="AN532" s="4">
        <f t="shared" si="621"/>
        <v>9492.8295951079999</v>
      </c>
      <c r="AO532" s="4">
        <f t="shared" si="622"/>
        <v>9493</v>
      </c>
      <c r="AP532" s="4">
        <f t="shared" si="623"/>
        <v>0</v>
      </c>
      <c r="AQ532" s="4">
        <v>9493</v>
      </c>
      <c r="AW532" s="4">
        <v>9475</v>
      </c>
      <c r="AX532" s="5">
        <f t="shared" si="624"/>
        <v>18</v>
      </c>
      <c r="AY532" s="4">
        <v>9493</v>
      </c>
      <c r="AZ532" s="5"/>
      <c r="BB532" s="5">
        <f t="shared" ref="BB532" si="634">BC532-BA532</f>
        <v>0</v>
      </c>
    </row>
    <row r="533" spans="1:54" s="4" customFormat="1">
      <c r="A533" s="278">
        <v>470</v>
      </c>
      <c r="B533" s="2">
        <v>470165346</v>
      </c>
      <c r="C533" s="10" t="s">
        <v>1052</v>
      </c>
      <c r="D533" s="15">
        <f>'fnd enro'!D533</f>
        <v>0</v>
      </c>
      <c r="E533" s="15">
        <f>'fnd enro'!E533</f>
        <v>0</v>
      </c>
      <c r="F533" s="15">
        <f>'fnd enro'!F533</f>
        <v>1</v>
      </c>
      <c r="G533" s="15">
        <f>'fnd enro'!G533</f>
        <v>0</v>
      </c>
      <c r="H533" s="15">
        <f>'fnd enro'!H533</f>
        <v>0</v>
      </c>
      <c r="I533" s="15">
        <f>'fnd enro'!I533</f>
        <v>0</v>
      </c>
      <c r="J533" s="15">
        <f>'fnd enro'!J533</f>
        <v>0</v>
      </c>
      <c r="K533" s="16">
        <f>'fnd enro'!K533</f>
        <v>3.8300000000000001E-2</v>
      </c>
      <c r="L533" s="15">
        <f>'fnd enro'!L533</f>
        <v>0</v>
      </c>
      <c r="M533" s="15">
        <f>'fnd enro'!M533</f>
        <v>1</v>
      </c>
      <c r="N533" s="15">
        <f>'fnd enro'!N533</f>
        <v>0</v>
      </c>
      <c r="O533" s="15">
        <f>'fnd enro'!O533</f>
        <v>0</v>
      </c>
      <c r="P533" s="15">
        <f>'fnd enro'!P533</f>
        <v>1</v>
      </c>
      <c r="Q533" s="15">
        <f>'fnd enro'!R533</f>
        <v>1</v>
      </c>
      <c r="R533" s="16">
        <f t="shared" si="614"/>
        <v>1.0369999999999999</v>
      </c>
      <c r="S533" s="15">
        <f>VALUE('fnd enro'!Q533)</f>
        <v>6</v>
      </c>
      <c r="T533" s="2"/>
      <c r="U533" s="1">
        <f>(($D533*'fnd base rates'!C$107)
+($E533*'fnd base rates'!C$108)
+($F533*'fnd base rates'!C$109)
+($G533*'fnd base rates'!C$110)
+($H533*'fnd base rates'!C$111)
+($I533*'fnd base rates'!C$112)
+($J533*'fnd base rates'!C$113)
+($K533*'fnd base rates'!C$114)
+($M533*'fnd base rates'!C$116)
+($N533*'fnd base rates'!C$117)
+($O533*'fnd base rates'!C$118)
+($P533*VLOOKUP($S533+12,rate_basefnd,3)))
*$R533</f>
        <v>692.81170784099982</v>
      </c>
      <c r="V533" s="1">
        <f>(($D533*'fnd base rates'!D$107)
+($E533*'fnd base rates'!D$108)
+($F533*'fnd base rates'!D$109)
+($G533*'fnd base rates'!D$110)
+($H533*'fnd base rates'!D$111)
+($I533*'fnd base rates'!D$112)
+($J533*'fnd base rates'!D$113)
+($K533*'fnd base rates'!D$114)
+($M533*'fnd base rates'!D$116)
+($N533*'fnd base rates'!D$117)
+($O533*'fnd base rates'!D$118)
+($P533*VLOOKUP($S533+12,rate_basefnd,4)))
*$R533</f>
        <v>1229.1872099999998</v>
      </c>
      <c r="W533" s="1">
        <f>(($D533*'fnd base rates'!E$107)
+($E533*'fnd base rates'!E$108)
+($F533*'fnd base rates'!E$109)
+($G533*'fnd base rates'!E$110)
+($H533*'fnd base rates'!E$111)
+($I533*'fnd base rates'!E$112)
+($J533*'fnd base rates'!E$113)
+($K533*'fnd base rates'!E$114)
+($M533*'fnd base rates'!E$116)
+($N533*'fnd base rates'!E$117)
+($O533*'fnd base rates'!E$118)
+($P533*VLOOKUP($S533+12,rate_basefnd,5)))
*$R533</f>
        <v>7959.4159935829994</v>
      </c>
      <c r="X533" s="1">
        <f>(($D533*'fnd base rates'!F$107)
+($E533*'fnd base rates'!F$108)
+($F533*'fnd base rates'!F$109)
+($G533*'fnd base rates'!F$110)
+($H533*'fnd base rates'!F$111)
+($I533*'fnd base rates'!F$112)
+($J533*'fnd base rates'!F$113)
+($K533*'fnd base rates'!F$114)
+($M533*'fnd base rates'!F$116)
+($N533*'fnd base rates'!F$117)
+($O533*'fnd base rates'!F$118)
+($P533*VLOOKUP($S533+12,rate_basefnd,6)))
*$R533</f>
        <v>1407.6324921339999</v>
      </c>
      <c r="Y533" s="1">
        <f>(($D533*'fnd base rates'!G$107)
+($E533*'fnd base rates'!G$108)
+($F533*'fnd base rates'!G$109)
+($G533*'fnd base rates'!G$110)
+($H533*'fnd base rates'!G$111)
+($I533*'fnd base rates'!G$112)
+($J533*'fnd base rates'!G$113)
+($K533*'fnd base rates'!G$114)
+($M533*'fnd base rates'!G$116)
+($N533*'fnd base rates'!G$117)
+($O533*'fnd base rates'!G$118)
+($P533*VLOOKUP($S533+12,rate_basefnd,7)))
*$R533</f>
        <v>345.59698614299998</v>
      </c>
      <c r="Z533" s="1">
        <f>(($D533*'fnd base rates'!H$107)
+($E533*'fnd base rates'!H$108)
+($F533*'fnd base rates'!H$109)
+($G533*'fnd base rates'!H$110)
+($H533*'fnd base rates'!H$111)
+($I533*'fnd base rates'!H$112)
+($J533*'fnd base rates'!H$113)
+($K533*'fnd base rates'!H$114)
+($M533*'fnd base rates'!H$116)
+($N533*'fnd base rates'!H$117)
+($O533*'fnd base rates'!H$118)
+($P533*VLOOKUP($S533+12,rate_basefnd,8)))</f>
        <v>640.35721000000001</v>
      </c>
      <c r="AA533" s="1">
        <f>(($D533*'fnd base rates'!I$107)
+($E533*'fnd base rates'!I$108)
+($F533*'fnd base rates'!I$109)
+($G533*'fnd base rates'!I$110)
+($H533*'fnd base rates'!I$111)
+($I533*'fnd base rates'!I$112)
+($J533*'fnd base rates'!I$113)
+($K533*'fnd base rates'!I$114)
+($M533*'fnd base rates'!I$116)
+($N533*'fnd base rates'!I$117)
+($O533*'fnd base rates'!I$118)
+($P533*VLOOKUP($S533+12,rate_basefnd,9)))
*$R533</f>
        <v>470.17579999999998</v>
      </c>
      <c r="AB533" s="1">
        <f>(($D533*'fnd base rates'!J$107)
+($E533*'fnd base rates'!J$108)
+($F533*'fnd base rates'!J$109)
+($G533*'fnd base rates'!J$110)
+($H533*'fnd base rates'!J$111)
+($I533*'fnd base rates'!J$112)
+($J533*'fnd base rates'!J$113)
+($K533*'fnd base rates'!J$114)
+($M533*'fnd base rates'!J$116)
+($N533*'fnd base rates'!J$117)
+($O533*'fnd base rates'!J$118)
+($P533*VLOOKUP($S533+12,rate_basefnd,10)))
*$R533</f>
        <v>736.59146999999996</v>
      </c>
      <c r="AC533" s="1">
        <f>(($D533*'fnd base rates'!K$107)
+($E533*'fnd base rates'!K$108)
+($F533*'fnd base rates'!K$109)
+($G533*'fnd base rates'!K$110)
+($H533*'fnd base rates'!K$111)
+($I533*'fnd base rates'!K$112)
+($J533*'fnd base rates'!K$113)
+($K533*'fnd base rates'!K$114)
+($M533*'fnd base rates'!K$116)
+($N533*'fnd base rates'!K$117)
+($O533*'fnd base rates'!K$118)
+($P533*VLOOKUP($S533+12,rate_basefnd,11)))
*$R533</f>
        <v>1386.379829407</v>
      </c>
      <c r="AD533" s="1">
        <f>(($D533*'fnd base rates'!L$107)
+($E533*'fnd base rates'!L$108)
+($F533*'fnd base rates'!L$109)
+($G533*'fnd base rates'!L$110)
+($H533*'fnd base rates'!L$111)
+($I533*'fnd base rates'!L$112)
+($J533*'fnd base rates'!L$113)
+($K533*'fnd base rates'!L$114)
+($M533*'fnd base rates'!L$116)
+($N533*'fnd base rates'!L$117)
+($O533*'fnd base rates'!L$118)
+($P533*VLOOKUP($S533+12,rate_basefnd,12)))</f>
        <v>2017.8634059999999</v>
      </c>
      <c r="AE533" s="1">
        <f>(($D533*'fnd base rates'!M$107)
+($E533*'fnd base rates'!M$108)
+($F533*'fnd base rates'!M$109)
+($G533*'fnd base rates'!M$110)
+($H533*'fnd base rates'!M$111)
+($I533*'fnd base rates'!M$112)
+($J533*'fnd base rates'!M$113)
+($K533*'fnd base rates'!M$114)
+($M533*'fnd base rates'!M$116)
+($N533*'fnd base rates'!M$117)
+($O533*'fnd base rates'!M$118)
+($P533*VLOOKUP($S533+12,rate_basefnd,13)))</f>
        <v>0</v>
      </c>
      <c r="AF533" s="4">
        <f t="shared" si="615"/>
        <v>16886.012105107999</v>
      </c>
      <c r="AH533" s="4">
        <f t="shared" si="616"/>
        <v>470165346</v>
      </c>
      <c r="AI533" s="4" t="str">
        <f t="shared" si="617"/>
        <v>470</v>
      </c>
      <c r="AJ533" s="2" t="str">
        <f t="shared" si="618"/>
        <v>165</v>
      </c>
      <c r="AK533" s="2" t="str">
        <f t="shared" si="619"/>
        <v>346</v>
      </c>
      <c r="AL533" s="4">
        <f t="shared" si="620"/>
        <v>1</v>
      </c>
      <c r="AM533" s="4">
        <f t="shared" si="612"/>
        <v>1</v>
      </c>
      <c r="AN533" s="4">
        <f t="shared" si="621"/>
        <v>16886.012105107999</v>
      </c>
      <c r="AO533" s="4">
        <f t="shared" si="622"/>
        <v>16886</v>
      </c>
      <c r="AP533" s="4">
        <f t="shared" si="623"/>
        <v>0</v>
      </c>
      <c r="AQ533" s="4">
        <v>16886</v>
      </c>
      <c r="AW533" s="4">
        <v>16843</v>
      </c>
      <c r="AX533" s="5">
        <f t="shared" si="624"/>
        <v>43</v>
      </c>
      <c r="AY533" s="4">
        <v>16886</v>
      </c>
      <c r="AZ533" s="5"/>
      <c r="BB533" s="5">
        <f t="shared" ref="BB533" si="635">BC533-BA533</f>
        <v>0</v>
      </c>
    </row>
    <row r="534" spans="1:54" s="4" customFormat="1">
      <c r="A534" s="278">
        <v>470</v>
      </c>
      <c r="B534" s="2">
        <v>470165347</v>
      </c>
      <c r="C534" s="10" t="s">
        <v>1052</v>
      </c>
      <c r="D534" s="15">
        <f>'fnd enro'!D534</f>
        <v>0</v>
      </c>
      <c r="E534" s="15">
        <f>'fnd enro'!E534</f>
        <v>0</v>
      </c>
      <c r="F534" s="15">
        <f>'fnd enro'!F534</f>
        <v>0</v>
      </c>
      <c r="G534" s="15">
        <f>'fnd enro'!G534</f>
        <v>3</v>
      </c>
      <c r="H534" s="15">
        <f>'fnd enro'!H534</f>
        <v>4</v>
      </c>
      <c r="I534" s="15">
        <f>'fnd enro'!I534</f>
        <v>0</v>
      </c>
      <c r="J534" s="15">
        <f>'fnd enro'!J534</f>
        <v>0</v>
      </c>
      <c r="K534" s="16">
        <f>'fnd enro'!K534</f>
        <v>0.2681</v>
      </c>
      <c r="L534" s="15">
        <f>'fnd enro'!L534</f>
        <v>0</v>
      </c>
      <c r="M534" s="15">
        <f>'fnd enro'!M534</f>
        <v>0</v>
      </c>
      <c r="N534" s="15">
        <f>'fnd enro'!N534</f>
        <v>0</v>
      </c>
      <c r="O534" s="15">
        <f>'fnd enro'!O534</f>
        <v>0</v>
      </c>
      <c r="P534" s="15">
        <f>'fnd enro'!P534</f>
        <v>2</v>
      </c>
      <c r="Q534" s="15">
        <f>'fnd enro'!R534</f>
        <v>7</v>
      </c>
      <c r="R534" s="16">
        <f t="shared" si="614"/>
        <v>1.0369999999999999</v>
      </c>
      <c r="S534" s="15">
        <f>VALUE('fnd enro'!Q534)</f>
        <v>6</v>
      </c>
      <c r="T534" s="2"/>
      <c r="U534" s="1">
        <f>(($D534*'fnd base rates'!C$107)
+($E534*'fnd base rates'!C$108)
+($F534*'fnd base rates'!C$109)
+($G534*'fnd base rates'!C$110)
+($H534*'fnd base rates'!C$111)
+($I534*'fnd base rates'!C$112)
+($J534*'fnd base rates'!C$113)
+($K534*'fnd base rates'!C$114)
+($M534*'fnd base rates'!C$116)
+($N534*'fnd base rates'!C$117)
+($O534*'fnd base rates'!C$118)
+($P534*VLOOKUP($S534+12,rate_basefnd,3)))
*$R534</f>
        <v>3846.0007648869996</v>
      </c>
      <c r="V534" s="1">
        <f>(($D534*'fnd base rates'!D$107)
+($E534*'fnd base rates'!D$108)
+($F534*'fnd base rates'!D$109)
+($G534*'fnd base rates'!D$110)
+($H534*'fnd base rates'!D$111)
+($I534*'fnd base rates'!D$112)
+($J534*'fnd base rates'!D$113)
+($K534*'fnd base rates'!D$114)
+($M534*'fnd base rates'!D$116)
+($N534*'fnd base rates'!D$117)
+($O534*'fnd base rates'!D$118)
+($P534*VLOOKUP($S534+12,rate_basefnd,4)))
*$R534</f>
        <v>5909.6244899999992</v>
      </c>
      <c r="W534" s="1">
        <f>(($D534*'fnd base rates'!E$107)
+($E534*'fnd base rates'!E$108)
+($F534*'fnd base rates'!E$109)
+($G534*'fnd base rates'!E$110)
+($H534*'fnd base rates'!E$111)
+($I534*'fnd base rates'!E$112)
+($J534*'fnd base rates'!E$113)
+($K534*'fnd base rates'!E$114)
+($M534*'fnd base rates'!E$116)
+($N534*'fnd base rates'!E$117)
+($O534*'fnd base rates'!E$118)
+($P534*VLOOKUP($S534+12,rate_basefnd,5)))
*$R534</f>
        <v>31073.266155080997</v>
      </c>
      <c r="X534" s="1">
        <f>(($D534*'fnd base rates'!F$107)
+($E534*'fnd base rates'!F$108)
+($F534*'fnd base rates'!F$109)
+($G534*'fnd base rates'!F$110)
+($H534*'fnd base rates'!F$111)
+($I534*'fnd base rates'!F$112)
+($J534*'fnd base rates'!F$113)
+($K534*'fnd base rates'!F$114)
+($M534*'fnd base rates'!F$116)
+($N534*'fnd base rates'!F$117)
+($O534*'fnd base rates'!F$118)
+($P534*VLOOKUP($S534+12,rate_basefnd,6)))
*$R534</f>
        <v>7645.934434937999</v>
      </c>
      <c r="Y534" s="1">
        <f>(($D534*'fnd base rates'!G$107)
+($E534*'fnd base rates'!G$108)
+($F534*'fnd base rates'!G$109)
+($G534*'fnd base rates'!G$110)
+($H534*'fnd base rates'!G$111)
+($I534*'fnd base rates'!G$112)
+($J534*'fnd base rates'!G$113)
+($K534*'fnd base rates'!G$114)
+($M534*'fnd base rates'!G$116)
+($N534*'fnd base rates'!G$117)
+($O534*'fnd base rates'!G$118)
+($P534*VLOOKUP($S534+12,rate_basefnd,7)))
*$R534</f>
        <v>1416.2754630009997</v>
      </c>
      <c r="Z534" s="1">
        <f>(($D534*'fnd base rates'!H$107)
+($E534*'fnd base rates'!H$108)
+($F534*'fnd base rates'!H$109)
+($G534*'fnd base rates'!H$110)
+($H534*'fnd base rates'!H$111)
+($I534*'fnd base rates'!H$112)
+($J534*'fnd base rates'!H$113)
+($K534*'fnd base rates'!H$114)
+($M534*'fnd base rates'!H$116)
+($N534*'fnd base rates'!H$117)
+($O534*'fnd base rates'!H$118)
+($P534*VLOOKUP($S534+12,rate_basefnd,8)))</f>
        <v>3547.1004699999999</v>
      </c>
      <c r="AA534" s="1">
        <f>(($D534*'fnd base rates'!I$107)
+($E534*'fnd base rates'!I$108)
+($F534*'fnd base rates'!I$109)
+($G534*'fnd base rates'!I$110)
+($H534*'fnd base rates'!I$111)
+($I534*'fnd base rates'!I$112)
+($J534*'fnd base rates'!I$113)
+($K534*'fnd base rates'!I$114)
+($M534*'fnd base rates'!I$116)
+($N534*'fnd base rates'!I$117)
+($O534*'fnd base rates'!I$118)
+($P534*VLOOKUP($S534+12,rate_basefnd,9)))
*$R534</f>
        <v>2465.4467600000003</v>
      </c>
      <c r="AB534" s="1">
        <f>(($D534*'fnd base rates'!J$107)
+($E534*'fnd base rates'!J$108)
+($F534*'fnd base rates'!J$109)
+($G534*'fnd base rates'!J$110)
+($H534*'fnd base rates'!J$111)
+($I534*'fnd base rates'!J$112)
+($J534*'fnd base rates'!J$113)
+($K534*'fnd base rates'!J$114)
+($M534*'fnd base rates'!J$116)
+($N534*'fnd base rates'!J$117)
+($O534*'fnd base rates'!J$118)
+($P534*VLOOKUP($S534+12,rate_basefnd,10)))
*$R534</f>
        <v>2663.4307999999996</v>
      </c>
      <c r="AC534" s="1">
        <f>(($D534*'fnd base rates'!K$107)
+($E534*'fnd base rates'!K$108)
+($F534*'fnd base rates'!K$109)
+($G534*'fnd base rates'!K$110)
+($H534*'fnd base rates'!K$111)
+($I534*'fnd base rates'!K$112)
+($J534*'fnd base rates'!K$113)
+($K534*'fnd base rates'!K$114)
+($M534*'fnd base rates'!K$116)
+($N534*'fnd base rates'!K$117)
+($O534*'fnd base rates'!K$118)
+($P534*VLOOKUP($S534+12,rate_basefnd,11)))
*$R534</f>
        <v>7960.9847858489993</v>
      </c>
      <c r="AD534" s="1">
        <f>(($D534*'fnd base rates'!L$107)
+($E534*'fnd base rates'!L$108)
+($F534*'fnd base rates'!L$109)
+($G534*'fnd base rates'!L$110)
+($H534*'fnd base rates'!L$111)
+($I534*'fnd base rates'!L$112)
+($J534*'fnd base rates'!L$113)
+($K534*'fnd base rates'!L$114)
+($M534*'fnd base rates'!L$116)
+($N534*'fnd base rates'!L$117)
+($O534*'fnd base rates'!L$118)
+($P534*VLOOKUP($S534+12,rate_basefnd,12)))</f>
        <v>10222.883841999999</v>
      </c>
      <c r="AE534" s="1">
        <f>(($D534*'fnd base rates'!M$107)
+($E534*'fnd base rates'!M$108)
+($F534*'fnd base rates'!M$109)
+($G534*'fnd base rates'!M$110)
+($H534*'fnd base rates'!M$111)
+($I534*'fnd base rates'!M$112)
+($J534*'fnd base rates'!M$113)
+($K534*'fnd base rates'!M$114)
+($M534*'fnd base rates'!M$116)
+($N534*'fnd base rates'!M$117)
+($O534*'fnd base rates'!M$118)
+($P534*VLOOKUP($S534+12,rate_basefnd,13)))</f>
        <v>0</v>
      </c>
      <c r="AF534" s="4">
        <f t="shared" si="615"/>
        <v>76750.947965755986</v>
      </c>
      <c r="AH534" s="4">
        <f t="shared" si="616"/>
        <v>470165347</v>
      </c>
      <c r="AI534" s="4" t="str">
        <f t="shared" si="617"/>
        <v>470</v>
      </c>
      <c r="AJ534" s="2" t="str">
        <f t="shared" si="618"/>
        <v>165</v>
      </c>
      <c r="AK534" s="2" t="str">
        <f t="shared" si="619"/>
        <v>347</v>
      </c>
      <c r="AL534" s="4">
        <f t="shared" si="620"/>
        <v>1</v>
      </c>
      <c r="AM534" s="4">
        <f t="shared" si="612"/>
        <v>7</v>
      </c>
      <c r="AN534" s="4">
        <f t="shared" si="621"/>
        <v>76750.947965755986</v>
      </c>
      <c r="AO534" s="4">
        <f t="shared" si="622"/>
        <v>10964</v>
      </c>
      <c r="AP534" s="4">
        <f t="shared" si="623"/>
        <v>0</v>
      </c>
      <c r="AQ534" s="4">
        <v>10964</v>
      </c>
      <c r="AW534" s="4">
        <v>10941</v>
      </c>
      <c r="AX534" s="5">
        <f t="shared" si="624"/>
        <v>23</v>
      </c>
      <c r="AY534" s="4">
        <v>10964</v>
      </c>
      <c r="AZ534" s="5"/>
      <c r="BB534" s="5">
        <f t="shared" ref="BB534" si="636">BC534-BA534</f>
        <v>0</v>
      </c>
    </row>
    <row r="535" spans="1:54" s="4" customFormat="1">
      <c r="A535" s="278">
        <v>470</v>
      </c>
      <c r="B535" s="2">
        <v>470165705</v>
      </c>
      <c r="C535" s="10" t="s">
        <v>1052</v>
      </c>
      <c r="D535" s="15">
        <f>'fnd enro'!D535</f>
        <v>0</v>
      </c>
      <c r="E535" s="15">
        <f>'fnd enro'!E535</f>
        <v>0</v>
      </c>
      <c r="F535" s="15">
        <f>'fnd enro'!F535</f>
        <v>0</v>
      </c>
      <c r="G535" s="15">
        <f>'fnd enro'!G535</f>
        <v>0</v>
      </c>
      <c r="H535" s="15">
        <f>'fnd enro'!H535</f>
        <v>1</v>
      </c>
      <c r="I535" s="15">
        <f>'fnd enro'!I535</f>
        <v>2</v>
      </c>
      <c r="J535" s="15">
        <f>'fnd enro'!J535</f>
        <v>0</v>
      </c>
      <c r="K535" s="16">
        <f>'fnd enro'!K535</f>
        <v>0.1149</v>
      </c>
      <c r="L535" s="15">
        <f>'fnd enro'!L535</f>
        <v>0</v>
      </c>
      <c r="M535" s="15">
        <f>'fnd enro'!M535</f>
        <v>0</v>
      </c>
      <c r="N535" s="15">
        <f>'fnd enro'!N535</f>
        <v>0</v>
      </c>
      <c r="O535" s="15">
        <f>'fnd enro'!O535</f>
        <v>0</v>
      </c>
      <c r="P535" s="15">
        <f>'fnd enro'!P535</f>
        <v>0</v>
      </c>
      <c r="Q535" s="15">
        <f>'fnd enro'!R535</f>
        <v>3</v>
      </c>
      <c r="R535" s="16">
        <f t="shared" si="614"/>
        <v>1.0369999999999999</v>
      </c>
      <c r="S535" s="15">
        <f>VALUE('fnd enro'!Q535)</f>
        <v>2</v>
      </c>
      <c r="T535" s="2"/>
      <c r="U535" s="1">
        <f>(($D535*'fnd base rates'!C$107)
+($E535*'fnd base rates'!C$108)
+($F535*'fnd base rates'!C$109)
+($G535*'fnd base rates'!C$110)
+($H535*'fnd base rates'!C$111)
+($I535*'fnd base rates'!C$112)
+($J535*'fnd base rates'!C$113)
+($K535*'fnd base rates'!C$114)
+($M535*'fnd base rates'!C$116)
+($N535*'fnd base rates'!C$117)
+($O535*'fnd base rates'!C$118)
+($P535*VLOOKUP($S535+12,rate_basefnd,3)))
*$R535</f>
        <v>1594.4568535230001</v>
      </c>
      <c r="V535" s="1">
        <f>(($D535*'fnd base rates'!D$107)
+($E535*'fnd base rates'!D$108)
+($F535*'fnd base rates'!D$109)
+($G535*'fnd base rates'!D$110)
+($H535*'fnd base rates'!D$111)
+($I535*'fnd base rates'!D$112)
+($J535*'fnd base rates'!D$113)
+($K535*'fnd base rates'!D$114)
+($M535*'fnd base rates'!D$116)
+($N535*'fnd base rates'!D$117)
+($O535*'fnd base rates'!D$118)
+($P535*VLOOKUP($S535+12,rate_basefnd,4)))
*$R535</f>
        <v>2277.6564299999995</v>
      </c>
      <c r="W535" s="1">
        <f>(($D535*'fnd base rates'!E$107)
+($E535*'fnd base rates'!E$108)
+($F535*'fnd base rates'!E$109)
+($G535*'fnd base rates'!E$110)
+($H535*'fnd base rates'!E$111)
+($I535*'fnd base rates'!E$112)
+($J535*'fnd base rates'!E$113)
+($K535*'fnd base rates'!E$114)
+($M535*'fnd base rates'!E$116)
+($N535*'fnd base rates'!E$117)
+($O535*'fnd base rates'!E$118)
+($P535*VLOOKUP($S535+12,rate_basefnd,5)))
*$R535</f>
        <v>13173.576970748998</v>
      </c>
      <c r="X535" s="1">
        <f>(($D535*'fnd base rates'!F$107)
+($E535*'fnd base rates'!F$108)
+($F535*'fnd base rates'!F$109)
+($G535*'fnd base rates'!F$110)
+($H535*'fnd base rates'!F$111)
+($I535*'fnd base rates'!F$112)
+($J535*'fnd base rates'!F$113)
+($K535*'fnd base rates'!F$114)
+($M535*'fnd base rates'!F$116)
+($N535*'fnd base rates'!F$117)
+($O535*'fnd base rates'!F$118)
+($P535*VLOOKUP($S535+12,rate_basefnd,6)))
*$R535</f>
        <v>2739.9045164019994</v>
      </c>
      <c r="Y535" s="1">
        <f>(($D535*'fnd base rates'!G$107)
+($E535*'fnd base rates'!G$108)
+($F535*'fnd base rates'!G$109)
+($G535*'fnd base rates'!G$110)
+($H535*'fnd base rates'!G$111)
+($I535*'fnd base rates'!G$112)
+($J535*'fnd base rates'!G$113)
+($K535*'fnd base rates'!G$114)
+($M535*'fnd base rates'!G$116)
+($N535*'fnd base rates'!G$117)
+($O535*'fnd base rates'!G$118)
+($P535*VLOOKUP($S535+12,rate_basefnd,7)))
*$R535</f>
        <v>492.01337842899989</v>
      </c>
      <c r="Z535" s="1">
        <f>(($D535*'fnd base rates'!H$107)
+($E535*'fnd base rates'!H$108)
+($F535*'fnd base rates'!H$109)
+($G535*'fnd base rates'!H$110)
+($H535*'fnd base rates'!H$111)
+($I535*'fnd base rates'!H$112)
+($J535*'fnd base rates'!H$113)
+($K535*'fnd base rates'!H$114)
+($M535*'fnd base rates'!H$116)
+($N535*'fnd base rates'!H$117)
+($O535*'fnd base rates'!H$118)
+($P535*VLOOKUP($S535+12,rate_basefnd,8)))</f>
        <v>2085.3916300000001</v>
      </c>
      <c r="AA535" s="1">
        <f>(($D535*'fnd base rates'!I$107)
+($E535*'fnd base rates'!I$108)
+($F535*'fnd base rates'!I$109)
+($G535*'fnd base rates'!I$110)
+($H535*'fnd base rates'!I$111)
+($I535*'fnd base rates'!I$112)
+($J535*'fnd base rates'!I$113)
+($K535*'fnd base rates'!I$114)
+($M535*'fnd base rates'!I$116)
+($N535*'fnd base rates'!I$117)
+($O535*'fnd base rates'!I$118)
+($P535*VLOOKUP($S535+12,rate_basefnd,9)))
*$R535</f>
        <v>1193.91884</v>
      </c>
      <c r="AB535" s="1">
        <f>(($D535*'fnd base rates'!J$107)
+($E535*'fnd base rates'!J$108)
+($F535*'fnd base rates'!J$109)
+($G535*'fnd base rates'!J$110)
+($H535*'fnd base rates'!J$111)
+($I535*'fnd base rates'!J$112)
+($J535*'fnd base rates'!J$113)
+($K535*'fnd base rates'!J$114)
+($M535*'fnd base rates'!J$116)
+($N535*'fnd base rates'!J$117)
+($O535*'fnd base rates'!J$118)
+($P535*VLOOKUP($S535+12,rate_basefnd,10)))
*$R535</f>
        <v>1385.6186599999996</v>
      </c>
      <c r="AC535" s="1">
        <f>(($D535*'fnd base rates'!K$107)
+($E535*'fnd base rates'!K$108)
+($F535*'fnd base rates'!K$109)
+($G535*'fnd base rates'!K$110)
+($H535*'fnd base rates'!K$111)
+($I535*'fnd base rates'!K$112)
+($J535*'fnd base rates'!K$113)
+($K535*'fnd base rates'!K$114)
+($M535*'fnd base rates'!K$116)
+($N535*'fnd base rates'!K$117)
+($O535*'fnd base rates'!K$118)
+($P535*VLOOKUP($S535+12,rate_basefnd,11)))
*$R535</f>
        <v>3452.693608221</v>
      </c>
      <c r="AD535" s="1">
        <f>(($D535*'fnd base rates'!L$107)
+($E535*'fnd base rates'!L$108)
+($F535*'fnd base rates'!L$109)
+($G535*'fnd base rates'!L$110)
+($H535*'fnd base rates'!L$111)
+($I535*'fnd base rates'!L$112)
+($J535*'fnd base rates'!L$113)
+($K535*'fnd base rates'!L$114)
+($M535*'fnd base rates'!L$116)
+($N535*'fnd base rates'!L$117)
+($O535*'fnd base rates'!L$118)
+($P535*VLOOKUP($S535+12,rate_basefnd,12)))</f>
        <v>3810.5502180000003</v>
      </c>
      <c r="AE535" s="1">
        <f>(($D535*'fnd base rates'!M$107)
+($E535*'fnd base rates'!M$108)
+($F535*'fnd base rates'!M$109)
+($G535*'fnd base rates'!M$110)
+($H535*'fnd base rates'!M$111)
+($I535*'fnd base rates'!M$112)
+($J535*'fnd base rates'!M$113)
+($K535*'fnd base rates'!M$114)
+($M535*'fnd base rates'!M$116)
+($N535*'fnd base rates'!M$117)
+($O535*'fnd base rates'!M$118)
+($P535*VLOOKUP($S535+12,rate_basefnd,13)))</f>
        <v>0</v>
      </c>
      <c r="AF535" s="4">
        <f t="shared" si="615"/>
        <v>32205.781105323997</v>
      </c>
      <c r="AH535" s="4">
        <f t="shared" si="616"/>
        <v>470165705</v>
      </c>
      <c r="AI535" s="4" t="str">
        <f t="shared" si="617"/>
        <v>470</v>
      </c>
      <c r="AJ535" s="2" t="str">
        <f t="shared" si="618"/>
        <v>165</v>
      </c>
      <c r="AK535" s="2" t="str">
        <f t="shared" si="619"/>
        <v>705</v>
      </c>
      <c r="AL535" s="4">
        <f t="shared" si="620"/>
        <v>1</v>
      </c>
      <c r="AM535" s="4">
        <f t="shared" si="612"/>
        <v>3</v>
      </c>
      <c r="AN535" s="4">
        <f t="shared" si="621"/>
        <v>32205.781105323997</v>
      </c>
      <c r="AO535" s="4">
        <f t="shared" si="622"/>
        <v>10735</v>
      </c>
      <c r="AP535" s="4">
        <f t="shared" si="623"/>
        <v>0</v>
      </c>
      <c r="AQ535" s="4">
        <v>10735</v>
      </c>
      <c r="AW535" s="4">
        <v>10720</v>
      </c>
      <c r="AX535" s="5">
        <f t="shared" si="624"/>
        <v>15</v>
      </c>
      <c r="AY535" s="4">
        <v>10735</v>
      </c>
      <c r="AZ535" s="5"/>
      <c r="BB535" s="5">
        <f t="shared" ref="BB535" si="637">BC535-BA535</f>
        <v>0</v>
      </c>
    </row>
    <row r="536" spans="1:54" s="4" customFormat="1">
      <c r="A536" s="278">
        <v>474</v>
      </c>
      <c r="B536" s="2">
        <v>474097057</v>
      </c>
      <c r="C536" s="10" t="s">
        <v>1089</v>
      </c>
      <c r="D536" s="15">
        <f>'fnd enro'!D536</f>
        <v>0</v>
      </c>
      <c r="E536" s="15">
        <f>'fnd enro'!E536</f>
        <v>0</v>
      </c>
      <c r="F536" s="15">
        <f>'fnd enro'!F536</f>
        <v>0</v>
      </c>
      <c r="G536" s="15">
        <f>'fnd enro'!G536</f>
        <v>0</v>
      </c>
      <c r="H536" s="15">
        <f>'fnd enro'!H536</f>
        <v>1</v>
      </c>
      <c r="I536" s="15">
        <f>'fnd enro'!I536</f>
        <v>0</v>
      </c>
      <c r="J536" s="15">
        <f>'fnd enro'!J536</f>
        <v>0</v>
      </c>
      <c r="K536" s="16">
        <f>'fnd enro'!K536</f>
        <v>3.8300000000000001E-2</v>
      </c>
      <c r="L536" s="15">
        <f>'fnd enro'!L536</f>
        <v>0</v>
      </c>
      <c r="M536" s="15">
        <f>'fnd enro'!M536</f>
        <v>0</v>
      </c>
      <c r="N536" s="15">
        <f>'fnd enro'!N536</f>
        <v>0</v>
      </c>
      <c r="O536" s="15">
        <f>'fnd enro'!O536</f>
        <v>0</v>
      </c>
      <c r="P536" s="15">
        <f>'fnd enro'!P536</f>
        <v>1</v>
      </c>
      <c r="Q536" s="15">
        <f>'fnd enro'!R536</f>
        <v>1</v>
      </c>
      <c r="R536" s="16">
        <f t="shared" si="614"/>
        <v>1</v>
      </c>
      <c r="S536" s="15">
        <f>VALUE('fnd enro'!Q536)</f>
        <v>12</v>
      </c>
      <c r="T536" s="2"/>
      <c r="U536" s="1">
        <f>(($D536*'fnd base rates'!C$107)
+($E536*'fnd base rates'!C$108)
+($F536*'fnd base rates'!C$109)
+($G536*'fnd base rates'!C$110)
+($H536*'fnd base rates'!C$111)
+($I536*'fnd base rates'!C$112)
+($J536*'fnd base rates'!C$113)
+($K536*'fnd base rates'!C$114)
+($M536*'fnd base rates'!C$116)
+($N536*'fnd base rates'!C$117)
+($O536*'fnd base rates'!C$118)
+($P536*VLOOKUP($S536+12,rate_basefnd,3)))
*$R536</f>
        <v>586.81229299999995</v>
      </c>
      <c r="V536" s="1">
        <f>(($D536*'fnd base rates'!D$107)
+($E536*'fnd base rates'!D$108)
+($F536*'fnd base rates'!D$109)
+($G536*'fnd base rates'!D$110)
+($H536*'fnd base rates'!D$111)
+($I536*'fnd base rates'!D$112)
+($J536*'fnd base rates'!D$113)
+($K536*'fnd base rates'!D$114)
+($M536*'fnd base rates'!D$116)
+($N536*'fnd base rates'!D$117)
+($O536*'fnd base rates'!D$118)
+($P536*VLOOKUP($S536+12,rate_basefnd,4)))
*$R536</f>
        <v>1084.0999999999999</v>
      </c>
      <c r="W536" s="1">
        <f>(($D536*'fnd base rates'!E$107)
+($E536*'fnd base rates'!E$108)
+($F536*'fnd base rates'!E$109)
+($G536*'fnd base rates'!E$110)
+($H536*'fnd base rates'!E$111)
+($I536*'fnd base rates'!E$112)
+($J536*'fnd base rates'!E$113)
+($K536*'fnd base rates'!E$114)
+($M536*'fnd base rates'!E$116)
+($N536*'fnd base rates'!E$117)
+($O536*'fnd base rates'!E$118)
+($P536*VLOOKUP($S536+12,rate_basefnd,5)))
*$R536</f>
        <v>6743.6252590000004</v>
      </c>
      <c r="X536" s="1">
        <f>(($D536*'fnd base rates'!F$107)
+($E536*'fnd base rates'!F$108)
+($F536*'fnd base rates'!F$109)
+($G536*'fnd base rates'!F$110)
+($H536*'fnd base rates'!F$111)
+($I536*'fnd base rates'!F$112)
+($J536*'fnd base rates'!F$113)
+($K536*'fnd base rates'!F$114)
+($M536*'fnd base rates'!F$116)
+($N536*'fnd base rates'!F$117)
+($O536*'fnd base rates'!F$118)
+($P536*VLOOKUP($S536+12,rate_basefnd,6)))
*$R536</f>
        <v>949.92838200000006</v>
      </c>
      <c r="Y536" s="1">
        <f>(($D536*'fnd base rates'!G$107)
+($E536*'fnd base rates'!G$108)
+($F536*'fnd base rates'!G$109)
+($G536*'fnd base rates'!G$110)
+($H536*'fnd base rates'!G$111)
+($I536*'fnd base rates'!G$112)
+($J536*'fnd base rates'!G$113)
+($K536*'fnd base rates'!G$114)
+($M536*'fnd base rates'!G$116)
+($N536*'fnd base rates'!G$117)
+($O536*'fnd base rates'!G$118)
+($P536*VLOOKUP($S536+12,rate_basefnd,7)))
*$R536</f>
        <v>327.75613899999996</v>
      </c>
      <c r="Z536" s="1">
        <f>(($D536*'fnd base rates'!H$107)
+($E536*'fnd base rates'!H$108)
+($F536*'fnd base rates'!H$109)
+($G536*'fnd base rates'!H$110)
+($H536*'fnd base rates'!H$111)
+($I536*'fnd base rates'!H$112)
+($J536*'fnd base rates'!H$113)
+($K536*'fnd base rates'!H$114)
+($M536*'fnd base rates'!H$116)
+($N536*'fnd base rates'!H$117)
+($O536*'fnd base rates'!H$118)
+($P536*VLOOKUP($S536+12,rate_basefnd,8)))</f>
        <v>526.32720999999992</v>
      </c>
      <c r="AA536" s="1">
        <f>(($D536*'fnd base rates'!I$107)
+($E536*'fnd base rates'!I$108)
+($F536*'fnd base rates'!I$109)
+($G536*'fnd base rates'!I$110)
+($H536*'fnd base rates'!I$111)
+($I536*'fnd base rates'!I$112)
+($J536*'fnd base rates'!I$113)
+($K536*'fnd base rates'!I$114)
+($M536*'fnd base rates'!I$116)
+($N536*'fnd base rates'!I$117)
+($O536*'fnd base rates'!I$118)
+($P536*VLOOKUP($S536+12,rate_basefnd,9)))
*$R536</f>
        <v>475.25</v>
      </c>
      <c r="AB536" s="1">
        <f>(($D536*'fnd base rates'!J$107)
+($E536*'fnd base rates'!J$108)
+($F536*'fnd base rates'!J$109)
+($G536*'fnd base rates'!J$110)
+($H536*'fnd base rates'!J$111)
+($I536*'fnd base rates'!J$112)
+($J536*'fnd base rates'!J$113)
+($K536*'fnd base rates'!J$114)
+($M536*'fnd base rates'!J$116)
+($N536*'fnd base rates'!J$117)
+($O536*'fnd base rates'!J$118)
+($P536*VLOOKUP($S536+12,rate_basefnd,10)))
*$R536</f>
        <v>961.06000000000006</v>
      </c>
      <c r="AC536" s="1">
        <f>(($D536*'fnd base rates'!K$107)
+($E536*'fnd base rates'!K$108)
+($F536*'fnd base rates'!K$109)
+($G536*'fnd base rates'!K$110)
+($H536*'fnd base rates'!K$111)
+($I536*'fnd base rates'!K$112)
+($J536*'fnd base rates'!K$113)
+($K536*'fnd base rates'!K$114)
+($M536*'fnd base rates'!K$116)
+($N536*'fnd base rates'!K$117)
+($O536*'fnd base rates'!K$118)
+($P536*VLOOKUP($S536+12,rate_basefnd,11)))
*$R536</f>
        <v>1130.3140109999999</v>
      </c>
      <c r="AD536" s="1">
        <f>(($D536*'fnd base rates'!L$107)
+($E536*'fnd base rates'!L$108)
+($F536*'fnd base rates'!L$109)
+($G536*'fnd base rates'!L$110)
+($H536*'fnd base rates'!L$111)
+($I536*'fnd base rates'!L$112)
+($J536*'fnd base rates'!L$113)
+($K536*'fnd base rates'!L$114)
+($M536*'fnd base rates'!L$116)
+($N536*'fnd base rates'!L$117)
+($O536*'fnd base rates'!L$118)
+($P536*VLOOKUP($S536+12,rate_basefnd,12)))</f>
        <v>1907.303406</v>
      </c>
      <c r="AE536" s="1">
        <f>(($D536*'fnd base rates'!M$107)
+($E536*'fnd base rates'!M$108)
+($F536*'fnd base rates'!M$109)
+($G536*'fnd base rates'!M$110)
+($H536*'fnd base rates'!M$111)
+($I536*'fnd base rates'!M$112)
+($J536*'fnd base rates'!M$113)
+($K536*'fnd base rates'!M$114)
+($M536*'fnd base rates'!M$116)
+($N536*'fnd base rates'!M$117)
+($O536*'fnd base rates'!M$118)
+($P536*VLOOKUP($S536+12,rate_basefnd,13)))</f>
        <v>0</v>
      </c>
      <c r="AF536" s="4">
        <f t="shared" si="615"/>
        <v>14692.476699999999</v>
      </c>
      <c r="AH536" s="4">
        <f t="shared" si="616"/>
        <v>474097057</v>
      </c>
      <c r="AI536" s="4" t="str">
        <f t="shared" si="617"/>
        <v>474</v>
      </c>
      <c r="AJ536" s="2" t="str">
        <f t="shared" si="618"/>
        <v>097</v>
      </c>
      <c r="AK536" s="2" t="str">
        <f t="shared" si="619"/>
        <v>057</v>
      </c>
      <c r="AL536" s="4">
        <f t="shared" si="620"/>
        <v>1</v>
      </c>
      <c r="AM536" s="4">
        <f t="shared" si="612"/>
        <v>1</v>
      </c>
      <c r="AN536" s="4">
        <f t="shared" si="621"/>
        <v>14692.476699999999</v>
      </c>
      <c r="AO536" s="4">
        <f t="shared" si="622"/>
        <v>14692</v>
      </c>
      <c r="AP536" s="4">
        <f t="shared" si="623"/>
        <v>0</v>
      </c>
      <c r="AQ536" s="4">
        <v>14692</v>
      </c>
      <c r="AW536" s="4">
        <v>14571</v>
      </c>
      <c r="AX536" s="5">
        <f t="shared" si="624"/>
        <v>121</v>
      </c>
      <c r="AY536" s="4">
        <v>14692</v>
      </c>
      <c r="AZ536" s="5"/>
      <c r="BB536" s="5">
        <f t="shared" ref="BB536" si="638">BC536-BA536</f>
        <v>0</v>
      </c>
    </row>
    <row r="537" spans="1:54" s="4" customFormat="1">
      <c r="A537" s="278">
        <v>474</v>
      </c>
      <c r="B537" s="2">
        <v>474097064</v>
      </c>
      <c r="C537" s="10" t="s">
        <v>1089</v>
      </c>
      <c r="D537" s="15">
        <f>'fnd enro'!D537</f>
        <v>0</v>
      </c>
      <c r="E537" s="15">
        <f>'fnd enro'!E537</f>
        <v>0</v>
      </c>
      <c r="F537" s="15">
        <f>'fnd enro'!F537</f>
        <v>0</v>
      </c>
      <c r="G537" s="15">
        <f>'fnd enro'!G537</f>
        <v>0</v>
      </c>
      <c r="H537" s="15">
        <f>'fnd enro'!H537</f>
        <v>1</v>
      </c>
      <c r="I537" s="15">
        <f>'fnd enro'!I537</f>
        <v>0</v>
      </c>
      <c r="J537" s="15">
        <f>'fnd enro'!J537</f>
        <v>0</v>
      </c>
      <c r="K537" s="16">
        <f>'fnd enro'!K537</f>
        <v>3.8300000000000001E-2</v>
      </c>
      <c r="L537" s="15">
        <f>'fnd enro'!L537</f>
        <v>0</v>
      </c>
      <c r="M537" s="15">
        <f>'fnd enro'!M537</f>
        <v>0</v>
      </c>
      <c r="N537" s="15">
        <f>'fnd enro'!N537</f>
        <v>0</v>
      </c>
      <c r="O537" s="15">
        <f>'fnd enro'!O537</f>
        <v>0</v>
      </c>
      <c r="P537" s="15">
        <f>'fnd enro'!P537</f>
        <v>0</v>
      </c>
      <c r="Q537" s="15">
        <f>'fnd enro'!R537</f>
        <v>1</v>
      </c>
      <c r="R537" s="16">
        <f t="shared" si="614"/>
        <v>1</v>
      </c>
      <c r="S537" s="15">
        <f>VALUE('fnd enro'!Q537)</f>
        <v>9</v>
      </c>
      <c r="T537" s="2"/>
      <c r="U537" s="1">
        <f>(($D537*'fnd base rates'!C$107)
+($E537*'fnd base rates'!C$108)
+($F537*'fnd base rates'!C$109)
+($G537*'fnd base rates'!C$110)
+($H537*'fnd base rates'!C$111)
+($I537*'fnd base rates'!C$112)
+($J537*'fnd base rates'!C$113)
+($K537*'fnd base rates'!C$114)
+($M537*'fnd base rates'!C$116)
+($N537*'fnd base rates'!C$117)
+($O537*'fnd base rates'!C$118)
+($P537*VLOOKUP($S537+12,rate_basefnd,3)))
*$R537</f>
        <v>512.52229299999999</v>
      </c>
      <c r="V537" s="1">
        <f>(($D537*'fnd base rates'!D$107)
+($E537*'fnd base rates'!D$108)
+($F537*'fnd base rates'!D$109)
+($G537*'fnd base rates'!D$110)
+($H537*'fnd base rates'!D$111)
+($I537*'fnd base rates'!D$112)
+($J537*'fnd base rates'!D$113)
+($K537*'fnd base rates'!D$114)
+($M537*'fnd base rates'!D$116)
+($N537*'fnd base rates'!D$117)
+($O537*'fnd base rates'!D$118)
+($P537*VLOOKUP($S537+12,rate_basefnd,4)))
*$R537</f>
        <v>732.13</v>
      </c>
      <c r="W537" s="1">
        <f>(($D537*'fnd base rates'!E$107)
+($E537*'fnd base rates'!E$108)
+($F537*'fnd base rates'!E$109)
+($G537*'fnd base rates'!E$110)
+($H537*'fnd base rates'!E$111)
+($I537*'fnd base rates'!E$112)
+($J537*'fnd base rates'!E$113)
+($K537*'fnd base rates'!E$114)
+($M537*'fnd base rates'!E$116)
+($N537*'fnd base rates'!E$117)
+($O537*'fnd base rates'!E$118)
+($P537*VLOOKUP($S537+12,rate_basefnd,5)))
*$R537</f>
        <v>3307.735259</v>
      </c>
      <c r="X537" s="1">
        <f>(($D537*'fnd base rates'!F$107)
+($E537*'fnd base rates'!F$108)
+($F537*'fnd base rates'!F$109)
+($G537*'fnd base rates'!F$110)
+($H537*'fnd base rates'!F$111)
+($I537*'fnd base rates'!F$112)
+($J537*'fnd base rates'!F$113)
+($K537*'fnd base rates'!F$114)
+($M537*'fnd base rates'!F$116)
+($N537*'fnd base rates'!F$117)
+($O537*'fnd base rates'!F$118)
+($P537*VLOOKUP($S537+12,rate_basefnd,6)))
*$R537</f>
        <v>949.92838200000006</v>
      </c>
      <c r="Y537" s="1">
        <f>(($D537*'fnd base rates'!G$107)
+($E537*'fnd base rates'!G$108)
+($F537*'fnd base rates'!G$109)
+($G537*'fnd base rates'!G$110)
+($H537*'fnd base rates'!G$111)
+($I537*'fnd base rates'!G$112)
+($J537*'fnd base rates'!G$113)
+($K537*'fnd base rates'!G$114)
+($M537*'fnd base rates'!G$116)
+($N537*'fnd base rates'!G$117)
+($O537*'fnd base rates'!G$118)
+($P537*VLOOKUP($S537+12,rate_basefnd,7)))
*$R537</f>
        <v>161.06613899999999</v>
      </c>
      <c r="Z537" s="1">
        <f>(($D537*'fnd base rates'!H$107)
+($E537*'fnd base rates'!H$108)
+($F537*'fnd base rates'!H$109)
+($G537*'fnd base rates'!H$110)
+($H537*'fnd base rates'!H$111)
+($I537*'fnd base rates'!H$112)
+($J537*'fnd base rates'!H$113)
+($K537*'fnd base rates'!H$114)
+($M537*'fnd base rates'!H$116)
+($N537*'fnd base rates'!H$117)
+($O537*'fnd base rates'!H$118)
+($P537*VLOOKUP($S537+12,rate_basefnd,8)))</f>
        <v>500.77720999999997</v>
      </c>
      <c r="AA537" s="1">
        <f>(($D537*'fnd base rates'!I$107)
+($E537*'fnd base rates'!I$108)
+($F537*'fnd base rates'!I$109)
+($G537*'fnd base rates'!I$110)
+($H537*'fnd base rates'!I$111)
+($I537*'fnd base rates'!I$112)
+($J537*'fnd base rates'!I$113)
+($K537*'fnd base rates'!I$114)
+($M537*'fnd base rates'!I$116)
+($N537*'fnd base rates'!I$117)
+($O537*'fnd base rates'!I$118)
+($P537*VLOOKUP($S537+12,rate_basefnd,9)))
*$R537</f>
        <v>336.12</v>
      </c>
      <c r="AB537" s="1">
        <f>(($D537*'fnd base rates'!J$107)
+($E537*'fnd base rates'!J$108)
+($F537*'fnd base rates'!J$109)
+($G537*'fnd base rates'!J$110)
+($H537*'fnd base rates'!J$111)
+($I537*'fnd base rates'!J$112)
+($J537*'fnd base rates'!J$113)
+($K537*'fnd base rates'!J$114)
+($M537*'fnd base rates'!J$116)
+($N537*'fnd base rates'!J$117)
+($O537*'fnd base rates'!J$118)
+($P537*VLOOKUP($S537+12,rate_basefnd,10)))
*$R537</f>
        <v>238.1</v>
      </c>
      <c r="AC537" s="1">
        <f>(($D537*'fnd base rates'!K$107)
+($E537*'fnd base rates'!K$108)
+($F537*'fnd base rates'!K$109)
+($G537*'fnd base rates'!K$110)
+($H537*'fnd base rates'!K$111)
+($I537*'fnd base rates'!K$112)
+($J537*'fnd base rates'!K$113)
+($K537*'fnd base rates'!K$114)
+($M537*'fnd base rates'!K$116)
+($N537*'fnd base rates'!K$117)
+($O537*'fnd base rates'!K$118)
+($P537*VLOOKUP($S537+12,rate_basefnd,11)))
*$R537</f>
        <v>1130.3140109999999</v>
      </c>
      <c r="AD537" s="1">
        <f>(($D537*'fnd base rates'!L$107)
+($E537*'fnd base rates'!L$108)
+($F537*'fnd base rates'!L$109)
+($G537*'fnd base rates'!L$110)
+($H537*'fnd base rates'!L$111)
+($I537*'fnd base rates'!L$112)
+($J537*'fnd base rates'!L$113)
+($K537*'fnd base rates'!L$114)
+($M537*'fnd base rates'!L$116)
+($N537*'fnd base rates'!L$117)
+($O537*'fnd base rates'!L$118)
+($P537*VLOOKUP($S537+12,rate_basefnd,12)))</f>
        <v>1351.523406</v>
      </c>
      <c r="AE537" s="1">
        <f>(($D537*'fnd base rates'!M$107)
+($E537*'fnd base rates'!M$108)
+($F537*'fnd base rates'!M$109)
+($G537*'fnd base rates'!M$110)
+($H537*'fnd base rates'!M$111)
+($I537*'fnd base rates'!M$112)
+($J537*'fnd base rates'!M$113)
+($K537*'fnd base rates'!M$114)
+($M537*'fnd base rates'!M$116)
+($N537*'fnd base rates'!M$117)
+($O537*'fnd base rates'!M$118)
+($P537*VLOOKUP($S537+12,rate_basefnd,13)))</f>
        <v>0</v>
      </c>
      <c r="AF537" s="4">
        <f t="shared" si="615"/>
        <v>9220.2167000000009</v>
      </c>
      <c r="AH537" s="4">
        <f t="shared" si="616"/>
        <v>474097064</v>
      </c>
      <c r="AI537" s="4" t="str">
        <f t="shared" si="617"/>
        <v>474</v>
      </c>
      <c r="AJ537" s="2" t="str">
        <f t="shared" si="618"/>
        <v>097</v>
      </c>
      <c r="AK537" s="2" t="str">
        <f t="shared" si="619"/>
        <v>064</v>
      </c>
      <c r="AL537" s="4">
        <f t="shared" si="620"/>
        <v>1</v>
      </c>
      <c r="AM537" s="4">
        <f t="shared" si="612"/>
        <v>1</v>
      </c>
      <c r="AN537" s="4">
        <f t="shared" si="621"/>
        <v>9220.2167000000009</v>
      </c>
      <c r="AO537" s="4">
        <f t="shared" si="622"/>
        <v>9220</v>
      </c>
      <c r="AP537" s="4">
        <f t="shared" si="623"/>
        <v>0</v>
      </c>
      <c r="AQ537" s="4">
        <v>9220</v>
      </c>
      <c r="AW537" s="4">
        <v>9202</v>
      </c>
      <c r="AX537" s="5">
        <f t="shared" si="624"/>
        <v>18</v>
      </c>
      <c r="AY537" s="4">
        <v>9220</v>
      </c>
      <c r="AZ537" s="5"/>
      <c r="BB537" s="5">
        <f t="shared" ref="BB537" si="639">BC537-BA537</f>
        <v>0</v>
      </c>
    </row>
    <row r="538" spans="1:54" s="4" customFormat="1">
      <c r="A538" s="278">
        <v>474</v>
      </c>
      <c r="B538" s="2">
        <v>474097097</v>
      </c>
      <c r="C538" s="10" t="s">
        <v>1089</v>
      </c>
      <c r="D538" s="15">
        <f>'fnd enro'!D538</f>
        <v>0</v>
      </c>
      <c r="E538" s="15">
        <f>'fnd enro'!E538</f>
        <v>0</v>
      </c>
      <c r="F538" s="15">
        <f>'fnd enro'!F538</f>
        <v>0</v>
      </c>
      <c r="G538" s="15">
        <f>'fnd enro'!G538</f>
        <v>0</v>
      </c>
      <c r="H538" s="15">
        <f>'fnd enro'!H538</f>
        <v>82</v>
      </c>
      <c r="I538" s="15">
        <f>'fnd enro'!I538</f>
        <v>133</v>
      </c>
      <c r="J538" s="15">
        <f>'fnd enro'!J538</f>
        <v>0</v>
      </c>
      <c r="K538" s="16">
        <f>'fnd enro'!K538</f>
        <v>8.2345000000000006</v>
      </c>
      <c r="L538" s="15">
        <f>'fnd enro'!L538</f>
        <v>0</v>
      </c>
      <c r="M538" s="15">
        <f>'fnd enro'!M538</f>
        <v>0</v>
      </c>
      <c r="N538" s="15">
        <f>'fnd enro'!N538</f>
        <v>0</v>
      </c>
      <c r="O538" s="15">
        <f>'fnd enro'!O538</f>
        <v>3</v>
      </c>
      <c r="P538" s="15">
        <f>'fnd enro'!P538</f>
        <v>145</v>
      </c>
      <c r="Q538" s="15">
        <f>'fnd enro'!R538</f>
        <v>215</v>
      </c>
      <c r="R538" s="16">
        <f t="shared" si="614"/>
        <v>1</v>
      </c>
      <c r="S538" s="15">
        <f>VALUE('fnd enro'!Q538)</f>
        <v>11</v>
      </c>
      <c r="T538" s="2"/>
      <c r="U538" s="1">
        <f>(($D538*'fnd base rates'!C$107)
+($E538*'fnd base rates'!C$108)
+($F538*'fnd base rates'!C$109)
+($G538*'fnd base rates'!C$110)
+($H538*'fnd base rates'!C$111)
+($I538*'fnd base rates'!C$112)
+($J538*'fnd base rates'!C$113)
+($K538*'fnd base rates'!C$114)
+($M538*'fnd base rates'!C$116)
+($N538*'fnd base rates'!C$117)
+($O538*'fnd base rates'!C$118)
+($P538*VLOOKUP($S538+12,rate_basefnd,3)))
*$R538</f>
        <v>120922.80299500001</v>
      </c>
      <c r="V538" s="1">
        <f>(($D538*'fnd base rates'!D$107)
+($E538*'fnd base rates'!D$108)
+($F538*'fnd base rates'!D$109)
+($G538*'fnd base rates'!D$110)
+($H538*'fnd base rates'!D$111)
+($I538*'fnd base rates'!D$112)
+($J538*'fnd base rates'!D$113)
+($K538*'fnd base rates'!D$114)
+($M538*'fnd base rates'!D$116)
+($N538*'fnd base rates'!D$117)
+($O538*'fnd base rates'!D$118)
+($P538*VLOOKUP($S538+12,rate_basefnd,4)))
*$R538</f>
        <v>207478.45999999996</v>
      </c>
      <c r="W538" s="1">
        <f>(($D538*'fnd base rates'!E$107)
+($E538*'fnd base rates'!E$108)
+($F538*'fnd base rates'!E$109)
+($G538*'fnd base rates'!E$110)
+($H538*'fnd base rates'!E$111)
+($I538*'fnd base rates'!E$112)
+($J538*'fnd base rates'!E$113)
+($K538*'fnd base rates'!E$114)
+($M538*'fnd base rates'!E$116)
+($N538*'fnd base rates'!E$117)
+($O538*'fnd base rates'!E$118)
+($P538*VLOOKUP($S538+12,rate_basefnd,5)))
*$R538</f>
        <v>1383603.1106850002</v>
      </c>
      <c r="X538" s="1">
        <f>(($D538*'fnd base rates'!F$107)
+($E538*'fnd base rates'!F$108)
+($F538*'fnd base rates'!F$109)
+($G538*'fnd base rates'!F$110)
+($H538*'fnd base rates'!F$111)
+($I538*'fnd base rates'!F$112)
+($J538*'fnd base rates'!F$113)
+($K538*'fnd base rates'!F$114)
+($M538*'fnd base rates'!F$116)
+($N538*'fnd base rates'!F$117)
+($O538*'fnd base rates'!F$118)
+($P538*VLOOKUP($S538+12,rate_basefnd,6)))
*$R538</f>
        <v>190876.60213000001</v>
      </c>
      <c r="Y538" s="1">
        <f>(($D538*'fnd base rates'!G$107)
+($E538*'fnd base rates'!G$108)
+($F538*'fnd base rates'!G$109)
+($G538*'fnd base rates'!G$110)
+($H538*'fnd base rates'!G$111)
+($I538*'fnd base rates'!G$112)
+($J538*'fnd base rates'!G$113)
+($K538*'fnd base rates'!G$114)
+($M538*'fnd base rates'!G$116)
+($N538*'fnd base rates'!G$117)
+($O538*'fnd base rates'!G$118)
+($P538*VLOOKUP($S538+12,rate_basefnd,7)))
*$R538</f>
        <v>57676.739885000003</v>
      </c>
      <c r="Z538" s="1">
        <f>(($D538*'fnd base rates'!H$107)
+($E538*'fnd base rates'!H$108)
+($F538*'fnd base rates'!H$109)
+($G538*'fnd base rates'!H$110)
+($H538*'fnd base rates'!H$111)
+($I538*'fnd base rates'!H$112)
+($J538*'fnd base rates'!H$113)
+($K538*'fnd base rates'!H$114)
+($M538*'fnd base rates'!H$116)
+($N538*'fnd base rates'!H$117)
+($O538*'fnd base rates'!H$118)
+($P538*VLOOKUP($S538+12,rate_basefnd,8)))</f>
        <v>150363.84015</v>
      </c>
      <c r="AA538" s="1">
        <f>(($D538*'fnd base rates'!I$107)
+($E538*'fnd base rates'!I$108)
+($F538*'fnd base rates'!I$109)
+($G538*'fnd base rates'!I$110)
+($H538*'fnd base rates'!I$111)
+($I538*'fnd base rates'!I$112)
+($J538*'fnd base rates'!I$113)
+($K538*'fnd base rates'!I$114)
+($M538*'fnd base rates'!I$116)
+($N538*'fnd base rates'!I$117)
+($O538*'fnd base rates'!I$118)
+($P538*VLOOKUP($S538+12,rate_basefnd,9)))
*$R538</f>
        <v>101579.66</v>
      </c>
      <c r="AB538" s="1">
        <f>(($D538*'fnd base rates'!J$107)
+($E538*'fnd base rates'!J$108)
+($F538*'fnd base rates'!J$109)
+($G538*'fnd base rates'!J$110)
+($H538*'fnd base rates'!J$111)
+($I538*'fnd base rates'!J$112)
+($J538*'fnd base rates'!J$113)
+($K538*'fnd base rates'!J$114)
+($M538*'fnd base rates'!J$116)
+($N538*'fnd base rates'!J$117)
+($O538*'fnd base rates'!J$118)
+($P538*VLOOKUP($S538+12,rate_basefnd,10)))
*$R538</f>
        <v>194534.20999999996</v>
      </c>
      <c r="AC538" s="1">
        <f>(($D538*'fnd base rates'!K$107)
+($E538*'fnd base rates'!K$108)
+($F538*'fnd base rates'!K$109)
+($G538*'fnd base rates'!K$110)
+($H538*'fnd base rates'!K$111)
+($I538*'fnd base rates'!K$112)
+($J538*'fnd base rates'!K$113)
+($K538*'fnd base rates'!K$114)
+($M538*'fnd base rates'!K$116)
+($N538*'fnd base rates'!K$117)
+($O538*'fnd base rates'!K$118)
+($P538*VLOOKUP($S538+12,rate_basefnd,11)))
*$R538</f>
        <v>239703.262365</v>
      </c>
      <c r="AD538" s="1">
        <f>(($D538*'fnd base rates'!L$107)
+($E538*'fnd base rates'!L$108)
+($F538*'fnd base rates'!L$109)
+($G538*'fnd base rates'!L$110)
+($H538*'fnd base rates'!L$111)
+($I538*'fnd base rates'!L$112)
+($J538*'fnd base rates'!L$113)
+($K538*'fnd base rates'!L$114)
+($M538*'fnd base rates'!L$116)
+($N538*'fnd base rates'!L$117)
+($O538*'fnd base rates'!L$118)
+($P538*VLOOKUP($S538+12,rate_basefnd,12)))</f>
        <v>353412.49228999997</v>
      </c>
      <c r="AE538" s="1">
        <f>(($D538*'fnd base rates'!M$107)
+($E538*'fnd base rates'!M$108)
+($F538*'fnd base rates'!M$109)
+($G538*'fnd base rates'!M$110)
+($H538*'fnd base rates'!M$111)
+($I538*'fnd base rates'!M$112)
+($J538*'fnd base rates'!M$113)
+($K538*'fnd base rates'!M$114)
+($M538*'fnd base rates'!M$116)
+($N538*'fnd base rates'!M$117)
+($O538*'fnd base rates'!M$118)
+($P538*VLOOKUP($S538+12,rate_basefnd,13)))</f>
        <v>0</v>
      </c>
      <c r="AF538" s="4">
        <f t="shared" si="615"/>
        <v>3000151.1805000002</v>
      </c>
      <c r="AH538" s="4">
        <f t="shared" si="616"/>
        <v>474097097</v>
      </c>
      <c r="AI538" s="4" t="str">
        <f t="shared" si="617"/>
        <v>474</v>
      </c>
      <c r="AJ538" s="2" t="str">
        <f t="shared" si="618"/>
        <v>097</v>
      </c>
      <c r="AK538" s="2" t="str">
        <f t="shared" si="619"/>
        <v>097</v>
      </c>
      <c r="AL538" s="4">
        <f t="shared" si="620"/>
        <v>1</v>
      </c>
      <c r="AM538" s="4">
        <f t="shared" si="612"/>
        <v>215</v>
      </c>
      <c r="AN538" s="4">
        <f t="shared" si="621"/>
        <v>3000151.1805000002</v>
      </c>
      <c r="AO538" s="4">
        <f t="shared" si="622"/>
        <v>13954</v>
      </c>
      <c r="AP538" s="4">
        <f t="shared" si="623"/>
        <v>0</v>
      </c>
      <c r="AQ538" s="4">
        <v>13954</v>
      </c>
      <c r="AW538" s="4">
        <v>13883</v>
      </c>
      <c r="AX538" s="5">
        <f t="shared" si="624"/>
        <v>71</v>
      </c>
      <c r="AY538" s="4">
        <v>13954</v>
      </c>
      <c r="AZ538" s="5"/>
      <c r="BB538" s="5">
        <f t="shared" ref="BB538" si="640">BC538-BA538</f>
        <v>0</v>
      </c>
    </row>
    <row r="539" spans="1:54" s="4" customFormat="1">
      <c r="A539" s="278">
        <v>474</v>
      </c>
      <c r="B539" s="2">
        <v>474097103</v>
      </c>
      <c r="C539" s="10" t="s">
        <v>1089</v>
      </c>
      <c r="D539" s="15">
        <f>'fnd enro'!D539</f>
        <v>0</v>
      </c>
      <c r="E539" s="15">
        <f>'fnd enro'!E539</f>
        <v>0</v>
      </c>
      <c r="F539" s="15">
        <f>'fnd enro'!F539</f>
        <v>0</v>
      </c>
      <c r="G539" s="15">
        <f>'fnd enro'!G539</f>
        <v>0</v>
      </c>
      <c r="H539" s="15">
        <f>'fnd enro'!H539</f>
        <v>7</v>
      </c>
      <c r="I539" s="15">
        <f>'fnd enro'!I539</f>
        <v>14</v>
      </c>
      <c r="J539" s="15">
        <f>'fnd enro'!J539</f>
        <v>0</v>
      </c>
      <c r="K539" s="16">
        <f>'fnd enro'!K539</f>
        <v>0.80430000000000001</v>
      </c>
      <c r="L539" s="15">
        <f>'fnd enro'!L539</f>
        <v>0</v>
      </c>
      <c r="M539" s="15">
        <f>'fnd enro'!M539</f>
        <v>0</v>
      </c>
      <c r="N539" s="15">
        <f>'fnd enro'!N539</f>
        <v>0</v>
      </c>
      <c r="O539" s="15">
        <f>'fnd enro'!O539</f>
        <v>0</v>
      </c>
      <c r="P539" s="15">
        <f>'fnd enro'!P539</f>
        <v>11</v>
      </c>
      <c r="Q539" s="15">
        <f>'fnd enro'!R539</f>
        <v>21</v>
      </c>
      <c r="R539" s="16">
        <f t="shared" si="614"/>
        <v>1</v>
      </c>
      <c r="S539" s="15">
        <f>VALUE('fnd enro'!Q539)</f>
        <v>10</v>
      </c>
      <c r="T539" s="2"/>
      <c r="U539" s="1">
        <f>(($D539*'fnd base rates'!C$107)
+($E539*'fnd base rates'!C$108)
+($F539*'fnd base rates'!C$109)
+($G539*'fnd base rates'!C$110)
+($H539*'fnd base rates'!C$111)
+($I539*'fnd base rates'!C$112)
+($J539*'fnd base rates'!C$113)
+($K539*'fnd base rates'!C$114)
+($M539*'fnd base rates'!C$116)
+($N539*'fnd base rates'!C$117)
+($O539*'fnd base rates'!C$118)
+($P539*VLOOKUP($S539+12,rate_basefnd,3)))
*$R539</f>
        <v>11534.838153000002</v>
      </c>
      <c r="V539" s="1">
        <f>(($D539*'fnd base rates'!D$107)
+($E539*'fnd base rates'!D$108)
+($F539*'fnd base rates'!D$109)
+($G539*'fnd base rates'!D$110)
+($H539*'fnd base rates'!D$111)
+($I539*'fnd base rates'!D$112)
+($J539*'fnd base rates'!D$113)
+($K539*'fnd base rates'!D$114)
+($M539*'fnd base rates'!D$116)
+($N539*'fnd base rates'!D$117)
+($O539*'fnd base rates'!D$118)
+($P539*VLOOKUP($S539+12,rate_basefnd,4)))
*$R539</f>
        <v>19031.79</v>
      </c>
      <c r="W539" s="1">
        <f>(($D539*'fnd base rates'!E$107)
+($E539*'fnd base rates'!E$108)
+($F539*'fnd base rates'!E$109)
+($G539*'fnd base rates'!E$110)
+($H539*'fnd base rates'!E$111)
+($I539*'fnd base rates'!E$112)
+($J539*'fnd base rates'!E$113)
+($K539*'fnd base rates'!E$114)
+($M539*'fnd base rates'!E$116)
+($N539*'fnd base rates'!E$117)
+($O539*'fnd base rates'!E$118)
+($P539*VLOOKUP($S539+12,rate_basefnd,5)))
*$R539</f>
        <v>124624.660439</v>
      </c>
      <c r="X539" s="1">
        <f>(($D539*'fnd base rates'!F$107)
+($E539*'fnd base rates'!F$108)
+($F539*'fnd base rates'!F$109)
+($G539*'fnd base rates'!F$110)
+($H539*'fnd base rates'!F$111)
+($I539*'fnd base rates'!F$112)
+($J539*'fnd base rates'!F$113)
+($K539*'fnd base rates'!F$114)
+($M539*'fnd base rates'!F$116)
+($N539*'fnd base rates'!F$117)
+($O539*'fnd base rates'!F$118)
+($P539*VLOOKUP($S539+12,rate_basefnd,6)))
*$R539</f>
        <v>18495.016022</v>
      </c>
      <c r="Y539" s="1">
        <f>(($D539*'fnd base rates'!G$107)
+($E539*'fnd base rates'!G$108)
+($F539*'fnd base rates'!G$109)
+($G539*'fnd base rates'!G$110)
+($H539*'fnd base rates'!G$111)
+($I539*'fnd base rates'!G$112)
+($J539*'fnd base rates'!G$113)
+($K539*'fnd base rates'!G$114)
+($M539*'fnd base rates'!G$116)
+($N539*'fnd base rates'!G$117)
+($O539*'fnd base rates'!G$118)
+($P539*VLOOKUP($S539+12,rate_basefnd,7)))
*$R539</f>
        <v>5053.1589189999995</v>
      </c>
      <c r="Z539" s="1">
        <f>(($D539*'fnd base rates'!H$107)
+($E539*'fnd base rates'!H$108)
+($F539*'fnd base rates'!H$109)
+($G539*'fnd base rates'!H$110)
+($H539*'fnd base rates'!H$111)
+($I539*'fnd base rates'!H$112)
+($J539*'fnd base rates'!H$113)
+($K539*'fnd base rates'!H$114)
+($M539*'fnd base rates'!H$116)
+($N539*'fnd base rates'!H$117)
+($O539*'fnd base rates'!H$118)
+($P539*VLOOKUP($S539+12,rate_basefnd,8)))</f>
        <v>14863.28141</v>
      </c>
      <c r="AA539" s="1">
        <f>(($D539*'fnd base rates'!I$107)
+($E539*'fnd base rates'!I$108)
+($F539*'fnd base rates'!I$109)
+($G539*'fnd base rates'!I$110)
+($H539*'fnd base rates'!I$111)
+($I539*'fnd base rates'!I$112)
+($J539*'fnd base rates'!I$113)
+($K539*'fnd base rates'!I$114)
+($M539*'fnd base rates'!I$116)
+($N539*'fnd base rates'!I$117)
+($O539*'fnd base rates'!I$118)
+($P539*VLOOKUP($S539+12,rate_basefnd,9)))
*$R539</f>
        <v>9504.86</v>
      </c>
      <c r="AB539" s="1">
        <f>(($D539*'fnd base rates'!J$107)
+($E539*'fnd base rates'!J$108)
+($F539*'fnd base rates'!J$109)
+($G539*'fnd base rates'!J$110)
+($H539*'fnd base rates'!J$111)
+($I539*'fnd base rates'!J$112)
+($J539*'fnd base rates'!J$113)
+($K539*'fnd base rates'!J$114)
+($M539*'fnd base rates'!J$116)
+($N539*'fnd base rates'!J$117)
+($O539*'fnd base rates'!J$118)
+($P539*VLOOKUP($S539+12,rate_basefnd,10)))
*$R539</f>
        <v>16864.940000000002</v>
      </c>
      <c r="AC539" s="1">
        <f>(($D539*'fnd base rates'!K$107)
+($E539*'fnd base rates'!K$108)
+($F539*'fnd base rates'!K$109)
+($G539*'fnd base rates'!K$110)
+($H539*'fnd base rates'!K$111)
+($I539*'fnd base rates'!K$112)
+($J539*'fnd base rates'!K$113)
+($K539*'fnd base rates'!K$114)
+($M539*'fnd base rates'!K$116)
+($N539*'fnd base rates'!K$117)
+($O539*'fnd base rates'!K$118)
+($P539*VLOOKUP($S539+12,rate_basefnd,11)))
*$R539</f>
        <v>23306.514231000001</v>
      </c>
      <c r="AD539" s="1">
        <f>(($D539*'fnd base rates'!L$107)
+($E539*'fnd base rates'!L$108)
+($F539*'fnd base rates'!L$109)
+($G539*'fnd base rates'!L$110)
+($H539*'fnd base rates'!L$111)
+($I539*'fnd base rates'!L$112)
+($J539*'fnd base rates'!L$113)
+($K539*'fnd base rates'!L$114)
+($M539*'fnd base rates'!L$116)
+($N539*'fnd base rates'!L$117)
+($O539*'fnd base rates'!L$118)
+($P539*VLOOKUP($S539+12,rate_basefnd,12)))</f>
        <v>32448.631526000005</v>
      </c>
      <c r="AE539" s="1">
        <f>(($D539*'fnd base rates'!M$107)
+($E539*'fnd base rates'!M$108)
+($F539*'fnd base rates'!M$109)
+($G539*'fnd base rates'!M$110)
+($H539*'fnd base rates'!M$111)
+($I539*'fnd base rates'!M$112)
+($J539*'fnd base rates'!M$113)
+($K539*'fnd base rates'!M$114)
+($M539*'fnd base rates'!M$116)
+($N539*'fnd base rates'!M$117)
+($O539*'fnd base rates'!M$118)
+($P539*VLOOKUP($S539+12,rate_basefnd,13)))</f>
        <v>0</v>
      </c>
      <c r="AF539" s="4">
        <f t="shared" si="615"/>
        <v>275727.69070000004</v>
      </c>
      <c r="AH539" s="4">
        <f t="shared" si="616"/>
        <v>474097103</v>
      </c>
      <c r="AI539" s="4" t="str">
        <f t="shared" si="617"/>
        <v>474</v>
      </c>
      <c r="AJ539" s="2" t="str">
        <f t="shared" si="618"/>
        <v>097</v>
      </c>
      <c r="AK539" s="2" t="str">
        <f t="shared" si="619"/>
        <v>103</v>
      </c>
      <c r="AL539" s="4">
        <f t="shared" si="620"/>
        <v>1</v>
      </c>
      <c r="AM539" s="4">
        <f t="shared" si="612"/>
        <v>21</v>
      </c>
      <c r="AN539" s="4">
        <f t="shared" si="621"/>
        <v>275727.69070000004</v>
      </c>
      <c r="AO539" s="4">
        <f t="shared" si="622"/>
        <v>13130</v>
      </c>
      <c r="AP539" s="4">
        <f t="shared" si="623"/>
        <v>0</v>
      </c>
      <c r="AQ539" s="4">
        <v>13130</v>
      </c>
      <c r="AW539" s="4">
        <v>13083</v>
      </c>
      <c r="AX539" s="5">
        <f t="shared" si="624"/>
        <v>47</v>
      </c>
      <c r="AY539" s="4">
        <v>13130</v>
      </c>
      <c r="AZ539" s="5"/>
      <c r="BB539" s="5">
        <f t="shared" ref="BB539" si="641">BC539-BA539</f>
        <v>0</v>
      </c>
    </row>
    <row r="540" spans="1:54" s="4" customFormat="1">
      <c r="A540" s="278">
        <v>474</v>
      </c>
      <c r="B540" s="2">
        <v>474097153</v>
      </c>
      <c r="C540" s="10" t="s">
        <v>1089</v>
      </c>
      <c r="D540" s="15">
        <f>'fnd enro'!D540</f>
        <v>0</v>
      </c>
      <c r="E540" s="15">
        <f>'fnd enro'!E540</f>
        <v>0</v>
      </c>
      <c r="F540" s="15">
        <f>'fnd enro'!F540</f>
        <v>0</v>
      </c>
      <c r="G540" s="15">
        <f>'fnd enro'!G540</f>
        <v>0</v>
      </c>
      <c r="H540" s="15">
        <f>'fnd enro'!H540</f>
        <v>11</v>
      </c>
      <c r="I540" s="15">
        <f>'fnd enro'!I540</f>
        <v>28</v>
      </c>
      <c r="J540" s="15">
        <f>'fnd enro'!J540</f>
        <v>0</v>
      </c>
      <c r="K540" s="16">
        <f>'fnd enro'!K540</f>
        <v>1.4937</v>
      </c>
      <c r="L540" s="15">
        <f>'fnd enro'!L540</f>
        <v>0</v>
      </c>
      <c r="M540" s="15">
        <f>'fnd enro'!M540</f>
        <v>0</v>
      </c>
      <c r="N540" s="15">
        <f>'fnd enro'!N540</f>
        <v>0</v>
      </c>
      <c r="O540" s="15">
        <f>'fnd enro'!O540</f>
        <v>0</v>
      </c>
      <c r="P540" s="15">
        <f>'fnd enro'!P540</f>
        <v>12</v>
      </c>
      <c r="Q540" s="15">
        <f>'fnd enro'!R540</f>
        <v>39</v>
      </c>
      <c r="R540" s="16">
        <f t="shared" si="614"/>
        <v>1</v>
      </c>
      <c r="S540" s="15">
        <f>VALUE('fnd enro'!Q540)</f>
        <v>9</v>
      </c>
      <c r="T540" s="2"/>
      <c r="U540" s="1">
        <f>(($D540*'fnd base rates'!C$107)
+($E540*'fnd base rates'!C$108)
+($F540*'fnd base rates'!C$109)
+($G540*'fnd base rates'!C$110)
+($H540*'fnd base rates'!C$111)
+($I540*'fnd base rates'!C$112)
+($J540*'fnd base rates'!C$113)
+($K540*'fnd base rates'!C$114)
+($M540*'fnd base rates'!C$116)
+($N540*'fnd base rates'!C$117)
+($O540*'fnd base rates'!C$118)
+($P540*VLOOKUP($S540+12,rate_basefnd,3)))
*$R540</f>
        <v>20801.609427000003</v>
      </c>
      <c r="V540" s="1">
        <f>(($D540*'fnd base rates'!D$107)
+($E540*'fnd base rates'!D$108)
+($F540*'fnd base rates'!D$109)
+($G540*'fnd base rates'!D$110)
+($H540*'fnd base rates'!D$111)
+($I540*'fnd base rates'!D$112)
+($J540*'fnd base rates'!D$113)
+($K540*'fnd base rates'!D$114)
+($M540*'fnd base rates'!D$116)
+($N540*'fnd base rates'!D$117)
+($O540*'fnd base rates'!D$118)
+($P540*VLOOKUP($S540+12,rate_basefnd,4)))
*$R540</f>
        <v>32406.03</v>
      </c>
      <c r="W540" s="1">
        <f>(($D540*'fnd base rates'!E$107)
+($E540*'fnd base rates'!E$108)
+($F540*'fnd base rates'!E$109)
+($G540*'fnd base rates'!E$110)
+($H540*'fnd base rates'!E$111)
+($I540*'fnd base rates'!E$112)
+($J540*'fnd base rates'!E$113)
+($K540*'fnd base rates'!E$114)
+($M540*'fnd base rates'!E$116)
+($N540*'fnd base rates'!E$117)
+($O540*'fnd base rates'!E$118)
+($P540*VLOOKUP($S540+12,rate_basefnd,5)))
*$R540</f>
        <v>205538.395101</v>
      </c>
      <c r="X540" s="1">
        <f>(($D540*'fnd base rates'!F$107)
+($E540*'fnd base rates'!F$108)
+($F540*'fnd base rates'!F$109)
+($G540*'fnd base rates'!F$110)
+($H540*'fnd base rates'!F$111)
+($I540*'fnd base rates'!F$112)
+($J540*'fnd base rates'!F$113)
+($K540*'fnd base rates'!F$114)
+($M540*'fnd base rates'!F$116)
+($N540*'fnd base rates'!F$117)
+($O540*'fnd base rates'!F$118)
+($P540*VLOOKUP($S540+12,rate_basefnd,6)))
*$R540</f>
        <v>34140.246897999998</v>
      </c>
      <c r="Y540" s="1">
        <f>(($D540*'fnd base rates'!G$107)
+($E540*'fnd base rates'!G$108)
+($F540*'fnd base rates'!G$109)
+($G540*'fnd base rates'!G$110)
+($H540*'fnd base rates'!G$111)
+($I540*'fnd base rates'!G$112)
+($J540*'fnd base rates'!G$113)
+($K540*'fnd base rates'!G$114)
+($M540*'fnd base rates'!G$116)
+($N540*'fnd base rates'!G$117)
+($O540*'fnd base rates'!G$118)
+($P540*VLOOKUP($S540+12,rate_basefnd,7)))
*$R540</f>
        <v>7983.939421</v>
      </c>
      <c r="Z540" s="1">
        <f>(($D540*'fnd base rates'!H$107)
+($E540*'fnd base rates'!H$108)
+($F540*'fnd base rates'!H$109)
+($G540*'fnd base rates'!H$110)
+($H540*'fnd base rates'!H$111)
+($I540*'fnd base rates'!H$112)
+($J540*'fnd base rates'!H$113)
+($K540*'fnd base rates'!H$114)
+($M540*'fnd base rates'!H$116)
+($N540*'fnd base rates'!H$117)
+($O540*'fnd base rates'!H$118)
+($P540*VLOOKUP($S540+12,rate_basefnd,8)))</f>
        <v>27972.871190000002</v>
      </c>
      <c r="AA540" s="1">
        <f>(($D540*'fnd base rates'!I$107)
+($E540*'fnd base rates'!I$108)
+($F540*'fnd base rates'!I$109)
+($G540*'fnd base rates'!I$110)
+($H540*'fnd base rates'!I$111)
+($I540*'fnd base rates'!I$112)
+($J540*'fnd base rates'!I$113)
+($K540*'fnd base rates'!I$114)
+($M540*'fnd base rates'!I$116)
+($N540*'fnd base rates'!I$117)
+($O540*'fnd base rates'!I$118)
+($P540*VLOOKUP($S540+12,rate_basefnd,9)))
*$R540</f>
        <v>16633.16</v>
      </c>
      <c r="AB540" s="1">
        <f>(($D540*'fnd base rates'!J$107)
+($E540*'fnd base rates'!J$108)
+($F540*'fnd base rates'!J$109)
+($G540*'fnd base rates'!J$110)
+($H540*'fnd base rates'!J$111)
+($I540*'fnd base rates'!J$112)
+($J540*'fnd base rates'!J$113)
+($K540*'fnd base rates'!J$114)
+($M540*'fnd base rates'!J$116)
+($N540*'fnd base rates'!J$117)
+($O540*'fnd base rates'!J$118)
+($P540*VLOOKUP($S540+12,rate_basefnd,10)))
*$R540</f>
        <v>25906.219999999998</v>
      </c>
      <c r="AC540" s="1">
        <f>(($D540*'fnd base rates'!K$107)
+($E540*'fnd base rates'!K$108)
+($F540*'fnd base rates'!K$109)
+($G540*'fnd base rates'!K$110)
+($H540*'fnd base rates'!K$111)
+($I540*'fnd base rates'!K$112)
+($J540*'fnd base rates'!K$113)
+($K540*'fnd base rates'!K$114)
+($M540*'fnd base rates'!K$116)
+($N540*'fnd base rates'!K$117)
+($O540*'fnd base rates'!K$118)
+($P540*VLOOKUP($S540+12,rate_basefnd,11)))
*$R540</f>
        <v>43222.086429000003</v>
      </c>
      <c r="AD540" s="1">
        <f>(($D540*'fnd base rates'!L$107)
+($E540*'fnd base rates'!L$108)
+($F540*'fnd base rates'!L$109)
+($G540*'fnd base rates'!L$110)
+($H540*'fnd base rates'!L$111)
+($I540*'fnd base rates'!L$112)
+($J540*'fnd base rates'!L$113)
+($K540*'fnd base rates'!L$114)
+($M540*'fnd base rates'!L$116)
+($N540*'fnd base rates'!L$117)
+($O540*'fnd base rates'!L$118)
+($P540*VLOOKUP($S540+12,rate_basefnd,12)))</f>
        <v>55377.132834000004</v>
      </c>
      <c r="AE540" s="1">
        <f>(($D540*'fnd base rates'!M$107)
+($E540*'fnd base rates'!M$108)
+($F540*'fnd base rates'!M$109)
+($G540*'fnd base rates'!M$110)
+($H540*'fnd base rates'!M$111)
+($I540*'fnd base rates'!M$112)
+($J540*'fnd base rates'!M$113)
+($K540*'fnd base rates'!M$114)
+($M540*'fnd base rates'!M$116)
+($N540*'fnd base rates'!M$117)
+($O540*'fnd base rates'!M$118)
+($P540*VLOOKUP($S540+12,rate_basefnd,13)))</f>
        <v>0</v>
      </c>
      <c r="AF540" s="4">
        <f t="shared" si="615"/>
        <v>469981.69129999995</v>
      </c>
      <c r="AH540" s="4">
        <f t="shared" si="616"/>
        <v>474097153</v>
      </c>
      <c r="AI540" s="4" t="str">
        <f t="shared" si="617"/>
        <v>474</v>
      </c>
      <c r="AJ540" s="2" t="str">
        <f t="shared" si="618"/>
        <v>097</v>
      </c>
      <c r="AK540" s="2" t="str">
        <f t="shared" si="619"/>
        <v>153</v>
      </c>
      <c r="AL540" s="4">
        <f t="shared" si="620"/>
        <v>1</v>
      </c>
      <c r="AM540" s="4">
        <f t="shared" si="612"/>
        <v>39</v>
      </c>
      <c r="AN540" s="4">
        <f t="shared" si="621"/>
        <v>469981.69129999995</v>
      </c>
      <c r="AO540" s="4">
        <f t="shared" si="622"/>
        <v>12051</v>
      </c>
      <c r="AP540" s="4">
        <f t="shared" si="623"/>
        <v>0</v>
      </c>
      <c r="AQ540" s="4">
        <v>12051</v>
      </c>
      <c r="AW540" s="4">
        <v>12020</v>
      </c>
      <c r="AX540" s="5">
        <f t="shared" si="624"/>
        <v>31</v>
      </c>
      <c r="AY540" s="4">
        <v>12051</v>
      </c>
      <c r="AZ540" s="5"/>
      <c r="BB540" s="5">
        <f t="shared" ref="BB540" si="642">BC540-BA540</f>
        <v>0</v>
      </c>
    </row>
    <row r="541" spans="1:54" s="4" customFormat="1">
      <c r="A541" s="278">
        <v>474</v>
      </c>
      <c r="B541" s="2">
        <v>474097162</v>
      </c>
      <c r="C541" s="10" t="s">
        <v>1089</v>
      </c>
      <c r="D541" s="15">
        <f>'fnd enro'!D541</f>
        <v>0</v>
      </c>
      <c r="E541" s="15">
        <f>'fnd enro'!E541</f>
        <v>0</v>
      </c>
      <c r="F541" s="15">
        <f>'fnd enro'!F541</f>
        <v>0</v>
      </c>
      <c r="G541" s="15">
        <f>'fnd enro'!G541</f>
        <v>0</v>
      </c>
      <c r="H541" s="15">
        <f>'fnd enro'!H541</f>
        <v>7</v>
      </c>
      <c r="I541" s="15">
        <f>'fnd enro'!I541</f>
        <v>6</v>
      </c>
      <c r="J541" s="15">
        <f>'fnd enro'!J541</f>
        <v>0</v>
      </c>
      <c r="K541" s="16">
        <f>'fnd enro'!K541</f>
        <v>0.49790000000000001</v>
      </c>
      <c r="L541" s="15">
        <f>'fnd enro'!L541</f>
        <v>0</v>
      </c>
      <c r="M541" s="15">
        <f>'fnd enro'!M541</f>
        <v>0</v>
      </c>
      <c r="N541" s="15">
        <f>'fnd enro'!N541</f>
        <v>0</v>
      </c>
      <c r="O541" s="15">
        <f>'fnd enro'!O541</f>
        <v>0</v>
      </c>
      <c r="P541" s="15">
        <f>'fnd enro'!P541</f>
        <v>2</v>
      </c>
      <c r="Q541" s="15">
        <f>'fnd enro'!R541</f>
        <v>13</v>
      </c>
      <c r="R541" s="16">
        <f t="shared" si="614"/>
        <v>1</v>
      </c>
      <c r="S541" s="15">
        <f>VALUE('fnd enro'!Q541)</f>
        <v>4</v>
      </c>
      <c r="T541" s="2"/>
      <c r="U541" s="1">
        <f>(($D541*'fnd base rates'!C$107)
+($E541*'fnd base rates'!C$108)
+($F541*'fnd base rates'!C$109)
+($G541*'fnd base rates'!C$110)
+($H541*'fnd base rates'!C$111)
+($I541*'fnd base rates'!C$112)
+($J541*'fnd base rates'!C$113)
+($K541*'fnd base rates'!C$114)
+($M541*'fnd base rates'!C$116)
+($N541*'fnd base rates'!C$117)
+($O541*'fnd base rates'!C$118)
+($P541*VLOOKUP($S541+12,rate_basefnd,3)))
*$R541</f>
        <v>6773.129809</v>
      </c>
      <c r="V541" s="1">
        <f>(($D541*'fnd base rates'!D$107)
+($E541*'fnd base rates'!D$108)
+($F541*'fnd base rates'!D$109)
+($G541*'fnd base rates'!D$110)
+($H541*'fnd base rates'!D$111)
+($I541*'fnd base rates'!D$112)
+($J541*'fnd base rates'!D$113)
+($K541*'fnd base rates'!D$114)
+($M541*'fnd base rates'!D$116)
+($N541*'fnd base rates'!D$117)
+($O541*'fnd base rates'!D$118)
+($P541*VLOOKUP($S541+12,rate_basefnd,4)))
*$R541</f>
        <v>10040.509999999998</v>
      </c>
      <c r="W541" s="1">
        <f>(($D541*'fnd base rates'!E$107)
+($E541*'fnd base rates'!E$108)
+($F541*'fnd base rates'!E$109)
+($G541*'fnd base rates'!E$110)
+($H541*'fnd base rates'!E$111)
+($I541*'fnd base rates'!E$112)
+($J541*'fnd base rates'!E$113)
+($K541*'fnd base rates'!E$114)
+($M541*'fnd base rates'!E$116)
+($N541*'fnd base rates'!E$117)
+($O541*'fnd base rates'!E$118)
+($P541*VLOOKUP($S541+12,rate_basefnd,5)))
*$R541</f>
        <v>56445.398366999994</v>
      </c>
      <c r="X541" s="1">
        <f>(($D541*'fnd base rates'!F$107)
+($E541*'fnd base rates'!F$108)
+($F541*'fnd base rates'!F$109)
+($G541*'fnd base rates'!F$110)
+($H541*'fnd base rates'!F$111)
+($I541*'fnd base rates'!F$112)
+($J541*'fnd base rates'!F$113)
+($K541*'fnd base rates'!F$114)
+($M541*'fnd base rates'!F$116)
+($N541*'fnd base rates'!F$117)
+($O541*'fnd base rates'!F$118)
+($P541*VLOOKUP($S541+12,rate_basefnd,6)))
*$R541</f>
        <v>11726.148966000001</v>
      </c>
      <c r="Y541" s="1">
        <f>(($D541*'fnd base rates'!G$107)
+($E541*'fnd base rates'!G$108)
+($F541*'fnd base rates'!G$109)
+($G541*'fnd base rates'!G$110)
+($H541*'fnd base rates'!G$111)
+($I541*'fnd base rates'!G$112)
+($J541*'fnd base rates'!G$113)
+($K541*'fnd base rates'!G$114)
+($M541*'fnd base rates'!G$116)
+($N541*'fnd base rates'!G$117)
+($O541*'fnd base rates'!G$118)
+($P541*VLOOKUP($S541+12,rate_basefnd,7)))
*$R541</f>
        <v>2315.2598069999999</v>
      </c>
      <c r="Z541" s="1">
        <f>(($D541*'fnd base rates'!H$107)
+($E541*'fnd base rates'!H$108)
+($F541*'fnd base rates'!H$109)
+($G541*'fnd base rates'!H$110)
+($H541*'fnd base rates'!H$111)
+($I541*'fnd base rates'!H$112)
+($J541*'fnd base rates'!H$113)
+($K541*'fnd base rates'!H$114)
+($M541*'fnd base rates'!H$116)
+($N541*'fnd base rates'!H$117)
+($O541*'fnd base rates'!H$118)
+($P541*VLOOKUP($S541+12,rate_basefnd,8)))</f>
        <v>8297.2437299999983</v>
      </c>
      <c r="AA541" s="1">
        <f>(($D541*'fnd base rates'!I$107)
+($E541*'fnd base rates'!I$108)
+($F541*'fnd base rates'!I$109)
+($G541*'fnd base rates'!I$110)
+($H541*'fnd base rates'!I$111)
+($I541*'fnd base rates'!I$112)
+($J541*'fnd base rates'!I$113)
+($K541*'fnd base rates'!I$114)
+($M541*'fnd base rates'!I$116)
+($N541*'fnd base rates'!I$117)
+($O541*'fnd base rates'!I$118)
+($P541*VLOOKUP($S541+12,rate_basefnd,9)))
*$R541</f>
        <v>5005.1200000000008</v>
      </c>
      <c r="AB541" s="1">
        <f>(($D541*'fnd base rates'!J$107)
+($E541*'fnd base rates'!J$108)
+($F541*'fnd base rates'!J$109)
+($G541*'fnd base rates'!J$110)
+($H541*'fnd base rates'!J$111)
+($I541*'fnd base rates'!J$112)
+($J541*'fnd base rates'!J$113)
+($K541*'fnd base rates'!J$114)
+($M541*'fnd base rates'!J$116)
+($N541*'fnd base rates'!J$117)
+($O541*'fnd base rates'!J$118)
+($P541*VLOOKUP($S541+12,rate_basefnd,10)))
*$R541</f>
        <v>6034.84</v>
      </c>
      <c r="AC541" s="1">
        <f>(($D541*'fnd base rates'!K$107)
+($E541*'fnd base rates'!K$108)
+($F541*'fnd base rates'!K$109)
+($G541*'fnd base rates'!K$110)
+($H541*'fnd base rates'!K$111)
+($I541*'fnd base rates'!K$112)
+($J541*'fnd base rates'!K$113)
+($K541*'fnd base rates'!K$114)
+($M541*'fnd base rates'!K$116)
+($N541*'fnd base rates'!K$117)
+($O541*'fnd base rates'!K$118)
+($P541*VLOOKUP($S541+12,rate_basefnd,11)))
*$R541</f>
        <v>14509.762143</v>
      </c>
      <c r="AD541" s="1">
        <f>(($D541*'fnd base rates'!L$107)
+($E541*'fnd base rates'!L$108)
+($F541*'fnd base rates'!L$109)
+($G541*'fnd base rates'!L$110)
+($H541*'fnd base rates'!L$111)
+($I541*'fnd base rates'!L$112)
+($J541*'fnd base rates'!L$113)
+($K541*'fnd base rates'!L$114)
+($M541*'fnd base rates'!L$116)
+($N541*'fnd base rates'!L$117)
+($O541*'fnd base rates'!L$118)
+($P541*VLOOKUP($S541+12,rate_basefnd,12)))</f>
        <v>17663.324278000004</v>
      </c>
      <c r="AE541" s="1">
        <f>(($D541*'fnd base rates'!M$107)
+($E541*'fnd base rates'!M$108)
+($F541*'fnd base rates'!M$109)
+($G541*'fnd base rates'!M$110)
+($H541*'fnd base rates'!M$111)
+($I541*'fnd base rates'!M$112)
+($J541*'fnd base rates'!M$113)
+($K541*'fnd base rates'!M$114)
+($M541*'fnd base rates'!M$116)
+($N541*'fnd base rates'!M$117)
+($O541*'fnd base rates'!M$118)
+($P541*VLOOKUP($S541+12,rate_basefnd,13)))</f>
        <v>0</v>
      </c>
      <c r="AF541" s="4">
        <f t="shared" si="615"/>
        <v>138810.7371</v>
      </c>
      <c r="AH541" s="4">
        <f t="shared" si="616"/>
        <v>474097162</v>
      </c>
      <c r="AI541" s="4" t="str">
        <f t="shared" si="617"/>
        <v>474</v>
      </c>
      <c r="AJ541" s="2" t="str">
        <f t="shared" si="618"/>
        <v>097</v>
      </c>
      <c r="AK541" s="2" t="str">
        <f t="shared" si="619"/>
        <v>162</v>
      </c>
      <c r="AL541" s="4">
        <f t="shared" si="620"/>
        <v>1</v>
      </c>
      <c r="AM541" s="4">
        <f t="shared" si="612"/>
        <v>13</v>
      </c>
      <c r="AN541" s="4">
        <f t="shared" si="621"/>
        <v>138810.7371</v>
      </c>
      <c r="AO541" s="4">
        <f t="shared" si="622"/>
        <v>10678</v>
      </c>
      <c r="AP541" s="4">
        <f t="shared" si="623"/>
        <v>0</v>
      </c>
      <c r="AQ541" s="4">
        <v>10678</v>
      </c>
      <c r="AW541" s="4">
        <v>10660</v>
      </c>
      <c r="AX541" s="5">
        <f t="shared" si="624"/>
        <v>18</v>
      </c>
      <c r="AY541" s="4">
        <v>10678</v>
      </c>
      <c r="AZ541" s="5"/>
      <c r="BB541" s="5">
        <f t="shared" ref="BB541" si="643">BC541-BA541</f>
        <v>0</v>
      </c>
    </row>
    <row r="542" spans="1:54" s="4" customFormat="1">
      <c r="A542" s="278">
        <v>474</v>
      </c>
      <c r="B542" s="2">
        <v>474097322</v>
      </c>
      <c r="C542" s="10" t="s">
        <v>1089</v>
      </c>
      <c r="D542" s="15">
        <f>'fnd enro'!D542</f>
        <v>0</v>
      </c>
      <c r="E542" s="15">
        <f>'fnd enro'!E542</f>
        <v>0</v>
      </c>
      <c r="F542" s="15">
        <f>'fnd enro'!F542</f>
        <v>0</v>
      </c>
      <c r="G542" s="15">
        <f>'fnd enro'!G542</f>
        <v>0</v>
      </c>
      <c r="H542" s="15">
        <f>'fnd enro'!H542</f>
        <v>1</v>
      </c>
      <c r="I542" s="15">
        <f>'fnd enro'!I542</f>
        <v>1</v>
      </c>
      <c r="J542" s="15">
        <f>'fnd enro'!J542</f>
        <v>0</v>
      </c>
      <c r="K542" s="16">
        <f>'fnd enro'!K542</f>
        <v>7.6600000000000001E-2</v>
      </c>
      <c r="L542" s="15">
        <f>'fnd enro'!L542</f>
        <v>0</v>
      </c>
      <c r="M542" s="15">
        <f>'fnd enro'!M542</f>
        <v>0</v>
      </c>
      <c r="N542" s="15">
        <f>'fnd enro'!N542</f>
        <v>0</v>
      </c>
      <c r="O542" s="15">
        <f>'fnd enro'!O542</f>
        <v>0</v>
      </c>
      <c r="P542" s="15">
        <f>'fnd enro'!P542</f>
        <v>0</v>
      </c>
      <c r="Q542" s="15">
        <f>'fnd enro'!R542</f>
        <v>2</v>
      </c>
      <c r="R542" s="16">
        <f t="shared" si="614"/>
        <v>1</v>
      </c>
      <c r="S542" s="15">
        <f>VALUE('fnd enro'!Q542)</f>
        <v>5</v>
      </c>
      <c r="T542" s="2"/>
      <c r="U542" s="1">
        <f>(($D542*'fnd base rates'!C$107)
+($E542*'fnd base rates'!C$108)
+($F542*'fnd base rates'!C$109)
+($G542*'fnd base rates'!C$110)
+($H542*'fnd base rates'!C$111)
+($I542*'fnd base rates'!C$112)
+($J542*'fnd base rates'!C$113)
+($K542*'fnd base rates'!C$114)
+($M542*'fnd base rates'!C$116)
+($N542*'fnd base rates'!C$117)
+($O542*'fnd base rates'!C$118)
+($P542*VLOOKUP($S542+12,rate_basefnd,3)))
*$R542</f>
        <v>1025.044586</v>
      </c>
      <c r="V542" s="1">
        <f>(($D542*'fnd base rates'!D$107)
+($E542*'fnd base rates'!D$108)
+($F542*'fnd base rates'!D$109)
+($G542*'fnd base rates'!D$110)
+($H542*'fnd base rates'!D$111)
+($I542*'fnd base rates'!D$112)
+($J542*'fnd base rates'!D$113)
+($K542*'fnd base rates'!D$114)
+($M542*'fnd base rates'!D$116)
+($N542*'fnd base rates'!D$117)
+($O542*'fnd base rates'!D$118)
+($P542*VLOOKUP($S542+12,rate_basefnd,4)))
*$R542</f>
        <v>1464.26</v>
      </c>
      <c r="W542" s="1">
        <f>(($D542*'fnd base rates'!E$107)
+($E542*'fnd base rates'!E$108)
+($F542*'fnd base rates'!E$109)
+($G542*'fnd base rates'!E$110)
+($H542*'fnd base rates'!E$111)
+($I542*'fnd base rates'!E$112)
+($J542*'fnd base rates'!E$113)
+($K542*'fnd base rates'!E$114)
+($M542*'fnd base rates'!E$116)
+($N542*'fnd base rates'!E$117)
+($O542*'fnd base rates'!E$118)
+($P542*VLOOKUP($S542+12,rate_basefnd,5)))
*$R542</f>
        <v>8005.6405180000002</v>
      </c>
      <c r="X542" s="1">
        <f>(($D542*'fnd base rates'!F$107)
+($E542*'fnd base rates'!F$108)
+($F542*'fnd base rates'!F$109)
+($G542*'fnd base rates'!F$110)
+($H542*'fnd base rates'!F$111)
+($I542*'fnd base rates'!F$112)
+($J542*'fnd base rates'!F$113)
+($K542*'fnd base rates'!F$114)
+($M542*'fnd base rates'!F$116)
+($N542*'fnd base rates'!F$117)
+($O542*'fnd base rates'!F$118)
+($P542*VLOOKUP($S542+12,rate_basefnd,6)))
*$R542</f>
        <v>1796.0367639999999</v>
      </c>
      <c r="Y542" s="1">
        <f>(($D542*'fnd base rates'!G$107)
+($E542*'fnd base rates'!G$108)
+($F542*'fnd base rates'!G$109)
+($G542*'fnd base rates'!G$110)
+($H542*'fnd base rates'!G$111)
+($I542*'fnd base rates'!G$112)
+($J542*'fnd base rates'!G$113)
+($K542*'fnd base rates'!G$114)
+($M542*'fnd base rates'!G$116)
+($N542*'fnd base rates'!G$117)
+($O542*'fnd base rates'!G$118)
+($P542*VLOOKUP($S542+12,rate_basefnd,7)))
*$R542</f>
        <v>317.76227799999998</v>
      </c>
      <c r="Z542" s="1">
        <f>(($D542*'fnd base rates'!H$107)
+($E542*'fnd base rates'!H$108)
+($F542*'fnd base rates'!H$109)
+($G542*'fnd base rates'!H$110)
+($H542*'fnd base rates'!H$111)
+($I542*'fnd base rates'!H$112)
+($J542*'fnd base rates'!H$113)
+($K542*'fnd base rates'!H$114)
+($M542*'fnd base rates'!H$116)
+($N542*'fnd base rates'!H$117)
+($O542*'fnd base rates'!H$118)
+($P542*VLOOKUP($S542+12,rate_basefnd,8)))</f>
        <v>1293.0844199999999</v>
      </c>
      <c r="AA542" s="1">
        <f>(($D542*'fnd base rates'!I$107)
+($E542*'fnd base rates'!I$108)
+($F542*'fnd base rates'!I$109)
+($G542*'fnd base rates'!I$110)
+($H542*'fnd base rates'!I$111)
+($I542*'fnd base rates'!I$112)
+($J542*'fnd base rates'!I$113)
+($K542*'fnd base rates'!I$114)
+($M542*'fnd base rates'!I$116)
+($N542*'fnd base rates'!I$117)
+($O542*'fnd base rates'!I$118)
+($P542*VLOOKUP($S542+12,rate_basefnd,9)))
*$R542</f>
        <v>743.72</v>
      </c>
      <c r="AB542" s="1">
        <f>(($D542*'fnd base rates'!J$107)
+($E542*'fnd base rates'!J$108)
+($F542*'fnd base rates'!J$109)
+($G542*'fnd base rates'!J$110)
+($H542*'fnd base rates'!J$111)
+($I542*'fnd base rates'!J$112)
+($J542*'fnd base rates'!J$113)
+($K542*'fnd base rates'!J$114)
+($M542*'fnd base rates'!J$116)
+($N542*'fnd base rates'!J$117)
+($O542*'fnd base rates'!J$118)
+($P542*VLOOKUP($S542+12,rate_basefnd,10)))
*$R542</f>
        <v>787.14</v>
      </c>
      <c r="AC542" s="1">
        <f>(($D542*'fnd base rates'!K$107)
+($E542*'fnd base rates'!K$108)
+($F542*'fnd base rates'!K$109)
+($G542*'fnd base rates'!K$110)
+($H542*'fnd base rates'!K$111)
+($I542*'fnd base rates'!K$112)
+($J542*'fnd base rates'!K$113)
+($K542*'fnd base rates'!K$114)
+($M542*'fnd base rates'!K$116)
+($N542*'fnd base rates'!K$117)
+($O542*'fnd base rates'!K$118)
+($P542*VLOOKUP($S542+12,rate_basefnd,11)))
*$R542</f>
        <v>2229.9080220000001</v>
      </c>
      <c r="AD542" s="1">
        <f>(($D542*'fnd base rates'!L$107)
+($E542*'fnd base rates'!L$108)
+($F542*'fnd base rates'!L$109)
+($G542*'fnd base rates'!L$110)
+($H542*'fnd base rates'!L$111)
+($I542*'fnd base rates'!L$112)
+($J542*'fnd base rates'!L$113)
+($K542*'fnd base rates'!L$114)
+($M542*'fnd base rates'!L$116)
+($N542*'fnd base rates'!L$117)
+($O542*'fnd base rates'!L$118)
+($P542*VLOOKUP($S542+12,rate_basefnd,12)))</f>
        <v>2581.0368120000003</v>
      </c>
      <c r="AE542" s="1">
        <f>(($D542*'fnd base rates'!M$107)
+($E542*'fnd base rates'!M$108)
+($F542*'fnd base rates'!M$109)
+($G542*'fnd base rates'!M$110)
+($H542*'fnd base rates'!M$111)
+($I542*'fnd base rates'!M$112)
+($J542*'fnd base rates'!M$113)
+($K542*'fnd base rates'!M$114)
+($M542*'fnd base rates'!M$116)
+($N542*'fnd base rates'!M$117)
+($O542*'fnd base rates'!M$118)
+($P542*VLOOKUP($S542+12,rate_basefnd,13)))</f>
        <v>0</v>
      </c>
      <c r="AF542" s="4">
        <f t="shared" si="615"/>
        <v>20243.633399999999</v>
      </c>
      <c r="AH542" s="4">
        <f t="shared" si="616"/>
        <v>474097322</v>
      </c>
      <c r="AI542" s="4" t="str">
        <f t="shared" si="617"/>
        <v>474</v>
      </c>
      <c r="AJ542" s="2" t="str">
        <f t="shared" si="618"/>
        <v>097</v>
      </c>
      <c r="AK542" s="2" t="str">
        <f t="shared" si="619"/>
        <v>322</v>
      </c>
      <c r="AL542" s="4">
        <f t="shared" si="620"/>
        <v>1</v>
      </c>
      <c r="AM542" s="4">
        <f t="shared" si="612"/>
        <v>2</v>
      </c>
      <c r="AN542" s="4">
        <f t="shared" si="621"/>
        <v>20243.633399999999</v>
      </c>
      <c r="AO542" s="4">
        <f t="shared" si="622"/>
        <v>10122</v>
      </c>
      <c r="AP542" s="4">
        <f t="shared" si="623"/>
        <v>0</v>
      </c>
      <c r="AQ542" s="4">
        <v>10122</v>
      </c>
      <c r="AW542" s="4">
        <v>10106</v>
      </c>
      <c r="AX542" s="5">
        <f t="shared" si="624"/>
        <v>16</v>
      </c>
      <c r="AY542" s="4">
        <v>10122</v>
      </c>
      <c r="AZ542" s="5"/>
      <c r="BB542" s="5">
        <f t="shared" ref="BB542" si="644">BC542-BA542</f>
        <v>0</v>
      </c>
    </row>
    <row r="543" spans="1:54" s="4" customFormat="1">
      <c r="A543" s="278">
        <v>474</v>
      </c>
      <c r="B543" s="2">
        <v>474097343</v>
      </c>
      <c r="C543" s="10" t="s">
        <v>1089</v>
      </c>
      <c r="D543" s="15">
        <f>'fnd enro'!D543</f>
        <v>0</v>
      </c>
      <c r="E543" s="15">
        <f>'fnd enro'!E543</f>
        <v>0</v>
      </c>
      <c r="F543" s="15">
        <f>'fnd enro'!F543</f>
        <v>0</v>
      </c>
      <c r="G543" s="15">
        <f>'fnd enro'!G543</f>
        <v>0</v>
      </c>
      <c r="H543" s="15">
        <f>'fnd enro'!H543</f>
        <v>8</v>
      </c>
      <c r="I543" s="15">
        <f>'fnd enro'!I543</f>
        <v>14</v>
      </c>
      <c r="J543" s="15">
        <f>'fnd enro'!J543</f>
        <v>0</v>
      </c>
      <c r="K543" s="16">
        <f>'fnd enro'!K543</f>
        <v>0.84260000000000002</v>
      </c>
      <c r="L543" s="15">
        <f>'fnd enro'!L543</f>
        <v>0</v>
      </c>
      <c r="M543" s="15">
        <f>'fnd enro'!M543</f>
        <v>0</v>
      </c>
      <c r="N543" s="15">
        <f>'fnd enro'!N543</f>
        <v>0</v>
      </c>
      <c r="O543" s="15">
        <f>'fnd enro'!O543</f>
        <v>0</v>
      </c>
      <c r="P543" s="15">
        <f>'fnd enro'!P543</f>
        <v>8</v>
      </c>
      <c r="Q543" s="15">
        <f>'fnd enro'!R543</f>
        <v>22</v>
      </c>
      <c r="R543" s="16">
        <f t="shared" si="614"/>
        <v>1</v>
      </c>
      <c r="S543" s="15">
        <f>VALUE('fnd enro'!Q543)</f>
        <v>9</v>
      </c>
      <c r="T543" s="2"/>
      <c r="U543" s="1">
        <f>(($D543*'fnd base rates'!C$107)
+($E543*'fnd base rates'!C$108)
+($F543*'fnd base rates'!C$109)
+($G543*'fnd base rates'!C$110)
+($H543*'fnd base rates'!C$111)
+($I543*'fnd base rates'!C$112)
+($J543*'fnd base rates'!C$113)
+($K543*'fnd base rates'!C$114)
+($M543*'fnd base rates'!C$116)
+($N543*'fnd base rates'!C$117)
+($O543*'fnd base rates'!C$118)
+($P543*VLOOKUP($S543+12,rate_basefnd,3)))
*$R543</f>
        <v>11817.650446</v>
      </c>
      <c r="V543" s="1">
        <f>(($D543*'fnd base rates'!D$107)
+($E543*'fnd base rates'!D$108)
+($F543*'fnd base rates'!D$109)
+($G543*'fnd base rates'!D$110)
+($H543*'fnd base rates'!D$111)
+($I543*'fnd base rates'!D$112)
+($J543*'fnd base rates'!D$113)
+($K543*'fnd base rates'!D$114)
+($M543*'fnd base rates'!D$116)
+($N543*'fnd base rates'!D$117)
+($O543*'fnd base rates'!D$118)
+($P543*VLOOKUP($S543+12,rate_basefnd,4)))
*$R543</f>
        <v>18675.5</v>
      </c>
      <c r="W543" s="1">
        <f>(($D543*'fnd base rates'!E$107)
+($E543*'fnd base rates'!E$108)
+($F543*'fnd base rates'!E$109)
+($G543*'fnd base rates'!E$110)
+($H543*'fnd base rates'!E$111)
+($I543*'fnd base rates'!E$112)
+($J543*'fnd base rates'!E$113)
+($K543*'fnd base rates'!E$114)
+($M543*'fnd base rates'!E$116)
+($N543*'fnd base rates'!E$117)
+($O543*'fnd base rates'!E$118)
+($P543*VLOOKUP($S543+12,rate_basefnd,5)))
*$R543</f>
        <v>117307.195698</v>
      </c>
      <c r="X543" s="1">
        <f>(($D543*'fnd base rates'!F$107)
+($E543*'fnd base rates'!F$108)
+($F543*'fnd base rates'!F$109)
+($G543*'fnd base rates'!F$110)
+($H543*'fnd base rates'!F$111)
+($I543*'fnd base rates'!F$112)
+($J543*'fnd base rates'!F$113)
+($K543*'fnd base rates'!F$114)
+($M543*'fnd base rates'!F$116)
+($N543*'fnd base rates'!F$117)
+($O543*'fnd base rates'!F$118)
+($P543*VLOOKUP($S543+12,rate_basefnd,6)))
*$R543</f>
        <v>19444.944404000002</v>
      </c>
      <c r="Y543" s="1">
        <f>(($D543*'fnd base rates'!G$107)
+($E543*'fnd base rates'!G$108)
+($F543*'fnd base rates'!G$109)
+($G543*'fnd base rates'!G$110)
+($H543*'fnd base rates'!G$111)
+($I543*'fnd base rates'!G$112)
+($J543*'fnd base rates'!G$113)
+($K543*'fnd base rates'!G$114)
+($M543*'fnd base rates'!G$116)
+($N543*'fnd base rates'!G$117)
+($O543*'fnd base rates'!G$118)
+($P543*VLOOKUP($S543+12,rate_basefnd,7)))
*$R543</f>
        <v>4698.7550580000006</v>
      </c>
      <c r="Z543" s="1">
        <f>(($D543*'fnd base rates'!H$107)
+($E543*'fnd base rates'!H$108)
+($F543*'fnd base rates'!H$109)
+($G543*'fnd base rates'!H$110)
+($H543*'fnd base rates'!H$111)
+($I543*'fnd base rates'!H$112)
+($J543*'fnd base rates'!H$113)
+($K543*'fnd base rates'!H$114)
+($M543*'fnd base rates'!H$116)
+($N543*'fnd base rates'!H$117)
+($O543*'fnd base rates'!H$118)
+($P543*VLOOKUP($S543+12,rate_basefnd,8)))</f>
        <v>15284.99862</v>
      </c>
      <c r="AA543" s="1">
        <f>(($D543*'fnd base rates'!I$107)
+($E543*'fnd base rates'!I$108)
+($F543*'fnd base rates'!I$109)
+($G543*'fnd base rates'!I$110)
+($H543*'fnd base rates'!I$111)
+($I543*'fnd base rates'!I$112)
+($J543*'fnd base rates'!I$113)
+($K543*'fnd base rates'!I$114)
+($M543*'fnd base rates'!I$116)
+($N543*'fnd base rates'!I$117)
+($O543*'fnd base rates'!I$118)
+($P543*VLOOKUP($S543+12,rate_basefnd,9)))
*$R543</f>
        <v>9410.7200000000012</v>
      </c>
      <c r="AB543" s="1">
        <f>(($D543*'fnd base rates'!J$107)
+($E543*'fnd base rates'!J$108)
+($F543*'fnd base rates'!J$109)
+($G543*'fnd base rates'!J$110)
+($H543*'fnd base rates'!J$111)
+($I543*'fnd base rates'!J$112)
+($J543*'fnd base rates'!J$113)
+($K543*'fnd base rates'!J$114)
+($M543*'fnd base rates'!J$116)
+($N543*'fnd base rates'!J$117)
+($O543*'fnd base rates'!J$118)
+($P543*VLOOKUP($S543+12,rate_basefnd,10)))
*$R543</f>
        <v>14867.359999999999</v>
      </c>
      <c r="AC543" s="1">
        <f>(($D543*'fnd base rates'!K$107)
+($E543*'fnd base rates'!K$108)
+($F543*'fnd base rates'!K$109)
+($G543*'fnd base rates'!K$110)
+($H543*'fnd base rates'!K$111)
+($I543*'fnd base rates'!K$112)
+($J543*'fnd base rates'!K$113)
+($K543*'fnd base rates'!K$114)
+($M543*'fnd base rates'!K$116)
+($N543*'fnd base rates'!K$117)
+($O543*'fnd base rates'!K$118)
+($P543*VLOOKUP($S543+12,rate_basefnd,11)))
*$R543</f>
        <v>24436.828242000003</v>
      </c>
      <c r="AD543" s="1">
        <f>(($D543*'fnd base rates'!L$107)
+($E543*'fnd base rates'!L$108)
+($F543*'fnd base rates'!L$109)
+($G543*'fnd base rates'!L$110)
+($H543*'fnd base rates'!L$111)
+($I543*'fnd base rates'!L$112)
+($J543*'fnd base rates'!L$113)
+($K543*'fnd base rates'!L$114)
+($M543*'fnd base rates'!L$116)
+($N543*'fnd base rates'!L$117)
+($O543*'fnd base rates'!L$118)
+($P543*VLOOKUP($S543+12,rate_basefnd,12)))</f>
        <v>32081.374932000006</v>
      </c>
      <c r="AE543" s="1">
        <f>(($D543*'fnd base rates'!M$107)
+($E543*'fnd base rates'!M$108)
+($F543*'fnd base rates'!M$109)
+($G543*'fnd base rates'!M$110)
+($H543*'fnd base rates'!M$111)
+($I543*'fnd base rates'!M$112)
+($J543*'fnd base rates'!M$113)
+($K543*'fnd base rates'!M$114)
+($M543*'fnd base rates'!M$116)
+($N543*'fnd base rates'!M$117)
+($O543*'fnd base rates'!M$118)
+($P543*VLOOKUP($S543+12,rate_basefnd,13)))</f>
        <v>0</v>
      </c>
      <c r="AF543" s="4">
        <f t="shared" si="615"/>
        <v>268025.32740000001</v>
      </c>
      <c r="AH543" s="4">
        <f t="shared" si="616"/>
        <v>474097343</v>
      </c>
      <c r="AI543" s="4" t="str">
        <f t="shared" si="617"/>
        <v>474</v>
      </c>
      <c r="AJ543" s="2" t="str">
        <f t="shared" si="618"/>
        <v>097</v>
      </c>
      <c r="AK543" s="2" t="str">
        <f t="shared" si="619"/>
        <v>343</v>
      </c>
      <c r="AL543" s="4">
        <f t="shared" si="620"/>
        <v>1</v>
      </c>
      <c r="AM543" s="4">
        <f t="shared" si="612"/>
        <v>22</v>
      </c>
      <c r="AN543" s="4">
        <f t="shared" si="621"/>
        <v>268025.32740000001</v>
      </c>
      <c r="AO543" s="4">
        <f t="shared" si="622"/>
        <v>12183</v>
      </c>
      <c r="AP543" s="4">
        <f t="shared" si="623"/>
        <v>0</v>
      </c>
      <c r="AQ543" s="4">
        <v>12183</v>
      </c>
      <c r="AW543" s="4">
        <v>12149</v>
      </c>
      <c r="AX543" s="5">
        <f t="shared" si="624"/>
        <v>34</v>
      </c>
      <c r="AY543" s="4">
        <v>12183</v>
      </c>
      <c r="AZ543" s="5"/>
      <c r="BB543" s="5">
        <f t="shared" ref="BB543" si="645">BC543-BA543</f>
        <v>0</v>
      </c>
    </row>
    <row r="544" spans="1:54" s="4" customFormat="1">
      <c r="A544" s="278">
        <v>474</v>
      </c>
      <c r="B544" s="2">
        <v>474097610</v>
      </c>
      <c r="C544" s="10" t="s">
        <v>1089</v>
      </c>
      <c r="D544" s="15">
        <f>'fnd enro'!D544</f>
        <v>0</v>
      </c>
      <c r="E544" s="15">
        <f>'fnd enro'!E544</f>
        <v>0</v>
      </c>
      <c r="F544" s="15">
        <f>'fnd enro'!F544</f>
        <v>0</v>
      </c>
      <c r="G544" s="15">
        <f>'fnd enro'!G544</f>
        <v>0</v>
      </c>
      <c r="H544" s="15">
        <f>'fnd enro'!H544</f>
        <v>6</v>
      </c>
      <c r="I544" s="15">
        <f>'fnd enro'!I544</f>
        <v>5</v>
      </c>
      <c r="J544" s="15">
        <f>'fnd enro'!J544</f>
        <v>0</v>
      </c>
      <c r="K544" s="16">
        <f>'fnd enro'!K544</f>
        <v>0.42130000000000001</v>
      </c>
      <c r="L544" s="15">
        <f>'fnd enro'!L544</f>
        <v>0</v>
      </c>
      <c r="M544" s="15">
        <f>'fnd enro'!M544</f>
        <v>0</v>
      </c>
      <c r="N544" s="15">
        <f>'fnd enro'!N544</f>
        <v>0</v>
      </c>
      <c r="O544" s="15">
        <f>'fnd enro'!O544</f>
        <v>0</v>
      </c>
      <c r="P544" s="15">
        <f>'fnd enro'!P544</f>
        <v>6</v>
      </c>
      <c r="Q544" s="15">
        <f>'fnd enro'!R544</f>
        <v>11</v>
      </c>
      <c r="R544" s="16">
        <f t="shared" si="614"/>
        <v>1</v>
      </c>
      <c r="S544" s="15">
        <f>VALUE('fnd enro'!Q544)</f>
        <v>4</v>
      </c>
      <c r="T544" s="2"/>
      <c r="U544" s="1">
        <f>(($D544*'fnd base rates'!C$107)
+($E544*'fnd base rates'!C$108)
+($F544*'fnd base rates'!C$109)
+($G544*'fnd base rates'!C$110)
+($H544*'fnd base rates'!C$111)
+($I544*'fnd base rates'!C$112)
+($J544*'fnd base rates'!C$113)
+($K544*'fnd base rates'!C$114)
+($M544*'fnd base rates'!C$116)
+($N544*'fnd base rates'!C$117)
+($O544*'fnd base rates'!C$118)
+($P544*VLOOKUP($S544+12,rate_basefnd,3)))
*$R544</f>
        <v>5968.7652230000003</v>
      </c>
      <c r="V544" s="1">
        <f>(($D544*'fnd base rates'!D$107)
+($E544*'fnd base rates'!D$108)
+($F544*'fnd base rates'!D$109)
+($G544*'fnd base rates'!D$110)
+($H544*'fnd base rates'!D$111)
+($I544*'fnd base rates'!D$112)
+($J544*'fnd base rates'!D$113)
+($K544*'fnd base rates'!D$114)
+($M544*'fnd base rates'!D$116)
+($N544*'fnd base rates'!D$117)
+($O544*'fnd base rates'!D$118)
+($P544*VLOOKUP($S544+12,rate_basefnd,4)))
*$R544</f>
        <v>9621.89</v>
      </c>
      <c r="W544" s="1">
        <f>(($D544*'fnd base rates'!E$107)
+($E544*'fnd base rates'!E$108)
+($F544*'fnd base rates'!E$109)
+($G544*'fnd base rates'!E$110)
+($H544*'fnd base rates'!E$111)
+($I544*'fnd base rates'!E$112)
+($J544*'fnd base rates'!E$113)
+($K544*'fnd base rates'!E$114)
+($M544*'fnd base rates'!E$116)
+($N544*'fnd base rates'!E$117)
+($O544*'fnd base rates'!E$118)
+($P544*VLOOKUP($S544+12,rate_basefnd,5)))
*$R544</f>
        <v>58647.397849000001</v>
      </c>
      <c r="X544" s="1">
        <f>(($D544*'fnd base rates'!F$107)
+($E544*'fnd base rates'!F$108)
+($F544*'fnd base rates'!F$109)
+($G544*'fnd base rates'!F$110)
+($H544*'fnd base rates'!F$111)
+($I544*'fnd base rates'!F$112)
+($J544*'fnd base rates'!F$113)
+($K544*'fnd base rates'!F$114)
+($M544*'fnd base rates'!F$116)
+($N544*'fnd base rates'!F$117)
+($O544*'fnd base rates'!F$118)
+($P544*VLOOKUP($S544+12,rate_basefnd,6)))
*$R544</f>
        <v>9930.1122020000003</v>
      </c>
      <c r="Y544" s="1">
        <f>(($D544*'fnd base rates'!G$107)
+($E544*'fnd base rates'!G$108)
+($F544*'fnd base rates'!G$109)
+($G544*'fnd base rates'!G$110)
+($H544*'fnd base rates'!G$111)
+($I544*'fnd base rates'!G$112)
+($J544*'fnd base rates'!G$113)
+($K544*'fnd base rates'!G$114)
+($M544*'fnd base rates'!G$116)
+($N544*'fnd base rates'!G$117)
+($O544*'fnd base rates'!G$118)
+($P544*VLOOKUP($S544+12,rate_basefnd,7)))
*$R544</f>
        <v>2492.737529</v>
      </c>
      <c r="Z544" s="1">
        <f>(($D544*'fnd base rates'!H$107)
+($E544*'fnd base rates'!H$108)
+($F544*'fnd base rates'!H$109)
+($G544*'fnd base rates'!H$110)
+($H544*'fnd base rates'!H$111)
+($I544*'fnd base rates'!H$112)
+($J544*'fnd base rates'!H$113)
+($K544*'fnd base rates'!H$114)
+($M544*'fnd base rates'!H$116)
+($N544*'fnd base rates'!H$117)
+($O544*'fnd base rates'!H$118)
+($P544*VLOOKUP($S544+12,rate_basefnd,8)))</f>
        <v>7080.079310000001</v>
      </c>
      <c r="AA544" s="1">
        <f>(($D544*'fnd base rates'!I$107)
+($E544*'fnd base rates'!I$108)
+($F544*'fnd base rates'!I$109)
+($G544*'fnd base rates'!I$110)
+($H544*'fnd base rates'!I$111)
+($I544*'fnd base rates'!I$112)
+($J544*'fnd base rates'!I$113)
+($K544*'fnd base rates'!I$114)
+($M544*'fnd base rates'!I$116)
+($N544*'fnd base rates'!I$117)
+($O544*'fnd base rates'!I$118)
+($P544*VLOOKUP($S544+12,rate_basefnd,9)))
*$R544</f>
        <v>4674.76</v>
      </c>
      <c r="AB544" s="1">
        <f>(($D544*'fnd base rates'!J$107)
+($E544*'fnd base rates'!J$108)
+($F544*'fnd base rates'!J$109)
+($G544*'fnd base rates'!J$110)
+($H544*'fnd base rates'!J$111)
+($I544*'fnd base rates'!J$112)
+($J544*'fnd base rates'!J$113)
+($K544*'fnd base rates'!J$114)
+($M544*'fnd base rates'!J$116)
+($N544*'fnd base rates'!J$117)
+($O544*'fnd base rates'!J$118)
+($P544*VLOOKUP($S544+12,rate_basefnd,10)))
*$R544</f>
        <v>7395.5</v>
      </c>
      <c r="AC544" s="1">
        <f>(($D544*'fnd base rates'!K$107)
+($E544*'fnd base rates'!K$108)
+($F544*'fnd base rates'!K$109)
+($G544*'fnd base rates'!K$110)
+($H544*'fnd base rates'!K$111)
+($I544*'fnd base rates'!K$112)
+($J544*'fnd base rates'!K$113)
+($K544*'fnd base rates'!K$114)
+($M544*'fnd base rates'!K$116)
+($N544*'fnd base rates'!K$117)
+($O544*'fnd base rates'!K$118)
+($P544*VLOOKUP($S544+12,rate_basefnd,11)))
*$R544</f>
        <v>12279.854121</v>
      </c>
      <c r="AD544" s="1">
        <f>(($D544*'fnd base rates'!L$107)
+($E544*'fnd base rates'!L$108)
+($F544*'fnd base rates'!L$109)
+($G544*'fnd base rates'!L$110)
+($H544*'fnd base rates'!L$111)
+($I544*'fnd base rates'!L$112)
+($J544*'fnd base rates'!L$113)
+($K544*'fnd base rates'!L$114)
+($M544*'fnd base rates'!L$116)
+($N544*'fnd base rates'!L$117)
+($O544*'fnd base rates'!L$118)
+($P544*VLOOKUP($S544+12,rate_basefnd,12)))</f>
        <v>16733.447466000001</v>
      </c>
      <c r="AE544" s="1">
        <f>(($D544*'fnd base rates'!M$107)
+($E544*'fnd base rates'!M$108)
+($F544*'fnd base rates'!M$109)
+($G544*'fnd base rates'!M$110)
+($H544*'fnd base rates'!M$111)
+($I544*'fnd base rates'!M$112)
+($J544*'fnd base rates'!M$113)
+($K544*'fnd base rates'!M$114)
+($M544*'fnd base rates'!M$116)
+($N544*'fnd base rates'!M$117)
+($O544*'fnd base rates'!M$118)
+($P544*VLOOKUP($S544+12,rate_basefnd,13)))</f>
        <v>0</v>
      </c>
      <c r="AF544" s="4">
        <f t="shared" si="615"/>
        <v>134824.54370000001</v>
      </c>
      <c r="AH544" s="4">
        <f t="shared" si="616"/>
        <v>474097610</v>
      </c>
      <c r="AI544" s="4" t="str">
        <f t="shared" si="617"/>
        <v>474</v>
      </c>
      <c r="AJ544" s="2" t="str">
        <f t="shared" si="618"/>
        <v>097</v>
      </c>
      <c r="AK544" s="2" t="str">
        <f t="shared" si="619"/>
        <v>610</v>
      </c>
      <c r="AL544" s="4">
        <f t="shared" si="620"/>
        <v>1</v>
      </c>
      <c r="AM544" s="4">
        <f t="shared" si="612"/>
        <v>11</v>
      </c>
      <c r="AN544" s="4">
        <f t="shared" si="621"/>
        <v>134824.54370000001</v>
      </c>
      <c r="AO544" s="4">
        <f t="shared" si="622"/>
        <v>12257</v>
      </c>
      <c r="AP544" s="4">
        <f t="shared" si="623"/>
        <v>0</v>
      </c>
      <c r="AQ544" s="4">
        <v>12257</v>
      </c>
      <c r="AW544" s="4">
        <v>12237</v>
      </c>
      <c r="AX544" s="5">
        <f t="shared" si="624"/>
        <v>20</v>
      </c>
      <c r="AY544" s="4">
        <v>12257</v>
      </c>
      <c r="AZ544" s="5"/>
      <c r="BB544" s="5">
        <f t="shared" ref="BB544" si="646">BC544-BA544</f>
        <v>0</v>
      </c>
    </row>
    <row r="545" spans="1:54" s="4" customFormat="1">
      <c r="A545" s="278">
        <v>474</v>
      </c>
      <c r="B545" s="2">
        <v>474097615</v>
      </c>
      <c r="C545" s="10" t="s">
        <v>1089</v>
      </c>
      <c r="D545" s="15">
        <f>'fnd enro'!D545</f>
        <v>0</v>
      </c>
      <c r="E545" s="15">
        <f>'fnd enro'!E545</f>
        <v>0</v>
      </c>
      <c r="F545" s="15">
        <f>'fnd enro'!F545</f>
        <v>0</v>
      </c>
      <c r="G545" s="15">
        <f>'fnd enro'!G545</f>
        <v>0</v>
      </c>
      <c r="H545" s="15">
        <f>'fnd enro'!H545</f>
        <v>0</v>
      </c>
      <c r="I545" s="15">
        <f>'fnd enro'!I545</f>
        <v>3</v>
      </c>
      <c r="J545" s="15">
        <f>'fnd enro'!J545</f>
        <v>0</v>
      </c>
      <c r="K545" s="16">
        <f>'fnd enro'!K545</f>
        <v>0.1149</v>
      </c>
      <c r="L545" s="15">
        <f>'fnd enro'!L545</f>
        <v>0</v>
      </c>
      <c r="M545" s="15">
        <f>'fnd enro'!M545</f>
        <v>0</v>
      </c>
      <c r="N545" s="15">
        <f>'fnd enro'!N545</f>
        <v>0</v>
      </c>
      <c r="O545" s="15">
        <f>'fnd enro'!O545</f>
        <v>0</v>
      </c>
      <c r="P545" s="15">
        <f>'fnd enro'!P545</f>
        <v>1</v>
      </c>
      <c r="Q545" s="15">
        <f>'fnd enro'!R545</f>
        <v>3</v>
      </c>
      <c r="R545" s="16">
        <f t="shared" si="614"/>
        <v>1</v>
      </c>
      <c r="S545" s="15">
        <f>VALUE('fnd enro'!Q545)</f>
        <v>10</v>
      </c>
      <c r="T545" s="2"/>
      <c r="U545" s="1">
        <f>(($D545*'fnd base rates'!C$107)
+($E545*'fnd base rates'!C$108)
+($F545*'fnd base rates'!C$109)
+($G545*'fnd base rates'!C$110)
+($H545*'fnd base rates'!C$111)
+($I545*'fnd base rates'!C$112)
+($J545*'fnd base rates'!C$113)
+($K545*'fnd base rates'!C$114)
+($M545*'fnd base rates'!C$116)
+($N545*'fnd base rates'!C$117)
+($O545*'fnd base rates'!C$118)
+($P545*VLOOKUP($S545+12,rate_basefnd,3)))
*$R545</f>
        <v>1607.7368790000003</v>
      </c>
      <c r="V545" s="1">
        <f>(($D545*'fnd base rates'!D$107)
+($E545*'fnd base rates'!D$108)
+($F545*'fnd base rates'!D$109)
+($G545*'fnd base rates'!D$110)
+($H545*'fnd base rates'!D$111)
+($I545*'fnd base rates'!D$112)
+($J545*'fnd base rates'!D$113)
+($K545*'fnd base rates'!D$114)
+($M545*'fnd base rates'!D$116)
+($N545*'fnd base rates'!D$117)
+($O545*'fnd base rates'!D$118)
+($P545*VLOOKUP($S545+12,rate_basefnd,4)))
*$R545</f>
        <v>2528.85</v>
      </c>
      <c r="W545" s="1">
        <f>(($D545*'fnd base rates'!E$107)
+($E545*'fnd base rates'!E$108)
+($F545*'fnd base rates'!E$109)
+($G545*'fnd base rates'!E$110)
+($H545*'fnd base rates'!E$111)
+($I545*'fnd base rates'!E$112)
+($J545*'fnd base rates'!E$113)
+($K545*'fnd base rates'!E$114)
+($M545*'fnd base rates'!E$116)
+($N545*'fnd base rates'!E$117)
+($O545*'fnd base rates'!E$118)
+($P545*VLOOKUP($S545+12,rate_basefnd,5)))
*$R545</f>
        <v>17339.155777</v>
      </c>
      <c r="X545" s="1">
        <f>(($D545*'fnd base rates'!F$107)
+($E545*'fnd base rates'!F$108)
+($F545*'fnd base rates'!F$109)
+($G545*'fnd base rates'!F$110)
+($H545*'fnd base rates'!F$111)
+($I545*'fnd base rates'!F$112)
+($J545*'fnd base rates'!F$113)
+($K545*'fnd base rates'!F$114)
+($M545*'fnd base rates'!F$116)
+($N545*'fnd base rates'!F$117)
+($O545*'fnd base rates'!F$118)
+($P545*VLOOKUP($S545+12,rate_basefnd,6)))
*$R545</f>
        <v>2538.3251460000001</v>
      </c>
      <c r="Y545" s="1">
        <f>(($D545*'fnd base rates'!G$107)
+($E545*'fnd base rates'!G$108)
+($F545*'fnd base rates'!G$109)
+($G545*'fnd base rates'!G$110)
+($H545*'fnd base rates'!G$111)
+($I545*'fnd base rates'!G$112)
+($J545*'fnd base rates'!G$113)
+($K545*'fnd base rates'!G$114)
+($M545*'fnd base rates'!G$116)
+($N545*'fnd base rates'!G$117)
+($O545*'fnd base rates'!G$118)
+($P545*VLOOKUP($S545+12,rate_basefnd,7)))
*$R545</f>
        <v>627.53841699999998</v>
      </c>
      <c r="Z545" s="1">
        <f>(($D545*'fnd base rates'!H$107)
+($E545*'fnd base rates'!H$108)
+($F545*'fnd base rates'!H$109)
+($G545*'fnd base rates'!H$110)
+($H545*'fnd base rates'!H$111)
+($I545*'fnd base rates'!H$112)
+($J545*'fnd base rates'!H$113)
+($K545*'fnd base rates'!H$114)
+($M545*'fnd base rates'!H$116)
+($N545*'fnd base rates'!H$117)
+($O545*'fnd base rates'!H$118)
+($P545*VLOOKUP($S545+12,rate_basefnd,8)))</f>
        <v>2401.0616299999997</v>
      </c>
      <c r="AA545" s="1">
        <f>(($D545*'fnd base rates'!I$107)
+($E545*'fnd base rates'!I$108)
+($F545*'fnd base rates'!I$109)
+($G545*'fnd base rates'!I$110)
+($H545*'fnd base rates'!I$111)
+($I545*'fnd base rates'!I$112)
+($J545*'fnd base rates'!I$113)
+($K545*'fnd base rates'!I$114)
+($M545*'fnd base rates'!I$116)
+($N545*'fnd base rates'!I$117)
+($O545*'fnd base rates'!I$118)
+($P545*VLOOKUP($S545+12,rate_basefnd,9)))
*$R545</f>
        <v>1354.2200000000003</v>
      </c>
      <c r="AB545" s="1">
        <f>(($D545*'fnd base rates'!J$107)
+($E545*'fnd base rates'!J$108)
+($F545*'fnd base rates'!J$109)
+($G545*'fnd base rates'!J$110)
+($H545*'fnd base rates'!J$111)
+($I545*'fnd base rates'!J$112)
+($J545*'fnd base rates'!J$113)
+($K545*'fnd base rates'!J$114)
+($M545*'fnd base rates'!J$116)
+($N545*'fnd base rates'!J$117)
+($O545*'fnd base rates'!J$118)
+($P545*VLOOKUP($S545+12,rate_basefnd,10)))
*$R545</f>
        <v>2330</v>
      </c>
      <c r="AC545" s="1">
        <f>(($D545*'fnd base rates'!K$107)
+($E545*'fnd base rates'!K$108)
+($F545*'fnd base rates'!K$109)
+($G545*'fnd base rates'!K$110)
+($H545*'fnd base rates'!K$111)
+($I545*'fnd base rates'!K$112)
+($J545*'fnd base rates'!K$113)
+($K545*'fnd base rates'!K$114)
+($M545*'fnd base rates'!K$116)
+($N545*'fnd base rates'!K$117)
+($O545*'fnd base rates'!K$118)
+($P545*VLOOKUP($S545+12,rate_basefnd,11)))
*$R545</f>
        <v>3298.782033</v>
      </c>
      <c r="AD545" s="1">
        <f>(($D545*'fnd base rates'!L$107)
+($E545*'fnd base rates'!L$108)
+($F545*'fnd base rates'!L$109)
+($G545*'fnd base rates'!L$110)
+($H545*'fnd base rates'!L$111)
+($I545*'fnd base rates'!L$112)
+($J545*'fnd base rates'!L$113)
+($K545*'fnd base rates'!L$114)
+($M545*'fnd base rates'!L$116)
+($N545*'fnd base rates'!L$117)
+($O545*'fnd base rates'!L$118)
+($P545*VLOOKUP($S545+12,rate_basefnd,12)))</f>
        <v>4213.5202179999997</v>
      </c>
      <c r="AE545" s="1">
        <f>(($D545*'fnd base rates'!M$107)
+($E545*'fnd base rates'!M$108)
+($F545*'fnd base rates'!M$109)
+($G545*'fnd base rates'!M$110)
+($H545*'fnd base rates'!M$111)
+($I545*'fnd base rates'!M$112)
+($J545*'fnd base rates'!M$113)
+($K545*'fnd base rates'!M$114)
+($M545*'fnd base rates'!M$116)
+($N545*'fnd base rates'!M$117)
+($O545*'fnd base rates'!M$118)
+($P545*VLOOKUP($S545+12,rate_basefnd,13)))</f>
        <v>0</v>
      </c>
      <c r="AF545" s="4">
        <f t="shared" si="615"/>
        <v>38239.1901</v>
      </c>
      <c r="AH545" s="4">
        <f t="shared" si="616"/>
        <v>474097615</v>
      </c>
      <c r="AI545" s="4" t="str">
        <f t="shared" si="617"/>
        <v>474</v>
      </c>
      <c r="AJ545" s="2" t="str">
        <f t="shared" si="618"/>
        <v>097</v>
      </c>
      <c r="AK545" s="2" t="str">
        <f t="shared" si="619"/>
        <v>615</v>
      </c>
      <c r="AL545" s="4">
        <f t="shared" si="620"/>
        <v>1</v>
      </c>
      <c r="AM545" s="4">
        <f t="shared" si="612"/>
        <v>3</v>
      </c>
      <c r="AN545" s="4">
        <f t="shared" si="621"/>
        <v>38239.1901</v>
      </c>
      <c r="AO545" s="4">
        <f t="shared" si="622"/>
        <v>12746</v>
      </c>
      <c r="AP545" s="4">
        <f t="shared" si="623"/>
        <v>0</v>
      </c>
      <c r="AQ545" s="4">
        <v>12746</v>
      </c>
      <c r="AW545" s="4">
        <v>12712</v>
      </c>
      <c r="AX545" s="5">
        <f t="shared" si="624"/>
        <v>34</v>
      </c>
      <c r="AY545" s="4">
        <v>12746</v>
      </c>
      <c r="AZ545" s="5"/>
      <c r="BB545" s="5">
        <f t="shared" ref="BB545" si="647">BC545-BA545</f>
        <v>0</v>
      </c>
    </row>
    <row r="546" spans="1:54" s="4" customFormat="1">
      <c r="A546" s="278">
        <v>474</v>
      </c>
      <c r="B546" s="2">
        <v>474097616</v>
      </c>
      <c r="C546" s="10" t="s">
        <v>1089</v>
      </c>
      <c r="D546" s="15">
        <f>'fnd enro'!D546</f>
        <v>0</v>
      </c>
      <c r="E546" s="15">
        <f>'fnd enro'!E546</f>
        <v>0</v>
      </c>
      <c r="F546" s="15">
        <f>'fnd enro'!F546</f>
        <v>0</v>
      </c>
      <c r="G546" s="15">
        <f>'fnd enro'!G546</f>
        <v>0</v>
      </c>
      <c r="H546" s="15">
        <f>'fnd enro'!H546</f>
        <v>1</v>
      </c>
      <c r="I546" s="15">
        <f>'fnd enro'!I546</f>
        <v>1</v>
      </c>
      <c r="J546" s="15">
        <f>'fnd enro'!J546</f>
        <v>0</v>
      </c>
      <c r="K546" s="16">
        <f>'fnd enro'!K546</f>
        <v>7.6600000000000001E-2</v>
      </c>
      <c r="L546" s="15">
        <f>'fnd enro'!L546</f>
        <v>0</v>
      </c>
      <c r="M546" s="15">
        <f>'fnd enro'!M546</f>
        <v>0</v>
      </c>
      <c r="N546" s="15">
        <f>'fnd enro'!N546</f>
        <v>0</v>
      </c>
      <c r="O546" s="15">
        <f>'fnd enro'!O546</f>
        <v>0</v>
      </c>
      <c r="P546" s="15">
        <f>'fnd enro'!P546</f>
        <v>0</v>
      </c>
      <c r="Q546" s="15">
        <f>'fnd enro'!R546</f>
        <v>2</v>
      </c>
      <c r="R546" s="16">
        <f t="shared" si="614"/>
        <v>1</v>
      </c>
      <c r="S546" s="15">
        <f>VALUE('fnd enro'!Q546)</f>
        <v>6</v>
      </c>
      <c r="T546" s="2"/>
      <c r="U546" s="1">
        <f>(($D546*'fnd base rates'!C$107)
+($E546*'fnd base rates'!C$108)
+($F546*'fnd base rates'!C$109)
+($G546*'fnd base rates'!C$110)
+($H546*'fnd base rates'!C$111)
+($I546*'fnd base rates'!C$112)
+($J546*'fnd base rates'!C$113)
+($K546*'fnd base rates'!C$114)
+($M546*'fnd base rates'!C$116)
+($N546*'fnd base rates'!C$117)
+($O546*'fnd base rates'!C$118)
+($P546*VLOOKUP($S546+12,rate_basefnd,3)))
*$R546</f>
        <v>1025.044586</v>
      </c>
      <c r="V546" s="1">
        <f>(($D546*'fnd base rates'!D$107)
+($E546*'fnd base rates'!D$108)
+($F546*'fnd base rates'!D$109)
+($G546*'fnd base rates'!D$110)
+($H546*'fnd base rates'!D$111)
+($I546*'fnd base rates'!D$112)
+($J546*'fnd base rates'!D$113)
+($K546*'fnd base rates'!D$114)
+($M546*'fnd base rates'!D$116)
+($N546*'fnd base rates'!D$117)
+($O546*'fnd base rates'!D$118)
+($P546*VLOOKUP($S546+12,rate_basefnd,4)))
*$R546</f>
        <v>1464.26</v>
      </c>
      <c r="W546" s="1">
        <f>(($D546*'fnd base rates'!E$107)
+($E546*'fnd base rates'!E$108)
+($F546*'fnd base rates'!E$109)
+($G546*'fnd base rates'!E$110)
+($H546*'fnd base rates'!E$111)
+($I546*'fnd base rates'!E$112)
+($J546*'fnd base rates'!E$113)
+($K546*'fnd base rates'!E$114)
+($M546*'fnd base rates'!E$116)
+($N546*'fnd base rates'!E$117)
+($O546*'fnd base rates'!E$118)
+($P546*VLOOKUP($S546+12,rate_basefnd,5)))
*$R546</f>
        <v>8005.6405180000002</v>
      </c>
      <c r="X546" s="1">
        <f>(($D546*'fnd base rates'!F$107)
+($E546*'fnd base rates'!F$108)
+($F546*'fnd base rates'!F$109)
+($G546*'fnd base rates'!F$110)
+($H546*'fnd base rates'!F$111)
+($I546*'fnd base rates'!F$112)
+($J546*'fnd base rates'!F$113)
+($K546*'fnd base rates'!F$114)
+($M546*'fnd base rates'!F$116)
+($N546*'fnd base rates'!F$117)
+($O546*'fnd base rates'!F$118)
+($P546*VLOOKUP($S546+12,rate_basefnd,6)))
*$R546</f>
        <v>1796.0367639999999</v>
      </c>
      <c r="Y546" s="1">
        <f>(($D546*'fnd base rates'!G$107)
+($E546*'fnd base rates'!G$108)
+($F546*'fnd base rates'!G$109)
+($G546*'fnd base rates'!G$110)
+($H546*'fnd base rates'!G$111)
+($I546*'fnd base rates'!G$112)
+($J546*'fnd base rates'!G$113)
+($K546*'fnd base rates'!G$114)
+($M546*'fnd base rates'!G$116)
+($N546*'fnd base rates'!G$117)
+($O546*'fnd base rates'!G$118)
+($P546*VLOOKUP($S546+12,rate_basefnd,7)))
*$R546</f>
        <v>317.76227799999998</v>
      </c>
      <c r="Z546" s="1">
        <f>(($D546*'fnd base rates'!H$107)
+($E546*'fnd base rates'!H$108)
+($F546*'fnd base rates'!H$109)
+($G546*'fnd base rates'!H$110)
+($H546*'fnd base rates'!H$111)
+($I546*'fnd base rates'!H$112)
+($J546*'fnd base rates'!H$113)
+($K546*'fnd base rates'!H$114)
+($M546*'fnd base rates'!H$116)
+($N546*'fnd base rates'!H$117)
+($O546*'fnd base rates'!H$118)
+($P546*VLOOKUP($S546+12,rate_basefnd,8)))</f>
        <v>1293.0844199999999</v>
      </c>
      <c r="AA546" s="1">
        <f>(($D546*'fnd base rates'!I$107)
+($E546*'fnd base rates'!I$108)
+($F546*'fnd base rates'!I$109)
+($G546*'fnd base rates'!I$110)
+($H546*'fnd base rates'!I$111)
+($I546*'fnd base rates'!I$112)
+($J546*'fnd base rates'!I$113)
+($K546*'fnd base rates'!I$114)
+($M546*'fnd base rates'!I$116)
+($N546*'fnd base rates'!I$117)
+($O546*'fnd base rates'!I$118)
+($P546*VLOOKUP($S546+12,rate_basefnd,9)))
*$R546</f>
        <v>743.72</v>
      </c>
      <c r="AB546" s="1">
        <f>(($D546*'fnd base rates'!J$107)
+($E546*'fnd base rates'!J$108)
+($F546*'fnd base rates'!J$109)
+($G546*'fnd base rates'!J$110)
+($H546*'fnd base rates'!J$111)
+($I546*'fnd base rates'!J$112)
+($J546*'fnd base rates'!J$113)
+($K546*'fnd base rates'!J$114)
+($M546*'fnd base rates'!J$116)
+($N546*'fnd base rates'!J$117)
+($O546*'fnd base rates'!J$118)
+($P546*VLOOKUP($S546+12,rate_basefnd,10)))
*$R546</f>
        <v>787.14</v>
      </c>
      <c r="AC546" s="1">
        <f>(($D546*'fnd base rates'!K$107)
+($E546*'fnd base rates'!K$108)
+($F546*'fnd base rates'!K$109)
+($G546*'fnd base rates'!K$110)
+($H546*'fnd base rates'!K$111)
+($I546*'fnd base rates'!K$112)
+($J546*'fnd base rates'!K$113)
+($K546*'fnd base rates'!K$114)
+($M546*'fnd base rates'!K$116)
+($N546*'fnd base rates'!K$117)
+($O546*'fnd base rates'!K$118)
+($P546*VLOOKUP($S546+12,rate_basefnd,11)))
*$R546</f>
        <v>2229.9080220000001</v>
      </c>
      <c r="AD546" s="1">
        <f>(($D546*'fnd base rates'!L$107)
+($E546*'fnd base rates'!L$108)
+($F546*'fnd base rates'!L$109)
+($G546*'fnd base rates'!L$110)
+($H546*'fnd base rates'!L$111)
+($I546*'fnd base rates'!L$112)
+($J546*'fnd base rates'!L$113)
+($K546*'fnd base rates'!L$114)
+($M546*'fnd base rates'!L$116)
+($N546*'fnd base rates'!L$117)
+($O546*'fnd base rates'!L$118)
+($P546*VLOOKUP($S546+12,rate_basefnd,12)))</f>
        <v>2581.0368120000003</v>
      </c>
      <c r="AE546" s="1">
        <f>(($D546*'fnd base rates'!M$107)
+($E546*'fnd base rates'!M$108)
+($F546*'fnd base rates'!M$109)
+($G546*'fnd base rates'!M$110)
+($H546*'fnd base rates'!M$111)
+($I546*'fnd base rates'!M$112)
+($J546*'fnd base rates'!M$113)
+($K546*'fnd base rates'!M$114)
+($M546*'fnd base rates'!M$116)
+($N546*'fnd base rates'!M$117)
+($O546*'fnd base rates'!M$118)
+($P546*VLOOKUP($S546+12,rate_basefnd,13)))</f>
        <v>0</v>
      </c>
      <c r="AF546" s="4">
        <f t="shared" si="615"/>
        <v>20243.633399999999</v>
      </c>
      <c r="AH546" s="4">
        <f t="shared" si="616"/>
        <v>474097616</v>
      </c>
      <c r="AI546" s="4" t="str">
        <f t="shared" si="617"/>
        <v>474</v>
      </c>
      <c r="AJ546" s="2" t="str">
        <f t="shared" si="618"/>
        <v>097</v>
      </c>
      <c r="AK546" s="2" t="str">
        <f t="shared" si="619"/>
        <v>616</v>
      </c>
      <c r="AL546" s="4">
        <f t="shared" si="620"/>
        <v>1</v>
      </c>
      <c r="AM546" s="4">
        <f t="shared" si="612"/>
        <v>2</v>
      </c>
      <c r="AN546" s="4">
        <f t="shared" si="621"/>
        <v>20243.633399999999</v>
      </c>
      <c r="AO546" s="4">
        <f t="shared" si="622"/>
        <v>10122</v>
      </c>
      <c r="AP546" s="4">
        <f t="shared" si="623"/>
        <v>0</v>
      </c>
      <c r="AQ546" s="4">
        <v>10122</v>
      </c>
      <c r="AW546" s="4">
        <v>10106</v>
      </c>
      <c r="AX546" s="5">
        <f t="shared" si="624"/>
        <v>16</v>
      </c>
      <c r="AY546" s="4">
        <v>10122</v>
      </c>
      <c r="AZ546" s="5"/>
      <c r="BB546" s="5">
        <f t="shared" ref="BB546" si="648">BC546-BA546</f>
        <v>0</v>
      </c>
    </row>
    <row r="547" spans="1:54" s="4" customFormat="1">
      <c r="A547" s="278">
        <v>474</v>
      </c>
      <c r="B547" s="2">
        <v>474097622</v>
      </c>
      <c r="C547" s="10" t="s">
        <v>1089</v>
      </c>
      <c r="D547" s="15">
        <f>'fnd enro'!D547</f>
        <v>0</v>
      </c>
      <c r="E547" s="15">
        <f>'fnd enro'!E547</f>
        <v>0</v>
      </c>
      <c r="F547" s="15">
        <f>'fnd enro'!F547</f>
        <v>0</v>
      </c>
      <c r="G547" s="15">
        <f>'fnd enro'!G547</f>
        <v>0</v>
      </c>
      <c r="H547" s="15">
        <f>'fnd enro'!H547</f>
        <v>0</v>
      </c>
      <c r="I547" s="15">
        <f>'fnd enro'!I547</f>
        <v>1</v>
      </c>
      <c r="J547" s="15">
        <f>'fnd enro'!J547</f>
        <v>0</v>
      </c>
      <c r="K547" s="16">
        <f>'fnd enro'!K547</f>
        <v>3.8300000000000001E-2</v>
      </c>
      <c r="L547" s="15">
        <f>'fnd enro'!L547</f>
        <v>0</v>
      </c>
      <c r="M547" s="15">
        <f>'fnd enro'!M547</f>
        <v>0</v>
      </c>
      <c r="N547" s="15">
        <f>'fnd enro'!N547</f>
        <v>0</v>
      </c>
      <c r="O547" s="15">
        <f>'fnd enro'!O547</f>
        <v>0</v>
      </c>
      <c r="P547" s="15">
        <f>'fnd enro'!P547</f>
        <v>1</v>
      </c>
      <c r="Q547" s="15">
        <f>'fnd enro'!R547</f>
        <v>1</v>
      </c>
      <c r="R547" s="16">
        <f t="shared" si="614"/>
        <v>1</v>
      </c>
      <c r="S547" s="15">
        <f>VALUE('fnd enro'!Q547)</f>
        <v>6</v>
      </c>
      <c r="T547" s="2"/>
      <c r="U547" s="1">
        <f>(($D547*'fnd base rates'!C$107)
+($E547*'fnd base rates'!C$108)
+($F547*'fnd base rates'!C$109)
+($G547*'fnd base rates'!C$110)
+($H547*'fnd base rates'!C$111)
+($I547*'fnd base rates'!C$112)
+($J547*'fnd base rates'!C$113)
+($K547*'fnd base rates'!C$114)
+($M547*'fnd base rates'!C$116)
+($N547*'fnd base rates'!C$117)
+($O547*'fnd base rates'!C$118)
+($P547*VLOOKUP($S547+12,rate_basefnd,3)))
*$R547</f>
        <v>573.08229299999994</v>
      </c>
      <c r="V547" s="1">
        <f>(($D547*'fnd base rates'!D$107)
+($E547*'fnd base rates'!D$108)
+($F547*'fnd base rates'!D$109)
+($G547*'fnd base rates'!D$110)
+($H547*'fnd base rates'!D$111)
+($I547*'fnd base rates'!D$112)
+($J547*'fnd base rates'!D$113)
+($K547*'fnd base rates'!D$114)
+($M547*'fnd base rates'!D$116)
+($N547*'fnd base rates'!D$117)
+($O547*'fnd base rates'!D$118)
+($P547*VLOOKUP($S547+12,rate_basefnd,4)))
*$R547</f>
        <v>1019.06</v>
      </c>
      <c r="W547" s="1">
        <f>(($D547*'fnd base rates'!E$107)
+($E547*'fnd base rates'!E$108)
+($F547*'fnd base rates'!E$109)
+($G547*'fnd base rates'!E$110)
+($H547*'fnd base rates'!E$111)
+($I547*'fnd base rates'!E$112)
+($J547*'fnd base rates'!E$113)
+($K547*'fnd base rates'!E$114)
+($M547*'fnd base rates'!E$116)
+($N547*'fnd base rates'!E$117)
+($O547*'fnd base rates'!E$118)
+($P547*VLOOKUP($S547+12,rate_basefnd,5)))
*$R547</f>
        <v>7498.8752590000004</v>
      </c>
      <c r="X547" s="1">
        <f>(($D547*'fnd base rates'!F$107)
+($E547*'fnd base rates'!F$108)
+($F547*'fnd base rates'!F$109)
+($G547*'fnd base rates'!F$110)
+($H547*'fnd base rates'!F$111)
+($I547*'fnd base rates'!F$112)
+($J547*'fnd base rates'!F$113)
+($K547*'fnd base rates'!F$114)
+($M547*'fnd base rates'!F$116)
+($N547*'fnd base rates'!F$117)
+($O547*'fnd base rates'!F$118)
+($P547*VLOOKUP($S547+12,rate_basefnd,6)))
*$R547</f>
        <v>846.10838200000012</v>
      </c>
      <c r="Y547" s="1">
        <f>(($D547*'fnd base rates'!G$107)
+($E547*'fnd base rates'!G$108)
+($F547*'fnd base rates'!G$109)
+($G547*'fnd base rates'!G$110)
+($H547*'fnd base rates'!G$111)
+($I547*'fnd base rates'!G$112)
+($J547*'fnd base rates'!G$113)
+($K547*'fnd base rates'!G$114)
+($M547*'fnd base rates'!G$116)
+($N547*'fnd base rates'!G$117)
+($O547*'fnd base rates'!G$118)
+($P547*VLOOKUP($S547+12,rate_basefnd,7)))
*$R547</f>
        <v>292.57613900000001</v>
      </c>
      <c r="Z547" s="1">
        <f>(($D547*'fnd base rates'!H$107)
+($E547*'fnd base rates'!H$108)
+($F547*'fnd base rates'!H$109)
+($G547*'fnd base rates'!H$110)
+($H547*'fnd base rates'!H$111)
+($I547*'fnd base rates'!H$112)
+($J547*'fnd base rates'!H$113)
+($K547*'fnd base rates'!H$114)
+($M547*'fnd base rates'!H$116)
+($N547*'fnd base rates'!H$117)
+($O547*'fnd base rates'!H$118)
+($P547*VLOOKUP($S547+12,rate_basefnd,8)))</f>
        <v>813.13720999999998</v>
      </c>
      <c r="AA547" s="1">
        <f>(($D547*'fnd base rates'!I$107)
+($E547*'fnd base rates'!I$108)
+($F547*'fnd base rates'!I$109)
+($G547*'fnd base rates'!I$110)
+($H547*'fnd base rates'!I$111)
+($I547*'fnd base rates'!I$112)
+($J547*'fnd base rates'!I$113)
+($K547*'fnd base rates'!I$114)
+($M547*'fnd base rates'!I$116)
+($N547*'fnd base rates'!I$117)
+($O547*'fnd base rates'!I$118)
+($P547*VLOOKUP($S547+12,rate_basefnd,9)))
*$R547</f>
        <v>521.02</v>
      </c>
      <c r="AB547" s="1">
        <f>(($D547*'fnd base rates'!J$107)
+($E547*'fnd base rates'!J$108)
+($F547*'fnd base rates'!J$109)
+($G547*'fnd base rates'!J$110)
+($H547*'fnd base rates'!J$111)
+($I547*'fnd base rates'!J$112)
+($J547*'fnd base rates'!J$113)
+($K547*'fnd base rates'!J$114)
+($M547*'fnd base rates'!J$116)
+($N547*'fnd base rates'!J$117)
+($O547*'fnd base rates'!J$118)
+($P547*VLOOKUP($S547+12,rate_basefnd,10)))
*$R547</f>
        <v>1138.4000000000001</v>
      </c>
      <c r="AC547" s="1">
        <f>(($D547*'fnd base rates'!K$107)
+($E547*'fnd base rates'!K$108)
+($F547*'fnd base rates'!K$109)
+($G547*'fnd base rates'!K$110)
+($H547*'fnd base rates'!K$111)
+($I547*'fnd base rates'!K$112)
+($J547*'fnd base rates'!K$113)
+($K547*'fnd base rates'!K$114)
+($M547*'fnd base rates'!K$116)
+($N547*'fnd base rates'!K$117)
+($O547*'fnd base rates'!K$118)
+($P547*VLOOKUP($S547+12,rate_basefnd,11)))
*$R547</f>
        <v>1099.5940109999999</v>
      </c>
      <c r="AD547" s="1">
        <f>(($D547*'fnd base rates'!L$107)
+($E547*'fnd base rates'!L$108)
+($F547*'fnd base rates'!L$109)
+($G547*'fnd base rates'!L$110)
+($H547*'fnd base rates'!L$111)
+($I547*'fnd base rates'!L$112)
+($J547*'fnd base rates'!L$113)
+($K547*'fnd base rates'!L$114)
+($M547*'fnd base rates'!L$116)
+($N547*'fnd base rates'!L$117)
+($O547*'fnd base rates'!L$118)
+($P547*VLOOKUP($S547+12,rate_basefnd,12)))</f>
        <v>1682.593406</v>
      </c>
      <c r="AE547" s="1">
        <f>(($D547*'fnd base rates'!M$107)
+($E547*'fnd base rates'!M$108)
+($F547*'fnd base rates'!M$109)
+($G547*'fnd base rates'!M$110)
+($H547*'fnd base rates'!M$111)
+($I547*'fnd base rates'!M$112)
+($J547*'fnd base rates'!M$113)
+($K547*'fnd base rates'!M$114)
+($M547*'fnd base rates'!M$116)
+($N547*'fnd base rates'!M$117)
+($O547*'fnd base rates'!M$118)
+($P547*VLOOKUP($S547+12,rate_basefnd,13)))</f>
        <v>0</v>
      </c>
      <c r="AF547" s="4">
        <f t="shared" si="615"/>
        <v>15484.446700000002</v>
      </c>
      <c r="AH547" s="4">
        <f t="shared" si="616"/>
        <v>474097622</v>
      </c>
      <c r="AI547" s="4" t="str">
        <f t="shared" si="617"/>
        <v>474</v>
      </c>
      <c r="AJ547" s="2" t="str">
        <f t="shared" si="618"/>
        <v>097</v>
      </c>
      <c r="AK547" s="2" t="str">
        <f t="shared" si="619"/>
        <v>622</v>
      </c>
      <c r="AL547" s="4">
        <f t="shared" si="620"/>
        <v>1</v>
      </c>
      <c r="AM547" s="4">
        <f t="shared" si="612"/>
        <v>1</v>
      </c>
      <c r="AN547" s="4">
        <f t="shared" si="621"/>
        <v>15484.446700000002</v>
      </c>
      <c r="AO547" s="4">
        <f t="shared" si="622"/>
        <v>15484</v>
      </c>
      <c r="AP547" s="4">
        <f t="shared" si="623"/>
        <v>0</v>
      </c>
      <c r="AQ547" s="4">
        <v>15484</v>
      </c>
      <c r="AW547" s="4">
        <v>15452</v>
      </c>
      <c r="AX547" s="5">
        <f t="shared" si="624"/>
        <v>32</v>
      </c>
      <c r="AY547" s="4">
        <v>15484</v>
      </c>
      <c r="AZ547" s="5"/>
      <c r="BB547" s="5">
        <f t="shared" ref="BB547" si="649">BC547-BA547</f>
        <v>0</v>
      </c>
    </row>
    <row r="548" spans="1:54" s="4" customFormat="1">
      <c r="A548" s="278">
        <v>474</v>
      </c>
      <c r="B548" s="2">
        <v>474097673</v>
      </c>
      <c r="C548" s="10" t="s">
        <v>1089</v>
      </c>
      <c r="D548" s="15">
        <f>'fnd enro'!D548</f>
        <v>0</v>
      </c>
      <c r="E548" s="15">
        <f>'fnd enro'!E548</f>
        <v>0</v>
      </c>
      <c r="F548" s="15">
        <f>'fnd enro'!F548</f>
        <v>0</v>
      </c>
      <c r="G548" s="15">
        <f>'fnd enro'!G548</f>
        <v>0</v>
      </c>
      <c r="H548" s="15">
        <f>'fnd enro'!H548</f>
        <v>1</v>
      </c>
      <c r="I548" s="15">
        <f>'fnd enro'!I548</f>
        <v>0</v>
      </c>
      <c r="J548" s="15">
        <f>'fnd enro'!J548</f>
        <v>0</v>
      </c>
      <c r="K548" s="16">
        <f>'fnd enro'!K548</f>
        <v>3.8300000000000001E-2</v>
      </c>
      <c r="L548" s="15">
        <f>'fnd enro'!L548</f>
        <v>0</v>
      </c>
      <c r="M548" s="15">
        <f>'fnd enro'!M548</f>
        <v>0</v>
      </c>
      <c r="N548" s="15">
        <f>'fnd enro'!N548</f>
        <v>0</v>
      </c>
      <c r="O548" s="15">
        <f>'fnd enro'!O548</f>
        <v>0</v>
      </c>
      <c r="P548" s="15">
        <f>'fnd enro'!P548</f>
        <v>0</v>
      </c>
      <c r="Q548" s="15">
        <f>'fnd enro'!R548</f>
        <v>1</v>
      </c>
      <c r="R548" s="16">
        <f t="shared" si="614"/>
        <v>1</v>
      </c>
      <c r="S548" s="15">
        <f>VALUE('fnd enro'!Q548)</f>
        <v>2</v>
      </c>
      <c r="T548" s="2"/>
      <c r="U548" s="1">
        <f>(($D548*'fnd base rates'!C$107)
+($E548*'fnd base rates'!C$108)
+($F548*'fnd base rates'!C$109)
+($G548*'fnd base rates'!C$110)
+($H548*'fnd base rates'!C$111)
+($I548*'fnd base rates'!C$112)
+($J548*'fnd base rates'!C$113)
+($K548*'fnd base rates'!C$114)
+($M548*'fnd base rates'!C$116)
+($N548*'fnd base rates'!C$117)
+($O548*'fnd base rates'!C$118)
+($P548*VLOOKUP($S548+12,rate_basefnd,3)))
*$R548</f>
        <v>512.52229299999999</v>
      </c>
      <c r="V548" s="1">
        <f>(($D548*'fnd base rates'!D$107)
+($E548*'fnd base rates'!D$108)
+($F548*'fnd base rates'!D$109)
+($G548*'fnd base rates'!D$110)
+($H548*'fnd base rates'!D$111)
+($I548*'fnd base rates'!D$112)
+($J548*'fnd base rates'!D$113)
+($K548*'fnd base rates'!D$114)
+($M548*'fnd base rates'!D$116)
+($N548*'fnd base rates'!D$117)
+($O548*'fnd base rates'!D$118)
+($P548*VLOOKUP($S548+12,rate_basefnd,4)))
*$R548</f>
        <v>732.13</v>
      </c>
      <c r="W548" s="1">
        <f>(($D548*'fnd base rates'!E$107)
+($E548*'fnd base rates'!E$108)
+($F548*'fnd base rates'!E$109)
+($G548*'fnd base rates'!E$110)
+($H548*'fnd base rates'!E$111)
+($I548*'fnd base rates'!E$112)
+($J548*'fnd base rates'!E$113)
+($K548*'fnd base rates'!E$114)
+($M548*'fnd base rates'!E$116)
+($N548*'fnd base rates'!E$117)
+($O548*'fnd base rates'!E$118)
+($P548*VLOOKUP($S548+12,rate_basefnd,5)))
*$R548</f>
        <v>3307.735259</v>
      </c>
      <c r="X548" s="1">
        <f>(($D548*'fnd base rates'!F$107)
+($E548*'fnd base rates'!F$108)
+($F548*'fnd base rates'!F$109)
+($G548*'fnd base rates'!F$110)
+($H548*'fnd base rates'!F$111)
+($I548*'fnd base rates'!F$112)
+($J548*'fnd base rates'!F$113)
+($K548*'fnd base rates'!F$114)
+($M548*'fnd base rates'!F$116)
+($N548*'fnd base rates'!F$117)
+($O548*'fnd base rates'!F$118)
+($P548*VLOOKUP($S548+12,rate_basefnd,6)))
*$R548</f>
        <v>949.92838200000006</v>
      </c>
      <c r="Y548" s="1">
        <f>(($D548*'fnd base rates'!G$107)
+($E548*'fnd base rates'!G$108)
+($F548*'fnd base rates'!G$109)
+($G548*'fnd base rates'!G$110)
+($H548*'fnd base rates'!G$111)
+($I548*'fnd base rates'!G$112)
+($J548*'fnd base rates'!G$113)
+($K548*'fnd base rates'!G$114)
+($M548*'fnd base rates'!G$116)
+($N548*'fnd base rates'!G$117)
+($O548*'fnd base rates'!G$118)
+($P548*VLOOKUP($S548+12,rate_basefnd,7)))
*$R548</f>
        <v>161.06613899999999</v>
      </c>
      <c r="Z548" s="1">
        <f>(($D548*'fnd base rates'!H$107)
+($E548*'fnd base rates'!H$108)
+($F548*'fnd base rates'!H$109)
+($G548*'fnd base rates'!H$110)
+($H548*'fnd base rates'!H$111)
+($I548*'fnd base rates'!H$112)
+($J548*'fnd base rates'!H$113)
+($K548*'fnd base rates'!H$114)
+($M548*'fnd base rates'!H$116)
+($N548*'fnd base rates'!H$117)
+($O548*'fnd base rates'!H$118)
+($P548*VLOOKUP($S548+12,rate_basefnd,8)))</f>
        <v>500.77720999999997</v>
      </c>
      <c r="AA548" s="1">
        <f>(($D548*'fnd base rates'!I$107)
+($E548*'fnd base rates'!I$108)
+($F548*'fnd base rates'!I$109)
+($G548*'fnd base rates'!I$110)
+($H548*'fnd base rates'!I$111)
+($I548*'fnd base rates'!I$112)
+($J548*'fnd base rates'!I$113)
+($K548*'fnd base rates'!I$114)
+($M548*'fnd base rates'!I$116)
+($N548*'fnd base rates'!I$117)
+($O548*'fnd base rates'!I$118)
+($P548*VLOOKUP($S548+12,rate_basefnd,9)))
*$R548</f>
        <v>336.12</v>
      </c>
      <c r="AB548" s="1">
        <f>(($D548*'fnd base rates'!J$107)
+($E548*'fnd base rates'!J$108)
+($F548*'fnd base rates'!J$109)
+($G548*'fnd base rates'!J$110)
+($H548*'fnd base rates'!J$111)
+($I548*'fnd base rates'!J$112)
+($J548*'fnd base rates'!J$113)
+($K548*'fnd base rates'!J$114)
+($M548*'fnd base rates'!J$116)
+($N548*'fnd base rates'!J$117)
+($O548*'fnd base rates'!J$118)
+($P548*VLOOKUP($S548+12,rate_basefnd,10)))
*$R548</f>
        <v>238.1</v>
      </c>
      <c r="AC548" s="1">
        <f>(($D548*'fnd base rates'!K$107)
+($E548*'fnd base rates'!K$108)
+($F548*'fnd base rates'!K$109)
+($G548*'fnd base rates'!K$110)
+($H548*'fnd base rates'!K$111)
+($I548*'fnd base rates'!K$112)
+($J548*'fnd base rates'!K$113)
+($K548*'fnd base rates'!K$114)
+($M548*'fnd base rates'!K$116)
+($N548*'fnd base rates'!K$117)
+($O548*'fnd base rates'!K$118)
+($P548*VLOOKUP($S548+12,rate_basefnd,11)))
*$R548</f>
        <v>1130.3140109999999</v>
      </c>
      <c r="AD548" s="1">
        <f>(($D548*'fnd base rates'!L$107)
+($E548*'fnd base rates'!L$108)
+($F548*'fnd base rates'!L$109)
+($G548*'fnd base rates'!L$110)
+($H548*'fnd base rates'!L$111)
+($I548*'fnd base rates'!L$112)
+($J548*'fnd base rates'!L$113)
+($K548*'fnd base rates'!L$114)
+($M548*'fnd base rates'!L$116)
+($N548*'fnd base rates'!L$117)
+($O548*'fnd base rates'!L$118)
+($P548*VLOOKUP($S548+12,rate_basefnd,12)))</f>
        <v>1351.523406</v>
      </c>
      <c r="AE548" s="1">
        <f>(($D548*'fnd base rates'!M$107)
+($E548*'fnd base rates'!M$108)
+($F548*'fnd base rates'!M$109)
+($G548*'fnd base rates'!M$110)
+($H548*'fnd base rates'!M$111)
+($I548*'fnd base rates'!M$112)
+($J548*'fnd base rates'!M$113)
+($K548*'fnd base rates'!M$114)
+($M548*'fnd base rates'!M$116)
+($N548*'fnd base rates'!M$117)
+($O548*'fnd base rates'!M$118)
+($P548*VLOOKUP($S548+12,rate_basefnd,13)))</f>
        <v>0</v>
      </c>
      <c r="AF548" s="4">
        <f t="shared" si="615"/>
        <v>9220.2167000000009</v>
      </c>
      <c r="AH548" s="4">
        <f t="shared" si="616"/>
        <v>474097673</v>
      </c>
      <c r="AI548" s="4" t="str">
        <f t="shared" si="617"/>
        <v>474</v>
      </c>
      <c r="AJ548" s="2" t="str">
        <f t="shared" si="618"/>
        <v>097</v>
      </c>
      <c r="AK548" s="2" t="str">
        <f t="shared" si="619"/>
        <v>673</v>
      </c>
      <c r="AL548" s="4">
        <f t="shared" si="620"/>
        <v>1</v>
      </c>
      <c r="AM548" s="4">
        <f t="shared" si="612"/>
        <v>1</v>
      </c>
      <c r="AN548" s="4">
        <f t="shared" si="621"/>
        <v>9220.2167000000009</v>
      </c>
      <c r="AO548" s="4">
        <f t="shared" si="622"/>
        <v>9220</v>
      </c>
      <c r="AP548" s="4">
        <f t="shared" si="623"/>
        <v>0</v>
      </c>
      <c r="AQ548" s="4">
        <v>9220</v>
      </c>
      <c r="AW548" s="4">
        <v>9202</v>
      </c>
      <c r="AX548" s="5">
        <f t="shared" si="624"/>
        <v>18</v>
      </c>
      <c r="AY548" s="4">
        <v>9220</v>
      </c>
      <c r="AZ548" s="5"/>
      <c r="BB548" s="5">
        <f t="shared" ref="BB548" si="650">BC548-BA548</f>
        <v>0</v>
      </c>
    </row>
    <row r="549" spans="1:54" s="4" customFormat="1">
      <c r="A549" s="278">
        <v>474</v>
      </c>
      <c r="B549" s="2">
        <v>474097720</v>
      </c>
      <c r="C549" s="10" t="s">
        <v>1089</v>
      </c>
      <c r="D549" s="15">
        <f>'fnd enro'!D549</f>
        <v>0</v>
      </c>
      <c r="E549" s="15">
        <f>'fnd enro'!E549</f>
        <v>0</v>
      </c>
      <c r="F549" s="15">
        <f>'fnd enro'!F549</f>
        <v>0</v>
      </c>
      <c r="G549" s="15">
        <f>'fnd enro'!G549</f>
        <v>0</v>
      </c>
      <c r="H549" s="15">
        <f>'fnd enro'!H549</f>
        <v>5</v>
      </c>
      <c r="I549" s="15">
        <f>'fnd enro'!I549</f>
        <v>5</v>
      </c>
      <c r="J549" s="15">
        <f>'fnd enro'!J549</f>
        <v>0</v>
      </c>
      <c r="K549" s="16">
        <f>'fnd enro'!K549</f>
        <v>0.38300000000000001</v>
      </c>
      <c r="L549" s="15">
        <f>'fnd enro'!L549</f>
        <v>0</v>
      </c>
      <c r="M549" s="15">
        <f>'fnd enro'!M549</f>
        <v>0</v>
      </c>
      <c r="N549" s="15">
        <f>'fnd enro'!N549</f>
        <v>0</v>
      </c>
      <c r="O549" s="15">
        <f>'fnd enro'!O549</f>
        <v>0</v>
      </c>
      <c r="P549" s="15">
        <f>'fnd enro'!P549</f>
        <v>6</v>
      </c>
      <c r="Q549" s="15">
        <f>'fnd enro'!R549</f>
        <v>10</v>
      </c>
      <c r="R549" s="16">
        <f t="shared" si="614"/>
        <v>1</v>
      </c>
      <c r="S549" s="15">
        <f>VALUE('fnd enro'!Q549)</f>
        <v>6</v>
      </c>
      <c r="T549" s="2"/>
      <c r="U549" s="1">
        <f>(($D549*'fnd base rates'!C$107)
+($E549*'fnd base rates'!C$108)
+($F549*'fnd base rates'!C$109)
+($G549*'fnd base rates'!C$110)
+($H549*'fnd base rates'!C$111)
+($I549*'fnd base rates'!C$112)
+($J549*'fnd base rates'!C$113)
+($K549*'fnd base rates'!C$114)
+($M549*'fnd base rates'!C$116)
+($N549*'fnd base rates'!C$117)
+($O549*'fnd base rates'!C$118)
+($P549*VLOOKUP($S549+12,rate_basefnd,3)))
*$R549</f>
        <v>5488.5829299999996</v>
      </c>
      <c r="V549" s="1">
        <f>(($D549*'fnd base rates'!D$107)
+($E549*'fnd base rates'!D$108)
+($F549*'fnd base rates'!D$109)
+($G549*'fnd base rates'!D$110)
+($H549*'fnd base rates'!D$111)
+($I549*'fnd base rates'!D$112)
+($J549*'fnd base rates'!D$113)
+($K549*'fnd base rates'!D$114)
+($M549*'fnd base rates'!D$116)
+($N549*'fnd base rates'!D$117)
+($O549*'fnd base rates'!D$118)
+($P549*VLOOKUP($S549+12,rate_basefnd,4)))
*$R549</f>
        <v>9042.880000000001</v>
      </c>
      <c r="W549" s="1">
        <f>(($D549*'fnd base rates'!E$107)
+($E549*'fnd base rates'!E$108)
+($F549*'fnd base rates'!E$109)
+($G549*'fnd base rates'!E$110)
+($H549*'fnd base rates'!E$111)
+($I549*'fnd base rates'!E$112)
+($J549*'fnd base rates'!E$113)
+($K549*'fnd base rates'!E$114)
+($M549*'fnd base rates'!E$116)
+($N549*'fnd base rates'!E$117)
+($O549*'fnd base rates'!E$118)
+($P549*VLOOKUP($S549+12,rate_basefnd,5)))
*$R549</f>
        <v>56834.02259</v>
      </c>
      <c r="X549" s="1">
        <f>(($D549*'fnd base rates'!F$107)
+($E549*'fnd base rates'!F$108)
+($F549*'fnd base rates'!F$109)
+($G549*'fnd base rates'!F$110)
+($H549*'fnd base rates'!F$111)
+($I549*'fnd base rates'!F$112)
+($J549*'fnd base rates'!F$113)
+($K549*'fnd base rates'!F$114)
+($M549*'fnd base rates'!F$116)
+($N549*'fnd base rates'!F$117)
+($O549*'fnd base rates'!F$118)
+($P549*VLOOKUP($S549+12,rate_basefnd,6)))
*$R549</f>
        <v>8980.1838200000002</v>
      </c>
      <c r="Y549" s="1">
        <f>(($D549*'fnd base rates'!G$107)
+($E549*'fnd base rates'!G$108)
+($F549*'fnd base rates'!G$109)
+($G549*'fnd base rates'!G$110)
+($H549*'fnd base rates'!G$111)
+($I549*'fnd base rates'!G$112)
+($J549*'fnd base rates'!G$113)
+($K549*'fnd base rates'!G$114)
+($M549*'fnd base rates'!G$116)
+($N549*'fnd base rates'!G$117)
+($O549*'fnd base rates'!G$118)
+($P549*VLOOKUP($S549+12,rate_basefnd,7)))
*$R549</f>
        <v>2404.09139</v>
      </c>
      <c r="Z549" s="1">
        <f>(($D549*'fnd base rates'!H$107)
+($E549*'fnd base rates'!H$108)
+($F549*'fnd base rates'!H$109)
+($G549*'fnd base rates'!H$110)
+($H549*'fnd base rates'!H$111)
+($I549*'fnd base rates'!H$112)
+($J549*'fnd base rates'!H$113)
+($K549*'fnd base rates'!H$114)
+($M549*'fnd base rates'!H$116)
+($N549*'fnd base rates'!H$117)
+($O549*'fnd base rates'!H$118)
+($P549*VLOOKUP($S549+12,rate_basefnd,8)))</f>
        <v>6590.4020999999984</v>
      </c>
      <c r="AA549" s="1">
        <f>(($D549*'fnd base rates'!I$107)
+($E549*'fnd base rates'!I$108)
+($F549*'fnd base rates'!I$109)
+($G549*'fnd base rates'!I$110)
+($H549*'fnd base rates'!I$111)
+($I549*'fnd base rates'!I$112)
+($J549*'fnd base rates'!I$113)
+($K549*'fnd base rates'!I$114)
+($M549*'fnd base rates'!I$116)
+($N549*'fnd base rates'!I$117)
+($O549*'fnd base rates'!I$118)
+($P549*VLOOKUP($S549+12,rate_basefnd,9)))
*$R549</f>
        <v>4399.12</v>
      </c>
      <c r="AB549" s="1">
        <f>(($D549*'fnd base rates'!J$107)
+($E549*'fnd base rates'!J$108)
+($F549*'fnd base rates'!J$109)
+($G549*'fnd base rates'!J$110)
+($H549*'fnd base rates'!J$111)
+($I549*'fnd base rates'!J$112)
+($J549*'fnd base rates'!J$113)
+($K549*'fnd base rates'!J$114)
+($M549*'fnd base rates'!J$116)
+($N549*'fnd base rates'!J$117)
+($O549*'fnd base rates'!J$118)
+($P549*VLOOKUP($S549+12,rate_basefnd,10)))
*$R549</f>
        <v>7471.86</v>
      </c>
      <c r="AC549" s="1">
        <f>(($D549*'fnd base rates'!K$107)
+($E549*'fnd base rates'!K$108)
+($F549*'fnd base rates'!K$109)
+($G549*'fnd base rates'!K$110)
+($H549*'fnd base rates'!K$111)
+($I549*'fnd base rates'!K$112)
+($J549*'fnd base rates'!K$113)
+($K549*'fnd base rates'!K$114)
+($M549*'fnd base rates'!K$116)
+($N549*'fnd base rates'!K$117)
+($O549*'fnd base rates'!K$118)
+($P549*VLOOKUP($S549+12,rate_basefnd,11)))
*$R549</f>
        <v>11149.54011</v>
      </c>
      <c r="AD549" s="1">
        <f>(($D549*'fnd base rates'!L$107)
+($E549*'fnd base rates'!L$108)
+($F549*'fnd base rates'!L$109)
+($G549*'fnd base rates'!L$110)
+($H549*'fnd base rates'!L$111)
+($I549*'fnd base rates'!L$112)
+($J549*'fnd base rates'!L$113)
+($K549*'fnd base rates'!L$114)
+($M549*'fnd base rates'!L$116)
+($N549*'fnd base rates'!L$117)
+($O549*'fnd base rates'!L$118)
+($P549*VLOOKUP($S549+12,rate_basefnd,12)))</f>
        <v>15623.664059999999</v>
      </c>
      <c r="AE549" s="1">
        <f>(($D549*'fnd base rates'!M$107)
+($E549*'fnd base rates'!M$108)
+($F549*'fnd base rates'!M$109)
+($G549*'fnd base rates'!M$110)
+($H549*'fnd base rates'!M$111)
+($I549*'fnd base rates'!M$112)
+($J549*'fnd base rates'!M$113)
+($K549*'fnd base rates'!M$114)
+($M549*'fnd base rates'!M$116)
+($N549*'fnd base rates'!M$117)
+($O549*'fnd base rates'!M$118)
+($P549*VLOOKUP($S549+12,rate_basefnd,13)))</f>
        <v>0</v>
      </c>
      <c r="AF549" s="4">
        <f t="shared" si="615"/>
        <v>127984.34699999999</v>
      </c>
      <c r="AH549" s="4">
        <f t="shared" si="616"/>
        <v>474097720</v>
      </c>
      <c r="AI549" s="4" t="str">
        <f t="shared" si="617"/>
        <v>474</v>
      </c>
      <c r="AJ549" s="2" t="str">
        <f t="shared" si="618"/>
        <v>097</v>
      </c>
      <c r="AK549" s="2" t="str">
        <f t="shared" si="619"/>
        <v>720</v>
      </c>
      <c r="AL549" s="4">
        <f t="shared" si="620"/>
        <v>1</v>
      </c>
      <c r="AM549" s="4">
        <f t="shared" si="612"/>
        <v>10</v>
      </c>
      <c r="AN549" s="4">
        <f t="shared" si="621"/>
        <v>127984.34699999999</v>
      </c>
      <c r="AO549" s="4">
        <f t="shared" si="622"/>
        <v>12798</v>
      </c>
      <c r="AP549" s="4">
        <f t="shared" si="623"/>
        <v>0</v>
      </c>
      <c r="AQ549" s="4">
        <v>12798</v>
      </c>
      <c r="AW549" s="4">
        <v>12772</v>
      </c>
      <c r="AX549" s="5">
        <f t="shared" si="624"/>
        <v>26</v>
      </c>
      <c r="AY549" s="4">
        <v>12798</v>
      </c>
      <c r="AZ549" s="5"/>
      <c r="BB549" s="5">
        <f t="shared" ref="BB549" si="651">BC549-BA549</f>
        <v>0</v>
      </c>
    </row>
    <row r="550" spans="1:54" s="4" customFormat="1">
      <c r="A550" s="278">
        <v>474</v>
      </c>
      <c r="B550" s="2">
        <v>474097725</v>
      </c>
      <c r="C550" s="10" t="s">
        <v>1089</v>
      </c>
      <c r="D550" s="15">
        <f>'fnd enro'!D550</f>
        <v>0</v>
      </c>
      <c r="E550" s="15">
        <f>'fnd enro'!E550</f>
        <v>0</v>
      </c>
      <c r="F550" s="15">
        <f>'fnd enro'!F550</f>
        <v>0</v>
      </c>
      <c r="G550" s="15">
        <f>'fnd enro'!G550</f>
        <v>0</v>
      </c>
      <c r="H550" s="15">
        <f>'fnd enro'!H550</f>
        <v>1</v>
      </c>
      <c r="I550" s="15">
        <f>'fnd enro'!I550</f>
        <v>0</v>
      </c>
      <c r="J550" s="15">
        <f>'fnd enro'!J550</f>
        <v>0</v>
      </c>
      <c r="K550" s="16">
        <f>'fnd enro'!K550</f>
        <v>3.8300000000000001E-2</v>
      </c>
      <c r="L550" s="15">
        <f>'fnd enro'!L550</f>
        <v>0</v>
      </c>
      <c r="M550" s="15">
        <f>'fnd enro'!M550</f>
        <v>0</v>
      </c>
      <c r="N550" s="15">
        <f>'fnd enro'!N550</f>
        <v>0</v>
      </c>
      <c r="O550" s="15">
        <f>'fnd enro'!O550</f>
        <v>0</v>
      </c>
      <c r="P550" s="15">
        <f>'fnd enro'!P550</f>
        <v>1</v>
      </c>
      <c r="Q550" s="15">
        <f>'fnd enro'!R550</f>
        <v>1</v>
      </c>
      <c r="R550" s="16">
        <f t="shared" si="614"/>
        <v>1</v>
      </c>
      <c r="S550" s="15">
        <f>VALUE('fnd enro'!Q550)</f>
        <v>2</v>
      </c>
      <c r="T550" s="2"/>
      <c r="U550" s="1">
        <f>(($D550*'fnd base rates'!C$107)
+($E550*'fnd base rates'!C$108)
+($F550*'fnd base rates'!C$109)
+($G550*'fnd base rates'!C$110)
+($H550*'fnd base rates'!C$111)
+($I550*'fnd base rates'!C$112)
+($J550*'fnd base rates'!C$113)
+($K550*'fnd base rates'!C$114)
+($M550*'fnd base rates'!C$116)
+($N550*'fnd base rates'!C$117)
+($O550*'fnd base rates'!C$118)
+($P550*VLOOKUP($S550+12,rate_basefnd,3)))
*$R550</f>
        <v>565.70229299999994</v>
      </c>
      <c r="V550" s="1">
        <f>(($D550*'fnd base rates'!D$107)
+($E550*'fnd base rates'!D$108)
+($F550*'fnd base rates'!D$109)
+($G550*'fnd base rates'!D$110)
+($H550*'fnd base rates'!D$111)
+($I550*'fnd base rates'!D$112)
+($J550*'fnd base rates'!D$113)
+($K550*'fnd base rates'!D$114)
+($M550*'fnd base rates'!D$116)
+($N550*'fnd base rates'!D$117)
+($O550*'fnd base rates'!D$118)
+($P550*VLOOKUP($S550+12,rate_basefnd,4)))
*$R550</f>
        <v>984.06999999999994</v>
      </c>
      <c r="W550" s="1">
        <f>(($D550*'fnd base rates'!E$107)
+($E550*'fnd base rates'!E$108)
+($F550*'fnd base rates'!E$109)
+($G550*'fnd base rates'!E$110)
+($H550*'fnd base rates'!E$111)
+($I550*'fnd base rates'!E$112)
+($J550*'fnd base rates'!E$113)
+($K550*'fnd base rates'!E$114)
+($M550*'fnd base rates'!E$116)
+($N550*'fnd base rates'!E$117)
+($O550*'fnd base rates'!E$118)
+($P550*VLOOKUP($S550+12,rate_basefnd,5)))
*$R550</f>
        <v>5767.1152590000002</v>
      </c>
      <c r="X550" s="1">
        <f>(($D550*'fnd base rates'!F$107)
+($E550*'fnd base rates'!F$108)
+($F550*'fnd base rates'!F$109)
+($G550*'fnd base rates'!F$110)
+($H550*'fnd base rates'!F$111)
+($I550*'fnd base rates'!F$112)
+($J550*'fnd base rates'!F$113)
+($K550*'fnd base rates'!F$114)
+($M550*'fnd base rates'!F$116)
+($N550*'fnd base rates'!F$117)
+($O550*'fnd base rates'!F$118)
+($P550*VLOOKUP($S550+12,rate_basefnd,6)))
*$R550</f>
        <v>949.92838200000006</v>
      </c>
      <c r="Y550" s="1">
        <f>(($D550*'fnd base rates'!G$107)
+($E550*'fnd base rates'!G$108)
+($F550*'fnd base rates'!G$109)
+($G550*'fnd base rates'!G$110)
+($H550*'fnd base rates'!G$111)
+($I550*'fnd base rates'!G$112)
+($J550*'fnd base rates'!G$113)
+($K550*'fnd base rates'!G$114)
+($M550*'fnd base rates'!G$116)
+($N550*'fnd base rates'!G$117)
+($O550*'fnd base rates'!G$118)
+($P550*VLOOKUP($S550+12,rate_basefnd,7)))
*$R550</f>
        <v>280.38613899999996</v>
      </c>
      <c r="Z550" s="1">
        <f>(($D550*'fnd base rates'!H$107)
+($E550*'fnd base rates'!H$108)
+($F550*'fnd base rates'!H$109)
+($G550*'fnd base rates'!H$110)
+($H550*'fnd base rates'!H$111)
+($I550*'fnd base rates'!H$112)
+($J550*'fnd base rates'!H$113)
+($K550*'fnd base rates'!H$114)
+($M550*'fnd base rates'!H$116)
+($N550*'fnd base rates'!H$117)
+($O550*'fnd base rates'!H$118)
+($P550*VLOOKUP($S550+12,rate_basefnd,8)))</f>
        <v>519.06720999999993</v>
      </c>
      <c r="AA550" s="1">
        <f>(($D550*'fnd base rates'!I$107)
+($E550*'fnd base rates'!I$108)
+($F550*'fnd base rates'!I$109)
+($G550*'fnd base rates'!I$110)
+($H550*'fnd base rates'!I$111)
+($I550*'fnd base rates'!I$112)
+($J550*'fnd base rates'!I$113)
+($K550*'fnd base rates'!I$114)
+($M550*'fnd base rates'!I$116)
+($N550*'fnd base rates'!I$117)
+($O550*'fnd base rates'!I$118)
+($P550*VLOOKUP($S550+12,rate_basefnd,9)))
*$R550</f>
        <v>435.7</v>
      </c>
      <c r="AB550" s="1">
        <f>(($D550*'fnd base rates'!J$107)
+($E550*'fnd base rates'!J$108)
+($F550*'fnd base rates'!J$109)
+($G550*'fnd base rates'!J$110)
+($H550*'fnd base rates'!J$111)
+($I550*'fnd base rates'!J$112)
+($J550*'fnd base rates'!J$113)
+($K550*'fnd base rates'!J$114)
+($M550*'fnd base rates'!J$116)
+($N550*'fnd base rates'!J$117)
+($O550*'fnd base rates'!J$118)
+($P550*VLOOKUP($S550+12,rate_basefnd,10)))
*$R550</f>
        <v>755.59</v>
      </c>
      <c r="AC550" s="1">
        <f>(($D550*'fnd base rates'!K$107)
+($E550*'fnd base rates'!K$108)
+($F550*'fnd base rates'!K$109)
+($G550*'fnd base rates'!K$110)
+($H550*'fnd base rates'!K$111)
+($I550*'fnd base rates'!K$112)
+($J550*'fnd base rates'!K$113)
+($K550*'fnd base rates'!K$114)
+($M550*'fnd base rates'!K$116)
+($N550*'fnd base rates'!K$117)
+($O550*'fnd base rates'!K$118)
+($P550*VLOOKUP($S550+12,rate_basefnd,11)))
*$R550</f>
        <v>1130.3140109999999</v>
      </c>
      <c r="AD550" s="1">
        <f>(($D550*'fnd base rates'!L$107)
+($E550*'fnd base rates'!L$108)
+($F550*'fnd base rates'!L$109)
+($G550*'fnd base rates'!L$110)
+($H550*'fnd base rates'!L$111)
+($I550*'fnd base rates'!L$112)
+($J550*'fnd base rates'!L$113)
+($K550*'fnd base rates'!L$114)
+($M550*'fnd base rates'!L$116)
+($N550*'fnd base rates'!L$117)
+($O550*'fnd base rates'!L$118)
+($P550*VLOOKUP($S550+12,rate_basefnd,12)))</f>
        <v>1749.343406</v>
      </c>
      <c r="AE550" s="1">
        <f>(($D550*'fnd base rates'!M$107)
+($E550*'fnd base rates'!M$108)
+($F550*'fnd base rates'!M$109)
+($G550*'fnd base rates'!M$110)
+($H550*'fnd base rates'!M$111)
+($I550*'fnd base rates'!M$112)
+($J550*'fnd base rates'!M$113)
+($K550*'fnd base rates'!M$114)
+($M550*'fnd base rates'!M$116)
+($N550*'fnd base rates'!M$117)
+($O550*'fnd base rates'!M$118)
+($P550*VLOOKUP($S550+12,rate_basefnd,13)))</f>
        <v>0</v>
      </c>
      <c r="AF550" s="4">
        <f t="shared" si="615"/>
        <v>13137.216700000001</v>
      </c>
      <c r="AH550" s="4">
        <f t="shared" si="616"/>
        <v>474097725</v>
      </c>
      <c r="AI550" s="4" t="str">
        <f t="shared" si="617"/>
        <v>474</v>
      </c>
      <c r="AJ550" s="2" t="str">
        <f t="shared" si="618"/>
        <v>097</v>
      </c>
      <c r="AK550" s="2" t="str">
        <f t="shared" si="619"/>
        <v>725</v>
      </c>
      <c r="AL550" s="4">
        <f t="shared" si="620"/>
        <v>1</v>
      </c>
      <c r="AM550" s="4">
        <f t="shared" si="612"/>
        <v>1</v>
      </c>
      <c r="AN550" s="4">
        <f t="shared" si="621"/>
        <v>13137.216700000001</v>
      </c>
      <c r="AO550" s="4">
        <f t="shared" si="622"/>
        <v>13137</v>
      </c>
      <c r="AP550" s="4">
        <f t="shared" si="623"/>
        <v>0</v>
      </c>
      <c r="AQ550" s="4">
        <v>13137</v>
      </c>
      <c r="AW550" s="4">
        <v>13121</v>
      </c>
      <c r="AX550" s="5">
        <f t="shared" si="624"/>
        <v>16</v>
      </c>
      <c r="AY550" s="4">
        <v>13137</v>
      </c>
      <c r="AZ550" s="5"/>
      <c r="BB550" s="5">
        <f t="shared" ref="BB550" si="652">BC550-BA550</f>
        <v>0</v>
      </c>
    </row>
    <row r="551" spans="1:54" s="4" customFormat="1">
      <c r="A551" s="278">
        <v>474</v>
      </c>
      <c r="B551" s="2">
        <v>474097735</v>
      </c>
      <c r="C551" s="10" t="s">
        <v>1089</v>
      </c>
      <c r="D551" s="15">
        <f>'fnd enro'!D551</f>
        <v>0</v>
      </c>
      <c r="E551" s="15">
        <f>'fnd enro'!E551</f>
        <v>0</v>
      </c>
      <c r="F551" s="15">
        <f>'fnd enro'!F551</f>
        <v>0</v>
      </c>
      <c r="G551" s="15">
        <f>'fnd enro'!G551</f>
        <v>0</v>
      </c>
      <c r="H551" s="15">
        <f>'fnd enro'!H551</f>
        <v>2</v>
      </c>
      <c r="I551" s="15">
        <f>'fnd enro'!I551</f>
        <v>10</v>
      </c>
      <c r="J551" s="15">
        <f>'fnd enro'!J551</f>
        <v>0</v>
      </c>
      <c r="K551" s="16">
        <f>'fnd enro'!K551</f>
        <v>0.45960000000000001</v>
      </c>
      <c r="L551" s="15">
        <f>'fnd enro'!L551</f>
        <v>0</v>
      </c>
      <c r="M551" s="15">
        <f>'fnd enro'!M551</f>
        <v>0</v>
      </c>
      <c r="N551" s="15">
        <f>'fnd enro'!N551</f>
        <v>0</v>
      </c>
      <c r="O551" s="15">
        <f>'fnd enro'!O551</f>
        <v>0</v>
      </c>
      <c r="P551" s="15">
        <f>'fnd enro'!P551</f>
        <v>6</v>
      </c>
      <c r="Q551" s="15">
        <f>'fnd enro'!R551</f>
        <v>12</v>
      </c>
      <c r="R551" s="16">
        <f t="shared" si="614"/>
        <v>1</v>
      </c>
      <c r="S551" s="15">
        <f>VALUE('fnd enro'!Q551)</f>
        <v>4</v>
      </c>
      <c r="T551" s="2"/>
      <c r="U551" s="1">
        <f>(($D551*'fnd base rates'!C$107)
+($E551*'fnd base rates'!C$108)
+($F551*'fnd base rates'!C$109)
+($G551*'fnd base rates'!C$110)
+($H551*'fnd base rates'!C$111)
+($I551*'fnd base rates'!C$112)
+($J551*'fnd base rates'!C$113)
+($K551*'fnd base rates'!C$114)
+($M551*'fnd base rates'!C$116)
+($N551*'fnd base rates'!C$117)
+($O551*'fnd base rates'!C$118)
+($P551*VLOOKUP($S551+12,rate_basefnd,3)))
*$R551</f>
        <v>6481.2875160000003</v>
      </c>
      <c r="V551" s="1">
        <f>(($D551*'fnd base rates'!D$107)
+($E551*'fnd base rates'!D$108)
+($F551*'fnd base rates'!D$109)
+($G551*'fnd base rates'!D$110)
+($H551*'fnd base rates'!D$111)
+($I551*'fnd base rates'!D$112)
+($J551*'fnd base rates'!D$113)
+($K551*'fnd base rates'!D$114)
+($M551*'fnd base rates'!D$116)
+($N551*'fnd base rates'!D$117)
+($O551*'fnd base rates'!D$118)
+($P551*VLOOKUP($S551+12,rate_basefnd,4)))
*$R551</f>
        <v>10354.02</v>
      </c>
      <c r="W551" s="1">
        <f>(($D551*'fnd base rates'!E$107)
+($E551*'fnd base rates'!E$108)
+($F551*'fnd base rates'!E$109)
+($G551*'fnd base rates'!E$110)
+($H551*'fnd base rates'!E$111)
+($I551*'fnd base rates'!E$112)
+($J551*'fnd base rates'!E$113)
+($K551*'fnd base rates'!E$114)
+($M551*'fnd base rates'!E$116)
+($N551*'fnd base rates'!E$117)
+($O551*'fnd base rates'!E$118)
+($P551*VLOOKUP($S551+12,rate_basefnd,5)))
*$R551</f>
        <v>68905.983108</v>
      </c>
      <c r="X551" s="1">
        <f>(($D551*'fnd base rates'!F$107)
+($E551*'fnd base rates'!F$108)
+($F551*'fnd base rates'!F$109)
+($G551*'fnd base rates'!F$110)
+($H551*'fnd base rates'!F$111)
+($I551*'fnd base rates'!F$112)
+($J551*'fnd base rates'!F$113)
+($K551*'fnd base rates'!F$114)
+($M551*'fnd base rates'!F$116)
+($N551*'fnd base rates'!F$117)
+($O551*'fnd base rates'!F$118)
+($P551*VLOOKUP($S551+12,rate_basefnd,6)))
*$R551</f>
        <v>10360.940584</v>
      </c>
      <c r="Y551" s="1">
        <f>(($D551*'fnd base rates'!G$107)
+($E551*'fnd base rates'!G$108)
+($F551*'fnd base rates'!G$109)
+($G551*'fnd base rates'!G$110)
+($H551*'fnd base rates'!G$111)
+($I551*'fnd base rates'!G$112)
+($J551*'fnd base rates'!G$113)
+($K551*'fnd base rates'!G$114)
+($M551*'fnd base rates'!G$116)
+($N551*'fnd base rates'!G$117)
+($O551*'fnd base rates'!G$118)
+($P551*VLOOKUP($S551+12,rate_basefnd,7)))
*$R551</f>
        <v>2631.9536679999997</v>
      </c>
      <c r="Z551" s="1">
        <f>(($D551*'fnd base rates'!H$107)
+($E551*'fnd base rates'!H$108)
+($F551*'fnd base rates'!H$109)
+($G551*'fnd base rates'!H$110)
+($H551*'fnd base rates'!H$111)
+($I551*'fnd base rates'!H$112)
+($J551*'fnd base rates'!H$113)
+($K551*'fnd base rates'!H$114)
+($M551*'fnd base rates'!H$116)
+($N551*'fnd base rates'!H$117)
+($O551*'fnd base rates'!H$118)
+($P551*VLOOKUP($S551+12,rate_basefnd,8)))</f>
        <v>9038.506519999999</v>
      </c>
      <c r="AA551" s="1">
        <f>(($D551*'fnd base rates'!I$107)
+($E551*'fnd base rates'!I$108)
+($F551*'fnd base rates'!I$109)
+($G551*'fnd base rates'!I$110)
+($H551*'fnd base rates'!I$111)
+($I551*'fnd base rates'!I$112)
+($J551*'fnd base rates'!I$113)
+($K551*'fnd base rates'!I$114)
+($M551*'fnd base rates'!I$116)
+($N551*'fnd base rates'!I$117)
+($O551*'fnd base rates'!I$118)
+($P551*VLOOKUP($S551+12,rate_basefnd,9)))
*$R551</f>
        <v>5368.28</v>
      </c>
      <c r="AB551" s="1">
        <f>(($D551*'fnd base rates'!J$107)
+($E551*'fnd base rates'!J$108)
+($F551*'fnd base rates'!J$109)
+($G551*'fnd base rates'!J$110)
+($H551*'fnd base rates'!J$111)
+($I551*'fnd base rates'!J$112)
+($J551*'fnd base rates'!J$113)
+($K551*'fnd base rates'!J$114)
+($M551*'fnd base rates'!J$116)
+($N551*'fnd base rates'!J$117)
+($O551*'fnd base rates'!J$118)
+($P551*VLOOKUP($S551+12,rate_basefnd,10)))
*$R551</f>
        <v>9188.2999999999993</v>
      </c>
      <c r="AC551" s="1">
        <f>(($D551*'fnd base rates'!K$107)
+($E551*'fnd base rates'!K$108)
+($F551*'fnd base rates'!K$109)
+($G551*'fnd base rates'!K$110)
+($H551*'fnd base rates'!K$111)
+($I551*'fnd base rates'!K$112)
+($J551*'fnd base rates'!K$113)
+($K551*'fnd base rates'!K$114)
+($M551*'fnd base rates'!K$116)
+($N551*'fnd base rates'!K$117)
+($O551*'fnd base rates'!K$118)
+($P551*VLOOKUP($S551+12,rate_basefnd,11)))
*$R551</f>
        <v>13256.568132</v>
      </c>
      <c r="AD551" s="1">
        <f>(($D551*'fnd base rates'!L$107)
+($E551*'fnd base rates'!L$108)
+($F551*'fnd base rates'!L$109)
+($G551*'fnd base rates'!L$110)
+($H551*'fnd base rates'!L$111)
+($I551*'fnd base rates'!L$112)
+($J551*'fnd base rates'!L$113)
+($K551*'fnd base rates'!L$114)
+($M551*'fnd base rates'!L$116)
+($N551*'fnd base rates'!L$117)
+($O551*'fnd base rates'!L$118)
+($P551*VLOOKUP($S551+12,rate_basefnd,12)))</f>
        <v>17474.920872000002</v>
      </c>
      <c r="AE551" s="1">
        <f>(($D551*'fnd base rates'!M$107)
+($E551*'fnd base rates'!M$108)
+($F551*'fnd base rates'!M$109)
+($G551*'fnd base rates'!M$110)
+($H551*'fnd base rates'!M$111)
+($I551*'fnd base rates'!M$112)
+($J551*'fnd base rates'!M$113)
+($K551*'fnd base rates'!M$114)
+($M551*'fnd base rates'!M$116)
+($N551*'fnd base rates'!M$117)
+($O551*'fnd base rates'!M$118)
+($P551*VLOOKUP($S551+12,rate_basefnd,13)))</f>
        <v>0</v>
      </c>
      <c r="AF551" s="4">
        <f t="shared" si="615"/>
        <v>153060.76039999997</v>
      </c>
      <c r="AH551" s="4">
        <f t="shared" si="616"/>
        <v>474097735</v>
      </c>
      <c r="AI551" s="4" t="str">
        <f t="shared" si="617"/>
        <v>474</v>
      </c>
      <c r="AJ551" s="2" t="str">
        <f t="shared" si="618"/>
        <v>097</v>
      </c>
      <c r="AK551" s="2" t="str">
        <f t="shared" si="619"/>
        <v>735</v>
      </c>
      <c r="AL551" s="4">
        <f t="shared" si="620"/>
        <v>1</v>
      </c>
      <c r="AM551" s="4">
        <f t="shared" si="612"/>
        <v>12</v>
      </c>
      <c r="AN551" s="4">
        <f t="shared" si="621"/>
        <v>153060.76039999997</v>
      </c>
      <c r="AO551" s="4">
        <f t="shared" si="622"/>
        <v>12755</v>
      </c>
      <c r="AP551" s="4">
        <f t="shared" si="623"/>
        <v>0</v>
      </c>
      <c r="AQ551" s="4">
        <v>12755</v>
      </c>
      <c r="AW551" s="4">
        <v>12737</v>
      </c>
      <c r="AX551" s="5">
        <f t="shared" si="624"/>
        <v>18</v>
      </c>
      <c r="AY551" s="4">
        <v>12755</v>
      </c>
      <c r="AZ551" s="5"/>
      <c r="BB551" s="5">
        <f t="shared" ref="BB551" si="653">BC551-BA551</f>
        <v>0</v>
      </c>
    </row>
    <row r="552" spans="1:54" s="4" customFormat="1">
      <c r="A552" s="278">
        <v>474</v>
      </c>
      <c r="B552" s="2">
        <v>474097753</v>
      </c>
      <c r="C552" s="10" t="s">
        <v>1089</v>
      </c>
      <c r="D552" s="15">
        <f>'fnd enro'!D552</f>
        <v>0</v>
      </c>
      <c r="E552" s="15">
        <f>'fnd enro'!E552</f>
        <v>0</v>
      </c>
      <c r="F552" s="15">
        <f>'fnd enro'!F552</f>
        <v>0</v>
      </c>
      <c r="G552" s="15">
        <f>'fnd enro'!G552</f>
        <v>0</v>
      </c>
      <c r="H552" s="15">
        <f>'fnd enro'!H552</f>
        <v>2</v>
      </c>
      <c r="I552" s="15">
        <f>'fnd enro'!I552</f>
        <v>3</v>
      </c>
      <c r="J552" s="15">
        <f>'fnd enro'!J552</f>
        <v>0</v>
      </c>
      <c r="K552" s="16">
        <f>'fnd enro'!K552</f>
        <v>0.1915</v>
      </c>
      <c r="L552" s="15">
        <f>'fnd enro'!L552</f>
        <v>0</v>
      </c>
      <c r="M552" s="15">
        <f>'fnd enro'!M552</f>
        <v>0</v>
      </c>
      <c r="N552" s="15">
        <f>'fnd enro'!N552</f>
        <v>0</v>
      </c>
      <c r="O552" s="15">
        <f>'fnd enro'!O552</f>
        <v>0</v>
      </c>
      <c r="P552" s="15">
        <f>'fnd enro'!P552</f>
        <v>0</v>
      </c>
      <c r="Q552" s="15">
        <f>'fnd enro'!R552</f>
        <v>5</v>
      </c>
      <c r="R552" s="16">
        <f t="shared" si="614"/>
        <v>1</v>
      </c>
      <c r="S552" s="15">
        <f>VALUE('fnd enro'!Q552)</f>
        <v>6</v>
      </c>
      <c r="T552" s="2"/>
      <c r="U552" s="1">
        <f>(($D552*'fnd base rates'!C$107)
+($E552*'fnd base rates'!C$108)
+($F552*'fnd base rates'!C$109)
+($G552*'fnd base rates'!C$110)
+($H552*'fnd base rates'!C$111)
+($I552*'fnd base rates'!C$112)
+($J552*'fnd base rates'!C$113)
+($K552*'fnd base rates'!C$114)
+($M552*'fnd base rates'!C$116)
+($N552*'fnd base rates'!C$117)
+($O552*'fnd base rates'!C$118)
+($P552*VLOOKUP($S552+12,rate_basefnd,3)))
*$R552</f>
        <v>2562.611465</v>
      </c>
      <c r="V552" s="1">
        <f>(($D552*'fnd base rates'!D$107)
+($E552*'fnd base rates'!D$108)
+($F552*'fnd base rates'!D$109)
+($G552*'fnd base rates'!D$110)
+($H552*'fnd base rates'!D$111)
+($I552*'fnd base rates'!D$112)
+($J552*'fnd base rates'!D$113)
+($K552*'fnd base rates'!D$114)
+($M552*'fnd base rates'!D$116)
+($N552*'fnd base rates'!D$117)
+($O552*'fnd base rates'!D$118)
+($P552*VLOOKUP($S552+12,rate_basefnd,4)))
*$R552</f>
        <v>3660.6499999999996</v>
      </c>
      <c r="W552" s="1">
        <f>(($D552*'fnd base rates'!E$107)
+($E552*'fnd base rates'!E$108)
+($F552*'fnd base rates'!E$109)
+($G552*'fnd base rates'!E$110)
+($H552*'fnd base rates'!E$111)
+($I552*'fnd base rates'!E$112)
+($J552*'fnd base rates'!E$113)
+($K552*'fnd base rates'!E$114)
+($M552*'fnd base rates'!E$116)
+($N552*'fnd base rates'!E$117)
+($O552*'fnd base rates'!E$118)
+($P552*VLOOKUP($S552+12,rate_basefnd,5)))
*$R552</f>
        <v>20709.186295</v>
      </c>
      <c r="X552" s="1">
        <f>(($D552*'fnd base rates'!F$107)
+($E552*'fnd base rates'!F$108)
+($F552*'fnd base rates'!F$109)
+($G552*'fnd base rates'!F$110)
+($H552*'fnd base rates'!F$111)
+($I552*'fnd base rates'!F$112)
+($J552*'fnd base rates'!F$113)
+($K552*'fnd base rates'!F$114)
+($M552*'fnd base rates'!F$116)
+($N552*'fnd base rates'!F$117)
+($O552*'fnd base rates'!F$118)
+($P552*VLOOKUP($S552+12,rate_basefnd,6)))
*$R552</f>
        <v>4438.1819100000002</v>
      </c>
      <c r="Y552" s="1">
        <f>(($D552*'fnd base rates'!G$107)
+($E552*'fnd base rates'!G$108)
+($F552*'fnd base rates'!G$109)
+($G552*'fnd base rates'!G$110)
+($H552*'fnd base rates'!G$111)
+($I552*'fnd base rates'!G$112)
+($J552*'fnd base rates'!G$113)
+($K552*'fnd base rates'!G$114)
+($M552*'fnd base rates'!G$116)
+($N552*'fnd base rates'!G$117)
+($O552*'fnd base rates'!G$118)
+($P552*VLOOKUP($S552+12,rate_basefnd,7)))
*$R552</f>
        <v>792.22069499999998</v>
      </c>
      <c r="Z552" s="1">
        <f>(($D552*'fnd base rates'!H$107)
+($E552*'fnd base rates'!H$108)
+($F552*'fnd base rates'!H$109)
+($G552*'fnd base rates'!H$110)
+($H552*'fnd base rates'!H$111)
+($I552*'fnd base rates'!H$112)
+($J552*'fnd base rates'!H$113)
+($K552*'fnd base rates'!H$114)
+($M552*'fnd base rates'!H$116)
+($N552*'fnd base rates'!H$117)
+($O552*'fnd base rates'!H$118)
+($P552*VLOOKUP($S552+12,rate_basefnd,8)))</f>
        <v>3378.4760499999998</v>
      </c>
      <c r="AA552" s="1">
        <f>(($D552*'fnd base rates'!I$107)
+($E552*'fnd base rates'!I$108)
+($F552*'fnd base rates'!I$109)
+($G552*'fnd base rates'!I$110)
+($H552*'fnd base rates'!I$111)
+($I552*'fnd base rates'!I$112)
+($J552*'fnd base rates'!I$113)
+($K552*'fnd base rates'!I$114)
+($M552*'fnd base rates'!I$116)
+($N552*'fnd base rates'!I$117)
+($O552*'fnd base rates'!I$118)
+($P552*VLOOKUP($S552+12,rate_basefnd,9)))
*$R552</f>
        <v>1895.0400000000002</v>
      </c>
      <c r="AB552" s="1">
        <f>(($D552*'fnd base rates'!J$107)
+($E552*'fnd base rates'!J$108)
+($F552*'fnd base rates'!J$109)
+($G552*'fnd base rates'!J$110)
+($H552*'fnd base rates'!J$111)
+($I552*'fnd base rates'!J$112)
+($J552*'fnd base rates'!J$113)
+($K552*'fnd base rates'!J$114)
+($M552*'fnd base rates'!J$116)
+($N552*'fnd base rates'!J$117)
+($O552*'fnd base rates'!J$118)
+($P552*VLOOKUP($S552+12,rate_basefnd,10)))
*$R552</f>
        <v>2123.3199999999997</v>
      </c>
      <c r="AC552" s="1">
        <f>(($D552*'fnd base rates'!K$107)
+($E552*'fnd base rates'!K$108)
+($F552*'fnd base rates'!K$109)
+($G552*'fnd base rates'!K$110)
+($H552*'fnd base rates'!K$111)
+($I552*'fnd base rates'!K$112)
+($J552*'fnd base rates'!K$113)
+($K552*'fnd base rates'!K$114)
+($M552*'fnd base rates'!K$116)
+($N552*'fnd base rates'!K$117)
+($O552*'fnd base rates'!K$118)
+($P552*VLOOKUP($S552+12,rate_basefnd,11)))
*$R552</f>
        <v>5559.4100549999994</v>
      </c>
      <c r="AD552" s="1">
        <f>(($D552*'fnd base rates'!L$107)
+($E552*'fnd base rates'!L$108)
+($F552*'fnd base rates'!L$109)
+($G552*'fnd base rates'!L$110)
+($H552*'fnd base rates'!L$111)
+($I552*'fnd base rates'!L$112)
+($J552*'fnd base rates'!L$113)
+($K552*'fnd base rates'!L$114)
+($M552*'fnd base rates'!L$116)
+($N552*'fnd base rates'!L$117)
+($O552*'fnd base rates'!L$118)
+($P552*VLOOKUP($S552+12,rate_basefnd,12)))</f>
        <v>6391.5870300000006</v>
      </c>
      <c r="AE552" s="1">
        <f>(($D552*'fnd base rates'!M$107)
+($E552*'fnd base rates'!M$108)
+($F552*'fnd base rates'!M$109)
+($G552*'fnd base rates'!M$110)
+($H552*'fnd base rates'!M$111)
+($I552*'fnd base rates'!M$112)
+($J552*'fnd base rates'!M$113)
+($K552*'fnd base rates'!M$114)
+($M552*'fnd base rates'!M$116)
+($N552*'fnd base rates'!M$117)
+($O552*'fnd base rates'!M$118)
+($P552*VLOOKUP($S552+12,rate_basefnd,13)))</f>
        <v>0</v>
      </c>
      <c r="AF552" s="4">
        <f t="shared" si="615"/>
        <v>51510.683499999999</v>
      </c>
      <c r="AH552" s="4">
        <f t="shared" si="616"/>
        <v>474097753</v>
      </c>
      <c r="AI552" s="4" t="str">
        <f t="shared" si="617"/>
        <v>474</v>
      </c>
      <c r="AJ552" s="2" t="str">
        <f t="shared" si="618"/>
        <v>097</v>
      </c>
      <c r="AK552" s="2" t="str">
        <f t="shared" si="619"/>
        <v>753</v>
      </c>
      <c r="AL552" s="4">
        <f t="shared" si="620"/>
        <v>1</v>
      </c>
      <c r="AM552" s="4">
        <f t="shared" si="612"/>
        <v>5</v>
      </c>
      <c r="AN552" s="4">
        <f t="shared" si="621"/>
        <v>51510.683499999999</v>
      </c>
      <c r="AO552" s="4">
        <f t="shared" si="622"/>
        <v>10302</v>
      </c>
      <c r="AP552" s="4">
        <f t="shared" si="623"/>
        <v>0</v>
      </c>
      <c r="AQ552" s="4">
        <v>10302</v>
      </c>
      <c r="AW552" s="4">
        <v>10286</v>
      </c>
      <c r="AX552" s="5">
        <f t="shared" si="624"/>
        <v>16</v>
      </c>
      <c r="AY552" s="4">
        <v>10302</v>
      </c>
      <c r="AZ552" s="5"/>
      <c r="BB552" s="5">
        <f t="shared" ref="BB552" si="654">BC552-BA552</f>
        <v>0</v>
      </c>
    </row>
    <row r="553" spans="1:54" s="4" customFormat="1">
      <c r="A553" s="278">
        <v>474</v>
      </c>
      <c r="B553" s="2">
        <v>474097755</v>
      </c>
      <c r="C553" s="10" t="s">
        <v>1089</v>
      </c>
      <c r="D553" s="15">
        <f>'fnd enro'!D553</f>
        <v>0</v>
      </c>
      <c r="E553" s="15">
        <f>'fnd enro'!E553</f>
        <v>0</v>
      </c>
      <c r="F553" s="15">
        <f>'fnd enro'!F553</f>
        <v>0</v>
      </c>
      <c r="G553" s="15">
        <f>'fnd enro'!G553</f>
        <v>0</v>
      </c>
      <c r="H553" s="15">
        <f>'fnd enro'!H553</f>
        <v>0</v>
      </c>
      <c r="I553" s="15">
        <f>'fnd enro'!I553</f>
        <v>1</v>
      </c>
      <c r="J553" s="15">
        <f>'fnd enro'!J553</f>
        <v>0</v>
      </c>
      <c r="K553" s="16">
        <f>'fnd enro'!K553</f>
        <v>3.8300000000000001E-2</v>
      </c>
      <c r="L553" s="15">
        <f>'fnd enro'!L553</f>
        <v>0</v>
      </c>
      <c r="M553" s="15">
        <f>'fnd enro'!M553</f>
        <v>0</v>
      </c>
      <c r="N553" s="15">
        <f>'fnd enro'!N553</f>
        <v>0</v>
      </c>
      <c r="O553" s="15">
        <f>'fnd enro'!O553</f>
        <v>0</v>
      </c>
      <c r="P553" s="15">
        <f>'fnd enro'!P553</f>
        <v>1</v>
      </c>
      <c r="Q553" s="15">
        <f>'fnd enro'!R553</f>
        <v>1</v>
      </c>
      <c r="R553" s="16">
        <f t="shared" si="614"/>
        <v>1</v>
      </c>
      <c r="S553" s="15">
        <f>VALUE('fnd enro'!Q553)</f>
        <v>9</v>
      </c>
      <c r="T553" s="2"/>
      <c r="U553" s="1">
        <f>(($D553*'fnd base rates'!C$107)
+($E553*'fnd base rates'!C$108)
+($F553*'fnd base rates'!C$109)
+($G553*'fnd base rates'!C$110)
+($H553*'fnd base rates'!C$111)
+($I553*'fnd base rates'!C$112)
+($J553*'fnd base rates'!C$113)
+($K553*'fnd base rates'!C$114)
+($M553*'fnd base rates'!C$116)
+($N553*'fnd base rates'!C$117)
+($O553*'fnd base rates'!C$118)
+($P553*VLOOKUP($S553+12,rate_basefnd,3)))
*$R553</f>
        <v>580.29229299999997</v>
      </c>
      <c r="V553" s="1">
        <f>(($D553*'fnd base rates'!D$107)
+($E553*'fnd base rates'!D$108)
+($F553*'fnd base rates'!D$109)
+($G553*'fnd base rates'!D$110)
+($H553*'fnd base rates'!D$111)
+($I553*'fnd base rates'!D$112)
+($J553*'fnd base rates'!D$113)
+($K553*'fnd base rates'!D$114)
+($M553*'fnd base rates'!D$116)
+($N553*'fnd base rates'!D$117)
+($O553*'fnd base rates'!D$118)
+($P553*VLOOKUP($S553+12,rate_basefnd,4)))
*$R553</f>
        <v>1053.21</v>
      </c>
      <c r="W553" s="1">
        <f>(($D553*'fnd base rates'!E$107)
+($E553*'fnd base rates'!E$108)
+($F553*'fnd base rates'!E$109)
+($G553*'fnd base rates'!E$110)
+($H553*'fnd base rates'!E$111)
+($I553*'fnd base rates'!E$112)
+($J553*'fnd base rates'!E$113)
+($K553*'fnd base rates'!E$114)
+($M553*'fnd base rates'!E$116)
+($N553*'fnd base rates'!E$117)
+($O553*'fnd base rates'!E$118)
+($P553*VLOOKUP($S553+12,rate_basefnd,5)))
*$R553</f>
        <v>7832.235259</v>
      </c>
      <c r="X553" s="1">
        <f>(($D553*'fnd base rates'!F$107)
+($E553*'fnd base rates'!F$108)
+($F553*'fnd base rates'!F$109)
+($G553*'fnd base rates'!F$110)
+($H553*'fnd base rates'!F$111)
+($I553*'fnd base rates'!F$112)
+($J553*'fnd base rates'!F$113)
+($K553*'fnd base rates'!F$114)
+($M553*'fnd base rates'!F$116)
+($N553*'fnd base rates'!F$117)
+($O553*'fnd base rates'!F$118)
+($P553*VLOOKUP($S553+12,rate_basefnd,6)))
*$R553</f>
        <v>846.10838200000012</v>
      </c>
      <c r="Y553" s="1">
        <f>(($D553*'fnd base rates'!G$107)
+($E553*'fnd base rates'!G$108)
+($F553*'fnd base rates'!G$109)
+($G553*'fnd base rates'!G$110)
+($H553*'fnd base rates'!G$111)
+($I553*'fnd base rates'!G$112)
+($J553*'fnd base rates'!G$113)
+($K553*'fnd base rates'!G$114)
+($M553*'fnd base rates'!G$116)
+($N553*'fnd base rates'!G$117)
+($O553*'fnd base rates'!G$118)
+($P553*VLOOKUP($S553+12,rate_basefnd,7)))
*$R553</f>
        <v>308.75613899999996</v>
      </c>
      <c r="Z553" s="1">
        <f>(($D553*'fnd base rates'!H$107)
+($E553*'fnd base rates'!H$108)
+($F553*'fnd base rates'!H$109)
+($G553*'fnd base rates'!H$110)
+($H553*'fnd base rates'!H$111)
+($I553*'fnd base rates'!H$112)
+($J553*'fnd base rates'!H$113)
+($K553*'fnd base rates'!H$114)
+($M553*'fnd base rates'!H$116)
+($N553*'fnd base rates'!H$117)
+($O553*'fnd base rates'!H$118)
+($P553*VLOOKUP($S553+12,rate_basefnd,8)))</f>
        <v>815.61720999999989</v>
      </c>
      <c r="AA553" s="1">
        <f>(($D553*'fnd base rates'!I$107)
+($E553*'fnd base rates'!I$108)
+($F553*'fnd base rates'!I$109)
+($G553*'fnd base rates'!I$110)
+($H553*'fnd base rates'!I$111)
+($I553*'fnd base rates'!I$112)
+($J553*'fnd base rates'!I$113)
+($K553*'fnd base rates'!I$114)
+($M553*'fnd base rates'!I$116)
+($N553*'fnd base rates'!I$117)
+($O553*'fnd base rates'!I$118)
+($P553*VLOOKUP($S553+12,rate_basefnd,9)))
*$R553</f>
        <v>534.52</v>
      </c>
      <c r="AB553" s="1">
        <f>(($D553*'fnd base rates'!J$107)
+($E553*'fnd base rates'!J$108)
+($F553*'fnd base rates'!J$109)
+($G553*'fnd base rates'!J$110)
+($H553*'fnd base rates'!J$111)
+($I553*'fnd base rates'!J$112)
+($J553*'fnd base rates'!J$113)
+($K553*'fnd base rates'!J$114)
+($M553*'fnd base rates'!J$116)
+($N553*'fnd base rates'!J$117)
+($O553*'fnd base rates'!J$118)
+($P553*VLOOKUP($S553+12,rate_basefnd,10)))
*$R553</f>
        <v>1208.54</v>
      </c>
      <c r="AC553" s="1">
        <f>(($D553*'fnd base rates'!K$107)
+($E553*'fnd base rates'!K$108)
+($F553*'fnd base rates'!K$109)
+($G553*'fnd base rates'!K$110)
+($H553*'fnd base rates'!K$111)
+($I553*'fnd base rates'!K$112)
+($J553*'fnd base rates'!K$113)
+($K553*'fnd base rates'!K$114)
+($M553*'fnd base rates'!K$116)
+($N553*'fnd base rates'!K$117)
+($O553*'fnd base rates'!K$118)
+($P553*VLOOKUP($S553+12,rate_basefnd,11)))
*$R553</f>
        <v>1099.5940109999999</v>
      </c>
      <c r="AD553" s="1">
        <f>(($D553*'fnd base rates'!L$107)
+($E553*'fnd base rates'!L$108)
+($F553*'fnd base rates'!L$109)
+($G553*'fnd base rates'!L$110)
+($H553*'fnd base rates'!L$111)
+($I553*'fnd base rates'!L$112)
+($J553*'fnd base rates'!L$113)
+($K553*'fnd base rates'!L$114)
+($M553*'fnd base rates'!L$116)
+($N553*'fnd base rates'!L$117)
+($O553*'fnd base rates'!L$118)
+($P553*VLOOKUP($S553+12,rate_basefnd,12)))</f>
        <v>1736.513406</v>
      </c>
      <c r="AE553" s="1">
        <f>(($D553*'fnd base rates'!M$107)
+($E553*'fnd base rates'!M$108)
+($F553*'fnd base rates'!M$109)
+($G553*'fnd base rates'!M$110)
+($H553*'fnd base rates'!M$111)
+($I553*'fnd base rates'!M$112)
+($J553*'fnd base rates'!M$113)
+($K553*'fnd base rates'!M$114)
+($M553*'fnd base rates'!M$116)
+($N553*'fnd base rates'!M$117)
+($O553*'fnd base rates'!M$118)
+($P553*VLOOKUP($S553+12,rate_basefnd,13)))</f>
        <v>0</v>
      </c>
      <c r="AF553" s="4">
        <f t="shared" si="615"/>
        <v>16015.386699999999</v>
      </c>
      <c r="AH553" s="4">
        <f t="shared" si="616"/>
        <v>474097755</v>
      </c>
      <c r="AI553" s="4" t="str">
        <f t="shared" si="617"/>
        <v>474</v>
      </c>
      <c r="AJ553" s="2" t="str">
        <f t="shared" si="618"/>
        <v>097</v>
      </c>
      <c r="AK553" s="2" t="str">
        <f t="shared" si="619"/>
        <v>755</v>
      </c>
      <c r="AL553" s="4">
        <f t="shared" si="620"/>
        <v>1</v>
      </c>
      <c r="AM553" s="4">
        <f t="shared" si="612"/>
        <v>1</v>
      </c>
      <c r="AN553" s="4">
        <f t="shared" si="621"/>
        <v>16015.386699999999</v>
      </c>
      <c r="AO553" s="4">
        <f t="shared" si="622"/>
        <v>16015</v>
      </c>
      <c r="AP553" s="4">
        <f t="shared" si="623"/>
        <v>0</v>
      </c>
      <c r="AQ553" s="4">
        <v>16015</v>
      </c>
      <c r="AW553" s="4">
        <v>15951</v>
      </c>
      <c r="AX553" s="5">
        <f t="shared" si="624"/>
        <v>64</v>
      </c>
      <c r="AY553" s="4">
        <v>16015</v>
      </c>
      <c r="AZ553" s="5"/>
      <c r="BB553" s="5">
        <f t="shared" ref="BB553" si="655">BC553-BA553</f>
        <v>0</v>
      </c>
    </row>
    <row r="554" spans="1:54" s="4" customFormat="1">
      <c r="A554" s="278">
        <v>474</v>
      </c>
      <c r="B554" s="2">
        <v>474097770</v>
      </c>
      <c r="C554" s="10" t="s">
        <v>1089</v>
      </c>
      <c r="D554" s="15">
        <f>'fnd enro'!D554</f>
        <v>0</v>
      </c>
      <c r="E554" s="15">
        <f>'fnd enro'!E554</f>
        <v>0</v>
      </c>
      <c r="F554" s="15">
        <f>'fnd enro'!F554</f>
        <v>0</v>
      </c>
      <c r="G554" s="15">
        <f>'fnd enro'!G554</f>
        <v>0</v>
      </c>
      <c r="H554" s="15">
        <f>'fnd enro'!H554</f>
        <v>0</v>
      </c>
      <c r="I554" s="15">
        <f>'fnd enro'!I554</f>
        <v>1</v>
      </c>
      <c r="J554" s="15">
        <f>'fnd enro'!J554</f>
        <v>0</v>
      </c>
      <c r="K554" s="16">
        <f>'fnd enro'!K554</f>
        <v>3.8300000000000001E-2</v>
      </c>
      <c r="L554" s="15">
        <f>'fnd enro'!L554</f>
        <v>0</v>
      </c>
      <c r="M554" s="15">
        <f>'fnd enro'!M554</f>
        <v>0</v>
      </c>
      <c r="N554" s="15">
        <f>'fnd enro'!N554</f>
        <v>0</v>
      </c>
      <c r="O554" s="15">
        <f>'fnd enro'!O554</f>
        <v>0</v>
      </c>
      <c r="P554" s="15">
        <f>'fnd enro'!P554</f>
        <v>0</v>
      </c>
      <c r="Q554" s="15">
        <f>'fnd enro'!R554</f>
        <v>1</v>
      </c>
      <c r="R554" s="16">
        <f t="shared" si="614"/>
        <v>1</v>
      </c>
      <c r="S554" s="15">
        <f>VALUE('fnd enro'!Q554)</f>
        <v>5</v>
      </c>
      <c r="T554" s="2"/>
      <c r="U554" s="1">
        <f>(($D554*'fnd base rates'!C$107)
+($E554*'fnd base rates'!C$108)
+($F554*'fnd base rates'!C$109)
+($G554*'fnd base rates'!C$110)
+($H554*'fnd base rates'!C$111)
+($I554*'fnd base rates'!C$112)
+($J554*'fnd base rates'!C$113)
+($K554*'fnd base rates'!C$114)
+($M554*'fnd base rates'!C$116)
+($N554*'fnd base rates'!C$117)
+($O554*'fnd base rates'!C$118)
+($P554*VLOOKUP($S554+12,rate_basefnd,3)))
*$R554</f>
        <v>512.52229299999999</v>
      </c>
      <c r="V554" s="1">
        <f>(($D554*'fnd base rates'!D$107)
+($E554*'fnd base rates'!D$108)
+($F554*'fnd base rates'!D$109)
+($G554*'fnd base rates'!D$110)
+($H554*'fnd base rates'!D$111)
+($I554*'fnd base rates'!D$112)
+($J554*'fnd base rates'!D$113)
+($K554*'fnd base rates'!D$114)
+($M554*'fnd base rates'!D$116)
+($N554*'fnd base rates'!D$117)
+($O554*'fnd base rates'!D$118)
+($P554*VLOOKUP($S554+12,rate_basefnd,4)))
*$R554</f>
        <v>732.13</v>
      </c>
      <c r="W554" s="1">
        <f>(($D554*'fnd base rates'!E$107)
+($E554*'fnd base rates'!E$108)
+($F554*'fnd base rates'!E$109)
+($G554*'fnd base rates'!E$110)
+($H554*'fnd base rates'!E$111)
+($I554*'fnd base rates'!E$112)
+($J554*'fnd base rates'!E$113)
+($K554*'fnd base rates'!E$114)
+($M554*'fnd base rates'!E$116)
+($N554*'fnd base rates'!E$117)
+($O554*'fnd base rates'!E$118)
+($P554*VLOOKUP($S554+12,rate_basefnd,5)))
*$R554</f>
        <v>4697.9052590000001</v>
      </c>
      <c r="X554" s="1">
        <f>(($D554*'fnd base rates'!F$107)
+($E554*'fnd base rates'!F$108)
+($F554*'fnd base rates'!F$109)
+($G554*'fnd base rates'!F$110)
+($H554*'fnd base rates'!F$111)
+($I554*'fnd base rates'!F$112)
+($J554*'fnd base rates'!F$113)
+($K554*'fnd base rates'!F$114)
+($M554*'fnd base rates'!F$116)
+($N554*'fnd base rates'!F$117)
+($O554*'fnd base rates'!F$118)
+($P554*VLOOKUP($S554+12,rate_basefnd,6)))
*$R554</f>
        <v>846.10838200000012</v>
      </c>
      <c r="Y554" s="1">
        <f>(($D554*'fnd base rates'!G$107)
+($E554*'fnd base rates'!G$108)
+($F554*'fnd base rates'!G$109)
+($G554*'fnd base rates'!G$110)
+($H554*'fnd base rates'!G$111)
+($I554*'fnd base rates'!G$112)
+($J554*'fnd base rates'!G$113)
+($K554*'fnd base rates'!G$114)
+($M554*'fnd base rates'!G$116)
+($N554*'fnd base rates'!G$117)
+($O554*'fnd base rates'!G$118)
+($P554*VLOOKUP($S554+12,rate_basefnd,7)))
*$R554</f>
        <v>156.69613899999999</v>
      </c>
      <c r="Z554" s="1">
        <f>(($D554*'fnd base rates'!H$107)
+($E554*'fnd base rates'!H$108)
+($F554*'fnd base rates'!H$109)
+($G554*'fnd base rates'!H$110)
+($H554*'fnd base rates'!H$111)
+($I554*'fnd base rates'!H$112)
+($J554*'fnd base rates'!H$113)
+($K554*'fnd base rates'!H$114)
+($M554*'fnd base rates'!H$116)
+($N554*'fnd base rates'!H$117)
+($O554*'fnd base rates'!H$118)
+($P554*VLOOKUP($S554+12,rate_basefnd,8)))</f>
        <v>792.30720999999994</v>
      </c>
      <c r="AA554" s="1">
        <f>(($D554*'fnd base rates'!I$107)
+($E554*'fnd base rates'!I$108)
+($F554*'fnd base rates'!I$109)
+($G554*'fnd base rates'!I$110)
+($H554*'fnd base rates'!I$111)
+($I554*'fnd base rates'!I$112)
+($J554*'fnd base rates'!I$113)
+($K554*'fnd base rates'!I$114)
+($M554*'fnd base rates'!I$116)
+($N554*'fnd base rates'!I$117)
+($O554*'fnd base rates'!I$118)
+($P554*VLOOKUP($S554+12,rate_basefnd,9)))
*$R554</f>
        <v>407.6</v>
      </c>
      <c r="AB554" s="1">
        <f>(($D554*'fnd base rates'!J$107)
+($E554*'fnd base rates'!J$108)
+($F554*'fnd base rates'!J$109)
+($G554*'fnd base rates'!J$110)
+($H554*'fnd base rates'!J$111)
+($I554*'fnd base rates'!J$112)
+($J554*'fnd base rates'!J$113)
+($K554*'fnd base rates'!J$114)
+($M554*'fnd base rates'!J$116)
+($N554*'fnd base rates'!J$117)
+($O554*'fnd base rates'!J$118)
+($P554*VLOOKUP($S554+12,rate_basefnd,10)))
*$R554</f>
        <v>549.04</v>
      </c>
      <c r="AC554" s="1">
        <f>(($D554*'fnd base rates'!K$107)
+($E554*'fnd base rates'!K$108)
+($F554*'fnd base rates'!K$109)
+($G554*'fnd base rates'!K$110)
+($H554*'fnd base rates'!K$111)
+($I554*'fnd base rates'!K$112)
+($J554*'fnd base rates'!K$113)
+($K554*'fnd base rates'!K$114)
+($M554*'fnd base rates'!K$116)
+($N554*'fnd base rates'!K$117)
+($O554*'fnd base rates'!K$118)
+($P554*VLOOKUP($S554+12,rate_basefnd,11)))
*$R554</f>
        <v>1099.5940109999999</v>
      </c>
      <c r="AD554" s="1">
        <f>(($D554*'fnd base rates'!L$107)
+($E554*'fnd base rates'!L$108)
+($F554*'fnd base rates'!L$109)
+($G554*'fnd base rates'!L$110)
+($H554*'fnd base rates'!L$111)
+($I554*'fnd base rates'!L$112)
+($J554*'fnd base rates'!L$113)
+($K554*'fnd base rates'!L$114)
+($M554*'fnd base rates'!L$116)
+($N554*'fnd base rates'!L$117)
+($O554*'fnd base rates'!L$118)
+($P554*VLOOKUP($S554+12,rate_basefnd,12)))</f>
        <v>1229.513406</v>
      </c>
      <c r="AE554" s="1">
        <f>(($D554*'fnd base rates'!M$107)
+($E554*'fnd base rates'!M$108)
+($F554*'fnd base rates'!M$109)
+($G554*'fnd base rates'!M$110)
+($H554*'fnd base rates'!M$111)
+($I554*'fnd base rates'!M$112)
+($J554*'fnd base rates'!M$113)
+($K554*'fnd base rates'!M$114)
+($M554*'fnd base rates'!M$116)
+($N554*'fnd base rates'!M$117)
+($O554*'fnd base rates'!M$118)
+($P554*VLOOKUP($S554+12,rate_basefnd,13)))</f>
        <v>0</v>
      </c>
      <c r="AF554" s="4">
        <f t="shared" si="615"/>
        <v>11023.4167</v>
      </c>
      <c r="AH554" s="4">
        <f t="shared" si="616"/>
        <v>474097770</v>
      </c>
      <c r="AI554" s="4" t="str">
        <f t="shared" si="617"/>
        <v>474</v>
      </c>
      <c r="AJ554" s="2" t="str">
        <f t="shared" si="618"/>
        <v>097</v>
      </c>
      <c r="AK554" s="2" t="str">
        <f t="shared" si="619"/>
        <v>770</v>
      </c>
      <c r="AL554" s="4">
        <f t="shared" si="620"/>
        <v>1</v>
      </c>
      <c r="AM554" s="4">
        <f t="shared" si="612"/>
        <v>1</v>
      </c>
      <c r="AN554" s="4">
        <f t="shared" si="621"/>
        <v>11023.4167</v>
      </c>
      <c r="AO554" s="4">
        <f t="shared" si="622"/>
        <v>11023</v>
      </c>
      <c r="AP554" s="4">
        <f t="shared" si="623"/>
        <v>0</v>
      </c>
      <c r="AQ554" s="4">
        <v>11023</v>
      </c>
      <c r="AW554" s="4">
        <v>11009</v>
      </c>
      <c r="AX554" s="5">
        <f t="shared" si="624"/>
        <v>14</v>
      </c>
      <c r="AY554" s="4">
        <v>11023</v>
      </c>
      <c r="AZ554" s="5"/>
      <c r="BB554" s="5">
        <f t="shared" ref="BB554" si="656">BC554-BA554</f>
        <v>0</v>
      </c>
    </row>
    <row r="555" spans="1:54" s="4" customFormat="1">
      <c r="A555" s="278">
        <v>474</v>
      </c>
      <c r="B555" s="2">
        <v>474097775</v>
      </c>
      <c r="C555" s="10" t="s">
        <v>1089</v>
      </c>
      <c r="D555" s="15">
        <f>'fnd enro'!D555</f>
        <v>0</v>
      </c>
      <c r="E555" s="15">
        <f>'fnd enro'!E555</f>
        <v>0</v>
      </c>
      <c r="F555" s="15">
        <f>'fnd enro'!F555</f>
        <v>0</v>
      </c>
      <c r="G555" s="15">
        <f>'fnd enro'!G555</f>
        <v>0</v>
      </c>
      <c r="H555" s="15">
        <f>'fnd enro'!H555</f>
        <v>3</v>
      </c>
      <c r="I555" s="15">
        <f>'fnd enro'!I555</f>
        <v>1</v>
      </c>
      <c r="J555" s="15">
        <f>'fnd enro'!J555</f>
        <v>0</v>
      </c>
      <c r="K555" s="16">
        <f>'fnd enro'!K555</f>
        <v>0.1532</v>
      </c>
      <c r="L555" s="15">
        <f>'fnd enro'!L555</f>
        <v>0</v>
      </c>
      <c r="M555" s="15">
        <f>'fnd enro'!M555</f>
        <v>0</v>
      </c>
      <c r="N555" s="15">
        <f>'fnd enro'!N555</f>
        <v>0</v>
      </c>
      <c r="O555" s="15">
        <f>'fnd enro'!O555</f>
        <v>0</v>
      </c>
      <c r="P555" s="15">
        <f>'fnd enro'!P555</f>
        <v>0</v>
      </c>
      <c r="Q555" s="15">
        <f>'fnd enro'!R555</f>
        <v>4</v>
      </c>
      <c r="R555" s="16">
        <f t="shared" si="614"/>
        <v>1</v>
      </c>
      <c r="S555" s="15">
        <f>VALUE('fnd enro'!Q555)</f>
        <v>3</v>
      </c>
      <c r="T555" s="2"/>
      <c r="U555" s="1">
        <f>(($D555*'fnd base rates'!C$107)
+($E555*'fnd base rates'!C$108)
+($F555*'fnd base rates'!C$109)
+($G555*'fnd base rates'!C$110)
+($H555*'fnd base rates'!C$111)
+($I555*'fnd base rates'!C$112)
+($J555*'fnd base rates'!C$113)
+($K555*'fnd base rates'!C$114)
+($M555*'fnd base rates'!C$116)
+($N555*'fnd base rates'!C$117)
+($O555*'fnd base rates'!C$118)
+($P555*VLOOKUP($S555+12,rate_basefnd,3)))
*$R555</f>
        <v>2050.089172</v>
      </c>
      <c r="V555" s="1">
        <f>(($D555*'fnd base rates'!D$107)
+($E555*'fnd base rates'!D$108)
+($F555*'fnd base rates'!D$109)
+($G555*'fnd base rates'!D$110)
+($H555*'fnd base rates'!D$111)
+($I555*'fnd base rates'!D$112)
+($J555*'fnd base rates'!D$113)
+($K555*'fnd base rates'!D$114)
+($M555*'fnd base rates'!D$116)
+($N555*'fnd base rates'!D$117)
+($O555*'fnd base rates'!D$118)
+($P555*VLOOKUP($S555+12,rate_basefnd,4)))
*$R555</f>
        <v>2928.52</v>
      </c>
      <c r="W555" s="1">
        <f>(($D555*'fnd base rates'!E$107)
+($E555*'fnd base rates'!E$108)
+($F555*'fnd base rates'!E$109)
+($G555*'fnd base rates'!E$110)
+($H555*'fnd base rates'!E$111)
+($I555*'fnd base rates'!E$112)
+($J555*'fnd base rates'!E$113)
+($K555*'fnd base rates'!E$114)
+($M555*'fnd base rates'!E$116)
+($N555*'fnd base rates'!E$117)
+($O555*'fnd base rates'!E$118)
+($P555*VLOOKUP($S555+12,rate_basefnd,5)))
*$R555</f>
        <v>14621.111036</v>
      </c>
      <c r="X555" s="1">
        <f>(($D555*'fnd base rates'!F$107)
+($E555*'fnd base rates'!F$108)
+($F555*'fnd base rates'!F$109)
+($G555*'fnd base rates'!F$110)
+($H555*'fnd base rates'!F$111)
+($I555*'fnd base rates'!F$112)
+($J555*'fnd base rates'!F$113)
+($K555*'fnd base rates'!F$114)
+($M555*'fnd base rates'!F$116)
+($N555*'fnd base rates'!F$117)
+($O555*'fnd base rates'!F$118)
+($P555*VLOOKUP($S555+12,rate_basefnd,6)))
*$R555</f>
        <v>3695.8935280000005</v>
      </c>
      <c r="Y555" s="1">
        <f>(($D555*'fnd base rates'!G$107)
+($E555*'fnd base rates'!G$108)
+($F555*'fnd base rates'!G$109)
+($G555*'fnd base rates'!G$110)
+($H555*'fnd base rates'!G$111)
+($I555*'fnd base rates'!G$112)
+($J555*'fnd base rates'!G$113)
+($K555*'fnd base rates'!G$114)
+($M555*'fnd base rates'!G$116)
+($N555*'fnd base rates'!G$117)
+($O555*'fnd base rates'!G$118)
+($P555*VLOOKUP($S555+12,rate_basefnd,7)))
*$R555</f>
        <v>639.89455599999997</v>
      </c>
      <c r="Z555" s="1">
        <f>(($D555*'fnd base rates'!H$107)
+($E555*'fnd base rates'!H$108)
+($F555*'fnd base rates'!H$109)
+($G555*'fnd base rates'!H$110)
+($H555*'fnd base rates'!H$111)
+($I555*'fnd base rates'!H$112)
+($J555*'fnd base rates'!H$113)
+($K555*'fnd base rates'!H$114)
+($M555*'fnd base rates'!H$116)
+($N555*'fnd base rates'!H$117)
+($O555*'fnd base rates'!H$118)
+($P555*VLOOKUP($S555+12,rate_basefnd,8)))</f>
        <v>2294.6388400000001</v>
      </c>
      <c r="AA555" s="1">
        <f>(($D555*'fnd base rates'!I$107)
+($E555*'fnd base rates'!I$108)
+($F555*'fnd base rates'!I$109)
+($G555*'fnd base rates'!I$110)
+($H555*'fnd base rates'!I$111)
+($I555*'fnd base rates'!I$112)
+($J555*'fnd base rates'!I$113)
+($K555*'fnd base rates'!I$114)
+($M555*'fnd base rates'!I$116)
+($N555*'fnd base rates'!I$117)
+($O555*'fnd base rates'!I$118)
+($P555*VLOOKUP($S555+12,rate_basefnd,9)))
*$R555</f>
        <v>1415.96</v>
      </c>
      <c r="AB555" s="1">
        <f>(($D555*'fnd base rates'!J$107)
+($E555*'fnd base rates'!J$108)
+($F555*'fnd base rates'!J$109)
+($G555*'fnd base rates'!J$110)
+($H555*'fnd base rates'!J$111)
+($I555*'fnd base rates'!J$112)
+($J555*'fnd base rates'!J$113)
+($K555*'fnd base rates'!J$114)
+($M555*'fnd base rates'!J$116)
+($N555*'fnd base rates'!J$117)
+($O555*'fnd base rates'!J$118)
+($P555*VLOOKUP($S555+12,rate_basefnd,10)))
*$R555</f>
        <v>1263.3399999999999</v>
      </c>
      <c r="AC555" s="1">
        <f>(($D555*'fnd base rates'!K$107)
+($E555*'fnd base rates'!K$108)
+($F555*'fnd base rates'!K$109)
+($G555*'fnd base rates'!K$110)
+($H555*'fnd base rates'!K$111)
+($I555*'fnd base rates'!K$112)
+($J555*'fnd base rates'!K$113)
+($K555*'fnd base rates'!K$114)
+($M555*'fnd base rates'!K$116)
+($N555*'fnd base rates'!K$117)
+($O555*'fnd base rates'!K$118)
+($P555*VLOOKUP($S555+12,rate_basefnd,11)))
*$R555</f>
        <v>4490.5360440000004</v>
      </c>
      <c r="AD555" s="1">
        <f>(($D555*'fnd base rates'!L$107)
+($E555*'fnd base rates'!L$108)
+($F555*'fnd base rates'!L$109)
+($G555*'fnd base rates'!L$110)
+($H555*'fnd base rates'!L$111)
+($I555*'fnd base rates'!L$112)
+($J555*'fnd base rates'!L$113)
+($K555*'fnd base rates'!L$114)
+($M555*'fnd base rates'!L$116)
+($N555*'fnd base rates'!L$117)
+($O555*'fnd base rates'!L$118)
+($P555*VLOOKUP($S555+12,rate_basefnd,12)))</f>
        <v>5284.0836240000008</v>
      </c>
      <c r="AE555" s="1">
        <f>(($D555*'fnd base rates'!M$107)
+($E555*'fnd base rates'!M$108)
+($F555*'fnd base rates'!M$109)
+($G555*'fnd base rates'!M$110)
+($H555*'fnd base rates'!M$111)
+($I555*'fnd base rates'!M$112)
+($J555*'fnd base rates'!M$113)
+($K555*'fnd base rates'!M$114)
+($M555*'fnd base rates'!M$116)
+($N555*'fnd base rates'!M$117)
+($O555*'fnd base rates'!M$118)
+($P555*VLOOKUP($S555+12,rate_basefnd,13)))</f>
        <v>0</v>
      </c>
      <c r="AF555" s="4">
        <f t="shared" si="615"/>
        <v>38684.066799999993</v>
      </c>
      <c r="AH555" s="4">
        <f t="shared" si="616"/>
        <v>474097775</v>
      </c>
      <c r="AI555" s="4" t="str">
        <f t="shared" si="617"/>
        <v>474</v>
      </c>
      <c r="AJ555" s="2" t="str">
        <f t="shared" si="618"/>
        <v>097</v>
      </c>
      <c r="AK555" s="2" t="str">
        <f t="shared" si="619"/>
        <v>775</v>
      </c>
      <c r="AL555" s="4">
        <f t="shared" si="620"/>
        <v>1</v>
      </c>
      <c r="AM555" s="4">
        <f t="shared" si="612"/>
        <v>4</v>
      </c>
      <c r="AN555" s="4">
        <f t="shared" si="621"/>
        <v>38684.066799999993</v>
      </c>
      <c r="AO555" s="4">
        <f t="shared" si="622"/>
        <v>9671</v>
      </c>
      <c r="AP555" s="4">
        <f t="shared" si="623"/>
        <v>0</v>
      </c>
      <c r="AQ555" s="4">
        <v>9671</v>
      </c>
      <c r="AW555" s="4">
        <v>9654</v>
      </c>
      <c r="AX555" s="5">
        <f t="shared" si="624"/>
        <v>17</v>
      </c>
      <c r="AY555" s="4">
        <v>9671</v>
      </c>
      <c r="AZ555" s="5"/>
      <c r="BB555" s="5">
        <f t="shared" ref="BB555" si="657">BC555-BA555</f>
        <v>0</v>
      </c>
    </row>
    <row r="556" spans="1:54" s="4" customFormat="1">
      <c r="A556" s="278">
        <v>478</v>
      </c>
      <c r="B556" s="2">
        <v>478352064</v>
      </c>
      <c r="C556" s="10" t="s">
        <v>4</v>
      </c>
      <c r="D556" s="15">
        <f>'fnd enro'!D556</f>
        <v>0</v>
      </c>
      <c r="E556" s="15">
        <f>'fnd enro'!E556</f>
        <v>0</v>
      </c>
      <c r="F556" s="15">
        <f>'fnd enro'!F556</f>
        <v>0</v>
      </c>
      <c r="G556" s="15">
        <f>'fnd enro'!G556</f>
        <v>0</v>
      </c>
      <c r="H556" s="15">
        <f>'fnd enro'!H556</f>
        <v>0</v>
      </c>
      <c r="I556" s="15">
        <f>'fnd enro'!I556</f>
        <v>2</v>
      </c>
      <c r="J556" s="15">
        <f>'fnd enro'!J556</f>
        <v>0</v>
      </c>
      <c r="K556" s="16">
        <f>'fnd enro'!K556</f>
        <v>7.6600000000000001E-2</v>
      </c>
      <c r="L556" s="15">
        <f>'fnd enro'!L556</f>
        <v>0</v>
      </c>
      <c r="M556" s="15">
        <f>'fnd enro'!M556</f>
        <v>0</v>
      </c>
      <c r="N556" s="15">
        <f>'fnd enro'!N556</f>
        <v>0</v>
      </c>
      <c r="O556" s="15">
        <f>'fnd enro'!O556</f>
        <v>0</v>
      </c>
      <c r="P556" s="15">
        <f>'fnd enro'!P556</f>
        <v>0</v>
      </c>
      <c r="Q556" s="15">
        <f>'fnd enro'!R556</f>
        <v>2</v>
      </c>
      <c r="R556" s="16">
        <f t="shared" si="614"/>
        <v>1</v>
      </c>
      <c r="S556" s="15">
        <f>VALUE('fnd enro'!Q556)</f>
        <v>9</v>
      </c>
      <c r="T556" s="2"/>
      <c r="U556" s="1">
        <f>(($D556*'fnd base rates'!C$107)
+($E556*'fnd base rates'!C$108)
+($F556*'fnd base rates'!C$109)
+($G556*'fnd base rates'!C$110)
+($H556*'fnd base rates'!C$111)
+($I556*'fnd base rates'!C$112)
+($J556*'fnd base rates'!C$113)
+($K556*'fnd base rates'!C$114)
+($M556*'fnd base rates'!C$116)
+($N556*'fnd base rates'!C$117)
+($O556*'fnd base rates'!C$118)
+($P556*VLOOKUP($S556+12,rate_basefnd,3)))
*$R556</f>
        <v>1025.044586</v>
      </c>
      <c r="V556" s="1">
        <f>(($D556*'fnd base rates'!D$107)
+($E556*'fnd base rates'!D$108)
+($F556*'fnd base rates'!D$109)
+($G556*'fnd base rates'!D$110)
+($H556*'fnd base rates'!D$111)
+($I556*'fnd base rates'!D$112)
+($J556*'fnd base rates'!D$113)
+($K556*'fnd base rates'!D$114)
+($M556*'fnd base rates'!D$116)
+($N556*'fnd base rates'!D$117)
+($O556*'fnd base rates'!D$118)
+($P556*VLOOKUP($S556+12,rate_basefnd,4)))
*$R556</f>
        <v>1464.26</v>
      </c>
      <c r="W556" s="1">
        <f>(($D556*'fnd base rates'!E$107)
+($E556*'fnd base rates'!E$108)
+($F556*'fnd base rates'!E$109)
+($G556*'fnd base rates'!E$110)
+($H556*'fnd base rates'!E$111)
+($I556*'fnd base rates'!E$112)
+($J556*'fnd base rates'!E$113)
+($K556*'fnd base rates'!E$114)
+($M556*'fnd base rates'!E$116)
+($N556*'fnd base rates'!E$117)
+($O556*'fnd base rates'!E$118)
+($P556*VLOOKUP($S556+12,rate_basefnd,5)))
*$R556</f>
        <v>9395.8105180000002</v>
      </c>
      <c r="X556" s="1">
        <f>(($D556*'fnd base rates'!F$107)
+($E556*'fnd base rates'!F$108)
+($F556*'fnd base rates'!F$109)
+($G556*'fnd base rates'!F$110)
+($H556*'fnd base rates'!F$111)
+($I556*'fnd base rates'!F$112)
+($J556*'fnd base rates'!F$113)
+($K556*'fnd base rates'!F$114)
+($M556*'fnd base rates'!F$116)
+($N556*'fnd base rates'!F$117)
+($O556*'fnd base rates'!F$118)
+($P556*VLOOKUP($S556+12,rate_basefnd,6)))
*$R556</f>
        <v>1692.2167640000002</v>
      </c>
      <c r="Y556" s="1">
        <f>(($D556*'fnd base rates'!G$107)
+($E556*'fnd base rates'!G$108)
+($F556*'fnd base rates'!G$109)
+($G556*'fnd base rates'!G$110)
+($H556*'fnd base rates'!G$111)
+($I556*'fnd base rates'!G$112)
+($J556*'fnd base rates'!G$113)
+($K556*'fnd base rates'!G$114)
+($M556*'fnd base rates'!G$116)
+($N556*'fnd base rates'!G$117)
+($O556*'fnd base rates'!G$118)
+($P556*VLOOKUP($S556+12,rate_basefnd,7)))
*$R556</f>
        <v>313.39227799999998</v>
      </c>
      <c r="Z556" s="1">
        <f>(($D556*'fnd base rates'!H$107)
+($E556*'fnd base rates'!H$108)
+($F556*'fnd base rates'!H$109)
+($G556*'fnd base rates'!H$110)
+($H556*'fnd base rates'!H$111)
+($I556*'fnd base rates'!H$112)
+($J556*'fnd base rates'!H$113)
+($K556*'fnd base rates'!H$114)
+($M556*'fnd base rates'!H$116)
+($N556*'fnd base rates'!H$117)
+($O556*'fnd base rates'!H$118)
+($P556*VLOOKUP($S556+12,rate_basefnd,8)))</f>
        <v>1584.6144199999999</v>
      </c>
      <c r="AA556" s="1">
        <f>(($D556*'fnd base rates'!I$107)
+($E556*'fnd base rates'!I$108)
+($F556*'fnd base rates'!I$109)
+($G556*'fnd base rates'!I$110)
+($H556*'fnd base rates'!I$111)
+($I556*'fnd base rates'!I$112)
+($J556*'fnd base rates'!I$113)
+($K556*'fnd base rates'!I$114)
+($M556*'fnd base rates'!I$116)
+($N556*'fnd base rates'!I$117)
+($O556*'fnd base rates'!I$118)
+($P556*VLOOKUP($S556+12,rate_basefnd,9)))
*$R556</f>
        <v>815.2</v>
      </c>
      <c r="AB556" s="1">
        <f>(($D556*'fnd base rates'!J$107)
+($E556*'fnd base rates'!J$108)
+($F556*'fnd base rates'!J$109)
+($G556*'fnd base rates'!J$110)
+($H556*'fnd base rates'!J$111)
+($I556*'fnd base rates'!J$112)
+($J556*'fnd base rates'!J$113)
+($K556*'fnd base rates'!J$114)
+($M556*'fnd base rates'!J$116)
+($N556*'fnd base rates'!J$117)
+($O556*'fnd base rates'!J$118)
+($P556*VLOOKUP($S556+12,rate_basefnd,10)))
*$R556</f>
        <v>1098.08</v>
      </c>
      <c r="AC556" s="1">
        <f>(($D556*'fnd base rates'!K$107)
+($E556*'fnd base rates'!K$108)
+($F556*'fnd base rates'!K$109)
+($G556*'fnd base rates'!K$110)
+($H556*'fnd base rates'!K$111)
+($I556*'fnd base rates'!K$112)
+($J556*'fnd base rates'!K$113)
+($K556*'fnd base rates'!K$114)
+($M556*'fnd base rates'!K$116)
+($N556*'fnd base rates'!K$117)
+($O556*'fnd base rates'!K$118)
+($P556*VLOOKUP($S556+12,rate_basefnd,11)))
*$R556</f>
        <v>2199.1880219999998</v>
      </c>
      <c r="AD556" s="1">
        <f>(($D556*'fnd base rates'!L$107)
+($E556*'fnd base rates'!L$108)
+($F556*'fnd base rates'!L$109)
+($G556*'fnd base rates'!L$110)
+($H556*'fnd base rates'!L$111)
+($I556*'fnd base rates'!L$112)
+($J556*'fnd base rates'!L$113)
+($K556*'fnd base rates'!L$114)
+($M556*'fnd base rates'!L$116)
+($N556*'fnd base rates'!L$117)
+($O556*'fnd base rates'!L$118)
+($P556*VLOOKUP($S556+12,rate_basefnd,12)))</f>
        <v>2459.0268120000001</v>
      </c>
      <c r="AE556" s="1">
        <f>(($D556*'fnd base rates'!M$107)
+($E556*'fnd base rates'!M$108)
+($F556*'fnd base rates'!M$109)
+($G556*'fnd base rates'!M$110)
+($H556*'fnd base rates'!M$111)
+($I556*'fnd base rates'!M$112)
+($J556*'fnd base rates'!M$113)
+($K556*'fnd base rates'!M$114)
+($M556*'fnd base rates'!M$116)
+($N556*'fnd base rates'!M$117)
+($O556*'fnd base rates'!M$118)
+($P556*VLOOKUP($S556+12,rate_basefnd,13)))</f>
        <v>0</v>
      </c>
      <c r="AF556" s="4">
        <f t="shared" si="615"/>
        <v>22046.8334</v>
      </c>
      <c r="AH556" s="4">
        <f t="shared" si="616"/>
        <v>478352064</v>
      </c>
      <c r="AI556" s="4" t="str">
        <f t="shared" si="617"/>
        <v>478</v>
      </c>
      <c r="AJ556" s="2" t="str">
        <f t="shared" si="618"/>
        <v>352</v>
      </c>
      <c r="AK556" s="2" t="str">
        <f t="shared" si="619"/>
        <v>064</v>
      </c>
      <c r="AL556" s="4">
        <f t="shared" si="620"/>
        <v>1</v>
      </c>
      <c r="AM556" s="4">
        <f t="shared" si="612"/>
        <v>2</v>
      </c>
      <c r="AN556" s="4">
        <f t="shared" si="621"/>
        <v>22046.8334</v>
      </c>
      <c r="AO556" s="4">
        <f t="shared" si="622"/>
        <v>11023</v>
      </c>
      <c r="AP556" s="4">
        <f t="shared" si="623"/>
        <v>0</v>
      </c>
      <c r="AQ556" s="4">
        <v>11023</v>
      </c>
      <c r="AW556" s="4">
        <v>11009</v>
      </c>
      <c r="AX556" s="5">
        <f t="shared" si="624"/>
        <v>14</v>
      </c>
      <c r="AY556" s="4">
        <v>11023</v>
      </c>
      <c r="AZ556" s="5"/>
      <c r="BB556" s="5">
        <f t="shared" ref="BB556" si="658">BC556-BA556</f>
        <v>0</v>
      </c>
    </row>
    <row r="557" spans="1:54" s="4" customFormat="1">
      <c r="A557" s="278">
        <v>478</v>
      </c>
      <c r="B557" s="2">
        <v>478352067</v>
      </c>
      <c r="C557" s="10" t="s">
        <v>4</v>
      </c>
      <c r="D557" s="15">
        <f>'fnd enro'!D557</f>
        <v>0</v>
      </c>
      <c r="E557" s="15">
        <f>'fnd enro'!E557</f>
        <v>0</v>
      </c>
      <c r="F557" s="15">
        <f>'fnd enro'!F557</f>
        <v>0</v>
      </c>
      <c r="G557" s="15">
        <f>'fnd enro'!G557</f>
        <v>0</v>
      </c>
      <c r="H557" s="15">
        <f>'fnd enro'!H557</f>
        <v>1</v>
      </c>
      <c r="I557" s="15">
        <f>'fnd enro'!I557</f>
        <v>0</v>
      </c>
      <c r="J557" s="15">
        <f>'fnd enro'!J557</f>
        <v>0</v>
      </c>
      <c r="K557" s="16">
        <f>'fnd enro'!K557</f>
        <v>3.8300000000000001E-2</v>
      </c>
      <c r="L557" s="15">
        <f>'fnd enro'!L557</f>
        <v>0</v>
      </c>
      <c r="M557" s="15">
        <f>'fnd enro'!M557</f>
        <v>0</v>
      </c>
      <c r="N557" s="15">
        <f>'fnd enro'!N557</f>
        <v>0</v>
      </c>
      <c r="O557" s="15">
        <f>'fnd enro'!O557</f>
        <v>0</v>
      </c>
      <c r="P557" s="15">
        <f>'fnd enro'!P557</f>
        <v>0</v>
      </c>
      <c r="Q557" s="15">
        <f>'fnd enro'!R557</f>
        <v>1</v>
      </c>
      <c r="R557" s="16">
        <f t="shared" si="614"/>
        <v>1</v>
      </c>
      <c r="S557" s="15">
        <f>VALUE('fnd enro'!Q557)</f>
        <v>2</v>
      </c>
      <c r="T557" s="2"/>
      <c r="U557" s="1">
        <f>(($D557*'fnd base rates'!C$107)
+($E557*'fnd base rates'!C$108)
+($F557*'fnd base rates'!C$109)
+($G557*'fnd base rates'!C$110)
+($H557*'fnd base rates'!C$111)
+($I557*'fnd base rates'!C$112)
+($J557*'fnd base rates'!C$113)
+($K557*'fnd base rates'!C$114)
+($M557*'fnd base rates'!C$116)
+($N557*'fnd base rates'!C$117)
+($O557*'fnd base rates'!C$118)
+($P557*VLOOKUP($S557+12,rate_basefnd,3)))
*$R557</f>
        <v>512.52229299999999</v>
      </c>
      <c r="V557" s="1">
        <f>(($D557*'fnd base rates'!D$107)
+($E557*'fnd base rates'!D$108)
+($F557*'fnd base rates'!D$109)
+($G557*'fnd base rates'!D$110)
+($H557*'fnd base rates'!D$111)
+($I557*'fnd base rates'!D$112)
+($J557*'fnd base rates'!D$113)
+($K557*'fnd base rates'!D$114)
+($M557*'fnd base rates'!D$116)
+($N557*'fnd base rates'!D$117)
+($O557*'fnd base rates'!D$118)
+($P557*VLOOKUP($S557+12,rate_basefnd,4)))
*$R557</f>
        <v>732.13</v>
      </c>
      <c r="W557" s="1">
        <f>(($D557*'fnd base rates'!E$107)
+($E557*'fnd base rates'!E$108)
+($F557*'fnd base rates'!E$109)
+($G557*'fnd base rates'!E$110)
+($H557*'fnd base rates'!E$111)
+($I557*'fnd base rates'!E$112)
+($J557*'fnd base rates'!E$113)
+($K557*'fnd base rates'!E$114)
+($M557*'fnd base rates'!E$116)
+($N557*'fnd base rates'!E$117)
+($O557*'fnd base rates'!E$118)
+($P557*VLOOKUP($S557+12,rate_basefnd,5)))
*$R557</f>
        <v>3307.735259</v>
      </c>
      <c r="X557" s="1">
        <f>(($D557*'fnd base rates'!F$107)
+($E557*'fnd base rates'!F$108)
+($F557*'fnd base rates'!F$109)
+($G557*'fnd base rates'!F$110)
+($H557*'fnd base rates'!F$111)
+($I557*'fnd base rates'!F$112)
+($J557*'fnd base rates'!F$113)
+($K557*'fnd base rates'!F$114)
+($M557*'fnd base rates'!F$116)
+($N557*'fnd base rates'!F$117)
+($O557*'fnd base rates'!F$118)
+($P557*VLOOKUP($S557+12,rate_basefnd,6)))
*$R557</f>
        <v>949.92838200000006</v>
      </c>
      <c r="Y557" s="1">
        <f>(($D557*'fnd base rates'!G$107)
+($E557*'fnd base rates'!G$108)
+($F557*'fnd base rates'!G$109)
+($G557*'fnd base rates'!G$110)
+($H557*'fnd base rates'!G$111)
+($I557*'fnd base rates'!G$112)
+($J557*'fnd base rates'!G$113)
+($K557*'fnd base rates'!G$114)
+($M557*'fnd base rates'!G$116)
+($N557*'fnd base rates'!G$117)
+($O557*'fnd base rates'!G$118)
+($P557*VLOOKUP($S557+12,rate_basefnd,7)))
*$R557</f>
        <v>161.06613899999999</v>
      </c>
      <c r="Z557" s="1">
        <f>(($D557*'fnd base rates'!H$107)
+($E557*'fnd base rates'!H$108)
+($F557*'fnd base rates'!H$109)
+($G557*'fnd base rates'!H$110)
+($H557*'fnd base rates'!H$111)
+($I557*'fnd base rates'!H$112)
+($J557*'fnd base rates'!H$113)
+($K557*'fnd base rates'!H$114)
+($M557*'fnd base rates'!H$116)
+($N557*'fnd base rates'!H$117)
+($O557*'fnd base rates'!H$118)
+($P557*VLOOKUP($S557+12,rate_basefnd,8)))</f>
        <v>500.77720999999997</v>
      </c>
      <c r="AA557" s="1">
        <f>(($D557*'fnd base rates'!I$107)
+($E557*'fnd base rates'!I$108)
+($F557*'fnd base rates'!I$109)
+($G557*'fnd base rates'!I$110)
+($H557*'fnd base rates'!I$111)
+($I557*'fnd base rates'!I$112)
+($J557*'fnd base rates'!I$113)
+($K557*'fnd base rates'!I$114)
+($M557*'fnd base rates'!I$116)
+($N557*'fnd base rates'!I$117)
+($O557*'fnd base rates'!I$118)
+($P557*VLOOKUP($S557+12,rate_basefnd,9)))
*$R557</f>
        <v>336.12</v>
      </c>
      <c r="AB557" s="1">
        <f>(($D557*'fnd base rates'!J$107)
+($E557*'fnd base rates'!J$108)
+($F557*'fnd base rates'!J$109)
+($G557*'fnd base rates'!J$110)
+($H557*'fnd base rates'!J$111)
+($I557*'fnd base rates'!J$112)
+($J557*'fnd base rates'!J$113)
+($K557*'fnd base rates'!J$114)
+($M557*'fnd base rates'!J$116)
+($N557*'fnd base rates'!J$117)
+($O557*'fnd base rates'!J$118)
+($P557*VLOOKUP($S557+12,rate_basefnd,10)))
*$R557</f>
        <v>238.1</v>
      </c>
      <c r="AC557" s="1">
        <f>(($D557*'fnd base rates'!K$107)
+($E557*'fnd base rates'!K$108)
+($F557*'fnd base rates'!K$109)
+($G557*'fnd base rates'!K$110)
+($H557*'fnd base rates'!K$111)
+($I557*'fnd base rates'!K$112)
+($J557*'fnd base rates'!K$113)
+($K557*'fnd base rates'!K$114)
+($M557*'fnd base rates'!K$116)
+($N557*'fnd base rates'!K$117)
+($O557*'fnd base rates'!K$118)
+($P557*VLOOKUP($S557+12,rate_basefnd,11)))
*$R557</f>
        <v>1130.3140109999999</v>
      </c>
      <c r="AD557" s="1">
        <f>(($D557*'fnd base rates'!L$107)
+($E557*'fnd base rates'!L$108)
+($F557*'fnd base rates'!L$109)
+($G557*'fnd base rates'!L$110)
+($H557*'fnd base rates'!L$111)
+($I557*'fnd base rates'!L$112)
+($J557*'fnd base rates'!L$113)
+($K557*'fnd base rates'!L$114)
+($M557*'fnd base rates'!L$116)
+($N557*'fnd base rates'!L$117)
+($O557*'fnd base rates'!L$118)
+($P557*VLOOKUP($S557+12,rate_basefnd,12)))</f>
        <v>1351.523406</v>
      </c>
      <c r="AE557" s="1">
        <f>(($D557*'fnd base rates'!M$107)
+($E557*'fnd base rates'!M$108)
+($F557*'fnd base rates'!M$109)
+($G557*'fnd base rates'!M$110)
+($H557*'fnd base rates'!M$111)
+($I557*'fnd base rates'!M$112)
+($J557*'fnd base rates'!M$113)
+($K557*'fnd base rates'!M$114)
+($M557*'fnd base rates'!M$116)
+($N557*'fnd base rates'!M$117)
+($O557*'fnd base rates'!M$118)
+($P557*VLOOKUP($S557+12,rate_basefnd,13)))</f>
        <v>0</v>
      </c>
      <c r="AF557" s="4">
        <f t="shared" si="615"/>
        <v>9220.2167000000009</v>
      </c>
      <c r="AH557" s="4">
        <f t="shared" si="616"/>
        <v>478352067</v>
      </c>
      <c r="AI557" s="4" t="str">
        <f t="shared" si="617"/>
        <v>478</v>
      </c>
      <c r="AJ557" s="2" t="str">
        <f t="shared" si="618"/>
        <v>352</v>
      </c>
      <c r="AK557" s="2" t="str">
        <f t="shared" si="619"/>
        <v>067</v>
      </c>
      <c r="AL557" s="4">
        <f t="shared" si="620"/>
        <v>1</v>
      </c>
      <c r="AM557" s="4">
        <f t="shared" si="612"/>
        <v>1</v>
      </c>
      <c r="AN557" s="4">
        <f t="shared" si="621"/>
        <v>9220.2167000000009</v>
      </c>
      <c r="AO557" s="4">
        <f t="shared" si="622"/>
        <v>9220</v>
      </c>
      <c r="AP557" s="4">
        <f t="shared" si="623"/>
        <v>0</v>
      </c>
      <c r="AQ557" s="4">
        <v>9220</v>
      </c>
      <c r="AW557" s="4">
        <v>9202</v>
      </c>
      <c r="AX557" s="5">
        <f t="shared" si="624"/>
        <v>18</v>
      </c>
      <c r="AY557" s="4">
        <v>9220</v>
      </c>
      <c r="AZ557" s="5"/>
      <c r="BB557" s="5">
        <f t="shared" ref="BB557" si="659">BC557-BA557</f>
        <v>0</v>
      </c>
    </row>
    <row r="558" spans="1:54" s="4" customFormat="1">
      <c r="A558" s="278">
        <v>478</v>
      </c>
      <c r="B558" s="2">
        <v>478352097</v>
      </c>
      <c r="C558" s="10" t="s">
        <v>4</v>
      </c>
      <c r="D558" s="15">
        <f>'fnd enro'!D558</f>
        <v>0</v>
      </c>
      <c r="E558" s="15">
        <f>'fnd enro'!E558</f>
        <v>0</v>
      </c>
      <c r="F558" s="15">
        <f>'fnd enro'!F558</f>
        <v>0</v>
      </c>
      <c r="G558" s="15">
        <f>'fnd enro'!G558</f>
        <v>0</v>
      </c>
      <c r="H558" s="15">
        <f>'fnd enro'!H558</f>
        <v>3</v>
      </c>
      <c r="I558" s="15">
        <f>'fnd enro'!I558</f>
        <v>6</v>
      </c>
      <c r="J558" s="15">
        <f>'fnd enro'!J558</f>
        <v>0</v>
      </c>
      <c r="K558" s="16">
        <f>'fnd enro'!K558</f>
        <v>0.34470000000000001</v>
      </c>
      <c r="L558" s="15">
        <f>'fnd enro'!L558</f>
        <v>0</v>
      </c>
      <c r="M558" s="15">
        <f>'fnd enro'!M558</f>
        <v>0</v>
      </c>
      <c r="N558" s="15">
        <f>'fnd enro'!N558</f>
        <v>0</v>
      </c>
      <c r="O558" s="15">
        <f>'fnd enro'!O558</f>
        <v>0</v>
      </c>
      <c r="P558" s="15">
        <f>'fnd enro'!P558</f>
        <v>5</v>
      </c>
      <c r="Q558" s="15">
        <f>'fnd enro'!R558</f>
        <v>9</v>
      </c>
      <c r="R558" s="16">
        <f t="shared" si="614"/>
        <v>1</v>
      </c>
      <c r="S558" s="15">
        <f>VALUE('fnd enro'!Q558)</f>
        <v>11</v>
      </c>
      <c r="T558" s="2"/>
      <c r="U558" s="1">
        <f>(($D558*'fnd base rates'!C$107)
+($E558*'fnd base rates'!C$108)
+($F558*'fnd base rates'!C$109)
+($G558*'fnd base rates'!C$110)
+($H558*'fnd base rates'!C$111)
+($I558*'fnd base rates'!C$112)
+($J558*'fnd base rates'!C$113)
+($K558*'fnd base rates'!C$114)
+($M558*'fnd base rates'!C$116)
+($N558*'fnd base rates'!C$117)
+($O558*'fnd base rates'!C$118)
+($P558*VLOOKUP($S558+12,rate_basefnd,3)))
*$R558</f>
        <v>4973.8506369999996</v>
      </c>
      <c r="V558" s="1">
        <f>(($D558*'fnd base rates'!D$107)
+($E558*'fnd base rates'!D$108)
+($F558*'fnd base rates'!D$109)
+($G558*'fnd base rates'!D$110)
+($H558*'fnd base rates'!D$111)
+($I558*'fnd base rates'!D$112)
+($J558*'fnd base rates'!D$113)
+($K558*'fnd base rates'!D$114)
+($M558*'fnd base rates'!D$116)
+($N558*'fnd base rates'!D$117)
+($O558*'fnd base rates'!D$118)
+($P558*VLOOKUP($S558+12,rate_basefnd,4)))
*$R558</f>
        <v>8300.2199999999993</v>
      </c>
      <c r="W558" s="1">
        <f>(($D558*'fnd base rates'!E$107)
+($E558*'fnd base rates'!E$108)
+($F558*'fnd base rates'!E$109)
+($G558*'fnd base rates'!E$110)
+($H558*'fnd base rates'!E$111)
+($I558*'fnd base rates'!E$112)
+($J558*'fnd base rates'!E$113)
+($K558*'fnd base rates'!E$114)
+($M558*'fnd base rates'!E$116)
+($N558*'fnd base rates'!E$117)
+($O558*'fnd base rates'!E$118)
+($P558*VLOOKUP($S558+12,rate_basefnd,5)))
*$R558</f>
        <v>54813.987330999997</v>
      </c>
      <c r="X558" s="1">
        <f>(($D558*'fnd base rates'!F$107)
+($E558*'fnd base rates'!F$108)
+($F558*'fnd base rates'!F$109)
+($G558*'fnd base rates'!F$110)
+($H558*'fnd base rates'!F$111)
+($I558*'fnd base rates'!F$112)
+($J558*'fnd base rates'!F$113)
+($K558*'fnd base rates'!F$114)
+($M558*'fnd base rates'!F$116)
+($N558*'fnd base rates'!F$117)
+($O558*'fnd base rates'!F$118)
+($P558*VLOOKUP($S558+12,rate_basefnd,6)))
*$R558</f>
        <v>7926.4354380000004</v>
      </c>
      <c r="Y558" s="1">
        <f>(($D558*'fnd base rates'!G$107)
+($E558*'fnd base rates'!G$108)
+($F558*'fnd base rates'!G$109)
+($G558*'fnd base rates'!G$110)
+($H558*'fnd base rates'!G$111)
+($I558*'fnd base rates'!G$112)
+($J558*'fnd base rates'!G$113)
+($K558*'fnd base rates'!G$114)
+($M558*'fnd base rates'!G$116)
+($N558*'fnd base rates'!G$117)
+($O558*'fnd base rates'!G$118)
+($P558*VLOOKUP($S558+12,rate_basefnd,7)))
*$R558</f>
        <v>2233.7252509999998</v>
      </c>
      <c r="Z558" s="1">
        <f>(($D558*'fnd base rates'!H$107)
+($E558*'fnd base rates'!H$108)
+($F558*'fnd base rates'!H$109)
+($G558*'fnd base rates'!H$110)
+($H558*'fnd base rates'!H$111)
+($I558*'fnd base rates'!H$112)
+($J558*'fnd base rates'!H$113)
+($K558*'fnd base rates'!H$114)
+($M558*'fnd base rates'!H$116)
+($N558*'fnd base rates'!H$117)
+($O558*'fnd base rates'!H$118)
+($P558*VLOOKUP($S558+12,rate_basefnd,8)))</f>
        <v>6380.3748899999991</v>
      </c>
      <c r="AA558" s="1">
        <f>(($D558*'fnd base rates'!I$107)
+($E558*'fnd base rates'!I$108)
+($F558*'fnd base rates'!I$109)
+($G558*'fnd base rates'!I$110)
+($H558*'fnd base rates'!I$111)
+($I558*'fnd base rates'!I$112)
+($J558*'fnd base rates'!I$113)
+($K558*'fnd base rates'!I$114)
+($M558*'fnd base rates'!I$116)
+($N558*'fnd base rates'!I$117)
+($O558*'fnd base rates'!I$118)
+($P558*VLOOKUP($S558+12,rate_basefnd,9)))
*$R558</f>
        <v>4130.3100000000004</v>
      </c>
      <c r="AB558" s="1">
        <f>(($D558*'fnd base rates'!J$107)
+($E558*'fnd base rates'!J$108)
+($F558*'fnd base rates'!J$109)
+($G558*'fnd base rates'!J$110)
+($H558*'fnd base rates'!J$111)
+($I558*'fnd base rates'!J$112)
+($J558*'fnd base rates'!J$113)
+($K558*'fnd base rates'!J$114)
+($M558*'fnd base rates'!J$116)
+($N558*'fnd base rates'!J$117)
+($O558*'fnd base rates'!J$118)
+($P558*VLOOKUP($S558+12,rate_basefnd,10)))
*$R558</f>
        <v>7523.1399999999994</v>
      </c>
      <c r="AC558" s="1">
        <f>(($D558*'fnd base rates'!K$107)
+($E558*'fnd base rates'!K$108)
+($F558*'fnd base rates'!K$109)
+($G558*'fnd base rates'!K$110)
+($H558*'fnd base rates'!K$111)
+($I558*'fnd base rates'!K$112)
+($J558*'fnd base rates'!K$113)
+($K558*'fnd base rates'!K$114)
+($M558*'fnd base rates'!K$116)
+($N558*'fnd base rates'!K$117)
+($O558*'fnd base rates'!K$118)
+($P558*VLOOKUP($S558+12,rate_basefnd,11)))
*$R558</f>
        <v>9988.5060990000002</v>
      </c>
      <c r="AD558" s="1">
        <f>(($D558*'fnd base rates'!L$107)
+($E558*'fnd base rates'!L$108)
+($F558*'fnd base rates'!L$109)
+($G558*'fnd base rates'!L$110)
+($H558*'fnd base rates'!L$111)
+($I558*'fnd base rates'!L$112)
+($J558*'fnd base rates'!L$113)
+($K558*'fnd base rates'!L$114)
+($M558*'fnd base rates'!L$116)
+($N558*'fnd base rates'!L$117)
+($O558*'fnd base rates'!L$118)
+($P558*VLOOKUP($S558+12,rate_basefnd,12)))</f>
        <v>14133.550654000001</v>
      </c>
      <c r="AE558" s="1">
        <f>(($D558*'fnd base rates'!M$107)
+($E558*'fnd base rates'!M$108)
+($F558*'fnd base rates'!M$109)
+($G558*'fnd base rates'!M$110)
+($H558*'fnd base rates'!M$111)
+($I558*'fnd base rates'!M$112)
+($J558*'fnd base rates'!M$113)
+($K558*'fnd base rates'!M$114)
+($M558*'fnd base rates'!M$116)
+($N558*'fnd base rates'!M$117)
+($O558*'fnd base rates'!M$118)
+($P558*VLOOKUP($S558+12,rate_basefnd,13)))</f>
        <v>0</v>
      </c>
      <c r="AF558" s="4">
        <f t="shared" si="615"/>
        <v>120404.10030000001</v>
      </c>
      <c r="AH558" s="4">
        <f t="shared" si="616"/>
        <v>478352097</v>
      </c>
      <c r="AI558" s="4" t="str">
        <f t="shared" si="617"/>
        <v>478</v>
      </c>
      <c r="AJ558" s="2" t="str">
        <f t="shared" si="618"/>
        <v>352</v>
      </c>
      <c r="AK558" s="2" t="str">
        <f t="shared" si="619"/>
        <v>097</v>
      </c>
      <c r="AL558" s="4">
        <f t="shared" si="620"/>
        <v>1</v>
      </c>
      <c r="AM558" s="4">
        <f t="shared" si="612"/>
        <v>9</v>
      </c>
      <c r="AN558" s="4">
        <f t="shared" si="621"/>
        <v>120404.10030000001</v>
      </c>
      <c r="AO558" s="4">
        <f t="shared" si="622"/>
        <v>13378</v>
      </c>
      <c r="AP558" s="4">
        <f t="shared" si="623"/>
        <v>0</v>
      </c>
      <c r="AQ558" s="4">
        <v>13378</v>
      </c>
      <c r="AW558" s="4">
        <v>13317</v>
      </c>
      <c r="AX558" s="5">
        <f t="shared" si="624"/>
        <v>61</v>
      </c>
      <c r="AY558" s="4">
        <v>13378</v>
      </c>
      <c r="AZ558" s="5"/>
      <c r="BB558" s="5">
        <f t="shared" ref="BB558" si="660">BC558-BA558</f>
        <v>0</v>
      </c>
    </row>
    <row r="559" spans="1:54" s="4" customFormat="1">
      <c r="A559" s="278">
        <v>478</v>
      </c>
      <c r="B559" s="2">
        <v>478352103</v>
      </c>
      <c r="C559" s="10" t="s">
        <v>4</v>
      </c>
      <c r="D559" s="15">
        <f>'fnd enro'!D559</f>
        <v>0</v>
      </c>
      <c r="E559" s="15">
        <f>'fnd enro'!E559</f>
        <v>0</v>
      </c>
      <c r="F559" s="15">
        <f>'fnd enro'!F559</f>
        <v>0</v>
      </c>
      <c r="G559" s="15">
        <f>'fnd enro'!G559</f>
        <v>0</v>
      </c>
      <c r="H559" s="15">
        <f>'fnd enro'!H559</f>
        <v>0</v>
      </c>
      <c r="I559" s="15">
        <f>'fnd enro'!I559</f>
        <v>2</v>
      </c>
      <c r="J559" s="15">
        <f>'fnd enro'!J559</f>
        <v>0</v>
      </c>
      <c r="K559" s="16">
        <f>'fnd enro'!K559</f>
        <v>7.6600000000000001E-2</v>
      </c>
      <c r="L559" s="15">
        <f>'fnd enro'!L559</f>
        <v>0</v>
      </c>
      <c r="M559" s="15">
        <f>'fnd enro'!M559</f>
        <v>0</v>
      </c>
      <c r="N559" s="15">
        <f>'fnd enro'!N559</f>
        <v>0</v>
      </c>
      <c r="O559" s="15">
        <f>'fnd enro'!O559</f>
        <v>0</v>
      </c>
      <c r="P559" s="15">
        <f>'fnd enro'!P559</f>
        <v>1</v>
      </c>
      <c r="Q559" s="15">
        <f>'fnd enro'!R559</f>
        <v>2</v>
      </c>
      <c r="R559" s="16">
        <f t="shared" si="614"/>
        <v>1</v>
      </c>
      <c r="S559" s="15">
        <f>VALUE('fnd enro'!Q559)</f>
        <v>10</v>
      </c>
      <c r="T559" s="2"/>
      <c r="U559" s="1">
        <f>(($D559*'fnd base rates'!C$107)
+($E559*'fnd base rates'!C$108)
+($F559*'fnd base rates'!C$109)
+($G559*'fnd base rates'!C$110)
+($H559*'fnd base rates'!C$111)
+($I559*'fnd base rates'!C$112)
+($J559*'fnd base rates'!C$113)
+($K559*'fnd base rates'!C$114)
+($M559*'fnd base rates'!C$116)
+($N559*'fnd base rates'!C$117)
+($O559*'fnd base rates'!C$118)
+($P559*VLOOKUP($S559+12,rate_basefnd,3)))
*$R559</f>
        <v>1095.2145860000001</v>
      </c>
      <c r="V559" s="1">
        <f>(($D559*'fnd base rates'!D$107)
+($E559*'fnd base rates'!D$108)
+($F559*'fnd base rates'!D$109)
+($G559*'fnd base rates'!D$110)
+($H559*'fnd base rates'!D$111)
+($I559*'fnd base rates'!D$112)
+($J559*'fnd base rates'!D$113)
+($K559*'fnd base rates'!D$114)
+($M559*'fnd base rates'!D$116)
+($N559*'fnd base rates'!D$117)
+($O559*'fnd base rates'!D$118)
+($P559*VLOOKUP($S559+12,rate_basefnd,4)))
*$R559</f>
        <v>1796.72</v>
      </c>
      <c r="W559" s="1">
        <f>(($D559*'fnd base rates'!E$107)
+($E559*'fnd base rates'!E$108)
+($F559*'fnd base rates'!E$109)
+($G559*'fnd base rates'!E$110)
+($H559*'fnd base rates'!E$111)
+($I559*'fnd base rates'!E$112)
+($J559*'fnd base rates'!E$113)
+($K559*'fnd base rates'!E$114)
+($M559*'fnd base rates'!E$116)
+($N559*'fnd base rates'!E$117)
+($O559*'fnd base rates'!E$118)
+($P559*VLOOKUP($S559+12,rate_basefnd,5)))
*$R559</f>
        <v>12641.250518000001</v>
      </c>
      <c r="X559" s="1">
        <f>(($D559*'fnd base rates'!F$107)
+($E559*'fnd base rates'!F$108)
+($F559*'fnd base rates'!F$109)
+($G559*'fnd base rates'!F$110)
+($H559*'fnd base rates'!F$111)
+($I559*'fnd base rates'!F$112)
+($J559*'fnd base rates'!F$113)
+($K559*'fnd base rates'!F$114)
+($M559*'fnd base rates'!F$116)
+($N559*'fnd base rates'!F$117)
+($O559*'fnd base rates'!F$118)
+($P559*VLOOKUP($S559+12,rate_basefnd,6)))
*$R559</f>
        <v>1692.2167640000002</v>
      </c>
      <c r="Y559" s="1">
        <f>(($D559*'fnd base rates'!G$107)
+($E559*'fnd base rates'!G$108)
+($F559*'fnd base rates'!G$109)
+($G559*'fnd base rates'!G$110)
+($H559*'fnd base rates'!G$111)
+($I559*'fnd base rates'!G$112)
+($J559*'fnd base rates'!G$113)
+($K559*'fnd base rates'!G$114)
+($M559*'fnd base rates'!G$116)
+($N559*'fnd base rates'!G$117)
+($O559*'fnd base rates'!G$118)
+($P559*VLOOKUP($S559+12,rate_basefnd,7)))
*$R559</f>
        <v>470.84227799999996</v>
      </c>
      <c r="Z559" s="1">
        <f>(($D559*'fnd base rates'!H$107)
+($E559*'fnd base rates'!H$108)
+($F559*'fnd base rates'!H$109)
+($G559*'fnd base rates'!H$110)
+($H559*'fnd base rates'!H$111)
+($I559*'fnd base rates'!H$112)
+($J559*'fnd base rates'!H$113)
+($K559*'fnd base rates'!H$114)
+($M559*'fnd base rates'!H$116)
+($N559*'fnd base rates'!H$117)
+($O559*'fnd base rates'!H$118)
+($P559*VLOOKUP($S559+12,rate_basefnd,8)))</f>
        <v>1608.75442</v>
      </c>
      <c r="AA559" s="1">
        <f>(($D559*'fnd base rates'!I$107)
+($E559*'fnd base rates'!I$108)
+($F559*'fnd base rates'!I$109)
+($G559*'fnd base rates'!I$110)
+($H559*'fnd base rates'!I$111)
+($I559*'fnd base rates'!I$112)
+($J559*'fnd base rates'!I$113)
+($K559*'fnd base rates'!I$114)
+($M559*'fnd base rates'!I$116)
+($N559*'fnd base rates'!I$117)
+($O559*'fnd base rates'!I$118)
+($P559*VLOOKUP($S559+12,rate_basefnd,9)))
*$R559</f>
        <v>946.62</v>
      </c>
      <c r="AB559" s="1">
        <f>(($D559*'fnd base rates'!J$107)
+($E559*'fnd base rates'!J$108)
+($F559*'fnd base rates'!J$109)
+($G559*'fnd base rates'!J$110)
+($H559*'fnd base rates'!J$111)
+($I559*'fnd base rates'!J$112)
+($J559*'fnd base rates'!J$113)
+($K559*'fnd base rates'!J$114)
+($M559*'fnd base rates'!J$116)
+($N559*'fnd base rates'!J$117)
+($O559*'fnd base rates'!J$118)
+($P559*VLOOKUP($S559+12,rate_basefnd,10)))
*$R559</f>
        <v>1780.96</v>
      </c>
      <c r="AC559" s="1">
        <f>(($D559*'fnd base rates'!K$107)
+($E559*'fnd base rates'!K$108)
+($F559*'fnd base rates'!K$109)
+($G559*'fnd base rates'!K$110)
+($H559*'fnd base rates'!K$111)
+($I559*'fnd base rates'!K$112)
+($J559*'fnd base rates'!K$113)
+($K559*'fnd base rates'!K$114)
+($M559*'fnd base rates'!K$116)
+($N559*'fnd base rates'!K$117)
+($O559*'fnd base rates'!K$118)
+($P559*VLOOKUP($S559+12,rate_basefnd,11)))
*$R559</f>
        <v>2199.1880219999998</v>
      </c>
      <c r="AD559" s="1">
        <f>(($D559*'fnd base rates'!L$107)
+($E559*'fnd base rates'!L$108)
+($F559*'fnd base rates'!L$109)
+($G559*'fnd base rates'!L$110)
+($H559*'fnd base rates'!L$111)
+($I559*'fnd base rates'!L$112)
+($J559*'fnd base rates'!L$113)
+($K559*'fnd base rates'!L$114)
+($M559*'fnd base rates'!L$116)
+($N559*'fnd base rates'!L$117)
+($O559*'fnd base rates'!L$118)
+($P559*VLOOKUP($S559+12,rate_basefnd,12)))</f>
        <v>2984.0068120000001</v>
      </c>
      <c r="AE559" s="1">
        <f>(($D559*'fnd base rates'!M$107)
+($E559*'fnd base rates'!M$108)
+($F559*'fnd base rates'!M$109)
+($G559*'fnd base rates'!M$110)
+($H559*'fnd base rates'!M$111)
+($I559*'fnd base rates'!M$112)
+($J559*'fnd base rates'!M$113)
+($K559*'fnd base rates'!M$114)
+($M559*'fnd base rates'!M$116)
+($N559*'fnd base rates'!M$117)
+($O559*'fnd base rates'!M$118)
+($P559*VLOOKUP($S559+12,rate_basefnd,13)))</f>
        <v>0</v>
      </c>
      <c r="AF559" s="4">
        <f t="shared" si="615"/>
        <v>27215.773399999998</v>
      </c>
      <c r="AH559" s="4">
        <f t="shared" si="616"/>
        <v>478352103</v>
      </c>
      <c r="AI559" s="4" t="str">
        <f t="shared" si="617"/>
        <v>478</v>
      </c>
      <c r="AJ559" s="2" t="str">
        <f t="shared" si="618"/>
        <v>352</v>
      </c>
      <c r="AK559" s="2" t="str">
        <f t="shared" si="619"/>
        <v>103</v>
      </c>
      <c r="AL559" s="4">
        <f t="shared" si="620"/>
        <v>1</v>
      </c>
      <c r="AM559" s="4">
        <f t="shared" si="612"/>
        <v>2</v>
      </c>
      <c r="AN559" s="4">
        <f t="shared" si="621"/>
        <v>27215.773399999998</v>
      </c>
      <c r="AO559" s="4">
        <f t="shared" si="622"/>
        <v>13608</v>
      </c>
      <c r="AP559" s="4">
        <f t="shared" si="623"/>
        <v>0</v>
      </c>
      <c r="AQ559" s="4">
        <v>13608</v>
      </c>
      <c r="AW559" s="4">
        <v>13564</v>
      </c>
      <c r="AX559" s="5">
        <f t="shared" si="624"/>
        <v>44</v>
      </c>
      <c r="AY559" s="4">
        <v>13608</v>
      </c>
      <c r="AZ559" s="5"/>
      <c r="BB559" s="5">
        <f t="shared" ref="BB559" si="661">BC559-BA559</f>
        <v>0</v>
      </c>
    </row>
    <row r="560" spans="1:54" s="4" customFormat="1">
      <c r="A560" s="278">
        <v>478</v>
      </c>
      <c r="B560" s="2">
        <v>478352125</v>
      </c>
      <c r="C560" s="10" t="s">
        <v>4</v>
      </c>
      <c r="D560" s="15">
        <f>'fnd enro'!D560</f>
        <v>0</v>
      </c>
      <c r="E560" s="15">
        <f>'fnd enro'!E560</f>
        <v>0</v>
      </c>
      <c r="F560" s="15">
        <f>'fnd enro'!F560</f>
        <v>0</v>
      </c>
      <c r="G560" s="15">
        <f>'fnd enro'!G560</f>
        <v>0</v>
      </c>
      <c r="H560" s="15">
        <f>'fnd enro'!H560</f>
        <v>10</v>
      </c>
      <c r="I560" s="15">
        <f>'fnd enro'!I560</f>
        <v>15</v>
      </c>
      <c r="J560" s="15">
        <f>'fnd enro'!J560</f>
        <v>0</v>
      </c>
      <c r="K560" s="16">
        <f>'fnd enro'!K560</f>
        <v>0.95750000000000002</v>
      </c>
      <c r="L560" s="15">
        <f>'fnd enro'!L560</f>
        <v>0</v>
      </c>
      <c r="M560" s="15">
        <f>'fnd enro'!M560</f>
        <v>0</v>
      </c>
      <c r="N560" s="15">
        <f>'fnd enro'!N560</f>
        <v>0</v>
      </c>
      <c r="O560" s="15">
        <f>'fnd enro'!O560</f>
        <v>0</v>
      </c>
      <c r="P560" s="15">
        <f>'fnd enro'!P560</f>
        <v>3</v>
      </c>
      <c r="Q560" s="15">
        <f>'fnd enro'!R560</f>
        <v>25</v>
      </c>
      <c r="R560" s="16">
        <f t="shared" si="614"/>
        <v>1</v>
      </c>
      <c r="S560" s="15">
        <f>VALUE('fnd enro'!Q560)</f>
        <v>2</v>
      </c>
      <c r="T560" s="2"/>
      <c r="U560" s="1">
        <f>(($D560*'fnd base rates'!C$107)
+($E560*'fnd base rates'!C$108)
+($F560*'fnd base rates'!C$109)
+($G560*'fnd base rates'!C$110)
+($H560*'fnd base rates'!C$111)
+($I560*'fnd base rates'!C$112)
+($J560*'fnd base rates'!C$113)
+($K560*'fnd base rates'!C$114)
+($M560*'fnd base rates'!C$116)
+($N560*'fnd base rates'!C$117)
+($O560*'fnd base rates'!C$118)
+($P560*VLOOKUP($S560+12,rate_basefnd,3)))
*$R560</f>
        <v>12972.597325000001</v>
      </c>
      <c r="V560" s="1">
        <f>(($D560*'fnd base rates'!D$107)
+($E560*'fnd base rates'!D$108)
+($F560*'fnd base rates'!D$109)
+($G560*'fnd base rates'!D$110)
+($H560*'fnd base rates'!D$111)
+($I560*'fnd base rates'!D$112)
+($J560*'fnd base rates'!D$113)
+($K560*'fnd base rates'!D$114)
+($M560*'fnd base rates'!D$116)
+($N560*'fnd base rates'!D$117)
+($O560*'fnd base rates'!D$118)
+($P560*VLOOKUP($S560+12,rate_basefnd,4)))
*$R560</f>
        <v>19059.07</v>
      </c>
      <c r="W560" s="1">
        <f>(($D560*'fnd base rates'!E$107)
+($E560*'fnd base rates'!E$108)
+($F560*'fnd base rates'!E$109)
+($G560*'fnd base rates'!E$110)
+($H560*'fnd base rates'!E$111)
+($I560*'fnd base rates'!E$112)
+($J560*'fnd base rates'!E$113)
+($K560*'fnd base rates'!E$114)
+($M560*'fnd base rates'!E$116)
+($N560*'fnd base rates'!E$117)
+($O560*'fnd base rates'!E$118)
+($P560*VLOOKUP($S560+12,rate_basefnd,5)))
*$R560</f>
        <v>110924.07147499999</v>
      </c>
      <c r="X560" s="1">
        <f>(($D560*'fnd base rates'!F$107)
+($E560*'fnd base rates'!F$108)
+($F560*'fnd base rates'!F$109)
+($G560*'fnd base rates'!F$110)
+($H560*'fnd base rates'!F$111)
+($I560*'fnd base rates'!F$112)
+($J560*'fnd base rates'!F$113)
+($K560*'fnd base rates'!F$114)
+($M560*'fnd base rates'!F$116)
+($N560*'fnd base rates'!F$117)
+($O560*'fnd base rates'!F$118)
+($P560*VLOOKUP($S560+12,rate_basefnd,6)))
*$R560</f>
        <v>22190.909550000004</v>
      </c>
      <c r="Y560" s="1">
        <f>(($D560*'fnd base rates'!G$107)
+($E560*'fnd base rates'!G$108)
+($F560*'fnd base rates'!G$109)
+($G560*'fnd base rates'!G$110)
+($H560*'fnd base rates'!G$111)
+($I560*'fnd base rates'!G$112)
+($J560*'fnd base rates'!G$113)
+($K560*'fnd base rates'!G$114)
+($M560*'fnd base rates'!G$116)
+($N560*'fnd base rates'!G$117)
+($O560*'fnd base rates'!G$118)
+($P560*VLOOKUP($S560+12,rate_basefnd,7)))
*$R560</f>
        <v>4319.0634749999999</v>
      </c>
      <c r="Z560" s="1">
        <f>(($D560*'fnd base rates'!H$107)
+($E560*'fnd base rates'!H$108)
+($F560*'fnd base rates'!H$109)
+($G560*'fnd base rates'!H$110)
+($H560*'fnd base rates'!H$111)
+($I560*'fnd base rates'!H$112)
+($J560*'fnd base rates'!H$113)
+($K560*'fnd base rates'!H$114)
+($M560*'fnd base rates'!H$116)
+($N560*'fnd base rates'!H$117)
+($O560*'fnd base rates'!H$118)
+($P560*VLOOKUP($S560+12,rate_basefnd,8)))</f>
        <v>16947.250249999997</v>
      </c>
      <c r="AA560" s="1">
        <f>(($D560*'fnd base rates'!I$107)
+($E560*'fnd base rates'!I$108)
+($F560*'fnd base rates'!I$109)
+($G560*'fnd base rates'!I$110)
+($H560*'fnd base rates'!I$111)
+($I560*'fnd base rates'!I$112)
+($J560*'fnd base rates'!I$113)
+($K560*'fnd base rates'!I$114)
+($M560*'fnd base rates'!I$116)
+($N560*'fnd base rates'!I$117)
+($O560*'fnd base rates'!I$118)
+($P560*VLOOKUP($S560+12,rate_basefnd,9)))
*$R560</f>
        <v>9773.94</v>
      </c>
      <c r="AB560" s="1">
        <f>(($D560*'fnd base rates'!J$107)
+($E560*'fnd base rates'!J$108)
+($F560*'fnd base rates'!J$109)
+($G560*'fnd base rates'!J$110)
+($H560*'fnd base rates'!J$111)
+($I560*'fnd base rates'!J$112)
+($J560*'fnd base rates'!J$113)
+($K560*'fnd base rates'!J$114)
+($M560*'fnd base rates'!J$116)
+($N560*'fnd base rates'!J$117)
+($O560*'fnd base rates'!J$118)
+($P560*VLOOKUP($S560+12,rate_basefnd,10)))
*$R560</f>
        <v>12169.069999999998</v>
      </c>
      <c r="AC560" s="1">
        <f>(($D560*'fnd base rates'!K$107)
+($E560*'fnd base rates'!K$108)
+($F560*'fnd base rates'!K$109)
+($G560*'fnd base rates'!K$110)
+($H560*'fnd base rates'!K$111)
+($I560*'fnd base rates'!K$112)
+($J560*'fnd base rates'!K$113)
+($K560*'fnd base rates'!K$114)
+($M560*'fnd base rates'!K$116)
+($N560*'fnd base rates'!K$117)
+($O560*'fnd base rates'!K$118)
+($P560*VLOOKUP($S560+12,rate_basefnd,11)))
*$R560</f>
        <v>27797.050275000001</v>
      </c>
      <c r="AD560" s="1">
        <f>(($D560*'fnd base rates'!L$107)
+($E560*'fnd base rates'!L$108)
+($F560*'fnd base rates'!L$109)
+($G560*'fnd base rates'!L$110)
+($H560*'fnd base rates'!L$111)
+($I560*'fnd base rates'!L$112)
+($J560*'fnd base rates'!L$113)
+($K560*'fnd base rates'!L$114)
+($M560*'fnd base rates'!L$116)
+($N560*'fnd base rates'!L$117)
+($O560*'fnd base rates'!L$118)
+($P560*VLOOKUP($S560+12,rate_basefnd,12)))</f>
        <v>33151.395149999997</v>
      </c>
      <c r="AE560" s="1">
        <f>(($D560*'fnd base rates'!M$107)
+($E560*'fnd base rates'!M$108)
+($F560*'fnd base rates'!M$109)
+($G560*'fnd base rates'!M$110)
+($H560*'fnd base rates'!M$111)
+($I560*'fnd base rates'!M$112)
+($J560*'fnd base rates'!M$113)
+($K560*'fnd base rates'!M$114)
+($M560*'fnd base rates'!M$116)
+($N560*'fnd base rates'!M$117)
+($O560*'fnd base rates'!M$118)
+($P560*VLOOKUP($S560+12,rate_basefnd,13)))</f>
        <v>0</v>
      </c>
      <c r="AF560" s="4">
        <f t="shared" si="615"/>
        <v>269304.41749999998</v>
      </c>
      <c r="AH560" s="4">
        <f t="shared" si="616"/>
        <v>478352125</v>
      </c>
      <c r="AI560" s="4" t="str">
        <f t="shared" si="617"/>
        <v>478</v>
      </c>
      <c r="AJ560" s="2" t="str">
        <f t="shared" si="618"/>
        <v>352</v>
      </c>
      <c r="AK560" s="2" t="str">
        <f t="shared" si="619"/>
        <v>125</v>
      </c>
      <c r="AL560" s="4">
        <f t="shared" si="620"/>
        <v>1</v>
      </c>
      <c r="AM560" s="4">
        <f t="shared" si="612"/>
        <v>25</v>
      </c>
      <c r="AN560" s="4">
        <f t="shared" si="621"/>
        <v>269304.41749999998</v>
      </c>
      <c r="AO560" s="4">
        <f t="shared" si="622"/>
        <v>10772</v>
      </c>
      <c r="AP560" s="4">
        <f t="shared" si="623"/>
        <v>0</v>
      </c>
      <c r="AQ560" s="4">
        <v>10772</v>
      </c>
      <c r="AW560" s="4">
        <v>10757</v>
      </c>
      <c r="AX560" s="5">
        <f t="shared" si="624"/>
        <v>15</v>
      </c>
      <c r="AY560" s="4">
        <v>10772</v>
      </c>
      <c r="AZ560" s="5"/>
      <c r="BB560" s="5">
        <f t="shared" ref="BB560" si="662">BC560-BA560</f>
        <v>0</v>
      </c>
    </row>
    <row r="561" spans="1:54" s="4" customFormat="1">
      <c r="A561" s="278">
        <v>478</v>
      </c>
      <c r="B561" s="2">
        <v>478352141</v>
      </c>
      <c r="C561" s="10" t="s">
        <v>4</v>
      </c>
      <c r="D561" s="15">
        <f>'fnd enro'!D561</f>
        <v>0</v>
      </c>
      <c r="E561" s="15">
        <f>'fnd enro'!E561</f>
        <v>0</v>
      </c>
      <c r="F561" s="15">
        <f>'fnd enro'!F561</f>
        <v>0</v>
      </c>
      <c r="G561" s="15">
        <f>'fnd enro'!G561</f>
        <v>0</v>
      </c>
      <c r="H561" s="15">
        <f>'fnd enro'!H561</f>
        <v>3</v>
      </c>
      <c r="I561" s="15">
        <f>'fnd enro'!I561</f>
        <v>2</v>
      </c>
      <c r="J561" s="15">
        <f>'fnd enro'!J561</f>
        <v>0</v>
      </c>
      <c r="K561" s="16">
        <f>'fnd enro'!K561</f>
        <v>0.1915</v>
      </c>
      <c r="L561" s="15">
        <f>'fnd enro'!L561</f>
        <v>0</v>
      </c>
      <c r="M561" s="15">
        <f>'fnd enro'!M561</f>
        <v>0</v>
      </c>
      <c r="N561" s="15">
        <f>'fnd enro'!N561</f>
        <v>0</v>
      </c>
      <c r="O561" s="15">
        <f>'fnd enro'!O561</f>
        <v>0</v>
      </c>
      <c r="P561" s="15">
        <f>'fnd enro'!P561</f>
        <v>0</v>
      </c>
      <c r="Q561" s="15">
        <f>'fnd enro'!R561</f>
        <v>5</v>
      </c>
      <c r="R561" s="16">
        <f t="shared" si="614"/>
        <v>1</v>
      </c>
      <c r="S561" s="15">
        <f>VALUE('fnd enro'!Q561)</f>
        <v>6</v>
      </c>
      <c r="T561" s="2"/>
      <c r="U561" s="1">
        <f>(($D561*'fnd base rates'!C$107)
+($E561*'fnd base rates'!C$108)
+($F561*'fnd base rates'!C$109)
+($G561*'fnd base rates'!C$110)
+($H561*'fnd base rates'!C$111)
+($I561*'fnd base rates'!C$112)
+($J561*'fnd base rates'!C$113)
+($K561*'fnd base rates'!C$114)
+($M561*'fnd base rates'!C$116)
+($N561*'fnd base rates'!C$117)
+($O561*'fnd base rates'!C$118)
+($P561*VLOOKUP($S561+12,rate_basefnd,3)))
*$R561</f>
        <v>2562.611465</v>
      </c>
      <c r="V561" s="1">
        <f>(($D561*'fnd base rates'!D$107)
+($E561*'fnd base rates'!D$108)
+($F561*'fnd base rates'!D$109)
+($G561*'fnd base rates'!D$110)
+($H561*'fnd base rates'!D$111)
+($I561*'fnd base rates'!D$112)
+($J561*'fnd base rates'!D$113)
+($K561*'fnd base rates'!D$114)
+($M561*'fnd base rates'!D$116)
+($N561*'fnd base rates'!D$117)
+($O561*'fnd base rates'!D$118)
+($P561*VLOOKUP($S561+12,rate_basefnd,4)))
*$R561</f>
        <v>3660.6499999999996</v>
      </c>
      <c r="W561" s="1">
        <f>(($D561*'fnd base rates'!E$107)
+($E561*'fnd base rates'!E$108)
+($F561*'fnd base rates'!E$109)
+($G561*'fnd base rates'!E$110)
+($H561*'fnd base rates'!E$111)
+($I561*'fnd base rates'!E$112)
+($J561*'fnd base rates'!E$113)
+($K561*'fnd base rates'!E$114)
+($M561*'fnd base rates'!E$116)
+($N561*'fnd base rates'!E$117)
+($O561*'fnd base rates'!E$118)
+($P561*VLOOKUP($S561+12,rate_basefnd,5)))
*$R561</f>
        <v>19319.016295000001</v>
      </c>
      <c r="X561" s="1">
        <f>(($D561*'fnd base rates'!F$107)
+($E561*'fnd base rates'!F$108)
+($F561*'fnd base rates'!F$109)
+($G561*'fnd base rates'!F$110)
+($H561*'fnd base rates'!F$111)
+($I561*'fnd base rates'!F$112)
+($J561*'fnd base rates'!F$113)
+($K561*'fnd base rates'!F$114)
+($M561*'fnd base rates'!F$116)
+($N561*'fnd base rates'!F$117)
+($O561*'fnd base rates'!F$118)
+($P561*VLOOKUP($S561+12,rate_basefnd,6)))
*$R561</f>
        <v>4542.00191</v>
      </c>
      <c r="Y561" s="1">
        <f>(($D561*'fnd base rates'!G$107)
+($E561*'fnd base rates'!G$108)
+($F561*'fnd base rates'!G$109)
+($G561*'fnd base rates'!G$110)
+($H561*'fnd base rates'!G$111)
+($I561*'fnd base rates'!G$112)
+($J561*'fnd base rates'!G$113)
+($K561*'fnd base rates'!G$114)
+($M561*'fnd base rates'!G$116)
+($N561*'fnd base rates'!G$117)
+($O561*'fnd base rates'!G$118)
+($P561*VLOOKUP($S561+12,rate_basefnd,7)))
*$R561</f>
        <v>796.59069499999998</v>
      </c>
      <c r="Z561" s="1">
        <f>(($D561*'fnd base rates'!H$107)
+($E561*'fnd base rates'!H$108)
+($F561*'fnd base rates'!H$109)
+($G561*'fnd base rates'!H$110)
+($H561*'fnd base rates'!H$111)
+($I561*'fnd base rates'!H$112)
+($J561*'fnd base rates'!H$113)
+($K561*'fnd base rates'!H$114)
+($M561*'fnd base rates'!H$116)
+($N561*'fnd base rates'!H$117)
+($O561*'fnd base rates'!H$118)
+($P561*VLOOKUP($S561+12,rate_basefnd,8)))</f>
        <v>3086.94605</v>
      </c>
      <c r="AA561" s="1">
        <f>(($D561*'fnd base rates'!I$107)
+($E561*'fnd base rates'!I$108)
+($F561*'fnd base rates'!I$109)
+($G561*'fnd base rates'!I$110)
+($H561*'fnd base rates'!I$111)
+($I561*'fnd base rates'!I$112)
+($J561*'fnd base rates'!I$113)
+($K561*'fnd base rates'!I$114)
+($M561*'fnd base rates'!I$116)
+($N561*'fnd base rates'!I$117)
+($O561*'fnd base rates'!I$118)
+($P561*VLOOKUP($S561+12,rate_basefnd,9)))
*$R561</f>
        <v>1823.56</v>
      </c>
      <c r="AB561" s="1">
        <f>(($D561*'fnd base rates'!J$107)
+($E561*'fnd base rates'!J$108)
+($F561*'fnd base rates'!J$109)
+($G561*'fnd base rates'!J$110)
+($H561*'fnd base rates'!J$111)
+($I561*'fnd base rates'!J$112)
+($J561*'fnd base rates'!J$113)
+($K561*'fnd base rates'!J$114)
+($M561*'fnd base rates'!J$116)
+($N561*'fnd base rates'!J$117)
+($O561*'fnd base rates'!J$118)
+($P561*VLOOKUP($S561+12,rate_basefnd,10)))
*$R561</f>
        <v>1812.3799999999999</v>
      </c>
      <c r="AC561" s="1">
        <f>(($D561*'fnd base rates'!K$107)
+($E561*'fnd base rates'!K$108)
+($F561*'fnd base rates'!K$109)
+($G561*'fnd base rates'!K$110)
+($H561*'fnd base rates'!K$111)
+($I561*'fnd base rates'!K$112)
+($J561*'fnd base rates'!K$113)
+($K561*'fnd base rates'!K$114)
+($M561*'fnd base rates'!K$116)
+($N561*'fnd base rates'!K$117)
+($O561*'fnd base rates'!K$118)
+($P561*VLOOKUP($S561+12,rate_basefnd,11)))
*$R561</f>
        <v>5590.1300549999996</v>
      </c>
      <c r="AD561" s="1">
        <f>(($D561*'fnd base rates'!L$107)
+($E561*'fnd base rates'!L$108)
+($F561*'fnd base rates'!L$109)
+($G561*'fnd base rates'!L$110)
+($H561*'fnd base rates'!L$111)
+($I561*'fnd base rates'!L$112)
+($J561*'fnd base rates'!L$113)
+($K561*'fnd base rates'!L$114)
+($M561*'fnd base rates'!L$116)
+($N561*'fnd base rates'!L$117)
+($O561*'fnd base rates'!L$118)
+($P561*VLOOKUP($S561+12,rate_basefnd,12)))</f>
        <v>6513.5970300000008</v>
      </c>
      <c r="AE561" s="1">
        <f>(($D561*'fnd base rates'!M$107)
+($E561*'fnd base rates'!M$108)
+($F561*'fnd base rates'!M$109)
+($G561*'fnd base rates'!M$110)
+($H561*'fnd base rates'!M$111)
+($I561*'fnd base rates'!M$112)
+($J561*'fnd base rates'!M$113)
+($K561*'fnd base rates'!M$114)
+($M561*'fnd base rates'!M$116)
+($N561*'fnd base rates'!M$117)
+($O561*'fnd base rates'!M$118)
+($P561*VLOOKUP($S561+12,rate_basefnd,13)))</f>
        <v>0</v>
      </c>
      <c r="AF561" s="4">
        <f t="shared" si="615"/>
        <v>49707.483500000002</v>
      </c>
      <c r="AH561" s="4">
        <f t="shared" si="616"/>
        <v>478352141</v>
      </c>
      <c r="AI561" s="4" t="str">
        <f t="shared" si="617"/>
        <v>478</v>
      </c>
      <c r="AJ561" s="2" t="str">
        <f t="shared" si="618"/>
        <v>352</v>
      </c>
      <c r="AK561" s="2" t="str">
        <f t="shared" si="619"/>
        <v>141</v>
      </c>
      <c r="AL561" s="4">
        <f t="shared" si="620"/>
        <v>1</v>
      </c>
      <c r="AM561" s="4">
        <f t="shared" si="612"/>
        <v>5</v>
      </c>
      <c r="AN561" s="4">
        <f t="shared" si="621"/>
        <v>49707.483500000002</v>
      </c>
      <c r="AO561" s="4">
        <f t="shared" si="622"/>
        <v>9941</v>
      </c>
      <c r="AP561" s="4">
        <f t="shared" si="623"/>
        <v>0</v>
      </c>
      <c r="AQ561" s="4">
        <v>9941</v>
      </c>
      <c r="AW561" s="4">
        <v>9925</v>
      </c>
      <c r="AX561" s="5">
        <f t="shared" si="624"/>
        <v>16</v>
      </c>
      <c r="AY561" s="4">
        <v>9941</v>
      </c>
      <c r="AZ561" s="5"/>
      <c r="BB561" s="5">
        <f t="shared" ref="BB561" si="663">BC561-BA561</f>
        <v>0</v>
      </c>
    </row>
    <row r="562" spans="1:54" s="4" customFormat="1">
      <c r="A562" s="278">
        <v>478</v>
      </c>
      <c r="B562" s="2">
        <v>478352153</v>
      </c>
      <c r="C562" s="10" t="s">
        <v>4</v>
      </c>
      <c r="D562" s="15">
        <f>'fnd enro'!D562</f>
        <v>0</v>
      </c>
      <c r="E562" s="15">
        <f>'fnd enro'!E562</f>
        <v>0</v>
      </c>
      <c r="F562" s="15">
        <f>'fnd enro'!F562</f>
        <v>0</v>
      </c>
      <c r="G562" s="15">
        <f>'fnd enro'!G562</f>
        <v>0</v>
      </c>
      <c r="H562" s="15">
        <f>'fnd enro'!H562</f>
        <v>15</v>
      </c>
      <c r="I562" s="15">
        <f>'fnd enro'!I562</f>
        <v>34</v>
      </c>
      <c r="J562" s="15">
        <f>'fnd enro'!J562</f>
        <v>0</v>
      </c>
      <c r="K562" s="16">
        <f>'fnd enro'!K562</f>
        <v>1.8767</v>
      </c>
      <c r="L562" s="15">
        <f>'fnd enro'!L562</f>
        <v>0</v>
      </c>
      <c r="M562" s="15">
        <f>'fnd enro'!M562</f>
        <v>0</v>
      </c>
      <c r="N562" s="15">
        <f>'fnd enro'!N562</f>
        <v>0</v>
      </c>
      <c r="O562" s="15">
        <f>'fnd enro'!O562</f>
        <v>0</v>
      </c>
      <c r="P562" s="15">
        <f>'fnd enro'!P562</f>
        <v>6</v>
      </c>
      <c r="Q562" s="15">
        <f>'fnd enro'!R562</f>
        <v>49</v>
      </c>
      <c r="R562" s="16">
        <f t="shared" si="614"/>
        <v>1</v>
      </c>
      <c r="S562" s="15">
        <f>VALUE('fnd enro'!Q562)</f>
        <v>9</v>
      </c>
      <c r="T562" s="2"/>
      <c r="U562" s="1">
        <f>(($D562*'fnd base rates'!C$107)
+($E562*'fnd base rates'!C$108)
+($F562*'fnd base rates'!C$109)
+($G562*'fnd base rates'!C$110)
+($H562*'fnd base rates'!C$111)
+($I562*'fnd base rates'!C$112)
+($J562*'fnd base rates'!C$113)
+($K562*'fnd base rates'!C$114)
+($M562*'fnd base rates'!C$116)
+($N562*'fnd base rates'!C$117)
+($O562*'fnd base rates'!C$118)
+($P562*VLOOKUP($S562+12,rate_basefnd,3)))
*$R562</f>
        <v>25520.212357</v>
      </c>
      <c r="V562" s="1">
        <f>(($D562*'fnd base rates'!D$107)
+($E562*'fnd base rates'!D$108)
+($F562*'fnd base rates'!D$109)
+($G562*'fnd base rates'!D$110)
+($H562*'fnd base rates'!D$111)
+($I562*'fnd base rates'!D$112)
+($J562*'fnd base rates'!D$113)
+($K562*'fnd base rates'!D$114)
+($M562*'fnd base rates'!D$116)
+($N562*'fnd base rates'!D$117)
+($O562*'fnd base rates'!D$118)
+($P562*VLOOKUP($S562+12,rate_basefnd,4)))
*$R562</f>
        <v>37800.85</v>
      </c>
      <c r="W562" s="1">
        <f>(($D562*'fnd base rates'!E$107)
+($E562*'fnd base rates'!E$108)
+($F562*'fnd base rates'!E$109)
+($G562*'fnd base rates'!E$110)
+($H562*'fnd base rates'!E$111)
+($I562*'fnd base rates'!E$112)
+($J562*'fnd base rates'!E$113)
+($K562*'fnd base rates'!E$114)
+($M562*'fnd base rates'!E$116)
+($N562*'fnd base rates'!E$117)
+($O562*'fnd base rates'!E$118)
+($P562*VLOOKUP($S562+12,rate_basefnd,5)))
*$R562</f>
        <v>228150.787691</v>
      </c>
      <c r="X562" s="1">
        <f>(($D562*'fnd base rates'!F$107)
+($E562*'fnd base rates'!F$108)
+($F562*'fnd base rates'!F$109)
+($G562*'fnd base rates'!F$110)
+($H562*'fnd base rates'!F$111)
+($I562*'fnd base rates'!F$112)
+($J562*'fnd base rates'!F$113)
+($K562*'fnd base rates'!F$114)
+($M562*'fnd base rates'!F$116)
+($N562*'fnd base rates'!F$117)
+($O562*'fnd base rates'!F$118)
+($P562*VLOOKUP($S562+12,rate_basefnd,6)))
*$R562</f>
        <v>43016.610718000004</v>
      </c>
      <c r="Y562" s="1">
        <f>(($D562*'fnd base rates'!G$107)
+($E562*'fnd base rates'!G$108)
+($F562*'fnd base rates'!G$109)
+($G562*'fnd base rates'!G$110)
+($H562*'fnd base rates'!G$111)
+($I562*'fnd base rates'!G$112)
+($J562*'fnd base rates'!G$113)
+($K562*'fnd base rates'!G$114)
+($M562*'fnd base rates'!G$116)
+($N562*'fnd base rates'!G$117)
+($O562*'fnd base rates'!G$118)
+($P562*VLOOKUP($S562+12,rate_basefnd,7)))
*$R562</f>
        <v>8656.0208109999985</v>
      </c>
      <c r="Z562" s="1">
        <f>(($D562*'fnd base rates'!H$107)
+($E562*'fnd base rates'!H$108)
+($F562*'fnd base rates'!H$109)
+($G562*'fnd base rates'!H$110)
+($H562*'fnd base rates'!H$111)
+($I562*'fnd base rates'!H$112)
+($J562*'fnd base rates'!H$113)
+($K562*'fnd base rates'!H$114)
+($M562*'fnd base rates'!H$116)
+($N562*'fnd base rates'!H$117)
+($O562*'fnd base rates'!H$118)
+($P562*VLOOKUP($S562+12,rate_basefnd,8)))</f>
        <v>34589.96329</v>
      </c>
      <c r="AA562" s="1">
        <f>(($D562*'fnd base rates'!I$107)
+($E562*'fnd base rates'!I$108)
+($F562*'fnd base rates'!I$109)
+($G562*'fnd base rates'!I$110)
+($H562*'fnd base rates'!I$111)
+($I562*'fnd base rates'!I$112)
+($J562*'fnd base rates'!I$113)
+($K562*'fnd base rates'!I$114)
+($M562*'fnd base rates'!I$116)
+($N562*'fnd base rates'!I$117)
+($O562*'fnd base rates'!I$118)
+($P562*VLOOKUP($S562+12,rate_basefnd,9)))
*$R562</f>
        <v>19661.72</v>
      </c>
      <c r="AB562" s="1">
        <f>(($D562*'fnd base rates'!J$107)
+($E562*'fnd base rates'!J$108)
+($F562*'fnd base rates'!J$109)
+($G562*'fnd base rates'!J$110)
+($H562*'fnd base rates'!J$111)
+($I562*'fnd base rates'!J$112)
+($J562*'fnd base rates'!J$113)
+($K562*'fnd base rates'!J$114)
+($M562*'fnd base rates'!J$116)
+($N562*'fnd base rates'!J$117)
+($O562*'fnd base rates'!J$118)
+($P562*VLOOKUP($S562+12,rate_basefnd,10)))
*$R562</f>
        <v>26195.86</v>
      </c>
      <c r="AC562" s="1">
        <f>(($D562*'fnd base rates'!K$107)
+($E562*'fnd base rates'!K$108)
+($F562*'fnd base rates'!K$109)
+($G562*'fnd base rates'!K$110)
+($H562*'fnd base rates'!K$111)
+($I562*'fnd base rates'!K$112)
+($J562*'fnd base rates'!K$113)
+($K562*'fnd base rates'!K$114)
+($M562*'fnd base rates'!K$116)
+($N562*'fnd base rates'!K$117)
+($O562*'fnd base rates'!K$118)
+($P562*VLOOKUP($S562+12,rate_basefnd,11)))
*$R562</f>
        <v>54340.906538999996</v>
      </c>
      <c r="AD562" s="1">
        <f>(($D562*'fnd base rates'!L$107)
+($E562*'fnd base rates'!L$108)
+($F562*'fnd base rates'!L$109)
+($G562*'fnd base rates'!L$110)
+($H562*'fnd base rates'!L$111)
+($I562*'fnd base rates'!L$112)
+($J562*'fnd base rates'!L$113)
+($K562*'fnd base rates'!L$114)
+($M562*'fnd base rates'!L$116)
+($N562*'fnd base rates'!L$117)
+($O562*'fnd base rates'!L$118)
+($P562*VLOOKUP($S562+12,rate_basefnd,12)))</f>
        <v>65118.306894000008</v>
      </c>
      <c r="AE562" s="1">
        <f>(($D562*'fnd base rates'!M$107)
+($E562*'fnd base rates'!M$108)
+($F562*'fnd base rates'!M$109)
+($G562*'fnd base rates'!M$110)
+($H562*'fnd base rates'!M$111)
+($I562*'fnd base rates'!M$112)
+($J562*'fnd base rates'!M$113)
+($K562*'fnd base rates'!M$114)
+($M562*'fnd base rates'!M$116)
+($N562*'fnd base rates'!M$117)
+($O562*'fnd base rates'!M$118)
+($P562*VLOOKUP($S562+12,rate_basefnd,13)))</f>
        <v>0</v>
      </c>
      <c r="AF562" s="4">
        <f t="shared" si="615"/>
        <v>543051.23829999997</v>
      </c>
      <c r="AH562" s="4">
        <f t="shared" si="616"/>
        <v>478352153</v>
      </c>
      <c r="AI562" s="4" t="str">
        <f t="shared" si="617"/>
        <v>478</v>
      </c>
      <c r="AJ562" s="2" t="str">
        <f t="shared" si="618"/>
        <v>352</v>
      </c>
      <c r="AK562" s="2" t="str">
        <f t="shared" si="619"/>
        <v>153</v>
      </c>
      <c r="AL562" s="4">
        <f t="shared" si="620"/>
        <v>1</v>
      </c>
      <c r="AM562" s="4">
        <f t="shared" si="612"/>
        <v>49</v>
      </c>
      <c r="AN562" s="4">
        <f t="shared" si="621"/>
        <v>543051.23829999997</v>
      </c>
      <c r="AO562" s="4">
        <f t="shared" si="622"/>
        <v>11083</v>
      </c>
      <c r="AP562" s="4">
        <f t="shared" si="623"/>
        <v>0</v>
      </c>
      <c r="AQ562" s="4">
        <v>11083</v>
      </c>
      <c r="AW562" s="4">
        <v>11061</v>
      </c>
      <c r="AX562" s="5">
        <f t="shared" si="624"/>
        <v>22</v>
      </c>
      <c r="AY562" s="4">
        <v>11083</v>
      </c>
      <c r="AZ562" s="5"/>
      <c r="BB562" s="5">
        <f t="shared" ref="BB562" si="664">BC562-BA562</f>
        <v>0</v>
      </c>
    </row>
    <row r="563" spans="1:54" s="4" customFormat="1">
      <c r="A563" s="278">
        <v>478</v>
      </c>
      <c r="B563" s="2">
        <v>478352158</v>
      </c>
      <c r="C563" s="10" t="s">
        <v>4</v>
      </c>
      <c r="D563" s="15">
        <f>'fnd enro'!D563</f>
        <v>0</v>
      </c>
      <c r="E563" s="15">
        <f>'fnd enro'!E563</f>
        <v>0</v>
      </c>
      <c r="F563" s="15">
        <f>'fnd enro'!F563</f>
        <v>0</v>
      </c>
      <c r="G563" s="15">
        <f>'fnd enro'!G563</f>
        <v>0</v>
      </c>
      <c r="H563" s="15">
        <f>'fnd enro'!H563</f>
        <v>19</v>
      </c>
      <c r="I563" s="15">
        <f>'fnd enro'!I563</f>
        <v>29</v>
      </c>
      <c r="J563" s="15">
        <f>'fnd enro'!J563</f>
        <v>0</v>
      </c>
      <c r="K563" s="16">
        <f>'fnd enro'!K563</f>
        <v>1.8384</v>
      </c>
      <c r="L563" s="15">
        <f>'fnd enro'!L563</f>
        <v>0</v>
      </c>
      <c r="M563" s="15">
        <f>'fnd enro'!M563</f>
        <v>0</v>
      </c>
      <c r="N563" s="15">
        <f>'fnd enro'!N563</f>
        <v>0</v>
      </c>
      <c r="O563" s="15">
        <f>'fnd enro'!O563</f>
        <v>0</v>
      </c>
      <c r="P563" s="15">
        <f>'fnd enro'!P563</f>
        <v>8</v>
      </c>
      <c r="Q563" s="15">
        <f>'fnd enro'!R563</f>
        <v>48</v>
      </c>
      <c r="R563" s="16">
        <f t="shared" si="614"/>
        <v>1</v>
      </c>
      <c r="S563" s="15">
        <f>VALUE('fnd enro'!Q563)</f>
        <v>2</v>
      </c>
      <c r="T563" s="2"/>
      <c r="U563" s="1">
        <f>(($D563*'fnd base rates'!C$107)
+($E563*'fnd base rates'!C$108)
+($F563*'fnd base rates'!C$109)
+($G563*'fnd base rates'!C$110)
+($H563*'fnd base rates'!C$111)
+($I563*'fnd base rates'!C$112)
+($J563*'fnd base rates'!C$113)
+($K563*'fnd base rates'!C$114)
+($M563*'fnd base rates'!C$116)
+($N563*'fnd base rates'!C$117)
+($O563*'fnd base rates'!C$118)
+($P563*VLOOKUP($S563+12,rate_basefnd,3)))
*$R563</f>
        <v>25026.510063999998</v>
      </c>
      <c r="V563" s="1">
        <f>(($D563*'fnd base rates'!D$107)
+($E563*'fnd base rates'!D$108)
+($F563*'fnd base rates'!D$109)
+($G563*'fnd base rates'!D$110)
+($H563*'fnd base rates'!D$111)
+($I563*'fnd base rates'!D$112)
+($J563*'fnd base rates'!D$113)
+($K563*'fnd base rates'!D$114)
+($M563*'fnd base rates'!D$116)
+($N563*'fnd base rates'!D$117)
+($O563*'fnd base rates'!D$118)
+($P563*VLOOKUP($S563+12,rate_basefnd,4)))
*$R563</f>
        <v>37157.759999999995</v>
      </c>
      <c r="W563" s="1">
        <f>(($D563*'fnd base rates'!E$107)
+($E563*'fnd base rates'!E$108)
+($F563*'fnd base rates'!E$109)
+($G563*'fnd base rates'!E$110)
+($H563*'fnd base rates'!E$111)
+($I563*'fnd base rates'!E$112)
+($J563*'fnd base rates'!E$113)
+($K563*'fnd base rates'!E$114)
+($M563*'fnd base rates'!E$116)
+($N563*'fnd base rates'!E$117)
+($O563*'fnd base rates'!E$118)
+($P563*VLOOKUP($S563+12,rate_basefnd,5)))
*$R563</f>
        <v>218761.26243199999</v>
      </c>
      <c r="X563" s="1">
        <f>(($D563*'fnd base rates'!F$107)
+($E563*'fnd base rates'!F$108)
+($F563*'fnd base rates'!F$109)
+($G563*'fnd base rates'!F$110)
+($H563*'fnd base rates'!F$111)
+($I563*'fnd base rates'!F$112)
+($J563*'fnd base rates'!F$113)
+($K563*'fnd base rates'!F$114)
+($M563*'fnd base rates'!F$116)
+($N563*'fnd base rates'!F$117)
+($O563*'fnd base rates'!F$118)
+($P563*VLOOKUP($S563+12,rate_basefnd,6)))
*$R563</f>
        <v>42585.782336000004</v>
      </c>
      <c r="Y563" s="1">
        <f>(($D563*'fnd base rates'!G$107)
+($E563*'fnd base rates'!G$108)
+($F563*'fnd base rates'!G$109)
+($G563*'fnd base rates'!G$110)
+($H563*'fnd base rates'!G$111)
+($I563*'fnd base rates'!G$112)
+($J563*'fnd base rates'!G$113)
+($K563*'fnd base rates'!G$114)
+($M563*'fnd base rates'!G$116)
+($N563*'fnd base rates'!G$117)
+($O563*'fnd base rates'!G$118)
+($P563*VLOOKUP($S563+12,rate_basefnd,7)))
*$R563</f>
        <v>8559.0046719999991</v>
      </c>
      <c r="Z563" s="1">
        <f>(($D563*'fnd base rates'!H$107)
+($E563*'fnd base rates'!H$108)
+($F563*'fnd base rates'!H$109)
+($G563*'fnd base rates'!H$110)
+($H563*'fnd base rates'!H$111)
+($I563*'fnd base rates'!H$112)
+($J563*'fnd base rates'!H$113)
+($K563*'fnd base rates'!H$114)
+($M563*'fnd base rates'!H$116)
+($N563*'fnd base rates'!H$117)
+($O563*'fnd base rates'!H$118)
+($P563*VLOOKUP($S563+12,rate_basefnd,8)))</f>
        <v>32637.996080000001</v>
      </c>
      <c r="AA563" s="1">
        <f>(($D563*'fnd base rates'!I$107)
+($E563*'fnd base rates'!I$108)
+($F563*'fnd base rates'!I$109)
+($G563*'fnd base rates'!I$110)
+($H563*'fnd base rates'!I$111)
+($I563*'fnd base rates'!I$112)
+($J563*'fnd base rates'!I$113)
+($K563*'fnd base rates'!I$114)
+($M563*'fnd base rates'!I$116)
+($N563*'fnd base rates'!I$117)
+($O563*'fnd base rates'!I$118)
+($P563*VLOOKUP($S563+12,rate_basefnd,9)))
*$R563</f>
        <v>19003.32</v>
      </c>
      <c r="AB563" s="1">
        <f>(($D563*'fnd base rates'!J$107)
+($E563*'fnd base rates'!J$108)
+($F563*'fnd base rates'!J$109)
+($G563*'fnd base rates'!J$110)
+($H563*'fnd base rates'!J$111)
+($I563*'fnd base rates'!J$112)
+($J563*'fnd base rates'!J$113)
+($K563*'fnd base rates'!J$114)
+($M563*'fnd base rates'!J$116)
+($N563*'fnd base rates'!J$117)
+($O563*'fnd base rates'!J$118)
+($P563*VLOOKUP($S563+12,rate_basefnd,10)))
*$R563</f>
        <v>24585.979999999996</v>
      </c>
      <c r="AC563" s="1">
        <f>(($D563*'fnd base rates'!K$107)
+($E563*'fnd base rates'!K$108)
+($F563*'fnd base rates'!K$109)
+($G563*'fnd base rates'!K$110)
+($H563*'fnd base rates'!K$111)
+($I563*'fnd base rates'!K$112)
+($J563*'fnd base rates'!K$113)
+($K563*'fnd base rates'!K$114)
+($M563*'fnd base rates'!K$116)
+($N563*'fnd base rates'!K$117)
+($O563*'fnd base rates'!K$118)
+($P563*VLOOKUP($S563+12,rate_basefnd,11)))
*$R563</f>
        <v>53364.192528</v>
      </c>
      <c r="AD563" s="1">
        <f>(($D563*'fnd base rates'!L$107)
+($E563*'fnd base rates'!L$108)
+($F563*'fnd base rates'!L$109)
+($G563*'fnd base rates'!L$110)
+($H563*'fnd base rates'!L$111)
+($I563*'fnd base rates'!L$112)
+($J563*'fnd base rates'!L$113)
+($K563*'fnd base rates'!L$114)
+($M563*'fnd base rates'!L$116)
+($N563*'fnd base rates'!L$117)
+($O563*'fnd base rates'!L$118)
+($P563*VLOOKUP($S563+12,rate_basefnd,12)))</f>
        <v>64517.393488000002</v>
      </c>
      <c r="AE563" s="1">
        <f>(($D563*'fnd base rates'!M$107)
+($E563*'fnd base rates'!M$108)
+($F563*'fnd base rates'!M$109)
+($G563*'fnd base rates'!M$110)
+($H563*'fnd base rates'!M$111)
+($I563*'fnd base rates'!M$112)
+($J563*'fnd base rates'!M$113)
+($K563*'fnd base rates'!M$114)
+($M563*'fnd base rates'!M$116)
+($N563*'fnd base rates'!M$117)
+($O563*'fnd base rates'!M$118)
+($P563*VLOOKUP($S563+12,rate_basefnd,13)))</f>
        <v>0</v>
      </c>
      <c r="AF563" s="4">
        <f t="shared" si="615"/>
        <v>526199.20160000003</v>
      </c>
      <c r="AH563" s="4">
        <f t="shared" si="616"/>
        <v>478352158</v>
      </c>
      <c r="AI563" s="4" t="str">
        <f t="shared" si="617"/>
        <v>478</v>
      </c>
      <c r="AJ563" s="2" t="str">
        <f t="shared" si="618"/>
        <v>352</v>
      </c>
      <c r="AK563" s="2" t="str">
        <f t="shared" si="619"/>
        <v>158</v>
      </c>
      <c r="AL563" s="4">
        <f t="shared" si="620"/>
        <v>1</v>
      </c>
      <c r="AM563" s="4">
        <f t="shared" si="612"/>
        <v>48</v>
      </c>
      <c r="AN563" s="4">
        <f t="shared" si="621"/>
        <v>526199.20160000003</v>
      </c>
      <c r="AO563" s="4">
        <f t="shared" si="622"/>
        <v>10962</v>
      </c>
      <c r="AP563" s="4">
        <f t="shared" si="623"/>
        <v>0</v>
      </c>
      <c r="AQ563" s="4">
        <v>10962</v>
      </c>
      <c r="AW563" s="4">
        <v>10947</v>
      </c>
      <c r="AX563" s="5">
        <f t="shared" si="624"/>
        <v>15</v>
      </c>
      <c r="AY563" s="4">
        <v>10962</v>
      </c>
      <c r="AZ563" s="5"/>
      <c r="BB563" s="5">
        <f t="shared" ref="BB563" si="665">BC563-BA563</f>
        <v>0</v>
      </c>
    </row>
    <row r="564" spans="1:54" s="4" customFormat="1">
      <c r="A564" s="278">
        <v>478</v>
      </c>
      <c r="B564" s="2">
        <v>478352162</v>
      </c>
      <c r="C564" s="10" t="s">
        <v>4</v>
      </c>
      <c r="D564" s="15">
        <f>'fnd enro'!D564</f>
        <v>0</v>
      </c>
      <c r="E564" s="15">
        <f>'fnd enro'!E564</f>
        <v>0</v>
      </c>
      <c r="F564" s="15">
        <f>'fnd enro'!F564</f>
        <v>0</v>
      </c>
      <c r="G564" s="15">
        <f>'fnd enro'!G564</f>
        <v>0</v>
      </c>
      <c r="H564" s="15">
        <f>'fnd enro'!H564</f>
        <v>10</v>
      </c>
      <c r="I564" s="15">
        <f>'fnd enro'!I564</f>
        <v>6</v>
      </c>
      <c r="J564" s="15">
        <f>'fnd enro'!J564</f>
        <v>0</v>
      </c>
      <c r="K564" s="16">
        <f>'fnd enro'!K564</f>
        <v>0.61280000000000001</v>
      </c>
      <c r="L564" s="15">
        <f>'fnd enro'!L564</f>
        <v>0</v>
      </c>
      <c r="M564" s="15">
        <f>'fnd enro'!M564</f>
        <v>0</v>
      </c>
      <c r="N564" s="15">
        <f>'fnd enro'!N564</f>
        <v>0</v>
      </c>
      <c r="O564" s="15">
        <f>'fnd enro'!O564</f>
        <v>0</v>
      </c>
      <c r="P564" s="15">
        <f>'fnd enro'!P564</f>
        <v>1</v>
      </c>
      <c r="Q564" s="15">
        <f>'fnd enro'!R564</f>
        <v>16</v>
      </c>
      <c r="R564" s="16">
        <f t="shared" si="614"/>
        <v>1</v>
      </c>
      <c r="S564" s="15">
        <f>VALUE('fnd enro'!Q564)</f>
        <v>4</v>
      </c>
      <c r="T564" s="2"/>
      <c r="U564" s="1">
        <f>(($D564*'fnd base rates'!C$107)
+($E564*'fnd base rates'!C$108)
+($F564*'fnd base rates'!C$109)
+($G564*'fnd base rates'!C$110)
+($H564*'fnd base rates'!C$111)
+($I564*'fnd base rates'!C$112)
+($J564*'fnd base rates'!C$113)
+($K564*'fnd base rates'!C$114)
+($M564*'fnd base rates'!C$116)
+($N564*'fnd base rates'!C$117)
+($O564*'fnd base rates'!C$118)
+($P564*VLOOKUP($S564+12,rate_basefnd,3)))
*$R564</f>
        <v>8255.5266879999999</v>
      </c>
      <c r="V564" s="1">
        <f>(($D564*'fnd base rates'!D$107)
+($E564*'fnd base rates'!D$108)
+($F564*'fnd base rates'!D$109)
+($G564*'fnd base rates'!D$110)
+($H564*'fnd base rates'!D$111)
+($I564*'fnd base rates'!D$112)
+($J564*'fnd base rates'!D$113)
+($K564*'fnd base rates'!D$114)
+($M564*'fnd base rates'!D$116)
+($N564*'fnd base rates'!D$117)
+($O564*'fnd base rates'!D$118)
+($P564*VLOOKUP($S564+12,rate_basefnd,4)))
*$R564</f>
        <v>11975.49</v>
      </c>
      <c r="W564" s="1">
        <f>(($D564*'fnd base rates'!E$107)
+($E564*'fnd base rates'!E$108)
+($F564*'fnd base rates'!E$109)
+($G564*'fnd base rates'!E$110)
+($H564*'fnd base rates'!E$111)
+($I564*'fnd base rates'!E$112)
+($J564*'fnd base rates'!E$113)
+($K564*'fnd base rates'!E$114)
+($M564*'fnd base rates'!E$116)
+($N564*'fnd base rates'!E$117)
+($O564*'fnd base rates'!E$118)
+($P564*VLOOKUP($S564+12,rate_basefnd,5)))
*$R564</f>
        <v>63816.694144000008</v>
      </c>
      <c r="X564" s="1">
        <f>(($D564*'fnd base rates'!F$107)
+($E564*'fnd base rates'!F$108)
+($F564*'fnd base rates'!F$109)
+($G564*'fnd base rates'!F$110)
+($H564*'fnd base rates'!F$111)
+($I564*'fnd base rates'!F$112)
+($J564*'fnd base rates'!F$113)
+($K564*'fnd base rates'!F$114)
+($M564*'fnd base rates'!F$116)
+($N564*'fnd base rates'!F$117)
+($O564*'fnd base rates'!F$118)
+($P564*VLOOKUP($S564+12,rate_basefnd,6)))
*$R564</f>
        <v>14575.934112000003</v>
      </c>
      <c r="Y564" s="1">
        <f>(($D564*'fnd base rates'!G$107)
+($E564*'fnd base rates'!G$108)
+($F564*'fnd base rates'!G$109)
+($G564*'fnd base rates'!G$110)
+($H564*'fnd base rates'!G$111)
+($I564*'fnd base rates'!G$112)
+($J564*'fnd base rates'!G$113)
+($K564*'fnd base rates'!G$114)
+($M564*'fnd base rates'!G$116)
+($N564*'fnd base rates'!G$117)
+($O564*'fnd base rates'!G$118)
+($P564*VLOOKUP($S564+12,rate_basefnd,7)))
*$R564</f>
        <v>2674.6482239999996</v>
      </c>
      <c r="Z564" s="1">
        <f>(($D564*'fnd base rates'!H$107)
+($E564*'fnd base rates'!H$108)
+($F564*'fnd base rates'!H$109)
+($G564*'fnd base rates'!H$110)
+($H564*'fnd base rates'!H$111)
+($I564*'fnd base rates'!H$112)
+($J564*'fnd base rates'!H$113)
+($K564*'fnd base rates'!H$114)
+($M564*'fnd base rates'!H$116)
+($N564*'fnd base rates'!H$117)
+($O564*'fnd base rates'!H$118)
+($P564*VLOOKUP($S564+12,rate_basefnd,8)))</f>
        <v>9780.5953599999975</v>
      </c>
      <c r="AA564" s="1">
        <f>(($D564*'fnd base rates'!I$107)
+($E564*'fnd base rates'!I$108)
+($F564*'fnd base rates'!I$109)
+($G564*'fnd base rates'!I$110)
+($H564*'fnd base rates'!I$111)
+($I564*'fnd base rates'!I$112)
+($J564*'fnd base rates'!I$113)
+($K564*'fnd base rates'!I$114)
+($M564*'fnd base rates'!I$116)
+($N564*'fnd base rates'!I$117)
+($O564*'fnd base rates'!I$118)
+($P564*VLOOKUP($S564+12,rate_basefnd,9)))
*$R564</f>
        <v>5910.14</v>
      </c>
      <c r="AB564" s="1">
        <f>(($D564*'fnd base rates'!J$107)
+($E564*'fnd base rates'!J$108)
+($F564*'fnd base rates'!J$109)
+($G564*'fnd base rates'!J$110)
+($H564*'fnd base rates'!J$111)
+($I564*'fnd base rates'!J$112)
+($J564*'fnd base rates'!J$113)
+($K564*'fnd base rates'!J$114)
+($M564*'fnd base rates'!J$116)
+($N564*'fnd base rates'!J$117)
+($O564*'fnd base rates'!J$118)
+($P564*VLOOKUP($S564+12,rate_basefnd,10)))
*$R564</f>
        <v>6212.19</v>
      </c>
      <c r="AC564" s="1">
        <f>(($D564*'fnd base rates'!K$107)
+($E564*'fnd base rates'!K$108)
+($F564*'fnd base rates'!K$109)
+($G564*'fnd base rates'!K$110)
+($H564*'fnd base rates'!K$111)
+($I564*'fnd base rates'!K$112)
+($J564*'fnd base rates'!K$113)
+($K564*'fnd base rates'!K$114)
+($M564*'fnd base rates'!K$116)
+($N564*'fnd base rates'!K$117)
+($O564*'fnd base rates'!K$118)
+($P564*VLOOKUP($S564+12,rate_basefnd,11)))
*$R564</f>
        <v>17900.704175999999</v>
      </c>
      <c r="AD564" s="1">
        <f>(($D564*'fnd base rates'!L$107)
+($E564*'fnd base rates'!L$108)
+($F564*'fnd base rates'!L$109)
+($G564*'fnd base rates'!L$110)
+($H564*'fnd base rates'!L$111)
+($I564*'fnd base rates'!L$112)
+($J564*'fnd base rates'!L$113)
+($K564*'fnd base rates'!L$114)
+($M564*'fnd base rates'!L$116)
+($N564*'fnd base rates'!L$117)
+($O564*'fnd base rates'!L$118)
+($P564*VLOOKUP($S564+12,rate_basefnd,12)))</f>
        <v>21305.104496</v>
      </c>
      <c r="AE564" s="1">
        <f>(($D564*'fnd base rates'!M$107)
+($E564*'fnd base rates'!M$108)
+($F564*'fnd base rates'!M$109)
+($G564*'fnd base rates'!M$110)
+($H564*'fnd base rates'!M$111)
+($I564*'fnd base rates'!M$112)
+($J564*'fnd base rates'!M$113)
+($K564*'fnd base rates'!M$114)
+($M564*'fnd base rates'!M$116)
+($N564*'fnd base rates'!M$117)
+($O564*'fnd base rates'!M$118)
+($P564*VLOOKUP($S564+12,rate_basefnd,13)))</f>
        <v>0</v>
      </c>
      <c r="AF564" s="4">
        <f t="shared" si="615"/>
        <v>162407.02720000001</v>
      </c>
      <c r="AH564" s="4">
        <f t="shared" si="616"/>
        <v>478352162</v>
      </c>
      <c r="AI564" s="4" t="str">
        <f t="shared" si="617"/>
        <v>478</v>
      </c>
      <c r="AJ564" s="2" t="str">
        <f t="shared" si="618"/>
        <v>352</v>
      </c>
      <c r="AK564" s="2" t="str">
        <f t="shared" si="619"/>
        <v>162</v>
      </c>
      <c r="AL564" s="4">
        <f t="shared" si="620"/>
        <v>1</v>
      </c>
      <c r="AM564" s="4">
        <f t="shared" si="612"/>
        <v>16</v>
      </c>
      <c r="AN564" s="4">
        <f t="shared" si="621"/>
        <v>162407.02720000001</v>
      </c>
      <c r="AO564" s="4">
        <f t="shared" si="622"/>
        <v>10150</v>
      </c>
      <c r="AP564" s="4">
        <f t="shared" si="623"/>
        <v>0</v>
      </c>
      <c r="AQ564" s="4">
        <v>10150</v>
      </c>
      <c r="AW564" s="4">
        <v>10133</v>
      </c>
      <c r="AX564" s="5">
        <f t="shared" si="624"/>
        <v>17</v>
      </c>
      <c r="AY564" s="4">
        <v>10150</v>
      </c>
      <c r="AZ564" s="5"/>
      <c r="BB564" s="5">
        <f t="shared" ref="BB564" si="666">BC564-BA564</f>
        <v>0</v>
      </c>
    </row>
    <row r="565" spans="1:54" s="4" customFormat="1">
      <c r="A565" s="278">
        <v>478</v>
      </c>
      <c r="B565" s="2">
        <v>478352174</v>
      </c>
      <c r="C565" s="10" t="s">
        <v>4</v>
      </c>
      <c r="D565" s="15">
        <f>'fnd enro'!D565</f>
        <v>0</v>
      </c>
      <c r="E565" s="15">
        <f>'fnd enro'!E565</f>
        <v>0</v>
      </c>
      <c r="F565" s="15">
        <f>'fnd enro'!F565</f>
        <v>0</v>
      </c>
      <c r="G565" s="15">
        <f>'fnd enro'!G565</f>
        <v>0</v>
      </c>
      <c r="H565" s="15">
        <f>'fnd enro'!H565</f>
        <v>1</v>
      </c>
      <c r="I565" s="15">
        <f>'fnd enro'!I565</f>
        <v>9</v>
      </c>
      <c r="J565" s="15">
        <f>'fnd enro'!J565</f>
        <v>0</v>
      </c>
      <c r="K565" s="16">
        <f>'fnd enro'!K565</f>
        <v>0.38300000000000001</v>
      </c>
      <c r="L565" s="15">
        <f>'fnd enro'!L565</f>
        <v>0</v>
      </c>
      <c r="M565" s="15">
        <f>'fnd enro'!M565</f>
        <v>0</v>
      </c>
      <c r="N565" s="15">
        <f>'fnd enro'!N565</f>
        <v>0</v>
      </c>
      <c r="O565" s="15">
        <f>'fnd enro'!O565</f>
        <v>0</v>
      </c>
      <c r="P565" s="15">
        <f>'fnd enro'!P565</f>
        <v>0</v>
      </c>
      <c r="Q565" s="15">
        <f>'fnd enro'!R565</f>
        <v>10</v>
      </c>
      <c r="R565" s="16">
        <f t="shared" si="614"/>
        <v>1</v>
      </c>
      <c r="S565" s="15">
        <f>VALUE('fnd enro'!Q565)</f>
        <v>4</v>
      </c>
      <c r="T565" s="2"/>
      <c r="U565" s="1">
        <f>(($D565*'fnd base rates'!C$107)
+($E565*'fnd base rates'!C$108)
+($F565*'fnd base rates'!C$109)
+($G565*'fnd base rates'!C$110)
+($H565*'fnd base rates'!C$111)
+($I565*'fnd base rates'!C$112)
+($J565*'fnd base rates'!C$113)
+($K565*'fnd base rates'!C$114)
+($M565*'fnd base rates'!C$116)
+($N565*'fnd base rates'!C$117)
+($O565*'fnd base rates'!C$118)
+($P565*VLOOKUP($S565+12,rate_basefnd,3)))
*$R565</f>
        <v>5125.2229299999999</v>
      </c>
      <c r="V565" s="1">
        <f>(($D565*'fnd base rates'!D$107)
+($E565*'fnd base rates'!D$108)
+($F565*'fnd base rates'!D$109)
+($G565*'fnd base rates'!D$110)
+($H565*'fnd base rates'!D$111)
+($I565*'fnd base rates'!D$112)
+($J565*'fnd base rates'!D$113)
+($K565*'fnd base rates'!D$114)
+($M565*'fnd base rates'!D$116)
+($N565*'fnd base rates'!D$117)
+($O565*'fnd base rates'!D$118)
+($P565*VLOOKUP($S565+12,rate_basefnd,4)))
*$R565</f>
        <v>7321.3</v>
      </c>
      <c r="W565" s="1">
        <f>(($D565*'fnd base rates'!E$107)
+($E565*'fnd base rates'!E$108)
+($F565*'fnd base rates'!E$109)
+($G565*'fnd base rates'!E$110)
+($H565*'fnd base rates'!E$111)
+($I565*'fnd base rates'!E$112)
+($J565*'fnd base rates'!E$113)
+($K565*'fnd base rates'!E$114)
+($M565*'fnd base rates'!E$116)
+($N565*'fnd base rates'!E$117)
+($O565*'fnd base rates'!E$118)
+($P565*VLOOKUP($S565+12,rate_basefnd,5)))
*$R565</f>
        <v>45588.882590000008</v>
      </c>
      <c r="X565" s="1">
        <f>(($D565*'fnd base rates'!F$107)
+($E565*'fnd base rates'!F$108)
+($F565*'fnd base rates'!F$109)
+($G565*'fnd base rates'!F$110)
+($H565*'fnd base rates'!F$111)
+($I565*'fnd base rates'!F$112)
+($J565*'fnd base rates'!F$113)
+($K565*'fnd base rates'!F$114)
+($M565*'fnd base rates'!F$116)
+($N565*'fnd base rates'!F$117)
+($O565*'fnd base rates'!F$118)
+($P565*VLOOKUP($S565+12,rate_basefnd,6)))
*$R565</f>
        <v>8564.9038199999995</v>
      </c>
      <c r="Y565" s="1">
        <f>(($D565*'fnd base rates'!G$107)
+($E565*'fnd base rates'!G$108)
+($F565*'fnd base rates'!G$109)
+($G565*'fnd base rates'!G$110)
+($H565*'fnd base rates'!G$111)
+($I565*'fnd base rates'!G$112)
+($J565*'fnd base rates'!G$113)
+($K565*'fnd base rates'!G$114)
+($M565*'fnd base rates'!G$116)
+($N565*'fnd base rates'!G$117)
+($O565*'fnd base rates'!G$118)
+($P565*VLOOKUP($S565+12,rate_basefnd,7)))
*$R565</f>
        <v>1571.3313899999998</v>
      </c>
      <c r="Z565" s="1">
        <f>(($D565*'fnd base rates'!H$107)
+($E565*'fnd base rates'!H$108)
+($F565*'fnd base rates'!H$109)
+($G565*'fnd base rates'!H$110)
+($H565*'fnd base rates'!H$111)
+($I565*'fnd base rates'!H$112)
+($J565*'fnd base rates'!H$113)
+($K565*'fnd base rates'!H$114)
+($M565*'fnd base rates'!H$116)
+($N565*'fnd base rates'!H$117)
+($O565*'fnd base rates'!H$118)
+($P565*VLOOKUP($S565+12,rate_basefnd,8)))</f>
        <v>7631.5420999999997</v>
      </c>
      <c r="AA565" s="1">
        <f>(($D565*'fnd base rates'!I$107)
+($E565*'fnd base rates'!I$108)
+($F565*'fnd base rates'!I$109)
+($G565*'fnd base rates'!I$110)
+($H565*'fnd base rates'!I$111)
+($I565*'fnd base rates'!I$112)
+($J565*'fnd base rates'!I$113)
+($K565*'fnd base rates'!I$114)
+($M565*'fnd base rates'!I$116)
+($N565*'fnd base rates'!I$117)
+($O565*'fnd base rates'!I$118)
+($P565*VLOOKUP($S565+12,rate_basefnd,9)))
*$R565</f>
        <v>4004.52</v>
      </c>
      <c r="AB565" s="1">
        <f>(($D565*'fnd base rates'!J$107)
+($E565*'fnd base rates'!J$108)
+($F565*'fnd base rates'!J$109)
+($G565*'fnd base rates'!J$110)
+($H565*'fnd base rates'!J$111)
+($I565*'fnd base rates'!J$112)
+($J565*'fnd base rates'!J$113)
+($K565*'fnd base rates'!J$114)
+($M565*'fnd base rates'!J$116)
+($N565*'fnd base rates'!J$117)
+($O565*'fnd base rates'!J$118)
+($P565*VLOOKUP($S565+12,rate_basefnd,10)))
*$R565</f>
        <v>5179.46</v>
      </c>
      <c r="AC565" s="1">
        <f>(($D565*'fnd base rates'!K$107)
+($E565*'fnd base rates'!K$108)
+($F565*'fnd base rates'!K$109)
+($G565*'fnd base rates'!K$110)
+($H565*'fnd base rates'!K$111)
+($I565*'fnd base rates'!K$112)
+($J565*'fnd base rates'!K$113)
+($K565*'fnd base rates'!K$114)
+($M565*'fnd base rates'!K$116)
+($N565*'fnd base rates'!K$117)
+($O565*'fnd base rates'!K$118)
+($P565*VLOOKUP($S565+12,rate_basefnd,11)))
*$R565</f>
        <v>11026.660110000001</v>
      </c>
      <c r="AD565" s="1">
        <f>(($D565*'fnd base rates'!L$107)
+($E565*'fnd base rates'!L$108)
+($F565*'fnd base rates'!L$109)
+($G565*'fnd base rates'!L$110)
+($H565*'fnd base rates'!L$111)
+($I565*'fnd base rates'!L$112)
+($J565*'fnd base rates'!L$113)
+($K565*'fnd base rates'!L$114)
+($M565*'fnd base rates'!L$116)
+($N565*'fnd base rates'!L$117)
+($O565*'fnd base rates'!L$118)
+($P565*VLOOKUP($S565+12,rate_basefnd,12)))</f>
        <v>12417.144060000001</v>
      </c>
      <c r="AE565" s="1">
        <f>(($D565*'fnd base rates'!M$107)
+($E565*'fnd base rates'!M$108)
+($F565*'fnd base rates'!M$109)
+($G565*'fnd base rates'!M$110)
+($H565*'fnd base rates'!M$111)
+($I565*'fnd base rates'!M$112)
+($J565*'fnd base rates'!M$113)
+($K565*'fnd base rates'!M$114)
+($M565*'fnd base rates'!M$116)
+($N565*'fnd base rates'!M$117)
+($O565*'fnd base rates'!M$118)
+($P565*VLOOKUP($S565+12,rate_basefnd,13)))</f>
        <v>0</v>
      </c>
      <c r="AF565" s="4">
        <f t="shared" si="615"/>
        <v>108430.96700000003</v>
      </c>
      <c r="AH565" s="4">
        <f t="shared" si="616"/>
        <v>478352174</v>
      </c>
      <c r="AI565" s="4" t="str">
        <f t="shared" si="617"/>
        <v>478</v>
      </c>
      <c r="AJ565" s="2" t="str">
        <f t="shared" si="618"/>
        <v>352</v>
      </c>
      <c r="AK565" s="2" t="str">
        <f t="shared" si="619"/>
        <v>174</v>
      </c>
      <c r="AL565" s="4">
        <f t="shared" si="620"/>
        <v>1</v>
      </c>
      <c r="AM565" s="4">
        <f t="shared" si="612"/>
        <v>10</v>
      </c>
      <c r="AN565" s="4">
        <f t="shared" si="621"/>
        <v>108430.96700000003</v>
      </c>
      <c r="AO565" s="4">
        <f t="shared" si="622"/>
        <v>10843</v>
      </c>
      <c r="AP565" s="4">
        <f t="shared" si="623"/>
        <v>0</v>
      </c>
      <c r="AQ565" s="4">
        <v>10843</v>
      </c>
      <c r="AW565" s="4">
        <v>10829</v>
      </c>
      <c r="AX565" s="5">
        <f t="shared" si="624"/>
        <v>14</v>
      </c>
      <c r="AY565" s="4">
        <v>10843</v>
      </c>
      <c r="AZ565" s="5"/>
      <c r="BB565" s="5">
        <f t="shared" ref="BB565" si="667">BC565-BA565</f>
        <v>0</v>
      </c>
    </row>
    <row r="566" spans="1:54" s="4" customFormat="1">
      <c r="A566" s="278">
        <v>478</v>
      </c>
      <c r="B566" s="2">
        <v>478352288</v>
      </c>
      <c r="C566" s="10" t="s">
        <v>4</v>
      </c>
      <c r="D566" s="15">
        <f>'fnd enro'!D566</f>
        <v>0</v>
      </c>
      <c r="E566" s="15">
        <f>'fnd enro'!E566</f>
        <v>0</v>
      </c>
      <c r="F566" s="15">
        <f>'fnd enro'!F566</f>
        <v>0</v>
      </c>
      <c r="G566" s="15">
        <f>'fnd enro'!G566</f>
        <v>0</v>
      </c>
      <c r="H566" s="15">
        <f>'fnd enro'!H566</f>
        <v>2</v>
      </c>
      <c r="I566" s="15">
        <f>'fnd enro'!I566</f>
        <v>0</v>
      </c>
      <c r="J566" s="15">
        <f>'fnd enro'!J566</f>
        <v>0</v>
      </c>
      <c r="K566" s="16">
        <f>'fnd enro'!K566</f>
        <v>7.6600000000000001E-2</v>
      </c>
      <c r="L566" s="15">
        <f>'fnd enro'!L566</f>
        <v>0</v>
      </c>
      <c r="M566" s="15">
        <f>'fnd enro'!M566</f>
        <v>0</v>
      </c>
      <c r="N566" s="15">
        <f>'fnd enro'!N566</f>
        <v>0</v>
      </c>
      <c r="O566" s="15">
        <f>'fnd enro'!O566</f>
        <v>0</v>
      </c>
      <c r="P566" s="15">
        <f>'fnd enro'!P566</f>
        <v>0</v>
      </c>
      <c r="Q566" s="15">
        <f>'fnd enro'!R566</f>
        <v>2</v>
      </c>
      <c r="R566" s="16">
        <f t="shared" si="614"/>
        <v>1</v>
      </c>
      <c r="S566" s="15">
        <f>VALUE('fnd enro'!Q566)</f>
        <v>2</v>
      </c>
      <c r="T566" s="2"/>
      <c r="U566" s="1">
        <f>(($D566*'fnd base rates'!C$107)
+($E566*'fnd base rates'!C$108)
+($F566*'fnd base rates'!C$109)
+($G566*'fnd base rates'!C$110)
+($H566*'fnd base rates'!C$111)
+($I566*'fnd base rates'!C$112)
+($J566*'fnd base rates'!C$113)
+($K566*'fnd base rates'!C$114)
+($M566*'fnd base rates'!C$116)
+($N566*'fnd base rates'!C$117)
+($O566*'fnd base rates'!C$118)
+($P566*VLOOKUP($S566+12,rate_basefnd,3)))
*$R566</f>
        <v>1025.044586</v>
      </c>
      <c r="V566" s="1">
        <f>(($D566*'fnd base rates'!D$107)
+($E566*'fnd base rates'!D$108)
+($F566*'fnd base rates'!D$109)
+($G566*'fnd base rates'!D$110)
+($H566*'fnd base rates'!D$111)
+($I566*'fnd base rates'!D$112)
+($J566*'fnd base rates'!D$113)
+($K566*'fnd base rates'!D$114)
+($M566*'fnd base rates'!D$116)
+($N566*'fnd base rates'!D$117)
+($O566*'fnd base rates'!D$118)
+($P566*VLOOKUP($S566+12,rate_basefnd,4)))
*$R566</f>
        <v>1464.26</v>
      </c>
      <c r="W566" s="1">
        <f>(($D566*'fnd base rates'!E$107)
+($E566*'fnd base rates'!E$108)
+($F566*'fnd base rates'!E$109)
+($G566*'fnd base rates'!E$110)
+($H566*'fnd base rates'!E$111)
+($I566*'fnd base rates'!E$112)
+($J566*'fnd base rates'!E$113)
+($K566*'fnd base rates'!E$114)
+($M566*'fnd base rates'!E$116)
+($N566*'fnd base rates'!E$117)
+($O566*'fnd base rates'!E$118)
+($P566*VLOOKUP($S566+12,rate_basefnd,5)))
*$R566</f>
        <v>6615.4705180000001</v>
      </c>
      <c r="X566" s="1">
        <f>(($D566*'fnd base rates'!F$107)
+($E566*'fnd base rates'!F$108)
+($F566*'fnd base rates'!F$109)
+($G566*'fnd base rates'!F$110)
+($H566*'fnd base rates'!F$111)
+($I566*'fnd base rates'!F$112)
+($J566*'fnd base rates'!F$113)
+($K566*'fnd base rates'!F$114)
+($M566*'fnd base rates'!F$116)
+($N566*'fnd base rates'!F$117)
+($O566*'fnd base rates'!F$118)
+($P566*VLOOKUP($S566+12,rate_basefnd,6)))
*$R566</f>
        <v>1899.8567640000001</v>
      </c>
      <c r="Y566" s="1">
        <f>(($D566*'fnd base rates'!G$107)
+($E566*'fnd base rates'!G$108)
+($F566*'fnd base rates'!G$109)
+($G566*'fnd base rates'!G$110)
+($H566*'fnd base rates'!G$111)
+($I566*'fnd base rates'!G$112)
+($J566*'fnd base rates'!G$113)
+($K566*'fnd base rates'!G$114)
+($M566*'fnd base rates'!G$116)
+($N566*'fnd base rates'!G$117)
+($O566*'fnd base rates'!G$118)
+($P566*VLOOKUP($S566+12,rate_basefnd,7)))
*$R566</f>
        <v>322.13227799999999</v>
      </c>
      <c r="Z566" s="1">
        <f>(($D566*'fnd base rates'!H$107)
+($E566*'fnd base rates'!H$108)
+($F566*'fnd base rates'!H$109)
+($G566*'fnd base rates'!H$110)
+($H566*'fnd base rates'!H$111)
+($I566*'fnd base rates'!H$112)
+($J566*'fnd base rates'!H$113)
+($K566*'fnd base rates'!H$114)
+($M566*'fnd base rates'!H$116)
+($N566*'fnd base rates'!H$117)
+($O566*'fnd base rates'!H$118)
+($P566*VLOOKUP($S566+12,rate_basefnd,8)))</f>
        <v>1001.5544199999999</v>
      </c>
      <c r="AA566" s="1">
        <f>(($D566*'fnd base rates'!I$107)
+($E566*'fnd base rates'!I$108)
+($F566*'fnd base rates'!I$109)
+($G566*'fnd base rates'!I$110)
+($H566*'fnd base rates'!I$111)
+($I566*'fnd base rates'!I$112)
+($J566*'fnd base rates'!I$113)
+($K566*'fnd base rates'!I$114)
+($M566*'fnd base rates'!I$116)
+($N566*'fnd base rates'!I$117)
+($O566*'fnd base rates'!I$118)
+($P566*VLOOKUP($S566+12,rate_basefnd,9)))
*$R566</f>
        <v>672.24</v>
      </c>
      <c r="AB566" s="1">
        <f>(($D566*'fnd base rates'!J$107)
+($E566*'fnd base rates'!J$108)
+($F566*'fnd base rates'!J$109)
+($G566*'fnd base rates'!J$110)
+($H566*'fnd base rates'!J$111)
+($I566*'fnd base rates'!J$112)
+($J566*'fnd base rates'!J$113)
+($K566*'fnd base rates'!J$114)
+($M566*'fnd base rates'!J$116)
+($N566*'fnd base rates'!J$117)
+($O566*'fnd base rates'!J$118)
+($P566*VLOOKUP($S566+12,rate_basefnd,10)))
*$R566</f>
        <v>476.2</v>
      </c>
      <c r="AC566" s="1">
        <f>(($D566*'fnd base rates'!K$107)
+($E566*'fnd base rates'!K$108)
+($F566*'fnd base rates'!K$109)
+($G566*'fnd base rates'!K$110)
+($H566*'fnd base rates'!K$111)
+($I566*'fnd base rates'!K$112)
+($J566*'fnd base rates'!K$113)
+($K566*'fnd base rates'!K$114)
+($M566*'fnd base rates'!K$116)
+($N566*'fnd base rates'!K$117)
+($O566*'fnd base rates'!K$118)
+($P566*VLOOKUP($S566+12,rate_basefnd,11)))
*$R566</f>
        <v>2260.6280219999999</v>
      </c>
      <c r="AD566" s="1">
        <f>(($D566*'fnd base rates'!L$107)
+($E566*'fnd base rates'!L$108)
+($F566*'fnd base rates'!L$109)
+($G566*'fnd base rates'!L$110)
+($H566*'fnd base rates'!L$111)
+($I566*'fnd base rates'!L$112)
+($J566*'fnd base rates'!L$113)
+($K566*'fnd base rates'!L$114)
+($M566*'fnd base rates'!L$116)
+($N566*'fnd base rates'!L$117)
+($O566*'fnd base rates'!L$118)
+($P566*VLOOKUP($S566+12,rate_basefnd,12)))</f>
        <v>2703.046812</v>
      </c>
      <c r="AE566" s="1">
        <f>(($D566*'fnd base rates'!M$107)
+($E566*'fnd base rates'!M$108)
+($F566*'fnd base rates'!M$109)
+($G566*'fnd base rates'!M$110)
+($H566*'fnd base rates'!M$111)
+($I566*'fnd base rates'!M$112)
+($J566*'fnd base rates'!M$113)
+($K566*'fnd base rates'!M$114)
+($M566*'fnd base rates'!M$116)
+($N566*'fnd base rates'!M$117)
+($O566*'fnd base rates'!M$118)
+($P566*VLOOKUP($S566+12,rate_basefnd,13)))</f>
        <v>0</v>
      </c>
      <c r="AF566" s="4">
        <f t="shared" si="615"/>
        <v>18440.433400000002</v>
      </c>
      <c r="AH566" s="4">
        <f t="shared" si="616"/>
        <v>478352288</v>
      </c>
      <c r="AI566" s="4" t="str">
        <f t="shared" si="617"/>
        <v>478</v>
      </c>
      <c r="AJ566" s="2" t="str">
        <f t="shared" si="618"/>
        <v>352</v>
      </c>
      <c r="AK566" s="2" t="str">
        <f t="shared" si="619"/>
        <v>288</v>
      </c>
      <c r="AL566" s="4">
        <f t="shared" si="620"/>
        <v>1</v>
      </c>
      <c r="AM566" s="4">
        <f t="shared" si="612"/>
        <v>2</v>
      </c>
      <c r="AN566" s="4">
        <f t="shared" si="621"/>
        <v>18440.433400000002</v>
      </c>
      <c r="AO566" s="4">
        <f t="shared" si="622"/>
        <v>9220</v>
      </c>
      <c r="AP566" s="4">
        <f t="shared" si="623"/>
        <v>0</v>
      </c>
      <c r="AQ566" s="4">
        <v>9220</v>
      </c>
      <c r="AW566" s="4">
        <v>9202</v>
      </c>
      <c r="AX566" s="5">
        <f t="shared" si="624"/>
        <v>18</v>
      </c>
      <c r="AY566" s="4">
        <v>9220</v>
      </c>
      <c r="AZ566" s="5"/>
      <c r="BB566" s="5">
        <f t="shared" ref="BB566" si="668">BC566-BA566</f>
        <v>0</v>
      </c>
    </row>
    <row r="567" spans="1:54" s="4" customFormat="1">
      <c r="A567" s="278">
        <v>478</v>
      </c>
      <c r="B567" s="2">
        <v>478352322</v>
      </c>
      <c r="C567" s="10" t="s">
        <v>4</v>
      </c>
      <c r="D567" s="15">
        <f>'fnd enro'!D567</f>
        <v>0</v>
      </c>
      <c r="E567" s="15">
        <f>'fnd enro'!E567</f>
        <v>0</v>
      </c>
      <c r="F567" s="15">
        <f>'fnd enro'!F567</f>
        <v>0</v>
      </c>
      <c r="G567" s="15">
        <f>'fnd enro'!G567</f>
        <v>0</v>
      </c>
      <c r="H567" s="15">
        <f>'fnd enro'!H567</f>
        <v>1</v>
      </c>
      <c r="I567" s="15">
        <f>'fnd enro'!I567</f>
        <v>0</v>
      </c>
      <c r="J567" s="15">
        <f>'fnd enro'!J567</f>
        <v>0</v>
      </c>
      <c r="K567" s="16">
        <f>'fnd enro'!K567</f>
        <v>3.8300000000000001E-2</v>
      </c>
      <c r="L567" s="15">
        <f>'fnd enro'!L567</f>
        <v>0</v>
      </c>
      <c r="M567" s="15">
        <f>'fnd enro'!M567</f>
        <v>0</v>
      </c>
      <c r="N567" s="15">
        <f>'fnd enro'!N567</f>
        <v>0</v>
      </c>
      <c r="O567" s="15">
        <f>'fnd enro'!O567</f>
        <v>0</v>
      </c>
      <c r="P567" s="15">
        <f>'fnd enro'!P567</f>
        <v>0</v>
      </c>
      <c r="Q567" s="15">
        <f>'fnd enro'!R567</f>
        <v>1</v>
      </c>
      <c r="R567" s="16">
        <f t="shared" si="614"/>
        <v>1</v>
      </c>
      <c r="S567" s="15">
        <f>VALUE('fnd enro'!Q567)</f>
        <v>5</v>
      </c>
      <c r="T567" s="2"/>
      <c r="U567" s="1">
        <f>(($D567*'fnd base rates'!C$107)
+($E567*'fnd base rates'!C$108)
+($F567*'fnd base rates'!C$109)
+($G567*'fnd base rates'!C$110)
+($H567*'fnd base rates'!C$111)
+($I567*'fnd base rates'!C$112)
+($J567*'fnd base rates'!C$113)
+($K567*'fnd base rates'!C$114)
+($M567*'fnd base rates'!C$116)
+($N567*'fnd base rates'!C$117)
+($O567*'fnd base rates'!C$118)
+($P567*VLOOKUP($S567+12,rate_basefnd,3)))
*$R567</f>
        <v>512.52229299999999</v>
      </c>
      <c r="V567" s="1">
        <f>(($D567*'fnd base rates'!D$107)
+($E567*'fnd base rates'!D$108)
+($F567*'fnd base rates'!D$109)
+($G567*'fnd base rates'!D$110)
+($H567*'fnd base rates'!D$111)
+($I567*'fnd base rates'!D$112)
+($J567*'fnd base rates'!D$113)
+($K567*'fnd base rates'!D$114)
+($M567*'fnd base rates'!D$116)
+($N567*'fnd base rates'!D$117)
+($O567*'fnd base rates'!D$118)
+($P567*VLOOKUP($S567+12,rate_basefnd,4)))
*$R567</f>
        <v>732.13</v>
      </c>
      <c r="W567" s="1">
        <f>(($D567*'fnd base rates'!E$107)
+($E567*'fnd base rates'!E$108)
+($F567*'fnd base rates'!E$109)
+($G567*'fnd base rates'!E$110)
+($H567*'fnd base rates'!E$111)
+($I567*'fnd base rates'!E$112)
+($J567*'fnd base rates'!E$113)
+($K567*'fnd base rates'!E$114)
+($M567*'fnd base rates'!E$116)
+($N567*'fnd base rates'!E$117)
+($O567*'fnd base rates'!E$118)
+($P567*VLOOKUP($S567+12,rate_basefnd,5)))
*$R567</f>
        <v>3307.735259</v>
      </c>
      <c r="X567" s="1">
        <f>(($D567*'fnd base rates'!F$107)
+($E567*'fnd base rates'!F$108)
+($F567*'fnd base rates'!F$109)
+($G567*'fnd base rates'!F$110)
+($H567*'fnd base rates'!F$111)
+($I567*'fnd base rates'!F$112)
+($J567*'fnd base rates'!F$113)
+($K567*'fnd base rates'!F$114)
+($M567*'fnd base rates'!F$116)
+($N567*'fnd base rates'!F$117)
+($O567*'fnd base rates'!F$118)
+($P567*VLOOKUP($S567+12,rate_basefnd,6)))
*$R567</f>
        <v>949.92838200000006</v>
      </c>
      <c r="Y567" s="1">
        <f>(($D567*'fnd base rates'!G$107)
+($E567*'fnd base rates'!G$108)
+($F567*'fnd base rates'!G$109)
+($G567*'fnd base rates'!G$110)
+($H567*'fnd base rates'!G$111)
+($I567*'fnd base rates'!G$112)
+($J567*'fnd base rates'!G$113)
+($K567*'fnd base rates'!G$114)
+($M567*'fnd base rates'!G$116)
+($N567*'fnd base rates'!G$117)
+($O567*'fnd base rates'!G$118)
+($P567*VLOOKUP($S567+12,rate_basefnd,7)))
*$R567</f>
        <v>161.06613899999999</v>
      </c>
      <c r="Z567" s="1">
        <f>(($D567*'fnd base rates'!H$107)
+($E567*'fnd base rates'!H$108)
+($F567*'fnd base rates'!H$109)
+($G567*'fnd base rates'!H$110)
+($H567*'fnd base rates'!H$111)
+($I567*'fnd base rates'!H$112)
+($J567*'fnd base rates'!H$113)
+($K567*'fnd base rates'!H$114)
+($M567*'fnd base rates'!H$116)
+($N567*'fnd base rates'!H$117)
+($O567*'fnd base rates'!H$118)
+($P567*VLOOKUP($S567+12,rate_basefnd,8)))</f>
        <v>500.77720999999997</v>
      </c>
      <c r="AA567" s="1">
        <f>(($D567*'fnd base rates'!I$107)
+($E567*'fnd base rates'!I$108)
+($F567*'fnd base rates'!I$109)
+($G567*'fnd base rates'!I$110)
+($H567*'fnd base rates'!I$111)
+($I567*'fnd base rates'!I$112)
+($J567*'fnd base rates'!I$113)
+($K567*'fnd base rates'!I$114)
+($M567*'fnd base rates'!I$116)
+($N567*'fnd base rates'!I$117)
+($O567*'fnd base rates'!I$118)
+($P567*VLOOKUP($S567+12,rate_basefnd,9)))
*$R567</f>
        <v>336.12</v>
      </c>
      <c r="AB567" s="1">
        <f>(($D567*'fnd base rates'!J$107)
+($E567*'fnd base rates'!J$108)
+($F567*'fnd base rates'!J$109)
+($G567*'fnd base rates'!J$110)
+($H567*'fnd base rates'!J$111)
+($I567*'fnd base rates'!J$112)
+($J567*'fnd base rates'!J$113)
+($K567*'fnd base rates'!J$114)
+($M567*'fnd base rates'!J$116)
+($N567*'fnd base rates'!J$117)
+($O567*'fnd base rates'!J$118)
+($P567*VLOOKUP($S567+12,rate_basefnd,10)))
*$R567</f>
        <v>238.1</v>
      </c>
      <c r="AC567" s="1">
        <f>(($D567*'fnd base rates'!K$107)
+($E567*'fnd base rates'!K$108)
+($F567*'fnd base rates'!K$109)
+($G567*'fnd base rates'!K$110)
+($H567*'fnd base rates'!K$111)
+($I567*'fnd base rates'!K$112)
+($J567*'fnd base rates'!K$113)
+($K567*'fnd base rates'!K$114)
+($M567*'fnd base rates'!K$116)
+($N567*'fnd base rates'!K$117)
+($O567*'fnd base rates'!K$118)
+($P567*VLOOKUP($S567+12,rate_basefnd,11)))
*$R567</f>
        <v>1130.3140109999999</v>
      </c>
      <c r="AD567" s="1">
        <f>(($D567*'fnd base rates'!L$107)
+($E567*'fnd base rates'!L$108)
+($F567*'fnd base rates'!L$109)
+($G567*'fnd base rates'!L$110)
+($H567*'fnd base rates'!L$111)
+($I567*'fnd base rates'!L$112)
+($J567*'fnd base rates'!L$113)
+($K567*'fnd base rates'!L$114)
+($M567*'fnd base rates'!L$116)
+($N567*'fnd base rates'!L$117)
+($O567*'fnd base rates'!L$118)
+($P567*VLOOKUP($S567+12,rate_basefnd,12)))</f>
        <v>1351.523406</v>
      </c>
      <c r="AE567" s="1">
        <f>(($D567*'fnd base rates'!M$107)
+($E567*'fnd base rates'!M$108)
+($F567*'fnd base rates'!M$109)
+($G567*'fnd base rates'!M$110)
+($H567*'fnd base rates'!M$111)
+($I567*'fnd base rates'!M$112)
+($J567*'fnd base rates'!M$113)
+($K567*'fnd base rates'!M$114)
+($M567*'fnd base rates'!M$116)
+($N567*'fnd base rates'!M$117)
+($O567*'fnd base rates'!M$118)
+($P567*VLOOKUP($S567+12,rate_basefnd,13)))</f>
        <v>0</v>
      </c>
      <c r="AF567" s="4">
        <f t="shared" si="615"/>
        <v>9220.2167000000009</v>
      </c>
      <c r="AH567" s="4">
        <f t="shared" si="616"/>
        <v>478352322</v>
      </c>
      <c r="AI567" s="4" t="str">
        <f t="shared" si="617"/>
        <v>478</v>
      </c>
      <c r="AJ567" s="2" t="str">
        <f t="shared" si="618"/>
        <v>352</v>
      </c>
      <c r="AK567" s="2" t="str">
        <f t="shared" si="619"/>
        <v>322</v>
      </c>
      <c r="AL567" s="4">
        <f t="shared" si="620"/>
        <v>1</v>
      </c>
      <c r="AM567" s="4">
        <f t="shared" si="612"/>
        <v>1</v>
      </c>
      <c r="AN567" s="4">
        <f t="shared" si="621"/>
        <v>9220.2167000000009</v>
      </c>
      <c r="AO567" s="4">
        <f t="shared" si="622"/>
        <v>9220</v>
      </c>
      <c r="AP567" s="4">
        <f t="shared" si="623"/>
        <v>0</v>
      </c>
      <c r="AQ567" s="4">
        <v>9220</v>
      </c>
      <c r="AW567" s="4">
        <v>9202</v>
      </c>
      <c r="AX567" s="5">
        <f t="shared" si="624"/>
        <v>18</v>
      </c>
      <c r="AY567" s="4">
        <v>9220</v>
      </c>
      <c r="AZ567" s="5"/>
      <c r="BB567" s="5">
        <f t="shared" ref="BB567" si="669">BC567-BA567</f>
        <v>0</v>
      </c>
    </row>
    <row r="568" spans="1:54" s="4" customFormat="1">
      <c r="A568" s="278">
        <v>478</v>
      </c>
      <c r="B568" s="2">
        <v>478352326</v>
      </c>
      <c r="C568" s="10" t="s">
        <v>4</v>
      </c>
      <c r="D568" s="15">
        <f>'fnd enro'!D568</f>
        <v>0</v>
      </c>
      <c r="E568" s="15">
        <f>'fnd enro'!E568</f>
        <v>0</v>
      </c>
      <c r="F568" s="15">
        <f>'fnd enro'!F568</f>
        <v>0</v>
      </c>
      <c r="G568" s="15">
        <f>'fnd enro'!G568</f>
        <v>0</v>
      </c>
      <c r="H568" s="15">
        <f>'fnd enro'!H568</f>
        <v>3</v>
      </c>
      <c r="I568" s="15">
        <f>'fnd enro'!I568</f>
        <v>3</v>
      </c>
      <c r="J568" s="15">
        <f>'fnd enro'!J568</f>
        <v>0</v>
      </c>
      <c r="K568" s="16">
        <f>'fnd enro'!K568</f>
        <v>0.2298</v>
      </c>
      <c r="L568" s="15">
        <f>'fnd enro'!L568</f>
        <v>0</v>
      </c>
      <c r="M568" s="15">
        <f>'fnd enro'!M568</f>
        <v>0</v>
      </c>
      <c r="N568" s="15">
        <f>'fnd enro'!N568</f>
        <v>0</v>
      </c>
      <c r="O568" s="15">
        <f>'fnd enro'!O568</f>
        <v>0</v>
      </c>
      <c r="P568" s="15">
        <f>'fnd enro'!P568</f>
        <v>0</v>
      </c>
      <c r="Q568" s="15">
        <f>'fnd enro'!R568</f>
        <v>6</v>
      </c>
      <c r="R568" s="16">
        <f t="shared" si="614"/>
        <v>1</v>
      </c>
      <c r="S568" s="15">
        <f>VALUE('fnd enro'!Q568)</f>
        <v>2</v>
      </c>
      <c r="T568" s="2"/>
      <c r="U568" s="1">
        <f>(($D568*'fnd base rates'!C$107)
+($E568*'fnd base rates'!C$108)
+($F568*'fnd base rates'!C$109)
+($G568*'fnd base rates'!C$110)
+($H568*'fnd base rates'!C$111)
+($I568*'fnd base rates'!C$112)
+($J568*'fnd base rates'!C$113)
+($K568*'fnd base rates'!C$114)
+($M568*'fnd base rates'!C$116)
+($N568*'fnd base rates'!C$117)
+($O568*'fnd base rates'!C$118)
+($P568*VLOOKUP($S568+12,rate_basefnd,3)))
*$R568</f>
        <v>3075.1337580000004</v>
      </c>
      <c r="V568" s="1">
        <f>(($D568*'fnd base rates'!D$107)
+($E568*'fnd base rates'!D$108)
+($F568*'fnd base rates'!D$109)
+($G568*'fnd base rates'!D$110)
+($H568*'fnd base rates'!D$111)
+($I568*'fnd base rates'!D$112)
+($J568*'fnd base rates'!D$113)
+($K568*'fnd base rates'!D$114)
+($M568*'fnd base rates'!D$116)
+($N568*'fnd base rates'!D$117)
+($O568*'fnd base rates'!D$118)
+($P568*VLOOKUP($S568+12,rate_basefnd,4)))
*$R568</f>
        <v>4392.78</v>
      </c>
      <c r="W568" s="1">
        <f>(($D568*'fnd base rates'!E$107)
+($E568*'fnd base rates'!E$108)
+($F568*'fnd base rates'!E$109)
+($G568*'fnd base rates'!E$110)
+($H568*'fnd base rates'!E$111)
+($I568*'fnd base rates'!E$112)
+($J568*'fnd base rates'!E$113)
+($K568*'fnd base rates'!E$114)
+($M568*'fnd base rates'!E$116)
+($N568*'fnd base rates'!E$117)
+($O568*'fnd base rates'!E$118)
+($P568*VLOOKUP($S568+12,rate_basefnd,5)))
*$R568</f>
        <v>24016.921554</v>
      </c>
      <c r="X568" s="1">
        <f>(($D568*'fnd base rates'!F$107)
+($E568*'fnd base rates'!F$108)
+($F568*'fnd base rates'!F$109)
+($G568*'fnd base rates'!F$110)
+($H568*'fnd base rates'!F$111)
+($I568*'fnd base rates'!F$112)
+($J568*'fnd base rates'!F$113)
+($K568*'fnd base rates'!F$114)
+($M568*'fnd base rates'!F$116)
+($N568*'fnd base rates'!F$117)
+($O568*'fnd base rates'!F$118)
+($P568*VLOOKUP($S568+12,rate_basefnd,6)))
*$R568</f>
        <v>5388.1102920000003</v>
      </c>
      <c r="Y568" s="1">
        <f>(($D568*'fnd base rates'!G$107)
+($E568*'fnd base rates'!G$108)
+($F568*'fnd base rates'!G$109)
+($G568*'fnd base rates'!G$110)
+($H568*'fnd base rates'!G$111)
+($I568*'fnd base rates'!G$112)
+($J568*'fnd base rates'!G$113)
+($K568*'fnd base rates'!G$114)
+($M568*'fnd base rates'!G$116)
+($N568*'fnd base rates'!G$117)
+($O568*'fnd base rates'!G$118)
+($P568*VLOOKUP($S568+12,rate_basefnd,7)))
*$R568</f>
        <v>953.28683399999989</v>
      </c>
      <c r="Z568" s="1">
        <f>(($D568*'fnd base rates'!H$107)
+($E568*'fnd base rates'!H$108)
+($F568*'fnd base rates'!H$109)
+($G568*'fnd base rates'!H$110)
+($H568*'fnd base rates'!H$111)
+($I568*'fnd base rates'!H$112)
+($J568*'fnd base rates'!H$113)
+($K568*'fnd base rates'!H$114)
+($M568*'fnd base rates'!H$116)
+($N568*'fnd base rates'!H$117)
+($O568*'fnd base rates'!H$118)
+($P568*VLOOKUP($S568+12,rate_basefnd,8)))</f>
        <v>3879.25326</v>
      </c>
      <c r="AA568" s="1">
        <f>(($D568*'fnd base rates'!I$107)
+($E568*'fnd base rates'!I$108)
+($F568*'fnd base rates'!I$109)
+($G568*'fnd base rates'!I$110)
+($H568*'fnd base rates'!I$111)
+($I568*'fnd base rates'!I$112)
+($J568*'fnd base rates'!I$113)
+($K568*'fnd base rates'!I$114)
+($M568*'fnd base rates'!I$116)
+($N568*'fnd base rates'!I$117)
+($O568*'fnd base rates'!I$118)
+($P568*VLOOKUP($S568+12,rate_basefnd,9)))
*$R568</f>
        <v>2231.1600000000003</v>
      </c>
      <c r="AB568" s="1">
        <f>(($D568*'fnd base rates'!J$107)
+($E568*'fnd base rates'!J$108)
+($F568*'fnd base rates'!J$109)
+($G568*'fnd base rates'!J$110)
+($H568*'fnd base rates'!J$111)
+($I568*'fnd base rates'!J$112)
+($J568*'fnd base rates'!J$113)
+($K568*'fnd base rates'!J$114)
+($M568*'fnd base rates'!J$116)
+($N568*'fnd base rates'!J$117)
+($O568*'fnd base rates'!J$118)
+($P568*VLOOKUP($S568+12,rate_basefnd,10)))
*$R568</f>
        <v>2361.42</v>
      </c>
      <c r="AC568" s="1">
        <f>(($D568*'fnd base rates'!K$107)
+($E568*'fnd base rates'!K$108)
+($F568*'fnd base rates'!K$109)
+($G568*'fnd base rates'!K$110)
+($H568*'fnd base rates'!K$111)
+($I568*'fnd base rates'!K$112)
+($J568*'fnd base rates'!K$113)
+($K568*'fnd base rates'!K$114)
+($M568*'fnd base rates'!K$116)
+($N568*'fnd base rates'!K$117)
+($O568*'fnd base rates'!K$118)
+($P568*VLOOKUP($S568+12,rate_basefnd,11)))
*$R568</f>
        <v>6689.7240659999998</v>
      </c>
      <c r="AD568" s="1">
        <f>(($D568*'fnd base rates'!L$107)
+($E568*'fnd base rates'!L$108)
+($F568*'fnd base rates'!L$109)
+($G568*'fnd base rates'!L$110)
+($H568*'fnd base rates'!L$111)
+($I568*'fnd base rates'!L$112)
+($J568*'fnd base rates'!L$113)
+($K568*'fnd base rates'!L$114)
+($M568*'fnd base rates'!L$116)
+($N568*'fnd base rates'!L$117)
+($O568*'fnd base rates'!L$118)
+($P568*VLOOKUP($S568+12,rate_basefnd,12)))</f>
        <v>7743.1104360000008</v>
      </c>
      <c r="AE568" s="1">
        <f>(($D568*'fnd base rates'!M$107)
+($E568*'fnd base rates'!M$108)
+($F568*'fnd base rates'!M$109)
+($G568*'fnd base rates'!M$110)
+($H568*'fnd base rates'!M$111)
+($I568*'fnd base rates'!M$112)
+($J568*'fnd base rates'!M$113)
+($K568*'fnd base rates'!M$114)
+($M568*'fnd base rates'!M$116)
+($N568*'fnd base rates'!M$117)
+($O568*'fnd base rates'!M$118)
+($P568*VLOOKUP($S568+12,rate_basefnd,13)))</f>
        <v>0</v>
      </c>
      <c r="AF568" s="4">
        <f t="shared" si="615"/>
        <v>60730.900200000004</v>
      </c>
      <c r="AH568" s="4">
        <f t="shared" si="616"/>
        <v>478352326</v>
      </c>
      <c r="AI568" s="4" t="str">
        <f t="shared" si="617"/>
        <v>478</v>
      </c>
      <c r="AJ568" s="2" t="str">
        <f t="shared" si="618"/>
        <v>352</v>
      </c>
      <c r="AK568" s="2" t="str">
        <f t="shared" si="619"/>
        <v>326</v>
      </c>
      <c r="AL568" s="4">
        <f t="shared" si="620"/>
        <v>1</v>
      </c>
      <c r="AM568" s="4">
        <f t="shared" si="612"/>
        <v>6</v>
      </c>
      <c r="AN568" s="4">
        <f t="shared" si="621"/>
        <v>60730.900200000004</v>
      </c>
      <c r="AO568" s="4">
        <f t="shared" si="622"/>
        <v>10122</v>
      </c>
      <c r="AP568" s="4">
        <f t="shared" si="623"/>
        <v>0</v>
      </c>
      <c r="AQ568" s="4">
        <v>10122</v>
      </c>
      <c r="AW568" s="4">
        <v>10106</v>
      </c>
      <c r="AX568" s="5">
        <f t="shared" si="624"/>
        <v>16</v>
      </c>
      <c r="AY568" s="4">
        <v>10122</v>
      </c>
      <c r="AZ568" s="5"/>
      <c r="BB568" s="5">
        <f t="shared" ref="BB568" si="670">BC568-BA568</f>
        <v>0</v>
      </c>
    </row>
    <row r="569" spans="1:54" s="4" customFormat="1">
      <c r="A569" s="278">
        <v>478</v>
      </c>
      <c r="B569" s="2">
        <v>478352348</v>
      </c>
      <c r="C569" s="10" t="s">
        <v>4</v>
      </c>
      <c r="D569" s="15">
        <f>'fnd enro'!D569</f>
        <v>0</v>
      </c>
      <c r="E569" s="15">
        <f>'fnd enro'!E569</f>
        <v>0</v>
      </c>
      <c r="F569" s="15">
        <f>'fnd enro'!F569</f>
        <v>0</v>
      </c>
      <c r="G569" s="15">
        <f>'fnd enro'!G569</f>
        <v>0</v>
      </c>
      <c r="H569" s="15">
        <f>'fnd enro'!H569</f>
        <v>2</v>
      </c>
      <c r="I569" s="15">
        <f>'fnd enro'!I569</f>
        <v>7</v>
      </c>
      <c r="J569" s="15">
        <f>'fnd enro'!J569</f>
        <v>0</v>
      </c>
      <c r="K569" s="16">
        <f>'fnd enro'!K569</f>
        <v>0.34470000000000001</v>
      </c>
      <c r="L569" s="15">
        <f>'fnd enro'!L569</f>
        <v>0</v>
      </c>
      <c r="M569" s="15">
        <f>'fnd enro'!M569</f>
        <v>0</v>
      </c>
      <c r="N569" s="15">
        <f>'fnd enro'!N569</f>
        <v>0</v>
      </c>
      <c r="O569" s="15">
        <f>'fnd enro'!O569</f>
        <v>0</v>
      </c>
      <c r="P569" s="15">
        <f>'fnd enro'!P569</f>
        <v>3</v>
      </c>
      <c r="Q569" s="15">
        <f>'fnd enro'!R569</f>
        <v>9</v>
      </c>
      <c r="R569" s="16">
        <f t="shared" si="614"/>
        <v>1</v>
      </c>
      <c r="S569" s="15">
        <f>VALUE('fnd enro'!Q569)</f>
        <v>11</v>
      </c>
      <c r="T569" s="2"/>
      <c r="U569" s="1">
        <f>(($D569*'fnd base rates'!C$107)
+($E569*'fnd base rates'!C$108)
+($F569*'fnd base rates'!C$109)
+($G569*'fnd base rates'!C$110)
+($H569*'fnd base rates'!C$111)
+($I569*'fnd base rates'!C$112)
+($J569*'fnd base rates'!C$113)
+($K569*'fnd base rates'!C$114)
+($M569*'fnd base rates'!C$116)
+($N569*'fnd base rates'!C$117)
+($O569*'fnd base rates'!C$118)
+($P569*VLOOKUP($S569+12,rate_basefnd,3)))
*$R569</f>
        <v>4829.3906369999995</v>
      </c>
      <c r="V569" s="1">
        <f>(($D569*'fnd base rates'!D$107)
+($E569*'fnd base rates'!D$108)
+($F569*'fnd base rates'!D$109)
+($G569*'fnd base rates'!D$110)
+($H569*'fnd base rates'!D$111)
+($I569*'fnd base rates'!D$112)
+($J569*'fnd base rates'!D$113)
+($K569*'fnd base rates'!D$114)
+($M569*'fnd base rates'!D$116)
+($N569*'fnd base rates'!D$117)
+($O569*'fnd base rates'!D$118)
+($P569*VLOOKUP($S569+12,rate_basefnd,4)))
*$R569</f>
        <v>7615.8</v>
      </c>
      <c r="W569" s="1">
        <f>(($D569*'fnd base rates'!E$107)
+($E569*'fnd base rates'!E$108)
+($F569*'fnd base rates'!E$109)
+($G569*'fnd base rates'!E$110)
+($H569*'fnd base rates'!E$111)
+($I569*'fnd base rates'!E$112)
+($J569*'fnd base rates'!E$113)
+($K569*'fnd base rates'!E$114)
+($M569*'fnd base rates'!E$116)
+($N569*'fnd base rates'!E$117)
+($O569*'fnd base rates'!E$118)
+($P569*VLOOKUP($S569+12,rate_basefnd,5)))
*$R569</f>
        <v>49522.817330999998</v>
      </c>
      <c r="X569" s="1">
        <f>(($D569*'fnd base rates'!F$107)
+($E569*'fnd base rates'!F$108)
+($F569*'fnd base rates'!F$109)
+($G569*'fnd base rates'!F$110)
+($H569*'fnd base rates'!F$111)
+($I569*'fnd base rates'!F$112)
+($J569*'fnd base rates'!F$113)
+($K569*'fnd base rates'!F$114)
+($M569*'fnd base rates'!F$116)
+($N569*'fnd base rates'!F$117)
+($O569*'fnd base rates'!F$118)
+($P569*VLOOKUP($S569+12,rate_basefnd,6)))
*$R569</f>
        <v>7822.6154380000007</v>
      </c>
      <c r="Y569" s="1">
        <f>(($D569*'fnd base rates'!G$107)
+($E569*'fnd base rates'!G$108)
+($F569*'fnd base rates'!G$109)
+($G569*'fnd base rates'!G$110)
+($H569*'fnd base rates'!G$111)
+($I569*'fnd base rates'!G$112)
+($J569*'fnd base rates'!G$113)
+($K569*'fnd base rates'!G$114)
+($M569*'fnd base rates'!G$116)
+($N569*'fnd base rates'!G$117)
+($O569*'fnd base rates'!G$118)
+($P569*VLOOKUP($S569+12,rate_basefnd,7)))
*$R569</f>
        <v>1905.2152510000001</v>
      </c>
      <c r="Z569" s="1">
        <f>(($D569*'fnd base rates'!H$107)
+($E569*'fnd base rates'!H$108)
+($F569*'fnd base rates'!H$109)
+($G569*'fnd base rates'!H$110)
+($H569*'fnd base rates'!H$111)
+($I569*'fnd base rates'!H$112)
+($J569*'fnd base rates'!H$113)
+($K569*'fnd base rates'!H$114)
+($M569*'fnd base rates'!H$116)
+($N569*'fnd base rates'!H$117)
+($O569*'fnd base rates'!H$118)
+($P569*VLOOKUP($S569+12,rate_basefnd,8)))</f>
        <v>6622.2248899999995</v>
      </c>
      <c r="AA569" s="1">
        <f>(($D569*'fnd base rates'!I$107)
+($E569*'fnd base rates'!I$108)
+($F569*'fnd base rates'!I$109)
+($G569*'fnd base rates'!I$110)
+($H569*'fnd base rates'!I$111)
+($I569*'fnd base rates'!I$112)
+($J569*'fnd base rates'!I$113)
+($K569*'fnd base rates'!I$114)
+($M569*'fnd base rates'!I$116)
+($N569*'fnd base rates'!I$117)
+($O569*'fnd base rates'!I$118)
+($P569*VLOOKUP($S569+12,rate_basefnd,9)))
*$R569</f>
        <v>3931.2500000000005</v>
      </c>
      <c r="AB569" s="1">
        <f>(($D569*'fnd base rates'!J$107)
+($E569*'fnd base rates'!J$108)
+($F569*'fnd base rates'!J$109)
+($G569*'fnd base rates'!J$110)
+($H569*'fnd base rates'!J$111)
+($I569*'fnd base rates'!J$112)
+($J569*'fnd base rates'!J$113)
+($K569*'fnd base rates'!J$114)
+($M569*'fnd base rates'!J$116)
+($N569*'fnd base rates'!J$117)
+($O569*'fnd base rates'!J$118)
+($P569*VLOOKUP($S569+12,rate_basefnd,10)))
*$R569</f>
        <v>6428.24</v>
      </c>
      <c r="AC569" s="1">
        <f>(($D569*'fnd base rates'!K$107)
+($E569*'fnd base rates'!K$108)
+($F569*'fnd base rates'!K$109)
+($G569*'fnd base rates'!K$110)
+($H569*'fnd base rates'!K$111)
+($I569*'fnd base rates'!K$112)
+($J569*'fnd base rates'!K$113)
+($K569*'fnd base rates'!K$114)
+($M569*'fnd base rates'!K$116)
+($N569*'fnd base rates'!K$117)
+($O569*'fnd base rates'!K$118)
+($P569*VLOOKUP($S569+12,rate_basefnd,11)))
*$R569</f>
        <v>9957.7860990000008</v>
      </c>
      <c r="AD569" s="1">
        <f>(($D569*'fnd base rates'!L$107)
+($E569*'fnd base rates'!L$108)
+($F569*'fnd base rates'!L$109)
+($G569*'fnd base rates'!L$110)
+($H569*'fnd base rates'!L$111)
+($I569*'fnd base rates'!L$112)
+($J569*'fnd base rates'!L$113)
+($K569*'fnd base rates'!L$114)
+($M569*'fnd base rates'!L$116)
+($N569*'fnd base rates'!L$117)
+($O569*'fnd base rates'!L$118)
+($P569*VLOOKUP($S569+12,rate_basefnd,12)))</f>
        <v>12930.780654</v>
      </c>
      <c r="AE569" s="1">
        <f>(($D569*'fnd base rates'!M$107)
+($E569*'fnd base rates'!M$108)
+($F569*'fnd base rates'!M$109)
+($G569*'fnd base rates'!M$110)
+($H569*'fnd base rates'!M$111)
+($I569*'fnd base rates'!M$112)
+($J569*'fnd base rates'!M$113)
+($K569*'fnd base rates'!M$114)
+($M569*'fnd base rates'!M$116)
+($N569*'fnd base rates'!M$117)
+($O569*'fnd base rates'!M$118)
+($P569*VLOOKUP($S569+12,rate_basefnd,13)))</f>
        <v>0</v>
      </c>
      <c r="AF569" s="4">
        <f t="shared" si="615"/>
        <v>111566.12030000001</v>
      </c>
      <c r="AH569" s="4">
        <f t="shared" si="616"/>
        <v>478352348</v>
      </c>
      <c r="AI569" s="4" t="str">
        <f t="shared" si="617"/>
        <v>478</v>
      </c>
      <c r="AJ569" s="2" t="str">
        <f t="shared" si="618"/>
        <v>352</v>
      </c>
      <c r="AK569" s="2" t="str">
        <f t="shared" si="619"/>
        <v>348</v>
      </c>
      <c r="AL569" s="4">
        <f t="shared" si="620"/>
        <v>1</v>
      </c>
      <c r="AM569" s="4">
        <f t="shared" si="612"/>
        <v>9</v>
      </c>
      <c r="AN569" s="4">
        <f t="shared" si="621"/>
        <v>111566.12030000001</v>
      </c>
      <c r="AO569" s="4">
        <f t="shared" si="622"/>
        <v>12396</v>
      </c>
      <c r="AP569" s="4">
        <f t="shared" si="623"/>
        <v>0</v>
      </c>
      <c r="AQ569" s="4">
        <v>12396</v>
      </c>
      <c r="AW569" s="4">
        <v>12354</v>
      </c>
      <c r="AX569" s="5">
        <f t="shared" si="624"/>
        <v>42</v>
      </c>
      <c r="AY569" s="4">
        <v>12396</v>
      </c>
      <c r="AZ569" s="5"/>
      <c r="BB569" s="5">
        <f t="shared" ref="BB569" si="671">BC569-BA569</f>
        <v>0</v>
      </c>
    </row>
    <row r="570" spans="1:54" s="4" customFormat="1">
      <c r="A570" s="278">
        <v>478</v>
      </c>
      <c r="B570" s="2">
        <v>478352352</v>
      </c>
      <c r="C570" s="10" t="s">
        <v>4</v>
      </c>
      <c r="D570" s="15">
        <f>'fnd enro'!D570</f>
        <v>0</v>
      </c>
      <c r="E570" s="15">
        <f>'fnd enro'!E570</f>
        <v>0</v>
      </c>
      <c r="F570" s="15">
        <f>'fnd enro'!F570</f>
        <v>0</v>
      </c>
      <c r="G570" s="15">
        <f>'fnd enro'!G570</f>
        <v>0</v>
      </c>
      <c r="H570" s="15">
        <f>'fnd enro'!H570</f>
        <v>3</v>
      </c>
      <c r="I570" s="15">
        <f>'fnd enro'!I570</f>
        <v>5</v>
      </c>
      <c r="J570" s="15">
        <f>'fnd enro'!J570</f>
        <v>0</v>
      </c>
      <c r="K570" s="16">
        <f>'fnd enro'!K570</f>
        <v>0.30640000000000001</v>
      </c>
      <c r="L570" s="15">
        <f>'fnd enro'!L570</f>
        <v>0</v>
      </c>
      <c r="M570" s="15">
        <f>'fnd enro'!M570</f>
        <v>0</v>
      </c>
      <c r="N570" s="15">
        <f>'fnd enro'!N570</f>
        <v>0</v>
      </c>
      <c r="O570" s="15">
        <f>'fnd enro'!O570</f>
        <v>0</v>
      </c>
      <c r="P570" s="15">
        <f>'fnd enro'!P570</f>
        <v>4</v>
      </c>
      <c r="Q570" s="15">
        <f>'fnd enro'!R570</f>
        <v>8</v>
      </c>
      <c r="R570" s="16">
        <f t="shared" si="614"/>
        <v>1</v>
      </c>
      <c r="S570" s="15">
        <f>VALUE('fnd enro'!Q570)</f>
        <v>2</v>
      </c>
      <c r="T570" s="2"/>
      <c r="U570" s="1">
        <f>(($D570*'fnd base rates'!C$107)
+($E570*'fnd base rates'!C$108)
+($F570*'fnd base rates'!C$109)
+($G570*'fnd base rates'!C$110)
+($H570*'fnd base rates'!C$111)
+($I570*'fnd base rates'!C$112)
+($J570*'fnd base rates'!C$113)
+($K570*'fnd base rates'!C$114)
+($M570*'fnd base rates'!C$116)
+($N570*'fnd base rates'!C$117)
+($O570*'fnd base rates'!C$118)
+($P570*VLOOKUP($S570+12,rate_basefnd,3)))
*$R570</f>
        <v>4312.8983440000002</v>
      </c>
      <c r="V570" s="1">
        <f>(($D570*'fnd base rates'!D$107)
+($E570*'fnd base rates'!D$108)
+($F570*'fnd base rates'!D$109)
+($G570*'fnd base rates'!D$110)
+($H570*'fnd base rates'!D$111)
+($I570*'fnd base rates'!D$112)
+($J570*'fnd base rates'!D$113)
+($K570*'fnd base rates'!D$114)
+($M570*'fnd base rates'!D$116)
+($N570*'fnd base rates'!D$117)
+($O570*'fnd base rates'!D$118)
+($P570*VLOOKUP($S570+12,rate_basefnd,4)))
*$R570</f>
        <v>6864.8</v>
      </c>
      <c r="W570" s="1">
        <f>(($D570*'fnd base rates'!E$107)
+($E570*'fnd base rates'!E$108)
+($F570*'fnd base rates'!E$109)
+($G570*'fnd base rates'!E$110)
+($H570*'fnd base rates'!E$111)
+($I570*'fnd base rates'!E$112)
+($J570*'fnd base rates'!E$113)
+($K570*'fnd base rates'!E$114)
+($M570*'fnd base rates'!E$116)
+($N570*'fnd base rates'!E$117)
+($O570*'fnd base rates'!E$118)
+($P570*VLOOKUP($S570+12,rate_basefnd,5)))
*$R570</f>
        <v>43250.252072000003</v>
      </c>
      <c r="X570" s="1">
        <f>(($D570*'fnd base rates'!F$107)
+($E570*'fnd base rates'!F$108)
+($F570*'fnd base rates'!F$109)
+($G570*'fnd base rates'!F$110)
+($H570*'fnd base rates'!F$111)
+($I570*'fnd base rates'!F$112)
+($J570*'fnd base rates'!F$113)
+($K570*'fnd base rates'!F$114)
+($M570*'fnd base rates'!F$116)
+($N570*'fnd base rates'!F$117)
+($O570*'fnd base rates'!F$118)
+($P570*VLOOKUP($S570+12,rate_basefnd,6)))
*$R570</f>
        <v>7080.3270560000001</v>
      </c>
      <c r="Y570" s="1">
        <f>(($D570*'fnd base rates'!G$107)
+($E570*'fnd base rates'!G$108)
+($F570*'fnd base rates'!G$109)
+($G570*'fnd base rates'!G$110)
+($H570*'fnd base rates'!G$111)
+($I570*'fnd base rates'!G$112)
+($J570*'fnd base rates'!G$113)
+($K570*'fnd base rates'!G$114)
+($M570*'fnd base rates'!G$116)
+($N570*'fnd base rates'!G$117)
+($O570*'fnd base rates'!G$118)
+($P570*VLOOKUP($S570+12,rate_basefnd,7)))
*$R570</f>
        <v>1743.959112</v>
      </c>
      <c r="Z570" s="1">
        <f>(($D570*'fnd base rates'!H$107)
+($E570*'fnd base rates'!H$108)
+($F570*'fnd base rates'!H$109)
+($G570*'fnd base rates'!H$110)
+($H570*'fnd base rates'!H$111)
+($I570*'fnd base rates'!H$112)
+($J570*'fnd base rates'!H$113)
+($K570*'fnd base rates'!H$114)
+($M570*'fnd base rates'!H$116)
+($N570*'fnd base rates'!H$117)
+($O570*'fnd base rates'!H$118)
+($P570*VLOOKUP($S570+12,rate_basefnd,8)))</f>
        <v>5537.0276800000001</v>
      </c>
      <c r="AA570" s="1">
        <f>(($D570*'fnd base rates'!I$107)
+($E570*'fnd base rates'!I$108)
+($F570*'fnd base rates'!I$109)
+($G570*'fnd base rates'!I$110)
+($H570*'fnd base rates'!I$111)
+($I570*'fnd base rates'!I$112)
+($J570*'fnd base rates'!I$113)
+($K570*'fnd base rates'!I$114)
+($M570*'fnd base rates'!I$116)
+($N570*'fnd base rates'!I$117)
+($O570*'fnd base rates'!I$118)
+($P570*VLOOKUP($S570+12,rate_basefnd,9)))
*$R570</f>
        <v>3444.6800000000003</v>
      </c>
      <c r="AB570" s="1">
        <f>(($D570*'fnd base rates'!J$107)
+($E570*'fnd base rates'!J$108)
+($F570*'fnd base rates'!J$109)
+($G570*'fnd base rates'!J$110)
+($H570*'fnd base rates'!J$111)
+($I570*'fnd base rates'!J$112)
+($J570*'fnd base rates'!J$113)
+($K570*'fnd base rates'!J$114)
+($M570*'fnd base rates'!J$116)
+($N570*'fnd base rates'!J$117)
+($O570*'fnd base rates'!J$118)
+($P570*VLOOKUP($S570+12,rate_basefnd,10)))
*$R570</f>
        <v>5529.46</v>
      </c>
      <c r="AC570" s="1">
        <f>(($D570*'fnd base rates'!K$107)
+($E570*'fnd base rates'!K$108)
+($F570*'fnd base rates'!K$109)
+($G570*'fnd base rates'!K$110)
+($H570*'fnd base rates'!K$111)
+($I570*'fnd base rates'!K$112)
+($J570*'fnd base rates'!K$113)
+($K570*'fnd base rates'!K$114)
+($M570*'fnd base rates'!K$116)
+($N570*'fnd base rates'!K$117)
+($O570*'fnd base rates'!K$118)
+($P570*VLOOKUP($S570+12,rate_basefnd,11)))
*$R570</f>
        <v>8888.9120880000009</v>
      </c>
      <c r="AD570" s="1">
        <f>(($D570*'fnd base rates'!L$107)
+($E570*'fnd base rates'!L$108)
+($F570*'fnd base rates'!L$109)
+($G570*'fnd base rates'!L$110)
+($H570*'fnd base rates'!L$111)
+($I570*'fnd base rates'!L$112)
+($J570*'fnd base rates'!L$113)
+($K570*'fnd base rates'!L$114)
+($M570*'fnd base rates'!L$116)
+($N570*'fnd base rates'!L$117)
+($O570*'fnd base rates'!L$118)
+($P570*VLOOKUP($S570+12,rate_basefnd,12)))</f>
        <v>11793.417248</v>
      </c>
      <c r="AE570" s="1">
        <f>(($D570*'fnd base rates'!M$107)
+($E570*'fnd base rates'!M$108)
+($F570*'fnd base rates'!M$109)
+($G570*'fnd base rates'!M$110)
+($H570*'fnd base rates'!M$111)
+($I570*'fnd base rates'!M$112)
+($J570*'fnd base rates'!M$113)
+($K570*'fnd base rates'!M$114)
+($M570*'fnd base rates'!M$116)
+($N570*'fnd base rates'!M$117)
+($O570*'fnd base rates'!M$118)
+($P570*VLOOKUP($S570+12,rate_basefnd,13)))</f>
        <v>0</v>
      </c>
      <c r="AF570" s="4">
        <f t="shared" si="615"/>
        <v>98445.733600000021</v>
      </c>
      <c r="AH570" s="4">
        <f t="shared" si="616"/>
        <v>478352352</v>
      </c>
      <c r="AI570" s="4" t="str">
        <f t="shared" si="617"/>
        <v>478</v>
      </c>
      <c r="AJ570" s="2" t="str">
        <f t="shared" si="618"/>
        <v>352</v>
      </c>
      <c r="AK570" s="2" t="str">
        <f t="shared" si="619"/>
        <v>352</v>
      </c>
      <c r="AL570" s="4">
        <f t="shared" si="620"/>
        <v>1</v>
      </c>
      <c r="AM570" s="4">
        <f t="shared" si="612"/>
        <v>8</v>
      </c>
      <c r="AN570" s="4">
        <f t="shared" si="621"/>
        <v>98445.733600000021</v>
      </c>
      <c r="AO570" s="4">
        <f t="shared" si="622"/>
        <v>12306</v>
      </c>
      <c r="AP570" s="4">
        <f t="shared" si="623"/>
        <v>0</v>
      </c>
      <c r="AQ570" s="4">
        <v>12306</v>
      </c>
      <c r="AW570" s="4">
        <v>12291</v>
      </c>
      <c r="AX570" s="5">
        <f t="shared" si="624"/>
        <v>15</v>
      </c>
      <c r="AY570" s="4">
        <v>12306</v>
      </c>
      <c r="AZ570" s="5"/>
      <c r="BB570" s="5">
        <f t="shared" ref="BB570" si="672">BC570-BA570</f>
        <v>0</v>
      </c>
    </row>
    <row r="571" spans="1:54" s="4" customFormat="1">
      <c r="A571" s="278">
        <v>478</v>
      </c>
      <c r="B571" s="2">
        <v>478352600</v>
      </c>
      <c r="C571" s="10" t="s">
        <v>4</v>
      </c>
      <c r="D571" s="15">
        <f>'fnd enro'!D571</f>
        <v>0</v>
      </c>
      <c r="E571" s="15">
        <f>'fnd enro'!E571</f>
        <v>0</v>
      </c>
      <c r="F571" s="15">
        <f>'fnd enro'!F571</f>
        <v>0</v>
      </c>
      <c r="G571" s="15">
        <f>'fnd enro'!G571</f>
        <v>0</v>
      </c>
      <c r="H571" s="15">
        <f>'fnd enro'!H571</f>
        <v>16</v>
      </c>
      <c r="I571" s="15">
        <f>'fnd enro'!I571</f>
        <v>14</v>
      </c>
      <c r="J571" s="15">
        <f>'fnd enro'!J571</f>
        <v>0</v>
      </c>
      <c r="K571" s="16">
        <f>'fnd enro'!K571</f>
        <v>1.149</v>
      </c>
      <c r="L571" s="15">
        <f>'fnd enro'!L571</f>
        <v>0</v>
      </c>
      <c r="M571" s="15">
        <f>'fnd enro'!M571</f>
        <v>0</v>
      </c>
      <c r="N571" s="15">
        <f>'fnd enro'!N571</f>
        <v>0</v>
      </c>
      <c r="O571" s="15">
        <f>'fnd enro'!O571</f>
        <v>0</v>
      </c>
      <c r="P571" s="15">
        <f>'fnd enro'!P571</f>
        <v>3</v>
      </c>
      <c r="Q571" s="15">
        <f>'fnd enro'!R571</f>
        <v>30</v>
      </c>
      <c r="R571" s="16">
        <f t="shared" si="614"/>
        <v>1</v>
      </c>
      <c r="S571" s="15">
        <f>VALUE('fnd enro'!Q571)</f>
        <v>2</v>
      </c>
      <c r="T571" s="2"/>
      <c r="U571" s="1">
        <f>(($D571*'fnd base rates'!C$107)
+($E571*'fnd base rates'!C$108)
+($F571*'fnd base rates'!C$109)
+($G571*'fnd base rates'!C$110)
+($H571*'fnd base rates'!C$111)
+($I571*'fnd base rates'!C$112)
+($J571*'fnd base rates'!C$113)
+($K571*'fnd base rates'!C$114)
+($M571*'fnd base rates'!C$116)
+($N571*'fnd base rates'!C$117)
+($O571*'fnd base rates'!C$118)
+($P571*VLOOKUP($S571+12,rate_basefnd,3)))
*$R571</f>
        <v>15535.208790000001</v>
      </c>
      <c r="V571" s="1">
        <f>(($D571*'fnd base rates'!D$107)
+($E571*'fnd base rates'!D$108)
+($F571*'fnd base rates'!D$109)
+($G571*'fnd base rates'!D$110)
+($H571*'fnd base rates'!D$111)
+($I571*'fnd base rates'!D$112)
+($J571*'fnd base rates'!D$113)
+($K571*'fnd base rates'!D$114)
+($M571*'fnd base rates'!D$116)
+($N571*'fnd base rates'!D$117)
+($O571*'fnd base rates'!D$118)
+($P571*VLOOKUP($S571+12,rate_basefnd,4)))
*$R571</f>
        <v>22719.72</v>
      </c>
      <c r="W571" s="1">
        <f>(($D571*'fnd base rates'!E$107)
+($E571*'fnd base rates'!E$108)
+($F571*'fnd base rates'!E$109)
+($G571*'fnd base rates'!E$110)
+($H571*'fnd base rates'!E$111)
+($I571*'fnd base rates'!E$112)
+($J571*'fnd base rates'!E$113)
+($K571*'fnd base rates'!E$114)
+($M571*'fnd base rates'!E$116)
+($N571*'fnd base rates'!E$117)
+($O571*'fnd base rates'!E$118)
+($P571*VLOOKUP($S571+12,rate_basefnd,5)))
*$R571</f>
        <v>126072.57776999999</v>
      </c>
      <c r="X571" s="1">
        <f>(($D571*'fnd base rates'!F$107)
+($E571*'fnd base rates'!F$108)
+($F571*'fnd base rates'!F$109)
+($G571*'fnd base rates'!F$110)
+($H571*'fnd base rates'!F$111)
+($I571*'fnd base rates'!F$112)
+($J571*'fnd base rates'!F$113)
+($K571*'fnd base rates'!F$114)
+($M571*'fnd base rates'!F$116)
+($N571*'fnd base rates'!F$117)
+($O571*'fnd base rates'!F$118)
+($P571*VLOOKUP($S571+12,rate_basefnd,6)))
*$R571</f>
        <v>27044.371460000002</v>
      </c>
      <c r="Y571" s="1">
        <f>(($D571*'fnd base rates'!G$107)
+($E571*'fnd base rates'!G$108)
+($F571*'fnd base rates'!G$109)
+($G571*'fnd base rates'!G$110)
+($H571*'fnd base rates'!G$111)
+($I571*'fnd base rates'!G$112)
+($J571*'fnd base rates'!G$113)
+($K571*'fnd base rates'!G$114)
+($M571*'fnd base rates'!G$116)
+($N571*'fnd base rates'!G$117)
+($O571*'fnd base rates'!G$118)
+($P571*VLOOKUP($S571+12,rate_basefnd,7)))
*$R571</f>
        <v>5128.7641699999995</v>
      </c>
      <c r="Z571" s="1">
        <f>(($D571*'fnd base rates'!H$107)
+($E571*'fnd base rates'!H$108)
+($F571*'fnd base rates'!H$109)
+($G571*'fnd base rates'!H$110)
+($H571*'fnd base rates'!H$111)
+($I571*'fnd base rates'!H$112)
+($J571*'fnd base rates'!H$113)
+($K571*'fnd base rates'!H$114)
+($M571*'fnd base rates'!H$116)
+($N571*'fnd base rates'!H$117)
+($O571*'fnd base rates'!H$118)
+($P571*VLOOKUP($S571+12,rate_basefnd,8)))</f>
        <v>19159.606299999999</v>
      </c>
      <c r="AA571" s="1">
        <f>(($D571*'fnd base rates'!I$107)
+($E571*'fnd base rates'!I$108)
+($F571*'fnd base rates'!I$109)
+($G571*'fnd base rates'!I$110)
+($H571*'fnd base rates'!I$111)
+($I571*'fnd base rates'!I$112)
+($J571*'fnd base rates'!I$113)
+($K571*'fnd base rates'!I$114)
+($M571*'fnd base rates'!I$116)
+($N571*'fnd base rates'!I$117)
+($O571*'fnd base rates'!I$118)
+($P571*VLOOKUP($S571+12,rate_basefnd,9)))
*$R571</f>
        <v>11383.06</v>
      </c>
      <c r="AB571" s="1">
        <f>(($D571*'fnd base rates'!J$107)
+($E571*'fnd base rates'!J$108)
+($F571*'fnd base rates'!J$109)
+($G571*'fnd base rates'!J$110)
+($H571*'fnd base rates'!J$111)
+($I571*'fnd base rates'!J$112)
+($J571*'fnd base rates'!J$113)
+($K571*'fnd base rates'!J$114)
+($M571*'fnd base rates'!J$116)
+($N571*'fnd base rates'!J$117)
+($O571*'fnd base rates'!J$118)
+($P571*VLOOKUP($S571+12,rate_basefnd,10)))
*$R571</f>
        <v>13048.63</v>
      </c>
      <c r="AC571" s="1">
        <f>(($D571*'fnd base rates'!K$107)
+($E571*'fnd base rates'!K$108)
+($F571*'fnd base rates'!K$109)
+($G571*'fnd base rates'!K$110)
+($H571*'fnd base rates'!K$111)
+($I571*'fnd base rates'!K$112)
+($J571*'fnd base rates'!K$113)
+($K571*'fnd base rates'!K$114)
+($M571*'fnd base rates'!K$116)
+($N571*'fnd base rates'!K$117)
+($O571*'fnd base rates'!K$118)
+($P571*VLOOKUP($S571+12,rate_basefnd,11)))
*$R571</f>
        <v>33479.340329999999</v>
      </c>
      <c r="AD571" s="1">
        <f>(($D571*'fnd base rates'!L$107)
+($E571*'fnd base rates'!L$108)
+($F571*'fnd base rates'!L$109)
+($G571*'fnd base rates'!L$110)
+($H571*'fnd base rates'!L$111)
+($I571*'fnd base rates'!L$112)
+($J571*'fnd base rates'!L$113)
+($K571*'fnd base rates'!L$114)
+($M571*'fnd base rates'!L$116)
+($N571*'fnd base rates'!L$117)
+($O571*'fnd base rates'!L$118)
+($P571*VLOOKUP($S571+12,rate_basefnd,12)))</f>
        <v>40031.02218</v>
      </c>
      <c r="AE571" s="1">
        <f>(($D571*'fnd base rates'!M$107)
+($E571*'fnd base rates'!M$108)
+($F571*'fnd base rates'!M$109)
+($G571*'fnd base rates'!M$110)
+($H571*'fnd base rates'!M$111)
+($I571*'fnd base rates'!M$112)
+($J571*'fnd base rates'!M$113)
+($K571*'fnd base rates'!M$114)
+($M571*'fnd base rates'!M$116)
+($N571*'fnd base rates'!M$117)
+($O571*'fnd base rates'!M$118)
+($P571*VLOOKUP($S571+12,rate_basefnd,13)))</f>
        <v>0</v>
      </c>
      <c r="AF571" s="4">
        <f t="shared" si="615"/>
        <v>313602.30099999998</v>
      </c>
      <c r="AH571" s="4">
        <f t="shared" si="616"/>
        <v>478352600</v>
      </c>
      <c r="AI571" s="4" t="str">
        <f t="shared" si="617"/>
        <v>478</v>
      </c>
      <c r="AJ571" s="2" t="str">
        <f t="shared" si="618"/>
        <v>352</v>
      </c>
      <c r="AK571" s="2" t="str">
        <f t="shared" si="619"/>
        <v>600</v>
      </c>
      <c r="AL571" s="4">
        <f t="shared" si="620"/>
        <v>1</v>
      </c>
      <c r="AM571" s="4">
        <f t="shared" si="612"/>
        <v>30</v>
      </c>
      <c r="AN571" s="4">
        <f t="shared" si="621"/>
        <v>313602.30099999998</v>
      </c>
      <c r="AO571" s="4">
        <f t="shared" si="622"/>
        <v>10453</v>
      </c>
      <c r="AP571" s="4">
        <f t="shared" si="623"/>
        <v>0</v>
      </c>
      <c r="AQ571" s="4">
        <v>10453</v>
      </c>
      <c r="AW571" s="4">
        <v>10437</v>
      </c>
      <c r="AX571" s="5">
        <f t="shared" si="624"/>
        <v>16</v>
      </c>
      <c r="AY571" s="4">
        <v>10453</v>
      </c>
      <c r="AZ571" s="5"/>
      <c r="BB571" s="5">
        <f t="shared" ref="BB571" si="673">BC571-BA571</f>
        <v>0</v>
      </c>
    </row>
    <row r="572" spans="1:54" s="4" customFormat="1">
      <c r="A572" s="278">
        <v>478</v>
      </c>
      <c r="B572" s="2">
        <v>478352610</v>
      </c>
      <c r="C572" s="10" t="s">
        <v>4</v>
      </c>
      <c r="D572" s="15">
        <f>'fnd enro'!D572</f>
        <v>0</v>
      </c>
      <c r="E572" s="15">
        <f>'fnd enro'!E572</f>
        <v>0</v>
      </c>
      <c r="F572" s="15">
        <f>'fnd enro'!F572</f>
        <v>0</v>
      </c>
      <c r="G572" s="15">
        <f>'fnd enro'!G572</f>
        <v>0</v>
      </c>
      <c r="H572" s="15">
        <f>'fnd enro'!H572</f>
        <v>4</v>
      </c>
      <c r="I572" s="15">
        <f>'fnd enro'!I572</f>
        <v>6</v>
      </c>
      <c r="J572" s="15">
        <f>'fnd enro'!J572</f>
        <v>0</v>
      </c>
      <c r="K572" s="16">
        <f>'fnd enro'!K572</f>
        <v>0.38300000000000001</v>
      </c>
      <c r="L572" s="15">
        <f>'fnd enro'!L572</f>
        <v>0</v>
      </c>
      <c r="M572" s="15">
        <f>'fnd enro'!M572</f>
        <v>0</v>
      </c>
      <c r="N572" s="15">
        <f>'fnd enro'!N572</f>
        <v>0</v>
      </c>
      <c r="O572" s="15">
        <f>'fnd enro'!O572</f>
        <v>0</v>
      </c>
      <c r="P572" s="15">
        <f>'fnd enro'!P572</f>
        <v>2</v>
      </c>
      <c r="Q572" s="15">
        <f>'fnd enro'!R572</f>
        <v>10</v>
      </c>
      <c r="R572" s="16">
        <f t="shared" si="614"/>
        <v>1</v>
      </c>
      <c r="S572" s="15">
        <f>VALUE('fnd enro'!Q572)</f>
        <v>4</v>
      </c>
      <c r="T572" s="2"/>
      <c r="U572" s="1">
        <f>(($D572*'fnd base rates'!C$107)
+($E572*'fnd base rates'!C$108)
+($F572*'fnd base rates'!C$109)
+($G572*'fnd base rates'!C$110)
+($H572*'fnd base rates'!C$111)
+($I572*'fnd base rates'!C$112)
+($J572*'fnd base rates'!C$113)
+($K572*'fnd base rates'!C$114)
+($M572*'fnd base rates'!C$116)
+($N572*'fnd base rates'!C$117)
+($O572*'fnd base rates'!C$118)
+($P572*VLOOKUP($S572+12,rate_basefnd,3)))
*$R572</f>
        <v>5235.5629300000001</v>
      </c>
      <c r="V572" s="1">
        <f>(($D572*'fnd base rates'!D$107)
+($E572*'fnd base rates'!D$108)
+($F572*'fnd base rates'!D$109)
+($G572*'fnd base rates'!D$110)
+($H572*'fnd base rates'!D$111)
+($I572*'fnd base rates'!D$112)
+($J572*'fnd base rates'!D$113)
+($K572*'fnd base rates'!D$114)
+($M572*'fnd base rates'!D$116)
+($N572*'fnd base rates'!D$117)
+($O572*'fnd base rates'!D$118)
+($P572*VLOOKUP($S572+12,rate_basefnd,4)))
*$R572</f>
        <v>7844.119999999999</v>
      </c>
      <c r="W572" s="1">
        <f>(($D572*'fnd base rates'!E$107)
+($E572*'fnd base rates'!E$108)
+($F572*'fnd base rates'!E$109)
+($G572*'fnd base rates'!E$110)
+($H572*'fnd base rates'!E$111)
+($I572*'fnd base rates'!E$112)
+($J572*'fnd base rates'!E$113)
+($K572*'fnd base rates'!E$114)
+($M572*'fnd base rates'!E$116)
+($N572*'fnd base rates'!E$117)
+($O572*'fnd base rates'!E$118)
+($P572*VLOOKUP($S572+12,rate_basefnd,5)))
*$R572</f>
        <v>46522.192589999999</v>
      </c>
      <c r="X572" s="1">
        <f>(($D572*'fnd base rates'!F$107)
+($E572*'fnd base rates'!F$108)
+($F572*'fnd base rates'!F$109)
+($G572*'fnd base rates'!F$110)
+($H572*'fnd base rates'!F$111)
+($I572*'fnd base rates'!F$112)
+($J572*'fnd base rates'!F$113)
+($K572*'fnd base rates'!F$114)
+($M572*'fnd base rates'!F$116)
+($N572*'fnd base rates'!F$117)
+($O572*'fnd base rates'!F$118)
+($P572*VLOOKUP($S572+12,rate_basefnd,6)))
*$R572</f>
        <v>8876.3638200000005</v>
      </c>
      <c r="Y572" s="1">
        <f>(($D572*'fnd base rates'!G$107)
+($E572*'fnd base rates'!G$108)
+($F572*'fnd base rates'!G$109)
+($G572*'fnd base rates'!G$110)
+($H572*'fnd base rates'!G$111)
+($I572*'fnd base rates'!G$112)
+($J572*'fnd base rates'!G$113)
+($K572*'fnd base rates'!G$114)
+($M572*'fnd base rates'!G$116)
+($N572*'fnd base rates'!G$117)
+($O572*'fnd base rates'!G$118)
+($P572*VLOOKUP($S572+12,rate_basefnd,7)))
*$R572</f>
        <v>1832.0613899999998</v>
      </c>
      <c r="Z572" s="1">
        <f>(($D572*'fnd base rates'!H$107)
+($E572*'fnd base rates'!H$108)
+($F572*'fnd base rates'!H$109)
+($G572*'fnd base rates'!H$110)
+($H572*'fnd base rates'!H$111)
+($I572*'fnd base rates'!H$112)
+($J572*'fnd base rates'!H$113)
+($K572*'fnd base rates'!H$114)
+($M572*'fnd base rates'!H$116)
+($N572*'fnd base rates'!H$117)
+($O572*'fnd base rates'!H$118)
+($P572*VLOOKUP($S572+12,rate_basefnd,8)))</f>
        <v>6794.9120999999996</v>
      </c>
      <c r="AA572" s="1">
        <f>(($D572*'fnd base rates'!I$107)
+($E572*'fnd base rates'!I$108)
+($F572*'fnd base rates'!I$109)
+($G572*'fnd base rates'!I$110)
+($H572*'fnd base rates'!I$111)
+($I572*'fnd base rates'!I$112)
+($J572*'fnd base rates'!I$113)
+($K572*'fnd base rates'!I$114)
+($M572*'fnd base rates'!I$116)
+($N572*'fnd base rates'!I$117)
+($O572*'fnd base rates'!I$118)
+($P572*VLOOKUP($S572+12,rate_basefnd,9)))
*$R572</f>
        <v>3996.76</v>
      </c>
      <c r="AB572" s="1">
        <f>(($D572*'fnd base rates'!J$107)
+($E572*'fnd base rates'!J$108)
+($F572*'fnd base rates'!J$109)
+($G572*'fnd base rates'!J$110)
+($H572*'fnd base rates'!J$111)
+($I572*'fnd base rates'!J$112)
+($J572*'fnd base rates'!J$113)
+($K572*'fnd base rates'!J$114)
+($M572*'fnd base rates'!J$116)
+($N572*'fnd base rates'!J$117)
+($O572*'fnd base rates'!J$118)
+($P572*VLOOKUP($S572+12,rate_basefnd,10)))
*$R572</f>
        <v>5320.5399999999991</v>
      </c>
      <c r="AC572" s="1">
        <f>(($D572*'fnd base rates'!K$107)
+($E572*'fnd base rates'!K$108)
+($F572*'fnd base rates'!K$109)
+($G572*'fnd base rates'!K$110)
+($H572*'fnd base rates'!K$111)
+($I572*'fnd base rates'!K$112)
+($J572*'fnd base rates'!K$113)
+($K572*'fnd base rates'!K$114)
+($M572*'fnd base rates'!K$116)
+($N572*'fnd base rates'!K$117)
+($O572*'fnd base rates'!K$118)
+($P572*VLOOKUP($S572+12,rate_basefnd,11)))
*$R572</f>
        <v>11118.820109999999</v>
      </c>
      <c r="AD572" s="1">
        <f>(($D572*'fnd base rates'!L$107)
+($E572*'fnd base rates'!L$108)
+($F572*'fnd base rates'!L$109)
+($G572*'fnd base rates'!L$110)
+($H572*'fnd base rates'!L$111)
+($I572*'fnd base rates'!L$112)
+($J572*'fnd base rates'!L$113)
+($K572*'fnd base rates'!L$114)
+($M572*'fnd base rates'!L$116)
+($N572*'fnd base rates'!L$117)
+($O572*'fnd base rates'!L$118)
+($P572*VLOOKUP($S572+12,rate_basefnd,12)))</f>
        <v>13608.754060000001</v>
      </c>
      <c r="AE572" s="1">
        <f>(($D572*'fnd base rates'!M$107)
+($E572*'fnd base rates'!M$108)
+($F572*'fnd base rates'!M$109)
+($G572*'fnd base rates'!M$110)
+($H572*'fnd base rates'!M$111)
+($I572*'fnd base rates'!M$112)
+($J572*'fnd base rates'!M$113)
+($K572*'fnd base rates'!M$114)
+($M572*'fnd base rates'!M$116)
+($N572*'fnd base rates'!M$117)
+($O572*'fnd base rates'!M$118)
+($P572*VLOOKUP($S572+12,rate_basefnd,13)))</f>
        <v>0</v>
      </c>
      <c r="AF572" s="4">
        <f t="shared" si="615"/>
        <v>111150.087</v>
      </c>
      <c r="AH572" s="4">
        <f t="shared" si="616"/>
        <v>478352610</v>
      </c>
      <c r="AI572" s="4" t="str">
        <f t="shared" si="617"/>
        <v>478</v>
      </c>
      <c r="AJ572" s="2" t="str">
        <f t="shared" si="618"/>
        <v>352</v>
      </c>
      <c r="AK572" s="2" t="str">
        <f t="shared" si="619"/>
        <v>610</v>
      </c>
      <c r="AL572" s="4">
        <f t="shared" si="620"/>
        <v>1</v>
      </c>
      <c r="AM572" s="4">
        <f t="shared" si="612"/>
        <v>10</v>
      </c>
      <c r="AN572" s="4">
        <f t="shared" si="621"/>
        <v>111150.087</v>
      </c>
      <c r="AO572" s="4">
        <f t="shared" si="622"/>
        <v>11115</v>
      </c>
      <c r="AP572" s="4">
        <f t="shared" si="623"/>
        <v>0</v>
      </c>
      <c r="AQ572" s="4">
        <v>11115</v>
      </c>
      <c r="AW572" s="4">
        <v>11098</v>
      </c>
      <c r="AX572" s="5">
        <f t="shared" si="624"/>
        <v>17</v>
      </c>
      <c r="AY572" s="4">
        <v>11115</v>
      </c>
      <c r="AZ572" s="5"/>
      <c r="BB572" s="5">
        <f t="shared" ref="BB572" si="674">BC572-BA572</f>
        <v>0</v>
      </c>
    </row>
    <row r="573" spans="1:54" s="4" customFormat="1">
      <c r="A573" s="278">
        <v>478</v>
      </c>
      <c r="B573" s="2">
        <v>478352616</v>
      </c>
      <c r="C573" s="10" t="s">
        <v>4</v>
      </c>
      <c r="D573" s="15">
        <f>'fnd enro'!D573</f>
        <v>0</v>
      </c>
      <c r="E573" s="15">
        <f>'fnd enro'!E573</f>
        <v>0</v>
      </c>
      <c r="F573" s="15">
        <f>'fnd enro'!F573</f>
        <v>0</v>
      </c>
      <c r="G573" s="15">
        <f>'fnd enro'!G573</f>
        <v>0</v>
      </c>
      <c r="H573" s="15">
        <f>'fnd enro'!H573</f>
        <v>17</v>
      </c>
      <c r="I573" s="15">
        <f>'fnd enro'!I573</f>
        <v>40</v>
      </c>
      <c r="J573" s="15">
        <f>'fnd enro'!J573</f>
        <v>0</v>
      </c>
      <c r="K573" s="16">
        <f>'fnd enro'!K573</f>
        <v>2.1831</v>
      </c>
      <c r="L573" s="15">
        <f>'fnd enro'!L573</f>
        <v>0</v>
      </c>
      <c r="M573" s="15">
        <f>'fnd enro'!M573</f>
        <v>0</v>
      </c>
      <c r="N573" s="15">
        <f>'fnd enro'!N573</f>
        <v>0</v>
      </c>
      <c r="O573" s="15">
        <f>'fnd enro'!O573</f>
        <v>0</v>
      </c>
      <c r="P573" s="15">
        <f>'fnd enro'!P573</f>
        <v>7</v>
      </c>
      <c r="Q573" s="15">
        <f>'fnd enro'!R573</f>
        <v>57</v>
      </c>
      <c r="R573" s="16">
        <f t="shared" si="614"/>
        <v>1</v>
      </c>
      <c r="S573" s="15">
        <f>VALUE('fnd enro'!Q573)</f>
        <v>6</v>
      </c>
      <c r="T573" s="2"/>
      <c r="U573" s="1">
        <f>(($D573*'fnd base rates'!C$107)
+($E573*'fnd base rates'!C$108)
+($F573*'fnd base rates'!C$109)
+($G573*'fnd base rates'!C$110)
+($H573*'fnd base rates'!C$111)
+($I573*'fnd base rates'!C$112)
+($J573*'fnd base rates'!C$113)
+($K573*'fnd base rates'!C$114)
+($M573*'fnd base rates'!C$116)
+($N573*'fnd base rates'!C$117)
+($O573*'fnd base rates'!C$118)
+($P573*VLOOKUP($S573+12,rate_basefnd,3)))
*$R573</f>
        <v>29637.690701</v>
      </c>
      <c r="V573" s="1">
        <f>(($D573*'fnd base rates'!D$107)
+($E573*'fnd base rates'!D$108)
+($F573*'fnd base rates'!D$109)
+($G573*'fnd base rates'!D$110)
+($H573*'fnd base rates'!D$111)
+($I573*'fnd base rates'!D$112)
+($J573*'fnd base rates'!D$113)
+($K573*'fnd base rates'!D$114)
+($M573*'fnd base rates'!D$116)
+($N573*'fnd base rates'!D$117)
+($O573*'fnd base rates'!D$118)
+($P573*VLOOKUP($S573+12,rate_basefnd,4)))
*$R573</f>
        <v>43739.920000000006</v>
      </c>
      <c r="W573" s="1">
        <f>(($D573*'fnd base rates'!E$107)
+($E573*'fnd base rates'!E$108)
+($F573*'fnd base rates'!E$109)
+($G573*'fnd base rates'!E$110)
+($H573*'fnd base rates'!E$111)
+($I573*'fnd base rates'!E$112)
+($J573*'fnd base rates'!E$113)
+($K573*'fnd base rates'!E$114)
+($M573*'fnd base rates'!E$116)
+($N573*'fnd base rates'!E$117)
+($O573*'fnd base rates'!E$118)
+($P573*VLOOKUP($S573+12,rate_basefnd,5)))
*$R573</f>
        <v>263754.499763</v>
      </c>
      <c r="X573" s="1">
        <f>(($D573*'fnd base rates'!F$107)
+($E573*'fnd base rates'!F$108)
+($F573*'fnd base rates'!F$109)
+($G573*'fnd base rates'!F$110)
+($H573*'fnd base rates'!F$111)
+($I573*'fnd base rates'!F$112)
+($J573*'fnd base rates'!F$113)
+($K573*'fnd base rates'!F$114)
+($M573*'fnd base rates'!F$116)
+($N573*'fnd base rates'!F$117)
+($O573*'fnd base rates'!F$118)
+($P573*VLOOKUP($S573+12,rate_basefnd,6)))
*$R573</f>
        <v>49993.117773999998</v>
      </c>
      <c r="Y573" s="1">
        <f>(($D573*'fnd base rates'!G$107)
+($E573*'fnd base rates'!G$108)
+($F573*'fnd base rates'!G$109)
+($G573*'fnd base rates'!G$110)
+($H573*'fnd base rates'!G$111)
+($I573*'fnd base rates'!G$112)
+($J573*'fnd base rates'!G$113)
+($K573*'fnd base rates'!G$114)
+($M573*'fnd base rates'!G$116)
+($N573*'fnd base rates'!G$117)
+($O573*'fnd base rates'!G$118)
+($P573*VLOOKUP($S573+12,rate_basefnd,7)))
*$R573</f>
        <v>9957.1299229999986</v>
      </c>
      <c r="Z573" s="1">
        <f>(($D573*'fnd base rates'!H$107)
+($E573*'fnd base rates'!H$108)
+($F573*'fnd base rates'!H$109)
+($G573*'fnd base rates'!H$110)
+($H573*'fnd base rates'!H$111)
+($I573*'fnd base rates'!H$112)
+($J573*'fnd base rates'!H$113)
+($K573*'fnd base rates'!H$114)
+($M573*'fnd base rates'!H$116)
+($N573*'fnd base rates'!H$117)
+($O573*'fnd base rates'!H$118)
+($P573*VLOOKUP($S573+12,rate_basefnd,8)))</f>
        <v>40351.310969999999</v>
      </c>
      <c r="AA573" s="1">
        <f>(($D573*'fnd base rates'!I$107)
+($E573*'fnd base rates'!I$108)
+($F573*'fnd base rates'!I$109)
+($G573*'fnd base rates'!I$110)
+($H573*'fnd base rates'!I$111)
+($I573*'fnd base rates'!I$112)
+($J573*'fnd base rates'!I$113)
+($K573*'fnd base rates'!I$114)
+($M573*'fnd base rates'!I$116)
+($N573*'fnd base rates'!I$117)
+($O573*'fnd base rates'!I$118)
+($P573*VLOOKUP($S573+12,rate_basefnd,9)))
*$R573</f>
        <v>22811.98</v>
      </c>
      <c r="AB573" s="1">
        <f>(($D573*'fnd base rates'!J$107)
+($E573*'fnd base rates'!J$108)
+($F573*'fnd base rates'!J$109)
+($G573*'fnd base rates'!J$110)
+($H573*'fnd base rates'!J$111)
+($I573*'fnd base rates'!J$112)
+($J573*'fnd base rates'!J$113)
+($K573*'fnd base rates'!J$114)
+($M573*'fnd base rates'!J$116)
+($N573*'fnd base rates'!J$117)
+($O573*'fnd base rates'!J$118)
+($P573*VLOOKUP($S573+12,rate_basefnd,10)))
*$R573</f>
        <v>30134.82</v>
      </c>
      <c r="AC573" s="1">
        <f>(($D573*'fnd base rates'!K$107)
+($E573*'fnd base rates'!K$108)
+($F573*'fnd base rates'!K$109)
+($G573*'fnd base rates'!K$110)
+($H573*'fnd base rates'!K$111)
+($I573*'fnd base rates'!K$112)
+($J573*'fnd base rates'!K$113)
+($K573*'fnd base rates'!K$114)
+($M573*'fnd base rates'!K$116)
+($N573*'fnd base rates'!K$117)
+($O573*'fnd base rates'!K$118)
+($P573*VLOOKUP($S573+12,rate_basefnd,11)))
*$R573</f>
        <v>63199.098626999999</v>
      </c>
      <c r="AD573" s="1">
        <f>(($D573*'fnd base rates'!L$107)
+($E573*'fnd base rates'!L$108)
+($F573*'fnd base rates'!L$109)
+($G573*'fnd base rates'!L$110)
+($H573*'fnd base rates'!L$111)
+($I573*'fnd base rates'!L$112)
+($J573*'fnd base rates'!L$113)
+($K573*'fnd base rates'!L$114)
+($M573*'fnd base rates'!L$116)
+($N573*'fnd base rates'!L$117)
+($O573*'fnd base rates'!L$118)
+($P573*VLOOKUP($S573+12,rate_basefnd,12)))</f>
        <v>75327.994141999996</v>
      </c>
      <c r="AE573" s="1">
        <f>(($D573*'fnd base rates'!M$107)
+($E573*'fnd base rates'!M$108)
+($F573*'fnd base rates'!M$109)
+($G573*'fnd base rates'!M$110)
+($H573*'fnd base rates'!M$111)
+($I573*'fnd base rates'!M$112)
+($J573*'fnd base rates'!M$113)
+($K573*'fnd base rates'!M$114)
+($M573*'fnd base rates'!M$116)
+($N573*'fnd base rates'!M$117)
+($O573*'fnd base rates'!M$118)
+($P573*VLOOKUP($S573+12,rate_basefnd,13)))</f>
        <v>0</v>
      </c>
      <c r="AF573" s="4">
        <f t="shared" si="615"/>
        <v>628907.56189999997</v>
      </c>
      <c r="AH573" s="4">
        <f t="shared" si="616"/>
        <v>478352616</v>
      </c>
      <c r="AI573" s="4" t="str">
        <f t="shared" si="617"/>
        <v>478</v>
      </c>
      <c r="AJ573" s="2" t="str">
        <f t="shared" si="618"/>
        <v>352</v>
      </c>
      <c r="AK573" s="2" t="str">
        <f t="shared" si="619"/>
        <v>616</v>
      </c>
      <c r="AL573" s="4">
        <f t="shared" si="620"/>
        <v>1</v>
      </c>
      <c r="AM573" s="4">
        <f t="shared" si="612"/>
        <v>57</v>
      </c>
      <c r="AN573" s="4">
        <f t="shared" si="621"/>
        <v>628907.56189999997</v>
      </c>
      <c r="AO573" s="4">
        <f t="shared" si="622"/>
        <v>11033</v>
      </c>
      <c r="AP573" s="4">
        <f t="shared" si="623"/>
        <v>0</v>
      </c>
      <c r="AQ573" s="4">
        <v>11033</v>
      </c>
      <c r="AW573" s="4">
        <v>11016</v>
      </c>
      <c r="AX573" s="5">
        <f t="shared" si="624"/>
        <v>17</v>
      </c>
      <c r="AY573" s="4">
        <v>11033</v>
      </c>
      <c r="AZ573" s="5"/>
      <c r="BB573" s="5">
        <f t="shared" ref="BB573" si="675">BC573-BA573</f>
        <v>0</v>
      </c>
    </row>
    <row r="574" spans="1:54" s="4" customFormat="1">
      <c r="A574" s="278">
        <v>478</v>
      </c>
      <c r="B574" s="2">
        <v>478352620</v>
      </c>
      <c r="C574" s="10" t="s">
        <v>4</v>
      </c>
      <c r="D574" s="15">
        <f>'fnd enro'!D574</f>
        <v>0</v>
      </c>
      <c r="E574" s="15">
        <f>'fnd enro'!E574</f>
        <v>0</v>
      </c>
      <c r="F574" s="15">
        <f>'fnd enro'!F574</f>
        <v>0</v>
      </c>
      <c r="G574" s="15">
        <f>'fnd enro'!G574</f>
        <v>0</v>
      </c>
      <c r="H574" s="15">
        <f>'fnd enro'!H574</f>
        <v>0</v>
      </c>
      <c r="I574" s="15">
        <f>'fnd enro'!I574</f>
        <v>2</v>
      </c>
      <c r="J574" s="15">
        <f>'fnd enro'!J574</f>
        <v>0</v>
      </c>
      <c r="K574" s="16">
        <f>'fnd enro'!K574</f>
        <v>7.6600000000000001E-2</v>
      </c>
      <c r="L574" s="15">
        <f>'fnd enro'!L574</f>
        <v>0</v>
      </c>
      <c r="M574" s="15">
        <f>'fnd enro'!M574</f>
        <v>0</v>
      </c>
      <c r="N574" s="15">
        <f>'fnd enro'!N574</f>
        <v>0</v>
      </c>
      <c r="O574" s="15">
        <f>'fnd enro'!O574</f>
        <v>0</v>
      </c>
      <c r="P574" s="15">
        <f>'fnd enro'!P574</f>
        <v>0</v>
      </c>
      <c r="Q574" s="15">
        <f>'fnd enro'!R574</f>
        <v>2</v>
      </c>
      <c r="R574" s="16">
        <f t="shared" si="614"/>
        <v>1</v>
      </c>
      <c r="S574" s="15">
        <f>VALUE('fnd enro'!Q574)</f>
        <v>3</v>
      </c>
      <c r="T574" s="2"/>
      <c r="U574" s="1">
        <f>(($D574*'fnd base rates'!C$107)
+($E574*'fnd base rates'!C$108)
+($F574*'fnd base rates'!C$109)
+($G574*'fnd base rates'!C$110)
+($H574*'fnd base rates'!C$111)
+($I574*'fnd base rates'!C$112)
+($J574*'fnd base rates'!C$113)
+($K574*'fnd base rates'!C$114)
+($M574*'fnd base rates'!C$116)
+($N574*'fnd base rates'!C$117)
+($O574*'fnd base rates'!C$118)
+($P574*VLOOKUP($S574+12,rate_basefnd,3)))
*$R574</f>
        <v>1025.044586</v>
      </c>
      <c r="V574" s="1">
        <f>(($D574*'fnd base rates'!D$107)
+($E574*'fnd base rates'!D$108)
+($F574*'fnd base rates'!D$109)
+($G574*'fnd base rates'!D$110)
+($H574*'fnd base rates'!D$111)
+($I574*'fnd base rates'!D$112)
+($J574*'fnd base rates'!D$113)
+($K574*'fnd base rates'!D$114)
+($M574*'fnd base rates'!D$116)
+($N574*'fnd base rates'!D$117)
+($O574*'fnd base rates'!D$118)
+($P574*VLOOKUP($S574+12,rate_basefnd,4)))
*$R574</f>
        <v>1464.26</v>
      </c>
      <c r="W574" s="1">
        <f>(($D574*'fnd base rates'!E$107)
+($E574*'fnd base rates'!E$108)
+($F574*'fnd base rates'!E$109)
+($G574*'fnd base rates'!E$110)
+($H574*'fnd base rates'!E$111)
+($I574*'fnd base rates'!E$112)
+($J574*'fnd base rates'!E$113)
+($K574*'fnd base rates'!E$114)
+($M574*'fnd base rates'!E$116)
+($N574*'fnd base rates'!E$117)
+($O574*'fnd base rates'!E$118)
+($P574*VLOOKUP($S574+12,rate_basefnd,5)))
*$R574</f>
        <v>9395.8105180000002</v>
      </c>
      <c r="X574" s="1">
        <f>(($D574*'fnd base rates'!F$107)
+($E574*'fnd base rates'!F$108)
+($F574*'fnd base rates'!F$109)
+($G574*'fnd base rates'!F$110)
+($H574*'fnd base rates'!F$111)
+($I574*'fnd base rates'!F$112)
+($J574*'fnd base rates'!F$113)
+($K574*'fnd base rates'!F$114)
+($M574*'fnd base rates'!F$116)
+($N574*'fnd base rates'!F$117)
+($O574*'fnd base rates'!F$118)
+($P574*VLOOKUP($S574+12,rate_basefnd,6)))
*$R574</f>
        <v>1692.2167640000002</v>
      </c>
      <c r="Y574" s="1">
        <f>(($D574*'fnd base rates'!G$107)
+($E574*'fnd base rates'!G$108)
+($F574*'fnd base rates'!G$109)
+($G574*'fnd base rates'!G$110)
+($H574*'fnd base rates'!G$111)
+($I574*'fnd base rates'!G$112)
+($J574*'fnd base rates'!G$113)
+($K574*'fnd base rates'!G$114)
+($M574*'fnd base rates'!G$116)
+($N574*'fnd base rates'!G$117)
+($O574*'fnd base rates'!G$118)
+($P574*VLOOKUP($S574+12,rate_basefnd,7)))
*$R574</f>
        <v>313.39227799999998</v>
      </c>
      <c r="Z574" s="1">
        <f>(($D574*'fnd base rates'!H$107)
+($E574*'fnd base rates'!H$108)
+($F574*'fnd base rates'!H$109)
+($G574*'fnd base rates'!H$110)
+($H574*'fnd base rates'!H$111)
+($I574*'fnd base rates'!H$112)
+($J574*'fnd base rates'!H$113)
+($K574*'fnd base rates'!H$114)
+($M574*'fnd base rates'!H$116)
+($N574*'fnd base rates'!H$117)
+($O574*'fnd base rates'!H$118)
+($P574*VLOOKUP($S574+12,rate_basefnd,8)))</f>
        <v>1584.6144199999999</v>
      </c>
      <c r="AA574" s="1">
        <f>(($D574*'fnd base rates'!I$107)
+($E574*'fnd base rates'!I$108)
+($F574*'fnd base rates'!I$109)
+($G574*'fnd base rates'!I$110)
+($H574*'fnd base rates'!I$111)
+($I574*'fnd base rates'!I$112)
+($J574*'fnd base rates'!I$113)
+($K574*'fnd base rates'!I$114)
+($M574*'fnd base rates'!I$116)
+($N574*'fnd base rates'!I$117)
+($O574*'fnd base rates'!I$118)
+($P574*VLOOKUP($S574+12,rate_basefnd,9)))
*$R574</f>
        <v>815.2</v>
      </c>
      <c r="AB574" s="1">
        <f>(($D574*'fnd base rates'!J$107)
+($E574*'fnd base rates'!J$108)
+($F574*'fnd base rates'!J$109)
+($G574*'fnd base rates'!J$110)
+($H574*'fnd base rates'!J$111)
+($I574*'fnd base rates'!J$112)
+($J574*'fnd base rates'!J$113)
+($K574*'fnd base rates'!J$114)
+($M574*'fnd base rates'!J$116)
+($N574*'fnd base rates'!J$117)
+($O574*'fnd base rates'!J$118)
+($P574*VLOOKUP($S574+12,rate_basefnd,10)))
*$R574</f>
        <v>1098.08</v>
      </c>
      <c r="AC574" s="1">
        <f>(($D574*'fnd base rates'!K$107)
+($E574*'fnd base rates'!K$108)
+($F574*'fnd base rates'!K$109)
+($G574*'fnd base rates'!K$110)
+($H574*'fnd base rates'!K$111)
+($I574*'fnd base rates'!K$112)
+($J574*'fnd base rates'!K$113)
+($K574*'fnd base rates'!K$114)
+($M574*'fnd base rates'!K$116)
+($N574*'fnd base rates'!K$117)
+($O574*'fnd base rates'!K$118)
+($P574*VLOOKUP($S574+12,rate_basefnd,11)))
*$R574</f>
        <v>2199.1880219999998</v>
      </c>
      <c r="AD574" s="1">
        <f>(($D574*'fnd base rates'!L$107)
+($E574*'fnd base rates'!L$108)
+($F574*'fnd base rates'!L$109)
+($G574*'fnd base rates'!L$110)
+($H574*'fnd base rates'!L$111)
+($I574*'fnd base rates'!L$112)
+($J574*'fnd base rates'!L$113)
+($K574*'fnd base rates'!L$114)
+($M574*'fnd base rates'!L$116)
+($N574*'fnd base rates'!L$117)
+($O574*'fnd base rates'!L$118)
+($P574*VLOOKUP($S574+12,rate_basefnd,12)))</f>
        <v>2459.0268120000001</v>
      </c>
      <c r="AE574" s="1">
        <f>(($D574*'fnd base rates'!M$107)
+($E574*'fnd base rates'!M$108)
+($F574*'fnd base rates'!M$109)
+($G574*'fnd base rates'!M$110)
+($H574*'fnd base rates'!M$111)
+($I574*'fnd base rates'!M$112)
+($J574*'fnd base rates'!M$113)
+($K574*'fnd base rates'!M$114)
+($M574*'fnd base rates'!M$116)
+($N574*'fnd base rates'!M$117)
+($O574*'fnd base rates'!M$118)
+($P574*VLOOKUP($S574+12,rate_basefnd,13)))</f>
        <v>0</v>
      </c>
      <c r="AF574" s="4">
        <f t="shared" si="615"/>
        <v>22046.8334</v>
      </c>
      <c r="AH574" s="4">
        <f t="shared" si="616"/>
        <v>478352620</v>
      </c>
      <c r="AI574" s="4" t="str">
        <f t="shared" si="617"/>
        <v>478</v>
      </c>
      <c r="AJ574" s="2" t="str">
        <f t="shared" si="618"/>
        <v>352</v>
      </c>
      <c r="AK574" s="2" t="str">
        <f t="shared" si="619"/>
        <v>620</v>
      </c>
      <c r="AL574" s="4">
        <f t="shared" si="620"/>
        <v>1</v>
      </c>
      <c r="AM574" s="4">
        <f t="shared" si="612"/>
        <v>2</v>
      </c>
      <c r="AN574" s="4">
        <f t="shared" si="621"/>
        <v>22046.8334</v>
      </c>
      <c r="AO574" s="4">
        <f t="shared" si="622"/>
        <v>11023</v>
      </c>
      <c r="AP574" s="4">
        <f t="shared" si="623"/>
        <v>0</v>
      </c>
      <c r="AQ574" s="4">
        <v>11023</v>
      </c>
      <c r="AW574" s="4">
        <v>11009</v>
      </c>
      <c r="AX574" s="5">
        <f t="shared" si="624"/>
        <v>14</v>
      </c>
      <c r="AY574" s="4">
        <v>11023</v>
      </c>
      <c r="AZ574" s="5"/>
      <c r="BB574" s="5">
        <f t="shared" ref="BB574" si="676">BC574-BA574</f>
        <v>0</v>
      </c>
    </row>
    <row r="575" spans="1:54" s="4" customFormat="1">
      <c r="A575" s="278">
        <v>478</v>
      </c>
      <c r="B575" s="2">
        <v>478352640</v>
      </c>
      <c r="C575" s="10" t="s">
        <v>4</v>
      </c>
      <c r="D575" s="15">
        <f>'fnd enro'!D575</f>
        <v>0</v>
      </c>
      <c r="E575" s="15">
        <f>'fnd enro'!E575</f>
        <v>0</v>
      </c>
      <c r="F575" s="15">
        <f>'fnd enro'!F575</f>
        <v>0</v>
      </c>
      <c r="G575" s="15">
        <f>'fnd enro'!G575</f>
        <v>0</v>
      </c>
      <c r="H575" s="15">
        <f>'fnd enro'!H575</f>
        <v>0</v>
      </c>
      <c r="I575" s="15">
        <f>'fnd enro'!I575</f>
        <v>1</v>
      </c>
      <c r="J575" s="15">
        <f>'fnd enro'!J575</f>
        <v>0</v>
      </c>
      <c r="K575" s="16">
        <f>'fnd enro'!K575</f>
        <v>3.8300000000000001E-2</v>
      </c>
      <c r="L575" s="15">
        <f>'fnd enro'!L575</f>
        <v>0</v>
      </c>
      <c r="M575" s="15">
        <f>'fnd enro'!M575</f>
        <v>0</v>
      </c>
      <c r="N575" s="15">
        <f>'fnd enro'!N575</f>
        <v>0</v>
      </c>
      <c r="O575" s="15">
        <f>'fnd enro'!O575</f>
        <v>0</v>
      </c>
      <c r="P575" s="15">
        <f>'fnd enro'!P575</f>
        <v>0</v>
      </c>
      <c r="Q575" s="15">
        <f>'fnd enro'!R575</f>
        <v>1</v>
      </c>
      <c r="R575" s="16">
        <f t="shared" si="614"/>
        <v>1</v>
      </c>
      <c r="S575" s="15">
        <f>VALUE('fnd enro'!Q575)</f>
        <v>2</v>
      </c>
      <c r="T575" s="2"/>
      <c r="U575" s="1">
        <f>(($D575*'fnd base rates'!C$107)
+($E575*'fnd base rates'!C$108)
+($F575*'fnd base rates'!C$109)
+($G575*'fnd base rates'!C$110)
+($H575*'fnd base rates'!C$111)
+($I575*'fnd base rates'!C$112)
+($J575*'fnd base rates'!C$113)
+($K575*'fnd base rates'!C$114)
+($M575*'fnd base rates'!C$116)
+($N575*'fnd base rates'!C$117)
+($O575*'fnd base rates'!C$118)
+($P575*VLOOKUP($S575+12,rate_basefnd,3)))
*$R575</f>
        <v>512.52229299999999</v>
      </c>
      <c r="V575" s="1">
        <f>(($D575*'fnd base rates'!D$107)
+($E575*'fnd base rates'!D$108)
+($F575*'fnd base rates'!D$109)
+($G575*'fnd base rates'!D$110)
+($H575*'fnd base rates'!D$111)
+($I575*'fnd base rates'!D$112)
+($J575*'fnd base rates'!D$113)
+($K575*'fnd base rates'!D$114)
+($M575*'fnd base rates'!D$116)
+($N575*'fnd base rates'!D$117)
+($O575*'fnd base rates'!D$118)
+($P575*VLOOKUP($S575+12,rate_basefnd,4)))
*$R575</f>
        <v>732.13</v>
      </c>
      <c r="W575" s="1">
        <f>(($D575*'fnd base rates'!E$107)
+($E575*'fnd base rates'!E$108)
+($F575*'fnd base rates'!E$109)
+($G575*'fnd base rates'!E$110)
+($H575*'fnd base rates'!E$111)
+($I575*'fnd base rates'!E$112)
+($J575*'fnd base rates'!E$113)
+($K575*'fnd base rates'!E$114)
+($M575*'fnd base rates'!E$116)
+($N575*'fnd base rates'!E$117)
+($O575*'fnd base rates'!E$118)
+($P575*VLOOKUP($S575+12,rate_basefnd,5)))
*$R575</f>
        <v>4697.9052590000001</v>
      </c>
      <c r="X575" s="1">
        <f>(($D575*'fnd base rates'!F$107)
+($E575*'fnd base rates'!F$108)
+($F575*'fnd base rates'!F$109)
+($G575*'fnd base rates'!F$110)
+($H575*'fnd base rates'!F$111)
+($I575*'fnd base rates'!F$112)
+($J575*'fnd base rates'!F$113)
+($K575*'fnd base rates'!F$114)
+($M575*'fnd base rates'!F$116)
+($N575*'fnd base rates'!F$117)
+($O575*'fnd base rates'!F$118)
+($P575*VLOOKUP($S575+12,rate_basefnd,6)))
*$R575</f>
        <v>846.10838200000012</v>
      </c>
      <c r="Y575" s="1">
        <f>(($D575*'fnd base rates'!G$107)
+($E575*'fnd base rates'!G$108)
+($F575*'fnd base rates'!G$109)
+($G575*'fnd base rates'!G$110)
+($H575*'fnd base rates'!G$111)
+($I575*'fnd base rates'!G$112)
+($J575*'fnd base rates'!G$113)
+($K575*'fnd base rates'!G$114)
+($M575*'fnd base rates'!G$116)
+($N575*'fnd base rates'!G$117)
+($O575*'fnd base rates'!G$118)
+($P575*VLOOKUP($S575+12,rate_basefnd,7)))
*$R575</f>
        <v>156.69613899999999</v>
      </c>
      <c r="Z575" s="1">
        <f>(($D575*'fnd base rates'!H$107)
+($E575*'fnd base rates'!H$108)
+($F575*'fnd base rates'!H$109)
+($G575*'fnd base rates'!H$110)
+($H575*'fnd base rates'!H$111)
+($I575*'fnd base rates'!H$112)
+($J575*'fnd base rates'!H$113)
+($K575*'fnd base rates'!H$114)
+($M575*'fnd base rates'!H$116)
+($N575*'fnd base rates'!H$117)
+($O575*'fnd base rates'!H$118)
+($P575*VLOOKUP($S575+12,rate_basefnd,8)))</f>
        <v>792.30720999999994</v>
      </c>
      <c r="AA575" s="1">
        <f>(($D575*'fnd base rates'!I$107)
+($E575*'fnd base rates'!I$108)
+($F575*'fnd base rates'!I$109)
+($G575*'fnd base rates'!I$110)
+($H575*'fnd base rates'!I$111)
+($I575*'fnd base rates'!I$112)
+($J575*'fnd base rates'!I$113)
+($K575*'fnd base rates'!I$114)
+($M575*'fnd base rates'!I$116)
+($N575*'fnd base rates'!I$117)
+($O575*'fnd base rates'!I$118)
+($P575*VLOOKUP($S575+12,rate_basefnd,9)))
*$R575</f>
        <v>407.6</v>
      </c>
      <c r="AB575" s="1">
        <f>(($D575*'fnd base rates'!J$107)
+($E575*'fnd base rates'!J$108)
+($F575*'fnd base rates'!J$109)
+($G575*'fnd base rates'!J$110)
+($H575*'fnd base rates'!J$111)
+($I575*'fnd base rates'!J$112)
+($J575*'fnd base rates'!J$113)
+($K575*'fnd base rates'!J$114)
+($M575*'fnd base rates'!J$116)
+($N575*'fnd base rates'!J$117)
+($O575*'fnd base rates'!J$118)
+($P575*VLOOKUP($S575+12,rate_basefnd,10)))
*$R575</f>
        <v>549.04</v>
      </c>
      <c r="AC575" s="1">
        <f>(($D575*'fnd base rates'!K$107)
+($E575*'fnd base rates'!K$108)
+($F575*'fnd base rates'!K$109)
+($G575*'fnd base rates'!K$110)
+($H575*'fnd base rates'!K$111)
+($I575*'fnd base rates'!K$112)
+($J575*'fnd base rates'!K$113)
+($K575*'fnd base rates'!K$114)
+($M575*'fnd base rates'!K$116)
+($N575*'fnd base rates'!K$117)
+($O575*'fnd base rates'!K$118)
+($P575*VLOOKUP($S575+12,rate_basefnd,11)))
*$R575</f>
        <v>1099.5940109999999</v>
      </c>
      <c r="AD575" s="1">
        <f>(($D575*'fnd base rates'!L$107)
+($E575*'fnd base rates'!L$108)
+($F575*'fnd base rates'!L$109)
+($G575*'fnd base rates'!L$110)
+($H575*'fnd base rates'!L$111)
+($I575*'fnd base rates'!L$112)
+($J575*'fnd base rates'!L$113)
+($K575*'fnd base rates'!L$114)
+($M575*'fnd base rates'!L$116)
+($N575*'fnd base rates'!L$117)
+($O575*'fnd base rates'!L$118)
+($P575*VLOOKUP($S575+12,rate_basefnd,12)))</f>
        <v>1229.513406</v>
      </c>
      <c r="AE575" s="1">
        <f>(($D575*'fnd base rates'!M$107)
+($E575*'fnd base rates'!M$108)
+($F575*'fnd base rates'!M$109)
+($G575*'fnd base rates'!M$110)
+($H575*'fnd base rates'!M$111)
+($I575*'fnd base rates'!M$112)
+($J575*'fnd base rates'!M$113)
+($K575*'fnd base rates'!M$114)
+($M575*'fnd base rates'!M$116)
+($N575*'fnd base rates'!M$117)
+($O575*'fnd base rates'!M$118)
+($P575*VLOOKUP($S575+12,rate_basefnd,13)))</f>
        <v>0</v>
      </c>
      <c r="AF575" s="4">
        <f t="shared" si="615"/>
        <v>11023.4167</v>
      </c>
      <c r="AH575" s="4">
        <f t="shared" si="616"/>
        <v>478352640</v>
      </c>
      <c r="AI575" s="4" t="str">
        <f t="shared" si="617"/>
        <v>478</v>
      </c>
      <c r="AJ575" s="2" t="str">
        <f t="shared" si="618"/>
        <v>352</v>
      </c>
      <c r="AK575" s="2" t="str">
        <f t="shared" si="619"/>
        <v>640</v>
      </c>
      <c r="AL575" s="4">
        <f t="shared" si="620"/>
        <v>1</v>
      </c>
      <c r="AM575" s="4">
        <f t="shared" si="612"/>
        <v>1</v>
      </c>
      <c r="AN575" s="4">
        <f t="shared" si="621"/>
        <v>11023.4167</v>
      </c>
      <c r="AO575" s="4">
        <f t="shared" si="622"/>
        <v>11023</v>
      </c>
      <c r="AP575" s="4">
        <f t="shared" si="623"/>
        <v>0</v>
      </c>
      <c r="AQ575" s="4">
        <v>11023</v>
      </c>
      <c r="AW575" s="4">
        <v>11009</v>
      </c>
      <c r="AX575" s="5">
        <f t="shared" si="624"/>
        <v>14</v>
      </c>
      <c r="AY575" s="4">
        <v>11023</v>
      </c>
      <c r="AZ575" s="5"/>
      <c r="BB575" s="5">
        <f t="shared" ref="BB575" si="677">BC575-BA575</f>
        <v>0</v>
      </c>
    </row>
    <row r="576" spans="1:54" s="4" customFormat="1">
      <c r="A576" s="278">
        <v>478</v>
      </c>
      <c r="B576" s="2">
        <v>478352673</v>
      </c>
      <c r="C576" s="10" t="s">
        <v>4</v>
      </c>
      <c r="D576" s="15">
        <f>'fnd enro'!D576</f>
        <v>0</v>
      </c>
      <c r="E576" s="15">
        <f>'fnd enro'!E576</f>
        <v>0</v>
      </c>
      <c r="F576" s="15">
        <f>'fnd enro'!F576</f>
        <v>0</v>
      </c>
      <c r="G576" s="15">
        <f>'fnd enro'!G576</f>
        <v>0</v>
      </c>
      <c r="H576" s="15">
        <f>'fnd enro'!H576</f>
        <v>7</v>
      </c>
      <c r="I576" s="15">
        <f>'fnd enro'!I576</f>
        <v>14</v>
      </c>
      <c r="J576" s="15">
        <f>'fnd enro'!J576</f>
        <v>0</v>
      </c>
      <c r="K576" s="16">
        <f>'fnd enro'!K576</f>
        <v>0.80430000000000001</v>
      </c>
      <c r="L576" s="15">
        <f>'fnd enro'!L576</f>
        <v>0</v>
      </c>
      <c r="M576" s="15">
        <f>'fnd enro'!M576</f>
        <v>0</v>
      </c>
      <c r="N576" s="15">
        <f>'fnd enro'!N576</f>
        <v>0</v>
      </c>
      <c r="O576" s="15">
        <f>'fnd enro'!O576</f>
        <v>0</v>
      </c>
      <c r="P576" s="15">
        <f>'fnd enro'!P576</f>
        <v>1</v>
      </c>
      <c r="Q576" s="15">
        <f>'fnd enro'!R576</f>
        <v>21</v>
      </c>
      <c r="R576" s="16">
        <f t="shared" si="614"/>
        <v>1</v>
      </c>
      <c r="S576" s="15">
        <f>VALUE('fnd enro'!Q576)</f>
        <v>2</v>
      </c>
      <c r="T576" s="2"/>
      <c r="U576" s="1">
        <f>(($D576*'fnd base rates'!C$107)
+($E576*'fnd base rates'!C$108)
+($F576*'fnd base rates'!C$109)
+($G576*'fnd base rates'!C$110)
+($H576*'fnd base rates'!C$111)
+($I576*'fnd base rates'!C$112)
+($J576*'fnd base rates'!C$113)
+($K576*'fnd base rates'!C$114)
+($M576*'fnd base rates'!C$116)
+($N576*'fnd base rates'!C$117)
+($O576*'fnd base rates'!C$118)
+($P576*VLOOKUP($S576+12,rate_basefnd,3)))
*$R576</f>
        <v>10816.148153000002</v>
      </c>
      <c r="V576" s="1">
        <f>(($D576*'fnd base rates'!D$107)
+($E576*'fnd base rates'!D$108)
+($F576*'fnd base rates'!D$109)
+($G576*'fnd base rates'!D$110)
+($H576*'fnd base rates'!D$111)
+($I576*'fnd base rates'!D$112)
+($J576*'fnd base rates'!D$113)
+($K576*'fnd base rates'!D$114)
+($M576*'fnd base rates'!D$116)
+($N576*'fnd base rates'!D$117)
+($O576*'fnd base rates'!D$118)
+($P576*VLOOKUP($S576+12,rate_basefnd,4)))
*$R576</f>
        <v>15626.67</v>
      </c>
      <c r="W576" s="1">
        <f>(($D576*'fnd base rates'!E$107)
+($E576*'fnd base rates'!E$108)
+($F576*'fnd base rates'!E$109)
+($G576*'fnd base rates'!E$110)
+($H576*'fnd base rates'!E$111)
+($I576*'fnd base rates'!E$112)
+($J576*'fnd base rates'!E$113)
+($K576*'fnd base rates'!E$114)
+($M576*'fnd base rates'!E$116)
+($N576*'fnd base rates'!E$117)
+($O576*'fnd base rates'!E$118)
+($P576*VLOOKUP($S576+12,rate_basefnd,5)))
*$R576</f>
        <v>91384.200438999993</v>
      </c>
      <c r="X576" s="1">
        <f>(($D576*'fnd base rates'!F$107)
+($E576*'fnd base rates'!F$108)
+($F576*'fnd base rates'!F$109)
+($G576*'fnd base rates'!F$110)
+($H576*'fnd base rates'!F$111)
+($I576*'fnd base rates'!F$112)
+($J576*'fnd base rates'!F$113)
+($K576*'fnd base rates'!F$114)
+($M576*'fnd base rates'!F$116)
+($N576*'fnd base rates'!F$117)
+($O576*'fnd base rates'!F$118)
+($P576*VLOOKUP($S576+12,rate_basefnd,6)))
*$R576</f>
        <v>18495.016022</v>
      </c>
      <c r="Y576" s="1">
        <f>(($D576*'fnd base rates'!G$107)
+($E576*'fnd base rates'!G$108)
+($F576*'fnd base rates'!G$109)
+($G576*'fnd base rates'!G$110)
+($H576*'fnd base rates'!G$111)
+($I576*'fnd base rates'!G$112)
+($J576*'fnd base rates'!G$113)
+($K576*'fnd base rates'!G$114)
+($M576*'fnd base rates'!G$116)
+($N576*'fnd base rates'!G$117)
+($O576*'fnd base rates'!G$118)
+($P576*VLOOKUP($S576+12,rate_basefnd,7)))
*$R576</f>
        <v>3440.5289189999999</v>
      </c>
      <c r="Z576" s="1">
        <f>(($D576*'fnd base rates'!H$107)
+($E576*'fnd base rates'!H$108)
+($F576*'fnd base rates'!H$109)
+($G576*'fnd base rates'!H$110)
+($H576*'fnd base rates'!H$111)
+($I576*'fnd base rates'!H$112)
+($J576*'fnd base rates'!H$113)
+($K576*'fnd base rates'!H$114)
+($M576*'fnd base rates'!H$116)
+($N576*'fnd base rates'!H$117)
+($O576*'fnd base rates'!H$118)
+($P576*VLOOKUP($S576+12,rate_basefnd,8)))</f>
        <v>14616.03141</v>
      </c>
      <c r="AA576" s="1">
        <f>(($D576*'fnd base rates'!I$107)
+($E576*'fnd base rates'!I$108)
+($F576*'fnd base rates'!I$109)
+($G576*'fnd base rates'!I$110)
+($H576*'fnd base rates'!I$111)
+($I576*'fnd base rates'!I$112)
+($J576*'fnd base rates'!I$113)
+($K576*'fnd base rates'!I$114)
+($M576*'fnd base rates'!I$116)
+($N576*'fnd base rates'!I$117)
+($O576*'fnd base rates'!I$118)
+($P576*VLOOKUP($S576+12,rate_basefnd,9)))
*$R576</f>
        <v>8158.8200000000006</v>
      </c>
      <c r="AB576" s="1">
        <f>(($D576*'fnd base rates'!J$107)
+($E576*'fnd base rates'!J$108)
+($F576*'fnd base rates'!J$109)
+($G576*'fnd base rates'!J$110)
+($H576*'fnd base rates'!J$111)
+($I576*'fnd base rates'!J$112)
+($J576*'fnd base rates'!J$113)
+($K576*'fnd base rates'!J$114)
+($M576*'fnd base rates'!J$116)
+($N576*'fnd base rates'!J$117)
+($O576*'fnd base rates'!J$118)
+($P576*VLOOKUP($S576+12,rate_basefnd,10)))
*$R576</f>
        <v>9870.75</v>
      </c>
      <c r="AC576" s="1">
        <f>(($D576*'fnd base rates'!K$107)
+($E576*'fnd base rates'!K$108)
+($F576*'fnd base rates'!K$109)
+($G576*'fnd base rates'!K$110)
+($H576*'fnd base rates'!K$111)
+($I576*'fnd base rates'!K$112)
+($J576*'fnd base rates'!K$113)
+($K576*'fnd base rates'!K$114)
+($M576*'fnd base rates'!K$116)
+($N576*'fnd base rates'!K$117)
+($O576*'fnd base rates'!K$118)
+($P576*VLOOKUP($S576+12,rate_basefnd,11)))
*$R576</f>
        <v>23306.514231000001</v>
      </c>
      <c r="AD576" s="1">
        <f>(($D576*'fnd base rates'!L$107)
+($E576*'fnd base rates'!L$108)
+($F576*'fnd base rates'!L$109)
+($G576*'fnd base rates'!L$110)
+($H576*'fnd base rates'!L$111)
+($I576*'fnd base rates'!L$112)
+($J576*'fnd base rates'!L$113)
+($K576*'fnd base rates'!L$114)
+($M576*'fnd base rates'!L$116)
+($N576*'fnd base rates'!L$117)
+($O576*'fnd base rates'!L$118)
+($P576*VLOOKUP($S576+12,rate_basefnd,12)))</f>
        <v>27071.671526000002</v>
      </c>
      <c r="AE576" s="1">
        <f>(($D576*'fnd base rates'!M$107)
+($E576*'fnd base rates'!M$108)
+($F576*'fnd base rates'!M$109)
+($G576*'fnd base rates'!M$110)
+($H576*'fnd base rates'!M$111)
+($I576*'fnd base rates'!M$112)
+($J576*'fnd base rates'!M$113)
+($K576*'fnd base rates'!M$114)
+($M576*'fnd base rates'!M$116)
+($N576*'fnd base rates'!M$117)
+($O576*'fnd base rates'!M$118)
+($P576*VLOOKUP($S576+12,rate_basefnd,13)))</f>
        <v>0</v>
      </c>
      <c r="AF576" s="4">
        <f t="shared" si="615"/>
        <v>222786.35070000001</v>
      </c>
      <c r="AH576" s="4">
        <f t="shared" si="616"/>
        <v>478352673</v>
      </c>
      <c r="AI576" s="4" t="str">
        <f t="shared" si="617"/>
        <v>478</v>
      </c>
      <c r="AJ576" s="2" t="str">
        <f t="shared" si="618"/>
        <v>352</v>
      </c>
      <c r="AK576" s="2" t="str">
        <f t="shared" si="619"/>
        <v>673</v>
      </c>
      <c r="AL576" s="4">
        <f t="shared" si="620"/>
        <v>1</v>
      </c>
      <c r="AM576" s="4">
        <f t="shared" si="612"/>
        <v>21</v>
      </c>
      <c r="AN576" s="4">
        <f t="shared" si="621"/>
        <v>222786.35070000001</v>
      </c>
      <c r="AO576" s="4">
        <f t="shared" si="622"/>
        <v>10609</v>
      </c>
      <c r="AP576" s="4">
        <f t="shared" si="623"/>
        <v>0</v>
      </c>
      <c r="AQ576" s="4">
        <v>10609</v>
      </c>
      <c r="AW576" s="4">
        <v>10594</v>
      </c>
      <c r="AX576" s="5">
        <f t="shared" si="624"/>
        <v>15</v>
      </c>
      <c r="AY576" s="4">
        <v>10609</v>
      </c>
      <c r="AZ576" s="5"/>
      <c r="BB576" s="5">
        <f t="shared" ref="BB576" si="678">BC576-BA576</f>
        <v>0</v>
      </c>
    </row>
    <row r="577" spans="1:54" s="4" customFormat="1">
      <c r="A577" s="278">
        <v>478</v>
      </c>
      <c r="B577" s="2">
        <v>478352695</v>
      </c>
      <c r="C577" s="10" t="s">
        <v>4</v>
      </c>
      <c r="D577" s="15">
        <f>'fnd enro'!D577</f>
        <v>0</v>
      </c>
      <c r="E577" s="15">
        <f>'fnd enro'!E577</f>
        <v>0</v>
      </c>
      <c r="F577" s="15">
        <f>'fnd enro'!F577</f>
        <v>0</v>
      </c>
      <c r="G577" s="15">
        <f>'fnd enro'!G577</f>
        <v>0</v>
      </c>
      <c r="H577" s="15">
        <f>'fnd enro'!H577</f>
        <v>0</v>
      </c>
      <c r="I577" s="15">
        <f>'fnd enro'!I577</f>
        <v>2</v>
      </c>
      <c r="J577" s="15">
        <f>'fnd enro'!J577</f>
        <v>0</v>
      </c>
      <c r="K577" s="16">
        <f>'fnd enro'!K577</f>
        <v>7.6600000000000001E-2</v>
      </c>
      <c r="L577" s="15">
        <f>'fnd enro'!L577</f>
        <v>0</v>
      </c>
      <c r="M577" s="15">
        <f>'fnd enro'!M577</f>
        <v>0</v>
      </c>
      <c r="N577" s="15">
        <f>'fnd enro'!N577</f>
        <v>0</v>
      </c>
      <c r="O577" s="15">
        <f>'fnd enro'!O577</f>
        <v>0</v>
      </c>
      <c r="P577" s="15">
        <f>'fnd enro'!P577</f>
        <v>0</v>
      </c>
      <c r="Q577" s="15">
        <f>'fnd enro'!R577</f>
        <v>2</v>
      </c>
      <c r="R577" s="16">
        <f t="shared" si="614"/>
        <v>1</v>
      </c>
      <c r="S577" s="15">
        <f>VALUE('fnd enro'!Q577)</f>
        <v>2</v>
      </c>
      <c r="T577" s="2"/>
      <c r="U577" s="1">
        <f>(($D577*'fnd base rates'!C$107)
+($E577*'fnd base rates'!C$108)
+($F577*'fnd base rates'!C$109)
+($G577*'fnd base rates'!C$110)
+($H577*'fnd base rates'!C$111)
+($I577*'fnd base rates'!C$112)
+($J577*'fnd base rates'!C$113)
+($K577*'fnd base rates'!C$114)
+($M577*'fnd base rates'!C$116)
+($N577*'fnd base rates'!C$117)
+($O577*'fnd base rates'!C$118)
+($P577*VLOOKUP($S577+12,rate_basefnd,3)))
*$R577</f>
        <v>1025.044586</v>
      </c>
      <c r="V577" s="1">
        <f>(($D577*'fnd base rates'!D$107)
+($E577*'fnd base rates'!D$108)
+($F577*'fnd base rates'!D$109)
+($G577*'fnd base rates'!D$110)
+($H577*'fnd base rates'!D$111)
+($I577*'fnd base rates'!D$112)
+($J577*'fnd base rates'!D$113)
+($K577*'fnd base rates'!D$114)
+($M577*'fnd base rates'!D$116)
+($N577*'fnd base rates'!D$117)
+($O577*'fnd base rates'!D$118)
+($P577*VLOOKUP($S577+12,rate_basefnd,4)))
*$R577</f>
        <v>1464.26</v>
      </c>
      <c r="W577" s="1">
        <f>(($D577*'fnd base rates'!E$107)
+($E577*'fnd base rates'!E$108)
+($F577*'fnd base rates'!E$109)
+($G577*'fnd base rates'!E$110)
+($H577*'fnd base rates'!E$111)
+($I577*'fnd base rates'!E$112)
+($J577*'fnd base rates'!E$113)
+($K577*'fnd base rates'!E$114)
+($M577*'fnd base rates'!E$116)
+($N577*'fnd base rates'!E$117)
+($O577*'fnd base rates'!E$118)
+($P577*VLOOKUP($S577+12,rate_basefnd,5)))
*$R577</f>
        <v>9395.8105180000002</v>
      </c>
      <c r="X577" s="1">
        <f>(($D577*'fnd base rates'!F$107)
+($E577*'fnd base rates'!F$108)
+($F577*'fnd base rates'!F$109)
+($G577*'fnd base rates'!F$110)
+($H577*'fnd base rates'!F$111)
+($I577*'fnd base rates'!F$112)
+($J577*'fnd base rates'!F$113)
+($K577*'fnd base rates'!F$114)
+($M577*'fnd base rates'!F$116)
+($N577*'fnd base rates'!F$117)
+($O577*'fnd base rates'!F$118)
+($P577*VLOOKUP($S577+12,rate_basefnd,6)))
*$R577</f>
        <v>1692.2167640000002</v>
      </c>
      <c r="Y577" s="1">
        <f>(($D577*'fnd base rates'!G$107)
+($E577*'fnd base rates'!G$108)
+($F577*'fnd base rates'!G$109)
+($G577*'fnd base rates'!G$110)
+($H577*'fnd base rates'!G$111)
+($I577*'fnd base rates'!G$112)
+($J577*'fnd base rates'!G$113)
+($K577*'fnd base rates'!G$114)
+($M577*'fnd base rates'!G$116)
+($N577*'fnd base rates'!G$117)
+($O577*'fnd base rates'!G$118)
+($P577*VLOOKUP($S577+12,rate_basefnd,7)))
*$R577</f>
        <v>313.39227799999998</v>
      </c>
      <c r="Z577" s="1">
        <f>(($D577*'fnd base rates'!H$107)
+($E577*'fnd base rates'!H$108)
+($F577*'fnd base rates'!H$109)
+($G577*'fnd base rates'!H$110)
+($H577*'fnd base rates'!H$111)
+($I577*'fnd base rates'!H$112)
+($J577*'fnd base rates'!H$113)
+($K577*'fnd base rates'!H$114)
+($M577*'fnd base rates'!H$116)
+($N577*'fnd base rates'!H$117)
+($O577*'fnd base rates'!H$118)
+($P577*VLOOKUP($S577+12,rate_basefnd,8)))</f>
        <v>1584.6144199999999</v>
      </c>
      <c r="AA577" s="1">
        <f>(($D577*'fnd base rates'!I$107)
+($E577*'fnd base rates'!I$108)
+($F577*'fnd base rates'!I$109)
+($G577*'fnd base rates'!I$110)
+($H577*'fnd base rates'!I$111)
+($I577*'fnd base rates'!I$112)
+($J577*'fnd base rates'!I$113)
+($K577*'fnd base rates'!I$114)
+($M577*'fnd base rates'!I$116)
+($N577*'fnd base rates'!I$117)
+($O577*'fnd base rates'!I$118)
+($P577*VLOOKUP($S577+12,rate_basefnd,9)))
*$R577</f>
        <v>815.2</v>
      </c>
      <c r="AB577" s="1">
        <f>(($D577*'fnd base rates'!J$107)
+($E577*'fnd base rates'!J$108)
+($F577*'fnd base rates'!J$109)
+($G577*'fnd base rates'!J$110)
+($H577*'fnd base rates'!J$111)
+($I577*'fnd base rates'!J$112)
+($J577*'fnd base rates'!J$113)
+($K577*'fnd base rates'!J$114)
+($M577*'fnd base rates'!J$116)
+($N577*'fnd base rates'!J$117)
+($O577*'fnd base rates'!J$118)
+($P577*VLOOKUP($S577+12,rate_basefnd,10)))
*$R577</f>
        <v>1098.08</v>
      </c>
      <c r="AC577" s="1">
        <f>(($D577*'fnd base rates'!K$107)
+($E577*'fnd base rates'!K$108)
+($F577*'fnd base rates'!K$109)
+($G577*'fnd base rates'!K$110)
+($H577*'fnd base rates'!K$111)
+($I577*'fnd base rates'!K$112)
+($J577*'fnd base rates'!K$113)
+($K577*'fnd base rates'!K$114)
+($M577*'fnd base rates'!K$116)
+($N577*'fnd base rates'!K$117)
+($O577*'fnd base rates'!K$118)
+($P577*VLOOKUP($S577+12,rate_basefnd,11)))
*$R577</f>
        <v>2199.1880219999998</v>
      </c>
      <c r="AD577" s="1">
        <f>(($D577*'fnd base rates'!L$107)
+($E577*'fnd base rates'!L$108)
+($F577*'fnd base rates'!L$109)
+($G577*'fnd base rates'!L$110)
+($H577*'fnd base rates'!L$111)
+($I577*'fnd base rates'!L$112)
+($J577*'fnd base rates'!L$113)
+($K577*'fnd base rates'!L$114)
+($M577*'fnd base rates'!L$116)
+($N577*'fnd base rates'!L$117)
+($O577*'fnd base rates'!L$118)
+($P577*VLOOKUP($S577+12,rate_basefnd,12)))</f>
        <v>2459.0268120000001</v>
      </c>
      <c r="AE577" s="1">
        <f>(($D577*'fnd base rates'!M$107)
+($E577*'fnd base rates'!M$108)
+($F577*'fnd base rates'!M$109)
+($G577*'fnd base rates'!M$110)
+($H577*'fnd base rates'!M$111)
+($I577*'fnd base rates'!M$112)
+($J577*'fnd base rates'!M$113)
+($K577*'fnd base rates'!M$114)
+($M577*'fnd base rates'!M$116)
+($N577*'fnd base rates'!M$117)
+($O577*'fnd base rates'!M$118)
+($P577*VLOOKUP($S577+12,rate_basefnd,13)))</f>
        <v>0</v>
      </c>
      <c r="AF577" s="4">
        <f t="shared" si="615"/>
        <v>22046.8334</v>
      </c>
      <c r="AH577" s="4">
        <f t="shared" si="616"/>
        <v>478352695</v>
      </c>
      <c r="AI577" s="4" t="str">
        <f t="shared" si="617"/>
        <v>478</v>
      </c>
      <c r="AJ577" s="2" t="str">
        <f t="shared" si="618"/>
        <v>352</v>
      </c>
      <c r="AK577" s="2" t="str">
        <f t="shared" si="619"/>
        <v>695</v>
      </c>
      <c r="AL577" s="4">
        <f t="shared" si="620"/>
        <v>1</v>
      </c>
      <c r="AM577" s="4">
        <f t="shared" si="612"/>
        <v>2</v>
      </c>
      <c r="AN577" s="4">
        <f t="shared" si="621"/>
        <v>22046.8334</v>
      </c>
      <c r="AO577" s="4">
        <f t="shared" si="622"/>
        <v>11023</v>
      </c>
      <c r="AP577" s="4">
        <f t="shared" si="623"/>
        <v>0</v>
      </c>
      <c r="AQ577" s="4">
        <v>11023</v>
      </c>
      <c r="AW577" s="4">
        <v>11009</v>
      </c>
      <c r="AX577" s="5">
        <f t="shared" si="624"/>
        <v>14</v>
      </c>
      <c r="AY577" s="4">
        <v>11023</v>
      </c>
      <c r="AZ577" s="5"/>
      <c r="BB577" s="5">
        <f t="shared" ref="BB577" si="679">BC577-BA577</f>
        <v>0</v>
      </c>
    </row>
    <row r="578" spans="1:54" s="4" customFormat="1">
      <c r="A578" s="278">
        <v>478</v>
      </c>
      <c r="B578" s="2">
        <v>478352720</v>
      </c>
      <c r="C578" s="10" t="s">
        <v>4</v>
      </c>
      <c r="D578" s="15">
        <f>'fnd enro'!D578</f>
        <v>0</v>
      </c>
      <c r="E578" s="15">
        <f>'fnd enro'!E578</f>
        <v>0</v>
      </c>
      <c r="F578" s="15">
        <f>'fnd enro'!F578</f>
        <v>0</v>
      </c>
      <c r="G578" s="15">
        <f>'fnd enro'!G578</f>
        <v>0</v>
      </c>
      <c r="H578" s="15">
        <f>'fnd enro'!H578</f>
        <v>2</v>
      </c>
      <c r="I578" s="15">
        <f>'fnd enro'!I578</f>
        <v>1</v>
      </c>
      <c r="J578" s="15">
        <f>'fnd enro'!J578</f>
        <v>0</v>
      </c>
      <c r="K578" s="16">
        <f>'fnd enro'!K578</f>
        <v>0.1149</v>
      </c>
      <c r="L578" s="15">
        <f>'fnd enro'!L578</f>
        <v>0</v>
      </c>
      <c r="M578" s="15">
        <f>'fnd enro'!M578</f>
        <v>0</v>
      </c>
      <c r="N578" s="15">
        <f>'fnd enro'!N578</f>
        <v>0</v>
      </c>
      <c r="O578" s="15">
        <f>'fnd enro'!O578</f>
        <v>0</v>
      </c>
      <c r="P578" s="15">
        <f>'fnd enro'!P578</f>
        <v>0</v>
      </c>
      <c r="Q578" s="15">
        <f>'fnd enro'!R578</f>
        <v>3</v>
      </c>
      <c r="R578" s="16">
        <f t="shared" si="614"/>
        <v>1</v>
      </c>
      <c r="S578" s="15">
        <f>VALUE('fnd enro'!Q578)</f>
        <v>6</v>
      </c>
      <c r="T578" s="2"/>
      <c r="U578" s="1">
        <f>(($D578*'fnd base rates'!C$107)
+($E578*'fnd base rates'!C$108)
+($F578*'fnd base rates'!C$109)
+($G578*'fnd base rates'!C$110)
+($H578*'fnd base rates'!C$111)
+($I578*'fnd base rates'!C$112)
+($J578*'fnd base rates'!C$113)
+($K578*'fnd base rates'!C$114)
+($M578*'fnd base rates'!C$116)
+($N578*'fnd base rates'!C$117)
+($O578*'fnd base rates'!C$118)
+($P578*VLOOKUP($S578+12,rate_basefnd,3)))
*$R578</f>
        <v>1537.5668790000002</v>
      </c>
      <c r="V578" s="1">
        <f>(($D578*'fnd base rates'!D$107)
+($E578*'fnd base rates'!D$108)
+($F578*'fnd base rates'!D$109)
+($G578*'fnd base rates'!D$110)
+($H578*'fnd base rates'!D$111)
+($I578*'fnd base rates'!D$112)
+($J578*'fnd base rates'!D$113)
+($K578*'fnd base rates'!D$114)
+($M578*'fnd base rates'!D$116)
+($N578*'fnd base rates'!D$117)
+($O578*'fnd base rates'!D$118)
+($P578*VLOOKUP($S578+12,rate_basefnd,4)))
*$R578</f>
        <v>2196.39</v>
      </c>
      <c r="W578" s="1">
        <f>(($D578*'fnd base rates'!E$107)
+($E578*'fnd base rates'!E$108)
+($F578*'fnd base rates'!E$109)
+($G578*'fnd base rates'!E$110)
+($H578*'fnd base rates'!E$111)
+($I578*'fnd base rates'!E$112)
+($J578*'fnd base rates'!E$113)
+($K578*'fnd base rates'!E$114)
+($M578*'fnd base rates'!E$116)
+($N578*'fnd base rates'!E$117)
+($O578*'fnd base rates'!E$118)
+($P578*VLOOKUP($S578+12,rate_basefnd,5)))
*$R578</f>
        <v>11313.375776999999</v>
      </c>
      <c r="X578" s="1">
        <f>(($D578*'fnd base rates'!F$107)
+($E578*'fnd base rates'!F$108)
+($F578*'fnd base rates'!F$109)
+($G578*'fnd base rates'!F$110)
+($H578*'fnd base rates'!F$111)
+($I578*'fnd base rates'!F$112)
+($J578*'fnd base rates'!F$113)
+($K578*'fnd base rates'!F$114)
+($M578*'fnd base rates'!F$116)
+($N578*'fnd base rates'!F$117)
+($O578*'fnd base rates'!F$118)
+($P578*VLOOKUP($S578+12,rate_basefnd,6)))
*$R578</f>
        <v>2745.965146</v>
      </c>
      <c r="Y578" s="1">
        <f>(($D578*'fnd base rates'!G$107)
+($E578*'fnd base rates'!G$108)
+($F578*'fnd base rates'!G$109)
+($G578*'fnd base rates'!G$110)
+($H578*'fnd base rates'!G$111)
+($I578*'fnd base rates'!G$112)
+($J578*'fnd base rates'!G$113)
+($K578*'fnd base rates'!G$114)
+($M578*'fnd base rates'!G$116)
+($N578*'fnd base rates'!G$117)
+($O578*'fnd base rates'!G$118)
+($P578*VLOOKUP($S578+12,rate_basefnd,7)))
*$R578</f>
        <v>478.82841699999994</v>
      </c>
      <c r="Z578" s="1">
        <f>(($D578*'fnd base rates'!H$107)
+($E578*'fnd base rates'!H$108)
+($F578*'fnd base rates'!H$109)
+($G578*'fnd base rates'!H$110)
+($H578*'fnd base rates'!H$111)
+($I578*'fnd base rates'!H$112)
+($J578*'fnd base rates'!H$113)
+($K578*'fnd base rates'!H$114)
+($M578*'fnd base rates'!H$116)
+($N578*'fnd base rates'!H$117)
+($O578*'fnd base rates'!H$118)
+($P578*VLOOKUP($S578+12,rate_basefnd,8)))</f>
        <v>1793.8616299999999</v>
      </c>
      <c r="AA578" s="1">
        <f>(($D578*'fnd base rates'!I$107)
+($E578*'fnd base rates'!I$108)
+($F578*'fnd base rates'!I$109)
+($G578*'fnd base rates'!I$110)
+($H578*'fnd base rates'!I$111)
+($I578*'fnd base rates'!I$112)
+($J578*'fnd base rates'!I$113)
+($K578*'fnd base rates'!I$114)
+($M578*'fnd base rates'!I$116)
+($N578*'fnd base rates'!I$117)
+($O578*'fnd base rates'!I$118)
+($P578*VLOOKUP($S578+12,rate_basefnd,9)))
*$R578</f>
        <v>1079.8400000000001</v>
      </c>
      <c r="AB578" s="1">
        <f>(($D578*'fnd base rates'!J$107)
+($E578*'fnd base rates'!J$108)
+($F578*'fnd base rates'!J$109)
+($G578*'fnd base rates'!J$110)
+($H578*'fnd base rates'!J$111)
+($I578*'fnd base rates'!J$112)
+($J578*'fnd base rates'!J$113)
+($K578*'fnd base rates'!J$114)
+($M578*'fnd base rates'!J$116)
+($N578*'fnd base rates'!J$117)
+($O578*'fnd base rates'!J$118)
+($P578*VLOOKUP($S578+12,rate_basefnd,10)))
*$R578</f>
        <v>1025.24</v>
      </c>
      <c r="AC578" s="1">
        <f>(($D578*'fnd base rates'!K$107)
+($E578*'fnd base rates'!K$108)
+($F578*'fnd base rates'!K$109)
+($G578*'fnd base rates'!K$110)
+($H578*'fnd base rates'!K$111)
+($I578*'fnd base rates'!K$112)
+($J578*'fnd base rates'!K$113)
+($K578*'fnd base rates'!K$114)
+($M578*'fnd base rates'!K$116)
+($N578*'fnd base rates'!K$117)
+($O578*'fnd base rates'!K$118)
+($P578*VLOOKUP($S578+12,rate_basefnd,11)))
*$R578</f>
        <v>3360.222033</v>
      </c>
      <c r="AD578" s="1">
        <f>(($D578*'fnd base rates'!L$107)
+($E578*'fnd base rates'!L$108)
+($F578*'fnd base rates'!L$109)
+($G578*'fnd base rates'!L$110)
+($H578*'fnd base rates'!L$111)
+($I578*'fnd base rates'!L$112)
+($J578*'fnd base rates'!L$113)
+($K578*'fnd base rates'!L$114)
+($M578*'fnd base rates'!L$116)
+($N578*'fnd base rates'!L$117)
+($O578*'fnd base rates'!L$118)
+($P578*VLOOKUP($S578+12,rate_basefnd,12)))</f>
        <v>3932.5602180000005</v>
      </c>
      <c r="AE578" s="1">
        <f>(($D578*'fnd base rates'!M$107)
+($E578*'fnd base rates'!M$108)
+($F578*'fnd base rates'!M$109)
+($G578*'fnd base rates'!M$110)
+($H578*'fnd base rates'!M$111)
+($I578*'fnd base rates'!M$112)
+($J578*'fnd base rates'!M$113)
+($K578*'fnd base rates'!M$114)
+($M578*'fnd base rates'!M$116)
+($N578*'fnd base rates'!M$117)
+($O578*'fnd base rates'!M$118)
+($P578*VLOOKUP($S578+12,rate_basefnd,13)))</f>
        <v>0</v>
      </c>
      <c r="AF578" s="4">
        <f t="shared" si="615"/>
        <v>29463.850099999996</v>
      </c>
      <c r="AH578" s="4">
        <f t="shared" si="616"/>
        <v>478352720</v>
      </c>
      <c r="AI578" s="4" t="str">
        <f t="shared" si="617"/>
        <v>478</v>
      </c>
      <c r="AJ578" s="2" t="str">
        <f t="shared" si="618"/>
        <v>352</v>
      </c>
      <c r="AK578" s="2" t="str">
        <f t="shared" si="619"/>
        <v>720</v>
      </c>
      <c r="AL578" s="4">
        <f t="shared" si="620"/>
        <v>1</v>
      </c>
      <c r="AM578" s="4">
        <f t="shared" si="612"/>
        <v>3</v>
      </c>
      <c r="AN578" s="4">
        <f t="shared" si="621"/>
        <v>29463.850099999996</v>
      </c>
      <c r="AO578" s="4">
        <f t="shared" si="622"/>
        <v>9821</v>
      </c>
      <c r="AP578" s="4">
        <f t="shared" si="623"/>
        <v>0</v>
      </c>
      <c r="AQ578" s="4">
        <v>9821</v>
      </c>
      <c r="AW578" s="4">
        <v>9805</v>
      </c>
      <c r="AX578" s="5">
        <f t="shared" si="624"/>
        <v>16</v>
      </c>
      <c r="AY578" s="4">
        <v>9821</v>
      </c>
      <c r="AZ578" s="5"/>
      <c r="BB578" s="5">
        <f t="shared" ref="BB578" si="680">BC578-BA578</f>
        <v>0</v>
      </c>
    </row>
    <row r="579" spans="1:54" s="4" customFormat="1">
      <c r="A579" s="278">
        <v>478</v>
      </c>
      <c r="B579" s="2">
        <v>478352725</v>
      </c>
      <c r="C579" s="10" t="s">
        <v>4</v>
      </c>
      <c r="D579" s="15">
        <f>'fnd enro'!D579</f>
        <v>0</v>
      </c>
      <c r="E579" s="15">
        <f>'fnd enro'!E579</f>
        <v>0</v>
      </c>
      <c r="F579" s="15">
        <f>'fnd enro'!F579</f>
        <v>0</v>
      </c>
      <c r="G579" s="15">
        <f>'fnd enro'!G579</f>
        <v>0</v>
      </c>
      <c r="H579" s="15">
        <f>'fnd enro'!H579</f>
        <v>5</v>
      </c>
      <c r="I579" s="15">
        <f>'fnd enro'!I579</f>
        <v>12</v>
      </c>
      <c r="J579" s="15">
        <f>'fnd enro'!J579</f>
        <v>0</v>
      </c>
      <c r="K579" s="16">
        <f>'fnd enro'!K579</f>
        <v>0.65110000000000001</v>
      </c>
      <c r="L579" s="15">
        <f>'fnd enro'!L579</f>
        <v>0</v>
      </c>
      <c r="M579" s="15">
        <f>'fnd enro'!M579</f>
        <v>0</v>
      </c>
      <c r="N579" s="15">
        <f>'fnd enro'!N579</f>
        <v>0</v>
      </c>
      <c r="O579" s="15">
        <f>'fnd enro'!O579</f>
        <v>0</v>
      </c>
      <c r="P579" s="15">
        <f>'fnd enro'!P579</f>
        <v>1</v>
      </c>
      <c r="Q579" s="15">
        <f>'fnd enro'!R579</f>
        <v>17</v>
      </c>
      <c r="R579" s="16">
        <f t="shared" si="614"/>
        <v>1</v>
      </c>
      <c r="S579" s="15">
        <f>VALUE('fnd enro'!Q579)</f>
        <v>2</v>
      </c>
      <c r="T579" s="2"/>
      <c r="U579" s="1">
        <f>(($D579*'fnd base rates'!C$107)
+($E579*'fnd base rates'!C$108)
+($F579*'fnd base rates'!C$109)
+($G579*'fnd base rates'!C$110)
+($H579*'fnd base rates'!C$111)
+($I579*'fnd base rates'!C$112)
+($J579*'fnd base rates'!C$113)
+($K579*'fnd base rates'!C$114)
+($M579*'fnd base rates'!C$116)
+($N579*'fnd base rates'!C$117)
+($O579*'fnd base rates'!C$118)
+($P579*VLOOKUP($S579+12,rate_basefnd,3)))
*$R579</f>
        <v>8766.0589810000019</v>
      </c>
      <c r="V579" s="1">
        <f>(($D579*'fnd base rates'!D$107)
+($E579*'fnd base rates'!D$108)
+($F579*'fnd base rates'!D$109)
+($G579*'fnd base rates'!D$110)
+($H579*'fnd base rates'!D$111)
+($I579*'fnd base rates'!D$112)
+($J579*'fnd base rates'!D$113)
+($K579*'fnd base rates'!D$114)
+($M579*'fnd base rates'!D$116)
+($N579*'fnd base rates'!D$117)
+($O579*'fnd base rates'!D$118)
+($P579*VLOOKUP($S579+12,rate_basefnd,4)))
*$R579</f>
        <v>12698.15</v>
      </c>
      <c r="W579" s="1">
        <f>(($D579*'fnd base rates'!E$107)
+($E579*'fnd base rates'!E$108)
+($F579*'fnd base rates'!E$109)
+($G579*'fnd base rates'!E$110)
+($H579*'fnd base rates'!E$111)
+($I579*'fnd base rates'!E$112)
+($J579*'fnd base rates'!E$113)
+($K579*'fnd base rates'!E$114)
+($M579*'fnd base rates'!E$116)
+($N579*'fnd base rates'!E$117)
+($O579*'fnd base rates'!E$118)
+($P579*VLOOKUP($S579+12,rate_basefnd,5)))
*$R579</f>
        <v>75372.919402999993</v>
      </c>
      <c r="X579" s="1">
        <f>(($D579*'fnd base rates'!F$107)
+($E579*'fnd base rates'!F$108)
+($F579*'fnd base rates'!F$109)
+($G579*'fnd base rates'!F$110)
+($H579*'fnd base rates'!F$111)
+($I579*'fnd base rates'!F$112)
+($J579*'fnd base rates'!F$113)
+($K579*'fnd base rates'!F$114)
+($M579*'fnd base rates'!F$116)
+($N579*'fnd base rates'!F$117)
+($O579*'fnd base rates'!F$118)
+($P579*VLOOKUP($S579+12,rate_basefnd,6)))
*$R579</f>
        <v>14902.942494000001</v>
      </c>
      <c r="Y579" s="1">
        <f>(($D579*'fnd base rates'!G$107)
+($E579*'fnd base rates'!G$108)
+($F579*'fnd base rates'!G$109)
+($G579*'fnd base rates'!G$110)
+($H579*'fnd base rates'!G$111)
+($I579*'fnd base rates'!G$112)
+($J579*'fnd base rates'!G$113)
+($K579*'fnd base rates'!G$114)
+($M579*'fnd base rates'!G$116)
+($N579*'fnd base rates'!G$117)
+($O579*'fnd base rates'!G$118)
+($P579*VLOOKUP($S579+12,rate_basefnd,7)))
*$R579</f>
        <v>2805.0043629999996</v>
      </c>
      <c r="Z579" s="1">
        <f>(($D579*'fnd base rates'!H$107)
+($E579*'fnd base rates'!H$108)
+($F579*'fnd base rates'!H$109)
+($G579*'fnd base rates'!H$110)
+($H579*'fnd base rates'!H$111)
+($I579*'fnd base rates'!H$112)
+($J579*'fnd base rates'!H$113)
+($K579*'fnd base rates'!H$114)
+($M579*'fnd base rates'!H$116)
+($N579*'fnd base rates'!H$117)
+($O579*'fnd base rates'!H$118)
+($P579*VLOOKUP($S579+12,rate_basefnd,8)))</f>
        <v>12029.862569999999</v>
      </c>
      <c r="AA579" s="1">
        <f>(($D579*'fnd base rates'!I$107)
+($E579*'fnd base rates'!I$108)
+($F579*'fnd base rates'!I$109)
+($G579*'fnd base rates'!I$110)
+($H579*'fnd base rates'!I$111)
+($I579*'fnd base rates'!I$112)
+($J579*'fnd base rates'!I$113)
+($K579*'fnd base rates'!I$114)
+($M579*'fnd base rates'!I$116)
+($N579*'fnd base rates'!I$117)
+($O579*'fnd base rates'!I$118)
+($P579*VLOOKUP($S579+12,rate_basefnd,9)))
*$R579</f>
        <v>6671.380000000001</v>
      </c>
      <c r="AB579" s="1">
        <f>(($D579*'fnd base rates'!J$107)
+($E579*'fnd base rates'!J$108)
+($F579*'fnd base rates'!J$109)
+($G579*'fnd base rates'!J$110)
+($H579*'fnd base rates'!J$111)
+($I579*'fnd base rates'!J$112)
+($J579*'fnd base rates'!J$113)
+($K579*'fnd base rates'!J$114)
+($M579*'fnd base rates'!J$116)
+($N579*'fnd base rates'!J$117)
+($O579*'fnd base rates'!J$118)
+($P579*VLOOKUP($S579+12,rate_basefnd,10)))
*$R579</f>
        <v>8296.4699999999993</v>
      </c>
      <c r="AC579" s="1">
        <f>(($D579*'fnd base rates'!K$107)
+($E579*'fnd base rates'!K$108)
+($F579*'fnd base rates'!K$109)
+($G579*'fnd base rates'!K$110)
+($H579*'fnd base rates'!K$111)
+($I579*'fnd base rates'!K$112)
+($J579*'fnd base rates'!K$113)
+($K579*'fnd base rates'!K$114)
+($M579*'fnd base rates'!K$116)
+($N579*'fnd base rates'!K$117)
+($O579*'fnd base rates'!K$118)
+($P579*VLOOKUP($S579+12,rate_basefnd,11)))
*$R579</f>
        <v>18846.698187000002</v>
      </c>
      <c r="AD579" s="1">
        <f>(($D579*'fnd base rates'!L$107)
+($E579*'fnd base rates'!L$108)
+($F579*'fnd base rates'!L$109)
+($G579*'fnd base rates'!L$110)
+($H579*'fnd base rates'!L$111)
+($I579*'fnd base rates'!L$112)
+($J579*'fnd base rates'!L$113)
+($K579*'fnd base rates'!L$114)
+($M579*'fnd base rates'!L$116)
+($N579*'fnd base rates'!L$117)
+($O579*'fnd base rates'!L$118)
+($P579*VLOOKUP($S579+12,rate_basefnd,12)))</f>
        <v>21909.597902000001</v>
      </c>
      <c r="AE579" s="1">
        <f>(($D579*'fnd base rates'!M$107)
+($E579*'fnd base rates'!M$108)
+($F579*'fnd base rates'!M$109)
+($G579*'fnd base rates'!M$110)
+($H579*'fnd base rates'!M$111)
+($I579*'fnd base rates'!M$112)
+($J579*'fnd base rates'!M$113)
+($K579*'fnd base rates'!M$114)
+($M579*'fnd base rates'!M$116)
+($N579*'fnd base rates'!M$117)
+($O579*'fnd base rates'!M$118)
+($P579*VLOOKUP($S579+12,rate_basefnd,13)))</f>
        <v>0</v>
      </c>
      <c r="AF579" s="4">
        <f t="shared" si="615"/>
        <v>182299.0839</v>
      </c>
      <c r="AH579" s="4">
        <f t="shared" si="616"/>
        <v>478352725</v>
      </c>
      <c r="AI579" s="4" t="str">
        <f t="shared" si="617"/>
        <v>478</v>
      </c>
      <c r="AJ579" s="2" t="str">
        <f t="shared" si="618"/>
        <v>352</v>
      </c>
      <c r="AK579" s="2" t="str">
        <f t="shared" si="619"/>
        <v>725</v>
      </c>
      <c r="AL579" s="4">
        <f t="shared" si="620"/>
        <v>1</v>
      </c>
      <c r="AM579" s="4">
        <f t="shared" si="612"/>
        <v>17</v>
      </c>
      <c r="AN579" s="4">
        <f t="shared" si="621"/>
        <v>182299.0839</v>
      </c>
      <c r="AO579" s="4">
        <f t="shared" si="622"/>
        <v>10723</v>
      </c>
      <c r="AP579" s="4">
        <f t="shared" si="623"/>
        <v>0</v>
      </c>
      <c r="AQ579" s="4">
        <v>10723</v>
      </c>
      <c r="AW579" s="4">
        <v>10708</v>
      </c>
      <c r="AX579" s="5">
        <f t="shared" si="624"/>
        <v>15</v>
      </c>
      <c r="AY579" s="4">
        <v>10723</v>
      </c>
      <c r="AZ579" s="5"/>
      <c r="BB579" s="5">
        <f t="shared" ref="BB579" si="681">BC579-BA579</f>
        <v>0</v>
      </c>
    </row>
    <row r="580" spans="1:54" s="4" customFormat="1">
      <c r="A580" s="278">
        <v>478</v>
      </c>
      <c r="B580" s="2">
        <v>478352735</v>
      </c>
      <c r="C580" s="10" t="s">
        <v>4</v>
      </c>
      <c r="D580" s="15">
        <f>'fnd enro'!D580</f>
        <v>0</v>
      </c>
      <c r="E580" s="15">
        <f>'fnd enro'!E580</f>
        <v>0</v>
      </c>
      <c r="F580" s="15">
        <f>'fnd enro'!F580</f>
        <v>0</v>
      </c>
      <c r="G580" s="15">
        <f>'fnd enro'!G580</f>
        <v>0</v>
      </c>
      <c r="H580" s="15">
        <f>'fnd enro'!H580</f>
        <v>2</v>
      </c>
      <c r="I580" s="15">
        <f>'fnd enro'!I580</f>
        <v>29</v>
      </c>
      <c r="J580" s="15">
        <f>'fnd enro'!J580</f>
        <v>0</v>
      </c>
      <c r="K580" s="16">
        <f>'fnd enro'!K580</f>
        <v>1.1873</v>
      </c>
      <c r="L580" s="15">
        <f>'fnd enro'!L580</f>
        <v>0</v>
      </c>
      <c r="M580" s="15">
        <f>'fnd enro'!M580</f>
        <v>0</v>
      </c>
      <c r="N580" s="15">
        <f>'fnd enro'!N580</f>
        <v>0</v>
      </c>
      <c r="O580" s="15">
        <f>'fnd enro'!O580</f>
        <v>0</v>
      </c>
      <c r="P580" s="15">
        <f>'fnd enro'!P580</f>
        <v>2</v>
      </c>
      <c r="Q580" s="15">
        <f>'fnd enro'!R580</f>
        <v>31</v>
      </c>
      <c r="R580" s="16">
        <f t="shared" si="614"/>
        <v>1</v>
      </c>
      <c r="S580" s="15">
        <f>VALUE('fnd enro'!Q580)</f>
        <v>4</v>
      </c>
      <c r="T580" s="2"/>
      <c r="U580" s="1">
        <f>(($D580*'fnd base rates'!C$107)
+($E580*'fnd base rates'!C$108)
+($F580*'fnd base rates'!C$109)
+($G580*'fnd base rates'!C$110)
+($H580*'fnd base rates'!C$111)
+($I580*'fnd base rates'!C$112)
+($J580*'fnd base rates'!C$113)
+($K580*'fnd base rates'!C$114)
+($M580*'fnd base rates'!C$116)
+($N580*'fnd base rates'!C$117)
+($O580*'fnd base rates'!C$118)
+($P580*VLOOKUP($S580+12,rate_basefnd,3)))
*$R580</f>
        <v>15998.531083</v>
      </c>
      <c r="V580" s="1">
        <f>(($D580*'fnd base rates'!D$107)
+($E580*'fnd base rates'!D$108)
+($F580*'fnd base rates'!D$109)
+($G580*'fnd base rates'!D$110)
+($H580*'fnd base rates'!D$111)
+($I580*'fnd base rates'!D$112)
+($J580*'fnd base rates'!D$113)
+($K580*'fnd base rates'!D$114)
+($M580*'fnd base rates'!D$116)
+($N580*'fnd base rates'!D$117)
+($O580*'fnd base rates'!D$118)
+($P580*VLOOKUP($S580+12,rate_basefnd,4)))
*$R580</f>
        <v>23218.85</v>
      </c>
      <c r="W580" s="1">
        <f>(($D580*'fnd base rates'!E$107)
+($E580*'fnd base rates'!E$108)
+($F580*'fnd base rates'!E$109)
+($G580*'fnd base rates'!E$110)
+($H580*'fnd base rates'!E$111)
+($I580*'fnd base rates'!E$112)
+($J580*'fnd base rates'!E$113)
+($K580*'fnd base rates'!E$114)
+($M580*'fnd base rates'!E$116)
+($N580*'fnd base rates'!E$117)
+($O580*'fnd base rates'!E$118)
+($P580*VLOOKUP($S580+12,rate_basefnd,5)))
*$R580</f>
        <v>147958.54302899999</v>
      </c>
      <c r="X580" s="1">
        <f>(($D580*'fnd base rates'!F$107)
+($E580*'fnd base rates'!F$108)
+($F580*'fnd base rates'!F$109)
+($G580*'fnd base rates'!F$110)
+($H580*'fnd base rates'!F$111)
+($I580*'fnd base rates'!F$112)
+($J580*'fnd base rates'!F$113)
+($K580*'fnd base rates'!F$114)
+($M580*'fnd base rates'!F$116)
+($N580*'fnd base rates'!F$117)
+($O580*'fnd base rates'!F$118)
+($P580*VLOOKUP($S580+12,rate_basefnd,6)))
*$R580</f>
        <v>26436.999842000001</v>
      </c>
      <c r="Y580" s="1">
        <f>(($D580*'fnd base rates'!G$107)
+($E580*'fnd base rates'!G$108)
+($F580*'fnd base rates'!G$109)
+($G580*'fnd base rates'!G$110)
+($H580*'fnd base rates'!G$111)
+($I580*'fnd base rates'!G$112)
+($J580*'fnd base rates'!G$113)
+($K580*'fnd base rates'!G$114)
+($M580*'fnd base rates'!G$116)
+($N580*'fnd base rates'!G$117)
+($O580*'fnd base rates'!G$118)
+($P580*VLOOKUP($S580+12,rate_basefnd,7)))
*$R580</f>
        <v>5113.9403089999996</v>
      </c>
      <c r="Z580" s="1">
        <f>(($D580*'fnd base rates'!H$107)
+($E580*'fnd base rates'!H$108)
+($F580*'fnd base rates'!H$109)
+($G580*'fnd base rates'!H$110)
+($H580*'fnd base rates'!H$111)
+($I580*'fnd base rates'!H$112)
+($J580*'fnd base rates'!H$113)
+($K580*'fnd base rates'!H$114)
+($M580*'fnd base rates'!H$116)
+($N580*'fnd base rates'!H$117)
+($O580*'fnd base rates'!H$118)
+($P580*VLOOKUP($S580+12,rate_basefnd,8)))</f>
        <v>24016.423509999997</v>
      </c>
      <c r="AA580" s="1">
        <f>(($D580*'fnd base rates'!I$107)
+($E580*'fnd base rates'!I$108)
+($F580*'fnd base rates'!I$109)
+($G580*'fnd base rates'!I$110)
+($H580*'fnd base rates'!I$111)
+($I580*'fnd base rates'!I$112)
+($J580*'fnd base rates'!I$113)
+($K580*'fnd base rates'!I$114)
+($M580*'fnd base rates'!I$116)
+($N580*'fnd base rates'!I$117)
+($O580*'fnd base rates'!I$118)
+($P580*VLOOKUP($S580+12,rate_basefnd,9)))
*$R580</f>
        <v>12699.320000000002</v>
      </c>
      <c r="AB580" s="1">
        <f>(($D580*'fnd base rates'!J$107)
+($E580*'fnd base rates'!J$108)
+($F580*'fnd base rates'!J$109)
+($G580*'fnd base rates'!J$110)
+($H580*'fnd base rates'!J$111)
+($I580*'fnd base rates'!J$112)
+($J580*'fnd base rates'!J$113)
+($K580*'fnd base rates'!J$114)
+($M580*'fnd base rates'!J$116)
+($N580*'fnd base rates'!J$117)
+($O580*'fnd base rates'!J$118)
+($P580*VLOOKUP($S580+12,rate_basefnd,10)))
*$R580</f>
        <v>17472.260000000002</v>
      </c>
      <c r="AC580" s="1">
        <f>(($D580*'fnd base rates'!K$107)
+($E580*'fnd base rates'!K$108)
+($F580*'fnd base rates'!K$109)
+($G580*'fnd base rates'!K$110)
+($H580*'fnd base rates'!K$111)
+($I580*'fnd base rates'!K$112)
+($J580*'fnd base rates'!K$113)
+($K580*'fnd base rates'!K$114)
+($M580*'fnd base rates'!K$116)
+($N580*'fnd base rates'!K$117)
+($O580*'fnd base rates'!K$118)
+($P580*VLOOKUP($S580+12,rate_basefnd,11)))
*$R580</f>
        <v>34148.854340999998</v>
      </c>
      <c r="AD580" s="1">
        <f>(($D580*'fnd base rates'!L$107)
+($E580*'fnd base rates'!L$108)
+($F580*'fnd base rates'!L$109)
+($G580*'fnd base rates'!L$110)
+($H580*'fnd base rates'!L$111)
+($I580*'fnd base rates'!L$112)
+($J580*'fnd base rates'!L$113)
+($K580*'fnd base rates'!L$114)
+($M580*'fnd base rates'!L$116)
+($N580*'fnd base rates'!L$117)
+($O580*'fnd base rates'!L$118)
+($P580*VLOOKUP($S580+12,rate_basefnd,12)))</f>
        <v>39184.515586000009</v>
      </c>
      <c r="AE580" s="1">
        <f>(($D580*'fnd base rates'!M$107)
+($E580*'fnd base rates'!M$108)
+($F580*'fnd base rates'!M$109)
+($G580*'fnd base rates'!M$110)
+($H580*'fnd base rates'!M$111)
+($I580*'fnd base rates'!M$112)
+($J580*'fnd base rates'!M$113)
+($K580*'fnd base rates'!M$114)
+($M580*'fnd base rates'!M$116)
+($N580*'fnd base rates'!M$117)
+($O580*'fnd base rates'!M$118)
+($P580*VLOOKUP($S580+12,rate_basefnd,13)))</f>
        <v>0</v>
      </c>
      <c r="AF580" s="4">
        <f t="shared" si="615"/>
        <v>346248.2377</v>
      </c>
      <c r="AH580" s="4">
        <f t="shared" si="616"/>
        <v>478352735</v>
      </c>
      <c r="AI580" s="4" t="str">
        <f t="shared" si="617"/>
        <v>478</v>
      </c>
      <c r="AJ580" s="2" t="str">
        <f t="shared" si="618"/>
        <v>352</v>
      </c>
      <c r="AK580" s="2" t="str">
        <f t="shared" si="619"/>
        <v>735</v>
      </c>
      <c r="AL580" s="4">
        <f t="shared" si="620"/>
        <v>1</v>
      </c>
      <c r="AM580" s="4">
        <f t="shared" si="612"/>
        <v>31</v>
      </c>
      <c r="AN580" s="4">
        <f t="shared" si="621"/>
        <v>346248.2377</v>
      </c>
      <c r="AO580" s="4">
        <f t="shared" si="622"/>
        <v>11169</v>
      </c>
      <c r="AP580" s="4">
        <f t="shared" si="623"/>
        <v>0</v>
      </c>
      <c r="AQ580" s="4">
        <v>11169</v>
      </c>
      <c r="AW580" s="4">
        <v>11154</v>
      </c>
      <c r="AX580" s="5">
        <f t="shared" si="624"/>
        <v>15</v>
      </c>
      <c r="AY580" s="4">
        <v>11169</v>
      </c>
      <c r="AZ580" s="5"/>
      <c r="BB580" s="5">
        <f t="shared" ref="BB580" si="682">BC580-BA580</f>
        <v>0</v>
      </c>
    </row>
    <row r="581" spans="1:54" s="4" customFormat="1">
      <c r="A581" s="278">
        <v>478</v>
      </c>
      <c r="B581" s="2">
        <v>478352753</v>
      </c>
      <c r="C581" s="10" t="s">
        <v>4</v>
      </c>
      <c r="D581" s="15">
        <f>'fnd enro'!D581</f>
        <v>0</v>
      </c>
      <c r="E581" s="15">
        <f>'fnd enro'!E581</f>
        <v>0</v>
      </c>
      <c r="F581" s="15">
        <f>'fnd enro'!F581</f>
        <v>0</v>
      </c>
      <c r="G581" s="15">
        <f>'fnd enro'!G581</f>
        <v>0</v>
      </c>
      <c r="H581" s="15">
        <f>'fnd enro'!H581</f>
        <v>1</v>
      </c>
      <c r="I581" s="15">
        <f>'fnd enro'!I581</f>
        <v>5</v>
      </c>
      <c r="J581" s="15">
        <f>'fnd enro'!J581</f>
        <v>0</v>
      </c>
      <c r="K581" s="16">
        <f>'fnd enro'!K581</f>
        <v>0.2298</v>
      </c>
      <c r="L581" s="15">
        <f>'fnd enro'!L581</f>
        <v>0</v>
      </c>
      <c r="M581" s="15">
        <f>'fnd enro'!M581</f>
        <v>0</v>
      </c>
      <c r="N581" s="15">
        <f>'fnd enro'!N581</f>
        <v>0</v>
      </c>
      <c r="O581" s="15">
        <f>'fnd enro'!O581</f>
        <v>0</v>
      </c>
      <c r="P581" s="15">
        <f>'fnd enro'!P581</f>
        <v>1</v>
      </c>
      <c r="Q581" s="15">
        <f>'fnd enro'!R581</f>
        <v>6</v>
      </c>
      <c r="R581" s="16">
        <f t="shared" si="614"/>
        <v>1</v>
      </c>
      <c r="S581" s="15">
        <f>VALUE('fnd enro'!Q581)</f>
        <v>6</v>
      </c>
      <c r="T581" s="2"/>
      <c r="U581" s="1">
        <f>(($D581*'fnd base rates'!C$107)
+($E581*'fnd base rates'!C$108)
+($F581*'fnd base rates'!C$109)
+($G581*'fnd base rates'!C$110)
+($H581*'fnd base rates'!C$111)
+($I581*'fnd base rates'!C$112)
+($J581*'fnd base rates'!C$113)
+($K581*'fnd base rates'!C$114)
+($M581*'fnd base rates'!C$116)
+($N581*'fnd base rates'!C$117)
+($O581*'fnd base rates'!C$118)
+($P581*VLOOKUP($S581+12,rate_basefnd,3)))
*$R581</f>
        <v>3135.6937579999999</v>
      </c>
      <c r="V581" s="1">
        <f>(($D581*'fnd base rates'!D$107)
+($E581*'fnd base rates'!D$108)
+($F581*'fnd base rates'!D$109)
+($G581*'fnd base rates'!D$110)
+($H581*'fnd base rates'!D$111)
+($I581*'fnd base rates'!D$112)
+($J581*'fnd base rates'!D$113)
+($K581*'fnd base rates'!D$114)
+($M581*'fnd base rates'!D$116)
+($N581*'fnd base rates'!D$117)
+($O581*'fnd base rates'!D$118)
+($P581*VLOOKUP($S581+12,rate_basefnd,4)))
*$R581</f>
        <v>4679.71</v>
      </c>
      <c r="W581" s="1">
        <f>(($D581*'fnd base rates'!E$107)
+($E581*'fnd base rates'!E$108)
+($F581*'fnd base rates'!E$109)
+($G581*'fnd base rates'!E$110)
+($H581*'fnd base rates'!E$111)
+($I581*'fnd base rates'!E$112)
+($J581*'fnd base rates'!E$113)
+($K581*'fnd base rates'!E$114)
+($M581*'fnd base rates'!E$116)
+($N581*'fnd base rates'!E$117)
+($O581*'fnd base rates'!E$118)
+($P581*VLOOKUP($S581+12,rate_basefnd,5)))
*$R581</f>
        <v>29598.231554000002</v>
      </c>
      <c r="X581" s="1">
        <f>(($D581*'fnd base rates'!F$107)
+($E581*'fnd base rates'!F$108)
+($F581*'fnd base rates'!F$109)
+($G581*'fnd base rates'!F$110)
+($H581*'fnd base rates'!F$111)
+($I581*'fnd base rates'!F$112)
+($J581*'fnd base rates'!F$113)
+($K581*'fnd base rates'!F$114)
+($M581*'fnd base rates'!F$116)
+($N581*'fnd base rates'!F$117)
+($O581*'fnd base rates'!F$118)
+($P581*VLOOKUP($S581+12,rate_basefnd,6)))
*$R581</f>
        <v>5180.470292</v>
      </c>
      <c r="Y581" s="1">
        <f>(($D581*'fnd base rates'!G$107)
+($E581*'fnd base rates'!G$108)
+($F581*'fnd base rates'!G$109)
+($G581*'fnd base rates'!G$110)
+($H581*'fnd base rates'!G$111)
+($I581*'fnd base rates'!G$112)
+($J581*'fnd base rates'!G$113)
+($K581*'fnd base rates'!G$114)
+($M581*'fnd base rates'!G$116)
+($N581*'fnd base rates'!G$117)
+($O581*'fnd base rates'!G$118)
+($P581*VLOOKUP($S581+12,rate_basefnd,7)))
*$R581</f>
        <v>1080.4268339999999</v>
      </c>
      <c r="Z581" s="1">
        <f>(($D581*'fnd base rates'!H$107)
+($E581*'fnd base rates'!H$108)
+($F581*'fnd base rates'!H$109)
+($G581*'fnd base rates'!H$110)
+($H581*'fnd base rates'!H$111)
+($I581*'fnd base rates'!H$112)
+($J581*'fnd base rates'!H$113)
+($K581*'fnd base rates'!H$114)
+($M581*'fnd base rates'!H$116)
+($N581*'fnd base rates'!H$117)
+($O581*'fnd base rates'!H$118)
+($P581*VLOOKUP($S581+12,rate_basefnd,8)))</f>
        <v>4483.1432599999998</v>
      </c>
      <c r="AA581" s="1">
        <f>(($D581*'fnd base rates'!I$107)
+($E581*'fnd base rates'!I$108)
+($F581*'fnd base rates'!I$109)
+($G581*'fnd base rates'!I$110)
+($H581*'fnd base rates'!I$111)
+($I581*'fnd base rates'!I$112)
+($J581*'fnd base rates'!I$113)
+($K581*'fnd base rates'!I$114)
+($M581*'fnd base rates'!I$116)
+($N581*'fnd base rates'!I$117)
+($O581*'fnd base rates'!I$118)
+($P581*VLOOKUP($S581+12,rate_basefnd,9)))
*$R581</f>
        <v>2487.54</v>
      </c>
      <c r="AB581" s="1">
        <f>(($D581*'fnd base rates'!J$107)
+($E581*'fnd base rates'!J$108)
+($F581*'fnd base rates'!J$109)
+($G581*'fnd base rates'!J$110)
+($H581*'fnd base rates'!J$111)
+($I581*'fnd base rates'!J$112)
+($J581*'fnd base rates'!J$113)
+($K581*'fnd base rates'!J$114)
+($M581*'fnd base rates'!J$116)
+($N581*'fnd base rates'!J$117)
+($O581*'fnd base rates'!J$118)
+($P581*VLOOKUP($S581+12,rate_basefnd,10)))
*$R581</f>
        <v>3572.66</v>
      </c>
      <c r="AC581" s="1">
        <f>(($D581*'fnd base rates'!K$107)
+($E581*'fnd base rates'!K$108)
+($F581*'fnd base rates'!K$109)
+($G581*'fnd base rates'!K$110)
+($H581*'fnd base rates'!K$111)
+($I581*'fnd base rates'!K$112)
+($J581*'fnd base rates'!K$113)
+($K581*'fnd base rates'!K$114)
+($M581*'fnd base rates'!K$116)
+($N581*'fnd base rates'!K$117)
+($O581*'fnd base rates'!K$118)
+($P581*VLOOKUP($S581+12,rate_basefnd,11)))
*$R581</f>
        <v>6628.2840660000002</v>
      </c>
      <c r="AD581" s="1">
        <f>(($D581*'fnd base rates'!L$107)
+($E581*'fnd base rates'!L$108)
+($F581*'fnd base rates'!L$109)
+($G581*'fnd base rates'!L$110)
+($H581*'fnd base rates'!L$111)
+($I581*'fnd base rates'!L$112)
+($J581*'fnd base rates'!L$113)
+($K581*'fnd base rates'!L$114)
+($M581*'fnd base rates'!L$116)
+($N581*'fnd base rates'!L$117)
+($O581*'fnd base rates'!L$118)
+($P581*VLOOKUP($S581+12,rate_basefnd,12)))</f>
        <v>7952.1704360000003</v>
      </c>
      <c r="AE581" s="1">
        <f>(($D581*'fnd base rates'!M$107)
+($E581*'fnd base rates'!M$108)
+($F581*'fnd base rates'!M$109)
+($G581*'fnd base rates'!M$110)
+($H581*'fnd base rates'!M$111)
+($I581*'fnd base rates'!M$112)
+($J581*'fnd base rates'!M$113)
+($K581*'fnd base rates'!M$114)
+($M581*'fnd base rates'!M$116)
+($N581*'fnd base rates'!M$117)
+($O581*'fnd base rates'!M$118)
+($P581*VLOOKUP($S581+12,rate_basefnd,13)))</f>
        <v>0</v>
      </c>
      <c r="AF581" s="4">
        <f t="shared" si="615"/>
        <v>68798.330199999997</v>
      </c>
      <c r="AH581" s="4">
        <f t="shared" si="616"/>
        <v>478352753</v>
      </c>
      <c r="AI581" s="4" t="str">
        <f t="shared" si="617"/>
        <v>478</v>
      </c>
      <c r="AJ581" s="2" t="str">
        <f t="shared" si="618"/>
        <v>352</v>
      </c>
      <c r="AK581" s="2" t="str">
        <f t="shared" si="619"/>
        <v>753</v>
      </c>
      <c r="AL581" s="4">
        <f t="shared" si="620"/>
        <v>1</v>
      </c>
      <c r="AM581" s="4">
        <f t="shared" si="612"/>
        <v>6</v>
      </c>
      <c r="AN581" s="4">
        <f t="shared" si="621"/>
        <v>68798.330199999997</v>
      </c>
      <c r="AO581" s="4">
        <f t="shared" si="622"/>
        <v>11466</v>
      </c>
      <c r="AP581" s="4">
        <f t="shared" si="623"/>
        <v>0</v>
      </c>
      <c r="AQ581" s="4">
        <v>11466</v>
      </c>
      <c r="AW581" s="4">
        <v>11449</v>
      </c>
      <c r="AX581" s="5">
        <f t="shared" si="624"/>
        <v>17</v>
      </c>
      <c r="AY581" s="4">
        <v>11466</v>
      </c>
      <c r="AZ581" s="5"/>
      <c r="BB581" s="5">
        <f t="shared" ref="BB581" si="683">BC581-BA581</f>
        <v>0</v>
      </c>
    </row>
    <row r="582" spans="1:54" s="4" customFormat="1">
      <c r="A582" s="278">
        <v>478</v>
      </c>
      <c r="B582" s="2">
        <v>478352755</v>
      </c>
      <c r="C582" s="10" t="s">
        <v>4</v>
      </c>
      <c r="D582" s="15">
        <f>'fnd enro'!D582</f>
        <v>0</v>
      </c>
      <c r="E582" s="15">
        <f>'fnd enro'!E582</f>
        <v>0</v>
      </c>
      <c r="F582" s="15">
        <f>'fnd enro'!F582</f>
        <v>0</v>
      </c>
      <c r="G582" s="15">
        <f>'fnd enro'!G582</f>
        <v>0</v>
      </c>
      <c r="H582" s="15">
        <f>'fnd enro'!H582</f>
        <v>0</v>
      </c>
      <c r="I582" s="15">
        <f>'fnd enro'!I582</f>
        <v>1</v>
      </c>
      <c r="J582" s="15">
        <f>'fnd enro'!J582</f>
        <v>0</v>
      </c>
      <c r="K582" s="16">
        <f>'fnd enro'!K582</f>
        <v>3.8300000000000001E-2</v>
      </c>
      <c r="L582" s="15">
        <f>'fnd enro'!L582</f>
        <v>0</v>
      </c>
      <c r="M582" s="15">
        <f>'fnd enro'!M582</f>
        <v>0</v>
      </c>
      <c r="N582" s="15">
        <f>'fnd enro'!N582</f>
        <v>0</v>
      </c>
      <c r="O582" s="15">
        <f>'fnd enro'!O582</f>
        <v>0</v>
      </c>
      <c r="P582" s="15">
        <f>'fnd enro'!P582</f>
        <v>1</v>
      </c>
      <c r="Q582" s="15">
        <f>'fnd enro'!R582</f>
        <v>1</v>
      </c>
      <c r="R582" s="16">
        <f t="shared" si="614"/>
        <v>1</v>
      </c>
      <c r="S582" s="15">
        <f>VALUE('fnd enro'!Q582)</f>
        <v>9</v>
      </c>
      <c r="T582" s="2"/>
      <c r="U582" s="1">
        <f>(($D582*'fnd base rates'!C$107)
+($E582*'fnd base rates'!C$108)
+($F582*'fnd base rates'!C$109)
+($G582*'fnd base rates'!C$110)
+($H582*'fnd base rates'!C$111)
+($I582*'fnd base rates'!C$112)
+($J582*'fnd base rates'!C$113)
+($K582*'fnd base rates'!C$114)
+($M582*'fnd base rates'!C$116)
+($N582*'fnd base rates'!C$117)
+($O582*'fnd base rates'!C$118)
+($P582*VLOOKUP($S582+12,rate_basefnd,3)))
*$R582</f>
        <v>580.29229299999997</v>
      </c>
      <c r="V582" s="1">
        <f>(($D582*'fnd base rates'!D$107)
+($E582*'fnd base rates'!D$108)
+($F582*'fnd base rates'!D$109)
+($G582*'fnd base rates'!D$110)
+($H582*'fnd base rates'!D$111)
+($I582*'fnd base rates'!D$112)
+($J582*'fnd base rates'!D$113)
+($K582*'fnd base rates'!D$114)
+($M582*'fnd base rates'!D$116)
+($N582*'fnd base rates'!D$117)
+($O582*'fnd base rates'!D$118)
+($P582*VLOOKUP($S582+12,rate_basefnd,4)))
*$R582</f>
        <v>1053.21</v>
      </c>
      <c r="W582" s="1">
        <f>(($D582*'fnd base rates'!E$107)
+($E582*'fnd base rates'!E$108)
+($F582*'fnd base rates'!E$109)
+($G582*'fnd base rates'!E$110)
+($H582*'fnd base rates'!E$111)
+($I582*'fnd base rates'!E$112)
+($J582*'fnd base rates'!E$113)
+($K582*'fnd base rates'!E$114)
+($M582*'fnd base rates'!E$116)
+($N582*'fnd base rates'!E$117)
+($O582*'fnd base rates'!E$118)
+($P582*VLOOKUP($S582+12,rate_basefnd,5)))
*$R582</f>
        <v>7832.235259</v>
      </c>
      <c r="X582" s="1">
        <f>(($D582*'fnd base rates'!F$107)
+($E582*'fnd base rates'!F$108)
+($F582*'fnd base rates'!F$109)
+($G582*'fnd base rates'!F$110)
+($H582*'fnd base rates'!F$111)
+($I582*'fnd base rates'!F$112)
+($J582*'fnd base rates'!F$113)
+($K582*'fnd base rates'!F$114)
+($M582*'fnd base rates'!F$116)
+($N582*'fnd base rates'!F$117)
+($O582*'fnd base rates'!F$118)
+($P582*VLOOKUP($S582+12,rate_basefnd,6)))
*$R582</f>
        <v>846.10838200000012</v>
      </c>
      <c r="Y582" s="1">
        <f>(($D582*'fnd base rates'!G$107)
+($E582*'fnd base rates'!G$108)
+($F582*'fnd base rates'!G$109)
+($G582*'fnd base rates'!G$110)
+($H582*'fnd base rates'!G$111)
+($I582*'fnd base rates'!G$112)
+($J582*'fnd base rates'!G$113)
+($K582*'fnd base rates'!G$114)
+($M582*'fnd base rates'!G$116)
+($N582*'fnd base rates'!G$117)
+($O582*'fnd base rates'!G$118)
+($P582*VLOOKUP($S582+12,rate_basefnd,7)))
*$R582</f>
        <v>308.75613899999996</v>
      </c>
      <c r="Z582" s="1">
        <f>(($D582*'fnd base rates'!H$107)
+($E582*'fnd base rates'!H$108)
+($F582*'fnd base rates'!H$109)
+($G582*'fnd base rates'!H$110)
+($H582*'fnd base rates'!H$111)
+($I582*'fnd base rates'!H$112)
+($J582*'fnd base rates'!H$113)
+($K582*'fnd base rates'!H$114)
+($M582*'fnd base rates'!H$116)
+($N582*'fnd base rates'!H$117)
+($O582*'fnd base rates'!H$118)
+($P582*VLOOKUP($S582+12,rate_basefnd,8)))</f>
        <v>815.61720999999989</v>
      </c>
      <c r="AA582" s="1">
        <f>(($D582*'fnd base rates'!I$107)
+($E582*'fnd base rates'!I$108)
+($F582*'fnd base rates'!I$109)
+($G582*'fnd base rates'!I$110)
+($H582*'fnd base rates'!I$111)
+($I582*'fnd base rates'!I$112)
+($J582*'fnd base rates'!I$113)
+($K582*'fnd base rates'!I$114)
+($M582*'fnd base rates'!I$116)
+($N582*'fnd base rates'!I$117)
+($O582*'fnd base rates'!I$118)
+($P582*VLOOKUP($S582+12,rate_basefnd,9)))
*$R582</f>
        <v>534.52</v>
      </c>
      <c r="AB582" s="1">
        <f>(($D582*'fnd base rates'!J$107)
+($E582*'fnd base rates'!J$108)
+($F582*'fnd base rates'!J$109)
+($G582*'fnd base rates'!J$110)
+($H582*'fnd base rates'!J$111)
+($I582*'fnd base rates'!J$112)
+($J582*'fnd base rates'!J$113)
+($K582*'fnd base rates'!J$114)
+($M582*'fnd base rates'!J$116)
+($N582*'fnd base rates'!J$117)
+($O582*'fnd base rates'!J$118)
+($P582*VLOOKUP($S582+12,rate_basefnd,10)))
*$R582</f>
        <v>1208.54</v>
      </c>
      <c r="AC582" s="1">
        <f>(($D582*'fnd base rates'!K$107)
+($E582*'fnd base rates'!K$108)
+($F582*'fnd base rates'!K$109)
+($G582*'fnd base rates'!K$110)
+($H582*'fnd base rates'!K$111)
+($I582*'fnd base rates'!K$112)
+($J582*'fnd base rates'!K$113)
+($K582*'fnd base rates'!K$114)
+($M582*'fnd base rates'!K$116)
+($N582*'fnd base rates'!K$117)
+($O582*'fnd base rates'!K$118)
+($P582*VLOOKUP($S582+12,rate_basefnd,11)))
*$R582</f>
        <v>1099.5940109999999</v>
      </c>
      <c r="AD582" s="1">
        <f>(($D582*'fnd base rates'!L$107)
+($E582*'fnd base rates'!L$108)
+($F582*'fnd base rates'!L$109)
+($G582*'fnd base rates'!L$110)
+($H582*'fnd base rates'!L$111)
+($I582*'fnd base rates'!L$112)
+($J582*'fnd base rates'!L$113)
+($K582*'fnd base rates'!L$114)
+($M582*'fnd base rates'!L$116)
+($N582*'fnd base rates'!L$117)
+($O582*'fnd base rates'!L$118)
+($P582*VLOOKUP($S582+12,rate_basefnd,12)))</f>
        <v>1736.513406</v>
      </c>
      <c r="AE582" s="1">
        <f>(($D582*'fnd base rates'!M$107)
+($E582*'fnd base rates'!M$108)
+($F582*'fnd base rates'!M$109)
+($G582*'fnd base rates'!M$110)
+($H582*'fnd base rates'!M$111)
+($I582*'fnd base rates'!M$112)
+($J582*'fnd base rates'!M$113)
+($K582*'fnd base rates'!M$114)
+($M582*'fnd base rates'!M$116)
+($N582*'fnd base rates'!M$117)
+($O582*'fnd base rates'!M$118)
+($P582*VLOOKUP($S582+12,rate_basefnd,13)))</f>
        <v>0</v>
      </c>
      <c r="AF582" s="4">
        <f t="shared" si="615"/>
        <v>16015.386699999999</v>
      </c>
      <c r="AH582" s="4">
        <f t="shared" si="616"/>
        <v>478352755</v>
      </c>
      <c r="AI582" s="4" t="str">
        <f t="shared" si="617"/>
        <v>478</v>
      </c>
      <c r="AJ582" s="2" t="str">
        <f t="shared" si="618"/>
        <v>352</v>
      </c>
      <c r="AK582" s="2" t="str">
        <f t="shared" si="619"/>
        <v>755</v>
      </c>
      <c r="AL582" s="4">
        <f t="shared" si="620"/>
        <v>1</v>
      </c>
      <c r="AM582" s="4">
        <f t="shared" si="612"/>
        <v>1</v>
      </c>
      <c r="AN582" s="4">
        <f t="shared" si="621"/>
        <v>16015.386699999999</v>
      </c>
      <c r="AO582" s="4">
        <f t="shared" si="622"/>
        <v>16015</v>
      </c>
      <c r="AP582" s="4">
        <f t="shared" si="623"/>
        <v>0</v>
      </c>
      <c r="AQ582" s="4">
        <v>16015</v>
      </c>
      <c r="AW582" s="4">
        <v>15951</v>
      </c>
      <c r="AX582" s="5">
        <f t="shared" si="624"/>
        <v>64</v>
      </c>
      <c r="AY582" s="4">
        <v>16015</v>
      </c>
      <c r="AZ582" s="5"/>
      <c r="BB582" s="5">
        <f t="shared" ref="BB582" si="684">BC582-BA582</f>
        <v>0</v>
      </c>
    </row>
    <row r="583" spans="1:54" s="4" customFormat="1">
      <c r="A583" s="278">
        <v>478</v>
      </c>
      <c r="B583" s="2">
        <v>478352770</v>
      </c>
      <c r="C583" s="10" t="s">
        <v>4</v>
      </c>
      <c r="D583" s="15">
        <f>'fnd enro'!D583</f>
        <v>0</v>
      </c>
      <c r="E583" s="15">
        <f>'fnd enro'!E583</f>
        <v>0</v>
      </c>
      <c r="F583" s="15">
        <f>'fnd enro'!F583</f>
        <v>0</v>
      </c>
      <c r="G583" s="15">
        <f>'fnd enro'!G583</f>
        <v>0</v>
      </c>
      <c r="H583" s="15">
        <f>'fnd enro'!H583</f>
        <v>0</v>
      </c>
      <c r="I583" s="15">
        <f>'fnd enro'!I583</f>
        <v>1</v>
      </c>
      <c r="J583" s="15">
        <f>'fnd enro'!J583</f>
        <v>0</v>
      </c>
      <c r="K583" s="16">
        <f>'fnd enro'!K583</f>
        <v>3.8300000000000001E-2</v>
      </c>
      <c r="L583" s="15">
        <f>'fnd enro'!L583</f>
        <v>0</v>
      </c>
      <c r="M583" s="15">
        <f>'fnd enro'!M583</f>
        <v>0</v>
      </c>
      <c r="N583" s="15">
        <f>'fnd enro'!N583</f>
        <v>0</v>
      </c>
      <c r="O583" s="15">
        <f>'fnd enro'!O583</f>
        <v>0</v>
      </c>
      <c r="P583" s="15">
        <f>'fnd enro'!P583</f>
        <v>0</v>
      </c>
      <c r="Q583" s="15">
        <f>'fnd enro'!R583</f>
        <v>1</v>
      </c>
      <c r="R583" s="16">
        <f t="shared" si="614"/>
        <v>1</v>
      </c>
      <c r="S583" s="15">
        <f>VALUE('fnd enro'!Q583)</f>
        <v>5</v>
      </c>
      <c r="T583" s="2"/>
      <c r="U583" s="1">
        <f>(($D583*'fnd base rates'!C$107)
+($E583*'fnd base rates'!C$108)
+($F583*'fnd base rates'!C$109)
+($G583*'fnd base rates'!C$110)
+($H583*'fnd base rates'!C$111)
+($I583*'fnd base rates'!C$112)
+($J583*'fnd base rates'!C$113)
+($K583*'fnd base rates'!C$114)
+($M583*'fnd base rates'!C$116)
+($N583*'fnd base rates'!C$117)
+($O583*'fnd base rates'!C$118)
+($P583*VLOOKUP($S583+12,rate_basefnd,3)))
*$R583</f>
        <v>512.52229299999999</v>
      </c>
      <c r="V583" s="1">
        <f>(($D583*'fnd base rates'!D$107)
+($E583*'fnd base rates'!D$108)
+($F583*'fnd base rates'!D$109)
+($G583*'fnd base rates'!D$110)
+($H583*'fnd base rates'!D$111)
+($I583*'fnd base rates'!D$112)
+($J583*'fnd base rates'!D$113)
+($K583*'fnd base rates'!D$114)
+($M583*'fnd base rates'!D$116)
+($N583*'fnd base rates'!D$117)
+($O583*'fnd base rates'!D$118)
+($P583*VLOOKUP($S583+12,rate_basefnd,4)))
*$R583</f>
        <v>732.13</v>
      </c>
      <c r="W583" s="1">
        <f>(($D583*'fnd base rates'!E$107)
+($E583*'fnd base rates'!E$108)
+($F583*'fnd base rates'!E$109)
+($G583*'fnd base rates'!E$110)
+($H583*'fnd base rates'!E$111)
+($I583*'fnd base rates'!E$112)
+($J583*'fnd base rates'!E$113)
+($K583*'fnd base rates'!E$114)
+($M583*'fnd base rates'!E$116)
+($N583*'fnd base rates'!E$117)
+($O583*'fnd base rates'!E$118)
+($P583*VLOOKUP($S583+12,rate_basefnd,5)))
*$R583</f>
        <v>4697.9052590000001</v>
      </c>
      <c r="X583" s="1">
        <f>(($D583*'fnd base rates'!F$107)
+($E583*'fnd base rates'!F$108)
+($F583*'fnd base rates'!F$109)
+($G583*'fnd base rates'!F$110)
+($H583*'fnd base rates'!F$111)
+($I583*'fnd base rates'!F$112)
+($J583*'fnd base rates'!F$113)
+($K583*'fnd base rates'!F$114)
+($M583*'fnd base rates'!F$116)
+($N583*'fnd base rates'!F$117)
+($O583*'fnd base rates'!F$118)
+($P583*VLOOKUP($S583+12,rate_basefnd,6)))
*$R583</f>
        <v>846.10838200000012</v>
      </c>
      <c r="Y583" s="1">
        <f>(($D583*'fnd base rates'!G$107)
+($E583*'fnd base rates'!G$108)
+($F583*'fnd base rates'!G$109)
+($G583*'fnd base rates'!G$110)
+($H583*'fnd base rates'!G$111)
+($I583*'fnd base rates'!G$112)
+($J583*'fnd base rates'!G$113)
+($K583*'fnd base rates'!G$114)
+($M583*'fnd base rates'!G$116)
+($N583*'fnd base rates'!G$117)
+($O583*'fnd base rates'!G$118)
+($P583*VLOOKUP($S583+12,rate_basefnd,7)))
*$R583</f>
        <v>156.69613899999999</v>
      </c>
      <c r="Z583" s="1">
        <f>(($D583*'fnd base rates'!H$107)
+($E583*'fnd base rates'!H$108)
+($F583*'fnd base rates'!H$109)
+($G583*'fnd base rates'!H$110)
+($H583*'fnd base rates'!H$111)
+($I583*'fnd base rates'!H$112)
+($J583*'fnd base rates'!H$113)
+($K583*'fnd base rates'!H$114)
+($M583*'fnd base rates'!H$116)
+($N583*'fnd base rates'!H$117)
+($O583*'fnd base rates'!H$118)
+($P583*VLOOKUP($S583+12,rate_basefnd,8)))</f>
        <v>792.30720999999994</v>
      </c>
      <c r="AA583" s="1">
        <f>(($D583*'fnd base rates'!I$107)
+($E583*'fnd base rates'!I$108)
+($F583*'fnd base rates'!I$109)
+($G583*'fnd base rates'!I$110)
+($H583*'fnd base rates'!I$111)
+($I583*'fnd base rates'!I$112)
+($J583*'fnd base rates'!I$113)
+($K583*'fnd base rates'!I$114)
+($M583*'fnd base rates'!I$116)
+($N583*'fnd base rates'!I$117)
+($O583*'fnd base rates'!I$118)
+($P583*VLOOKUP($S583+12,rate_basefnd,9)))
*$R583</f>
        <v>407.6</v>
      </c>
      <c r="AB583" s="1">
        <f>(($D583*'fnd base rates'!J$107)
+($E583*'fnd base rates'!J$108)
+($F583*'fnd base rates'!J$109)
+($G583*'fnd base rates'!J$110)
+($H583*'fnd base rates'!J$111)
+($I583*'fnd base rates'!J$112)
+($J583*'fnd base rates'!J$113)
+($K583*'fnd base rates'!J$114)
+($M583*'fnd base rates'!J$116)
+($N583*'fnd base rates'!J$117)
+($O583*'fnd base rates'!J$118)
+($P583*VLOOKUP($S583+12,rate_basefnd,10)))
*$R583</f>
        <v>549.04</v>
      </c>
      <c r="AC583" s="1">
        <f>(($D583*'fnd base rates'!K$107)
+($E583*'fnd base rates'!K$108)
+($F583*'fnd base rates'!K$109)
+($G583*'fnd base rates'!K$110)
+($H583*'fnd base rates'!K$111)
+($I583*'fnd base rates'!K$112)
+($J583*'fnd base rates'!K$113)
+($K583*'fnd base rates'!K$114)
+($M583*'fnd base rates'!K$116)
+($N583*'fnd base rates'!K$117)
+($O583*'fnd base rates'!K$118)
+($P583*VLOOKUP($S583+12,rate_basefnd,11)))
*$R583</f>
        <v>1099.5940109999999</v>
      </c>
      <c r="AD583" s="1">
        <f>(($D583*'fnd base rates'!L$107)
+($E583*'fnd base rates'!L$108)
+($F583*'fnd base rates'!L$109)
+($G583*'fnd base rates'!L$110)
+($H583*'fnd base rates'!L$111)
+($I583*'fnd base rates'!L$112)
+($J583*'fnd base rates'!L$113)
+($K583*'fnd base rates'!L$114)
+($M583*'fnd base rates'!L$116)
+($N583*'fnd base rates'!L$117)
+($O583*'fnd base rates'!L$118)
+($P583*VLOOKUP($S583+12,rate_basefnd,12)))</f>
        <v>1229.513406</v>
      </c>
      <c r="AE583" s="1">
        <f>(($D583*'fnd base rates'!M$107)
+($E583*'fnd base rates'!M$108)
+($F583*'fnd base rates'!M$109)
+($G583*'fnd base rates'!M$110)
+($H583*'fnd base rates'!M$111)
+($I583*'fnd base rates'!M$112)
+($J583*'fnd base rates'!M$113)
+($K583*'fnd base rates'!M$114)
+($M583*'fnd base rates'!M$116)
+($N583*'fnd base rates'!M$117)
+($O583*'fnd base rates'!M$118)
+($P583*VLOOKUP($S583+12,rate_basefnd,13)))</f>
        <v>0</v>
      </c>
      <c r="AF583" s="4">
        <f t="shared" si="615"/>
        <v>11023.4167</v>
      </c>
      <c r="AH583" s="4">
        <f t="shared" si="616"/>
        <v>478352770</v>
      </c>
      <c r="AI583" s="4" t="str">
        <f t="shared" si="617"/>
        <v>478</v>
      </c>
      <c r="AJ583" s="2" t="str">
        <f t="shared" si="618"/>
        <v>352</v>
      </c>
      <c r="AK583" s="2" t="str">
        <f t="shared" si="619"/>
        <v>770</v>
      </c>
      <c r="AL583" s="4">
        <f t="shared" si="620"/>
        <v>1</v>
      </c>
      <c r="AM583" s="4">
        <f t="shared" si="612"/>
        <v>1</v>
      </c>
      <c r="AN583" s="4">
        <f t="shared" si="621"/>
        <v>11023.4167</v>
      </c>
      <c r="AO583" s="4">
        <f t="shared" si="622"/>
        <v>11023</v>
      </c>
      <c r="AP583" s="4">
        <f t="shared" si="623"/>
        <v>0</v>
      </c>
      <c r="AQ583" s="4">
        <v>11023</v>
      </c>
      <c r="AW583" s="4">
        <v>11009</v>
      </c>
      <c r="AX583" s="5">
        <f t="shared" si="624"/>
        <v>14</v>
      </c>
      <c r="AY583" s="4">
        <v>11023</v>
      </c>
      <c r="AZ583" s="5"/>
      <c r="BB583" s="5">
        <f t="shared" ref="BB583" si="685">BC583-BA583</f>
        <v>0</v>
      </c>
    </row>
    <row r="584" spans="1:54" s="4" customFormat="1">
      <c r="A584" s="278">
        <v>478</v>
      </c>
      <c r="B584" s="2">
        <v>478352775</v>
      </c>
      <c r="C584" s="10" t="s">
        <v>4</v>
      </c>
      <c r="D584" s="15">
        <f>'fnd enro'!D584</f>
        <v>0</v>
      </c>
      <c r="E584" s="15">
        <f>'fnd enro'!E584</f>
        <v>0</v>
      </c>
      <c r="F584" s="15">
        <f>'fnd enro'!F584</f>
        <v>0</v>
      </c>
      <c r="G584" s="15">
        <f>'fnd enro'!G584</f>
        <v>0</v>
      </c>
      <c r="H584" s="15">
        <f>'fnd enro'!H584</f>
        <v>12</v>
      </c>
      <c r="I584" s="15">
        <f>'fnd enro'!I584</f>
        <v>12</v>
      </c>
      <c r="J584" s="15">
        <f>'fnd enro'!J584</f>
        <v>0</v>
      </c>
      <c r="K584" s="16">
        <f>'fnd enro'!K584</f>
        <v>0.91920000000000002</v>
      </c>
      <c r="L584" s="15">
        <f>'fnd enro'!L584</f>
        <v>0</v>
      </c>
      <c r="M584" s="15">
        <f>'fnd enro'!M584</f>
        <v>0</v>
      </c>
      <c r="N584" s="15">
        <f>'fnd enro'!N584</f>
        <v>0</v>
      </c>
      <c r="O584" s="15">
        <f>'fnd enro'!O584</f>
        <v>0</v>
      </c>
      <c r="P584" s="15">
        <f>'fnd enro'!P584</f>
        <v>1</v>
      </c>
      <c r="Q584" s="15">
        <f>'fnd enro'!R584</f>
        <v>24</v>
      </c>
      <c r="R584" s="16">
        <f t="shared" si="614"/>
        <v>1</v>
      </c>
      <c r="S584" s="15">
        <f>VALUE('fnd enro'!Q584)</f>
        <v>3</v>
      </c>
      <c r="T584" s="2"/>
      <c r="U584" s="1">
        <f>(($D584*'fnd base rates'!C$107)
+($E584*'fnd base rates'!C$108)
+($F584*'fnd base rates'!C$109)
+($G584*'fnd base rates'!C$110)
+($H584*'fnd base rates'!C$111)
+($I584*'fnd base rates'!C$112)
+($J584*'fnd base rates'!C$113)
+($K584*'fnd base rates'!C$114)
+($M584*'fnd base rates'!C$116)
+($N584*'fnd base rates'!C$117)
+($O584*'fnd base rates'!C$118)
+($P584*VLOOKUP($S584+12,rate_basefnd,3)))
*$R584</f>
        <v>12354.705032000002</v>
      </c>
      <c r="V584" s="1">
        <f>(($D584*'fnd base rates'!D$107)
+($E584*'fnd base rates'!D$108)
+($F584*'fnd base rates'!D$109)
+($G584*'fnd base rates'!D$110)
+($H584*'fnd base rates'!D$111)
+($I584*'fnd base rates'!D$112)
+($J584*'fnd base rates'!D$113)
+($K584*'fnd base rates'!D$114)
+($M584*'fnd base rates'!D$116)
+($N584*'fnd base rates'!D$117)
+($O584*'fnd base rates'!D$118)
+($P584*VLOOKUP($S584+12,rate_basefnd,4)))
*$R584</f>
        <v>17827.8</v>
      </c>
      <c r="W584" s="1">
        <f>(($D584*'fnd base rates'!E$107)
+($E584*'fnd base rates'!E$108)
+($F584*'fnd base rates'!E$109)
+($G584*'fnd base rates'!E$110)
+($H584*'fnd base rates'!E$111)
+($I584*'fnd base rates'!E$112)
+($J584*'fnd base rates'!E$113)
+($K584*'fnd base rates'!E$114)
+($M584*'fnd base rates'!E$116)
+($N584*'fnd base rates'!E$117)
+($O584*'fnd base rates'!E$118)
+($P584*VLOOKUP($S584+12,rate_basefnd,5)))
*$R584</f>
        <v>98573.336215999996</v>
      </c>
      <c r="X584" s="1">
        <f>(($D584*'fnd base rates'!F$107)
+($E584*'fnd base rates'!F$108)
+($F584*'fnd base rates'!F$109)
+($G584*'fnd base rates'!F$110)
+($H584*'fnd base rates'!F$111)
+($I584*'fnd base rates'!F$112)
+($J584*'fnd base rates'!F$113)
+($K584*'fnd base rates'!F$114)
+($M584*'fnd base rates'!F$116)
+($N584*'fnd base rates'!F$117)
+($O584*'fnd base rates'!F$118)
+($P584*VLOOKUP($S584+12,rate_basefnd,6)))
*$R584</f>
        <v>21552.441168000001</v>
      </c>
      <c r="Y584" s="1">
        <f>(($D584*'fnd base rates'!G$107)
+($E584*'fnd base rates'!G$108)
+($F584*'fnd base rates'!G$109)
+($G584*'fnd base rates'!G$110)
+($H584*'fnd base rates'!G$111)
+($I584*'fnd base rates'!G$112)
+($J584*'fnd base rates'!G$113)
+($K584*'fnd base rates'!G$114)
+($M584*'fnd base rates'!G$116)
+($N584*'fnd base rates'!G$117)
+($O584*'fnd base rates'!G$118)
+($P584*VLOOKUP($S584+12,rate_basefnd,7)))
*$R584</f>
        <v>3934.7173359999997</v>
      </c>
      <c r="Z584" s="1">
        <f>(($D584*'fnd base rates'!H$107)
+($E584*'fnd base rates'!H$108)
+($F584*'fnd base rates'!H$109)
+($G584*'fnd base rates'!H$110)
+($H584*'fnd base rates'!H$111)
+($I584*'fnd base rates'!H$112)
+($J584*'fnd base rates'!H$113)
+($K584*'fnd base rates'!H$114)
+($M584*'fnd base rates'!H$116)
+($N584*'fnd base rates'!H$117)
+($O584*'fnd base rates'!H$118)
+($P584*VLOOKUP($S584+12,rate_basefnd,8)))</f>
        <v>15535.653039999999</v>
      </c>
      <c r="AA584" s="1">
        <f>(($D584*'fnd base rates'!I$107)
+($E584*'fnd base rates'!I$108)
+($F584*'fnd base rates'!I$109)
+($G584*'fnd base rates'!I$110)
+($H584*'fnd base rates'!I$111)
+($I584*'fnd base rates'!I$112)
+($J584*'fnd base rates'!I$113)
+($K584*'fnd base rates'!I$114)
+($M584*'fnd base rates'!I$116)
+($N584*'fnd base rates'!I$117)
+($O584*'fnd base rates'!I$118)
+($P584*VLOOKUP($S584+12,rate_basefnd,9)))
*$R584</f>
        <v>9026.11</v>
      </c>
      <c r="AB584" s="1">
        <f>(($D584*'fnd base rates'!J$107)
+($E584*'fnd base rates'!J$108)
+($F584*'fnd base rates'!J$109)
+($G584*'fnd base rates'!J$110)
+($H584*'fnd base rates'!J$111)
+($I584*'fnd base rates'!J$112)
+($J584*'fnd base rates'!J$113)
+($K584*'fnd base rates'!J$114)
+($M584*'fnd base rates'!J$116)
+($N584*'fnd base rates'!J$117)
+($O584*'fnd base rates'!J$118)
+($P584*VLOOKUP($S584+12,rate_basefnd,10)))
*$R584</f>
        <v>9972.91</v>
      </c>
      <c r="AC584" s="1">
        <f>(($D584*'fnd base rates'!K$107)
+($E584*'fnd base rates'!K$108)
+($F584*'fnd base rates'!K$109)
+($G584*'fnd base rates'!K$110)
+($H584*'fnd base rates'!K$111)
+($I584*'fnd base rates'!K$112)
+($J584*'fnd base rates'!K$113)
+($K584*'fnd base rates'!K$114)
+($M584*'fnd base rates'!K$116)
+($N584*'fnd base rates'!K$117)
+($O584*'fnd base rates'!K$118)
+($P584*VLOOKUP($S584+12,rate_basefnd,11)))
*$R584</f>
        <v>26758.896263999999</v>
      </c>
      <c r="AD584" s="1">
        <f>(($D584*'fnd base rates'!L$107)
+($E584*'fnd base rates'!L$108)
+($F584*'fnd base rates'!L$109)
+($G584*'fnd base rates'!L$110)
+($H584*'fnd base rates'!L$111)
+($I584*'fnd base rates'!L$112)
+($J584*'fnd base rates'!L$113)
+($K584*'fnd base rates'!L$114)
+($M584*'fnd base rates'!L$116)
+($N584*'fnd base rates'!L$117)
+($O584*'fnd base rates'!L$118)
+($P584*VLOOKUP($S584+12,rate_basefnd,12)))</f>
        <v>31377.751744000005</v>
      </c>
      <c r="AE584" s="1">
        <f>(($D584*'fnd base rates'!M$107)
+($E584*'fnd base rates'!M$108)
+($F584*'fnd base rates'!M$109)
+($G584*'fnd base rates'!M$110)
+($H584*'fnd base rates'!M$111)
+($I584*'fnd base rates'!M$112)
+($J584*'fnd base rates'!M$113)
+($K584*'fnd base rates'!M$114)
+($M584*'fnd base rates'!M$116)
+($N584*'fnd base rates'!M$117)
+($O584*'fnd base rates'!M$118)
+($P584*VLOOKUP($S584+12,rate_basefnd,13)))</f>
        <v>0</v>
      </c>
      <c r="AF584" s="4">
        <f t="shared" si="615"/>
        <v>246914.32080000004</v>
      </c>
      <c r="AH584" s="4">
        <f t="shared" si="616"/>
        <v>478352775</v>
      </c>
      <c r="AI584" s="4" t="str">
        <f t="shared" si="617"/>
        <v>478</v>
      </c>
      <c r="AJ584" s="2" t="str">
        <f t="shared" si="618"/>
        <v>352</v>
      </c>
      <c r="AK584" s="2" t="str">
        <f t="shared" si="619"/>
        <v>775</v>
      </c>
      <c r="AL584" s="4">
        <f t="shared" si="620"/>
        <v>1</v>
      </c>
      <c r="AM584" s="4">
        <f t="shared" si="612"/>
        <v>24</v>
      </c>
      <c r="AN584" s="4">
        <f t="shared" si="621"/>
        <v>246914.32080000004</v>
      </c>
      <c r="AO584" s="4">
        <f t="shared" si="622"/>
        <v>10288</v>
      </c>
      <c r="AP584" s="4">
        <f t="shared" si="623"/>
        <v>0</v>
      </c>
      <c r="AQ584" s="4">
        <v>10288</v>
      </c>
      <c r="AW584" s="4">
        <v>10272</v>
      </c>
      <c r="AX584" s="5">
        <f t="shared" si="624"/>
        <v>16</v>
      </c>
      <c r="AY584" s="4">
        <v>10288</v>
      </c>
      <c r="AZ584" s="5"/>
      <c r="BB584" s="5">
        <f t="shared" ref="BB584" si="686">BC584-BA584</f>
        <v>0</v>
      </c>
    </row>
    <row r="585" spans="1:54" s="4" customFormat="1">
      <c r="A585" s="278">
        <v>479</v>
      </c>
      <c r="B585" s="2">
        <v>479278005</v>
      </c>
      <c r="C585" s="10" t="s">
        <v>1069</v>
      </c>
      <c r="D585" s="15">
        <f>'fnd enro'!D585</f>
        <v>0</v>
      </c>
      <c r="E585" s="15">
        <f>'fnd enro'!E585</f>
        <v>0</v>
      </c>
      <c r="F585" s="15">
        <f>'fnd enro'!F585</f>
        <v>0</v>
      </c>
      <c r="G585" s="15">
        <f>'fnd enro'!G585</f>
        <v>0</v>
      </c>
      <c r="H585" s="15">
        <f>'fnd enro'!H585</f>
        <v>1</v>
      </c>
      <c r="I585" s="15">
        <f>'fnd enro'!I585</f>
        <v>4</v>
      </c>
      <c r="J585" s="15">
        <f>'fnd enro'!J585</f>
        <v>0</v>
      </c>
      <c r="K585" s="16">
        <f>'fnd enro'!K585</f>
        <v>0.1915</v>
      </c>
      <c r="L585" s="15">
        <f>'fnd enro'!L585</f>
        <v>0</v>
      </c>
      <c r="M585" s="15">
        <f>'fnd enro'!M585</f>
        <v>0</v>
      </c>
      <c r="N585" s="15">
        <f>'fnd enro'!N585</f>
        <v>0</v>
      </c>
      <c r="O585" s="15">
        <f>'fnd enro'!O585</f>
        <v>0</v>
      </c>
      <c r="P585" s="15">
        <f>'fnd enro'!P585</f>
        <v>1</v>
      </c>
      <c r="Q585" s="15">
        <f>'fnd enro'!R585</f>
        <v>5</v>
      </c>
      <c r="R585" s="16">
        <f t="shared" si="614"/>
        <v>1</v>
      </c>
      <c r="S585" s="15">
        <f>VALUE('fnd enro'!Q585)</f>
        <v>7</v>
      </c>
      <c r="T585" s="2"/>
      <c r="U585" s="1">
        <f>(($D585*'fnd base rates'!C$107)
+($E585*'fnd base rates'!C$108)
+($F585*'fnd base rates'!C$109)
+($G585*'fnd base rates'!C$110)
+($H585*'fnd base rates'!C$111)
+($I585*'fnd base rates'!C$112)
+($J585*'fnd base rates'!C$113)
+($K585*'fnd base rates'!C$114)
+($M585*'fnd base rates'!C$116)
+($N585*'fnd base rates'!C$117)
+($O585*'fnd base rates'!C$118)
+($P585*VLOOKUP($S585+12,rate_basefnd,3)))
*$R585</f>
        <v>2625.571465</v>
      </c>
      <c r="V585" s="1">
        <f>(($D585*'fnd base rates'!D$107)
+($E585*'fnd base rates'!D$108)
+($F585*'fnd base rates'!D$109)
+($G585*'fnd base rates'!D$110)
+($H585*'fnd base rates'!D$111)
+($I585*'fnd base rates'!D$112)
+($J585*'fnd base rates'!D$113)
+($K585*'fnd base rates'!D$114)
+($M585*'fnd base rates'!D$116)
+($N585*'fnd base rates'!D$117)
+($O585*'fnd base rates'!D$118)
+($P585*VLOOKUP($S585+12,rate_basefnd,4)))
*$R585</f>
        <v>3958.96</v>
      </c>
      <c r="W585" s="1">
        <f>(($D585*'fnd base rates'!E$107)
+($E585*'fnd base rates'!E$108)
+($F585*'fnd base rates'!E$109)
+($G585*'fnd base rates'!E$110)
+($H585*'fnd base rates'!E$111)
+($I585*'fnd base rates'!E$112)
+($J585*'fnd base rates'!E$113)
+($K585*'fnd base rates'!E$114)
+($M585*'fnd base rates'!E$116)
+($N585*'fnd base rates'!E$117)
+($O585*'fnd base rates'!E$118)
+($P585*VLOOKUP($S585+12,rate_basefnd,5)))
*$R585</f>
        <v>25011.446294999998</v>
      </c>
      <c r="X585" s="1">
        <f>(($D585*'fnd base rates'!F$107)
+($E585*'fnd base rates'!F$108)
+($F585*'fnd base rates'!F$109)
+($G585*'fnd base rates'!F$110)
+($H585*'fnd base rates'!F$111)
+($I585*'fnd base rates'!F$112)
+($J585*'fnd base rates'!F$113)
+($K585*'fnd base rates'!F$114)
+($M585*'fnd base rates'!F$116)
+($N585*'fnd base rates'!F$117)
+($O585*'fnd base rates'!F$118)
+($P585*VLOOKUP($S585+12,rate_basefnd,6)))
*$R585</f>
        <v>4334.3619100000005</v>
      </c>
      <c r="Y585" s="1">
        <f>(($D585*'fnd base rates'!G$107)
+($E585*'fnd base rates'!G$108)
+($F585*'fnd base rates'!G$109)
+($G585*'fnd base rates'!G$110)
+($H585*'fnd base rates'!G$111)
+($I585*'fnd base rates'!G$112)
+($J585*'fnd base rates'!G$113)
+($K585*'fnd base rates'!G$114)
+($M585*'fnd base rates'!G$116)
+($N585*'fnd base rates'!G$117)
+($O585*'fnd base rates'!G$118)
+($P585*VLOOKUP($S585+12,rate_basefnd,7)))
*$R585</f>
        <v>929.13069499999995</v>
      </c>
      <c r="Z585" s="1">
        <f>(($D585*'fnd base rates'!H$107)
+($E585*'fnd base rates'!H$108)
+($F585*'fnd base rates'!H$109)
+($G585*'fnd base rates'!H$110)
+($H585*'fnd base rates'!H$111)
+($I585*'fnd base rates'!H$112)
+($J585*'fnd base rates'!H$113)
+($K585*'fnd base rates'!H$114)
+($M585*'fnd base rates'!H$116)
+($N585*'fnd base rates'!H$117)
+($O585*'fnd base rates'!H$118)
+($P585*VLOOKUP($S585+12,rate_basefnd,8)))</f>
        <v>3691.6660499999994</v>
      </c>
      <c r="AA585" s="1">
        <f>(($D585*'fnd base rates'!I$107)
+($E585*'fnd base rates'!I$108)
+($F585*'fnd base rates'!I$109)
+($G585*'fnd base rates'!I$110)
+($H585*'fnd base rates'!I$111)
+($I585*'fnd base rates'!I$112)
+($J585*'fnd base rates'!I$113)
+($K585*'fnd base rates'!I$114)
+($M585*'fnd base rates'!I$116)
+($N585*'fnd base rates'!I$117)
+($O585*'fnd base rates'!I$118)
+($P585*VLOOKUP($S585+12,rate_basefnd,9)))
*$R585</f>
        <v>2084.44</v>
      </c>
      <c r="AB585" s="1">
        <f>(($D585*'fnd base rates'!J$107)
+($E585*'fnd base rates'!J$108)
+($F585*'fnd base rates'!J$109)
+($G585*'fnd base rates'!J$110)
+($H585*'fnd base rates'!J$111)
+($I585*'fnd base rates'!J$112)
+($J585*'fnd base rates'!J$113)
+($K585*'fnd base rates'!J$114)
+($M585*'fnd base rates'!J$116)
+($N585*'fnd base rates'!J$117)
+($O585*'fnd base rates'!J$118)
+($P585*VLOOKUP($S585+12,rate_basefnd,10)))
*$R585</f>
        <v>3047.0099999999998</v>
      </c>
      <c r="AC585" s="1">
        <f>(($D585*'fnd base rates'!K$107)
+($E585*'fnd base rates'!K$108)
+($F585*'fnd base rates'!K$109)
+($G585*'fnd base rates'!K$110)
+($H585*'fnd base rates'!K$111)
+($I585*'fnd base rates'!K$112)
+($J585*'fnd base rates'!K$113)
+($K585*'fnd base rates'!K$114)
+($M585*'fnd base rates'!K$116)
+($N585*'fnd base rates'!K$117)
+($O585*'fnd base rates'!K$118)
+($P585*VLOOKUP($S585+12,rate_basefnd,11)))
*$R585</f>
        <v>5528.690055</v>
      </c>
      <c r="AD585" s="1">
        <f>(($D585*'fnd base rates'!L$107)
+($E585*'fnd base rates'!L$108)
+($F585*'fnd base rates'!L$109)
+($G585*'fnd base rates'!L$110)
+($H585*'fnd base rates'!L$111)
+($I585*'fnd base rates'!L$112)
+($J585*'fnd base rates'!L$113)
+($K585*'fnd base rates'!L$114)
+($M585*'fnd base rates'!L$116)
+($N585*'fnd base rates'!L$117)
+($O585*'fnd base rates'!L$118)
+($P585*VLOOKUP($S585+12,rate_basefnd,12)))</f>
        <v>6740.6270300000006</v>
      </c>
      <c r="AE585" s="1">
        <f>(($D585*'fnd base rates'!M$107)
+($E585*'fnd base rates'!M$108)
+($F585*'fnd base rates'!M$109)
+($G585*'fnd base rates'!M$110)
+($H585*'fnd base rates'!M$111)
+($I585*'fnd base rates'!M$112)
+($J585*'fnd base rates'!M$113)
+($K585*'fnd base rates'!M$114)
+($M585*'fnd base rates'!M$116)
+($N585*'fnd base rates'!M$117)
+($O585*'fnd base rates'!M$118)
+($P585*VLOOKUP($S585+12,rate_basefnd,13)))</f>
        <v>0</v>
      </c>
      <c r="AF585" s="4">
        <f t="shared" si="615"/>
        <v>57951.903500000008</v>
      </c>
      <c r="AH585" s="4">
        <f t="shared" si="616"/>
        <v>479278005</v>
      </c>
      <c r="AI585" s="4" t="str">
        <f t="shared" si="617"/>
        <v>479</v>
      </c>
      <c r="AJ585" s="2" t="str">
        <f t="shared" si="618"/>
        <v>278</v>
      </c>
      <c r="AK585" s="2" t="str">
        <f t="shared" si="619"/>
        <v>005</v>
      </c>
      <c r="AL585" s="4">
        <f t="shared" si="620"/>
        <v>1</v>
      </c>
      <c r="AM585" s="4">
        <f t="shared" si="612"/>
        <v>5</v>
      </c>
      <c r="AN585" s="4">
        <f t="shared" si="621"/>
        <v>57951.903500000008</v>
      </c>
      <c r="AO585" s="4">
        <f t="shared" si="622"/>
        <v>11590</v>
      </c>
      <c r="AP585" s="4">
        <f t="shared" si="623"/>
        <v>0</v>
      </c>
      <c r="AQ585" s="4">
        <v>11590</v>
      </c>
      <c r="AW585" s="4">
        <v>11570</v>
      </c>
      <c r="AX585" s="5">
        <f t="shared" si="624"/>
        <v>20</v>
      </c>
      <c r="AY585" s="4">
        <v>11590</v>
      </c>
      <c r="AZ585" s="5"/>
      <c r="BB585" s="5">
        <f t="shared" ref="BB585" si="687">BC585-BA585</f>
        <v>0</v>
      </c>
    </row>
    <row r="586" spans="1:54" s="4" customFormat="1">
      <c r="A586" s="278">
        <v>479</v>
      </c>
      <c r="B586" s="2">
        <v>479278024</v>
      </c>
      <c r="C586" s="10" t="s">
        <v>1069</v>
      </c>
      <c r="D586" s="15">
        <f>'fnd enro'!D586</f>
        <v>0</v>
      </c>
      <c r="E586" s="15">
        <f>'fnd enro'!E586</f>
        <v>0</v>
      </c>
      <c r="F586" s="15">
        <f>'fnd enro'!F586</f>
        <v>0</v>
      </c>
      <c r="G586" s="15">
        <f>'fnd enro'!G586</f>
        <v>0</v>
      </c>
      <c r="H586" s="15">
        <f>'fnd enro'!H586</f>
        <v>9</v>
      </c>
      <c r="I586" s="15">
        <f>'fnd enro'!I586</f>
        <v>12</v>
      </c>
      <c r="J586" s="15">
        <f>'fnd enro'!J586</f>
        <v>0</v>
      </c>
      <c r="K586" s="16">
        <f>'fnd enro'!K586</f>
        <v>0.80430000000000001</v>
      </c>
      <c r="L586" s="15">
        <f>'fnd enro'!L586</f>
        <v>0</v>
      </c>
      <c r="M586" s="15">
        <f>'fnd enro'!M586</f>
        <v>0</v>
      </c>
      <c r="N586" s="15">
        <f>'fnd enro'!N586</f>
        <v>0</v>
      </c>
      <c r="O586" s="15">
        <f>'fnd enro'!O586</f>
        <v>0</v>
      </c>
      <c r="P586" s="15">
        <f>'fnd enro'!P586</f>
        <v>3</v>
      </c>
      <c r="Q586" s="15">
        <f>'fnd enro'!R586</f>
        <v>21</v>
      </c>
      <c r="R586" s="16">
        <f t="shared" si="614"/>
        <v>1</v>
      </c>
      <c r="S586" s="15">
        <f>VALUE('fnd enro'!Q586)</f>
        <v>4</v>
      </c>
      <c r="T586" s="2"/>
      <c r="U586" s="1">
        <f>(($D586*'fnd base rates'!C$107)
+($E586*'fnd base rates'!C$108)
+($F586*'fnd base rates'!C$109)
+($G586*'fnd base rates'!C$110)
+($H586*'fnd base rates'!C$111)
+($I586*'fnd base rates'!C$112)
+($J586*'fnd base rates'!C$113)
+($K586*'fnd base rates'!C$114)
+($M586*'fnd base rates'!C$116)
+($N586*'fnd base rates'!C$117)
+($O586*'fnd base rates'!C$118)
+($P586*VLOOKUP($S586+12,rate_basefnd,3)))
*$R586</f>
        <v>10928.478153000002</v>
      </c>
      <c r="V586" s="1">
        <f>(($D586*'fnd base rates'!D$107)
+($E586*'fnd base rates'!D$108)
+($F586*'fnd base rates'!D$109)
+($G586*'fnd base rates'!D$110)
+($H586*'fnd base rates'!D$111)
+($I586*'fnd base rates'!D$112)
+($J586*'fnd base rates'!D$113)
+($K586*'fnd base rates'!D$114)
+($M586*'fnd base rates'!D$116)
+($N586*'fnd base rates'!D$117)
+($O586*'fnd base rates'!D$118)
+($P586*VLOOKUP($S586+12,rate_basefnd,4)))
*$R586</f>
        <v>16158.96</v>
      </c>
      <c r="W586" s="1">
        <f>(($D586*'fnd base rates'!E$107)
+($E586*'fnd base rates'!E$108)
+($F586*'fnd base rates'!E$109)
+($G586*'fnd base rates'!E$110)
+($H586*'fnd base rates'!E$111)
+($I586*'fnd base rates'!E$112)
+($J586*'fnd base rates'!E$113)
+($K586*'fnd base rates'!E$114)
+($M586*'fnd base rates'!E$116)
+($N586*'fnd base rates'!E$117)
+($O586*'fnd base rates'!E$118)
+($P586*VLOOKUP($S586+12,rate_basefnd,5)))
*$R586</f>
        <v>93800.210438999988</v>
      </c>
      <c r="X586" s="1">
        <f>(($D586*'fnd base rates'!F$107)
+($E586*'fnd base rates'!F$108)
+($F586*'fnd base rates'!F$109)
+($G586*'fnd base rates'!F$110)
+($H586*'fnd base rates'!F$111)
+($I586*'fnd base rates'!F$112)
+($J586*'fnd base rates'!F$113)
+($K586*'fnd base rates'!F$114)
+($M586*'fnd base rates'!F$116)
+($N586*'fnd base rates'!F$117)
+($O586*'fnd base rates'!F$118)
+($P586*VLOOKUP($S586+12,rate_basefnd,6)))
*$R586</f>
        <v>18702.656021999999</v>
      </c>
      <c r="Y586" s="1">
        <f>(($D586*'fnd base rates'!G$107)
+($E586*'fnd base rates'!G$108)
+($F586*'fnd base rates'!G$109)
+($G586*'fnd base rates'!G$110)
+($H586*'fnd base rates'!G$111)
+($I586*'fnd base rates'!G$112)
+($J586*'fnd base rates'!G$113)
+($K586*'fnd base rates'!G$114)
+($M586*'fnd base rates'!G$116)
+($N586*'fnd base rates'!G$117)
+($O586*'fnd base rates'!G$118)
+($P586*VLOOKUP($S586+12,rate_basefnd,7)))
*$R586</f>
        <v>3701.3789189999993</v>
      </c>
      <c r="Z586" s="1">
        <f>(($D586*'fnd base rates'!H$107)
+($E586*'fnd base rates'!H$108)
+($F586*'fnd base rates'!H$109)
+($G586*'fnd base rates'!H$110)
+($H586*'fnd base rates'!H$111)
+($I586*'fnd base rates'!H$112)
+($J586*'fnd base rates'!H$113)
+($K586*'fnd base rates'!H$114)
+($M586*'fnd base rates'!H$116)
+($N586*'fnd base rates'!H$117)
+($O586*'fnd base rates'!H$118)
+($P586*VLOOKUP($S586+12,rate_basefnd,8)))</f>
        <v>14071.62141</v>
      </c>
      <c r="AA586" s="1">
        <f>(($D586*'fnd base rates'!I$107)
+($E586*'fnd base rates'!I$108)
+($F586*'fnd base rates'!I$109)
+($G586*'fnd base rates'!I$110)
+($H586*'fnd base rates'!I$111)
+($I586*'fnd base rates'!I$112)
+($J586*'fnd base rates'!I$113)
+($K586*'fnd base rates'!I$114)
+($M586*'fnd base rates'!I$116)
+($N586*'fnd base rates'!I$117)
+($O586*'fnd base rates'!I$118)
+($P586*VLOOKUP($S586+12,rate_basefnd,9)))
*$R586</f>
        <v>8226.3000000000011</v>
      </c>
      <c r="AB586" s="1">
        <f>(($D586*'fnd base rates'!J$107)
+($E586*'fnd base rates'!J$108)
+($F586*'fnd base rates'!J$109)
+($G586*'fnd base rates'!J$110)
+($H586*'fnd base rates'!J$111)
+($I586*'fnd base rates'!J$112)
+($J586*'fnd base rates'!J$113)
+($K586*'fnd base rates'!J$114)
+($M586*'fnd base rates'!J$116)
+($N586*'fnd base rates'!J$117)
+($O586*'fnd base rates'!J$118)
+($P586*VLOOKUP($S586+12,rate_basefnd,10)))
*$R586</f>
        <v>10342.23</v>
      </c>
      <c r="AC586" s="1">
        <f>(($D586*'fnd base rates'!K$107)
+($E586*'fnd base rates'!K$108)
+($F586*'fnd base rates'!K$109)
+($G586*'fnd base rates'!K$110)
+($H586*'fnd base rates'!K$111)
+($I586*'fnd base rates'!K$112)
+($J586*'fnd base rates'!K$113)
+($K586*'fnd base rates'!K$114)
+($M586*'fnd base rates'!K$116)
+($N586*'fnd base rates'!K$117)
+($O586*'fnd base rates'!K$118)
+($P586*VLOOKUP($S586+12,rate_basefnd,11)))
*$R586</f>
        <v>23367.954230999996</v>
      </c>
      <c r="AD586" s="1">
        <f>(($D586*'fnd base rates'!L$107)
+($E586*'fnd base rates'!L$108)
+($F586*'fnd base rates'!L$109)
+($G586*'fnd base rates'!L$110)
+($H586*'fnd base rates'!L$111)
+($I586*'fnd base rates'!L$112)
+($J586*'fnd base rates'!L$113)
+($K586*'fnd base rates'!L$114)
+($M586*'fnd base rates'!L$116)
+($N586*'fnd base rates'!L$117)
+($O586*'fnd base rates'!L$118)
+($P586*VLOOKUP($S586+12,rate_basefnd,12)))</f>
        <v>28156.241526000002</v>
      </c>
      <c r="AE586" s="1">
        <f>(($D586*'fnd base rates'!M$107)
+($E586*'fnd base rates'!M$108)
+($F586*'fnd base rates'!M$109)
+($G586*'fnd base rates'!M$110)
+($H586*'fnd base rates'!M$111)
+($I586*'fnd base rates'!M$112)
+($J586*'fnd base rates'!M$113)
+($K586*'fnd base rates'!M$114)
+($M586*'fnd base rates'!M$116)
+($N586*'fnd base rates'!M$117)
+($O586*'fnd base rates'!M$118)
+($P586*VLOOKUP($S586+12,rate_basefnd,13)))</f>
        <v>0</v>
      </c>
      <c r="AF586" s="4">
        <f t="shared" si="615"/>
        <v>227456.03069999997</v>
      </c>
      <c r="AH586" s="4">
        <f t="shared" si="616"/>
        <v>479278024</v>
      </c>
      <c r="AI586" s="4" t="str">
        <f t="shared" si="617"/>
        <v>479</v>
      </c>
      <c r="AJ586" s="2" t="str">
        <f t="shared" si="618"/>
        <v>278</v>
      </c>
      <c r="AK586" s="2" t="str">
        <f t="shared" si="619"/>
        <v>024</v>
      </c>
      <c r="AL586" s="4">
        <f t="shared" si="620"/>
        <v>1</v>
      </c>
      <c r="AM586" s="4">
        <f t="shared" ref="AM586:AM649" si="688">enro</f>
        <v>21</v>
      </c>
      <c r="AN586" s="4">
        <f t="shared" si="621"/>
        <v>227456.03069999997</v>
      </c>
      <c r="AO586" s="4">
        <f t="shared" si="622"/>
        <v>10831</v>
      </c>
      <c r="AP586" s="4">
        <f t="shared" si="623"/>
        <v>0</v>
      </c>
      <c r="AQ586" s="4">
        <v>10831</v>
      </c>
      <c r="AW586" s="4">
        <v>10814</v>
      </c>
      <c r="AX586" s="5">
        <f t="shared" si="624"/>
        <v>17</v>
      </c>
      <c r="AY586" s="4">
        <v>10831</v>
      </c>
      <c r="AZ586" s="5"/>
      <c r="BB586" s="5">
        <f t="shared" ref="BB586" si="689">BC586-BA586</f>
        <v>0</v>
      </c>
    </row>
    <row r="587" spans="1:54" s="4" customFormat="1">
      <c r="A587" s="278">
        <v>479</v>
      </c>
      <c r="B587" s="2">
        <v>479278061</v>
      </c>
      <c r="C587" s="10" t="s">
        <v>1069</v>
      </c>
      <c r="D587" s="15">
        <f>'fnd enro'!D587</f>
        <v>0</v>
      </c>
      <c r="E587" s="15">
        <f>'fnd enro'!E587</f>
        <v>0</v>
      </c>
      <c r="F587" s="15">
        <f>'fnd enro'!F587</f>
        <v>0</v>
      </c>
      <c r="G587" s="15">
        <f>'fnd enro'!G587</f>
        <v>0</v>
      </c>
      <c r="H587" s="15">
        <f>'fnd enro'!H587</f>
        <v>16</v>
      </c>
      <c r="I587" s="15">
        <f>'fnd enro'!I587</f>
        <v>18</v>
      </c>
      <c r="J587" s="15">
        <f>'fnd enro'!J587</f>
        <v>0</v>
      </c>
      <c r="K587" s="16">
        <f>'fnd enro'!K587</f>
        <v>1.3022</v>
      </c>
      <c r="L587" s="15">
        <f>'fnd enro'!L587</f>
        <v>0</v>
      </c>
      <c r="M587" s="15">
        <f>'fnd enro'!M587</f>
        <v>0</v>
      </c>
      <c r="N587" s="15">
        <f>'fnd enro'!N587</f>
        <v>0</v>
      </c>
      <c r="O587" s="15">
        <f>'fnd enro'!O587</f>
        <v>0</v>
      </c>
      <c r="P587" s="15">
        <f>'fnd enro'!P587</f>
        <v>21</v>
      </c>
      <c r="Q587" s="15">
        <f>'fnd enro'!R587</f>
        <v>34</v>
      </c>
      <c r="R587" s="16">
        <f t="shared" ref="R587:R650" si="690">VLOOKUP(B587,charterinfo_b,6)</f>
        <v>1</v>
      </c>
      <c r="S587" s="15">
        <f>VALUE('fnd enro'!Q587)</f>
        <v>10</v>
      </c>
      <c r="T587" s="2"/>
      <c r="U587" s="1">
        <f>(($D587*'fnd base rates'!C$107)
+($E587*'fnd base rates'!C$108)
+($F587*'fnd base rates'!C$109)
+($G587*'fnd base rates'!C$110)
+($H587*'fnd base rates'!C$111)
+($I587*'fnd base rates'!C$112)
+($J587*'fnd base rates'!C$113)
+($K587*'fnd base rates'!C$114)
+($M587*'fnd base rates'!C$116)
+($N587*'fnd base rates'!C$117)
+($O587*'fnd base rates'!C$118)
+($P587*VLOOKUP($S587+12,rate_basefnd,3)))
*$R587</f>
        <v>18899.327961999999</v>
      </c>
      <c r="V587" s="1">
        <f>(($D587*'fnd base rates'!D$107)
+($E587*'fnd base rates'!D$108)
+($F587*'fnd base rates'!D$109)
+($G587*'fnd base rates'!D$110)
+($H587*'fnd base rates'!D$111)
+($I587*'fnd base rates'!D$112)
+($J587*'fnd base rates'!D$113)
+($K587*'fnd base rates'!D$114)
+($M587*'fnd base rates'!D$116)
+($N587*'fnd base rates'!D$117)
+($O587*'fnd base rates'!D$118)
+($P587*VLOOKUP($S587+12,rate_basefnd,4)))
*$R587</f>
        <v>31874.079999999998</v>
      </c>
      <c r="W587" s="1">
        <f>(($D587*'fnd base rates'!E$107)
+($E587*'fnd base rates'!E$108)
+($F587*'fnd base rates'!E$109)
+($G587*'fnd base rates'!E$110)
+($H587*'fnd base rates'!E$111)
+($I587*'fnd base rates'!E$112)
+($J587*'fnd base rates'!E$113)
+($K587*'fnd base rates'!E$114)
+($M587*'fnd base rates'!E$116)
+($N587*'fnd base rates'!E$117)
+($O587*'fnd base rates'!E$118)
+($P587*VLOOKUP($S587+12,rate_basefnd,5)))
*$R587</f>
        <v>205640.29880599998</v>
      </c>
      <c r="X587" s="1">
        <f>(($D587*'fnd base rates'!F$107)
+($E587*'fnd base rates'!F$108)
+($F587*'fnd base rates'!F$109)
+($G587*'fnd base rates'!F$110)
+($H587*'fnd base rates'!F$111)
+($I587*'fnd base rates'!F$112)
+($J587*'fnd base rates'!F$113)
+($K587*'fnd base rates'!F$114)
+($M587*'fnd base rates'!F$116)
+($N587*'fnd base rates'!F$117)
+($O587*'fnd base rates'!F$118)
+($P587*VLOOKUP($S587+12,rate_basefnd,6)))
*$R587</f>
        <v>30428.804988</v>
      </c>
      <c r="Y587" s="1">
        <f>(($D587*'fnd base rates'!G$107)
+($E587*'fnd base rates'!G$108)
+($F587*'fnd base rates'!G$109)
+($G587*'fnd base rates'!G$110)
+($H587*'fnd base rates'!G$111)
+($I587*'fnd base rates'!G$112)
+($J587*'fnd base rates'!G$113)
+($K587*'fnd base rates'!G$114)
+($M587*'fnd base rates'!G$116)
+($N587*'fnd base rates'!G$117)
+($O587*'fnd base rates'!G$118)
+($P587*VLOOKUP($S587+12,rate_basefnd,7)))
*$R587</f>
        <v>8704.0387259999989</v>
      </c>
      <c r="Z587" s="1">
        <f>(($D587*'fnd base rates'!H$107)
+($E587*'fnd base rates'!H$108)
+($F587*'fnd base rates'!H$109)
+($G587*'fnd base rates'!H$110)
+($H587*'fnd base rates'!H$111)
+($I587*'fnd base rates'!H$112)
+($J587*'fnd base rates'!H$113)
+($K587*'fnd base rates'!H$114)
+($M587*'fnd base rates'!H$116)
+($N587*'fnd base rates'!H$117)
+($O587*'fnd base rates'!H$118)
+($P587*VLOOKUP($S587+12,rate_basefnd,8)))</f>
        <v>22780.905139999999</v>
      </c>
      <c r="AA587" s="1">
        <f>(($D587*'fnd base rates'!I$107)
+($E587*'fnd base rates'!I$108)
+($F587*'fnd base rates'!I$109)
+($G587*'fnd base rates'!I$110)
+($H587*'fnd base rates'!I$111)
+($I587*'fnd base rates'!I$112)
+($J587*'fnd base rates'!I$113)
+($K587*'fnd base rates'!I$114)
+($M587*'fnd base rates'!I$116)
+($N587*'fnd base rates'!I$117)
+($O587*'fnd base rates'!I$118)
+($P587*VLOOKUP($S587+12,rate_basefnd,9)))
*$R587</f>
        <v>15474.54</v>
      </c>
      <c r="AB587" s="1">
        <f>(($D587*'fnd base rates'!J$107)
+($E587*'fnd base rates'!J$108)
+($F587*'fnd base rates'!J$109)
+($G587*'fnd base rates'!J$110)
+($H587*'fnd base rates'!J$111)
+($I587*'fnd base rates'!J$112)
+($J587*'fnd base rates'!J$113)
+($K587*'fnd base rates'!J$114)
+($M587*'fnd base rates'!J$116)
+($N587*'fnd base rates'!J$117)
+($O587*'fnd base rates'!J$118)
+($P587*VLOOKUP($S587+12,rate_basefnd,10)))
*$R587</f>
        <v>28032.799999999999</v>
      </c>
      <c r="AC587" s="1">
        <f>(($D587*'fnd base rates'!K$107)
+($E587*'fnd base rates'!K$108)
+($F587*'fnd base rates'!K$109)
+($G587*'fnd base rates'!K$110)
+($H587*'fnd base rates'!K$111)
+($I587*'fnd base rates'!K$112)
+($J587*'fnd base rates'!K$113)
+($K587*'fnd base rates'!K$114)
+($M587*'fnd base rates'!K$116)
+($N587*'fnd base rates'!K$117)
+($O587*'fnd base rates'!K$118)
+($P587*VLOOKUP($S587+12,rate_basefnd,11)))
*$R587</f>
        <v>37877.716374000003</v>
      </c>
      <c r="AD587" s="1">
        <f>(($D587*'fnd base rates'!L$107)
+($E587*'fnd base rates'!L$108)
+($F587*'fnd base rates'!L$109)
+($G587*'fnd base rates'!L$110)
+($H587*'fnd base rates'!L$111)
+($I587*'fnd base rates'!L$112)
+($J587*'fnd base rates'!L$113)
+($K587*'fnd base rates'!L$114)
+($M587*'fnd base rates'!L$116)
+($N587*'fnd base rates'!L$117)
+($O587*'fnd base rates'!L$118)
+($P587*VLOOKUP($S587+12,rate_basefnd,12)))</f>
        <v>54780.195804000003</v>
      </c>
      <c r="AE587" s="1">
        <f>(($D587*'fnd base rates'!M$107)
+($E587*'fnd base rates'!M$108)
+($F587*'fnd base rates'!M$109)
+($G587*'fnd base rates'!M$110)
+($H587*'fnd base rates'!M$111)
+($I587*'fnd base rates'!M$112)
+($J587*'fnd base rates'!M$113)
+($K587*'fnd base rates'!M$114)
+($M587*'fnd base rates'!M$116)
+($N587*'fnd base rates'!M$117)
+($O587*'fnd base rates'!M$118)
+($P587*VLOOKUP($S587+12,rate_basefnd,13)))</f>
        <v>0</v>
      </c>
      <c r="AF587" s="4">
        <f t="shared" ref="AF587:AF650" si="691">SUM(U587:AE587)</f>
        <v>454492.70779999997</v>
      </c>
      <c r="AH587" s="4">
        <f t="shared" ref="AH587:AH650" si="692">B587</f>
        <v>479278061</v>
      </c>
      <c r="AI587" s="4" t="str">
        <f t="shared" ref="AI587:AI650" si="693">IF($B587&lt;499999999,MID($B587,1,3),MID($B587,1,4))</f>
        <v>479</v>
      </c>
      <c r="AJ587" s="2" t="str">
        <f t="shared" ref="AJ587:AJ650" si="694">IF($B587&lt;499999999,MID($B587,4,3),MID($B587,5,3))</f>
        <v>278</v>
      </c>
      <c r="AK587" s="2" t="str">
        <f t="shared" ref="AK587:AK650" si="695">IF($B587&lt;499999999,MID($B587,7,3),MID($B587,8,3))</f>
        <v>061</v>
      </c>
      <c r="AL587" s="4">
        <f t="shared" ref="AL587:AL650" si="696">IF(VLOOKUP(VALUE(IF(AH587&lt;499999999,MID(AH587,4,3),MID(AH587,5,3))),distinfo,4)=R587,1,0)</f>
        <v>1</v>
      </c>
      <c r="AM587" s="4">
        <f t="shared" si="688"/>
        <v>34</v>
      </c>
      <c r="AN587" s="4">
        <f t="shared" ref="AN587:AN650" si="697">AF587</f>
        <v>454492.70779999997</v>
      </c>
      <c r="AO587" s="4">
        <f t="shared" ref="AO587:AO650" si="698">IF(OR(AF587=0,AM587=0),0,ROUND(AN587/AM587,0))</f>
        <v>13367</v>
      </c>
      <c r="AP587" s="4">
        <f t="shared" ref="AP587:AP650" si="699">AO587-AQ587</f>
        <v>0</v>
      </c>
      <c r="AQ587" s="4">
        <v>13367</v>
      </c>
      <c r="AW587" s="4">
        <v>13314</v>
      </c>
      <c r="AX587" s="5">
        <f t="shared" ref="AX587:AX650" si="700">AY587-AW587</f>
        <v>53</v>
      </c>
      <c r="AY587" s="4">
        <v>13367</v>
      </c>
      <c r="AZ587" s="5"/>
      <c r="BB587" s="5">
        <f t="shared" ref="BB587" si="701">BC587-BA587</f>
        <v>0</v>
      </c>
    </row>
    <row r="588" spans="1:54" s="4" customFormat="1">
      <c r="A588" s="278">
        <v>479</v>
      </c>
      <c r="B588" s="2">
        <v>479278086</v>
      </c>
      <c r="C588" s="10" t="s">
        <v>1069</v>
      </c>
      <c r="D588" s="15">
        <f>'fnd enro'!D588</f>
        <v>0</v>
      </c>
      <c r="E588" s="15">
        <f>'fnd enro'!E588</f>
        <v>0</v>
      </c>
      <c r="F588" s="15">
        <f>'fnd enro'!F588</f>
        <v>0</v>
      </c>
      <c r="G588" s="15">
        <f>'fnd enro'!G588</f>
        <v>0</v>
      </c>
      <c r="H588" s="15">
        <f>'fnd enro'!H588</f>
        <v>11</v>
      </c>
      <c r="I588" s="15">
        <f>'fnd enro'!I588</f>
        <v>6</v>
      </c>
      <c r="J588" s="15">
        <f>'fnd enro'!J588</f>
        <v>0</v>
      </c>
      <c r="K588" s="16">
        <f>'fnd enro'!K588</f>
        <v>0.65110000000000001</v>
      </c>
      <c r="L588" s="15">
        <f>'fnd enro'!L588</f>
        <v>0</v>
      </c>
      <c r="M588" s="15">
        <f>'fnd enro'!M588</f>
        <v>0</v>
      </c>
      <c r="N588" s="15">
        <f>'fnd enro'!N588</f>
        <v>0</v>
      </c>
      <c r="O588" s="15">
        <f>'fnd enro'!O588</f>
        <v>0</v>
      </c>
      <c r="P588" s="15">
        <f>'fnd enro'!P588</f>
        <v>3</v>
      </c>
      <c r="Q588" s="15">
        <f>'fnd enro'!R588</f>
        <v>17</v>
      </c>
      <c r="R588" s="16">
        <f t="shared" si="690"/>
        <v>1</v>
      </c>
      <c r="S588" s="15">
        <f>VALUE('fnd enro'!Q588)</f>
        <v>7</v>
      </c>
      <c r="T588" s="2"/>
      <c r="U588" s="1">
        <f>(($D588*'fnd base rates'!C$107)
+($E588*'fnd base rates'!C$108)
+($F588*'fnd base rates'!C$109)
+($G588*'fnd base rates'!C$110)
+($H588*'fnd base rates'!C$111)
+($I588*'fnd base rates'!C$112)
+($J588*'fnd base rates'!C$113)
+($K588*'fnd base rates'!C$114)
+($M588*'fnd base rates'!C$116)
+($N588*'fnd base rates'!C$117)
+($O588*'fnd base rates'!C$118)
+($P588*VLOOKUP($S588+12,rate_basefnd,3)))
*$R588</f>
        <v>8901.758980999999</v>
      </c>
      <c r="V588" s="1">
        <f>(($D588*'fnd base rates'!D$107)
+($E588*'fnd base rates'!D$108)
+($F588*'fnd base rates'!D$109)
+($G588*'fnd base rates'!D$110)
+($H588*'fnd base rates'!D$111)
+($I588*'fnd base rates'!D$112)
+($J588*'fnd base rates'!D$113)
+($K588*'fnd base rates'!D$114)
+($M588*'fnd base rates'!D$116)
+($N588*'fnd base rates'!D$117)
+($O588*'fnd base rates'!D$118)
+($P588*VLOOKUP($S588+12,rate_basefnd,4)))
*$R588</f>
        <v>13341.14</v>
      </c>
      <c r="W588" s="1">
        <f>(($D588*'fnd base rates'!E$107)
+($E588*'fnd base rates'!E$108)
+($F588*'fnd base rates'!E$109)
+($G588*'fnd base rates'!E$110)
+($H588*'fnd base rates'!E$111)
+($I588*'fnd base rates'!E$112)
+($J588*'fnd base rates'!E$113)
+($K588*'fnd base rates'!E$114)
+($M588*'fnd base rates'!E$116)
+($N588*'fnd base rates'!E$117)
+($O588*'fnd base rates'!E$118)
+($P588*VLOOKUP($S588+12,rate_basefnd,5)))
*$R588</f>
        <v>73308.789403000002</v>
      </c>
      <c r="X588" s="1">
        <f>(($D588*'fnd base rates'!F$107)
+($E588*'fnd base rates'!F$108)
+($F588*'fnd base rates'!F$109)
+($G588*'fnd base rates'!F$110)
+($H588*'fnd base rates'!F$111)
+($I588*'fnd base rates'!F$112)
+($J588*'fnd base rates'!F$113)
+($K588*'fnd base rates'!F$114)
+($M588*'fnd base rates'!F$116)
+($N588*'fnd base rates'!F$117)
+($O588*'fnd base rates'!F$118)
+($P588*VLOOKUP($S588+12,rate_basefnd,6)))
*$R588</f>
        <v>15525.862494000001</v>
      </c>
      <c r="Y588" s="1">
        <f>(($D588*'fnd base rates'!G$107)
+($E588*'fnd base rates'!G$108)
+($F588*'fnd base rates'!G$109)
+($G588*'fnd base rates'!G$110)
+($H588*'fnd base rates'!G$111)
+($I588*'fnd base rates'!G$112)
+($J588*'fnd base rates'!G$113)
+($K588*'fnd base rates'!G$114)
+($M588*'fnd base rates'!G$116)
+($N588*'fnd base rates'!G$117)
+($O588*'fnd base rates'!G$118)
+($P588*VLOOKUP($S588+12,rate_basefnd,7)))
*$R588</f>
        <v>3135.7443629999998</v>
      </c>
      <c r="Z588" s="1">
        <f>(($D588*'fnd base rates'!H$107)
+($E588*'fnd base rates'!H$108)
+($F588*'fnd base rates'!H$109)
+($G588*'fnd base rates'!H$110)
+($H588*'fnd base rates'!H$111)
+($I588*'fnd base rates'!H$112)
+($J588*'fnd base rates'!H$113)
+($K588*'fnd base rates'!H$114)
+($M588*'fnd base rates'!H$116)
+($N588*'fnd base rates'!H$117)
+($O588*'fnd base rates'!H$118)
+($P588*VLOOKUP($S588+12,rate_basefnd,8)))</f>
        <v>10327.37257</v>
      </c>
      <c r="AA588" s="1">
        <f>(($D588*'fnd base rates'!I$107)
+($E588*'fnd base rates'!I$108)
+($F588*'fnd base rates'!I$109)
+($G588*'fnd base rates'!I$110)
+($H588*'fnd base rates'!I$111)
+($I588*'fnd base rates'!I$112)
+($J588*'fnd base rates'!I$113)
+($K588*'fnd base rates'!I$114)
+($M588*'fnd base rates'!I$116)
+($N588*'fnd base rates'!I$117)
+($O588*'fnd base rates'!I$118)
+($P588*VLOOKUP($S588+12,rate_basefnd,9)))
*$R588</f>
        <v>6496.68</v>
      </c>
      <c r="AB588" s="1">
        <f>(($D588*'fnd base rates'!J$107)
+($E588*'fnd base rates'!J$108)
+($F588*'fnd base rates'!J$109)
+($G588*'fnd base rates'!J$110)
+($H588*'fnd base rates'!J$111)
+($I588*'fnd base rates'!J$112)
+($J588*'fnd base rates'!J$113)
+($K588*'fnd base rates'!J$114)
+($M588*'fnd base rates'!J$116)
+($N588*'fnd base rates'!J$117)
+($O588*'fnd base rates'!J$118)
+($P588*VLOOKUP($S588+12,rate_basefnd,10)))
*$R588</f>
        <v>7751.59</v>
      </c>
      <c r="AC588" s="1">
        <f>(($D588*'fnd base rates'!K$107)
+($E588*'fnd base rates'!K$108)
+($F588*'fnd base rates'!K$109)
+($G588*'fnd base rates'!K$110)
+($H588*'fnd base rates'!K$111)
+($I588*'fnd base rates'!K$112)
+($J588*'fnd base rates'!K$113)
+($K588*'fnd base rates'!K$114)
+($M588*'fnd base rates'!K$116)
+($N588*'fnd base rates'!K$117)
+($O588*'fnd base rates'!K$118)
+($P588*VLOOKUP($S588+12,rate_basefnd,11)))
*$R588</f>
        <v>19031.018187000001</v>
      </c>
      <c r="AD588" s="1">
        <f>(($D588*'fnd base rates'!L$107)
+($E588*'fnd base rates'!L$108)
+($F588*'fnd base rates'!L$109)
+($G588*'fnd base rates'!L$110)
+($H588*'fnd base rates'!L$111)
+($I588*'fnd base rates'!L$112)
+($J588*'fnd base rates'!L$113)
+($K588*'fnd base rates'!L$114)
+($M588*'fnd base rates'!L$116)
+($N588*'fnd base rates'!L$117)
+($O588*'fnd base rates'!L$118)
+($P588*VLOOKUP($S588+12,rate_basefnd,12)))</f>
        <v>23656.987902000001</v>
      </c>
      <c r="AE588" s="1">
        <f>(($D588*'fnd base rates'!M$107)
+($E588*'fnd base rates'!M$108)
+($F588*'fnd base rates'!M$109)
+($G588*'fnd base rates'!M$110)
+($H588*'fnd base rates'!M$111)
+($I588*'fnd base rates'!M$112)
+($J588*'fnd base rates'!M$113)
+($K588*'fnd base rates'!M$114)
+($M588*'fnd base rates'!M$116)
+($N588*'fnd base rates'!M$117)
+($O588*'fnd base rates'!M$118)
+($P588*VLOOKUP($S588+12,rate_basefnd,13)))</f>
        <v>0</v>
      </c>
      <c r="AF588" s="4">
        <f t="shared" si="691"/>
        <v>181476.94390000001</v>
      </c>
      <c r="AH588" s="4">
        <f t="shared" si="692"/>
        <v>479278086</v>
      </c>
      <c r="AI588" s="4" t="str">
        <f t="shared" si="693"/>
        <v>479</v>
      </c>
      <c r="AJ588" s="2" t="str">
        <f t="shared" si="694"/>
        <v>278</v>
      </c>
      <c r="AK588" s="2" t="str">
        <f t="shared" si="695"/>
        <v>086</v>
      </c>
      <c r="AL588" s="4">
        <f t="shared" si="696"/>
        <v>1</v>
      </c>
      <c r="AM588" s="4">
        <f t="shared" si="688"/>
        <v>17</v>
      </c>
      <c r="AN588" s="4">
        <f t="shared" si="697"/>
        <v>181476.94390000001</v>
      </c>
      <c r="AO588" s="4">
        <f t="shared" si="698"/>
        <v>10675</v>
      </c>
      <c r="AP588" s="4">
        <f t="shared" si="699"/>
        <v>0</v>
      </c>
      <c r="AQ588" s="4">
        <v>10675</v>
      </c>
      <c r="AW588" s="4">
        <v>10653</v>
      </c>
      <c r="AX588" s="5">
        <f t="shared" si="700"/>
        <v>22</v>
      </c>
      <c r="AY588" s="4">
        <v>10675</v>
      </c>
      <c r="AZ588" s="5"/>
      <c r="BB588" s="5">
        <f t="shared" ref="BB588" si="702">BC588-BA588</f>
        <v>0</v>
      </c>
    </row>
    <row r="589" spans="1:54" s="4" customFormat="1">
      <c r="A589" s="278">
        <v>479</v>
      </c>
      <c r="B589" s="2">
        <v>479278087</v>
      </c>
      <c r="C589" s="10" t="s">
        <v>1069</v>
      </c>
      <c r="D589" s="15">
        <f>'fnd enro'!D589</f>
        <v>0</v>
      </c>
      <c r="E589" s="15">
        <f>'fnd enro'!E589</f>
        <v>0</v>
      </c>
      <c r="F589" s="15">
        <f>'fnd enro'!F589</f>
        <v>0</v>
      </c>
      <c r="G589" s="15">
        <f>'fnd enro'!G589</f>
        <v>0</v>
      </c>
      <c r="H589" s="15">
        <f>'fnd enro'!H589</f>
        <v>1</v>
      </c>
      <c r="I589" s="15">
        <f>'fnd enro'!I589</f>
        <v>2</v>
      </c>
      <c r="J589" s="15">
        <f>'fnd enro'!J589</f>
        <v>0</v>
      </c>
      <c r="K589" s="16">
        <f>'fnd enro'!K589</f>
        <v>0.1149</v>
      </c>
      <c r="L589" s="15">
        <f>'fnd enro'!L589</f>
        <v>0</v>
      </c>
      <c r="M589" s="15">
        <f>'fnd enro'!M589</f>
        <v>0</v>
      </c>
      <c r="N589" s="15">
        <f>'fnd enro'!N589</f>
        <v>0</v>
      </c>
      <c r="O589" s="15">
        <f>'fnd enro'!O589</f>
        <v>0</v>
      </c>
      <c r="P589" s="15">
        <f>'fnd enro'!P589</f>
        <v>1</v>
      </c>
      <c r="Q589" s="15">
        <f>'fnd enro'!R589</f>
        <v>3</v>
      </c>
      <c r="R589" s="16">
        <f t="shared" si="690"/>
        <v>1</v>
      </c>
      <c r="S589" s="15">
        <f>VALUE('fnd enro'!Q589)</f>
        <v>5</v>
      </c>
      <c r="T589" s="2"/>
      <c r="U589" s="1">
        <f>(($D589*'fnd base rates'!C$107)
+($E589*'fnd base rates'!C$108)
+($F589*'fnd base rates'!C$109)
+($G589*'fnd base rates'!C$110)
+($H589*'fnd base rates'!C$111)
+($I589*'fnd base rates'!C$112)
+($J589*'fnd base rates'!C$113)
+($K589*'fnd base rates'!C$114)
+($M589*'fnd base rates'!C$116)
+($N589*'fnd base rates'!C$117)
+($O589*'fnd base rates'!C$118)
+($P589*VLOOKUP($S589+12,rate_basefnd,3)))
*$R589</f>
        <v>1593.7368790000003</v>
      </c>
      <c r="V589" s="1">
        <f>(($D589*'fnd base rates'!D$107)
+($E589*'fnd base rates'!D$108)
+($F589*'fnd base rates'!D$109)
+($G589*'fnd base rates'!D$110)
+($H589*'fnd base rates'!D$111)
+($I589*'fnd base rates'!D$112)
+($J589*'fnd base rates'!D$113)
+($K589*'fnd base rates'!D$114)
+($M589*'fnd base rates'!D$116)
+($N589*'fnd base rates'!D$117)
+($O589*'fnd base rates'!D$118)
+($P589*VLOOKUP($S589+12,rate_basefnd,4)))
*$R589</f>
        <v>2462.54</v>
      </c>
      <c r="W589" s="1">
        <f>(($D589*'fnd base rates'!E$107)
+($E589*'fnd base rates'!E$108)
+($F589*'fnd base rates'!E$109)
+($G589*'fnd base rates'!E$110)
+($H589*'fnd base rates'!E$111)
+($I589*'fnd base rates'!E$112)
+($J589*'fnd base rates'!E$113)
+($K589*'fnd base rates'!E$114)
+($M589*'fnd base rates'!E$116)
+($N589*'fnd base rates'!E$117)
+($O589*'fnd base rates'!E$118)
+($P589*VLOOKUP($S589+12,rate_basefnd,5)))
*$R589</f>
        <v>15301.715776999999</v>
      </c>
      <c r="X589" s="1">
        <f>(($D589*'fnd base rates'!F$107)
+($E589*'fnd base rates'!F$108)
+($F589*'fnd base rates'!F$109)
+($G589*'fnd base rates'!F$110)
+($H589*'fnd base rates'!F$111)
+($I589*'fnd base rates'!F$112)
+($J589*'fnd base rates'!F$113)
+($K589*'fnd base rates'!F$114)
+($M589*'fnd base rates'!F$116)
+($N589*'fnd base rates'!F$117)
+($O589*'fnd base rates'!F$118)
+($P589*VLOOKUP($S589+12,rate_basefnd,6)))
*$R589</f>
        <v>2642.1451459999998</v>
      </c>
      <c r="Y589" s="1">
        <f>(($D589*'fnd base rates'!G$107)
+($E589*'fnd base rates'!G$108)
+($F589*'fnd base rates'!G$109)
+($G589*'fnd base rates'!G$110)
+($H589*'fnd base rates'!G$111)
+($I589*'fnd base rates'!G$112)
+($J589*'fnd base rates'!G$113)
+($K589*'fnd base rates'!G$114)
+($M589*'fnd base rates'!G$116)
+($N589*'fnd base rates'!G$117)
+($O589*'fnd base rates'!G$118)
+($P589*VLOOKUP($S589+12,rate_basefnd,7)))
*$R589</f>
        <v>600.50841699999989</v>
      </c>
      <c r="Z589" s="1">
        <f>(($D589*'fnd base rates'!H$107)
+($E589*'fnd base rates'!H$108)
+($F589*'fnd base rates'!H$109)
+($G589*'fnd base rates'!H$110)
+($H589*'fnd base rates'!H$111)
+($I589*'fnd base rates'!H$112)
+($J589*'fnd base rates'!H$113)
+($K589*'fnd base rates'!H$114)
+($M589*'fnd base rates'!H$116)
+($N589*'fnd base rates'!H$117)
+($O589*'fnd base rates'!H$118)
+($P589*VLOOKUP($S589+12,rate_basefnd,8)))</f>
        <v>2104.7116300000002</v>
      </c>
      <c r="AA589" s="1">
        <f>(($D589*'fnd base rates'!I$107)
+($E589*'fnd base rates'!I$108)
+($F589*'fnd base rates'!I$109)
+($G589*'fnd base rates'!I$110)
+($H589*'fnd base rates'!I$111)
+($I589*'fnd base rates'!I$112)
+($J589*'fnd base rates'!I$113)
+($K589*'fnd base rates'!I$114)
+($M589*'fnd base rates'!I$116)
+($N589*'fnd base rates'!I$117)
+($O589*'fnd base rates'!I$118)
+($P589*VLOOKUP($S589+12,rate_basefnd,9)))
*$R589</f>
        <v>1256.5300000000002</v>
      </c>
      <c r="AB589" s="1">
        <f>(($D589*'fnd base rates'!J$107)
+($E589*'fnd base rates'!J$108)
+($F589*'fnd base rates'!J$109)
+($G589*'fnd base rates'!J$110)
+($H589*'fnd base rates'!J$111)
+($I589*'fnd base rates'!J$112)
+($J589*'fnd base rates'!J$113)
+($K589*'fnd base rates'!J$114)
+($M589*'fnd base rates'!J$116)
+($N589*'fnd base rates'!J$117)
+($O589*'fnd base rates'!J$118)
+($P589*VLOOKUP($S589+12,rate_basefnd,10)))
*$R589</f>
        <v>1882.87</v>
      </c>
      <c r="AC589" s="1">
        <f>(($D589*'fnd base rates'!K$107)
+($E589*'fnd base rates'!K$108)
+($F589*'fnd base rates'!K$109)
+($G589*'fnd base rates'!K$110)
+($H589*'fnd base rates'!K$111)
+($I589*'fnd base rates'!K$112)
+($J589*'fnd base rates'!K$113)
+($K589*'fnd base rates'!K$114)
+($M589*'fnd base rates'!K$116)
+($N589*'fnd base rates'!K$117)
+($O589*'fnd base rates'!K$118)
+($P589*VLOOKUP($S589+12,rate_basefnd,11)))
*$R589</f>
        <v>3329.5020330000002</v>
      </c>
      <c r="AD589" s="1">
        <f>(($D589*'fnd base rates'!L$107)
+($E589*'fnd base rates'!L$108)
+($F589*'fnd base rates'!L$109)
+($G589*'fnd base rates'!L$110)
+($H589*'fnd base rates'!L$111)
+($I589*'fnd base rates'!L$112)
+($J589*'fnd base rates'!L$113)
+($K589*'fnd base rates'!L$114)
+($M589*'fnd base rates'!L$116)
+($N589*'fnd base rates'!L$117)
+($O589*'fnd base rates'!L$118)
+($P589*VLOOKUP($S589+12,rate_basefnd,12)))</f>
        <v>4230.8302180000001</v>
      </c>
      <c r="AE589" s="1">
        <f>(($D589*'fnd base rates'!M$107)
+($E589*'fnd base rates'!M$108)
+($F589*'fnd base rates'!M$109)
+($G589*'fnd base rates'!M$110)
+($H589*'fnd base rates'!M$111)
+($I589*'fnd base rates'!M$112)
+($J589*'fnd base rates'!M$113)
+($K589*'fnd base rates'!M$114)
+($M589*'fnd base rates'!M$116)
+($N589*'fnd base rates'!M$117)
+($O589*'fnd base rates'!M$118)
+($P589*VLOOKUP($S589+12,rate_basefnd,13)))</f>
        <v>0</v>
      </c>
      <c r="AF589" s="4">
        <f t="shared" si="691"/>
        <v>35405.090100000001</v>
      </c>
      <c r="AH589" s="4">
        <f t="shared" si="692"/>
        <v>479278087</v>
      </c>
      <c r="AI589" s="4" t="str">
        <f t="shared" si="693"/>
        <v>479</v>
      </c>
      <c r="AJ589" s="2" t="str">
        <f t="shared" si="694"/>
        <v>278</v>
      </c>
      <c r="AK589" s="2" t="str">
        <f t="shared" si="695"/>
        <v>087</v>
      </c>
      <c r="AL589" s="4">
        <f t="shared" si="696"/>
        <v>1</v>
      </c>
      <c r="AM589" s="4">
        <f t="shared" si="688"/>
        <v>3</v>
      </c>
      <c r="AN589" s="4">
        <f t="shared" si="697"/>
        <v>35405.090100000001</v>
      </c>
      <c r="AO589" s="4">
        <f t="shared" si="698"/>
        <v>11802</v>
      </c>
      <c r="AP589" s="4">
        <f t="shared" si="699"/>
        <v>0</v>
      </c>
      <c r="AQ589" s="4">
        <v>11802</v>
      </c>
      <c r="AW589" s="4">
        <v>11782</v>
      </c>
      <c r="AX589" s="5">
        <f t="shared" si="700"/>
        <v>20</v>
      </c>
      <c r="AY589" s="4">
        <v>11802</v>
      </c>
      <c r="AZ589" s="5"/>
      <c r="BB589" s="5">
        <f t="shared" ref="BB589" si="703">BC589-BA589</f>
        <v>0</v>
      </c>
    </row>
    <row r="590" spans="1:54" s="4" customFormat="1">
      <c r="A590" s="278">
        <v>479</v>
      </c>
      <c r="B590" s="2">
        <v>479278091</v>
      </c>
      <c r="C590" s="10" t="s">
        <v>1069</v>
      </c>
      <c r="D590" s="15">
        <f>'fnd enro'!D590</f>
        <v>0</v>
      </c>
      <c r="E590" s="15">
        <f>'fnd enro'!E590</f>
        <v>0</v>
      </c>
      <c r="F590" s="15">
        <f>'fnd enro'!F590</f>
        <v>0</v>
      </c>
      <c r="G590" s="15">
        <f>'fnd enro'!G590</f>
        <v>0</v>
      </c>
      <c r="H590" s="15">
        <f>'fnd enro'!H590</f>
        <v>0</v>
      </c>
      <c r="I590" s="15">
        <f>'fnd enro'!I590</f>
        <v>2</v>
      </c>
      <c r="J590" s="15">
        <f>'fnd enro'!J590</f>
        <v>0</v>
      </c>
      <c r="K590" s="16">
        <f>'fnd enro'!K590</f>
        <v>7.6600000000000001E-2</v>
      </c>
      <c r="L590" s="15">
        <f>'fnd enro'!L590</f>
        <v>0</v>
      </c>
      <c r="M590" s="15">
        <f>'fnd enro'!M590</f>
        <v>0</v>
      </c>
      <c r="N590" s="15">
        <f>'fnd enro'!N590</f>
        <v>0</v>
      </c>
      <c r="O590" s="15">
        <f>'fnd enro'!O590</f>
        <v>0</v>
      </c>
      <c r="P590" s="15">
        <f>'fnd enro'!P590</f>
        <v>0</v>
      </c>
      <c r="Q590" s="15">
        <f>'fnd enro'!R590</f>
        <v>2</v>
      </c>
      <c r="R590" s="16">
        <f t="shared" si="690"/>
        <v>1</v>
      </c>
      <c r="S590" s="15">
        <f>VALUE('fnd enro'!Q590)</f>
        <v>8</v>
      </c>
      <c r="T590" s="2"/>
      <c r="U590" s="1">
        <f>(($D590*'fnd base rates'!C$107)
+($E590*'fnd base rates'!C$108)
+($F590*'fnd base rates'!C$109)
+($G590*'fnd base rates'!C$110)
+($H590*'fnd base rates'!C$111)
+($I590*'fnd base rates'!C$112)
+($J590*'fnd base rates'!C$113)
+($K590*'fnd base rates'!C$114)
+($M590*'fnd base rates'!C$116)
+($N590*'fnd base rates'!C$117)
+($O590*'fnd base rates'!C$118)
+($P590*VLOOKUP($S590+12,rate_basefnd,3)))
*$R590</f>
        <v>1025.044586</v>
      </c>
      <c r="V590" s="1">
        <f>(($D590*'fnd base rates'!D$107)
+($E590*'fnd base rates'!D$108)
+($F590*'fnd base rates'!D$109)
+($G590*'fnd base rates'!D$110)
+($H590*'fnd base rates'!D$111)
+($I590*'fnd base rates'!D$112)
+($J590*'fnd base rates'!D$113)
+($K590*'fnd base rates'!D$114)
+($M590*'fnd base rates'!D$116)
+($N590*'fnd base rates'!D$117)
+($O590*'fnd base rates'!D$118)
+($P590*VLOOKUP($S590+12,rate_basefnd,4)))
*$R590</f>
        <v>1464.26</v>
      </c>
      <c r="W590" s="1">
        <f>(($D590*'fnd base rates'!E$107)
+($E590*'fnd base rates'!E$108)
+($F590*'fnd base rates'!E$109)
+($G590*'fnd base rates'!E$110)
+($H590*'fnd base rates'!E$111)
+($I590*'fnd base rates'!E$112)
+($J590*'fnd base rates'!E$113)
+($K590*'fnd base rates'!E$114)
+($M590*'fnd base rates'!E$116)
+($N590*'fnd base rates'!E$117)
+($O590*'fnd base rates'!E$118)
+($P590*VLOOKUP($S590+12,rate_basefnd,5)))
*$R590</f>
        <v>9395.8105180000002</v>
      </c>
      <c r="X590" s="1">
        <f>(($D590*'fnd base rates'!F$107)
+($E590*'fnd base rates'!F$108)
+($F590*'fnd base rates'!F$109)
+($G590*'fnd base rates'!F$110)
+($H590*'fnd base rates'!F$111)
+($I590*'fnd base rates'!F$112)
+($J590*'fnd base rates'!F$113)
+($K590*'fnd base rates'!F$114)
+($M590*'fnd base rates'!F$116)
+($N590*'fnd base rates'!F$117)
+($O590*'fnd base rates'!F$118)
+($P590*VLOOKUP($S590+12,rate_basefnd,6)))
*$R590</f>
        <v>1692.2167640000002</v>
      </c>
      <c r="Y590" s="1">
        <f>(($D590*'fnd base rates'!G$107)
+($E590*'fnd base rates'!G$108)
+($F590*'fnd base rates'!G$109)
+($G590*'fnd base rates'!G$110)
+($H590*'fnd base rates'!G$111)
+($I590*'fnd base rates'!G$112)
+($J590*'fnd base rates'!G$113)
+($K590*'fnd base rates'!G$114)
+($M590*'fnd base rates'!G$116)
+($N590*'fnd base rates'!G$117)
+($O590*'fnd base rates'!G$118)
+($P590*VLOOKUP($S590+12,rate_basefnd,7)))
*$R590</f>
        <v>313.39227799999998</v>
      </c>
      <c r="Z590" s="1">
        <f>(($D590*'fnd base rates'!H$107)
+($E590*'fnd base rates'!H$108)
+($F590*'fnd base rates'!H$109)
+($G590*'fnd base rates'!H$110)
+($H590*'fnd base rates'!H$111)
+($I590*'fnd base rates'!H$112)
+($J590*'fnd base rates'!H$113)
+($K590*'fnd base rates'!H$114)
+($M590*'fnd base rates'!H$116)
+($N590*'fnd base rates'!H$117)
+($O590*'fnd base rates'!H$118)
+($P590*VLOOKUP($S590+12,rate_basefnd,8)))</f>
        <v>1584.6144199999999</v>
      </c>
      <c r="AA590" s="1">
        <f>(($D590*'fnd base rates'!I$107)
+($E590*'fnd base rates'!I$108)
+($F590*'fnd base rates'!I$109)
+($G590*'fnd base rates'!I$110)
+($H590*'fnd base rates'!I$111)
+($I590*'fnd base rates'!I$112)
+($J590*'fnd base rates'!I$113)
+($K590*'fnd base rates'!I$114)
+($M590*'fnd base rates'!I$116)
+($N590*'fnd base rates'!I$117)
+($O590*'fnd base rates'!I$118)
+($P590*VLOOKUP($S590+12,rate_basefnd,9)))
*$R590</f>
        <v>815.2</v>
      </c>
      <c r="AB590" s="1">
        <f>(($D590*'fnd base rates'!J$107)
+($E590*'fnd base rates'!J$108)
+($F590*'fnd base rates'!J$109)
+($G590*'fnd base rates'!J$110)
+($H590*'fnd base rates'!J$111)
+($I590*'fnd base rates'!J$112)
+($J590*'fnd base rates'!J$113)
+($K590*'fnd base rates'!J$114)
+($M590*'fnd base rates'!J$116)
+($N590*'fnd base rates'!J$117)
+($O590*'fnd base rates'!J$118)
+($P590*VLOOKUP($S590+12,rate_basefnd,10)))
*$R590</f>
        <v>1098.08</v>
      </c>
      <c r="AC590" s="1">
        <f>(($D590*'fnd base rates'!K$107)
+($E590*'fnd base rates'!K$108)
+($F590*'fnd base rates'!K$109)
+($G590*'fnd base rates'!K$110)
+($H590*'fnd base rates'!K$111)
+($I590*'fnd base rates'!K$112)
+($J590*'fnd base rates'!K$113)
+($K590*'fnd base rates'!K$114)
+($M590*'fnd base rates'!K$116)
+($N590*'fnd base rates'!K$117)
+($O590*'fnd base rates'!K$118)
+($P590*VLOOKUP($S590+12,rate_basefnd,11)))
*$R590</f>
        <v>2199.1880219999998</v>
      </c>
      <c r="AD590" s="1">
        <f>(($D590*'fnd base rates'!L$107)
+($E590*'fnd base rates'!L$108)
+($F590*'fnd base rates'!L$109)
+($G590*'fnd base rates'!L$110)
+($H590*'fnd base rates'!L$111)
+($I590*'fnd base rates'!L$112)
+($J590*'fnd base rates'!L$113)
+($K590*'fnd base rates'!L$114)
+($M590*'fnd base rates'!L$116)
+($N590*'fnd base rates'!L$117)
+($O590*'fnd base rates'!L$118)
+($P590*VLOOKUP($S590+12,rate_basefnd,12)))</f>
        <v>2459.0268120000001</v>
      </c>
      <c r="AE590" s="1">
        <f>(($D590*'fnd base rates'!M$107)
+($E590*'fnd base rates'!M$108)
+($F590*'fnd base rates'!M$109)
+($G590*'fnd base rates'!M$110)
+($H590*'fnd base rates'!M$111)
+($I590*'fnd base rates'!M$112)
+($J590*'fnd base rates'!M$113)
+($K590*'fnd base rates'!M$114)
+($M590*'fnd base rates'!M$116)
+($N590*'fnd base rates'!M$117)
+($O590*'fnd base rates'!M$118)
+($P590*VLOOKUP($S590+12,rate_basefnd,13)))</f>
        <v>0</v>
      </c>
      <c r="AF590" s="4">
        <f t="shared" si="691"/>
        <v>22046.8334</v>
      </c>
      <c r="AH590" s="4">
        <f t="shared" si="692"/>
        <v>479278091</v>
      </c>
      <c r="AI590" s="4" t="str">
        <f t="shared" si="693"/>
        <v>479</v>
      </c>
      <c r="AJ590" s="2" t="str">
        <f t="shared" si="694"/>
        <v>278</v>
      </c>
      <c r="AK590" s="2" t="str">
        <f t="shared" si="695"/>
        <v>091</v>
      </c>
      <c r="AL590" s="4">
        <f t="shared" si="696"/>
        <v>1</v>
      </c>
      <c r="AM590" s="4">
        <f t="shared" si="688"/>
        <v>2</v>
      </c>
      <c r="AN590" s="4">
        <f t="shared" si="697"/>
        <v>22046.8334</v>
      </c>
      <c r="AO590" s="4">
        <f t="shared" si="698"/>
        <v>11023</v>
      </c>
      <c r="AP590" s="4">
        <f t="shared" si="699"/>
        <v>0</v>
      </c>
      <c r="AQ590" s="4">
        <v>11023</v>
      </c>
      <c r="AW590" s="4">
        <v>11009</v>
      </c>
      <c r="AX590" s="5">
        <f t="shared" si="700"/>
        <v>14</v>
      </c>
      <c r="AY590" s="4">
        <v>11023</v>
      </c>
      <c r="AZ590" s="5"/>
      <c r="BB590" s="5">
        <f t="shared" ref="BB590" si="704">BC590-BA590</f>
        <v>0</v>
      </c>
    </row>
    <row r="591" spans="1:54" s="4" customFormat="1">
      <c r="A591" s="278">
        <v>479</v>
      </c>
      <c r="B591" s="2">
        <v>479278111</v>
      </c>
      <c r="C591" s="10" t="s">
        <v>1069</v>
      </c>
      <c r="D591" s="15">
        <f>'fnd enro'!D591</f>
        <v>0</v>
      </c>
      <c r="E591" s="15">
        <f>'fnd enro'!E591</f>
        <v>0</v>
      </c>
      <c r="F591" s="15">
        <f>'fnd enro'!F591</f>
        <v>0</v>
      </c>
      <c r="G591" s="15">
        <f>'fnd enro'!G591</f>
        <v>0</v>
      </c>
      <c r="H591" s="15">
        <f>'fnd enro'!H591</f>
        <v>5</v>
      </c>
      <c r="I591" s="15">
        <f>'fnd enro'!I591</f>
        <v>4</v>
      </c>
      <c r="J591" s="15">
        <f>'fnd enro'!J591</f>
        <v>0</v>
      </c>
      <c r="K591" s="16">
        <f>'fnd enro'!K591</f>
        <v>0.34470000000000001</v>
      </c>
      <c r="L591" s="15">
        <f>'fnd enro'!L591</f>
        <v>0</v>
      </c>
      <c r="M591" s="15">
        <f>'fnd enro'!M591</f>
        <v>0</v>
      </c>
      <c r="N591" s="15">
        <f>'fnd enro'!N591</f>
        <v>0</v>
      </c>
      <c r="O591" s="15">
        <f>'fnd enro'!O591</f>
        <v>0</v>
      </c>
      <c r="P591" s="15">
        <f>'fnd enro'!P591</f>
        <v>5</v>
      </c>
      <c r="Q591" s="15">
        <f>'fnd enro'!R591</f>
        <v>9</v>
      </c>
      <c r="R591" s="16">
        <f t="shared" si="690"/>
        <v>1</v>
      </c>
      <c r="S591" s="15">
        <f>VALUE('fnd enro'!Q591)</f>
        <v>6</v>
      </c>
      <c r="T591" s="2"/>
      <c r="U591" s="1">
        <f>(($D591*'fnd base rates'!C$107)
+($E591*'fnd base rates'!C$108)
+($F591*'fnd base rates'!C$109)
+($G591*'fnd base rates'!C$110)
+($H591*'fnd base rates'!C$111)
+($I591*'fnd base rates'!C$112)
+($J591*'fnd base rates'!C$113)
+($K591*'fnd base rates'!C$114)
+($M591*'fnd base rates'!C$116)
+($N591*'fnd base rates'!C$117)
+($O591*'fnd base rates'!C$118)
+($P591*VLOOKUP($S591+12,rate_basefnd,3)))
*$R591</f>
        <v>4915.5006370000001</v>
      </c>
      <c r="V591" s="1">
        <f>(($D591*'fnd base rates'!D$107)
+($E591*'fnd base rates'!D$108)
+($F591*'fnd base rates'!D$109)
+($G591*'fnd base rates'!D$110)
+($H591*'fnd base rates'!D$111)
+($I591*'fnd base rates'!D$112)
+($J591*'fnd base rates'!D$113)
+($K591*'fnd base rates'!D$114)
+($M591*'fnd base rates'!D$116)
+($N591*'fnd base rates'!D$117)
+($O591*'fnd base rates'!D$118)
+($P591*VLOOKUP($S591+12,rate_basefnd,4)))
*$R591</f>
        <v>8023.82</v>
      </c>
      <c r="W591" s="1">
        <f>(($D591*'fnd base rates'!E$107)
+($E591*'fnd base rates'!E$108)
+($F591*'fnd base rates'!E$109)
+($G591*'fnd base rates'!E$110)
+($H591*'fnd base rates'!E$111)
+($I591*'fnd base rates'!E$112)
+($J591*'fnd base rates'!E$113)
+($K591*'fnd base rates'!E$114)
+($M591*'fnd base rates'!E$116)
+($N591*'fnd base rates'!E$117)
+($O591*'fnd base rates'!E$118)
+($P591*VLOOKUP($S591+12,rate_basefnd,5)))
*$R591</f>
        <v>49335.147331</v>
      </c>
      <c r="X591" s="1">
        <f>(($D591*'fnd base rates'!F$107)
+($E591*'fnd base rates'!F$108)
+($F591*'fnd base rates'!F$109)
+($G591*'fnd base rates'!F$110)
+($H591*'fnd base rates'!F$111)
+($I591*'fnd base rates'!F$112)
+($J591*'fnd base rates'!F$113)
+($K591*'fnd base rates'!F$114)
+($M591*'fnd base rates'!F$116)
+($N591*'fnd base rates'!F$117)
+($O591*'fnd base rates'!F$118)
+($P591*VLOOKUP($S591+12,rate_basefnd,6)))
*$R591</f>
        <v>8134.0754379999998</v>
      </c>
      <c r="Y591" s="1">
        <f>(($D591*'fnd base rates'!G$107)
+($E591*'fnd base rates'!G$108)
+($F591*'fnd base rates'!G$109)
+($G591*'fnd base rates'!G$110)
+($H591*'fnd base rates'!G$111)
+($I591*'fnd base rates'!G$112)
+($J591*'fnd base rates'!G$113)
+($K591*'fnd base rates'!G$114)
+($M591*'fnd base rates'!G$116)
+($N591*'fnd base rates'!G$117)
+($O591*'fnd base rates'!G$118)
+($P591*VLOOKUP($S591+12,rate_basefnd,7)))
*$R591</f>
        <v>2111.5152509999998</v>
      </c>
      <c r="Z591" s="1">
        <f>(($D591*'fnd base rates'!H$107)
+($E591*'fnd base rates'!H$108)
+($F591*'fnd base rates'!H$109)
+($G591*'fnd base rates'!H$110)
+($H591*'fnd base rates'!H$111)
+($I591*'fnd base rates'!H$112)
+($J591*'fnd base rates'!H$113)
+($K591*'fnd base rates'!H$114)
+($M591*'fnd base rates'!H$116)
+($N591*'fnd base rates'!H$117)
+($O591*'fnd base rates'!H$118)
+($P591*VLOOKUP($S591+12,rate_basefnd,8)))</f>
        <v>5777.2648899999986</v>
      </c>
      <c r="AA591" s="1">
        <f>(($D591*'fnd base rates'!I$107)
+($E591*'fnd base rates'!I$108)
+($F591*'fnd base rates'!I$109)
+($G591*'fnd base rates'!I$110)
+($H591*'fnd base rates'!I$111)
+($I591*'fnd base rates'!I$112)
+($J591*'fnd base rates'!I$113)
+($K591*'fnd base rates'!I$114)
+($M591*'fnd base rates'!I$116)
+($N591*'fnd base rates'!I$117)
+($O591*'fnd base rates'!I$118)
+($P591*VLOOKUP($S591+12,rate_basefnd,9)))
*$R591</f>
        <v>3878.1</v>
      </c>
      <c r="AB591" s="1">
        <f>(($D591*'fnd base rates'!J$107)
+($E591*'fnd base rates'!J$108)
+($F591*'fnd base rates'!J$109)
+($G591*'fnd base rates'!J$110)
+($H591*'fnd base rates'!J$111)
+($I591*'fnd base rates'!J$112)
+($J591*'fnd base rates'!J$113)
+($K591*'fnd base rates'!J$114)
+($M591*'fnd base rates'!J$116)
+($N591*'fnd base rates'!J$117)
+($O591*'fnd base rates'!J$118)
+($P591*VLOOKUP($S591+12,rate_basefnd,10)))
*$R591</f>
        <v>6333.46</v>
      </c>
      <c r="AC591" s="1">
        <f>(($D591*'fnd base rates'!K$107)
+($E591*'fnd base rates'!K$108)
+($F591*'fnd base rates'!K$109)
+($G591*'fnd base rates'!K$110)
+($H591*'fnd base rates'!K$111)
+($I591*'fnd base rates'!K$112)
+($J591*'fnd base rates'!K$113)
+($K591*'fnd base rates'!K$114)
+($M591*'fnd base rates'!K$116)
+($N591*'fnd base rates'!K$117)
+($O591*'fnd base rates'!K$118)
+($P591*VLOOKUP($S591+12,rate_basefnd,11)))
*$R591</f>
        <v>10049.946099000001</v>
      </c>
      <c r="AD591" s="1">
        <f>(($D591*'fnd base rates'!L$107)
+($E591*'fnd base rates'!L$108)
+($F591*'fnd base rates'!L$109)
+($G591*'fnd base rates'!L$110)
+($H591*'fnd base rates'!L$111)
+($I591*'fnd base rates'!L$112)
+($J591*'fnd base rates'!L$113)
+($K591*'fnd base rates'!L$114)
+($M591*'fnd base rates'!L$116)
+($N591*'fnd base rates'!L$117)
+($O591*'fnd base rates'!L$118)
+($P591*VLOOKUP($S591+12,rate_basefnd,12)))</f>
        <v>13941.070654000001</v>
      </c>
      <c r="AE591" s="1">
        <f>(($D591*'fnd base rates'!M$107)
+($E591*'fnd base rates'!M$108)
+($F591*'fnd base rates'!M$109)
+($G591*'fnd base rates'!M$110)
+($H591*'fnd base rates'!M$111)
+($I591*'fnd base rates'!M$112)
+($J591*'fnd base rates'!M$113)
+($K591*'fnd base rates'!M$114)
+($M591*'fnd base rates'!M$116)
+($N591*'fnd base rates'!M$117)
+($O591*'fnd base rates'!M$118)
+($P591*VLOOKUP($S591+12,rate_basefnd,13)))</f>
        <v>0</v>
      </c>
      <c r="AF591" s="4">
        <f t="shared" si="691"/>
        <v>112499.90030000002</v>
      </c>
      <c r="AH591" s="4">
        <f t="shared" si="692"/>
        <v>479278111</v>
      </c>
      <c r="AI591" s="4" t="str">
        <f t="shared" si="693"/>
        <v>479</v>
      </c>
      <c r="AJ591" s="2" t="str">
        <f t="shared" si="694"/>
        <v>278</v>
      </c>
      <c r="AK591" s="2" t="str">
        <f t="shared" si="695"/>
        <v>111</v>
      </c>
      <c r="AL591" s="4">
        <f t="shared" si="696"/>
        <v>1</v>
      </c>
      <c r="AM591" s="4">
        <f t="shared" si="688"/>
        <v>9</v>
      </c>
      <c r="AN591" s="4">
        <f t="shared" si="697"/>
        <v>112499.90030000002</v>
      </c>
      <c r="AO591" s="4">
        <f t="shared" si="698"/>
        <v>12500</v>
      </c>
      <c r="AP591" s="4">
        <f t="shared" si="699"/>
        <v>0</v>
      </c>
      <c r="AQ591" s="4">
        <v>12500</v>
      </c>
      <c r="AW591" s="4">
        <v>12474</v>
      </c>
      <c r="AX591" s="5">
        <f t="shared" si="700"/>
        <v>26</v>
      </c>
      <c r="AY591" s="4">
        <v>12500</v>
      </c>
      <c r="AZ591" s="5"/>
      <c r="BB591" s="5">
        <f t="shared" ref="BB591" si="705">BC591-BA591</f>
        <v>0</v>
      </c>
    </row>
    <row r="592" spans="1:54" s="4" customFormat="1">
      <c r="A592" s="278">
        <v>479</v>
      </c>
      <c r="B592" s="2">
        <v>479278114</v>
      </c>
      <c r="C592" s="10" t="s">
        <v>1069</v>
      </c>
      <c r="D592" s="15">
        <f>'fnd enro'!D592</f>
        <v>0</v>
      </c>
      <c r="E592" s="15">
        <f>'fnd enro'!E592</f>
        <v>0</v>
      </c>
      <c r="F592" s="15">
        <f>'fnd enro'!F592</f>
        <v>0</v>
      </c>
      <c r="G592" s="15">
        <f>'fnd enro'!G592</f>
        <v>0</v>
      </c>
      <c r="H592" s="15">
        <f>'fnd enro'!H592</f>
        <v>0</v>
      </c>
      <c r="I592" s="15">
        <f>'fnd enro'!I592</f>
        <v>2</v>
      </c>
      <c r="J592" s="15">
        <f>'fnd enro'!J592</f>
        <v>0</v>
      </c>
      <c r="K592" s="16">
        <f>'fnd enro'!K592</f>
        <v>7.6600000000000001E-2</v>
      </c>
      <c r="L592" s="15">
        <f>'fnd enro'!L592</f>
        <v>0</v>
      </c>
      <c r="M592" s="15">
        <f>'fnd enro'!M592</f>
        <v>0</v>
      </c>
      <c r="N592" s="15">
        <f>'fnd enro'!N592</f>
        <v>0</v>
      </c>
      <c r="O592" s="15">
        <f>'fnd enro'!O592</f>
        <v>0</v>
      </c>
      <c r="P592" s="15">
        <f>'fnd enro'!P592</f>
        <v>0</v>
      </c>
      <c r="Q592" s="15">
        <f>'fnd enro'!R592</f>
        <v>2</v>
      </c>
      <c r="R592" s="16">
        <f t="shared" si="690"/>
        <v>1</v>
      </c>
      <c r="S592" s="15">
        <f>VALUE('fnd enro'!Q592)</f>
        <v>10</v>
      </c>
      <c r="T592" s="2"/>
      <c r="U592" s="1">
        <f>(($D592*'fnd base rates'!C$107)
+($E592*'fnd base rates'!C$108)
+($F592*'fnd base rates'!C$109)
+($G592*'fnd base rates'!C$110)
+($H592*'fnd base rates'!C$111)
+($I592*'fnd base rates'!C$112)
+($J592*'fnd base rates'!C$113)
+($K592*'fnd base rates'!C$114)
+($M592*'fnd base rates'!C$116)
+($N592*'fnd base rates'!C$117)
+($O592*'fnd base rates'!C$118)
+($P592*VLOOKUP($S592+12,rate_basefnd,3)))
*$R592</f>
        <v>1025.044586</v>
      </c>
      <c r="V592" s="1">
        <f>(($D592*'fnd base rates'!D$107)
+($E592*'fnd base rates'!D$108)
+($F592*'fnd base rates'!D$109)
+($G592*'fnd base rates'!D$110)
+($H592*'fnd base rates'!D$111)
+($I592*'fnd base rates'!D$112)
+($J592*'fnd base rates'!D$113)
+($K592*'fnd base rates'!D$114)
+($M592*'fnd base rates'!D$116)
+($N592*'fnd base rates'!D$117)
+($O592*'fnd base rates'!D$118)
+($P592*VLOOKUP($S592+12,rate_basefnd,4)))
*$R592</f>
        <v>1464.26</v>
      </c>
      <c r="W592" s="1">
        <f>(($D592*'fnd base rates'!E$107)
+($E592*'fnd base rates'!E$108)
+($F592*'fnd base rates'!E$109)
+($G592*'fnd base rates'!E$110)
+($H592*'fnd base rates'!E$111)
+($I592*'fnd base rates'!E$112)
+($J592*'fnd base rates'!E$113)
+($K592*'fnd base rates'!E$114)
+($M592*'fnd base rates'!E$116)
+($N592*'fnd base rates'!E$117)
+($O592*'fnd base rates'!E$118)
+($P592*VLOOKUP($S592+12,rate_basefnd,5)))
*$R592</f>
        <v>9395.8105180000002</v>
      </c>
      <c r="X592" s="1">
        <f>(($D592*'fnd base rates'!F$107)
+($E592*'fnd base rates'!F$108)
+($F592*'fnd base rates'!F$109)
+($G592*'fnd base rates'!F$110)
+($H592*'fnd base rates'!F$111)
+($I592*'fnd base rates'!F$112)
+($J592*'fnd base rates'!F$113)
+($K592*'fnd base rates'!F$114)
+($M592*'fnd base rates'!F$116)
+($N592*'fnd base rates'!F$117)
+($O592*'fnd base rates'!F$118)
+($P592*VLOOKUP($S592+12,rate_basefnd,6)))
*$R592</f>
        <v>1692.2167640000002</v>
      </c>
      <c r="Y592" s="1">
        <f>(($D592*'fnd base rates'!G$107)
+($E592*'fnd base rates'!G$108)
+($F592*'fnd base rates'!G$109)
+($G592*'fnd base rates'!G$110)
+($H592*'fnd base rates'!G$111)
+($I592*'fnd base rates'!G$112)
+($J592*'fnd base rates'!G$113)
+($K592*'fnd base rates'!G$114)
+($M592*'fnd base rates'!G$116)
+($N592*'fnd base rates'!G$117)
+($O592*'fnd base rates'!G$118)
+($P592*VLOOKUP($S592+12,rate_basefnd,7)))
*$R592</f>
        <v>313.39227799999998</v>
      </c>
      <c r="Z592" s="1">
        <f>(($D592*'fnd base rates'!H$107)
+($E592*'fnd base rates'!H$108)
+($F592*'fnd base rates'!H$109)
+($G592*'fnd base rates'!H$110)
+($H592*'fnd base rates'!H$111)
+($I592*'fnd base rates'!H$112)
+($J592*'fnd base rates'!H$113)
+($K592*'fnd base rates'!H$114)
+($M592*'fnd base rates'!H$116)
+($N592*'fnd base rates'!H$117)
+($O592*'fnd base rates'!H$118)
+($P592*VLOOKUP($S592+12,rate_basefnd,8)))</f>
        <v>1584.6144199999999</v>
      </c>
      <c r="AA592" s="1">
        <f>(($D592*'fnd base rates'!I$107)
+($E592*'fnd base rates'!I$108)
+($F592*'fnd base rates'!I$109)
+($G592*'fnd base rates'!I$110)
+($H592*'fnd base rates'!I$111)
+($I592*'fnd base rates'!I$112)
+($J592*'fnd base rates'!I$113)
+($K592*'fnd base rates'!I$114)
+($M592*'fnd base rates'!I$116)
+($N592*'fnd base rates'!I$117)
+($O592*'fnd base rates'!I$118)
+($P592*VLOOKUP($S592+12,rate_basefnd,9)))
*$R592</f>
        <v>815.2</v>
      </c>
      <c r="AB592" s="1">
        <f>(($D592*'fnd base rates'!J$107)
+($E592*'fnd base rates'!J$108)
+($F592*'fnd base rates'!J$109)
+($G592*'fnd base rates'!J$110)
+($H592*'fnd base rates'!J$111)
+($I592*'fnd base rates'!J$112)
+($J592*'fnd base rates'!J$113)
+($K592*'fnd base rates'!J$114)
+($M592*'fnd base rates'!J$116)
+($N592*'fnd base rates'!J$117)
+($O592*'fnd base rates'!J$118)
+($P592*VLOOKUP($S592+12,rate_basefnd,10)))
*$R592</f>
        <v>1098.08</v>
      </c>
      <c r="AC592" s="1">
        <f>(($D592*'fnd base rates'!K$107)
+($E592*'fnd base rates'!K$108)
+($F592*'fnd base rates'!K$109)
+($G592*'fnd base rates'!K$110)
+($H592*'fnd base rates'!K$111)
+($I592*'fnd base rates'!K$112)
+($J592*'fnd base rates'!K$113)
+($K592*'fnd base rates'!K$114)
+($M592*'fnd base rates'!K$116)
+($N592*'fnd base rates'!K$117)
+($O592*'fnd base rates'!K$118)
+($P592*VLOOKUP($S592+12,rate_basefnd,11)))
*$R592</f>
        <v>2199.1880219999998</v>
      </c>
      <c r="AD592" s="1">
        <f>(($D592*'fnd base rates'!L$107)
+($E592*'fnd base rates'!L$108)
+($F592*'fnd base rates'!L$109)
+($G592*'fnd base rates'!L$110)
+($H592*'fnd base rates'!L$111)
+($I592*'fnd base rates'!L$112)
+($J592*'fnd base rates'!L$113)
+($K592*'fnd base rates'!L$114)
+($M592*'fnd base rates'!L$116)
+($N592*'fnd base rates'!L$117)
+($O592*'fnd base rates'!L$118)
+($P592*VLOOKUP($S592+12,rate_basefnd,12)))</f>
        <v>2459.0268120000001</v>
      </c>
      <c r="AE592" s="1">
        <f>(($D592*'fnd base rates'!M$107)
+($E592*'fnd base rates'!M$108)
+($F592*'fnd base rates'!M$109)
+($G592*'fnd base rates'!M$110)
+($H592*'fnd base rates'!M$111)
+($I592*'fnd base rates'!M$112)
+($J592*'fnd base rates'!M$113)
+($K592*'fnd base rates'!M$114)
+($M592*'fnd base rates'!M$116)
+($N592*'fnd base rates'!M$117)
+($O592*'fnd base rates'!M$118)
+($P592*VLOOKUP($S592+12,rate_basefnd,13)))</f>
        <v>0</v>
      </c>
      <c r="AF592" s="4">
        <f t="shared" si="691"/>
        <v>22046.8334</v>
      </c>
      <c r="AH592" s="4">
        <f t="shared" si="692"/>
        <v>479278114</v>
      </c>
      <c r="AI592" s="4" t="str">
        <f t="shared" si="693"/>
        <v>479</v>
      </c>
      <c r="AJ592" s="2" t="str">
        <f t="shared" si="694"/>
        <v>278</v>
      </c>
      <c r="AK592" s="2" t="str">
        <f t="shared" si="695"/>
        <v>114</v>
      </c>
      <c r="AL592" s="4">
        <f t="shared" si="696"/>
        <v>1</v>
      </c>
      <c r="AM592" s="4">
        <f t="shared" si="688"/>
        <v>2</v>
      </c>
      <c r="AN592" s="4">
        <f t="shared" si="697"/>
        <v>22046.8334</v>
      </c>
      <c r="AO592" s="4">
        <f t="shared" si="698"/>
        <v>11023</v>
      </c>
      <c r="AP592" s="4">
        <f t="shared" si="699"/>
        <v>0</v>
      </c>
      <c r="AQ592" s="4">
        <v>11023</v>
      </c>
      <c r="AW592" s="4">
        <v>11009</v>
      </c>
      <c r="AX592" s="5">
        <f t="shared" si="700"/>
        <v>14</v>
      </c>
      <c r="AY592" s="4">
        <v>11023</v>
      </c>
      <c r="AZ592" s="5"/>
      <c r="BB592" s="5">
        <f t="shared" ref="BB592" si="706">BC592-BA592</f>
        <v>0</v>
      </c>
    </row>
    <row r="593" spans="1:54" s="4" customFormat="1">
      <c r="A593" s="278">
        <v>479</v>
      </c>
      <c r="B593" s="2">
        <v>479278117</v>
      </c>
      <c r="C593" s="10" t="s">
        <v>1069</v>
      </c>
      <c r="D593" s="15">
        <f>'fnd enro'!D593</f>
        <v>0</v>
      </c>
      <c r="E593" s="15">
        <f>'fnd enro'!E593</f>
        <v>0</v>
      </c>
      <c r="F593" s="15">
        <f>'fnd enro'!F593</f>
        <v>0</v>
      </c>
      <c r="G593" s="15">
        <f>'fnd enro'!G593</f>
        <v>0</v>
      </c>
      <c r="H593" s="15">
        <f>'fnd enro'!H593</f>
        <v>4</v>
      </c>
      <c r="I593" s="15">
        <f>'fnd enro'!I593</f>
        <v>6</v>
      </c>
      <c r="J593" s="15">
        <f>'fnd enro'!J593</f>
        <v>0</v>
      </c>
      <c r="K593" s="16">
        <f>'fnd enro'!K593</f>
        <v>0.38300000000000001</v>
      </c>
      <c r="L593" s="15">
        <f>'fnd enro'!L593</f>
        <v>0</v>
      </c>
      <c r="M593" s="15">
        <f>'fnd enro'!M593</f>
        <v>0</v>
      </c>
      <c r="N593" s="15">
        <f>'fnd enro'!N593</f>
        <v>0</v>
      </c>
      <c r="O593" s="15">
        <f>'fnd enro'!O593</f>
        <v>0</v>
      </c>
      <c r="P593" s="15">
        <f>'fnd enro'!P593</f>
        <v>3</v>
      </c>
      <c r="Q593" s="15">
        <f>'fnd enro'!R593</f>
        <v>10</v>
      </c>
      <c r="R593" s="16">
        <f t="shared" si="690"/>
        <v>1</v>
      </c>
      <c r="S593" s="15">
        <f>VALUE('fnd enro'!Q593)</f>
        <v>4</v>
      </c>
      <c r="T593" s="2"/>
      <c r="U593" s="1">
        <f>(($D593*'fnd base rates'!C$107)
+($E593*'fnd base rates'!C$108)
+($F593*'fnd base rates'!C$109)
+($G593*'fnd base rates'!C$110)
+($H593*'fnd base rates'!C$111)
+($I593*'fnd base rates'!C$112)
+($J593*'fnd base rates'!C$113)
+($K593*'fnd base rates'!C$114)
+($M593*'fnd base rates'!C$116)
+($N593*'fnd base rates'!C$117)
+($O593*'fnd base rates'!C$118)
+($P593*VLOOKUP($S593+12,rate_basefnd,3)))
*$R593</f>
        <v>5290.7329300000001</v>
      </c>
      <c r="V593" s="1">
        <f>(($D593*'fnd base rates'!D$107)
+($E593*'fnd base rates'!D$108)
+($F593*'fnd base rates'!D$109)
+($G593*'fnd base rates'!D$110)
+($H593*'fnd base rates'!D$111)
+($I593*'fnd base rates'!D$112)
+($J593*'fnd base rates'!D$113)
+($K593*'fnd base rates'!D$114)
+($M593*'fnd base rates'!D$116)
+($N593*'fnd base rates'!D$117)
+($O593*'fnd base rates'!D$118)
+($P593*VLOOKUP($S593+12,rate_basefnd,4)))
*$R593</f>
        <v>8105.5299999999988</v>
      </c>
      <c r="W593" s="1">
        <f>(($D593*'fnd base rates'!E$107)
+($E593*'fnd base rates'!E$108)
+($F593*'fnd base rates'!E$109)
+($G593*'fnd base rates'!E$110)
+($H593*'fnd base rates'!E$111)
+($I593*'fnd base rates'!E$112)
+($J593*'fnd base rates'!E$113)
+($K593*'fnd base rates'!E$114)
+($M593*'fnd base rates'!E$116)
+($N593*'fnd base rates'!E$117)
+($O593*'fnd base rates'!E$118)
+($P593*VLOOKUP($S593+12,rate_basefnd,5)))
*$R593</f>
        <v>49074.102589999995</v>
      </c>
      <c r="X593" s="1">
        <f>(($D593*'fnd base rates'!F$107)
+($E593*'fnd base rates'!F$108)
+($F593*'fnd base rates'!F$109)
+($G593*'fnd base rates'!F$110)
+($H593*'fnd base rates'!F$111)
+($I593*'fnd base rates'!F$112)
+($J593*'fnd base rates'!F$113)
+($K593*'fnd base rates'!F$114)
+($M593*'fnd base rates'!F$116)
+($N593*'fnd base rates'!F$117)
+($O593*'fnd base rates'!F$118)
+($P593*VLOOKUP($S593+12,rate_basefnd,6)))
*$R593</f>
        <v>8876.3638200000005</v>
      </c>
      <c r="Y593" s="1">
        <f>(($D593*'fnd base rates'!G$107)
+($E593*'fnd base rates'!G$108)
+($F593*'fnd base rates'!G$109)
+($G593*'fnd base rates'!G$110)
+($H593*'fnd base rates'!G$111)
+($I593*'fnd base rates'!G$112)
+($J593*'fnd base rates'!G$113)
+($K593*'fnd base rates'!G$114)
+($M593*'fnd base rates'!G$116)
+($N593*'fnd base rates'!G$117)
+($O593*'fnd base rates'!G$118)
+($P593*VLOOKUP($S593+12,rate_basefnd,7)))
*$R593</f>
        <v>1955.87139</v>
      </c>
      <c r="Z593" s="1">
        <f>(($D593*'fnd base rates'!H$107)
+($E593*'fnd base rates'!H$108)
+($F593*'fnd base rates'!H$109)
+($G593*'fnd base rates'!H$110)
+($H593*'fnd base rates'!H$111)
+($I593*'fnd base rates'!H$112)
+($J593*'fnd base rates'!H$113)
+($K593*'fnd base rates'!H$114)
+($M593*'fnd base rates'!H$116)
+($N593*'fnd base rates'!H$117)
+($O593*'fnd base rates'!H$118)
+($P593*VLOOKUP($S593+12,rate_basefnd,8)))</f>
        <v>6813.8920999999991</v>
      </c>
      <c r="AA593" s="1">
        <f>(($D593*'fnd base rates'!I$107)
+($E593*'fnd base rates'!I$108)
+($F593*'fnd base rates'!I$109)
+($G593*'fnd base rates'!I$110)
+($H593*'fnd base rates'!I$111)
+($I593*'fnd base rates'!I$112)
+($J593*'fnd base rates'!I$113)
+($K593*'fnd base rates'!I$114)
+($M593*'fnd base rates'!I$116)
+($N593*'fnd base rates'!I$117)
+($O593*'fnd base rates'!I$118)
+($P593*VLOOKUP($S593+12,rate_basefnd,9)))
*$R593</f>
        <v>4100.1000000000004</v>
      </c>
      <c r="AB593" s="1">
        <f>(($D593*'fnd base rates'!J$107)
+($E593*'fnd base rates'!J$108)
+($F593*'fnd base rates'!J$109)
+($G593*'fnd base rates'!J$110)
+($H593*'fnd base rates'!J$111)
+($I593*'fnd base rates'!J$112)
+($J593*'fnd base rates'!J$113)
+($K593*'fnd base rates'!J$114)
+($M593*'fnd base rates'!J$116)
+($N593*'fnd base rates'!J$117)
+($O593*'fnd base rates'!J$118)
+($P593*VLOOKUP($S593+12,rate_basefnd,10)))
*$R593</f>
        <v>5857.49</v>
      </c>
      <c r="AC593" s="1">
        <f>(($D593*'fnd base rates'!K$107)
+($E593*'fnd base rates'!K$108)
+($F593*'fnd base rates'!K$109)
+($G593*'fnd base rates'!K$110)
+($H593*'fnd base rates'!K$111)
+($I593*'fnd base rates'!K$112)
+($J593*'fnd base rates'!K$113)
+($K593*'fnd base rates'!K$114)
+($M593*'fnd base rates'!K$116)
+($N593*'fnd base rates'!K$117)
+($O593*'fnd base rates'!K$118)
+($P593*VLOOKUP($S593+12,rate_basefnd,11)))
*$R593</f>
        <v>11118.820109999999</v>
      </c>
      <c r="AD593" s="1">
        <f>(($D593*'fnd base rates'!L$107)
+($E593*'fnd base rates'!L$108)
+($F593*'fnd base rates'!L$109)
+($G593*'fnd base rates'!L$110)
+($H593*'fnd base rates'!L$111)
+($I593*'fnd base rates'!L$112)
+($J593*'fnd base rates'!L$113)
+($K593*'fnd base rates'!L$114)
+($M593*'fnd base rates'!L$116)
+($N593*'fnd base rates'!L$117)
+($O593*'fnd base rates'!L$118)
+($P593*VLOOKUP($S593+12,rate_basefnd,12)))</f>
        <v>14021.544060000002</v>
      </c>
      <c r="AE593" s="1">
        <f>(($D593*'fnd base rates'!M$107)
+($E593*'fnd base rates'!M$108)
+($F593*'fnd base rates'!M$109)
+($G593*'fnd base rates'!M$110)
+($H593*'fnd base rates'!M$111)
+($I593*'fnd base rates'!M$112)
+($J593*'fnd base rates'!M$113)
+($K593*'fnd base rates'!M$114)
+($M593*'fnd base rates'!M$116)
+($N593*'fnd base rates'!M$117)
+($O593*'fnd base rates'!M$118)
+($P593*VLOOKUP($S593+12,rate_basefnd,13)))</f>
        <v>0</v>
      </c>
      <c r="AF593" s="4">
        <f t="shared" si="691"/>
        <v>115214.447</v>
      </c>
      <c r="AH593" s="4">
        <f t="shared" si="692"/>
        <v>479278117</v>
      </c>
      <c r="AI593" s="4" t="str">
        <f t="shared" si="693"/>
        <v>479</v>
      </c>
      <c r="AJ593" s="2" t="str">
        <f t="shared" si="694"/>
        <v>278</v>
      </c>
      <c r="AK593" s="2" t="str">
        <f t="shared" si="695"/>
        <v>117</v>
      </c>
      <c r="AL593" s="4">
        <f t="shared" si="696"/>
        <v>1</v>
      </c>
      <c r="AM593" s="4">
        <f t="shared" si="688"/>
        <v>10</v>
      </c>
      <c r="AN593" s="4">
        <f t="shared" si="697"/>
        <v>115214.447</v>
      </c>
      <c r="AO593" s="4">
        <f t="shared" si="698"/>
        <v>11521</v>
      </c>
      <c r="AP593" s="4">
        <f t="shared" si="699"/>
        <v>0</v>
      </c>
      <c r="AQ593" s="4">
        <v>11521</v>
      </c>
      <c r="AW593" s="4">
        <v>11504</v>
      </c>
      <c r="AX593" s="5">
        <f t="shared" si="700"/>
        <v>17</v>
      </c>
      <c r="AY593" s="4">
        <v>11521</v>
      </c>
      <c r="AZ593" s="5"/>
      <c r="BB593" s="5">
        <f t="shared" ref="BB593" si="707">BC593-BA593</f>
        <v>0</v>
      </c>
    </row>
    <row r="594" spans="1:54" s="4" customFormat="1">
      <c r="A594" s="278">
        <v>479</v>
      </c>
      <c r="B594" s="2">
        <v>479278127</v>
      </c>
      <c r="C594" s="10" t="s">
        <v>1069</v>
      </c>
      <c r="D594" s="15">
        <f>'fnd enro'!D594</f>
        <v>0</v>
      </c>
      <c r="E594" s="15">
        <f>'fnd enro'!E594</f>
        <v>0</v>
      </c>
      <c r="F594" s="15">
        <f>'fnd enro'!F594</f>
        <v>0</v>
      </c>
      <c r="G594" s="15">
        <f>'fnd enro'!G594</f>
        <v>0</v>
      </c>
      <c r="H594" s="15">
        <f>'fnd enro'!H594</f>
        <v>3</v>
      </c>
      <c r="I594" s="15">
        <f>'fnd enro'!I594</f>
        <v>2</v>
      </c>
      <c r="J594" s="15">
        <f>'fnd enro'!J594</f>
        <v>0</v>
      </c>
      <c r="K594" s="16">
        <f>'fnd enro'!K594</f>
        <v>0.1915</v>
      </c>
      <c r="L594" s="15">
        <f>'fnd enro'!L594</f>
        <v>0</v>
      </c>
      <c r="M594" s="15">
        <f>'fnd enro'!M594</f>
        <v>0</v>
      </c>
      <c r="N594" s="15">
        <f>'fnd enro'!N594</f>
        <v>0</v>
      </c>
      <c r="O594" s="15">
        <f>'fnd enro'!O594</f>
        <v>0</v>
      </c>
      <c r="P594" s="15">
        <f>'fnd enro'!P594</f>
        <v>2</v>
      </c>
      <c r="Q594" s="15">
        <f>'fnd enro'!R594</f>
        <v>5</v>
      </c>
      <c r="R594" s="16">
        <f t="shared" si="690"/>
        <v>1</v>
      </c>
      <c r="S594" s="15">
        <f>VALUE('fnd enro'!Q594)</f>
        <v>4</v>
      </c>
      <c r="T594" s="2"/>
      <c r="U594" s="1">
        <f>(($D594*'fnd base rates'!C$107)
+($E594*'fnd base rates'!C$108)
+($F594*'fnd base rates'!C$109)
+($G594*'fnd base rates'!C$110)
+($H594*'fnd base rates'!C$111)
+($I594*'fnd base rates'!C$112)
+($J594*'fnd base rates'!C$113)
+($K594*'fnd base rates'!C$114)
+($M594*'fnd base rates'!C$116)
+($N594*'fnd base rates'!C$117)
+($O594*'fnd base rates'!C$118)
+($P594*VLOOKUP($S594+12,rate_basefnd,3)))
*$R594</f>
        <v>2672.9514650000001</v>
      </c>
      <c r="V594" s="1">
        <f>(($D594*'fnd base rates'!D$107)
+($E594*'fnd base rates'!D$108)
+($F594*'fnd base rates'!D$109)
+($G594*'fnd base rates'!D$110)
+($H594*'fnd base rates'!D$111)
+($I594*'fnd base rates'!D$112)
+($J594*'fnd base rates'!D$113)
+($K594*'fnd base rates'!D$114)
+($M594*'fnd base rates'!D$116)
+($N594*'fnd base rates'!D$117)
+($O594*'fnd base rates'!D$118)
+($P594*VLOOKUP($S594+12,rate_basefnd,4)))
*$R594</f>
        <v>4183.4699999999993</v>
      </c>
      <c r="W594" s="1">
        <f>(($D594*'fnd base rates'!E$107)
+($E594*'fnd base rates'!E$108)
+($F594*'fnd base rates'!E$109)
+($G594*'fnd base rates'!E$110)
+($H594*'fnd base rates'!E$111)
+($I594*'fnd base rates'!E$112)
+($J594*'fnd base rates'!E$113)
+($K594*'fnd base rates'!E$114)
+($M594*'fnd base rates'!E$116)
+($N594*'fnd base rates'!E$117)
+($O594*'fnd base rates'!E$118)
+($P594*VLOOKUP($S594+12,rate_basefnd,5)))
*$R594</f>
        <v>24422.836295000001</v>
      </c>
      <c r="X594" s="1">
        <f>(($D594*'fnd base rates'!F$107)
+($E594*'fnd base rates'!F$108)
+($F594*'fnd base rates'!F$109)
+($G594*'fnd base rates'!F$110)
+($H594*'fnd base rates'!F$111)
+($I594*'fnd base rates'!F$112)
+($J594*'fnd base rates'!F$113)
+($K594*'fnd base rates'!F$114)
+($M594*'fnd base rates'!F$116)
+($N594*'fnd base rates'!F$117)
+($O594*'fnd base rates'!F$118)
+($P594*VLOOKUP($S594+12,rate_basefnd,6)))
*$R594</f>
        <v>4542.00191</v>
      </c>
      <c r="Y594" s="1">
        <f>(($D594*'fnd base rates'!G$107)
+($E594*'fnd base rates'!G$108)
+($F594*'fnd base rates'!G$109)
+($G594*'fnd base rates'!G$110)
+($H594*'fnd base rates'!G$111)
+($I594*'fnd base rates'!G$112)
+($J594*'fnd base rates'!G$113)
+($K594*'fnd base rates'!G$114)
+($M594*'fnd base rates'!G$116)
+($N594*'fnd base rates'!G$117)
+($O594*'fnd base rates'!G$118)
+($P594*VLOOKUP($S594+12,rate_basefnd,7)))
*$R594</f>
        <v>1044.210695</v>
      </c>
      <c r="Z594" s="1">
        <f>(($D594*'fnd base rates'!H$107)
+($E594*'fnd base rates'!H$108)
+($F594*'fnd base rates'!H$109)
+($G594*'fnd base rates'!H$110)
+($H594*'fnd base rates'!H$111)
+($I594*'fnd base rates'!H$112)
+($J594*'fnd base rates'!H$113)
+($K594*'fnd base rates'!H$114)
+($M594*'fnd base rates'!H$116)
+($N594*'fnd base rates'!H$117)
+($O594*'fnd base rates'!H$118)
+($P594*VLOOKUP($S594+12,rate_basefnd,8)))</f>
        <v>3124.9060500000001</v>
      </c>
      <c r="AA594" s="1">
        <f>(($D594*'fnd base rates'!I$107)
+($E594*'fnd base rates'!I$108)
+($F594*'fnd base rates'!I$109)
+($G594*'fnd base rates'!I$110)
+($H594*'fnd base rates'!I$111)
+($I594*'fnd base rates'!I$112)
+($J594*'fnd base rates'!I$113)
+($K594*'fnd base rates'!I$114)
+($M594*'fnd base rates'!I$116)
+($N594*'fnd base rates'!I$117)
+($O594*'fnd base rates'!I$118)
+($P594*VLOOKUP($S594+12,rate_basefnd,9)))
*$R594</f>
        <v>2030.24</v>
      </c>
      <c r="AB594" s="1">
        <f>(($D594*'fnd base rates'!J$107)
+($E594*'fnd base rates'!J$108)
+($F594*'fnd base rates'!J$109)
+($G594*'fnd base rates'!J$110)
+($H594*'fnd base rates'!J$111)
+($I594*'fnd base rates'!J$112)
+($J594*'fnd base rates'!J$113)
+($K594*'fnd base rates'!J$114)
+($M594*'fnd base rates'!J$116)
+($N594*'fnd base rates'!J$117)
+($O594*'fnd base rates'!J$118)
+($P594*VLOOKUP($S594+12,rate_basefnd,10)))
*$R594</f>
        <v>2886.2799999999997</v>
      </c>
      <c r="AC594" s="1">
        <f>(($D594*'fnd base rates'!K$107)
+($E594*'fnd base rates'!K$108)
+($F594*'fnd base rates'!K$109)
+($G594*'fnd base rates'!K$110)
+($H594*'fnd base rates'!K$111)
+($I594*'fnd base rates'!K$112)
+($J594*'fnd base rates'!K$113)
+($K594*'fnd base rates'!K$114)
+($M594*'fnd base rates'!K$116)
+($N594*'fnd base rates'!K$117)
+($O594*'fnd base rates'!K$118)
+($P594*VLOOKUP($S594+12,rate_basefnd,11)))
*$R594</f>
        <v>5590.1300549999996</v>
      </c>
      <c r="AD594" s="1">
        <f>(($D594*'fnd base rates'!L$107)
+($E594*'fnd base rates'!L$108)
+($F594*'fnd base rates'!L$109)
+($G594*'fnd base rates'!L$110)
+($H594*'fnd base rates'!L$111)
+($I594*'fnd base rates'!L$112)
+($J594*'fnd base rates'!L$113)
+($K594*'fnd base rates'!L$114)
+($M594*'fnd base rates'!L$116)
+($N594*'fnd base rates'!L$117)
+($O594*'fnd base rates'!L$118)
+($P594*VLOOKUP($S594+12,rate_basefnd,12)))</f>
        <v>7339.1770300000007</v>
      </c>
      <c r="AE594" s="1">
        <f>(($D594*'fnd base rates'!M$107)
+($E594*'fnd base rates'!M$108)
+($F594*'fnd base rates'!M$109)
+($G594*'fnd base rates'!M$110)
+($H594*'fnd base rates'!M$111)
+($I594*'fnd base rates'!M$112)
+($J594*'fnd base rates'!M$113)
+($K594*'fnd base rates'!M$114)
+($M594*'fnd base rates'!M$116)
+($N594*'fnd base rates'!M$117)
+($O594*'fnd base rates'!M$118)
+($P594*VLOOKUP($S594+12,rate_basefnd,13)))</f>
        <v>0</v>
      </c>
      <c r="AF594" s="4">
        <f t="shared" si="691"/>
        <v>57836.203499999996</v>
      </c>
      <c r="AH594" s="4">
        <f t="shared" si="692"/>
        <v>479278127</v>
      </c>
      <c r="AI594" s="4" t="str">
        <f t="shared" si="693"/>
        <v>479</v>
      </c>
      <c r="AJ594" s="2" t="str">
        <f t="shared" si="694"/>
        <v>278</v>
      </c>
      <c r="AK594" s="2" t="str">
        <f t="shared" si="695"/>
        <v>127</v>
      </c>
      <c r="AL594" s="4">
        <f t="shared" si="696"/>
        <v>1</v>
      </c>
      <c r="AM594" s="4">
        <f t="shared" si="688"/>
        <v>5</v>
      </c>
      <c r="AN594" s="4">
        <f t="shared" si="697"/>
        <v>57836.203499999996</v>
      </c>
      <c r="AO594" s="4">
        <f t="shared" si="698"/>
        <v>11567</v>
      </c>
      <c r="AP594" s="4">
        <f t="shared" si="699"/>
        <v>0</v>
      </c>
      <c r="AQ594" s="4">
        <v>11567</v>
      </c>
      <c r="AW594" s="4">
        <v>11548</v>
      </c>
      <c r="AX594" s="5">
        <f t="shared" si="700"/>
        <v>19</v>
      </c>
      <c r="AY594" s="4">
        <v>11567</v>
      </c>
      <c r="AZ594" s="5"/>
      <c r="BB594" s="5">
        <f t="shared" ref="BB594" si="708">BC594-BA594</f>
        <v>0</v>
      </c>
    </row>
    <row r="595" spans="1:54" s="4" customFormat="1">
      <c r="A595" s="278">
        <v>479</v>
      </c>
      <c r="B595" s="2">
        <v>479278137</v>
      </c>
      <c r="C595" s="10" t="s">
        <v>1069</v>
      </c>
      <c r="D595" s="15">
        <f>'fnd enro'!D595</f>
        <v>0</v>
      </c>
      <c r="E595" s="15">
        <f>'fnd enro'!E595</f>
        <v>0</v>
      </c>
      <c r="F595" s="15">
        <f>'fnd enro'!F595</f>
        <v>0</v>
      </c>
      <c r="G595" s="15">
        <f>'fnd enro'!G595</f>
        <v>0</v>
      </c>
      <c r="H595" s="15">
        <f>'fnd enro'!H595</f>
        <v>11</v>
      </c>
      <c r="I595" s="15">
        <f>'fnd enro'!I595</f>
        <v>18</v>
      </c>
      <c r="J595" s="15">
        <f>'fnd enro'!J595</f>
        <v>0</v>
      </c>
      <c r="K595" s="16">
        <f>'fnd enro'!K595</f>
        <v>1.1107</v>
      </c>
      <c r="L595" s="15">
        <f>'fnd enro'!L595</f>
        <v>0</v>
      </c>
      <c r="M595" s="15">
        <f>'fnd enro'!M595</f>
        <v>0</v>
      </c>
      <c r="N595" s="15">
        <f>'fnd enro'!N595</f>
        <v>0</v>
      </c>
      <c r="O595" s="15">
        <f>'fnd enro'!O595</f>
        <v>0</v>
      </c>
      <c r="P595" s="15">
        <f>'fnd enro'!P595</f>
        <v>8</v>
      </c>
      <c r="Q595" s="15">
        <f>'fnd enro'!R595</f>
        <v>29</v>
      </c>
      <c r="R595" s="16">
        <f t="shared" si="690"/>
        <v>1</v>
      </c>
      <c r="S595" s="15">
        <f>VALUE('fnd enro'!Q595)</f>
        <v>12</v>
      </c>
      <c r="T595" s="2"/>
      <c r="U595" s="1">
        <f>(($D595*'fnd base rates'!C$107)
+($E595*'fnd base rates'!C$108)
+($F595*'fnd base rates'!C$109)
+($G595*'fnd base rates'!C$110)
+($H595*'fnd base rates'!C$111)
+($I595*'fnd base rates'!C$112)
+($J595*'fnd base rates'!C$113)
+($K595*'fnd base rates'!C$114)
+($M595*'fnd base rates'!C$116)
+($N595*'fnd base rates'!C$117)
+($O595*'fnd base rates'!C$118)
+($P595*VLOOKUP($S595+12,rate_basefnd,3)))
*$R595</f>
        <v>15457.466496999999</v>
      </c>
      <c r="V595" s="1">
        <f>(($D595*'fnd base rates'!D$107)
+($E595*'fnd base rates'!D$108)
+($F595*'fnd base rates'!D$109)
+($G595*'fnd base rates'!D$110)
+($H595*'fnd base rates'!D$111)
+($I595*'fnd base rates'!D$112)
+($J595*'fnd base rates'!D$113)
+($K595*'fnd base rates'!D$114)
+($M595*'fnd base rates'!D$116)
+($N595*'fnd base rates'!D$117)
+($O595*'fnd base rates'!D$118)
+($P595*VLOOKUP($S595+12,rate_basefnd,4)))
*$R595</f>
        <v>24047.53</v>
      </c>
      <c r="W595" s="1">
        <f>(($D595*'fnd base rates'!E$107)
+($E595*'fnd base rates'!E$108)
+($F595*'fnd base rates'!E$109)
+($G595*'fnd base rates'!E$110)
+($H595*'fnd base rates'!E$111)
+($I595*'fnd base rates'!E$112)
+($J595*'fnd base rates'!E$113)
+($K595*'fnd base rates'!E$114)
+($M595*'fnd base rates'!E$116)
+($N595*'fnd base rates'!E$117)
+($O595*'fnd base rates'!E$118)
+($P595*VLOOKUP($S595+12,rate_basefnd,5)))
*$R595</f>
        <v>148434.502511</v>
      </c>
      <c r="X595" s="1">
        <f>(($D595*'fnd base rates'!F$107)
+($E595*'fnd base rates'!F$108)
+($F595*'fnd base rates'!F$109)
+($G595*'fnd base rates'!F$110)
+($H595*'fnd base rates'!F$111)
+($I595*'fnd base rates'!F$112)
+($J595*'fnd base rates'!F$113)
+($K595*'fnd base rates'!F$114)
+($M595*'fnd base rates'!F$116)
+($N595*'fnd base rates'!F$117)
+($O595*'fnd base rates'!F$118)
+($P595*VLOOKUP($S595+12,rate_basefnd,6)))
*$R595</f>
        <v>25679.163077999998</v>
      </c>
      <c r="Y595" s="1">
        <f>(($D595*'fnd base rates'!G$107)
+($E595*'fnd base rates'!G$108)
+($F595*'fnd base rates'!G$109)
+($G595*'fnd base rates'!G$110)
+($H595*'fnd base rates'!G$111)
+($I595*'fnd base rates'!G$112)
+($J595*'fnd base rates'!G$113)
+($K595*'fnd base rates'!G$114)
+($M595*'fnd base rates'!G$116)
+($N595*'fnd base rates'!G$117)
+($O595*'fnd base rates'!G$118)
+($P595*VLOOKUP($S595+12,rate_basefnd,7)))
*$R595</f>
        <v>5925.7780309999998</v>
      </c>
      <c r="Z595" s="1">
        <f>(($D595*'fnd base rates'!H$107)
+($E595*'fnd base rates'!H$108)
+($F595*'fnd base rates'!H$109)
+($G595*'fnd base rates'!H$110)
+($H595*'fnd base rates'!H$111)
+($I595*'fnd base rates'!H$112)
+($J595*'fnd base rates'!H$113)
+($K595*'fnd base rates'!H$114)
+($M595*'fnd base rates'!H$116)
+($N595*'fnd base rates'!H$117)
+($O595*'fnd base rates'!H$118)
+($P595*VLOOKUP($S595+12,rate_basefnd,8)))</f>
        <v>19974.479090000001</v>
      </c>
      <c r="AA595" s="1">
        <f>(($D595*'fnd base rates'!I$107)
+($E595*'fnd base rates'!I$108)
+($F595*'fnd base rates'!I$109)
+($G595*'fnd base rates'!I$110)
+($H595*'fnd base rates'!I$111)
+($I595*'fnd base rates'!I$112)
+($J595*'fnd base rates'!I$113)
+($K595*'fnd base rates'!I$114)
+($M595*'fnd base rates'!I$116)
+($N595*'fnd base rates'!I$117)
+($O595*'fnd base rates'!I$118)
+($P595*VLOOKUP($S595+12,rate_basefnd,9)))
*$R595</f>
        <v>12147.16</v>
      </c>
      <c r="AB595" s="1">
        <f>(($D595*'fnd base rates'!J$107)
+($E595*'fnd base rates'!J$108)
+($F595*'fnd base rates'!J$109)
+($G595*'fnd base rates'!J$110)
+($H595*'fnd base rates'!J$111)
+($I595*'fnd base rates'!J$112)
+($J595*'fnd base rates'!J$113)
+($K595*'fnd base rates'!J$114)
+($M595*'fnd base rates'!J$116)
+($N595*'fnd base rates'!J$117)
+($O595*'fnd base rates'!J$118)
+($P595*VLOOKUP($S595+12,rate_basefnd,10)))
*$R595</f>
        <v>18285.5</v>
      </c>
      <c r="AC595" s="1">
        <f>(($D595*'fnd base rates'!K$107)
+($E595*'fnd base rates'!K$108)
+($F595*'fnd base rates'!K$109)
+($G595*'fnd base rates'!K$110)
+($H595*'fnd base rates'!K$111)
+($I595*'fnd base rates'!K$112)
+($J595*'fnd base rates'!K$113)
+($K595*'fnd base rates'!K$114)
+($M595*'fnd base rates'!K$116)
+($N595*'fnd base rates'!K$117)
+($O595*'fnd base rates'!K$118)
+($P595*VLOOKUP($S595+12,rate_basefnd,11)))
*$R595</f>
        <v>32226.146318999999</v>
      </c>
      <c r="AD595" s="1">
        <f>(($D595*'fnd base rates'!L$107)
+($E595*'fnd base rates'!L$108)
+($F595*'fnd base rates'!L$109)
+($G595*'fnd base rates'!L$110)
+($H595*'fnd base rates'!L$111)
+($I595*'fnd base rates'!L$112)
+($J595*'fnd base rates'!L$113)
+($K595*'fnd base rates'!L$114)
+($M595*'fnd base rates'!L$116)
+($N595*'fnd base rates'!L$117)
+($O595*'fnd base rates'!L$118)
+($P595*VLOOKUP($S595+12,rate_basefnd,12)))</f>
        <v>41444.238773999998</v>
      </c>
      <c r="AE595" s="1">
        <f>(($D595*'fnd base rates'!M$107)
+($E595*'fnd base rates'!M$108)
+($F595*'fnd base rates'!M$109)
+($G595*'fnd base rates'!M$110)
+($H595*'fnd base rates'!M$111)
+($I595*'fnd base rates'!M$112)
+($J595*'fnd base rates'!M$113)
+($K595*'fnd base rates'!M$114)
+($M595*'fnd base rates'!M$116)
+($N595*'fnd base rates'!M$117)
+($O595*'fnd base rates'!M$118)
+($P595*VLOOKUP($S595+12,rate_basefnd,13)))</f>
        <v>0</v>
      </c>
      <c r="AF595" s="4">
        <f t="shared" si="691"/>
        <v>343621.96429999999</v>
      </c>
      <c r="AH595" s="4">
        <f t="shared" si="692"/>
        <v>479278137</v>
      </c>
      <c r="AI595" s="4" t="str">
        <f t="shared" si="693"/>
        <v>479</v>
      </c>
      <c r="AJ595" s="2" t="str">
        <f t="shared" si="694"/>
        <v>278</v>
      </c>
      <c r="AK595" s="2" t="str">
        <f t="shared" si="695"/>
        <v>137</v>
      </c>
      <c r="AL595" s="4">
        <f t="shared" si="696"/>
        <v>1</v>
      </c>
      <c r="AM595" s="4">
        <f t="shared" si="688"/>
        <v>29</v>
      </c>
      <c r="AN595" s="4">
        <f t="shared" si="697"/>
        <v>343621.96429999999</v>
      </c>
      <c r="AO595" s="4">
        <f t="shared" si="698"/>
        <v>11849</v>
      </c>
      <c r="AP595" s="4">
        <f t="shared" si="699"/>
        <v>0</v>
      </c>
      <c r="AQ595" s="4">
        <v>11849</v>
      </c>
      <c r="AW595" s="4">
        <v>11805</v>
      </c>
      <c r="AX595" s="5">
        <f t="shared" si="700"/>
        <v>44</v>
      </c>
      <c r="AY595" s="4">
        <v>11849</v>
      </c>
      <c r="AZ595" s="5"/>
      <c r="BB595" s="5">
        <f t="shared" ref="BB595" si="709">BC595-BA595</f>
        <v>0</v>
      </c>
    </row>
    <row r="596" spans="1:54" s="4" customFormat="1">
      <c r="A596" s="278">
        <v>479</v>
      </c>
      <c r="B596" s="2">
        <v>479278159</v>
      </c>
      <c r="C596" s="10" t="s">
        <v>1069</v>
      </c>
      <c r="D596" s="15">
        <f>'fnd enro'!D596</f>
        <v>0</v>
      </c>
      <c r="E596" s="15">
        <f>'fnd enro'!E596</f>
        <v>0</v>
      </c>
      <c r="F596" s="15">
        <f>'fnd enro'!F596</f>
        <v>0</v>
      </c>
      <c r="G596" s="15">
        <f>'fnd enro'!G596</f>
        <v>0</v>
      </c>
      <c r="H596" s="15">
        <f>'fnd enro'!H596</f>
        <v>0</v>
      </c>
      <c r="I596" s="15">
        <f>'fnd enro'!I596</f>
        <v>2</v>
      </c>
      <c r="J596" s="15">
        <f>'fnd enro'!J596</f>
        <v>0</v>
      </c>
      <c r="K596" s="16">
        <f>'fnd enro'!K596</f>
        <v>7.6600000000000001E-2</v>
      </c>
      <c r="L596" s="15">
        <f>'fnd enro'!L596</f>
        <v>0</v>
      </c>
      <c r="M596" s="15">
        <f>'fnd enro'!M596</f>
        <v>0</v>
      </c>
      <c r="N596" s="15">
        <f>'fnd enro'!N596</f>
        <v>0</v>
      </c>
      <c r="O596" s="15">
        <f>'fnd enro'!O596</f>
        <v>0</v>
      </c>
      <c r="P596" s="15">
        <f>'fnd enro'!P596</f>
        <v>0</v>
      </c>
      <c r="Q596" s="15">
        <f>'fnd enro'!R596</f>
        <v>2</v>
      </c>
      <c r="R596" s="16">
        <f t="shared" si="690"/>
        <v>1</v>
      </c>
      <c r="S596" s="15">
        <f>VALUE('fnd enro'!Q596)</f>
        <v>2</v>
      </c>
      <c r="T596" s="2"/>
      <c r="U596" s="1">
        <f>(($D596*'fnd base rates'!C$107)
+($E596*'fnd base rates'!C$108)
+($F596*'fnd base rates'!C$109)
+($G596*'fnd base rates'!C$110)
+($H596*'fnd base rates'!C$111)
+($I596*'fnd base rates'!C$112)
+($J596*'fnd base rates'!C$113)
+($K596*'fnd base rates'!C$114)
+($M596*'fnd base rates'!C$116)
+($N596*'fnd base rates'!C$117)
+($O596*'fnd base rates'!C$118)
+($P596*VLOOKUP($S596+12,rate_basefnd,3)))
*$R596</f>
        <v>1025.044586</v>
      </c>
      <c r="V596" s="1">
        <f>(($D596*'fnd base rates'!D$107)
+($E596*'fnd base rates'!D$108)
+($F596*'fnd base rates'!D$109)
+($G596*'fnd base rates'!D$110)
+($H596*'fnd base rates'!D$111)
+($I596*'fnd base rates'!D$112)
+($J596*'fnd base rates'!D$113)
+($K596*'fnd base rates'!D$114)
+($M596*'fnd base rates'!D$116)
+($N596*'fnd base rates'!D$117)
+($O596*'fnd base rates'!D$118)
+($P596*VLOOKUP($S596+12,rate_basefnd,4)))
*$R596</f>
        <v>1464.26</v>
      </c>
      <c r="W596" s="1">
        <f>(($D596*'fnd base rates'!E$107)
+($E596*'fnd base rates'!E$108)
+($F596*'fnd base rates'!E$109)
+($G596*'fnd base rates'!E$110)
+($H596*'fnd base rates'!E$111)
+($I596*'fnd base rates'!E$112)
+($J596*'fnd base rates'!E$113)
+($K596*'fnd base rates'!E$114)
+($M596*'fnd base rates'!E$116)
+($N596*'fnd base rates'!E$117)
+($O596*'fnd base rates'!E$118)
+($P596*VLOOKUP($S596+12,rate_basefnd,5)))
*$R596</f>
        <v>9395.8105180000002</v>
      </c>
      <c r="X596" s="1">
        <f>(($D596*'fnd base rates'!F$107)
+($E596*'fnd base rates'!F$108)
+($F596*'fnd base rates'!F$109)
+($G596*'fnd base rates'!F$110)
+($H596*'fnd base rates'!F$111)
+($I596*'fnd base rates'!F$112)
+($J596*'fnd base rates'!F$113)
+($K596*'fnd base rates'!F$114)
+($M596*'fnd base rates'!F$116)
+($N596*'fnd base rates'!F$117)
+($O596*'fnd base rates'!F$118)
+($P596*VLOOKUP($S596+12,rate_basefnd,6)))
*$R596</f>
        <v>1692.2167640000002</v>
      </c>
      <c r="Y596" s="1">
        <f>(($D596*'fnd base rates'!G$107)
+($E596*'fnd base rates'!G$108)
+($F596*'fnd base rates'!G$109)
+($G596*'fnd base rates'!G$110)
+($H596*'fnd base rates'!G$111)
+($I596*'fnd base rates'!G$112)
+($J596*'fnd base rates'!G$113)
+($K596*'fnd base rates'!G$114)
+($M596*'fnd base rates'!G$116)
+($N596*'fnd base rates'!G$117)
+($O596*'fnd base rates'!G$118)
+($P596*VLOOKUP($S596+12,rate_basefnd,7)))
*$R596</f>
        <v>313.39227799999998</v>
      </c>
      <c r="Z596" s="1">
        <f>(($D596*'fnd base rates'!H$107)
+($E596*'fnd base rates'!H$108)
+($F596*'fnd base rates'!H$109)
+($G596*'fnd base rates'!H$110)
+($H596*'fnd base rates'!H$111)
+($I596*'fnd base rates'!H$112)
+($J596*'fnd base rates'!H$113)
+($K596*'fnd base rates'!H$114)
+($M596*'fnd base rates'!H$116)
+($N596*'fnd base rates'!H$117)
+($O596*'fnd base rates'!H$118)
+($P596*VLOOKUP($S596+12,rate_basefnd,8)))</f>
        <v>1584.6144199999999</v>
      </c>
      <c r="AA596" s="1">
        <f>(($D596*'fnd base rates'!I$107)
+($E596*'fnd base rates'!I$108)
+($F596*'fnd base rates'!I$109)
+($G596*'fnd base rates'!I$110)
+($H596*'fnd base rates'!I$111)
+($I596*'fnd base rates'!I$112)
+($J596*'fnd base rates'!I$113)
+($K596*'fnd base rates'!I$114)
+($M596*'fnd base rates'!I$116)
+($N596*'fnd base rates'!I$117)
+($O596*'fnd base rates'!I$118)
+($P596*VLOOKUP($S596+12,rate_basefnd,9)))
*$R596</f>
        <v>815.2</v>
      </c>
      <c r="AB596" s="1">
        <f>(($D596*'fnd base rates'!J$107)
+($E596*'fnd base rates'!J$108)
+($F596*'fnd base rates'!J$109)
+($G596*'fnd base rates'!J$110)
+($H596*'fnd base rates'!J$111)
+($I596*'fnd base rates'!J$112)
+($J596*'fnd base rates'!J$113)
+($K596*'fnd base rates'!J$114)
+($M596*'fnd base rates'!J$116)
+($N596*'fnd base rates'!J$117)
+($O596*'fnd base rates'!J$118)
+($P596*VLOOKUP($S596+12,rate_basefnd,10)))
*$R596</f>
        <v>1098.08</v>
      </c>
      <c r="AC596" s="1">
        <f>(($D596*'fnd base rates'!K$107)
+($E596*'fnd base rates'!K$108)
+($F596*'fnd base rates'!K$109)
+($G596*'fnd base rates'!K$110)
+($H596*'fnd base rates'!K$111)
+($I596*'fnd base rates'!K$112)
+($J596*'fnd base rates'!K$113)
+($K596*'fnd base rates'!K$114)
+($M596*'fnd base rates'!K$116)
+($N596*'fnd base rates'!K$117)
+($O596*'fnd base rates'!K$118)
+($P596*VLOOKUP($S596+12,rate_basefnd,11)))
*$R596</f>
        <v>2199.1880219999998</v>
      </c>
      <c r="AD596" s="1">
        <f>(($D596*'fnd base rates'!L$107)
+($E596*'fnd base rates'!L$108)
+($F596*'fnd base rates'!L$109)
+($G596*'fnd base rates'!L$110)
+($H596*'fnd base rates'!L$111)
+($I596*'fnd base rates'!L$112)
+($J596*'fnd base rates'!L$113)
+($K596*'fnd base rates'!L$114)
+($M596*'fnd base rates'!L$116)
+($N596*'fnd base rates'!L$117)
+($O596*'fnd base rates'!L$118)
+($P596*VLOOKUP($S596+12,rate_basefnd,12)))</f>
        <v>2459.0268120000001</v>
      </c>
      <c r="AE596" s="1">
        <f>(($D596*'fnd base rates'!M$107)
+($E596*'fnd base rates'!M$108)
+($F596*'fnd base rates'!M$109)
+($G596*'fnd base rates'!M$110)
+($H596*'fnd base rates'!M$111)
+($I596*'fnd base rates'!M$112)
+($J596*'fnd base rates'!M$113)
+($K596*'fnd base rates'!M$114)
+($M596*'fnd base rates'!M$116)
+($N596*'fnd base rates'!M$117)
+($O596*'fnd base rates'!M$118)
+($P596*VLOOKUP($S596+12,rate_basefnd,13)))</f>
        <v>0</v>
      </c>
      <c r="AF596" s="4">
        <f t="shared" si="691"/>
        <v>22046.8334</v>
      </c>
      <c r="AH596" s="4">
        <f t="shared" si="692"/>
        <v>479278159</v>
      </c>
      <c r="AI596" s="4" t="str">
        <f t="shared" si="693"/>
        <v>479</v>
      </c>
      <c r="AJ596" s="2" t="str">
        <f t="shared" si="694"/>
        <v>278</v>
      </c>
      <c r="AK596" s="2" t="str">
        <f t="shared" si="695"/>
        <v>159</v>
      </c>
      <c r="AL596" s="4">
        <f t="shared" si="696"/>
        <v>1</v>
      </c>
      <c r="AM596" s="4">
        <f t="shared" si="688"/>
        <v>2</v>
      </c>
      <c r="AN596" s="4">
        <f t="shared" si="697"/>
        <v>22046.8334</v>
      </c>
      <c r="AO596" s="4">
        <f t="shared" si="698"/>
        <v>11023</v>
      </c>
      <c r="AP596" s="4">
        <f t="shared" si="699"/>
        <v>0</v>
      </c>
      <c r="AQ596" s="4">
        <v>11023</v>
      </c>
      <c r="AW596" s="4">
        <v>11009</v>
      </c>
      <c r="AX596" s="5">
        <f t="shared" si="700"/>
        <v>14</v>
      </c>
      <c r="AY596" s="4">
        <v>11023</v>
      </c>
      <c r="AZ596" s="5"/>
      <c r="BB596" s="5">
        <f t="shared" ref="BB596" si="710">BC596-BA596</f>
        <v>0</v>
      </c>
    </row>
    <row r="597" spans="1:54" s="4" customFormat="1">
      <c r="A597" s="278">
        <v>479</v>
      </c>
      <c r="B597" s="2">
        <v>479278161</v>
      </c>
      <c r="C597" s="10" t="s">
        <v>1069</v>
      </c>
      <c r="D597" s="15">
        <f>'fnd enro'!D597</f>
        <v>0</v>
      </c>
      <c r="E597" s="15">
        <f>'fnd enro'!E597</f>
        <v>0</v>
      </c>
      <c r="F597" s="15">
        <f>'fnd enro'!F597</f>
        <v>0</v>
      </c>
      <c r="G597" s="15">
        <f>'fnd enro'!G597</f>
        <v>0</v>
      </c>
      <c r="H597" s="15">
        <f>'fnd enro'!H597</f>
        <v>1</v>
      </c>
      <c r="I597" s="15">
        <f>'fnd enro'!I597</f>
        <v>4</v>
      </c>
      <c r="J597" s="15">
        <f>'fnd enro'!J597</f>
        <v>0</v>
      </c>
      <c r="K597" s="16">
        <f>'fnd enro'!K597</f>
        <v>0.1915</v>
      </c>
      <c r="L597" s="15">
        <f>'fnd enro'!L597</f>
        <v>0</v>
      </c>
      <c r="M597" s="15">
        <f>'fnd enro'!M597</f>
        <v>0</v>
      </c>
      <c r="N597" s="15">
        <f>'fnd enro'!N597</f>
        <v>0</v>
      </c>
      <c r="O597" s="15">
        <f>'fnd enro'!O597</f>
        <v>0</v>
      </c>
      <c r="P597" s="15">
        <f>'fnd enro'!P597</f>
        <v>1</v>
      </c>
      <c r="Q597" s="15">
        <f>'fnd enro'!R597</f>
        <v>5</v>
      </c>
      <c r="R597" s="16">
        <f t="shared" si="690"/>
        <v>1</v>
      </c>
      <c r="S597" s="15">
        <f>VALUE('fnd enro'!Q597)</f>
        <v>6</v>
      </c>
      <c r="T597" s="2"/>
      <c r="U597" s="1">
        <f>(($D597*'fnd base rates'!C$107)
+($E597*'fnd base rates'!C$108)
+($F597*'fnd base rates'!C$109)
+($G597*'fnd base rates'!C$110)
+($H597*'fnd base rates'!C$111)
+($I597*'fnd base rates'!C$112)
+($J597*'fnd base rates'!C$113)
+($K597*'fnd base rates'!C$114)
+($M597*'fnd base rates'!C$116)
+($N597*'fnd base rates'!C$117)
+($O597*'fnd base rates'!C$118)
+($P597*VLOOKUP($S597+12,rate_basefnd,3)))
*$R597</f>
        <v>2623.1714649999999</v>
      </c>
      <c r="V597" s="1">
        <f>(($D597*'fnd base rates'!D$107)
+($E597*'fnd base rates'!D$108)
+($F597*'fnd base rates'!D$109)
+($G597*'fnd base rates'!D$110)
+($H597*'fnd base rates'!D$111)
+($I597*'fnd base rates'!D$112)
+($J597*'fnd base rates'!D$113)
+($K597*'fnd base rates'!D$114)
+($M597*'fnd base rates'!D$116)
+($N597*'fnd base rates'!D$117)
+($O597*'fnd base rates'!D$118)
+($P597*VLOOKUP($S597+12,rate_basefnd,4)))
*$R597</f>
        <v>3947.58</v>
      </c>
      <c r="W597" s="1">
        <f>(($D597*'fnd base rates'!E$107)
+($E597*'fnd base rates'!E$108)
+($F597*'fnd base rates'!E$109)
+($G597*'fnd base rates'!E$110)
+($H597*'fnd base rates'!E$111)
+($I597*'fnd base rates'!E$112)
+($J597*'fnd base rates'!E$113)
+($K597*'fnd base rates'!E$114)
+($M597*'fnd base rates'!E$116)
+($N597*'fnd base rates'!E$117)
+($O597*'fnd base rates'!E$118)
+($P597*VLOOKUP($S597+12,rate_basefnd,5)))
*$R597</f>
        <v>24900.326294999999</v>
      </c>
      <c r="X597" s="1">
        <f>(($D597*'fnd base rates'!F$107)
+($E597*'fnd base rates'!F$108)
+($F597*'fnd base rates'!F$109)
+($G597*'fnd base rates'!F$110)
+($H597*'fnd base rates'!F$111)
+($I597*'fnd base rates'!F$112)
+($J597*'fnd base rates'!F$113)
+($K597*'fnd base rates'!F$114)
+($M597*'fnd base rates'!F$116)
+($N597*'fnd base rates'!F$117)
+($O597*'fnd base rates'!F$118)
+($P597*VLOOKUP($S597+12,rate_basefnd,6)))
*$R597</f>
        <v>4334.3619100000005</v>
      </c>
      <c r="Y597" s="1">
        <f>(($D597*'fnd base rates'!G$107)
+($E597*'fnd base rates'!G$108)
+($F597*'fnd base rates'!G$109)
+($G597*'fnd base rates'!G$110)
+($H597*'fnd base rates'!G$111)
+($I597*'fnd base rates'!G$112)
+($J597*'fnd base rates'!G$113)
+($K597*'fnd base rates'!G$114)
+($M597*'fnd base rates'!G$116)
+($N597*'fnd base rates'!G$117)
+($O597*'fnd base rates'!G$118)
+($P597*VLOOKUP($S597+12,rate_basefnd,7)))
*$R597</f>
        <v>923.73069499999997</v>
      </c>
      <c r="Z597" s="1">
        <f>(($D597*'fnd base rates'!H$107)
+($E597*'fnd base rates'!H$108)
+($F597*'fnd base rates'!H$109)
+($G597*'fnd base rates'!H$110)
+($H597*'fnd base rates'!H$111)
+($I597*'fnd base rates'!H$112)
+($J597*'fnd base rates'!H$113)
+($K597*'fnd base rates'!H$114)
+($M597*'fnd base rates'!H$116)
+($N597*'fnd base rates'!H$117)
+($O597*'fnd base rates'!H$118)
+($P597*VLOOKUP($S597+12,rate_basefnd,8)))</f>
        <v>3690.8360499999994</v>
      </c>
      <c r="AA597" s="1">
        <f>(($D597*'fnd base rates'!I$107)
+($E597*'fnd base rates'!I$108)
+($F597*'fnd base rates'!I$109)
+($G597*'fnd base rates'!I$110)
+($H597*'fnd base rates'!I$111)
+($I597*'fnd base rates'!I$112)
+($J597*'fnd base rates'!I$113)
+($K597*'fnd base rates'!I$114)
+($M597*'fnd base rates'!I$116)
+($N597*'fnd base rates'!I$117)
+($O597*'fnd base rates'!I$118)
+($P597*VLOOKUP($S597+12,rate_basefnd,9)))
*$R597</f>
        <v>2079.94</v>
      </c>
      <c r="AB597" s="1">
        <f>(($D597*'fnd base rates'!J$107)
+($E597*'fnd base rates'!J$108)
+($F597*'fnd base rates'!J$109)
+($G597*'fnd base rates'!J$110)
+($H597*'fnd base rates'!J$111)
+($I597*'fnd base rates'!J$112)
+($J597*'fnd base rates'!J$113)
+($K597*'fnd base rates'!J$114)
+($M597*'fnd base rates'!J$116)
+($N597*'fnd base rates'!J$117)
+($O597*'fnd base rates'!J$118)
+($P597*VLOOKUP($S597+12,rate_basefnd,10)))
*$R597</f>
        <v>3023.62</v>
      </c>
      <c r="AC597" s="1">
        <f>(($D597*'fnd base rates'!K$107)
+($E597*'fnd base rates'!K$108)
+($F597*'fnd base rates'!K$109)
+($G597*'fnd base rates'!K$110)
+($H597*'fnd base rates'!K$111)
+($I597*'fnd base rates'!K$112)
+($J597*'fnd base rates'!K$113)
+($K597*'fnd base rates'!K$114)
+($M597*'fnd base rates'!K$116)
+($N597*'fnd base rates'!K$117)
+($O597*'fnd base rates'!K$118)
+($P597*VLOOKUP($S597+12,rate_basefnd,11)))
*$R597</f>
        <v>5528.690055</v>
      </c>
      <c r="AD597" s="1">
        <f>(($D597*'fnd base rates'!L$107)
+($E597*'fnd base rates'!L$108)
+($F597*'fnd base rates'!L$109)
+($G597*'fnd base rates'!L$110)
+($H597*'fnd base rates'!L$111)
+($I597*'fnd base rates'!L$112)
+($J597*'fnd base rates'!L$113)
+($K597*'fnd base rates'!L$114)
+($M597*'fnd base rates'!L$116)
+($N597*'fnd base rates'!L$117)
+($O597*'fnd base rates'!L$118)
+($P597*VLOOKUP($S597+12,rate_basefnd,12)))</f>
        <v>6722.6570300000003</v>
      </c>
      <c r="AE597" s="1">
        <f>(($D597*'fnd base rates'!M$107)
+($E597*'fnd base rates'!M$108)
+($F597*'fnd base rates'!M$109)
+($G597*'fnd base rates'!M$110)
+($H597*'fnd base rates'!M$111)
+($I597*'fnd base rates'!M$112)
+($J597*'fnd base rates'!M$113)
+($K597*'fnd base rates'!M$114)
+($M597*'fnd base rates'!M$116)
+($N597*'fnd base rates'!M$117)
+($O597*'fnd base rates'!M$118)
+($P597*VLOOKUP($S597+12,rate_basefnd,13)))</f>
        <v>0</v>
      </c>
      <c r="AF597" s="4">
        <f t="shared" si="691"/>
        <v>57774.913500000002</v>
      </c>
      <c r="AH597" s="4">
        <f t="shared" si="692"/>
        <v>479278161</v>
      </c>
      <c r="AI597" s="4" t="str">
        <f t="shared" si="693"/>
        <v>479</v>
      </c>
      <c r="AJ597" s="2" t="str">
        <f t="shared" si="694"/>
        <v>278</v>
      </c>
      <c r="AK597" s="2" t="str">
        <f t="shared" si="695"/>
        <v>161</v>
      </c>
      <c r="AL597" s="4">
        <f t="shared" si="696"/>
        <v>1</v>
      </c>
      <c r="AM597" s="4">
        <f t="shared" si="688"/>
        <v>5</v>
      </c>
      <c r="AN597" s="4">
        <f t="shared" si="697"/>
        <v>57774.913500000002</v>
      </c>
      <c r="AO597" s="4">
        <f t="shared" si="698"/>
        <v>11555</v>
      </c>
      <c r="AP597" s="4">
        <f t="shared" si="699"/>
        <v>0</v>
      </c>
      <c r="AQ597" s="4">
        <v>11555</v>
      </c>
      <c r="AW597" s="4">
        <v>11536</v>
      </c>
      <c r="AX597" s="5">
        <f t="shared" si="700"/>
        <v>19</v>
      </c>
      <c r="AY597" s="4">
        <v>11555</v>
      </c>
      <c r="AZ597" s="5"/>
      <c r="BB597" s="5">
        <f t="shared" ref="BB597" si="711">BC597-BA597</f>
        <v>0</v>
      </c>
    </row>
    <row r="598" spans="1:54" s="4" customFormat="1">
      <c r="A598" s="278">
        <v>479</v>
      </c>
      <c r="B598" s="2">
        <v>479278191</v>
      </c>
      <c r="C598" s="10" t="s">
        <v>1069</v>
      </c>
      <c r="D598" s="15">
        <f>'fnd enro'!D598</f>
        <v>0</v>
      </c>
      <c r="E598" s="15">
        <f>'fnd enro'!E598</f>
        <v>0</v>
      </c>
      <c r="F598" s="15">
        <f>'fnd enro'!F598</f>
        <v>0</v>
      </c>
      <c r="G598" s="15">
        <f>'fnd enro'!G598</f>
        <v>0</v>
      </c>
      <c r="H598" s="15">
        <f>'fnd enro'!H598</f>
        <v>2</v>
      </c>
      <c r="I598" s="15">
        <f>'fnd enro'!I598</f>
        <v>3</v>
      </c>
      <c r="J598" s="15">
        <f>'fnd enro'!J598</f>
        <v>0</v>
      </c>
      <c r="K598" s="16">
        <f>'fnd enro'!K598</f>
        <v>0.1915</v>
      </c>
      <c r="L598" s="15">
        <f>'fnd enro'!L598</f>
        <v>0</v>
      </c>
      <c r="M598" s="15">
        <f>'fnd enro'!M598</f>
        <v>0</v>
      </c>
      <c r="N598" s="15">
        <f>'fnd enro'!N598</f>
        <v>0</v>
      </c>
      <c r="O598" s="15">
        <f>'fnd enro'!O598</f>
        <v>0</v>
      </c>
      <c r="P598" s="15">
        <f>'fnd enro'!P598</f>
        <v>1</v>
      </c>
      <c r="Q598" s="15">
        <f>'fnd enro'!R598</f>
        <v>5</v>
      </c>
      <c r="R598" s="16">
        <f t="shared" si="690"/>
        <v>1</v>
      </c>
      <c r="S598" s="15">
        <f>VALUE('fnd enro'!Q598)</f>
        <v>6</v>
      </c>
      <c r="T598" s="2"/>
      <c r="U598" s="1">
        <f>(($D598*'fnd base rates'!C$107)
+($E598*'fnd base rates'!C$108)
+($F598*'fnd base rates'!C$109)
+($G598*'fnd base rates'!C$110)
+($H598*'fnd base rates'!C$111)
+($I598*'fnd base rates'!C$112)
+($J598*'fnd base rates'!C$113)
+($K598*'fnd base rates'!C$114)
+($M598*'fnd base rates'!C$116)
+($N598*'fnd base rates'!C$117)
+($O598*'fnd base rates'!C$118)
+($P598*VLOOKUP($S598+12,rate_basefnd,3)))
*$R598</f>
        <v>2623.1714649999999</v>
      </c>
      <c r="V598" s="1">
        <f>(($D598*'fnd base rates'!D$107)
+($E598*'fnd base rates'!D$108)
+($F598*'fnd base rates'!D$109)
+($G598*'fnd base rates'!D$110)
+($H598*'fnd base rates'!D$111)
+($I598*'fnd base rates'!D$112)
+($J598*'fnd base rates'!D$113)
+($K598*'fnd base rates'!D$114)
+($M598*'fnd base rates'!D$116)
+($N598*'fnd base rates'!D$117)
+($O598*'fnd base rates'!D$118)
+($P598*VLOOKUP($S598+12,rate_basefnd,4)))
*$R598</f>
        <v>3947.5799999999995</v>
      </c>
      <c r="W598" s="1">
        <f>(($D598*'fnd base rates'!E$107)
+($E598*'fnd base rates'!E$108)
+($F598*'fnd base rates'!E$109)
+($G598*'fnd base rates'!E$110)
+($H598*'fnd base rates'!E$111)
+($I598*'fnd base rates'!E$112)
+($J598*'fnd base rates'!E$113)
+($K598*'fnd base rates'!E$114)
+($M598*'fnd base rates'!E$116)
+($N598*'fnd base rates'!E$117)
+($O598*'fnd base rates'!E$118)
+($P598*VLOOKUP($S598+12,rate_basefnd,5)))
*$R598</f>
        <v>23510.156295000001</v>
      </c>
      <c r="X598" s="1">
        <f>(($D598*'fnd base rates'!F$107)
+($E598*'fnd base rates'!F$108)
+($F598*'fnd base rates'!F$109)
+($G598*'fnd base rates'!F$110)
+($H598*'fnd base rates'!F$111)
+($I598*'fnd base rates'!F$112)
+($J598*'fnd base rates'!F$113)
+($K598*'fnd base rates'!F$114)
+($M598*'fnd base rates'!F$116)
+($N598*'fnd base rates'!F$117)
+($O598*'fnd base rates'!F$118)
+($P598*VLOOKUP($S598+12,rate_basefnd,6)))
*$R598</f>
        <v>4438.1819100000002</v>
      </c>
      <c r="Y598" s="1">
        <f>(($D598*'fnd base rates'!G$107)
+($E598*'fnd base rates'!G$108)
+($F598*'fnd base rates'!G$109)
+($G598*'fnd base rates'!G$110)
+($H598*'fnd base rates'!G$111)
+($I598*'fnd base rates'!G$112)
+($J598*'fnd base rates'!G$113)
+($K598*'fnd base rates'!G$114)
+($M598*'fnd base rates'!G$116)
+($N598*'fnd base rates'!G$117)
+($O598*'fnd base rates'!G$118)
+($P598*VLOOKUP($S598+12,rate_basefnd,7)))
*$R598</f>
        <v>928.10069499999997</v>
      </c>
      <c r="Z598" s="1">
        <f>(($D598*'fnd base rates'!H$107)
+($E598*'fnd base rates'!H$108)
+($F598*'fnd base rates'!H$109)
+($G598*'fnd base rates'!H$110)
+($H598*'fnd base rates'!H$111)
+($I598*'fnd base rates'!H$112)
+($J598*'fnd base rates'!H$113)
+($K598*'fnd base rates'!H$114)
+($M598*'fnd base rates'!H$116)
+($N598*'fnd base rates'!H$117)
+($O598*'fnd base rates'!H$118)
+($P598*VLOOKUP($S598+12,rate_basefnd,8)))</f>
        <v>3399.3060499999997</v>
      </c>
      <c r="AA598" s="1">
        <f>(($D598*'fnd base rates'!I$107)
+($E598*'fnd base rates'!I$108)
+($F598*'fnd base rates'!I$109)
+($G598*'fnd base rates'!I$110)
+($H598*'fnd base rates'!I$111)
+($I598*'fnd base rates'!I$112)
+($J598*'fnd base rates'!I$113)
+($K598*'fnd base rates'!I$114)
+($M598*'fnd base rates'!I$116)
+($N598*'fnd base rates'!I$117)
+($O598*'fnd base rates'!I$118)
+($P598*VLOOKUP($S598+12,rate_basefnd,9)))
*$R598</f>
        <v>2008.4600000000003</v>
      </c>
      <c r="AB598" s="1">
        <f>(($D598*'fnd base rates'!J$107)
+($E598*'fnd base rates'!J$108)
+($F598*'fnd base rates'!J$109)
+($G598*'fnd base rates'!J$110)
+($H598*'fnd base rates'!J$111)
+($I598*'fnd base rates'!J$112)
+($J598*'fnd base rates'!J$113)
+($K598*'fnd base rates'!J$114)
+($M598*'fnd base rates'!J$116)
+($N598*'fnd base rates'!J$117)
+($O598*'fnd base rates'!J$118)
+($P598*VLOOKUP($S598+12,rate_basefnd,10)))
*$R598</f>
        <v>2712.68</v>
      </c>
      <c r="AC598" s="1">
        <f>(($D598*'fnd base rates'!K$107)
+($E598*'fnd base rates'!K$108)
+($F598*'fnd base rates'!K$109)
+($G598*'fnd base rates'!K$110)
+($H598*'fnd base rates'!K$111)
+($I598*'fnd base rates'!K$112)
+($J598*'fnd base rates'!K$113)
+($K598*'fnd base rates'!K$114)
+($M598*'fnd base rates'!K$116)
+($N598*'fnd base rates'!K$117)
+($O598*'fnd base rates'!K$118)
+($P598*VLOOKUP($S598+12,rate_basefnd,11)))
*$R598</f>
        <v>5559.4100549999994</v>
      </c>
      <c r="AD598" s="1">
        <f>(($D598*'fnd base rates'!L$107)
+($E598*'fnd base rates'!L$108)
+($F598*'fnd base rates'!L$109)
+($G598*'fnd base rates'!L$110)
+($H598*'fnd base rates'!L$111)
+($I598*'fnd base rates'!L$112)
+($J598*'fnd base rates'!L$113)
+($K598*'fnd base rates'!L$114)
+($M598*'fnd base rates'!L$116)
+($N598*'fnd base rates'!L$117)
+($O598*'fnd base rates'!L$118)
+($P598*VLOOKUP($S598+12,rate_basefnd,12)))</f>
        <v>6844.6670300000005</v>
      </c>
      <c r="AE598" s="1">
        <f>(($D598*'fnd base rates'!M$107)
+($E598*'fnd base rates'!M$108)
+($F598*'fnd base rates'!M$109)
+($G598*'fnd base rates'!M$110)
+($H598*'fnd base rates'!M$111)
+($I598*'fnd base rates'!M$112)
+($J598*'fnd base rates'!M$113)
+($K598*'fnd base rates'!M$114)
+($M598*'fnd base rates'!M$116)
+($N598*'fnd base rates'!M$117)
+($O598*'fnd base rates'!M$118)
+($P598*VLOOKUP($S598+12,rate_basefnd,13)))</f>
        <v>0</v>
      </c>
      <c r="AF598" s="4">
        <f t="shared" si="691"/>
        <v>55971.713499999998</v>
      </c>
      <c r="AH598" s="4">
        <f t="shared" si="692"/>
        <v>479278191</v>
      </c>
      <c r="AI598" s="4" t="str">
        <f t="shared" si="693"/>
        <v>479</v>
      </c>
      <c r="AJ598" s="2" t="str">
        <f t="shared" si="694"/>
        <v>278</v>
      </c>
      <c r="AK598" s="2" t="str">
        <f t="shared" si="695"/>
        <v>191</v>
      </c>
      <c r="AL598" s="4">
        <f t="shared" si="696"/>
        <v>1</v>
      </c>
      <c r="AM598" s="4">
        <f t="shared" si="688"/>
        <v>5</v>
      </c>
      <c r="AN598" s="4">
        <f t="shared" si="697"/>
        <v>55971.713499999998</v>
      </c>
      <c r="AO598" s="4">
        <f t="shared" si="698"/>
        <v>11194</v>
      </c>
      <c r="AP598" s="4">
        <f t="shared" si="699"/>
        <v>0</v>
      </c>
      <c r="AQ598" s="4">
        <v>11194</v>
      </c>
      <c r="AW598" s="4">
        <v>11175</v>
      </c>
      <c r="AX598" s="5">
        <f t="shared" si="700"/>
        <v>19</v>
      </c>
      <c r="AY598" s="4">
        <v>11194</v>
      </c>
      <c r="AZ598" s="5"/>
      <c r="BB598" s="5">
        <f t="shared" ref="BB598" si="712">BC598-BA598</f>
        <v>0</v>
      </c>
    </row>
    <row r="599" spans="1:54" s="4" customFormat="1">
      <c r="A599" s="278">
        <v>479</v>
      </c>
      <c r="B599" s="2">
        <v>479278210</v>
      </c>
      <c r="C599" s="10" t="s">
        <v>1069</v>
      </c>
      <c r="D599" s="15">
        <f>'fnd enro'!D599</f>
        <v>0</v>
      </c>
      <c r="E599" s="15">
        <f>'fnd enro'!E599</f>
        <v>0</v>
      </c>
      <c r="F599" s="15">
        <f>'fnd enro'!F599</f>
        <v>0</v>
      </c>
      <c r="G599" s="15">
        <f>'fnd enro'!G599</f>
        <v>0</v>
      </c>
      <c r="H599" s="15">
        <f>'fnd enro'!H599</f>
        <v>9</v>
      </c>
      <c r="I599" s="15">
        <f>'fnd enro'!I599</f>
        <v>21</v>
      </c>
      <c r="J599" s="15">
        <f>'fnd enro'!J599</f>
        <v>0</v>
      </c>
      <c r="K599" s="16">
        <f>'fnd enro'!K599</f>
        <v>1.149</v>
      </c>
      <c r="L599" s="15">
        <f>'fnd enro'!L599</f>
        <v>0</v>
      </c>
      <c r="M599" s="15">
        <f>'fnd enro'!M599</f>
        <v>0</v>
      </c>
      <c r="N599" s="15">
        <f>'fnd enro'!N599</f>
        <v>0</v>
      </c>
      <c r="O599" s="15">
        <f>'fnd enro'!O599</f>
        <v>0</v>
      </c>
      <c r="P599" s="15">
        <f>'fnd enro'!P599</f>
        <v>13</v>
      </c>
      <c r="Q599" s="15">
        <f>'fnd enro'!R599</f>
        <v>30</v>
      </c>
      <c r="R599" s="16">
        <f t="shared" si="690"/>
        <v>1</v>
      </c>
      <c r="S599" s="15">
        <f>VALUE('fnd enro'!Q599)</f>
        <v>5</v>
      </c>
      <c r="T599" s="2"/>
      <c r="U599" s="1">
        <f>(($D599*'fnd base rates'!C$107)
+($E599*'fnd base rates'!C$108)
+($F599*'fnd base rates'!C$109)
+($G599*'fnd base rates'!C$110)
+($H599*'fnd base rates'!C$111)
+($I599*'fnd base rates'!C$112)
+($J599*'fnd base rates'!C$113)
+($K599*'fnd base rates'!C$114)
+($M599*'fnd base rates'!C$116)
+($N599*'fnd base rates'!C$117)
+($O599*'fnd base rates'!C$118)
+($P599*VLOOKUP($S599+12,rate_basefnd,3)))
*$R599</f>
        <v>16105.878789999999</v>
      </c>
      <c r="V599" s="1">
        <f>(($D599*'fnd base rates'!D$107)
+($E599*'fnd base rates'!D$108)
+($F599*'fnd base rates'!D$109)
+($G599*'fnd base rates'!D$110)
+($H599*'fnd base rates'!D$111)
+($I599*'fnd base rates'!D$112)
+($J599*'fnd base rates'!D$113)
+($K599*'fnd base rates'!D$114)
+($M599*'fnd base rates'!D$116)
+($N599*'fnd base rates'!D$117)
+($O599*'fnd base rates'!D$118)
+($P599*VLOOKUP($S599+12,rate_basefnd,4)))
*$R599</f>
        <v>25423.850000000002</v>
      </c>
      <c r="W599" s="1">
        <f>(($D599*'fnd base rates'!E$107)
+($E599*'fnd base rates'!E$108)
+($F599*'fnd base rates'!E$109)
+($G599*'fnd base rates'!E$110)
+($H599*'fnd base rates'!E$111)
+($I599*'fnd base rates'!E$112)
+($J599*'fnd base rates'!E$113)
+($K599*'fnd base rates'!E$114)
+($M599*'fnd base rates'!E$116)
+($N599*'fnd base rates'!E$117)
+($O599*'fnd base rates'!E$118)
+($P599*VLOOKUP($S599+12,rate_basefnd,5)))
*$R599</f>
        <v>162201.83776999998</v>
      </c>
      <c r="X599" s="1">
        <f>(($D599*'fnd base rates'!F$107)
+($E599*'fnd base rates'!F$108)
+($F599*'fnd base rates'!F$109)
+($G599*'fnd base rates'!F$110)
+($H599*'fnd base rates'!F$111)
+($I599*'fnd base rates'!F$112)
+($J599*'fnd base rates'!F$113)
+($K599*'fnd base rates'!F$114)
+($M599*'fnd base rates'!F$116)
+($N599*'fnd base rates'!F$117)
+($O599*'fnd base rates'!F$118)
+($P599*VLOOKUP($S599+12,rate_basefnd,6)))
*$R599</f>
        <v>26317.631460000001</v>
      </c>
      <c r="Y599" s="1">
        <f>(($D599*'fnd base rates'!G$107)
+($E599*'fnd base rates'!G$108)
+($F599*'fnd base rates'!G$109)
+($G599*'fnd base rates'!G$110)
+($H599*'fnd base rates'!G$111)
+($I599*'fnd base rates'!G$112)
+($J599*'fnd base rates'!G$113)
+($K599*'fnd base rates'!G$114)
+($M599*'fnd base rates'!G$116)
+($N599*'fnd base rates'!G$117)
+($O599*'fnd base rates'!G$118)
+($P599*VLOOKUP($S599+12,rate_basefnd,7)))
*$R599</f>
        <v>6378.8641699999989</v>
      </c>
      <c r="Z599" s="1">
        <f>(($D599*'fnd base rates'!H$107)
+($E599*'fnd base rates'!H$108)
+($F599*'fnd base rates'!H$109)
+($G599*'fnd base rates'!H$110)
+($H599*'fnd base rates'!H$111)
+($I599*'fnd base rates'!H$112)
+($J599*'fnd base rates'!H$113)
+($K599*'fnd base rates'!H$114)
+($M599*'fnd base rates'!H$116)
+($N599*'fnd base rates'!H$117)
+($O599*'fnd base rates'!H$118)
+($P599*VLOOKUP($S599+12,rate_basefnd,8)))</f>
        <v>21396.606300000003</v>
      </c>
      <c r="AA599" s="1">
        <f>(($D599*'fnd base rates'!I$107)
+($E599*'fnd base rates'!I$108)
+($F599*'fnd base rates'!I$109)
+($G599*'fnd base rates'!I$110)
+($H599*'fnd base rates'!I$111)
+($I599*'fnd base rates'!I$112)
+($J599*'fnd base rates'!I$113)
+($K599*'fnd base rates'!I$114)
+($M599*'fnd base rates'!I$116)
+($N599*'fnd base rates'!I$117)
+($O599*'fnd base rates'!I$118)
+($P599*VLOOKUP($S599+12,rate_basefnd,9)))
*$R599</f>
        <v>12952.41</v>
      </c>
      <c r="AB599" s="1">
        <f>(($D599*'fnd base rates'!J$107)
+($E599*'fnd base rates'!J$108)
+($F599*'fnd base rates'!J$109)
+($G599*'fnd base rates'!J$110)
+($H599*'fnd base rates'!J$111)
+($I599*'fnd base rates'!J$112)
+($J599*'fnd base rates'!J$113)
+($K599*'fnd base rates'!J$114)
+($M599*'fnd base rates'!J$116)
+($N599*'fnd base rates'!J$117)
+($O599*'fnd base rates'!J$118)
+($P599*VLOOKUP($S599+12,rate_basefnd,10)))
*$R599</f>
        <v>20779.71</v>
      </c>
      <c r="AC599" s="1">
        <f>(($D599*'fnd base rates'!K$107)
+($E599*'fnd base rates'!K$108)
+($F599*'fnd base rates'!K$109)
+($G599*'fnd base rates'!K$110)
+($H599*'fnd base rates'!K$111)
+($I599*'fnd base rates'!K$112)
+($J599*'fnd base rates'!K$113)
+($K599*'fnd base rates'!K$114)
+($M599*'fnd base rates'!K$116)
+($N599*'fnd base rates'!K$117)
+($O599*'fnd base rates'!K$118)
+($P599*VLOOKUP($S599+12,rate_basefnd,11)))
*$R599</f>
        <v>33264.300329999998</v>
      </c>
      <c r="AD599" s="1">
        <f>(($D599*'fnd base rates'!L$107)
+($E599*'fnd base rates'!L$108)
+($F599*'fnd base rates'!L$109)
+($G599*'fnd base rates'!L$110)
+($H599*'fnd base rates'!L$111)
+($I599*'fnd base rates'!L$112)
+($J599*'fnd base rates'!L$113)
+($K599*'fnd base rates'!L$114)
+($M599*'fnd base rates'!L$116)
+($N599*'fnd base rates'!L$117)
+($O599*'fnd base rates'!L$118)
+($P599*VLOOKUP($S599+12,rate_basefnd,12)))</f>
        <v>43447.132180000001</v>
      </c>
      <c r="AE599" s="1">
        <f>(($D599*'fnd base rates'!M$107)
+($E599*'fnd base rates'!M$108)
+($F599*'fnd base rates'!M$109)
+($G599*'fnd base rates'!M$110)
+($H599*'fnd base rates'!M$111)
+($I599*'fnd base rates'!M$112)
+($J599*'fnd base rates'!M$113)
+($K599*'fnd base rates'!M$114)
+($M599*'fnd base rates'!M$116)
+($N599*'fnd base rates'!M$117)
+($O599*'fnd base rates'!M$118)
+($P599*VLOOKUP($S599+12,rate_basefnd,13)))</f>
        <v>0</v>
      </c>
      <c r="AF599" s="4">
        <f t="shared" si="691"/>
        <v>368268.22100000002</v>
      </c>
      <c r="AH599" s="4">
        <f t="shared" si="692"/>
        <v>479278210</v>
      </c>
      <c r="AI599" s="4" t="str">
        <f t="shared" si="693"/>
        <v>479</v>
      </c>
      <c r="AJ599" s="2" t="str">
        <f t="shared" si="694"/>
        <v>278</v>
      </c>
      <c r="AK599" s="2" t="str">
        <f t="shared" si="695"/>
        <v>210</v>
      </c>
      <c r="AL599" s="4">
        <f t="shared" si="696"/>
        <v>1</v>
      </c>
      <c r="AM599" s="4">
        <f t="shared" si="688"/>
        <v>30</v>
      </c>
      <c r="AN599" s="4">
        <f t="shared" si="697"/>
        <v>368268.22100000002</v>
      </c>
      <c r="AO599" s="4">
        <f t="shared" si="698"/>
        <v>12276</v>
      </c>
      <c r="AP599" s="4">
        <f t="shared" si="699"/>
        <v>0</v>
      </c>
      <c r="AQ599" s="4">
        <v>12276</v>
      </c>
      <c r="AW599" s="4">
        <v>12255</v>
      </c>
      <c r="AX599" s="5">
        <f t="shared" si="700"/>
        <v>21</v>
      </c>
      <c r="AY599" s="4">
        <v>12276</v>
      </c>
      <c r="AZ599" s="5"/>
      <c r="BB599" s="5">
        <f t="shared" ref="BB599" si="713">BC599-BA599</f>
        <v>0</v>
      </c>
    </row>
    <row r="600" spans="1:54" s="4" customFormat="1">
      <c r="A600" s="278">
        <v>479</v>
      </c>
      <c r="B600" s="2">
        <v>479278227</v>
      </c>
      <c r="C600" s="10" t="s">
        <v>1069</v>
      </c>
      <c r="D600" s="15">
        <f>'fnd enro'!D600</f>
        <v>0</v>
      </c>
      <c r="E600" s="15">
        <f>'fnd enro'!E600</f>
        <v>0</v>
      </c>
      <c r="F600" s="15">
        <f>'fnd enro'!F600</f>
        <v>0</v>
      </c>
      <c r="G600" s="15">
        <f>'fnd enro'!G600</f>
        <v>0</v>
      </c>
      <c r="H600" s="15">
        <f>'fnd enro'!H600</f>
        <v>4</v>
      </c>
      <c r="I600" s="15">
        <f>'fnd enro'!I600</f>
        <v>3</v>
      </c>
      <c r="J600" s="15">
        <f>'fnd enro'!J600</f>
        <v>0</v>
      </c>
      <c r="K600" s="16">
        <f>'fnd enro'!K600</f>
        <v>0.2681</v>
      </c>
      <c r="L600" s="15">
        <f>'fnd enro'!L600</f>
        <v>0</v>
      </c>
      <c r="M600" s="15">
        <f>'fnd enro'!M600</f>
        <v>0</v>
      </c>
      <c r="N600" s="15">
        <f>'fnd enro'!N600</f>
        <v>0</v>
      </c>
      <c r="O600" s="15">
        <f>'fnd enro'!O600</f>
        <v>0</v>
      </c>
      <c r="P600" s="15">
        <f>'fnd enro'!P600</f>
        <v>3</v>
      </c>
      <c r="Q600" s="15">
        <f>'fnd enro'!R600</f>
        <v>7</v>
      </c>
      <c r="R600" s="16">
        <f t="shared" si="690"/>
        <v>1</v>
      </c>
      <c r="S600" s="15">
        <f>VALUE('fnd enro'!Q600)</f>
        <v>9</v>
      </c>
      <c r="T600" s="2"/>
      <c r="U600" s="1">
        <f>(($D600*'fnd base rates'!C$107)
+($E600*'fnd base rates'!C$108)
+($F600*'fnd base rates'!C$109)
+($G600*'fnd base rates'!C$110)
+($H600*'fnd base rates'!C$111)
+($I600*'fnd base rates'!C$112)
+($J600*'fnd base rates'!C$113)
+($K600*'fnd base rates'!C$114)
+($M600*'fnd base rates'!C$116)
+($N600*'fnd base rates'!C$117)
+($O600*'fnd base rates'!C$118)
+($P600*VLOOKUP($S600+12,rate_basefnd,3)))
*$R600</f>
        <v>3790.9660509999999</v>
      </c>
      <c r="V600" s="1">
        <f>(($D600*'fnd base rates'!D$107)
+($E600*'fnd base rates'!D$108)
+($F600*'fnd base rates'!D$109)
+($G600*'fnd base rates'!D$110)
+($H600*'fnd base rates'!D$111)
+($I600*'fnd base rates'!D$112)
+($J600*'fnd base rates'!D$113)
+($K600*'fnd base rates'!D$114)
+($M600*'fnd base rates'!D$116)
+($N600*'fnd base rates'!D$117)
+($O600*'fnd base rates'!D$118)
+($P600*VLOOKUP($S600+12,rate_basefnd,4)))
*$R600</f>
        <v>6088.15</v>
      </c>
      <c r="W600" s="1">
        <f>(($D600*'fnd base rates'!E$107)
+($E600*'fnd base rates'!E$108)
+($F600*'fnd base rates'!E$109)
+($G600*'fnd base rates'!E$110)
+($H600*'fnd base rates'!E$111)
+($I600*'fnd base rates'!E$112)
+($J600*'fnd base rates'!E$113)
+($K600*'fnd base rates'!E$114)
+($M600*'fnd base rates'!E$116)
+($N600*'fnd base rates'!E$117)
+($O600*'fnd base rates'!E$118)
+($P600*VLOOKUP($S600+12,rate_basefnd,5)))
*$R600</f>
        <v>36727.646812999999</v>
      </c>
      <c r="X600" s="1">
        <f>(($D600*'fnd base rates'!F$107)
+($E600*'fnd base rates'!F$108)
+($F600*'fnd base rates'!F$109)
+($G600*'fnd base rates'!F$110)
+($H600*'fnd base rates'!F$111)
+($I600*'fnd base rates'!F$112)
+($J600*'fnd base rates'!F$113)
+($K600*'fnd base rates'!F$114)
+($M600*'fnd base rates'!F$116)
+($N600*'fnd base rates'!F$117)
+($O600*'fnd base rates'!F$118)
+($P600*VLOOKUP($S600+12,rate_basefnd,6)))
*$R600</f>
        <v>6338.0386740000004</v>
      </c>
      <c r="Y600" s="1">
        <f>(($D600*'fnd base rates'!G$107)
+($E600*'fnd base rates'!G$108)
+($F600*'fnd base rates'!G$109)
+($G600*'fnd base rates'!G$110)
+($H600*'fnd base rates'!G$111)
+($I600*'fnd base rates'!G$112)
+($J600*'fnd base rates'!G$113)
+($K600*'fnd base rates'!G$114)
+($M600*'fnd base rates'!G$116)
+($N600*'fnd base rates'!G$117)
+($O600*'fnd base rates'!G$118)
+($P600*VLOOKUP($S600+12,rate_basefnd,7)))
*$R600</f>
        <v>1570.5329730000001</v>
      </c>
      <c r="Z600" s="1">
        <f>(($D600*'fnd base rates'!H$107)
+($E600*'fnd base rates'!H$108)
+($F600*'fnd base rates'!H$109)
+($G600*'fnd base rates'!H$110)
+($H600*'fnd base rates'!H$111)
+($I600*'fnd base rates'!H$112)
+($J600*'fnd base rates'!H$113)
+($K600*'fnd base rates'!H$114)
+($M600*'fnd base rates'!H$116)
+($N600*'fnd base rates'!H$117)
+($O600*'fnd base rates'!H$118)
+($P600*VLOOKUP($S600+12,rate_basefnd,8)))</f>
        <v>4449.96047</v>
      </c>
      <c r="AA600" s="1">
        <f>(($D600*'fnd base rates'!I$107)
+($E600*'fnd base rates'!I$108)
+($F600*'fnd base rates'!I$109)
+($G600*'fnd base rates'!I$110)
+($H600*'fnd base rates'!I$111)
+($I600*'fnd base rates'!I$112)
+($J600*'fnd base rates'!I$113)
+($K600*'fnd base rates'!I$114)
+($M600*'fnd base rates'!I$116)
+($N600*'fnd base rates'!I$117)
+($O600*'fnd base rates'!I$118)
+($P600*VLOOKUP($S600+12,rate_basefnd,9)))
*$R600</f>
        <v>2948.04</v>
      </c>
      <c r="AB600" s="1">
        <f>(($D600*'fnd base rates'!J$107)
+($E600*'fnd base rates'!J$108)
+($F600*'fnd base rates'!J$109)
+($G600*'fnd base rates'!J$110)
+($H600*'fnd base rates'!J$111)
+($I600*'fnd base rates'!J$112)
+($J600*'fnd base rates'!J$113)
+($K600*'fnd base rates'!J$114)
+($M600*'fnd base rates'!J$116)
+($N600*'fnd base rates'!J$117)
+($O600*'fnd base rates'!J$118)
+($P600*VLOOKUP($S600+12,rate_basefnd,10)))
*$R600</f>
        <v>4578.0200000000004</v>
      </c>
      <c r="AC600" s="1">
        <f>(($D600*'fnd base rates'!K$107)
+($E600*'fnd base rates'!K$108)
+($F600*'fnd base rates'!K$109)
+($G600*'fnd base rates'!K$110)
+($H600*'fnd base rates'!K$111)
+($I600*'fnd base rates'!K$112)
+($J600*'fnd base rates'!K$113)
+($K600*'fnd base rates'!K$114)
+($M600*'fnd base rates'!K$116)
+($N600*'fnd base rates'!K$117)
+($O600*'fnd base rates'!K$118)
+($P600*VLOOKUP($S600+12,rate_basefnd,11)))
*$R600</f>
        <v>7820.0380770000002</v>
      </c>
      <c r="AD600" s="1">
        <f>(($D600*'fnd base rates'!L$107)
+($E600*'fnd base rates'!L$108)
+($F600*'fnd base rates'!L$109)
+($G600*'fnd base rates'!L$110)
+($H600*'fnd base rates'!L$111)
+($I600*'fnd base rates'!L$112)
+($J600*'fnd base rates'!L$113)
+($K600*'fnd base rates'!L$114)
+($M600*'fnd base rates'!L$116)
+($N600*'fnd base rates'!L$117)
+($O600*'fnd base rates'!L$118)
+($P600*VLOOKUP($S600+12,rate_basefnd,12)))</f>
        <v>10615.633841999999</v>
      </c>
      <c r="AE600" s="1">
        <f>(($D600*'fnd base rates'!M$107)
+($E600*'fnd base rates'!M$108)
+($F600*'fnd base rates'!M$109)
+($G600*'fnd base rates'!M$110)
+($H600*'fnd base rates'!M$111)
+($I600*'fnd base rates'!M$112)
+($J600*'fnd base rates'!M$113)
+($K600*'fnd base rates'!M$114)
+($M600*'fnd base rates'!M$116)
+($N600*'fnd base rates'!M$117)
+($O600*'fnd base rates'!M$118)
+($P600*VLOOKUP($S600+12,rate_basefnd,13)))</f>
        <v>0</v>
      </c>
      <c r="AF600" s="4">
        <f t="shared" si="691"/>
        <v>84927.026899999997</v>
      </c>
      <c r="AH600" s="4">
        <f t="shared" si="692"/>
        <v>479278227</v>
      </c>
      <c r="AI600" s="4" t="str">
        <f t="shared" si="693"/>
        <v>479</v>
      </c>
      <c r="AJ600" s="2" t="str">
        <f t="shared" si="694"/>
        <v>278</v>
      </c>
      <c r="AK600" s="2" t="str">
        <f t="shared" si="695"/>
        <v>227</v>
      </c>
      <c r="AL600" s="4">
        <f t="shared" si="696"/>
        <v>1</v>
      </c>
      <c r="AM600" s="4">
        <f t="shared" si="688"/>
        <v>7</v>
      </c>
      <c r="AN600" s="4">
        <f t="shared" si="697"/>
        <v>84927.026899999997</v>
      </c>
      <c r="AO600" s="4">
        <f t="shared" si="698"/>
        <v>12132</v>
      </c>
      <c r="AP600" s="4">
        <f t="shared" si="699"/>
        <v>0</v>
      </c>
      <c r="AQ600" s="4">
        <v>12132</v>
      </c>
      <c r="AW600" s="4">
        <v>12095</v>
      </c>
      <c r="AX600" s="5">
        <f t="shared" si="700"/>
        <v>37</v>
      </c>
      <c r="AY600" s="4">
        <v>12132</v>
      </c>
      <c r="AZ600" s="5"/>
      <c r="BB600" s="5">
        <f t="shared" ref="BB600" si="714">BC600-BA600</f>
        <v>0</v>
      </c>
    </row>
    <row r="601" spans="1:54" s="4" customFormat="1">
      <c r="A601" s="278">
        <v>479</v>
      </c>
      <c r="B601" s="2">
        <v>479278278</v>
      </c>
      <c r="C601" s="10" t="s">
        <v>1069</v>
      </c>
      <c r="D601" s="15">
        <f>'fnd enro'!D601</f>
        <v>0</v>
      </c>
      <c r="E601" s="15">
        <f>'fnd enro'!E601</f>
        <v>0</v>
      </c>
      <c r="F601" s="15">
        <f>'fnd enro'!F601</f>
        <v>0</v>
      </c>
      <c r="G601" s="15">
        <f>'fnd enro'!G601</f>
        <v>0</v>
      </c>
      <c r="H601" s="15">
        <f>'fnd enro'!H601</f>
        <v>15</v>
      </c>
      <c r="I601" s="15">
        <f>'fnd enro'!I601</f>
        <v>37</v>
      </c>
      <c r="J601" s="15">
        <f>'fnd enro'!J601</f>
        <v>0</v>
      </c>
      <c r="K601" s="16">
        <f>'fnd enro'!K601</f>
        <v>1.9916</v>
      </c>
      <c r="L601" s="15">
        <f>'fnd enro'!L601</f>
        <v>0</v>
      </c>
      <c r="M601" s="15">
        <f>'fnd enro'!M601</f>
        <v>0</v>
      </c>
      <c r="N601" s="15">
        <f>'fnd enro'!N601</f>
        <v>0</v>
      </c>
      <c r="O601" s="15">
        <f>'fnd enro'!O601</f>
        <v>0</v>
      </c>
      <c r="P601" s="15">
        <f>'fnd enro'!P601</f>
        <v>15</v>
      </c>
      <c r="Q601" s="15">
        <f>'fnd enro'!R601</f>
        <v>52</v>
      </c>
      <c r="R601" s="16">
        <f t="shared" si="690"/>
        <v>1</v>
      </c>
      <c r="S601" s="15">
        <f>VALUE('fnd enro'!Q601)</f>
        <v>6</v>
      </c>
      <c r="T601" s="2"/>
      <c r="U601" s="1">
        <f>(($D601*'fnd base rates'!C$107)
+($E601*'fnd base rates'!C$108)
+($F601*'fnd base rates'!C$109)
+($G601*'fnd base rates'!C$110)
+($H601*'fnd base rates'!C$111)
+($I601*'fnd base rates'!C$112)
+($J601*'fnd base rates'!C$113)
+($K601*'fnd base rates'!C$114)
+($M601*'fnd base rates'!C$116)
+($N601*'fnd base rates'!C$117)
+($O601*'fnd base rates'!C$118)
+($P601*VLOOKUP($S601+12,rate_basefnd,3)))
*$R601</f>
        <v>27559.559236000001</v>
      </c>
      <c r="V601" s="1">
        <f>(($D601*'fnd base rates'!D$107)
+($E601*'fnd base rates'!D$108)
+($F601*'fnd base rates'!D$109)
+($G601*'fnd base rates'!D$110)
+($H601*'fnd base rates'!D$111)
+($I601*'fnd base rates'!D$112)
+($J601*'fnd base rates'!D$113)
+($K601*'fnd base rates'!D$114)
+($M601*'fnd base rates'!D$116)
+($N601*'fnd base rates'!D$117)
+($O601*'fnd base rates'!D$118)
+($P601*VLOOKUP($S601+12,rate_basefnd,4)))
*$R601</f>
        <v>42374.71</v>
      </c>
      <c r="W601" s="1">
        <f>(($D601*'fnd base rates'!E$107)
+($E601*'fnd base rates'!E$108)
+($F601*'fnd base rates'!E$109)
+($G601*'fnd base rates'!E$110)
+($H601*'fnd base rates'!E$111)
+($I601*'fnd base rates'!E$112)
+($J601*'fnd base rates'!E$113)
+($K601*'fnd base rates'!E$114)
+($M601*'fnd base rates'!E$116)
+($N601*'fnd base rates'!E$117)
+($O601*'fnd base rates'!E$118)
+($P601*VLOOKUP($S601+12,rate_basefnd,5)))
*$R601</f>
        <v>265453.07346799999</v>
      </c>
      <c r="X601" s="1">
        <f>(($D601*'fnd base rates'!F$107)
+($E601*'fnd base rates'!F$108)
+($F601*'fnd base rates'!F$109)
+($G601*'fnd base rates'!F$110)
+($H601*'fnd base rates'!F$111)
+($I601*'fnd base rates'!F$112)
+($J601*'fnd base rates'!F$113)
+($K601*'fnd base rates'!F$114)
+($M601*'fnd base rates'!F$116)
+($N601*'fnd base rates'!F$117)
+($O601*'fnd base rates'!F$118)
+($P601*VLOOKUP($S601+12,rate_basefnd,6)))
*$R601</f>
        <v>45554.935863999999</v>
      </c>
      <c r="Y601" s="1">
        <f>(($D601*'fnd base rates'!G$107)
+($E601*'fnd base rates'!G$108)
+($F601*'fnd base rates'!G$109)
+($G601*'fnd base rates'!G$110)
+($H601*'fnd base rates'!G$111)
+($I601*'fnd base rates'!G$112)
+($J601*'fnd base rates'!G$113)
+($K601*'fnd base rates'!G$114)
+($M601*'fnd base rates'!G$116)
+($N601*'fnd base rates'!G$117)
+($O601*'fnd base rates'!G$118)
+($P601*VLOOKUP($S601+12,rate_basefnd,7)))
*$R601</f>
        <v>10251.949227999998</v>
      </c>
      <c r="Z601" s="1">
        <f>(($D601*'fnd base rates'!H$107)
+($E601*'fnd base rates'!H$108)
+($F601*'fnd base rates'!H$109)
+($G601*'fnd base rates'!H$110)
+($H601*'fnd base rates'!H$111)
+($I601*'fnd base rates'!H$112)
+($J601*'fnd base rates'!H$113)
+($K601*'fnd base rates'!H$114)
+($M601*'fnd base rates'!H$116)
+($N601*'fnd base rates'!H$117)
+($O601*'fnd base rates'!H$118)
+($P601*VLOOKUP($S601+12,rate_basefnd,8)))</f>
        <v>37139.474919999993</v>
      </c>
      <c r="AA601" s="1">
        <f>(($D601*'fnd base rates'!I$107)
+($E601*'fnd base rates'!I$108)
+($F601*'fnd base rates'!I$109)
+($G601*'fnd base rates'!I$110)
+($H601*'fnd base rates'!I$111)
+($I601*'fnd base rates'!I$112)
+($J601*'fnd base rates'!I$113)
+($K601*'fnd base rates'!I$114)
+($M601*'fnd base rates'!I$116)
+($N601*'fnd base rates'!I$117)
+($O601*'fnd base rates'!I$118)
+($P601*VLOOKUP($S601+12,rate_basefnd,9)))
*$R601</f>
        <v>21824.3</v>
      </c>
      <c r="AB601" s="1">
        <f>(($D601*'fnd base rates'!J$107)
+($E601*'fnd base rates'!J$108)
+($F601*'fnd base rates'!J$109)
+($G601*'fnd base rates'!J$110)
+($H601*'fnd base rates'!J$111)
+($I601*'fnd base rates'!J$112)
+($J601*'fnd base rates'!J$113)
+($K601*'fnd base rates'!J$114)
+($M601*'fnd base rates'!J$116)
+($N601*'fnd base rates'!J$117)
+($O601*'fnd base rates'!J$118)
+($P601*VLOOKUP($S601+12,rate_basefnd,10)))
*$R601</f>
        <v>32726.379999999997</v>
      </c>
      <c r="AC601" s="1">
        <f>(($D601*'fnd base rates'!K$107)
+($E601*'fnd base rates'!K$108)
+($F601*'fnd base rates'!K$109)
+($G601*'fnd base rates'!K$110)
+($H601*'fnd base rates'!K$111)
+($I601*'fnd base rates'!K$112)
+($J601*'fnd base rates'!K$113)
+($K601*'fnd base rates'!K$114)
+($M601*'fnd base rates'!K$116)
+($N601*'fnd base rates'!K$117)
+($O601*'fnd base rates'!K$118)
+($P601*VLOOKUP($S601+12,rate_basefnd,11)))
*$R601</f>
        <v>57639.688571999992</v>
      </c>
      <c r="AD601" s="1">
        <f>(($D601*'fnd base rates'!L$107)
+($E601*'fnd base rates'!L$108)
+($F601*'fnd base rates'!L$109)
+($G601*'fnd base rates'!L$110)
+($H601*'fnd base rates'!L$111)
+($I601*'fnd base rates'!L$112)
+($J601*'fnd base rates'!L$113)
+($K601*'fnd base rates'!L$114)
+($M601*'fnd base rates'!L$116)
+($N601*'fnd base rates'!L$117)
+($O601*'fnd base rates'!L$118)
+($P601*VLOOKUP($S601+12,rate_basefnd,12)))</f>
        <v>72561.047112</v>
      </c>
      <c r="AE601" s="1">
        <f>(($D601*'fnd base rates'!M$107)
+($E601*'fnd base rates'!M$108)
+($F601*'fnd base rates'!M$109)
+($G601*'fnd base rates'!M$110)
+($H601*'fnd base rates'!M$111)
+($I601*'fnd base rates'!M$112)
+($J601*'fnd base rates'!M$113)
+($K601*'fnd base rates'!M$114)
+($M601*'fnd base rates'!M$116)
+($N601*'fnd base rates'!M$117)
+($O601*'fnd base rates'!M$118)
+($P601*VLOOKUP($S601+12,rate_basefnd,13)))</f>
        <v>0</v>
      </c>
      <c r="AF601" s="4">
        <f t="shared" si="691"/>
        <v>613085.11840000004</v>
      </c>
      <c r="AH601" s="4">
        <f t="shared" si="692"/>
        <v>479278278</v>
      </c>
      <c r="AI601" s="4" t="str">
        <f t="shared" si="693"/>
        <v>479</v>
      </c>
      <c r="AJ601" s="2" t="str">
        <f t="shared" si="694"/>
        <v>278</v>
      </c>
      <c r="AK601" s="2" t="str">
        <f t="shared" si="695"/>
        <v>278</v>
      </c>
      <c r="AL601" s="4">
        <f t="shared" si="696"/>
        <v>1</v>
      </c>
      <c r="AM601" s="4">
        <f t="shared" si="688"/>
        <v>52</v>
      </c>
      <c r="AN601" s="4">
        <f t="shared" si="697"/>
        <v>613085.11840000004</v>
      </c>
      <c r="AO601" s="4">
        <f t="shared" si="698"/>
        <v>11790</v>
      </c>
      <c r="AP601" s="4">
        <f t="shared" si="699"/>
        <v>0</v>
      </c>
      <c r="AQ601" s="4">
        <v>11790</v>
      </c>
      <c r="AW601" s="4">
        <v>11770</v>
      </c>
      <c r="AX601" s="5">
        <f t="shared" si="700"/>
        <v>20</v>
      </c>
      <c r="AY601" s="4">
        <v>11790</v>
      </c>
      <c r="AZ601" s="5"/>
      <c r="BB601" s="5">
        <f t="shared" ref="BB601" si="715">BC601-BA601</f>
        <v>0</v>
      </c>
    </row>
    <row r="602" spans="1:54" s="4" customFormat="1">
      <c r="A602" s="278">
        <v>479</v>
      </c>
      <c r="B602" s="2">
        <v>479278281</v>
      </c>
      <c r="C602" s="10" t="s">
        <v>1069</v>
      </c>
      <c r="D602" s="15">
        <f>'fnd enro'!D602</f>
        <v>0</v>
      </c>
      <c r="E602" s="15">
        <f>'fnd enro'!E602</f>
        <v>0</v>
      </c>
      <c r="F602" s="15">
        <f>'fnd enro'!F602</f>
        <v>0</v>
      </c>
      <c r="G602" s="15">
        <f>'fnd enro'!G602</f>
        <v>0</v>
      </c>
      <c r="H602" s="15">
        <f>'fnd enro'!H602</f>
        <v>20</v>
      </c>
      <c r="I602" s="15">
        <f>'fnd enro'!I602</f>
        <v>31</v>
      </c>
      <c r="J602" s="15">
        <f>'fnd enro'!J602</f>
        <v>0</v>
      </c>
      <c r="K602" s="16">
        <f>'fnd enro'!K602</f>
        <v>1.9533</v>
      </c>
      <c r="L602" s="15">
        <f>'fnd enro'!L602</f>
        <v>0</v>
      </c>
      <c r="M602" s="15">
        <f>'fnd enro'!M602</f>
        <v>0</v>
      </c>
      <c r="N602" s="15">
        <f>'fnd enro'!N602</f>
        <v>0</v>
      </c>
      <c r="O602" s="15">
        <f>'fnd enro'!O602</f>
        <v>0</v>
      </c>
      <c r="P602" s="15">
        <f>'fnd enro'!P602</f>
        <v>36</v>
      </c>
      <c r="Q602" s="15">
        <f>'fnd enro'!R602</f>
        <v>51</v>
      </c>
      <c r="R602" s="16">
        <f t="shared" si="690"/>
        <v>1</v>
      </c>
      <c r="S602" s="15">
        <f>VALUE('fnd enro'!Q602)</f>
        <v>12</v>
      </c>
      <c r="T602" s="2"/>
      <c r="U602" s="1">
        <f>(($D602*'fnd base rates'!C$107)
+($E602*'fnd base rates'!C$108)
+($F602*'fnd base rates'!C$109)
+($G602*'fnd base rates'!C$110)
+($H602*'fnd base rates'!C$111)
+($I602*'fnd base rates'!C$112)
+($J602*'fnd base rates'!C$113)
+($K602*'fnd base rates'!C$114)
+($M602*'fnd base rates'!C$116)
+($N602*'fnd base rates'!C$117)
+($O602*'fnd base rates'!C$118)
+($P602*VLOOKUP($S602+12,rate_basefnd,3)))
*$R602</f>
        <v>28813.076942999996</v>
      </c>
      <c r="V602" s="1">
        <f>(($D602*'fnd base rates'!D$107)
+($E602*'fnd base rates'!D$108)
+($F602*'fnd base rates'!D$109)
+($G602*'fnd base rates'!D$110)
+($H602*'fnd base rates'!D$111)
+($I602*'fnd base rates'!D$112)
+($J602*'fnd base rates'!D$113)
+($K602*'fnd base rates'!D$114)
+($M602*'fnd base rates'!D$116)
+($N602*'fnd base rates'!D$117)
+($O602*'fnd base rates'!D$118)
+($P602*VLOOKUP($S602+12,rate_basefnd,4)))
*$R602</f>
        <v>50009.55</v>
      </c>
      <c r="W602" s="1">
        <f>(($D602*'fnd base rates'!E$107)
+($E602*'fnd base rates'!E$108)
+($F602*'fnd base rates'!E$109)
+($G602*'fnd base rates'!E$110)
+($H602*'fnd base rates'!E$111)
+($I602*'fnd base rates'!E$112)
+($J602*'fnd base rates'!E$113)
+($K602*'fnd base rates'!E$114)
+($M602*'fnd base rates'!E$116)
+($N602*'fnd base rates'!E$117)
+($O602*'fnd base rates'!E$118)
+($P602*VLOOKUP($S602+12,rate_basefnd,5)))
*$R602</f>
        <v>335481.80820899998</v>
      </c>
      <c r="X602" s="1">
        <f>(($D602*'fnd base rates'!F$107)
+($E602*'fnd base rates'!F$108)
+($F602*'fnd base rates'!F$109)
+($G602*'fnd base rates'!F$110)
+($H602*'fnd base rates'!F$111)
+($I602*'fnd base rates'!F$112)
+($J602*'fnd base rates'!F$113)
+($K602*'fnd base rates'!F$114)
+($M602*'fnd base rates'!F$116)
+($N602*'fnd base rates'!F$117)
+($O602*'fnd base rates'!F$118)
+($P602*VLOOKUP($S602+12,rate_basefnd,6)))
*$R602</f>
        <v>45227.927481999999</v>
      </c>
      <c r="Y602" s="1">
        <f>(($D602*'fnd base rates'!G$107)
+($E602*'fnd base rates'!G$108)
+($F602*'fnd base rates'!G$109)
+($G602*'fnd base rates'!G$110)
+($H602*'fnd base rates'!G$111)
+($I602*'fnd base rates'!G$112)
+($J602*'fnd base rates'!G$113)
+($K602*'fnd base rates'!G$114)
+($M602*'fnd base rates'!G$116)
+($N602*'fnd base rates'!G$117)
+($O602*'fnd base rates'!G$118)
+($P602*VLOOKUP($S602+12,rate_basefnd,7)))
*$R602</f>
        <v>14079.743089</v>
      </c>
      <c r="Z602" s="1">
        <f>(($D602*'fnd base rates'!H$107)
+($E602*'fnd base rates'!H$108)
+($F602*'fnd base rates'!H$109)
+($G602*'fnd base rates'!H$110)
+($H602*'fnd base rates'!H$111)
+($I602*'fnd base rates'!H$112)
+($J602*'fnd base rates'!H$113)
+($K602*'fnd base rates'!H$114)
+($M602*'fnd base rates'!H$116)
+($N602*'fnd base rates'!H$117)
+($O602*'fnd base rates'!H$118)
+($P602*VLOOKUP($S602+12,rate_basefnd,8)))</f>
        <v>35496.867710000006</v>
      </c>
      <c r="AA602" s="1">
        <f>(($D602*'fnd base rates'!I$107)
+($E602*'fnd base rates'!I$108)
+($F602*'fnd base rates'!I$109)
+($G602*'fnd base rates'!I$110)
+($H602*'fnd base rates'!I$111)
+($I602*'fnd base rates'!I$112)
+($J602*'fnd base rates'!I$113)
+($K602*'fnd base rates'!I$114)
+($M602*'fnd base rates'!I$116)
+($N602*'fnd base rates'!I$117)
+($O602*'fnd base rates'!I$118)
+($P602*VLOOKUP($S602+12,rate_basefnd,9)))
*$R602</f>
        <v>24366.68</v>
      </c>
      <c r="AB602" s="1">
        <f>(($D602*'fnd base rates'!J$107)
+($E602*'fnd base rates'!J$108)
+($F602*'fnd base rates'!J$109)
+($G602*'fnd base rates'!J$110)
+($H602*'fnd base rates'!J$111)
+($I602*'fnd base rates'!J$112)
+($J602*'fnd base rates'!J$113)
+($K602*'fnd base rates'!J$114)
+($M602*'fnd base rates'!J$116)
+($N602*'fnd base rates'!J$117)
+($O602*'fnd base rates'!J$118)
+($P602*VLOOKUP($S602+12,rate_basefnd,10)))
*$R602</f>
        <v>47808.800000000003</v>
      </c>
      <c r="AC602" s="1">
        <f>(($D602*'fnd base rates'!K$107)
+($E602*'fnd base rates'!K$108)
+($F602*'fnd base rates'!K$109)
+($G602*'fnd base rates'!K$110)
+($H602*'fnd base rates'!K$111)
+($I602*'fnd base rates'!K$112)
+($J602*'fnd base rates'!K$113)
+($K602*'fnd base rates'!K$114)
+($M602*'fnd base rates'!K$116)
+($N602*'fnd base rates'!K$117)
+($O602*'fnd base rates'!K$118)
+($P602*VLOOKUP($S602+12,rate_basefnd,11)))
*$R602</f>
        <v>56693.694561000004</v>
      </c>
      <c r="AD602" s="1">
        <f>(($D602*'fnd base rates'!L$107)
+($E602*'fnd base rates'!L$108)
+($F602*'fnd base rates'!L$109)
+($G602*'fnd base rates'!L$110)
+($H602*'fnd base rates'!L$111)
+($I602*'fnd base rates'!L$112)
+($J602*'fnd base rates'!L$113)
+($K602*'fnd base rates'!L$114)
+($M602*'fnd base rates'!L$116)
+($N602*'fnd base rates'!L$117)
+($O602*'fnd base rates'!L$118)
+($P602*VLOOKUP($S602+12,rate_basefnd,12)))</f>
        <v>85153.46370600001</v>
      </c>
      <c r="AE602" s="1">
        <f>(($D602*'fnd base rates'!M$107)
+($E602*'fnd base rates'!M$108)
+($F602*'fnd base rates'!M$109)
+($G602*'fnd base rates'!M$110)
+($H602*'fnd base rates'!M$111)
+($I602*'fnd base rates'!M$112)
+($J602*'fnd base rates'!M$113)
+($K602*'fnd base rates'!M$114)
+($M602*'fnd base rates'!M$116)
+($N602*'fnd base rates'!M$117)
+($O602*'fnd base rates'!M$118)
+($P602*VLOOKUP($S602+12,rate_basefnd,13)))</f>
        <v>0</v>
      </c>
      <c r="AF602" s="4">
        <f t="shared" si="691"/>
        <v>723131.61170000012</v>
      </c>
      <c r="AH602" s="4">
        <f t="shared" si="692"/>
        <v>479278281</v>
      </c>
      <c r="AI602" s="4" t="str">
        <f t="shared" si="693"/>
        <v>479</v>
      </c>
      <c r="AJ602" s="2" t="str">
        <f t="shared" si="694"/>
        <v>278</v>
      </c>
      <c r="AK602" s="2" t="str">
        <f t="shared" si="695"/>
        <v>281</v>
      </c>
      <c r="AL602" s="4">
        <f t="shared" si="696"/>
        <v>1</v>
      </c>
      <c r="AM602" s="4">
        <f t="shared" si="688"/>
        <v>51</v>
      </c>
      <c r="AN602" s="4">
        <f t="shared" si="697"/>
        <v>723131.61170000012</v>
      </c>
      <c r="AO602" s="4">
        <f t="shared" si="698"/>
        <v>14179</v>
      </c>
      <c r="AP602" s="4">
        <f t="shared" si="699"/>
        <v>0</v>
      </c>
      <c r="AQ602" s="4">
        <v>14179</v>
      </c>
      <c r="AW602" s="4">
        <v>14090</v>
      </c>
      <c r="AX602" s="5">
        <f t="shared" si="700"/>
        <v>89</v>
      </c>
      <c r="AY602" s="4">
        <v>14179</v>
      </c>
      <c r="AZ602" s="5"/>
      <c r="BB602" s="5">
        <f t="shared" ref="BB602" si="716">BC602-BA602</f>
        <v>0</v>
      </c>
    </row>
    <row r="603" spans="1:54" s="4" customFormat="1">
      <c r="A603" s="278">
        <v>479</v>
      </c>
      <c r="B603" s="2">
        <v>479278309</v>
      </c>
      <c r="C603" s="10" t="s">
        <v>1069</v>
      </c>
      <c r="D603" s="15">
        <f>'fnd enro'!D603</f>
        <v>0</v>
      </c>
      <c r="E603" s="15">
        <f>'fnd enro'!E603</f>
        <v>0</v>
      </c>
      <c r="F603" s="15">
        <f>'fnd enro'!F603</f>
        <v>0</v>
      </c>
      <c r="G603" s="15">
        <f>'fnd enro'!G603</f>
        <v>0</v>
      </c>
      <c r="H603" s="15">
        <f>'fnd enro'!H603</f>
        <v>4</v>
      </c>
      <c r="I603" s="15">
        <f>'fnd enro'!I603</f>
        <v>1</v>
      </c>
      <c r="J603" s="15">
        <f>'fnd enro'!J603</f>
        <v>0</v>
      </c>
      <c r="K603" s="16">
        <f>'fnd enro'!K603</f>
        <v>0.1915</v>
      </c>
      <c r="L603" s="15">
        <f>'fnd enro'!L603</f>
        <v>0</v>
      </c>
      <c r="M603" s="15">
        <f>'fnd enro'!M603</f>
        <v>0</v>
      </c>
      <c r="N603" s="15">
        <f>'fnd enro'!N603</f>
        <v>0</v>
      </c>
      <c r="O603" s="15">
        <f>'fnd enro'!O603</f>
        <v>0</v>
      </c>
      <c r="P603" s="15">
        <f>'fnd enro'!P603</f>
        <v>3</v>
      </c>
      <c r="Q603" s="15">
        <f>'fnd enro'!R603</f>
        <v>5</v>
      </c>
      <c r="R603" s="16">
        <f t="shared" si="690"/>
        <v>1</v>
      </c>
      <c r="S603" s="15">
        <f>VALUE('fnd enro'!Q603)</f>
        <v>10</v>
      </c>
      <c r="T603" s="2"/>
      <c r="U603" s="1">
        <f>(($D603*'fnd base rates'!C$107)
+($E603*'fnd base rates'!C$108)
+($F603*'fnd base rates'!C$109)
+($G603*'fnd base rates'!C$110)
+($H603*'fnd base rates'!C$111)
+($I603*'fnd base rates'!C$112)
+($J603*'fnd base rates'!C$113)
+($K603*'fnd base rates'!C$114)
+($M603*'fnd base rates'!C$116)
+($N603*'fnd base rates'!C$117)
+($O603*'fnd base rates'!C$118)
+($P603*VLOOKUP($S603+12,rate_basefnd,3)))
*$R603</f>
        <v>2773.1214650000002</v>
      </c>
      <c r="V603" s="1">
        <f>(($D603*'fnd base rates'!D$107)
+($E603*'fnd base rates'!D$108)
+($F603*'fnd base rates'!D$109)
+($G603*'fnd base rates'!D$110)
+($H603*'fnd base rates'!D$111)
+($I603*'fnd base rates'!D$112)
+($J603*'fnd base rates'!D$113)
+($K603*'fnd base rates'!D$114)
+($M603*'fnd base rates'!D$116)
+($N603*'fnd base rates'!D$117)
+($O603*'fnd base rates'!D$118)
+($P603*VLOOKUP($S603+12,rate_basefnd,4)))
*$R603</f>
        <v>4658.03</v>
      </c>
      <c r="W603" s="1">
        <f>(($D603*'fnd base rates'!E$107)
+($E603*'fnd base rates'!E$108)
+($F603*'fnd base rates'!E$109)
+($G603*'fnd base rates'!E$110)
+($H603*'fnd base rates'!E$111)
+($I603*'fnd base rates'!E$112)
+($J603*'fnd base rates'!E$113)
+($K603*'fnd base rates'!E$114)
+($M603*'fnd base rates'!E$116)
+($N603*'fnd base rates'!E$117)
+($O603*'fnd base rates'!E$118)
+($P603*VLOOKUP($S603+12,rate_basefnd,5)))
*$R603</f>
        <v>27665.166294999999</v>
      </c>
      <c r="X603" s="1">
        <f>(($D603*'fnd base rates'!F$107)
+($E603*'fnd base rates'!F$108)
+($F603*'fnd base rates'!F$109)
+($G603*'fnd base rates'!F$110)
+($H603*'fnd base rates'!F$111)
+($I603*'fnd base rates'!F$112)
+($J603*'fnd base rates'!F$113)
+($K603*'fnd base rates'!F$114)
+($M603*'fnd base rates'!F$116)
+($N603*'fnd base rates'!F$117)
+($O603*'fnd base rates'!F$118)
+($P603*VLOOKUP($S603+12,rate_basefnd,6)))
*$R603</f>
        <v>4645.8219100000006</v>
      </c>
      <c r="Y603" s="1">
        <f>(($D603*'fnd base rates'!G$107)
+($E603*'fnd base rates'!G$108)
+($F603*'fnd base rates'!G$109)
+($G603*'fnd base rates'!G$110)
+($H603*'fnd base rates'!G$111)
+($I603*'fnd base rates'!G$112)
+($J603*'fnd base rates'!G$113)
+($K603*'fnd base rates'!G$114)
+($M603*'fnd base rates'!G$116)
+($N603*'fnd base rates'!G$117)
+($O603*'fnd base rates'!G$118)
+($P603*VLOOKUP($S603+12,rate_basefnd,7)))
*$R603</f>
        <v>1273.3106949999999</v>
      </c>
      <c r="Z603" s="1">
        <f>(($D603*'fnd base rates'!H$107)
+($E603*'fnd base rates'!H$108)
+($F603*'fnd base rates'!H$109)
+($G603*'fnd base rates'!H$110)
+($H603*'fnd base rates'!H$111)
+($I603*'fnd base rates'!H$112)
+($J603*'fnd base rates'!H$113)
+($K603*'fnd base rates'!H$114)
+($M603*'fnd base rates'!H$116)
+($N603*'fnd base rates'!H$117)
+($O603*'fnd base rates'!H$118)
+($P603*VLOOKUP($S603+12,rate_basefnd,8)))</f>
        <v>2867.8360499999999</v>
      </c>
      <c r="AA603" s="1">
        <f>(($D603*'fnd base rates'!I$107)
+($E603*'fnd base rates'!I$108)
+($F603*'fnd base rates'!I$109)
+($G603*'fnd base rates'!I$110)
+($H603*'fnd base rates'!I$111)
+($I603*'fnd base rates'!I$112)
+($J603*'fnd base rates'!I$113)
+($K603*'fnd base rates'!I$114)
+($M603*'fnd base rates'!I$116)
+($N603*'fnd base rates'!I$117)
+($O603*'fnd base rates'!I$118)
+($P603*VLOOKUP($S603+12,rate_basefnd,9)))
*$R603</f>
        <v>2146.34</v>
      </c>
      <c r="AB603" s="1">
        <f>(($D603*'fnd base rates'!J$107)
+($E603*'fnd base rates'!J$108)
+($F603*'fnd base rates'!J$109)
+($G603*'fnd base rates'!J$110)
+($H603*'fnd base rates'!J$111)
+($I603*'fnd base rates'!J$112)
+($J603*'fnd base rates'!J$113)
+($K603*'fnd base rates'!J$114)
+($M603*'fnd base rates'!J$116)
+($N603*'fnd base rates'!J$117)
+($O603*'fnd base rates'!J$118)
+($P603*VLOOKUP($S603+12,rate_basefnd,10)))
*$R603</f>
        <v>3550.08</v>
      </c>
      <c r="AC603" s="1">
        <f>(($D603*'fnd base rates'!K$107)
+($E603*'fnd base rates'!K$108)
+($F603*'fnd base rates'!K$109)
+($G603*'fnd base rates'!K$110)
+($H603*'fnd base rates'!K$111)
+($I603*'fnd base rates'!K$112)
+($J603*'fnd base rates'!K$113)
+($K603*'fnd base rates'!K$114)
+($M603*'fnd base rates'!K$116)
+($N603*'fnd base rates'!K$117)
+($O603*'fnd base rates'!K$118)
+($P603*VLOOKUP($S603+12,rate_basefnd,11)))
*$R603</f>
        <v>5620.8500549999999</v>
      </c>
      <c r="AD603" s="1">
        <f>(($D603*'fnd base rates'!L$107)
+($E603*'fnd base rates'!L$108)
+($F603*'fnd base rates'!L$109)
+($G603*'fnd base rates'!L$110)
+($H603*'fnd base rates'!L$111)
+($I603*'fnd base rates'!L$112)
+($J603*'fnd base rates'!L$113)
+($K603*'fnd base rates'!L$114)
+($M603*'fnd base rates'!L$116)
+($N603*'fnd base rates'!L$117)
+($O603*'fnd base rates'!L$118)
+($P603*VLOOKUP($S603+12,rate_basefnd,12)))</f>
        <v>8210.5470300000015</v>
      </c>
      <c r="AE603" s="1">
        <f>(($D603*'fnd base rates'!M$107)
+($E603*'fnd base rates'!M$108)
+($F603*'fnd base rates'!M$109)
+($G603*'fnd base rates'!M$110)
+($H603*'fnd base rates'!M$111)
+($I603*'fnd base rates'!M$112)
+($J603*'fnd base rates'!M$113)
+($K603*'fnd base rates'!M$114)
+($M603*'fnd base rates'!M$116)
+($N603*'fnd base rates'!M$117)
+($O603*'fnd base rates'!M$118)
+($P603*VLOOKUP($S603+12,rate_basefnd,13)))</f>
        <v>0</v>
      </c>
      <c r="AF603" s="4">
        <f t="shared" si="691"/>
        <v>63411.103499999997</v>
      </c>
      <c r="AH603" s="4">
        <f t="shared" si="692"/>
        <v>479278309</v>
      </c>
      <c r="AI603" s="4" t="str">
        <f t="shared" si="693"/>
        <v>479</v>
      </c>
      <c r="AJ603" s="2" t="str">
        <f t="shared" si="694"/>
        <v>278</v>
      </c>
      <c r="AK603" s="2" t="str">
        <f t="shared" si="695"/>
        <v>309</v>
      </c>
      <c r="AL603" s="4">
        <f t="shared" si="696"/>
        <v>1</v>
      </c>
      <c r="AM603" s="4">
        <f t="shared" si="688"/>
        <v>5</v>
      </c>
      <c r="AN603" s="4">
        <f t="shared" si="697"/>
        <v>63411.103499999997</v>
      </c>
      <c r="AO603" s="4">
        <f t="shared" si="698"/>
        <v>12682</v>
      </c>
      <c r="AP603" s="4">
        <f t="shared" si="699"/>
        <v>0</v>
      </c>
      <c r="AQ603" s="4">
        <v>12682</v>
      </c>
      <c r="AW603" s="4">
        <v>12629</v>
      </c>
      <c r="AX603" s="5">
        <f t="shared" si="700"/>
        <v>53</v>
      </c>
      <c r="AY603" s="4">
        <v>12682</v>
      </c>
      <c r="AZ603" s="5"/>
      <c r="BB603" s="5">
        <f t="shared" ref="BB603" si="717">BC603-BA603</f>
        <v>0</v>
      </c>
    </row>
    <row r="604" spans="1:54" s="4" customFormat="1">
      <c r="A604" s="278">
        <v>479</v>
      </c>
      <c r="B604" s="2">
        <v>479278325</v>
      </c>
      <c r="C604" s="10" t="s">
        <v>1069</v>
      </c>
      <c r="D604" s="15">
        <f>'fnd enro'!D604</f>
        <v>0</v>
      </c>
      <c r="E604" s="15">
        <f>'fnd enro'!E604</f>
        <v>0</v>
      </c>
      <c r="F604" s="15">
        <f>'fnd enro'!F604</f>
        <v>0</v>
      </c>
      <c r="G604" s="15">
        <f>'fnd enro'!G604</f>
        <v>0</v>
      </c>
      <c r="H604" s="15">
        <f>'fnd enro'!H604</f>
        <v>4</v>
      </c>
      <c r="I604" s="15">
        <f>'fnd enro'!I604</f>
        <v>7</v>
      </c>
      <c r="J604" s="15">
        <f>'fnd enro'!J604</f>
        <v>0</v>
      </c>
      <c r="K604" s="16">
        <f>'fnd enro'!K604</f>
        <v>0.42130000000000001</v>
      </c>
      <c r="L604" s="15">
        <f>'fnd enro'!L604</f>
        <v>0</v>
      </c>
      <c r="M604" s="15">
        <f>'fnd enro'!M604</f>
        <v>0</v>
      </c>
      <c r="N604" s="15">
        <f>'fnd enro'!N604</f>
        <v>0</v>
      </c>
      <c r="O604" s="15">
        <f>'fnd enro'!O604</f>
        <v>0</v>
      </c>
      <c r="P604" s="15">
        <f>'fnd enro'!P604</f>
        <v>4</v>
      </c>
      <c r="Q604" s="15">
        <f>'fnd enro'!R604</f>
        <v>11</v>
      </c>
      <c r="R604" s="16">
        <f t="shared" si="690"/>
        <v>1</v>
      </c>
      <c r="S604" s="15">
        <f>VALUE('fnd enro'!Q604)</f>
        <v>8</v>
      </c>
      <c r="T604" s="2"/>
      <c r="U604" s="1">
        <f>(($D604*'fnd base rates'!C$107)
+($E604*'fnd base rates'!C$108)
+($F604*'fnd base rates'!C$109)
+($G604*'fnd base rates'!C$110)
+($H604*'fnd base rates'!C$111)
+($I604*'fnd base rates'!C$112)
+($J604*'fnd base rates'!C$113)
+($K604*'fnd base rates'!C$114)
+($M604*'fnd base rates'!C$116)
+($N604*'fnd base rates'!C$117)
+($O604*'fnd base rates'!C$118)
+($P604*VLOOKUP($S604+12,rate_basefnd,3)))
*$R604</f>
        <v>5899.1852229999995</v>
      </c>
      <c r="V604" s="1">
        <f>(($D604*'fnd base rates'!D$107)
+($E604*'fnd base rates'!D$108)
+($F604*'fnd base rates'!D$109)
+($G604*'fnd base rates'!D$110)
+($H604*'fnd base rates'!D$111)
+($I604*'fnd base rates'!D$112)
+($J604*'fnd base rates'!D$113)
+($K604*'fnd base rates'!D$114)
+($M604*'fnd base rates'!D$116)
+($N604*'fnd base rates'!D$117)
+($O604*'fnd base rates'!D$118)
+($P604*VLOOKUP($S604+12,rate_basefnd,4)))
*$R604</f>
        <v>9292.19</v>
      </c>
      <c r="W604" s="1">
        <f>(($D604*'fnd base rates'!E$107)
+($E604*'fnd base rates'!E$108)
+($F604*'fnd base rates'!E$109)
+($G604*'fnd base rates'!E$110)
+($H604*'fnd base rates'!E$111)
+($I604*'fnd base rates'!E$112)
+($J604*'fnd base rates'!E$113)
+($K604*'fnd base rates'!E$114)
+($M604*'fnd base rates'!E$116)
+($N604*'fnd base rates'!E$117)
+($O604*'fnd base rates'!E$118)
+($P604*VLOOKUP($S604+12,rate_basefnd,5)))
*$R604</f>
        <v>58209.037849</v>
      </c>
      <c r="X604" s="1">
        <f>(($D604*'fnd base rates'!F$107)
+($E604*'fnd base rates'!F$108)
+($F604*'fnd base rates'!F$109)
+($G604*'fnd base rates'!F$110)
+($H604*'fnd base rates'!F$111)
+($I604*'fnd base rates'!F$112)
+($J604*'fnd base rates'!F$113)
+($K604*'fnd base rates'!F$114)
+($M604*'fnd base rates'!F$116)
+($N604*'fnd base rates'!F$117)
+($O604*'fnd base rates'!F$118)
+($P604*VLOOKUP($S604+12,rate_basefnd,6)))
*$R604</f>
        <v>9722.4722020000008</v>
      </c>
      <c r="Y604" s="1">
        <f>(($D604*'fnd base rates'!G$107)
+($E604*'fnd base rates'!G$108)
+($F604*'fnd base rates'!G$109)
+($G604*'fnd base rates'!G$110)
+($H604*'fnd base rates'!G$111)
+($I604*'fnd base rates'!G$112)
+($J604*'fnd base rates'!G$113)
+($K604*'fnd base rates'!G$114)
+($M604*'fnd base rates'!G$116)
+($N604*'fnd base rates'!G$117)
+($O604*'fnd base rates'!G$118)
+($P604*VLOOKUP($S604+12,rate_basefnd,7)))
*$R604</f>
        <v>2327.8175289999999</v>
      </c>
      <c r="Z604" s="1">
        <f>(($D604*'fnd base rates'!H$107)
+($E604*'fnd base rates'!H$108)
+($F604*'fnd base rates'!H$109)
+($G604*'fnd base rates'!H$110)
+($H604*'fnd base rates'!H$111)
+($I604*'fnd base rates'!H$112)
+($J604*'fnd base rates'!H$113)
+($K604*'fnd base rates'!H$114)
+($M604*'fnd base rates'!H$116)
+($N604*'fnd base rates'!H$117)
+($O604*'fnd base rates'!H$118)
+($P604*VLOOKUP($S604+12,rate_basefnd,8)))</f>
        <v>7639.2193100000004</v>
      </c>
      <c r="AA604" s="1">
        <f>(($D604*'fnd base rates'!I$107)
+($E604*'fnd base rates'!I$108)
+($F604*'fnd base rates'!I$109)
+($G604*'fnd base rates'!I$110)
+($H604*'fnd base rates'!I$111)
+($I604*'fnd base rates'!I$112)
+($J604*'fnd base rates'!I$113)
+($K604*'fnd base rates'!I$114)
+($M604*'fnd base rates'!I$116)
+($N604*'fnd base rates'!I$117)
+($O604*'fnd base rates'!I$118)
+($P604*VLOOKUP($S604+12,rate_basefnd,9)))
*$R604</f>
        <v>4687.3600000000006</v>
      </c>
      <c r="AB604" s="1">
        <f>(($D604*'fnd base rates'!J$107)
+($E604*'fnd base rates'!J$108)
+($F604*'fnd base rates'!J$109)
+($G604*'fnd base rates'!J$110)
+($H604*'fnd base rates'!J$111)
+($I604*'fnd base rates'!J$112)
+($J604*'fnd base rates'!J$113)
+($K604*'fnd base rates'!J$114)
+($M604*'fnd base rates'!J$116)
+($N604*'fnd base rates'!J$117)
+($O604*'fnd base rates'!J$118)
+($P604*VLOOKUP($S604+12,rate_basefnd,10)))
*$R604</f>
        <v>7340.16</v>
      </c>
      <c r="AC604" s="1">
        <f>(($D604*'fnd base rates'!K$107)
+($E604*'fnd base rates'!K$108)
+($F604*'fnd base rates'!K$109)
+($G604*'fnd base rates'!K$110)
+($H604*'fnd base rates'!K$111)
+($I604*'fnd base rates'!K$112)
+($J604*'fnd base rates'!K$113)
+($K604*'fnd base rates'!K$114)
+($M604*'fnd base rates'!K$116)
+($N604*'fnd base rates'!K$117)
+($O604*'fnd base rates'!K$118)
+($P604*VLOOKUP($S604+12,rate_basefnd,11)))
*$R604</f>
        <v>12218.414121000002</v>
      </c>
      <c r="AD604" s="1">
        <f>(($D604*'fnd base rates'!L$107)
+($E604*'fnd base rates'!L$108)
+($F604*'fnd base rates'!L$109)
+($G604*'fnd base rates'!L$110)
+($H604*'fnd base rates'!L$111)
+($I604*'fnd base rates'!L$112)
+($J604*'fnd base rates'!L$113)
+($K604*'fnd base rates'!L$114)
+($M604*'fnd base rates'!L$116)
+($N604*'fnd base rates'!L$117)
+($O604*'fnd base rates'!L$118)
+($P604*VLOOKUP($S604+12,rate_basefnd,12)))</f>
        <v>15968.767466000003</v>
      </c>
      <c r="AE604" s="1">
        <f>(($D604*'fnd base rates'!M$107)
+($E604*'fnd base rates'!M$108)
+($F604*'fnd base rates'!M$109)
+($G604*'fnd base rates'!M$110)
+($H604*'fnd base rates'!M$111)
+($I604*'fnd base rates'!M$112)
+($J604*'fnd base rates'!M$113)
+($K604*'fnd base rates'!M$114)
+($M604*'fnd base rates'!M$116)
+($N604*'fnd base rates'!M$117)
+($O604*'fnd base rates'!M$118)
+($P604*VLOOKUP($S604+12,rate_basefnd,13)))</f>
        <v>0</v>
      </c>
      <c r="AF604" s="4">
        <f t="shared" si="691"/>
        <v>133304.6237</v>
      </c>
      <c r="AH604" s="4">
        <f t="shared" si="692"/>
        <v>479278325</v>
      </c>
      <c r="AI604" s="4" t="str">
        <f t="shared" si="693"/>
        <v>479</v>
      </c>
      <c r="AJ604" s="2" t="str">
        <f t="shared" si="694"/>
        <v>278</v>
      </c>
      <c r="AK604" s="2" t="str">
        <f t="shared" si="695"/>
        <v>325</v>
      </c>
      <c r="AL604" s="4">
        <f t="shared" si="696"/>
        <v>1</v>
      </c>
      <c r="AM604" s="4">
        <f t="shared" si="688"/>
        <v>11</v>
      </c>
      <c r="AN604" s="4">
        <f t="shared" si="697"/>
        <v>133304.6237</v>
      </c>
      <c r="AO604" s="4">
        <f t="shared" si="698"/>
        <v>12119</v>
      </c>
      <c r="AP604" s="4">
        <f t="shared" si="699"/>
        <v>0</v>
      </c>
      <c r="AQ604" s="4">
        <v>12119</v>
      </c>
      <c r="AW604" s="4">
        <v>12089</v>
      </c>
      <c r="AX604" s="5">
        <f t="shared" si="700"/>
        <v>30</v>
      </c>
      <c r="AY604" s="4">
        <v>12119</v>
      </c>
      <c r="AZ604" s="5"/>
      <c r="BB604" s="5">
        <f t="shared" ref="BB604" si="718">BC604-BA604</f>
        <v>0</v>
      </c>
    </row>
    <row r="605" spans="1:54" s="4" customFormat="1">
      <c r="A605" s="278">
        <v>479</v>
      </c>
      <c r="B605" s="2">
        <v>479278332</v>
      </c>
      <c r="C605" s="10" t="s">
        <v>1069</v>
      </c>
      <c r="D605" s="15">
        <f>'fnd enro'!D605</f>
        <v>0</v>
      </c>
      <c r="E605" s="15">
        <f>'fnd enro'!E605</f>
        <v>0</v>
      </c>
      <c r="F605" s="15">
        <f>'fnd enro'!F605</f>
        <v>0</v>
      </c>
      <c r="G605" s="15">
        <f>'fnd enro'!G605</f>
        <v>0</v>
      </c>
      <c r="H605" s="15">
        <f>'fnd enro'!H605</f>
        <v>2</v>
      </c>
      <c r="I605" s="15">
        <f>'fnd enro'!I605</f>
        <v>9</v>
      </c>
      <c r="J605" s="15">
        <f>'fnd enro'!J605</f>
        <v>0</v>
      </c>
      <c r="K605" s="16">
        <f>'fnd enro'!K605</f>
        <v>0.42130000000000001</v>
      </c>
      <c r="L605" s="15">
        <f>'fnd enro'!L605</f>
        <v>0</v>
      </c>
      <c r="M605" s="15">
        <f>'fnd enro'!M605</f>
        <v>0</v>
      </c>
      <c r="N605" s="15">
        <f>'fnd enro'!N605</f>
        <v>0</v>
      </c>
      <c r="O605" s="15">
        <f>'fnd enro'!O605</f>
        <v>0</v>
      </c>
      <c r="P605" s="15">
        <f>'fnd enro'!P605</f>
        <v>3</v>
      </c>
      <c r="Q605" s="15">
        <f>'fnd enro'!R605</f>
        <v>11</v>
      </c>
      <c r="R605" s="16">
        <f t="shared" si="690"/>
        <v>1</v>
      </c>
      <c r="S605" s="15">
        <f>VALUE('fnd enro'!Q605)</f>
        <v>10</v>
      </c>
      <c r="T605" s="2"/>
      <c r="U605" s="1">
        <f>(($D605*'fnd base rates'!C$107)
+($E605*'fnd base rates'!C$108)
+($F605*'fnd base rates'!C$109)
+($G605*'fnd base rates'!C$110)
+($H605*'fnd base rates'!C$111)
+($I605*'fnd base rates'!C$112)
+($J605*'fnd base rates'!C$113)
+($K605*'fnd base rates'!C$114)
+($M605*'fnd base rates'!C$116)
+($N605*'fnd base rates'!C$117)
+($O605*'fnd base rates'!C$118)
+($P605*VLOOKUP($S605+12,rate_basefnd,3)))
*$R605</f>
        <v>5848.2552230000001</v>
      </c>
      <c r="V605" s="1">
        <f>(($D605*'fnd base rates'!D$107)
+($E605*'fnd base rates'!D$108)
+($F605*'fnd base rates'!D$109)
+($G605*'fnd base rates'!D$110)
+($H605*'fnd base rates'!D$111)
+($I605*'fnd base rates'!D$112)
+($J605*'fnd base rates'!D$113)
+($K605*'fnd base rates'!D$114)
+($M605*'fnd base rates'!D$116)
+($N605*'fnd base rates'!D$117)
+($O605*'fnd base rates'!D$118)
+($P605*VLOOKUP($S605+12,rate_basefnd,4)))
*$R605</f>
        <v>9050.81</v>
      </c>
      <c r="W605" s="1">
        <f>(($D605*'fnd base rates'!E$107)
+($E605*'fnd base rates'!E$108)
+($F605*'fnd base rates'!E$109)
+($G605*'fnd base rates'!E$110)
+($H605*'fnd base rates'!E$111)
+($I605*'fnd base rates'!E$112)
+($J605*'fnd base rates'!E$113)
+($K605*'fnd base rates'!E$114)
+($M605*'fnd base rates'!E$116)
+($N605*'fnd base rates'!E$117)
+($O605*'fnd base rates'!E$118)
+($P605*VLOOKUP($S605+12,rate_basefnd,5)))
*$R605</f>
        <v>58632.937849000002</v>
      </c>
      <c r="X605" s="1">
        <f>(($D605*'fnd base rates'!F$107)
+($E605*'fnd base rates'!F$108)
+($F605*'fnd base rates'!F$109)
+($G605*'fnd base rates'!F$110)
+($H605*'fnd base rates'!F$111)
+($I605*'fnd base rates'!F$112)
+($J605*'fnd base rates'!F$113)
+($K605*'fnd base rates'!F$114)
+($M605*'fnd base rates'!F$116)
+($N605*'fnd base rates'!F$117)
+($O605*'fnd base rates'!F$118)
+($P605*VLOOKUP($S605+12,rate_basefnd,6)))
*$R605</f>
        <v>9514.8322020000014</v>
      </c>
      <c r="Y605" s="1">
        <f>(($D605*'fnd base rates'!G$107)
+($E605*'fnd base rates'!G$108)
+($F605*'fnd base rates'!G$109)
+($G605*'fnd base rates'!G$110)
+($H605*'fnd base rates'!G$111)
+($I605*'fnd base rates'!G$112)
+($J605*'fnd base rates'!G$113)
+($K605*'fnd base rates'!G$114)
+($M605*'fnd base rates'!G$116)
+($N605*'fnd base rates'!G$117)
+($O605*'fnd base rates'!G$118)
+($P605*VLOOKUP($S605+12,rate_basefnd,7)))
*$R605</f>
        <v>2204.7475289999998</v>
      </c>
      <c r="Z605" s="1">
        <f>(($D605*'fnd base rates'!H$107)
+($E605*'fnd base rates'!H$108)
+($F605*'fnd base rates'!H$109)
+($G605*'fnd base rates'!H$110)
+($H605*'fnd base rates'!H$111)
+($I605*'fnd base rates'!H$112)
+($J605*'fnd base rates'!H$113)
+($K605*'fnd base rates'!H$114)
+($M605*'fnd base rates'!H$116)
+($N605*'fnd base rates'!H$117)
+($O605*'fnd base rates'!H$118)
+($P605*VLOOKUP($S605+12,rate_basefnd,8)))</f>
        <v>8204.739309999999</v>
      </c>
      <c r="AA605" s="1">
        <f>(($D605*'fnd base rates'!I$107)
+($E605*'fnd base rates'!I$108)
+($F605*'fnd base rates'!I$109)
+($G605*'fnd base rates'!I$110)
+($H605*'fnd base rates'!I$111)
+($I605*'fnd base rates'!I$112)
+($J605*'fnd base rates'!I$113)
+($K605*'fnd base rates'!I$114)
+($M605*'fnd base rates'!I$116)
+($N605*'fnd base rates'!I$117)
+($O605*'fnd base rates'!I$118)
+($P605*VLOOKUP($S605+12,rate_basefnd,9)))
*$R605</f>
        <v>4734.9000000000005</v>
      </c>
      <c r="AB605" s="1">
        <f>(($D605*'fnd base rates'!J$107)
+($E605*'fnd base rates'!J$108)
+($F605*'fnd base rates'!J$109)
+($G605*'fnd base rates'!J$110)
+($H605*'fnd base rates'!J$111)
+($I605*'fnd base rates'!J$112)
+($J605*'fnd base rates'!J$113)
+($K605*'fnd base rates'!J$114)
+($M605*'fnd base rates'!J$116)
+($N605*'fnd base rates'!J$117)
+($O605*'fnd base rates'!J$118)
+($P605*VLOOKUP($S605+12,rate_basefnd,10)))
*$R605</f>
        <v>7466.1999999999989</v>
      </c>
      <c r="AC605" s="1">
        <f>(($D605*'fnd base rates'!K$107)
+($E605*'fnd base rates'!K$108)
+($F605*'fnd base rates'!K$109)
+($G605*'fnd base rates'!K$110)
+($H605*'fnd base rates'!K$111)
+($I605*'fnd base rates'!K$112)
+($J605*'fnd base rates'!K$113)
+($K605*'fnd base rates'!K$114)
+($M605*'fnd base rates'!K$116)
+($N605*'fnd base rates'!K$117)
+($O605*'fnd base rates'!K$118)
+($P605*VLOOKUP($S605+12,rate_basefnd,11)))
*$R605</f>
        <v>12156.974120999999</v>
      </c>
      <c r="AD605" s="1">
        <f>(($D605*'fnd base rates'!L$107)
+($E605*'fnd base rates'!L$108)
+($F605*'fnd base rates'!L$109)
+($G605*'fnd base rates'!L$110)
+($H605*'fnd base rates'!L$111)
+($I605*'fnd base rates'!L$112)
+($J605*'fnd base rates'!L$113)
+($K605*'fnd base rates'!L$114)
+($M605*'fnd base rates'!L$116)
+($N605*'fnd base rates'!L$117)
+($O605*'fnd base rates'!L$118)
+($P605*VLOOKUP($S605+12,rate_basefnd,12)))</f>
        <v>15343.607466000001</v>
      </c>
      <c r="AE605" s="1">
        <f>(($D605*'fnd base rates'!M$107)
+($E605*'fnd base rates'!M$108)
+($F605*'fnd base rates'!M$109)
+($G605*'fnd base rates'!M$110)
+($H605*'fnd base rates'!M$111)
+($I605*'fnd base rates'!M$112)
+($J605*'fnd base rates'!M$113)
+($K605*'fnd base rates'!M$114)
+($M605*'fnd base rates'!M$116)
+($N605*'fnd base rates'!M$117)
+($O605*'fnd base rates'!M$118)
+($P605*VLOOKUP($S605+12,rate_basefnd,13)))</f>
        <v>0</v>
      </c>
      <c r="AF605" s="4">
        <f t="shared" si="691"/>
        <v>133158.0037</v>
      </c>
      <c r="AH605" s="4">
        <f t="shared" si="692"/>
        <v>479278332</v>
      </c>
      <c r="AI605" s="4" t="str">
        <f t="shared" si="693"/>
        <v>479</v>
      </c>
      <c r="AJ605" s="2" t="str">
        <f t="shared" si="694"/>
        <v>278</v>
      </c>
      <c r="AK605" s="2" t="str">
        <f t="shared" si="695"/>
        <v>332</v>
      </c>
      <c r="AL605" s="4">
        <f t="shared" si="696"/>
        <v>1</v>
      </c>
      <c r="AM605" s="4">
        <f t="shared" si="688"/>
        <v>11</v>
      </c>
      <c r="AN605" s="4">
        <f t="shared" si="697"/>
        <v>133158.0037</v>
      </c>
      <c r="AO605" s="4">
        <f t="shared" si="698"/>
        <v>12105</v>
      </c>
      <c r="AP605" s="4">
        <f t="shared" si="699"/>
        <v>0</v>
      </c>
      <c r="AQ605" s="4">
        <v>12105</v>
      </c>
      <c r="AW605" s="4">
        <v>12074</v>
      </c>
      <c r="AX605" s="5">
        <f t="shared" si="700"/>
        <v>31</v>
      </c>
      <c r="AY605" s="4">
        <v>12105</v>
      </c>
      <c r="AZ605" s="5"/>
      <c r="BB605" s="5">
        <f t="shared" ref="BB605" si="719">BC605-BA605</f>
        <v>0</v>
      </c>
    </row>
    <row r="606" spans="1:54" s="4" customFormat="1">
      <c r="A606" s="278">
        <v>479</v>
      </c>
      <c r="B606" s="2">
        <v>479278605</v>
      </c>
      <c r="C606" s="10" t="s">
        <v>1069</v>
      </c>
      <c r="D606" s="15">
        <f>'fnd enro'!D606</f>
        <v>0</v>
      </c>
      <c r="E606" s="15">
        <f>'fnd enro'!E606</f>
        <v>0</v>
      </c>
      <c r="F606" s="15">
        <f>'fnd enro'!F606</f>
        <v>0</v>
      </c>
      <c r="G606" s="15">
        <f>'fnd enro'!G606</f>
        <v>0</v>
      </c>
      <c r="H606" s="15">
        <f>'fnd enro'!H606</f>
        <v>9</v>
      </c>
      <c r="I606" s="15">
        <f>'fnd enro'!I606</f>
        <v>23</v>
      </c>
      <c r="J606" s="15">
        <f>'fnd enro'!J606</f>
        <v>0</v>
      </c>
      <c r="K606" s="16">
        <f>'fnd enro'!K606</f>
        <v>1.2256</v>
      </c>
      <c r="L606" s="15">
        <f>'fnd enro'!L606</f>
        <v>0</v>
      </c>
      <c r="M606" s="15">
        <f>'fnd enro'!M606</f>
        <v>0</v>
      </c>
      <c r="N606" s="15">
        <f>'fnd enro'!N606</f>
        <v>0</v>
      </c>
      <c r="O606" s="15">
        <f>'fnd enro'!O606</f>
        <v>0</v>
      </c>
      <c r="P606" s="15">
        <f>'fnd enro'!P606</f>
        <v>11</v>
      </c>
      <c r="Q606" s="15">
        <f>'fnd enro'!R606</f>
        <v>32</v>
      </c>
      <c r="R606" s="16">
        <f t="shared" si="690"/>
        <v>1</v>
      </c>
      <c r="S606" s="15">
        <f>VALUE('fnd enro'!Q606)</f>
        <v>6</v>
      </c>
      <c r="T606" s="2"/>
      <c r="U606" s="1">
        <f>(($D606*'fnd base rates'!C$107)
+($E606*'fnd base rates'!C$108)
+($F606*'fnd base rates'!C$109)
+($G606*'fnd base rates'!C$110)
+($H606*'fnd base rates'!C$111)
+($I606*'fnd base rates'!C$112)
+($J606*'fnd base rates'!C$113)
+($K606*'fnd base rates'!C$114)
+($M606*'fnd base rates'!C$116)
+($N606*'fnd base rates'!C$117)
+($O606*'fnd base rates'!C$118)
+($P606*VLOOKUP($S606+12,rate_basefnd,3)))
*$R606</f>
        <v>17066.873376</v>
      </c>
      <c r="V606" s="1">
        <f>(($D606*'fnd base rates'!D$107)
+($E606*'fnd base rates'!D$108)
+($F606*'fnd base rates'!D$109)
+($G606*'fnd base rates'!D$110)
+($H606*'fnd base rates'!D$111)
+($I606*'fnd base rates'!D$112)
+($J606*'fnd base rates'!D$113)
+($K606*'fnd base rates'!D$114)
+($M606*'fnd base rates'!D$116)
+($N606*'fnd base rates'!D$117)
+($O606*'fnd base rates'!D$118)
+($P606*VLOOKUP($S606+12,rate_basefnd,4)))
*$R606</f>
        <v>26584.390000000003</v>
      </c>
      <c r="W606" s="1">
        <f>(($D606*'fnd base rates'!E$107)
+($E606*'fnd base rates'!E$108)
+($F606*'fnd base rates'!E$109)
+($G606*'fnd base rates'!E$110)
+($H606*'fnd base rates'!E$111)
+($I606*'fnd base rates'!E$112)
+($J606*'fnd base rates'!E$113)
+($K606*'fnd base rates'!E$114)
+($M606*'fnd base rates'!E$116)
+($N606*'fnd base rates'!E$117)
+($O606*'fnd base rates'!E$118)
+($P606*VLOOKUP($S606+12,rate_basefnd,5)))
*$R606</f>
        <v>168632.10828799999</v>
      </c>
      <c r="X606" s="1">
        <f>(($D606*'fnd base rates'!F$107)
+($E606*'fnd base rates'!F$108)
+($F606*'fnd base rates'!F$109)
+($G606*'fnd base rates'!F$110)
+($H606*'fnd base rates'!F$111)
+($I606*'fnd base rates'!F$112)
+($J606*'fnd base rates'!F$113)
+($K606*'fnd base rates'!F$114)
+($M606*'fnd base rates'!F$116)
+($N606*'fnd base rates'!F$117)
+($O606*'fnd base rates'!F$118)
+($P606*VLOOKUP($S606+12,rate_basefnd,6)))
*$R606</f>
        <v>28009.848224000001</v>
      </c>
      <c r="Y606" s="1">
        <f>(($D606*'fnd base rates'!G$107)
+($E606*'fnd base rates'!G$108)
+($F606*'fnd base rates'!G$109)
+($G606*'fnd base rates'!G$110)
+($H606*'fnd base rates'!G$111)
+($I606*'fnd base rates'!G$112)
+($J606*'fnd base rates'!G$113)
+($K606*'fnd base rates'!G$114)
+($M606*'fnd base rates'!G$116)
+($N606*'fnd base rates'!G$117)
+($O606*'fnd base rates'!G$118)
+($P606*VLOOKUP($S606+12,rate_basefnd,7)))
*$R606</f>
        <v>6548.2864479999989</v>
      </c>
      <c r="Z606" s="1">
        <f>(($D606*'fnd base rates'!H$107)
+($E606*'fnd base rates'!H$108)
+($F606*'fnd base rates'!H$109)
+($G606*'fnd base rates'!H$110)
+($H606*'fnd base rates'!H$111)
+($I606*'fnd base rates'!H$112)
+($J606*'fnd base rates'!H$113)
+($K606*'fnd base rates'!H$114)
+($M606*'fnd base rates'!H$116)
+($N606*'fnd base rates'!H$117)
+($O606*'fnd base rates'!H$118)
+($P606*VLOOKUP($S606+12,rate_basefnd,8)))</f>
        <v>22959.190719999999</v>
      </c>
      <c r="AA606" s="1">
        <f>(($D606*'fnd base rates'!I$107)
+($E606*'fnd base rates'!I$108)
+($F606*'fnd base rates'!I$109)
+($G606*'fnd base rates'!I$110)
+($H606*'fnd base rates'!I$111)
+($I606*'fnd base rates'!I$112)
+($J606*'fnd base rates'!I$113)
+($K606*'fnd base rates'!I$114)
+($M606*'fnd base rates'!I$116)
+($N606*'fnd base rates'!I$117)
+($O606*'fnd base rates'!I$118)
+($P606*VLOOKUP($S606+12,rate_basefnd,9)))
*$R606</f>
        <v>13647.500000000002</v>
      </c>
      <c r="AB606" s="1">
        <f>(($D606*'fnd base rates'!J$107)
+($E606*'fnd base rates'!J$108)
+($F606*'fnd base rates'!J$109)
+($G606*'fnd base rates'!J$110)
+($H606*'fnd base rates'!J$111)
+($I606*'fnd base rates'!J$112)
+($J606*'fnd base rates'!J$113)
+($K606*'fnd base rates'!J$114)
+($M606*'fnd base rates'!J$116)
+($N606*'fnd base rates'!J$117)
+($O606*'fnd base rates'!J$118)
+($P606*VLOOKUP($S606+12,rate_basefnd,10)))
*$R606</f>
        <v>21253.78</v>
      </c>
      <c r="AC606" s="1">
        <f>(($D606*'fnd base rates'!K$107)
+($E606*'fnd base rates'!K$108)
+($F606*'fnd base rates'!K$109)
+($G606*'fnd base rates'!K$110)
+($H606*'fnd base rates'!K$111)
+($I606*'fnd base rates'!K$112)
+($J606*'fnd base rates'!K$113)
+($K606*'fnd base rates'!K$114)
+($M606*'fnd base rates'!K$116)
+($N606*'fnd base rates'!K$117)
+($O606*'fnd base rates'!K$118)
+($P606*VLOOKUP($S606+12,rate_basefnd,11)))
*$R606</f>
        <v>35463.488352</v>
      </c>
      <c r="AD606" s="1">
        <f>(($D606*'fnd base rates'!L$107)
+($E606*'fnd base rates'!L$108)
+($F606*'fnd base rates'!L$109)
+($G606*'fnd base rates'!L$110)
+($H606*'fnd base rates'!L$111)
+($I606*'fnd base rates'!L$112)
+($J606*'fnd base rates'!L$113)
+($K606*'fnd base rates'!L$114)
+($M606*'fnd base rates'!L$116)
+($N606*'fnd base rates'!L$117)
+($O606*'fnd base rates'!L$118)
+($P606*VLOOKUP($S606+12,rate_basefnd,12)))</f>
        <v>45426.398991999995</v>
      </c>
      <c r="AE606" s="1">
        <f>(($D606*'fnd base rates'!M$107)
+($E606*'fnd base rates'!M$108)
+($F606*'fnd base rates'!M$109)
+($G606*'fnd base rates'!M$110)
+($H606*'fnd base rates'!M$111)
+($I606*'fnd base rates'!M$112)
+($J606*'fnd base rates'!M$113)
+($K606*'fnd base rates'!M$114)
+($M606*'fnd base rates'!M$116)
+($N606*'fnd base rates'!M$117)
+($O606*'fnd base rates'!M$118)
+($P606*VLOOKUP($S606+12,rate_basefnd,13)))</f>
        <v>0</v>
      </c>
      <c r="AF606" s="4">
        <f t="shared" si="691"/>
        <v>385591.86440000002</v>
      </c>
      <c r="AH606" s="4">
        <f t="shared" si="692"/>
        <v>479278605</v>
      </c>
      <c r="AI606" s="4" t="str">
        <f t="shared" si="693"/>
        <v>479</v>
      </c>
      <c r="AJ606" s="2" t="str">
        <f t="shared" si="694"/>
        <v>278</v>
      </c>
      <c r="AK606" s="2" t="str">
        <f t="shared" si="695"/>
        <v>605</v>
      </c>
      <c r="AL606" s="4">
        <f t="shared" si="696"/>
        <v>1</v>
      </c>
      <c r="AM606" s="4">
        <f t="shared" si="688"/>
        <v>32</v>
      </c>
      <c r="AN606" s="4">
        <f t="shared" si="697"/>
        <v>385591.86440000002</v>
      </c>
      <c r="AO606" s="4">
        <f t="shared" si="698"/>
        <v>12050</v>
      </c>
      <c r="AP606" s="4">
        <f t="shared" si="699"/>
        <v>0</v>
      </c>
      <c r="AQ606" s="4">
        <v>12050</v>
      </c>
      <c r="AW606" s="4">
        <v>12028</v>
      </c>
      <c r="AX606" s="5">
        <f t="shared" si="700"/>
        <v>22</v>
      </c>
      <c r="AY606" s="4">
        <v>12050</v>
      </c>
      <c r="AZ606" s="5"/>
      <c r="BB606" s="5">
        <f t="shared" ref="BB606" si="720">BC606-BA606</f>
        <v>0</v>
      </c>
    </row>
    <row r="607" spans="1:54" s="4" customFormat="1">
      <c r="A607" s="278">
        <v>479</v>
      </c>
      <c r="B607" s="2">
        <v>479278635</v>
      </c>
      <c r="C607" s="10" t="s">
        <v>1069</v>
      </c>
      <c r="D607" s="15">
        <f>'fnd enro'!D607</f>
        <v>0</v>
      </c>
      <c r="E607" s="15">
        <f>'fnd enro'!E607</f>
        <v>0</v>
      </c>
      <c r="F607" s="15">
        <f>'fnd enro'!F607</f>
        <v>0</v>
      </c>
      <c r="G607" s="15">
        <f>'fnd enro'!G607</f>
        <v>0</v>
      </c>
      <c r="H607" s="15">
        <f>'fnd enro'!H607</f>
        <v>0</v>
      </c>
      <c r="I607" s="15">
        <f>'fnd enro'!I607</f>
        <v>2</v>
      </c>
      <c r="J607" s="15">
        <f>'fnd enro'!J607</f>
        <v>0</v>
      </c>
      <c r="K607" s="16">
        <f>'fnd enro'!K607</f>
        <v>7.6600000000000001E-2</v>
      </c>
      <c r="L607" s="15">
        <f>'fnd enro'!L607</f>
        <v>0</v>
      </c>
      <c r="M607" s="15">
        <f>'fnd enro'!M607</f>
        <v>0</v>
      </c>
      <c r="N607" s="15">
        <f>'fnd enro'!N607</f>
        <v>0</v>
      </c>
      <c r="O607" s="15">
        <f>'fnd enro'!O607</f>
        <v>0</v>
      </c>
      <c r="P607" s="15">
        <f>'fnd enro'!P607</f>
        <v>2</v>
      </c>
      <c r="Q607" s="15">
        <f>'fnd enro'!R607</f>
        <v>2</v>
      </c>
      <c r="R607" s="16">
        <f t="shared" si="690"/>
        <v>1</v>
      </c>
      <c r="S607" s="15">
        <f>VALUE('fnd enro'!Q607)</f>
        <v>7</v>
      </c>
      <c r="T607" s="2"/>
      <c r="U607" s="1">
        <f>(($D607*'fnd base rates'!C$107)
+($E607*'fnd base rates'!C$108)
+($F607*'fnd base rates'!C$109)
+($G607*'fnd base rates'!C$110)
+($H607*'fnd base rates'!C$111)
+($I607*'fnd base rates'!C$112)
+($J607*'fnd base rates'!C$113)
+($K607*'fnd base rates'!C$114)
+($M607*'fnd base rates'!C$116)
+($N607*'fnd base rates'!C$117)
+($O607*'fnd base rates'!C$118)
+($P607*VLOOKUP($S607+12,rate_basefnd,3)))
*$R607</f>
        <v>1150.9645860000001</v>
      </c>
      <c r="V607" s="1">
        <f>(($D607*'fnd base rates'!D$107)
+($E607*'fnd base rates'!D$108)
+($F607*'fnd base rates'!D$109)
+($G607*'fnd base rates'!D$110)
+($H607*'fnd base rates'!D$111)
+($I607*'fnd base rates'!D$112)
+($J607*'fnd base rates'!D$113)
+($K607*'fnd base rates'!D$114)
+($M607*'fnd base rates'!D$116)
+($N607*'fnd base rates'!D$117)
+($O607*'fnd base rates'!D$118)
+($P607*VLOOKUP($S607+12,rate_basefnd,4)))
*$R607</f>
        <v>2060.88</v>
      </c>
      <c r="W607" s="1">
        <f>(($D607*'fnd base rates'!E$107)
+($E607*'fnd base rates'!E$108)
+($F607*'fnd base rates'!E$109)
+($G607*'fnd base rates'!E$110)
+($H607*'fnd base rates'!E$111)
+($I607*'fnd base rates'!E$112)
+($J607*'fnd base rates'!E$113)
+($K607*'fnd base rates'!E$114)
+($M607*'fnd base rates'!E$116)
+($N607*'fnd base rates'!E$117)
+($O607*'fnd base rates'!E$118)
+($P607*VLOOKUP($S607+12,rate_basefnd,5)))
*$R607</f>
        <v>15219.990518000001</v>
      </c>
      <c r="X607" s="1">
        <f>(($D607*'fnd base rates'!F$107)
+($E607*'fnd base rates'!F$108)
+($F607*'fnd base rates'!F$109)
+($G607*'fnd base rates'!F$110)
+($H607*'fnd base rates'!F$111)
+($I607*'fnd base rates'!F$112)
+($J607*'fnd base rates'!F$113)
+($K607*'fnd base rates'!F$114)
+($M607*'fnd base rates'!F$116)
+($N607*'fnd base rates'!F$117)
+($O607*'fnd base rates'!F$118)
+($P607*VLOOKUP($S607+12,rate_basefnd,6)))
*$R607</f>
        <v>1692.2167640000002</v>
      </c>
      <c r="Y607" s="1">
        <f>(($D607*'fnd base rates'!G$107)
+($E607*'fnd base rates'!G$108)
+($F607*'fnd base rates'!G$109)
+($G607*'fnd base rates'!G$110)
+($H607*'fnd base rates'!G$111)
+($I607*'fnd base rates'!G$112)
+($J607*'fnd base rates'!G$113)
+($K607*'fnd base rates'!G$114)
+($M607*'fnd base rates'!G$116)
+($N607*'fnd base rates'!G$117)
+($O607*'fnd base rates'!G$118)
+($P607*VLOOKUP($S607+12,rate_basefnd,7)))
*$R607</f>
        <v>595.95227799999998</v>
      </c>
      <c r="Z607" s="1">
        <f>(($D607*'fnd base rates'!H$107)
+($E607*'fnd base rates'!H$108)
+($F607*'fnd base rates'!H$109)
+($G607*'fnd base rates'!H$110)
+($H607*'fnd base rates'!H$111)
+($I607*'fnd base rates'!H$112)
+($J607*'fnd base rates'!H$113)
+($K607*'fnd base rates'!H$114)
+($M607*'fnd base rates'!H$116)
+($N607*'fnd base rates'!H$117)
+($O607*'fnd base rates'!H$118)
+($P607*VLOOKUP($S607+12,rate_basefnd,8)))</f>
        <v>1627.9344199999998</v>
      </c>
      <c r="AA607" s="1">
        <f>(($D607*'fnd base rates'!I$107)
+($E607*'fnd base rates'!I$108)
+($F607*'fnd base rates'!I$109)
+($G607*'fnd base rates'!I$110)
+($H607*'fnd base rates'!I$111)
+($I607*'fnd base rates'!I$112)
+($J607*'fnd base rates'!I$113)
+($K607*'fnd base rates'!I$114)
+($M607*'fnd base rates'!I$116)
+($N607*'fnd base rates'!I$117)
+($O607*'fnd base rates'!I$118)
+($P607*VLOOKUP($S607+12,rate_basefnd,9)))
*$R607</f>
        <v>1051.04</v>
      </c>
      <c r="AB607" s="1">
        <f>(($D607*'fnd base rates'!J$107)
+($E607*'fnd base rates'!J$108)
+($F607*'fnd base rates'!J$109)
+($G607*'fnd base rates'!J$110)
+($H607*'fnd base rates'!J$111)
+($I607*'fnd base rates'!J$112)
+($J607*'fnd base rates'!J$113)
+($K607*'fnd base rates'!J$114)
+($M607*'fnd base rates'!J$116)
+($N607*'fnd base rates'!J$117)
+($O607*'fnd base rates'!J$118)
+($P607*VLOOKUP($S607+12,rate_basefnd,10)))
*$R607</f>
        <v>2323.58</v>
      </c>
      <c r="AC607" s="1">
        <f>(($D607*'fnd base rates'!K$107)
+($E607*'fnd base rates'!K$108)
+($F607*'fnd base rates'!K$109)
+($G607*'fnd base rates'!K$110)
+($H607*'fnd base rates'!K$111)
+($I607*'fnd base rates'!K$112)
+($J607*'fnd base rates'!K$113)
+($K607*'fnd base rates'!K$114)
+($M607*'fnd base rates'!K$116)
+($N607*'fnd base rates'!K$117)
+($O607*'fnd base rates'!K$118)
+($P607*VLOOKUP($S607+12,rate_basefnd,11)))
*$R607</f>
        <v>2199.1880219999998</v>
      </c>
      <c r="AD607" s="1">
        <f>(($D607*'fnd base rates'!L$107)
+($E607*'fnd base rates'!L$108)
+($F607*'fnd base rates'!L$109)
+($G607*'fnd base rates'!L$110)
+($H607*'fnd base rates'!L$111)
+($I607*'fnd base rates'!L$112)
+($J607*'fnd base rates'!L$113)
+($K607*'fnd base rates'!L$114)
+($M607*'fnd base rates'!L$116)
+($N607*'fnd base rates'!L$117)
+($O607*'fnd base rates'!L$118)
+($P607*VLOOKUP($S607+12,rate_basefnd,12)))</f>
        <v>3401.126812</v>
      </c>
      <c r="AE607" s="1">
        <f>(($D607*'fnd base rates'!M$107)
+($E607*'fnd base rates'!M$108)
+($F607*'fnd base rates'!M$109)
+($G607*'fnd base rates'!M$110)
+($H607*'fnd base rates'!M$111)
+($I607*'fnd base rates'!M$112)
+($J607*'fnd base rates'!M$113)
+($K607*'fnd base rates'!M$114)
+($M607*'fnd base rates'!M$116)
+($N607*'fnd base rates'!M$117)
+($O607*'fnd base rates'!M$118)
+($P607*VLOOKUP($S607+12,rate_basefnd,13)))</f>
        <v>0</v>
      </c>
      <c r="AF607" s="4">
        <f t="shared" si="691"/>
        <v>31322.873400000004</v>
      </c>
      <c r="AH607" s="4">
        <f t="shared" si="692"/>
        <v>479278635</v>
      </c>
      <c r="AI607" s="4" t="str">
        <f t="shared" si="693"/>
        <v>479</v>
      </c>
      <c r="AJ607" s="2" t="str">
        <f t="shared" si="694"/>
        <v>278</v>
      </c>
      <c r="AK607" s="2" t="str">
        <f t="shared" si="695"/>
        <v>635</v>
      </c>
      <c r="AL607" s="4">
        <f t="shared" si="696"/>
        <v>1</v>
      </c>
      <c r="AM607" s="4">
        <f t="shared" si="688"/>
        <v>2</v>
      </c>
      <c r="AN607" s="4">
        <f t="shared" si="697"/>
        <v>31322.873400000004</v>
      </c>
      <c r="AO607" s="4">
        <f t="shared" si="698"/>
        <v>15661</v>
      </c>
      <c r="AP607" s="4">
        <f t="shared" si="699"/>
        <v>0</v>
      </c>
      <c r="AQ607" s="4">
        <v>15661</v>
      </c>
      <c r="AW607" s="4">
        <v>15619</v>
      </c>
      <c r="AX607" s="5">
        <f t="shared" si="700"/>
        <v>42</v>
      </c>
      <c r="AY607" s="4">
        <v>15661</v>
      </c>
      <c r="AZ607" s="5"/>
      <c r="BB607" s="5">
        <f t="shared" ref="BB607" si="721">BC607-BA607</f>
        <v>0</v>
      </c>
    </row>
    <row r="608" spans="1:54" s="4" customFormat="1">
      <c r="A608" s="278">
        <v>479</v>
      </c>
      <c r="B608" s="2">
        <v>479278670</v>
      </c>
      <c r="C608" s="10" t="s">
        <v>1069</v>
      </c>
      <c r="D608" s="15">
        <f>'fnd enro'!D608</f>
        <v>0</v>
      </c>
      <c r="E608" s="15">
        <f>'fnd enro'!E608</f>
        <v>0</v>
      </c>
      <c r="F608" s="15">
        <f>'fnd enro'!F608</f>
        <v>0</v>
      </c>
      <c r="G608" s="15">
        <f>'fnd enro'!G608</f>
        <v>0</v>
      </c>
      <c r="H608" s="15">
        <f>'fnd enro'!H608</f>
        <v>3</v>
      </c>
      <c r="I608" s="15">
        <f>'fnd enro'!I608</f>
        <v>9</v>
      </c>
      <c r="J608" s="15">
        <f>'fnd enro'!J608</f>
        <v>0</v>
      </c>
      <c r="K608" s="16">
        <f>'fnd enro'!K608</f>
        <v>0.45960000000000001</v>
      </c>
      <c r="L608" s="15">
        <f>'fnd enro'!L608</f>
        <v>0</v>
      </c>
      <c r="M608" s="15">
        <f>'fnd enro'!M608</f>
        <v>0</v>
      </c>
      <c r="N608" s="15">
        <f>'fnd enro'!N608</f>
        <v>0</v>
      </c>
      <c r="O608" s="15">
        <f>'fnd enro'!O608</f>
        <v>0</v>
      </c>
      <c r="P608" s="15">
        <f>'fnd enro'!P608</f>
        <v>3</v>
      </c>
      <c r="Q608" s="15">
        <f>'fnd enro'!R608</f>
        <v>12</v>
      </c>
      <c r="R608" s="16">
        <f t="shared" si="690"/>
        <v>1</v>
      </c>
      <c r="S608" s="15">
        <f>VALUE('fnd enro'!Q608)</f>
        <v>4</v>
      </c>
      <c r="T608" s="2"/>
      <c r="U608" s="1">
        <f>(($D608*'fnd base rates'!C$107)
+($E608*'fnd base rates'!C$108)
+($F608*'fnd base rates'!C$109)
+($G608*'fnd base rates'!C$110)
+($H608*'fnd base rates'!C$111)
+($I608*'fnd base rates'!C$112)
+($J608*'fnd base rates'!C$113)
+($K608*'fnd base rates'!C$114)
+($M608*'fnd base rates'!C$116)
+($N608*'fnd base rates'!C$117)
+($O608*'fnd base rates'!C$118)
+($P608*VLOOKUP($S608+12,rate_basefnd,3)))
*$R608</f>
        <v>6315.777516000001</v>
      </c>
      <c r="V608" s="1">
        <f>(($D608*'fnd base rates'!D$107)
+($E608*'fnd base rates'!D$108)
+($F608*'fnd base rates'!D$109)
+($G608*'fnd base rates'!D$110)
+($H608*'fnd base rates'!D$111)
+($I608*'fnd base rates'!D$112)
+($J608*'fnd base rates'!D$113)
+($K608*'fnd base rates'!D$114)
+($M608*'fnd base rates'!D$116)
+($N608*'fnd base rates'!D$117)
+($O608*'fnd base rates'!D$118)
+($P608*VLOOKUP($S608+12,rate_basefnd,4)))
*$R608</f>
        <v>9569.7899999999991</v>
      </c>
      <c r="W608" s="1">
        <f>(($D608*'fnd base rates'!E$107)
+($E608*'fnd base rates'!E$108)
+($F608*'fnd base rates'!E$109)
+($G608*'fnd base rates'!E$110)
+($H608*'fnd base rates'!E$111)
+($I608*'fnd base rates'!E$112)
+($J608*'fnd base rates'!E$113)
+($K608*'fnd base rates'!E$114)
+($M608*'fnd base rates'!E$116)
+($N608*'fnd base rates'!E$117)
+($O608*'fnd base rates'!E$118)
+($P608*VLOOKUP($S608+12,rate_basefnd,5)))
*$R608</f>
        <v>59860.083107999992</v>
      </c>
      <c r="X608" s="1">
        <f>(($D608*'fnd base rates'!F$107)
+($E608*'fnd base rates'!F$108)
+($F608*'fnd base rates'!F$109)
+($G608*'fnd base rates'!F$110)
+($H608*'fnd base rates'!F$111)
+($I608*'fnd base rates'!F$112)
+($J608*'fnd base rates'!F$113)
+($K608*'fnd base rates'!F$114)
+($M608*'fnd base rates'!F$116)
+($N608*'fnd base rates'!F$117)
+($O608*'fnd base rates'!F$118)
+($P608*VLOOKUP($S608+12,rate_basefnd,6)))
*$R608</f>
        <v>10464.760584</v>
      </c>
      <c r="Y608" s="1">
        <f>(($D608*'fnd base rates'!G$107)
+($E608*'fnd base rates'!G$108)
+($F608*'fnd base rates'!G$109)
+($G608*'fnd base rates'!G$110)
+($H608*'fnd base rates'!G$111)
+($I608*'fnd base rates'!G$112)
+($J608*'fnd base rates'!G$113)
+($K608*'fnd base rates'!G$114)
+($M608*'fnd base rates'!G$116)
+($N608*'fnd base rates'!G$117)
+($O608*'fnd base rates'!G$118)
+($P608*VLOOKUP($S608+12,rate_basefnd,7)))
*$R608</f>
        <v>2264.8936679999997</v>
      </c>
      <c r="Z608" s="1">
        <f>(($D608*'fnd base rates'!H$107)
+($E608*'fnd base rates'!H$108)
+($F608*'fnd base rates'!H$109)
+($G608*'fnd base rates'!H$110)
+($H608*'fnd base rates'!H$111)
+($I608*'fnd base rates'!H$112)
+($J608*'fnd base rates'!H$113)
+($K608*'fnd base rates'!H$114)
+($M608*'fnd base rates'!H$116)
+($N608*'fnd base rates'!H$117)
+($O608*'fnd base rates'!H$118)
+($P608*VLOOKUP($S608+12,rate_basefnd,8)))</f>
        <v>8690.0365200000015</v>
      </c>
      <c r="AA608" s="1">
        <f>(($D608*'fnd base rates'!I$107)
+($E608*'fnd base rates'!I$108)
+($F608*'fnd base rates'!I$109)
+($G608*'fnd base rates'!I$110)
+($H608*'fnd base rates'!I$111)
+($I608*'fnd base rates'!I$112)
+($J608*'fnd base rates'!I$113)
+($K608*'fnd base rates'!I$114)
+($M608*'fnd base rates'!I$116)
+($N608*'fnd base rates'!I$117)
+($O608*'fnd base rates'!I$118)
+($P608*VLOOKUP($S608+12,rate_basefnd,9)))
*$R608</f>
        <v>4986.7800000000007</v>
      </c>
      <c r="AB608" s="1">
        <f>(($D608*'fnd base rates'!J$107)
+($E608*'fnd base rates'!J$108)
+($F608*'fnd base rates'!J$109)
+($G608*'fnd base rates'!J$110)
+($H608*'fnd base rates'!J$111)
+($I608*'fnd base rates'!J$112)
+($J608*'fnd base rates'!J$113)
+($K608*'fnd base rates'!J$114)
+($M608*'fnd base rates'!J$116)
+($N608*'fnd base rates'!J$117)
+($O608*'fnd base rates'!J$118)
+($P608*VLOOKUP($S608+12,rate_basefnd,10)))
*$R608</f>
        <v>7266.51</v>
      </c>
      <c r="AC608" s="1">
        <f>(($D608*'fnd base rates'!K$107)
+($E608*'fnd base rates'!K$108)
+($F608*'fnd base rates'!K$109)
+($G608*'fnd base rates'!K$110)
+($H608*'fnd base rates'!K$111)
+($I608*'fnd base rates'!K$112)
+($J608*'fnd base rates'!K$113)
+($K608*'fnd base rates'!K$114)
+($M608*'fnd base rates'!K$116)
+($N608*'fnd base rates'!K$117)
+($O608*'fnd base rates'!K$118)
+($P608*VLOOKUP($S608+12,rate_basefnd,11)))
*$R608</f>
        <v>13287.288132000001</v>
      </c>
      <c r="AD608" s="1">
        <f>(($D608*'fnd base rates'!L$107)
+($E608*'fnd base rates'!L$108)
+($F608*'fnd base rates'!L$109)
+($G608*'fnd base rates'!L$110)
+($H608*'fnd base rates'!L$111)
+($I608*'fnd base rates'!L$112)
+($J608*'fnd base rates'!L$113)
+($K608*'fnd base rates'!L$114)
+($M608*'fnd base rates'!L$116)
+($N608*'fnd base rates'!L$117)
+($O608*'fnd base rates'!L$118)
+($P608*VLOOKUP($S608+12,rate_basefnd,12)))</f>
        <v>16358.560872000004</v>
      </c>
      <c r="AE608" s="1">
        <f>(($D608*'fnd base rates'!M$107)
+($E608*'fnd base rates'!M$108)
+($F608*'fnd base rates'!M$109)
+($G608*'fnd base rates'!M$110)
+($H608*'fnd base rates'!M$111)
+($I608*'fnd base rates'!M$112)
+($J608*'fnd base rates'!M$113)
+($K608*'fnd base rates'!M$114)
+($M608*'fnd base rates'!M$116)
+($N608*'fnd base rates'!M$117)
+($O608*'fnd base rates'!M$118)
+($P608*VLOOKUP($S608+12,rate_basefnd,13)))</f>
        <v>0</v>
      </c>
      <c r="AF608" s="4">
        <f t="shared" si="691"/>
        <v>139064.4804</v>
      </c>
      <c r="AH608" s="4">
        <f t="shared" si="692"/>
        <v>479278670</v>
      </c>
      <c r="AI608" s="4" t="str">
        <f t="shared" si="693"/>
        <v>479</v>
      </c>
      <c r="AJ608" s="2" t="str">
        <f t="shared" si="694"/>
        <v>278</v>
      </c>
      <c r="AK608" s="2" t="str">
        <f t="shared" si="695"/>
        <v>670</v>
      </c>
      <c r="AL608" s="4">
        <f t="shared" si="696"/>
        <v>1</v>
      </c>
      <c r="AM608" s="4">
        <f t="shared" si="688"/>
        <v>12</v>
      </c>
      <c r="AN608" s="4">
        <f t="shared" si="697"/>
        <v>139064.4804</v>
      </c>
      <c r="AO608" s="4">
        <f t="shared" si="698"/>
        <v>11589</v>
      </c>
      <c r="AP608" s="4">
        <f t="shared" si="699"/>
        <v>0</v>
      </c>
      <c r="AQ608" s="4">
        <v>11589</v>
      </c>
      <c r="AW608" s="4">
        <v>11572</v>
      </c>
      <c r="AX608" s="5">
        <f t="shared" si="700"/>
        <v>17</v>
      </c>
      <c r="AY608" s="4">
        <v>11589</v>
      </c>
      <c r="AZ608" s="5"/>
      <c r="BB608" s="5">
        <f t="shared" ref="BB608" si="722">BC608-BA608</f>
        <v>0</v>
      </c>
    </row>
    <row r="609" spans="1:54" s="4" customFormat="1">
      <c r="A609" s="278">
        <v>479</v>
      </c>
      <c r="B609" s="2">
        <v>479278672</v>
      </c>
      <c r="C609" s="10" t="s">
        <v>1069</v>
      </c>
      <c r="D609" s="15">
        <f>'fnd enro'!D609</f>
        <v>0</v>
      </c>
      <c r="E609" s="15">
        <f>'fnd enro'!E609</f>
        <v>0</v>
      </c>
      <c r="F609" s="15">
        <f>'fnd enro'!F609</f>
        <v>0</v>
      </c>
      <c r="G609" s="15">
        <f>'fnd enro'!G609</f>
        <v>0</v>
      </c>
      <c r="H609" s="15">
        <f>'fnd enro'!H609</f>
        <v>2</v>
      </c>
      <c r="I609" s="15">
        <f>'fnd enro'!I609</f>
        <v>1</v>
      </c>
      <c r="J609" s="15">
        <f>'fnd enro'!J609</f>
        <v>0</v>
      </c>
      <c r="K609" s="16">
        <f>'fnd enro'!K609</f>
        <v>0.1149</v>
      </c>
      <c r="L609" s="15">
        <f>'fnd enro'!L609</f>
        <v>0</v>
      </c>
      <c r="M609" s="15">
        <f>'fnd enro'!M609</f>
        <v>0</v>
      </c>
      <c r="N609" s="15">
        <f>'fnd enro'!N609</f>
        <v>0</v>
      </c>
      <c r="O609" s="15">
        <f>'fnd enro'!O609</f>
        <v>0</v>
      </c>
      <c r="P609" s="15">
        <f>'fnd enro'!P609</f>
        <v>2</v>
      </c>
      <c r="Q609" s="15">
        <f>'fnd enro'!R609</f>
        <v>3</v>
      </c>
      <c r="R609" s="16">
        <f t="shared" si="690"/>
        <v>1</v>
      </c>
      <c r="S609" s="15">
        <f>VALUE('fnd enro'!Q609)</f>
        <v>7</v>
      </c>
      <c r="T609" s="2"/>
      <c r="U609" s="1">
        <f>(($D609*'fnd base rates'!C$107)
+($E609*'fnd base rates'!C$108)
+($F609*'fnd base rates'!C$109)
+($G609*'fnd base rates'!C$110)
+($H609*'fnd base rates'!C$111)
+($I609*'fnd base rates'!C$112)
+($J609*'fnd base rates'!C$113)
+($K609*'fnd base rates'!C$114)
+($M609*'fnd base rates'!C$116)
+($N609*'fnd base rates'!C$117)
+($O609*'fnd base rates'!C$118)
+($P609*VLOOKUP($S609+12,rate_basefnd,3)))
*$R609</f>
        <v>1663.4868790000003</v>
      </c>
      <c r="V609" s="1">
        <f>(($D609*'fnd base rates'!D$107)
+($E609*'fnd base rates'!D$108)
+($F609*'fnd base rates'!D$109)
+($G609*'fnd base rates'!D$110)
+($H609*'fnd base rates'!D$111)
+($I609*'fnd base rates'!D$112)
+($J609*'fnd base rates'!D$113)
+($K609*'fnd base rates'!D$114)
+($M609*'fnd base rates'!D$116)
+($N609*'fnd base rates'!D$117)
+($O609*'fnd base rates'!D$118)
+($P609*VLOOKUP($S609+12,rate_basefnd,4)))
*$R609</f>
        <v>2793.0099999999998</v>
      </c>
      <c r="W609" s="1">
        <f>(($D609*'fnd base rates'!E$107)
+($E609*'fnd base rates'!E$108)
+($F609*'fnd base rates'!E$109)
+($G609*'fnd base rates'!E$110)
+($H609*'fnd base rates'!E$111)
+($I609*'fnd base rates'!E$112)
+($J609*'fnd base rates'!E$113)
+($K609*'fnd base rates'!E$114)
+($M609*'fnd base rates'!E$116)
+($N609*'fnd base rates'!E$117)
+($O609*'fnd base rates'!E$118)
+($P609*VLOOKUP($S609+12,rate_basefnd,5)))
*$R609</f>
        <v>17137.555777000001</v>
      </c>
      <c r="X609" s="1">
        <f>(($D609*'fnd base rates'!F$107)
+($E609*'fnd base rates'!F$108)
+($F609*'fnd base rates'!F$109)
+($G609*'fnd base rates'!F$110)
+($H609*'fnd base rates'!F$111)
+($I609*'fnd base rates'!F$112)
+($J609*'fnd base rates'!F$113)
+($K609*'fnd base rates'!F$114)
+($M609*'fnd base rates'!F$116)
+($N609*'fnd base rates'!F$117)
+($O609*'fnd base rates'!F$118)
+($P609*VLOOKUP($S609+12,rate_basefnd,6)))
*$R609</f>
        <v>2745.965146</v>
      </c>
      <c r="Y609" s="1">
        <f>(($D609*'fnd base rates'!G$107)
+($E609*'fnd base rates'!G$108)
+($F609*'fnd base rates'!G$109)
+($G609*'fnd base rates'!G$110)
+($H609*'fnd base rates'!G$111)
+($I609*'fnd base rates'!G$112)
+($J609*'fnd base rates'!G$113)
+($K609*'fnd base rates'!G$114)
+($M609*'fnd base rates'!G$116)
+($N609*'fnd base rates'!G$117)
+($O609*'fnd base rates'!G$118)
+($P609*VLOOKUP($S609+12,rate_basefnd,7)))
*$R609</f>
        <v>761.38841699999989</v>
      </c>
      <c r="Z609" s="1">
        <f>(($D609*'fnd base rates'!H$107)
+($E609*'fnd base rates'!H$108)
+($F609*'fnd base rates'!H$109)
+($G609*'fnd base rates'!H$110)
+($H609*'fnd base rates'!H$111)
+($I609*'fnd base rates'!H$112)
+($J609*'fnd base rates'!H$113)
+($K609*'fnd base rates'!H$114)
+($M609*'fnd base rates'!H$116)
+($N609*'fnd base rates'!H$117)
+($O609*'fnd base rates'!H$118)
+($P609*VLOOKUP($S609+12,rate_basefnd,8)))</f>
        <v>1837.1816299999998</v>
      </c>
      <c r="AA609" s="1">
        <f>(($D609*'fnd base rates'!I$107)
+($E609*'fnd base rates'!I$108)
+($F609*'fnd base rates'!I$109)
+($G609*'fnd base rates'!I$110)
+($H609*'fnd base rates'!I$111)
+($I609*'fnd base rates'!I$112)
+($J609*'fnd base rates'!I$113)
+($K609*'fnd base rates'!I$114)
+($M609*'fnd base rates'!I$116)
+($N609*'fnd base rates'!I$117)
+($O609*'fnd base rates'!I$118)
+($P609*VLOOKUP($S609+12,rate_basefnd,9)))
*$R609</f>
        <v>1315.68</v>
      </c>
      <c r="AB609" s="1">
        <f>(($D609*'fnd base rates'!J$107)
+($E609*'fnd base rates'!J$108)
+($F609*'fnd base rates'!J$109)
+($G609*'fnd base rates'!J$110)
+($H609*'fnd base rates'!J$111)
+($I609*'fnd base rates'!J$112)
+($J609*'fnd base rates'!J$113)
+($K609*'fnd base rates'!J$114)
+($M609*'fnd base rates'!J$116)
+($N609*'fnd base rates'!J$117)
+($O609*'fnd base rates'!J$118)
+($P609*VLOOKUP($S609+12,rate_basefnd,10)))
*$R609</f>
        <v>2250.7399999999998</v>
      </c>
      <c r="AC609" s="1">
        <f>(($D609*'fnd base rates'!K$107)
+($E609*'fnd base rates'!K$108)
+($F609*'fnd base rates'!K$109)
+($G609*'fnd base rates'!K$110)
+($H609*'fnd base rates'!K$111)
+($I609*'fnd base rates'!K$112)
+($J609*'fnd base rates'!K$113)
+($K609*'fnd base rates'!K$114)
+($M609*'fnd base rates'!K$116)
+($N609*'fnd base rates'!K$117)
+($O609*'fnd base rates'!K$118)
+($P609*VLOOKUP($S609+12,rate_basefnd,11)))
*$R609</f>
        <v>3360.222033</v>
      </c>
      <c r="AD609" s="1">
        <f>(($D609*'fnd base rates'!L$107)
+($E609*'fnd base rates'!L$108)
+($F609*'fnd base rates'!L$109)
+($G609*'fnd base rates'!L$110)
+($H609*'fnd base rates'!L$111)
+($I609*'fnd base rates'!L$112)
+($J609*'fnd base rates'!L$113)
+($K609*'fnd base rates'!L$114)
+($M609*'fnd base rates'!L$116)
+($N609*'fnd base rates'!L$117)
+($O609*'fnd base rates'!L$118)
+($P609*VLOOKUP($S609+12,rate_basefnd,12)))</f>
        <v>4874.6602180000009</v>
      </c>
      <c r="AE609" s="1">
        <f>(($D609*'fnd base rates'!M$107)
+($E609*'fnd base rates'!M$108)
+($F609*'fnd base rates'!M$109)
+($G609*'fnd base rates'!M$110)
+($H609*'fnd base rates'!M$111)
+($I609*'fnd base rates'!M$112)
+($J609*'fnd base rates'!M$113)
+($K609*'fnd base rates'!M$114)
+($M609*'fnd base rates'!M$116)
+($N609*'fnd base rates'!M$117)
+($O609*'fnd base rates'!M$118)
+($P609*VLOOKUP($S609+12,rate_basefnd,13)))</f>
        <v>0</v>
      </c>
      <c r="AF609" s="4">
        <f t="shared" si="691"/>
        <v>38739.89009999999</v>
      </c>
      <c r="AH609" s="4">
        <f t="shared" si="692"/>
        <v>479278672</v>
      </c>
      <c r="AI609" s="4" t="str">
        <f t="shared" si="693"/>
        <v>479</v>
      </c>
      <c r="AJ609" s="2" t="str">
        <f t="shared" si="694"/>
        <v>278</v>
      </c>
      <c r="AK609" s="2" t="str">
        <f t="shared" si="695"/>
        <v>672</v>
      </c>
      <c r="AL609" s="4">
        <f t="shared" si="696"/>
        <v>1</v>
      </c>
      <c r="AM609" s="4">
        <f t="shared" si="688"/>
        <v>3</v>
      </c>
      <c r="AN609" s="4">
        <f t="shared" si="697"/>
        <v>38739.89009999999</v>
      </c>
      <c r="AO609" s="4">
        <f t="shared" si="698"/>
        <v>12913</v>
      </c>
      <c r="AP609" s="4">
        <f t="shared" si="699"/>
        <v>0</v>
      </c>
      <c r="AQ609" s="4">
        <v>12913</v>
      </c>
      <c r="AW609" s="4">
        <v>12878</v>
      </c>
      <c r="AX609" s="5">
        <f t="shared" si="700"/>
        <v>35</v>
      </c>
      <c r="AY609" s="4">
        <v>12913</v>
      </c>
      <c r="AZ609" s="5"/>
      <c r="BB609" s="5">
        <f t="shared" ref="BB609" si="723">BC609-BA609</f>
        <v>0</v>
      </c>
    </row>
    <row r="610" spans="1:54" s="4" customFormat="1">
      <c r="A610" s="278">
        <v>479</v>
      </c>
      <c r="B610" s="2">
        <v>479278674</v>
      </c>
      <c r="C610" s="10" t="s">
        <v>1069</v>
      </c>
      <c r="D610" s="15">
        <f>'fnd enro'!D610</f>
        <v>0</v>
      </c>
      <c r="E610" s="15">
        <f>'fnd enro'!E610</f>
        <v>0</v>
      </c>
      <c r="F610" s="15">
        <f>'fnd enro'!F610</f>
        <v>0</v>
      </c>
      <c r="G610" s="15">
        <f>'fnd enro'!G610</f>
        <v>0</v>
      </c>
      <c r="H610" s="15">
        <f>'fnd enro'!H610</f>
        <v>1</v>
      </c>
      <c r="I610" s="15">
        <f>'fnd enro'!I610</f>
        <v>4</v>
      </c>
      <c r="J610" s="15">
        <f>'fnd enro'!J610</f>
        <v>0</v>
      </c>
      <c r="K610" s="16">
        <f>'fnd enro'!K610</f>
        <v>0.1915</v>
      </c>
      <c r="L610" s="15">
        <f>'fnd enro'!L610</f>
        <v>0</v>
      </c>
      <c r="M610" s="15">
        <f>'fnd enro'!M610</f>
        <v>0</v>
      </c>
      <c r="N610" s="15">
        <f>'fnd enro'!N610</f>
        <v>0</v>
      </c>
      <c r="O610" s="15">
        <f>'fnd enro'!O610</f>
        <v>0</v>
      </c>
      <c r="P610" s="15">
        <f>'fnd enro'!P610</f>
        <v>5</v>
      </c>
      <c r="Q610" s="15">
        <f>'fnd enro'!R610</f>
        <v>5</v>
      </c>
      <c r="R610" s="16">
        <f t="shared" si="690"/>
        <v>1</v>
      </c>
      <c r="S610" s="15">
        <f>VALUE('fnd enro'!Q610)</f>
        <v>9</v>
      </c>
      <c r="T610" s="2"/>
      <c r="U610" s="1">
        <f>(($D610*'fnd base rates'!C$107)
+($E610*'fnd base rates'!C$108)
+($F610*'fnd base rates'!C$109)
+($G610*'fnd base rates'!C$110)
+($H610*'fnd base rates'!C$111)
+($I610*'fnd base rates'!C$112)
+($J610*'fnd base rates'!C$113)
+($K610*'fnd base rates'!C$114)
+($M610*'fnd base rates'!C$116)
+($N610*'fnd base rates'!C$117)
+($O610*'fnd base rates'!C$118)
+($P610*VLOOKUP($S610+12,rate_basefnd,3)))
*$R610</f>
        <v>2901.4614649999999</v>
      </c>
      <c r="V610" s="1">
        <f>(($D610*'fnd base rates'!D$107)
+($E610*'fnd base rates'!D$108)
+($F610*'fnd base rates'!D$109)
+($G610*'fnd base rates'!D$110)
+($H610*'fnd base rates'!D$111)
+($I610*'fnd base rates'!D$112)
+($J610*'fnd base rates'!D$113)
+($K610*'fnd base rates'!D$114)
+($M610*'fnd base rates'!D$116)
+($N610*'fnd base rates'!D$117)
+($O610*'fnd base rates'!D$118)
+($P610*VLOOKUP($S610+12,rate_basefnd,4)))
*$R610</f>
        <v>5266.05</v>
      </c>
      <c r="W610" s="1">
        <f>(($D610*'fnd base rates'!E$107)
+($E610*'fnd base rates'!E$108)
+($F610*'fnd base rates'!E$109)
+($G610*'fnd base rates'!E$110)
+($H610*'fnd base rates'!E$111)
+($I610*'fnd base rates'!E$112)
+($J610*'fnd base rates'!E$113)
+($K610*'fnd base rates'!E$114)
+($M610*'fnd base rates'!E$116)
+($N610*'fnd base rates'!E$117)
+($O610*'fnd base rates'!E$118)
+($P610*VLOOKUP($S610+12,rate_basefnd,5)))
*$R610</f>
        <v>37771.006294999999</v>
      </c>
      <c r="X610" s="1">
        <f>(($D610*'fnd base rates'!F$107)
+($E610*'fnd base rates'!F$108)
+($F610*'fnd base rates'!F$109)
+($G610*'fnd base rates'!F$110)
+($H610*'fnd base rates'!F$111)
+($I610*'fnd base rates'!F$112)
+($J610*'fnd base rates'!F$113)
+($K610*'fnd base rates'!F$114)
+($M610*'fnd base rates'!F$116)
+($N610*'fnd base rates'!F$117)
+($O610*'fnd base rates'!F$118)
+($P610*VLOOKUP($S610+12,rate_basefnd,6)))
*$R610</f>
        <v>4334.3619100000005</v>
      </c>
      <c r="Y610" s="1">
        <f>(($D610*'fnd base rates'!G$107)
+($E610*'fnd base rates'!G$108)
+($F610*'fnd base rates'!G$109)
+($G610*'fnd base rates'!G$110)
+($H610*'fnd base rates'!G$111)
+($I610*'fnd base rates'!G$112)
+($J610*'fnd base rates'!G$113)
+($K610*'fnd base rates'!G$114)
+($M610*'fnd base rates'!G$116)
+($N610*'fnd base rates'!G$117)
+($O610*'fnd base rates'!G$118)
+($P610*VLOOKUP($S610+12,rate_basefnd,7)))
*$R610</f>
        <v>1548.1506949999998</v>
      </c>
      <c r="Z610" s="1">
        <f>(($D610*'fnd base rates'!H$107)
+($E610*'fnd base rates'!H$108)
+($F610*'fnd base rates'!H$109)
+($G610*'fnd base rates'!H$110)
+($H610*'fnd base rates'!H$111)
+($I610*'fnd base rates'!H$112)
+($J610*'fnd base rates'!H$113)
+($K610*'fnd base rates'!H$114)
+($M610*'fnd base rates'!H$116)
+($N610*'fnd base rates'!H$117)
+($O610*'fnd base rates'!H$118)
+($P610*VLOOKUP($S610+12,rate_basefnd,8)))</f>
        <v>3786.5560499999997</v>
      </c>
      <c r="AA610" s="1">
        <f>(($D610*'fnd base rates'!I$107)
+($E610*'fnd base rates'!I$108)
+($F610*'fnd base rates'!I$109)
+($G610*'fnd base rates'!I$110)
+($H610*'fnd base rates'!I$111)
+($I610*'fnd base rates'!I$112)
+($J610*'fnd base rates'!I$113)
+($K610*'fnd base rates'!I$114)
+($M610*'fnd base rates'!I$116)
+($N610*'fnd base rates'!I$117)
+($O610*'fnd base rates'!I$118)
+($P610*VLOOKUP($S610+12,rate_basefnd,9)))
*$R610</f>
        <v>2601.12</v>
      </c>
      <c r="AB610" s="1">
        <f>(($D610*'fnd base rates'!J$107)
+($E610*'fnd base rates'!J$108)
+($F610*'fnd base rates'!J$109)
+($G610*'fnd base rates'!J$110)
+($H610*'fnd base rates'!J$111)
+($I610*'fnd base rates'!J$112)
+($J610*'fnd base rates'!J$113)
+($K610*'fnd base rates'!J$114)
+($M610*'fnd base rates'!J$116)
+($N610*'fnd base rates'!J$117)
+($O610*'fnd base rates'!J$118)
+($P610*VLOOKUP($S610+12,rate_basefnd,10)))
*$R610</f>
        <v>5731.76</v>
      </c>
      <c r="AC610" s="1">
        <f>(($D610*'fnd base rates'!K$107)
+($E610*'fnd base rates'!K$108)
+($F610*'fnd base rates'!K$109)
+($G610*'fnd base rates'!K$110)
+($H610*'fnd base rates'!K$111)
+($I610*'fnd base rates'!K$112)
+($J610*'fnd base rates'!K$113)
+($K610*'fnd base rates'!K$114)
+($M610*'fnd base rates'!K$116)
+($N610*'fnd base rates'!K$117)
+($O610*'fnd base rates'!K$118)
+($P610*VLOOKUP($S610+12,rate_basefnd,11)))
*$R610</f>
        <v>5528.690055</v>
      </c>
      <c r="AD610" s="1">
        <f>(($D610*'fnd base rates'!L$107)
+($E610*'fnd base rates'!L$108)
+($F610*'fnd base rates'!L$109)
+($G610*'fnd base rates'!L$110)
+($H610*'fnd base rates'!L$111)
+($I610*'fnd base rates'!L$112)
+($J610*'fnd base rates'!L$113)
+($K610*'fnd base rates'!L$114)
+($M610*'fnd base rates'!L$116)
+($N610*'fnd base rates'!L$117)
+($O610*'fnd base rates'!L$118)
+($P610*VLOOKUP($S610+12,rate_basefnd,12)))</f>
        <v>8804.5770300000004</v>
      </c>
      <c r="AE610" s="1">
        <f>(($D610*'fnd base rates'!M$107)
+($E610*'fnd base rates'!M$108)
+($F610*'fnd base rates'!M$109)
+($G610*'fnd base rates'!M$110)
+($H610*'fnd base rates'!M$111)
+($I610*'fnd base rates'!M$112)
+($J610*'fnd base rates'!M$113)
+($K610*'fnd base rates'!M$114)
+($M610*'fnd base rates'!M$116)
+($N610*'fnd base rates'!M$117)
+($O610*'fnd base rates'!M$118)
+($P610*VLOOKUP($S610+12,rate_basefnd,13)))</f>
        <v>0</v>
      </c>
      <c r="AF610" s="4">
        <f t="shared" si="691"/>
        <v>78273.733500000002</v>
      </c>
      <c r="AH610" s="4">
        <f t="shared" si="692"/>
        <v>479278674</v>
      </c>
      <c r="AI610" s="4" t="str">
        <f t="shared" si="693"/>
        <v>479</v>
      </c>
      <c r="AJ610" s="2" t="str">
        <f t="shared" si="694"/>
        <v>278</v>
      </c>
      <c r="AK610" s="2" t="str">
        <f t="shared" si="695"/>
        <v>674</v>
      </c>
      <c r="AL610" s="4">
        <f t="shared" si="696"/>
        <v>1</v>
      </c>
      <c r="AM610" s="4">
        <f t="shared" si="688"/>
        <v>5</v>
      </c>
      <c r="AN610" s="4">
        <f t="shared" si="697"/>
        <v>78273.733500000002</v>
      </c>
      <c r="AO610" s="4">
        <f t="shared" si="698"/>
        <v>15655</v>
      </c>
      <c r="AP610" s="4">
        <f t="shared" si="699"/>
        <v>0</v>
      </c>
      <c r="AQ610" s="4">
        <v>15655</v>
      </c>
      <c r="AW610" s="4">
        <v>15590</v>
      </c>
      <c r="AX610" s="5">
        <f t="shared" si="700"/>
        <v>65</v>
      </c>
      <c r="AY610" s="4">
        <v>15655</v>
      </c>
      <c r="AZ610" s="5"/>
      <c r="BB610" s="5">
        <f t="shared" ref="BB610" si="724">BC610-BA610</f>
        <v>0</v>
      </c>
    </row>
    <row r="611" spans="1:54" s="4" customFormat="1">
      <c r="A611" s="278">
        <v>479</v>
      </c>
      <c r="B611" s="2">
        <v>479278680</v>
      </c>
      <c r="C611" s="10" t="s">
        <v>1069</v>
      </c>
      <c r="D611" s="15">
        <f>'fnd enro'!D611</f>
        <v>0</v>
      </c>
      <c r="E611" s="15">
        <f>'fnd enro'!E611</f>
        <v>0</v>
      </c>
      <c r="F611" s="15">
        <f>'fnd enro'!F611</f>
        <v>0</v>
      </c>
      <c r="G611" s="15">
        <f>'fnd enro'!G611</f>
        <v>0</v>
      </c>
      <c r="H611" s="15">
        <f>'fnd enro'!H611</f>
        <v>0</v>
      </c>
      <c r="I611" s="15">
        <f>'fnd enro'!I611</f>
        <v>4</v>
      </c>
      <c r="J611" s="15">
        <f>'fnd enro'!J611</f>
        <v>0</v>
      </c>
      <c r="K611" s="16">
        <f>'fnd enro'!K611</f>
        <v>0.1532</v>
      </c>
      <c r="L611" s="15">
        <f>'fnd enro'!L611</f>
        <v>0</v>
      </c>
      <c r="M611" s="15">
        <f>'fnd enro'!M611</f>
        <v>0</v>
      </c>
      <c r="N611" s="15">
        <f>'fnd enro'!N611</f>
        <v>0</v>
      </c>
      <c r="O611" s="15">
        <f>'fnd enro'!O611</f>
        <v>0</v>
      </c>
      <c r="P611" s="15">
        <f>'fnd enro'!P611</f>
        <v>2</v>
      </c>
      <c r="Q611" s="15">
        <f>'fnd enro'!R611</f>
        <v>4</v>
      </c>
      <c r="R611" s="16">
        <f t="shared" si="690"/>
        <v>1</v>
      </c>
      <c r="S611" s="15">
        <f>VALUE('fnd enro'!Q611)</f>
        <v>4</v>
      </c>
      <c r="T611" s="2"/>
      <c r="U611" s="1">
        <f>(($D611*'fnd base rates'!C$107)
+($E611*'fnd base rates'!C$108)
+($F611*'fnd base rates'!C$109)
+($G611*'fnd base rates'!C$110)
+($H611*'fnd base rates'!C$111)
+($I611*'fnd base rates'!C$112)
+($J611*'fnd base rates'!C$113)
+($K611*'fnd base rates'!C$114)
+($M611*'fnd base rates'!C$116)
+($N611*'fnd base rates'!C$117)
+($O611*'fnd base rates'!C$118)
+($P611*VLOOKUP($S611+12,rate_basefnd,3)))
*$R611</f>
        <v>2160.4291720000001</v>
      </c>
      <c r="V611" s="1">
        <f>(($D611*'fnd base rates'!D$107)
+($E611*'fnd base rates'!D$108)
+($F611*'fnd base rates'!D$109)
+($G611*'fnd base rates'!D$110)
+($H611*'fnd base rates'!D$111)
+($I611*'fnd base rates'!D$112)
+($J611*'fnd base rates'!D$113)
+($K611*'fnd base rates'!D$114)
+($M611*'fnd base rates'!D$116)
+($N611*'fnd base rates'!D$117)
+($O611*'fnd base rates'!D$118)
+($P611*VLOOKUP($S611+12,rate_basefnd,4)))
*$R611</f>
        <v>3451.34</v>
      </c>
      <c r="W611" s="1">
        <f>(($D611*'fnd base rates'!E$107)
+($E611*'fnd base rates'!E$108)
+($F611*'fnd base rates'!E$109)
+($G611*'fnd base rates'!E$110)
+($H611*'fnd base rates'!E$111)
+($I611*'fnd base rates'!E$112)
+($J611*'fnd base rates'!E$113)
+($K611*'fnd base rates'!E$114)
+($M611*'fnd base rates'!E$116)
+($N611*'fnd base rates'!E$117)
+($O611*'fnd base rates'!E$118)
+($P611*VLOOKUP($S611+12,rate_basefnd,5)))
*$R611</f>
        <v>23895.441036</v>
      </c>
      <c r="X611" s="1">
        <f>(($D611*'fnd base rates'!F$107)
+($E611*'fnd base rates'!F$108)
+($F611*'fnd base rates'!F$109)
+($G611*'fnd base rates'!F$110)
+($H611*'fnd base rates'!F$111)
+($I611*'fnd base rates'!F$112)
+($J611*'fnd base rates'!F$113)
+($K611*'fnd base rates'!F$114)
+($M611*'fnd base rates'!F$116)
+($N611*'fnd base rates'!F$117)
+($O611*'fnd base rates'!F$118)
+($P611*VLOOKUP($S611+12,rate_basefnd,6)))
*$R611</f>
        <v>3384.4335280000005</v>
      </c>
      <c r="Y611" s="1">
        <f>(($D611*'fnd base rates'!G$107)
+($E611*'fnd base rates'!G$108)
+($F611*'fnd base rates'!G$109)
+($G611*'fnd base rates'!G$110)
+($H611*'fnd base rates'!G$111)
+($I611*'fnd base rates'!G$112)
+($J611*'fnd base rates'!G$113)
+($K611*'fnd base rates'!G$114)
+($M611*'fnd base rates'!G$116)
+($N611*'fnd base rates'!G$117)
+($O611*'fnd base rates'!G$118)
+($P611*VLOOKUP($S611+12,rate_basefnd,7)))
*$R611</f>
        <v>874.40455599999996</v>
      </c>
      <c r="Z611" s="1">
        <f>(($D611*'fnd base rates'!H$107)
+($E611*'fnd base rates'!H$108)
+($F611*'fnd base rates'!H$109)
+($G611*'fnd base rates'!H$110)
+($H611*'fnd base rates'!H$111)
+($I611*'fnd base rates'!H$112)
+($J611*'fnd base rates'!H$113)
+($K611*'fnd base rates'!H$114)
+($M611*'fnd base rates'!H$116)
+($N611*'fnd base rates'!H$117)
+($O611*'fnd base rates'!H$118)
+($P611*VLOOKUP($S611+12,rate_basefnd,8)))</f>
        <v>3207.1888399999998</v>
      </c>
      <c r="AA611" s="1">
        <f>(($D611*'fnd base rates'!I$107)
+($E611*'fnd base rates'!I$108)
+($F611*'fnd base rates'!I$109)
+($G611*'fnd base rates'!I$110)
+($H611*'fnd base rates'!I$111)
+($I611*'fnd base rates'!I$112)
+($J611*'fnd base rates'!I$113)
+($K611*'fnd base rates'!I$114)
+($M611*'fnd base rates'!I$116)
+($N611*'fnd base rates'!I$117)
+($O611*'fnd base rates'!I$118)
+($P611*VLOOKUP($S611+12,rate_basefnd,9)))
*$R611</f>
        <v>1837.0800000000002</v>
      </c>
      <c r="AB611" s="1">
        <f>(($D611*'fnd base rates'!J$107)
+($E611*'fnd base rates'!J$108)
+($F611*'fnd base rates'!J$109)
+($G611*'fnd base rates'!J$110)
+($H611*'fnd base rates'!J$111)
+($I611*'fnd base rates'!J$112)
+($J611*'fnd base rates'!J$113)
+($K611*'fnd base rates'!J$114)
+($M611*'fnd base rates'!J$116)
+($N611*'fnd base rates'!J$117)
+($O611*'fnd base rates'!J$118)
+($P611*VLOOKUP($S611+12,rate_basefnd,10)))
*$R611</f>
        <v>3270.06</v>
      </c>
      <c r="AC611" s="1">
        <f>(($D611*'fnd base rates'!K$107)
+($E611*'fnd base rates'!K$108)
+($F611*'fnd base rates'!K$109)
+($G611*'fnd base rates'!K$110)
+($H611*'fnd base rates'!K$111)
+($I611*'fnd base rates'!K$112)
+($J611*'fnd base rates'!K$113)
+($K611*'fnd base rates'!K$114)
+($M611*'fnd base rates'!K$116)
+($N611*'fnd base rates'!K$117)
+($O611*'fnd base rates'!K$118)
+($P611*VLOOKUP($S611+12,rate_basefnd,11)))
*$R611</f>
        <v>4398.3760439999996</v>
      </c>
      <c r="AD611" s="1">
        <f>(($D611*'fnd base rates'!L$107)
+($E611*'fnd base rates'!L$108)
+($F611*'fnd base rates'!L$109)
+($G611*'fnd base rates'!L$110)
+($H611*'fnd base rates'!L$111)
+($I611*'fnd base rates'!L$112)
+($J611*'fnd base rates'!L$113)
+($K611*'fnd base rates'!L$114)
+($M611*'fnd base rates'!L$116)
+($N611*'fnd base rates'!L$117)
+($O611*'fnd base rates'!L$118)
+($P611*VLOOKUP($S611+12,rate_basefnd,12)))</f>
        <v>5743.6336240000001</v>
      </c>
      <c r="AE611" s="1">
        <f>(($D611*'fnd base rates'!M$107)
+($E611*'fnd base rates'!M$108)
+($F611*'fnd base rates'!M$109)
+($G611*'fnd base rates'!M$110)
+($H611*'fnd base rates'!M$111)
+($I611*'fnd base rates'!M$112)
+($J611*'fnd base rates'!M$113)
+($K611*'fnd base rates'!M$114)
+($M611*'fnd base rates'!M$116)
+($N611*'fnd base rates'!M$117)
+($O611*'fnd base rates'!M$118)
+($P611*VLOOKUP($S611+12,rate_basefnd,13)))</f>
        <v>0</v>
      </c>
      <c r="AF611" s="4">
        <f t="shared" si="691"/>
        <v>52222.3868</v>
      </c>
      <c r="AH611" s="4">
        <f t="shared" si="692"/>
        <v>479278680</v>
      </c>
      <c r="AI611" s="4" t="str">
        <f t="shared" si="693"/>
        <v>479</v>
      </c>
      <c r="AJ611" s="2" t="str">
        <f t="shared" si="694"/>
        <v>278</v>
      </c>
      <c r="AK611" s="2" t="str">
        <f t="shared" si="695"/>
        <v>680</v>
      </c>
      <c r="AL611" s="4">
        <f t="shared" si="696"/>
        <v>1</v>
      </c>
      <c r="AM611" s="4">
        <f t="shared" si="688"/>
        <v>4</v>
      </c>
      <c r="AN611" s="4">
        <f t="shared" si="697"/>
        <v>52222.3868</v>
      </c>
      <c r="AO611" s="4">
        <f t="shared" si="698"/>
        <v>13056</v>
      </c>
      <c r="AP611" s="4">
        <f t="shared" si="699"/>
        <v>0</v>
      </c>
      <c r="AQ611" s="4">
        <v>13056</v>
      </c>
      <c r="AW611" s="4">
        <v>13038</v>
      </c>
      <c r="AX611" s="5">
        <f t="shared" si="700"/>
        <v>18</v>
      </c>
      <c r="AY611" s="4">
        <v>13056</v>
      </c>
      <c r="AZ611" s="5"/>
      <c r="BB611" s="5">
        <f t="shared" ref="BB611" si="725">BC611-BA611</f>
        <v>0</v>
      </c>
    </row>
    <row r="612" spans="1:54" s="4" customFormat="1">
      <c r="A612" s="278">
        <v>479</v>
      </c>
      <c r="B612" s="2">
        <v>479278683</v>
      </c>
      <c r="C612" s="10" t="s">
        <v>1069</v>
      </c>
      <c r="D612" s="15">
        <f>'fnd enro'!D612</f>
        <v>0</v>
      </c>
      <c r="E612" s="15">
        <f>'fnd enro'!E612</f>
        <v>0</v>
      </c>
      <c r="F612" s="15">
        <f>'fnd enro'!F612</f>
        <v>0</v>
      </c>
      <c r="G612" s="15">
        <f>'fnd enro'!G612</f>
        <v>0</v>
      </c>
      <c r="H612" s="15">
        <f>'fnd enro'!H612</f>
        <v>4</v>
      </c>
      <c r="I612" s="15">
        <f>'fnd enro'!I612</f>
        <v>7</v>
      </c>
      <c r="J612" s="15">
        <f>'fnd enro'!J612</f>
        <v>0</v>
      </c>
      <c r="K612" s="16">
        <f>'fnd enro'!K612</f>
        <v>0.42130000000000001</v>
      </c>
      <c r="L612" s="15">
        <f>'fnd enro'!L612</f>
        <v>0</v>
      </c>
      <c r="M612" s="15">
        <f>'fnd enro'!M612</f>
        <v>0</v>
      </c>
      <c r="N612" s="15">
        <f>'fnd enro'!N612</f>
        <v>0</v>
      </c>
      <c r="O612" s="15">
        <f>'fnd enro'!O612</f>
        <v>0</v>
      </c>
      <c r="P612" s="15">
        <f>'fnd enro'!P612</f>
        <v>2</v>
      </c>
      <c r="Q612" s="15">
        <f>'fnd enro'!R612</f>
        <v>11</v>
      </c>
      <c r="R612" s="16">
        <f t="shared" si="690"/>
        <v>1</v>
      </c>
      <c r="S612" s="15">
        <f>VALUE('fnd enro'!Q612)</f>
        <v>4</v>
      </c>
      <c r="T612" s="2"/>
      <c r="U612" s="1">
        <f>(($D612*'fnd base rates'!C$107)
+($E612*'fnd base rates'!C$108)
+($F612*'fnd base rates'!C$109)
+($G612*'fnd base rates'!C$110)
+($H612*'fnd base rates'!C$111)
+($I612*'fnd base rates'!C$112)
+($J612*'fnd base rates'!C$113)
+($K612*'fnd base rates'!C$114)
+($M612*'fnd base rates'!C$116)
+($N612*'fnd base rates'!C$117)
+($O612*'fnd base rates'!C$118)
+($P612*VLOOKUP($S612+12,rate_basefnd,3)))
*$R612</f>
        <v>5748.085223</v>
      </c>
      <c r="V612" s="1">
        <f>(($D612*'fnd base rates'!D$107)
+($E612*'fnd base rates'!D$108)
+($F612*'fnd base rates'!D$109)
+($G612*'fnd base rates'!D$110)
+($H612*'fnd base rates'!D$111)
+($I612*'fnd base rates'!D$112)
+($J612*'fnd base rates'!D$113)
+($K612*'fnd base rates'!D$114)
+($M612*'fnd base rates'!D$116)
+($N612*'fnd base rates'!D$117)
+($O612*'fnd base rates'!D$118)
+($P612*VLOOKUP($S612+12,rate_basefnd,4)))
*$R612</f>
        <v>8576.25</v>
      </c>
      <c r="W612" s="1">
        <f>(($D612*'fnd base rates'!E$107)
+($E612*'fnd base rates'!E$108)
+($F612*'fnd base rates'!E$109)
+($G612*'fnd base rates'!E$110)
+($H612*'fnd base rates'!E$111)
+($I612*'fnd base rates'!E$112)
+($J612*'fnd base rates'!E$113)
+($K612*'fnd base rates'!E$114)
+($M612*'fnd base rates'!E$116)
+($N612*'fnd base rates'!E$117)
+($O612*'fnd base rates'!E$118)
+($P612*VLOOKUP($S612+12,rate_basefnd,5)))
*$R612</f>
        <v>51220.097848999998</v>
      </c>
      <c r="X612" s="1">
        <f>(($D612*'fnd base rates'!F$107)
+($E612*'fnd base rates'!F$108)
+($F612*'fnd base rates'!F$109)
+($G612*'fnd base rates'!F$110)
+($H612*'fnd base rates'!F$111)
+($I612*'fnd base rates'!F$112)
+($J612*'fnd base rates'!F$113)
+($K612*'fnd base rates'!F$114)
+($M612*'fnd base rates'!F$116)
+($N612*'fnd base rates'!F$117)
+($O612*'fnd base rates'!F$118)
+($P612*VLOOKUP($S612+12,rate_basefnd,6)))
*$R612</f>
        <v>9722.4722020000008</v>
      </c>
      <c r="Y612" s="1">
        <f>(($D612*'fnd base rates'!G$107)
+($E612*'fnd base rates'!G$108)
+($F612*'fnd base rates'!G$109)
+($G612*'fnd base rates'!G$110)
+($H612*'fnd base rates'!G$111)
+($I612*'fnd base rates'!G$112)
+($J612*'fnd base rates'!G$113)
+($K612*'fnd base rates'!G$114)
+($M612*'fnd base rates'!G$116)
+($N612*'fnd base rates'!G$117)
+($O612*'fnd base rates'!G$118)
+($P612*VLOOKUP($S612+12,rate_basefnd,7)))
*$R612</f>
        <v>1988.757529</v>
      </c>
      <c r="Z612" s="1">
        <f>(($D612*'fnd base rates'!H$107)
+($E612*'fnd base rates'!H$108)
+($F612*'fnd base rates'!H$109)
+($G612*'fnd base rates'!H$110)
+($H612*'fnd base rates'!H$111)
+($I612*'fnd base rates'!H$112)
+($J612*'fnd base rates'!H$113)
+($K612*'fnd base rates'!H$114)
+($M612*'fnd base rates'!H$116)
+($N612*'fnd base rates'!H$117)
+($O612*'fnd base rates'!H$118)
+($P612*VLOOKUP($S612+12,rate_basefnd,8)))</f>
        <v>7587.2193100000004</v>
      </c>
      <c r="AA612" s="1">
        <f>(($D612*'fnd base rates'!I$107)
+($E612*'fnd base rates'!I$108)
+($F612*'fnd base rates'!I$109)
+($G612*'fnd base rates'!I$110)
+($H612*'fnd base rates'!I$111)
+($I612*'fnd base rates'!I$112)
+($J612*'fnd base rates'!I$113)
+($K612*'fnd base rates'!I$114)
+($M612*'fnd base rates'!I$116)
+($N612*'fnd base rates'!I$117)
+($O612*'fnd base rates'!I$118)
+($P612*VLOOKUP($S612+12,rate_basefnd,9)))
*$R612</f>
        <v>4404.3600000000006</v>
      </c>
      <c r="AB612" s="1">
        <f>(($D612*'fnd base rates'!J$107)
+($E612*'fnd base rates'!J$108)
+($F612*'fnd base rates'!J$109)
+($G612*'fnd base rates'!J$110)
+($H612*'fnd base rates'!J$111)
+($I612*'fnd base rates'!J$112)
+($J612*'fnd base rates'!J$113)
+($K612*'fnd base rates'!J$114)
+($M612*'fnd base rates'!J$116)
+($N612*'fnd base rates'!J$117)
+($O612*'fnd base rates'!J$118)
+($P612*VLOOKUP($S612+12,rate_basefnd,10)))
*$R612</f>
        <v>5869.58</v>
      </c>
      <c r="AC612" s="1">
        <f>(($D612*'fnd base rates'!K$107)
+($E612*'fnd base rates'!K$108)
+($F612*'fnd base rates'!K$109)
+($G612*'fnd base rates'!K$110)
+($H612*'fnd base rates'!K$111)
+($I612*'fnd base rates'!K$112)
+($J612*'fnd base rates'!K$113)
+($K612*'fnd base rates'!K$114)
+($M612*'fnd base rates'!K$116)
+($N612*'fnd base rates'!K$117)
+($O612*'fnd base rates'!K$118)
+($P612*VLOOKUP($S612+12,rate_basefnd,11)))
*$R612</f>
        <v>12218.414121000002</v>
      </c>
      <c r="AD612" s="1">
        <f>(($D612*'fnd base rates'!L$107)
+($E612*'fnd base rates'!L$108)
+($F612*'fnd base rates'!L$109)
+($G612*'fnd base rates'!L$110)
+($H612*'fnd base rates'!L$111)
+($I612*'fnd base rates'!L$112)
+($J612*'fnd base rates'!L$113)
+($K612*'fnd base rates'!L$114)
+($M612*'fnd base rates'!L$116)
+($N612*'fnd base rates'!L$117)
+($O612*'fnd base rates'!L$118)
+($P612*VLOOKUP($S612+12,rate_basefnd,12)))</f>
        <v>14838.267466000003</v>
      </c>
      <c r="AE612" s="1">
        <f>(($D612*'fnd base rates'!M$107)
+($E612*'fnd base rates'!M$108)
+($F612*'fnd base rates'!M$109)
+($G612*'fnd base rates'!M$110)
+($H612*'fnd base rates'!M$111)
+($I612*'fnd base rates'!M$112)
+($J612*'fnd base rates'!M$113)
+($K612*'fnd base rates'!M$114)
+($M612*'fnd base rates'!M$116)
+($N612*'fnd base rates'!M$117)
+($O612*'fnd base rates'!M$118)
+($P612*VLOOKUP($S612+12,rate_basefnd,13)))</f>
        <v>0</v>
      </c>
      <c r="AF612" s="4">
        <f t="shared" si="691"/>
        <v>122173.50370000002</v>
      </c>
      <c r="AH612" s="4">
        <f t="shared" si="692"/>
        <v>479278683</v>
      </c>
      <c r="AI612" s="4" t="str">
        <f t="shared" si="693"/>
        <v>479</v>
      </c>
      <c r="AJ612" s="2" t="str">
        <f t="shared" si="694"/>
        <v>278</v>
      </c>
      <c r="AK612" s="2" t="str">
        <f t="shared" si="695"/>
        <v>683</v>
      </c>
      <c r="AL612" s="4">
        <f t="shared" si="696"/>
        <v>1</v>
      </c>
      <c r="AM612" s="4">
        <f t="shared" si="688"/>
        <v>11</v>
      </c>
      <c r="AN612" s="4">
        <f t="shared" si="697"/>
        <v>122173.50370000002</v>
      </c>
      <c r="AO612" s="4">
        <f t="shared" si="698"/>
        <v>11107</v>
      </c>
      <c r="AP612" s="4">
        <f t="shared" si="699"/>
        <v>0</v>
      </c>
      <c r="AQ612" s="4">
        <v>11107</v>
      </c>
      <c r="AW612" s="4">
        <v>11090</v>
      </c>
      <c r="AX612" s="5">
        <f t="shared" si="700"/>
        <v>17</v>
      </c>
      <c r="AY612" s="4">
        <v>11107</v>
      </c>
      <c r="AZ612" s="5"/>
      <c r="BB612" s="5">
        <f t="shared" ref="BB612" si="726">BC612-BA612</f>
        <v>0</v>
      </c>
    </row>
    <row r="613" spans="1:54" s="4" customFormat="1">
      <c r="A613" s="278">
        <v>479</v>
      </c>
      <c r="B613" s="2">
        <v>479278750</v>
      </c>
      <c r="C613" s="10" t="s">
        <v>1069</v>
      </c>
      <c r="D613" s="15">
        <f>'fnd enro'!D613</f>
        <v>0</v>
      </c>
      <c r="E613" s="15">
        <f>'fnd enro'!E613</f>
        <v>0</v>
      </c>
      <c r="F613" s="15">
        <f>'fnd enro'!F613</f>
        <v>0</v>
      </c>
      <c r="G613" s="15">
        <f>'fnd enro'!G613</f>
        <v>0</v>
      </c>
      <c r="H613" s="15">
        <f>'fnd enro'!H613</f>
        <v>1</v>
      </c>
      <c r="I613" s="15">
        <f>'fnd enro'!I613</f>
        <v>0</v>
      </c>
      <c r="J613" s="15">
        <f>'fnd enro'!J613</f>
        <v>0</v>
      </c>
      <c r="K613" s="16">
        <f>'fnd enro'!K613</f>
        <v>3.8300000000000001E-2</v>
      </c>
      <c r="L613" s="15">
        <f>'fnd enro'!L613</f>
        <v>0</v>
      </c>
      <c r="M613" s="15">
        <f>'fnd enro'!M613</f>
        <v>0</v>
      </c>
      <c r="N613" s="15">
        <f>'fnd enro'!N613</f>
        <v>0</v>
      </c>
      <c r="O613" s="15">
        <f>'fnd enro'!O613</f>
        <v>0</v>
      </c>
      <c r="P613" s="15">
        <f>'fnd enro'!P613</f>
        <v>0</v>
      </c>
      <c r="Q613" s="15">
        <f>'fnd enro'!R613</f>
        <v>1</v>
      </c>
      <c r="R613" s="16">
        <f t="shared" si="690"/>
        <v>1</v>
      </c>
      <c r="S613" s="15">
        <f>VALUE('fnd enro'!Q613)</f>
        <v>6</v>
      </c>
      <c r="T613" s="2"/>
      <c r="U613" s="1">
        <f>(($D613*'fnd base rates'!C$107)
+($E613*'fnd base rates'!C$108)
+($F613*'fnd base rates'!C$109)
+($G613*'fnd base rates'!C$110)
+($H613*'fnd base rates'!C$111)
+($I613*'fnd base rates'!C$112)
+($J613*'fnd base rates'!C$113)
+($K613*'fnd base rates'!C$114)
+($M613*'fnd base rates'!C$116)
+($N613*'fnd base rates'!C$117)
+($O613*'fnd base rates'!C$118)
+($P613*VLOOKUP($S613+12,rate_basefnd,3)))
*$R613</f>
        <v>512.52229299999999</v>
      </c>
      <c r="V613" s="1">
        <f>(($D613*'fnd base rates'!D$107)
+($E613*'fnd base rates'!D$108)
+($F613*'fnd base rates'!D$109)
+($G613*'fnd base rates'!D$110)
+($H613*'fnd base rates'!D$111)
+($I613*'fnd base rates'!D$112)
+($J613*'fnd base rates'!D$113)
+($K613*'fnd base rates'!D$114)
+($M613*'fnd base rates'!D$116)
+($N613*'fnd base rates'!D$117)
+($O613*'fnd base rates'!D$118)
+($P613*VLOOKUP($S613+12,rate_basefnd,4)))
*$R613</f>
        <v>732.13</v>
      </c>
      <c r="W613" s="1">
        <f>(($D613*'fnd base rates'!E$107)
+($E613*'fnd base rates'!E$108)
+($F613*'fnd base rates'!E$109)
+($G613*'fnd base rates'!E$110)
+($H613*'fnd base rates'!E$111)
+($I613*'fnd base rates'!E$112)
+($J613*'fnd base rates'!E$113)
+($K613*'fnd base rates'!E$114)
+($M613*'fnd base rates'!E$116)
+($N613*'fnd base rates'!E$117)
+($O613*'fnd base rates'!E$118)
+($P613*VLOOKUP($S613+12,rate_basefnd,5)))
*$R613</f>
        <v>3307.735259</v>
      </c>
      <c r="X613" s="1">
        <f>(($D613*'fnd base rates'!F$107)
+($E613*'fnd base rates'!F$108)
+($F613*'fnd base rates'!F$109)
+($G613*'fnd base rates'!F$110)
+($H613*'fnd base rates'!F$111)
+($I613*'fnd base rates'!F$112)
+($J613*'fnd base rates'!F$113)
+($K613*'fnd base rates'!F$114)
+($M613*'fnd base rates'!F$116)
+($N613*'fnd base rates'!F$117)
+($O613*'fnd base rates'!F$118)
+($P613*VLOOKUP($S613+12,rate_basefnd,6)))
*$R613</f>
        <v>949.92838200000006</v>
      </c>
      <c r="Y613" s="1">
        <f>(($D613*'fnd base rates'!G$107)
+($E613*'fnd base rates'!G$108)
+($F613*'fnd base rates'!G$109)
+($G613*'fnd base rates'!G$110)
+($H613*'fnd base rates'!G$111)
+($I613*'fnd base rates'!G$112)
+($J613*'fnd base rates'!G$113)
+($K613*'fnd base rates'!G$114)
+($M613*'fnd base rates'!G$116)
+($N613*'fnd base rates'!G$117)
+($O613*'fnd base rates'!G$118)
+($P613*VLOOKUP($S613+12,rate_basefnd,7)))
*$R613</f>
        <v>161.06613899999999</v>
      </c>
      <c r="Z613" s="1">
        <f>(($D613*'fnd base rates'!H$107)
+($E613*'fnd base rates'!H$108)
+($F613*'fnd base rates'!H$109)
+($G613*'fnd base rates'!H$110)
+($H613*'fnd base rates'!H$111)
+($I613*'fnd base rates'!H$112)
+($J613*'fnd base rates'!H$113)
+($K613*'fnd base rates'!H$114)
+($M613*'fnd base rates'!H$116)
+($N613*'fnd base rates'!H$117)
+($O613*'fnd base rates'!H$118)
+($P613*VLOOKUP($S613+12,rate_basefnd,8)))</f>
        <v>500.77720999999997</v>
      </c>
      <c r="AA613" s="1">
        <f>(($D613*'fnd base rates'!I$107)
+($E613*'fnd base rates'!I$108)
+($F613*'fnd base rates'!I$109)
+($G613*'fnd base rates'!I$110)
+($H613*'fnd base rates'!I$111)
+($I613*'fnd base rates'!I$112)
+($J613*'fnd base rates'!I$113)
+($K613*'fnd base rates'!I$114)
+($M613*'fnd base rates'!I$116)
+($N613*'fnd base rates'!I$117)
+($O613*'fnd base rates'!I$118)
+($P613*VLOOKUP($S613+12,rate_basefnd,9)))
*$R613</f>
        <v>336.12</v>
      </c>
      <c r="AB613" s="1">
        <f>(($D613*'fnd base rates'!J$107)
+($E613*'fnd base rates'!J$108)
+($F613*'fnd base rates'!J$109)
+($G613*'fnd base rates'!J$110)
+($H613*'fnd base rates'!J$111)
+($I613*'fnd base rates'!J$112)
+($J613*'fnd base rates'!J$113)
+($K613*'fnd base rates'!J$114)
+($M613*'fnd base rates'!J$116)
+($N613*'fnd base rates'!J$117)
+($O613*'fnd base rates'!J$118)
+($P613*VLOOKUP($S613+12,rate_basefnd,10)))
*$R613</f>
        <v>238.1</v>
      </c>
      <c r="AC613" s="1">
        <f>(($D613*'fnd base rates'!K$107)
+($E613*'fnd base rates'!K$108)
+($F613*'fnd base rates'!K$109)
+($G613*'fnd base rates'!K$110)
+($H613*'fnd base rates'!K$111)
+($I613*'fnd base rates'!K$112)
+($J613*'fnd base rates'!K$113)
+($K613*'fnd base rates'!K$114)
+($M613*'fnd base rates'!K$116)
+($N613*'fnd base rates'!K$117)
+($O613*'fnd base rates'!K$118)
+($P613*VLOOKUP($S613+12,rate_basefnd,11)))
*$R613</f>
        <v>1130.3140109999999</v>
      </c>
      <c r="AD613" s="1">
        <f>(($D613*'fnd base rates'!L$107)
+($E613*'fnd base rates'!L$108)
+($F613*'fnd base rates'!L$109)
+($G613*'fnd base rates'!L$110)
+($H613*'fnd base rates'!L$111)
+($I613*'fnd base rates'!L$112)
+($J613*'fnd base rates'!L$113)
+($K613*'fnd base rates'!L$114)
+($M613*'fnd base rates'!L$116)
+($N613*'fnd base rates'!L$117)
+($O613*'fnd base rates'!L$118)
+($P613*VLOOKUP($S613+12,rate_basefnd,12)))</f>
        <v>1351.523406</v>
      </c>
      <c r="AE613" s="1">
        <f>(($D613*'fnd base rates'!M$107)
+($E613*'fnd base rates'!M$108)
+($F613*'fnd base rates'!M$109)
+($G613*'fnd base rates'!M$110)
+($H613*'fnd base rates'!M$111)
+($I613*'fnd base rates'!M$112)
+($J613*'fnd base rates'!M$113)
+($K613*'fnd base rates'!M$114)
+($M613*'fnd base rates'!M$116)
+($N613*'fnd base rates'!M$117)
+($O613*'fnd base rates'!M$118)
+($P613*VLOOKUP($S613+12,rate_basefnd,13)))</f>
        <v>0</v>
      </c>
      <c r="AF613" s="4">
        <f t="shared" si="691"/>
        <v>9220.2167000000009</v>
      </c>
      <c r="AH613" s="4">
        <f t="shared" si="692"/>
        <v>479278750</v>
      </c>
      <c r="AI613" s="4" t="str">
        <f t="shared" si="693"/>
        <v>479</v>
      </c>
      <c r="AJ613" s="2" t="str">
        <f t="shared" si="694"/>
        <v>278</v>
      </c>
      <c r="AK613" s="2" t="str">
        <f t="shared" si="695"/>
        <v>750</v>
      </c>
      <c r="AL613" s="4">
        <f t="shared" si="696"/>
        <v>1</v>
      </c>
      <c r="AM613" s="4">
        <f t="shared" si="688"/>
        <v>1</v>
      </c>
      <c r="AN613" s="4">
        <f t="shared" si="697"/>
        <v>9220.2167000000009</v>
      </c>
      <c r="AO613" s="4">
        <f t="shared" si="698"/>
        <v>9220</v>
      </c>
      <c r="AP613" s="4">
        <f t="shared" si="699"/>
        <v>0</v>
      </c>
      <c r="AQ613" s="4">
        <v>9220</v>
      </c>
      <c r="AW613" s="4">
        <v>9202</v>
      </c>
      <c r="AX613" s="5">
        <f t="shared" si="700"/>
        <v>18</v>
      </c>
      <c r="AY613" s="4">
        <v>9220</v>
      </c>
      <c r="AZ613" s="5"/>
      <c r="BB613" s="5">
        <f t="shared" ref="BB613" si="727">BC613-BA613</f>
        <v>0</v>
      </c>
    </row>
    <row r="614" spans="1:54" s="4" customFormat="1">
      <c r="A614" s="278">
        <v>479</v>
      </c>
      <c r="B614" s="2">
        <v>479278755</v>
      </c>
      <c r="C614" s="10" t="s">
        <v>1069</v>
      </c>
      <c r="D614" s="15">
        <f>'fnd enro'!D614</f>
        <v>0</v>
      </c>
      <c r="E614" s="15">
        <f>'fnd enro'!E614</f>
        <v>0</v>
      </c>
      <c r="F614" s="15">
        <f>'fnd enro'!F614</f>
        <v>0</v>
      </c>
      <c r="G614" s="15">
        <f>'fnd enro'!G614</f>
        <v>0</v>
      </c>
      <c r="H614" s="15">
        <f>'fnd enro'!H614</f>
        <v>2</v>
      </c>
      <c r="I614" s="15">
        <f>'fnd enro'!I614</f>
        <v>1</v>
      </c>
      <c r="J614" s="15">
        <f>'fnd enro'!J614</f>
        <v>0</v>
      </c>
      <c r="K614" s="16">
        <f>'fnd enro'!K614</f>
        <v>0.1149</v>
      </c>
      <c r="L614" s="15">
        <f>'fnd enro'!L614</f>
        <v>0</v>
      </c>
      <c r="M614" s="15">
        <f>'fnd enro'!M614</f>
        <v>0</v>
      </c>
      <c r="N614" s="15">
        <f>'fnd enro'!N614</f>
        <v>0</v>
      </c>
      <c r="O614" s="15">
        <f>'fnd enro'!O614</f>
        <v>0</v>
      </c>
      <c r="P614" s="15">
        <f>'fnd enro'!P614</f>
        <v>0</v>
      </c>
      <c r="Q614" s="15">
        <f>'fnd enro'!R614</f>
        <v>3</v>
      </c>
      <c r="R614" s="16">
        <f t="shared" si="690"/>
        <v>1</v>
      </c>
      <c r="S614" s="15">
        <f>VALUE('fnd enro'!Q614)</f>
        <v>9</v>
      </c>
      <c r="T614" s="2"/>
      <c r="U614" s="1">
        <f>(($D614*'fnd base rates'!C$107)
+($E614*'fnd base rates'!C$108)
+($F614*'fnd base rates'!C$109)
+($G614*'fnd base rates'!C$110)
+($H614*'fnd base rates'!C$111)
+($I614*'fnd base rates'!C$112)
+($J614*'fnd base rates'!C$113)
+($K614*'fnd base rates'!C$114)
+($M614*'fnd base rates'!C$116)
+($N614*'fnd base rates'!C$117)
+($O614*'fnd base rates'!C$118)
+($P614*VLOOKUP($S614+12,rate_basefnd,3)))
*$R614</f>
        <v>1537.5668790000002</v>
      </c>
      <c r="V614" s="1">
        <f>(($D614*'fnd base rates'!D$107)
+($E614*'fnd base rates'!D$108)
+($F614*'fnd base rates'!D$109)
+($G614*'fnd base rates'!D$110)
+($H614*'fnd base rates'!D$111)
+($I614*'fnd base rates'!D$112)
+($J614*'fnd base rates'!D$113)
+($K614*'fnd base rates'!D$114)
+($M614*'fnd base rates'!D$116)
+($N614*'fnd base rates'!D$117)
+($O614*'fnd base rates'!D$118)
+($P614*VLOOKUP($S614+12,rate_basefnd,4)))
*$R614</f>
        <v>2196.39</v>
      </c>
      <c r="W614" s="1">
        <f>(($D614*'fnd base rates'!E$107)
+($E614*'fnd base rates'!E$108)
+($F614*'fnd base rates'!E$109)
+($G614*'fnd base rates'!E$110)
+($H614*'fnd base rates'!E$111)
+($I614*'fnd base rates'!E$112)
+($J614*'fnd base rates'!E$113)
+($K614*'fnd base rates'!E$114)
+($M614*'fnd base rates'!E$116)
+($N614*'fnd base rates'!E$117)
+($O614*'fnd base rates'!E$118)
+($P614*VLOOKUP($S614+12,rate_basefnd,5)))
*$R614</f>
        <v>11313.375776999999</v>
      </c>
      <c r="X614" s="1">
        <f>(($D614*'fnd base rates'!F$107)
+($E614*'fnd base rates'!F$108)
+($F614*'fnd base rates'!F$109)
+($G614*'fnd base rates'!F$110)
+($H614*'fnd base rates'!F$111)
+($I614*'fnd base rates'!F$112)
+($J614*'fnd base rates'!F$113)
+($K614*'fnd base rates'!F$114)
+($M614*'fnd base rates'!F$116)
+($N614*'fnd base rates'!F$117)
+($O614*'fnd base rates'!F$118)
+($P614*VLOOKUP($S614+12,rate_basefnd,6)))
*$R614</f>
        <v>2745.965146</v>
      </c>
      <c r="Y614" s="1">
        <f>(($D614*'fnd base rates'!G$107)
+($E614*'fnd base rates'!G$108)
+($F614*'fnd base rates'!G$109)
+($G614*'fnd base rates'!G$110)
+($H614*'fnd base rates'!G$111)
+($I614*'fnd base rates'!G$112)
+($J614*'fnd base rates'!G$113)
+($K614*'fnd base rates'!G$114)
+($M614*'fnd base rates'!G$116)
+($N614*'fnd base rates'!G$117)
+($O614*'fnd base rates'!G$118)
+($P614*VLOOKUP($S614+12,rate_basefnd,7)))
*$R614</f>
        <v>478.82841699999994</v>
      </c>
      <c r="Z614" s="1">
        <f>(($D614*'fnd base rates'!H$107)
+($E614*'fnd base rates'!H$108)
+($F614*'fnd base rates'!H$109)
+($G614*'fnd base rates'!H$110)
+($H614*'fnd base rates'!H$111)
+($I614*'fnd base rates'!H$112)
+($J614*'fnd base rates'!H$113)
+($K614*'fnd base rates'!H$114)
+($M614*'fnd base rates'!H$116)
+($N614*'fnd base rates'!H$117)
+($O614*'fnd base rates'!H$118)
+($P614*VLOOKUP($S614+12,rate_basefnd,8)))</f>
        <v>1793.8616299999999</v>
      </c>
      <c r="AA614" s="1">
        <f>(($D614*'fnd base rates'!I$107)
+($E614*'fnd base rates'!I$108)
+($F614*'fnd base rates'!I$109)
+($G614*'fnd base rates'!I$110)
+($H614*'fnd base rates'!I$111)
+($I614*'fnd base rates'!I$112)
+($J614*'fnd base rates'!I$113)
+($K614*'fnd base rates'!I$114)
+($M614*'fnd base rates'!I$116)
+($N614*'fnd base rates'!I$117)
+($O614*'fnd base rates'!I$118)
+($P614*VLOOKUP($S614+12,rate_basefnd,9)))
*$R614</f>
        <v>1079.8400000000001</v>
      </c>
      <c r="AB614" s="1">
        <f>(($D614*'fnd base rates'!J$107)
+($E614*'fnd base rates'!J$108)
+($F614*'fnd base rates'!J$109)
+($G614*'fnd base rates'!J$110)
+($H614*'fnd base rates'!J$111)
+($I614*'fnd base rates'!J$112)
+($J614*'fnd base rates'!J$113)
+($K614*'fnd base rates'!J$114)
+($M614*'fnd base rates'!J$116)
+($N614*'fnd base rates'!J$117)
+($O614*'fnd base rates'!J$118)
+($P614*VLOOKUP($S614+12,rate_basefnd,10)))
*$R614</f>
        <v>1025.24</v>
      </c>
      <c r="AC614" s="1">
        <f>(($D614*'fnd base rates'!K$107)
+($E614*'fnd base rates'!K$108)
+($F614*'fnd base rates'!K$109)
+($G614*'fnd base rates'!K$110)
+($H614*'fnd base rates'!K$111)
+($I614*'fnd base rates'!K$112)
+($J614*'fnd base rates'!K$113)
+($K614*'fnd base rates'!K$114)
+($M614*'fnd base rates'!K$116)
+($N614*'fnd base rates'!K$117)
+($O614*'fnd base rates'!K$118)
+($P614*VLOOKUP($S614+12,rate_basefnd,11)))
*$R614</f>
        <v>3360.222033</v>
      </c>
      <c r="AD614" s="1">
        <f>(($D614*'fnd base rates'!L$107)
+($E614*'fnd base rates'!L$108)
+($F614*'fnd base rates'!L$109)
+($G614*'fnd base rates'!L$110)
+($H614*'fnd base rates'!L$111)
+($I614*'fnd base rates'!L$112)
+($J614*'fnd base rates'!L$113)
+($K614*'fnd base rates'!L$114)
+($M614*'fnd base rates'!L$116)
+($N614*'fnd base rates'!L$117)
+($O614*'fnd base rates'!L$118)
+($P614*VLOOKUP($S614+12,rate_basefnd,12)))</f>
        <v>3932.5602180000005</v>
      </c>
      <c r="AE614" s="1">
        <f>(($D614*'fnd base rates'!M$107)
+($E614*'fnd base rates'!M$108)
+($F614*'fnd base rates'!M$109)
+($G614*'fnd base rates'!M$110)
+($H614*'fnd base rates'!M$111)
+($I614*'fnd base rates'!M$112)
+($J614*'fnd base rates'!M$113)
+($K614*'fnd base rates'!M$114)
+($M614*'fnd base rates'!M$116)
+($N614*'fnd base rates'!M$117)
+($O614*'fnd base rates'!M$118)
+($P614*VLOOKUP($S614+12,rate_basefnd,13)))</f>
        <v>0</v>
      </c>
      <c r="AF614" s="4">
        <f t="shared" si="691"/>
        <v>29463.850099999996</v>
      </c>
      <c r="AH614" s="4">
        <f t="shared" si="692"/>
        <v>479278755</v>
      </c>
      <c r="AI614" s="4" t="str">
        <f t="shared" si="693"/>
        <v>479</v>
      </c>
      <c r="AJ614" s="2" t="str">
        <f t="shared" si="694"/>
        <v>278</v>
      </c>
      <c r="AK614" s="2" t="str">
        <f t="shared" si="695"/>
        <v>755</v>
      </c>
      <c r="AL614" s="4">
        <f t="shared" si="696"/>
        <v>1</v>
      </c>
      <c r="AM614" s="4">
        <f t="shared" si="688"/>
        <v>3</v>
      </c>
      <c r="AN614" s="4">
        <f t="shared" si="697"/>
        <v>29463.850099999996</v>
      </c>
      <c r="AO614" s="4">
        <f t="shared" si="698"/>
        <v>9821</v>
      </c>
      <c r="AP614" s="4">
        <f t="shared" si="699"/>
        <v>0</v>
      </c>
      <c r="AQ614" s="4">
        <v>9821</v>
      </c>
      <c r="AW614" s="4">
        <v>9805</v>
      </c>
      <c r="AX614" s="5">
        <f t="shared" si="700"/>
        <v>16</v>
      </c>
      <c r="AY614" s="4">
        <v>9821</v>
      </c>
      <c r="AZ614" s="5"/>
      <c r="BB614" s="5">
        <f t="shared" ref="BB614" si="728">BC614-BA614</f>
        <v>0</v>
      </c>
    </row>
    <row r="615" spans="1:54" s="4" customFormat="1">
      <c r="A615" s="278">
        <v>479</v>
      </c>
      <c r="B615" s="2">
        <v>479278766</v>
      </c>
      <c r="C615" s="10" t="s">
        <v>1069</v>
      </c>
      <c r="D615" s="15">
        <f>'fnd enro'!D615</f>
        <v>0</v>
      </c>
      <c r="E615" s="15">
        <f>'fnd enro'!E615</f>
        <v>0</v>
      </c>
      <c r="F615" s="15">
        <f>'fnd enro'!F615</f>
        <v>0</v>
      </c>
      <c r="G615" s="15">
        <f>'fnd enro'!G615</f>
        <v>0</v>
      </c>
      <c r="H615" s="15">
        <f>'fnd enro'!H615</f>
        <v>0</v>
      </c>
      <c r="I615" s="15">
        <f>'fnd enro'!I615</f>
        <v>2</v>
      </c>
      <c r="J615" s="15">
        <f>'fnd enro'!J615</f>
        <v>0</v>
      </c>
      <c r="K615" s="16">
        <f>'fnd enro'!K615</f>
        <v>7.6600000000000001E-2</v>
      </c>
      <c r="L615" s="15">
        <f>'fnd enro'!L615</f>
        <v>0</v>
      </c>
      <c r="M615" s="15">
        <f>'fnd enro'!M615</f>
        <v>0</v>
      </c>
      <c r="N615" s="15">
        <f>'fnd enro'!N615</f>
        <v>0</v>
      </c>
      <c r="O615" s="15">
        <f>'fnd enro'!O615</f>
        <v>0</v>
      </c>
      <c r="P615" s="15">
        <f>'fnd enro'!P615</f>
        <v>0</v>
      </c>
      <c r="Q615" s="15">
        <f>'fnd enro'!R615</f>
        <v>2</v>
      </c>
      <c r="R615" s="16">
        <f t="shared" si="690"/>
        <v>1</v>
      </c>
      <c r="S615" s="15">
        <f>VALUE('fnd enro'!Q615)</f>
        <v>6</v>
      </c>
      <c r="T615" s="2"/>
      <c r="U615" s="1">
        <f>(($D615*'fnd base rates'!C$107)
+($E615*'fnd base rates'!C$108)
+($F615*'fnd base rates'!C$109)
+($G615*'fnd base rates'!C$110)
+($H615*'fnd base rates'!C$111)
+($I615*'fnd base rates'!C$112)
+($J615*'fnd base rates'!C$113)
+($K615*'fnd base rates'!C$114)
+($M615*'fnd base rates'!C$116)
+($N615*'fnd base rates'!C$117)
+($O615*'fnd base rates'!C$118)
+($P615*VLOOKUP($S615+12,rate_basefnd,3)))
*$R615</f>
        <v>1025.044586</v>
      </c>
      <c r="V615" s="1">
        <f>(($D615*'fnd base rates'!D$107)
+($E615*'fnd base rates'!D$108)
+($F615*'fnd base rates'!D$109)
+($G615*'fnd base rates'!D$110)
+($H615*'fnd base rates'!D$111)
+($I615*'fnd base rates'!D$112)
+($J615*'fnd base rates'!D$113)
+($K615*'fnd base rates'!D$114)
+($M615*'fnd base rates'!D$116)
+($N615*'fnd base rates'!D$117)
+($O615*'fnd base rates'!D$118)
+($P615*VLOOKUP($S615+12,rate_basefnd,4)))
*$R615</f>
        <v>1464.26</v>
      </c>
      <c r="W615" s="1">
        <f>(($D615*'fnd base rates'!E$107)
+($E615*'fnd base rates'!E$108)
+($F615*'fnd base rates'!E$109)
+($G615*'fnd base rates'!E$110)
+($H615*'fnd base rates'!E$111)
+($I615*'fnd base rates'!E$112)
+($J615*'fnd base rates'!E$113)
+($K615*'fnd base rates'!E$114)
+($M615*'fnd base rates'!E$116)
+($N615*'fnd base rates'!E$117)
+($O615*'fnd base rates'!E$118)
+($P615*VLOOKUP($S615+12,rate_basefnd,5)))
*$R615</f>
        <v>9395.8105180000002</v>
      </c>
      <c r="X615" s="1">
        <f>(($D615*'fnd base rates'!F$107)
+($E615*'fnd base rates'!F$108)
+($F615*'fnd base rates'!F$109)
+($G615*'fnd base rates'!F$110)
+($H615*'fnd base rates'!F$111)
+($I615*'fnd base rates'!F$112)
+($J615*'fnd base rates'!F$113)
+($K615*'fnd base rates'!F$114)
+($M615*'fnd base rates'!F$116)
+($N615*'fnd base rates'!F$117)
+($O615*'fnd base rates'!F$118)
+($P615*VLOOKUP($S615+12,rate_basefnd,6)))
*$R615</f>
        <v>1692.2167640000002</v>
      </c>
      <c r="Y615" s="1">
        <f>(($D615*'fnd base rates'!G$107)
+($E615*'fnd base rates'!G$108)
+($F615*'fnd base rates'!G$109)
+($G615*'fnd base rates'!G$110)
+($H615*'fnd base rates'!G$111)
+($I615*'fnd base rates'!G$112)
+($J615*'fnd base rates'!G$113)
+($K615*'fnd base rates'!G$114)
+($M615*'fnd base rates'!G$116)
+($N615*'fnd base rates'!G$117)
+($O615*'fnd base rates'!G$118)
+($P615*VLOOKUP($S615+12,rate_basefnd,7)))
*$R615</f>
        <v>313.39227799999998</v>
      </c>
      <c r="Z615" s="1">
        <f>(($D615*'fnd base rates'!H$107)
+($E615*'fnd base rates'!H$108)
+($F615*'fnd base rates'!H$109)
+($G615*'fnd base rates'!H$110)
+($H615*'fnd base rates'!H$111)
+($I615*'fnd base rates'!H$112)
+($J615*'fnd base rates'!H$113)
+($K615*'fnd base rates'!H$114)
+($M615*'fnd base rates'!H$116)
+($N615*'fnd base rates'!H$117)
+($O615*'fnd base rates'!H$118)
+($P615*VLOOKUP($S615+12,rate_basefnd,8)))</f>
        <v>1584.6144199999999</v>
      </c>
      <c r="AA615" s="1">
        <f>(($D615*'fnd base rates'!I$107)
+($E615*'fnd base rates'!I$108)
+($F615*'fnd base rates'!I$109)
+($G615*'fnd base rates'!I$110)
+($H615*'fnd base rates'!I$111)
+($I615*'fnd base rates'!I$112)
+($J615*'fnd base rates'!I$113)
+($K615*'fnd base rates'!I$114)
+($M615*'fnd base rates'!I$116)
+($N615*'fnd base rates'!I$117)
+($O615*'fnd base rates'!I$118)
+($P615*VLOOKUP($S615+12,rate_basefnd,9)))
*$R615</f>
        <v>815.2</v>
      </c>
      <c r="AB615" s="1">
        <f>(($D615*'fnd base rates'!J$107)
+($E615*'fnd base rates'!J$108)
+($F615*'fnd base rates'!J$109)
+($G615*'fnd base rates'!J$110)
+($H615*'fnd base rates'!J$111)
+($I615*'fnd base rates'!J$112)
+($J615*'fnd base rates'!J$113)
+($K615*'fnd base rates'!J$114)
+($M615*'fnd base rates'!J$116)
+($N615*'fnd base rates'!J$117)
+($O615*'fnd base rates'!J$118)
+($P615*VLOOKUP($S615+12,rate_basefnd,10)))
*$R615</f>
        <v>1098.08</v>
      </c>
      <c r="AC615" s="1">
        <f>(($D615*'fnd base rates'!K$107)
+($E615*'fnd base rates'!K$108)
+($F615*'fnd base rates'!K$109)
+($G615*'fnd base rates'!K$110)
+($H615*'fnd base rates'!K$111)
+($I615*'fnd base rates'!K$112)
+($J615*'fnd base rates'!K$113)
+($K615*'fnd base rates'!K$114)
+($M615*'fnd base rates'!K$116)
+($N615*'fnd base rates'!K$117)
+($O615*'fnd base rates'!K$118)
+($P615*VLOOKUP($S615+12,rate_basefnd,11)))
*$R615</f>
        <v>2199.1880219999998</v>
      </c>
      <c r="AD615" s="1">
        <f>(($D615*'fnd base rates'!L$107)
+($E615*'fnd base rates'!L$108)
+($F615*'fnd base rates'!L$109)
+($G615*'fnd base rates'!L$110)
+($H615*'fnd base rates'!L$111)
+($I615*'fnd base rates'!L$112)
+($J615*'fnd base rates'!L$113)
+($K615*'fnd base rates'!L$114)
+($M615*'fnd base rates'!L$116)
+($N615*'fnd base rates'!L$117)
+($O615*'fnd base rates'!L$118)
+($P615*VLOOKUP($S615+12,rate_basefnd,12)))</f>
        <v>2459.0268120000001</v>
      </c>
      <c r="AE615" s="1">
        <f>(($D615*'fnd base rates'!M$107)
+($E615*'fnd base rates'!M$108)
+($F615*'fnd base rates'!M$109)
+($G615*'fnd base rates'!M$110)
+($H615*'fnd base rates'!M$111)
+($I615*'fnd base rates'!M$112)
+($J615*'fnd base rates'!M$113)
+($K615*'fnd base rates'!M$114)
+($M615*'fnd base rates'!M$116)
+($N615*'fnd base rates'!M$117)
+($O615*'fnd base rates'!M$118)
+($P615*VLOOKUP($S615+12,rate_basefnd,13)))</f>
        <v>0</v>
      </c>
      <c r="AF615" s="4">
        <f t="shared" si="691"/>
        <v>22046.8334</v>
      </c>
      <c r="AH615" s="4">
        <f t="shared" si="692"/>
        <v>479278766</v>
      </c>
      <c r="AI615" s="4" t="str">
        <f t="shared" si="693"/>
        <v>479</v>
      </c>
      <c r="AJ615" s="2" t="str">
        <f t="shared" si="694"/>
        <v>278</v>
      </c>
      <c r="AK615" s="2" t="str">
        <f t="shared" si="695"/>
        <v>766</v>
      </c>
      <c r="AL615" s="4">
        <f t="shared" si="696"/>
        <v>1</v>
      </c>
      <c r="AM615" s="4">
        <f t="shared" si="688"/>
        <v>2</v>
      </c>
      <c r="AN615" s="4">
        <f t="shared" si="697"/>
        <v>22046.8334</v>
      </c>
      <c r="AO615" s="4">
        <f t="shared" si="698"/>
        <v>11023</v>
      </c>
      <c r="AP615" s="4">
        <f t="shared" si="699"/>
        <v>0</v>
      </c>
      <c r="AQ615" s="4">
        <v>11023</v>
      </c>
      <c r="AW615" s="4">
        <v>11009</v>
      </c>
      <c r="AX615" s="5">
        <f t="shared" si="700"/>
        <v>14</v>
      </c>
      <c r="AY615" s="4">
        <v>11023</v>
      </c>
      <c r="AZ615" s="5"/>
      <c r="BB615" s="5">
        <f t="shared" ref="BB615" si="729">BC615-BA615</f>
        <v>0</v>
      </c>
    </row>
    <row r="616" spans="1:54" s="4" customFormat="1">
      <c r="A616" s="278">
        <v>481</v>
      </c>
      <c r="B616" s="2">
        <v>481035016</v>
      </c>
      <c r="C616" s="10" t="s">
        <v>1070</v>
      </c>
      <c r="D616" s="15">
        <f>'fnd enro'!D616</f>
        <v>0</v>
      </c>
      <c r="E616" s="15">
        <f>'fnd enro'!E616</f>
        <v>0</v>
      </c>
      <c r="F616" s="15">
        <f>'fnd enro'!F616</f>
        <v>0</v>
      </c>
      <c r="G616" s="15">
        <f>'fnd enro'!G616</f>
        <v>1</v>
      </c>
      <c r="H616" s="15">
        <f>'fnd enro'!H616</f>
        <v>0</v>
      </c>
      <c r="I616" s="15">
        <f>'fnd enro'!I616</f>
        <v>0</v>
      </c>
      <c r="J616" s="15">
        <f>'fnd enro'!J616</f>
        <v>0</v>
      </c>
      <c r="K616" s="16">
        <f>'fnd enro'!K616</f>
        <v>3.8300000000000001E-2</v>
      </c>
      <c r="L616" s="15">
        <f>'fnd enro'!L616</f>
        <v>0</v>
      </c>
      <c r="M616" s="15">
        <f>'fnd enro'!M616</f>
        <v>0</v>
      </c>
      <c r="N616" s="15">
        <f>'fnd enro'!N616</f>
        <v>0</v>
      </c>
      <c r="O616" s="15">
        <f>'fnd enro'!O616</f>
        <v>0</v>
      </c>
      <c r="P616" s="15">
        <f>'fnd enro'!P616</f>
        <v>0</v>
      </c>
      <c r="Q616" s="15">
        <f>'fnd enro'!R616</f>
        <v>1</v>
      </c>
      <c r="R616" s="16">
        <f t="shared" si="690"/>
        <v>1.085</v>
      </c>
      <c r="S616" s="15">
        <f>VALUE('fnd enro'!Q616)</f>
        <v>7</v>
      </c>
      <c r="T616" s="2"/>
      <c r="U616" s="1">
        <f>(($D616*'fnd base rates'!C$107)
+($E616*'fnd base rates'!C$108)
+($F616*'fnd base rates'!C$109)
+($G616*'fnd base rates'!C$110)
+($H616*'fnd base rates'!C$111)
+($I616*'fnd base rates'!C$112)
+($J616*'fnd base rates'!C$113)
+($K616*'fnd base rates'!C$114)
+($M616*'fnd base rates'!C$116)
+($N616*'fnd base rates'!C$117)
+($O616*'fnd base rates'!C$118)
+($P616*VLOOKUP($S616+12,rate_basefnd,3)))
*$R616</f>
        <v>556.08668790499996</v>
      </c>
      <c r="V616" s="1">
        <f>(($D616*'fnd base rates'!D$107)
+($E616*'fnd base rates'!D$108)
+($F616*'fnd base rates'!D$109)
+($G616*'fnd base rates'!D$110)
+($H616*'fnd base rates'!D$111)
+($I616*'fnd base rates'!D$112)
+($J616*'fnd base rates'!D$113)
+($K616*'fnd base rates'!D$114)
+($M616*'fnd base rates'!D$116)
+($N616*'fnd base rates'!D$117)
+($O616*'fnd base rates'!D$118)
+($P616*VLOOKUP($S616+12,rate_basefnd,4)))
*$R616</f>
        <v>794.36104999999998</v>
      </c>
      <c r="W616" s="1">
        <f>(($D616*'fnd base rates'!E$107)
+($E616*'fnd base rates'!E$108)
+($F616*'fnd base rates'!E$109)
+($G616*'fnd base rates'!E$110)
+($H616*'fnd base rates'!E$111)
+($I616*'fnd base rates'!E$112)
+($J616*'fnd base rates'!E$113)
+($K616*'fnd base rates'!E$114)
+($M616*'fnd base rates'!E$116)
+($N616*'fnd base rates'!E$117)
+($O616*'fnd base rates'!E$118)
+($P616*VLOOKUP($S616+12,rate_basefnd,5)))
*$R616</f>
        <v>4025.9633060149999</v>
      </c>
      <c r="X616" s="1">
        <f>(($D616*'fnd base rates'!F$107)
+($E616*'fnd base rates'!F$108)
+($F616*'fnd base rates'!F$109)
+($G616*'fnd base rates'!F$110)
+($H616*'fnd base rates'!F$111)
+($I616*'fnd base rates'!F$112)
+($J616*'fnd base rates'!F$113)
+($K616*'fnd base rates'!F$114)
+($M616*'fnd base rates'!F$116)
+($N616*'fnd base rates'!F$117)
+($O616*'fnd base rates'!F$118)
+($P616*VLOOKUP($S616+12,rate_basefnd,6)))
*$R616</f>
        <v>1292.3851444700001</v>
      </c>
      <c r="Y616" s="1">
        <f>(($D616*'fnd base rates'!G$107)
+($E616*'fnd base rates'!G$108)
+($F616*'fnd base rates'!G$109)
+($G616*'fnd base rates'!G$110)
+($H616*'fnd base rates'!G$111)
+($I616*'fnd base rates'!G$112)
+($J616*'fnd base rates'!G$113)
+($K616*'fnd base rates'!G$114)
+($M616*'fnd base rates'!G$116)
+($N616*'fnd base rates'!G$117)
+($O616*'fnd base rates'!G$118)
+($P616*VLOOKUP($S616+12,rate_basefnd,7)))
*$R616</f>
        <v>162.64816081499998</v>
      </c>
      <c r="Z616" s="1">
        <f>(($D616*'fnd base rates'!H$107)
+($E616*'fnd base rates'!H$108)
+($F616*'fnd base rates'!H$109)
+($G616*'fnd base rates'!H$110)
+($H616*'fnd base rates'!H$111)
+($I616*'fnd base rates'!H$112)
+($J616*'fnd base rates'!H$113)
+($K616*'fnd base rates'!H$114)
+($M616*'fnd base rates'!H$116)
+($N616*'fnd base rates'!H$117)
+($O616*'fnd base rates'!H$118)
+($P616*VLOOKUP($S616+12,rate_basefnd,8)))</f>
        <v>500.77720999999997</v>
      </c>
      <c r="AA616" s="1">
        <f>(($D616*'fnd base rates'!I$107)
+($E616*'fnd base rates'!I$108)
+($F616*'fnd base rates'!I$109)
+($G616*'fnd base rates'!I$110)
+($H616*'fnd base rates'!I$111)
+($I616*'fnd base rates'!I$112)
+($J616*'fnd base rates'!I$113)
+($K616*'fnd base rates'!I$114)
+($M616*'fnd base rates'!I$116)
+($N616*'fnd base rates'!I$117)
+($O616*'fnd base rates'!I$118)
+($P616*VLOOKUP($S616+12,rate_basefnd,9)))
*$R616</f>
        <v>291.56120000000004</v>
      </c>
      <c r="AB616" s="1">
        <f>(($D616*'fnd base rates'!J$107)
+($E616*'fnd base rates'!J$108)
+($F616*'fnd base rates'!J$109)
+($G616*'fnd base rates'!J$110)
+($H616*'fnd base rates'!J$111)
+($I616*'fnd base rates'!J$112)
+($J616*'fnd base rates'!J$113)
+($K616*'fnd base rates'!J$114)
+($M616*'fnd base rates'!J$116)
+($N616*'fnd base rates'!J$117)
+($O616*'fnd base rates'!J$118)
+($P616*VLOOKUP($S616+12,rate_basefnd,10)))
*$R616</f>
        <v>158.14959999999999</v>
      </c>
      <c r="AC616" s="1">
        <f>(($D616*'fnd base rates'!K$107)
+($E616*'fnd base rates'!K$108)
+($F616*'fnd base rates'!K$109)
+($G616*'fnd base rates'!K$110)
+($H616*'fnd base rates'!K$111)
+($I616*'fnd base rates'!K$112)
+($J616*'fnd base rates'!K$113)
+($K616*'fnd base rates'!K$114)
+($M616*'fnd base rates'!K$116)
+($N616*'fnd base rates'!K$117)
+($O616*'fnd base rates'!K$118)
+($P616*VLOOKUP($S616+12,rate_basefnd,11)))
*$R616</f>
        <v>1141.3050019350001</v>
      </c>
      <c r="AD616" s="1">
        <f>(($D616*'fnd base rates'!L$107)
+($E616*'fnd base rates'!L$108)
+($F616*'fnd base rates'!L$109)
+($G616*'fnd base rates'!L$110)
+($H616*'fnd base rates'!L$111)
+($I616*'fnd base rates'!L$112)
+($J616*'fnd base rates'!L$113)
+($K616*'fnd base rates'!L$114)
+($M616*'fnd base rates'!L$116)
+($N616*'fnd base rates'!L$117)
+($O616*'fnd base rates'!L$118)
+($P616*VLOOKUP($S616+12,rate_basefnd,12)))</f>
        <v>1303.543406</v>
      </c>
      <c r="AE616" s="1">
        <f>(($D616*'fnd base rates'!M$107)
+($E616*'fnd base rates'!M$108)
+($F616*'fnd base rates'!M$109)
+($G616*'fnd base rates'!M$110)
+($H616*'fnd base rates'!M$111)
+($I616*'fnd base rates'!M$112)
+($J616*'fnd base rates'!M$113)
+($K616*'fnd base rates'!M$114)
+($M616*'fnd base rates'!M$116)
+($N616*'fnd base rates'!M$117)
+($O616*'fnd base rates'!M$118)
+($P616*VLOOKUP($S616+12,rate_basefnd,13)))</f>
        <v>0</v>
      </c>
      <c r="AF616" s="4">
        <f t="shared" si="691"/>
        <v>10226.780767140001</v>
      </c>
      <c r="AH616" s="4">
        <f t="shared" si="692"/>
        <v>481035016</v>
      </c>
      <c r="AI616" s="4" t="str">
        <f t="shared" si="693"/>
        <v>481</v>
      </c>
      <c r="AJ616" s="2" t="str">
        <f t="shared" si="694"/>
        <v>035</v>
      </c>
      <c r="AK616" s="2" t="str">
        <f t="shared" si="695"/>
        <v>016</v>
      </c>
      <c r="AL616" s="4">
        <f t="shared" si="696"/>
        <v>1</v>
      </c>
      <c r="AM616" s="4">
        <f t="shared" si="688"/>
        <v>1</v>
      </c>
      <c r="AN616" s="4">
        <f t="shared" si="697"/>
        <v>10226.780767140001</v>
      </c>
      <c r="AO616" s="4">
        <f t="shared" si="698"/>
        <v>10227</v>
      </c>
      <c r="AP616" s="4">
        <f t="shared" si="699"/>
        <v>0</v>
      </c>
      <c r="AQ616" s="4">
        <v>10227</v>
      </c>
      <c r="AW616" s="4">
        <v>10209</v>
      </c>
      <c r="AX616" s="5">
        <f t="shared" si="700"/>
        <v>18</v>
      </c>
      <c r="AY616" s="4">
        <v>10227</v>
      </c>
      <c r="AZ616" s="5"/>
      <c r="BB616" s="5">
        <f t="shared" ref="BB616" si="730">BC616-BA616</f>
        <v>0</v>
      </c>
    </row>
    <row r="617" spans="1:54" s="4" customFormat="1">
      <c r="A617" s="278">
        <v>481</v>
      </c>
      <c r="B617" s="2">
        <v>481035018</v>
      </c>
      <c r="C617" s="10" t="s">
        <v>1070</v>
      </c>
      <c r="D617" s="15">
        <f>'fnd enro'!D617</f>
        <v>0</v>
      </c>
      <c r="E617" s="15">
        <f>'fnd enro'!E617</f>
        <v>0</v>
      </c>
      <c r="F617" s="15">
        <f>'fnd enro'!F617</f>
        <v>0</v>
      </c>
      <c r="G617" s="15">
        <f>'fnd enro'!G617</f>
        <v>1</v>
      </c>
      <c r="H617" s="15">
        <f>'fnd enro'!H617</f>
        <v>0</v>
      </c>
      <c r="I617" s="15">
        <f>'fnd enro'!I617</f>
        <v>0</v>
      </c>
      <c r="J617" s="15">
        <f>'fnd enro'!J617</f>
        <v>0</v>
      </c>
      <c r="K617" s="16">
        <f>'fnd enro'!K617</f>
        <v>3.8300000000000001E-2</v>
      </c>
      <c r="L617" s="15">
        <f>'fnd enro'!L617</f>
        <v>0</v>
      </c>
      <c r="M617" s="15">
        <f>'fnd enro'!M617</f>
        <v>0</v>
      </c>
      <c r="N617" s="15">
        <f>'fnd enro'!N617</f>
        <v>0</v>
      </c>
      <c r="O617" s="15">
        <f>'fnd enro'!O617</f>
        <v>0</v>
      </c>
      <c r="P617" s="15">
        <f>'fnd enro'!P617</f>
        <v>0</v>
      </c>
      <c r="Q617" s="15">
        <f>'fnd enro'!R617</f>
        <v>1</v>
      </c>
      <c r="R617" s="16">
        <f t="shared" si="690"/>
        <v>1.085</v>
      </c>
      <c r="S617" s="15">
        <f>VALUE('fnd enro'!Q617)</f>
        <v>7</v>
      </c>
      <c r="T617" s="2"/>
      <c r="U617" s="1">
        <f>(($D617*'fnd base rates'!C$107)
+($E617*'fnd base rates'!C$108)
+($F617*'fnd base rates'!C$109)
+($G617*'fnd base rates'!C$110)
+($H617*'fnd base rates'!C$111)
+($I617*'fnd base rates'!C$112)
+($J617*'fnd base rates'!C$113)
+($K617*'fnd base rates'!C$114)
+($M617*'fnd base rates'!C$116)
+($N617*'fnd base rates'!C$117)
+($O617*'fnd base rates'!C$118)
+($P617*VLOOKUP($S617+12,rate_basefnd,3)))
*$R617</f>
        <v>556.08668790499996</v>
      </c>
      <c r="V617" s="1">
        <f>(($D617*'fnd base rates'!D$107)
+($E617*'fnd base rates'!D$108)
+($F617*'fnd base rates'!D$109)
+($G617*'fnd base rates'!D$110)
+($H617*'fnd base rates'!D$111)
+($I617*'fnd base rates'!D$112)
+($J617*'fnd base rates'!D$113)
+($K617*'fnd base rates'!D$114)
+($M617*'fnd base rates'!D$116)
+($N617*'fnd base rates'!D$117)
+($O617*'fnd base rates'!D$118)
+($P617*VLOOKUP($S617+12,rate_basefnd,4)))
*$R617</f>
        <v>794.36104999999998</v>
      </c>
      <c r="W617" s="1">
        <f>(($D617*'fnd base rates'!E$107)
+($E617*'fnd base rates'!E$108)
+($F617*'fnd base rates'!E$109)
+($G617*'fnd base rates'!E$110)
+($H617*'fnd base rates'!E$111)
+($I617*'fnd base rates'!E$112)
+($J617*'fnd base rates'!E$113)
+($K617*'fnd base rates'!E$114)
+($M617*'fnd base rates'!E$116)
+($N617*'fnd base rates'!E$117)
+($O617*'fnd base rates'!E$118)
+($P617*VLOOKUP($S617+12,rate_basefnd,5)))
*$R617</f>
        <v>4025.9633060149999</v>
      </c>
      <c r="X617" s="1">
        <f>(($D617*'fnd base rates'!F$107)
+($E617*'fnd base rates'!F$108)
+($F617*'fnd base rates'!F$109)
+($G617*'fnd base rates'!F$110)
+($H617*'fnd base rates'!F$111)
+($I617*'fnd base rates'!F$112)
+($J617*'fnd base rates'!F$113)
+($K617*'fnd base rates'!F$114)
+($M617*'fnd base rates'!F$116)
+($N617*'fnd base rates'!F$117)
+($O617*'fnd base rates'!F$118)
+($P617*VLOOKUP($S617+12,rate_basefnd,6)))
*$R617</f>
        <v>1292.3851444700001</v>
      </c>
      <c r="Y617" s="1">
        <f>(($D617*'fnd base rates'!G$107)
+($E617*'fnd base rates'!G$108)
+($F617*'fnd base rates'!G$109)
+($G617*'fnd base rates'!G$110)
+($H617*'fnd base rates'!G$111)
+($I617*'fnd base rates'!G$112)
+($J617*'fnd base rates'!G$113)
+($K617*'fnd base rates'!G$114)
+($M617*'fnd base rates'!G$116)
+($N617*'fnd base rates'!G$117)
+($O617*'fnd base rates'!G$118)
+($P617*VLOOKUP($S617+12,rate_basefnd,7)))
*$R617</f>
        <v>162.64816081499998</v>
      </c>
      <c r="Z617" s="1">
        <f>(($D617*'fnd base rates'!H$107)
+($E617*'fnd base rates'!H$108)
+($F617*'fnd base rates'!H$109)
+($G617*'fnd base rates'!H$110)
+($H617*'fnd base rates'!H$111)
+($I617*'fnd base rates'!H$112)
+($J617*'fnd base rates'!H$113)
+($K617*'fnd base rates'!H$114)
+($M617*'fnd base rates'!H$116)
+($N617*'fnd base rates'!H$117)
+($O617*'fnd base rates'!H$118)
+($P617*VLOOKUP($S617+12,rate_basefnd,8)))</f>
        <v>500.77720999999997</v>
      </c>
      <c r="AA617" s="1">
        <f>(($D617*'fnd base rates'!I$107)
+($E617*'fnd base rates'!I$108)
+($F617*'fnd base rates'!I$109)
+($G617*'fnd base rates'!I$110)
+($H617*'fnd base rates'!I$111)
+($I617*'fnd base rates'!I$112)
+($J617*'fnd base rates'!I$113)
+($K617*'fnd base rates'!I$114)
+($M617*'fnd base rates'!I$116)
+($N617*'fnd base rates'!I$117)
+($O617*'fnd base rates'!I$118)
+($P617*VLOOKUP($S617+12,rate_basefnd,9)))
*$R617</f>
        <v>291.56120000000004</v>
      </c>
      <c r="AB617" s="1">
        <f>(($D617*'fnd base rates'!J$107)
+($E617*'fnd base rates'!J$108)
+($F617*'fnd base rates'!J$109)
+($G617*'fnd base rates'!J$110)
+($H617*'fnd base rates'!J$111)
+($I617*'fnd base rates'!J$112)
+($J617*'fnd base rates'!J$113)
+($K617*'fnd base rates'!J$114)
+($M617*'fnd base rates'!J$116)
+($N617*'fnd base rates'!J$117)
+($O617*'fnd base rates'!J$118)
+($P617*VLOOKUP($S617+12,rate_basefnd,10)))
*$R617</f>
        <v>158.14959999999999</v>
      </c>
      <c r="AC617" s="1">
        <f>(($D617*'fnd base rates'!K$107)
+($E617*'fnd base rates'!K$108)
+($F617*'fnd base rates'!K$109)
+($G617*'fnd base rates'!K$110)
+($H617*'fnd base rates'!K$111)
+($I617*'fnd base rates'!K$112)
+($J617*'fnd base rates'!K$113)
+($K617*'fnd base rates'!K$114)
+($M617*'fnd base rates'!K$116)
+($N617*'fnd base rates'!K$117)
+($O617*'fnd base rates'!K$118)
+($P617*VLOOKUP($S617+12,rate_basefnd,11)))
*$R617</f>
        <v>1141.3050019350001</v>
      </c>
      <c r="AD617" s="1">
        <f>(($D617*'fnd base rates'!L$107)
+($E617*'fnd base rates'!L$108)
+($F617*'fnd base rates'!L$109)
+($G617*'fnd base rates'!L$110)
+($H617*'fnd base rates'!L$111)
+($I617*'fnd base rates'!L$112)
+($J617*'fnd base rates'!L$113)
+($K617*'fnd base rates'!L$114)
+($M617*'fnd base rates'!L$116)
+($N617*'fnd base rates'!L$117)
+($O617*'fnd base rates'!L$118)
+($P617*VLOOKUP($S617+12,rate_basefnd,12)))</f>
        <v>1303.543406</v>
      </c>
      <c r="AE617" s="1">
        <f>(($D617*'fnd base rates'!M$107)
+($E617*'fnd base rates'!M$108)
+($F617*'fnd base rates'!M$109)
+($G617*'fnd base rates'!M$110)
+($H617*'fnd base rates'!M$111)
+($I617*'fnd base rates'!M$112)
+($J617*'fnd base rates'!M$113)
+($K617*'fnd base rates'!M$114)
+($M617*'fnd base rates'!M$116)
+($N617*'fnd base rates'!M$117)
+($O617*'fnd base rates'!M$118)
+($P617*VLOOKUP($S617+12,rate_basefnd,13)))</f>
        <v>0</v>
      </c>
      <c r="AF617" s="4">
        <f t="shared" si="691"/>
        <v>10226.780767140001</v>
      </c>
      <c r="AH617" s="4">
        <f t="shared" si="692"/>
        <v>481035018</v>
      </c>
      <c r="AI617" s="4" t="str">
        <f t="shared" si="693"/>
        <v>481</v>
      </c>
      <c r="AJ617" s="2" t="str">
        <f t="shared" si="694"/>
        <v>035</v>
      </c>
      <c r="AK617" s="2" t="str">
        <f t="shared" si="695"/>
        <v>018</v>
      </c>
      <c r="AL617" s="4">
        <f t="shared" si="696"/>
        <v>1</v>
      </c>
      <c r="AM617" s="4">
        <f t="shared" si="688"/>
        <v>1</v>
      </c>
      <c r="AN617" s="4">
        <f t="shared" si="697"/>
        <v>10226.780767140001</v>
      </c>
      <c r="AO617" s="4">
        <f t="shared" si="698"/>
        <v>10227</v>
      </c>
      <c r="AP617" s="4">
        <f t="shared" si="699"/>
        <v>0</v>
      </c>
      <c r="AQ617" s="4">
        <v>10227</v>
      </c>
      <c r="AW617" s="4">
        <v>10209</v>
      </c>
      <c r="AX617" s="5">
        <f t="shared" si="700"/>
        <v>18</v>
      </c>
      <c r="AY617" s="4">
        <v>10227</v>
      </c>
      <c r="AZ617" s="5"/>
      <c r="BB617" s="5">
        <f t="shared" ref="BB617" si="731">BC617-BA617</f>
        <v>0</v>
      </c>
    </row>
    <row r="618" spans="1:54" s="4" customFormat="1">
      <c r="A618" s="278">
        <v>481</v>
      </c>
      <c r="B618" s="2">
        <v>481035035</v>
      </c>
      <c r="C618" s="10" t="s">
        <v>1070</v>
      </c>
      <c r="D618" s="15">
        <f>'fnd enro'!D618</f>
        <v>109</v>
      </c>
      <c r="E618" s="15">
        <f>'fnd enro'!E618</f>
        <v>0</v>
      </c>
      <c r="F618" s="15">
        <f>'fnd enro'!F618</f>
        <v>117</v>
      </c>
      <c r="G618" s="15">
        <f>'fnd enro'!G618</f>
        <v>602</v>
      </c>
      <c r="H618" s="15">
        <f>'fnd enro'!H618</f>
        <v>54</v>
      </c>
      <c r="I618" s="15">
        <f>'fnd enro'!I618</f>
        <v>0</v>
      </c>
      <c r="J618" s="15">
        <f>'fnd enro'!J618</f>
        <v>0</v>
      </c>
      <c r="K618" s="16">
        <f>'fnd enro'!K618</f>
        <v>29.605899999999998</v>
      </c>
      <c r="L618" s="15">
        <f>'fnd enro'!L618</f>
        <v>0</v>
      </c>
      <c r="M618" s="15">
        <f>'fnd enro'!M618</f>
        <v>103</v>
      </c>
      <c r="N618" s="15">
        <f>'fnd enro'!N618</f>
        <v>1</v>
      </c>
      <c r="O618" s="15">
        <f>'fnd enro'!O618</f>
        <v>0</v>
      </c>
      <c r="P618" s="15">
        <f>'fnd enro'!P618</f>
        <v>655</v>
      </c>
      <c r="Q618" s="15">
        <f>'fnd enro'!R618</f>
        <v>828</v>
      </c>
      <c r="R618" s="16">
        <f t="shared" si="690"/>
        <v>1.085</v>
      </c>
      <c r="S618" s="15">
        <f>VALUE('fnd enro'!Q618)</f>
        <v>11</v>
      </c>
      <c r="T618" s="2"/>
      <c r="U618" s="1">
        <f>(($D618*'fnd base rates'!C$107)
+($E618*'fnd base rates'!C$108)
+($F618*'fnd base rates'!C$109)
+($G618*'fnd base rates'!C$110)
+($H618*'fnd base rates'!C$111)
+($I618*'fnd base rates'!C$112)
+($J618*'fnd base rates'!C$113)
+($K618*'fnd base rates'!C$114)
+($M618*'fnd base rates'!C$116)
+($N618*'fnd base rates'!C$117)
+($O618*'fnd base rates'!C$118)
+($P618*VLOOKUP($S618+12,rate_basefnd,3)))
*$R618</f>
        <v>515884.377650565</v>
      </c>
      <c r="V618" s="1">
        <f>(($D618*'fnd base rates'!D$107)
+($E618*'fnd base rates'!D$108)
+($F618*'fnd base rates'!D$109)
+($G618*'fnd base rates'!D$110)
+($H618*'fnd base rates'!D$111)
+($I618*'fnd base rates'!D$112)
+($J618*'fnd base rates'!D$113)
+($K618*'fnd base rates'!D$114)
+($M618*'fnd base rates'!D$116)
+($N618*'fnd base rates'!D$117)
+($O618*'fnd base rates'!D$118)
+($P618*VLOOKUP($S618+12,rate_basefnd,4)))
*$R618</f>
        <v>919304.34435000003</v>
      </c>
      <c r="W618" s="1">
        <f>(($D618*'fnd base rates'!E$107)
+($E618*'fnd base rates'!E$108)
+($F618*'fnd base rates'!E$109)
+($G618*'fnd base rates'!E$110)
+($H618*'fnd base rates'!E$111)
+($I618*'fnd base rates'!E$112)
+($J618*'fnd base rates'!E$113)
+($K618*'fnd base rates'!E$114)
+($M618*'fnd base rates'!E$116)
+($N618*'fnd base rates'!E$117)
+($O618*'fnd base rates'!E$118)
+($P618*VLOOKUP($S618+12,rate_basefnd,5)))
*$R618</f>
        <v>5792506.7245995943</v>
      </c>
      <c r="X618" s="1">
        <f>(($D618*'fnd base rates'!F$107)
+($E618*'fnd base rates'!F$108)
+($F618*'fnd base rates'!F$109)
+($G618*'fnd base rates'!F$110)
+($H618*'fnd base rates'!F$111)
+($I618*'fnd base rates'!F$112)
+($J618*'fnd base rates'!F$113)
+($K618*'fnd base rates'!F$114)
+($M618*'fnd base rates'!F$116)
+($N618*'fnd base rates'!F$117)
+($O618*'fnd base rates'!F$118)
+($P618*VLOOKUP($S618+12,rate_basefnd,6)))
*$R618</f>
        <v>1054564.1976753101</v>
      </c>
      <c r="Y618" s="1">
        <f>(($D618*'fnd base rates'!G$107)
+($E618*'fnd base rates'!G$108)
+($F618*'fnd base rates'!G$109)
+($G618*'fnd base rates'!G$110)
+($H618*'fnd base rates'!G$111)
+($I618*'fnd base rates'!G$112)
+($J618*'fnd base rates'!G$113)
+($K618*'fnd base rates'!G$114)
+($M618*'fnd base rates'!G$116)
+($N618*'fnd base rates'!G$117)
+($O618*'fnd base rates'!G$118)
+($P618*VLOOKUP($S618+12,rate_basefnd,7)))
*$R618</f>
        <v>254770.40745999495</v>
      </c>
      <c r="Z618" s="1">
        <f>(($D618*'fnd base rates'!H$107)
+($E618*'fnd base rates'!H$108)
+($F618*'fnd base rates'!H$109)
+($G618*'fnd base rates'!H$110)
+($H618*'fnd base rates'!H$111)
+($I618*'fnd base rates'!H$112)
+($J618*'fnd base rates'!H$113)
+($K618*'fnd base rates'!H$114)
+($M618*'fnd base rates'!H$116)
+($N618*'fnd base rates'!H$117)
+($O618*'fnd base rates'!H$118)
+($P618*VLOOKUP($S618+12,rate_basefnd,8)))</f>
        <v>442207.48332999996</v>
      </c>
      <c r="AA618" s="1">
        <f>(($D618*'fnd base rates'!I$107)
+($E618*'fnd base rates'!I$108)
+($F618*'fnd base rates'!I$109)
+($G618*'fnd base rates'!I$110)
+($H618*'fnd base rates'!I$111)
+($I618*'fnd base rates'!I$112)
+($J618*'fnd base rates'!I$113)
+($K618*'fnd base rates'!I$114)
+($M618*'fnd base rates'!I$116)
+($N618*'fnd base rates'!I$117)
+($O618*'fnd base rates'!I$118)
+($P618*VLOOKUP($S618+12,rate_basefnd,9)))
*$R618</f>
        <v>349392.58970000007</v>
      </c>
      <c r="AB618" s="1">
        <f>(($D618*'fnd base rates'!J$107)
+($E618*'fnd base rates'!J$108)
+($F618*'fnd base rates'!J$109)
+($G618*'fnd base rates'!J$110)
+($H618*'fnd base rates'!J$111)
+($I618*'fnd base rates'!J$112)
+($J618*'fnd base rates'!J$113)
+($K618*'fnd base rates'!J$114)
+($M618*'fnd base rates'!J$116)
+($N618*'fnd base rates'!J$117)
+($O618*'fnd base rates'!J$118)
+($P618*VLOOKUP($S618+12,rate_basefnd,10)))
*$R618</f>
        <v>629468.30519999994</v>
      </c>
      <c r="AC618" s="1">
        <f>(($D618*'fnd base rates'!K$107)
+($E618*'fnd base rates'!K$108)
+($F618*'fnd base rates'!K$109)
+($G618*'fnd base rates'!K$110)
+($H618*'fnd base rates'!K$111)
+($I618*'fnd base rates'!K$112)
+($J618*'fnd base rates'!K$113)
+($K618*'fnd base rates'!K$114)
+($M618*'fnd base rates'!K$116)
+($N618*'fnd base rates'!K$117)
+($O618*'fnd base rates'!K$118)
+($P618*VLOOKUP($S618+12,rate_basefnd,11)))
*$R618</f>
        <v>974125.27189575485</v>
      </c>
      <c r="AD618" s="1">
        <f>(($D618*'fnd base rates'!L$107)
+($E618*'fnd base rates'!L$108)
+($F618*'fnd base rates'!L$109)
+($G618*'fnd base rates'!L$110)
+($H618*'fnd base rates'!L$111)
+($I618*'fnd base rates'!L$112)
+($J618*'fnd base rates'!L$113)
+($K618*'fnd base rates'!L$114)
+($M618*'fnd base rates'!L$116)
+($N618*'fnd base rates'!L$117)
+($O618*'fnd base rates'!L$118)
+($P618*VLOOKUP($S618+12,rate_basefnd,12)))</f>
        <v>1455012.3628380001</v>
      </c>
      <c r="AE618" s="1">
        <f>(($D618*'fnd base rates'!M$107)
+($E618*'fnd base rates'!M$108)
+($F618*'fnd base rates'!M$109)
+($G618*'fnd base rates'!M$110)
+($H618*'fnd base rates'!M$111)
+($I618*'fnd base rates'!M$112)
+($J618*'fnd base rates'!M$113)
+($K618*'fnd base rates'!M$114)
+($M618*'fnd base rates'!M$116)
+($N618*'fnd base rates'!M$117)
+($O618*'fnd base rates'!M$118)
+($P618*VLOOKUP($S618+12,rate_basefnd,13)))</f>
        <v>0</v>
      </c>
      <c r="AF618" s="4">
        <f t="shared" si="691"/>
        <v>12387236.06469922</v>
      </c>
      <c r="AH618" s="4">
        <f t="shared" si="692"/>
        <v>481035035</v>
      </c>
      <c r="AI618" s="4" t="str">
        <f t="shared" si="693"/>
        <v>481</v>
      </c>
      <c r="AJ618" s="2" t="str">
        <f t="shared" si="694"/>
        <v>035</v>
      </c>
      <c r="AK618" s="2" t="str">
        <f t="shared" si="695"/>
        <v>035</v>
      </c>
      <c r="AL618" s="4">
        <f t="shared" si="696"/>
        <v>1</v>
      </c>
      <c r="AM618" s="4">
        <f t="shared" si="688"/>
        <v>828</v>
      </c>
      <c r="AN618" s="4">
        <f t="shared" si="697"/>
        <v>12387236.06469922</v>
      </c>
      <c r="AO618" s="4">
        <f t="shared" si="698"/>
        <v>14960</v>
      </c>
      <c r="AP618" s="4">
        <f t="shared" si="699"/>
        <v>0</v>
      </c>
      <c r="AQ618" s="4">
        <v>14960</v>
      </c>
      <c r="AW618" s="4">
        <v>14948</v>
      </c>
      <c r="AX618" s="5">
        <f t="shared" si="700"/>
        <v>12</v>
      </c>
      <c r="AY618" s="4">
        <v>14960</v>
      </c>
      <c r="AZ618" s="5"/>
      <c r="BB618" s="5">
        <f t="shared" ref="BB618" si="732">BC618-BA618</f>
        <v>0</v>
      </c>
    </row>
    <row r="619" spans="1:54" s="4" customFormat="1">
      <c r="A619" s="278">
        <v>481</v>
      </c>
      <c r="B619" s="2">
        <v>481035044</v>
      </c>
      <c r="C619" s="10" t="s">
        <v>1070</v>
      </c>
      <c r="D619" s="15">
        <f>'fnd enro'!D619</f>
        <v>1</v>
      </c>
      <c r="E619" s="15">
        <f>'fnd enro'!E619</f>
        <v>0</v>
      </c>
      <c r="F619" s="15">
        <f>'fnd enro'!F619</f>
        <v>2</v>
      </c>
      <c r="G619" s="15">
        <f>'fnd enro'!G619</f>
        <v>7</v>
      </c>
      <c r="H619" s="15">
        <f>'fnd enro'!H619</f>
        <v>1</v>
      </c>
      <c r="I619" s="15">
        <f>'fnd enro'!I619</f>
        <v>0</v>
      </c>
      <c r="J619" s="15">
        <f>'fnd enro'!J619</f>
        <v>0</v>
      </c>
      <c r="K619" s="16">
        <f>'fnd enro'!K619</f>
        <v>0.38300000000000001</v>
      </c>
      <c r="L619" s="15">
        <f>'fnd enro'!L619</f>
        <v>0</v>
      </c>
      <c r="M619" s="15">
        <f>'fnd enro'!M619</f>
        <v>2</v>
      </c>
      <c r="N619" s="15">
        <f>'fnd enro'!N619</f>
        <v>0</v>
      </c>
      <c r="O619" s="15">
        <f>'fnd enro'!O619</f>
        <v>0</v>
      </c>
      <c r="P619" s="15">
        <f>'fnd enro'!P619</f>
        <v>10</v>
      </c>
      <c r="Q619" s="15">
        <f>'fnd enro'!R619</f>
        <v>11</v>
      </c>
      <c r="R619" s="16">
        <f t="shared" si="690"/>
        <v>1.085</v>
      </c>
      <c r="S619" s="15">
        <f>VALUE('fnd enro'!Q619)</f>
        <v>12</v>
      </c>
      <c r="T619" s="2"/>
      <c r="U619" s="1">
        <f>(($D619*'fnd base rates'!C$107)
+($E619*'fnd base rates'!C$108)
+($F619*'fnd base rates'!C$109)
+($G619*'fnd base rates'!C$110)
+($H619*'fnd base rates'!C$111)
+($I619*'fnd base rates'!C$112)
+($J619*'fnd base rates'!C$113)
+($K619*'fnd base rates'!C$114)
+($M619*'fnd base rates'!C$116)
+($N619*'fnd base rates'!C$117)
+($O619*'fnd base rates'!C$118)
+($P619*VLOOKUP($S619+12,rate_basefnd,3)))
*$R619</f>
        <v>6793.0037290500004</v>
      </c>
      <c r="V619" s="1">
        <f>(($D619*'fnd base rates'!D$107)
+($E619*'fnd base rates'!D$108)
+($F619*'fnd base rates'!D$109)
+($G619*'fnd base rates'!D$110)
+($H619*'fnd base rates'!D$111)
+($I619*'fnd base rates'!D$112)
+($J619*'fnd base rates'!D$113)
+($K619*'fnd base rates'!D$114)
+($M619*'fnd base rates'!D$116)
+($N619*'fnd base rates'!D$117)
+($O619*'fnd base rates'!D$118)
+($P619*VLOOKUP($S619+12,rate_basefnd,4)))
*$R619</f>
        <v>12520.466</v>
      </c>
      <c r="W619" s="1">
        <f>(($D619*'fnd base rates'!E$107)
+($E619*'fnd base rates'!E$108)
+($F619*'fnd base rates'!E$109)
+($G619*'fnd base rates'!E$110)
+($H619*'fnd base rates'!E$111)
+($I619*'fnd base rates'!E$112)
+($J619*'fnd base rates'!E$113)
+($K619*'fnd base rates'!E$114)
+($M619*'fnd base rates'!E$116)
+($N619*'fnd base rates'!E$117)
+($O619*'fnd base rates'!E$118)
+($P619*VLOOKUP($S619+12,rate_basefnd,5)))
*$R619</f>
        <v>81448.804510150003</v>
      </c>
      <c r="X619" s="1">
        <f>(($D619*'fnd base rates'!F$107)
+($E619*'fnd base rates'!F$108)
+($F619*'fnd base rates'!F$109)
+($G619*'fnd base rates'!F$110)
+($H619*'fnd base rates'!F$111)
+($I619*'fnd base rates'!F$112)
+($J619*'fnd base rates'!F$113)
+($K619*'fnd base rates'!F$114)
+($M619*'fnd base rates'!F$116)
+($N619*'fnd base rates'!F$117)
+($O619*'fnd base rates'!F$118)
+($P619*VLOOKUP($S619+12,rate_basefnd,6)))
*$R619</f>
        <v>13490.026144699999</v>
      </c>
      <c r="Y619" s="1">
        <f>(($D619*'fnd base rates'!G$107)
+($E619*'fnd base rates'!G$108)
+($F619*'fnd base rates'!G$109)
+($G619*'fnd base rates'!G$110)
+($H619*'fnd base rates'!G$111)
+($I619*'fnd base rates'!G$112)
+($J619*'fnd base rates'!G$113)
+($K619*'fnd base rates'!G$114)
+($M619*'fnd base rates'!G$116)
+($N619*'fnd base rates'!G$117)
+($O619*'fnd base rates'!G$118)
+($P619*VLOOKUP($S619+12,rate_basefnd,7)))
*$R619</f>
        <v>3622.2306081500001</v>
      </c>
      <c r="Z619" s="1">
        <f>(($D619*'fnd base rates'!H$107)
+($E619*'fnd base rates'!H$108)
+($F619*'fnd base rates'!H$109)
+($G619*'fnd base rates'!H$110)
+($H619*'fnd base rates'!H$111)
+($I619*'fnd base rates'!H$112)
+($J619*'fnd base rates'!H$113)
+($K619*'fnd base rates'!H$114)
+($M619*'fnd base rates'!H$116)
+($N619*'fnd base rates'!H$117)
+($O619*'fnd base rates'!H$118)
+($P619*VLOOKUP($S619+12,rate_basefnd,8)))</f>
        <v>5743.7120999999997</v>
      </c>
      <c r="AA619" s="1">
        <f>(($D619*'fnd base rates'!I$107)
+($E619*'fnd base rates'!I$108)
+($F619*'fnd base rates'!I$109)
+($G619*'fnd base rates'!I$110)
+($H619*'fnd base rates'!I$111)
+($I619*'fnd base rates'!I$112)
+($J619*'fnd base rates'!I$113)
+($K619*'fnd base rates'!I$114)
+($M619*'fnd base rates'!I$116)
+($N619*'fnd base rates'!I$117)
+($O619*'fnd base rates'!I$118)
+($P619*VLOOKUP($S619+12,rate_basefnd,9)))
*$R619</f>
        <v>4798.7054500000004</v>
      </c>
      <c r="AB619" s="1">
        <f>(($D619*'fnd base rates'!J$107)
+($E619*'fnd base rates'!J$108)
+($F619*'fnd base rates'!J$109)
+($G619*'fnd base rates'!J$110)
+($H619*'fnd base rates'!J$111)
+($I619*'fnd base rates'!J$112)
+($J619*'fnd base rates'!J$113)
+($K619*'fnd base rates'!J$114)
+($M619*'fnd base rates'!J$116)
+($N619*'fnd base rates'!J$117)
+($O619*'fnd base rates'!J$118)
+($P619*VLOOKUP($S619+12,rate_basefnd,10)))
*$R619</f>
        <v>9524.66165</v>
      </c>
      <c r="AC619" s="1">
        <f>(($D619*'fnd base rates'!K$107)
+($E619*'fnd base rates'!K$108)
+($F619*'fnd base rates'!K$109)
+($G619*'fnd base rates'!K$110)
+($H619*'fnd base rates'!K$111)
+($I619*'fnd base rates'!K$112)
+($J619*'fnd base rates'!K$113)
+($K619*'fnd base rates'!K$114)
+($M619*'fnd base rates'!K$116)
+($N619*'fnd base rates'!K$117)
+($O619*'fnd base rates'!K$118)
+($P619*VLOOKUP($S619+12,rate_basefnd,11)))
*$R619</f>
        <v>12622.358469349998</v>
      </c>
      <c r="AD619" s="1">
        <f>(($D619*'fnd base rates'!L$107)
+($E619*'fnd base rates'!L$108)
+($F619*'fnd base rates'!L$109)
+($G619*'fnd base rates'!L$110)
+($H619*'fnd base rates'!L$111)
+($I619*'fnd base rates'!L$112)
+($J619*'fnd base rates'!L$113)
+($K619*'fnd base rates'!L$114)
+($M619*'fnd base rates'!L$116)
+($N619*'fnd base rates'!L$117)
+($O619*'fnd base rates'!L$118)
+($P619*VLOOKUP($S619+12,rate_basefnd,12)))</f>
        <v>19747.654060000001</v>
      </c>
      <c r="AE619" s="1">
        <f>(($D619*'fnd base rates'!M$107)
+($E619*'fnd base rates'!M$108)
+($F619*'fnd base rates'!M$109)
+($G619*'fnd base rates'!M$110)
+($H619*'fnd base rates'!M$111)
+($I619*'fnd base rates'!M$112)
+($J619*'fnd base rates'!M$113)
+($K619*'fnd base rates'!M$114)
+($M619*'fnd base rates'!M$116)
+($N619*'fnd base rates'!M$117)
+($O619*'fnd base rates'!M$118)
+($P619*VLOOKUP($S619+12,rate_basefnd,13)))</f>
        <v>0</v>
      </c>
      <c r="AF619" s="4">
        <f t="shared" si="691"/>
        <v>170311.6227214</v>
      </c>
      <c r="AH619" s="4">
        <f t="shared" si="692"/>
        <v>481035044</v>
      </c>
      <c r="AI619" s="4" t="str">
        <f t="shared" si="693"/>
        <v>481</v>
      </c>
      <c r="AJ619" s="2" t="str">
        <f t="shared" si="694"/>
        <v>035</v>
      </c>
      <c r="AK619" s="2" t="str">
        <f t="shared" si="695"/>
        <v>044</v>
      </c>
      <c r="AL619" s="4">
        <f t="shared" si="696"/>
        <v>1</v>
      </c>
      <c r="AM619" s="4">
        <f t="shared" si="688"/>
        <v>11</v>
      </c>
      <c r="AN619" s="4">
        <f t="shared" si="697"/>
        <v>170311.6227214</v>
      </c>
      <c r="AO619" s="4">
        <f t="shared" si="698"/>
        <v>15483</v>
      </c>
      <c r="AP619" s="4">
        <f t="shared" si="699"/>
        <v>0</v>
      </c>
      <c r="AQ619" s="4">
        <v>15483</v>
      </c>
      <c r="AW619" s="4">
        <v>15416</v>
      </c>
      <c r="AX619" s="5">
        <f t="shared" si="700"/>
        <v>67</v>
      </c>
      <c r="AY619" s="4">
        <v>15483</v>
      </c>
      <c r="AZ619" s="5"/>
      <c r="BB619" s="5">
        <f t="shared" ref="BB619" si="733">BC619-BA619</f>
        <v>0</v>
      </c>
    </row>
    <row r="620" spans="1:54" s="4" customFormat="1">
      <c r="A620" s="278">
        <v>481</v>
      </c>
      <c r="B620" s="2">
        <v>481035050</v>
      </c>
      <c r="C620" s="10" t="s">
        <v>1070</v>
      </c>
      <c r="D620" s="15">
        <f>'fnd enro'!D620</f>
        <v>0</v>
      </c>
      <c r="E620" s="15">
        <f>'fnd enro'!E620</f>
        <v>0</v>
      </c>
      <c r="F620" s="15">
        <f>'fnd enro'!F620</f>
        <v>1</v>
      </c>
      <c r="G620" s="15">
        <f>'fnd enro'!G620</f>
        <v>3</v>
      </c>
      <c r="H620" s="15">
        <f>'fnd enro'!H620</f>
        <v>0</v>
      </c>
      <c r="I620" s="15">
        <f>'fnd enro'!I620</f>
        <v>0</v>
      </c>
      <c r="J620" s="15">
        <f>'fnd enro'!J620</f>
        <v>0</v>
      </c>
      <c r="K620" s="16">
        <f>'fnd enro'!K620</f>
        <v>0.1532</v>
      </c>
      <c r="L620" s="15">
        <f>'fnd enro'!L620</f>
        <v>0</v>
      </c>
      <c r="M620" s="15">
        <f>'fnd enro'!M620</f>
        <v>0</v>
      </c>
      <c r="N620" s="15">
        <f>'fnd enro'!N620</f>
        <v>0</v>
      </c>
      <c r="O620" s="15">
        <f>'fnd enro'!O620</f>
        <v>0</v>
      </c>
      <c r="P620" s="15">
        <f>'fnd enro'!P620</f>
        <v>2</v>
      </c>
      <c r="Q620" s="15">
        <f>'fnd enro'!R620</f>
        <v>4</v>
      </c>
      <c r="R620" s="16">
        <f t="shared" si="690"/>
        <v>1.085</v>
      </c>
      <c r="S620" s="15">
        <f>VALUE('fnd enro'!Q620)</f>
        <v>4</v>
      </c>
      <c r="T620" s="2"/>
      <c r="U620" s="1">
        <f>(($D620*'fnd base rates'!C$107)
+($E620*'fnd base rates'!C$108)
+($F620*'fnd base rates'!C$109)
+($G620*'fnd base rates'!C$110)
+($H620*'fnd base rates'!C$111)
+($I620*'fnd base rates'!C$112)
+($J620*'fnd base rates'!C$113)
+($K620*'fnd base rates'!C$114)
+($M620*'fnd base rates'!C$116)
+($N620*'fnd base rates'!C$117)
+($O620*'fnd base rates'!C$118)
+($P620*VLOOKUP($S620+12,rate_basefnd,3)))
*$R620</f>
        <v>2344.0656516200002</v>
      </c>
      <c r="V620" s="1">
        <f>(($D620*'fnd base rates'!D$107)
+($E620*'fnd base rates'!D$108)
+($F620*'fnd base rates'!D$109)
+($G620*'fnd base rates'!D$110)
+($H620*'fnd base rates'!D$111)
+($I620*'fnd base rates'!D$112)
+($J620*'fnd base rates'!D$113)
+($K620*'fnd base rates'!D$114)
+($M620*'fnd base rates'!D$116)
+($N620*'fnd base rates'!D$117)
+($O620*'fnd base rates'!D$118)
+($P620*VLOOKUP($S620+12,rate_basefnd,4)))
*$R620</f>
        <v>3744.7039</v>
      </c>
      <c r="W620" s="1">
        <f>(($D620*'fnd base rates'!E$107)
+($E620*'fnd base rates'!E$108)
+($F620*'fnd base rates'!E$109)
+($G620*'fnd base rates'!E$110)
+($H620*'fnd base rates'!E$111)
+($I620*'fnd base rates'!E$112)
+($J620*'fnd base rates'!E$113)
+($K620*'fnd base rates'!E$114)
+($M620*'fnd base rates'!E$116)
+($N620*'fnd base rates'!E$117)
+($O620*'fnd base rates'!E$118)
+($P620*VLOOKUP($S620+12,rate_basefnd,5)))
*$R620</f>
        <v>21641.541324059999</v>
      </c>
      <c r="X620" s="1">
        <f>(($D620*'fnd base rates'!F$107)
+($E620*'fnd base rates'!F$108)
+($F620*'fnd base rates'!F$109)
+($G620*'fnd base rates'!F$110)
+($H620*'fnd base rates'!F$111)
+($I620*'fnd base rates'!F$112)
+($J620*'fnd base rates'!F$113)
+($K620*'fnd base rates'!F$114)
+($M620*'fnd base rates'!F$116)
+($N620*'fnd base rates'!F$117)
+($O620*'fnd base rates'!F$118)
+($P620*VLOOKUP($S620+12,rate_basefnd,6)))
*$R620</f>
        <v>5169.5405778800005</v>
      </c>
      <c r="Y620" s="1">
        <f>(($D620*'fnd base rates'!G$107)
+($E620*'fnd base rates'!G$108)
+($F620*'fnd base rates'!G$109)
+($G620*'fnd base rates'!G$110)
+($H620*'fnd base rates'!G$111)
+($I620*'fnd base rates'!G$112)
+($J620*'fnd base rates'!G$113)
+($K620*'fnd base rates'!G$114)
+($M620*'fnd base rates'!G$116)
+($N620*'fnd base rates'!G$117)
+($O620*'fnd base rates'!G$118)
+($P620*VLOOKUP($S620+12,rate_basefnd,7)))
*$R620</f>
        <v>919.23864326</v>
      </c>
      <c r="Z620" s="1">
        <f>(($D620*'fnd base rates'!H$107)
+($E620*'fnd base rates'!H$108)
+($F620*'fnd base rates'!H$109)
+($G620*'fnd base rates'!H$110)
+($H620*'fnd base rates'!H$111)
+($I620*'fnd base rates'!H$112)
+($J620*'fnd base rates'!H$113)
+($K620*'fnd base rates'!H$114)
+($M620*'fnd base rates'!H$116)
+($N620*'fnd base rates'!H$117)
+($O620*'fnd base rates'!H$118)
+($P620*VLOOKUP($S620+12,rate_basefnd,8)))</f>
        <v>2041.0688399999999</v>
      </c>
      <c r="AA620" s="1">
        <f>(($D620*'fnd base rates'!I$107)
+($E620*'fnd base rates'!I$108)
+($F620*'fnd base rates'!I$109)
+($G620*'fnd base rates'!I$110)
+($H620*'fnd base rates'!I$111)
+($I620*'fnd base rates'!I$112)
+($J620*'fnd base rates'!I$113)
+($K620*'fnd base rates'!I$114)
+($M620*'fnd base rates'!I$116)
+($N620*'fnd base rates'!I$117)
+($O620*'fnd base rates'!I$118)
+($P620*VLOOKUP($S620+12,rate_basefnd,9)))
*$R620</f>
        <v>1390.4926</v>
      </c>
      <c r="AB620" s="1">
        <f>(($D620*'fnd base rates'!J$107)
+($E620*'fnd base rates'!J$108)
+($F620*'fnd base rates'!J$109)
+($G620*'fnd base rates'!J$110)
+($H620*'fnd base rates'!J$111)
+($I620*'fnd base rates'!J$112)
+($J620*'fnd base rates'!J$113)
+($K620*'fnd base rates'!J$114)
+($M620*'fnd base rates'!J$116)
+($N620*'fnd base rates'!J$117)
+($O620*'fnd base rates'!J$118)
+($P620*VLOOKUP($S620+12,rate_basefnd,10)))
*$R620</f>
        <v>1745.0814500000001</v>
      </c>
      <c r="AC620" s="1">
        <f>(($D620*'fnd base rates'!K$107)
+($E620*'fnd base rates'!K$108)
+($F620*'fnd base rates'!K$109)
+($G620*'fnd base rates'!K$110)
+($H620*'fnd base rates'!K$111)
+($I620*'fnd base rates'!K$112)
+($J620*'fnd base rates'!K$113)
+($K620*'fnd base rates'!K$114)
+($M620*'fnd base rates'!K$116)
+($N620*'fnd base rates'!K$117)
+($O620*'fnd base rates'!K$118)
+($P620*VLOOKUP($S620+12,rate_basefnd,11)))
*$R620</f>
        <v>4565.2200077400003</v>
      </c>
      <c r="AD620" s="1">
        <f>(($D620*'fnd base rates'!L$107)
+($E620*'fnd base rates'!L$108)
+($F620*'fnd base rates'!L$109)
+($G620*'fnd base rates'!L$110)
+($H620*'fnd base rates'!L$111)
+($I620*'fnd base rates'!L$112)
+($J620*'fnd base rates'!L$113)
+($K620*'fnd base rates'!L$114)
+($M620*'fnd base rates'!L$116)
+($N620*'fnd base rates'!L$117)
+($O620*'fnd base rates'!L$118)
+($P620*VLOOKUP($S620+12,rate_basefnd,12)))</f>
        <v>6039.7236240000002</v>
      </c>
      <c r="AE620" s="1">
        <f>(($D620*'fnd base rates'!M$107)
+($E620*'fnd base rates'!M$108)
+($F620*'fnd base rates'!M$109)
+($G620*'fnd base rates'!M$110)
+($H620*'fnd base rates'!M$111)
+($I620*'fnd base rates'!M$112)
+($J620*'fnd base rates'!M$113)
+($K620*'fnd base rates'!M$114)
+($M620*'fnd base rates'!M$116)
+($N620*'fnd base rates'!M$117)
+($O620*'fnd base rates'!M$118)
+($P620*VLOOKUP($S620+12,rate_basefnd,13)))</f>
        <v>0</v>
      </c>
      <c r="AF620" s="4">
        <f t="shared" si="691"/>
        <v>49600.676618559992</v>
      </c>
      <c r="AH620" s="4">
        <f t="shared" si="692"/>
        <v>481035050</v>
      </c>
      <c r="AI620" s="4" t="str">
        <f t="shared" si="693"/>
        <v>481</v>
      </c>
      <c r="AJ620" s="2" t="str">
        <f t="shared" si="694"/>
        <v>035</v>
      </c>
      <c r="AK620" s="2" t="str">
        <f t="shared" si="695"/>
        <v>050</v>
      </c>
      <c r="AL620" s="4">
        <f t="shared" si="696"/>
        <v>1</v>
      </c>
      <c r="AM620" s="4">
        <f t="shared" si="688"/>
        <v>4</v>
      </c>
      <c r="AN620" s="4">
        <f t="shared" si="697"/>
        <v>49600.676618559992</v>
      </c>
      <c r="AO620" s="4">
        <f t="shared" si="698"/>
        <v>12400</v>
      </c>
      <c r="AP620" s="4">
        <f t="shared" si="699"/>
        <v>0</v>
      </c>
      <c r="AQ620" s="4">
        <v>12400</v>
      </c>
      <c r="AW620" s="4">
        <v>12378</v>
      </c>
      <c r="AX620" s="5">
        <f t="shared" si="700"/>
        <v>22</v>
      </c>
      <c r="AY620" s="4">
        <v>12400</v>
      </c>
      <c r="AZ620" s="5"/>
      <c r="BB620" s="5">
        <f t="shared" ref="BB620" si="734">BC620-BA620</f>
        <v>0</v>
      </c>
    </row>
    <row r="621" spans="1:54" s="4" customFormat="1">
      <c r="A621" s="278">
        <v>481</v>
      </c>
      <c r="B621" s="2">
        <v>481035057</v>
      </c>
      <c r="C621" s="10" t="s">
        <v>1070</v>
      </c>
      <c r="D621" s="15">
        <f>'fnd enro'!D621</f>
        <v>1</v>
      </c>
      <c r="E621" s="15">
        <f>'fnd enro'!E621</f>
        <v>0</v>
      </c>
      <c r="F621" s="15">
        <f>'fnd enro'!F621</f>
        <v>0</v>
      </c>
      <c r="G621" s="15">
        <f>'fnd enro'!G621</f>
        <v>0</v>
      </c>
      <c r="H621" s="15">
        <f>'fnd enro'!H621</f>
        <v>0</v>
      </c>
      <c r="I621" s="15">
        <f>'fnd enro'!I621</f>
        <v>0</v>
      </c>
      <c r="J621" s="15">
        <f>'fnd enro'!J621</f>
        <v>0</v>
      </c>
      <c r="K621" s="16">
        <f>'fnd enro'!K621</f>
        <v>0</v>
      </c>
      <c r="L621" s="15">
        <f>'fnd enro'!L621</f>
        <v>0</v>
      </c>
      <c r="M621" s="15">
        <f>'fnd enro'!M621</f>
        <v>0</v>
      </c>
      <c r="N621" s="15">
        <f>'fnd enro'!N621</f>
        <v>0</v>
      </c>
      <c r="O621" s="15">
        <f>'fnd enro'!O621</f>
        <v>0</v>
      </c>
      <c r="P621" s="15">
        <f>'fnd enro'!P621</f>
        <v>1</v>
      </c>
      <c r="Q621" s="15">
        <f>'fnd enro'!R621</f>
        <v>1</v>
      </c>
      <c r="R621" s="16">
        <f t="shared" si="690"/>
        <v>1.085</v>
      </c>
      <c r="S621" s="15">
        <f>VALUE('fnd enro'!Q621)</f>
        <v>12</v>
      </c>
      <c r="T621" s="2"/>
      <c r="U621" s="1">
        <f>(($D621*'fnd base rates'!C$107)
+($E621*'fnd base rates'!C$108)
+($F621*'fnd base rates'!C$109)
+($G621*'fnd base rates'!C$110)
+($H621*'fnd base rates'!C$111)
+($I621*'fnd base rates'!C$112)
+($J621*'fnd base rates'!C$113)
+($K621*'fnd base rates'!C$114)
+($M621*'fnd base rates'!C$116)
+($N621*'fnd base rates'!C$117)
+($O621*'fnd base rates'!C$118)
+($P621*VLOOKUP($S621+12,rate_basefnd,3)))
*$R621</f>
        <v>300.52330000000001</v>
      </c>
      <c r="V621" s="1">
        <f>(($D621*'fnd base rates'!D$107)
+($E621*'fnd base rates'!D$108)
+($F621*'fnd base rates'!D$109)
+($G621*'fnd base rates'!D$110)
+($H621*'fnd base rates'!D$111)
+($I621*'fnd base rates'!D$112)
+($J621*'fnd base rates'!D$113)
+($K621*'fnd base rates'!D$114)
+($M621*'fnd base rates'!D$116)
+($N621*'fnd base rates'!D$117)
+($O621*'fnd base rates'!D$118)
+($P621*VLOOKUP($S621+12,rate_basefnd,4)))
*$R621</f>
        <v>779.06254999999999</v>
      </c>
      <c r="W621" s="1">
        <f>(($D621*'fnd base rates'!E$107)
+($E621*'fnd base rates'!E$108)
+($F621*'fnd base rates'!E$109)
+($G621*'fnd base rates'!E$110)
+($H621*'fnd base rates'!E$111)
+($I621*'fnd base rates'!E$112)
+($J621*'fnd base rates'!E$113)
+($K621*'fnd base rates'!E$114)
+($M621*'fnd base rates'!E$116)
+($N621*'fnd base rates'!E$117)
+($O621*'fnd base rates'!E$118)
+($P621*VLOOKUP($S621+12,rate_basefnd,5)))
*$R621</f>
        <v>5549.1348499999995</v>
      </c>
      <c r="X621" s="1">
        <f>(($D621*'fnd base rates'!F$107)
+($E621*'fnd base rates'!F$108)
+($F621*'fnd base rates'!F$109)
+($G621*'fnd base rates'!F$110)
+($H621*'fnd base rates'!F$111)
+($I621*'fnd base rates'!F$112)
+($J621*'fnd base rates'!F$113)
+($K621*'fnd base rates'!F$114)
+($M621*'fnd base rates'!F$116)
+($N621*'fnd base rates'!F$117)
+($O621*'fnd base rates'!F$118)
+($P621*VLOOKUP($S621+12,rate_basefnd,6)))
*$R621</f>
        <v>467.08164999999997</v>
      </c>
      <c r="Y621" s="1">
        <f>(($D621*'fnd base rates'!G$107)
+($E621*'fnd base rates'!G$108)
+($F621*'fnd base rates'!G$109)
+($G621*'fnd base rates'!G$110)
+($H621*'fnd base rates'!G$111)
+($I621*'fnd base rates'!G$112)
+($J621*'fnd base rates'!G$113)
+($K621*'fnd base rates'!G$114)
+($M621*'fnd base rates'!G$116)
+($N621*'fnd base rates'!G$117)
+($O621*'fnd base rates'!G$118)
+($P621*VLOOKUP($S621+12,rate_basefnd,7)))
*$R621</f>
        <v>252.88094999999998</v>
      </c>
      <c r="Z621" s="1">
        <f>(($D621*'fnd base rates'!H$107)
+($E621*'fnd base rates'!H$108)
+($F621*'fnd base rates'!H$109)
+($G621*'fnd base rates'!H$110)
+($H621*'fnd base rates'!H$111)
+($I621*'fnd base rates'!H$112)
+($J621*'fnd base rates'!H$113)
+($K621*'fnd base rates'!H$114)
+($M621*'fnd base rates'!H$116)
+($N621*'fnd base rates'!H$117)
+($O621*'fnd base rates'!H$118)
+($P621*VLOOKUP($S621+12,rate_basefnd,8)))</f>
        <v>268.49</v>
      </c>
      <c r="AA621" s="1">
        <f>(($D621*'fnd base rates'!I$107)
+($E621*'fnd base rates'!I$108)
+($F621*'fnd base rates'!I$109)
+($G621*'fnd base rates'!I$110)
+($H621*'fnd base rates'!I$111)
+($I621*'fnd base rates'!I$112)
+($J621*'fnd base rates'!I$113)
+($K621*'fnd base rates'!I$114)
+($M621*'fnd base rates'!I$116)
+($N621*'fnd base rates'!I$117)
+($O621*'fnd base rates'!I$118)
+($P621*VLOOKUP($S621+12,rate_basefnd,9)))
*$R621</f>
        <v>296.72579999999999</v>
      </c>
      <c r="AB621" s="1">
        <f>(($D621*'fnd base rates'!J$107)
+($E621*'fnd base rates'!J$108)
+($F621*'fnd base rates'!J$109)
+($G621*'fnd base rates'!J$110)
+($H621*'fnd base rates'!J$111)
+($I621*'fnd base rates'!J$112)
+($J621*'fnd base rates'!J$113)
+($K621*'fnd base rates'!J$114)
+($M621*'fnd base rates'!J$116)
+($N621*'fnd base rates'!J$117)
+($O621*'fnd base rates'!J$118)
+($P621*VLOOKUP($S621+12,rate_basefnd,10)))
*$R621</f>
        <v>837.11005000000011</v>
      </c>
      <c r="AC621" s="1">
        <f>(($D621*'fnd base rates'!K$107)
+($E621*'fnd base rates'!K$108)
+($F621*'fnd base rates'!K$109)
+($G621*'fnd base rates'!K$110)
+($H621*'fnd base rates'!K$111)
+($I621*'fnd base rates'!K$112)
+($J621*'fnd base rates'!K$113)
+($K621*'fnd base rates'!K$114)
+($M621*'fnd base rates'!K$116)
+($N621*'fnd base rates'!K$117)
+($O621*'fnd base rates'!K$118)
+($P621*VLOOKUP($S621+12,rate_basefnd,11)))
*$R621</f>
        <v>505.72935000000001</v>
      </c>
      <c r="AD621" s="1">
        <f>(($D621*'fnd base rates'!L$107)
+($E621*'fnd base rates'!L$108)
+($F621*'fnd base rates'!L$109)
+($G621*'fnd base rates'!L$110)
+($H621*'fnd base rates'!L$111)
+($I621*'fnd base rates'!L$112)
+($J621*'fnd base rates'!L$113)
+($K621*'fnd base rates'!L$114)
+($M621*'fnd base rates'!L$116)
+($N621*'fnd base rates'!L$117)
+($O621*'fnd base rates'!L$118)
+($P621*VLOOKUP($S621+12,rate_basefnd,12)))</f>
        <v>1139.74</v>
      </c>
      <c r="AE621" s="1">
        <f>(($D621*'fnd base rates'!M$107)
+($E621*'fnd base rates'!M$108)
+($F621*'fnd base rates'!M$109)
+($G621*'fnd base rates'!M$110)
+($H621*'fnd base rates'!M$111)
+($I621*'fnd base rates'!M$112)
+($J621*'fnd base rates'!M$113)
+($K621*'fnd base rates'!M$114)
+($M621*'fnd base rates'!M$116)
+($N621*'fnd base rates'!M$117)
+($O621*'fnd base rates'!M$118)
+($P621*VLOOKUP($S621+12,rate_basefnd,13)))</f>
        <v>0</v>
      </c>
      <c r="AF621" s="4">
        <f t="shared" si="691"/>
        <v>10396.478499999999</v>
      </c>
      <c r="AH621" s="4">
        <f t="shared" si="692"/>
        <v>481035057</v>
      </c>
      <c r="AI621" s="4" t="str">
        <f t="shared" si="693"/>
        <v>481</v>
      </c>
      <c r="AJ621" s="2" t="str">
        <f t="shared" si="694"/>
        <v>035</v>
      </c>
      <c r="AK621" s="2" t="str">
        <f t="shared" si="695"/>
        <v>057</v>
      </c>
      <c r="AL621" s="4">
        <f t="shared" si="696"/>
        <v>1</v>
      </c>
      <c r="AM621" s="4">
        <f t="shared" si="688"/>
        <v>1</v>
      </c>
      <c r="AN621" s="4">
        <f t="shared" si="697"/>
        <v>10396.478499999999</v>
      </c>
      <c r="AO621" s="4">
        <f t="shared" si="698"/>
        <v>10396</v>
      </c>
      <c r="AP621" s="4">
        <f t="shared" si="699"/>
        <v>0</v>
      </c>
      <c r="AQ621" s="4">
        <v>10396</v>
      </c>
      <c r="AW621" s="4">
        <v>10854</v>
      </c>
      <c r="AX621" s="5">
        <f t="shared" si="700"/>
        <v>-458</v>
      </c>
      <c r="AY621" s="4">
        <v>10396</v>
      </c>
      <c r="AZ621" s="5"/>
      <c r="BB621" s="5">
        <f t="shared" ref="BB621" si="735">BC621-BA621</f>
        <v>0</v>
      </c>
    </row>
    <row r="622" spans="1:54" s="4" customFormat="1">
      <c r="A622" s="278">
        <v>481</v>
      </c>
      <c r="B622" s="2">
        <v>481035073</v>
      </c>
      <c r="C622" s="10" t="s">
        <v>1070</v>
      </c>
      <c r="D622" s="15">
        <f>'fnd enro'!D622</f>
        <v>1</v>
      </c>
      <c r="E622" s="15">
        <f>'fnd enro'!E622</f>
        <v>0</v>
      </c>
      <c r="F622" s="15">
        <f>'fnd enro'!F622</f>
        <v>0</v>
      </c>
      <c r="G622" s="15">
        <f>'fnd enro'!G622</f>
        <v>2</v>
      </c>
      <c r="H622" s="15">
        <f>'fnd enro'!H622</f>
        <v>0</v>
      </c>
      <c r="I622" s="15">
        <f>'fnd enro'!I622</f>
        <v>0</v>
      </c>
      <c r="J622" s="15">
        <f>'fnd enro'!J622</f>
        <v>0</v>
      </c>
      <c r="K622" s="16">
        <f>'fnd enro'!K622</f>
        <v>7.6600000000000001E-2</v>
      </c>
      <c r="L622" s="15">
        <f>'fnd enro'!L622</f>
        <v>0</v>
      </c>
      <c r="M622" s="15">
        <f>'fnd enro'!M622</f>
        <v>0</v>
      </c>
      <c r="N622" s="15">
        <f>'fnd enro'!N622</f>
        <v>0</v>
      </c>
      <c r="O622" s="15">
        <f>'fnd enro'!O622</f>
        <v>0</v>
      </c>
      <c r="P622" s="15">
        <f>'fnd enro'!P622</f>
        <v>2</v>
      </c>
      <c r="Q622" s="15">
        <f>'fnd enro'!R622</f>
        <v>3</v>
      </c>
      <c r="R622" s="16">
        <f t="shared" si="690"/>
        <v>1.085</v>
      </c>
      <c r="S622" s="15">
        <f>VALUE('fnd enro'!Q622)</f>
        <v>5</v>
      </c>
      <c r="T622" s="2"/>
      <c r="U622" s="1">
        <f>(($D622*'fnd base rates'!C$107)
+($E622*'fnd base rates'!C$108)
+($F622*'fnd base rates'!C$109)
+($G622*'fnd base rates'!C$110)
+($H622*'fnd base rates'!C$111)
+($I622*'fnd base rates'!C$112)
+($J622*'fnd base rates'!C$113)
+($K622*'fnd base rates'!C$114)
+($M622*'fnd base rates'!C$116)
+($N622*'fnd base rates'!C$117)
+($O622*'fnd base rates'!C$118)
+($P622*VLOOKUP($S622+12,rate_basefnd,3)))
*$R622</f>
        <v>1453.9809258099999</v>
      </c>
      <c r="V622" s="1">
        <f>(($D622*'fnd base rates'!D$107)
+($E622*'fnd base rates'!D$108)
+($F622*'fnd base rates'!D$109)
+($G622*'fnd base rates'!D$110)
+($H622*'fnd base rates'!D$111)
+($I622*'fnd base rates'!D$112)
+($J622*'fnd base rates'!D$113)
+($K622*'fnd base rates'!D$114)
+($M622*'fnd base rates'!D$116)
+($N622*'fnd base rates'!D$117)
+($O622*'fnd base rates'!D$118)
+($P622*VLOOKUP($S622+12,rate_basefnd,4)))
*$R622</f>
        <v>2563.4426999999996</v>
      </c>
      <c r="W622" s="1">
        <f>(($D622*'fnd base rates'!E$107)
+($E622*'fnd base rates'!E$108)
+($F622*'fnd base rates'!E$109)
+($G622*'fnd base rates'!E$110)
+($H622*'fnd base rates'!E$111)
+($I622*'fnd base rates'!E$112)
+($J622*'fnd base rates'!E$113)
+($K622*'fnd base rates'!E$114)
+($M622*'fnd base rates'!E$116)
+($N622*'fnd base rates'!E$117)
+($O622*'fnd base rates'!E$118)
+($P622*VLOOKUP($S622+12,rate_basefnd,5)))
*$R622</f>
        <v>15511.149712030001</v>
      </c>
      <c r="X622" s="1">
        <f>(($D622*'fnd base rates'!F$107)
+($E622*'fnd base rates'!F$108)
+($F622*'fnd base rates'!F$109)
+($G622*'fnd base rates'!F$110)
+($H622*'fnd base rates'!F$111)
+($I622*'fnd base rates'!F$112)
+($J622*'fnd base rates'!F$113)
+($K622*'fnd base rates'!F$114)
+($M622*'fnd base rates'!F$116)
+($N622*'fnd base rates'!F$117)
+($O622*'fnd base rates'!F$118)
+($P622*VLOOKUP($S622+12,rate_basefnd,6)))
*$R622</f>
        <v>3051.8519389400003</v>
      </c>
      <c r="Y622" s="1">
        <f>(($D622*'fnd base rates'!G$107)
+($E622*'fnd base rates'!G$108)
+($F622*'fnd base rates'!G$109)
+($G622*'fnd base rates'!G$110)
+($H622*'fnd base rates'!G$111)
+($I622*'fnd base rates'!G$112)
+($J622*'fnd base rates'!G$113)
+($K622*'fnd base rates'!G$114)
+($M622*'fnd base rates'!G$116)
+($N622*'fnd base rates'!G$117)
+($O622*'fnd base rates'!G$118)
+($P622*VLOOKUP($S622+12,rate_basefnd,7)))
*$R622</f>
        <v>670.84712162999995</v>
      </c>
      <c r="Z622" s="1">
        <f>(($D622*'fnd base rates'!H$107)
+($E622*'fnd base rates'!H$108)
+($F622*'fnd base rates'!H$109)
+($G622*'fnd base rates'!H$110)
+($H622*'fnd base rates'!H$111)
+($I622*'fnd base rates'!H$112)
+($J622*'fnd base rates'!H$113)
+($K622*'fnd base rates'!H$114)
+($M622*'fnd base rates'!H$116)
+($N622*'fnd base rates'!H$117)
+($O622*'fnd base rates'!H$118)
+($P622*VLOOKUP($S622+12,rate_basefnd,8)))</f>
        <v>1283.1344200000001</v>
      </c>
      <c r="AA622" s="1">
        <f>(($D622*'fnd base rates'!I$107)
+($E622*'fnd base rates'!I$108)
+($F622*'fnd base rates'!I$109)
+($G622*'fnd base rates'!I$110)
+($H622*'fnd base rates'!I$111)
+($I622*'fnd base rates'!I$112)
+($J622*'fnd base rates'!I$113)
+($K622*'fnd base rates'!I$114)
+($M622*'fnd base rates'!I$116)
+($N622*'fnd base rates'!I$117)
+($O622*'fnd base rates'!I$118)
+($P622*VLOOKUP($S622+12,rate_basefnd,9)))
*$R622</f>
        <v>957.19785000000002</v>
      </c>
      <c r="AB622" s="1">
        <f>(($D622*'fnd base rates'!J$107)
+($E622*'fnd base rates'!J$108)
+($F622*'fnd base rates'!J$109)
+($G622*'fnd base rates'!J$110)
+($H622*'fnd base rates'!J$111)
+($I622*'fnd base rates'!J$112)
+($J622*'fnd base rates'!J$113)
+($K622*'fnd base rates'!J$114)
+($M622*'fnd base rates'!J$116)
+($N622*'fnd base rates'!J$117)
+($O622*'fnd base rates'!J$118)
+($P622*VLOOKUP($S622+12,rate_basefnd,10)))
*$R622</f>
        <v>1555.31495</v>
      </c>
      <c r="AC622" s="1">
        <f>(($D622*'fnd base rates'!K$107)
+($E622*'fnd base rates'!K$108)
+($F622*'fnd base rates'!K$109)
+($G622*'fnd base rates'!K$110)
+($H622*'fnd base rates'!K$111)
+($I622*'fnd base rates'!K$112)
+($J622*'fnd base rates'!K$113)
+($K622*'fnd base rates'!K$114)
+($M622*'fnd base rates'!K$116)
+($N622*'fnd base rates'!K$117)
+($O622*'fnd base rates'!K$118)
+($P622*VLOOKUP($S622+12,rate_basefnd,11)))
*$R622</f>
        <v>2788.3393538700002</v>
      </c>
      <c r="AD622" s="1">
        <f>(($D622*'fnd base rates'!L$107)
+($E622*'fnd base rates'!L$108)
+($F622*'fnd base rates'!L$109)
+($G622*'fnd base rates'!L$110)
+($H622*'fnd base rates'!L$111)
+($I622*'fnd base rates'!L$112)
+($J622*'fnd base rates'!L$113)
+($K622*'fnd base rates'!L$114)
+($M622*'fnd base rates'!L$116)
+($N622*'fnd base rates'!L$117)
+($O622*'fnd base rates'!L$118)
+($P622*VLOOKUP($S622+12,rate_basefnd,12)))</f>
        <v>4031.606812</v>
      </c>
      <c r="AE622" s="1">
        <f>(($D622*'fnd base rates'!M$107)
+($E622*'fnd base rates'!M$108)
+($F622*'fnd base rates'!M$109)
+($G622*'fnd base rates'!M$110)
+($H622*'fnd base rates'!M$111)
+($I622*'fnd base rates'!M$112)
+($J622*'fnd base rates'!M$113)
+($K622*'fnd base rates'!M$114)
+($M622*'fnd base rates'!M$116)
+($N622*'fnd base rates'!M$117)
+($O622*'fnd base rates'!M$118)
+($P622*VLOOKUP($S622+12,rate_basefnd,13)))</f>
        <v>0</v>
      </c>
      <c r="AF622" s="4">
        <f t="shared" si="691"/>
        <v>33866.865784279995</v>
      </c>
      <c r="AH622" s="4">
        <f t="shared" si="692"/>
        <v>481035073</v>
      </c>
      <c r="AI622" s="4" t="str">
        <f t="shared" si="693"/>
        <v>481</v>
      </c>
      <c r="AJ622" s="2" t="str">
        <f t="shared" si="694"/>
        <v>035</v>
      </c>
      <c r="AK622" s="2" t="str">
        <f t="shared" si="695"/>
        <v>073</v>
      </c>
      <c r="AL622" s="4">
        <f t="shared" si="696"/>
        <v>1</v>
      </c>
      <c r="AM622" s="4">
        <f t="shared" si="688"/>
        <v>3</v>
      </c>
      <c r="AN622" s="4">
        <f t="shared" si="697"/>
        <v>33866.865784279995</v>
      </c>
      <c r="AO622" s="4">
        <f t="shared" si="698"/>
        <v>11289</v>
      </c>
      <c r="AP622" s="4">
        <f t="shared" si="699"/>
        <v>0</v>
      </c>
      <c r="AQ622" s="4">
        <v>11289</v>
      </c>
      <c r="AW622" s="4">
        <v>11458</v>
      </c>
      <c r="AX622" s="5">
        <f t="shared" si="700"/>
        <v>-169</v>
      </c>
      <c r="AY622" s="4">
        <v>11289</v>
      </c>
      <c r="AZ622" s="5"/>
      <c r="BB622" s="5">
        <f t="shared" ref="BB622" si="736">BC622-BA622</f>
        <v>0</v>
      </c>
    </row>
    <row r="623" spans="1:54" s="4" customFormat="1">
      <c r="A623" s="278">
        <v>481</v>
      </c>
      <c r="B623" s="2">
        <v>481035189</v>
      </c>
      <c r="C623" s="10" t="s">
        <v>1070</v>
      </c>
      <c r="D623" s="15">
        <f>'fnd enro'!D623</f>
        <v>1</v>
      </c>
      <c r="E623" s="15">
        <f>'fnd enro'!E623</f>
        <v>0</v>
      </c>
      <c r="F623" s="15">
        <f>'fnd enro'!F623</f>
        <v>0</v>
      </c>
      <c r="G623" s="15">
        <f>'fnd enro'!G623</f>
        <v>0</v>
      </c>
      <c r="H623" s="15">
        <f>'fnd enro'!H623</f>
        <v>1</v>
      </c>
      <c r="I623" s="15">
        <f>'fnd enro'!I623</f>
        <v>0</v>
      </c>
      <c r="J623" s="15">
        <f>'fnd enro'!J623</f>
        <v>0</v>
      </c>
      <c r="K623" s="16">
        <f>'fnd enro'!K623</f>
        <v>3.8300000000000001E-2</v>
      </c>
      <c r="L623" s="15">
        <f>'fnd enro'!L623</f>
        <v>0</v>
      </c>
      <c r="M623" s="15">
        <f>'fnd enro'!M623</f>
        <v>0</v>
      </c>
      <c r="N623" s="15">
        <f>'fnd enro'!N623</f>
        <v>0</v>
      </c>
      <c r="O623" s="15">
        <f>'fnd enro'!O623</f>
        <v>0</v>
      </c>
      <c r="P623" s="15">
        <f>'fnd enro'!P623</f>
        <v>2</v>
      </c>
      <c r="Q623" s="15">
        <f>'fnd enro'!R623</f>
        <v>2</v>
      </c>
      <c r="R623" s="16">
        <f t="shared" si="690"/>
        <v>1.085</v>
      </c>
      <c r="S623" s="15">
        <f>VALUE('fnd enro'!Q623)</f>
        <v>3</v>
      </c>
      <c r="T623" s="2"/>
      <c r="U623" s="1">
        <f>(($D623*'fnd base rates'!C$107)
+($E623*'fnd base rates'!C$108)
+($F623*'fnd base rates'!C$109)
+($G623*'fnd base rates'!C$110)
+($H623*'fnd base rates'!C$111)
+($I623*'fnd base rates'!C$112)
+($J623*'fnd base rates'!C$113)
+($K623*'fnd base rates'!C$114)
+($M623*'fnd base rates'!C$116)
+($N623*'fnd base rates'!C$117)
+($O623*'fnd base rates'!C$118)
+($P623*VLOOKUP($S623+12,rate_basefnd,3)))
*$R623</f>
        <v>893.55423790499992</v>
      </c>
      <c r="V623" s="1">
        <f>(($D623*'fnd base rates'!D$107)
+($E623*'fnd base rates'!D$108)
+($F623*'fnd base rates'!D$109)
+($G623*'fnd base rates'!D$110)
+($H623*'fnd base rates'!D$111)
+($I623*'fnd base rates'!D$112)
+($J623*'fnd base rates'!D$113)
+($K623*'fnd base rates'!D$114)
+($M623*'fnd base rates'!D$116)
+($N623*'fnd base rates'!D$117)
+($O623*'fnd base rates'!D$118)
+($P623*VLOOKUP($S623+12,rate_basefnd,4)))
*$R623</f>
        <v>1748.5317500000001</v>
      </c>
      <c r="W623" s="1">
        <f>(($D623*'fnd base rates'!E$107)
+($E623*'fnd base rates'!E$108)
+($F623*'fnd base rates'!E$109)
+($G623*'fnd base rates'!E$110)
+($H623*'fnd base rates'!E$111)
+($I623*'fnd base rates'!E$112)
+($J623*'fnd base rates'!E$113)
+($K623*'fnd base rates'!E$114)
+($M623*'fnd base rates'!E$116)
+($N623*'fnd base rates'!E$117)
+($O623*'fnd base rates'!E$118)
+($P623*VLOOKUP($S623+12,rate_basefnd,5)))
*$R623</f>
        <v>10847.347456015001</v>
      </c>
      <c r="X623" s="1">
        <f>(($D623*'fnd base rates'!F$107)
+($E623*'fnd base rates'!F$108)
+($F623*'fnd base rates'!F$109)
+($G623*'fnd base rates'!F$110)
+($H623*'fnd base rates'!F$111)
+($I623*'fnd base rates'!F$112)
+($J623*'fnd base rates'!F$113)
+($K623*'fnd base rates'!F$114)
+($M623*'fnd base rates'!F$116)
+($N623*'fnd base rates'!F$117)
+($O623*'fnd base rates'!F$118)
+($P623*VLOOKUP($S623+12,rate_basefnd,6)))
*$R623</f>
        <v>1497.7539444700001</v>
      </c>
      <c r="Y623" s="1">
        <f>(($D623*'fnd base rates'!G$107)
+($E623*'fnd base rates'!G$108)
+($F623*'fnd base rates'!G$109)
+($G623*'fnd base rates'!G$110)
+($H623*'fnd base rates'!G$111)
+($I623*'fnd base rates'!G$112)
+($J623*'fnd base rates'!G$113)
+($K623*'fnd base rates'!G$114)
+($M623*'fnd base rates'!G$116)
+($N623*'fnd base rates'!G$117)
+($O623*'fnd base rates'!G$118)
+($P623*VLOOKUP($S623+12,rate_basefnd,7)))
*$R623</f>
        <v>510.58596081499996</v>
      </c>
      <c r="Z623" s="1">
        <f>(($D623*'fnd base rates'!H$107)
+($E623*'fnd base rates'!H$108)
+($F623*'fnd base rates'!H$109)
+($G623*'fnd base rates'!H$110)
+($H623*'fnd base rates'!H$111)
+($I623*'fnd base rates'!H$112)
+($J623*'fnd base rates'!H$113)
+($K623*'fnd base rates'!H$114)
+($M623*'fnd base rates'!H$116)
+($N623*'fnd base rates'!H$117)
+($O623*'fnd base rates'!H$118)
+($P623*VLOOKUP($S623+12,rate_basefnd,8)))</f>
        <v>780.99720999999988</v>
      </c>
      <c r="AA623" s="1">
        <f>(($D623*'fnd base rates'!I$107)
+($E623*'fnd base rates'!I$108)
+($F623*'fnd base rates'!I$109)
+($G623*'fnd base rates'!I$110)
+($H623*'fnd base rates'!I$111)
+($I623*'fnd base rates'!I$112)
+($J623*'fnd base rates'!I$113)
+($K623*'fnd base rates'!I$114)
+($M623*'fnd base rates'!I$116)
+($N623*'fnd base rates'!I$117)
+($O623*'fnd base rates'!I$118)
+($P623*VLOOKUP($S623+12,rate_basefnd,9)))
*$R623</f>
        <v>730.64985000000001</v>
      </c>
      <c r="AB623" s="1">
        <f>(($D623*'fnd base rates'!J$107)
+($E623*'fnd base rates'!J$108)
+($F623*'fnd base rates'!J$109)
+($G623*'fnd base rates'!J$110)
+($H623*'fnd base rates'!J$111)
+($I623*'fnd base rates'!J$112)
+($J623*'fnd base rates'!J$113)
+($K623*'fnd base rates'!J$114)
+($M623*'fnd base rates'!J$116)
+($N623*'fnd base rates'!J$117)
+($O623*'fnd base rates'!J$118)
+($P623*VLOOKUP($S623+12,rate_basefnd,10)))
*$R623</f>
        <v>1455.1260500000001</v>
      </c>
      <c r="AC623" s="1">
        <f>(($D623*'fnd base rates'!K$107)
+($E623*'fnd base rates'!K$108)
+($F623*'fnd base rates'!K$109)
+($G623*'fnd base rates'!K$110)
+($H623*'fnd base rates'!K$111)
+($I623*'fnd base rates'!K$112)
+($J623*'fnd base rates'!K$113)
+($K623*'fnd base rates'!K$114)
+($M623*'fnd base rates'!K$116)
+($N623*'fnd base rates'!K$117)
+($O623*'fnd base rates'!K$118)
+($P623*VLOOKUP($S623+12,rate_basefnd,11)))
*$R623</f>
        <v>1732.120051935</v>
      </c>
      <c r="AD623" s="1">
        <f>(($D623*'fnd base rates'!L$107)
+($E623*'fnd base rates'!L$108)
+($F623*'fnd base rates'!L$109)
+($G623*'fnd base rates'!L$110)
+($H623*'fnd base rates'!L$111)
+($I623*'fnd base rates'!L$112)
+($J623*'fnd base rates'!L$113)
+($K623*'fnd base rates'!L$114)
+($M623*'fnd base rates'!L$116)
+($N623*'fnd base rates'!L$117)
+($O623*'fnd base rates'!L$118)
+($P623*VLOOKUP($S623+12,rate_basefnd,12)))</f>
        <v>2746.1034060000002</v>
      </c>
      <c r="AE623" s="1">
        <f>(($D623*'fnd base rates'!M$107)
+($E623*'fnd base rates'!M$108)
+($F623*'fnd base rates'!M$109)
+($G623*'fnd base rates'!M$110)
+($H623*'fnd base rates'!M$111)
+($I623*'fnd base rates'!M$112)
+($J623*'fnd base rates'!M$113)
+($K623*'fnd base rates'!M$114)
+($M623*'fnd base rates'!M$116)
+($N623*'fnd base rates'!M$117)
+($O623*'fnd base rates'!M$118)
+($P623*VLOOKUP($S623+12,rate_basefnd,13)))</f>
        <v>0</v>
      </c>
      <c r="AF623" s="4">
        <f t="shared" si="691"/>
        <v>22942.769917140002</v>
      </c>
      <c r="AH623" s="4">
        <f t="shared" si="692"/>
        <v>481035189</v>
      </c>
      <c r="AI623" s="4" t="str">
        <f t="shared" si="693"/>
        <v>481</v>
      </c>
      <c r="AJ623" s="2" t="str">
        <f t="shared" si="694"/>
        <v>035</v>
      </c>
      <c r="AK623" s="2" t="str">
        <f t="shared" si="695"/>
        <v>189</v>
      </c>
      <c r="AL623" s="4">
        <f t="shared" si="696"/>
        <v>1</v>
      </c>
      <c r="AM623" s="4">
        <f t="shared" si="688"/>
        <v>2</v>
      </c>
      <c r="AN623" s="4">
        <f t="shared" si="697"/>
        <v>22942.769917140002</v>
      </c>
      <c r="AO623" s="4">
        <f t="shared" si="698"/>
        <v>11471</v>
      </c>
      <c r="AP623" s="4">
        <f t="shared" si="699"/>
        <v>0</v>
      </c>
      <c r="AQ623" s="4">
        <v>11471</v>
      </c>
      <c r="AW623" s="4">
        <v>11744</v>
      </c>
      <c r="AX623" s="5">
        <f t="shared" si="700"/>
        <v>-273</v>
      </c>
      <c r="AY623" s="4">
        <v>11471</v>
      </c>
      <c r="AZ623" s="5"/>
      <c r="BB623" s="5">
        <f t="shared" ref="BB623" si="737">BC623-BA623</f>
        <v>0</v>
      </c>
    </row>
    <row r="624" spans="1:54" s="4" customFormat="1">
      <c r="A624" s="278">
        <v>481</v>
      </c>
      <c r="B624" s="2">
        <v>481035212</v>
      </c>
      <c r="C624" s="10" t="s">
        <v>1070</v>
      </c>
      <c r="D624" s="15">
        <f>'fnd enro'!D624</f>
        <v>0</v>
      </c>
      <c r="E624" s="15">
        <f>'fnd enro'!E624</f>
        <v>0</v>
      </c>
      <c r="F624" s="15">
        <f>'fnd enro'!F624</f>
        <v>0</v>
      </c>
      <c r="G624" s="15">
        <f>'fnd enro'!G624</f>
        <v>2</v>
      </c>
      <c r="H624" s="15">
        <f>'fnd enro'!H624</f>
        <v>0</v>
      </c>
      <c r="I624" s="15">
        <f>'fnd enro'!I624</f>
        <v>0</v>
      </c>
      <c r="J624" s="15">
        <f>'fnd enro'!J624</f>
        <v>0</v>
      </c>
      <c r="K624" s="16">
        <f>'fnd enro'!K624</f>
        <v>7.6600000000000001E-2</v>
      </c>
      <c r="L624" s="15">
        <f>'fnd enro'!L624</f>
        <v>0</v>
      </c>
      <c r="M624" s="15">
        <f>'fnd enro'!M624</f>
        <v>0</v>
      </c>
      <c r="N624" s="15">
        <f>'fnd enro'!N624</f>
        <v>0</v>
      </c>
      <c r="O624" s="15">
        <f>'fnd enro'!O624</f>
        <v>0</v>
      </c>
      <c r="P624" s="15">
        <f>'fnd enro'!P624</f>
        <v>0</v>
      </c>
      <c r="Q624" s="15">
        <f>'fnd enro'!R624</f>
        <v>2</v>
      </c>
      <c r="R624" s="16">
        <f t="shared" si="690"/>
        <v>1.085</v>
      </c>
      <c r="S624" s="15">
        <f>VALUE('fnd enro'!Q624)</f>
        <v>4</v>
      </c>
      <c r="T624" s="2"/>
      <c r="U624" s="1">
        <f>(($D624*'fnd base rates'!C$107)
+($E624*'fnd base rates'!C$108)
+($F624*'fnd base rates'!C$109)
+($G624*'fnd base rates'!C$110)
+($H624*'fnd base rates'!C$111)
+($I624*'fnd base rates'!C$112)
+($J624*'fnd base rates'!C$113)
+($K624*'fnd base rates'!C$114)
+($M624*'fnd base rates'!C$116)
+($N624*'fnd base rates'!C$117)
+($O624*'fnd base rates'!C$118)
+($P624*VLOOKUP($S624+12,rate_basefnd,3)))
*$R624</f>
        <v>1112.1733758099999</v>
      </c>
      <c r="V624" s="1">
        <f>(($D624*'fnd base rates'!D$107)
+($E624*'fnd base rates'!D$108)
+($F624*'fnd base rates'!D$109)
+($G624*'fnd base rates'!D$110)
+($H624*'fnd base rates'!D$111)
+($I624*'fnd base rates'!D$112)
+($J624*'fnd base rates'!D$113)
+($K624*'fnd base rates'!D$114)
+($M624*'fnd base rates'!D$116)
+($N624*'fnd base rates'!D$117)
+($O624*'fnd base rates'!D$118)
+($P624*VLOOKUP($S624+12,rate_basefnd,4)))
*$R624</f>
        <v>1588.7221</v>
      </c>
      <c r="W624" s="1">
        <f>(($D624*'fnd base rates'!E$107)
+($E624*'fnd base rates'!E$108)
+($F624*'fnd base rates'!E$109)
+($G624*'fnd base rates'!E$110)
+($H624*'fnd base rates'!E$111)
+($I624*'fnd base rates'!E$112)
+($J624*'fnd base rates'!E$113)
+($K624*'fnd base rates'!E$114)
+($M624*'fnd base rates'!E$116)
+($N624*'fnd base rates'!E$117)
+($O624*'fnd base rates'!E$118)
+($P624*VLOOKUP($S624+12,rate_basefnd,5)))
*$R624</f>
        <v>8051.9266120299999</v>
      </c>
      <c r="X624" s="1">
        <f>(($D624*'fnd base rates'!F$107)
+($E624*'fnd base rates'!F$108)
+($F624*'fnd base rates'!F$109)
+($G624*'fnd base rates'!F$110)
+($H624*'fnd base rates'!F$111)
+($I624*'fnd base rates'!F$112)
+($J624*'fnd base rates'!F$113)
+($K624*'fnd base rates'!F$114)
+($M624*'fnd base rates'!F$116)
+($N624*'fnd base rates'!F$117)
+($O624*'fnd base rates'!F$118)
+($P624*VLOOKUP($S624+12,rate_basefnd,6)))
*$R624</f>
        <v>2584.7702889400002</v>
      </c>
      <c r="Y624" s="1">
        <f>(($D624*'fnd base rates'!G$107)
+($E624*'fnd base rates'!G$108)
+($F624*'fnd base rates'!G$109)
+($G624*'fnd base rates'!G$110)
+($H624*'fnd base rates'!G$111)
+($I624*'fnd base rates'!G$112)
+($J624*'fnd base rates'!G$113)
+($K624*'fnd base rates'!G$114)
+($M624*'fnd base rates'!G$116)
+($N624*'fnd base rates'!G$117)
+($O624*'fnd base rates'!G$118)
+($P624*VLOOKUP($S624+12,rate_basefnd,7)))
*$R624</f>
        <v>325.29632162999997</v>
      </c>
      <c r="Z624" s="1">
        <f>(($D624*'fnd base rates'!H$107)
+($E624*'fnd base rates'!H$108)
+($F624*'fnd base rates'!H$109)
+($G624*'fnd base rates'!H$110)
+($H624*'fnd base rates'!H$111)
+($I624*'fnd base rates'!H$112)
+($J624*'fnd base rates'!H$113)
+($K624*'fnd base rates'!H$114)
+($M624*'fnd base rates'!H$116)
+($N624*'fnd base rates'!H$117)
+($O624*'fnd base rates'!H$118)
+($P624*VLOOKUP($S624+12,rate_basefnd,8)))</f>
        <v>1001.5544199999999</v>
      </c>
      <c r="AA624" s="1">
        <f>(($D624*'fnd base rates'!I$107)
+($E624*'fnd base rates'!I$108)
+($F624*'fnd base rates'!I$109)
+($G624*'fnd base rates'!I$110)
+($H624*'fnd base rates'!I$111)
+($I624*'fnd base rates'!I$112)
+($J624*'fnd base rates'!I$113)
+($K624*'fnd base rates'!I$114)
+($M624*'fnd base rates'!I$116)
+($N624*'fnd base rates'!I$117)
+($O624*'fnd base rates'!I$118)
+($P624*VLOOKUP($S624+12,rate_basefnd,9)))
*$R624</f>
        <v>583.12240000000008</v>
      </c>
      <c r="AB624" s="1">
        <f>(($D624*'fnd base rates'!J$107)
+($E624*'fnd base rates'!J$108)
+($F624*'fnd base rates'!J$109)
+($G624*'fnd base rates'!J$110)
+($H624*'fnd base rates'!J$111)
+($I624*'fnd base rates'!J$112)
+($J624*'fnd base rates'!J$113)
+($K624*'fnd base rates'!J$114)
+($M624*'fnd base rates'!J$116)
+($N624*'fnd base rates'!J$117)
+($O624*'fnd base rates'!J$118)
+($P624*VLOOKUP($S624+12,rate_basefnd,10)))
*$R624</f>
        <v>316.29919999999998</v>
      </c>
      <c r="AC624" s="1">
        <f>(($D624*'fnd base rates'!K$107)
+($E624*'fnd base rates'!K$108)
+($F624*'fnd base rates'!K$109)
+($G624*'fnd base rates'!K$110)
+($H624*'fnd base rates'!K$111)
+($I624*'fnd base rates'!K$112)
+($J624*'fnd base rates'!K$113)
+($K624*'fnd base rates'!K$114)
+($M624*'fnd base rates'!K$116)
+($N624*'fnd base rates'!K$117)
+($O624*'fnd base rates'!K$118)
+($P624*VLOOKUP($S624+12,rate_basefnd,11)))
*$R624</f>
        <v>2282.6100038700001</v>
      </c>
      <c r="AD624" s="1">
        <f>(($D624*'fnd base rates'!L$107)
+($E624*'fnd base rates'!L$108)
+($F624*'fnd base rates'!L$109)
+($G624*'fnd base rates'!L$110)
+($H624*'fnd base rates'!L$111)
+($I624*'fnd base rates'!L$112)
+($J624*'fnd base rates'!L$113)
+($K624*'fnd base rates'!L$114)
+($M624*'fnd base rates'!L$116)
+($N624*'fnd base rates'!L$117)
+($O624*'fnd base rates'!L$118)
+($P624*VLOOKUP($S624+12,rate_basefnd,12)))</f>
        <v>2607.086812</v>
      </c>
      <c r="AE624" s="1">
        <f>(($D624*'fnd base rates'!M$107)
+($E624*'fnd base rates'!M$108)
+($F624*'fnd base rates'!M$109)
+($G624*'fnd base rates'!M$110)
+($H624*'fnd base rates'!M$111)
+($I624*'fnd base rates'!M$112)
+($J624*'fnd base rates'!M$113)
+($K624*'fnd base rates'!M$114)
+($M624*'fnd base rates'!M$116)
+($N624*'fnd base rates'!M$117)
+($O624*'fnd base rates'!M$118)
+($P624*VLOOKUP($S624+12,rate_basefnd,13)))</f>
        <v>0</v>
      </c>
      <c r="AF624" s="4">
        <f t="shared" si="691"/>
        <v>20453.561534280001</v>
      </c>
      <c r="AH624" s="4">
        <f t="shared" si="692"/>
        <v>481035212</v>
      </c>
      <c r="AI624" s="4" t="str">
        <f t="shared" si="693"/>
        <v>481</v>
      </c>
      <c r="AJ624" s="2" t="str">
        <f t="shared" si="694"/>
        <v>035</v>
      </c>
      <c r="AK624" s="2" t="str">
        <f t="shared" si="695"/>
        <v>212</v>
      </c>
      <c r="AL624" s="4">
        <f t="shared" si="696"/>
        <v>1</v>
      </c>
      <c r="AM624" s="4">
        <f t="shared" si="688"/>
        <v>2</v>
      </c>
      <c r="AN624" s="4">
        <f t="shared" si="697"/>
        <v>20453.561534280001</v>
      </c>
      <c r="AO624" s="4">
        <f t="shared" si="698"/>
        <v>10227</v>
      </c>
      <c r="AP624" s="4">
        <f t="shared" si="699"/>
        <v>0</v>
      </c>
      <c r="AQ624" s="4">
        <v>10227</v>
      </c>
      <c r="AW624" s="4">
        <v>10209</v>
      </c>
      <c r="AX624" s="5">
        <f t="shared" si="700"/>
        <v>18</v>
      </c>
      <c r="AY624" s="4">
        <v>10227</v>
      </c>
      <c r="AZ624" s="5"/>
      <c r="BB624" s="5">
        <f t="shared" ref="BB624" si="738">BC624-BA624</f>
        <v>0</v>
      </c>
    </row>
    <row r="625" spans="1:54" s="4" customFormat="1">
      <c r="A625" s="278">
        <v>481</v>
      </c>
      <c r="B625" s="2">
        <v>481035218</v>
      </c>
      <c r="C625" s="10" t="s">
        <v>1070</v>
      </c>
      <c r="D625" s="15">
        <f>'fnd enro'!D625</f>
        <v>0</v>
      </c>
      <c r="E625" s="15">
        <f>'fnd enro'!E625</f>
        <v>0</v>
      </c>
      <c r="F625" s="15">
        <f>'fnd enro'!F625</f>
        <v>0</v>
      </c>
      <c r="G625" s="15">
        <f>'fnd enro'!G625</f>
        <v>1</v>
      </c>
      <c r="H625" s="15">
        <f>'fnd enro'!H625</f>
        <v>0</v>
      </c>
      <c r="I625" s="15">
        <f>'fnd enro'!I625</f>
        <v>0</v>
      </c>
      <c r="J625" s="15">
        <f>'fnd enro'!J625</f>
        <v>0</v>
      </c>
      <c r="K625" s="16">
        <f>'fnd enro'!K625</f>
        <v>3.8300000000000001E-2</v>
      </c>
      <c r="L625" s="15">
        <f>'fnd enro'!L625</f>
        <v>0</v>
      </c>
      <c r="M625" s="15">
        <f>'fnd enro'!M625</f>
        <v>0</v>
      </c>
      <c r="N625" s="15">
        <f>'fnd enro'!N625</f>
        <v>0</v>
      </c>
      <c r="O625" s="15">
        <f>'fnd enro'!O625</f>
        <v>0</v>
      </c>
      <c r="P625" s="15">
        <f>'fnd enro'!P625</f>
        <v>0</v>
      </c>
      <c r="Q625" s="15">
        <f>'fnd enro'!R625</f>
        <v>1</v>
      </c>
      <c r="R625" s="16">
        <f t="shared" si="690"/>
        <v>1.085</v>
      </c>
      <c r="S625" s="15">
        <f>VALUE('fnd enro'!Q625)</f>
        <v>5</v>
      </c>
      <c r="T625" s="2"/>
      <c r="U625" s="1">
        <f>(($D625*'fnd base rates'!C$107)
+($E625*'fnd base rates'!C$108)
+($F625*'fnd base rates'!C$109)
+($G625*'fnd base rates'!C$110)
+($H625*'fnd base rates'!C$111)
+($I625*'fnd base rates'!C$112)
+($J625*'fnd base rates'!C$113)
+($K625*'fnd base rates'!C$114)
+($M625*'fnd base rates'!C$116)
+($N625*'fnd base rates'!C$117)
+($O625*'fnd base rates'!C$118)
+($P625*VLOOKUP($S625+12,rate_basefnd,3)))
*$R625</f>
        <v>556.08668790499996</v>
      </c>
      <c r="V625" s="1">
        <f>(($D625*'fnd base rates'!D$107)
+($E625*'fnd base rates'!D$108)
+($F625*'fnd base rates'!D$109)
+($G625*'fnd base rates'!D$110)
+($H625*'fnd base rates'!D$111)
+($I625*'fnd base rates'!D$112)
+($J625*'fnd base rates'!D$113)
+($K625*'fnd base rates'!D$114)
+($M625*'fnd base rates'!D$116)
+($N625*'fnd base rates'!D$117)
+($O625*'fnd base rates'!D$118)
+($P625*VLOOKUP($S625+12,rate_basefnd,4)))
*$R625</f>
        <v>794.36104999999998</v>
      </c>
      <c r="W625" s="1">
        <f>(($D625*'fnd base rates'!E$107)
+($E625*'fnd base rates'!E$108)
+($F625*'fnd base rates'!E$109)
+($G625*'fnd base rates'!E$110)
+($H625*'fnd base rates'!E$111)
+($I625*'fnd base rates'!E$112)
+($J625*'fnd base rates'!E$113)
+($K625*'fnd base rates'!E$114)
+($M625*'fnd base rates'!E$116)
+($N625*'fnd base rates'!E$117)
+($O625*'fnd base rates'!E$118)
+($P625*VLOOKUP($S625+12,rate_basefnd,5)))
*$R625</f>
        <v>4025.9633060149999</v>
      </c>
      <c r="X625" s="1">
        <f>(($D625*'fnd base rates'!F$107)
+($E625*'fnd base rates'!F$108)
+($F625*'fnd base rates'!F$109)
+($G625*'fnd base rates'!F$110)
+($H625*'fnd base rates'!F$111)
+($I625*'fnd base rates'!F$112)
+($J625*'fnd base rates'!F$113)
+($K625*'fnd base rates'!F$114)
+($M625*'fnd base rates'!F$116)
+($N625*'fnd base rates'!F$117)
+($O625*'fnd base rates'!F$118)
+($P625*VLOOKUP($S625+12,rate_basefnd,6)))
*$R625</f>
        <v>1292.3851444700001</v>
      </c>
      <c r="Y625" s="1">
        <f>(($D625*'fnd base rates'!G$107)
+($E625*'fnd base rates'!G$108)
+($F625*'fnd base rates'!G$109)
+($G625*'fnd base rates'!G$110)
+($H625*'fnd base rates'!G$111)
+($I625*'fnd base rates'!G$112)
+($J625*'fnd base rates'!G$113)
+($K625*'fnd base rates'!G$114)
+($M625*'fnd base rates'!G$116)
+($N625*'fnd base rates'!G$117)
+($O625*'fnd base rates'!G$118)
+($P625*VLOOKUP($S625+12,rate_basefnd,7)))
*$R625</f>
        <v>162.64816081499998</v>
      </c>
      <c r="Z625" s="1">
        <f>(($D625*'fnd base rates'!H$107)
+($E625*'fnd base rates'!H$108)
+($F625*'fnd base rates'!H$109)
+($G625*'fnd base rates'!H$110)
+($H625*'fnd base rates'!H$111)
+($I625*'fnd base rates'!H$112)
+($J625*'fnd base rates'!H$113)
+($K625*'fnd base rates'!H$114)
+($M625*'fnd base rates'!H$116)
+($N625*'fnd base rates'!H$117)
+($O625*'fnd base rates'!H$118)
+($P625*VLOOKUP($S625+12,rate_basefnd,8)))</f>
        <v>500.77720999999997</v>
      </c>
      <c r="AA625" s="1">
        <f>(($D625*'fnd base rates'!I$107)
+($E625*'fnd base rates'!I$108)
+($F625*'fnd base rates'!I$109)
+($G625*'fnd base rates'!I$110)
+($H625*'fnd base rates'!I$111)
+($I625*'fnd base rates'!I$112)
+($J625*'fnd base rates'!I$113)
+($K625*'fnd base rates'!I$114)
+($M625*'fnd base rates'!I$116)
+($N625*'fnd base rates'!I$117)
+($O625*'fnd base rates'!I$118)
+($P625*VLOOKUP($S625+12,rate_basefnd,9)))
*$R625</f>
        <v>291.56120000000004</v>
      </c>
      <c r="AB625" s="1">
        <f>(($D625*'fnd base rates'!J$107)
+($E625*'fnd base rates'!J$108)
+($F625*'fnd base rates'!J$109)
+($G625*'fnd base rates'!J$110)
+($H625*'fnd base rates'!J$111)
+($I625*'fnd base rates'!J$112)
+($J625*'fnd base rates'!J$113)
+($K625*'fnd base rates'!J$114)
+($M625*'fnd base rates'!J$116)
+($N625*'fnd base rates'!J$117)
+($O625*'fnd base rates'!J$118)
+($P625*VLOOKUP($S625+12,rate_basefnd,10)))
*$R625</f>
        <v>158.14959999999999</v>
      </c>
      <c r="AC625" s="1">
        <f>(($D625*'fnd base rates'!K$107)
+($E625*'fnd base rates'!K$108)
+($F625*'fnd base rates'!K$109)
+($G625*'fnd base rates'!K$110)
+($H625*'fnd base rates'!K$111)
+($I625*'fnd base rates'!K$112)
+($J625*'fnd base rates'!K$113)
+($K625*'fnd base rates'!K$114)
+($M625*'fnd base rates'!K$116)
+($N625*'fnd base rates'!K$117)
+($O625*'fnd base rates'!K$118)
+($P625*VLOOKUP($S625+12,rate_basefnd,11)))
*$R625</f>
        <v>1141.3050019350001</v>
      </c>
      <c r="AD625" s="1">
        <f>(($D625*'fnd base rates'!L$107)
+($E625*'fnd base rates'!L$108)
+($F625*'fnd base rates'!L$109)
+($G625*'fnd base rates'!L$110)
+($H625*'fnd base rates'!L$111)
+($I625*'fnd base rates'!L$112)
+($J625*'fnd base rates'!L$113)
+($K625*'fnd base rates'!L$114)
+($M625*'fnd base rates'!L$116)
+($N625*'fnd base rates'!L$117)
+($O625*'fnd base rates'!L$118)
+($P625*VLOOKUP($S625+12,rate_basefnd,12)))</f>
        <v>1303.543406</v>
      </c>
      <c r="AE625" s="1">
        <f>(($D625*'fnd base rates'!M$107)
+($E625*'fnd base rates'!M$108)
+($F625*'fnd base rates'!M$109)
+($G625*'fnd base rates'!M$110)
+($H625*'fnd base rates'!M$111)
+($I625*'fnd base rates'!M$112)
+($J625*'fnd base rates'!M$113)
+($K625*'fnd base rates'!M$114)
+($M625*'fnd base rates'!M$116)
+($N625*'fnd base rates'!M$117)
+($O625*'fnd base rates'!M$118)
+($P625*VLOOKUP($S625+12,rate_basefnd,13)))</f>
        <v>0</v>
      </c>
      <c r="AF625" s="4">
        <f t="shared" si="691"/>
        <v>10226.780767140001</v>
      </c>
      <c r="AH625" s="4">
        <f t="shared" si="692"/>
        <v>481035218</v>
      </c>
      <c r="AI625" s="4" t="str">
        <f t="shared" si="693"/>
        <v>481</v>
      </c>
      <c r="AJ625" s="2" t="str">
        <f t="shared" si="694"/>
        <v>035</v>
      </c>
      <c r="AK625" s="2" t="str">
        <f t="shared" si="695"/>
        <v>218</v>
      </c>
      <c r="AL625" s="4">
        <f t="shared" si="696"/>
        <v>1</v>
      </c>
      <c r="AM625" s="4">
        <f t="shared" si="688"/>
        <v>1</v>
      </c>
      <c r="AN625" s="4">
        <f t="shared" si="697"/>
        <v>10226.780767140001</v>
      </c>
      <c r="AO625" s="4">
        <f t="shared" si="698"/>
        <v>10227</v>
      </c>
      <c r="AP625" s="4">
        <f t="shared" si="699"/>
        <v>0</v>
      </c>
      <c r="AQ625" s="4">
        <v>10227</v>
      </c>
      <c r="AW625" s="4">
        <v>10209</v>
      </c>
      <c r="AX625" s="5">
        <f t="shared" si="700"/>
        <v>18</v>
      </c>
      <c r="AY625" s="4">
        <v>10227</v>
      </c>
      <c r="AZ625" s="5"/>
      <c r="BB625" s="5">
        <f t="shared" ref="BB625" si="739">BC625-BA625</f>
        <v>0</v>
      </c>
    </row>
    <row r="626" spans="1:54" s="4" customFormat="1">
      <c r="A626" s="278">
        <v>481</v>
      </c>
      <c r="B626" s="2">
        <v>481035220</v>
      </c>
      <c r="C626" s="10" t="s">
        <v>1070</v>
      </c>
      <c r="D626" s="15">
        <f>'fnd enro'!D626</f>
        <v>1</v>
      </c>
      <c r="E626" s="15">
        <f>'fnd enro'!E626</f>
        <v>0</v>
      </c>
      <c r="F626" s="15">
        <f>'fnd enro'!F626</f>
        <v>2</v>
      </c>
      <c r="G626" s="15">
        <f>'fnd enro'!G626</f>
        <v>4</v>
      </c>
      <c r="H626" s="15">
        <f>'fnd enro'!H626</f>
        <v>0</v>
      </c>
      <c r="I626" s="15">
        <f>'fnd enro'!I626</f>
        <v>0</v>
      </c>
      <c r="J626" s="15">
        <f>'fnd enro'!J626</f>
        <v>0</v>
      </c>
      <c r="K626" s="16">
        <f>'fnd enro'!K626</f>
        <v>0.2298</v>
      </c>
      <c r="L626" s="15">
        <f>'fnd enro'!L626</f>
        <v>0</v>
      </c>
      <c r="M626" s="15">
        <f>'fnd enro'!M626</f>
        <v>1</v>
      </c>
      <c r="N626" s="15">
        <f>'fnd enro'!N626</f>
        <v>0</v>
      </c>
      <c r="O626" s="15">
        <f>'fnd enro'!O626</f>
        <v>0</v>
      </c>
      <c r="P626" s="15">
        <f>'fnd enro'!P626</f>
        <v>1</v>
      </c>
      <c r="Q626" s="15">
        <f>'fnd enro'!R626</f>
        <v>7</v>
      </c>
      <c r="R626" s="16">
        <f t="shared" si="690"/>
        <v>1.085</v>
      </c>
      <c r="S626" s="15">
        <f>VALUE('fnd enro'!Q626)</f>
        <v>6</v>
      </c>
      <c r="T626" s="2"/>
      <c r="U626" s="1">
        <f>(($D626*'fnd base rates'!C$107)
+($E626*'fnd base rates'!C$108)
+($F626*'fnd base rates'!C$109)
+($G626*'fnd base rates'!C$110)
+($H626*'fnd base rates'!C$111)
+($I626*'fnd base rates'!C$112)
+($J626*'fnd base rates'!C$113)
+($K626*'fnd base rates'!C$114)
+($M626*'fnd base rates'!C$116)
+($N626*'fnd base rates'!C$117)
+($O626*'fnd base rates'!C$118)
+($P626*VLOOKUP($S626+12,rate_basefnd,3)))
*$R626</f>
        <v>3725.23222743</v>
      </c>
      <c r="V626" s="1">
        <f>(($D626*'fnd base rates'!D$107)
+($E626*'fnd base rates'!D$108)
+($F626*'fnd base rates'!D$109)
+($G626*'fnd base rates'!D$110)
+($H626*'fnd base rates'!D$111)
+($I626*'fnd base rates'!D$112)
+($J626*'fnd base rates'!D$113)
+($K626*'fnd base rates'!D$114)
+($M626*'fnd base rates'!D$116)
+($N626*'fnd base rates'!D$117)
+($O626*'fnd base rates'!D$118)
+($P626*VLOOKUP($S626+12,rate_basefnd,4)))
*$R626</f>
        <v>5655.0634000000009</v>
      </c>
      <c r="W626" s="1">
        <f>(($D626*'fnd base rates'!E$107)
+($E626*'fnd base rates'!E$108)
+($F626*'fnd base rates'!E$109)
+($G626*'fnd base rates'!E$110)
+($H626*'fnd base rates'!E$111)
+($I626*'fnd base rates'!E$112)
+($J626*'fnd base rates'!E$113)
+($K626*'fnd base rates'!E$114)
+($M626*'fnd base rates'!E$116)
+($N626*'fnd base rates'!E$117)
+($O626*'fnd base rates'!E$118)
+($P626*VLOOKUP($S626+12,rate_basefnd,5)))
*$R626</f>
        <v>30278.890536089999</v>
      </c>
      <c r="X626" s="1">
        <f>(($D626*'fnd base rates'!F$107)
+($E626*'fnd base rates'!F$108)
+($F626*'fnd base rates'!F$109)
+($G626*'fnd base rates'!F$110)
+($H626*'fnd base rates'!F$111)
+($I626*'fnd base rates'!F$112)
+($J626*'fnd base rates'!F$113)
+($K626*'fnd base rates'!F$114)
+($M626*'fnd base rates'!F$116)
+($N626*'fnd base rates'!F$117)
+($O626*'fnd base rates'!F$118)
+($P626*VLOOKUP($S626+12,rate_basefnd,6)))
*$R626</f>
        <v>8401.79546682</v>
      </c>
      <c r="Y626" s="1">
        <f>(($D626*'fnd base rates'!G$107)
+($E626*'fnd base rates'!G$108)
+($F626*'fnd base rates'!G$109)
+($G626*'fnd base rates'!G$110)
+($H626*'fnd base rates'!G$111)
+($I626*'fnd base rates'!G$112)
+($J626*'fnd base rates'!G$113)
+($K626*'fnd base rates'!G$114)
+($M626*'fnd base rates'!G$116)
+($N626*'fnd base rates'!G$117)
+($O626*'fnd base rates'!G$118)
+($P626*VLOOKUP($S626+12,rate_basefnd,7)))
*$R626</f>
        <v>1246.8351648899998</v>
      </c>
      <c r="Z626" s="1">
        <f>(($D626*'fnd base rates'!H$107)
+($E626*'fnd base rates'!H$108)
+($F626*'fnd base rates'!H$109)
+($G626*'fnd base rates'!H$110)
+($H626*'fnd base rates'!H$111)
+($I626*'fnd base rates'!H$112)
+($J626*'fnd base rates'!H$113)
+($K626*'fnd base rates'!H$114)
+($M626*'fnd base rates'!H$116)
+($N626*'fnd base rates'!H$117)
+($O626*'fnd base rates'!H$118)
+($P626*VLOOKUP($S626+12,rate_basefnd,8)))</f>
        <v>3387.1832599999998</v>
      </c>
      <c r="AA626" s="1">
        <f>(($D626*'fnd base rates'!I$107)
+($E626*'fnd base rates'!I$108)
+($F626*'fnd base rates'!I$109)
+($G626*'fnd base rates'!I$110)
+($H626*'fnd base rates'!I$111)
+($I626*'fnd base rates'!I$112)
+($J626*'fnd base rates'!I$113)
+($K626*'fnd base rates'!I$114)
+($M626*'fnd base rates'!I$116)
+($N626*'fnd base rates'!I$117)
+($O626*'fnd base rates'!I$118)
+($P626*VLOOKUP($S626+12,rate_basefnd,9)))
*$R626</f>
        <v>2095.5147500000003</v>
      </c>
      <c r="AB626" s="1">
        <f>(($D626*'fnd base rates'!J$107)
+($E626*'fnd base rates'!J$108)
+($F626*'fnd base rates'!J$109)
+($G626*'fnd base rates'!J$110)
+($H626*'fnd base rates'!J$111)
+($I626*'fnd base rates'!J$112)
+($J626*'fnd base rates'!J$113)
+($K626*'fnd base rates'!J$114)
+($M626*'fnd base rates'!J$116)
+($N626*'fnd base rates'!J$117)
+($O626*'fnd base rates'!J$118)
+($P626*VLOOKUP($S626+12,rate_basefnd,10)))
*$R626</f>
        <v>1561.43435</v>
      </c>
      <c r="AC626" s="1">
        <f>(($D626*'fnd base rates'!K$107)
+($E626*'fnd base rates'!K$108)
+($F626*'fnd base rates'!K$109)
+($G626*'fnd base rates'!K$110)
+($H626*'fnd base rates'!K$111)
+($I626*'fnd base rates'!K$112)
+($J626*'fnd base rates'!K$113)
+($K626*'fnd base rates'!K$114)
+($M626*'fnd base rates'!K$116)
+($N626*'fnd base rates'!K$117)
+($O626*'fnd base rates'!K$118)
+($P626*VLOOKUP($S626+12,rate_basefnd,11)))
*$R626</f>
        <v>7662.8060616100011</v>
      </c>
      <c r="AD626" s="1">
        <f>(($D626*'fnd base rates'!L$107)
+($E626*'fnd base rates'!L$108)
+($F626*'fnd base rates'!L$109)
+($G626*'fnd base rates'!L$110)
+($H626*'fnd base rates'!L$111)
+($I626*'fnd base rates'!L$112)
+($J626*'fnd base rates'!L$113)
+($K626*'fnd base rates'!L$114)
+($M626*'fnd base rates'!L$116)
+($N626*'fnd base rates'!L$117)
+($O626*'fnd base rates'!L$118)
+($P626*VLOOKUP($S626+12,rate_basefnd,12)))</f>
        <v>9119.5104360000005</v>
      </c>
      <c r="AE626" s="1">
        <f>(($D626*'fnd base rates'!M$107)
+($E626*'fnd base rates'!M$108)
+($F626*'fnd base rates'!M$109)
+($G626*'fnd base rates'!M$110)
+($H626*'fnd base rates'!M$111)
+($I626*'fnd base rates'!M$112)
+($J626*'fnd base rates'!M$113)
+($K626*'fnd base rates'!M$114)
+($M626*'fnd base rates'!M$116)
+($N626*'fnd base rates'!M$117)
+($O626*'fnd base rates'!M$118)
+($P626*VLOOKUP($S626+12,rate_basefnd,13)))</f>
        <v>0</v>
      </c>
      <c r="AF626" s="4">
        <f t="shared" si="691"/>
        <v>73134.265652839997</v>
      </c>
      <c r="AH626" s="4">
        <f t="shared" si="692"/>
        <v>481035220</v>
      </c>
      <c r="AI626" s="4" t="str">
        <f t="shared" si="693"/>
        <v>481</v>
      </c>
      <c r="AJ626" s="2" t="str">
        <f t="shared" si="694"/>
        <v>035</v>
      </c>
      <c r="AK626" s="2" t="str">
        <f t="shared" si="695"/>
        <v>220</v>
      </c>
      <c r="AL626" s="4">
        <f t="shared" si="696"/>
        <v>1</v>
      </c>
      <c r="AM626" s="4">
        <f t="shared" si="688"/>
        <v>7</v>
      </c>
      <c r="AN626" s="4">
        <f t="shared" si="697"/>
        <v>73134.265652839997</v>
      </c>
      <c r="AO626" s="4">
        <f t="shared" si="698"/>
        <v>10448</v>
      </c>
      <c r="AP626" s="4">
        <f t="shared" si="699"/>
        <v>0</v>
      </c>
      <c r="AQ626" s="4">
        <v>10448</v>
      </c>
      <c r="AW626" s="4">
        <v>10510</v>
      </c>
      <c r="AX626" s="5">
        <f t="shared" si="700"/>
        <v>-62</v>
      </c>
      <c r="AY626" s="4">
        <v>10448</v>
      </c>
      <c r="AZ626" s="5"/>
      <c r="BB626" s="5">
        <f t="shared" ref="BB626" si="740">BC626-BA626</f>
        <v>0</v>
      </c>
    </row>
    <row r="627" spans="1:54" s="4" customFormat="1">
      <c r="A627" s="278">
        <v>481</v>
      </c>
      <c r="B627" s="2">
        <v>481035243</v>
      </c>
      <c r="C627" s="10" t="s">
        <v>1070</v>
      </c>
      <c r="D627" s="15">
        <f>'fnd enro'!D627</f>
        <v>0</v>
      </c>
      <c r="E627" s="15">
        <f>'fnd enro'!E627</f>
        <v>0</v>
      </c>
      <c r="F627" s="15">
        <f>'fnd enro'!F627</f>
        <v>0</v>
      </c>
      <c r="G627" s="15">
        <f>'fnd enro'!G627</f>
        <v>2</v>
      </c>
      <c r="H627" s="15">
        <f>'fnd enro'!H627</f>
        <v>1</v>
      </c>
      <c r="I627" s="15">
        <f>'fnd enro'!I627</f>
        <v>0</v>
      </c>
      <c r="J627" s="15">
        <f>'fnd enro'!J627</f>
        <v>0</v>
      </c>
      <c r="K627" s="16">
        <f>'fnd enro'!K627</f>
        <v>0.1149</v>
      </c>
      <c r="L627" s="15">
        <f>'fnd enro'!L627</f>
        <v>0</v>
      </c>
      <c r="M627" s="15">
        <f>'fnd enro'!M627</f>
        <v>0</v>
      </c>
      <c r="N627" s="15">
        <f>'fnd enro'!N627</f>
        <v>0</v>
      </c>
      <c r="O627" s="15">
        <f>'fnd enro'!O627</f>
        <v>0</v>
      </c>
      <c r="P627" s="15">
        <f>'fnd enro'!P627</f>
        <v>3</v>
      </c>
      <c r="Q627" s="15">
        <f>'fnd enro'!R627</f>
        <v>3</v>
      </c>
      <c r="R627" s="16">
        <f t="shared" si="690"/>
        <v>1.085</v>
      </c>
      <c r="S627" s="15">
        <f>VALUE('fnd enro'!Q627)</f>
        <v>9</v>
      </c>
      <c r="T627" s="2"/>
      <c r="U627" s="1">
        <f>(($D627*'fnd base rates'!C$107)
+($E627*'fnd base rates'!C$108)
+($F627*'fnd base rates'!C$109)
+($G627*'fnd base rates'!C$110)
+($H627*'fnd base rates'!C$111)
+($I627*'fnd base rates'!C$112)
+($J627*'fnd base rates'!C$113)
+($K627*'fnd base rates'!C$114)
+($M627*'fnd base rates'!C$116)
+($N627*'fnd base rates'!C$117)
+($O627*'fnd base rates'!C$118)
+($P627*VLOOKUP($S627+12,rate_basefnd,3)))
*$R627</f>
        <v>1888.851413715</v>
      </c>
      <c r="V627" s="1">
        <f>(($D627*'fnd base rates'!D$107)
+($E627*'fnd base rates'!D$108)
+($F627*'fnd base rates'!D$109)
+($G627*'fnd base rates'!D$110)
+($H627*'fnd base rates'!D$111)
+($I627*'fnd base rates'!D$112)
+($J627*'fnd base rates'!D$113)
+($K627*'fnd base rates'!D$114)
+($M627*'fnd base rates'!D$116)
+($N627*'fnd base rates'!D$117)
+($O627*'fnd base rates'!D$118)
+($P627*VLOOKUP($S627+12,rate_basefnd,4)))
*$R627</f>
        <v>3428.1985500000001</v>
      </c>
      <c r="W627" s="1">
        <f>(($D627*'fnd base rates'!E$107)
+($E627*'fnd base rates'!E$108)
+($F627*'fnd base rates'!E$109)
+($G627*'fnd base rates'!E$110)
+($H627*'fnd base rates'!E$111)
+($I627*'fnd base rates'!E$112)
+($J627*'fnd base rates'!E$113)
+($K627*'fnd base rates'!E$114)
+($M627*'fnd base rates'!E$116)
+($N627*'fnd base rates'!E$117)
+($O627*'fnd base rates'!E$118)
+($P627*VLOOKUP($S627+12,rate_basefnd,5)))
*$R627</f>
        <v>21843.063518044997</v>
      </c>
      <c r="X627" s="1">
        <f>(($D627*'fnd base rates'!F$107)
+($E627*'fnd base rates'!F$108)
+($F627*'fnd base rates'!F$109)
+($G627*'fnd base rates'!F$110)
+($H627*'fnd base rates'!F$111)
+($I627*'fnd base rates'!F$112)
+($J627*'fnd base rates'!F$113)
+($K627*'fnd base rates'!F$114)
+($M627*'fnd base rates'!F$116)
+($N627*'fnd base rates'!F$117)
+($O627*'fnd base rates'!F$118)
+($P627*VLOOKUP($S627+12,rate_basefnd,6)))
*$R627</f>
        <v>3615.4425834099998</v>
      </c>
      <c r="Y627" s="1">
        <f>(($D627*'fnd base rates'!G$107)
+($E627*'fnd base rates'!G$108)
+($F627*'fnd base rates'!G$109)
+($G627*'fnd base rates'!G$110)
+($H627*'fnd base rates'!G$111)
+($I627*'fnd base rates'!G$112)
+($J627*'fnd base rates'!G$113)
+($K627*'fnd base rates'!G$114)
+($M627*'fnd base rates'!G$116)
+($N627*'fnd base rates'!G$117)
+($O627*'fnd base rates'!G$118)
+($P627*VLOOKUP($S627+12,rate_basefnd,7)))
*$R627</f>
        <v>995.00838244499994</v>
      </c>
      <c r="Z627" s="1">
        <f>(($D627*'fnd base rates'!H$107)
+($E627*'fnd base rates'!H$108)
+($F627*'fnd base rates'!H$109)
+($G627*'fnd base rates'!H$110)
+($H627*'fnd base rates'!H$111)
+($I627*'fnd base rates'!H$112)
+($J627*'fnd base rates'!H$113)
+($K627*'fnd base rates'!H$114)
+($M627*'fnd base rates'!H$116)
+($N627*'fnd base rates'!H$117)
+($O627*'fnd base rates'!H$118)
+($P627*VLOOKUP($S627+12,rate_basefnd,8)))</f>
        <v>1572.2616300000002</v>
      </c>
      <c r="AA627" s="1">
        <f>(($D627*'fnd base rates'!I$107)
+($E627*'fnd base rates'!I$108)
+($F627*'fnd base rates'!I$109)
+($G627*'fnd base rates'!I$110)
+($H627*'fnd base rates'!I$111)
+($I627*'fnd base rates'!I$112)
+($J627*'fnd base rates'!I$113)
+($K627*'fnd base rates'!I$114)
+($M627*'fnd base rates'!I$116)
+($N627*'fnd base rates'!I$117)
+($O627*'fnd base rates'!I$118)
+($P627*VLOOKUP($S627+12,rate_basefnd,9)))
*$R627</f>
        <v>1360.9372000000001</v>
      </c>
      <c r="AB627" s="1">
        <f>(($D627*'fnd base rates'!J$107)
+($E627*'fnd base rates'!J$108)
+($F627*'fnd base rates'!J$109)
+($G627*'fnd base rates'!J$110)
+($H627*'fnd base rates'!J$111)
+($I627*'fnd base rates'!J$112)
+($J627*'fnd base rates'!J$113)
+($K627*'fnd base rates'!J$114)
+($M627*'fnd base rates'!J$116)
+($N627*'fnd base rates'!J$117)
+($O627*'fnd base rates'!J$118)
+($P627*VLOOKUP($S627+12,rate_basefnd,10)))
*$R627</f>
        <v>2721.3101999999999</v>
      </c>
      <c r="AC627" s="1">
        <f>(($D627*'fnd base rates'!K$107)
+($E627*'fnd base rates'!K$108)
+($F627*'fnd base rates'!K$109)
+($G627*'fnd base rates'!K$110)
+($H627*'fnd base rates'!K$111)
+($I627*'fnd base rates'!K$112)
+($J627*'fnd base rates'!K$113)
+($K627*'fnd base rates'!K$114)
+($M627*'fnd base rates'!K$116)
+($N627*'fnd base rates'!K$117)
+($O627*'fnd base rates'!K$118)
+($P627*VLOOKUP($S627+12,rate_basefnd,11)))
*$R627</f>
        <v>3509.0007058050001</v>
      </c>
      <c r="AD627" s="1">
        <f>(($D627*'fnd base rates'!L$107)
+($E627*'fnd base rates'!L$108)
+($F627*'fnd base rates'!L$109)
+($G627*'fnd base rates'!L$110)
+($H627*'fnd base rates'!L$111)
+($I627*'fnd base rates'!L$112)
+($J627*'fnd base rates'!L$113)
+($K627*'fnd base rates'!L$114)
+($M627*'fnd base rates'!L$116)
+($N627*'fnd base rates'!L$117)
+($O627*'fnd base rates'!L$118)
+($P627*VLOOKUP($S627+12,rate_basefnd,12)))</f>
        <v>5479.6102180000007</v>
      </c>
      <c r="AE627" s="1">
        <f>(($D627*'fnd base rates'!M$107)
+($E627*'fnd base rates'!M$108)
+($F627*'fnd base rates'!M$109)
+($G627*'fnd base rates'!M$110)
+($H627*'fnd base rates'!M$111)
+($I627*'fnd base rates'!M$112)
+($J627*'fnd base rates'!M$113)
+($K627*'fnd base rates'!M$114)
+($M627*'fnd base rates'!M$116)
+($N627*'fnd base rates'!M$117)
+($O627*'fnd base rates'!M$118)
+($P627*VLOOKUP($S627+12,rate_basefnd,13)))</f>
        <v>0</v>
      </c>
      <c r="AF627" s="4">
        <f t="shared" si="691"/>
        <v>46413.684401420003</v>
      </c>
      <c r="AH627" s="4">
        <f t="shared" si="692"/>
        <v>481035243</v>
      </c>
      <c r="AI627" s="4" t="str">
        <f t="shared" si="693"/>
        <v>481</v>
      </c>
      <c r="AJ627" s="2" t="str">
        <f t="shared" si="694"/>
        <v>035</v>
      </c>
      <c r="AK627" s="2" t="str">
        <f t="shared" si="695"/>
        <v>243</v>
      </c>
      <c r="AL627" s="4">
        <f t="shared" si="696"/>
        <v>1</v>
      </c>
      <c r="AM627" s="4">
        <f t="shared" si="688"/>
        <v>3</v>
      </c>
      <c r="AN627" s="4">
        <f t="shared" si="697"/>
        <v>46413.684401420003</v>
      </c>
      <c r="AO627" s="4">
        <f t="shared" si="698"/>
        <v>15471</v>
      </c>
      <c r="AP627" s="4">
        <f t="shared" si="699"/>
        <v>0</v>
      </c>
      <c r="AQ627" s="4">
        <v>15471</v>
      </c>
      <c r="AW627" s="4">
        <v>15400</v>
      </c>
      <c r="AX627" s="5">
        <f t="shared" si="700"/>
        <v>71</v>
      </c>
      <c r="AY627" s="4">
        <v>15471</v>
      </c>
      <c r="AZ627" s="5"/>
      <c r="BB627" s="5">
        <f t="shared" ref="BB627" si="741">BC627-BA627</f>
        <v>0</v>
      </c>
    </row>
    <row r="628" spans="1:54" s="4" customFormat="1">
      <c r="A628" s="278">
        <v>481</v>
      </c>
      <c r="B628" s="2">
        <v>481035244</v>
      </c>
      <c r="C628" s="10" t="s">
        <v>1070</v>
      </c>
      <c r="D628" s="15">
        <f>'fnd enro'!D628</f>
        <v>2</v>
      </c>
      <c r="E628" s="15">
        <f>'fnd enro'!E628</f>
        <v>0</v>
      </c>
      <c r="F628" s="15">
        <f>'fnd enro'!F628</f>
        <v>1</v>
      </c>
      <c r="G628" s="15">
        <f>'fnd enro'!G628</f>
        <v>10</v>
      </c>
      <c r="H628" s="15">
        <f>'fnd enro'!H628</f>
        <v>1</v>
      </c>
      <c r="I628" s="15">
        <f>'fnd enro'!I628</f>
        <v>0</v>
      </c>
      <c r="J628" s="15">
        <f>'fnd enro'!J628</f>
        <v>0</v>
      </c>
      <c r="K628" s="16">
        <f>'fnd enro'!K628</f>
        <v>0.45960000000000001</v>
      </c>
      <c r="L628" s="15">
        <f>'fnd enro'!L628</f>
        <v>0</v>
      </c>
      <c r="M628" s="15">
        <f>'fnd enro'!M628</f>
        <v>0</v>
      </c>
      <c r="N628" s="15">
        <f>'fnd enro'!N628</f>
        <v>0</v>
      </c>
      <c r="O628" s="15">
        <f>'fnd enro'!O628</f>
        <v>0</v>
      </c>
      <c r="P628" s="15">
        <f>'fnd enro'!P628</f>
        <v>8</v>
      </c>
      <c r="Q628" s="15">
        <f>'fnd enro'!R628</f>
        <v>13</v>
      </c>
      <c r="R628" s="16">
        <f t="shared" si="690"/>
        <v>1.085</v>
      </c>
      <c r="S628" s="15">
        <f>VALUE('fnd enro'!Q628)</f>
        <v>10</v>
      </c>
      <c r="T628" s="2"/>
      <c r="U628" s="1">
        <f>(($D628*'fnd base rates'!C$107)
+($E628*'fnd base rates'!C$108)
+($F628*'fnd base rates'!C$109)
+($G628*'fnd base rates'!C$110)
+($H628*'fnd base rates'!C$111)
+($I628*'fnd base rates'!C$112)
+($J628*'fnd base rates'!C$113)
+($K628*'fnd base rates'!C$114)
+($M628*'fnd base rates'!C$116)
+($N628*'fnd base rates'!C$117)
+($O628*'fnd base rates'!C$118)
+($P628*VLOOKUP($S628+12,rate_basefnd,3)))
*$R628</f>
        <v>7721.9531548599998</v>
      </c>
      <c r="V628" s="1">
        <f>(($D628*'fnd base rates'!D$107)
+($E628*'fnd base rates'!D$108)
+($F628*'fnd base rates'!D$109)
+($G628*'fnd base rates'!D$110)
+($H628*'fnd base rates'!D$111)
+($I628*'fnd base rates'!D$112)
+($J628*'fnd base rates'!D$113)
+($K628*'fnd base rates'!D$114)
+($M628*'fnd base rates'!D$116)
+($N628*'fnd base rates'!D$117)
+($O628*'fnd base rates'!D$118)
+($P628*VLOOKUP($S628+12,rate_basefnd,4)))
*$R628</f>
        <v>13212.435599999999</v>
      </c>
      <c r="W628" s="1">
        <f>(($D628*'fnd base rates'!E$107)
+($E628*'fnd base rates'!E$108)
+($F628*'fnd base rates'!E$109)
+($G628*'fnd base rates'!E$110)
+($H628*'fnd base rates'!E$111)
+($I628*'fnd base rates'!E$112)
+($J628*'fnd base rates'!E$113)
+($K628*'fnd base rates'!E$114)
+($M628*'fnd base rates'!E$116)
+($N628*'fnd base rates'!E$117)
+($O628*'fnd base rates'!E$118)
+($P628*VLOOKUP($S628+12,rate_basefnd,5)))
*$R628</f>
        <v>79687.340122179987</v>
      </c>
      <c r="X628" s="1">
        <f>(($D628*'fnd base rates'!F$107)
+($E628*'fnd base rates'!F$108)
+($F628*'fnd base rates'!F$109)
+($G628*'fnd base rates'!F$110)
+($H628*'fnd base rates'!F$111)
+($I628*'fnd base rates'!F$112)
+($J628*'fnd base rates'!F$113)
+($K628*'fnd base rates'!F$114)
+($M628*'fnd base rates'!F$116)
+($N628*'fnd base rates'!F$117)
+($O628*'fnd base rates'!F$118)
+($P628*VLOOKUP($S628+12,rate_basefnd,6)))
*$R628</f>
        <v>16181.072183639999</v>
      </c>
      <c r="Y628" s="1">
        <f>(($D628*'fnd base rates'!G$107)
+($E628*'fnd base rates'!G$108)
+($F628*'fnd base rates'!G$109)
+($G628*'fnd base rates'!G$110)
+($H628*'fnd base rates'!G$111)
+($I628*'fnd base rates'!G$112)
+($J628*'fnd base rates'!G$113)
+($K628*'fnd base rates'!G$114)
+($M628*'fnd base rates'!G$116)
+($N628*'fnd base rates'!G$117)
+($O628*'fnd base rates'!G$118)
+($P628*VLOOKUP($S628+12,rate_basefnd,7)))
*$R628</f>
        <v>3474.5754297799999</v>
      </c>
      <c r="Z628" s="1">
        <f>(($D628*'fnd base rates'!H$107)
+($E628*'fnd base rates'!H$108)
+($F628*'fnd base rates'!H$109)
+($G628*'fnd base rates'!H$110)
+($H628*'fnd base rates'!H$111)
+($I628*'fnd base rates'!H$112)
+($J628*'fnd base rates'!H$113)
+($K628*'fnd base rates'!H$114)
+($M628*'fnd base rates'!H$116)
+($N628*'fnd base rates'!H$117)
+($O628*'fnd base rates'!H$118)
+($P628*VLOOKUP($S628+12,rate_basefnd,8)))</f>
        <v>6688.3265200000005</v>
      </c>
      <c r="AA628" s="1">
        <f>(($D628*'fnd base rates'!I$107)
+($E628*'fnd base rates'!I$108)
+($F628*'fnd base rates'!I$109)
+($G628*'fnd base rates'!I$110)
+($H628*'fnd base rates'!I$111)
+($I628*'fnd base rates'!I$112)
+($J628*'fnd base rates'!I$113)
+($K628*'fnd base rates'!I$114)
+($M628*'fnd base rates'!I$116)
+($N628*'fnd base rates'!I$117)
+($O628*'fnd base rates'!I$118)
+($P628*VLOOKUP($S628+12,rate_basefnd,9)))
*$R628</f>
        <v>5004.1284999999998</v>
      </c>
      <c r="AB628" s="1">
        <f>(($D628*'fnd base rates'!J$107)
+($E628*'fnd base rates'!J$108)
+($F628*'fnd base rates'!J$109)
+($G628*'fnd base rates'!J$110)
+($H628*'fnd base rates'!J$111)
+($I628*'fnd base rates'!J$112)
+($J628*'fnd base rates'!J$113)
+($K628*'fnd base rates'!J$114)
+($M628*'fnd base rates'!J$116)
+($N628*'fnd base rates'!J$117)
+($O628*'fnd base rates'!J$118)
+($P628*VLOOKUP($S628+12,rate_basefnd,10)))
*$R628</f>
        <v>7978.0809499999996</v>
      </c>
      <c r="AC628" s="1">
        <f>(($D628*'fnd base rates'!K$107)
+($E628*'fnd base rates'!K$108)
+($F628*'fnd base rates'!K$109)
+($G628*'fnd base rates'!K$110)
+($H628*'fnd base rates'!K$111)
+($I628*'fnd base rates'!K$112)
+($J628*'fnd base rates'!K$113)
+($K628*'fnd base rates'!K$114)
+($M628*'fnd base rates'!K$116)
+($N628*'fnd base rates'!K$117)
+($O628*'fnd base rates'!K$118)
+($P628*VLOOKUP($S628+12,rate_basefnd,11)))
*$R628</f>
        <v>14792.204423220001</v>
      </c>
      <c r="AD628" s="1">
        <f>(($D628*'fnd base rates'!L$107)
+($E628*'fnd base rates'!L$108)
+($F628*'fnd base rates'!L$109)
+($G628*'fnd base rates'!L$110)
+($H628*'fnd base rates'!L$111)
+($I628*'fnd base rates'!L$112)
+($J628*'fnd base rates'!L$113)
+($K628*'fnd base rates'!L$114)
+($M628*'fnd base rates'!L$116)
+($N628*'fnd base rates'!L$117)
+($O628*'fnd base rates'!L$118)
+($P628*VLOOKUP($S628+12,rate_basefnd,12)))</f>
        <v>21058.230872</v>
      </c>
      <c r="AE628" s="1">
        <f>(($D628*'fnd base rates'!M$107)
+($E628*'fnd base rates'!M$108)
+($F628*'fnd base rates'!M$109)
+($G628*'fnd base rates'!M$110)
+($H628*'fnd base rates'!M$111)
+($I628*'fnd base rates'!M$112)
+($J628*'fnd base rates'!M$113)
+($K628*'fnd base rates'!M$114)
+($M628*'fnd base rates'!M$116)
+($N628*'fnd base rates'!M$117)
+($O628*'fnd base rates'!M$118)
+($P628*VLOOKUP($S628+12,rate_basefnd,13)))</f>
        <v>0</v>
      </c>
      <c r="AF628" s="4">
        <f t="shared" si="691"/>
        <v>175798.34775568004</v>
      </c>
      <c r="AH628" s="4">
        <f t="shared" si="692"/>
        <v>481035244</v>
      </c>
      <c r="AI628" s="4" t="str">
        <f t="shared" si="693"/>
        <v>481</v>
      </c>
      <c r="AJ628" s="2" t="str">
        <f t="shared" si="694"/>
        <v>035</v>
      </c>
      <c r="AK628" s="2" t="str">
        <f t="shared" si="695"/>
        <v>244</v>
      </c>
      <c r="AL628" s="4">
        <f t="shared" si="696"/>
        <v>1</v>
      </c>
      <c r="AM628" s="4">
        <f t="shared" si="688"/>
        <v>13</v>
      </c>
      <c r="AN628" s="4">
        <f t="shared" si="697"/>
        <v>175798.34775568004</v>
      </c>
      <c r="AO628" s="4">
        <f t="shared" si="698"/>
        <v>13523</v>
      </c>
      <c r="AP628" s="4">
        <f t="shared" si="699"/>
        <v>0</v>
      </c>
      <c r="AQ628" s="4">
        <v>13523</v>
      </c>
      <c r="AW628" s="4">
        <v>13554</v>
      </c>
      <c r="AX628" s="5">
        <f t="shared" si="700"/>
        <v>-31</v>
      </c>
      <c r="AY628" s="4">
        <v>13523</v>
      </c>
      <c r="AZ628" s="5"/>
      <c r="BB628" s="5">
        <f t="shared" ref="BB628" si="742">BC628-BA628</f>
        <v>0</v>
      </c>
    </row>
    <row r="629" spans="1:54" s="4" customFormat="1">
      <c r="A629" s="278">
        <v>481</v>
      </c>
      <c r="B629" s="2">
        <v>481035251</v>
      </c>
      <c r="C629" s="10" t="s">
        <v>1070</v>
      </c>
      <c r="D629" s="15">
        <f>'fnd enro'!D629</f>
        <v>0</v>
      </c>
      <c r="E629" s="15">
        <f>'fnd enro'!E629</f>
        <v>0</v>
      </c>
      <c r="F629" s="15">
        <f>'fnd enro'!F629</f>
        <v>0</v>
      </c>
      <c r="G629" s="15">
        <f>'fnd enro'!G629</f>
        <v>1</v>
      </c>
      <c r="H629" s="15">
        <f>'fnd enro'!H629</f>
        <v>0</v>
      </c>
      <c r="I629" s="15">
        <f>'fnd enro'!I629</f>
        <v>0</v>
      </c>
      <c r="J629" s="15">
        <f>'fnd enro'!J629</f>
        <v>0</v>
      </c>
      <c r="K629" s="16">
        <f>'fnd enro'!K629</f>
        <v>3.8300000000000001E-2</v>
      </c>
      <c r="L629" s="15">
        <f>'fnd enro'!L629</f>
        <v>0</v>
      </c>
      <c r="M629" s="15">
        <f>'fnd enro'!M629</f>
        <v>0</v>
      </c>
      <c r="N629" s="15">
        <f>'fnd enro'!N629</f>
        <v>0</v>
      </c>
      <c r="O629" s="15">
        <f>'fnd enro'!O629</f>
        <v>0</v>
      </c>
      <c r="P629" s="15">
        <f>'fnd enro'!P629</f>
        <v>1</v>
      </c>
      <c r="Q629" s="15">
        <f>'fnd enro'!R629</f>
        <v>1</v>
      </c>
      <c r="R629" s="16">
        <f t="shared" si="690"/>
        <v>1.085</v>
      </c>
      <c r="S629" s="15">
        <f>VALUE('fnd enro'!Q629)</f>
        <v>8</v>
      </c>
      <c r="T629" s="2"/>
      <c r="U629" s="1">
        <f>(($D629*'fnd base rates'!C$107)
+($E629*'fnd base rates'!C$108)
+($F629*'fnd base rates'!C$109)
+($G629*'fnd base rates'!C$110)
+($H629*'fnd base rates'!C$111)
+($I629*'fnd base rates'!C$112)
+($J629*'fnd base rates'!C$113)
+($K629*'fnd base rates'!C$114)
+($M629*'fnd base rates'!C$116)
+($N629*'fnd base rates'!C$117)
+($O629*'fnd base rates'!C$118)
+($P629*VLOOKUP($S629+12,rate_basefnd,3)))
*$R629</f>
        <v>627.002287905</v>
      </c>
      <c r="V629" s="1">
        <f>(($D629*'fnd base rates'!D$107)
+($E629*'fnd base rates'!D$108)
+($F629*'fnd base rates'!D$109)
+($G629*'fnd base rates'!D$110)
+($H629*'fnd base rates'!D$111)
+($I629*'fnd base rates'!D$112)
+($J629*'fnd base rates'!D$113)
+($K629*'fnd base rates'!D$114)
+($M629*'fnd base rates'!D$116)
+($N629*'fnd base rates'!D$117)
+($O629*'fnd base rates'!D$118)
+($P629*VLOOKUP($S629+12,rate_basefnd,4)))
*$R629</f>
        <v>1130.3746999999998</v>
      </c>
      <c r="W629" s="1">
        <f>(($D629*'fnd base rates'!E$107)
+($E629*'fnd base rates'!E$108)
+($F629*'fnd base rates'!E$109)
+($G629*'fnd base rates'!E$110)
+($H629*'fnd base rates'!E$111)
+($I629*'fnd base rates'!E$112)
+($J629*'fnd base rates'!E$113)
+($K629*'fnd base rates'!E$114)
+($M629*'fnd base rates'!E$116)
+($N629*'fnd base rates'!E$117)
+($O629*'fnd base rates'!E$118)
+($P629*VLOOKUP($S629+12,rate_basefnd,5)))
*$R629</f>
        <v>7306.1244560149989</v>
      </c>
      <c r="X629" s="1">
        <f>(($D629*'fnd base rates'!F$107)
+($E629*'fnd base rates'!F$108)
+($F629*'fnd base rates'!F$109)
+($G629*'fnd base rates'!F$110)
+($H629*'fnd base rates'!F$111)
+($I629*'fnd base rates'!F$112)
+($J629*'fnd base rates'!F$113)
+($K629*'fnd base rates'!F$114)
+($M629*'fnd base rates'!F$116)
+($N629*'fnd base rates'!F$117)
+($O629*'fnd base rates'!F$118)
+($P629*VLOOKUP($S629+12,rate_basefnd,6)))
*$R629</f>
        <v>1292.3851444700001</v>
      </c>
      <c r="Y629" s="1">
        <f>(($D629*'fnd base rates'!G$107)
+($E629*'fnd base rates'!G$108)
+($F629*'fnd base rates'!G$109)
+($G629*'fnd base rates'!G$110)
+($H629*'fnd base rates'!G$111)
+($I629*'fnd base rates'!G$112)
+($J629*'fnd base rates'!G$113)
+($K629*'fnd base rates'!G$114)
+($M629*'fnd base rates'!G$116)
+($N629*'fnd base rates'!G$117)
+($O629*'fnd base rates'!G$118)
+($P629*VLOOKUP($S629+12,rate_basefnd,7)))
*$R629</f>
        <v>321.785110815</v>
      </c>
      <c r="Z629" s="1">
        <f>(($D629*'fnd base rates'!H$107)
+($E629*'fnd base rates'!H$108)
+($F629*'fnd base rates'!H$109)
+($G629*'fnd base rates'!H$110)
+($H629*'fnd base rates'!H$111)
+($I629*'fnd base rates'!H$112)
+($J629*'fnd base rates'!H$113)
+($K629*'fnd base rates'!H$114)
+($M629*'fnd base rates'!H$116)
+($N629*'fnd base rates'!H$117)
+($O629*'fnd base rates'!H$118)
+($P629*VLOOKUP($S629+12,rate_basefnd,8)))</f>
        <v>523.26720999999998</v>
      </c>
      <c r="AA629" s="1">
        <f>(($D629*'fnd base rates'!I$107)
+($E629*'fnd base rates'!I$108)
+($F629*'fnd base rates'!I$109)
+($G629*'fnd base rates'!I$110)
+($H629*'fnd base rates'!I$111)
+($I629*'fnd base rates'!I$112)
+($J629*'fnd base rates'!I$113)
+($K629*'fnd base rates'!I$114)
+($M629*'fnd base rates'!I$116)
+($N629*'fnd base rates'!I$117)
+($O629*'fnd base rates'!I$118)
+($P629*VLOOKUP($S629+12,rate_basefnd,9)))
*$R629</f>
        <v>424.38690000000003</v>
      </c>
      <c r="AB629" s="1">
        <f>(($D629*'fnd base rates'!J$107)
+($E629*'fnd base rates'!J$108)
+($F629*'fnd base rates'!J$109)
+($G629*'fnd base rates'!J$110)
+($H629*'fnd base rates'!J$111)
+($I629*'fnd base rates'!J$112)
+($J629*'fnd base rates'!J$113)
+($K629*'fnd base rates'!J$114)
+($M629*'fnd base rates'!J$116)
+($N629*'fnd base rates'!J$117)
+($O629*'fnd base rates'!J$118)
+($P629*VLOOKUP($S629+12,rate_basefnd,10)))
*$R629</f>
        <v>848.33979999999997</v>
      </c>
      <c r="AC629" s="1">
        <f>(($D629*'fnd base rates'!K$107)
+($E629*'fnd base rates'!K$108)
+($F629*'fnd base rates'!K$109)
+($G629*'fnd base rates'!K$110)
+($H629*'fnd base rates'!K$111)
+($I629*'fnd base rates'!K$112)
+($J629*'fnd base rates'!K$113)
+($K629*'fnd base rates'!K$114)
+($M629*'fnd base rates'!K$116)
+($N629*'fnd base rates'!K$117)
+($O629*'fnd base rates'!K$118)
+($P629*VLOOKUP($S629+12,rate_basefnd,11)))
*$R629</f>
        <v>1141.3050019350001</v>
      </c>
      <c r="AD629" s="1">
        <f>(($D629*'fnd base rates'!L$107)
+($E629*'fnd base rates'!L$108)
+($F629*'fnd base rates'!L$109)
+($G629*'fnd base rates'!L$110)
+($H629*'fnd base rates'!L$111)
+($I629*'fnd base rates'!L$112)
+($J629*'fnd base rates'!L$113)
+($K629*'fnd base rates'!L$114)
+($M629*'fnd base rates'!L$116)
+($N629*'fnd base rates'!L$117)
+($O629*'fnd base rates'!L$118)
+($P629*VLOOKUP($S629+12,rate_basefnd,12)))</f>
        <v>1792.563406</v>
      </c>
      <c r="AE629" s="1">
        <f>(($D629*'fnd base rates'!M$107)
+($E629*'fnd base rates'!M$108)
+($F629*'fnd base rates'!M$109)
+($G629*'fnd base rates'!M$110)
+($H629*'fnd base rates'!M$111)
+($I629*'fnd base rates'!M$112)
+($J629*'fnd base rates'!M$113)
+($K629*'fnd base rates'!M$114)
+($M629*'fnd base rates'!M$116)
+($N629*'fnd base rates'!M$117)
+($O629*'fnd base rates'!M$118)
+($P629*VLOOKUP($S629+12,rate_basefnd,13)))</f>
        <v>0</v>
      </c>
      <c r="AF629" s="4">
        <f t="shared" si="691"/>
        <v>15407.534017139997</v>
      </c>
      <c r="AH629" s="4">
        <f t="shared" si="692"/>
        <v>481035251</v>
      </c>
      <c r="AI629" s="4" t="str">
        <f t="shared" si="693"/>
        <v>481</v>
      </c>
      <c r="AJ629" s="2" t="str">
        <f t="shared" si="694"/>
        <v>035</v>
      </c>
      <c r="AK629" s="2" t="str">
        <f t="shared" si="695"/>
        <v>251</v>
      </c>
      <c r="AL629" s="4">
        <f t="shared" si="696"/>
        <v>1</v>
      </c>
      <c r="AM629" s="4">
        <f t="shared" si="688"/>
        <v>1</v>
      </c>
      <c r="AN629" s="4">
        <f t="shared" si="697"/>
        <v>15407.534017139997</v>
      </c>
      <c r="AO629" s="4">
        <f t="shared" si="698"/>
        <v>15408</v>
      </c>
      <c r="AP629" s="4">
        <f t="shared" si="699"/>
        <v>0</v>
      </c>
      <c r="AQ629" s="4">
        <v>15408</v>
      </c>
      <c r="AW629" s="4">
        <v>15347</v>
      </c>
      <c r="AX629" s="5">
        <f t="shared" si="700"/>
        <v>61</v>
      </c>
      <c r="AY629" s="4">
        <v>15408</v>
      </c>
      <c r="AZ629" s="5"/>
      <c r="BB629" s="5">
        <f t="shared" ref="BB629" si="743">BC629-BA629</f>
        <v>0</v>
      </c>
    </row>
    <row r="630" spans="1:54" s="4" customFormat="1">
      <c r="A630" s="278">
        <v>481</v>
      </c>
      <c r="B630" s="2">
        <v>481035285</v>
      </c>
      <c r="C630" s="10" t="s">
        <v>1070</v>
      </c>
      <c r="D630" s="15">
        <f>'fnd enro'!D630</f>
        <v>1</v>
      </c>
      <c r="E630" s="15">
        <f>'fnd enro'!E630</f>
        <v>0</v>
      </c>
      <c r="F630" s="15">
        <f>'fnd enro'!F630</f>
        <v>2</v>
      </c>
      <c r="G630" s="15">
        <f>'fnd enro'!G630</f>
        <v>4</v>
      </c>
      <c r="H630" s="15">
        <f>'fnd enro'!H630</f>
        <v>1</v>
      </c>
      <c r="I630" s="15">
        <f>'fnd enro'!I630</f>
        <v>0</v>
      </c>
      <c r="J630" s="15">
        <f>'fnd enro'!J630</f>
        <v>0</v>
      </c>
      <c r="K630" s="16">
        <f>'fnd enro'!K630</f>
        <v>0.2681</v>
      </c>
      <c r="L630" s="15">
        <f>'fnd enro'!L630</f>
        <v>0</v>
      </c>
      <c r="M630" s="15">
        <f>'fnd enro'!M630</f>
        <v>2</v>
      </c>
      <c r="N630" s="15">
        <f>'fnd enro'!N630</f>
        <v>0</v>
      </c>
      <c r="O630" s="15">
        <f>'fnd enro'!O630</f>
        <v>0</v>
      </c>
      <c r="P630" s="15">
        <f>'fnd enro'!P630</f>
        <v>3</v>
      </c>
      <c r="Q630" s="15">
        <f>'fnd enro'!R630</f>
        <v>8</v>
      </c>
      <c r="R630" s="16">
        <f t="shared" si="690"/>
        <v>1.085</v>
      </c>
      <c r="S630" s="15">
        <f>VALUE('fnd enro'!Q630)</f>
        <v>7</v>
      </c>
      <c r="T630" s="2"/>
      <c r="U630" s="1">
        <f>(($D630*'fnd base rates'!C$107)
+($E630*'fnd base rates'!C$108)
+($F630*'fnd base rates'!C$109)
+($G630*'fnd base rates'!C$110)
+($H630*'fnd base rates'!C$111)
+($I630*'fnd base rates'!C$112)
+($J630*'fnd base rates'!C$113)
+($K630*'fnd base rates'!C$114)
+($M630*'fnd base rates'!C$116)
+($N630*'fnd base rates'!C$117)
+($O630*'fnd base rates'!C$118)
+($P630*VLOOKUP($S630+12,rate_basefnd,3)))
*$R630</f>
        <v>4523.6319653349992</v>
      </c>
      <c r="V630" s="1">
        <f>(($D630*'fnd base rates'!D$107)
+($E630*'fnd base rates'!D$108)
+($F630*'fnd base rates'!D$109)
+($G630*'fnd base rates'!D$110)
+($H630*'fnd base rates'!D$111)
+($I630*'fnd base rates'!D$112)
+($J630*'fnd base rates'!D$113)
+($K630*'fnd base rates'!D$114)
+($M630*'fnd base rates'!D$116)
+($N630*'fnd base rates'!D$117)
+($O630*'fnd base rates'!D$118)
+($P630*VLOOKUP($S630+12,rate_basefnd,4)))
*$R630</f>
        <v>7289.5074000000004</v>
      </c>
      <c r="W630" s="1">
        <f>(($D630*'fnd base rates'!E$107)
+($E630*'fnd base rates'!E$108)
+($F630*'fnd base rates'!E$109)
+($G630*'fnd base rates'!E$110)
+($H630*'fnd base rates'!E$111)
+($I630*'fnd base rates'!E$112)
+($J630*'fnd base rates'!E$113)
+($K630*'fnd base rates'!E$114)
+($M630*'fnd base rates'!E$116)
+($N630*'fnd base rates'!E$117)
+($O630*'fnd base rates'!E$118)
+($P630*VLOOKUP($S630+12,rate_basefnd,5)))
*$R630</f>
        <v>41570.361042105003</v>
      </c>
      <c r="X630" s="1">
        <f>(($D630*'fnd base rates'!F$107)
+($E630*'fnd base rates'!F$108)
+($F630*'fnd base rates'!F$109)
+($G630*'fnd base rates'!F$110)
+($H630*'fnd base rates'!F$111)
+($I630*'fnd base rates'!F$112)
+($J630*'fnd base rates'!F$113)
+($K630*'fnd base rates'!F$114)
+($M630*'fnd base rates'!F$116)
+($N630*'fnd base rates'!F$117)
+($O630*'fnd base rates'!F$118)
+($P630*VLOOKUP($S630+12,rate_basefnd,6)))
*$R630</f>
        <v>9612.8707112900011</v>
      </c>
      <c r="Y630" s="1">
        <f>(($D630*'fnd base rates'!G$107)
+($E630*'fnd base rates'!G$108)
+($F630*'fnd base rates'!G$109)
+($G630*'fnd base rates'!G$110)
+($H630*'fnd base rates'!G$111)
+($I630*'fnd base rates'!G$112)
+($J630*'fnd base rates'!G$113)
+($K630*'fnd base rates'!G$114)
+($M630*'fnd base rates'!G$116)
+($N630*'fnd base rates'!G$117)
+($O630*'fnd base rates'!G$118)
+($P630*VLOOKUP($S630+12,rate_basefnd,7)))
*$R630</f>
        <v>1785.5660257049999</v>
      </c>
      <c r="Z630" s="1">
        <f>(($D630*'fnd base rates'!H$107)
+($E630*'fnd base rates'!H$108)
+($F630*'fnd base rates'!H$109)
+($G630*'fnd base rates'!H$110)
+($H630*'fnd base rates'!H$111)
+($I630*'fnd base rates'!H$112)
+($J630*'fnd base rates'!H$113)
+($K630*'fnd base rates'!H$114)
+($M630*'fnd base rates'!H$116)
+($N630*'fnd base rates'!H$117)
+($O630*'fnd base rates'!H$118)
+($P630*VLOOKUP($S630+12,rate_basefnd,8)))</f>
        <v>4050.8604699999996</v>
      </c>
      <c r="AA630" s="1">
        <f>(($D630*'fnd base rates'!I$107)
+($E630*'fnd base rates'!I$108)
+($F630*'fnd base rates'!I$109)
+($G630*'fnd base rates'!I$110)
+($H630*'fnd base rates'!I$111)
+($I630*'fnd base rates'!I$112)
+($J630*'fnd base rates'!I$113)
+($K630*'fnd base rates'!I$114)
+($M630*'fnd base rates'!I$116)
+($N630*'fnd base rates'!I$117)
+($O630*'fnd base rates'!I$118)
+($P630*VLOOKUP($S630+12,rate_basefnd,9)))
*$R630</f>
        <v>2798.2909499999996</v>
      </c>
      <c r="AB630" s="1">
        <f>(($D630*'fnd base rates'!J$107)
+($E630*'fnd base rates'!J$108)
+($F630*'fnd base rates'!J$109)
+($G630*'fnd base rates'!J$110)
+($H630*'fnd base rates'!J$111)
+($I630*'fnd base rates'!J$112)
+($J630*'fnd base rates'!J$113)
+($K630*'fnd base rates'!J$114)
+($M630*'fnd base rates'!J$116)
+($N630*'fnd base rates'!J$117)
+($O630*'fnd base rates'!J$118)
+($P630*VLOOKUP($S630+12,rate_basefnd,10)))
*$R630</f>
        <v>3200.5980999999997</v>
      </c>
      <c r="AC630" s="1">
        <f>(($D630*'fnd base rates'!K$107)
+($E630*'fnd base rates'!K$108)
+($F630*'fnd base rates'!K$109)
+($G630*'fnd base rates'!K$110)
+($H630*'fnd base rates'!K$111)
+($I630*'fnd base rates'!K$112)
+($J630*'fnd base rates'!K$113)
+($K630*'fnd base rates'!K$114)
+($M630*'fnd base rates'!K$116)
+($N630*'fnd base rates'!K$117)
+($O630*'fnd base rates'!K$118)
+($P630*VLOOKUP($S630+12,rate_basefnd,11)))
*$R630</f>
        <v>9198.4434635449998</v>
      </c>
      <c r="AD630" s="1">
        <f>(($D630*'fnd base rates'!L$107)
+($E630*'fnd base rates'!L$108)
+($F630*'fnd base rates'!L$109)
+($G630*'fnd base rates'!L$110)
+($H630*'fnd base rates'!L$111)
+($I630*'fnd base rates'!L$112)
+($J630*'fnd base rates'!L$113)
+($K630*'fnd base rates'!L$114)
+($M630*'fnd base rates'!L$116)
+($N630*'fnd base rates'!L$117)
+($O630*'fnd base rates'!L$118)
+($P630*VLOOKUP($S630+12,rate_basefnd,12)))</f>
        <v>11692.373842000003</v>
      </c>
      <c r="AE630" s="1">
        <f>(($D630*'fnd base rates'!M$107)
+($E630*'fnd base rates'!M$108)
+($F630*'fnd base rates'!M$109)
+($G630*'fnd base rates'!M$110)
+($H630*'fnd base rates'!M$111)
+($I630*'fnd base rates'!M$112)
+($J630*'fnd base rates'!M$113)
+($K630*'fnd base rates'!M$114)
+($M630*'fnd base rates'!M$116)
+($N630*'fnd base rates'!M$117)
+($O630*'fnd base rates'!M$118)
+($P630*VLOOKUP($S630+12,rate_basefnd,13)))</f>
        <v>0</v>
      </c>
      <c r="AF630" s="4">
        <f t="shared" si="691"/>
        <v>95722.503969979996</v>
      </c>
      <c r="AH630" s="4">
        <f t="shared" si="692"/>
        <v>481035285</v>
      </c>
      <c r="AI630" s="4" t="str">
        <f t="shared" si="693"/>
        <v>481</v>
      </c>
      <c r="AJ630" s="2" t="str">
        <f t="shared" si="694"/>
        <v>035</v>
      </c>
      <c r="AK630" s="2" t="str">
        <f t="shared" si="695"/>
        <v>285</v>
      </c>
      <c r="AL630" s="4">
        <f t="shared" si="696"/>
        <v>1</v>
      </c>
      <c r="AM630" s="4">
        <f t="shared" si="688"/>
        <v>8</v>
      </c>
      <c r="AN630" s="4">
        <f t="shared" si="697"/>
        <v>95722.503969979996</v>
      </c>
      <c r="AO630" s="4">
        <f t="shared" si="698"/>
        <v>11965</v>
      </c>
      <c r="AP630" s="4">
        <f t="shared" si="699"/>
        <v>0</v>
      </c>
      <c r="AQ630" s="4">
        <v>11965</v>
      </c>
      <c r="AW630" s="4">
        <v>12007</v>
      </c>
      <c r="AX630" s="5">
        <f t="shared" si="700"/>
        <v>-42</v>
      </c>
      <c r="AY630" s="4">
        <v>11965</v>
      </c>
      <c r="AZ630" s="5"/>
      <c r="BB630" s="5">
        <f t="shared" ref="BB630" si="744">BC630-BA630</f>
        <v>0</v>
      </c>
    </row>
    <row r="631" spans="1:54" s="4" customFormat="1">
      <c r="A631" s="278">
        <v>481</v>
      </c>
      <c r="B631" s="2">
        <v>481035307</v>
      </c>
      <c r="C631" s="10" t="s">
        <v>1070</v>
      </c>
      <c r="D631" s="15">
        <f>'fnd enro'!D631</f>
        <v>0</v>
      </c>
      <c r="E631" s="15">
        <f>'fnd enro'!E631</f>
        <v>0</v>
      </c>
      <c r="F631" s="15">
        <f>'fnd enro'!F631</f>
        <v>0</v>
      </c>
      <c r="G631" s="15">
        <f>'fnd enro'!G631</f>
        <v>1</v>
      </c>
      <c r="H631" s="15">
        <f>'fnd enro'!H631</f>
        <v>0</v>
      </c>
      <c r="I631" s="15">
        <f>'fnd enro'!I631</f>
        <v>0</v>
      </c>
      <c r="J631" s="15">
        <f>'fnd enro'!J631</f>
        <v>0</v>
      </c>
      <c r="K631" s="16">
        <f>'fnd enro'!K631</f>
        <v>3.8300000000000001E-2</v>
      </c>
      <c r="L631" s="15">
        <f>'fnd enro'!L631</f>
        <v>0</v>
      </c>
      <c r="M631" s="15">
        <f>'fnd enro'!M631</f>
        <v>0</v>
      </c>
      <c r="N631" s="15">
        <f>'fnd enro'!N631</f>
        <v>0</v>
      </c>
      <c r="O631" s="15">
        <f>'fnd enro'!O631</f>
        <v>0</v>
      </c>
      <c r="P631" s="15">
        <f>'fnd enro'!P631</f>
        <v>0</v>
      </c>
      <c r="Q631" s="15">
        <f>'fnd enro'!R631</f>
        <v>1</v>
      </c>
      <c r="R631" s="16">
        <f t="shared" si="690"/>
        <v>1.085</v>
      </c>
      <c r="S631" s="15">
        <f>VALUE('fnd enro'!Q631)</f>
        <v>3</v>
      </c>
      <c r="T631" s="2"/>
      <c r="U631" s="1">
        <f>(($D631*'fnd base rates'!C$107)
+($E631*'fnd base rates'!C$108)
+($F631*'fnd base rates'!C$109)
+($G631*'fnd base rates'!C$110)
+($H631*'fnd base rates'!C$111)
+($I631*'fnd base rates'!C$112)
+($J631*'fnd base rates'!C$113)
+($K631*'fnd base rates'!C$114)
+($M631*'fnd base rates'!C$116)
+($N631*'fnd base rates'!C$117)
+($O631*'fnd base rates'!C$118)
+($P631*VLOOKUP($S631+12,rate_basefnd,3)))
*$R631</f>
        <v>556.08668790499996</v>
      </c>
      <c r="V631" s="1">
        <f>(($D631*'fnd base rates'!D$107)
+($E631*'fnd base rates'!D$108)
+($F631*'fnd base rates'!D$109)
+($G631*'fnd base rates'!D$110)
+($H631*'fnd base rates'!D$111)
+($I631*'fnd base rates'!D$112)
+($J631*'fnd base rates'!D$113)
+($K631*'fnd base rates'!D$114)
+($M631*'fnd base rates'!D$116)
+($N631*'fnd base rates'!D$117)
+($O631*'fnd base rates'!D$118)
+($P631*VLOOKUP($S631+12,rate_basefnd,4)))
*$R631</f>
        <v>794.36104999999998</v>
      </c>
      <c r="W631" s="1">
        <f>(($D631*'fnd base rates'!E$107)
+($E631*'fnd base rates'!E$108)
+($F631*'fnd base rates'!E$109)
+($G631*'fnd base rates'!E$110)
+($H631*'fnd base rates'!E$111)
+($I631*'fnd base rates'!E$112)
+($J631*'fnd base rates'!E$113)
+($K631*'fnd base rates'!E$114)
+($M631*'fnd base rates'!E$116)
+($N631*'fnd base rates'!E$117)
+($O631*'fnd base rates'!E$118)
+($P631*VLOOKUP($S631+12,rate_basefnd,5)))
*$R631</f>
        <v>4025.9633060149999</v>
      </c>
      <c r="X631" s="1">
        <f>(($D631*'fnd base rates'!F$107)
+($E631*'fnd base rates'!F$108)
+($F631*'fnd base rates'!F$109)
+($G631*'fnd base rates'!F$110)
+($H631*'fnd base rates'!F$111)
+($I631*'fnd base rates'!F$112)
+($J631*'fnd base rates'!F$113)
+($K631*'fnd base rates'!F$114)
+($M631*'fnd base rates'!F$116)
+($N631*'fnd base rates'!F$117)
+($O631*'fnd base rates'!F$118)
+($P631*VLOOKUP($S631+12,rate_basefnd,6)))
*$R631</f>
        <v>1292.3851444700001</v>
      </c>
      <c r="Y631" s="1">
        <f>(($D631*'fnd base rates'!G$107)
+($E631*'fnd base rates'!G$108)
+($F631*'fnd base rates'!G$109)
+($G631*'fnd base rates'!G$110)
+($H631*'fnd base rates'!G$111)
+($I631*'fnd base rates'!G$112)
+($J631*'fnd base rates'!G$113)
+($K631*'fnd base rates'!G$114)
+($M631*'fnd base rates'!G$116)
+($N631*'fnd base rates'!G$117)
+($O631*'fnd base rates'!G$118)
+($P631*VLOOKUP($S631+12,rate_basefnd,7)))
*$R631</f>
        <v>162.64816081499998</v>
      </c>
      <c r="Z631" s="1">
        <f>(($D631*'fnd base rates'!H$107)
+($E631*'fnd base rates'!H$108)
+($F631*'fnd base rates'!H$109)
+($G631*'fnd base rates'!H$110)
+($H631*'fnd base rates'!H$111)
+($I631*'fnd base rates'!H$112)
+($J631*'fnd base rates'!H$113)
+($K631*'fnd base rates'!H$114)
+($M631*'fnd base rates'!H$116)
+($N631*'fnd base rates'!H$117)
+($O631*'fnd base rates'!H$118)
+($P631*VLOOKUP($S631+12,rate_basefnd,8)))</f>
        <v>500.77720999999997</v>
      </c>
      <c r="AA631" s="1">
        <f>(($D631*'fnd base rates'!I$107)
+($E631*'fnd base rates'!I$108)
+($F631*'fnd base rates'!I$109)
+($G631*'fnd base rates'!I$110)
+($H631*'fnd base rates'!I$111)
+($I631*'fnd base rates'!I$112)
+($J631*'fnd base rates'!I$113)
+($K631*'fnd base rates'!I$114)
+($M631*'fnd base rates'!I$116)
+($N631*'fnd base rates'!I$117)
+($O631*'fnd base rates'!I$118)
+($P631*VLOOKUP($S631+12,rate_basefnd,9)))
*$R631</f>
        <v>291.56120000000004</v>
      </c>
      <c r="AB631" s="1">
        <f>(($D631*'fnd base rates'!J$107)
+($E631*'fnd base rates'!J$108)
+($F631*'fnd base rates'!J$109)
+($G631*'fnd base rates'!J$110)
+($H631*'fnd base rates'!J$111)
+($I631*'fnd base rates'!J$112)
+($J631*'fnd base rates'!J$113)
+($K631*'fnd base rates'!J$114)
+($M631*'fnd base rates'!J$116)
+($N631*'fnd base rates'!J$117)
+($O631*'fnd base rates'!J$118)
+($P631*VLOOKUP($S631+12,rate_basefnd,10)))
*$R631</f>
        <v>158.14959999999999</v>
      </c>
      <c r="AC631" s="1">
        <f>(($D631*'fnd base rates'!K$107)
+($E631*'fnd base rates'!K$108)
+($F631*'fnd base rates'!K$109)
+($G631*'fnd base rates'!K$110)
+($H631*'fnd base rates'!K$111)
+($I631*'fnd base rates'!K$112)
+($J631*'fnd base rates'!K$113)
+($K631*'fnd base rates'!K$114)
+($M631*'fnd base rates'!K$116)
+($N631*'fnd base rates'!K$117)
+($O631*'fnd base rates'!K$118)
+($P631*VLOOKUP($S631+12,rate_basefnd,11)))
*$R631</f>
        <v>1141.3050019350001</v>
      </c>
      <c r="AD631" s="1">
        <f>(($D631*'fnd base rates'!L$107)
+($E631*'fnd base rates'!L$108)
+($F631*'fnd base rates'!L$109)
+($G631*'fnd base rates'!L$110)
+($H631*'fnd base rates'!L$111)
+($I631*'fnd base rates'!L$112)
+($J631*'fnd base rates'!L$113)
+($K631*'fnd base rates'!L$114)
+($M631*'fnd base rates'!L$116)
+($N631*'fnd base rates'!L$117)
+($O631*'fnd base rates'!L$118)
+($P631*VLOOKUP($S631+12,rate_basefnd,12)))</f>
        <v>1303.543406</v>
      </c>
      <c r="AE631" s="1">
        <f>(($D631*'fnd base rates'!M$107)
+($E631*'fnd base rates'!M$108)
+($F631*'fnd base rates'!M$109)
+($G631*'fnd base rates'!M$110)
+($H631*'fnd base rates'!M$111)
+($I631*'fnd base rates'!M$112)
+($J631*'fnd base rates'!M$113)
+($K631*'fnd base rates'!M$114)
+($M631*'fnd base rates'!M$116)
+($N631*'fnd base rates'!M$117)
+($O631*'fnd base rates'!M$118)
+($P631*VLOOKUP($S631+12,rate_basefnd,13)))</f>
        <v>0</v>
      </c>
      <c r="AF631" s="4">
        <f t="shared" si="691"/>
        <v>10226.780767140001</v>
      </c>
      <c r="AH631" s="4">
        <f t="shared" si="692"/>
        <v>481035307</v>
      </c>
      <c r="AI631" s="4" t="str">
        <f t="shared" si="693"/>
        <v>481</v>
      </c>
      <c r="AJ631" s="2" t="str">
        <f t="shared" si="694"/>
        <v>035</v>
      </c>
      <c r="AK631" s="2" t="str">
        <f t="shared" si="695"/>
        <v>307</v>
      </c>
      <c r="AL631" s="4">
        <f t="shared" si="696"/>
        <v>1</v>
      </c>
      <c r="AM631" s="4">
        <f t="shared" si="688"/>
        <v>1</v>
      </c>
      <c r="AN631" s="4">
        <f t="shared" si="697"/>
        <v>10226.780767140001</v>
      </c>
      <c r="AO631" s="4">
        <f t="shared" si="698"/>
        <v>10227</v>
      </c>
      <c r="AP631" s="4">
        <f t="shared" si="699"/>
        <v>0</v>
      </c>
      <c r="AQ631" s="4">
        <v>10227</v>
      </c>
      <c r="AW631" s="4">
        <v>10209</v>
      </c>
      <c r="AX631" s="5">
        <f t="shared" si="700"/>
        <v>18</v>
      </c>
      <c r="AY631" s="4">
        <v>10227</v>
      </c>
      <c r="AZ631" s="5"/>
      <c r="BB631" s="5">
        <f t="shared" ref="BB631" si="745">BC631-BA631</f>
        <v>0</v>
      </c>
    </row>
    <row r="632" spans="1:54" s="4" customFormat="1">
      <c r="A632" s="278">
        <v>481</v>
      </c>
      <c r="B632" s="2">
        <v>481035336</v>
      </c>
      <c r="C632" s="10" t="s">
        <v>1070</v>
      </c>
      <c r="D632" s="15">
        <f>'fnd enro'!D632</f>
        <v>0</v>
      </c>
      <c r="E632" s="15">
        <f>'fnd enro'!E632</f>
        <v>0</v>
      </c>
      <c r="F632" s="15">
        <f>'fnd enro'!F632</f>
        <v>0</v>
      </c>
      <c r="G632" s="15">
        <f>'fnd enro'!G632</f>
        <v>1</v>
      </c>
      <c r="H632" s="15">
        <f>'fnd enro'!H632</f>
        <v>0</v>
      </c>
      <c r="I632" s="15">
        <f>'fnd enro'!I632</f>
        <v>0</v>
      </c>
      <c r="J632" s="15">
        <f>'fnd enro'!J632</f>
        <v>0</v>
      </c>
      <c r="K632" s="16">
        <f>'fnd enro'!K632</f>
        <v>3.8300000000000001E-2</v>
      </c>
      <c r="L632" s="15">
        <f>'fnd enro'!L632</f>
        <v>0</v>
      </c>
      <c r="M632" s="15">
        <f>'fnd enro'!M632</f>
        <v>0</v>
      </c>
      <c r="N632" s="15">
        <f>'fnd enro'!N632</f>
        <v>0</v>
      </c>
      <c r="O632" s="15">
        <f>'fnd enro'!O632</f>
        <v>0</v>
      </c>
      <c r="P632" s="15">
        <f>'fnd enro'!P632</f>
        <v>1</v>
      </c>
      <c r="Q632" s="15">
        <f>'fnd enro'!R632</f>
        <v>1</v>
      </c>
      <c r="R632" s="16">
        <f t="shared" si="690"/>
        <v>1.085</v>
      </c>
      <c r="S632" s="15">
        <f>VALUE('fnd enro'!Q632)</f>
        <v>7</v>
      </c>
      <c r="T632" s="2"/>
      <c r="U632" s="1">
        <f>(($D632*'fnd base rates'!C$107)
+($E632*'fnd base rates'!C$108)
+($F632*'fnd base rates'!C$109)
+($G632*'fnd base rates'!C$110)
+($H632*'fnd base rates'!C$111)
+($I632*'fnd base rates'!C$112)
+($J632*'fnd base rates'!C$113)
+($K632*'fnd base rates'!C$114)
+($M632*'fnd base rates'!C$116)
+($N632*'fnd base rates'!C$117)
+($O632*'fnd base rates'!C$118)
+($P632*VLOOKUP($S632+12,rate_basefnd,3)))
*$R632</f>
        <v>624.39828790499996</v>
      </c>
      <c r="V632" s="1">
        <f>(($D632*'fnd base rates'!D$107)
+($E632*'fnd base rates'!D$108)
+($F632*'fnd base rates'!D$109)
+($G632*'fnd base rates'!D$110)
+($H632*'fnd base rates'!D$111)
+($I632*'fnd base rates'!D$112)
+($J632*'fnd base rates'!D$113)
+($K632*'fnd base rates'!D$114)
+($M632*'fnd base rates'!D$116)
+($N632*'fnd base rates'!D$117)
+($O632*'fnd base rates'!D$118)
+($P632*VLOOKUP($S632+12,rate_basefnd,4)))
*$R632</f>
        <v>1118.0273999999999</v>
      </c>
      <c r="W632" s="1">
        <f>(($D632*'fnd base rates'!E$107)
+($E632*'fnd base rates'!E$108)
+($F632*'fnd base rates'!E$109)
+($G632*'fnd base rates'!E$110)
+($H632*'fnd base rates'!E$111)
+($I632*'fnd base rates'!E$112)
+($J632*'fnd base rates'!E$113)
+($K632*'fnd base rates'!E$114)
+($M632*'fnd base rates'!E$116)
+($N632*'fnd base rates'!E$117)
+($O632*'fnd base rates'!E$118)
+($P632*VLOOKUP($S632+12,rate_basefnd,5)))
*$R632</f>
        <v>7185.5809560150001</v>
      </c>
      <c r="X632" s="1">
        <f>(($D632*'fnd base rates'!F$107)
+($E632*'fnd base rates'!F$108)
+($F632*'fnd base rates'!F$109)
+($G632*'fnd base rates'!F$110)
+($H632*'fnd base rates'!F$111)
+($I632*'fnd base rates'!F$112)
+($J632*'fnd base rates'!F$113)
+($K632*'fnd base rates'!F$114)
+($M632*'fnd base rates'!F$116)
+($N632*'fnd base rates'!F$117)
+($O632*'fnd base rates'!F$118)
+($P632*VLOOKUP($S632+12,rate_basefnd,6)))
*$R632</f>
        <v>1292.3851444700001</v>
      </c>
      <c r="Y632" s="1">
        <f>(($D632*'fnd base rates'!G$107)
+($E632*'fnd base rates'!G$108)
+($F632*'fnd base rates'!G$109)
+($G632*'fnd base rates'!G$110)
+($H632*'fnd base rates'!G$111)
+($I632*'fnd base rates'!G$112)
+($J632*'fnd base rates'!G$113)
+($K632*'fnd base rates'!G$114)
+($M632*'fnd base rates'!G$116)
+($N632*'fnd base rates'!G$117)
+($O632*'fnd base rates'!G$118)
+($P632*VLOOKUP($S632+12,rate_basefnd,7)))
*$R632</f>
        <v>315.93696081500002</v>
      </c>
      <c r="Z632" s="1">
        <f>(($D632*'fnd base rates'!H$107)
+($E632*'fnd base rates'!H$108)
+($F632*'fnd base rates'!H$109)
+($G632*'fnd base rates'!H$110)
+($H632*'fnd base rates'!H$111)
+($I632*'fnd base rates'!H$112)
+($J632*'fnd base rates'!H$113)
+($K632*'fnd base rates'!H$114)
+($M632*'fnd base rates'!H$116)
+($N632*'fnd base rates'!H$117)
+($O632*'fnd base rates'!H$118)
+($P632*VLOOKUP($S632+12,rate_basefnd,8)))</f>
        <v>522.43720999999994</v>
      </c>
      <c r="AA632" s="1">
        <f>(($D632*'fnd base rates'!I$107)
+($E632*'fnd base rates'!I$108)
+($F632*'fnd base rates'!I$109)
+($G632*'fnd base rates'!I$110)
+($H632*'fnd base rates'!I$111)
+($I632*'fnd base rates'!I$112)
+($J632*'fnd base rates'!I$113)
+($K632*'fnd base rates'!I$114)
+($M632*'fnd base rates'!I$116)
+($N632*'fnd base rates'!I$117)
+($O632*'fnd base rates'!I$118)
+($P632*VLOOKUP($S632+12,rate_basefnd,9)))
*$R632</f>
        <v>419.50440000000003</v>
      </c>
      <c r="AB632" s="1">
        <f>(($D632*'fnd base rates'!J$107)
+($E632*'fnd base rates'!J$108)
+($F632*'fnd base rates'!J$109)
+($G632*'fnd base rates'!J$110)
+($H632*'fnd base rates'!J$111)
+($I632*'fnd base rates'!J$112)
+($J632*'fnd base rates'!J$113)
+($K632*'fnd base rates'!J$114)
+($M632*'fnd base rates'!J$116)
+($N632*'fnd base rates'!J$117)
+($O632*'fnd base rates'!J$118)
+($P632*VLOOKUP($S632+12,rate_basefnd,10)))
*$R632</f>
        <v>822.98334999999997</v>
      </c>
      <c r="AC632" s="1">
        <f>(($D632*'fnd base rates'!K$107)
+($E632*'fnd base rates'!K$108)
+($F632*'fnd base rates'!K$109)
+($G632*'fnd base rates'!K$110)
+($H632*'fnd base rates'!K$111)
+($I632*'fnd base rates'!K$112)
+($J632*'fnd base rates'!K$113)
+($K632*'fnd base rates'!K$114)
+($M632*'fnd base rates'!K$116)
+($N632*'fnd base rates'!K$117)
+($O632*'fnd base rates'!K$118)
+($P632*VLOOKUP($S632+12,rate_basefnd,11)))
*$R632</f>
        <v>1141.3050019350001</v>
      </c>
      <c r="AD632" s="1">
        <f>(($D632*'fnd base rates'!L$107)
+($E632*'fnd base rates'!L$108)
+($F632*'fnd base rates'!L$109)
+($G632*'fnd base rates'!L$110)
+($H632*'fnd base rates'!L$111)
+($I632*'fnd base rates'!L$112)
+($J632*'fnd base rates'!L$113)
+($K632*'fnd base rates'!L$114)
+($M632*'fnd base rates'!L$116)
+($N632*'fnd base rates'!L$117)
+($O632*'fnd base rates'!L$118)
+($P632*VLOOKUP($S632+12,rate_basefnd,12)))</f>
        <v>1774.593406</v>
      </c>
      <c r="AE632" s="1">
        <f>(($D632*'fnd base rates'!M$107)
+($E632*'fnd base rates'!M$108)
+($F632*'fnd base rates'!M$109)
+($G632*'fnd base rates'!M$110)
+($H632*'fnd base rates'!M$111)
+($I632*'fnd base rates'!M$112)
+($J632*'fnd base rates'!M$113)
+($K632*'fnd base rates'!M$114)
+($M632*'fnd base rates'!M$116)
+($N632*'fnd base rates'!M$117)
+($O632*'fnd base rates'!M$118)
+($P632*VLOOKUP($S632+12,rate_basefnd,13)))</f>
        <v>0</v>
      </c>
      <c r="AF632" s="4">
        <f t="shared" si="691"/>
        <v>15217.15211714</v>
      </c>
      <c r="AH632" s="4">
        <f t="shared" si="692"/>
        <v>481035336</v>
      </c>
      <c r="AI632" s="4" t="str">
        <f t="shared" si="693"/>
        <v>481</v>
      </c>
      <c r="AJ632" s="2" t="str">
        <f t="shared" si="694"/>
        <v>035</v>
      </c>
      <c r="AK632" s="2" t="str">
        <f t="shared" si="695"/>
        <v>336</v>
      </c>
      <c r="AL632" s="4">
        <f t="shared" si="696"/>
        <v>1</v>
      </c>
      <c r="AM632" s="4">
        <f t="shared" si="688"/>
        <v>1</v>
      </c>
      <c r="AN632" s="4">
        <f t="shared" si="697"/>
        <v>15217.15211714</v>
      </c>
      <c r="AO632" s="4">
        <f t="shared" si="698"/>
        <v>15217</v>
      </c>
      <c r="AP632" s="4">
        <f t="shared" si="699"/>
        <v>0</v>
      </c>
      <c r="AQ632" s="4">
        <v>15217</v>
      </c>
      <c r="AW632" s="4">
        <v>15168</v>
      </c>
      <c r="AX632" s="5">
        <f t="shared" si="700"/>
        <v>49</v>
      </c>
      <c r="AY632" s="4">
        <v>15217</v>
      </c>
      <c r="AZ632" s="5"/>
      <c r="BB632" s="5">
        <f t="shared" ref="BB632" si="746">BC632-BA632</f>
        <v>0</v>
      </c>
    </row>
    <row r="633" spans="1:54" s="4" customFormat="1">
      <c r="A633" s="278">
        <v>482</v>
      </c>
      <c r="B633" s="2">
        <v>482204007</v>
      </c>
      <c r="C633" s="10" t="s">
        <v>300</v>
      </c>
      <c r="D633" s="15">
        <f>'fnd enro'!D633</f>
        <v>0</v>
      </c>
      <c r="E633" s="15">
        <f>'fnd enro'!E633</f>
        <v>0</v>
      </c>
      <c r="F633" s="15">
        <f>'fnd enro'!F633</f>
        <v>9</v>
      </c>
      <c r="G633" s="15">
        <f>'fnd enro'!G633</f>
        <v>40</v>
      </c>
      <c r="H633" s="15">
        <f>'fnd enro'!H633</f>
        <v>15</v>
      </c>
      <c r="I633" s="15">
        <f>'fnd enro'!I633</f>
        <v>0</v>
      </c>
      <c r="J633" s="15">
        <f>'fnd enro'!J633</f>
        <v>0</v>
      </c>
      <c r="K633" s="16">
        <f>'fnd enro'!K633</f>
        <v>2.4512</v>
      </c>
      <c r="L633" s="15">
        <f>'fnd enro'!L633</f>
        <v>0</v>
      </c>
      <c r="M633" s="15">
        <f>'fnd enro'!M633</f>
        <v>0</v>
      </c>
      <c r="N633" s="15">
        <f>'fnd enro'!N633</f>
        <v>0</v>
      </c>
      <c r="O633" s="15">
        <f>'fnd enro'!O633</f>
        <v>0</v>
      </c>
      <c r="P633" s="15">
        <f>'fnd enro'!P633</f>
        <v>5</v>
      </c>
      <c r="Q633" s="15">
        <f>'fnd enro'!R633</f>
        <v>64</v>
      </c>
      <c r="R633" s="16">
        <f t="shared" si="690"/>
        <v>1</v>
      </c>
      <c r="S633" s="15">
        <f>VALUE('fnd enro'!Q633)</f>
        <v>6</v>
      </c>
      <c r="T633" s="2"/>
      <c r="U633" s="1">
        <f>(($D633*'fnd base rates'!C$107)
+($E633*'fnd base rates'!C$108)
+($F633*'fnd base rates'!C$109)
+($G633*'fnd base rates'!C$110)
+($H633*'fnd base rates'!C$111)
+($I633*'fnd base rates'!C$112)
+($J633*'fnd base rates'!C$113)
+($K633*'fnd base rates'!C$114)
+($M633*'fnd base rates'!C$116)
+($N633*'fnd base rates'!C$117)
+($O633*'fnd base rates'!C$118)
+($P633*VLOOKUP($S633+12,rate_basefnd,3)))
*$R633</f>
        <v>33104.226752000002</v>
      </c>
      <c r="V633" s="1">
        <f>(($D633*'fnd base rates'!D$107)
+($E633*'fnd base rates'!D$108)
+($F633*'fnd base rates'!D$109)
+($G633*'fnd base rates'!D$110)
+($H633*'fnd base rates'!D$111)
+($I633*'fnd base rates'!D$112)
+($J633*'fnd base rates'!D$113)
+($K633*'fnd base rates'!D$114)
+($M633*'fnd base rates'!D$116)
+($N633*'fnd base rates'!D$117)
+($O633*'fnd base rates'!D$118)
+($P633*VLOOKUP($S633+12,rate_basefnd,4)))
*$R633</f>
        <v>48290.970000000008</v>
      </c>
      <c r="W633" s="1">
        <f>(($D633*'fnd base rates'!E$107)
+($E633*'fnd base rates'!E$108)
+($F633*'fnd base rates'!E$109)
+($G633*'fnd base rates'!E$110)
+($H633*'fnd base rates'!E$111)
+($I633*'fnd base rates'!E$112)
+($J633*'fnd base rates'!E$113)
+($K633*'fnd base rates'!E$114)
+($M633*'fnd base rates'!E$116)
+($N633*'fnd base rates'!E$117)
+($O633*'fnd base rates'!E$118)
+($P633*VLOOKUP($S633+12,rate_basefnd,5)))
*$R633</f>
        <v>245438.93657599998</v>
      </c>
      <c r="X633" s="1">
        <f>(($D633*'fnd base rates'!F$107)
+($E633*'fnd base rates'!F$108)
+($F633*'fnd base rates'!F$109)
+($G633*'fnd base rates'!F$110)
+($H633*'fnd base rates'!F$111)
+($I633*'fnd base rates'!F$112)
+($J633*'fnd base rates'!F$113)
+($K633*'fnd base rates'!F$114)
+($M633*'fnd base rates'!F$116)
+($N633*'fnd base rates'!F$117)
+($O633*'fnd base rates'!F$118)
+($P633*VLOOKUP($S633+12,rate_basefnd,6)))
*$R633</f>
        <v>72614.706448000012</v>
      </c>
      <c r="Y633" s="1">
        <f>(($D633*'fnd base rates'!G$107)
+($E633*'fnd base rates'!G$108)
+($F633*'fnd base rates'!G$109)
+($G633*'fnd base rates'!G$110)
+($H633*'fnd base rates'!G$111)
+($I633*'fnd base rates'!G$112)
+($J633*'fnd base rates'!G$113)
+($K633*'fnd base rates'!G$114)
+($M633*'fnd base rates'!G$116)
+($N633*'fnd base rates'!G$117)
+($O633*'fnd base rates'!G$118)
+($P633*VLOOKUP($S633+12,rate_basefnd,7)))
*$R633</f>
        <v>10440.612895999999</v>
      </c>
      <c r="Z633" s="1">
        <f>(($D633*'fnd base rates'!H$107)
+($E633*'fnd base rates'!H$108)
+($F633*'fnd base rates'!H$109)
+($G633*'fnd base rates'!H$110)
+($H633*'fnd base rates'!H$111)
+($I633*'fnd base rates'!H$112)
+($J633*'fnd base rates'!H$113)
+($K633*'fnd base rates'!H$114)
+($M633*'fnd base rates'!H$116)
+($N633*'fnd base rates'!H$117)
+($O633*'fnd base rates'!H$118)
+($P633*VLOOKUP($S633+12,rate_basefnd,8)))</f>
        <v>32153.891439999999</v>
      </c>
      <c r="AA633" s="1">
        <f>(($D633*'fnd base rates'!I$107)
+($E633*'fnd base rates'!I$108)
+($F633*'fnd base rates'!I$109)
+($G633*'fnd base rates'!I$110)
+($H633*'fnd base rates'!I$111)
+($I633*'fnd base rates'!I$112)
+($J633*'fnd base rates'!I$113)
+($K633*'fnd base rates'!I$114)
+($M633*'fnd base rates'!I$116)
+($N633*'fnd base rates'!I$117)
+($O633*'fnd base rates'!I$118)
+($P633*VLOOKUP($S633+12,rate_basefnd,9)))
*$R633</f>
        <v>18776.18</v>
      </c>
      <c r="AB633" s="1">
        <f>(($D633*'fnd base rates'!J$107)
+($E633*'fnd base rates'!J$108)
+($F633*'fnd base rates'!J$109)
+($G633*'fnd base rates'!J$110)
+($H633*'fnd base rates'!J$111)
+($I633*'fnd base rates'!J$112)
+($J633*'fnd base rates'!J$113)
+($K633*'fnd base rates'!J$114)
+($M633*'fnd base rates'!J$116)
+($N633*'fnd base rates'!J$117)
+($O633*'fnd base rates'!J$118)
+($P633*VLOOKUP($S633+12,rate_basefnd,10)))
*$R633</f>
        <v>13223.41</v>
      </c>
      <c r="AC633" s="1">
        <f>(($D633*'fnd base rates'!K$107)
+($E633*'fnd base rates'!K$108)
+($F633*'fnd base rates'!K$109)
+($G633*'fnd base rates'!K$110)
+($H633*'fnd base rates'!K$111)
+($I633*'fnd base rates'!K$112)
+($J633*'fnd base rates'!K$113)
+($K633*'fnd base rates'!K$114)
+($M633*'fnd base rates'!K$116)
+($N633*'fnd base rates'!K$117)
+($O633*'fnd base rates'!K$118)
+($P633*VLOOKUP($S633+12,rate_basefnd,11)))
*$R633</f>
        <v>68497.516704000009</v>
      </c>
      <c r="AD633" s="1">
        <f>(($D633*'fnd base rates'!L$107)
+($E633*'fnd base rates'!L$108)
+($F633*'fnd base rates'!L$109)
+($G633*'fnd base rates'!L$110)
+($H633*'fnd base rates'!L$111)
+($I633*'fnd base rates'!L$112)
+($J633*'fnd base rates'!L$113)
+($K633*'fnd base rates'!L$114)
+($M633*'fnd base rates'!L$116)
+($N633*'fnd base rates'!L$117)
+($O633*'fnd base rates'!L$118)
+($P633*VLOOKUP($S633+12,rate_basefnd,12)))</f>
        <v>86411.607984000002</v>
      </c>
      <c r="AE633" s="1">
        <f>(($D633*'fnd base rates'!M$107)
+($E633*'fnd base rates'!M$108)
+($F633*'fnd base rates'!M$109)
+($G633*'fnd base rates'!M$110)
+($H633*'fnd base rates'!M$111)
+($I633*'fnd base rates'!M$112)
+($J633*'fnd base rates'!M$113)
+($K633*'fnd base rates'!M$114)
+($M633*'fnd base rates'!M$116)
+($N633*'fnd base rates'!M$117)
+($O633*'fnd base rates'!M$118)
+($P633*VLOOKUP($S633+12,rate_basefnd,13)))</f>
        <v>0</v>
      </c>
      <c r="AF633" s="4">
        <f t="shared" si="691"/>
        <v>628952.05879999988</v>
      </c>
      <c r="AH633" s="4">
        <f t="shared" si="692"/>
        <v>482204007</v>
      </c>
      <c r="AI633" s="4" t="str">
        <f t="shared" si="693"/>
        <v>482</v>
      </c>
      <c r="AJ633" s="2" t="str">
        <f t="shared" si="694"/>
        <v>204</v>
      </c>
      <c r="AK633" s="2" t="str">
        <f t="shared" si="695"/>
        <v>007</v>
      </c>
      <c r="AL633" s="4">
        <f t="shared" si="696"/>
        <v>1</v>
      </c>
      <c r="AM633" s="4">
        <f t="shared" si="688"/>
        <v>64</v>
      </c>
      <c r="AN633" s="4">
        <f t="shared" si="697"/>
        <v>628952.05879999988</v>
      </c>
      <c r="AO633" s="4">
        <f t="shared" si="698"/>
        <v>9827</v>
      </c>
      <c r="AP633" s="4">
        <f t="shared" si="699"/>
        <v>0</v>
      </c>
      <c r="AQ633" s="4">
        <v>9827</v>
      </c>
      <c r="AW633" s="4">
        <v>9808</v>
      </c>
      <c r="AX633" s="5">
        <f t="shared" si="700"/>
        <v>19</v>
      </c>
      <c r="AY633" s="4">
        <v>9827</v>
      </c>
      <c r="AZ633" s="5"/>
      <c r="BB633" s="5">
        <f t="shared" ref="BB633" si="747">BC633-BA633</f>
        <v>0</v>
      </c>
    </row>
    <row r="634" spans="1:54" s="4" customFormat="1">
      <c r="A634" s="278">
        <v>482</v>
      </c>
      <c r="B634" s="2">
        <v>482204030</v>
      </c>
      <c r="C634" s="10" t="s">
        <v>300</v>
      </c>
      <c r="D634" s="15">
        <f>'fnd enro'!D634</f>
        <v>0</v>
      </c>
      <c r="E634" s="15">
        <f>'fnd enro'!E634</f>
        <v>0</v>
      </c>
      <c r="F634" s="15">
        <f>'fnd enro'!F634</f>
        <v>0</v>
      </c>
      <c r="G634" s="15">
        <f>'fnd enro'!G634</f>
        <v>1</v>
      </c>
      <c r="H634" s="15">
        <f>'fnd enro'!H634</f>
        <v>1</v>
      </c>
      <c r="I634" s="15">
        <f>'fnd enro'!I634</f>
        <v>0</v>
      </c>
      <c r="J634" s="15">
        <f>'fnd enro'!J634</f>
        <v>0</v>
      </c>
      <c r="K634" s="16">
        <f>'fnd enro'!K634</f>
        <v>7.6600000000000001E-2</v>
      </c>
      <c r="L634" s="15">
        <f>'fnd enro'!L634</f>
        <v>0</v>
      </c>
      <c r="M634" s="15">
        <f>'fnd enro'!M634</f>
        <v>0</v>
      </c>
      <c r="N634" s="15">
        <f>'fnd enro'!N634</f>
        <v>0</v>
      </c>
      <c r="O634" s="15">
        <f>'fnd enro'!O634</f>
        <v>0</v>
      </c>
      <c r="P634" s="15">
        <f>'fnd enro'!P634</f>
        <v>0</v>
      </c>
      <c r="Q634" s="15">
        <f>'fnd enro'!R634</f>
        <v>2</v>
      </c>
      <c r="R634" s="16">
        <f t="shared" si="690"/>
        <v>1</v>
      </c>
      <c r="S634" s="15">
        <f>VALUE('fnd enro'!Q634)</f>
        <v>6</v>
      </c>
      <c r="T634" s="2"/>
      <c r="U634" s="1">
        <f>(($D634*'fnd base rates'!C$107)
+($E634*'fnd base rates'!C$108)
+($F634*'fnd base rates'!C$109)
+($G634*'fnd base rates'!C$110)
+($H634*'fnd base rates'!C$111)
+($I634*'fnd base rates'!C$112)
+($J634*'fnd base rates'!C$113)
+($K634*'fnd base rates'!C$114)
+($M634*'fnd base rates'!C$116)
+($N634*'fnd base rates'!C$117)
+($O634*'fnd base rates'!C$118)
+($P634*VLOOKUP($S634+12,rate_basefnd,3)))
*$R634</f>
        <v>1025.044586</v>
      </c>
      <c r="V634" s="1">
        <f>(($D634*'fnd base rates'!D$107)
+($E634*'fnd base rates'!D$108)
+($F634*'fnd base rates'!D$109)
+($G634*'fnd base rates'!D$110)
+($H634*'fnd base rates'!D$111)
+($I634*'fnd base rates'!D$112)
+($J634*'fnd base rates'!D$113)
+($K634*'fnd base rates'!D$114)
+($M634*'fnd base rates'!D$116)
+($N634*'fnd base rates'!D$117)
+($O634*'fnd base rates'!D$118)
+($P634*VLOOKUP($S634+12,rate_basefnd,4)))
*$R634</f>
        <v>1464.26</v>
      </c>
      <c r="W634" s="1">
        <f>(($D634*'fnd base rates'!E$107)
+($E634*'fnd base rates'!E$108)
+($F634*'fnd base rates'!E$109)
+($G634*'fnd base rates'!E$110)
+($H634*'fnd base rates'!E$111)
+($I634*'fnd base rates'!E$112)
+($J634*'fnd base rates'!E$113)
+($K634*'fnd base rates'!E$114)
+($M634*'fnd base rates'!E$116)
+($N634*'fnd base rates'!E$117)
+($O634*'fnd base rates'!E$118)
+($P634*VLOOKUP($S634+12,rate_basefnd,5)))
*$R634</f>
        <v>7018.300518</v>
      </c>
      <c r="X634" s="1">
        <f>(($D634*'fnd base rates'!F$107)
+($E634*'fnd base rates'!F$108)
+($F634*'fnd base rates'!F$109)
+($G634*'fnd base rates'!F$110)
+($H634*'fnd base rates'!F$111)
+($I634*'fnd base rates'!F$112)
+($J634*'fnd base rates'!F$113)
+($K634*'fnd base rates'!F$114)
+($M634*'fnd base rates'!F$116)
+($N634*'fnd base rates'!F$117)
+($O634*'fnd base rates'!F$118)
+($P634*VLOOKUP($S634+12,rate_basefnd,6)))
*$R634</f>
        <v>2141.0667640000001</v>
      </c>
      <c r="Y634" s="1">
        <f>(($D634*'fnd base rates'!G$107)
+($E634*'fnd base rates'!G$108)
+($F634*'fnd base rates'!G$109)
+($G634*'fnd base rates'!G$110)
+($H634*'fnd base rates'!G$111)
+($I634*'fnd base rates'!G$112)
+($J634*'fnd base rates'!G$113)
+($K634*'fnd base rates'!G$114)
+($M634*'fnd base rates'!G$116)
+($N634*'fnd base rates'!G$117)
+($O634*'fnd base rates'!G$118)
+($P634*VLOOKUP($S634+12,rate_basefnd,7)))
*$R634</f>
        <v>310.97227800000002</v>
      </c>
      <c r="Z634" s="1">
        <f>(($D634*'fnd base rates'!H$107)
+($E634*'fnd base rates'!H$108)
+($F634*'fnd base rates'!H$109)
+($G634*'fnd base rates'!H$110)
+($H634*'fnd base rates'!H$111)
+($I634*'fnd base rates'!H$112)
+($J634*'fnd base rates'!H$113)
+($K634*'fnd base rates'!H$114)
+($M634*'fnd base rates'!H$116)
+($N634*'fnd base rates'!H$117)
+($O634*'fnd base rates'!H$118)
+($P634*VLOOKUP($S634+12,rate_basefnd,8)))</f>
        <v>1001.5544199999999</v>
      </c>
      <c r="AA634" s="1">
        <f>(($D634*'fnd base rates'!I$107)
+($E634*'fnd base rates'!I$108)
+($F634*'fnd base rates'!I$109)
+($G634*'fnd base rates'!I$110)
+($H634*'fnd base rates'!I$111)
+($I634*'fnd base rates'!I$112)
+($J634*'fnd base rates'!I$113)
+($K634*'fnd base rates'!I$114)
+($M634*'fnd base rates'!I$116)
+($N634*'fnd base rates'!I$117)
+($O634*'fnd base rates'!I$118)
+($P634*VLOOKUP($S634+12,rate_basefnd,9)))
*$R634</f>
        <v>604.84</v>
      </c>
      <c r="AB634" s="1">
        <f>(($D634*'fnd base rates'!J$107)
+($E634*'fnd base rates'!J$108)
+($F634*'fnd base rates'!J$109)
+($G634*'fnd base rates'!J$110)
+($H634*'fnd base rates'!J$111)
+($I634*'fnd base rates'!J$112)
+($J634*'fnd base rates'!J$113)
+($K634*'fnd base rates'!J$114)
+($M634*'fnd base rates'!J$116)
+($N634*'fnd base rates'!J$117)
+($O634*'fnd base rates'!J$118)
+($P634*VLOOKUP($S634+12,rate_basefnd,10)))
*$R634</f>
        <v>383.86</v>
      </c>
      <c r="AC634" s="1">
        <f>(($D634*'fnd base rates'!K$107)
+($E634*'fnd base rates'!K$108)
+($F634*'fnd base rates'!K$109)
+($G634*'fnd base rates'!K$110)
+($H634*'fnd base rates'!K$111)
+($I634*'fnd base rates'!K$112)
+($J634*'fnd base rates'!K$113)
+($K634*'fnd base rates'!K$114)
+($M634*'fnd base rates'!K$116)
+($N634*'fnd base rates'!K$117)
+($O634*'fnd base rates'!K$118)
+($P634*VLOOKUP($S634+12,rate_basefnd,11)))
*$R634</f>
        <v>2182.2080220000003</v>
      </c>
      <c r="AD634" s="1">
        <f>(($D634*'fnd base rates'!L$107)
+($E634*'fnd base rates'!L$108)
+($F634*'fnd base rates'!L$109)
+($G634*'fnd base rates'!L$110)
+($H634*'fnd base rates'!L$111)
+($I634*'fnd base rates'!L$112)
+($J634*'fnd base rates'!L$113)
+($K634*'fnd base rates'!L$114)
+($M634*'fnd base rates'!L$116)
+($N634*'fnd base rates'!L$117)
+($O634*'fnd base rates'!L$118)
+($P634*VLOOKUP($S634+12,rate_basefnd,12)))</f>
        <v>2655.066812</v>
      </c>
      <c r="AE634" s="1">
        <f>(($D634*'fnd base rates'!M$107)
+($E634*'fnd base rates'!M$108)
+($F634*'fnd base rates'!M$109)
+($G634*'fnd base rates'!M$110)
+($H634*'fnd base rates'!M$111)
+($I634*'fnd base rates'!M$112)
+($J634*'fnd base rates'!M$113)
+($K634*'fnd base rates'!M$114)
+($M634*'fnd base rates'!M$116)
+($N634*'fnd base rates'!M$117)
+($O634*'fnd base rates'!M$118)
+($P634*VLOOKUP($S634+12,rate_basefnd,13)))</f>
        <v>0</v>
      </c>
      <c r="AF634" s="4">
        <f t="shared" si="691"/>
        <v>18787.173400000003</v>
      </c>
      <c r="AH634" s="4">
        <f t="shared" si="692"/>
        <v>482204030</v>
      </c>
      <c r="AI634" s="4" t="str">
        <f t="shared" si="693"/>
        <v>482</v>
      </c>
      <c r="AJ634" s="2" t="str">
        <f t="shared" si="694"/>
        <v>204</v>
      </c>
      <c r="AK634" s="2" t="str">
        <f t="shared" si="695"/>
        <v>030</v>
      </c>
      <c r="AL634" s="4">
        <f t="shared" si="696"/>
        <v>1</v>
      </c>
      <c r="AM634" s="4">
        <f t="shared" si="688"/>
        <v>2</v>
      </c>
      <c r="AN634" s="4">
        <f t="shared" si="697"/>
        <v>18787.173400000003</v>
      </c>
      <c r="AO634" s="4">
        <f t="shared" si="698"/>
        <v>9394</v>
      </c>
      <c r="AP634" s="4">
        <f t="shared" si="699"/>
        <v>0</v>
      </c>
      <c r="AQ634" s="4">
        <v>9394</v>
      </c>
      <c r="AW634" s="4">
        <v>9376</v>
      </c>
      <c r="AX634" s="5">
        <f t="shared" si="700"/>
        <v>18</v>
      </c>
      <c r="AY634" s="4">
        <v>9394</v>
      </c>
      <c r="AZ634" s="5"/>
      <c r="BB634" s="5">
        <f t="shared" ref="BB634" si="748">BC634-BA634</f>
        <v>0</v>
      </c>
    </row>
    <row r="635" spans="1:54" s="4" customFormat="1">
      <c r="A635" s="278">
        <v>482</v>
      </c>
      <c r="B635" s="2">
        <v>482204038</v>
      </c>
      <c r="C635" s="10" t="s">
        <v>300</v>
      </c>
      <c r="D635" s="15">
        <f>'fnd enro'!D635</f>
        <v>0</v>
      </c>
      <c r="E635" s="15">
        <f>'fnd enro'!E635</f>
        <v>0</v>
      </c>
      <c r="F635" s="15">
        <f>'fnd enro'!F635</f>
        <v>1</v>
      </c>
      <c r="G635" s="15">
        <f>'fnd enro'!G635</f>
        <v>0</v>
      </c>
      <c r="H635" s="15">
        <f>'fnd enro'!H635</f>
        <v>0</v>
      </c>
      <c r="I635" s="15">
        <f>'fnd enro'!I635</f>
        <v>0</v>
      </c>
      <c r="J635" s="15">
        <f>'fnd enro'!J635</f>
        <v>0</v>
      </c>
      <c r="K635" s="16">
        <f>'fnd enro'!K635</f>
        <v>3.8300000000000001E-2</v>
      </c>
      <c r="L635" s="15">
        <f>'fnd enro'!L635</f>
        <v>0</v>
      </c>
      <c r="M635" s="15">
        <f>'fnd enro'!M635</f>
        <v>0</v>
      </c>
      <c r="N635" s="15">
        <f>'fnd enro'!N635</f>
        <v>0</v>
      </c>
      <c r="O635" s="15">
        <f>'fnd enro'!O635</f>
        <v>0</v>
      </c>
      <c r="P635" s="15">
        <f>'fnd enro'!P635</f>
        <v>0</v>
      </c>
      <c r="Q635" s="15">
        <f>'fnd enro'!R635</f>
        <v>1</v>
      </c>
      <c r="R635" s="16">
        <f t="shared" si="690"/>
        <v>1</v>
      </c>
      <c r="S635" s="15">
        <f>VALUE('fnd enro'!Q635)</f>
        <v>2</v>
      </c>
      <c r="T635" s="2"/>
      <c r="U635" s="1">
        <f>(($D635*'fnd base rates'!C$107)
+($E635*'fnd base rates'!C$108)
+($F635*'fnd base rates'!C$109)
+($G635*'fnd base rates'!C$110)
+($H635*'fnd base rates'!C$111)
+($I635*'fnd base rates'!C$112)
+($J635*'fnd base rates'!C$113)
+($K635*'fnd base rates'!C$114)
+($M635*'fnd base rates'!C$116)
+($N635*'fnd base rates'!C$117)
+($O635*'fnd base rates'!C$118)
+($P635*VLOOKUP($S635+12,rate_basefnd,3)))
*$R635</f>
        <v>512.52229299999999</v>
      </c>
      <c r="V635" s="1">
        <f>(($D635*'fnd base rates'!D$107)
+($E635*'fnd base rates'!D$108)
+($F635*'fnd base rates'!D$109)
+($G635*'fnd base rates'!D$110)
+($H635*'fnd base rates'!D$111)
+($I635*'fnd base rates'!D$112)
+($J635*'fnd base rates'!D$113)
+($K635*'fnd base rates'!D$114)
+($M635*'fnd base rates'!D$116)
+($N635*'fnd base rates'!D$117)
+($O635*'fnd base rates'!D$118)
+($P635*VLOOKUP($S635+12,rate_basefnd,4)))
*$R635</f>
        <v>732.13</v>
      </c>
      <c r="W635" s="1">
        <f>(($D635*'fnd base rates'!E$107)
+($E635*'fnd base rates'!E$108)
+($F635*'fnd base rates'!E$109)
+($G635*'fnd base rates'!E$110)
+($H635*'fnd base rates'!E$111)
+($I635*'fnd base rates'!E$112)
+($J635*'fnd base rates'!E$113)
+($K635*'fnd base rates'!E$114)
+($M635*'fnd base rates'!E$116)
+($N635*'fnd base rates'!E$117)
+($O635*'fnd base rates'!E$118)
+($P635*VLOOKUP($S635+12,rate_basefnd,5)))
*$R635</f>
        <v>3710.6052590000004</v>
      </c>
      <c r="X635" s="1">
        <f>(($D635*'fnd base rates'!F$107)
+($E635*'fnd base rates'!F$108)
+($F635*'fnd base rates'!F$109)
+($G635*'fnd base rates'!F$110)
+($H635*'fnd base rates'!F$111)
+($I635*'fnd base rates'!F$112)
+($J635*'fnd base rates'!F$113)
+($K635*'fnd base rates'!F$114)
+($M635*'fnd base rates'!F$116)
+($N635*'fnd base rates'!F$117)
+($O635*'fnd base rates'!F$118)
+($P635*VLOOKUP($S635+12,rate_basefnd,6)))
*$R635</f>
        <v>1191.1383820000001</v>
      </c>
      <c r="Y635" s="1">
        <f>(($D635*'fnd base rates'!G$107)
+($E635*'fnd base rates'!G$108)
+($F635*'fnd base rates'!G$109)
+($G635*'fnd base rates'!G$110)
+($H635*'fnd base rates'!G$111)
+($I635*'fnd base rates'!G$112)
+($J635*'fnd base rates'!G$113)
+($K635*'fnd base rates'!G$114)
+($M635*'fnd base rates'!G$116)
+($N635*'fnd base rates'!G$117)
+($O635*'fnd base rates'!G$118)
+($P635*VLOOKUP($S635+12,rate_basefnd,7)))
*$R635</f>
        <v>149.88613900000001</v>
      </c>
      <c r="Z635" s="1">
        <f>(($D635*'fnd base rates'!H$107)
+($E635*'fnd base rates'!H$108)
+($F635*'fnd base rates'!H$109)
+($G635*'fnd base rates'!H$110)
+($H635*'fnd base rates'!H$111)
+($I635*'fnd base rates'!H$112)
+($J635*'fnd base rates'!H$113)
+($K635*'fnd base rates'!H$114)
+($M635*'fnd base rates'!H$116)
+($N635*'fnd base rates'!H$117)
+($O635*'fnd base rates'!H$118)
+($P635*VLOOKUP($S635+12,rate_basefnd,8)))</f>
        <v>500.77720999999997</v>
      </c>
      <c r="AA635" s="1">
        <f>(($D635*'fnd base rates'!I$107)
+($E635*'fnd base rates'!I$108)
+($F635*'fnd base rates'!I$109)
+($G635*'fnd base rates'!I$110)
+($H635*'fnd base rates'!I$111)
+($I635*'fnd base rates'!I$112)
+($J635*'fnd base rates'!I$113)
+($K635*'fnd base rates'!I$114)
+($M635*'fnd base rates'!I$116)
+($N635*'fnd base rates'!I$117)
+($O635*'fnd base rates'!I$118)
+($P635*VLOOKUP($S635+12,rate_basefnd,9)))
*$R635</f>
        <v>268.72000000000003</v>
      </c>
      <c r="AB635" s="1">
        <f>(($D635*'fnd base rates'!J$107)
+($E635*'fnd base rates'!J$108)
+($F635*'fnd base rates'!J$109)
+($G635*'fnd base rates'!J$110)
+($H635*'fnd base rates'!J$111)
+($I635*'fnd base rates'!J$112)
+($J635*'fnd base rates'!J$113)
+($K635*'fnd base rates'!J$114)
+($M635*'fnd base rates'!J$116)
+($N635*'fnd base rates'!J$117)
+($O635*'fnd base rates'!J$118)
+($P635*VLOOKUP($S635+12,rate_basefnd,10)))
*$R635</f>
        <v>97.19</v>
      </c>
      <c r="AC635" s="1">
        <f>(($D635*'fnd base rates'!K$107)
+($E635*'fnd base rates'!K$108)
+($F635*'fnd base rates'!K$109)
+($G635*'fnd base rates'!K$110)
+($H635*'fnd base rates'!K$111)
+($I635*'fnd base rates'!K$112)
+($J635*'fnd base rates'!K$113)
+($K635*'fnd base rates'!K$114)
+($M635*'fnd base rates'!K$116)
+($N635*'fnd base rates'!K$117)
+($O635*'fnd base rates'!K$118)
+($P635*VLOOKUP($S635+12,rate_basefnd,11)))
*$R635</f>
        <v>1051.8940110000001</v>
      </c>
      <c r="AD635" s="1">
        <f>(($D635*'fnd base rates'!L$107)
+($E635*'fnd base rates'!L$108)
+($F635*'fnd base rates'!L$109)
+($G635*'fnd base rates'!L$110)
+($H635*'fnd base rates'!L$111)
+($I635*'fnd base rates'!L$112)
+($J635*'fnd base rates'!L$113)
+($K635*'fnd base rates'!L$114)
+($M635*'fnd base rates'!L$116)
+($N635*'fnd base rates'!L$117)
+($O635*'fnd base rates'!L$118)
+($P635*VLOOKUP($S635+12,rate_basefnd,12)))</f>
        <v>1303.513406</v>
      </c>
      <c r="AE635" s="1">
        <f>(($D635*'fnd base rates'!M$107)
+($E635*'fnd base rates'!M$108)
+($F635*'fnd base rates'!M$109)
+($G635*'fnd base rates'!M$110)
+($H635*'fnd base rates'!M$111)
+($I635*'fnd base rates'!M$112)
+($J635*'fnd base rates'!M$113)
+($K635*'fnd base rates'!M$114)
+($M635*'fnd base rates'!M$116)
+($N635*'fnd base rates'!M$117)
+($O635*'fnd base rates'!M$118)
+($P635*VLOOKUP($S635+12,rate_basefnd,13)))</f>
        <v>0</v>
      </c>
      <c r="AF635" s="4">
        <f t="shared" si="691"/>
        <v>9518.3767000000007</v>
      </c>
      <c r="AH635" s="4">
        <f t="shared" si="692"/>
        <v>482204038</v>
      </c>
      <c r="AI635" s="4" t="str">
        <f t="shared" si="693"/>
        <v>482</v>
      </c>
      <c r="AJ635" s="2" t="str">
        <f t="shared" si="694"/>
        <v>204</v>
      </c>
      <c r="AK635" s="2" t="str">
        <f t="shared" si="695"/>
        <v>038</v>
      </c>
      <c r="AL635" s="4">
        <f t="shared" si="696"/>
        <v>1</v>
      </c>
      <c r="AM635" s="4">
        <f t="shared" si="688"/>
        <v>1</v>
      </c>
      <c r="AN635" s="4">
        <f t="shared" si="697"/>
        <v>9518.3767000000007</v>
      </c>
      <c r="AO635" s="4">
        <f t="shared" si="698"/>
        <v>9518</v>
      </c>
      <c r="AP635" s="4">
        <f t="shared" si="699"/>
        <v>0</v>
      </c>
      <c r="AQ635" s="4">
        <v>9518</v>
      </c>
      <c r="AW635" s="4">
        <v>9501</v>
      </c>
      <c r="AX635" s="5">
        <f t="shared" si="700"/>
        <v>17</v>
      </c>
      <c r="AY635" s="4">
        <v>9518</v>
      </c>
      <c r="AZ635" s="5"/>
      <c r="BB635" s="5">
        <f t="shared" ref="BB635" si="749">BC635-BA635</f>
        <v>0</v>
      </c>
    </row>
    <row r="636" spans="1:54" s="4" customFormat="1">
      <c r="A636" s="278">
        <v>482</v>
      </c>
      <c r="B636" s="2">
        <v>482204105</v>
      </c>
      <c r="C636" s="10" t="s">
        <v>300</v>
      </c>
      <c r="D636" s="15">
        <f>'fnd enro'!D636</f>
        <v>0</v>
      </c>
      <c r="E636" s="15">
        <f>'fnd enro'!E636</f>
        <v>0</v>
      </c>
      <c r="F636" s="15">
        <f>'fnd enro'!F636</f>
        <v>0</v>
      </c>
      <c r="G636" s="15">
        <f>'fnd enro'!G636</f>
        <v>2</v>
      </c>
      <c r="H636" s="15">
        <f>'fnd enro'!H636</f>
        <v>0</v>
      </c>
      <c r="I636" s="15">
        <f>'fnd enro'!I636</f>
        <v>0</v>
      </c>
      <c r="J636" s="15">
        <f>'fnd enro'!J636</f>
        <v>0</v>
      </c>
      <c r="K636" s="16">
        <f>'fnd enro'!K636</f>
        <v>7.6600000000000001E-2</v>
      </c>
      <c r="L636" s="15">
        <f>'fnd enro'!L636</f>
        <v>0</v>
      </c>
      <c r="M636" s="15">
        <f>'fnd enro'!M636</f>
        <v>0</v>
      </c>
      <c r="N636" s="15">
        <f>'fnd enro'!N636</f>
        <v>0</v>
      </c>
      <c r="O636" s="15">
        <f>'fnd enro'!O636</f>
        <v>0</v>
      </c>
      <c r="P636" s="15">
        <f>'fnd enro'!P636</f>
        <v>0</v>
      </c>
      <c r="Q636" s="15">
        <f>'fnd enro'!R636</f>
        <v>2</v>
      </c>
      <c r="R636" s="16">
        <f t="shared" si="690"/>
        <v>1</v>
      </c>
      <c r="S636" s="15">
        <f>VALUE('fnd enro'!Q636)</f>
        <v>3</v>
      </c>
      <c r="T636" s="2"/>
      <c r="U636" s="1">
        <f>(($D636*'fnd base rates'!C$107)
+($E636*'fnd base rates'!C$108)
+($F636*'fnd base rates'!C$109)
+($G636*'fnd base rates'!C$110)
+($H636*'fnd base rates'!C$111)
+($I636*'fnd base rates'!C$112)
+($J636*'fnd base rates'!C$113)
+($K636*'fnd base rates'!C$114)
+($M636*'fnd base rates'!C$116)
+($N636*'fnd base rates'!C$117)
+($O636*'fnd base rates'!C$118)
+($P636*VLOOKUP($S636+12,rate_basefnd,3)))
*$R636</f>
        <v>1025.044586</v>
      </c>
      <c r="V636" s="1">
        <f>(($D636*'fnd base rates'!D$107)
+($E636*'fnd base rates'!D$108)
+($F636*'fnd base rates'!D$109)
+($G636*'fnd base rates'!D$110)
+($H636*'fnd base rates'!D$111)
+($I636*'fnd base rates'!D$112)
+($J636*'fnd base rates'!D$113)
+($K636*'fnd base rates'!D$114)
+($M636*'fnd base rates'!D$116)
+($N636*'fnd base rates'!D$117)
+($O636*'fnd base rates'!D$118)
+($P636*VLOOKUP($S636+12,rate_basefnd,4)))
*$R636</f>
        <v>1464.26</v>
      </c>
      <c r="W636" s="1">
        <f>(($D636*'fnd base rates'!E$107)
+($E636*'fnd base rates'!E$108)
+($F636*'fnd base rates'!E$109)
+($G636*'fnd base rates'!E$110)
+($H636*'fnd base rates'!E$111)
+($I636*'fnd base rates'!E$112)
+($J636*'fnd base rates'!E$113)
+($K636*'fnd base rates'!E$114)
+($M636*'fnd base rates'!E$116)
+($N636*'fnd base rates'!E$117)
+($O636*'fnd base rates'!E$118)
+($P636*VLOOKUP($S636+12,rate_basefnd,5)))
*$R636</f>
        <v>7421.1305179999999</v>
      </c>
      <c r="X636" s="1">
        <f>(($D636*'fnd base rates'!F$107)
+($E636*'fnd base rates'!F$108)
+($F636*'fnd base rates'!F$109)
+($G636*'fnd base rates'!F$110)
+($H636*'fnd base rates'!F$111)
+($I636*'fnd base rates'!F$112)
+($J636*'fnd base rates'!F$113)
+($K636*'fnd base rates'!F$114)
+($M636*'fnd base rates'!F$116)
+($N636*'fnd base rates'!F$117)
+($O636*'fnd base rates'!F$118)
+($P636*VLOOKUP($S636+12,rate_basefnd,6)))
*$R636</f>
        <v>2382.2767640000002</v>
      </c>
      <c r="Y636" s="1">
        <f>(($D636*'fnd base rates'!G$107)
+($E636*'fnd base rates'!G$108)
+($F636*'fnd base rates'!G$109)
+($G636*'fnd base rates'!G$110)
+($H636*'fnd base rates'!G$111)
+($I636*'fnd base rates'!G$112)
+($J636*'fnd base rates'!G$113)
+($K636*'fnd base rates'!G$114)
+($M636*'fnd base rates'!G$116)
+($N636*'fnd base rates'!G$117)
+($O636*'fnd base rates'!G$118)
+($P636*VLOOKUP($S636+12,rate_basefnd,7)))
*$R636</f>
        <v>299.81227799999999</v>
      </c>
      <c r="Z636" s="1">
        <f>(($D636*'fnd base rates'!H$107)
+($E636*'fnd base rates'!H$108)
+($F636*'fnd base rates'!H$109)
+($G636*'fnd base rates'!H$110)
+($H636*'fnd base rates'!H$111)
+($I636*'fnd base rates'!H$112)
+($J636*'fnd base rates'!H$113)
+($K636*'fnd base rates'!H$114)
+($M636*'fnd base rates'!H$116)
+($N636*'fnd base rates'!H$117)
+($O636*'fnd base rates'!H$118)
+($P636*VLOOKUP($S636+12,rate_basefnd,8)))</f>
        <v>1001.5544199999999</v>
      </c>
      <c r="AA636" s="1">
        <f>(($D636*'fnd base rates'!I$107)
+($E636*'fnd base rates'!I$108)
+($F636*'fnd base rates'!I$109)
+($G636*'fnd base rates'!I$110)
+($H636*'fnd base rates'!I$111)
+($I636*'fnd base rates'!I$112)
+($J636*'fnd base rates'!I$113)
+($K636*'fnd base rates'!I$114)
+($M636*'fnd base rates'!I$116)
+($N636*'fnd base rates'!I$117)
+($O636*'fnd base rates'!I$118)
+($P636*VLOOKUP($S636+12,rate_basefnd,9)))
*$R636</f>
        <v>537.44000000000005</v>
      </c>
      <c r="AB636" s="1">
        <f>(($D636*'fnd base rates'!J$107)
+($E636*'fnd base rates'!J$108)
+($F636*'fnd base rates'!J$109)
+($G636*'fnd base rates'!J$110)
+($H636*'fnd base rates'!J$111)
+($I636*'fnd base rates'!J$112)
+($J636*'fnd base rates'!J$113)
+($K636*'fnd base rates'!J$114)
+($M636*'fnd base rates'!J$116)
+($N636*'fnd base rates'!J$117)
+($O636*'fnd base rates'!J$118)
+($P636*VLOOKUP($S636+12,rate_basefnd,10)))
*$R636</f>
        <v>291.52</v>
      </c>
      <c r="AC636" s="1">
        <f>(($D636*'fnd base rates'!K$107)
+($E636*'fnd base rates'!K$108)
+($F636*'fnd base rates'!K$109)
+($G636*'fnd base rates'!K$110)
+($H636*'fnd base rates'!K$111)
+($I636*'fnd base rates'!K$112)
+($J636*'fnd base rates'!K$113)
+($K636*'fnd base rates'!K$114)
+($M636*'fnd base rates'!K$116)
+($N636*'fnd base rates'!K$117)
+($O636*'fnd base rates'!K$118)
+($P636*VLOOKUP($S636+12,rate_basefnd,11)))
*$R636</f>
        <v>2103.7880220000002</v>
      </c>
      <c r="AD636" s="1">
        <f>(($D636*'fnd base rates'!L$107)
+($E636*'fnd base rates'!L$108)
+($F636*'fnd base rates'!L$109)
+($G636*'fnd base rates'!L$110)
+($H636*'fnd base rates'!L$111)
+($I636*'fnd base rates'!L$112)
+($J636*'fnd base rates'!L$113)
+($K636*'fnd base rates'!L$114)
+($M636*'fnd base rates'!L$116)
+($N636*'fnd base rates'!L$117)
+($O636*'fnd base rates'!L$118)
+($P636*VLOOKUP($S636+12,rate_basefnd,12)))</f>
        <v>2607.086812</v>
      </c>
      <c r="AE636" s="1">
        <f>(($D636*'fnd base rates'!M$107)
+($E636*'fnd base rates'!M$108)
+($F636*'fnd base rates'!M$109)
+($G636*'fnd base rates'!M$110)
+($H636*'fnd base rates'!M$111)
+($I636*'fnd base rates'!M$112)
+($J636*'fnd base rates'!M$113)
+($K636*'fnd base rates'!M$114)
+($M636*'fnd base rates'!M$116)
+($N636*'fnd base rates'!M$117)
+($O636*'fnd base rates'!M$118)
+($P636*VLOOKUP($S636+12,rate_basefnd,13)))</f>
        <v>0</v>
      </c>
      <c r="AF636" s="4">
        <f t="shared" si="691"/>
        <v>19133.913400000001</v>
      </c>
      <c r="AH636" s="4">
        <f t="shared" si="692"/>
        <v>482204105</v>
      </c>
      <c r="AI636" s="4" t="str">
        <f t="shared" si="693"/>
        <v>482</v>
      </c>
      <c r="AJ636" s="2" t="str">
        <f t="shared" si="694"/>
        <v>204</v>
      </c>
      <c r="AK636" s="2" t="str">
        <f t="shared" si="695"/>
        <v>105</v>
      </c>
      <c r="AL636" s="4">
        <f t="shared" si="696"/>
        <v>1</v>
      </c>
      <c r="AM636" s="4">
        <f t="shared" si="688"/>
        <v>2</v>
      </c>
      <c r="AN636" s="4">
        <f t="shared" si="697"/>
        <v>19133.913400000001</v>
      </c>
      <c r="AO636" s="4">
        <f t="shared" si="698"/>
        <v>9567</v>
      </c>
      <c r="AP636" s="4">
        <f t="shared" si="699"/>
        <v>0</v>
      </c>
      <c r="AQ636" s="4">
        <v>9567</v>
      </c>
      <c r="AW636" s="4">
        <v>9549</v>
      </c>
      <c r="AX636" s="5">
        <f t="shared" si="700"/>
        <v>18</v>
      </c>
      <c r="AY636" s="4">
        <v>9567</v>
      </c>
      <c r="AZ636" s="5"/>
      <c r="BB636" s="5">
        <f t="shared" ref="BB636" si="750">BC636-BA636</f>
        <v>0</v>
      </c>
    </row>
    <row r="637" spans="1:54" s="4" customFormat="1">
      <c r="A637" s="278">
        <v>482</v>
      </c>
      <c r="B637" s="2">
        <v>482204128</v>
      </c>
      <c r="C637" s="10" t="s">
        <v>300</v>
      </c>
      <c r="D637" s="15">
        <f>'fnd enro'!D637</f>
        <v>0</v>
      </c>
      <c r="E637" s="15">
        <f>'fnd enro'!E637</f>
        <v>0</v>
      </c>
      <c r="F637" s="15">
        <f>'fnd enro'!F637</f>
        <v>0</v>
      </c>
      <c r="G637" s="15">
        <f>'fnd enro'!G637</f>
        <v>1</v>
      </c>
      <c r="H637" s="15">
        <f>'fnd enro'!H637</f>
        <v>2</v>
      </c>
      <c r="I637" s="15">
        <f>'fnd enro'!I637</f>
        <v>0</v>
      </c>
      <c r="J637" s="15">
        <f>'fnd enro'!J637</f>
        <v>0</v>
      </c>
      <c r="K637" s="16">
        <f>'fnd enro'!K637</f>
        <v>0.1149</v>
      </c>
      <c r="L637" s="15">
        <f>'fnd enro'!L637</f>
        <v>0</v>
      </c>
      <c r="M637" s="15">
        <f>'fnd enro'!M637</f>
        <v>0</v>
      </c>
      <c r="N637" s="15">
        <f>'fnd enro'!N637</f>
        <v>0</v>
      </c>
      <c r="O637" s="15">
        <f>'fnd enro'!O637</f>
        <v>0</v>
      </c>
      <c r="P637" s="15">
        <f>'fnd enro'!P637</f>
        <v>2</v>
      </c>
      <c r="Q637" s="15">
        <f>'fnd enro'!R637</f>
        <v>3</v>
      </c>
      <c r="R637" s="16">
        <f t="shared" si="690"/>
        <v>1</v>
      </c>
      <c r="S637" s="15">
        <f>VALUE('fnd enro'!Q637)</f>
        <v>10</v>
      </c>
      <c r="T637" s="2"/>
      <c r="U637" s="1">
        <f>(($D637*'fnd base rates'!C$107)
+($E637*'fnd base rates'!C$108)
+($F637*'fnd base rates'!C$109)
+($G637*'fnd base rates'!C$110)
+($H637*'fnd base rates'!C$111)
+($I637*'fnd base rates'!C$112)
+($J637*'fnd base rates'!C$113)
+($K637*'fnd base rates'!C$114)
+($M637*'fnd base rates'!C$116)
+($N637*'fnd base rates'!C$117)
+($O637*'fnd base rates'!C$118)
+($P637*VLOOKUP($S637+12,rate_basefnd,3)))
*$R637</f>
        <v>1677.9068790000001</v>
      </c>
      <c r="V637" s="1">
        <f>(($D637*'fnd base rates'!D$107)
+($E637*'fnd base rates'!D$108)
+($F637*'fnd base rates'!D$109)
+($G637*'fnd base rates'!D$110)
+($H637*'fnd base rates'!D$111)
+($I637*'fnd base rates'!D$112)
+($J637*'fnd base rates'!D$113)
+($K637*'fnd base rates'!D$114)
+($M637*'fnd base rates'!D$116)
+($N637*'fnd base rates'!D$117)
+($O637*'fnd base rates'!D$118)
+($P637*VLOOKUP($S637+12,rate_basefnd,4)))
*$R637</f>
        <v>2861.31</v>
      </c>
      <c r="W637" s="1">
        <f>(($D637*'fnd base rates'!E$107)
+($E637*'fnd base rates'!E$108)
+($F637*'fnd base rates'!E$109)
+($G637*'fnd base rates'!E$110)
+($H637*'fnd base rates'!E$111)
+($I637*'fnd base rates'!E$112)
+($J637*'fnd base rates'!E$113)
+($K637*'fnd base rates'!E$114)
+($M637*'fnd base rates'!E$116)
+($N637*'fnd base rates'!E$117)
+($O637*'fnd base rates'!E$118)
+($P637*VLOOKUP($S637+12,rate_basefnd,5)))
*$R637</f>
        <v>16816.915776999998</v>
      </c>
      <c r="X637" s="1">
        <f>(($D637*'fnd base rates'!F$107)
+($E637*'fnd base rates'!F$108)
+($F637*'fnd base rates'!F$109)
+($G637*'fnd base rates'!F$110)
+($H637*'fnd base rates'!F$111)
+($I637*'fnd base rates'!F$112)
+($J637*'fnd base rates'!F$113)
+($K637*'fnd base rates'!F$114)
+($M637*'fnd base rates'!F$116)
+($N637*'fnd base rates'!F$117)
+($O637*'fnd base rates'!F$118)
+($P637*VLOOKUP($S637+12,rate_basefnd,6)))
*$R637</f>
        <v>3090.9951459999997</v>
      </c>
      <c r="Y637" s="1">
        <f>(($D637*'fnd base rates'!G$107)
+($E637*'fnd base rates'!G$108)
+($F637*'fnd base rates'!G$109)
+($G637*'fnd base rates'!G$110)
+($H637*'fnd base rates'!G$111)
+($I637*'fnd base rates'!G$112)
+($J637*'fnd base rates'!G$113)
+($K637*'fnd base rates'!G$114)
+($M637*'fnd base rates'!G$116)
+($N637*'fnd base rates'!G$117)
+($O637*'fnd base rates'!G$118)
+($P637*VLOOKUP($S637+12,rate_basefnd,7)))
*$R637</f>
        <v>786.93841699999996</v>
      </c>
      <c r="Z637" s="1">
        <f>(($D637*'fnd base rates'!H$107)
+($E637*'fnd base rates'!H$108)
+($F637*'fnd base rates'!H$109)
+($G637*'fnd base rates'!H$110)
+($H637*'fnd base rates'!H$111)
+($I637*'fnd base rates'!H$112)
+($J637*'fnd base rates'!H$113)
+($K637*'fnd base rates'!H$114)
+($M637*'fnd base rates'!H$116)
+($N637*'fnd base rates'!H$117)
+($O637*'fnd base rates'!H$118)
+($P637*VLOOKUP($S637+12,rate_basefnd,8)))</f>
        <v>1550.6116300000001</v>
      </c>
      <c r="AA637" s="1">
        <f>(($D637*'fnd base rates'!I$107)
+($E637*'fnd base rates'!I$108)
+($F637*'fnd base rates'!I$109)
+($G637*'fnd base rates'!I$110)
+($H637*'fnd base rates'!I$111)
+($I637*'fnd base rates'!I$112)
+($J637*'fnd base rates'!I$113)
+($K637*'fnd base rates'!I$114)
+($M637*'fnd base rates'!I$116)
+($N637*'fnd base rates'!I$117)
+($O637*'fnd base rates'!I$118)
+($P637*VLOOKUP($S637+12,rate_basefnd,9)))
*$R637</f>
        <v>1203.8</v>
      </c>
      <c r="AB637" s="1">
        <f>(($D637*'fnd base rates'!J$107)
+($E637*'fnd base rates'!J$108)
+($F637*'fnd base rates'!J$109)
+($G637*'fnd base rates'!J$110)
+($H637*'fnd base rates'!J$111)
+($I637*'fnd base rates'!J$112)
+($J637*'fnd base rates'!J$113)
+($K637*'fnd base rates'!J$114)
+($M637*'fnd base rates'!J$116)
+($N637*'fnd base rates'!J$117)
+($O637*'fnd base rates'!J$118)
+($P637*VLOOKUP($S637+12,rate_basefnd,10)))
*$R637</f>
        <v>1987.72</v>
      </c>
      <c r="AC637" s="1">
        <f>(($D637*'fnd base rates'!K$107)
+($E637*'fnd base rates'!K$108)
+($F637*'fnd base rates'!K$109)
+($G637*'fnd base rates'!K$110)
+($H637*'fnd base rates'!K$111)
+($I637*'fnd base rates'!K$112)
+($J637*'fnd base rates'!K$113)
+($K637*'fnd base rates'!K$114)
+($M637*'fnd base rates'!K$116)
+($N637*'fnd base rates'!K$117)
+($O637*'fnd base rates'!K$118)
+($P637*VLOOKUP($S637+12,rate_basefnd,11)))
*$R637</f>
        <v>3312.5220330000002</v>
      </c>
      <c r="AD637" s="1">
        <f>(($D637*'fnd base rates'!L$107)
+($E637*'fnd base rates'!L$108)
+($F637*'fnd base rates'!L$109)
+($G637*'fnd base rates'!L$110)
+($H637*'fnd base rates'!L$111)
+($I637*'fnd base rates'!L$112)
+($J637*'fnd base rates'!L$113)
+($K637*'fnd base rates'!L$114)
+($M637*'fnd base rates'!L$116)
+($N637*'fnd base rates'!L$117)
+($O637*'fnd base rates'!L$118)
+($P637*VLOOKUP($S637+12,rate_basefnd,12)))</f>
        <v>5056.5502180000003</v>
      </c>
      <c r="AE637" s="1">
        <f>(($D637*'fnd base rates'!M$107)
+($E637*'fnd base rates'!M$108)
+($F637*'fnd base rates'!M$109)
+($G637*'fnd base rates'!M$110)
+($H637*'fnd base rates'!M$111)
+($I637*'fnd base rates'!M$112)
+($J637*'fnd base rates'!M$113)
+($K637*'fnd base rates'!M$114)
+($M637*'fnd base rates'!M$116)
+($N637*'fnd base rates'!M$117)
+($O637*'fnd base rates'!M$118)
+($P637*VLOOKUP($S637+12,rate_basefnd,13)))</f>
        <v>0</v>
      </c>
      <c r="AF637" s="4">
        <f t="shared" si="691"/>
        <v>38345.270099999994</v>
      </c>
      <c r="AH637" s="4">
        <f t="shared" si="692"/>
        <v>482204128</v>
      </c>
      <c r="AI637" s="4" t="str">
        <f t="shared" si="693"/>
        <v>482</v>
      </c>
      <c r="AJ637" s="2" t="str">
        <f t="shared" si="694"/>
        <v>204</v>
      </c>
      <c r="AK637" s="2" t="str">
        <f t="shared" si="695"/>
        <v>128</v>
      </c>
      <c r="AL637" s="4">
        <f t="shared" si="696"/>
        <v>1</v>
      </c>
      <c r="AM637" s="4">
        <f t="shared" si="688"/>
        <v>3</v>
      </c>
      <c r="AN637" s="4">
        <f t="shared" si="697"/>
        <v>38345.270099999994</v>
      </c>
      <c r="AO637" s="4">
        <f t="shared" si="698"/>
        <v>12782</v>
      </c>
      <c r="AP637" s="4">
        <f t="shared" si="699"/>
        <v>0</v>
      </c>
      <c r="AQ637" s="4">
        <v>12782</v>
      </c>
      <c r="AW637" s="4">
        <v>12724</v>
      </c>
      <c r="AX637" s="5">
        <f t="shared" si="700"/>
        <v>58</v>
      </c>
      <c r="AY637" s="4">
        <v>12782</v>
      </c>
      <c r="AZ637" s="5"/>
      <c r="BB637" s="5">
        <f t="shared" ref="BB637" si="751">BC637-BA637</f>
        <v>0</v>
      </c>
    </row>
    <row r="638" spans="1:54" s="4" customFormat="1">
      <c r="A638" s="278">
        <v>482</v>
      </c>
      <c r="B638" s="2">
        <v>482204204</v>
      </c>
      <c r="C638" s="10" t="s">
        <v>300</v>
      </c>
      <c r="D638" s="15">
        <f>'fnd enro'!D638</f>
        <v>0</v>
      </c>
      <c r="E638" s="15">
        <f>'fnd enro'!E638</f>
        <v>0</v>
      </c>
      <c r="F638" s="15">
        <f>'fnd enro'!F638</f>
        <v>12</v>
      </c>
      <c r="G638" s="15">
        <f>'fnd enro'!G638</f>
        <v>75</v>
      </c>
      <c r="H638" s="15">
        <f>'fnd enro'!H638</f>
        <v>52</v>
      </c>
      <c r="I638" s="15">
        <f>'fnd enro'!I638</f>
        <v>0</v>
      </c>
      <c r="J638" s="15">
        <f>'fnd enro'!J638</f>
        <v>0</v>
      </c>
      <c r="K638" s="16">
        <f>'fnd enro'!K638</f>
        <v>5.3236999999999997</v>
      </c>
      <c r="L638" s="15">
        <f>'fnd enro'!L638</f>
        <v>0</v>
      </c>
      <c r="M638" s="15">
        <f>'fnd enro'!M638</f>
        <v>0</v>
      </c>
      <c r="N638" s="15">
        <f>'fnd enro'!N638</f>
        <v>0</v>
      </c>
      <c r="O638" s="15">
        <f>'fnd enro'!O638</f>
        <v>0</v>
      </c>
      <c r="P638" s="15">
        <f>'fnd enro'!P638</f>
        <v>13</v>
      </c>
      <c r="Q638" s="15">
        <f>'fnd enro'!R638</f>
        <v>139</v>
      </c>
      <c r="R638" s="16">
        <f t="shared" si="690"/>
        <v>1</v>
      </c>
      <c r="S638" s="15">
        <f>VALUE('fnd enro'!Q638)</f>
        <v>3</v>
      </c>
      <c r="T638" s="2"/>
      <c r="U638" s="1">
        <f>(($D638*'fnd base rates'!C$107)
+($E638*'fnd base rates'!C$108)
+($F638*'fnd base rates'!C$109)
+($G638*'fnd base rates'!C$110)
+($H638*'fnd base rates'!C$111)
+($I638*'fnd base rates'!C$112)
+($J638*'fnd base rates'!C$113)
+($K638*'fnd base rates'!C$114)
+($M638*'fnd base rates'!C$116)
+($N638*'fnd base rates'!C$117)
+($O638*'fnd base rates'!C$118)
+($P638*VLOOKUP($S638+12,rate_basefnd,3)))
*$R638</f>
        <v>71944.808727000011</v>
      </c>
      <c r="V638" s="1">
        <f>(($D638*'fnd base rates'!D$107)
+($E638*'fnd base rates'!D$108)
+($F638*'fnd base rates'!D$109)
+($G638*'fnd base rates'!D$110)
+($H638*'fnd base rates'!D$111)
+($I638*'fnd base rates'!D$112)
+($J638*'fnd base rates'!D$113)
+($K638*'fnd base rates'!D$114)
+($M638*'fnd base rates'!D$116)
+($N638*'fnd base rates'!D$117)
+($O638*'fnd base rates'!D$118)
+($P638*VLOOKUP($S638+12,rate_basefnd,4)))
*$R638</f>
        <v>105102.91</v>
      </c>
      <c r="W638" s="1">
        <f>(($D638*'fnd base rates'!E$107)
+($E638*'fnd base rates'!E$108)
+($F638*'fnd base rates'!E$109)
+($G638*'fnd base rates'!E$110)
+($H638*'fnd base rates'!E$111)
+($I638*'fnd base rates'!E$112)
+($J638*'fnd base rates'!E$113)
+($K638*'fnd base rates'!E$114)
+($M638*'fnd base rates'!E$116)
+($N638*'fnd base rates'!E$117)
+($O638*'fnd base rates'!E$118)
+($P638*VLOOKUP($S638+12,rate_basefnd,5)))
*$R638</f>
        <v>527395.34100100002</v>
      </c>
      <c r="X638" s="1">
        <f>(($D638*'fnd base rates'!F$107)
+($E638*'fnd base rates'!F$108)
+($F638*'fnd base rates'!F$109)
+($G638*'fnd base rates'!F$110)
+($H638*'fnd base rates'!F$111)
+($I638*'fnd base rates'!F$112)
+($J638*'fnd base rates'!F$113)
+($K638*'fnd base rates'!F$114)
+($M638*'fnd base rates'!F$116)
+($N638*'fnd base rates'!F$117)
+($O638*'fnd base rates'!F$118)
+($P638*VLOOKUP($S638+12,rate_basefnd,6)))
*$R638</f>
        <v>153025.31509799999</v>
      </c>
      <c r="Y638" s="1">
        <f>(($D638*'fnd base rates'!G$107)
+($E638*'fnd base rates'!G$108)
+($F638*'fnd base rates'!G$109)
+($G638*'fnd base rates'!G$110)
+($H638*'fnd base rates'!G$111)
+($I638*'fnd base rates'!G$112)
+($J638*'fnd base rates'!G$113)
+($K638*'fnd base rates'!G$114)
+($M638*'fnd base rates'!G$116)
+($N638*'fnd base rates'!G$117)
+($O638*'fnd base rates'!G$118)
+($P638*VLOOKUP($S638+12,rate_basefnd,7)))
*$R638</f>
        <v>22997.443320999999</v>
      </c>
      <c r="Z638" s="1">
        <f>(($D638*'fnd base rates'!H$107)
+($E638*'fnd base rates'!H$108)
+($F638*'fnd base rates'!H$109)
+($G638*'fnd base rates'!H$110)
+($H638*'fnd base rates'!H$111)
+($I638*'fnd base rates'!H$112)
+($J638*'fnd base rates'!H$113)
+($K638*'fnd base rates'!H$114)
+($M638*'fnd base rates'!H$116)
+($N638*'fnd base rates'!H$117)
+($O638*'fnd base rates'!H$118)
+($P638*VLOOKUP($S638+12,rate_basefnd,8)))</f>
        <v>69850.352190000005</v>
      </c>
      <c r="AA638" s="1">
        <f>(($D638*'fnd base rates'!I$107)
+($E638*'fnd base rates'!I$108)
+($F638*'fnd base rates'!I$109)
+($G638*'fnd base rates'!I$110)
+($H638*'fnd base rates'!I$111)
+($I638*'fnd base rates'!I$112)
+($J638*'fnd base rates'!I$113)
+($K638*'fnd base rates'!I$114)
+($M638*'fnd base rates'!I$116)
+($N638*'fnd base rates'!I$117)
+($O638*'fnd base rates'!I$118)
+($P638*VLOOKUP($S638+12,rate_basefnd,9)))
*$R638</f>
        <v>42175.990000000005</v>
      </c>
      <c r="AB638" s="1">
        <f>(($D638*'fnd base rates'!J$107)
+($E638*'fnd base rates'!J$108)
+($F638*'fnd base rates'!J$109)
+($G638*'fnd base rates'!J$110)
+($H638*'fnd base rates'!J$111)
+($I638*'fnd base rates'!J$112)
+($J638*'fnd base rates'!J$113)
+($K638*'fnd base rates'!J$114)
+($M638*'fnd base rates'!J$116)
+($N638*'fnd base rates'!J$117)
+($O638*'fnd base rates'!J$118)
+($P638*VLOOKUP($S638+12,rate_basefnd,10)))
*$R638</f>
        <v>31333.47</v>
      </c>
      <c r="AC638" s="1">
        <f>(($D638*'fnd base rates'!K$107)
+($E638*'fnd base rates'!K$108)
+($F638*'fnd base rates'!K$109)
+($G638*'fnd base rates'!K$110)
+($H638*'fnd base rates'!K$111)
+($I638*'fnd base rates'!K$112)
+($J638*'fnd base rates'!K$113)
+($K638*'fnd base rates'!K$114)
+($M638*'fnd base rates'!K$116)
+($N638*'fnd base rates'!K$117)
+($O638*'fnd base rates'!K$118)
+($P638*VLOOKUP($S638+12,rate_basefnd,11)))
*$R638</f>
        <v>150291.10752899997</v>
      </c>
      <c r="AD638" s="1">
        <f>(($D638*'fnd base rates'!L$107)
+($E638*'fnd base rates'!L$108)
+($F638*'fnd base rates'!L$109)
+($G638*'fnd base rates'!L$110)
+($H638*'fnd base rates'!L$111)
+($I638*'fnd base rates'!L$112)
+($J638*'fnd base rates'!L$113)
+($K638*'fnd base rates'!L$114)
+($M638*'fnd base rates'!L$116)
+($N638*'fnd base rates'!L$117)
+($O638*'fnd base rates'!L$118)
+($P638*VLOOKUP($S638+12,rate_basefnd,12)))</f>
        <v>188956.16343399999</v>
      </c>
      <c r="AE638" s="1">
        <f>(($D638*'fnd base rates'!M$107)
+($E638*'fnd base rates'!M$108)
+($F638*'fnd base rates'!M$109)
+($G638*'fnd base rates'!M$110)
+($H638*'fnd base rates'!M$111)
+($I638*'fnd base rates'!M$112)
+($J638*'fnd base rates'!M$113)
+($K638*'fnd base rates'!M$114)
+($M638*'fnd base rates'!M$116)
+($N638*'fnd base rates'!M$117)
+($O638*'fnd base rates'!M$118)
+($P638*VLOOKUP($S638+12,rate_basefnd,13)))</f>
        <v>0</v>
      </c>
      <c r="AF638" s="4">
        <f t="shared" si="691"/>
        <v>1363072.9013</v>
      </c>
      <c r="AH638" s="4">
        <f t="shared" si="692"/>
        <v>482204204</v>
      </c>
      <c r="AI638" s="4" t="str">
        <f t="shared" si="693"/>
        <v>482</v>
      </c>
      <c r="AJ638" s="2" t="str">
        <f t="shared" si="694"/>
        <v>204</v>
      </c>
      <c r="AK638" s="2" t="str">
        <f t="shared" si="695"/>
        <v>204</v>
      </c>
      <c r="AL638" s="4">
        <f t="shared" si="696"/>
        <v>1</v>
      </c>
      <c r="AM638" s="4">
        <f t="shared" si="688"/>
        <v>139</v>
      </c>
      <c r="AN638" s="4">
        <f t="shared" si="697"/>
        <v>1363072.9013</v>
      </c>
      <c r="AO638" s="4">
        <f t="shared" si="698"/>
        <v>9806</v>
      </c>
      <c r="AP638" s="4">
        <f t="shared" si="699"/>
        <v>0</v>
      </c>
      <c r="AQ638" s="4">
        <v>9806</v>
      </c>
      <c r="AW638" s="4">
        <v>9788</v>
      </c>
      <c r="AX638" s="5">
        <f t="shared" si="700"/>
        <v>18</v>
      </c>
      <c r="AY638" s="4">
        <v>9806</v>
      </c>
      <c r="AZ638" s="5"/>
      <c r="BB638" s="5">
        <f t="shared" ref="BB638" si="752">BC638-BA638</f>
        <v>0</v>
      </c>
    </row>
    <row r="639" spans="1:54" s="4" customFormat="1">
      <c r="A639" s="278">
        <v>482</v>
      </c>
      <c r="B639" s="2">
        <v>482204705</v>
      </c>
      <c r="C639" s="10" t="s">
        <v>300</v>
      </c>
      <c r="D639" s="15">
        <f>'fnd enro'!D639</f>
        <v>0</v>
      </c>
      <c r="E639" s="15">
        <f>'fnd enro'!E639</f>
        <v>0</v>
      </c>
      <c r="F639" s="15">
        <f>'fnd enro'!F639</f>
        <v>0</v>
      </c>
      <c r="G639" s="15">
        <f>'fnd enro'!G639</f>
        <v>0</v>
      </c>
      <c r="H639" s="15">
        <f>'fnd enro'!H639</f>
        <v>1</v>
      </c>
      <c r="I639" s="15">
        <f>'fnd enro'!I639</f>
        <v>0</v>
      </c>
      <c r="J639" s="15">
        <f>'fnd enro'!J639</f>
        <v>0</v>
      </c>
      <c r="K639" s="16">
        <f>'fnd enro'!K639</f>
        <v>3.8300000000000001E-2</v>
      </c>
      <c r="L639" s="15">
        <f>'fnd enro'!L639</f>
        <v>0</v>
      </c>
      <c r="M639" s="15">
        <f>'fnd enro'!M639</f>
        <v>0</v>
      </c>
      <c r="N639" s="15">
        <f>'fnd enro'!N639</f>
        <v>0</v>
      </c>
      <c r="O639" s="15">
        <f>'fnd enro'!O639</f>
        <v>0</v>
      </c>
      <c r="P639" s="15">
        <f>'fnd enro'!P639</f>
        <v>0</v>
      </c>
      <c r="Q639" s="15">
        <f>'fnd enro'!R639</f>
        <v>1</v>
      </c>
      <c r="R639" s="16">
        <f t="shared" si="690"/>
        <v>1</v>
      </c>
      <c r="S639" s="15">
        <f>VALUE('fnd enro'!Q639)</f>
        <v>2</v>
      </c>
      <c r="T639" s="2"/>
      <c r="U639" s="1">
        <f>(($D639*'fnd base rates'!C$107)
+($E639*'fnd base rates'!C$108)
+($F639*'fnd base rates'!C$109)
+($G639*'fnd base rates'!C$110)
+($H639*'fnd base rates'!C$111)
+($I639*'fnd base rates'!C$112)
+($J639*'fnd base rates'!C$113)
+($K639*'fnd base rates'!C$114)
+($M639*'fnd base rates'!C$116)
+($N639*'fnd base rates'!C$117)
+($O639*'fnd base rates'!C$118)
+($P639*VLOOKUP($S639+12,rate_basefnd,3)))
*$R639</f>
        <v>512.52229299999999</v>
      </c>
      <c r="V639" s="1">
        <f>(($D639*'fnd base rates'!D$107)
+($E639*'fnd base rates'!D$108)
+($F639*'fnd base rates'!D$109)
+($G639*'fnd base rates'!D$110)
+($H639*'fnd base rates'!D$111)
+($I639*'fnd base rates'!D$112)
+($J639*'fnd base rates'!D$113)
+($K639*'fnd base rates'!D$114)
+($M639*'fnd base rates'!D$116)
+($N639*'fnd base rates'!D$117)
+($O639*'fnd base rates'!D$118)
+($P639*VLOOKUP($S639+12,rate_basefnd,4)))
*$R639</f>
        <v>732.13</v>
      </c>
      <c r="W639" s="1">
        <f>(($D639*'fnd base rates'!E$107)
+($E639*'fnd base rates'!E$108)
+($F639*'fnd base rates'!E$109)
+($G639*'fnd base rates'!E$110)
+($H639*'fnd base rates'!E$111)
+($I639*'fnd base rates'!E$112)
+($J639*'fnd base rates'!E$113)
+($K639*'fnd base rates'!E$114)
+($M639*'fnd base rates'!E$116)
+($N639*'fnd base rates'!E$117)
+($O639*'fnd base rates'!E$118)
+($P639*VLOOKUP($S639+12,rate_basefnd,5)))
*$R639</f>
        <v>3307.735259</v>
      </c>
      <c r="X639" s="1">
        <f>(($D639*'fnd base rates'!F$107)
+($E639*'fnd base rates'!F$108)
+($F639*'fnd base rates'!F$109)
+($G639*'fnd base rates'!F$110)
+($H639*'fnd base rates'!F$111)
+($I639*'fnd base rates'!F$112)
+($J639*'fnd base rates'!F$113)
+($K639*'fnd base rates'!F$114)
+($M639*'fnd base rates'!F$116)
+($N639*'fnd base rates'!F$117)
+($O639*'fnd base rates'!F$118)
+($P639*VLOOKUP($S639+12,rate_basefnd,6)))
*$R639</f>
        <v>949.92838200000006</v>
      </c>
      <c r="Y639" s="1">
        <f>(($D639*'fnd base rates'!G$107)
+($E639*'fnd base rates'!G$108)
+($F639*'fnd base rates'!G$109)
+($G639*'fnd base rates'!G$110)
+($H639*'fnd base rates'!G$111)
+($I639*'fnd base rates'!G$112)
+($J639*'fnd base rates'!G$113)
+($K639*'fnd base rates'!G$114)
+($M639*'fnd base rates'!G$116)
+($N639*'fnd base rates'!G$117)
+($O639*'fnd base rates'!G$118)
+($P639*VLOOKUP($S639+12,rate_basefnd,7)))
*$R639</f>
        <v>161.06613899999999</v>
      </c>
      <c r="Z639" s="1">
        <f>(($D639*'fnd base rates'!H$107)
+($E639*'fnd base rates'!H$108)
+($F639*'fnd base rates'!H$109)
+($G639*'fnd base rates'!H$110)
+($H639*'fnd base rates'!H$111)
+($I639*'fnd base rates'!H$112)
+($J639*'fnd base rates'!H$113)
+($K639*'fnd base rates'!H$114)
+($M639*'fnd base rates'!H$116)
+($N639*'fnd base rates'!H$117)
+($O639*'fnd base rates'!H$118)
+($P639*VLOOKUP($S639+12,rate_basefnd,8)))</f>
        <v>500.77720999999997</v>
      </c>
      <c r="AA639" s="1">
        <f>(($D639*'fnd base rates'!I$107)
+($E639*'fnd base rates'!I$108)
+($F639*'fnd base rates'!I$109)
+($G639*'fnd base rates'!I$110)
+($H639*'fnd base rates'!I$111)
+($I639*'fnd base rates'!I$112)
+($J639*'fnd base rates'!I$113)
+($K639*'fnd base rates'!I$114)
+($M639*'fnd base rates'!I$116)
+($N639*'fnd base rates'!I$117)
+($O639*'fnd base rates'!I$118)
+($P639*VLOOKUP($S639+12,rate_basefnd,9)))
*$R639</f>
        <v>336.12</v>
      </c>
      <c r="AB639" s="1">
        <f>(($D639*'fnd base rates'!J$107)
+($E639*'fnd base rates'!J$108)
+($F639*'fnd base rates'!J$109)
+($G639*'fnd base rates'!J$110)
+($H639*'fnd base rates'!J$111)
+($I639*'fnd base rates'!J$112)
+($J639*'fnd base rates'!J$113)
+($K639*'fnd base rates'!J$114)
+($M639*'fnd base rates'!J$116)
+($N639*'fnd base rates'!J$117)
+($O639*'fnd base rates'!J$118)
+($P639*VLOOKUP($S639+12,rate_basefnd,10)))
*$R639</f>
        <v>238.1</v>
      </c>
      <c r="AC639" s="1">
        <f>(($D639*'fnd base rates'!K$107)
+($E639*'fnd base rates'!K$108)
+($F639*'fnd base rates'!K$109)
+($G639*'fnd base rates'!K$110)
+($H639*'fnd base rates'!K$111)
+($I639*'fnd base rates'!K$112)
+($J639*'fnd base rates'!K$113)
+($K639*'fnd base rates'!K$114)
+($M639*'fnd base rates'!K$116)
+($N639*'fnd base rates'!K$117)
+($O639*'fnd base rates'!K$118)
+($P639*VLOOKUP($S639+12,rate_basefnd,11)))
*$R639</f>
        <v>1130.3140109999999</v>
      </c>
      <c r="AD639" s="1">
        <f>(($D639*'fnd base rates'!L$107)
+($E639*'fnd base rates'!L$108)
+($F639*'fnd base rates'!L$109)
+($G639*'fnd base rates'!L$110)
+($H639*'fnd base rates'!L$111)
+($I639*'fnd base rates'!L$112)
+($J639*'fnd base rates'!L$113)
+($K639*'fnd base rates'!L$114)
+($M639*'fnd base rates'!L$116)
+($N639*'fnd base rates'!L$117)
+($O639*'fnd base rates'!L$118)
+($P639*VLOOKUP($S639+12,rate_basefnd,12)))</f>
        <v>1351.523406</v>
      </c>
      <c r="AE639" s="1">
        <f>(($D639*'fnd base rates'!M$107)
+($E639*'fnd base rates'!M$108)
+($F639*'fnd base rates'!M$109)
+($G639*'fnd base rates'!M$110)
+($H639*'fnd base rates'!M$111)
+($I639*'fnd base rates'!M$112)
+($J639*'fnd base rates'!M$113)
+($K639*'fnd base rates'!M$114)
+($M639*'fnd base rates'!M$116)
+($N639*'fnd base rates'!M$117)
+($O639*'fnd base rates'!M$118)
+($P639*VLOOKUP($S639+12,rate_basefnd,13)))</f>
        <v>0</v>
      </c>
      <c r="AF639" s="4">
        <f t="shared" si="691"/>
        <v>9220.2167000000009</v>
      </c>
      <c r="AH639" s="4">
        <f t="shared" si="692"/>
        <v>482204705</v>
      </c>
      <c r="AI639" s="4" t="str">
        <f t="shared" si="693"/>
        <v>482</v>
      </c>
      <c r="AJ639" s="2" t="str">
        <f t="shared" si="694"/>
        <v>204</v>
      </c>
      <c r="AK639" s="2" t="str">
        <f t="shared" si="695"/>
        <v>705</v>
      </c>
      <c r="AL639" s="4">
        <f t="shared" si="696"/>
        <v>1</v>
      </c>
      <c r="AM639" s="4">
        <f t="shared" si="688"/>
        <v>1</v>
      </c>
      <c r="AN639" s="4">
        <f t="shared" si="697"/>
        <v>9220.2167000000009</v>
      </c>
      <c r="AO639" s="4">
        <f t="shared" si="698"/>
        <v>9220</v>
      </c>
      <c r="AP639" s="4">
        <f t="shared" si="699"/>
        <v>0</v>
      </c>
      <c r="AQ639" s="4">
        <v>9220</v>
      </c>
      <c r="AW639" s="4">
        <v>9202</v>
      </c>
      <c r="AX639" s="5">
        <f t="shared" si="700"/>
        <v>18</v>
      </c>
      <c r="AY639" s="4">
        <v>9220</v>
      </c>
      <c r="AZ639" s="5"/>
      <c r="BB639" s="5">
        <f t="shared" ref="BB639" si="753">BC639-BA639</f>
        <v>0</v>
      </c>
    </row>
    <row r="640" spans="1:54" s="4" customFormat="1">
      <c r="A640" s="278">
        <v>482</v>
      </c>
      <c r="B640" s="2">
        <v>482204745</v>
      </c>
      <c r="C640" s="10" t="s">
        <v>300</v>
      </c>
      <c r="D640" s="15">
        <f>'fnd enro'!D640</f>
        <v>0</v>
      </c>
      <c r="E640" s="15">
        <f>'fnd enro'!E640</f>
        <v>0</v>
      </c>
      <c r="F640" s="15">
        <f>'fnd enro'!F640</f>
        <v>4</v>
      </c>
      <c r="G640" s="15">
        <f>'fnd enro'!G640</f>
        <v>13</v>
      </c>
      <c r="H640" s="15">
        <f>'fnd enro'!H640</f>
        <v>13</v>
      </c>
      <c r="I640" s="15">
        <f>'fnd enro'!I640</f>
        <v>0</v>
      </c>
      <c r="J640" s="15">
        <f>'fnd enro'!J640</f>
        <v>0</v>
      </c>
      <c r="K640" s="16">
        <f>'fnd enro'!K640</f>
        <v>1.149</v>
      </c>
      <c r="L640" s="15">
        <f>'fnd enro'!L640</f>
        <v>0</v>
      </c>
      <c r="M640" s="15">
        <f>'fnd enro'!M640</f>
        <v>0</v>
      </c>
      <c r="N640" s="15">
        <f>'fnd enro'!N640</f>
        <v>0</v>
      </c>
      <c r="O640" s="15">
        <f>'fnd enro'!O640</f>
        <v>0</v>
      </c>
      <c r="P640" s="15">
        <f>'fnd enro'!P640</f>
        <v>3</v>
      </c>
      <c r="Q640" s="15">
        <f>'fnd enro'!R640</f>
        <v>30</v>
      </c>
      <c r="R640" s="16">
        <f t="shared" si="690"/>
        <v>1</v>
      </c>
      <c r="S640" s="15">
        <f>VALUE('fnd enro'!Q640)</f>
        <v>3</v>
      </c>
      <c r="T640" s="2"/>
      <c r="U640" s="1">
        <f>(($D640*'fnd base rates'!C$107)
+($E640*'fnd base rates'!C$108)
+($F640*'fnd base rates'!C$109)
+($G640*'fnd base rates'!C$110)
+($H640*'fnd base rates'!C$111)
+($I640*'fnd base rates'!C$112)
+($J640*'fnd base rates'!C$113)
+($K640*'fnd base rates'!C$114)
+($M640*'fnd base rates'!C$116)
+($N640*'fnd base rates'!C$117)
+($O640*'fnd base rates'!C$118)
+($P640*VLOOKUP($S640+12,rate_basefnd,3)))
*$R640</f>
        <v>15538.178790000004</v>
      </c>
      <c r="V640" s="1">
        <f>(($D640*'fnd base rates'!D$107)
+($E640*'fnd base rates'!D$108)
+($F640*'fnd base rates'!D$109)
+($G640*'fnd base rates'!D$110)
+($H640*'fnd base rates'!D$111)
+($I640*'fnd base rates'!D$112)
+($J640*'fnd base rates'!D$113)
+($K640*'fnd base rates'!D$114)
+($M640*'fnd base rates'!D$116)
+($N640*'fnd base rates'!D$117)
+($O640*'fnd base rates'!D$118)
+($P640*VLOOKUP($S640+12,rate_basefnd,4)))
*$R640</f>
        <v>22733.940000000002</v>
      </c>
      <c r="W640" s="1">
        <f>(($D640*'fnd base rates'!E$107)
+($E640*'fnd base rates'!E$108)
+($F640*'fnd base rates'!E$109)
+($G640*'fnd base rates'!E$110)
+($H640*'fnd base rates'!E$111)
+($I640*'fnd base rates'!E$112)
+($J640*'fnd base rates'!E$113)
+($K640*'fnd base rates'!E$114)
+($M640*'fnd base rates'!E$116)
+($N640*'fnd base rates'!E$117)
+($O640*'fnd base rates'!E$118)
+($P640*VLOOKUP($S640+12,rate_basefnd,5)))
*$R640</f>
        <v>113597.27777</v>
      </c>
      <c r="X640" s="1">
        <f>(($D640*'fnd base rates'!F$107)
+($E640*'fnd base rates'!F$108)
+($F640*'fnd base rates'!F$109)
+($G640*'fnd base rates'!F$110)
+($H640*'fnd base rates'!F$111)
+($I640*'fnd base rates'!F$112)
+($J640*'fnd base rates'!F$113)
+($K640*'fnd base rates'!F$114)
+($M640*'fnd base rates'!F$116)
+($N640*'fnd base rates'!F$117)
+($O640*'fnd base rates'!F$118)
+($P640*VLOOKUP($S640+12,rate_basefnd,6)))
*$R640</f>
        <v>32598.421460000001</v>
      </c>
      <c r="Y640" s="1">
        <f>(($D640*'fnd base rates'!G$107)
+($E640*'fnd base rates'!G$108)
+($F640*'fnd base rates'!G$109)
+($G640*'fnd base rates'!G$110)
+($H640*'fnd base rates'!G$111)
+($I640*'fnd base rates'!G$112)
+($J640*'fnd base rates'!G$113)
+($K640*'fnd base rates'!G$114)
+($M640*'fnd base rates'!G$116)
+($N640*'fnd base rates'!G$117)
+($O640*'fnd base rates'!G$118)
+($P640*VLOOKUP($S640+12,rate_basefnd,7)))
*$R640</f>
        <v>5006.8941700000005</v>
      </c>
      <c r="Z640" s="1">
        <f>(($D640*'fnd base rates'!H$107)
+($E640*'fnd base rates'!H$108)
+($F640*'fnd base rates'!H$109)
+($G640*'fnd base rates'!H$110)
+($H640*'fnd base rates'!H$111)
+($I640*'fnd base rates'!H$112)
+($J640*'fnd base rates'!H$113)
+($K640*'fnd base rates'!H$114)
+($M640*'fnd base rates'!H$116)
+($N640*'fnd base rates'!H$117)
+($O640*'fnd base rates'!H$118)
+($P640*VLOOKUP($S640+12,rate_basefnd,8)))</f>
        <v>15079.236299999999</v>
      </c>
      <c r="AA640" s="1">
        <f>(($D640*'fnd base rates'!I$107)
+($E640*'fnd base rates'!I$108)
+($F640*'fnd base rates'!I$109)
+($G640*'fnd base rates'!I$110)
+($H640*'fnd base rates'!I$111)
+($I640*'fnd base rates'!I$112)
+($J640*'fnd base rates'!I$113)
+($K640*'fnd base rates'!I$114)
+($M640*'fnd base rates'!I$116)
+($N640*'fnd base rates'!I$117)
+($O640*'fnd base rates'!I$118)
+($P640*VLOOKUP($S640+12,rate_basefnd,9)))
*$R640</f>
        <v>9242.2100000000009</v>
      </c>
      <c r="AB640" s="1">
        <f>(($D640*'fnd base rates'!J$107)
+($E640*'fnd base rates'!J$108)
+($F640*'fnd base rates'!J$109)
+($G640*'fnd base rates'!J$110)
+($H640*'fnd base rates'!J$111)
+($I640*'fnd base rates'!J$112)
+($J640*'fnd base rates'!J$113)
+($K640*'fnd base rates'!J$114)
+($M640*'fnd base rates'!J$116)
+($N640*'fnd base rates'!J$117)
+($O640*'fnd base rates'!J$118)
+($P640*VLOOKUP($S640+12,rate_basefnd,10)))
*$R640</f>
        <v>6960.6299999999992</v>
      </c>
      <c r="AC640" s="1">
        <f>(($D640*'fnd base rates'!K$107)
+($E640*'fnd base rates'!K$108)
+($F640*'fnd base rates'!K$109)
+($G640*'fnd base rates'!K$110)
+($H640*'fnd base rates'!K$111)
+($I640*'fnd base rates'!K$112)
+($J640*'fnd base rates'!K$113)
+($K640*'fnd base rates'!K$114)
+($M640*'fnd base rates'!K$116)
+($N640*'fnd base rates'!K$117)
+($O640*'fnd base rates'!K$118)
+($P640*VLOOKUP($S640+12,rate_basefnd,11)))
*$R640</f>
        <v>32576.280329999998</v>
      </c>
      <c r="AD640" s="1">
        <f>(($D640*'fnd base rates'!L$107)
+($E640*'fnd base rates'!L$108)
+($F640*'fnd base rates'!L$109)
+($G640*'fnd base rates'!L$110)
+($H640*'fnd base rates'!L$111)
+($I640*'fnd base rates'!L$112)
+($J640*'fnd base rates'!L$113)
+($K640*'fnd base rates'!L$114)
+($M640*'fnd base rates'!L$116)
+($N640*'fnd base rates'!L$117)
+($O640*'fnd base rates'!L$118)
+($P640*VLOOKUP($S640+12,rate_basefnd,12)))</f>
        <v>40945.852180000002</v>
      </c>
      <c r="AE640" s="1">
        <f>(($D640*'fnd base rates'!M$107)
+($E640*'fnd base rates'!M$108)
+($F640*'fnd base rates'!M$109)
+($G640*'fnd base rates'!M$110)
+($H640*'fnd base rates'!M$111)
+($I640*'fnd base rates'!M$112)
+($J640*'fnd base rates'!M$113)
+($K640*'fnd base rates'!M$114)
+($M640*'fnd base rates'!M$116)
+($N640*'fnd base rates'!M$117)
+($O640*'fnd base rates'!M$118)
+($P640*VLOOKUP($S640+12,rate_basefnd,13)))</f>
        <v>0</v>
      </c>
      <c r="AF640" s="4">
        <f t="shared" si="691"/>
        <v>294278.92100000003</v>
      </c>
      <c r="AH640" s="4">
        <f t="shared" si="692"/>
        <v>482204745</v>
      </c>
      <c r="AI640" s="4" t="str">
        <f t="shared" si="693"/>
        <v>482</v>
      </c>
      <c r="AJ640" s="2" t="str">
        <f t="shared" si="694"/>
        <v>204</v>
      </c>
      <c r="AK640" s="2" t="str">
        <f t="shared" si="695"/>
        <v>745</v>
      </c>
      <c r="AL640" s="4">
        <f t="shared" si="696"/>
        <v>1</v>
      </c>
      <c r="AM640" s="4">
        <f t="shared" si="688"/>
        <v>30</v>
      </c>
      <c r="AN640" s="4">
        <f t="shared" si="697"/>
        <v>294278.92100000003</v>
      </c>
      <c r="AO640" s="4">
        <f t="shared" si="698"/>
        <v>9809</v>
      </c>
      <c r="AP640" s="4">
        <f t="shared" si="699"/>
        <v>0</v>
      </c>
      <c r="AQ640" s="4">
        <v>9809</v>
      </c>
      <c r="AW640" s="4">
        <v>9791</v>
      </c>
      <c r="AX640" s="5">
        <f t="shared" si="700"/>
        <v>18</v>
      </c>
      <c r="AY640" s="4">
        <v>9809</v>
      </c>
      <c r="AZ640" s="5"/>
      <c r="BB640" s="5">
        <f t="shared" ref="BB640" si="754">BC640-BA640</f>
        <v>0</v>
      </c>
    </row>
    <row r="641" spans="1:54" s="4" customFormat="1">
      <c r="A641" s="278">
        <v>482</v>
      </c>
      <c r="B641" s="2">
        <v>482204773</v>
      </c>
      <c r="C641" s="10" t="s">
        <v>300</v>
      </c>
      <c r="D641" s="15">
        <f>'fnd enro'!D641</f>
        <v>0</v>
      </c>
      <c r="E641" s="15">
        <f>'fnd enro'!E641</f>
        <v>0</v>
      </c>
      <c r="F641" s="15">
        <f>'fnd enro'!F641</f>
        <v>4</v>
      </c>
      <c r="G641" s="15">
        <f>'fnd enro'!G641</f>
        <v>31</v>
      </c>
      <c r="H641" s="15">
        <f>'fnd enro'!H641</f>
        <v>11</v>
      </c>
      <c r="I641" s="15">
        <f>'fnd enro'!I641</f>
        <v>0</v>
      </c>
      <c r="J641" s="15">
        <f>'fnd enro'!J641</f>
        <v>0</v>
      </c>
      <c r="K641" s="16">
        <f>'fnd enro'!K641</f>
        <v>1.7618</v>
      </c>
      <c r="L641" s="15">
        <f>'fnd enro'!L641</f>
        <v>0</v>
      </c>
      <c r="M641" s="15">
        <f>'fnd enro'!M641</f>
        <v>0</v>
      </c>
      <c r="N641" s="15">
        <f>'fnd enro'!N641</f>
        <v>0</v>
      </c>
      <c r="O641" s="15">
        <f>'fnd enro'!O641</f>
        <v>0</v>
      </c>
      <c r="P641" s="15">
        <f>'fnd enro'!P641</f>
        <v>4</v>
      </c>
      <c r="Q641" s="15">
        <f>'fnd enro'!R641</f>
        <v>46</v>
      </c>
      <c r="R641" s="16">
        <f t="shared" si="690"/>
        <v>1</v>
      </c>
      <c r="S641" s="15">
        <f>VALUE('fnd enro'!Q641)</f>
        <v>5</v>
      </c>
      <c r="T641" s="2"/>
      <c r="U641" s="1">
        <f>(($D641*'fnd base rates'!C$107)
+($E641*'fnd base rates'!C$108)
+($F641*'fnd base rates'!C$109)
+($G641*'fnd base rates'!C$110)
+($H641*'fnd base rates'!C$111)
+($I641*'fnd base rates'!C$112)
+($J641*'fnd base rates'!C$113)
+($K641*'fnd base rates'!C$114)
+($M641*'fnd base rates'!C$116)
+($N641*'fnd base rates'!C$117)
+($O641*'fnd base rates'!C$118)
+($P641*VLOOKUP($S641+12,rate_basefnd,3)))
*$R641</f>
        <v>23800.705477999996</v>
      </c>
      <c r="V641" s="1">
        <f>(($D641*'fnd base rates'!D$107)
+($E641*'fnd base rates'!D$108)
+($F641*'fnd base rates'!D$109)
+($G641*'fnd base rates'!D$110)
+($H641*'fnd base rates'!D$111)
+($I641*'fnd base rates'!D$112)
+($J641*'fnd base rates'!D$113)
+($K641*'fnd base rates'!D$114)
+($M641*'fnd base rates'!D$116)
+($N641*'fnd base rates'!D$117)
+($O641*'fnd base rates'!D$118)
+($P641*VLOOKUP($S641+12,rate_basefnd,4)))
*$R641</f>
        <v>34742.579999999994</v>
      </c>
      <c r="W641" s="1">
        <f>(($D641*'fnd base rates'!E$107)
+($E641*'fnd base rates'!E$108)
+($F641*'fnd base rates'!E$109)
+($G641*'fnd base rates'!E$110)
+($H641*'fnd base rates'!E$111)
+($I641*'fnd base rates'!E$112)
+($J641*'fnd base rates'!E$113)
+($K641*'fnd base rates'!E$114)
+($M641*'fnd base rates'!E$116)
+($N641*'fnd base rates'!E$117)
+($O641*'fnd base rates'!E$118)
+($P641*VLOOKUP($S641+12,rate_basefnd,5)))
*$R641</f>
        <v>176647.71191399998</v>
      </c>
      <c r="X641" s="1">
        <f>(($D641*'fnd base rates'!F$107)
+($E641*'fnd base rates'!F$108)
+($F641*'fnd base rates'!F$109)
+($G641*'fnd base rates'!F$110)
+($H641*'fnd base rates'!F$111)
+($I641*'fnd base rates'!F$112)
+($J641*'fnd base rates'!F$113)
+($K641*'fnd base rates'!F$114)
+($M641*'fnd base rates'!F$116)
+($N641*'fnd base rates'!F$117)
+($O641*'fnd base rates'!F$118)
+($P641*VLOOKUP($S641+12,rate_basefnd,6)))
*$R641</f>
        <v>52139.055572000005</v>
      </c>
      <c r="Y641" s="1">
        <f>(($D641*'fnd base rates'!G$107)
+($E641*'fnd base rates'!G$108)
+($F641*'fnd base rates'!G$109)
+($G641*'fnd base rates'!G$110)
+($H641*'fnd base rates'!G$111)
+($I641*'fnd base rates'!G$112)
+($J641*'fnd base rates'!G$113)
+($K641*'fnd base rates'!G$114)
+($M641*'fnd base rates'!G$116)
+($N641*'fnd base rates'!G$117)
+($O641*'fnd base rates'!G$118)
+($P641*VLOOKUP($S641+12,rate_basefnd,7)))
*$R641</f>
        <v>7522.5623939999987</v>
      </c>
      <c r="Z641" s="1">
        <f>(($D641*'fnd base rates'!H$107)
+($E641*'fnd base rates'!H$108)
+($F641*'fnd base rates'!H$109)
+($G641*'fnd base rates'!H$110)
+($H641*'fnd base rates'!H$111)
+($I641*'fnd base rates'!H$112)
+($J641*'fnd base rates'!H$113)
+($K641*'fnd base rates'!H$114)
+($M641*'fnd base rates'!H$116)
+($N641*'fnd base rates'!H$117)
+($O641*'fnd base rates'!H$118)
+($P641*VLOOKUP($S641+12,rate_basefnd,8)))</f>
        <v>23113.031660000001</v>
      </c>
      <c r="AA641" s="1">
        <f>(($D641*'fnd base rates'!I$107)
+($E641*'fnd base rates'!I$108)
+($F641*'fnd base rates'!I$109)
+($G641*'fnd base rates'!I$110)
+($H641*'fnd base rates'!I$111)
+($I641*'fnd base rates'!I$112)
+($J641*'fnd base rates'!I$113)
+($K641*'fnd base rates'!I$114)
+($M641*'fnd base rates'!I$116)
+($N641*'fnd base rates'!I$117)
+($O641*'fnd base rates'!I$118)
+($P641*VLOOKUP($S641+12,rate_basefnd,9)))
*$R641</f>
        <v>13523.36</v>
      </c>
      <c r="AB641" s="1">
        <f>(($D641*'fnd base rates'!J$107)
+($E641*'fnd base rates'!J$108)
+($F641*'fnd base rates'!J$109)
+($G641*'fnd base rates'!J$110)
+($H641*'fnd base rates'!J$111)
+($I641*'fnd base rates'!J$112)
+($J641*'fnd base rates'!J$113)
+($K641*'fnd base rates'!J$114)
+($M641*'fnd base rates'!J$116)
+($N641*'fnd base rates'!J$117)
+($O641*'fnd base rates'!J$118)
+($P641*VLOOKUP($S641+12,rate_basefnd,10)))
*$R641</f>
        <v>9713.18</v>
      </c>
      <c r="AC641" s="1">
        <f>(($D641*'fnd base rates'!K$107)
+($E641*'fnd base rates'!K$108)
+($F641*'fnd base rates'!K$109)
+($G641*'fnd base rates'!K$110)
+($H641*'fnd base rates'!K$111)
+($I641*'fnd base rates'!K$112)
+($J641*'fnd base rates'!K$113)
+($K641*'fnd base rates'!K$114)
+($M641*'fnd base rates'!K$116)
+($N641*'fnd base rates'!K$117)
+($O641*'fnd base rates'!K$118)
+($P641*VLOOKUP($S641+12,rate_basefnd,11)))
*$R641</f>
        <v>49249.744506000003</v>
      </c>
      <c r="AD641" s="1">
        <f>(($D641*'fnd base rates'!L$107)
+($E641*'fnd base rates'!L$108)
+($F641*'fnd base rates'!L$109)
+($G641*'fnd base rates'!L$110)
+($H641*'fnd base rates'!L$111)
+($I641*'fnd base rates'!L$112)
+($J641*'fnd base rates'!L$113)
+($K641*'fnd base rates'!L$114)
+($M641*'fnd base rates'!L$116)
+($N641*'fnd base rates'!L$117)
+($O641*'fnd base rates'!L$118)
+($P641*VLOOKUP($S641+12,rate_basefnd,12)))</f>
        <v>62171.776676000001</v>
      </c>
      <c r="AE641" s="1">
        <f>(($D641*'fnd base rates'!M$107)
+($E641*'fnd base rates'!M$108)
+($F641*'fnd base rates'!M$109)
+($G641*'fnd base rates'!M$110)
+($H641*'fnd base rates'!M$111)
+($I641*'fnd base rates'!M$112)
+($J641*'fnd base rates'!M$113)
+($K641*'fnd base rates'!M$114)
+($M641*'fnd base rates'!M$116)
+($N641*'fnd base rates'!M$117)
+($O641*'fnd base rates'!M$118)
+($P641*VLOOKUP($S641+12,rate_basefnd,13)))</f>
        <v>0</v>
      </c>
      <c r="AF641" s="4">
        <f t="shared" si="691"/>
        <v>452623.70819999994</v>
      </c>
      <c r="AH641" s="4">
        <f t="shared" si="692"/>
        <v>482204773</v>
      </c>
      <c r="AI641" s="4" t="str">
        <f t="shared" si="693"/>
        <v>482</v>
      </c>
      <c r="AJ641" s="2" t="str">
        <f t="shared" si="694"/>
        <v>204</v>
      </c>
      <c r="AK641" s="2" t="str">
        <f t="shared" si="695"/>
        <v>773</v>
      </c>
      <c r="AL641" s="4">
        <f t="shared" si="696"/>
        <v>1</v>
      </c>
      <c r="AM641" s="4">
        <f t="shared" si="688"/>
        <v>46</v>
      </c>
      <c r="AN641" s="4">
        <f t="shared" si="697"/>
        <v>452623.70819999994</v>
      </c>
      <c r="AO641" s="4">
        <f t="shared" si="698"/>
        <v>9840</v>
      </c>
      <c r="AP641" s="4">
        <f t="shared" si="699"/>
        <v>0</v>
      </c>
      <c r="AQ641" s="4">
        <v>9840</v>
      </c>
      <c r="AW641" s="4">
        <v>9821</v>
      </c>
      <c r="AX641" s="5">
        <f t="shared" si="700"/>
        <v>19</v>
      </c>
      <c r="AY641" s="4">
        <v>9840</v>
      </c>
      <c r="AZ641" s="5"/>
      <c r="BB641" s="5">
        <f t="shared" ref="BB641" si="755">BC641-BA641</f>
        <v>0</v>
      </c>
    </row>
    <row r="642" spans="1:54" s="4" customFormat="1">
      <c r="A642" s="278">
        <v>483</v>
      </c>
      <c r="B642" s="2">
        <v>483239020</v>
      </c>
      <c r="C642" s="10" t="s">
        <v>1071</v>
      </c>
      <c r="D642" s="15">
        <f>'fnd enro'!D642</f>
        <v>0</v>
      </c>
      <c r="E642" s="15">
        <f>'fnd enro'!E642</f>
        <v>0</v>
      </c>
      <c r="F642" s="15">
        <f>'fnd enro'!F642</f>
        <v>0</v>
      </c>
      <c r="G642" s="15">
        <f>'fnd enro'!G642</f>
        <v>6</v>
      </c>
      <c r="H642" s="15">
        <f>'fnd enro'!H642</f>
        <v>5</v>
      </c>
      <c r="I642" s="15">
        <f>'fnd enro'!I642</f>
        <v>4</v>
      </c>
      <c r="J642" s="15">
        <f>'fnd enro'!J642</f>
        <v>0</v>
      </c>
      <c r="K642" s="16">
        <f>'fnd enro'!K642</f>
        <v>0.57450000000000001</v>
      </c>
      <c r="L642" s="15">
        <f>'fnd enro'!L642</f>
        <v>0</v>
      </c>
      <c r="M642" s="15">
        <f>'fnd enro'!M642</f>
        <v>0</v>
      </c>
      <c r="N642" s="15">
        <f>'fnd enro'!N642</f>
        <v>0</v>
      </c>
      <c r="O642" s="15">
        <f>'fnd enro'!O642</f>
        <v>0</v>
      </c>
      <c r="P642" s="15">
        <f>'fnd enro'!P642</f>
        <v>8</v>
      </c>
      <c r="Q642" s="15">
        <f>'fnd enro'!R642</f>
        <v>15</v>
      </c>
      <c r="R642" s="16">
        <f t="shared" si="690"/>
        <v>1.038</v>
      </c>
      <c r="S642" s="15">
        <f>VALUE('fnd enro'!Q642)</f>
        <v>8</v>
      </c>
      <c r="T642" s="2"/>
      <c r="U642" s="1">
        <f>(($D642*'fnd base rates'!C$107)
+($E642*'fnd base rates'!C$108)
+($F642*'fnd base rates'!C$109)
+($G642*'fnd base rates'!C$110)
+($H642*'fnd base rates'!C$111)
+($I642*'fnd base rates'!C$112)
+($J642*'fnd base rates'!C$113)
+($K642*'fnd base rates'!C$114)
+($M642*'fnd base rates'!C$116)
+($N642*'fnd base rates'!C$117)
+($O642*'fnd base rates'!C$118)
+($P642*VLOOKUP($S642+12,rate_basefnd,3)))
*$R642</f>
        <v>8522.7215420100001</v>
      </c>
      <c r="V642" s="1">
        <f>(($D642*'fnd base rates'!D$107)
+($E642*'fnd base rates'!D$108)
+($F642*'fnd base rates'!D$109)
+($G642*'fnd base rates'!D$110)
+($H642*'fnd base rates'!D$111)
+($I642*'fnd base rates'!D$112)
+($J642*'fnd base rates'!D$113)
+($K642*'fnd base rates'!D$114)
+($M642*'fnd base rates'!D$116)
+($N642*'fnd base rates'!D$117)
+($O642*'fnd base rates'!D$118)
+($P642*VLOOKUP($S642+12,rate_basefnd,4)))
*$R642</f>
        <v>13970.929860000002</v>
      </c>
      <c r="W642" s="1">
        <f>(($D642*'fnd base rates'!E$107)
+($E642*'fnd base rates'!E$108)
+($F642*'fnd base rates'!E$109)
+($G642*'fnd base rates'!E$110)
+($H642*'fnd base rates'!E$111)
+($I642*'fnd base rates'!E$112)
+($J642*'fnd base rates'!E$113)
+($K642*'fnd base rates'!E$114)
+($M642*'fnd base rates'!E$116)
+($N642*'fnd base rates'!E$117)
+($O642*'fnd base rates'!E$118)
+($P642*VLOOKUP($S642+12,rate_basefnd,5)))
*$R642</f>
        <v>84886.818822629997</v>
      </c>
      <c r="X642" s="1">
        <f>(($D642*'fnd base rates'!F$107)
+($E642*'fnd base rates'!F$108)
+($F642*'fnd base rates'!F$109)
+($G642*'fnd base rates'!F$110)
+($H642*'fnd base rates'!F$111)
+($I642*'fnd base rates'!F$112)
+($J642*'fnd base rates'!F$113)
+($K642*'fnd base rates'!F$114)
+($M642*'fnd base rates'!F$116)
+($N642*'fnd base rates'!F$117)
+($O642*'fnd base rates'!F$118)
+($P642*VLOOKUP($S642+12,rate_basefnd,6)))
*$R642</f>
        <v>15861.58014774</v>
      </c>
      <c r="Y642" s="1">
        <f>(($D642*'fnd base rates'!G$107)
+($E642*'fnd base rates'!G$108)
+($F642*'fnd base rates'!G$109)
+($G642*'fnd base rates'!G$110)
+($H642*'fnd base rates'!G$111)
+($I642*'fnd base rates'!G$112)
+($J642*'fnd base rates'!G$113)
+($K642*'fnd base rates'!G$114)
+($M642*'fnd base rates'!G$116)
+($N642*'fnd base rates'!G$117)
+($O642*'fnd base rates'!G$118)
+($P642*VLOOKUP($S642+12,rate_basefnd,7)))
*$R642</f>
        <v>3638.0987442300002</v>
      </c>
      <c r="Z642" s="1">
        <f>(($D642*'fnd base rates'!H$107)
+($E642*'fnd base rates'!H$108)
+($F642*'fnd base rates'!H$109)
+($G642*'fnd base rates'!H$110)
+($H642*'fnd base rates'!H$111)
+($I642*'fnd base rates'!H$112)
+($J642*'fnd base rates'!H$113)
+($K642*'fnd base rates'!H$114)
+($M642*'fnd base rates'!H$116)
+($N642*'fnd base rates'!H$117)
+($O642*'fnd base rates'!H$118)
+($P642*VLOOKUP($S642+12,rate_basefnd,8)))</f>
        <v>8857.6981500000002</v>
      </c>
      <c r="AA642" s="1">
        <f>(($D642*'fnd base rates'!I$107)
+($E642*'fnd base rates'!I$108)
+($F642*'fnd base rates'!I$109)
+($G642*'fnd base rates'!I$110)
+($H642*'fnd base rates'!I$111)
+($I642*'fnd base rates'!I$112)
+($J642*'fnd base rates'!I$113)
+($K642*'fnd base rates'!I$114)
+($M642*'fnd base rates'!I$116)
+($N642*'fnd base rates'!I$117)
+($O642*'fnd base rates'!I$118)
+($P642*VLOOKUP($S642+12,rate_basefnd,9)))
*$R642</f>
        <v>6126.9818399999995</v>
      </c>
      <c r="AB642" s="1">
        <f>(($D642*'fnd base rates'!J$107)
+($E642*'fnd base rates'!J$108)
+($F642*'fnd base rates'!J$109)
+($G642*'fnd base rates'!J$110)
+($H642*'fnd base rates'!J$111)
+($I642*'fnd base rates'!J$112)
+($J642*'fnd base rates'!J$113)
+($K642*'fnd base rates'!J$114)
+($M642*'fnd base rates'!J$116)
+($N642*'fnd base rates'!J$117)
+($O642*'fnd base rates'!J$118)
+($P642*VLOOKUP($S642+12,rate_basefnd,10)))
*$R642</f>
        <v>9705.4868400000014</v>
      </c>
      <c r="AC642" s="1">
        <f>(($D642*'fnd base rates'!K$107)
+($E642*'fnd base rates'!K$108)
+($F642*'fnd base rates'!K$109)
+($G642*'fnd base rates'!K$110)
+($H642*'fnd base rates'!K$111)
+($I642*'fnd base rates'!K$112)
+($J642*'fnd base rates'!K$113)
+($K642*'fnd base rates'!K$114)
+($M642*'fnd base rates'!K$116)
+($N642*'fnd base rates'!K$117)
+($O642*'fnd base rates'!K$118)
+($P642*VLOOKUP($S642+12,rate_basefnd,11)))
*$R642</f>
        <v>16983.039951270002</v>
      </c>
      <c r="AD642" s="1">
        <f>(($D642*'fnd base rates'!L$107)
+($E642*'fnd base rates'!L$108)
+($F642*'fnd base rates'!L$109)
+($G642*'fnd base rates'!L$110)
+($H642*'fnd base rates'!L$111)
+($I642*'fnd base rates'!L$112)
+($J642*'fnd base rates'!L$113)
+($K642*'fnd base rates'!L$114)
+($M642*'fnd base rates'!L$116)
+($N642*'fnd base rates'!L$117)
+($O642*'fnd base rates'!L$118)
+($P642*VLOOKUP($S642+12,rate_basefnd,12)))</f>
        <v>23409.091090000002</v>
      </c>
      <c r="AE642" s="1">
        <f>(($D642*'fnd base rates'!M$107)
+($E642*'fnd base rates'!M$108)
+($F642*'fnd base rates'!M$109)
+($G642*'fnd base rates'!M$110)
+($H642*'fnd base rates'!M$111)
+($I642*'fnd base rates'!M$112)
+($J642*'fnd base rates'!M$113)
+($K642*'fnd base rates'!M$114)
+($M642*'fnd base rates'!M$116)
+($N642*'fnd base rates'!M$117)
+($O642*'fnd base rates'!M$118)
+($P642*VLOOKUP($S642+12,rate_basefnd,13)))</f>
        <v>0</v>
      </c>
      <c r="AF642" s="4">
        <f t="shared" si="691"/>
        <v>191962.44698787999</v>
      </c>
      <c r="AH642" s="4">
        <f t="shared" si="692"/>
        <v>483239020</v>
      </c>
      <c r="AI642" s="4" t="str">
        <f t="shared" si="693"/>
        <v>483</v>
      </c>
      <c r="AJ642" s="2" t="str">
        <f t="shared" si="694"/>
        <v>239</v>
      </c>
      <c r="AK642" s="2" t="str">
        <f t="shared" si="695"/>
        <v>020</v>
      </c>
      <c r="AL642" s="4">
        <f t="shared" si="696"/>
        <v>1</v>
      </c>
      <c r="AM642" s="4">
        <f t="shared" si="688"/>
        <v>15</v>
      </c>
      <c r="AN642" s="4">
        <f t="shared" si="697"/>
        <v>191962.44698787999</v>
      </c>
      <c r="AO642" s="4">
        <f t="shared" si="698"/>
        <v>12797</v>
      </c>
      <c r="AP642" s="4">
        <f t="shared" si="699"/>
        <v>0</v>
      </c>
      <c r="AQ642" s="4">
        <v>12797</v>
      </c>
      <c r="AW642" s="4">
        <v>12759</v>
      </c>
      <c r="AX642" s="5">
        <f t="shared" si="700"/>
        <v>38</v>
      </c>
      <c r="AY642" s="4">
        <v>12797</v>
      </c>
      <c r="AZ642" s="5"/>
      <c r="BB642" s="5">
        <f t="shared" ref="BB642" si="756">BC642-BA642</f>
        <v>0</v>
      </c>
    </row>
    <row r="643" spans="1:54" s="4" customFormat="1">
      <c r="A643" s="278">
        <v>483</v>
      </c>
      <c r="B643" s="2">
        <v>483239036</v>
      </c>
      <c r="C643" s="10" t="s">
        <v>1071</v>
      </c>
      <c r="D643" s="15">
        <f>'fnd enro'!D643</f>
        <v>0</v>
      </c>
      <c r="E643" s="15">
        <f>'fnd enro'!E643</f>
        <v>0</v>
      </c>
      <c r="F643" s="15">
        <f>'fnd enro'!F643</f>
        <v>0</v>
      </c>
      <c r="G643" s="15">
        <f>'fnd enro'!G643</f>
        <v>4</v>
      </c>
      <c r="H643" s="15">
        <f>'fnd enro'!H643</f>
        <v>11</v>
      </c>
      <c r="I643" s="15">
        <f>'fnd enro'!I643</f>
        <v>14</v>
      </c>
      <c r="J643" s="15">
        <f>'fnd enro'!J643</f>
        <v>0</v>
      </c>
      <c r="K643" s="16">
        <f>'fnd enro'!K643</f>
        <v>1.1107</v>
      </c>
      <c r="L643" s="15">
        <f>'fnd enro'!L643</f>
        <v>0</v>
      </c>
      <c r="M643" s="15">
        <f>'fnd enro'!M643</f>
        <v>0</v>
      </c>
      <c r="N643" s="15">
        <f>'fnd enro'!N643</f>
        <v>0</v>
      </c>
      <c r="O643" s="15">
        <f>'fnd enro'!O643</f>
        <v>0</v>
      </c>
      <c r="P643" s="15">
        <f>'fnd enro'!P643</f>
        <v>9</v>
      </c>
      <c r="Q643" s="15">
        <f>'fnd enro'!R643</f>
        <v>29</v>
      </c>
      <c r="R643" s="16">
        <f t="shared" si="690"/>
        <v>1.038</v>
      </c>
      <c r="S643" s="15">
        <f>VALUE('fnd enro'!Q643)</f>
        <v>6</v>
      </c>
      <c r="T643" s="2"/>
      <c r="U643" s="1">
        <f>(($D643*'fnd base rates'!C$107)
+($E643*'fnd base rates'!C$108)
+($F643*'fnd base rates'!C$109)
+($G643*'fnd base rates'!C$110)
+($H643*'fnd base rates'!C$111)
+($I643*'fnd base rates'!C$112)
+($J643*'fnd base rates'!C$113)
+($K643*'fnd base rates'!C$114)
+($M643*'fnd base rates'!C$116)
+($N643*'fnd base rates'!C$117)
+($O643*'fnd base rates'!C$118)
+($P643*VLOOKUP($S643+12,rate_basefnd,3)))
*$R643</f>
        <v>15993.697583886</v>
      </c>
      <c r="V643" s="1">
        <f>(($D643*'fnd base rates'!D$107)
+($E643*'fnd base rates'!D$108)
+($F643*'fnd base rates'!D$109)
+($G643*'fnd base rates'!D$110)
+($H643*'fnd base rates'!D$111)
+($I643*'fnd base rates'!D$112)
+($J643*'fnd base rates'!D$113)
+($K643*'fnd base rates'!D$114)
+($M643*'fnd base rates'!D$116)
+($N643*'fnd base rates'!D$117)
+($O643*'fnd base rates'!D$118)
+($P643*VLOOKUP($S643+12,rate_basefnd,4)))
*$R643</f>
        <v>24719.07732</v>
      </c>
      <c r="W643" s="1">
        <f>(($D643*'fnd base rates'!E$107)
+($E643*'fnd base rates'!E$108)
+($F643*'fnd base rates'!E$109)
+($G643*'fnd base rates'!E$110)
+($H643*'fnd base rates'!E$111)
+($I643*'fnd base rates'!E$112)
+($J643*'fnd base rates'!E$113)
+($K643*'fnd base rates'!E$114)
+($M643*'fnd base rates'!E$116)
+($N643*'fnd base rates'!E$117)
+($O643*'fnd base rates'!E$118)
+($P643*VLOOKUP($S643+12,rate_basefnd,5)))
*$R643</f>
        <v>147610.60910641801</v>
      </c>
      <c r="X643" s="1">
        <f>(($D643*'fnd base rates'!F$107)
+($E643*'fnd base rates'!F$108)
+($F643*'fnd base rates'!F$109)
+($G643*'fnd base rates'!F$110)
+($H643*'fnd base rates'!F$111)
+($I643*'fnd base rates'!F$112)
+($J643*'fnd base rates'!F$113)
+($K643*'fnd base rates'!F$114)
+($M643*'fnd base rates'!F$116)
+($N643*'fnd base rates'!F$117)
+($O643*'fnd base rates'!F$118)
+($P643*VLOOKUP($S643+12,rate_basefnd,6)))
*$R643</f>
        <v>28087.535834964001</v>
      </c>
      <c r="Y643" s="1">
        <f>(($D643*'fnd base rates'!G$107)
+($E643*'fnd base rates'!G$108)
+($F643*'fnd base rates'!G$109)
+($G643*'fnd base rates'!G$110)
+($H643*'fnd base rates'!G$111)
+($I643*'fnd base rates'!G$112)
+($J643*'fnd base rates'!G$113)
+($K643*'fnd base rates'!G$114)
+($M643*'fnd base rates'!G$116)
+($N643*'fnd base rates'!G$117)
+($O643*'fnd base rates'!G$118)
+($P643*VLOOKUP($S643+12,rate_basefnd,7)))
*$R643</f>
        <v>6007.9627161779999</v>
      </c>
      <c r="Z643" s="1">
        <f>(($D643*'fnd base rates'!H$107)
+($E643*'fnd base rates'!H$108)
+($F643*'fnd base rates'!H$109)
+($G643*'fnd base rates'!H$110)
+($H643*'fnd base rates'!H$111)
+($I643*'fnd base rates'!H$112)
+($J643*'fnd base rates'!H$113)
+($K643*'fnd base rates'!H$114)
+($M643*'fnd base rates'!H$116)
+($N643*'fnd base rates'!H$117)
+($O643*'fnd base rates'!H$118)
+($P643*VLOOKUP($S643+12,rate_basefnd,8)))</f>
        <v>18791.429090000001</v>
      </c>
      <c r="AA643" s="1">
        <f>(($D643*'fnd base rates'!I$107)
+($E643*'fnd base rates'!I$108)
+($F643*'fnd base rates'!I$109)
+($G643*'fnd base rates'!I$110)
+($H643*'fnd base rates'!I$111)
+($I643*'fnd base rates'!I$112)
+($J643*'fnd base rates'!I$113)
+($K643*'fnd base rates'!I$114)
+($M643*'fnd base rates'!I$116)
+($N643*'fnd base rates'!I$117)
+($O643*'fnd base rates'!I$118)
+($P643*VLOOKUP($S643+12,rate_basefnd,9)))
*$R643</f>
        <v>11936.356440000003</v>
      </c>
      <c r="AB643" s="1">
        <f>(($D643*'fnd base rates'!J$107)
+($E643*'fnd base rates'!J$108)
+($F643*'fnd base rates'!J$109)
+($G643*'fnd base rates'!J$110)
+($H643*'fnd base rates'!J$111)
+($I643*'fnd base rates'!J$112)
+($J643*'fnd base rates'!J$113)
+($K643*'fnd base rates'!J$114)
+($M643*'fnd base rates'!J$116)
+($N643*'fnd base rates'!J$117)
+($O643*'fnd base rates'!J$118)
+($P643*VLOOKUP($S643+12,rate_basefnd,10)))
*$R643</f>
        <v>16808.271720000001</v>
      </c>
      <c r="AC643" s="1">
        <f>(($D643*'fnd base rates'!K$107)
+($E643*'fnd base rates'!K$108)
+($F643*'fnd base rates'!K$109)
+($G643*'fnd base rates'!K$110)
+($H643*'fnd base rates'!K$111)
+($I643*'fnd base rates'!K$112)
+($J643*'fnd base rates'!K$113)
+($K643*'fnd base rates'!K$114)
+($M643*'fnd base rates'!K$116)
+($N643*'fnd base rates'!K$117)
+($O643*'fnd base rates'!K$118)
+($P643*VLOOKUP($S643+12,rate_basefnd,11)))
*$R643</f>
        <v>33252.689479122004</v>
      </c>
      <c r="AD643" s="1">
        <f>(($D643*'fnd base rates'!L$107)
+($E643*'fnd base rates'!L$108)
+($F643*'fnd base rates'!L$109)
+($G643*'fnd base rates'!L$110)
+($H643*'fnd base rates'!L$111)
+($I643*'fnd base rates'!L$112)
+($J643*'fnd base rates'!L$113)
+($K643*'fnd base rates'!L$114)
+($M643*'fnd base rates'!L$116)
+($N643*'fnd base rates'!L$117)
+($O643*'fnd base rates'!L$118)
+($P643*VLOOKUP($S643+12,rate_basefnd,12)))</f>
        <v>41371.838774000003</v>
      </c>
      <c r="AE643" s="1">
        <f>(($D643*'fnd base rates'!M$107)
+($E643*'fnd base rates'!M$108)
+($F643*'fnd base rates'!M$109)
+($G643*'fnd base rates'!M$110)
+($H643*'fnd base rates'!M$111)
+($I643*'fnd base rates'!M$112)
+($J643*'fnd base rates'!M$113)
+($K643*'fnd base rates'!M$114)
+($M643*'fnd base rates'!M$116)
+($N643*'fnd base rates'!M$117)
+($O643*'fnd base rates'!M$118)
+($P643*VLOOKUP($S643+12,rate_basefnd,13)))</f>
        <v>0</v>
      </c>
      <c r="AF643" s="4">
        <f t="shared" si="691"/>
        <v>344579.46806456801</v>
      </c>
      <c r="AH643" s="4">
        <f t="shared" si="692"/>
        <v>483239036</v>
      </c>
      <c r="AI643" s="4" t="str">
        <f t="shared" si="693"/>
        <v>483</v>
      </c>
      <c r="AJ643" s="2" t="str">
        <f t="shared" si="694"/>
        <v>239</v>
      </c>
      <c r="AK643" s="2" t="str">
        <f t="shared" si="695"/>
        <v>036</v>
      </c>
      <c r="AL643" s="4">
        <f t="shared" si="696"/>
        <v>1</v>
      </c>
      <c r="AM643" s="4">
        <f t="shared" si="688"/>
        <v>29</v>
      </c>
      <c r="AN643" s="4">
        <f t="shared" si="697"/>
        <v>344579.46806456801</v>
      </c>
      <c r="AO643" s="4">
        <f t="shared" si="698"/>
        <v>11882</v>
      </c>
      <c r="AP643" s="4">
        <f t="shared" si="699"/>
        <v>0</v>
      </c>
      <c r="AQ643" s="4">
        <v>11882</v>
      </c>
      <c r="AW643" s="4">
        <v>11860</v>
      </c>
      <c r="AX643" s="5">
        <f t="shared" si="700"/>
        <v>22</v>
      </c>
      <c r="AY643" s="4">
        <v>11882</v>
      </c>
      <c r="AZ643" s="5"/>
      <c r="BB643" s="5">
        <f t="shared" ref="BB643" si="757">BC643-BA643</f>
        <v>0</v>
      </c>
    </row>
    <row r="644" spans="1:54" s="4" customFormat="1">
      <c r="A644" s="278">
        <v>483</v>
      </c>
      <c r="B644" s="2">
        <v>483239052</v>
      </c>
      <c r="C644" s="10" t="s">
        <v>1071</v>
      </c>
      <c r="D644" s="15">
        <f>'fnd enro'!D644</f>
        <v>0</v>
      </c>
      <c r="E644" s="15">
        <f>'fnd enro'!E644</f>
        <v>0</v>
      </c>
      <c r="F644" s="15">
        <f>'fnd enro'!F644</f>
        <v>0</v>
      </c>
      <c r="G644" s="15">
        <f>'fnd enro'!G644</f>
        <v>7</v>
      </c>
      <c r="H644" s="15">
        <f>'fnd enro'!H644</f>
        <v>16</v>
      </c>
      <c r="I644" s="15">
        <f>'fnd enro'!I644</f>
        <v>16</v>
      </c>
      <c r="J644" s="15">
        <f>'fnd enro'!J644</f>
        <v>0</v>
      </c>
      <c r="K644" s="16">
        <f>'fnd enro'!K644</f>
        <v>1.4937</v>
      </c>
      <c r="L644" s="15">
        <f>'fnd enro'!L644</f>
        <v>0</v>
      </c>
      <c r="M644" s="15">
        <f>'fnd enro'!M644</f>
        <v>0</v>
      </c>
      <c r="N644" s="15">
        <f>'fnd enro'!N644</f>
        <v>0</v>
      </c>
      <c r="O644" s="15">
        <f>'fnd enro'!O644</f>
        <v>0</v>
      </c>
      <c r="P644" s="15">
        <f>'fnd enro'!P644</f>
        <v>2</v>
      </c>
      <c r="Q644" s="15">
        <f>'fnd enro'!R644</f>
        <v>39</v>
      </c>
      <c r="R644" s="16">
        <f t="shared" si="690"/>
        <v>1.038</v>
      </c>
      <c r="S644" s="15">
        <f>VALUE('fnd enro'!Q644)</f>
        <v>5</v>
      </c>
      <c r="T644" s="2"/>
      <c r="U644" s="1">
        <f>(($D644*'fnd base rates'!C$107)
+($E644*'fnd base rates'!C$108)
+($F644*'fnd base rates'!C$109)
+($G644*'fnd base rates'!C$110)
+($H644*'fnd base rates'!C$111)
+($I644*'fnd base rates'!C$112)
+($J644*'fnd base rates'!C$113)
+($K644*'fnd base rates'!C$114)
+($M644*'fnd base rates'!C$116)
+($N644*'fnd base rates'!C$117)
+($O644*'fnd base rates'!C$118)
+($P644*VLOOKUP($S644+12,rate_basefnd,3)))
*$R644</f>
        <v>20864.536385226002</v>
      </c>
      <c r="V644" s="1">
        <f>(($D644*'fnd base rates'!D$107)
+($E644*'fnd base rates'!D$108)
+($F644*'fnd base rates'!D$109)
+($G644*'fnd base rates'!D$110)
+($H644*'fnd base rates'!D$111)
+($I644*'fnd base rates'!D$112)
+($J644*'fnd base rates'!D$113)
+($K644*'fnd base rates'!D$114)
+($M644*'fnd base rates'!D$116)
+($N644*'fnd base rates'!D$117)
+($O644*'fnd base rates'!D$118)
+($P644*VLOOKUP($S644+12,rate_basefnd,4)))
*$R644</f>
        <v>30190.61406</v>
      </c>
      <c r="W644" s="1">
        <f>(($D644*'fnd base rates'!E$107)
+($E644*'fnd base rates'!E$108)
+($F644*'fnd base rates'!E$109)
+($G644*'fnd base rates'!E$110)
+($H644*'fnd base rates'!E$111)
+($I644*'fnd base rates'!E$112)
+($J644*'fnd base rates'!E$113)
+($K644*'fnd base rates'!E$114)
+($M644*'fnd base rates'!E$116)
+($N644*'fnd base rates'!E$117)
+($O644*'fnd base rates'!E$118)
+($P644*VLOOKUP($S644+12,rate_basefnd,5)))
*$R644</f>
        <v>165312.44581483799</v>
      </c>
      <c r="X644" s="1">
        <f>(($D644*'fnd base rates'!F$107)
+($E644*'fnd base rates'!F$108)
+($F644*'fnd base rates'!F$109)
+($G644*'fnd base rates'!F$110)
+($H644*'fnd base rates'!F$111)
+($I644*'fnd base rates'!F$112)
+($J644*'fnd base rates'!F$113)
+($K644*'fnd base rates'!F$114)
+($M644*'fnd base rates'!F$116)
+($N644*'fnd base rates'!F$117)
+($O644*'fnd base rates'!F$118)
+($P644*VLOOKUP($S644+12,rate_basefnd,6)))
*$R644</f>
        <v>38483.390060124002</v>
      </c>
      <c r="Y644" s="1">
        <f>(($D644*'fnd base rates'!G$107)
+($E644*'fnd base rates'!G$108)
+($F644*'fnd base rates'!G$109)
+($G644*'fnd base rates'!G$110)
+($H644*'fnd base rates'!G$111)
+($I644*'fnd base rates'!G$112)
+($J644*'fnd base rates'!G$113)
+($K644*'fnd base rates'!G$114)
+($M644*'fnd base rates'!G$116)
+($N644*'fnd base rates'!G$117)
+($O644*'fnd base rates'!G$118)
+($P644*VLOOKUP($S644+12,rate_basefnd,7)))
*$R644</f>
        <v>6628.2937189980003</v>
      </c>
      <c r="Z644" s="1">
        <f>(($D644*'fnd base rates'!H$107)
+($E644*'fnd base rates'!H$108)
+($F644*'fnd base rates'!H$109)
+($G644*'fnd base rates'!H$110)
+($H644*'fnd base rates'!H$111)
+($I644*'fnd base rates'!H$112)
+($J644*'fnd base rates'!H$113)
+($K644*'fnd base rates'!H$114)
+($M644*'fnd base rates'!H$116)
+($N644*'fnd base rates'!H$117)
+($O644*'fnd base rates'!H$118)
+($P644*VLOOKUP($S644+12,rate_basefnd,8)))</f>
        <v>24233.431189999999</v>
      </c>
      <c r="AA644" s="1">
        <f>(($D644*'fnd base rates'!I$107)
+($E644*'fnd base rates'!I$108)
+($F644*'fnd base rates'!I$109)
+($G644*'fnd base rates'!I$110)
+($H644*'fnd base rates'!I$111)
+($I644*'fnd base rates'!I$112)
+($J644*'fnd base rates'!I$113)
+($K644*'fnd base rates'!I$114)
+($M644*'fnd base rates'!I$116)
+($N644*'fnd base rates'!I$117)
+($O644*'fnd base rates'!I$118)
+($P644*VLOOKUP($S644+12,rate_basefnd,9)))
*$R644</f>
        <v>14522.637240000002</v>
      </c>
      <c r="AB644" s="1">
        <f>(($D644*'fnd base rates'!J$107)
+($E644*'fnd base rates'!J$108)
+($F644*'fnd base rates'!J$109)
+($G644*'fnd base rates'!J$110)
+($H644*'fnd base rates'!J$111)
+($I644*'fnd base rates'!J$112)
+($J644*'fnd base rates'!J$113)
+($K644*'fnd base rates'!J$114)
+($M644*'fnd base rates'!J$116)
+($N644*'fnd base rates'!J$117)
+($O644*'fnd base rates'!J$118)
+($P644*VLOOKUP($S644+12,rate_basefnd,10)))
*$R644</f>
        <v>15266.841719999999</v>
      </c>
      <c r="AC644" s="1">
        <f>(($D644*'fnd base rates'!K$107)
+($E644*'fnd base rates'!K$108)
+($F644*'fnd base rates'!K$109)
+($G644*'fnd base rates'!K$110)
+($H644*'fnd base rates'!K$111)
+($I644*'fnd base rates'!K$112)
+($J644*'fnd base rates'!K$113)
+($K644*'fnd base rates'!K$114)
+($M644*'fnd base rates'!K$116)
+($N644*'fnd base rates'!K$117)
+($O644*'fnd base rates'!K$118)
+($P644*VLOOKUP($S644+12,rate_basefnd,11)))
*$R644</f>
        <v>44677.374313302003</v>
      </c>
      <c r="AD644" s="1">
        <f>(($D644*'fnd base rates'!L$107)
+($E644*'fnd base rates'!L$108)
+($F644*'fnd base rates'!L$109)
+($G644*'fnd base rates'!L$110)
+($H644*'fnd base rates'!L$111)
+($I644*'fnd base rates'!L$112)
+($J644*'fnd base rates'!L$113)
+($K644*'fnd base rates'!L$114)
+($M644*'fnd base rates'!L$116)
+($N644*'fnd base rates'!L$117)
+($O644*'fnd base rates'!L$118)
+($P644*VLOOKUP($S644+12,rate_basefnd,12)))</f>
        <v>51261.952833999996</v>
      </c>
      <c r="AE644" s="1">
        <f>(($D644*'fnd base rates'!M$107)
+($E644*'fnd base rates'!M$108)
+($F644*'fnd base rates'!M$109)
+($G644*'fnd base rates'!M$110)
+($H644*'fnd base rates'!M$111)
+($I644*'fnd base rates'!M$112)
+($J644*'fnd base rates'!M$113)
+($K644*'fnd base rates'!M$114)
+($M644*'fnd base rates'!M$116)
+($N644*'fnd base rates'!M$117)
+($O644*'fnd base rates'!M$118)
+($P644*VLOOKUP($S644+12,rate_basefnd,13)))</f>
        <v>0</v>
      </c>
      <c r="AF644" s="4">
        <f t="shared" si="691"/>
        <v>411441.517336488</v>
      </c>
      <c r="AH644" s="4">
        <f t="shared" si="692"/>
        <v>483239052</v>
      </c>
      <c r="AI644" s="4" t="str">
        <f t="shared" si="693"/>
        <v>483</v>
      </c>
      <c r="AJ644" s="2" t="str">
        <f t="shared" si="694"/>
        <v>239</v>
      </c>
      <c r="AK644" s="2" t="str">
        <f t="shared" si="695"/>
        <v>052</v>
      </c>
      <c r="AL644" s="4">
        <f t="shared" si="696"/>
        <v>1</v>
      </c>
      <c r="AM644" s="4">
        <f t="shared" si="688"/>
        <v>39</v>
      </c>
      <c r="AN644" s="4">
        <f t="shared" si="697"/>
        <v>411441.517336488</v>
      </c>
      <c r="AO644" s="4">
        <f t="shared" si="698"/>
        <v>10550</v>
      </c>
      <c r="AP644" s="4">
        <f t="shared" si="699"/>
        <v>0</v>
      </c>
      <c r="AQ644" s="4">
        <v>10550</v>
      </c>
      <c r="AW644" s="4">
        <v>10533</v>
      </c>
      <c r="AX644" s="5">
        <f t="shared" si="700"/>
        <v>17</v>
      </c>
      <c r="AY644" s="4">
        <v>10550</v>
      </c>
      <c r="AZ644" s="5"/>
      <c r="BB644" s="5">
        <f t="shared" ref="BB644" si="758">BC644-BA644</f>
        <v>0</v>
      </c>
    </row>
    <row r="645" spans="1:54" s="4" customFormat="1">
      <c r="A645" s="278">
        <v>483</v>
      </c>
      <c r="B645" s="2">
        <v>483239082</v>
      </c>
      <c r="C645" s="10" t="s">
        <v>1071</v>
      </c>
      <c r="D645" s="15">
        <f>'fnd enro'!D645</f>
        <v>0</v>
      </c>
      <c r="E645" s="15">
        <f>'fnd enro'!E645</f>
        <v>0</v>
      </c>
      <c r="F645" s="15">
        <f>'fnd enro'!F645</f>
        <v>0</v>
      </c>
      <c r="G645" s="15">
        <f>'fnd enro'!G645</f>
        <v>0</v>
      </c>
      <c r="H645" s="15">
        <f>'fnd enro'!H645</f>
        <v>4</v>
      </c>
      <c r="I645" s="15">
        <f>'fnd enro'!I645</f>
        <v>2</v>
      </c>
      <c r="J645" s="15">
        <f>'fnd enro'!J645</f>
        <v>0</v>
      </c>
      <c r="K645" s="16">
        <f>'fnd enro'!K645</f>
        <v>0.2298</v>
      </c>
      <c r="L645" s="15">
        <f>'fnd enro'!L645</f>
        <v>0</v>
      </c>
      <c r="M645" s="15">
        <f>'fnd enro'!M645</f>
        <v>0</v>
      </c>
      <c r="N645" s="15">
        <f>'fnd enro'!N645</f>
        <v>0</v>
      </c>
      <c r="O645" s="15">
        <f>'fnd enro'!O645</f>
        <v>0</v>
      </c>
      <c r="P645" s="15">
        <f>'fnd enro'!P645</f>
        <v>1</v>
      </c>
      <c r="Q645" s="15">
        <f>'fnd enro'!R645</f>
        <v>6</v>
      </c>
      <c r="R645" s="16">
        <f t="shared" si="690"/>
        <v>1.038</v>
      </c>
      <c r="S645" s="15">
        <f>VALUE('fnd enro'!Q645)</f>
        <v>2</v>
      </c>
      <c r="T645" s="2"/>
      <c r="U645" s="1">
        <f>(($D645*'fnd base rates'!C$107)
+($E645*'fnd base rates'!C$108)
+($F645*'fnd base rates'!C$109)
+($G645*'fnd base rates'!C$110)
+($H645*'fnd base rates'!C$111)
+($I645*'fnd base rates'!C$112)
+($J645*'fnd base rates'!C$113)
+($K645*'fnd base rates'!C$114)
+($M645*'fnd base rates'!C$116)
+($N645*'fnd base rates'!C$117)
+($O645*'fnd base rates'!C$118)
+($P645*VLOOKUP($S645+12,rate_basefnd,3)))
*$R645</f>
        <v>3247.1896808040005</v>
      </c>
      <c r="V645" s="1">
        <f>(($D645*'fnd base rates'!D$107)
+($E645*'fnd base rates'!D$108)
+($F645*'fnd base rates'!D$109)
+($G645*'fnd base rates'!D$110)
+($H645*'fnd base rates'!D$111)
+($I645*'fnd base rates'!D$112)
+($J645*'fnd base rates'!D$113)
+($K645*'fnd base rates'!D$114)
+($M645*'fnd base rates'!D$116)
+($N645*'fnd base rates'!D$117)
+($O645*'fnd base rates'!D$118)
+($P645*VLOOKUP($S645+12,rate_basefnd,4)))
*$R645</f>
        <v>4821.2193599999991</v>
      </c>
      <c r="W645" s="1">
        <f>(($D645*'fnd base rates'!E$107)
+($E645*'fnd base rates'!E$108)
+($F645*'fnd base rates'!E$109)
+($G645*'fnd base rates'!E$110)
+($H645*'fnd base rates'!E$111)
+($I645*'fnd base rates'!E$112)
+($J645*'fnd base rates'!E$113)
+($K645*'fnd base rates'!E$114)
+($M645*'fnd base rates'!E$116)
+($N645*'fnd base rates'!E$117)
+($O645*'fnd base rates'!E$118)
+($P645*VLOOKUP($S645+12,rate_basefnd,5)))
*$R645</f>
        <v>26039.404553052002</v>
      </c>
      <c r="X645" s="1">
        <f>(($D645*'fnd base rates'!F$107)
+($E645*'fnd base rates'!F$108)
+($F645*'fnd base rates'!F$109)
+($G645*'fnd base rates'!F$110)
+($H645*'fnd base rates'!F$111)
+($I645*'fnd base rates'!F$112)
+($J645*'fnd base rates'!F$113)
+($K645*'fnd base rates'!F$114)
+($M645*'fnd base rates'!F$116)
+($N645*'fnd base rates'!F$117)
+($O645*'fnd base rates'!F$118)
+($P645*VLOOKUP($S645+12,rate_basefnd,6)))
*$R645</f>
        <v>5700.6236430959998</v>
      </c>
      <c r="Y645" s="1">
        <f>(($D645*'fnd base rates'!G$107)
+($E645*'fnd base rates'!G$108)
+($F645*'fnd base rates'!G$109)
+($G645*'fnd base rates'!G$110)
+($H645*'fnd base rates'!G$111)
+($I645*'fnd base rates'!G$112)
+($J645*'fnd base rates'!G$113)
+($K645*'fnd base rates'!G$114)
+($M645*'fnd base rates'!G$116)
+($N645*'fnd base rates'!G$117)
+($O645*'fnd base rates'!G$118)
+($P645*VLOOKUP($S645+12,rate_basefnd,7)))
*$R645</f>
        <v>1117.9019536919998</v>
      </c>
      <c r="Z645" s="1">
        <f>(($D645*'fnd base rates'!H$107)
+($E645*'fnd base rates'!H$108)
+($F645*'fnd base rates'!H$109)
+($G645*'fnd base rates'!H$110)
+($H645*'fnd base rates'!H$111)
+($I645*'fnd base rates'!H$112)
+($J645*'fnd base rates'!H$113)
+($K645*'fnd base rates'!H$114)
+($M645*'fnd base rates'!H$116)
+($N645*'fnd base rates'!H$117)
+($O645*'fnd base rates'!H$118)
+($P645*VLOOKUP($S645+12,rate_basefnd,8)))</f>
        <v>3606.0132599999997</v>
      </c>
      <c r="AA645" s="1">
        <f>(($D645*'fnd base rates'!I$107)
+($E645*'fnd base rates'!I$108)
+($F645*'fnd base rates'!I$109)
+($G645*'fnd base rates'!I$110)
+($H645*'fnd base rates'!I$111)
+($I645*'fnd base rates'!I$112)
+($J645*'fnd base rates'!I$113)
+($K645*'fnd base rates'!I$114)
+($M645*'fnd base rates'!I$116)
+($N645*'fnd base rates'!I$117)
+($O645*'fnd base rates'!I$118)
+($P645*VLOOKUP($S645+12,rate_basefnd,9)))
*$R645</f>
        <v>2345.1118800000004</v>
      </c>
      <c r="AB645" s="1">
        <f>(($D645*'fnd base rates'!J$107)
+($E645*'fnd base rates'!J$108)
+($F645*'fnd base rates'!J$109)
+($G645*'fnd base rates'!J$110)
+($H645*'fnd base rates'!J$111)
+($I645*'fnd base rates'!J$112)
+($J645*'fnd base rates'!J$113)
+($K645*'fnd base rates'!J$114)
+($M645*'fnd base rates'!J$116)
+($N645*'fnd base rates'!J$117)
+($O645*'fnd base rates'!J$118)
+($P645*VLOOKUP($S645+12,rate_basefnd,10)))
*$R645</f>
        <v>2665.5528600000002</v>
      </c>
      <c r="AC645" s="1">
        <f>(($D645*'fnd base rates'!K$107)
+($E645*'fnd base rates'!K$108)
+($F645*'fnd base rates'!K$109)
+($G645*'fnd base rates'!K$110)
+($H645*'fnd base rates'!K$111)
+($I645*'fnd base rates'!K$112)
+($J645*'fnd base rates'!K$113)
+($K645*'fnd base rates'!K$114)
+($M645*'fnd base rates'!K$116)
+($N645*'fnd base rates'!K$117)
+($O645*'fnd base rates'!K$118)
+($P645*VLOOKUP($S645+12,rate_basefnd,11)))
*$R645</f>
        <v>6975.8209405080006</v>
      </c>
      <c r="AD645" s="1">
        <f>(($D645*'fnd base rates'!L$107)
+($E645*'fnd base rates'!L$108)
+($F645*'fnd base rates'!L$109)
+($G645*'fnd base rates'!L$110)
+($H645*'fnd base rates'!L$111)
+($I645*'fnd base rates'!L$112)
+($J645*'fnd base rates'!L$113)
+($K645*'fnd base rates'!L$114)
+($M645*'fnd base rates'!L$116)
+($N645*'fnd base rates'!L$117)
+($O645*'fnd base rates'!L$118)
+($P645*VLOOKUP($S645+12,rate_basefnd,12)))</f>
        <v>8262.9404360000008</v>
      </c>
      <c r="AE645" s="1">
        <f>(($D645*'fnd base rates'!M$107)
+($E645*'fnd base rates'!M$108)
+($F645*'fnd base rates'!M$109)
+($G645*'fnd base rates'!M$110)
+($H645*'fnd base rates'!M$111)
+($I645*'fnd base rates'!M$112)
+($J645*'fnd base rates'!M$113)
+($K645*'fnd base rates'!M$114)
+($M645*'fnd base rates'!M$116)
+($N645*'fnd base rates'!M$117)
+($O645*'fnd base rates'!M$118)
+($P645*VLOOKUP($S645+12,rate_basefnd,13)))</f>
        <v>0</v>
      </c>
      <c r="AF645" s="4">
        <f t="shared" si="691"/>
        <v>64781.778567151996</v>
      </c>
      <c r="AH645" s="4">
        <f t="shared" si="692"/>
        <v>483239082</v>
      </c>
      <c r="AI645" s="4" t="str">
        <f t="shared" si="693"/>
        <v>483</v>
      </c>
      <c r="AJ645" s="2" t="str">
        <f t="shared" si="694"/>
        <v>239</v>
      </c>
      <c r="AK645" s="2" t="str">
        <f t="shared" si="695"/>
        <v>082</v>
      </c>
      <c r="AL645" s="4">
        <f t="shared" si="696"/>
        <v>1</v>
      </c>
      <c r="AM645" s="4">
        <f t="shared" si="688"/>
        <v>6</v>
      </c>
      <c r="AN645" s="4">
        <f t="shared" si="697"/>
        <v>64781.778567151996</v>
      </c>
      <c r="AO645" s="4">
        <f t="shared" si="698"/>
        <v>10797</v>
      </c>
      <c r="AP645" s="4">
        <f t="shared" si="699"/>
        <v>0</v>
      </c>
      <c r="AQ645" s="4">
        <v>10797</v>
      </c>
      <c r="AW645" s="4">
        <v>10780</v>
      </c>
      <c r="AX645" s="5">
        <f t="shared" si="700"/>
        <v>17</v>
      </c>
      <c r="AY645" s="4">
        <v>10797</v>
      </c>
      <c r="AZ645" s="5"/>
      <c r="BB645" s="5">
        <f t="shared" ref="BB645" si="759">BC645-BA645</f>
        <v>0</v>
      </c>
    </row>
    <row r="646" spans="1:54" s="4" customFormat="1">
      <c r="A646" s="278">
        <v>483</v>
      </c>
      <c r="B646" s="2">
        <v>483239083</v>
      </c>
      <c r="C646" s="10" t="s">
        <v>1071</v>
      </c>
      <c r="D646" s="15">
        <f>'fnd enro'!D646</f>
        <v>0</v>
      </c>
      <c r="E646" s="15">
        <f>'fnd enro'!E646</f>
        <v>0</v>
      </c>
      <c r="F646" s="15">
        <f>'fnd enro'!F646</f>
        <v>0</v>
      </c>
      <c r="G646" s="15">
        <f>'fnd enro'!G646</f>
        <v>0</v>
      </c>
      <c r="H646" s="15">
        <f>'fnd enro'!H646</f>
        <v>0</v>
      </c>
      <c r="I646" s="15">
        <f>'fnd enro'!I646</f>
        <v>1</v>
      </c>
      <c r="J646" s="15">
        <f>'fnd enro'!J646</f>
        <v>0</v>
      </c>
      <c r="K646" s="16">
        <f>'fnd enro'!K646</f>
        <v>3.8300000000000001E-2</v>
      </c>
      <c r="L646" s="15">
        <f>'fnd enro'!L646</f>
        <v>0</v>
      </c>
      <c r="M646" s="15">
        <f>'fnd enro'!M646</f>
        <v>0</v>
      </c>
      <c r="N646" s="15">
        <f>'fnd enro'!N646</f>
        <v>0</v>
      </c>
      <c r="O646" s="15">
        <f>'fnd enro'!O646</f>
        <v>0</v>
      </c>
      <c r="P646" s="15">
        <f>'fnd enro'!P646</f>
        <v>0</v>
      </c>
      <c r="Q646" s="15">
        <f>'fnd enro'!R646</f>
        <v>1</v>
      </c>
      <c r="R646" s="16">
        <f t="shared" si="690"/>
        <v>1.038</v>
      </c>
      <c r="S646" s="15">
        <f>VALUE('fnd enro'!Q646)</f>
        <v>5</v>
      </c>
      <c r="T646" s="2"/>
      <c r="U646" s="1">
        <f>(($D646*'fnd base rates'!C$107)
+($E646*'fnd base rates'!C$108)
+($F646*'fnd base rates'!C$109)
+($G646*'fnd base rates'!C$110)
+($H646*'fnd base rates'!C$111)
+($I646*'fnd base rates'!C$112)
+($J646*'fnd base rates'!C$113)
+($K646*'fnd base rates'!C$114)
+($M646*'fnd base rates'!C$116)
+($N646*'fnd base rates'!C$117)
+($O646*'fnd base rates'!C$118)
+($P646*VLOOKUP($S646+12,rate_basefnd,3)))
*$R646</f>
        <v>531.99814013399998</v>
      </c>
      <c r="V646" s="1">
        <f>(($D646*'fnd base rates'!D$107)
+($E646*'fnd base rates'!D$108)
+($F646*'fnd base rates'!D$109)
+($G646*'fnd base rates'!D$110)
+($H646*'fnd base rates'!D$111)
+($I646*'fnd base rates'!D$112)
+($J646*'fnd base rates'!D$113)
+($K646*'fnd base rates'!D$114)
+($M646*'fnd base rates'!D$116)
+($N646*'fnd base rates'!D$117)
+($O646*'fnd base rates'!D$118)
+($P646*VLOOKUP($S646+12,rate_basefnd,4)))
*$R646</f>
        <v>759.95094000000006</v>
      </c>
      <c r="W646" s="1">
        <f>(($D646*'fnd base rates'!E$107)
+($E646*'fnd base rates'!E$108)
+($F646*'fnd base rates'!E$109)
+($G646*'fnd base rates'!E$110)
+($H646*'fnd base rates'!E$111)
+($I646*'fnd base rates'!E$112)
+($J646*'fnd base rates'!E$113)
+($K646*'fnd base rates'!E$114)
+($M646*'fnd base rates'!E$116)
+($N646*'fnd base rates'!E$117)
+($O646*'fnd base rates'!E$118)
+($P646*VLOOKUP($S646+12,rate_basefnd,5)))
*$R646</f>
        <v>4876.4256588420003</v>
      </c>
      <c r="X646" s="1">
        <f>(($D646*'fnd base rates'!F$107)
+($E646*'fnd base rates'!F$108)
+($F646*'fnd base rates'!F$109)
+($G646*'fnd base rates'!F$110)
+($H646*'fnd base rates'!F$111)
+($I646*'fnd base rates'!F$112)
+($J646*'fnd base rates'!F$113)
+($K646*'fnd base rates'!F$114)
+($M646*'fnd base rates'!F$116)
+($N646*'fnd base rates'!F$117)
+($O646*'fnd base rates'!F$118)
+($P646*VLOOKUP($S646+12,rate_basefnd,6)))
*$R646</f>
        <v>878.26050051600021</v>
      </c>
      <c r="Y646" s="1">
        <f>(($D646*'fnd base rates'!G$107)
+($E646*'fnd base rates'!G$108)
+($F646*'fnd base rates'!G$109)
+($G646*'fnd base rates'!G$110)
+($H646*'fnd base rates'!G$111)
+($I646*'fnd base rates'!G$112)
+($J646*'fnd base rates'!G$113)
+($K646*'fnd base rates'!G$114)
+($M646*'fnd base rates'!G$116)
+($N646*'fnd base rates'!G$117)
+($O646*'fnd base rates'!G$118)
+($P646*VLOOKUP($S646+12,rate_basefnd,7)))
*$R646</f>
        <v>162.65059228199999</v>
      </c>
      <c r="Z646" s="1">
        <f>(($D646*'fnd base rates'!H$107)
+($E646*'fnd base rates'!H$108)
+($F646*'fnd base rates'!H$109)
+($G646*'fnd base rates'!H$110)
+($H646*'fnd base rates'!H$111)
+($I646*'fnd base rates'!H$112)
+($J646*'fnd base rates'!H$113)
+($K646*'fnd base rates'!H$114)
+($M646*'fnd base rates'!H$116)
+($N646*'fnd base rates'!H$117)
+($O646*'fnd base rates'!H$118)
+($P646*VLOOKUP($S646+12,rate_basefnd,8)))</f>
        <v>792.30720999999994</v>
      </c>
      <c r="AA646" s="1">
        <f>(($D646*'fnd base rates'!I$107)
+($E646*'fnd base rates'!I$108)
+($F646*'fnd base rates'!I$109)
+($G646*'fnd base rates'!I$110)
+($H646*'fnd base rates'!I$111)
+($I646*'fnd base rates'!I$112)
+($J646*'fnd base rates'!I$113)
+($K646*'fnd base rates'!I$114)
+($M646*'fnd base rates'!I$116)
+($N646*'fnd base rates'!I$117)
+($O646*'fnd base rates'!I$118)
+($P646*VLOOKUP($S646+12,rate_basefnd,9)))
*$R646</f>
        <v>423.08880000000005</v>
      </c>
      <c r="AB646" s="1">
        <f>(($D646*'fnd base rates'!J$107)
+($E646*'fnd base rates'!J$108)
+($F646*'fnd base rates'!J$109)
+($G646*'fnd base rates'!J$110)
+($H646*'fnd base rates'!J$111)
+($I646*'fnd base rates'!J$112)
+($J646*'fnd base rates'!J$113)
+($K646*'fnd base rates'!J$114)
+($M646*'fnd base rates'!J$116)
+($N646*'fnd base rates'!J$117)
+($O646*'fnd base rates'!J$118)
+($P646*VLOOKUP($S646+12,rate_basefnd,10)))
*$R646</f>
        <v>569.90351999999996</v>
      </c>
      <c r="AC646" s="1">
        <f>(($D646*'fnd base rates'!K$107)
+($E646*'fnd base rates'!K$108)
+($F646*'fnd base rates'!K$109)
+($G646*'fnd base rates'!K$110)
+($H646*'fnd base rates'!K$111)
+($I646*'fnd base rates'!K$112)
+($J646*'fnd base rates'!K$113)
+($K646*'fnd base rates'!K$114)
+($M646*'fnd base rates'!K$116)
+($N646*'fnd base rates'!K$117)
+($O646*'fnd base rates'!K$118)
+($P646*VLOOKUP($S646+12,rate_basefnd,11)))
*$R646</f>
        <v>1141.3785834179998</v>
      </c>
      <c r="AD646" s="1">
        <f>(($D646*'fnd base rates'!L$107)
+($E646*'fnd base rates'!L$108)
+($F646*'fnd base rates'!L$109)
+($G646*'fnd base rates'!L$110)
+($H646*'fnd base rates'!L$111)
+($I646*'fnd base rates'!L$112)
+($J646*'fnd base rates'!L$113)
+($K646*'fnd base rates'!L$114)
+($M646*'fnd base rates'!L$116)
+($N646*'fnd base rates'!L$117)
+($O646*'fnd base rates'!L$118)
+($P646*VLOOKUP($S646+12,rate_basefnd,12)))</f>
        <v>1229.513406</v>
      </c>
      <c r="AE646" s="1">
        <f>(($D646*'fnd base rates'!M$107)
+($E646*'fnd base rates'!M$108)
+($F646*'fnd base rates'!M$109)
+($G646*'fnd base rates'!M$110)
+($H646*'fnd base rates'!M$111)
+($I646*'fnd base rates'!M$112)
+($J646*'fnd base rates'!M$113)
+($K646*'fnd base rates'!M$114)
+($M646*'fnd base rates'!M$116)
+($N646*'fnd base rates'!M$117)
+($O646*'fnd base rates'!M$118)
+($P646*VLOOKUP($S646+12,rate_basefnd,13)))</f>
        <v>0</v>
      </c>
      <c r="AF646" s="4">
        <f t="shared" si="691"/>
        <v>11365.477351191999</v>
      </c>
      <c r="AH646" s="4">
        <f t="shared" si="692"/>
        <v>483239083</v>
      </c>
      <c r="AI646" s="4" t="str">
        <f t="shared" si="693"/>
        <v>483</v>
      </c>
      <c r="AJ646" s="2" t="str">
        <f t="shared" si="694"/>
        <v>239</v>
      </c>
      <c r="AK646" s="2" t="str">
        <f t="shared" si="695"/>
        <v>083</v>
      </c>
      <c r="AL646" s="4">
        <f t="shared" si="696"/>
        <v>1</v>
      </c>
      <c r="AM646" s="4">
        <f t="shared" si="688"/>
        <v>1</v>
      </c>
      <c r="AN646" s="4">
        <f t="shared" si="697"/>
        <v>11365.477351191999</v>
      </c>
      <c r="AO646" s="4">
        <f t="shared" si="698"/>
        <v>11365</v>
      </c>
      <c r="AP646" s="4">
        <f t="shared" si="699"/>
        <v>0</v>
      </c>
      <c r="AQ646" s="4">
        <v>11365</v>
      </c>
      <c r="AW646" s="4">
        <v>11351</v>
      </c>
      <c r="AX646" s="5">
        <f t="shared" si="700"/>
        <v>14</v>
      </c>
      <c r="AY646" s="4">
        <v>11365</v>
      </c>
      <c r="AZ646" s="5"/>
      <c r="BB646" s="5">
        <f t="shared" ref="BB646" si="760">BC646-BA646</f>
        <v>0</v>
      </c>
    </row>
    <row r="647" spans="1:54" s="4" customFormat="1">
      <c r="A647" s="278">
        <v>483</v>
      </c>
      <c r="B647" s="2">
        <v>483239096</v>
      </c>
      <c r="C647" s="10" t="s">
        <v>1071</v>
      </c>
      <c r="D647" s="15">
        <f>'fnd enro'!D647</f>
        <v>0</v>
      </c>
      <c r="E647" s="15">
        <f>'fnd enro'!E647</f>
        <v>0</v>
      </c>
      <c r="F647" s="15">
        <f>'fnd enro'!F647</f>
        <v>0</v>
      </c>
      <c r="G647" s="15">
        <f>'fnd enro'!G647</f>
        <v>0</v>
      </c>
      <c r="H647" s="15">
        <f>'fnd enro'!H647</f>
        <v>2</v>
      </c>
      <c r="I647" s="15">
        <f>'fnd enro'!I647</f>
        <v>0</v>
      </c>
      <c r="J647" s="15">
        <f>'fnd enro'!J647</f>
        <v>0</v>
      </c>
      <c r="K647" s="16">
        <f>'fnd enro'!K647</f>
        <v>7.6600000000000001E-2</v>
      </c>
      <c r="L647" s="15">
        <f>'fnd enro'!L647</f>
        <v>0</v>
      </c>
      <c r="M647" s="15">
        <f>'fnd enro'!M647</f>
        <v>0</v>
      </c>
      <c r="N647" s="15">
        <f>'fnd enro'!N647</f>
        <v>0</v>
      </c>
      <c r="O647" s="15">
        <f>'fnd enro'!O647</f>
        <v>0</v>
      </c>
      <c r="P647" s="15">
        <f>'fnd enro'!P647</f>
        <v>1</v>
      </c>
      <c r="Q647" s="15">
        <f>'fnd enro'!R647</f>
        <v>2</v>
      </c>
      <c r="R647" s="16">
        <f t="shared" si="690"/>
        <v>1.038</v>
      </c>
      <c r="S647" s="15">
        <f>VALUE('fnd enro'!Q647)</f>
        <v>6</v>
      </c>
      <c r="T647" s="2"/>
      <c r="U647" s="1">
        <f>(($D647*'fnd base rates'!C$107)
+($E647*'fnd base rates'!C$108)
+($F647*'fnd base rates'!C$109)
+($G647*'fnd base rates'!C$110)
+($H647*'fnd base rates'!C$111)
+($I647*'fnd base rates'!C$112)
+($J647*'fnd base rates'!C$113)
+($K647*'fnd base rates'!C$114)
+($M647*'fnd base rates'!C$116)
+($N647*'fnd base rates'!C$117)
+($O647*'fnd base rates'!C$118)
+($P647*VLOOKUP($S647+12,rate_basefnd,3)))
*$R647</f>
        <v>1126.857560268</v>
      </c>
      <c r="V647" s="1">
        <f>(($D647*'fnd base rates'!D$107)
+($E647*'fnd base rates'!D$108)
+($F647*'fnd base rates'!D$109)
+($G647*'fnd base rates'!D$110)
+($H647*'fnd base rates'!D$111)
+($I647*'fnd base rates'!D$112)
+($J647*'fnd base rates'!D$113)
+($K647*'fnd base rates'!D$114)
+($M647*'fnd base rates'!D$116)
+($N647*'fnd base rates'!D$117)
+($O647*'fnd base rates'!D$118)
+($P647*VLOOKUP($S647+12,rate_basefnd,4)))
*$R647</f>
        <v>1817.73522</v>
      </c>
      <c r="W647" s="1">
        <f>(($D647*'fnd base rates'!E$107)
+($E647*'fnd base rates'!E$108)
+($F647*'fnd base rates'!E$109)
+($G647*'fnd base rates'!E$110)
+($H647*'fnd base rates'!E$111)
+($I647*'fnd base rates'!E$112)
+($J647*'fnd base rates'!E$113)
+($K647*'fnd base rates'!E$114)
+($M647*'fnd base rates'!E$116)
+($N647*'fnd base rates'!E$117)
+($O647*'fnd base rates'!E$118)
+($P647*VLOOKUP($S647+12,rate_basefnd,5)))
*$R647</f>
        <v>9774.2652576839992</v>
      </c>
      <c r="X647" s="1">
        <f>(($D647*'fnd base rates'!F$107)
+($E647*'fnd base rates'!F$108)
+($F647*'fnd base rates'!F$109)
+($G647*'fnd base rates'!F$110)
+($H647*'fnd base rates'!F$111)
+($I647*'fnd base rates'!F$112)
+($J647*'fnd base rates'!F$113)
+($K647*'fnd base rates'!F$114)
+($M647*'fnd base rates'!F$116)
+($N647*'fnd base rates'!F$117)
+($O647*'fnd base rates'!F$118)
+($P647*VLOOKUP($S647+12,rate_basefnd,6)))
*$R647</f>
        <v>1972.0513210320003</v>
      </c>
      <c r="Y647" s="1">
        <f>(($D647*'fnd base rates'!G$107)
+($E647*'fnd base rates'!G$108)
+($F647*'fnd base rates'!G$109)
+($G647*'fnd base rates'!G$110)
+($H647*'fnd base rates'!G$111)
+($I647*'fnd base rates'!G$112)
+($J647*'fnd base rates'!G$113)
+($K647*'fnd base rates'!G$114)
+($M647*'fnd base rates'!G$116)
+($N647*'fnd base rates'!G$117)
+($O647*'fnd base rates'!G$118)
+($P647*VLOOKUP($S647+12,rate_basefnd,7)))
*$R647</f>
        <v>475.416744564</v>
      </c>
      <c r="Z647" s="1">
        <f>(($D647*'fnd base rates'!H$107)
+($E647*'fnd base rates'!H$108)
+($F647*'fnd base rates'!H$109)
+($G647*'fnd base rates'!H$110)
+($H647*'fnd base rates'!H$111)
+($I647*'fnd base rates'!H$112)
+($J647*'fnd base rates'!H$113)
+($K647*'fnd base rates'!H$114)
+($M647*'fnd base rates'!H$116)
+($N647*'fnd base rates'!H$117)
+($O647*'fnd base rates'!H$118)
+($P647*VLOOKUP($S647+12,rate_basefnd,8)))</f>
        <v>1022.38442</v>
      </c>
      <c r="AA647" s="1">
        <f>(($D647*'fnd base rates'!I$107)
+($E647*'fnd base rates'!I$108)
+($F647*'fnd base rates'!I$109)
+($G647*'fnd base rates'!I$110)
+($H647*'fnd base rates'!I$111)
+($I647*'fnd base rates'!I$112)
+($J647*'fnd base rates'!I$113)
+($K647*'fnd base rates'!I$114)
+($M647*'fnd base rates'!I$116)
+($N647*'fnd base rates'!I$117)
+($O647*'fnd base rates'!I$118)
+($P647*VLOOKUP($S647+12,rate_basefnd,9)))
*$R647</f>
        <v>815.51508000000001</v>
      </c>
      <c r="AB647" s="1">
        <f>(($D647*'fnd base rates'!J$107)
+($E647*'fnd base rates'!J$108)
+($F647*'fnd base rates'!J$109)
+($G647*'fnd base rates'!J$110)
+($H647*'fnd base rates'!J$111)
+($I647*'fnd base rates'!J$112)
+($J647*'fnd base rates'!J$113)
+($K647*'fnd base rates'!J$114)
+($M647*'fnd base rates'!J$116)
+($N647*'fnd base rates'!J$117)
+($O647*'fnd base rates'!J$118)
+($P647*VLOOKUP($S647+12,rate_basefnd,10)))
*$R647</f>
        <v>1106.0512799999999</v>
      </c>
      <c r="AC647" s="1">
        <f>(($D647*'fnd base rates'!K$107)
+($E647*'fnd base rates'!K$108)
+($F647*'fnd base rates'!K$109)
+($G647*'fnd base rates'!K$110)
+($H647*'fnd base rates'!K$111)
+($I647*'fnd base rates'!K$112)
+($J647*'fnd base rates'!K$113)
+($K647*'fnd base rates'!K$114)
+($M647*'fnd base rates'!K$116)
+($N647*'fnd base rates'!K$117)
+($O647*'fnd base rates'!K$118)
+($P647*VLOOKUP($S647+12,rate_basefnd,11)))
*$R647</f>
        <v>2346.531886836</v>
      </c>
      <c r="AD647" s="1">
        <f>(($D647*'fnd base rates'!L$107)
+($E647*'fnd base rates'!L$108)
+($F647*'fnd base rates'!L$109)
+($G647*'fnd base rates'!L$110)
+($H647*'fnd base rates'!L$111)
+($I647*'fnd base rates'!L$112)
+($J647*'fnd base rates'!L$113)
+($K647*'fnd base rates'!L$114)
+($M647*'fnd base rates'!L$116)
+($N647*'fnd base rates'!L$117)
+($O647*'fnd base rates'!L$118)
+($P647*VLOOKUP($S647+12,rate_basefnd,12)))</f>
        <v>3156.126812</v>
      </c>
      <c r="AE647" s="1">
        <f>(($D647*'fnd base rates'!M$107)
+($E647*'fnd base rates'!M$108)
+($F647*'fnd base rates'!M$109)
+($G647*'fnd base rates'!M$110)
+($H647*'fnd base rates'!M$111)
+($I647*'fnd base rates'!M$112)
+($J647*'fnd base rates'!M$113)
+($K647*'fnd base rates'!M$114)
+($M647*'fnd base rates'!M$116)
+($N647*'fnd base rates'!M$117)
+($O647*'fnd base rates'!M$118)
+($P647*VLOOKUP($S647+12,rate_basefnd,13)))</f>
        <v>0</v>
      </c>
      <c r="AF647" s="4">
        <f t="shared" si="691"/>
        <v>23612.935582383998</v>
      </c>
      <c r="AH647" s="4">
        <f t="shared" si="692"/>
        <v>483239096</v>
      </c>
      <c r="AI647" s="4" t="str">
        <f t="shared" si="693"/>
        <v>483</v>
      </c>
      <c r="AJ647" s="2" t="str">
        <f t="shared" si="694"/>
        <v>239</v>
      </c>
      <c r="AK647" s="2" t="str">
        <f t="shared" si="695"/>
        <v>096</v>
      </c>
      <c r="AL647" s="4">
        <f t="shared" si="696"/>
        <v>1</v>
      </c>
      <c r="AM647" s="4">
        <f t="shared" si="688"/>
        <v>2</v>
      </c>
      <c r="AN647" s="4">
        <f t="shared" si="697"/>
        <v>23612.935582383998</v>
      </c>
      <c r="AO647" s="4">
        <f t="shared" si="698"/>
        <v>11806</v>
      </c>
      <c r="AP647" s="4">
        <f t="shared" si="699"/>
        <v>0</v>
      </c>
      <c r="AQ647" s="4">
        <v>11806</v>
      </c>
      <c r="AW647" s="4">
        <v>11779</v>
      </c>
      <c r="AX647" s="5">
        <f t="shared" si="700"/>
        <v>27</v>
      </c>
      <c r="AY647" s="4">
        <v>11806</v>
      </c>
      <c r="AZ647" s="5"/>
      <c r="BB647" s="5">
        <f t="shared" ref="BB647" si="761">BC647-BA647</f>
        <v>0</v>
      </c>
    </row>
    <row r="648" spans="1:54" s="4" customFormat="1">
      <c r="A648" s="278">
        <v>483</v>
      </c>
      <c r="B648" s="2">
        <v>483239118</v>
      </c>
      <c r="C648" s="10" t="s">
        <v>1071</v>
      </c>
      <c r="D648" s="15">
        <f>'fnd enro'!D648</f>
        <v>0</v>
      </c>
      <c r="E648" s="15">
        <f>'fnd enro'!E648</f>
        <v>0</v>
      </c>
      <c r="F648" s="15">
        <f>'fnd enro'!F648</f>
        <v>0</v>
      </c>
      <c r="G648" s="15">
        <f>'fnd enro'!G648</f>
        <v>1</v>
      </c>
      <c r="H648" s="15">
        <f>'fnd enro'!H648</f>
        <v>1</v>
      </c>
      <c r="I648" s="15">
        <f>'fnd enro'!I648</f>
        <v>0</v>
      </c>
      <c r="J648" s="15">
        <f>'fnd enro'!J648</f>
        <v>0</v>
      </c>
      <c r="K648" s="16">
        <f>'fnd enro'!K648</f>
        <v>7.6600000000000001E-2</v>
      </c>
      <c r="L648" s="15">
        <f>'fnd enro'!L648</f>
        <v>0</v>
      </c>
      <c r="M648" s="15">
        <f>'fnd enro'!M648</f>
        <v>0</v>
      </c>
      <c r="N648" s="15">
        <f>'fnd enro'!N648</f>
        <v>0</v>
      </c>
      <c r="O648" s="15">
        <f>'fnd enro'!O648</f>
        <v>0</v>
      </c>
      <c r="P648" s="15">
        <f>'fnd enro'!P648</f>
        <v>2</v>
      </c>
      <c r="Q648" s="15">
        <f>'fnd enro'!R648</f>
        <v>2</v>
      </c>
      <c r="R648" s="16">
        <f t="shared" si="690"/>
        <v>1.038</v>
      </c>
      <c r="S648" s="15">
        <f>VALUE('fnd enro'!Q648)</f>
        <v>5</v>
      </c>
      <c r="T648" s="2"/>
      <c r="U648" s="1">
        <f>(($D648*'fnd base rates'!C$107)
+($E648*'fnd base rates'!C$108)
+($F648*'fnd base rates'!C$109)
+($G648*'fnd base rates'!C$110)
+($H648*'fnd base rates'!C$111)
+($I648*'fnd base rates'!C$112)
+($J648*'fnd base rates'!C$113)
+($K648*'fnd base rates'!C$114)
+($M648*'fnd base rates'!C$116)
+($N648*'fnd base rates'!C$117)
+($O648*'fnd base rates'!C$118)
+($P648*VLOOKUP($S648+12,rate_basefnd,3)))
*$R648</f>
        <v>1180.6052002679999</v>
      </c>
      <c r="V648" s="1">
        <f>(($D648*'fnd base rates'!D$107)
+($E648*'fnd base rates'!D$108)
+($F648*'fnd base rates'!D$109)
+($G648*'fnd base rates'!D$110)
+($H648*'fnd base rates'!D$111)
+($I648*'fnd base rates'!D$112)
+($J648*'fnd base rates'!D$113)
+($K648*'fnd base rates'!D$114)
+($M648*'fnd base rates'!D$116)
+($N648*'fnd base rates'!D$117)
+($O648*'fnd base rates'!D$118)
+($P648*VLOOKUP($S648+12,rate_basefnd,4)))
*$R648</f>
        <v>2072.4292799999998</v>
      </c>
      <c r="W648" s="1">
        <f>(($D648*'fnd base rates'!E$107)
+($E648*'fnd base rates'!E$108)
+($F648*'fnd base rates'!E$109)
+($G648*'fnd base rates'!E$110)
+($H648*'fnd base rates'!E$111)
+($I648*'fnd base rates'!E$112)
+($J648*'fnd base rates'!E$113)
+($K648*'fnd base rates'!E$114)
+($M648*'fnd base rates'!E$116)
+($N648*'fnd base rates'!E$117)
+($O648*'fnd base rates'!E$118)
+($P648*VLOOKUP($S648+12,rate_basefnd,5)))
*$R648</f>
        <v>12678.796857684001</v>
      </c>
      <c r="X648" s="1">
        <f>(($D648*'fnd base rates'!F$107)
+($E648*'fnd base rates'!F$108)
+($F648*'fnd base rates'!F$109)
+($G648*'fnd base rates'!F$110)
+($H648*'fnd base rates'!F$111)
+($I648*'fnd base rates'!F$112)
+($J648*'fnd base rates'!F$113)
+($K648*'fnd base rates'!F$114)
+($M648*'fnd base rates'!F$116)
+($N648*'fnd base rates'!F$117)
+($O648*'fnd base rates'!F$118)
+($P648*VLOOKUP($S648+12,rate_basefnd,6)))
*$R648</f>
        <v>2222.4273010320003</v>
      </c>
      <c r="Y648" s="1">
        <f>(($D648*'fnd base rates'!G$107)
+($E648*'fnd base rates'!G$108)
+($F648*'fnd base rates'!G$109)
+($G648*'fnd base rates'!G$110)
+($H648*'fnd base rates'!G$111)
+($I648*'fnd base rates'!G$112)
+($J648*'fnd base rates'!G$113)
+($K648*'fnd base rates'!G$114)
+($M648*'fnd base rates'!G$116)
+($N648*'fnd base rates'!G$117)
+($O648*'fnd base rates'!G$118)
+($P648*VLOOKUP($S648+12,rate_basefnd,7)))
*$R648</f>
        <v>584.46902456400005</v>
      </c>
      <c r="Z648" s="1">
        <f>(($D648*'fnd base rates'!H$107)
+($E648*'fnd base rates'!H$108)
+($F648*'fnd base rates'!H$109)
+($G648*'fnd base rates'!H$110)
+($H648*'fnd base rates'!H$111)
+($I648*'fnd base rates'!H$112)
+($J648*'fnd base rates'!H$113)
+($K648*'fnd base rates'!H$114)
+($M648*'fnd base rates'!H$116)
+($N648*'fnd base rates'!H$117)
+($O648*'fnd base rates'!H$118)
+($P648*VLOOKUP($S648+12,rate_basefnd,8)))</f>
        <v>1040.19442</v>
      </c>
      <c r="AA648" s="1">
        <f>(($D648*'fnd base rates'!I$107)
+($E648*'fnd base rates'!I$108)
+($F648*'fnd base rates'!I$109)
+($G648*'fnd base rates'!I$110)
+($H648*'fnd base rates'!I$111)
+($I648*'fnd base rates'!I$112)
+($J648*'fnd base rates'!I$113)
+($K648*'fnd base rates'!I$114)
+($M648*'fnd base rates'!I$116)
+($N648*'fnd base rates'!I$117)
+($O648*'fnd base rates'!I$118)
+($P648*VLOOKUP($S648+12,rate_basefnd,9)))
*$R648</f>
        <v>846.23987999999997</v>
      </c>
      <c r="AB648" s="1">
        <f>(($D648*'fnd base rates'!J$107)
+($E648*'fnd base rates'!J$108)
+($F648*'fnd base rates'!J$109)
+($G648*'fnd base rates'!J$110)
+($H648*'fnd base rates'!J$111)
+($I648*'fnd base rates'!J$112)
+($J648*'fnd base rates'!J$113)
+($K648*'fnd base rates'!J$114)
+($M648*'fnd base rates'!J$116)
+($N648*'fnd base rates'!J$117)
+($O648*'fnd base rates'!J$118)
+($P648*VLOOKUP($S648+12,rate_basefnd,10)))
*$R648</f>
        <v>1533.3751200000004</v>
      </c>
      <c r="AC648" s="1">
        <f>(($D648*'fnd base rates'!K$107)
+($E648*'fnd base rates'!K$108)
+($F648*'fnd base rates'!K$109)
+($G648*'fnd base rates'!K$110)
+($H648*'fnd base rates'!K$111)
+($I648*'fnd base rates'!K$112)
+($J648*'fnd base rates'!K$113)
+($K648*'fnd base rates'!K$114)
+($M648*'fnd base rates'!K$116)
+($N648*'fnd base rates'!K$117)
+($O648*'fnd base rates'!K$118)
+($P648*VLOOKUP($S648+12,rate_basefnd,11)))
*$R648</f>
        <v>2265.1319268360003</v>
      </c>
      <c r="AD648" s="1">
        <f>(($D648*'fnd base rates'!L$107)
+($E648*'fnd base rates'!L$108)
+($F648*'fnd base rates'!L$109)
+($G648*'fnd base rates'!L$110)
+($H648*'fnd base rates'!L$111)
+($I648*'fnd base rates'!L$112)
+($J648*'fnd base rates'!L$113)
+($K648*'fnd base rates'!L$114)
+($M648*'fnd base rates'!L$116)
+($N648*'fnd base rates'!L$117)
+($O648*'fnd base rates'!L$118)
+($P648*VLOOKUP($S648+12,rate_basefnd,12)))</f>
        <v>3495.626812</v>
      </c>
      <c r="AE648" s="1">
        <f>(($D648*'fnd base rates'!M$107)
+($E648*'fnd base rates'!M$108)
+($F648*'fnd base rates'!M$109)
+($G648*'fnd base rates'!M$110)
+($H648*'fnd base rates'!M$111)
+($I648*'fnd base rates'!M$112)
+($J648*'fnd base rates'!M$113)
+($K648*'fnd base rates'!M$114)
+($M648*'fnd base rates'!M$116)
+($N648*'fnd base rates'!M$117)
+($O648*'fnd base rates'!M$118)
+($P648*VLOOKUP($S648+12,rate_basefnd,13)))</f>
        <v>0</v>
      </c>
      <c r="AF648" s="4">
        <f t="shared" si="691"/>
        <v>27919.295822384</v>
      </c>
      <c r="AH648" s="4">
        <f t="shared" si="692"/>
        <v>483239118</v>
      </c>
      <c r="AI648" s="4" t="str">
        <f t="shared" si="693"/>
        <v>483</v>
      </c>
      <c r="AJ648" s="2" t="str">
        <f t="shared" si="694"/>
        <v>239</v>
      </c>
      <c r="AK648" s="2" t="str">
        <f t="shared" si="695"/>
        <v>118</v>
      </c>
      <c r="AL648" s="4">
        <f t="shared" si="696"/>
        <v>1</v>
      </c>
      <c r="AM648" s="4">
        <f t="shared" si="688"/>
        <v>2</v>
      </c>
      <c r="AN648" s="4">
        <f t="shared" si="697"/>
        <v>27919.295822384</v>
      </c>
      <c r="AO648" s="4">
        <f t="shared" si="698"/>
        <v>13960</v>
      </c>
      <c r="AP648" s="4">
        <f t="shared" si="699"/>
        <v>0</v>
      </c>
      <c r="AQ648" s="4">
        <v>13960</v>
      </c>
      <c r="AW648" s="4">
        <v>13930</v>
      </c>
      <c r="AX648" s="5">
        <f t="shared" si="700"/>
        <v>30</v>
      </c>
      <c r="AY648" s="4">
        <v>13960</v>
      </c>
      <c r="AZ648" s="5"/>
      <c r="BB648" s="5">
        <f t="shared" ref="BB648" si="762">BC648-BA648</f>
        <v>0</v>
      </c>
    </row>
    <row r="649" spans="1:54" s="4" customFormat="1">
      <c r="A649" s="278">
        <v>483</v>
      </c>
      <c r="B649" s="2">
        <v>483239131</v>
      </c>
      <c r="C649" s="10" t="s">
        <v>1071</v>
      </c>
      <c r="D649" s="15">
        <f>'fnd enro'!D649</f>
        <v>0</v>
      </c>
      <c r="E649" s="15">
        <f>'fnd enro'!E649</f>
        <v>0</v>
      </c>
      <c r="F649" s="15">
        <f>'fnd enro'!F649</f>
        <v>0</v>
      </c>
      <c r="G649" s="15">
        <f>'fnd enro'!G649</f>
        <v>0</v>
      </c>
      <c r="H649" s="15">
        <f>'fnd enro'!H649</f>
        <v>0</v>
      </c>
      <c r="I649" s="15">
        <f>'fnd enro'!I649</f>
        <v>1</v>
      </c>
      <c r="J649" s="15">
        <f>'fnd enro'!J649</f>
        <v>0</v>
      </c>
      <c r="K649" s="16">
        <f>'fnd enro'!K649</f>
        <v>3.8300000000000001E-2</v>
      </c>
      <c r="L649" s="15">
        <f>'fnd enro'!L649</f>
        <v>0</v>
      </c>
      <c r="M649" s="15">
        <f>'fnd enro'!M649</f>
        <v>0</v>
      </c>
      <c r="N649" s="15">
        <f>'fnd enro'!N649</f>
        <v>0</v>
      </c>
      <c r="O649" s="15">
        <f>'fnd enro'!O649</f>
        <v>0</v>
      </c>
      <c r="P649" s="15">
        <f>'fnd enro'!P649</f>
        <v>0</v>
      </c>
      <c r="Q649" s="15">
        <f>'fnd enro'!R649</f>
        <v>1</v>
      </c>
      <c r="R649" s="16">
        <f t="shared" si="690"/>
        <v>1.038</v>
      </c>
      <c r="S649" s="15">
        <f>VALUE('fnd enro'!Q649)</f>
        <v>2</v>
      </c>
      <c r="T649" s="2"/>
      <c r="U649" s="1">
        <f>(($D649*'fnd base rates'!C$107)
+($E649*'fnd base rates'!C$108)
+($F649*'fnd base rates'!C$109)
+($G649*'fnd base rates'!C$110)
+($H649*'fnd base rates'!C$111)
+($I649*'fnd base rates'!C$112)
+($J649*'fnd base rates'!C$113)
+($K649*'fnd base rates'!C$114)
+($M649*'fnd base rates'!C$116)
+($N649*'fnd base rates'!C$117)
+($O649*'fnd base rates'!C$118)
+($P649*VLOOKUP($S649+12,rate_basefnd,3)))
*$R649</f>
        <v>531.99814013399998</v>
      </c>
      <c r="V649" s="1">
        <f>(($D649*'fnd base rates'!D$107)
+($E649*'fnd base rates'!D$108)
+($F649*'fnd base rates'!D$109)
+($G649*'fnd base rates'!D$110)
+($H649*'fnd base rates'!D$111)
+($I649*'fnd base rates'!D$112)
+($J649*'fnd base rates'!D$113)
+($K649*'fnd base rates'!D$114)
+($M649*'fnd base rates'!D$116)
+($N649*'fnd base rates'!D$117)
+($O649*'fnd base rates'!D$118)
+($P649*VLOOKUP($S649+12,rate_basefnd,4)))
*$R649</f>
        <v>759.95094000000006</v>
      </c>
      <c r="W649" s="1">
        <f>(($D649*'fnd base rates'!E$107)
+($E649*'fnd base rates'!E$108)
+($F649*'fnd base rates'!E$109)
+($G649*'fnd base rates'!E$110)
+($H649*'fnd base rates'!E$111)
+($I649*'fnd base rates'!E$112)
+($J649*'fnd base rates'!E$113)
+($K649*'fnd base rates'!E$114)
+($M649*'fnd base rates'!E$116)
+($N649*'fnd base rates'!E$117)
+($O649*'fnd base rates'!E$118)
+($P649*VLOOKUP($S649+12,rate_basefnd,5)))
*$R649</f>
        <v>4876.4256588420003</v>
      </c>
      <c r="X649" s="1">
        <f>(($D649*'fnd base rates'!F$107)
+($E649*'fnd base rates'!F$108)
+($F649*'fnd base rates'!F$109)
+($G649*'fnd base rates'!F$110)
+($H649*'fnd base rates'!F$111)
+($I649*'fnd base rates'!F$112)
+($J649*'fnd base rates'!F$113)
+($K649*'fnd base rates'!F$114)
+($M649*'fnd base rates'!F$116)
+($N649*'fnd base rates'!F$117)
+($O649*'fnd base rates'!F$118)
+($P649*VLOOKUP($S649+12,rate_basefnd,6)))
*$R649</f>
        <v>878.26050051600021</v>
      </c>
      <c r="Y649" s="1">
        <f>(($D649*'fnd base rates'!G$107)
+($E649*'fnd base rates'!G$108)
+($F649*'fnd base rates'!G$109)
+($G649*'fnd base rates'!G$110)
+($H649*'fnd base rates'!G$111)
+($I649*'fnd base rates'!G$112)
+($J649*'fnd base rates'!G$113)
+($K649*'fnd base rates'!G$114)
+($M649*'fnd base rates'!G$116)
+($N649*'fnd base rates'!G$117)
+($O649*'fnd base rates'!G$118)
+($P649*VLOOKUP($S649+12,rate_basefnd,7)))
*$R649</f>
        <v>162.65059228199999</v>
      </c>
      <c r="Z649" s="1">
        <f>(($D649*'fnd base rates'!H$107)
+($E649*'fnd base rates'!H$108)
+($F649*'fnd base rates'!H$109)
+($G649*'fnd base rates'!H$110)
+($H649*'fnd base rates'!H$111)
+($I649*'fnd base rates'!H$112)
+($J649*'fnd base rates'!H$113)
+($K649*'fnd base rates'!H$114)
+($M649*'fnd base rates'!H$116)
+($N649*'fnd base rates'!H$117)
+($O649*'fnd base rates'!H$118)
+($P649*VLOOKUP($S649+12,rate_basefnd,8)))</f>
        <v>792.30720999999994</v>
      </c>
      <c r="AA649" s="1">
        <f>(($D649*'fnd base rates'!I$107)
+($E649*'fnd base rates'!I$108)
+($F649*'fnd base rates'!I$109)
+($G649*'fnd base rates'!I$110)
+($H649*'fnd base rates'!I$111)
+($I649*'fnd base rates'!I$112)
+($J649*'fnd base rates'!I$113)
+($K649*'fnd base rates'!I$114)
+($M649*'fnd base rates'!I$116)
+($N649*'fnd base rates'!I$117)
+($O649*'fnd base rates'!I$118)
+($P649*VLOOKUP($S649+12,rate_basefnd,9)))
*$R649</f>
        <v>423.08880000000005</v>
      </c>
      <c r="AB649" s="1">
        <f>(($D649*'fnd base rates'!J$107)
+($E649*'fnd base rates'!J$108)
+($F649*'fnd base rates'!J$109)
+($G649*'fnd base rates'!J$110)
+($H649*'fnd base rates'!J$111)
+($I649*'fnd base rates'!J$112)
+($J649*'fnd base rates'!J$113)
+($K649*'fnd base rates'!J$114)
+($M649*'fnd base rates'!J$116)
+($N649*'fnd base rates'!J$117)
+($O649*'fnd base rates'!J$118)
+($P649*VLOOKUP($S649+12,rate_basefnd,10)))
*$R649</f>
        <v>569.90351999999996</v>
      </c>
      <c r="AC649" s="1">
        <f>(($D649*'fnd base rates'!K$107)
+($E649*'fnd base rates'!K$108)
+($F649*'fnd base rates'!K$109)
+($G649*'fnd base rates'!K$110)
+($H649*'fnd base rates'!K$111)
+($I649*'fnd base rates'!K$112)
+($J649*'fnd base rates'!K$113)
+($K649*'fnd base rates'!K$114)
+($M649*'fnd base rates'!K$116)
+($N649*'fnd base rates'!K$117)
+($O649*'fnd base rates'!K$118)
+($P649*VLOOKUP($S649+12,rate_basefnd,11)))
*$R649</f>
        <v>1141.3785834179998</v>
      </c>
      <c r="AD649" s="1">
        <f>(($D649*'fnd base rates'!L$107)
+($E649*'fnd base rates'!L$108)
+($F649*'fnd base rates'!L$109)
+($G649*'fnd base rates'!L$110)
+($H649*'fnd base rates'!L$111)
+($I649*'fnd base rates'!L$112)
+($J649*'fnd base rates'!L$113)
+($K649*'fnd base rates'!L$114)
+($M649*'fnd base rates'!L$116)
+($N649*'fnd base rates'!L$117)
+($O649*'fnd base rates'!L$118)
+($P649*VLOOKUP($S649+12,rate_basefnd,12)))</f>
        <v>1229.513406</v>
      </c>
      <c r="AE649" s="1">
        <f>(($D649*'fnd base rates'!M$107)
+($E649*'fnd base rates'!M$108)
+($F649*'fnd base rates'!M$109)
+($G649*'fnd base rates'!M$110)
+($H649*'fnd base rates'!M$111)
+($I649*'fnd base rates'!M$112)
+($J649*'fnd base rates'!M$113)
+($K649*'fnd base rates'!M$114)
+($M649*'fnd base rates'!M$116)
+($N649*'fnd base rates'!M$117)
+($O649*'fnd base rates'!M$118)
+($P649*VLOOKUP($S649+12,rate_basefnd,13)))</f>
        <v>0</v>
      </c>
      <c r="AF649" s="4">
        <f t="shared" si="691"/>
        <v>11365.477351191999</v>
      </c>
      <c r="AH649" s="4">
        <f t="shared" si="692"/>
        <v>483239131</v>
      </c>
      <c r="AI649" s="4" t="str">
        <f t="shared" si="693"/>
        <v>483</v>
      </c>
      <c r="AJ649" s="2" t="str">
        <f t="shared" si="694"/>
        <v>239</v>
      </c>
      <c r="AK649" s="2" t="str">
        <f t="shared" si="695"/>
        <v>131</v>
      </c>
      <c r="AL649" s="4">
        <f t="shared" si="696"/>
        <v>1</v>
      </c>
      <c r="AM649" s="4">
        <f t="shared" si="688"/>
        <v>1</v>
      </c>
      <c r="AN649" s="4">
        <f t="shared" si="697"/>
        <v>11365.477351191999</v>
      </c>
      <c r="AO649" s="4">
        <f t="shared" si="698"/>
        <v>11365</v>
      </c>
      <c r="AP649" s="4">
        <f t="shared" si="699"/>
        <v>0</v>
      </c>
      <c r="AQ649" s="4">
        <v>11365</v>
      </c>
      <c r="AW649" s="4">
        <v>11351</v>
      </c>
      <c r="AX649" s="5">
        <f t="shared" si="700"/>
        <v>14</v>
      </c>
      <c r="AY649" s="4">
        <v>11365</v>
      </c>
      <c r="AZ649" s="5"/>
      <c r="BB649" s="5">
        <f t="shared" ref="BB649" si="763">BC649-BA649</f>
        <v>0</v>
      </c>
    </row>
    <row r="650" spans="1:54" s="4" customFormat="1">
      <c r="A650" s="278">
        <v>483</v>
      </c>
      <c r="B650" s="2">
        <v>483239145</v>
      </c>
      <c r="C650" s="10" t="s">
        <v>1071</v>
      </c>
      <c r="D650" s="15">
        <f>'fnd enro'!D650</f>
        <v>0</v>
      </c>
      <c r="E650" s="15">
        <f>'fnd enro'!E650</f>
        <v>0</v>
      </c>
      <c r="F650" s="15">
        <f>'fnd enro'!F650</f>
        <v>0</v>
      </c>
      <c r="G650" s="15">
        <f>'fnd enro'!G650</f>
        <v>6</v>
      </c>
      <c r="H650" s="15">
        <f>'fnd enro'!H650</f>
        <v>4</v>
      </c>
      <c r="I650" s="15">
        <f>'fnd enro'!I650</f>
        <v>0</v>
      </c>
      <c r="J650" s="15">
        <f>'fnd enro'!J650</f>
        <v>0</v>
      </c>
      <c r="K650" s="16">
        <f>'fnd enro'!K650</f>
        <v>0.38300000000000001</v>
      </c>
      <c r="L650" s="15">
        <f>'fnd enro'!L650</f>
        <v>0</v>
      </c>
      <c r="M650" s="15">
        <f>'fnd enro'!M650</f>
        <v>0</v>
      </c>
      <c r="N650" s="15">
        <f>'fnd enro'!N650</f>
        <v>1</v>
      </c>
      <c r="O650" s="15">
        <f>'fnd enro'!O650</f>
        <v>0</v>
      </c>
      <c r="P650" s="15">
        <f>'fnd enro'!P650</f>
        <v>1</v>
      </c>
      <c r="Q650" s="15">
        <f>'fnd enro'!R650</f>
        <v>10</v>
      </c>
      <c r="R650" s="16">
        <f t="shared" si="690"/>
        <v>1.038</v>
      </c>
      <c r="S650" s="15">
        <f>VALUE('fnd enro'!Q650)</f>
        <v>4</v>
      </c>
      <c r="T650" s="2"/>
      <c r="U650" s="1">
        <f>(($D650*'fnd base rates'!C$107)
+($E650*'fnd base rates'!C$108)
+($F650*'fnd base rates'!C$109)
+($G650*'fnd base rates'!C$110)
+($H650*'fnd base rates'!C$111)
+($I650*'fnd base rates'!C$112)
+($J650*'fnd base rates'!C$113)
+($K650*'fnd base rates'!C$114)
+($M650*'fnd base rates'!C$116)
+($N650*'fnd base rates'!C$117)
+($O650*'fnd base rates'!C$118)
+($P650*VLOOKUP($S650+12,rate_basefnd,3)))
*$R650</f>
        <v>5480.8921613400007</v>
      </c>
      <c r="V650" s="1">
        <f>(($D650*'fnd base rates'!D$107)
+($E650*'fnd base rates'!D$108)
+($F650*'fnd base rates'!D$109)
+($G650*'fnd base rates'!D$110)
+($H650*'fnd base rates'!D$111)
+($I650*'fnd base rates'!D$112)
+($J650*'fnd base rates'!D$113)
+($K650*'fnd base rates'!D$114)
+($M650*'fnd base rates'!D$116)
+($N650*'fnd base rates'!D$117)
+($O650*'fnd base rates'!D$118)
+($P650*VLOOKUP($S650+12,rate_basefnd,4)))
*$R650</f>
        <v>8052.21234</v>
      </c>
      <c r="W650" s="1">
        <f>(($D650*'fnd base rates'!E$107)
+($E650*'fnd base rates'!E$108)
+($F650*'fnd base rates'!E$109)
+($G650*'fnd base rates'!E$110)
+($H650*'fnd base rates'!E$111)
+($I650*'fnd base rates'!E$112)
+($J650*'fnd base rates'!E$113)
+($K650*'fnd base rates'!E$114)
+($M650*'fnd base rates'!E$116)
+($N650*'fnd base rates'!E$117)
+($O650*'fnd base rates'!E$118)
+($P650*VLOOKUP($S650+12,rate_basefnd,5)))
*$R650</f>
        <v>40761.46342842</v>
      </c>
      <c r="X650" s="1">
        <f>(($D650*'fnd base rates'!F$107)
+($E650*'fnd base rates'!F$108)
+($F650*'fnd base rates'!F$109)
+($G650*'fnd base rates'!F$110)
+($H650*'fnd base rates'!F$111)
+($I650*'fnd base rates'!F$112)
+($J650*'fnd base rates'!F$113)
+($K650*'fnd base rates'!F$114)
+($M650*'fnd base rates'!F$116)
+($N650*'fnd base rates'!F$117)
+($O650*'fnd base rates'!F$118)
+($P650*VLOOKUP($S650+12,rate_basefnd,6)))
*$R650</f>
        <v>11543.871845159998</v>
      </c>
      <c r="Y650" s="1">
        <f>(($D650*'fnd base rates'!G$107)
+($E650*'fnd base rates'!G$108)
+($F650*'fnd base rates'!G$109)
+($G650*'fnd base rates'!G$110)
+($H650*'fnd base rates'!G$111)
+($I650*'fnd base rates'!G$112)
+($J650*'fnd base rates'!G$113)
+($K650*'fnd base rates'!G$114)
+($M650*'fnd base rates'!G$116)
+($N650*'fnd base rates'!G$117)
+($O650*'fnd base rates'!G$118)
+($P650*VLOOKUP($S650+12,rate_basefnd,7)))
*$R650</f>
        <v>1782.69378282</v>
      </c>
      <c r="Z650" s="1">
        <f>(($D650*'fnd base rates'!H$107)
+($E650*'fnd base rates'!H$108)
+($F650*'fnd base rates'!H$109)
+($G650*'fnd base rates'!H$110)
+($H650*'fnd base rates'!H$111)
+($I650*'fnd base rates'!H$112)
+($J650*'fnd base rates'!H$113)
+($K650*'fnd base rates'!H$114)
+($M650*'fnd base rates'!H$116)
+($N650*'fnd base rates'!H$117)
+($O650*'fnd base rates'!H$118)
+($P650*VLOOKUP($S650+12,rate_basefnd,8)))</f>
        <v>5151.5420999999988</v>
      </c>
      <c r="AA650" s="1">
        <f>(($D650*'fnd base rates'!I$107)
+($E650*'fnd base rates'!I$108)
+($F650*'fnd base rates'!I$109)
+($G650*'fnd base rates'!I$110)
+($H650*'fnd base rates'!I$111)
+($I650*'fnd base rates'!I$112)
+($J650*'fnd base rates'!I$113)
+($K650*'fnd base rates'!I$114)
+($M650*'fnd base rates'!I$116)
+($N650*'fnd base rates'!I$117)
+($O650*'fnd base rates'!I$118)
+($P650*VLOOKUP($S650+12,rate_basefnd,9)))
*$R650</f>
        <v>3254.1507600000004</v>
      </c>
      <c r="AB650" s="1">
        <f>(($D650*'fnd base rates'!J$107)
+($E650*'fnd base rates'!J$108)
+($F650*'fnd base rates'!J$109)
+($G650*'fnd base rates'!J$110)
+($H650*'fnd base rates'!J$111)
+($I650*'fnd base rates'!J$112)
+($J650*'fnd base rates'!J$113)
+($K650*'fnd base rates'!J$114)
+($M650*'fnd base rates'!J$116)
+($N650*'fnd base rates'!J$117)
+($O650*'fnd base rates'!J$118)
+($P650*VLOOKUP($S650+12,rate_basefnd,10)))
*$R650</f>
        <v>2479.6470599999998</v>
      </c>
      <c r="AC650" s="1">
        <f>(($D650*'fnd base rates'!K$107)
+($E650*'fnd base rates'!K$108)
+($F650*'fnd base rates'!K$109)
+($G650*'fnd base rates'!K$110)
+($H650*'fnd base rates'!K$111)
+($I650*'fnd base rates'!K$112)
+($J650*'fnd base rates'!K$113)
+($K650*'fnd base rates'!K$114)
+($M650*'fnd base rates'!K$116)
+($N650*'fnd base rates'!K$117)
+($O650*'fnd base rates'!K$118)
+($P650*VLOOKUP($S650+12,rate_basefnd,11)))
*$R650</f>
        <v>11555.15105418</v>
      </c>
      <c r="AD650" s="1">
        <f>(($D650*'fnd base rates'!L$107)
+($E650*'fnd base rates'!L$108)
+($F650*'fnd base rates'!L$109)
+($G650*'fnd base rates'!L$110)
+($H650*'fnd base rates'!L$111)
+($I650*'fnd base rates'!L$112)
+($J650*'fnd base rates'!L$113)
+($K650*'fnd base rates'!L$114)
+($M650*'fnd base rates'!L$116)
+($N650*'fnd base rates'!L$117)
+($O650*'fnd base rates'!L$118)
+($P650*VLOOKUP($S650+12,rate_basefnd,12)))</f>
        <v>13914.694060000002</v>
      </c>
      <c r="AE650" s="1">
        <f>(($D650*'fnd base rates'!M$107)
+($E650*'fnd base rates'!M$108)
+($F650*'fnd base rates'!M$109)
+($G650*'fnd base rates'!M$110)
+($H650*'fnd base rates'!M$111)
+($I650*'fnd base rates'!M$112)
+($J650*'fnd base rates'!M$113)
+($K650*'fnd base rates'!M$114)
+($M650*'fnd base rates'!M$116)
+($N650*'fnd base rates'!M$117)
+($O650*'fnd base rates'!M$118)
+($P650*VLOOKUP($S650+12,rate_basefnd,13)))</f>
        <v>0</v>
      </c>
      <c r="AF650" s="4">
        <f t="shared" si="691"/>
        <v>103976.31859192002</v>
      </c>
      <c r="AH650" s="4">
        <f t="shared" si="692"/>
        <v>483239145</v>
      </c>
      <c r="AI650" s="4" t="str">
        <f t="shared" si="693"/>
        <v>483</v>
      </c>
      <c r="AJ650" s="2" t="str">
        <f t="shared" si="694"/>
        <v>239</v>
      </c>
      <c r="AK650" s="2" t="str">
        <f t="shared" si="695"/>
        <v>145</v>
      </c>
      <c r="AL650" s="4">
        <f t="shared" si="696"/>
        <v>1</v>
      </c>
      <c r="AM650" s="4">
        <f t="shared" ref="AM650:AM713" si="764">enro</f>
        <v>10</v>
      </c>
      <c r="AN650" s="4">
        <f t="shared" si="697"/>
        <v>103976.31859192002</v>
      </c>
      <c r="AO650" s="4">
        <f t="shared" si="698"/>
        <v>10398</v>
      </c>
      <c r="AP650" s="4">
        <f t="shared" si="699"/>
        <v>0</v>
      </c>
      <c r="AQ650" s="4">
        <v>10398</v>
      </c>
      <c r="AW650" s="4">
        <v>10378</v>
      </c>
      <c r="AX650" s="5">
        <f t="shared" si="700"/>
        <v>20</v>
      </c>
      <c r="AY650" s="4">
        <v>10398</v>
      </c>
      <c r="AZ650" s="5"/>
      <c r="BB650" s="5">
        <f t="shared" ref="BB650" si="765">BC650-BA650</f>
        <v>0</v>
      </c>
    </row>
    <row r="651" spans="1:54" s="4" customFormat="1">
      <c r="A651" s="278">
        <v>483</v>
      </c>
      <c r="B651" s="2">
        <v>483239171</v>
      </c>
      <c r="C651" s="10" t="s">
        <v>1071</v>
      </c>
      <c r="D651" s="15">
        <f>'fnd enro'!D651</f>
        <v>0</v>
      </c>
      <c r="E651" s="15">
        <f>'fnd enro'!E651</f>
        <v>0</v>
      </c>
      <c r="F651" s="15">
        <f>'fnd enro'!F651</f>
        <v>0</v>
      </c>
      <c r="G651" s="15">
        <f>'fnd enro'!G651</f>
        <v>0</v>
      </c>
      <c r="H651" s="15">
        <f>'fnd enro'!H651</f>
        <v>7</v>
      </c>
      <c r="I651" s="15">
        <f>'fnd enro'!I651</f>
        <v>12</v>
      </c>
      <c r="J651" s="15">
        <f>'fnd enro'!J651</f>
        <v>0</v>
      </c>
      <c r="K651" s="16">
        <f>'fnd enro'!K651</f>
        <v>0.72770000000000001</v>
      </c>
      <c r="L651" s="15">
        <f>'fnd enro'!L651</f>
        <v>0</v>
      </c>
      <c r="M651" s="15">
        <f>'fnd enro'!M651</f>
        <v>0</v>
      </c>
      <c r="N651" s="15">
        <f>'fnd enro'!N651</f>
        <v>0</v>
      </c>
      <c r="O651" s="15">
        <f>'fnd enro'!O651</f>
        <v>0</v>
      </c>
      <c r="P651" s="15">
        <f>'fnd enro'!P651</f>
        <v>6</v>
      </c>
      <c r="Q651" s="15">
        <f>'fnd enro'!R651</f>
        <v>19</v>
      </c>
      <c r="R651" s="16">
        <f t="shared" ref="R651:R714" si="766">VLOOKUP(B651,charterinfo_b,6)</f>
        <v>1.038</v>
      </c>
      <c r="S651" s="15">
        <f>VALUE('fnd enro'!Q651)</f>
        <v>3</v>
      </c>
      <c r="T651" s="2"/>
      <c r="U651" s="1">
        <f>(($D651*'fnd base rates'!C$107)
+($E651*'fnd base rates'!C$108)
+($F651*'fnd base rates'!C$109)
+($G651*'fnd base rates'!C$110)
+($H651*'fnd base rates'!C$111)
+($I651*'fnd base rates'!C$112)
+($J651*'fnd base rates'!C$113)
+($K651*'fnd base rates'!C$114)
+($M651*'fnd base rates'!C$116)
+($N651*'fnd base rates'!C$117)
+($O651*'fnd base rates'!C$118)
+($P651*VLOOKUP($S651+12,rate_basefnd,3)))
*$R651</f>
        <v>10445.335422546003</v>
      </c>
      <c r="V651" s="1">
        <f>(($D651*'fnd base rates'!D$107)
+($E651*'fnd base rates'!D$108)
+($F651*'fnd base rates'!D$109)
+($G651*'fnd base rates'!D$110)
+($H651*'fnd base rates'!D$111)
+($I651*'fnd base rates'!D$112)
+($J651*'fnd base rates'!D$113)
+($K651*'fnd base rates'!D$114)
+($M651*'fnd base rates'!D$116)
+($N651*'fnd base rates'!D$117)
+($O651*'fnd base rates'!D$118)
+($P651*VLOOKUP($S651+12,rate_basefnd,4)))
*$R651</f>
        <v>16037.670899999999</v>
      </c>
      <c r="W651" s="1">
        <f>(($D651*'fnd base rates'!E$107)
+($E651*'fnd base rates'!E$108)
+($F651*'fnd base rates'!E$109)
+($G651*'fnd base rates'!E$110)
+($H651*'fnd base rates'!E$111)
+($I651*'fnd base rates'!E$112)
+($J651*'fnd base rates'!E$113)
+($K651*'fnd base rates'!E$114)
+($M651*'fnd base rates'!E$116)
+($N651*'fnd base rates'!E$117)
+($O651*'fnd base rates'!E$118)
+($P651*VLOOKUP($S651+12,rate_basefnd,5)))
*$R651</f>
        <v>98156.300497998018</v>
      </c>
      <c r="X651" s="1">
        <f>(($D651*'fnd base rates'!F$107)
+($E651*'fnd base rates'!F$108)
+($F651*'fnd base rates'!F$109)
+($G651*'fnd base rates'!F$110)
+($H651*'fnd base rates'!F$111)
+($I651*'fnd base rates'!F$112)
+($J651*'fnd base rates'!F$113)
+($K651*'fnd base rates'!F$114)
+($M651*'fnd base rates'!F$116)
+($N651*'fnd base rates'!F$117)
+($O651*'fnd base rates'!F$118)
+($P651*VLOOKUP($S651+12,rate_basefnd,6)))
*$R651</f>
        <v>17441.305629803999</v>
      </c>
      <c r="Y651" s="1">
        <f>(($D651*'fnd base rates'!G$107)
+($E651*'fnd base rates'!G$108)
+($F651*'fnd base rates'!G$109)
+($G651*'fnd base rates'!G$110)
+($H651*'fnd base rates'!G$111)
+($I651*'fnd base rates'!G$112)
+($J651*'fnd base rates'!G$113)
+($K651*'fnd base rates'!G$114)
+($M651*'fnd base rates'!G$116)
+($N651*'fnd base rates'!G$117)
+($O651*'fnd base rates'!G$118)
+($P651*VLOOKUP($S651+12,rate_basefnd,7)))
*$R651</f>
        <v>3879.2516333580002</v>
      </c>
      <c r="Z651" s="1">
        <f>(($D651*'fnd base rates'!H$107)
+($E651*'fnd base rates'!H$108)
+($F651*'fnd base rates'!H$109)
+($G651*'fnd base rates'!H$110)
+($H651*'fnd base rates'!H$111)
+($I651*'fnd base rates'!H$112)
+($J651*'fnd base rates'!H$113)
+($K651*'fnd base rates'!H$114)
+($M651*'fnd base rates'!H$116)
+($N651*'fnd base rates'!H$117)
+($O651*'fnd base rates'!H$118)
+($P651*VLOOKUP($S651+12,rate_basefnd,8)))</f>
        <v>13124.966989999999</v>
      </c>
      <c r="AA651" s="1">
        <f>(($D651*'fnd base rates'!I$107)
+($E651*'fnd base rates'!I$108)
+($F651*'fnd base rates'!I$109)
+($G651*'fnd base rates'!I$110)
+($H651*'fnd base rates'!I$111)
+($I651*'fnd base rates'!I$112)
+($J651*'fnd base rates'!I$113)
+($K651*'fnd base rates'!I$114)
+($M651*'fnd base rates'!I$116)
+($N651*'fnd base rates'!I$117)
+($O651*'fnd base rates'!I$118)
+($P651*VLOOKUP($S651+12,rate_basefnd,9)))
*$R651</f>
        <v>8151.268680000001</v>
      </c>
      <c r="AB651" s="1">
        <f>(($D651*'fnd base rates'!J$107)
+($E651*'fnd base rates'!J$108)
+($F651*'fnd base rates'!J$109)
+($G651*'fnd base rates'!J$110)
+($H651*'fnd base rates'!J$111)
+($I651*'fnd base rates'!J$112)
+($J651*'fnd base rates'!J$113)
+($K651*'fnd base rates'!J$114)
+($M651*'fnd base rates'!J$116)
+($N651*'fnd base rates'!J$117)
+($O651*'fnd base rates'!J$118)
+($P651*VLOOKUP($S651+12,rate_basefnd,10)))
*$R651</f>
        <v>11852.465280000002</v>
      </c>
      <c r="AC651" s="1">
        <f>(($D651*'fnd base rates'!K$107)
+($E651*'fnd base rates'!K$108)
+($F651*'fnd base rates'!K$109)
+($G651*'fnd base rates'!K$110)
+($H651*'fnd base rates'!K$111)
+($I651*'fnd base rates'!K$112)
+($J651*'fnd base rates'!K$113)
+($K651*'fnd base rates'!K$114)
+($M651*'fnd base rates'!K$116)
+($N651*'fnd base rates'!K$117)
+($O651*'fnd base rates'!K$118)
+($P651*VLOOKUP($S651+12,rate_basefnd,11)))
*$R651</f>
        <v>21909.404604941999</v>
      </c>
      <c r="AD651" s="1">
        <f>(($D651*'fnd base rates'!L$107)
+($E651*'fnd base rates'!L$108)
+($F651*'fnd base rates'!L$109)
+($G651*'fnd base rates'!L$110)
+($H651*'fnd base rates'!L$111)
+($I651*'fnd base rates'!L$112)
+($J651*'fnd base rates'!L$113)
+($K651*'fnd base rates'!L$114)
+($M651*'fnd base rates'!L$116)
+($N651*'fnd base rates'!L$117)
+($O651*'fnd base rates'!L$118)
+($P651*VLOOKUP($S651+12,rate_basefnd,12)))</f>
        <v>26646.684714000003</v>
      </c>
      <c r="AE651" s="1">
        <f>(($D651*'fnd base rates'!M$107)
+($E651*'fnd base rates'!M$108)
+($F651*'fnd base rates'!M$109)
+($G651*'fnd base rates'!M$110)
+($H651*'fnd base rates'!M$111)
+($I651*'fnd base rates'!M$112)
+($J651*'fnd base rates'!M$113)
+($K651*'fnd base rates'!M$114)
+($M651*'fnd base rates'!M$116)
+($N651*'fnd base rates'!M$117)
+($O651*'fnd base rates'!M$118)
+($P651*VLOOKUP($S651+12,rate_basefnd,13)))</f>
        <v>0</v>
      </c>
      <c r="AF651" s="4">
        <f t="shared" ref="AF651:AF714" si="767">SUM(U651:AE651)</f>
        <v>227644.65435264804</v>
      </c>
      <c r="AH651" s="4">
        <f t="shared" ref="AH651:AH714" si="768">B651</f>
        <v>483239171</v>
      </c>
      <c r="AI651" s="4" t="str">
        <f t="shared" ref="AI651:AI714" si="769">IF($B651&lt;499999999,MID($B651,1,3),MID($B651,1,4))</f>
        <v>483</v>
      </c>
      <c r="AJ651" s="2" t="str">
        <f t="shared" ref="AJ651:AJ714" si="770">IF($B651&lt;499999999,MID($B651,4,3),MID($B651,5,3))</f>
        <v>239</v>
      </c>
      <c r="AK651" s="2" t="str">
        <f t="shared" ref="AK651:AK714" si="771">IF($B651&lt;499999999,MID($B651,7,3),MID($B651,8,3))</f>
        <v>171</v>
      </c>
      <c r="AL651" s="4">
        <f t="shared" ref="AL651:AL714" si="772">IF(VLOOKUP(VALUE(IF(AH651&lt;499999999,MID(AH651,4,3),MID(AH651,5,3))),distinfo,4)=R651,1,0)</f>
        <v>1</v>
      </c>
      <c r="AM651" s="4">
        <f t="shared" si="764"/>
        <v>19</v>
      </c>
      <c r="AN651" s="4">
        <f t="shared" ref="AN651:AN714" si="773">AF651</f>
        <v>227644.65435264804</v>
      </c>
      <c r="AO651" s="4">
        <f t="shared" ref="AO651:AO714" si="774">IF(OR(AF651=0,AM651=0),0,ROUND(AN651/AM651,0))</f>
        <v>11981</v>
      </c>
      <c r="AP651" s="4">
        <f t="shared" ref="AP651:AP714" si="775">AO651-AQ651</f>
        <v>0</v>
      </c>
      <c r="AQ651" s="4">
        <v>11981</v>
      </c>
      <c r="AW651" s="4">
        <v>11965</v>
      </c>
      <c r="AX651" s="5">
        <f t="shared" ref="AX651:AX714" si="776">AY651-AW651</f>
        <v>16</v>
      </c>
      <c r="AY651" s="4">
        <v>11981</v>
      </c>
      <c r="AZ651" s="5"/>
      <c r="BB651" s="5">
        <f t="shared" ref="BB651" si="777">BC651-BA651</f>
        <v>0</v>
      </c>
    </row>
    <row r="652" spans="1:54" s="4" customFormat="1">
      <c r="A652" s="278">
        <v>483</v>
      </c>
      <c r="B652" s="2">
        <v>483239172</v>
      </c>
      <c r="C652" s="10" t="s">
        <v>1071</v>
      </c>
      <c r="D652" s="15">
        <f>'fnd enro'!D652</f>
        <v>0</v>
      </c>
      <c r="E652" s="15">
        <f>'fnd enro'!E652</f>
        <v>0</v>
      </c>
      <c r="F652" s="15">
        <f>'fnd enro'!F652</f>
        <v>0</v>
      </c>
      <c r="G652" s="15">
        <f>'fnd enro'!G652</f>
        <v>1</v>
      </c>
      <c r="H652" s="15">
        <f>'fnd enro'!H652</f>
        <v>2</v>
      </c>
      <c r="I652" s="15">
        <f>'fnd enro'!I652</f>
        <v>0</v>
      </c>
      <c r="J652" s="15">
        <f>'fnd enro'!J652</f>
        <v>0</v>
      </c>
      <c r="K652" s="16">
        <f>'fnd enro'!K652</f>
        <v>0.1149</v>
      </c>
      <c r="L652" s="15">
        <f>'fnd enro'!L652</f>
        <v>0</v>
      </c>
      <c r="M652" s="15">
        <f>'fnd enro'!M652</f>
        <v>0</v>
      </c>
      <c r="N652" s="15">
        <f>'fnd enro'!N652</f>
        <v>0</v>
      </c>
      <c r="O652" s="15">
        <f>'fnd enro'!O652</f>
        <v>0</v>
      </c>
      <c r="P652" s="15">
        <f>'fnd enro'!P652</f>
        <v>2</v>
      </c>
      <c r="Q652" s="15">
        <f>'fnd enro'!R652</f>
        <v>3</v>
      </c>
      <c r="R652" s="16">
        <f t="shared" si="766"/>
        <v>1.038</v>
      </c>
      <c r="S652" s="15">
        <f>VALUE('fnd enro'!Q652)</f>
        <v>7</v>
      </c>
      <c r="T652" s="2"/>
      <c r="U652" s="1">
        <f>(($D652*'fnd base rates'!C$107)
+($E652*'fnd base rates'!C$108)
+($F652*'fnd base rates'!C$109)
+($G652*'fnd base rates'!C$110)
+($H652*'fnd base rates'!C$111)
+($I652*'fnd base rates'!C$112)
+($J652*'fnd base rates'!C$113)
+($K652*'fnd base rates'!C$114)
+($M652*'fnd base rates'!C$116)
+($N652*'fnd base rates'!C$117)
+($O652*'fnd base rates'!C$118)
+($P652*VLOOKUP($S652+12,rate_basefnd,3)))
*$R652</f>
        <v>1726.6993804020003</v>
      </c>
      <c r="V652" s="1">
        <f>(($D652*'fnd base rates'!D$107)
+($E652*'fnd base rates'!D$108)
+($F652*'fnd base rates'!D$109)
+($G652*'fnd base rates'!D$110)
+($H652*'fnd base rates'!D$111)
+($I652*'fnd base rates'!D$112)
+($J652*'fnd base rates'!D$113)
+($K652*'fnd base rates'!D$114)
+($M652*'fnd base rates'!D$116)
+($N652*'fnd base rates'!D$117)
+($O652*'fnd base rates'!D$118)
+($P652*VLOOKUP($S652+12,rate_basefnd,4)))
*$R652</f>
        <v>2899.1443799999997</v>
      </c>
      <c r="W652" s="1">
        <f>(($D652*'fnd base rates'!E$107)
+($E652*'fnd base rates'!E$108)
+($F652*'fnd base rates'!E$109)
+($G652*'fnd base rates'!E$110)
+($H652*'fnd base rates'!E$111)
+($I652*'fnd base rates'!E$112)
+($J652*'fnd base rates'!E$113)
+($K652*'fnd base rates'!E$114)
+($M652*'fnd base rates'!E$116)
+($N652*'fnd base rates'!E$117)
+($O652*'fnd base rates'!E$118)
+($P652*VLOOKUP($S652+12,rate_basefnd,5)))
*$R652</f>
        <v>16763.923976525999</v>
      </c>
      <c r="X652" s="1">
        <f>(($D652*'fnd base rates'!F$107)
+($E652*'fnd base rates'!F$108)
+($F652*'fnd base rates'!F$109)
+($G652*'fnd base rates'!F$110)
+($H652*'fnd base rates'!F$111)
+($I652*'fnd base rates'!F$112)
+($J652*'fnd base rates'!F$113)
+($K652*'fnd base rates'!F$114)
+($M652*'fnd base rates'!F$116)
+($N652*'fnd base rates'!F$117)
+($O652*'fnd base rates'!F$118)
+($P652*VLOOKUP($S652+12,rate_basefnd,6)))
*$R652</f>
        <v>3208.4529615479996</v>
      </c>
      <c r="Y652" s="1">
        <f>(($D652*'fnd base rates'!G$107)
+($E652*'fnd base rates'!G$108)
+($F652*'fnd base rates'!G$109)
+($G652*'fnd base rates'!G$110)
+($H652*'fnd base rates'!G$111)
+($I652*'fnd base rates'!G$112)
+($J652*'fnd base rates'!G$113)
+($K652*'fnd base rates'!G$114)
+($M652*'fnd base rates'!G$116)
+($N652*'fnd base rates'!G$117)
+($O652*'fnd base rates'!G$118)
+($P652*VLOOKUP($S652+12,rate_basefnd,7)))
*$R652</f>
        <v>783.27315684599989</v>
      </c>
      <c r="Z652" s="1">
        <f>(($D652*'fnd base rates'!H$107)
+($E652*'fnd base rates'!H$108)
+($F652*'fnd base rates'!H$109)
+($G652*'fnd base rates'!H$110)
+($H652*'fnd base rates'!H$111)
+($I652*'fnd base rates'!H$112)
+($J652*'fnd base rates'!H$113)
+($K652*'fnd base rates'!H$114)
+($M652*'fnd base rates'!H$116)
+($N652*'fnd base rates'!H$117)
+($O652*'fnd base rates'!H$118)
+($P652*VLOOKUP($S652+12,rate_basefnd,8)))</f>
        <v>1545.6516300000001</v>
      </c>
      <c r="AA652" s="1">
        <f>(($D652*'fnd base rates'!I$107)
+($E652*'fnd base rates'!I$108)
+($F652*'fnd base rates'!I$109)
+($G652*'fnd base rates'!I$110)
+($H652*'fnd base rates'!I$111)
+($I652*'fnd base rates'!I$112)
+($J652*'fnd base rates'!I$113)
+($K652*'fnd base rates'!I$114)
+($M652*'fnd base rates'!I$116)
+($N652*'fnd base rates'!I$117)
+($O652*'fnd base rates'!I$118)
+($P652*VLOOKUP($S652+12,rate_basefnd,9)))
*$R652</f>
        <v>1221.5183999999999</v>
      </c>
      <c r="AB652" s="1">
        <f>(($D652*'fnd base rates'!J$107)
+($E652*'fnd base rates'!J$108)
+($F652*'fnd base rates'!J$109)
+($G652*'fnd base rates'!J$110)
+($H652*'fnd base rates'!J$111)
+($I652*'fnd base rates'!J$112)
+($J652*'fnd base rates'!J$113)
+($K652*'fnd base rates'!J$114)
+($M652*'fnd base rates'!J$116)
+($N652*'fnd base rates'!J$117)
+($O652*'fnd base rates'!J$118)
+($P652*VLOOKUP($S652+12,rate_basefnd,10)))
*$R652</f>
        <v>1917.6634800000002</v>
      </c>
      <c r="AC652" s="1">
        <f>(($D652*'fnd base rates'!K$107)
+($E652*'fnd base rates'!K$108)
+($F652*'fnd base rates'!K$109)
+($G652*'fnd base rates'!K$110)
+($H652*'fnd base rates'!K$111)
+($I652*'fnd base rates'!K$112)
+($J652*'fnd base rates'!K$113)
+($K652*'fnd base rates'!K$114)
+($M652*'fnd base rates'!K$116)
+($N652*'fnd base rates'!K$117)
+($O652*'fnd base rates'!K$118)
+($P652*VLOOKUP($S652+12,rate_basefnd,11)))
*$R652</f>
        <v>3438.3978702540003</v>
      </c>
      <c r="AD652" s="1">
        <f>(($D652*'fnd base rates'!L$107)
+($E652*'fnd base rates'!L$108)
+($F652*'fnd base rates'!L$109)
+($G652*'fnd base rates'!L$110)
+($H652*'fnd base rates'!L$111)
+($I652*'fnd base rates'!L$112)
+($J652*'fnd base rates'!L$113)
+($K652*'fnd base rates'!L$114)
+($M652*'fnd base rates'!L$116)
+($N652*'fnd base rates'!L$117)
+($O652*'fnd base rates'!L$118)
+($P652*VLOOKUP($S652+12,rate_basefnd,12)))</f>
        <v>4948.6902180000006</v>
      </c>
      <c r="AE652" s="1">
        <f>(($D652*'fnd base rates'!M$107)
+($E652*'fnd base rates'!M$108)
+($F652*'fnd base rates'!M$109)
+($G652*'fnd base rates'!M$110)
+($H652*'fnd base rates'!M$111)
+($I652*'fnd base rates'!M$112)
+($J652*'fnd base rates'!M$113)
+($K652*'fnd base rates'!M$114)
+($M652*'fnd base rates'!M$116)
+($N652*'fnd base rates'!M$117)
+($O652*'fnd base rates'!M$118)
+($P652*VLOOKUP($S652+12,rate_basefnd,13)))</f>
        <v>0</v>
      </c>
      <c r="AF652" s="4">
        <f t="shared" si="767"/>
        <v>38453.415453576003</v>
      </c>
      <c r="AH652" s="4">
        <f t="shared" si="768"/>
        <v>483239172</v>
      </c>
      <c r="AI652" s="4" t="str">
        <f t="shared" si="769"/>
        <v>483</v>
      </c>
      <c r="AJ652" s="2" t="str">
        <f t="shared" si="770"/>
        <v>239</v>
      </c>
      <c r="AK652" s="2" t="str">
        <f t="shared" si="771"/>
        <v>172</v>
      </c>
      <c r="AL652" s="4">
        <f t="shared" si="772"/>
        <v>1</v>
      </c>
      <c r="AM652" s="4">
        <f t="shared" si="764"/>
        <v>3</v>
      </c>
      <c r="AN652" s="4">
        <f t="shared" si="773"/>
        <v>38453.415453576003</v>
      </c>
      <c r="AO652" s="4">
        <f t="shared" si="774"/>
        <v>12818</v>
      </c>
      <c r="AP652" s="4">
        <f t="shared" si="775"/>
        <v>0</v>
      </c>
      <c r="AQ652" s="4">
        <v>12818</v>
      </c>
      <c r="AW652" s="4">
        <v>12780</v>
      </c>
      <c r="AX652" s="5">
        <f t="shared" si="776"/>
        <v>38</v>
      </c>
      <c r="AY652" s="4">
        <v>12818</v>
      </c>
      <c r="AZ652" s="5"/>
      <c r="BB652" s="5">
        <f t="shared" ref="BB652" si="778">BC652-BA652</f>
        <v>0</v>
      </c>
    </row>
    <row r="653" spans="1:54" s="4" customFormat="1">
      <c r="A653" s="278">
        <v>483</v>
      </c>
      <c r="B653" s="2">
        <v>483239182</v>
      </c>
      <c r="C653" s="10" t="s">
        <v>1071</v>
      </c>
      <c r="D653" s="15">
        <f>'fnd enro'!D653</f>
        <v>0</v>
      </c>
      <c r="E653" s="15">
        <f>'fnd enro'!E653</f>
        <v>0</v>
      </c>
      <c r="F653" s="15">
        <f>'fnd enro'!F653</f>
        <v>0</v>
      </c>
      <c r="G653" s="15">
        <f>'fnd enro'!G653</f>
        <v>3</v>
      </c>
      <c r="H653" s="15">
        <f>'fnd enro'!H653</f>
        <v>10</v>
      </c>
      <c r="I653" s="15">
        <f>'fnd enro'!I653</f>
        <v>24</v>
      </c>
      <c r="J653" s="15">
        <f>'fnd enro'!J653</f>
        <v>0</v>
      </c>
      <c r="K653" s="16">
        <f>'fnd enro'!K653</f>
        <v>1.4171</v>
      </c>
      <c r="L653" s="15">
        <f>'fnd enro'!L653</f>
        <v>0</v>
      </c>
      <c r="M653" s="15">
        <f>'fnd enro'!M653</f>
        <v>0</v>
      </c>
      <c r="N653" s="15">
        <f>'fnd enro'!N653</f>
        <v>0</v>
      </c>
      <c r="O653" s="15">
        <f>'fnd enro'!O653</f>
        <v>0</v>
      </c>
      <c r="P653" s="15">
        <f>'fnd enro'!P653</f>
        <v>6</v>
      </c>
      <c r="Q653" s="15">
        <f>'fnd enro'!R653</f>
        <v>37</v>
      </c>
      <c r="R653" s="16">
        <f t="shared" si="766"/>
        <v>1.038</v>
      </c>
      <c r="S653" s="15">
        <f>VALUE('fnd enro'!Q653)</f>
        <v>6</v>
      </c>
      <c r="T653" s="2"/>
      <c r="U653" s="1">
        <f>(($D653*'fnd base rates'!C$107)
+($E653*'fnd base rates'!C$108)
+($F653*'fnd base rates'!C$109)
+($G653*'fnd base rates'!C$110)
+($H653*'fnd base rates'!C$111)
+($I653*'fnd base rates'!C$112)
+($J653*'fnd base rates'!C$113)
+($K653*'fnd base rates'!C$114)
+($M653*'fnd base rates'!C$116)
+($N653*'fnd base rates'!C$117)
+($O653*'fnd base rates'!C$118)
+($P653*VLOOKUP($S653+12,rate_basefnd,3)))
*$R653</f>
        <v>20061.098864958003</v>
      </c>
      <c r="V653" s="1">
        <f>(($D653*'fnd base rates'!D$107)
+($E653*'fnd base rates'!D$108)
+($F653*'fnd base rates'!D$109)
+($G653*'fnd base rates'!D$110)
+($H653*'fnd base rates'!D$111)
+($I653*'fnd base rates'!D$112)
+($J653*'fnd base rates'!D$113)
+($K653*'fnd base rates'!D$114)
+($M653*'fnd base rates'!D$116)
+($N653*'fnd base rates'!D$117)
+($O653*'fnd base rates'!D$118)
+($P653*VLOOKUP($S653+12,rate_basefnd,4)))
*$R653</f>
        <v>29905.184819999999</v>
      </c>
      <c r="W653" s="1">
        <f>(($D653*'fnd base rates'!E$107)
+($E653*'fnd base rates'!E$108)
+($F653*'fnd base rates'!E$109)
+($G653*'fnd base rates'!E$110)
+($H653*'fnd base rates'!E$111)
+($I653*'fnd base rates'!E$112)
+($J653*'fnd base rates'!E$113)
+($K653*'fnd base rates'!E$114)
+($M653*'fnd base rates'!E$116)
+($N653*'fnd base rates'!E$117)
+($O653*'fnd base rates'!E$118)
+($P653*VLOOKUP($S653+12,rate_basefnd,5)))
*$R653</f>
        <v>180367.649177154</v>
      </c>
      <c r="X653" s="1">
        <f>(($D653*'fnd base rates'!F$107)
+($E653*'fnd base rates'!F$108)
+($F653*'fnd base rates'!F$109)
+($G653*'fnd base rates'!F$110)
+($H653*'fnd base rates'!F$111)
+($I653*'fnd base rates'!F$112)
+($J653*'fnd base rates'!F$113)
+($K653*'fnd base rates'!F$114)
+($M653*'fnd base rates'!F$116)
+($N653*'fnd base rates'!F$117)
+($O653*'fnd base rates'!F$118)
+($P653*VLOOKUP($S653+12,rate_basefnd,6)))
*$R653</f>
        <v>34647.713539092008</v>
      </c>
      <c r="Y653" s="1">
        <f>(($D653*'fnd base rates'!G$107)
+($E653*'fnd base rates'!G$108)
+($F653*'fnd base rates'!G$109)
+($G653*'fnd base rates'!G$110)
+($H653*'fnd base rates'!G$111)
+($I653*'fnd base rates'!G$112)
+($J653*'fnd base rates'!G$113)
+($K653*'fnd base rates'!G$114)
+($M653*'fnd base rates'!G$116)
+($N653*'fnd base rates'!G$117)
+($O653*'fnd base rates'!G$118)
+($P653*VLOOKUP($S653+12,rate_basefnd,7)))
*$R653</f>
        <v>6888.549094433999</v>
      </c>
      <c r="Z653" s="1">
        <f>(($D653*'fnd base rates'!H$107)
+($E653*'fnd base rates'!H$108)
+($F653*'fnd base rates'!H$109)
+($G653*'fnd base rates'!H$110)
+($H653*'fnd base rates'!H$111)
+($I653*'fnd base rates'!H$112)
+($J653*'fnd base rates'!H$113)
+($K653*'fnd base rates'!H$114)
+($M653*'fnd base rates'!H$116)
+($N653*'fnd base rates'!H$117)
+($O653*'fnd base rates'!H$118)
+($P653*VLOOKUP($S653+12,rate_basefnd,8)))</f>
        <v>25650.456769999997</v>
      </c>
      <c r="AA653" s="1">
        <f>(($D653*'fnd base rates'!I$107)
+($E653*'fnd base rates'!I$108)
+($F653*'fnd base rates'!I$109)
+($G653*'fnd base rates'!I$110)
+($H653*'fnd base rates'!I$111)
+($I653*'fnd base rates'!I$112)
+($J653*'fnd base rates'!I$113)
+($K653*'fnd base rates'!I$114)
+($M653*'fnd base rates'!I$116)
+($N653*'fnd base rates'!I$117)
+($O653*'fnd base rates'!I$118)
+($P653*VLOOKUP($S653+12,rate_basefnd,9)))
*$R653</f>
        <v>15186.230640000003</v>
      </c>
      <c r="AB653" s="1">
        <f>(($D653*'fnd base rates'!J$107)
+($E653*'fnd base rates'!J$108)
+($F653*'fnd base rates'!J$109)
+($G653*'fnd base rates'!J$110)
+($H653*'fnd base rates'!J$111)
+($I653*'fnd base rates'!J$112)
+($J653*'fnd base rates'!J$113)
+($K653*'fnd base rates'!J$114)
+($M653*'fnd base rates'!J$116)
+($N653*'fnd base rates'!J$117)
+($O653*'fnd base rates'!J$118)
+($P653*VLOOKUP($S653+12,rate_basefnd,10)))
*$R653</f>
        <v>20273.593199999999</v>
      </c>
      <c r="AC653" s="1">
        <f>(($D653*'fnd base rates'!K$107)
+($E653*'fnd base rates'!K$108)
+($F653*'fnd base rates'!K$109)
+($G653*'fnd base rates'!K$110)
+($H653*'fnd base rates'!K$111)
+($I653*'fnd base rates'!K$112)
+($J653*'fnd base rates'!K$113)
+($K653*'fnd base rates'!K$114)
+($M653*'fnd base rates'!K$116)
+($N653*'fnd base rates'!K$117)
+($O653*'fnd base rates'!K$118)
+($P653*VLOOKUP($S653+12,rate_basefnd,11)))
*$R653</f>
        <v>42401.343386466004</v>
      </c>
      <c r="AD653" s="1">
        <f>(($D653*'fnd base rates'!L$107)
+($E653*'fnd base rates'!L$108)
+($F653*'fnd base rates'!L$109)
+($G653*'fnd base rates'!L$110)
+($H653*'fnd base rates'!L$111)
+($I653*'fnd base rates'!L$112)
+($J653*'fnd base rates'!L$113)
+($K653*'fnd base rates'!L$114)
+($M653*'fnd base rates'!L$116)
+($N653*'fnd base rates'!L$117)
+($O653*'fnd base rates'!L$118)
+($P653*VLOOKUP($S653+12,rate_basefnd,12)))</f>
        <v>49652.666022000012</v>
      </c>
      <c r="AE653" s="1">
        <f>(($D653*'fnd base rates'!M$107)
+($E653*'fnd base rates'!M$108)
+($F653*'fnd base rates'!M$109)
+($G653*'fnd base rates'!M$110)
+($H653*'fnd base rates'!M$111)
+($I653*'fnd base rates'!M$112)
+($J653*'fnd base rates'!M$113)
+($K653*'fnd base rates'!M$114)
+($M653*'fnd base rates'!M$116)
+($N653*'fnd base rates'!M$117)
+($O653*'fnd base rates'!M$118)
+($P653*VLOOKUP($S653+12,rate_basefnd,13)))</f>
        <v>0</v>
      </c>
      <c r="AF653" s="4">
        <f t="shared" si="767"/>
        <v>425034.48551410402</v>
      </c>
      <c r="AH653" s="4">
        <f t="shared" si="768"/>
        <v>483239182</v>
      </c>
      <c r="AI653" s="4" t="str">
        <f t="shared" si="769"/>
        <v>483</v>
      </c>
      <c r="AJ653" s="2" t="str">
        <f t="shared" si="770"/>
        <v>239</v>
      </c>
      <c r="AK653" s="2" t="str">
        <f t="shared" si="771"/>
        <v>182</v>
      </c>
      <c r="AL653" s="4">
        <f t="shared" si="772"/>
        <v>1</v>
      </c>
      <c r="AM653" s="4">
        <f t="shared" si="764"/>
        <v>37</v>
      </c>
      <c r="AN653" s="4">
        <f t="shared" si="773"/>
        <v>425034.48551410402</v>
      </c>
      <c r="AO653" s="4">
        <f t="shared" si="774"/>
        <v>11487</v>
      </c>
      <c r="AP653" s="4">
        <f t="shared" si="775"/>
        <v>0</v>
      </c>
      <c r="AQ653" s="4">
        <v>11487</v>
      </c>
      <c r="AW653" s="4">
        <v>11469</v>
      </c>
      <c r="AX653" s="5">
        <f t="shared" si="776"/>
        <v>18</v>
      </c>
      <c r="AY653" s="4">
        <v>11487</v>
      </c>
      <c r="AZ653" s="5"/>
      <c r="BB653" s="5">
        <f t="shared" ref="BB653" si="779">BC653-BA653</f>
        <v>0</v>
      </c>
    </row>
    <row r="654" spans="1:54" s="4" customFormat="1">
      <c r="A654" s="278">
        <v>483</v>
      </c>
      <c r="B654" s="2">
        <v>483239231</v>
      </c>
      <c r="C654" s="10" t="s">
        <v>1071</v>
      </c>
      <c r="D654" s="15">
        <f>'fnd enro'!D654</f>
        <v>0</v>
      </c>
      <c r="E654" s="15">
        <f>'fnd enro'!E654</f>
        <v>0</v>
      </c>
      <c r="F654" s="15">
        <f>'fnd enro'!F654</f>
        <v>0</v>
      </c>
      <c r="G654" s="15">
        <f>'fnd enro'!G654</f>
        <v>3</v>
      </c>
      <c r="H654" s="15">
        <f>'fnd enro'!H654</f>
        <v>2</v>
      </c>
      <c r="I654" s="15">
        <f>'fnd enro'!I654</f>
        <v>10</v>
      </c>
      <c r="J654" s="15">
        <f>'fnd enro'!J654</f>
        <v>0</v>
      </c>
      <c r="K654" s="16">
        <f>'fnd enro'!K654</f>
        <v>0.57450000000000001</v>
      </c>
      <c r="L654" s="15">
        <f>'fnd enro'!L654</f>
        <v>0</v>
      </c>
      <c r="M654" s="15">
        <f>'fnd enro'!M654</f>
        <v>0</v>
      </c>
      <c r="N654" s="15">
        <f>'fnd enro'!N654</f>
        <v>0</v>
      </c>
      <c r="O654" s="15">
        <f>'fnd enro'!O654</f>
        <v>0</v>
      </c>
      <c r="P654" s="15">
        <f>'fnd enro'!P654</f>
        <v>6</v>
      </c>
      <c r="Q654" s="15">
        <f>'fnd enro'!R654</f>
        <v>15</v>
      </c>
      <c r="R654" s="16">
        <f t="shared" si="766"/>
        <v>1.038</v>
      </c>
      <c r="S654" s="15">
        <f>VALUE('fnd enro'!Q654)</f>
        <v>4</v>
      </c>
      <c r="T654" s="2"/>
      <c r="U654" s="1">
        <f>(($D654*'fnd base rates'!C$107)
+($E654*'fnd base rates'!C$108)
+($F654*'fnd base rates'!C$109)
+($G654*'fnd base rates'!C$110)
+($H654*'fnd base rates'!C$111)
+($I654*'fnd base rates'!C$112)
+($J654*'fnd base rates'!C$113)
+($K654*'fnd base rates'!C$114)
+($M654*'fnd base rates'!C$116)
+($N654*'fnd base rates'!C$117)
+($O654*'fnd base rates'!C$118)
+($P654*VLOOKUP($S654+12,rate_basefnd,3)))
*$R654</f>
        <v>8323.5708620100013</v>
      </c>
      <c r="V654" s="1">
        <f>(($D654*'fnd base rates'!D$107)
+($E654*'fnd base rates'!D$108)
+($F654*'fnd base rates'!D$109)
+($G654*'fnd base rates'!D$110)
+($H654*'fnd base rates'!D$111)
+($I654*'fnd base rates'!D$112)
+($J654*'fnd base rates'!D$113)
+($K654*'fnd base rates'!D$114)
+($M654*'fnd base rates'!D$116)
+($N654*'fnd base rates'!D$117)
+($O654*'fnd base rates'!D$118)
+($P654*VLOOKUP($S654+12,rate_basefnd,4)))
*$R654</f>
        <v>13027.325580000001</v>
      </c>
      <c r="W654" s="1">
        <f>(($D654*'fnd base rates'!E$107)
+($E654*'fnd base rates'!E$108)
+($F654*'fnd base rates'!E$109)
+($G654*'fnd base rates'!E$110)
+($H654*'fnd base rates'!E$111)
+($I654*'fnd base rates'!E$112)
+($J654*'fnd base rates'!E$113)
+($K654*'fnd base rates'!E$114)
+($M654*'fnd base rates'!E$116)
+($N654*'fnd base rates'!E$117)
+($O654*'fnd base rates'!E$118)
+($P654*VLOOKUP($S654+12,rate_basefnd,5)))
*$R654</f>
        <v>83079.110682630009</v>
      </c>
      <c r="X654" s="1">
        <f>(($D654*'fnd base rates'!F$107)
+($E654*'fnd base rates'!F$108)
+($F654*'fnd base rates'!F$109)
+($G654*'fnd base rates'!F$110)
+($H654*'fnd base rates'!F$111)
+($I654*'fnd base rates'!F$112)
+($J654*'fnd base rates'!F$113)
+($K654*'fnd base rates'!F$114)
+($M654*'fnd base rates'!F$116)
+($N654*'fnd base rates'!F$117)
+($O654*'fnd base rates'!F$118)
+($P654*VLOOKUP($S654+12,rate_basefnd,6)))
*$R654</f>
        <v>14463.861247740002</v>
      </c>
      <c r="Y654" s="1">
        <f>(($D654*'fnd base rates'!G$107)
+($E654*'fnd base rates'!G$108)
+($F654*'fnd base rates'!G$109)
+($G654*'fnd base rates'!G$110)
+($H654*'fnd base rates'!G$111)
+($I654*'fnd base rates'!G$112)
+($J654*'fnd base rates'!G$113)
+($K654*'fnd base rates'!G$114)
+($M654*'fnd base rates'!G$116)
+($N654*'fnd base rates'!G$117)
+($O654*'fnd base rates'!G$118)
+($P654*VLOOKUP($S654+12,rate_basefnd,7)))
*$R654</f>
        <v>3198.7756242299997</v>
      </c>
      <c r="Z654" s="1">
        <f>(($D654*'fnd base rates'!H$107)
+($E654*'fnd base rates'!H$108)
+($F654*'fnd base rates'!H$109)
+($G654*'fnd base rates'!H$110)
+($H654*'fnd base rates'!H$111)
+($I654*'fnd base rates'!H$112)
+($J654*'fnd base rates'!H$113)
+($K654*'fnd base rates'!H$114)
+($M654*'fnd base rates'!H$116)
+($N654*'fnd base rates'!H$117)
+($O654*'fnd base rates'!H$118)
+($P654*VLOOKUP($S654+12,rate_basefnd,8)))</f>
        <v>10540.83815</v>
      </c>
      <c r="AA654" s="1">
        <f>(($D654*'fnd base rates'!I$107)
+($E654*'fnd base rates'!I$108)
+($F654*'fnd base rates'!I$109)
+($G654*'fnd base rates'!I$110)
+($H654*'fnd base rates'!I$111)
+($I654*'fnd base rates'!I$112)
+($J654*'fnd base rates'!I$113)
+($K654*'fnd base rates'!I$114)
+($M654*'fnd base rates'!I$116)
+($N654*'fnd base rates'!I$117)
+($O654*'fnd base rates'!I$118)
+($P654*VLOOKUP($S654+12,rate_basefnd,9)))
*$R654</f>
        <v>6409.0687200000002</v>
      </c>
      <c r="AB654" s="1">
        <f>(($D654*'fnd base rates'!J$107)
+($E654*'fnd base rates'!J$108)
+($F654*'fnd base rates'!J$109)
+($G654*'fnd base rates'!J$110)
+($H654*'fnd base rates'!J$111)
+($I654*'fnd base rates'!J$112)
+($J654*'fnd base rates'!J$113)
+($K654*'fnd base rates'!J$114)
+($M654*'fnd base rates'!J$116)
+($N654*'fnd base rates'!J$117)
+($O654*'fnd base rates'!J$118)
+($P654*VLOOKUP($S654+12,rate_basefnd,10)))
*$R654</f>
        <v>9991.3520399999998</v>
      </c>
      <c r="AC654" s="1">
        <f>(($D654*'fnd base rates'!K$107)
+($E654*'fnd base rates'!K$108)
+($F654*'fnd base rates'!K$109)
+($G654*'fnd base rates'!K$110)
+($H654*'fnd base rates'!K$111)
+($I654*'fnd base rates'!K$112)
+($J654*'fnd base rates'!K$113)
+($K654*'fnd base rates'!K$114)
+($M654*'fnd base rates'!K$116)
+($N654*'fnd base rates'!K$117)
+($O654*'fnd base rates'!K$118)
+($P654*VLOOKUP($S654+12,rate_basefnd,11)))
*$R654</f>
        <v>17035.915671270002</v>
      </c>
      <c r="AD654" s="1">
        <f>(($D654*'fnd base rates'!L$107)
+($E654*'fnd base rates'!L$108)
+($F654*'fnd base rates'!L$109)
+($G654*'fnd base rates'!L$110)
+($H654*'fnd base rates'!L$111)
+($I654*'fnd base rates'!L$112)
+($J654*'fnd base rates'!L$113)
+($K654*'fnd base rates'!L$114)
+($M654*'fnd base rates'!L$116)
+($N654*'fnd base rates'!L$117)
+($O654*'fnd base rates'!L$118)
+($P654*VLOOKUP($S654+12,rate_basefnd,12)))</f>
        <v>21385.551090000001</v>
      </c>
      <c r="AE654" s="1">
        <f>(($D654*'fnd base rates'!M$107)
+($E654*'fnd base rates'!M$108)
+($F654*'fnd base rates'!M$109)
+($G654*'fnd base rates'!M$110)
+($H654*'fnd base rates'!M$111)
+($I654*'fnd base rates'!M$112)
+($J654*'fnd base rates'!M$113)
+($K654*'fnd base rates'!M$114)
+($M654*'fnd base rates'!M$116)
+($N654*'fnd base rates'!M$117)
+($O654*'fnd base rates'!M$118)
+($P654*VLOOKUP($S654+12,rate_basefnd,13)))</f>
        <v>0</v>
      </c>
      <c r="AF654" s="4">
        <f t="shared" si="767"/>
        <v>187455.36966788</v>
      </c>
      <c r="AH654" s="4">
        <f t="shared" si="768"/>
        <v>483239231</v>
      </c>
      <c r="AI654" s="4" t="str">
        <f t="shared" si="769"/>
        <v>483</v>
      </c>
      <c r="AJ654" s="2" t="str">
        <f t="shared" si="770"/>
        <v>239</v>
      </c>
      <c r="AK654" s="2" t="str">
        <f t="shared" si="771"/>
        <v>231</v>
      </c>
      <c r="AL654" s="4">
        <f t="shared" si="772"/>
        <v>1</v>
      </c>
      <c r="AM654" s="4">
        <f t="shared" si="764"/>
        <v>15</v>
      </c>
      <c r="AN654" s="4">
        <f t="shared" si="773"/>
        <v>187455.36966788</v>
      </c>
      <c r="AO654" s="4">
        <f t="shared" si="774"/>
        <v>12497</v>
      </c>
      <c r="AP654" s="4">
        <f t="shared" si="775"/>
        <v>0</v>
      </c>
      <c r="AQ654" s="4">
        <v>12497</v>
      </c>
      <c r="AW654" s="4">
        <v>12479</v>
      </c>
      <c r="AX654" s="5">
        <f t="shared" si="776"/>
        <v>18</v>
      </c>
      <c r="AY654" s="4">
        <v>12497</v>
      </c>
      <c r="AZ654" s="5"/>
      <c r="BB654" s="5">
        <f t="shared" ref="BB654" si="780">BC654-BA654</f>
        <v>0</v>
      </c>
    </row>
    <row r="655" spans="1:54" s="4" customFormat="1">
      <c r="A655" s="278">
        <v>483</v>
      </c>
      <c r="B655" s="2">
        <v>483239239</v>
      </c>
      <c r="C655" s="10" t="s">
        <v>1071</v>
      </c>
      <c r="D655" s="15">
        <f>'fnd enro'!D655</f>
        <v>0</v>
      </c>
      <c r="E655" s="15">
        <f>'fnd enro'!E655</f>
        <v>0</v>
      </c>
      <c r="F655" s="15">
        <f>'fnd enro'!F655</f>
        <v>0</v>
      </c>
      <c r="G655" s="15">
        <f>'fnd enro'!G655</f>
        <v>50</v>
      </c>
      <c r="H655" s="15">
        <f>'fnd enro'!H655</f>
        <v>155</v>
      </c>
      <c r="I655" s="15">
        <f>'fnd enro'!I655</f>
        <v>145</v>
      </c>
      <c r="J655" s="15">
        <f>'fnd enro'!J655</f>
        <v>0</v>
      </c>
      <c r="K655" s="16">
        <f>'fnd enro'!K655</f>
        <v>13.404999999999999</v>
      </c>
      <c r="L655" s="15">
        <f>'fnd enro'!L655</f>
        <v>0</v>
      </c>
      <c r="M655" s="15">
        <f>'fnd enro'!M655</f>
        <v>0</v>
      </c>
      <c r="N655" s="15">
        <f>'fnd enro'!N655</f>
        <v>2</v>
      </c>
      <c r="O655" s="15">
        <f>'fnd enro'!O655</f>
        <v>0</v>
      </c>
      <c r="P655" s="15">
        <f>'fnd enro'!P655</f>
        <v>61</v>
      </c>
      <c r="Q655" s="15">
        <f>'fnd enro'!R655</f>
        <v>350</v>
      </c>
      <c r="R655" s="16">
        <f t="shared" si="766"/>
        <v>1.038</v>
      </c>
      <c r="S655" s="15">
        <f>VALUE('fnd enro'!Q655)</f>
        <v>6</v>
      </c>
      <c r="T655" s="2"/>
      <c r="U655" s="1">
        <f>(($D655*'fnd base rates'!C$107)
+($E655*'fnd base rates'!C$108)
+($F655*'fnd base rates'!C$109)
+($G655*'fnd base rates'!C$110)
+($H655*'fnd base rates'!C$111)
+($I655*'fnd base rates'!C$112)
+($J655*'fnd base rates'!C$113)
+($K655*'fnd base rates'!C$114)
+($M655*'fnd base rates'!C$116)
+($N655*'fnd base rates'!C$117)
+($O655*'fnd base rates'!C$118)
+($P655*VLOOKUP($S655+12,rate_basefnd,3)))
*$R655</f>
        <v>190241.17572690002</v>
      </c>
      <c r="V655" s="1">
        <f>(($D655*'fnd base rates'!D$107)
+($E655*'fnd base rates'!D$108)
+($F655*'fnd base rates'!D$109)
+($G655*'fnd base rates'!D$110)
+($H655*'fnd base rates'!D$111)
+($I655*'fnd base rates'!D$112)
+($J655*'fnd base rates'!D$113)
+($K655*'fnd base rates'!D$114)
+($M655*'fnd base rates'!D$116)
+($N655*'fnd base rates'!D$117)
+($O655*'fnd base rates'!D$118)
+($P655*VLOOKUP($S655+12,rate_basefnd,4)))
*$R655</f>
        <v>284513.38146</v>
      </c>
      <c r="W655" s="1">
        <f>(($D655*'fnd base rates'!E$107)
+($E655*'fnd base rates'!E$108)
+($F655*'fnd base rates'!E$109)
+($G655*'fnd base rates'!E$110)
+($H655*'fnd base rates'!E$111)
+($I655*'fnd base rates'!E$112)
+($J655*'fnd base rates'!E$113)
+($K655*'fnd base rates'!E$114)
+($M655*'fnd base rates'!E$116)
+($N655*'fnd base rates'!E$117)
+($O655*'fnd base rates'!E$118)
+($P655*VLOOKUP($S655+12,rate_basefnd,5)))
*$R655</f>
        <v>1611732.3289946998</v>
      </c>
      <c r="X655" s="1">
        <f>(($D655*'fnd base rates'!F$107)
+($E655*'fnd base rates'!F$108)
+($F655*'fnd base rates'!F$109)
+($G655*'fnd base rates'!F$110)
+($H655*'fnd base rates'!F$111)
+($I655*'fnd base rates'!F$112)
+($J655*'fnd base rates'!F$113)
+($K655*'fnd base rates'!F$114)
+($M655*'fnd base rates'!F$116)
+($N655*'fnd base rates'!F$117)
+($O655*'fnd base rates'!F$118)
+($P655*VLOOKUP($S655+12,rate_basefnd,6)))
*$R655</f>
        <v>342364.55070060003</v>
      </c>
      <c r="Y655" s="1">
        <f>(($D655*'fnd base rates'!G$107)
+($E655*'fnd base rates'!G$108)
+($F655*'fnd base rates'!G$109)
+($G655*'fnd base rates'!G$110)
+($H655*'fnd base rates'!G$111)
+($I655*'fnd base rates'!G$112)
+($J655*'fnd base rates'!G$113)
+($K655*'fnd base rates'!G$114)
+($M655*'fnd base rates'!G$116)
+($N655*'fnd base rates'!G$117)
+($O655*'fnd base rates'!G$118)
+($P655*VLOOKUP($S655+12,rate_basefnd,7)))
*$R655</f>
        <v>65985.679358699999</v>
      </c>
      <c r="Z655" s="1">
        <f>(($D655*'fnd base rates'!H$107)
+($E655*'fnd base rates'!H$108)
+($F655*'fnd base rates'!H$109)
+($G655*'fnd base rates'!H$110)
+($H655*'fnd base rates'!H$111)
+($I655*'fnd base rates'!H$112)
+($J655*'fnd base rates'!H$113)
+($K655*'fnd base rates'!H$114)
+($M655*'fnd base rates'!H$116)
+($N655*'fnd base rates'!H$117)
+($O655*'fnd base rates'!H$118)
+($P655*VLOOKUP($S655+12,rate_basefnd,8)))</f>
        <v>219064.08349999998</v>
      </c>
      <c r="AA655" s="1">
        <f>(($D655*'fnd base rates'!I$107)
+($E655*'fnd base rates'!I$108)
+($F655*'fnd base rates'!I$109)
+($G655*'fnd base rates'!I$110)
+($H655*'fnd base rates'!I$111)
+($I655*'fnd base rates'!I$112)
+($J655*'fnd base rates'!I$113)
+($K655*'fnd base rates'!I$114)
+($M655*'fnd base rates'!I$116)
+($N655*'fnd base rates'!I$117)
+($O655*'fnd base rates'!I$118)
+($P655*VLOOKUP($S655+12,rate_basefnd,9)))
*$R655</f>
        <v>136709.76924000002</v>
      </c>
      <c r="AB655" s="1">
        <f>(($D655*'fnd base rates'!J$107)
+($E655*'fnd base rates'!J$108)
+($F655*'fnd base rates'!J$109)
+($G655*'fnd base rates'!J$110)
+($H655*'fnd base rates'!J$111)
+($I655*'fnd base rates'!J$112)
+($J655*'fnd base rates'!J$113)
+($K655*'fnd base rates'!J$114)
+($M655*'fnd base rates'!J$116)
+($N655*'fnd base rates'!J$117)
+($O655*'fnd base rates'!J$118)
+($P655*VLOOKUP($S655+12,rate_basefnd,10)))
*$R655</f>
        <v>165877.77684000001</v>
      </c>
      <c r="AC655" s="1">
        <f>(($D655*'fnd base rates'!K$107)
+($E655*'fnd base rates'!K$108)
+($F655*'fnd base rates'!K$109)
+($G655*'fnd base rates'!K$110)
+($H655*'fnd base rates'!K$111)
+($I655*'fnd base rates'!K$112)
+($J655*'fnd base rates'!K$113)
+($K655*'fnd base rates'!K$114)
+($M655*'fnd base rates'!K$116)
+($N655*'fnd base rates'!K$117)
+($O655*'fnd base rates'!K$118)
+($P655*VLOOKUP($S655+12,rate_basefnd,11)))
*$R655</f>
        <v>402571.19775629998</v>
      </c>
      <c r="AD655" s="1">
        <f>(($D655*'fnd base rates'!L$107)
+($E655*'fnd base rates'!L$108)
+($F655*'fnd base rates'!L$109)
+($G655*'fnd base rates'!L$110)
+($H655*'fnd base rates'!L$111)
+($I655*'fnd base rates'!L$112)
+($J655*'fnd base rates'!L$113)
+($K655*'fnd base rates'!L$114)
+($M655*'fnd base rates'!L$116)
+($N655*'fnd base rates'!L$117)
+($O655*'fnd base rates'!L$118)
+($P655*VLOOKUP($S655+12,rate_basefnd,12)))</f>
        <v>481129.72210000001</v>
      </c>
      <c r="AE655" s="1">
        <f>(($D655*'fnd base rates'!M$107)
+($E655*'fnd base rates'!M$108)
+($F655*'fnd base rates'!M$109)
+($G655*'fnd base rates'!M$110)
+($H655*'fnd base rates'!M$111)
+($I655*'fnd base rates'!M$112)
+($J655*'fnd base rates'!M$113)
+($K655*'fnd base rates'!M$114)
+($M655*'fnd base rates'!M$116)
+($N655*'fnd base rates'!M$117)
+($O655*'fnd base rates'!M$118)
+($P655*VLOOKUP($S655+12,rate_basefnd,13)))</f>
        <v>0</v>
      </c>
      <c r="AF655" s="4">
        <f t="shared" si="767"/>
        <v>3900189.6656771991</v>
      </c>
      <c r="AH655" s="4">
        <f t="shared" si="768"/>
        <v>483239239</v>
      </c>
      <c r="AI655" s="4" t="str">
        <f t="shared" si="769"/>
        <v>483</v>
      </c>
      <c r="AJ655" s="2" t="str">
        <f t="shared" si="770"/>
        <v>239</v>
      </c>
      <c r="AK655" s="2" t="str">
        <f t="shared" si="771"/>
        <v>239</v>
      </c>
      <c r="AL655" s="4">
        <f t="shared" si="772"/>
        <v>1</v>
      </c>
      <c r="AM655" s="4">
        <f t="shared" si="764"/>
        <v>350</v>
      </c>
      <c r="AN655" s="4">
        <f t="shared" si="773"/>
        <v>3900189.6656771991</v>
      </c>
      <c r="AO655" s="4">
        <f t="shared" si="774"/>
        <v>11143</v>
      </c>
      <c r="AP655" s="4">
        <f t="shared" si="775"/>
        <v>0</v>
      </c>
      <c r="AQ655" s="4">
        <v>11143</v>
      </c>
      <c r="AW655" s="4">
        <v>11124</v>
      </c>
      <c r="AX655" s="5">
        <f t="shared" si="776"/>
        <v>19</v>
      </c>
      <c r="AY655" s="4">
        <v>11143</v>
      </c>
      <c r="AZ655" s="5"/>
      <c r="BB655" s="5">
        <f t="shared" ref="BB655" si="781">BC655-BA655</f>
        <v>0</v>
      </c>
    </row>
    <row r="656" spans="1:54" s="4" customFormat="1">
      <c r="A656" s="278">
        <v>483</v>
      </c>
      <c r="B656" s="2">
        <v>483239261</v>
      </c>
      <c r="C656" s="10" t="s">
        <v>1071</v>
      </c>
      <c r="D656" s="15">
        <f>'fnd enro'!D656</f>
        <v>0</v>
      </c>
      <c r="E656" s="15">
        <f>'fnd enro'!E656</f>
        <v>0</v>
      </c>
      <c r="F656" s="15">
        <f>'fnd enro'!F656</f>
        <v>0</v>
      </c>
      <c r="G656" s="15">
        <f>'fnd enro'!G656</f>
        <v>1</v>
      </c>
      <c r="H656" s="15">
        <f>'fnd enro'!H656</f>
        <v>5</v>
      </c>
      <c r="I656" s="15">
        <f>'fnd enro'!I656</f>
        <v>2</v>
      </c>
      <c r="J656" s="15">
        <f>'fnd enro'!J656</f>
        <v>0</v>
      </c>
      <c r="K656" s="16">
        <f>'fnd enro'!K656</f>
        <v>0.30640000000000001</v>
      </c>
      <c r="L656" s="15">
        <f>'fnd enro'!L656</f>
        <v>0</v>
      </c>
      <c r="M656" s="15">
        <f>'fnd enro'!M656</f>
        <v>0</v>
      </c>
      <c r="N656" s="15">
        <f>'fnd enro'!N656</f>
        <v>0</v>
      </c>
      <c r="O656" s="15">
        <f>'fnd enro'!O656</f>
        <v>0</v>
      </c>
      <c r="P656" s="15">
        <f>'fnd enro'!P656</f>
        <v>1</v>
      </c>
      <c r="Q656" s="15">
        <f>'fnd enro'!R656</f>
        <v>8</v>
      </c>
      <c r="R656" s="16">
        <f t="shared" si="766"/>
        <v>1.038</v>
      </c>
      <c r="S656" s="15">
        <f>VALUE('fnd enro'!Q656)</f>
        <v>4</v>
      </c>
      <c r="T656" s="2"/>
      <c r="U656" s="1">
        <f>(($D656*'fnd base rates'!C$107)
+($E656*'fnd base rates'!C$108)
+($F656*'fnd base rates'!C$109)
+($G656*'fnd base rates'!C$110)
+($H656*'fnd base rates'!C$111)
+($I656*'fnd base rates'!C$112)
+($J656*'fnd base rates'!C$113)
+($K656*'fnd base rates'!C$114)
+($M656*'fnd base rates'!C$116)
+($N656*'fnd base rates'!C$117)
+($O656*'fnd base rates'!C$118)
+($P656*VLOOKUP($S656+12,rate_basefnd,3)))
*$R656</f>
        <v>4313.2515810720006</v>
      </c>
      <c r="V656" s="1">
        <f>(($D656*'fnd base rates'!D$107)
+($E656*'fnd base rates'!D$108)
+($F656*'fnd base rates'!D$109)
+($G656*'fnd base rates'!D$110)
+($H656*'fnd base rates'!D$111)
+($I656*'fnd base rates'!D$112)
+($J656*'fnd base rates'!D$113)
+($K656*'fnd base rates'!D$114)
+($M656*'fnd base rates'!D$116)
+($N656*'fnd base rates'!D$117)
+($O656*'fnd base rates'!D$118)
+($P656*VLOOKUP($S656+12,rate_basefnd,4)))
*$R656</f>
        <v>6350.9511000000002</v>
      </c>
      <c r="W656" s="1">
        <f>(($D656*'fnd base rates'!E$107)
+($E656*'fnd base rates'!E$108)
+($F656*'fnd base rates'!E$109)
+($G656*'fnd base rates'!E$110)
+($H656*'fnd base rates'!E$111)
+($I656*'fnd base rates'!E$112)
+($J656*'fnd base rates'!E$113)
+($K656*'fnd base rates'!E$114)
+($M656*'fnd base rates'!E$116)
+($N656*'fnd base rates'!E$117)
+($O656*'fnd base rates'!E$118)
+($P656*VLOOKUP($S656+12,rate_basefnd,5)))
*$R656</f>
        <v>33420.446630736005</v>
      </c>
      <c r="X656" s="1">
        <f>(($D656*'fnd base rates'!F$107)
+($E656*'fnd base rates'!F$108)
+($F656*'fnd base rates'!F$109)
+($G656*'fnd base rates'!F$110)
+($H656*'fnd base rates'!F$111)
+($I656*'fnd base rates'!F$112)
+($J656*'fnd base rates'!F$113)
+($K656*'fnd base rates'!F$114)
+($M656*'fnd base rates'!F$116)
+($N656*'fnd base rates'!F$117)
+($O656*'fnd base rates'!F$118)
+($P656*VLOOKUP($S656+12,rate_basefnd,6)))
*$R656</f>
        <v>7923.0509441280001</v>
      </c>
      <c r="Y656" s="1">
        <f>(($D656*'fnd base rates'!G$107)
+($E656*'fnd base rates'!G$108)
+($F656*'fnd base rates'!G$109)
+($G656*'fnd base rates'!G$110)
+($H656*'fnd base rates'!G$111)
+($I656*'fnd base rates'!G$112)
+($J656*'fnd base rates'!G$113)
+($K656*'fnd base rates'!G$114)
+($M656*'fnd base rates'!G$116)
+($N656*'fnd base rates'!G$117)
+($O656*'fnd base rates'!G$118)
+($P656*VLOOKUP($S656+12,rate_basefnd,7)))
*$R656</f>
        <v>1445.3517982559999</v>
      </c>
      <c r="Z656" s="1">
        <f>(($D656*'fnd base rates'!H$107)
+($E656*'fnd base rates'!H$108)
+($F656*'fnd base rates'!H$109)
+($G656*'fnd base rates'!H$110)
+($H656*'fnd base rates'!H$111)
+($I656*'fnd base rates'!H$112)
+($J656*'fnd base rates'!H$113)
+($K656*'fnd base rates'!H$114)
+($M656*'fnd base rates'!H$116)
+($N656*'fnd base rates'!H$117)
+($O656*'fnd base rates'!H$118)
+($P656*VLOOKUP($S656+12,rate_basefnd,8)))</f>
        <v>4608.2576799999988</v>
      </c>
      <c r="AA656" s="1">
        <f>(($D656*'fnd base rates'!I$107)
+($E656*'fnd base rates'!I$108)
+($F656*'fnd base rates'!I$109)
+($G656*'fnd base rates'!I$110)
+($H656*'fnd base rates'!I$111)
+($I656*'fnd base rates'!I$112)
+($J656*'fnd base rates'!I$113)
+($K656*'fnd base rates'!I$114)
+($M656*'fnd base rates'!I$116)
+($N656*'fnd base rates'!I$117)
+($O656*'fnd base rates'!I$118)
+($P656*VLOOKUP($S656+12,rate_basefnd,9)))
*$R656</f>
        <v>2976.8386800000003</v>
      </c>
      <c r="AB656" s="1">
        <f>(($D656*'fnd base rates'!J$107)
+($E656*'fnd base rates'!J$108)
+($F656*'fnd base rates'!J$109)
+($G656*'fnd base rates'!J$110)
+($H656*'fnd base rates'!J$111)
+($I656*'fnd base rates'!J$112)
+($J656*'fnd base rates'!J$113)
+($K656*'fnd base rates'!J$114)
+($M656*'fnd base rates'!J$116)
+($N656*'fnd base rates'!J$117)
+($O656*'fnd base rates'!J$118)
+($P656*VLOOKUP($S656+12,rate_basefnd,10)))
*$R656</f>
        <v>3084.19902</v>
      </c>
      <c r="AC656" s="1">
        <f>(($D656*'fnd base rates'!K$107)
+($E656*'fnd base rates'!K$108)
+($F656*'fnd base rates'!K$109)
+($G656*'fnd base rates'!K$110)
+($H656*'fnd base rates'!K$111)
+($I656*'fnd base rates'!K$112)
+($J656*'fnd base rates'!K$113)
+($K656*'fnd base rates'!K$114)
+($M656*'fnd base rates'!K$116)
+($N656*'fnd base rates'!K$117)
+($O656*'fnd base rates'!K$118)
+($P656*VLOOKUP($S656+12,rate_basefnd,11)))
*$R656</f>
        <v>9240.9528673440018</v>
      </c>
      <c r="AD656" s="1">
        <f>(($D656*'fnd base rates'!L$107)
+($E656*'fnd base rates'!L$108)
+($F656*'fnd base rates'!L$109)
+($G656*'fnd base rates'!L$110)
+($H656*'fnd base rates'!L$111)
+($I656*'fnd base rates'!L$112)
+($J656*'fnd base rates'!L$113)
+($K656*'fnd base rates'!L$114)
+($M656*'fnd base rates'!L$116)
+($N656*'fnd base rates'!L$117)
+($O656*'fnd base rates'!L$118)
+($P656*VLOOKUP($S656+12,rate_basefnd,12)))</f>
        <v>10932.977248000001</v>
      </c>
      <c r="AE656" s="1">
        <f>(($D656*'fnd base rates'!M$107)
+($E656*'fnd base rates'!M$108)
+($F656*'fnd base rates'!M$109)
+($G656*'fnd base rates'!M$110)
+($H656*'fnd base rates'!M$111)
+($I656*'fnd base rates'!M$112)
+($J656*'fnd base rates'!M$113)
+($K656*'fnd base rates'!M$114)
+($M656*'fnd base rates'!M$116)
+($N656*'fnd base rates'!M$117)
+($O656*'fnd base rates'!M$118)
+($P656*VLOOKUP($S656+12,rate_basefnd,13)))</f>
        <v>0</v>
      </c>
      <c r="AF656" s="4">
        <f t="shared" si="767"/>
        <v>84296.277549536011</v>
      </c>
      <c r="AH656" s="4">
        <f t="shared" si="768"/>
        <v>483239261</v>
      </c>
      <c r="AI656" s="4" t="str">
        <f t="shared" si="769"/>
        <v>483</v>
      </c>
      <c r="AJ656" s="2" t="str">
        <f t="shared" si="770"/>
        <v>239</v>
      </c>
      <c r="AK656" s="2" t="str">
        <f t="shared" si="771"/>
        <v>261</v>
      </c>
      <c r="AL656" s="4">
        <f t="shared" si="772"/>
        <v>1</v>
      </c>
      <c r="AM656" s="4">
        <f t="shared" si="764"/>
        <v>8</v>
      </c>
      <c r="AN656" s="4">
        <f t="shared" si="773"/>
        <v>84296.277549536011</v>
      </c>
      <c r="AO656" s="4">
        <f t="shared" si="774"/>
        <v>10537</v>
      </c>
      <c r="AP656" s="4">
        <f t="shared" si="775"/>
        <v>0</v>
      </c>
      <c r="AQ656" s="4">
        <v>10537</v>
      </c>
      <c r="AW656" s="4">
        <v>10519</v>
      </c>
      <c r="AX656" s="5">
        <f t="shared" si="776"/>
        <v>18</v>
      </c>
      <c r="AY656" s="4">
        <v>10537</v>
      </c>
      <c r="AZ656" s="5"/>
      <c r="BB656" s="5">
        <f t="shared" ref="BB656" si="782">BC656-BA656</f>
        <v>0</v>
      </c>
    </row>
    <row r="657" spans="1:54" s="4" customFormat="1">
      <c r="A657" s="278">
        <v>483</v>
      </c>
      <c r="B657" s="2">
        <v>483239293</v>
      </c>
      <c r="C657" s="10" t="s">
        <v>1071</v>
      </c>
      <c r="D657" s="15">
        <f>'fnd enro'!D657</f>
        <v>0</v>
      </c>
      <c r="E657" s="15">
        <f>'fnd enro'!E657</f>
        <v>0</v>
      </c>
      <c r="F657" s="15">
        <f>'fnd enro'!F657</f>
        <v>0</v>
      </c>
      <c r="G657" s="15">
        <f>'fnd enro'!G657</f>
        <v>0</v>
      </c>
      <c r="H657" s="15">
        <f>'fnd enro'!H657</f>
        <v>0</v>
      </c>
      <c r="I657" s="15">
        <f>'fnd enro'!I657</f>
        <v>1</v>
      </c>
      <c r="J657" s="15">
        <f>'fnd enro'!J657</f>
        <v>0</v>
      </c>
      <c r="K657" s="16">
        <f>'fnd enro'!K657</f>
        <v>3.8300000000000001E-2</v>
      </c>
      <c r="L657" s="15">
        <f>'fnd enro'!L657</f>
        <v>0</v>
      </c>
      <c r="M657" s="15">
        <f>'fnd enro'!M657</f>
        <v>0</v>
      </c>
      <c r="N657" s="15">
        <f>'fnd enro'!N657</f>
        <v>0</v>
      </c>
      <c r="O657" s="15">
        <f>'fnd enro'!O657</f>
        <v>0</v>
      </c>
      <c r="P657" s="15">
        <f>'fnd enro'!P657</f>
        <v>1</v>
      </c>
      <c r="Q657" s="15">
        <f>'fnd enro'!R657</f>
        <v>1</v>
      </c>
      <c r="R657" s="16">
        <f t="shared" si="766"/>
        <v>1.038</v>
      </c>
      <c r="S657" s="15">
        <f>VALUE('fnd enro'!Q657)</f>
        <v>10</v>
      </c>
      <c r="T657" s="2"/>
      <c r="U657" s="1">
        <f>(($D657*'fnd base rates'!C$107)
+($E657*'fnd base rates'!C$108)
+($F657*'fnd base rates'!C$109)
+($G657*'fnd base rates'!C$110)
+($H657*'fnd base rates'!C$111)
+($I657*'fnd base rates'!C$112)
+($J657*'fnd base rates'!C$113)
+($K657*'fnd base rates'!C$114)
+($M657*'fnd base rates'!C$116)
+($N657*'fnd base rates'!C$117)
+($O657*'fnd base rates'!C$118)
+($P657*VLOOKUP($S657+12,rate_basefnd,3)))
*$R657</f>
        <v>604.83460013399997</v>
      </c>
      <c r="V657" s="1">
        <f>(($D657*'fnd base rates'!D$107)
+($E657*'fnd base rates'!D$108)
+($F657*'fnd base rates'!D$109)
+($G657*'fnd base rates'!D$110)
+($H657*'fnd base rates'!D$111)
+($I657*'fnd base rates'!D$112)
+($J657*'fnd base rates'!D$113)
+($K657*'fnd base rates'!D$114)
+($M657*'fnd base rates'!D$116)
+($N657*'fnd base rates'!D$117)
+($O657*'fnd base rates'!D$118)
+($P657*VLOOKUP($S657+12,rate_basefnd,4)))
*$R657</f>
        <v>1105.0444199999999</v>
      </c>
      <c r="W657" s="1">
        <f>(($D657*'fnd base rates'!E$107)
+($E657*'fnd base rates'!E$108)
+($F657*'fnd base rates'!E$109)
+($G657*'fnd base rates'!E$110)
+($H657*'fnd base rates'!E$111)
+($I657*'fnd base rates'!E$112)
+($J657*'fnd base rates'!E$113)
+($K657*'fnd base rates'!E$114)
+($M657*'fnd base rates'!E$116)
+($N657*'fnd base rates'!E$117)
+($O657*'fnd base rates'!E$118)
+($P657*VLOOKUP($S657+12,rate_basefnd,5)))
*$R657</f>
        <v>8245.1923788420008</v>
      </c>
      <c r="X657" s="1">
        <f>(($D657*'fnd base rates'!F$107)
+($E657*'fnd base rates'!F$108)
+($F657*'fnd base rates'!F$109)
+($G657*'fnd base rates'!F$110)
+($H657*'fnd base rates'!F$111)
+($I657*'fnd base rates'!F$112)
+($J657*'fnd base rates'!F$113)
+($K657*'fnd base rates'!F$114)
+($M657*'fnd base rates'!F$116)
+($N657*'fnd base rates'!F$117)
+($O657*'fnd base rates'!F$118)
+($P657*VLOOKUP($S657+12,rate_basefnd,6)))
*$R657</f>
        <v>878.26050051600021</v>
      </c>
      <c r="Y657" s="1">
        <f>(($D657*'fnd base rates'!G$107)
+($E657*'fnd base rates'!G$108)
+($F657*'fnd base rates'!G$109)
+($G657*'fnd base rates'!G$110)
+($H657*'fnd base rates'!G$111)
+($I657*'fnd base rates'!G$112)
+($J657*'fnd base rates'!G$113)
+($K657*'fnd base rates'!G$114)
+($M657*'fnd base rates'!G$116)
+($N657*'fnd base rates'!G$117)
+($O657*'fnd base rates'!G$118)
+($P657*VLOOKUP($S657+12,rate_basefnd,7)))
*$R657</f>
        <v>326.08369228199996</v>
      </c>
      <c r="Z657" s="1">
        <f>(($D657*'fnd base rates'!H$107)
+($E657*'fnd base rates'!H$108)
+($F657*'fnd base rates'!H$109)
+($G657*'fnd base rates'!H$110)
+($H657*'fnd base rates'!H$111)
+($I657*'fnd base rates'!H$112)
+($J657*'fnd base rates'!H$113)
+($K657*'fnd base rates'!H$114)
+($M657*'fnd base rates'!H$116)
+($N657*'fnd base rates'!H$117)
+($O657*'fnd base rates'!H$118)
+($P657*VLOOKUP($S657+12,rate_basefnd,8)))</f>
        <v>816.44720999999993</v>
      </c>
      <c r="AA657" s="1">
        <f>(($D657*'fnd base rates'!I$107)
+($E657*'fnd base rates'!I$108)
+($F657*'fnd base rates'!I$109)
+($G657*'fnd base rates'!I$110)
+($H657*'fnd base rates'!I$111)
+($I657*'fnd base rates'!I$112)
+($J657*'fnd base rates'!I$113)
+($K657*'fnd base rates'!I$114)
+($M657*'fnd base rates'!I$116)
+($N657*'fnd base rates'!I$117)
+($O657*'fnd base rates'!I$118)
+($P657*VLOOKUP($S657+12,rate_basefnd,9)))
*$R657</f>
        <v>559.50275999999997</v>
      </c>
      <c r="AB657" s="1">
        <f>(($D657*'fnd base rates'!J$107)
+($E657*'fnd base rates'!J$108)
+($F657*'fnd base rates'!J$109)
+($G657*'fnd base rates'!J$110)
+($H657*'fnd base rates'!J$111)
+($I657*'fnd base rates'!J$112)
+($J657*'fnd base rates'!J$113)
+($K657*'fnd base rates'!J$114)
+($M657*'fnd base rates'!J$116)
+($N657*'fnd base rates'!J$117)
+($O657*'fnd base rates'!J$118)
+($P657*VLOOKUP($S657+12,rate_basefnd,10)))
*$R657</f>
        <v>1278.73296</v>
      </c>
      <c r="AC657" s="1">
        <f>(($D657*'fnd base rates'!K$107)
+($E657*'fnd base rates'!K$108)
+($F657*'fnd base rates'!K$109)
+($G657*'fnd base rates'!K$110)
+($H657*'fnd base rates'!K$111)
+($I657*'fnd base rates'!K$112)
+($J657*'fnd base rates'!K$113)
+($K657*'fnd base rates'!K$114)
+($M657*'fnd base rates'!K$116)
+($N657*'fnd base rates'!K$117)
+($O657*'fnd base rates'!K$118)
+($P657*VLOOKUP($S657+12,rate_basefnd,11)))
*$R657</f>
        <v>1141.3785834179998</v>
      </c>
      <c r="AD657" s="1">
        <f>(($D657*'fnd base rates'!L$107)
+($E657*'fnd base rates'!L$108)
+($F657*'fnd base rates'!L$109)
+($G657*'fnd base rates'!L$110)
+($H657*'fnd base rates'!L$111)
+($I657*'fnd base rates'!L$112)
+($J657*'fnd base rates'!L$113)
+($K657*'fnd base rates'!L$114)
+($M657*'fnd base rates'!L$116)
+($N657*'fnd base rates'!L$117)
+($O657*'fnd base rates'!L$118)
+($P657*VLOOKUP($S657+12,rate_basefnd,12)))</f>
        <v>1754.493406</v>
      </c>
      <c r="AE657" s="1">
        <f>(($D657*'fnd base rates'!M$107)
+($E657*'fnd base rates'!M$108)
+($F657*'fnd base rates'!M$109)
+($G657*'fnd base rates'!M$110)
+($H657*'fnd base rates'!M$111)
+($I657*'fnd base rates'!M$112)
+($J657*'fnd base rates'!M$113)
+($K657*'fnd base rates'!M$114)
+($M657*'fnd base rates'!M$116)
+($N657*'fnd base rates'!M$117)
+($O657*'fnd base rates'!M$118)
+($P657*VLOOKUP($S657+12,rate_basefnd,13)))</f>
        <v>0</v>
      </c>
      <c r="AF657" s="4">
        <f t="shared" si="767"/>
        <v>16709.970511192001</v>
      </c>
      <c r="AH657" s="4">
        <f t="shared" si="768"/>
        <v>483239293</v>
      </c>
      <c r="AI657" s="4" t="str">
        <f t="shared" si="769"/>
        <v>483</v>
      </c>
      <c r="AJ657" s="2" t="str">
        <f t="shared" si="770"/>
        <v>239</v>
      </c>
      <c r="AK657" s="2" t="str">
        <f t="shared" si="771"/>
        <v>293</v>
      </c>
      <c r="AL657" s="4">
        <f t="shared" si="772"/>
        <v>1</v>
      </c>
      <c r="AM657" s="4">
        <f t="shared" si="764"/>
        <v>1</v>
      </c>
      <c r="AN657" s="4">
        <f t="shared" si="773"/>
        <v>16709.970511192001</v>
      </c>
      <c r="AO657" s="4">
        <f t="shared" si="774"/>
        <v>16710</v>
      </c>
      <c r="AP657" s="4">
        <f t="shared" si="775"/>
        <v>0</v>
      </c>
      <c r="AQ657" s="4">
        <v>16710</v>
      </c>
      <c r="AW657" s="4">
        <v>16633</v>
      </c>
      <c r="AX657" s="5">
        <f t="shared" si="776"/>
        <v>77</v>
      </c>
      <c r="AY657" s="4">
        <v>16710</v>
      </c>
      <c r="AZ657" s="5"/>
      <c r="BB657" s="5">
        <f t="shared" ref="BB657" si="783">BC657-BA657</f>
        <v>0</v>
      </c>
    </row>
    <row r="658" spans="1:54" s="4" customFormat="1">
      <c r="A658" s="278">
        <v>483</v>
      </c>
      <c r="B658" s="2">
        <v>483239310</v>
      </c>
      <c r="C658" s="10" t="s">
        <v>1071</v>
      </c>
      <c r="D658" s="15">
        <f>'fnd enro'!D658</f>
        <v>0</v>
      </c>
      <c r="E658" s="15">
        <f>'fnd enro'!E658</f>
        <v>0</v>
      </c>
      <c r="F658" s="15">
        <f>'fnd enro'!F658</f>
        <v>0</v>
      </c>
      <c r="G658" s="15">
        <f>'fnd enro'!G658</f>
        <v>8</v>
      </c>
      <c r="H658" s="15">
        <f>'fnd enro'!H658</f>
        <v>27</v>
      </c>
      <c r="I658" s="15">
        <f>'fnd enro'!I658</f>
        <v>24</v>
      </c>
      <c r="J658" s="15">
        <f>'fnd enro'!J658</f>
        <v>0</v>
      </c>
      <c r="K658" s="16">
        <f>'fnd enro'!K658</f>
        <v>2.2597</v>
      </c>
      <c r="L658" s="15">
        <f>'fnd enro'!L658</f>
        <v>0</v>
      </c>
      <c r="M658" s="15">
        <f>'fnd enro'!M658</f>
        <v>0</v>
      </c>
      <c r="N658" s="15">
        <f>'fnd enro'!N658</f>
        <v>0</v>
      </c>
      <c r="O658" s="15">
        <f>'fnd enro'!O658</f>
        <v>0</v>
      </c>
      <c r="P658" s="15">
        <f>'fnd enro'!P658</f>
        <v>24</v>
      </c>
      <c r="Q658" s="15">
        <f>'fnd enro'!R658</f>
        <v>59</v>
      </c>
      <c r="R658" s="16">
        <f t="shared" si="766"/>
        <v>1.038</v>
      </c>
      <c r="S658" s="15">
        <f>VALUE('fnd enro'!Q658)</f>
        <v>10</v>
      </c>
      <c r="T658" s="2"/>
      <c r="U658" s="1">
        <f>(($D658*'fnd base rates'!C$107)
+($E658*'fnd base rates'!C$108)
+($F658*'fnd base rates'!C$109)
+($G658*'fnd base rates'!C$110)
+($H658*'fnd base rates'!C$111)
+($I658*'fnd base rates'!C$112)
+($J658*'fnd base rates'!C$113)
+($K658*'fnd base rates'!C$114)
+($M658*'fnd base rates'!C$116)
+($N658*'fnd base rates'!C$117)
+($O658*'fnd base rates'!C$118)
+($P658*VLOOKUP($S658+12,rate_basefnd,3)))
*$R658</f>
        <v>33135.965307906001</v>
      </c>
      <c r="V658" s="1">
        <f>(($D658*'fnd base rates'!D$107)
+($E658*'fnd base rates'!D$108)
+($F658*'fnd base rates'!D$109)
+($G658*'fnd base rates'!D$110)
+($H658*'fnd base rates'!D$111)
+($I658*'fnd base rates'!D$112)
+($J658*'fnd base rates'!D$113)
+($K658*'fnd base rates'!D$114)
+($M658*'fnd base rates'!D$116)
+($N658*'fnd base rates'!D$117)
+($O658*'fnd base rates'!D$118)
+($P658*VLOOKUP($S658+12,rate_basefnd,4)))
*$R658</f>
        <v>53119.348980000002</v>
      </c>
      <c r="W658" s="1">
        <f>(($D658*'fnd base rates'!E$107)
+($E658*'fnd base rates'!E$108)
+($F658*'fnd base rates'!E$109)
+($G658*'fnd base rates'!E$110)
+($H658*'fnd base rates'!E$111)
+($I658*'fnd base rates'!E$112)
+($J658*'fnd base rates'!E$113)
+($K658*'fnd base rates'!E$114)
+($M658*'fnd base rates'!E$116)
+($N658*'fnd base rates'!E$117)
+($O658*'fnd base rates'!E$118)
+($P658*VLOOKUP($S658+12,rate_basefnd,5)))
*$R658</f>
        <v>321399.73937167798</v>
      </c>
      <c r="X658" s="1">
        <f>(($D658*'fnd base rates'!F$107)
+($E658*'fnd base rates'!F$108)
+($F658*'fnd base rates'!F$109)
+($G658*'fnd base rates'!F$110)
+($H658*'fnd base rates'!F$111)
+($I658*'fnd base rates'!F$112)
+($J658*'fnd base rates'!F$113)
+($K658*'fnd base rates'!F$114)
+($M658*'fnd base rates'!F$116)
+($N658*'fnd base rates'!F$117)
+($O658*'fnd base rates'!F$118)
+($P658*VLOOKUP($S658+12,rate_basefnd,6)))
*$R658</f>
        <v>57592.157970444001</v>
      </c>
      <c r="Y658" s="1">
        <f>(($D658*'fnd base rates'!G$107)
+($E658*'fnd base rates'!G$108)
+($F658*'fnd base rates'!G$109)
+($G658*'fnd base rates'!G$110)
+($H658*'fnd base rates'!G$111)
+($I658*'fnd base rates'!G$112)
+($J658*'fnd base rates'!G$113)
+($K658*'fnd base rates'!G$114)
+($M658*'fnd base rates'!G$116)
+($N658*'fnd base rates'!G$117)
+($O658*'fnd base rates'!G$118)
+($P658*VLOOKUP($S658+12,rate_basefnd,7)))
*$R658</f>
        <v>13584.868804638001</v>
      </c>
      <c r="Z658" s="1">
        <f>(($D658*'fnd base rates'!H$107)
+($E658*'fnd base rates'!H$108)
+($F658*'fnd base rates'!H$109)
+($G658*'fnd base rates'!H$110)
+($H658*'fnd base rates'!H$111)
+($I658*'fnd base rates'!H$112)
+($J658*'fnd base rates'!H$113)
+($K658*'fnd base rates'!H$114)
+($M658*'fnd base rates'!H$116)
+($N658*'fnd base rates'!H$117)
+($O658*'fnd base rates'!H$118)
+($P658*VLOOKUP($S658+12,rate_basefnd,8)))</f>
        <v>37121.935389999999</v>
      </c>
      <c r="AA658" s="1">
        <f>(($D658*'fnd base rates'!I$107)
+($E658*'fnd base rates'!I$108)
+($F658*'fnd base rates'!I$109)
+($G658*'fnd base rates'!I$110)
+($H658*'fnd base rates'!I$111)
+($I658*'fnd base rates'!I$112)
+($J658*'fnd base rates'!I$113)
+($K658*'fnd base rates'!I$114)
+($M658*'fnd base rates'!I$116)
+($N658*'fnd base rates'!I$117)
+($O658*'fnd base rates'!I$118)
+($P658*VLOOKUP($S658+12,rate_basefnd,9)))
*$R658</f>
        <v>25079.616240000003</v>
      </c>
      <c r="AB658" s="1">
        <f>(($D658*'fnd base rates'!J$107)
+($E658*'fnd base rates'!J$108)
+($F658*'fnd base rates'!J$109)
+($G658*'fnd base rates'!J$110)
+($H658*'fnd base rates'!J$111)
+($I658*'fnd base rates'!J$112)
+($J658*'fnd base rates'!J$113)
+($K658*'fnd base rates'!J$114)
+($M658*'fnd base rates'!J$116)
+($N658*'fnd base rates'!J$117)
+($O658*'fnd base rates'!J$118)
+($P658*VLOOKUP($S658+12,rate_basefnd,10)))
*$R658</f>
        <v>38572.972679999999</v>
      </c>
      <c r="AC658" s="1">
        <f>(($D658*'fnd base rates'!K$107)
+($E658*'fnd base rates'!K$108)
+($F658*'fnd base rates'!K$109)
+($G658*'fnd base rates'!K$110)
+($H658*'fnd base rates'!K$111)
+($I658*'fnd base rates'!K$112)
+($J658*'fnd base rates'!K$113)
+($K658*'fnd base rates'!K$114)
+($M658*'fnd base rates'!K$116)
+($N658*'fnd base rates'!K$117)
+($O658*'fnd base rates'!K$118)
+($P658*VLOOKUP($S658+12,rate_basefnd,11)))
*$R658</f>
        <v>67806.194341662005</v>
      </c>
      <c r="AD658" s="1">
        <f>(($D658*'fnd base rates'!L$107)
+($E658*'fnd base rates'!L$108)
+($F658*'fnd base rates'!L$109)
+($G658*'fnd base rates'!L$110)
+($H658*'fnd base rates'!L$111)
+($I658*'fnd base rates'!L$112)
+($J658*'fnd base rates'!L$113)
+($K658*'fnd base rates'!L$114)
+($M658*'fnd base rates'!L$116)
+($N658*'fnd base rates'!L$117)
+($O658*'fnd base rates'!L$118)
+($P658*VLOOKUP($S658+12,rate_basefnd,12)))</f>
        <v>89027.32095400001</v>
      </c>
      <c r="AE658" s="1">
        <f>(($D658*'fnd base rates'!M$107)
+($E658*'fnd base rates'!M$108)
+($F658*'fnd base rates'!M$109)
+($G658*'fnd base rates'!M$110)
+($H658*'fnd base rates'!M$111)
+($I658*'fnd base rates'!M$112)
+($J658*'fnd base rates'!M$113)
+($K658*'fnd base rates'!M$114)
+($M658*'fnd base rates'!M$116)
+($N658*'fnd base rates'!M$117)
+($O658*'fnd base rates'!M$118)
+($P658*VLOOKUP($S658+12,rate_basefnd,13)))</f>
        <v>0</v>
      </c>
      <c r="AF658" s="4">
        <f t="shared" si="767"/>
        <v>736440.12004032789</v>
      </c>
      <c r="AH658" s="4">
        <f t="shared" si="768"/>
        <v>483239310</v>
      </c>
      <c r="AI658" s="4" t="str">
        <f t="shared" si="769"/>
        <v>483</v>
      </c>
      <c r="AJ658" s="2" t="str">
        <f t="shared" si="770"/>
        <v>239</v>
      </c>
      <c r="AK658" s="2" t="str">
        <f t="shared" si="771"/>
        <v>310</v>
      </c>
      <c r="AL658" s="4">
        <f t="shared" si="772"/>
        <v>1</v>
      </c>
      <c r="AM658" s="4">
        <f t="shared" si="764"/>
        <v>59</v>
      </c>
      <c r="AN658" s="4">
        <f t="shared" si="773"/>
        <v>736440.12004032789</v>
      </c>
      <c r="AO658" s="4">
        <f t="shared" si="774"/>
        <v>12482</v>
      </c>
      <c r="AP658" s="4">
        <f t="shared" si="775"/>
        <v>0</v>
      </c>
      <c r="AQ658" s="4">
        <v>12482</v>
      </c>
      <c r="AW658" s="4">
        <v>12440</v>
      </c>
      <c r="AX658" s="5">
        <f t="shared" si="776"/>
        <v>42</v>
      </c>
      <c r="AY658" s="4">
        <v>12482</v>
      </c>
      <c r="AZ658" s="5"/>
      <c r="BB658" s="5">
        <f t="shared" ref="BB658" si="784">BC658-BA658</f>
        <v>0</v>
      </c>
    </row>
    <row r="659" spans="1:54" s="4" customFormat="1">
      <c r="A659" s="278">
        <v>483</v>
      </c>
      <c r="B659" s="2">
        <v>483239336</v>
      </c>
      <c r="C659" s="10" t="s">
        <v>1071</v>
      </c>
      <c r="D659" s="15">
        <f>'fnd enro'!D659</f>
        <v>0</v>
      </c>
      <c r="E659" s="15">
        <f>'fnd enro'!E659</f>
        <v>0</v>
      </c>
      <c r="F659" s="15">
        <f>'fnd enro'!F659</f>
        <v>0</v>
      </c>
      <c r="G659" s="15">
        <f>'fnd enro'!G659</f>
        <v>0</v>
      </c>
      <c r="H659" s="15">
        <f>'fnd enro'!H659</f>
        <v>0</v>
      </c>
      <c r="I659" s="15">
        <f>'fnd enro'!I659</f>
        <v>2</v>
      </c>
      <c r="J659" s="15">
        <f>'fnd enro'!J659</f>
        <v>0</v>
      </c>
      <c r="K659" s="16">
        <f>'fnd enro'!K659</f>
        <v>7.6600000000000001E-2</v>
      </c>
      <c r="L659" s="15">
        <f>'fnd enro'!L659</f>
        <v>0</v>
      </c>
      <c r="M659" s="15">
        <f>'fnd enro'!M659</f>
        <v>0</v>
      </c>
      <c r="N659" s="15">
        <f>'fnd enro'!N659</f>
        <v>0</v>
      </c>
      <c r="O659" s="15">
        <f>'fnd enro'!O659</f>
        <v>0</v>
      </c>
      <c r="P659" s="15">
        <f>'fnd enro'!P659</f>
        <v>1</v>
      </c>
      <c r="Q659" s="15">
        <f>'fnd enro'!R659</f>
        <v>2</v>
      </c>
      <c r="R659" s="16">
        <f t="shared" si="766"/>
        <v>1.038</v>
      </c>
      <c r="S659" s="15">
        <f>VALUE('fnd enro'!Q659)</f>
        <v>7</v>
      </c>
      <c r="T659" s="2"/>
      <c r="U659" s="1">
        <f>(($D659*'fnd base rates'!C$107)
+($E659*'fnd base rates'!C$108)
+($F659*'fnd base rates'!C$109)
+($G659*'fnd base rates'!C$110)
+($H659*'fnd base rates'!C$111)
+($I659*'fnd base rates'!C$112)
+($J659*'fnd base rates'!C$113)
+($K659*'fnd base rates'!C$114)
+($M659*'fnd base rates'!C$116)
+($N659*'fnd base rates'!C$117)
+($O659*'fnd base rates'!C$118)
+($P659*VLOOKUP($S659+12,rate_basefnd,3)))
*$R659</f>
        <v>1129.348760268</v>
      </c>
      <c r="V659" s="1">
        <f>(($D659*'fnd base rates'!D$107)
+($E659*'fnd base rates'!D$108)
+($F659*'fnd base rates'!D$109)
+($G659*'fnd base rates'!D$110)
+($H659*'fnd base rates'!D$111)
+($I659*'fnd base rates'!D$112)
+($J659*'fnd base rates'!D$113)
+($K659*'fnd base rates'!D$114)
+($M659*'fnd base rates'!D$116)
+($N659*'fnd base rates'!D$117)
+($O659*'fnd base rates'!D$118)
+($P659*VLOOKUP($S659+12,rate_basefnd,4)))
*$R659</f>
        <v>1829.54766</v>
      </c>
      <c r="W659" s="1">
        <f>(($D659*'fnd base rates'!E$107)
+($E659*'fnd base rates'!E$108)
+($F659*'fnd base rates'!E$109)
+($G659*'fnd base rates'!E$110)
+($H659*'fnd base rates'!E$111)
+($I659*'fnd base rates'!E$112)
+($J659*'fnd base rates'!E$113)
+($K659*'fnd base rates'!E$114)
+($M659*'fnd base rates'!E$116)
+($N659*'fnd base rates'!E$117)
+($O659*'fnd base rates'!E$118)
+($P659*VLOOKUP($S659+12,rate_basefnd,5)))
*$R659</f>
        <v>12775.600737684001</v>
      </c>
      <c r="X659" s="1">
        <f>(($D659*'fnd base rates'!F$107)
+($E659*'fnd base rates'!F$108)
+($F659*'fnd base rates'!F$109)
+($G659*'fnd base rates'!F$110)
+($H659*'fnd base rates'!F$111)
+($I659*'fnd base rates'!F$112)
+($J659*'fnd base rates'!F$113)
+($K659*'fnd base rates'!F$114)
+($M659*'fnd base rates'!F$116)
+($N659*'fnd base rates'!F$117)
+($O659*'fnd base rates'!F$118)
+($P659*VLOOKUP($S659+12,rate_basefnd,6)))
*$R659</f>
        <v>1756.5210010320004</v>
      </c>
      <c r="Y659" s="1">
        <f>(($D659*'fnd base rates'!G$107)
+($E659*'fnd base rates'!G$108)
+($F659*'fnd base rates'!G$109)
+($G659*'fnd base rates'!G$110)
+($H659*'fnd base rates'!G$111)
+($I659*'fnd base rates'!G$112)
+($J659*'fnd base rates'!G$113)
+($K659*'fnd base rates'!G$114)
+($M659*'fnd base rates'!G$116)
+($N659*'fnd base rates'!G$117)
+($O659*'fnd base rates'!G$118)
+($P659*VLOOKUP($S659+12,rate_basefnd,7)))
*$R659</f>
        <v>471.94982456400004</v>
      </c>
      <c r="Z659" s="1">
        <f>(($D659*'fnd base rates'!H$107)
+($E659*'fnd base rates'!H$108)
+($F659*'fnd base rates'!H$109)
+($G659*'fnd base rates'!H$110)
+($H659*'fnd base rates'!H$111)
+($I659*'fnd base rates'!H$112)
+($J659*'fnd base rates'!H$113)
+($K659*'fnd base rates'!H$114)
+($M659*'fnd base rates'!H$116)
+($N659*'fnd base rates'!H$117)
+($O659*'fnd base rates'!H$118)
+($P659*VLOOKUP($S659+12,rate_basefnd,8)))</f>
        <v>1606.27442</v>
      </c>
      <c r="AA659" s="1">
        <f>(($D659*'fnd base rates'!I$107)
+($E659*'fnd base rates'!I$108)
+($F659*'fnd base rates'!I$109)
+($G659*'fnd base rates'!I$110)
+($H659*'fnd base rates'!I$111)
+($I659*'fnd base rates'!I$112)
+($J659*'fnd base rates'!I$113)
+($K659*'fnd base rates'!I$114)
+($M659*'fnd base rates'!I$116)
+($N659*'fnd base rates'!I$117)
+($O659*'fnd base rates'!I$118)
+($P659*VLOOKUP($S659+12,rate_basefnd,9)))
*$R659</f>
        <v>968.57856000000004</v>
      </c>
      <c r="AB659" s="1">
        <f>(($D659*'fnd base rates'!J$107)
+($E659*'fnd base rates'!J$108)
+($F659*'fnd base rates'!J$109)
+($G659*'fnd base rates'!J$110)
+($H659*'fnd base rates'!J$111)
+($I659*'fnd base rates'!J$112)
+($J659*'fnd base rates'!J$113)
+($K659*'fnd base rates'!J$114)
+($M659*'fnd base rates'!J$116)
+($N659*'fnd base rates'!J$117)
+($O659*'fnd base rates'!J$118)
+($P659*VLOOKUP($S659+12,rate_basefnd,10)))
*$R659</f>
        <v>1775.8415399999999</v>
      </c>
      <c r="AC659" s="1">
        <f>(($D659*'fnd base rates'!K$107)
+($E659*'fnd base rates'!K$108)
+($F659*'fnd base rates'!K$109)
+($G659*'fnd base rates'!K$110)
+($H659*'fnd base rates'!K$111)
+($I659*'fnd base rates'!K$112)
+($J659*'fnd base rates'!K$113)
+($K659*'fnd base rates'!K$114)
+($M659*'fnd base rates'!K$116)
+($N659*'fnd base rates'!K$117)
+($O659*'fnd base rates'!K$118)
+($P659*VLOOKUP($S659+12,rate_basefnd,11)))
*$R659</f>
        <v>2282.7571668359997</v>
      </c>
      <c r="AD659" s="1">
        <f>(($D659*'fnd base rates'!L$107)
+($E659*'fnd base rates'!L$108)
+($F659*'fnd base rates'!L$109)
+($G659*'fnd base rates'!L$110)
+($H659*'fnd base rates'!L$111)
+($I659*'fnd base rates'!L$112)
+($J659*'fnd base rates'!L$113)
+($K659*'fnd base rates'!L$114)
+($M659*'fnd base rates'!L$116)
+($N659*'fnd base rates'!L$117)
+($O659*'fnd base rates'!L$118)
+($P659*VLOOKUP($S659+12,rate_basefnd,12)))</f>
        <v>2930.0768120000002</v>
      </c>
      <c r="AE659" s="1">
        <f>(($D659*'fnd base rates'!M$107)
+($E659*'fnd base rates'!M$108)
+($F659*'fnd base rates'!M$109)
+($G659*'fnd base rates'!M$110)
+($H659*'fnd base rates'!M$111)
+($I659*'fnd base rates'!M$112)
+($J659*'fnd base rates'!M$113)
+($K659*'fnd base rates'!M$114)
+($M659*'fnd base rates'!M$116)
+($N659*'fnd base rates'!M$117)
+($O659*'fnd base rates'!M$118)
+($P659*VLOOKUP($S659+12,rate_basefnd,13)))</f>
        <v>0</v>
      </c>
      <c r="AF659" s="4">
        <f t="shared" si="767"/>
        <v>27526.496482384002</v>
      </c>
      <c r="AH659" s="4">
        <f t="shared" si="768"/>
        <v>483239336</v>
      </c>
      <c r="AI659" s="4" t="str">
        <f t="shared" si="769"/>
        <v>483</v>
      </c>
      <c r="AJ659" s="2" t="str">
        <f t="shared" si="770"/>
        <v>239</v>
      </c>
      <c r="AK659" s="2" t="str">
        <f t="shared" si="771"/>
        <v>336</v>
      </c>
      <c r="AL659" s="4">
        <f t="shared" si="772"/>
        <v>1</v>
      </c>
      <c r="AM659" s="4">
        <f t="shared" si="764"/>
        <v>2</v>
      </c>
      <c r="AN659" s="4">
        <f t="shared" si="773"/>
        <v>27526.496482384002</v>
      </c>
      <c r="AO659" s="4">
        <f t="shared" si="774"/>
        <v>13763</v>
      </c>
      <c r="AP659" s="4">
        <f t="shared" si="775"/>
        <v>0</v>
      </c>
      <c r="AQ659" s="4">
        <v>13763</v>
      </c>
      <c r="AW659" s="4">
        <v>13734</v>
      </c>
      <c r="AX659" s="5">
        <f t="shared" si="776"/>
        <v>29</v>
      </c>
      <c r="AY659" s="4">
        <v>13763</v>
      </c>
      <c r="AZ659" s="5"/>
      <c r="BB659" s="5">
        <f t="shared" ref="BB659" si="785">BC659-BA659</f>
        <v>0</v>
      </c>
    </row>
    <row r="660" spans="1:54" s="4" customFormat="1">
      <c r="A660" s="278">
        <v>483</v>
      </c>
      <c r="B660" s="2">
        <v>483239625</v>
      </c>
      <c r="C660" s="10" t="s">
        <v>1071</v>
      </c>
      <c r="D660" s="15">
        <f>'fnd enro'!D660</f>
        <v>0</v>
      </c>
      <c r="E660" s="15">
        <f>'fnd enro'!E660</f>
        <v>0</v>
      </c>
      <c r="F660" s="15">
        <f>'fnd enro'!F660</f>
        <v>0</v>
      </c>
      <c r="G660" s="15">
        <f>'fnd enro'!G660</f>
        <v>0</v>
      </c>
      <c r="H660" s="15">
        <f>'fnd enro'!H660</f>
        <v>0</v>
      </c>
      <c r="I660" s="15">
        <f>'fnd enro'!I660</f>
        <v>1</v>
      </c>
      <c r="J660" s="15">
        <f>'fnd enro'!J660</f>
        <v>0</v>
      </c>
      <c r="K660" s="16">
        <f>'fnd enro'!K660</f>
        <v>3.8300000000000001E-2</v>
      </c>
      <c r="L660" s="15">
        <f>'fnd enro'!L660</f>
        <v>0</v>
      </c>
      <c r="M660" s="15">
        <f>'fnd enro'!M660</f>
        <v>0</v>
      </c>
      <c r="N660" s="15">
        <f>'fnd enro'!N660</f>
        <v>0</v>
      </c>
      <c r="O660" s="15">
        <f>'fnd enro'!O660</f>
        <v>0</v>
      </c>
      <c r="P660" s="15">
        <f>'fnd enro'!P660</f>
        <v>0</v>
      </c>
      <c r="Q660" s="15">
        <f>'fnd enro'!R660</f>
        <v>1</v>
      </c>
      <c r="R660" s="16">
        <f t="shared" si="766"/>
        <v>1.038</v>
      </c>
      <c r="S660" s="15">
        <f>VALUE('fnd enro'!Q660)</f>
        <v>4</v>
      </c>
      <c r="T660" s="2"/>
      <c r="U660" s="1">
        <f>(($D660*'fnd base rates'!C$107)
+($E660*'fnd base rates'!C$108)
+($F660*'fnd base rates'!C$109)
+($G660*'fnd base rates'!C$110)
+($H660*'fnd base rates'!C$111)
+($I660*'fnd base rates'!C$112)
+($J660*'fnd base rates'!C$113)
+($K660*'fnd base rates'!C$114)
+($M660*'fnd base rates'!C$116)
+($N660*'fnd base rates'!C$117)
+($O660*'fnd base rates'!C$118)
+($P660*VLOOKUP($S660+12,rate_basefnd,3)))
*$R660</f>
        <v>531.99814013399998</v>
      </c>
      <c r="V660" s="1">
        <f>(($D660*'fnd base rates'!D$107)
+($E660*'fnd base rates'!D$108)
+($F660*'fnd base rates'!D$109)
+($G660*'fnd base rates'!D$110)
+($H660*'fnd base rates'!D$111)
+($I660*'fnd base rates'!D$112)
+($J660*'fnd base rates'!D$113)
+($K660*'fnd base rates'!D$114)
+($M660*'fnd base rates'!D$116)
+($N660*'fnd base rates'!D$117)
+($O660*'fnd base rates'!D$118)
+($P660*VLOOKUP($S660+12,rate_basefnd,4)))
*$R660</f>
        <v>759.95094000000006</v>
      </c>
      <c r="W660" s="1">
        <f>(($D660*'fnd base rates'!E$107)
+($E660*'fnd base rates'!E$108)
+($F660*'fnd base rates'!E$109)
+($G660*'fnd base rates'!E$110)
+($H660*'fnd base rates'!E$111)
+($I660*'fnd base rates'!E$112)
+($J660*'fnd base rates'!E$113)
+($K660*'fnd base rates'!E$114)
+($M660*'fnd base rates'!E$116)
+($N660*'fnd base rates'!E$117)
+($O660*'fnd base rates'!E$118)
+($P660*VLOOKUP($S660+12,rate_basefnd,5)))
*$R660</f>
        <v>4876.4256588420003</v>
      </c>
      <c r="X660" s="1">
        <f>(($D660*'fnd base rates'!F$107)
+($E660*'fnd base rates'!F$108)
+($F660*'fnd base rates'!F$109)
+($G660*'fnd base rates'!F$110)
+($H660*'fnd base rates'!F$111)
+($I660*'fnd base rates'!F$112)
+($J660*'fnd base rates'!F$113)
+($K660*'fnd base rates'!F$114)
+($M660*'fnd base rates'!F$116)
+($N660*'fnd base rates'!F$117)
+($O660*'fnd base rates'!F$118)
+($P660*VLOOKUP($S660+12,rate_basefnd,6)))
*$R660</f>
        <v>878.26050051600021</v>
      </c>
      <c r="Y660" s="1">
        <f>(($D660*'fnd base rates'!G$107)
+($E660*'fnd base rates'!G$108)
+($F660*'fnd base rates'!G$109)
+($G660*'fnd base rates'!G$110)
+($H660*'fnd base rates'!G$111)
+($I660*'fnd base rates'!G$112)
+($J660*'fnd base rates'!G$113)
+($K660*'fnd base rates'!G$114)
+($M660*'fnd base rates'!G$116)
+($N660*'fnd base rates'!G$117)
+($O660*'fnd base rates'!G$118)
+($P660*VLOOKUP($S660+12,rate_basefnd,7)))
*$R660</f>
        <v>162.65059228199999</v>
      </c>
      <c r="Z660" s="1">
        <f>(($D660*'fnd base rates'!H$107)
+($E660*'fnd base rates'!H$108)
+($F660*'fnd base rates'!H$109)
+($G660*'fnd base rates'!H$110)
+($H660*'fnd base rates'!H$111)
+($I660*'fnd base rates'!H$112)
+($J660*'fnd base rates'!H$113)
+($K660*'fnd base rates'!H$114)
+($M660*'fnd base rates'!H$116)
+($N660*'fnd base rates'!H$117)
+($O660*'fnd base rates'!H$118)
+($P660*VLOOKUP($S660+12,rate_basefnd,8)))</f>
        <v>792.30720999999994</v>
      </c>
      <c r="AA660" s="1">
        <f>(($D660*'fnd base rates'!I$107)
+($E660*'fnd base rates'!I$108)
+($F660*'fnd base rates'!I$109)
+($G660*'fnd base rates'!I$110)
+($H660*'fnd base rates'!I$111)
+($I660*'fnd base rates'!I$112)
+($J660*'fnd base rates'!I$113)
+($K660*'fnd base rates'!I$114)
+($M660*'fnd base rates'!I$116)
+($N660*'fnd base rates'!I$117)
+($O660*'fnd base rates'!I$118)
+($P660*VLOOKUP($S660+12,rate_basefnd,9)))
*$R660</f>
        <v>423.08880000000005</v>
      </c>
      <c r="AB660" s="1">
        <f>(($D660*'fnd base rates'!J$107)
+($E660*'fnd base rates'!J$108)
+($F660*'fnd base rates'!J$109)
+($G660*'fnd base rates'!J$110)
+($H660*'fnd base rates'!J$111)
+($I660*'fnd base rates'!J$112)
+($J660*'fnd base rates'!J$113)
+($K660*'fnd base rates'!J$114)
+($M660*'fnd base rates'!J$116)
+($N660*'fnd base rates'!J$117)
+($O660*'fnd base rates'!J$118)
+($P660*VLOOKUP($S660+12,rate_basefnd,10)))
*$R660</f>
        <v>569.90351999999996</v>
      </c>
      <c r="AC660" s="1">
        <f>(($D660*'fnd base rates'!K$107)
+($E660*'fnd base rates'!K$108)
+($F660*'fnd base rates'!K$109)
+($G660*'fnd base rates'!K$110)
+($H660*'fnd base rates'!K$111)
+($I660*'fnd base rates'!K$112)
+($J660*'fnd base rates'!K$113)
+($K660*'fnd base rates'!K$114)
+($M660*'fnd base rates'!K$116)
+($N660*'fnd base rates'!K$117)
+($O660*'fnd base rates'!K$118)
+($P660*VLOOKUP($S660+12,rate_basefnd,11)))
*$R660</f>
        <v>1141.3785834179998</v>
      </c>
      <c r="AD660" s="1">
        <f>(($D660*'fnd base rates'!L$107)
+($E660*'fnd base rates'!L$108)
+($F660*'fnd base rates'!L$109)
+($G660*'fnd base rates'!L$110)
+($H660*'fnd base rates'!L$111)
+($I660*'fnd base rates'!L$112)
+($J660*'fnd base rates'!L$113)
+($K660*'fnd base rates'!L$114)
+($M660*'fnd base rates'!L$116)
+($N660*'fnd base rates'!L$117)
+($O660*'fnd base rates'!L$118)
+($P660*VLOOKUP($S660+12,rate_basefnd,12)))</f>
        <v>1229.513406</v>
      </c>
      <c r="AE660" s="1">
        <f>(($D660*'fnd base rates'!M$107)
+($E660*'fnd base rates'!M$108)
+($F660*'fnd base rates'!M$109)
+($G660*'fnd base rates'!M$110)
+($H660*'fnd base rates'!M$111)
+($I660*'fnd base rates'!M$112)
+($J660*'fnd base rates'!M$113)
+($K660*'fnd base rates'!M$114)
+($M660*'fnd base rates'!M$116)
+($N660*'fnd base rates'!M$117)
+($O660*'fnd base rates'!M$118)
+($P660*VLOOKUP($S660+12,rate_basefnd,13)))</f>
        <v>0</v>
      </c>
      <c r="AF660" s="4">
        <f t="shared" si="767"/>
        <v>11365.477351191999</v>
      </c>
      <c r="AH660" s="4">
        <f t="shared" si="768"/>
        <v>483239625</v>
      </c>
      <c r="AI660" s="4" t="str">
        <f t="shared" si="769"/>
        <v>483</v>
      </c>
      <c r="AJ660" s="2" t="str">
        <f t="shared" si="770"/>
        <v>239</v>
      </c>
      <c r="AK660" s="2" t="str">
        <f t="shared" si="771"/>
        <v>625</v>
      </c>
      <c r="AL660" s="4">
        <f t="shared" si="772"/>
        <v>1</v>
      </c>
      <c r="AM660" s="4">
        <f t="shared" si="764"/>
        <v>1</v>
      </c>
      <c r="AN660" s="4">
        <f t="shared" si="773"/>
        <v>11365.477351191999</v>
      </c>
      <c r="AO660" s="4">
        <f t="shared" si="774"/>
        <v>11365</v>
      </c>
      <c r="AP660" s="4">
        <f t="shared" si="775"/>
        <v>0</v>
      </c>
      <c r="AQ660" s="4">
        <v>11365</v>
      </c>
      <c r="AW660" s="4">
        <v>11351</v>
      </c>
      <c r="AX660" s="5">
        <f t="shared" si="776"/>
        <v>14</v>
      </c>
      <c r="AY660" s="4">
        <v>11365</v>
      </c>
      <c r="AZ660" s="5"/>
      <c r="BB660" s="5">
        <f t="shared" ref="BB660" si="786">BC660-BA660</f>
        <v>0</v>
      </c>
    </row>
    <row r="661" spans="1:54" s="4" customFormat="1">
      <c r="A661" s="278">
        <v>483</v>
      </c>
      <c r="B661" s="2">
        <v>483239665</v>
      </c>
      <c r="C661" s="10" t="s">
        <v>1071</v>
      </c>
      <c r="D661" s="15">
        <f>'fnd enro'!D661</f>
        <v>0</v>
      </c>
      <c r="E661" s="15">
        <f>'fnd enro'!E661</f>
        <v>0</v>
      </c>
      <c r="F661" s="15">
        <f>'fnd enro'!F661</f>
        <v>0</v>
      </c>
      <c r="G661" s="15">
        <f>'fnd enro'!G661</f>
        <v>1</v>
      </c>
      <c r="H661" s="15">
        <f>'fnd enro'!H661</f>
        <v>1</v>
      </c>
      <c r="I661" s="15">
        <f>'fnd enro'!I661</f>
        <v>8</v>
      </c>
      <c r="J661" s="15">
        <f>'fnd enro'!J661</f>
        <v>0</v>
      </c>
      <c r="K661" s="16">
        <f>'fnd enro'!K661</f>
        <v>0.38300000000000001</v>
      </c>
      <c r="L661" s="15">
        <f>'fnd enro'!L661</f>
        <v>0</v>
      </c>
      <c r="M661" s="15">
        <f>'fnd enro'!M661</f>
        <v>0</v>
      </c>
      <c r="N661" s="15">
        <f>'fnd enro'!N661</f>
        <v>0</v>
      </c>
      <c r="O661" s="15">
        <f>'fnd enro'!O661</f>
        <v>0</v>
      </c>
      <c r="P661" s="15">
        <f>'fnd enro'!P661</f>
        <v>5</v>
      </c>
      <c r="Q661" s="15">
        <f>'fnd enro'!R661</f>
        <v>10</v>
      </c>
      <c r="R661" s="16">
        <f t="shared" si="766"/>
        <v>1.038</v>
      </c>
      <c r="S661" s="15">
        <f>VALUE('fnd enro'!Q661)</f>
        <v>4</v>
      </c>
      <c r="T661" s="2"/>
      <c r="U661" s="1">
        <f>(($D661*'fnd base rates'!C$107)
+($E661*'fnd base rates'!C$108)
+($F661*'fnd base rates'!C$109)
+($G661*'fnd base rates'!C$110)
+($H661*'fnd base rates'!C$111)
+($I661*'fnd base rates'!C$112)
+($J661*'fnd base rates'!C$113)
+($K661*'fnd base rates'!C$114)
+($M661*'fnd base rates'!C$116)
+($N661*'fnd base rates'!C$117)
+($O661*'fnd base rates'!C$118)
+($P661*VLOOKUP($S661+12,rate_basefnd,3)))
*$R661</f>
        <v>5606.3137013400001</v>
      </c>
      <c r="V661" s="1">
        <f>(($D661*'fnd base rates'!D$107)
+($E661*'fnd base rates'!D$108)
+($F661*'fnd base rates'!D$109)
+($G661*'fnd base rates'!D$110)
+($H661*'fnd base rates'!D$111)
+($I661*'fnd base rates'!D$112)
+($J661*'fnd base rates'!D$113)
+($K661*'fnd base rates'!D$114)
+($M661*'fnd base rates'!D$116)
+($N661*'fnd base rates'!D$117)
+($O661*'fnd base rates'!D$118)
+($P661*VLOOKUP($S661+12,rate_basefnd,4)))
*$R661</f>
        <v>8956.2273000000005</v>
      </c>
      <c r="W661" s="1">
        <f>(($D661*'fnd base rates'!E$107)
+($E661*'fnd base rates'!E$108)
+($F661*'fnd base rates'!E$109)
+($G661*'fnd base rates'!E$110)
+($H661*'fnd base rates'!E$111)
+($I661*'fnd base rates'!E$112)
+($J661*'fnd base rates'!E$113)
+($K661*'fnd base rates'!E$114)
+($M661*'fnd base rates'!E$116)
+($N661*'fnd base rates'!E$117)
+($O661*'fnd base rates'!E$118)
+($P661*VLOOKUP($S661+12,rate_basefnd,5)))
*$R661</f>
        <v>59540.814108420003</v>
      </c>
      <c r="X661" s="1">
        <f>(($D661*'fnd base rates'!F$107)
+($E661*'fnd base rates'!F$108)
+($F661*'fnd base rates'!F$109)
+($G661*'fnd base rates'!F$110)
+($H661*'fnd base rates'!F$111)
+($I661*'fnd base rates'!F$112)
+($J661*'fnd base rates'!F$113)
+($K661*'fnd base rates'!F$114)
+($M661*'fnd base rates'!F$116)
+($N661*'fnd base rates'!F$117)
+($O661*'fnd base rates'!F$118)
+($P661*VLOOKUP($S661+12,rate_basefnd,6)))
*$R661</f>
        <v>9248.5113051600001</v>
      </c>
      <c r="Y661" s="1">
        <f>(($D661*'fnd base rates'!G$107)
+($E661*'fnd base rates'!G$108)
+($F661*'fnd base rates'!G$109)
+($G661*'fnd base rates'!G$110)
+($H661*'fnd base rates'!G$111)
+($I661*'fnd base rates'!G$112)
+($J661*'fnd base rates'!G$113)
+($K661*'fnd base rates'!G$114)
+($M661*'fnd base rates'!G$116)
+($N661*'fnd base rates'!G$117)
+($O661*'fnd base rates'!G$118)
+($P661*VLOOKUP($S661+12,rate_basefnd,7)))
*$R661</f>
        <v>2266.5678628200003</v>
      </c>
      <c r="Z661" s="1">
        <f>(($D661*'fnd base rates'!H$107)
+($E661*'fnd base rates'!H$108)
+($F661*'fnd base rates'!H$109)
+($G661*'fnd base rates'!H$110)
+($H661*'fnd base rates'!H$111)
+($I661*'fnd base rates'!H$112)
+($J661*'fnd base rates'!H$113)
+($K661*'fnd base rates'!H$114)
+($M661*'fnd base rates'!H$116)
+($N661*'fnd base rates'!H$117)
+($O661*'fnd base rates'!H$118)
+($P661*VLOOKUP($S661+12,rate_basefnd,8)))</f>
        <v>7434.9120999999986</v>
      </c>
      <c r="AA661" s="1">
        <f>(($D661*'fnd base rates'!I$107)
+($E661*'fnd base rates'!I$108)
+($F661*'fnd base rates'!I$109)
+($G661*'fnd base rates'!I$110)
+($H661*'fnd base rates'!I$111)
+($I661*'fnd base rates'!I$112)
+($J661*'fnd base rates'!I$113)
+($K661*'fnd base rates'!I$114)
+($M661*'fnd base rates'!I$116)
+($N661*'fnd base rates'!I$117)
+($O661*'fnd base rates'!I$118)
+($P661*VLOOKUP($S661+12,rate_basefnd,9)))
*$R661</f>
        <v>4548.8689199999999</v>
      </c>
      <c r="AB661" s="1">
        <f>(($D661*'fnd base rates'!J$107)
+($E661*'fnd base rates'!J$108)
+($F661*'fnd base rates'!J$109)
+($G661*'fnd base rates'!J$110)
+($H661*'fnd base rates'!J$111)
+($I661*'fnd base rates'!J$112)
+($J661*'fnd base rates'!J$113)
+($K661*'fnd base rates'!J$114)
+($M661*'fnd base rates'!J$116)
+($N661*'fnd base rates'!J$117)
+($O661*'fnd base rates'!J$118)
+($P661*VLOOKUP($S661+12,rate_basefnd,10)))
*$R661</f>
        <v>7744.4453399999993</v>
      </c>
      <c r="AC661" s="1">
        <f>(($D661*'fnd base rates'!K$107)
+($E661*'fnd base rates'!K$108)
+($F661*'fnd base rates'!K$109)
+($G661*'fnd base rates'!K$110)
+($H661*'fnd base rates'!K$111)
+($I661*'fnd base rates'!K$112)
+($J661*'fnd base rates'!K$113)
+($K661*'fnd base rates'!K$114)
+($M661*'fnd base rates'!K$116)
+($N661*'fnd base rates'!K$117)
+($O661*'fnd base rates'!K$118)
+($P661*VLOOKUP($S661+12,rate_basefnd,11)))
*$R661</f>
        <v>11396.160594180001</v>
      </c>
      <c r="AD661" s="1">
        <f>(($D661*'fnd base rates'!L$107)
+($E661*'fnd base rates'!L$108)
+($F661*'fnd base rates'!L$109)
+($G661*'fnd base rates'!L$110)
+($H661*'fnd base rates'!L$111)
+($I661*'fnd base rates'!L$112)
+($J661*'fnd base rates'!L$113)
+($K661*'fnd base rates'!L$114)
+($M661*'fnd base rates'!L$116)
+($N661*'fnd base rates'!L$117)
+($O661*'fnd base rates'!L$118)
+($P661*VLOOKUP($S661+12,rate_basefnd,12)))</f>
        <v>14555.124060000002</v>
      </c>
      <c r="AE661" s="1">
        <f>(($D661*'fnd base rates'!M$107)
+($E661*'fnd base rates'!M$108)
+($F661*'fnd base rates'!M$109)
+($G661*'fnd base rates'!M$110)
+($H661*'fnd base rates'!M$111)
+($I661*'fnd base rates'!M$112)
+($J661*'fnd base rates'!M$113)
+($K661*'fnd base rates'!M$114)
+($M661*'fnd base rates'!M$116)
+($N661*'fnd base rates'!M$117)
+($O661*'fnd base rates'!M$118)
+($P661*VLOOKUP($S661+12,rate_basefnd,13)))</f>
        <v>0</v>
      </c>
      <c r="AF661" s="4">
        <f t="shared" si="767"/>
        <v>131297.94529192001</v>
      </c>
      <c r="AH661" s="4">
        <f t="shared" si="768"/>
        <v>483239665</v>
      </c>
      <c r="AI661" s="4" t="str">
        <f t="shared" si="769"/>
        <v>483</v>
      </c>
      <c r="AJ661" s="2" t="str">
        <f t="shared" si="770"/>
        <v>239</v>
      </c>
      <c r="AK661" s="2" t="str">
        <f t="shared" si="771"/>
        <v>665</v>
      </c>
      <c r="AL661" s="4">
        <f t="shared" si="772"/>
        <v>1</v>
      </c>
      <c r="AM661" s="4">
        <f t="shared" si="764"/>
        <v>10</v>
      </c>
      <c r="AN661" s="4">
        <f t="shared" si="773"/>
        <v>131297.94529192001</v>
      </c>
      <c r="AO661" s="4">
        <f t="shared" si="774"/>
        <v>13130</v>
      </c>
      <c r="AP661" s="4">
        <f t="shared" si="775"/>
        <v>0</v>
      </c>
      <c r="AQ661" s="4">
        <v>13130</v>
      </c>
      <c r="AW661" s="4">
        <v>13111</v>
      </c>
      <c r="AX661" s="5">
        <f t="shared" si="776"/>
        <v>19</v>
      </c>
      <c r="AY661" s="4">
        <v>13130</v>
      </c>
      <c r="AZ661" s="5"/>
      <c r="BB661" s="5">
        <f t="shared" ref="BB661" si="787">BC661-BA661</f>
        <v>0</v>
      </c>
    </row>
    <row r="662" spans="1:54" s="4" customFormat="1">
      <c r="A662" s="278">
        <v>483</v>
      </c>
      <c r="B662" s="2">
        <v>483239740</v>
      </c>
      <c r="C662" s="10" t="s">
        <v>1071</v>
      </c>
      <c r="D662" s="15">
        <f>'fnd enro'!D662</f>
        <v>0</v>
      </c>
      <c r="E662" s="15">
        <f>'fnd enro'!E662</f>
        <v>0</v>
      </c>
      <c r="F662" s="15">
        <f>'fnd enro'!F662</f>
        <v>0</v>
      </c>
      <c r="G662" s="15">
        <f>'fnd enro'!G662</f>
        <v>0</v>
      </c>
      <c r="H662" s="15">
        <f>'fnd enro'!H662</f>
        <v>2</v>
      </c>
      <c r="I662" s="15">
        <f>'fnd enro'!I662</f>
        <v>3</v>
      </c>
      <c r="J662" s="15">
        <f>'fnd enro'!J662</f>
        <v>0</v>
      </c>
      <c r="K662" s="16">
        <f>'fnd enro'!K662</f>
        <v>0.1915</v>
      </c>
      <c r="L662" s="15">
        <f>'fnd enro'!L662</f>
        <v>0</v>
      </c>
      <c r="M662" s="15">
        <f>'fnd enro'!M662</f>
        <v>0</v>
      </c>
      <c r="N662" s="15">
        <f>'fnd enro'!N662</f>
        <v>0</v>
      </c>
      <c r="O662" s="15">
        <f>'fnd enro'!O662</f>
        <v>0</v>
      </c>
      <c r="P662" s="15">
        <f>'fnd enro'!P662</f>
        <v>1</v>
      </c>
      <c r="Q662" s="15">
        <f>'fnd enro'!R662</f>
        <v>5</v>
      </c>
      <c r="R662" s="16">
        <f t="shared" si="766"/>
        <v>1.038</v>
      </c>
      <c r="S662" s="15">
        <f>VALUE('fnd enro'!Q662)</f>
        <v>3</v>
      </c>
      <c r="T662" s="2"/>
      <c r="U662" s="1">
        <f>(($D662*'fnd base rates'!C$107)
+($E662*'fnd base rates'!C$108)
+($F662*'fnd base rates'!C$109)
+($G662*'fnd base rates'!C$110)
+($H662*'fnd base rates'!C$111)
+($I662*'fnd base rates'!C$112)
+($J662*'fnd base rates'!C$113)
+($K662*'fnd base rates'!C$114)
+($M662*'fnd base rates'!C$116)
+($N662*'fnd base rates'!C$117)
+($O662*'fnd base rates'!C$118)
+($P662*VLOOKUP($S662+12,rate_basefnd,3)))
*$R662</f>
        <v>2716.2191606700003</v>
      </c>
      <c r="V662" s="1">
        <f>(($D662*'fnd base rates'!D$107)
+($E662*'fnd base rates'!D$108)
+($F662*'fnd base rates'!D$109)
+($G662*'fnd base rates'!D$110)
+($H662*'fnd base rates'!D$111)
+($I662*'fnd base rates'!D$112)
+($J662*'fnd base rates'!D$113)
+($K662*'fnd base rates'!D$114)
+($M662*'fnd base rates'!D$116)
+($N662*'fnd base rates'!D$117)
+($O662*'fnd base rates'!D$118)
+($P662*VLOOKUP($S662+12,rate_basefnd,4)))
*$R662</f>
        <v>4066.1885399999996</v>
      </c>
      <c r="W662" s="1">
        <f>(($D662*'fnd base rates'!E$107)
+($E662*'fnd base rates'!E$108)
+($F662*'fnd base rates'!E$109)
+($G662*'fnd base rates'!E$110)
+($H662*'fnd base rates'!E$111)
+($I662*'fnd base rates'!E$112)
+($J662*'fnd base rates'!E$113)
+($K662*'fnd base rates'!E$114)
+($M662*'fnd base rates'!E$116)
+($N662*'fnd base rates'!E$117)
+($O662*'fnd base rates'!E$118)
+($P662*VLOOKUP($S662+12,rate_basefnd,5)))
*$R662</f>
        <v>24097.000074210002</v>
      </c>
      <c r="X662" s="1">
        <f>(($D662*'fnd base rates'!F$107)
+($E662*'fnd base rates'!F$108)
+($F662*'fnd base rates'!F$109)
+($G662*'fnd base rates'!F$110)
+($H662*'fnd base rates'!F$111)
+($I662*'fnd base rates'!F$112)
+($J662*'fnd base rates'!F$113)
+($K662*'fnd base rates'!F$114)
+($M662*'fnd base rates'!F$116)
+($N662*'fnd base rates'!F$117)
+($O662*'fnd base rates'!F$118)
+($P662*VLOOKUP($S662+12,rate_basefnd,6)))
*$R662</f>
        <v>4606.8328225800005</v>
      </c>
      <c r="Y662" s="1">
        <f>(($D662*'fnd base rates'!G$107)
+($E662*'fnd base rates'!G$108)
+($F662*'fnd base rates'!G$109)
+($G662*'fnd base rates'!G$110)
+($H662*'fnd base rates'!G$111)
+($I662*'fnd base rates'!G$112)
+($J662*'fnd base rates'!G$113)
+($K662*'fnd base rates'!G$114)
+($M662*'fnd base rates'!G$116)
+($N662*'fnd base rates'!G$117)
+($O662*'fnd base rates'!G$118)
+($P662*VLOOKUP($S662+12,rate_basefnd,7)))
*$R662</f>
        <v>948.51474140999994</v>
      </c>
      <c r="Z662" s="1">
        <f>(($D662*'fnd base rates'!H$107)
+($E662*'fnd base rates'!H$108)
+($F662*'fnd base rates'!H$109)
+($G662*'fnd base rates'!H$110)
+($H662*'fnd base rates'!H$111)
+($I662*'fnd base rates'!H$112)
+($J662*'fnd base rates'!H$113)
+($K662*'fnd base rates'!H$114)
+($M662*'fnd base rates'!H$116)
+($N662*'fnd base rates'!H$117)
+($O662*'fnd base rates'!H$118)
+($P662*VLOOKUP($S662+12,rate_basefnd,8)))</f>
        <v>3397.1160499999996</v>
      </c>
      <c r="AA662" s="1">
        <f>(($D662*'fnd base rates'!I$107)
+($E662*'fnd base rates'!I$108)
+($F662*'fnd base rates'!I$109)
+($G662*'fnd base rates'!I$110)
+($H662*'fnd base rates'!I$111)
+($I662*'fnd base rates'!I$112)
+($J662*'fnd base rates'!I$113)
+($K662*'fnd base rates'!I$114)
+($M662*'fnd base rates'!I$116)
+($N662*'fnd base rates'!I$117)
+($O662*'fnd base rates'!I$118)
+($P662*VLOOKUP($S662+12,rate_basefnd,9)))
*$R662</f>
        <v>2072.3773800000004</v>
      </c>
      <c r="AB662" s="1">
        <f>(($D662*'fnd base rates'!J$107)
+($E662*'fnd base rates'!J$108)
+($F662*'fnd base rates'!J$109)
+($G662*'fnd base rates'!J$110)
+($H662*'fnd base rates'!J$111)
+($I662*'fnd base rates'!J$112)
+($J662*'fnd base rates'!J$113)
+($K662*'fnd base rates'!J$114)
+($M662*'fnd base rates'!J$116)
+($N662*'fnd base rates'!J$117)
+($O662*'fnd base rates'!J$118)
+($P662*VLOOKUP($S662+12,rate_basefnd,10)))
*$R662</f>
        <v>2751.2709</v>
      </c>
      <c r="AC662" s="1">
        <f>(($D662*'fnd base rates'!K$107)
+($E662*'fnd base rates'!K$108)
+($F662*'fnd base rates'!K$109)
+($G662*'fnd base rates'!K$110)
+($H662*'fnd base rates'!K$111)
+($I662*'fnd base rates'!K$112)
+($J662*'fnd base rates'!K$113)
+($K662*'fnd base rates'!K$114)
+($M662*'fnd base rates'!K$116)
+($N662*'fnd base rates'!K$117)
+($O662*'fnd base rates'!K$118)
+($P662*VLOOKUP($S662+12,rate_basefnd,11)))
*$R662</f>
        <v>5770.6676370899995</v>
      </c>
      <c r="AD662" s="1">
        <f>(($D662*'fnd base rates'!L$107)
+($E662*'fnd base rates'!L$108)
+($F662*'fnd base rates'!L$109)
+($G662*'fnd base rates'!L$110)
+($H662*'fnd base rates'!L$111)
+($I662*'fnd base rates'!L$112)
+($J662*'fnd base rates'!L$113)
+($K662*'fnd base rates'!L$114)
+($M662*'fnd base rates'!L$116)
+($N662*'fnd base rates'!L$117)
+($O662*'fnd base rates'!L$118)
+($P662*VLOOKUP($S662+12,rate_basefnd,12)))</f>
        <v>6796.897030000001</v>
      </c>
      <c r="AE662" s="1">
        <f>(($D662*'fnd base rates'!M$107)
+($E662*'fnd base rates'!M$108)
+($F662*'fnd base rates'!M$109)
+($G662*'fnd base rates'!M$110)
+($H662*'fnd base rates'!M$111)
+($I662*'fnd base rates'!M$112)
+($J662*'fnd base rates'!M$113)
+($K662*'fnd base rates'!M$114)
+($M662*'fnd base rates'!M$116)
+($N662*'fnd base rates'!M$117)
+($O662*'fnd base rates'!M$118)
+($P662*VLOOKUP($S662+12,rate_basefnd,13)))</f>
        <v>0</v>
      </c>
      <c r="AF662" s="4">
        <f t="shared" si="767"/>
        <v>57223.084335960004</v>
      </c>
      <c r="AH662" s="4">
        <f t="shared" si="768"/>
        <v>483239740</v>
      </c>
      <c r="AI662" s="4" t="str">
        <f t="shared" si="769"/>
        <v>483</v>
      </c>
      <c r="AJ662" s="2" t="str">
        <f t="shared" si="770"/>
        <v>239</v>
      </c>
      <c r="AK662" s="2" t="str">
        <f t="shared" si="771"/>
        <v>740</v>
      </c>
      <c r="AL662" s="4">
        <f t="shared" si="772"/>
        <v>1</v>
      </c>
      <c r="AM662" s="4">
        <f t="shared" si="764"/>
        <v>5</v>
      </c>
      <c r="AN662" s="4">
        <f t="shared" si="773"/>
        <v>57223.084335960004</v>
      </c>
      <c r="AO662" s="4">
        <f t="shared" si="774"/>
        <v>11445</v>
      </c>
      <c r="AP662" s="4">
        <f t="shared" si="775"/>
        <v>0</v>
      </c>
      <c r="AQ662" s="4">
        <v>11445</v>
      </c>
      <c r="AW662" s="4">
        <v>11428</v>
      </c>
      <c r="AX662" s="5">
        <f t="shared" si="776"/>
        <v>17</v>
      </c>
      <c r="AY662" s="4">
        <v>11445</v>
      </c>
      <c r="AZ662" s="5"/>
      <c r="BB662" s="5">
        <f t="shared" ref="BB662" si="788">BC662-BA662</f>
        <v>0</v>
      </c>
    </row>
    <row r="663" spans="1:54" s="4" customFormat="1">
      <c r="A663" s="278">
        <v>483</v>
      </c>
      <c r="B663" s="2">
        <v>483239760</v>
      </c>
      <c r="C663" s="10" t="s">
        <v>1071</v>
      </c>
      <c r="D663" s="15">
        <f>'fnd enro'!D663</f>
        <v>0</v>
      </c>
      <c r="E663" s="15">
        <f>'fnd enro'!E663</f>
        <v>0</v>
      </c>
      <c r="F663" s="15">
        <f>'fnd enro'!F663</f>
        <v>0</v>
      </c>
      <c r="G663" s="15">
        <f>'fnd enro'!G663</f>
        <v>0</v>
      </c>
      <c r="H663" s="15">
        <f>'fnd enro'!H663</f>
        <v>14</v>
      </c>
      <c r="I663" s="15">
        <f>'fnd enro'!I663</f>
        <v>35</v>
      </c>
      <c r="J663" s="15">
        <f>'fnd enro'!J663</f>
        <v>0</v>
      </c>
      <c r="K663" s="16">
        <f>'fnd enro'!K663</f>
        <v>1.8767</v>
      </c>
      <c r="L663" s="15">
        <f>'fnd enro'!L663</f>
        <v>0</v>
      </c>
      <c r="M663" s="15">
        <f>'fnd enro'!M663</f>
        <v>0</v>
      </c>
      <c r="N663" s="15">
        <f>'fnd enro'!N663</f>
        <v>0</v>
      </c>
      <c r="O663" s="15">
        <f>'fnd enro'!O663</f>
        <v>0</v>
      </c>
      <c r="P663" s="15">
        <f>'fnd enro'!P663</f>
        <v>5</v>
      </c>
      <c r="Q663" s="15">
        <f>'fnd enro'!R663</f>
        <v>49</v>
      </c>
      <c r="R663" s="16">
        <f t="shared" si="766"/>
        <v>1.038</v>
      </c>
      <c r="S663" s="15">
        <f>VALUE('fnd enro'!Q663)</f>
        <v>4</v>
      </c>
      <c r="T663" s="2"/>
      <c r="U663" s="1">
        <f>(($D663*'fnd base rates'!C$107)
+($E663*'fnd base rates'!C$108)
+($F663*'fnd base rates'!C$109)
+($G663*'fnd base rates'!C$110)
+($H663*'fnd base rates'!C$111)
+($I663*'fnd base rates'!C$112)
+($J663*'fnd base rates'!C$113)
+($K663*'fnd base rates'!C$114)
+($M663*'fnd base rates'!C$116)
+($N663*'fnd base rates'!C$117)
+($O663*'fnd base rates'!C$118)
+($P663*VLOOKUP($S663+12,rate_basefnd,3)))
*$R663</f>
        <v>26354.241166566</v>
      </c>
      <c r="V663" s="1">
        <f>(($D663*'fnd base rates'!D$107)
+($E663*'fnd base rates'!D$108)
+($F663*'fnd base rates'!D$109)
+($G663*'fnd base rates'!D$110)
+($H663*'fnd base rates'!D$111)
+($I663*'fnd base rates'!D$112)
+($J663*'fnd base rates'!D$113)
+($K663*'fnd base rates'!D$114)
+($M663*'fnd base rates'!D$116)
+($N663*'fnd base rates'!D$117)
+($O663*'fnd base rates'!D$118)
+($P663*VLOOKUP($S663+12,rate_basefnd,4)))
*$R663</f>
        <v>38594.313959999999</v>
      </c>
      <c r="W663" s="1">
        <f>(($D663*'fnd base rates'!E$107)
+($E663*'fnd base rates'!E$108)
+($F663*'fnd base rates'!E$109)
+($G663*'fnd base rates'!E$110)
+($H663*'fnd base rates'!E$111)
+($I663*'fnd base rates'!E$112)
+($J663*'fnd base rates'!E$113)
+($K663*'fnd base rates'!E$114)
+($M663*'fnd base rates'!E$116)
+($N663*'fnd base rates'!E$117)
+($O663*'fnd base rates'!E$118)
+($P663*VLOOKUP($S663+12,rate_basefnd,5)))
*$R663</f>
        <v>231987.31974325798</v>
      </c>
      <c r="X663" s="1">
        <f>(($D663*'fnd base rates'!F$107)
+($E663*'fnd base rates'!F$108)
+($F663*'fnd base rates'!F$109)
+($G663*'fnd base rates'!F$110)
+($H663*'fnd base rates'!F$111)
+($I663*'fnd base rates'!F$112)
+($J663*'fnd base rates'!F$113)
+($K663*'fnd base rates'!F$114)
+($M663*'fnd base rates'!F$116)
+($N663*'fnd base rates'!F$117)
+($O663*'fnd base rates'!F$118)
+($P663*VLOOKUP($S663+12,rate_basefnd,6)))
*$R663</f>
        <v>44543.476765284002</v>
      </c>
      <c r="Y663" s="1">
        <f>(($D663*'fnd base rates'!G$107)
+($E663*'fnd base rates'!G$108)
+($F663*'fnd base rates'!G$109)
+($G663*'fnd base rates'!G$110)
+($H663*'fnd base rates'!G$111)
+($I663*'fnd base rates'!G$112)
+($J663*'fnd base rates'!G$113)
+($K663*'fnd base rates'!G$114)
+($M663*'fnd base rates'!G$116)
+($N663*'fnd base rates'!G$117)
+($O663*'fnd base rates'!G$118)
+($P663*VLOOKUP($S663+12,rate_basefnd,7)))
*$R663</f>
        <v>8675.9577618179992</v>
      </c>
      <c r="Z663" s="1">
        <f>(($D663*'fnd base rates'!H$107)
+($E663*'fnd base rates'!H$108)
+($F663*'fnd base rates'!H$109)
+($G663*'fnd base rates'!H$110)
+($H663*'fnd base rates'!H$111)
+($I663*'fnd base rates'!H$112)
+($J663*'fnd base rates'!H$113)
+($K663*'fnd base rates'!H$114)
+($M663*'fnd base rates'!H$116)
+($N663*'fnd base rates'!H$117)
+($O663*'fnd base rates'!H$118)
+($P663*VLOOKUP($S663+12,rate_basefnd,8)))</f>
        <v>34836.533289999999</v>
      </c>
      <c r="AA663" s="1">
        <f>(($D663*'fnd base rates'!I$107)
+($E663*'fnd base rates'!I$108)
+($F663*'fnd base rates'!I$109)
+($G663*'fnd base rates'!I$110)
+($H663*'fnd base rates'!I$111)
+($I663*'fnd base rates'!I$112)
+($J663*'fnd base rates'!I$113)
+($K663*'fnd base rates'!I$114)
+($M663*'fnd base rates'!I$116)
+($N663*'fnd base rates'!I$117)
+($O663*'fnd base rates'!I$118)
+($P663*VLOOKUP($S663+12,rate_basefnd,9)))
*$R663</f>
        <v>20228.938440000002</v>
      </c>
      <c r="AB663" s="1">
        <f>(($D663*'fnd base rates'!J$107)
+($E663*'fnd base rates'!J$108)
+($F663*'fnd base rates'!J$109)
+($G663*'fnd base rates'!J$110)
+($H663*'fnd base rates'!J$111)
+($I663*'fnd base rates'!J$112)
+($J663*'fnd base rates'!J$113)
+($K663*'fnd base rates'!J$114)
+($M663*'fnd base rates'!J$116)
+($N663*'fnd base rates'!J$117)
+($O663*'fnd base rates'!J$118)
+($P663*VLOOKUP($S663+12,rate_basefnd,10)))
*$R663</f>
        <v>26193.462899999999</v>
      </c>
      <c r="AC663" s="1">
        <f>(($D663*'fnd base rates'!K$107)
+($E663*'fnd base rates'!K$108)
+($F663*'fnd base rates'!K$109)
+($G663*'fnd base rates'!K$110)
+($H663*'fnd base rates'!K$111)
+($I663*'fnd base rates'!K$112)
+($J663*'fnd base rates'!K$113)
+($K663*'fnd base rates'!K$114)
+($M663*'fnd base rates'!K$116)
+($N663*'fnd base rates'!K$117)
+($O663*'fnd base rates'!K$118)
+($P663*VLOOKUP($S663+12,rate_basefnd,11)))
*$R663</f>
        <v>56373.973627482002</v>
      </c>
      <c r="AD663" s="1">
        <f>(($D663*'fnd base rates'!L$107)
+($E663*'fnd base rates'!L$108)
+($F663*'fnd base rates'!L$109)
+($G663*'fnd base rates'!L$110)
+($H663*'fnd base rates'!L$111)
+($I663*'fnd base rates'!L$112)
+($J663*'fnd base rates'!L$113)
+($K663*'fnd base rates'!L$114)
+($M663*'fnd base rates'!L$116)
+($N663*'fnd base rates'!L$117)
+($O663*'fnd base rates'!L$118)
+($P663*VLOOKUP($S663+12,rate_basefnd,12)))</f>
        <v>64018.246894000004</v>
      </c>
      <c r="AE663" s="1">
        <f>(($D663*'fnd base rates'!M$107)
+($E663*'fnd base rates'!M$108)
+($F663*'fnd base rates'!M$109)
+($G663*'fnd base rates'!M$110)
+($H663*'fnd base rates'!M$111)
+($I663*'fnd base rates'!M$112)
+($J663*'fnd base rates'!M$113)
+($K663*'fnd base rates'!M$114)
+($M663*'fnd base rates'!M$116)
+($N663*'fnd base rates'!M$117)
+($O663*'fnd base rates'!M$118)
+($P663*VLOOKUP($S663+12,rate_basefnd,13)))</f>
        <v>0</v>
      </c>
      <c r="AF663" s="4">
        <f t="shared" si="767"/>
        <v>551806.46454840805</v>
      </c>
      <c r="AH663" s="4">
        <f t="shared" si="768"/>
        <v>483239760</v>
      </c>
      <c r="AI663" s="4" t="str">
        <f t="shared" si="769"/>
        <v>483</v>
      </c>
      <c r="AJ663" s="2" t="str">
        <f t="shared" si="770"/>
        <v>239</v>
      </c>
      <c r="AK663" s="2" t="str">
        <f t="shared" si="771"/>
        <v>760</v>
      </c>
      <c r="AL663" s="4">
        <f t="shared" si="772"/>
        <v>1</v>
      </c>
      <c r="AM663" s="4">
        <f t="shared" si="764"/>
        <v>49</v>
      </c>
      <c r="AN663" s="4">
        <f t="shared" si="773"/>
        <v>551806.46454840805</v>
      </c>
      <c r="AO663" s="4">
        <f t="shared" si="774"/>
        <v>11261</v>
      </c>
      <c r="AP663" s="4">
        <f t="shared" si="775"/>
        <v>0</v>
      </c>
      <c r="AQ663" s="4">
        <v>11261</v>
      </c>
      <c r="AW663" s="4">
        <v>11245</v>
      </c>
      <c r="AX663" s="5">
        <f t="shared" si="776"/>
        <v>16</v>
      </c>
      <c r="AY663" s="4">
        <v>11261</v>
      </c>
      <c r="AZ663" s="5"/>
      <c r="BB663" s="5">
        <f t="shared" ref="BB663" si="789">BC663-BA663</f>
        <v>0</v>
      </c>
    </row>
    <row r="664" spans="1:54" s="4" customFormat="1">
      <c r="A664" s="278">
        <v>483</v>
      </c>
      <c r="B664" s="2">
        <v>483239780</v>
      </c>
      <c r="C664" s="10" t="s">
        <v>1071</v>
      </c>
      <c r="D664" s="15">
        <f>'fnd enro'!D664</f>
        <v>0</v>
      </c>
      <c r="E664" s="15">
        <f>'fnd enro'!E664</f>
        <v>0</v>
      </c>
      <c r="F664" s="15">
        <f>'fnd enro'!F664</f>
        <v>0</v>
      </c>
      <c r="G664" s="15">
        <f>'fnd enro'!G664</f>
        <v>0</v>
      </c>
      <c r="H664" s="15">
        <f>'fnd enro'!H664</f>
        <v>0</v>
      </c>
      <c r="I664" s="15">
        <f>'fnd enro'!I664</f>
        <v>2</v>
      </c>
      <c r="J664" s="15">
        <f>'fnd enro'!J664</f>
        <v>0</v>
      </c>
      <c r="K664" s="16">
        <f>'fnd enro'!K664</f>
        <v>7.6600000000000001E-2</v>
      </c>
      <c r="L664" s="15">
        <f>'fnd enro'!L664</f>
        <v>0</v>
      </c>
      <c r="M664" s="15">
        <f>'fnd enro'!M664</f>
        <v>0</v>
      </c>
      <c r="N664" s="15">
        <f>'fnd enro'!N664</f>
        <v>0</v>
      </c>
      <c r="O664" s="15">
        <f>'fnd enro'!O664</f>
        <v>0</v>
      </c>
      <c r="P664" s="15">
        <f>'fnd enro'!P664</f>
        <v>0</v>
      </c>
      <c r="Q664" s="15">
        <f>'fnd enro'!R664</f>
        <v>2</v>
      </c>
      <c r="R664" s="16">
        <f t="shared" si="766"/>
        <v>1.038</v>
      </c>
      <c r="S664" s="15">
        <f>VALUE('fnd enro'!Q664)</f>
        <v>5</v>
      </c>
      <c r="T664" s="2"/>
      <c r="U664" s="1">
        <f>(($D664*'fnd base rates'!C$107)
+($E664*'fnd base rates'!C$108)
+($F664*'fnd base rates'!C$109)
+($G664*'fnd base rates'!C$110)
+($H664*'fnd base rates'!C$111)
+($I664*'fnd base rates'!C$112)
+($J664*'fnd base rates'!C$113)
+($K664*'fnd base rates'!C$114)
+($M664*'fnd base rates'!C$116)
+($N664*'fnd base rates'!C$117)
+($O664*'fnd base rates'!C$118)
+($P664*VLOOKUP($S664+12,rate_basefnd,3)))
*$R664</f>
        <v>1063.996280268</v>
      </c>
      <c r="V664" s="1">
        <f>(($D664*'fnd base rates'!D$107)
+($E664*'fnd base rates'!D$108)
+($F664*'fnd base rates'!D$109)
+($G664*'fnd base rates'!D$110)
+($H664*'fnd base rates'!D$111)
+($I664*'fnd base rates'!D$112)
+($J664*'fnd base rates'!D$113)
+($K664*'fnd base rates'!D$114)
+($M664*'fnd base rates'!D$116)
+($N664*'fnd base rates'!D$117)
+($O664*'fnd base rates'!D$118)
+($P664*VLOOKUP($S664+12,rate_basefnd,4)))
*$R664</f>
        <v>1519.9018800000001</v>
      </c>
      <c r="W664" s="1">
        <f>(($D664*'fnd base rates'!E$107)
+($E664*'fnd base rates'!E$108)
+($F664*'fnd base rates'!E$109)
+($G664*'fnd base rates'!E$110)
+($H664*'fnd base rates'!E$111)
+($I664*'fnd base rates'!E$112)
+($J664*'fnd base rates'!E$113)
+($K664*'fnd base rates'!E$114)
+($M664*'fnd base rates'!E$116)
+($N664*'fnd base rates'!E$117)
+($O664*'fnd base rates'!E$118)
+($P664*VLOOKUP($S664+12,rate_basefnd,5)))
*$R664</f>
        <v>9752.8513176840006</v>
      </c>
      <c r="X664" s="1">
        <f>(($D664*'fnd base rates'!F$107)
+($E664*'fnd base rates'!F$108)
+($F664*'fnd base rates'!F$109)
+($G664*'fnd base rates'!F$110)
+($H664*'fnd base rates'!F$111)
+($I664*'fnd base rates'!F$112)
+($J664*'fnd base rates'!F$113)
+($K664*'fnd base rates'!F$114)
+($M664*'fnd base rates'!F$116)
+($N664*'fnd base rates'!F$117)
+($O664*'fnd base rates'!F$118)
+($P664*VLOOKUP($S664+12,rate_basefnd,6)))
*$R664</f>
        <v>1756.5210010320004</v>
      </c>
      <c r="Y664" s="1">
        <f>(($D664*'fnd base rates'!G$107)
+($E664*'fnd base rates'!G$108)
+($F664*'fnd base rates'!G$109)
+($G664*'fnd base rates'!G$110)
+($H664*'fnd base rates'!G$111)
+($I664*'fnd base rates'!G$112)
+($J664*'fnd base rates'!G$113)
+($K664*'fnd base rates'!G$114)
+($M664*'fnd base rates'!G$116)
+($N664*'fnd base rates'!G$117)
+($O664*'fnd base rates'!G$118)
+($P664*VLOOKUP($S664+12,rate_basefnd,7)))
*$R664</f>
        <v>325.30118456399998</v>
      </c>
      <c r="Z664" s="1">
        <f>(($D664*'fnd base rates'!H$107)
+($E664*'fnd base rates'!H$108)
+($F664*'fnd base rates'!H$109)
+($G664*'fnd base rates'!H$110)
+($H664*'fnd base rates'!H$111)
+($I664*'fnd base rates'!H$112)
+($J664*'fnd base rates'!H$113)
+($K664*'fnd base rates'!H$114)
+($M664*'fnd base rates'!H$116)
+($N664*'fnd base rates'!H$117)
+($O664*'fnd base rates'!H$118)
+($P664*VLOOKUP($S664+12,rate_basefnd,8)))</f>
        <v>1584.6144199999999</v>
      </c>
      <c r="AA664" s="1">
        <f>(($D664*'fnd base rates'!I$107)
+($E664*'fnd base rates'!I$108)
+($F664*'fnd base rates'!I$109)
+($G664*'fnd base rates'!I$110)
+($H664*'fnd base rates'!I$111)
+($I664*'fnd base rates'!I$112)
+($J664*'fnd base rates'!I$113)
+($K664*'fnd base rates'!I$114)
+($M664*'fnd base rates'!I$116)
+($N664*'fnd base rates'!I$117)
+($O664*'fnd base rates'!I$118)
+($P664*VLOOKUP($S664+12,rate_basefnd,9)))
*$R664</f>
        <v>846.1776000000001</v>
      </c>
      <c r="AB664" s="1">
        <f>(($D664*'fnd base rates'!J$107)
+($E664*'fnd base rates'!J$108)
+($F664*'fnd base rates'!J$109)
+($G664*'fnd base rates'!J$110)
+($H664*'fnd base rates'!J$111)
+($I664*'fnd base rates'!J$112)
+($J664*'fnd base rates'!J$113)
+($K664*'fnd base rates'!J$114)
+($M664*'fnd base rates'!J$116)
+($N664*'fnd base rates'!J$117)
+($O664*'fnd base rates'!J$118)
+($P664*VLOOKUP($S664+12,rate_basefnd,10)))
*$R664</f>
        <v>1139.8070399999999</v>
      </c>
      <c r="AC664" s="1">
        <f>(($D664*'fnd base rates'!K$107)
+($E664*'fnd base rates'!K$108)
+($F664*'fnd base rates'!K$109)
+($G664*'fnd base rates'!K$110)
+($H664*'fnd base rates'!K$111)
+($I664*'fnd base rates'!K$112)
+($J664*'fnd base rates'!K$113)
+($K664*'fnd base rates'!K$114)
+($M664*'fnd base rates'!K$116)
+($N664*'fnd base rates'!K$117)
+($O664*'fnd base rates'!K$118)
+($P664*VLOOKUP($S664+12,rate_basefnd,11)))
*$R664</f>
        <v>2282.7571668359997</v>
      </c>
      <c r="AD664" s="1">
        <f>(($D664*'fnd base rates'!L$107)
+($E664*'fnd base rates'!L$108)
+($F664*'fnd base rates'!L$109)
+($G664*'fnd base rates'!L$110)
+($H664*'fnd base rates'!L$111)
+($I664*'fnd base rates'!L$112)
+($J664*'fnd base rates'!L$113)
+($K664*'fnd base rates'!L$114)
+($M664*'fnd base rates'!L$116)
+($N664*'fnd base rates'!L$117)
+($O664*'fnd base rates'!L$118)
+($P664*VLOOKUP($S664+12,rate_basefnd,12)))</f>
        <v>2459.0268120000001</v>
      </c>
      <c r="AE664" s="1">
        <f>(($D664*'fnd base rates'!M$107)
+($E664*'fnd base rates'!M$108)
+($F664*'fnd base rates'!M$109)
+($G664*'fnd base rates'!M$110)
+($H664*'fnd base rates'!M$111)
+($I664*'fnd base rates'!M$112)
+($J664*'fnd base rates'!M$113)
+($K664*'fnd base rates'!M$114)
+($M664*'fnd base rates'!M$116)
+($N664*'fnd base rates'!M$117)
+($O664*'fnd base rates'!M$118)
+($P664*VLOOKUP($S664+12,rate_basefnd,13)))</f>
        <v>0</v>
      </c>
      <c r="AF664" s="4">
        <f t="shared" si="767"/>
        <v>22730.954702383999</v>
      </c>
      <c r="AH664" s="4">
        <f t="shared" si="768"/>
        <v>483239780</v>
      </c>
      <c r="AI664" s="4" t="str">
        <f t="shared" si="769"/>
        <v>483</v>
      </c>
      <c r="AJ664" s="2" t="str">
        <f t="shared" si="770"/>
        <v>239</v>
      </c>
      <c r="AK664" s="2" t="str">
        <f t="shared" si="771"/>
        <v>780</v>
      </c>
      <c r="AL664" s="4">
        <f t="shared" si="772"/>
        <v>1</v>
      </c>
      <c r="AM664" s="4">
        <f t="shared" si="764"/>
        <v>2</v>
      </c>
      <c r="AN664" s="4">
        <f t="shared" si="773"/>
        <v>22730.954702383999</v>
      </c>
      <c r="AO664" s="4">
        <f t="shared" si="774"/>
        <v>11365</v>
      </c>
      <c r="AP664" s="4">
        <f t="shared" si="775"/>
        <v>0</v>
      </c>
      <c r="AQ664" s="4">
        <v>11365</v>
      </c>
      <c r="AW664" s="4">
        <v>11351</v>
      </c>
      <c r="AX664" s="5">
        <f t="shared" si="776"/>
        <v>14</v>
      </c>
      <c r="AY664" s="4">
        <v>11365</v>
      </c>
      <c r="AZ664" s="5"/>
      <c r="BB664" s="5">
        <f t="shared" ref="BB664" si="790">BC664-BA664</f>
        <v>0</v>
      </c>
    </row>
    <row r="665" spans="1:54" s="4" customFormat="1">
      <c r="A665" s="278">
        <v>484</v>
      </c>
      <c r="B665" s="2">
        <v>484035016</v>
      </c>
      <c r="C665" s="10" t="s">
        <v>303</v>
      </c>
      <c r="D665" s="15">
        <f>'fnd enro'!D665</f>
        <v>0</v>
      </c>
      <c r="E665" s="15">
        <f>'fnd enro'!E665</f>
        <v>0</v>
      </c>
      <c r="F665" s="15">
        <f>'fnd enro'!F665</f>
        <v>0</v>
      </c>
      <c r="G665" s="15">
        <f>'fnd enro'!G665</f>
        <v>1</v>
      </c>
      <c r="H665" s="15">
        <f>'fnd enro'!H665</f>
        <v>0</v>
      </c>
      <c r="I665" s="15">
        <f>'fnd enro'!I665</f>
        <v>0</v>
      </c>
      <c r="J665" s="15">
        <f>'fnd enro'!J665</f>
        <v>0</v>
      </c>
      <c r="K665" s="16">
        <f>'fnd enro'!K665</f>
        <v>3.8300000000000001E-2</v>
      </c>
      <c r="L665" s="15">
        <f>'fnd enro'!L665</f>
        <v>0</v>
      </c>
      <c r="M665" s="15">
        <f>'fnd enro'!M665</f>
        <v>0</v>
      </c>
      <c r="N665" s="15">
        <f>'fnd enro'!N665</f>
        <v>0</v>
      </c>
      <c r="O665" s="15">
        <f>'fnd enro'!O665</f>
        <v>0</v>
      </c>
      <c r="P665" s="15">
        <f>'fnd enro'!P665</f>
        <v>1</v>
      </c>
      <c r="Q665" s="15">
        <f>'fnd enro'!R665</f>
        <v>1</v>
      </c>
      <c r="R665" s="16">
        <f t="shared" si="766"/>
        <v>1.085</v>
      </c>
      <c r="S665" s="15">
        <f>VALUE('fnd enro'!Q665)</f>
        <v>7</v>
      </c>
      <c r="T665" s="2"/>
      <c r="U665" s="1">
        <f>(($D665*'fnd base rates'!C$107)
+($E665*'fnd base rates'!C$108)
+($F665*'fnd base rates'!C$109)
+($G665*'fnd base rates'!C$110)
+($H665*'fnd base rates'!C$111)
+($I665*'fnd base rates'!C$112)
+($J665*'fnd base rates'!C$113)
+($K665*'fnd base rates'!C$114)
+($M665*'fnd base rates'!C$116)
+($N665*'fnd base rates'!C$117)
+($O665*'fnd base rates'!C$118)
+($P665*VLOOKUP($S665+12,rate_basefnd,3)))
*$R665</f>
        <v>624.39828790499996</v>
      </c>
      <c r="V665" s="1">
        <f>(($D665*'fnd base rates'!D$107)
+($E665*'fnd base rates'!D$108)
+($F665*'fnd base rates'!D$109)
+($G665*'fnd base rates'!D$110)
+($H665*'fnd base rates'!D$111)
+($I665*'fnd base rates'!D$112)
+($J665*'fnd base rates'!D$113)
+($K665*'fnd base rates'!D$114)
+($M665*'fnd base rates'!D$116)
+($N665*'fnd base rates'!D$117)
+($O665*'fnd base rates'!D$118)
+($P665*VLOOKUP($S665+12,rate_basefnd,4)))
*$R665</f>
        <v>1118.0273999999999</v>
      </c>
      <c r="W665" s="1">
        <f>(($D665*'fnd base rates'!E$107)
+($E665*'fnd base rates'!E$108)
+($F665*'fnd base rates'!E$109)
+($G665*'fnd base rates'!E$110)
+($H665*'fnd base rates'!E$111)
+($I665*'fnd base rates'!E$112)
+($J665*'fnd base rates'!E$113)
+($K665*'fnd base rates'!E$114)
+($M665*'fnd base rates'!E$116)
+($N665*'fnd base rates'!E$117)
+($O665*'fnd base rates'!E$118)
+($P665*VLOOKUP($S665+12,rate_basefnd,5)))
*$R665</f>
        <v>7185.5809560150001</v>
      </c>
      <c r="X665" s="1">
        <f>(($D665*'fnd base rates'!F$107)
+($E665*'fnd base rates'!F$108)
+($F665*'fnd base rates'!F$109)
+($G665*'fnd base rates'!F$110)
+($H665*'fnd base rates'!F$111)
+($I665*'fnd base rates'!F$112)
+($J665*'fnd base rates'!F$113)
+($K665*'fnd base rates'!F$114)
+($M665*'fnd base rates'!F$116)
+($N665*'fnd base rates'!F$117)
+($O665*'fnd base rates'!F$118)
+($P665*VLOOKUP($S665+12,rate_basefnd,6)))
*$R665</f>
        <v>1292.3851444700001</v>
      </c>
      <c r="Y665" s="1">
        <f>(($D665*'fnd base rates'!G$107)
+($E665*'fnd base rates'!G$108)
+($F665*'fnd base rates'!G$109)
+($G665*'fnd base rates'!G$110)
+($H665*'fnd base rates'!G$111)
+($I665*'fnd base rates'!G$112)
+($J665*'fnd base rates'!G$113)
+($K665*'fnd base rates'!G$114)
+($M665*'fnd base rates'!G$116)
+($N665*'fnd base rates'!G$117)
+($O665*'fnd base rates'!G$118)
+($P665*VLOOKUP($S665+12,rate_basefnd,7)))
*$R665</f>
        <v>315.93696081500002</v>
      </c>
      <c r="Z665" s="1">
        <f>(($D665*'fnd base rates'!H$107)
+($E665*'fnd base rates'!H$108)
+($F665*'fnd base rates'!H$109)
+($G665*'fnd base rates'!H$110)
+($H665*'fnd base rates'!H$111)
+($I665*'fnd base rates'!H$112)
+($J665*'fnd base rates'!H$113)
+($K665*'fnd base rates'!H$114)
+($M665*'fnd base rates'!H$116)
+($N665*'fnd base rates'!H$117)
+($O665*'fnd base rates'!H$118)
+($P665*VLOOKUP($S665+12,rate_basefnd,8)))</f>
        <v>522.43720999999994</v>
      </c>
      <c r="AA665" s="1">
        <f>(($D665*'fnd base rates'!I$107)
+($E665*'fnd base rates'!I$108)
+($F665*'fnd base rates'!I$109)
+($G665*'fnd base rates'!I$110)
+($H665*'fnd base rates'!I$111)
+($I665*'fnd base rates'!I$112)
+($J665*'fnd base rates'!I$113)
+($K665*'fnd base rates'!I$114)
+($M665*'fnd base rates'!I$116)
+($N665*'fnd base rates'!I$117)
+($O665*'fnd base rates'!I$118)
+($P665*VLOOKUP($S665+12,rate_basefnd,9)))
*$R665</f>
        <v>419.50440000000003</v>
      </c>
      <c r="AB665" s="1">
        <f>(($D665*'fnd base rates'!J$107)
+($E665*'fnd base rates'!J$108)
+($F665*'fnd base rates'!J$109)
+($G665*'fnd base rates'!J$110)
+($H665*'fnd base rates'!J$111)
+($I665*'fnd base rates'!J$112)
+($J665*'fnd base rates'!J$113)
+($K665*'fnd base rates'!J$114)
+($M665*'fnd base rates'!J$116)
+($N665*'fnd base rates'!J$117)
+($O665*'fnd base rates'!J$118)
+($P665*VLOOKUP($S665+12,rate_basefnd,10)))
*$R665</f>
        <v>822.98334999999997</v>
      </c>
      <c r="AC665" s="1">
        <f>(($D665*'fnd base rates'!K$107)
+($E665*'fnd base rates'!K$108)
+($F665*'fnd base rates'!K$109)
+($G665*'fnd base rates'!K$110)
+($H665*'fnd base rates'!K$111)
+($I665*'fnd base rates'!K$112)
+($J665*'fnd base rates'!K$113)
+($K665*'fnd base rates'!K$114)
+($M665*'fnd base rates'!K$116)
+($N665*'fnd base rates'!K$117)
+($O665*'fnd base rates'!K$118)
+($P665*VLOOKUP($S665+12,rate_basefnd,11)))
*$R665</f>
        <v>1141.3050019350001</v>
      </c>
      <c r="AD665" s="1">
        <f>(($D665*'fnd base rates'!L$107)
+($E665*'fnd base rates'!L$108)
+($F665*'fnd base rates'!L$109)
+($G665*'fnd base rates'!L$110)
+($H665*'fnd base rates'!L$111)
+($I665*'fnd base rates'!L$112)
+($J665*'fnd base rates'!L$113)
+($K665*'fnd base rates'!L$114)
+($M665*'fnd base rates'!L$116)
+($N665*'fnd base rates'!L$117)
+($O665*'fnd base rates'!L$118)
+($P665*VLOOKUP($S665+12,rate_basefnd,12)))</f>
        <v>1774.593406</v>
      </c>
      <c r="AE665" s="1">
        <f>(($D665*'fnd base rates'!M$107)
+($E665*'fnd base rates'!M$108)
+($F665*'fnd base rates'!M$109)
+($G665*'fnd base rates'!M$110)
+($H665*'fnd base rates'!M$111)
+($I665*'fnd base rates'!M$112)
+($J665*'fnd base rates'!M$113)
+($K665*'fnd base rates'!M$114)
+($M665*'fnd base rates'!M$116)
+($N665*'fnd base rates'!M$117)
+($O665*'fnd base rates'!M$118)
+($P665*VLOOKUP($S665+12,rate_basefnd,13)))</f>
        <v>0</v>
      </c>
      <c r="AF665" s="4">
        <f t="shared" si="767"/>
        <v>15217.15211714</v>
      </c>
      <c r="AH665" s="4">
        <f t="shared" si="768"/>
        <v>484035016</v>
      </c>
      <c r="AI665" s="4" t="str">
        <f t="shared" si="769"/>
        <v>484</v>
      </c>
      <c r="AJ665" s="2" t="str">
        <f t="shared" si="770"/>
        <v>035</v>
      </c>
      <c r="AK665" s="2" t="str">
        <f t="shared" si="771"/>
        <v>016</v>
      </c>
      <c r="AL665" s="4">
        <f t="shared" si="772"/>
        <v>1</v>
      </c>
      <c r="AM665" s="4">
        <f t="shared" si="764"/>
        <v>1</v>
      </c>
      <c r="AN665" s="4">
        <f t="shared" si="773"/>
        <v>15217.15211714</v>
      </c>
      <c r="AO665" s="4">
        <f t="shared" si="774"/>
        <v>15217</v>
      </c>
      <c r="AP665" s="4">
        <f t="shared" si="775"/>
        <v>0</v>
      </c>
      <c r="AQ665" s="4">
        <v>15217</v>
      </c>
      <c r="AW665" s="4">
        <v>15168</v>
      </c>
      <c r="AX665" s="5">
        <f t="shared" si="776"/>
        <v>49</v>
      </c>
      <c r="AY665" s="4">
        <v>15217</v>
      </c>
      <c r="AZ665" s="5"/>
      <c r="BB665" s="5">
        <f t="shared" ref="BB665" si="791">BC665-BA665</f>
        <v>0</v>
      </c>
    </row>
    <row r="666" spans="1:54" s="4" customFormat="1">
      <c r="A666" s="278">
        <v>484</v>
      </c>
      <c r="B666" s="2">
        <v>484035035</v>
      </c>
      <c r="C666" s="10" t="s">
        <v>303</v>
      </c>
      <c r="D666" s="15">
        <f>'fnd enro'!D666</f>
        <v>0</v>
      </c>
      <c r="E666" s="15">
        <f>'fnd enro'!E666</f>
        <v>0</v>
      </c>
      <c r="F666" s="15">
        <f>'fnd enro'!F666</f>
        <v>0</v>
      </c>
      <c r="G666" s="15">
        <f>'fnd enro'!G666</f>
        <v>144</v>
      </c>
      <c r="H666" s="15">
        <f>'fnd enro'!H666</f>
        <v>778</v>
      </c>
      <c r="I666" s="15">
        <f>'fnd enro'!I666</f>
        <v>632</v>
      </c>
      <c r="J666" s="15">
        <f>'fnd enro'!J666</f>
        <v>0</v>
      </c>
      <c r="K666" s="16">
        <f>'fnd enro'!K666</f>
        <v>59.5182</v>
      </c>
      <c r="L666" s="15">
        <f>'fnd enro'!L666</f>
        <v>0</v>
      </c>
      <c r="M666" s="15">
        <f>'fnd enro'!M666</f>
        <v>9</v>
      </c>
      <c r="N666" s="15">
        <f>'fnd enro'!N666</f>
        <v>192</v>
      </c>
      <c r="O666" s="15">
        <f>'fnd enro'!O666</f>
        <v>119</v>
      </c>
      <c r="P666" s="15">
        <f>'fnd enro'!P666</f>
        <v>1211</v>
      </c>
      <c r="Q666" s="15">
        <f>'fnd enro'!R666</f>
        <v>1554</v>
      </c>
      <c r="R666" s="16">
        <f t="shared" si="766"/>
        <v>1.085</v>
      </c>
      <c r="S666" s="15">
        <f>VALUE('fnd enro'!Q666)</f>
        <v>11</v>
      </c>
      <c r="T666" s="2"/>
      <c r="U666" s="1">
        <f>(($D666*'fnd base rates'!C$107)
+($E666*'fnd base rates'!C$108)
+($F666*'fnd base rates'!C$109)
+($G666*'fnd base rates'!C$110)
+($H666*'fnd base rates'!C$111)
+($I666*'fnd base rates'!C$112)
+($J666*'fnd base rates'!C$113)
+($K666*'fnd base rates'!C$114)
+($M666*'fnd base rates'!C$116)
+($N666*'fnd base rates'!C$117)
+($O666*'fnd base rates'!C$118)
+($P666*VLOOKUP($S666+12,rate_basefnd,3)))
*$R666</f>
        <v>991860.50050436996</v>
      </c>
      <c r="V666" s="1">
        <f>(($D666*'fnd base rates'!D$107)
+($E666*'fnd base rates'!D$108)
+($F666*'fnd base rates'!D$109)
+($G666*'fnd base rates'!D$110)
+($H666*'fnd base rates'!D$111)
+($I666*'fnd base rates'!D$112)
+($J666*'fnd base rates'!D$113)
+($K666*'fnd base rates'!D$114)
+($M666*'fnd base rates'!D$116)
+($N666*'fnd base rates'!D$117)
+($O666*'fnd base rates'!D$118)
+($P666*VLOOKUP($S666+12,rate_basefnd,4)))
*$R666</f>
        <v>1741469.8972999998</v>
      </c>
      <c r="W666" s="1">
        <f>(($D666*'fnd base rates'!E$107)
+($E666*'fnd base rates'!E$108)
+($F666*'fnd base rates'!E$109)
+($G666*'fnd base rates'!E$110)
+($H666*'fnd base rates'!E$111)
+($I666*'fnd base rates'!E$112)
+($J666*'fnd base rates'!E$113)
+($K666*'fnd base rates'!E$114)
+($M666*'fnd base rates'!E$116)
+($N666*'fnd base rates'!E$117)
+($O666*'fnd base rates'!E$118)
+($P666*VLOOKUP($S666+12,rate_basefnd,5)))
*$R666</f>
        <v>11384488.75329731</v>
      </c>
      <c r="X666" s="1">
        <f>(($D666*'fnd base rates'!F$107)
+($E666*'fnd base rates'!F$108)
+($F666*'fnd base rates'!F$109)
+($G666*'fnd base rates'!F$110)
+($H666*'fnd base rates'!F$111)
+($I666*'fnd base rates'!F$112)
+($J666*'fnd base rates'!F$113)
+($K666*'fnd base rates'!F$114)
+($M666*'fnd base rates'!F$116)
+($N666*'fnd base rates'!F$117)
+($O666*'fnd base rates'!F$118)
+($P666*VLOOKUP($S666+12,rate_basefnd,6)))
*$R666</f>
        <v>1625551.0748563798</v>
      </c>
      <c r="Y666" s="1">
        <f>(($D666*'fnd base rates'!G$107)
+($E666*'fnd base rates'!G$108)
+($F666*'fnd base rates'!G$109)
+($G666*'fnd base rates'!G$110)
+($H666*'fnd base rates'!G$111)
+($I666*'fnd base rates'!G$112)
+($J666*'fnd base rates'!G$113)
+($K666*'fnd base rates'!G$114)
+($M666*'fnd base rates'!G$116)
+($N666*'fnd base rates'!G$117)
+($O666*'fnd base rates'!G$118)
+($P666*VLOOKUP($S666+12,rate_basefnd,7)))
*$R666</f>
        <v>496178.25775650993</v>
      </c>
      <c r="Z666" s="1">
        <f>(($D666*'fnd base rates'!H$107)
+($E666*'fnd base rates'!H$108)
+($F666*'fnd base rates'!H$109)
+($G666*'fnd base rates'!H$110)
+($H666*'fnd base rates'!H$111)
+($I666*'fnd base rates'!H$112)
+($J666*'fnd base rates'!H$113)
+($K666*'fnd base rates'!H$114)
+($M666*'fnd base rates'!H$116)
+($N666*'fnd base rates'!H$117)
+($O666*'fnd base rates'!H$118)
+($P666*VLOOKUP($S666+12,rate_basefnd,8)))</f>
        <v>1030315.26434</v>
      </c>
      <c r="AA666" s="1">
        <f>(($D666*'fnd base rates'!I$107)
+($E666*'fnd base rates'!I$108)
+($F666*'fnd base rates'!I$109)
+($G666*'fnd base rates'!I$110)
+($H666*'fnd base rates'!I$111)
+($I666*'fnd base rates'!I$112)
+($J666*'fnd base rates'!I$113)
+($K666*'fnd base rates'!I$114)
+($M666*'fnd base rates'!I$116)
+($N666*'fnd base rates'!I$117)
+($O666*'fnd base rates'!I$118)
+($P666*VLOOKUP($S666+12,rate_basefnd,9)))
*$R666</f>
        <v>807544.90669999982</v>
      </c>
      <c r="AB666" s="1">
        <f>(($D666*'fnd base rates'!J$107)
+($E666*'fnd base rates'!J$108)
+($F666*'fnd base rates'!J$109)
+($G666*'fnd base rates'!J$110)
+($H666*'fnd base rates'!J$111)
+($I666*'fnd base rates'!J$112)
+($J666*'fnd base rates'!J$113)
+($K666*'fnd base rates'!J$114)
+($M666*'fnd base rates'!J$116)
+($N666*'fnd base rates'!J$117)
+($O666*'fnd base rates'!J$118)
+($P666*VLOOKUP($S666+12,rate_basefnd,10)))
*$R666</f>
        <v>1532038.4124499999</v>
      </c>
      <c r="AC666" s="1">
        <f>(($D666*'fnd base rates'!K$107)
+($E666*'fnd base rates'!K$108)
+($F666*'fnd base rates'!K$109)
+($G666*'fnd base rates'!K$110)
+($H666*'fnd base rates'!K$111)
+($I666*'fnd base rates'!K$112)
+($J666*'fnd base rates'!K$113)
+($K666*'fnd base rates'!K$114)
+($M666*'fnd base rates'!K$116)
+($N666*'fnd base rates'!K$117)
+($O666*'fnd base rates'!K$118)
+($P666*VLOOKUP($S666+12,rate_basefnd,11)))
*$R666</f>
        <v>1970875.1396569898</v>
      </c>
      <c r="AD666" s="1">
        <f>(($D666*'fnd base rates'!L$107)
+($E666*'fnd base rates'!L$108)
+($F666*'fnd base rates'!L$109)
+($G666*'fnd base rates'!L$110)
+($H666*'fnd base rates'!L$111)
+($I666*'fnd base rates'!L$112)
+($J666*'fnd base rates'!L$113)
+($K666*'fnd base rates'!L$114)
+($M666*'fnd base rates'!L$116)
+($N666*'fnd base rates'!L$117)
+($O666*'fnd base rates'!L$118)
+($P666*VLOOKUP($S666+12,rate_basefnd,12)))</f>
        <v>2753765.0129240002</v>
      </c>
      <c r="AE666" s="1">
        <f>(($D666*'fnd base rates'!M$107)
+($E666*'fnd base rates'!M$108)
+($F666*'fnd base rates'!M$109)
+($G666*'fnd base rates'!M$110)
+($H666*'fnd base rates'!M$111)
+($I666*'fnd base rates'!M$112)
+($J666*'fnd base rates'!M$113)
+($K666*'fnd base rates'!M$114)
+($M666*'fnd base rates'!M$116)
+($N666*'fnd base rates'!M$117)
+($O666*'fnd base rates'!M$118)
+($P666*VLOOKUP($S666+12,rate_basefnd,13)))</f>
        <v>0</v>
      </c>
      <c r="AF666" s="4">
        <f t="shared" si="767"/>
        <v>24334087.219785564</v>
      </c>
      <c r="AH666" s="4">
        <f t="shared" si="768"/>
        <v>484035035</v>
      </c>
      <c r="AI666" s="4" t="str">
        <f t="shared" si="769"/>
        <v>484</v>
      </c>
      <c r="AJ666" s="2" t="str">
        <f t="shared" si="770"/>
        <v>035</v>
      </c>
      <c r="AK666" s="2" t="str">
        <f t="shared" si="771"/>
        <v>035</v>
      </c>
      <c r="AL666" s="4">
        <f t="shared" si="772"/>
        <v>1</v>
      </c>
      <c r="AM666" s="4">
        <f t="shared" si="764"/>
        <v>1554</v>
      </c>
      <c r="AN666" s="4">
        <f t="shared" si="773"/>
        <v>24334087.219785564</v>
      </c>
      <c r="AO666" s="4">
        <f t="shared" si="774"/>
        <v>15659</v>
      </c>
      <c r="AP666" s="4">
        <f t="shared" si="775"/>
        <v>0</v>
      </c>
      <c r="AQ666" s="4">
        <v>15659</v>
      </c>
      <c r="AW666" s="4">
        <v>15570</v>
      </c>
      <c r="AX666" s="5">
        <f t="shared" si="776"/>
        <v>89</v>
      </c>
      <c r="AY666" s="4">
        <v>15659</v>
      </c>
      <c r="AZ666" s="5"/>
      <c r="BB666" s="5">
        <f t="shared" ref="BB666" si="792">BC666-BA666</f>
        <v>0</v>
      </c>
    </row>
    <row r="667" spans="1:54" s="4" customFormat="1">
      <c r="A667" s="278">
        <v>484</v>
      </c>
      <c r="B667" s="2">
        <v>484035044</v>
      </c>
      <c r="C667" s="10" t="s">
        <v>303</v>
      </c>
      <c r="D667" s="15">
        <f>'fnd enro'!D667</f>
        <v>0</v>
      </c>
      <c r="E667" s="15">
        <f>'fnd enro'!E667</f>
        <v>0</v>
      </c>
      <c r="F667" s="15">
        <f>'fnd enro'!F667</f>
        <v>0</v>
      </c>
      <c r="G667" s="15">
        <f>'fnd enro'!G667</f>
        <v>1</v>
      </c>
      <c r="H667" s="15">
        <f>'fnd enro'!H667</f>
        <v>0</v>
      </c>
      <c r="I667" s="15">
        <f>'fnd enro'!I667</f>
        <v>1</v>
      </c>
      <c r="J667" s="15">
        <f>'fnd enro'!J667</f>
        <v>0</v>
      </c>
      <c r="K667" s="16">
        <f>'fnd enro'!K667</f>
        <v>7.6600000000000001E-2</v>
      </c>
      <c r="L667" s="15">
        <f>'fnd enro'!L667</f>
        <v>0</v>
      </c>
      <c r="M667" s="15">
        <f>'fnd enro'!M667</f>
        <v>0</v>
      </c>
      <c r="N667" s="15">
        <f>'fnd enro'!N667</f>
        <v>0</v>
      </c>
      <c r="O667" s="15">
        <f>'fnd enro'!O667</f>
        <v>0</v>
      </c>
      <c r="P667" s="15">
        <f>'fnd enro'!P667</f>
        <v>2</v>
      </c>
      <c r="Q667" s="15">
        <f>'fnd enro'!R667</f>
        <v>2</v>
      </c>
      <c r="R667" s="16">
        <f t="shared" si="766"/>
        <v>1.085</v>
      </c>
      <c r="S667" s="15">
        <f>VALUE('fnd enro'!Q667)</f>
        <v>12</v>
      </c>
      <c r="T667" s="2"/>
      <c r="U667" s="1">
        <f>(($D667*'fnd base rates'!C$107)
+($E667*'fnd base rates'!C$108)
+($F667*'fnd base rates'!C$109)
+($G667*'fnd base rates'!C$110)
+($H667*'fnd base rates'!C$111)
+($I667*'fnd base rates'!C$112)
+($J667*'fnd base rates'!C$113)
+($K667*'fnd base rates'!C$114)
+($M667*'fnd base rates'!C$116)
+($N667*'fnd base rates'!C$117)
+($O667*'fnd base rates'!C$118)
+($P667*VLOOKUP($S667+12,rate_basefnd,3)))
*$R667</f>
        <v>1273.3826758099999</v>
      </c>
      <c r="V667" s="1">
        <f>(($D667*'fnd base rates'!D$107)
+($E667*'fnd base rates'!D$108)
+($F667*'fnd base rates'!D$109)
+($G667*'fnd base rates'!D$110)
+($H667*'fnd base rates'!D$111)
+($I667*'fnd base rates'!D$112)
+($J667*'fnd base rates'!D$113)
+($K667*'fnd base rates'!D$114)
+($M667*'fnd base rates'!D$116)
+($N667*'fnd base rates'!D$117)
+($O667*'fnd base rates'!D$118)
+($P667*VLOOKUP($S667+12,rate_basefnd,4)))
*$R667</f>
        <v>2352.4969999999998</v>
      </c>
      <c r="W667" s="1">
        <f>(($D667*'fnd base rates'!E$107)
+($E667*'fnd base rates'!E$108)
+($F667*'fnd base rates'!E$109)
+($G667*'fnd base rates'!E$110)
+($H667*'fnd base rates'!E$111)
+($I667*'fnd base rates'!E$112)
+($J667*'fnd base rates'!E$113)
+($K667*'fnd base rates'!E$114)
+($M667*'fnd base rates'!E$116)
+($N667*'fnd base rates'!E$117)
+($O667*'fnd base rates'!E$118)
+($P667*VLOOKUP($S667+12,rate_basefnd,5)))
*$R667</f>
        <v>16579.071812030001</v>
      </c>
      <c r="X667" s="1">
        <f>(($D667*'fnd base rates'!F$107)
+($E667*'fnd base rates'!F$108)
+($F667*'fnd base rates'!F$109)
+($G667*'fnd base rates'!F$110)
+($H667*'fnd base rates'!F$111)
+($I667*'fnd base rates'!F$112)
+($J667*'fnd base rates'!F$113)
+($K667*'fnd base rates'!F$114)
+($M667*'fnd base rates'!F$116)
+($N667*'fnd base rates'!F$117)
+($O667*'fnd base rates'!F$118)
+($P667*VLOOKUP($S667+12,rate_basefnd,6)))
*$R667</f>
        <v>2210.4127389400001</v>
      </c>
      <c r="Y667" s="1">
        <f>(($D667*'fnd base rates'!G$107)
+($E667*'fnd base rates'!G$108)
+($F667*'fnd base rates'!G$109)
+($G667*'fnd base rates'!G$110)
+($H667*'fnd base rates'!G$111)
+($I667*'fnd base rates'!G$112)
+($J667*'fnd base rates'!G$113)
+($K667*'fnd base rates'!G$114)
+($M667*'fnd base rates'!G$116)
+($N667*'fnd base rates'!G$117)
+($O667*'fnd base rates'!G$118)
+($P667*VLOOKUP($S667+12,rate_basefnd,7)))
*$R667</f>
        <v>694.38077162999991</v>
      </c>
      <c r="Z667" s="1">
        <f>(($D667*'fnd base rates'!H$107)
+($E667*'fnd base rates'!H$108)
+($F667*'fnd base rates'!H$109)
+($G667*'fnd base rates'!H$110)
+($H667*'fnd base rates'!H$111)
+($I667*'fnd base rates'!H$112)
+($J667*'fnd base rates'!H$113)
+($K667*'fnd base rates'!H$114)
+($M667*'fnd base rates'!H$116)
+($N667*'fnd base rates'!H$117)
+($O667*'fnd base rates'!H$118)
+($P667*VLOOKUP($S667+12,rate_basefnd,8)))</f>
        <v>1344.1844199999998</v>
      </c>
      <c r="AA667" s="1">
        <f>(($D667*'fnd base rates'!I$107)
+($E667*'fnd base rates'!I$108)
+($F667*'fnd base rates'!I$109)
+($G667*'fnd base rates'!I$110)
+($H667*'fnd base rates'!I$111)
+($I667*'fnd base rates'!I$112)
+($J667*'fnd base rates'!I$113)
+($K667*'fnd base rates'!I$114)
+($M667*'fnd base rates'!I$116)
+($N667*'fnd base rates'!I$117)
+($O667*'fnd base rates'!I$118)
+($P667*VLOOKUP($S667+12,rate_basefnd,9)))
*$R667</f>
        <v>1035.7193</v>
      </c>
      <c r="AB667" s="1">
        <f>(($D667*'fnd base rates'!J$107)
+($E667*'fnd base rates'!J$108)
+($F667*'fnd base rates'!J$109)
+($G667*'fnd base rates'!J$110)
+($H667*'fnd base rates'!J$111)
+($I667*'fnd base rates'!J$112)
+($J667*'fnd base rates'!J$113)
+($K667*'fnd base rates'!J$114)
+($M667*'fnd base rates'!J$116)
+($N667*'fnd base rates'!J$117)
+($O667*'fnd base rates'!J$118)
+($P667*VLOOKUP($S667+12,rate_basefnd,10)))
*$R667</f>
        <v>2322.6812</v>
      </c>
      <c r="AC667" s="1">
        <f>(($D667*'fnd base rates'!K$107)
+($E667*'fnd base rates'!K$108)
+($F667*'fnd base rates'!K$109)
+($G667*'fnd base rates'!K$110)
+($H667*'fnd base rates'!K$111)
+($I667*'fnd base rates'!K$112)
+($J667*'fnd base rates'!K$113)
+($K667*'fnd base rates'!K$114)
+($M667*'fnd base rates'!K$116)
+($N667*'fnd base rates'!K$117)
+($O667*'fnd base rates'!K$118)
+($P667*VLOOKUP($S667+12,rate_basefnd,11)))
*$R667</f>
        <v>2334.3645038700001</v>
      </c>
      <c r="AD667" s="1">
        <f>(($D667*'fnd base rates'!L$107)
+($E667*'fnd base rates'!L$108)
+($F667*'fnd base rates'!L$109)
+($G667*'fnd base rates'!L$110)
+($H667*'fnd base rates'!L$111)
+($I667*'fnd base rates'!L$112)
+($J667*'fnd base rates'!L$113)
+($K667*'fnd base rates'!L$114)
+($M667*'fnd base rates'!L$116)
+($N667*'fnd base rates'!L$117)
+($O667*'fnd base rates'!L$118)
+($P667*VLOOKUP($S667+12,rate_basefnd,12)))</f>
        <v>3644.6168119999998</v>
      </c>
      <c r="AE667" s="1">
        <f>(($D667*'fnd base rates'!M$107)
+($E667*'fnd base rates'!M$108)
+($F667*'fnd base rates'!M$109)
+($G667*'fnd base rates'!M$110)
+($H667*'fnd base rates'!M$111)
+($I667*'fnd base rates'!M$112)
+($J667*'fnd base rates'!M$113)
+($K667*'fnd base rates'!M$114)
+($M667*'fnd base rates'!M$116)
+($N667*'fnd base rates'!M$117)
+($O667*'fnd base rates'!M$118)
+($P667*VLOOKUP($S667+12,rate_basefnd,13)))</f>
        <v>0</v>
      </c>
      <c r="AF667" s="4">
        <f t="shared" si="767"/>
        <v>33791.311234280001</v>
      </c>
      <c r="AH667" s="4">
        <f t="shared" si="768"/>
        <v>484035044</v>
      </c>
      <c r="AI667" s="4" t="str">
        <f t="shared" si="769"/>
        <v>484</v>
      </c>
      <c r="AJ667" s="2" t="str">
        <f t="shared" si="770"/>
        <v>035</v>
      </c>
      <c r="AK667" s="2" t="str">
        <f t="shared" si="771"/>
        <v>044</v>
      </c>
      <c r="AL667" s="4">
        <f t="shared" si="772"/>
        <v>1</v>
      </c>
      <c r="AM667" s="4">
        <f t="shared" si="764"/>
        <v>2</v>
      </c>
      <c r="AN667" s="4">
        <f t="shared" si="773"/>
        <v>33791.311234280001</v>
      </c>
      <c r="AO667" s="4">
        <f t="shared" si="774"/>
        <v>16896</v>
      </c>
      <c r="AP667" s="4">
        <f t="shared" si="775"/>
        <v>0</v>
      </c>
      <c r="AQ667" s="4">
        <v>16896</v>
      </c>
      <c r="AW667" s="4">
        <v>16768</v>
      </c>
      <c r="AX667" s="5">
        <f t="shared" si="776"/>
        <v>128</v>
      </c>
      <c r="AY667" s="4">
        <v>16896</v>
      </c>
      <c r="AZ667" s="5"/>
      <c r="BB667" s="5">
        <f t="shared" ref="BB667" si="793">BC667-BA667</f>
        <v>0</v>
      </c>
    </row>
    <row r="668" spans="1:54" s="4" customFormat="1">
      <c r="A668" s="278">
        <v>484</v>
      </c>
      <c r="B668" s="2">
        <v>484035046</v>
      </c>
      <c r="C668" s="10" t="s">
        <v>303</v>
      </c>
      <c r="D668" s="15">
        <f>'fnd enro'!D668</f>
        <v>0</v>
      </c>
      <c r="E668" s="15">
        <f>'fnd enro'!E668</f>
        <v>0</v>
      </c>
      <c r="F668" s="15">
        <f>'fnd enro'!F668</f>
        <v>0</v>
      </c>
      <c r="G668" s="15">
        <f>'fnd enro'!G668</f>
        <v>0</v>
      </c>
      <c r="H668" s="15">
        <f>'fnd enro'!H668</f>
        <v>1</v>
      </c>
      <c r="I668" s="15">
        <f>'fnd enro'!I668</f>
        <v>0</v>
      </c>
      <c r="J668" s="15">
        <f>'fnd enro'!J668</f>
        <v>0</v>
      </c>
      <c r="K668" s="16">
        <f>'fnd enro'!K668</f>
        <v>3.8300000000000001E-2</v>
      </c>
      <c r="L668" s="15">
        <f>'fnd enro'!L668</f>
        <v>0</v>
      </c>
      <c r="M668" s="15">
        <f>'fnd enro'!M668</f>
        <v>0</v>
      </c>
      <c r="N668" s="15">
        <f>'fnd enro'!N668</f>
        <v>0</v>
      </c>
      <c r="O668" s="15">
        <f>'fnd enro'!O668</f>
        <v>0</v>
      </c>
      <c r="P668" s="15">
        <f>'fnd enro'!P668</f>
        <v>0</v>
      </c>
      <c r="Q668" s="15">
        <f>'fnd enro'!R668</f>
        <v>1</v>
      </c>
      <c r="R668" s="16">
        <f t="shared" si="766"/>
        <v>1.085</v>
      </c>
      <c r="S668" s="15">
        <f>VALUE('fnd enro'!Q668)</f>
        <v>2</v>
      </c>
      <c r="T668" s="2"/>
      <c r="U668" s="1">
        <f>(($D668*'fnd base rates'!C$107)
+($E668*'fnd base rates'!C$108)
+($F668*'fnd base rates'!C$109)
+($G668*'fnd base rates'!C$110)
+($H668*'fnd base rates'!C$111)
+($I668*'fnd base rates'!C$112)
+($J668*'fnd base rates'!C$113)
+($K668*'fnd base rates'!C$114)
+($M668*'fnd base rates'!C$116)
+($N668*'fnd base rates'!C$117)
+($O668*'fnd base rates'!C$118)
+($P668*VLOOKUP($S668+12,rate_basefnd,3)))
*$R668</f>
        <v>556.08668790499996</v>
      </c>
      <c r="V668" s="1">
        <f>(($D668*'fnd base rates'!D$107)
+($E668*'fnd base rates'!D$108)
+($F668*'fnd base rates'!D$109)
+($G668*'fnd base rates'!D$110)
+($H668*'fnd base rates'!D$111)
+($I668*'fnd base rates'!D$112)
+($J668*'fnd base rates'!D$113)
+($K668*'fnd base rates'!D$114)
+($M668*'fnd base rates'!D$116)
+($N668*'fnd base rates'!D$117)
+($O668*'fnd base rates'!D$118)
+($P668*VLOOKUP($S668+12,rate_basefnd,4)))
*$R668</f>
        <v>794.36104999999998</v>
      </c>
      <c r="W668" s="1">
        <f>(($D668*'fnd base rates'!E$107)
+($E668*'fnd base rates'!E$108)
+($F668*'fnd base rates'!E$109)
+($G668*'fnd base rates'!E$110)
+($H668*'fnd base rates'!E$111)
+($I668*'fnd base rates'!E$112)
+($J668*'fnd base rates'!E$113)
+($K668*'fnd base rates'!E$114)
+($M668*'fnd base rates'!E$116)
+($N668*'fnd base rates'!E$117)
+($O668*'fnd base rates'!E$118)
+($P668*VLOOKUP($S668+12,rate_basefnd,5)))
*$R668</f>
        <v>3588.892756015</v>
      </c>
      <c r="X668" s="1">
        <f>(($D668*'fnd base rates'!F$107)
+($E668*'fnd base rates'!F$108)
+($F668*'fnd base rates'!F$109)
+($G668*'fnd base rates'!F$110)
+($H668*'fnd base rates'!F$111)
+($I668*'fnd base rates'!F$112)
+($J668*'fnd base rates'!F$113)
+($K668*'fnd base rates'!F$114)
+($M668*'fnd base rates'!F$116)
+($N668*'fnd base rates'!F$117)
+($O668*'fnd base rates'!F$118)
+($P668*VLOOKUP($S668+12,rate_basefnd,6)))
*$R668</f>
        <v>1030.67229447</v>
      </c>
      <c r="Y668" s="1">
        <f>(($D668*'fnd base rates'!G$107)
+($E668*'fnd base rates'!G$108)
+($F668*'fnd base rates'!G$109)
+($G668*'fnd base rates'!G$110)
+($H668*'fnd base rates'!G$111)
+($I668*'fnd base rates'!G$112)
+($J668*'fnd base rates'!G$113)
+($K668*'fnd base rates'!G$114)
+($M668*'fnd base rates'!G$116)
+($N668*'fnd base rates'!G$117)
+($O668*'fnd base rates'!G$118)
+($P668*VLOOKUP($S668+12,rate_basefnd,7)))
*$R668</f>
        <v>174.75676081499998</v>
      </c>
      <c r="Z668" s="1">
        <f>(($D668*'fnd base rates'!H$107)
+($E668*'fnd base rates'!H$108)
+($F668*'fnd base rates'!H$109)
+($G668*'fnd base rates'!H$110)
+($H668*'fnd base rates'!H$111)
+($I668*'fnd base rates'!H$112)
+($J668*'fnd base rates'!H$113)
+($K668*'fnd base rates'!H$114)
+($M668*'fnd base rates'!H$116)
+($N668*'fnd base rates'!H$117)
+($O668*'fnd base rates'!H$118)
+($P668*VLOOKUP($S668+12,rate_basefnd,8)))</f>
        <v>500.77720999999997</v>
      </c>
      <c r="AA668" s="1">
        <f>(($D668*'fnd base rates'!I$107)
+($E668*'fnd base rates'!I$108)
+($F668*'fnd base rates'!I$109)
+($G668*'fnd base rates'!I$110)
+($H668*'fnd base rates'!I$111)
+($I668*'fnd base rates'!I$112)
+($J668*'fnd base rates'!I$113)
+($K668*'fnd base rates'!I$114)
+($M668*'fnd base rates'!I$116)
+($N668*'fnd base rates'!I$117)
+($O668*'fnd base rates'!I$118)
+($P668*VLOOKUP($S668+12,rate_basefnd,9)))
*$R668</f>
        <v>364.6902</v>
      </c>
      <c r="AB668" s="1">
        <f>(($D668*'fnd base rates'!J$107)
+($E668*'fnd base rates'!J$108)
+($F668*'fnd base rates'!J$109)
+($G668*'fnd base rates'!J$110)
+($H668*'fnd base rates'!J$111)
+($I668*'fnd base rates'!J$112)
+($J668*'fnd base rates'!J$113)
+($K668*'fnd base rates'!J$114)
+($M668*'fnd base rates'!J$116)
+($N668*'fnd base rates'!J$117)
+($O668*'fnd base rates'!J$118)
+($P668*VLOOKUP($S668+12,rate_basefnd,10)))
*$R668</f>
        <v>258.33850000000001</v>
      </c>
      <c r="AC668" s="1">
        <f>(($D668*'fnd base rates'!K$107)
+($E668*'fnd base rates'!K$108)
+($F668*'fnd base rates'!K$109)
+($G668*'fnd base rates'!K$110)
+($H668*'fnd base rates'!K$111)
+($I668*'fnd base rates'!K$112)
+($J668*'fnd base rates'!K$113)
+($K668*'fnd base rates'!K$114)
+($M668*'fnd base rates'!K$116)
+($N668*'fnd base rates'!K$117)
+($O668*'fnd base rates'!K$118)
+($P668*VLOOKUP($S668+12,rate_basefnd,11)))
*$R668</f>
        <v>1226.3907019349999</v>
      </c>
      <c r="AD668" s="1">
        <f>(($D668*'fnd base rates'!L$107)
+($E668*'fnd base rates'!L$108)
+($F668*'fnd base rates'!L$109)
+($G668*'fnd base rates'!L$110)
+($H668*'fnd base rates'!L$111)
+($I668*'fnd base rates'!L$112)
+($J668*'fnd base rates'!L$113)
+($K668*'fnd base rates'!L$114)
+($M668*'fnd base rates'!L$116)
+($N668*'fnd base rates'!L$117)
+($O668*'fnd base rates'!L$118)
+($P668*VLOOKUP($S668+12,rate_basefnd,12)))</f>
        <v>1351.523406</v>
      </c>
      <c r="AE668" s="1">
        <f>(($D668*'fnd base rates'!M$107)
+($E668*'fnd base rates'!M$108)
+($F668*'fnd base rates'!M$109)
+($G668*'fnd base rates'!M$110)
+($H668*'fnd base rates'!M$111)
+($I668*'fnd base rates'!M$112)
+($J668*'fnd base rates'!M$113)
+($K668*'fnd base rates'!M$114)
+($M668*'fnd base rates'!M$116)
+($N668*'fnd base rates'!M$117)
+($O668*'fnd base rates'!M$118)
+($P668*VLOOKUP($S668+12,rate_basefnd,13)))</f>
        <v>0</v>
      </c>
      <c r="AF668" s="4">
        <f t="shared" si="767"/>
        <v>9846.4895671400009</v>
      </c>
      <c r="AH668" s="4">
        <f t="shared" si="768"/>
        <v>484035046</v>
      </c>
      <c r="AI668" s="4" t="str">
        <f t="shared" si="769"/>
        <v>484</v>
      </c>
      <c r="AJ668" s="2" t="str">
        <f t="shared" si="770"/>
        <v>035</v>
      </c>
      <c r="AK668" s="2" t="str">
        <f t="shared" si="771"/>
        <v>046</v>
      </c>
      <c r="AL668" s="4">
        <f t="shared" si="772"/>
        <v>1</v>
      </c>
      <c r="AM668" s="4">
        <f t="shared" si="764"/>
        <v>1</v>
      </c>
      <c r="AN668" s="4">
        <f t="shared" si="773"/>
        <v>9846.4895671400009</v>
      </c>
      <c r="AO668" s="4">
        <f t="shared" si="774"/>
        <v>9846</v>
      </c>
      <c r="AP668" s="4">
        <f t="shared" si="775"/>
        <v>0</v>
      </c>
      <c r="AQ668" s="4">
        <v>9846</v>
      </c>
      <c r="AW668" s="4">
        <v>9828</v>
      </c>
      <c r="AX668" s="5">
        <f t="shared" si="776"/>
        <v>18</v>
      </c>
      <c r="AY668" s="4">
        <v>9846</v>
      </c>
      <c r="AZ668" s="5"/>
      <c r="BB668" s="5">
        <f t="shared" ref="BB668" si="794">BC668-BA668</f>
        <v>0</v>
      </c>
    </row>
    <row r="669" spans="1:54" s="4" customFormat="1">
      <c r="A669" s="278">
        <v>484</v>
      </c>
      <c r="B669" s="2">
        <v>484035050</v>
      </c>
      <c r="C669" s="10" t="s">
        <v>303</v>
      </c>
      <c r="D669" s="15">
        <f>'fnd enro'!D669</f>
        <v>0</v>
      </c>
      <c r="E669" s="15">
        <f>'fnd enro'!E669</f>
        <v>0</v>
      </c>
      <c r="F669" s="15">
        <f>'fnd enro'!F669</f>
        <v>0</v>
      </c>
      <c r="G669" s="15">
        <f>'fnd enro'!G669</f>
        <v>0</v>
      </c>
      <c r="H669" s="15">
        <f>'fnd enro'!H669</f>
        <v>0</v>
      </c>
      <c r="I669" s="15">
        <f>'fnd enro'!I669</f>
        <v>1</v>
      </c>
      <c r="J669" s="15">
        <f>'fnd enro'!J669</f>
        <v>0</v>
      </c>
      <c r="K669" s="16">
        <f>'fnd enro'!K669</f>
        <v>3.8300000000000001E-2</v>
      </c>
      <c r="L669" s="15">
        <f>'fnd enro'!L669</f>
        <v>0</v>
      </c>
      <c r="M669" s="15">
        <f>'fnd enro'!M669</f>
        <v>0</v>
      </c>
      <c r="N669" s="15">
        <f>'fnd enro'!N669</f>
        <v>0</v>
      </c>
      <c r="O669" s="15">
        <f>'fnd enro'!O669</f>
        <v>1</v>
      </c>
      <c r="P669" s="15">
        <f>'fnd enro'!P669</f>
        <v>1</v>
      </c>
      <c r="Q669" s="15">
        <f>'fnd enro'!R669</f>
        <v>1</v>
      </c>
      <c r="R669" s="16">
        <f t="shared" si="766"/>
        <v>1.085</v>
      </c>
      <c r="S669" s="15">
        <f>VALUE('fnd enro'!Q669)</f>
        <v>4</v>
      </c>
      <c r="T669" s="2"/>
      <c r="U669" s="1">
        <f>(($D669*'fnd base rates'!C$107)
+($E669*'fnd base rates'!C$108)
+($F669*'fnd base rates'!C$109)
+($G669*'fnd base rates'!C$110)
+($H669*'fnd base rates'!C$111)
+($I669*'fnd base rates'!C$112)
+($J669*'fnd base rates'!C$113)
+($K669*'fnd base rates'!C$114)
+($M669*'fnd base rates'!C$116)
+($N669*'fnd base rates'!C$117)
+($O669*'fnd base rates'!C$118)
+($P669*VLOOKUP($S669+12,rate_basefnd,3)))
*$R669</f>
        <v>708.95233790499992</v>
      </c>
      <c r="V669" s="1">
        <f>(($D669*'fnd base rates'!D$107)
+($E669*'fnd base rates'!D$108)
+($F669*'fnd base rates'!D$109)
+($G669*'fnd base rates'!D$110)
+($H669*'fnd base rates'!D$111)
+($I669*'fnd base rates'!D$112)
+($J669*'fnd base rates'!D$113)
+($K669*'fnd base rates'!D$114)
+($M669*'fnd base rates'!D$116)
+($N669*'fnd base rates'!D$117)
+($O669*'fnd base rates'!D$118)
+($P669*VLOOKUP($S669+12,rate_basefnd,4)))
*$R669</f>
        <v>1240.7625999999998</v>
      </c>
      <c r="W669" s="1">
        <f>(($D669*'fnd base rates'!E$107)
+($E669*'fnd base rates'!E$108)
+($F669*'fnd base rates'!E$109)
+($G669*'fnd base rates'!E$110)
+($H669*'fnd base rates'!E$111)
+($I669*'fnd base rates'!E$112)
+($J669*'fnd base rates'!E$113)
+($K669*'fnd base rates'!E$114)
+($M669*'fnd base rates'!E$116)
+($N669*'fnd base rates'!E$117)
+($O669*'fnd base rates'!E$118)
+($P669*VLOOKUP($S669+12,rate_basefnd,5)))
*$R669</f>
        <v>9005.397206014999</v>
      </c>
      <c r="X669" s="1">
        <f>(($D669*'fnd base rates'!F$107)
+($E669*'fnd base rates'!F$108)
+($F669*'fnd base rates'!F$109)
+($G669*'fnd base rates'!F$110)
+($H669*'fnd base rates'!F$111)
+($I669*'fnd base rates'!F$112)
+($J669*'fnd base rates'!F$113)
+($K669*'fnd base rates'!F$114)
+($M669*'fnd base rates'!F$116)
+($N669*'fnd base rates'!F$117)
+($O669*'fnd base rates'!F$118)
+($P669*VLOOKUP($S669+12,rate_basefnd,6)))
*$R669</f>
        <v>1080.7992944700002</v>
      </c>
      <c r="Y669" s="1">
        <f>(($D669*'fnd base rates'!G$107)
+($E669*'fnd base rates'!G$108)
+($F669*'fnd base rates'!G$109)
+($G669*'fnd base rates'!G$110)
+($H669*'fnd base rates'!G$111)
+($I669*'fnd base rates'!G$112)
+($J669*'fnd base rates'!G$113)
+($K669*'fnd base rates'!G$114)
+($M669*'fnd base rates'!G$116)
+($N669*'fnd base rates'!G$117)
+($O669*'fnd base rates'!G$118)
+($P669*VLOOKUP($S669+12,rate_basefnd,7)))
*$R669</f>
        <v>350.85226081499997</v>
      </c>
      <c r="Z669" s="1">
        <f>(($D669*'fnd base rates'!H$107)
+($E669*'fnd base rates'!H$108)
+($F669*'fnd base rates'!H$109)
+($G669*'fnd base rates'!H$110)
+($H669*'fnd base rates'!H$111)
+($I669*'fnd base rates'!H$112)
+($J669*'fnd base rates'!H$113)
+($K669*'fnd base rates'!H$114)
+($M669*'fnd base rates'!H$116)
+($N669*'fnd base rates'!H$117)
+($O669*'fnd base rates'!H$118)
+($P669*VLOOKUP($S669+12,rate_basefnd,8)))</f>
        <v>918.43720999999994</v>
      </c>
      <c r="AA669" s="1">
        <f>(($D669*'fnd base rates'!I$107)
+($E669*'fnd base rates'!I$108)
+($F669*'fnd base rates'!I$109)
+($G669*'fnd base rates'!I$110)
+($H669*'fnd base rates'!I$111)
+($I669*'fnd base rates'!I$112)
+($J669*'fnd base rates'!I$113)
+($K669*'fnd base rates'!I$114)
+($M669*'fnd base rates'!I$116)
+($N669*'fnd base rates'!I$117)
+($O669*'fnd base rates'!I$118)
+($P669*VLOOKUP($S669+12,rate_basefnd,9)))
*$R669</f>
        <v>624.12455</v>
      </c>
      <c r="AB669" s="1">
        <f>(($D669*'fnd base rates'!J$107)
+($E669*'fnd base rates'!J$108)
+($F669*'fnd base rates'!J$109)
+($G669*'fnd base rates'!J$110)
+($H669*'fnd base rates'!J$111)
+($I669*'fnd base rates'!J$112)
+($J669*'fnd base rates'!J$113)
+($K669*'fnd base rates'!J$114)
+($M669*'fnd base rates'!J$116)
+($N669*'fnd base rates'!J$117)
+($O669*'fnd base rates'!J$118)
+($P669*VLOOKUP($S669+12,rate_basefnd,10)))
*$R669</f>
        <v>1201.5507</v>
      </c>
      <c r="AC669" s="1">
        <f>(($D669*'fnd base rates'!K$107)
+($E669*'fnd base rates'!K$108)
+($F669*'fnd base rates'!K$109)
+($G669*'fnd base rates'!K$110)
+($H669*'fnd base rates'!K$111)
+($I669*'fnd base rates'!K$112)
+($J669*'fnd base rates'!K$113)
+($K669*'fnd base rates'!K$114)
+($M669*'fnd base rates'!K$116)
+($N669*'fnd base rates'!K$117)
+($O669*'fnd base rates'!K$118)
+($P669*VLOOKUP($S669+12,rate_basefnd,11)))
*$R669</f>
        <v>1472.0889519349998</v>
      </c>
      <c r="AD669" s="1">
        <f>(($D669*'fnd base rates'!L$107)
+($E669*'fnd base rates'!L$108)
+($F669*'fnd base rates'!L$109)
+($G669*'fnd base rates'!L$110)
+($H669*'fnd base rates'!L$111)
+($I669*'fnd base rates'!L$112)
+($J669*'fnd base rates'!L$113)
+($K669*'fnd base rates'!L$114)
+($M669*'fnd base rates'!L$116)
+($N669*'fnd base rates'!L$117)
+($O669*'fnd base rates'!L$118)
+($P669*VLOOKUP($S669+12,rate_basefnd,12)))</f>
        <v>1878.033406</v>
      </c>
      <c r="AE669" s="1">
        <f>(($D669*'fnd base rates'!M$107)
+($E669*'fnd base rates'!M$108)
+($F669*'fnd base rates'!M$109)
+($G669*'fnd base rates'!M$110)
+($H669*'fnd base rates'!M$111)
+($I669*'fnd base rates'!M$112)
+($J669*'fnd base rates'!M$113)
+($K669*'fnd base rates'!M$114)
+($M669*'fnd base rates'!M$116)
+($N669*'fnd base rates'!M$117)
+($O669*'fnd base rates'!M$118)
+($P669*VLOOKUP($S669+12,rate_basefnd,13)))</f>
        <v>0</v>
      </c>
      <c r="AF669" s="4">
        <f t="shared" si="767"/>
        <v>18480.998517139997</v>
      </c>
      <c r="AH669" s="4">
        <f t="shared" si="768"/>
        <v>484035050</v>
      </c>
      <c r="AI669" s="4" t="str">
        <f t="shared" si="769"/>
        <v>484</v>
      </c>
      <c r="AJ669" s="2" t="str">
        <f t="shared" si="770"/>
        <v>035</v>
      </c>
      <c r="AK669" s="2" t="str">
        <f t="shared" si="771"/>
        <v>050</v>
      </c>
      <c r="AL669" s="4">
        <f t="shared" si="772"/>
        <v>1</v>
      </c>
      <c r="AM669" s="4">
        <f t="shared" si="764"/>
        <v>1</v>
      </c>
      <c r="AN669" s="4">
        <f t="shared" si="773"/>
        <v>18480.998517139997</v>
      </c>
      <c r="AO669" s="4">
        <f t="shared" si="774"/>
        <v>18481</v>
      </c>
      <c r="AP669" s="4">
        <f t="shared" si="775"/>
        <v>0</v>
      </c>
      <c r="AQ669" s="4">
        <v>18481</v>
      </c>
      <c r="AW669" s="4">
        <v>18422</v>
      </c>
      <c r="AX669" s="5">
        <f t="shared" si="776"/>
        <v>59</v>
      </c>
      <c r="AY669" s="4">
        <v>18481</v>
      </c>
      <c r="AZ669" s="5"/>
      <c r="BB669" s="5">
        <f t="shared" ref="BB669" si="795">BC669-BA669</f>
        <v>0</v>
      </c>
    </row>
    <row r="670" spans="1:54" s="4" customFormat="1">
      <c r="A670" s="278">
        <v>484</v>
      </c>
      <c r="B670" s="2">
        <v>484035073</v>
      </c>
      <c r="C670" s="10" t="s">
        <v>303</v>
      </c>
      <c r="D670" s="15">
        <f>'fnd enro'!D670</f>
        <v>0</v>
      </c>
      <c r="E670" s="15">
        <f>'fnd enro'!E670</f>
        <v>0</v>
      </c>
      <c r="F670" s="15">
        <f>'fnd enro'!F670</f>
        <v>0</v>
      </c>
      <c r="G670" s="15">
        <f>'fnd enro'!G670</f>
        <v>0</v>
      </c>
      <c r="H670" s="15">
        <f>'fnd enro'!H670</f>
        <v>0</v>
      </c>
      <c r="I670" s="15">
        <f>'fnd enro'!I670</f>
        <v>1</v>
      </c>
      <c r="J670" s="15">
        <f>'fnd enro'!J670</f>
        <v>0</v>
      </c>
      <c r="K670" s="16">
        <f>'fnd enro'!K670</f>
        <v>3.8300000000000001E-2</v>
      </c>
      <c r="L670" s="15">
        <f>'fnd enro'!L670</f>
        <v>0</v>
      </c>
      <c r="M670" s="15">
        <f>'fnd enro'!M670</f>
        <v>0</v>
      </c>
      <c r="N670" s="15">
        <f>'fnd enro'!N670</f>
        <v>0</v>
      </c>
      <c r="O670" s="15">
        <f>'fnd enro'!O670</f>
        <v>0</v>
      </c>
      <c r="P670" s="15">
        <f>'fnd enro'!P670</f>
        <v>0</v>
      </c>
      <c r="Q670" s="15">
        <f>'fnd enro'!R670</f>
        <v>1</v>
      </c>
      <c r="R670" s="16">
        <f t="shared" si="766"/>
        <v>1.085</v>
      </c>
      <c r="S670" s="15">
        <f>VALUE('fnd enro'!Q670)</f>
        <v>5</v>
      </c>
      <c r="T670" s="2"/>
      <c r="U670" s="1">
        <f>(($D670*'fnd base rates'!C$107)
+($E670*'fnd base rates'!C$108)
+($F670*'fnd base rates'!C$109)
+($G670*'fnd base rates'!C$110)
+($H670*'fnd base rates'!C$111)
+($I670*'fnd base rates'!C$112)
+($J670*'fnd base rates'!C$113)
+($K670*'fnd base rates'!C$114)
+($M670*'fnd base rates'!C$116)
+($N670*'fnd base rates'!C$117)
+($O670*'fnd base rates'!C$118)
+($P670*VLOOKUP($S670+12,rate_basefnd,3)))
*$R670</f>
        <v>556.08668790499996</v>
      </c>
      <c r="V670" s="1">
        <f>(($D670*'fnd base rates'!D$107)
+($E670*'fnd base rates'!D$108)
+($F670*'fnd base rates'!D$109)
+($G670*'fnd base rates'!D$110)
+($H670*'fnd base rates'!D$111)
+($I670*'fnd base rates'!D$112)
+($J670*'fnd base rates'!D$113)
+($K670*'fnd base rates'!D$114)
+($M670*'fnd base rates'!D$116)
+($N670*'fnd base rates'!D$117)
+($O670*'fnd base rates'!D$118)
+($P670*VLOOKUP($S670+12,rate_basefnd,4)))
*$R670</f>
        <v>794.36104999999998</v>
      </c>
      <c r="W670" s="1">
        <f>(($D670*'fnd base rates'!E$107)
+($E670*'fnd base rates'!E$108)
+($F670*'fnd base rates'!E$109)
+($G670*'fnd base rates'!E$110)
+($H670*'fnd base rates'!E$111)
+($I670*'fnd base rates'!E$112)
+($J670*'fnd base rates'!E$113)
+($K670*'fnd base rates'!E$114)
+($M670*'fnd base rates'!E$116)
+($N670*'fnd base rates'!E$117)
+($O670*'fnd base rates'!E$118)
+($P670*VLOOKUP($S670+12,rate_basefnd,5)))
*$R670</f>
        <v>5097.2272060149999</v>
      </c>
      <c r="X670" s="1">
        <f>(($D670*'fnd base rates'!F$107)
+($E670*'fnd base rates'!F$108)
+($F670*'fnd base rates'!F$109)
+($G670*'fnd base rates'!F$110)
+($H670*'fnd base rates'!F$111)
+($I670*'fnd base rates'!F$112)
+($J670*'fnd base rates'!F$113)
+($K670*'fnd base rates'!F$114)
+($M670*'fnd base rates'!F$116)
+($N670*'fnd base rates'!F$117)
+($O670*'fnd base rates'!F$118)
+($P670*VLOOKUP($S670+12,rate_basefnd,6)))
*$R670</f>
        <v>918.02759447000005</v>
      </c>
      <c r="Y670" s="1">
        <f>(($D670*'fnd base rates'!G$107)
+($E670*'fnd base rates'!G$108)
+($F670*'fnd base rates'!G$109)
+($G670*'fnd base rates'!G$110)
+($H670*'fnd base rates'!G$111)
+($I670*'fnd base rates'!G$112)
+($J670*'fnd base rates'!G$113)
+($K670*'fnd base rates'!G$114)
+($M670*'fnd base rates'!G$116)
+($N670*'fnd base rates'!G$117)
+($O670*'fnd base rates'!G$118)
+($P670*VLOOKUP($S670+12,rate_basefnd,7)))
*$R670</f>
        <v>170.01531081499999</v>
      </c>
      <c r="Z670" s="1">
        <f>(($D670*'fnd base rates'!H$107)
+($E670*'fnd base rates'!H$108)
+($F670*'fnd base rates'!H$109)
+($G670*'fnd base rates'!H$110)
+($H670*'fnd base rates'!H$111)
+($I670*'fnd base rates'!H$112)
+($J670*'fnd base rates'!H$113)
+($K670*'fnd base rates'!H$114)
+($M670*'fnd base rates'!H$116)
+($N670*'fnd base rates'!H$117)
+($O670*'fnd base rates'!H$118)
+($P670*VLOOKUP($S670+12,rate_basefnd,8)))</f>
        <v>792.30720999999994</v>
      </c>
      <c r="AA670" s="1">
        <f>(($D670*'fnd base rates'!I$107)
+($E670*'fnd base rates'!I$108)
+($F670*'fnd base rates'!I$109)
+($G670*'fnd base rates'!I$110)
+($H670*'fnd base rates'!I$111)
+($I670*'fnd base rates'!I$112)
+($J670*'fnd base rates'!I$113)
+($K670*'fnd base rates'!I$114)
+($M670*'fnd base rates'!I$116)
+($N670*'fnd base rates'!I$117)
+($O670*'fnd base rates'!I$118)
+($P670*VLOOKUP($S670+12,rate_basefnd,9)))
*$R670</f>
        <v>442.24600000000004</v>
      </c>
      <c r="AB670" s="1">
        <f>(($D670*'fnd base rates'!J$107)
+($E670*'fnd base rates'!J$108)
+($F670*'fnd base rates'!J$109)
+($G670*'fnd base rates'!J$110)
+($H670*'fnd base rates'!J$111)
+($I670*'fnd base rates'!J$112)
+($J670*'fnd base rates'!J$113)
+($K670*'fnd base rates'!J$114)
+($M670*'fnd base rates'!J$116)
+($N670*'fnd base rates'!J$117)
+($O670*'fnd base rates'!J$118)
+($P670*VLOOKUP($S670+12,rate_basefnd,10)))
*$R670</f>
        <v>595.70839999999998</v>
      </c>
      <c r="AC670" s="1">
        <f>(($D670*'fnd base rates'!K$107)
+($E670*'fnd base rates'!K$108)
+($F670*'fnd base rates'!K$109)
+($G670*'fnd base rates'!K$110)
+($H670*'fnd base rates'!K$111)
+($I670*'fnd base rates'!K$112)
+($J670*'fnd base rates'!K$113)
+($K670*'fnd base rates'!K$114)
+($M670*'fnd base rates'!K$116)
+($N670*'fnd base rates'!K$117)
+($O670*'fnd base rates'!K$118)
+($P670*VLOOKUP($S670+12,rate_basefnd,11)))
*$R670</f>
        <v>1193.0595019349998</v>
      </c>
      <c r="AD670" s="1">
        <f>(($D670*'fnd base rates'!L$107)
+($E670*'fnd base rates'!L$108)
+($F670*'fnd base rates'!L$109)
+($G670*'fnd base rates'!L$110)
+($H670*'fnd base rates'!L$111)
+($I670*'fnd base rates'!L$112)
+($J670*'fnd base rates'!L$113)
+($K670*'fnd base rates'!L$114)
+($M670*'fnd base rates'!L$116)
+($N670*'fnd base rates'!L$117)
+($O670*'fnd base rates'!L$118)
+($P670*VLOOKUP($S670+12,rate_basefnd,12)))</f>
        <v>1229.513406</v>
      </c>
      <c r="AE670" s="1">
        <f>(($D670*'fnd base rates'!M$107)
+($E670*'fnd base rates'!M$108)
+($F670*'fnd base rates'!M$109)
+($G670*'fnd base rates'!M$110)
+($H670*'fnd base rates'!M$111)
+($I670*'fnd base rates'!M$112)
+($J670*'fnd base rates'!M$113)
+($K670*'fnd base rates'!M$114)
+($M670*'fnd base rates'!M$116)
+($N670*'fnd base rates'!M$117)
+($O670*'fnd base rates'!M$118)
+($P670*VLOOKUP($S670+12,rate_basefnd,13)))</f>
        <v>0</v>
      </c>
      <c r="AF670" s="4">
        <f t="shared" si="767"/>
        <v>11788.552367139999</v>
      </c>
      <c r="AH670" s="4">
        <f t="shared" si="768"/>
        <v>484035073</v>
      </c>
      <c r="AI670" s="4" t="str">
        <f t="shared" si="769"/>
        <v>484</v>
      </c>
      <c r="AJ670" s="2" t="str">
        <f t="shared" si="770"/>
        <v>035</v>
      </c>
      <c r="AK670" s="2" t="str">
        <f t="shared" si="771"/>
        <v>073</v>
      </c>
      <c r="AL670" s="4">
        <f t="shared" si="772"/>
        <v>1</v>
      </c>
      <c r="AM670" s="4">
        <f t="shared" si="764"/>
        <v>1</v>
      </c>
      <c r="AN670" s="4">
        <f t="shared" si="773"/>
        <v>11788.552367139999</v>
      </c>
      <c r="AO670" s="4">
        <f t="shared" si="774"/>
        <v>11789</v>
      </c>
      <c r="AP670" s="4">
        <f t="shared" si="775"/>
        <v>0</v>
      </c>
      <c r="AQ670" s="4">
        <v>11789</v>
      </c>
      <c r="AW670" s="4">
        <v>11774</v>
      </c>
      <c r="AX670" s="5">
        <f t="shared" si="776"/>
        <v>15</v>
      </c>
      <c r="AY670" s="4">
        <v>11789</v>
      </c>
      <c r="AZ670" s="5"/>
      <c r="BB670" s="5">
        <f t="shared" ref="BB670" si="796">BC670-BA670</f>
        <v>0</v>
      </c>
    </row>
    <row r="671" spans="1:54" s="4" customFormat="1">
      <c r="A671" s="278">
        <v>484</v>
      </c>
      <c r="B671" s="2">
        <v>484035093</v>
      </c>
      <c r="C671" s="10" t="s">
        <v>303</v>
      </c>
      <c r="D671" s="15">
        <f>'fnd enro'!D671</f>
        <v>0</v>
      </c>
      <c r="E671" s="15">
        <f>'fnd enro'!E671</f>
        <v>0</v>
      </c>
      <c r="F671" s="15">
        <f>'fnd enro'!F671</f>
        <v>0</v>
      </c>
      <c r="G671" s="15">
        <f>'fnd enro'!G671</f>
        <v>0</v>
      </c>
      <c r="H671" s="15">
        <f>'fnd enro'!H671</f>
        <v>1</v>
      </c>
      <c r="I671" s="15">
        <f>'fnd enro'!I671</f>
        <v>0</v>
      </c>
      <c r="J671" s="15">
        <f>'fnd enro'!J671</f>
        <v>0</v>
      </c>
      <c r="K671" s="16">
        <f>'fnd enro'!K671</f>
        <v>3.8300000000000001E-2</v>
      </c>
      <c r="L671" s="15">
        <f>'fnd enro'!L671</f>
        <v>0</v>
      </c>
      <c r="M671" s="15">
        <f>'fnd enro'!M671</f>
        <v>0</v>
      </c>
      <c r="N671" s="15">
        <f>'fnd enro'!N671</f>
        <v>0</v>
      </c>
      <c r="O671" s="15">
        <f>'fnd enro'!O671</f>
        <v>0</v>
      </c>
      <c r="P671" s="15">
        <f>'fnd enro'!P671</f>
        <v>1</v>
      </c>
      <c r="Q671" s="15">
        <f>'fnd enro'!R671</f>
        <v>1</v>
      </c>
      <c r="R671" s="16">
        <f t="shared" si="766"/>
        <v>1.085</v>
      </c>
      <c r="S671" s="15">
        <f>VALUE('fnd enro'!Q671)</f>
        <v>11</v>
      </c>
      <c r="T671" s="2"/>
      <c r="U671" s="1">
        <f>(($D671*'fnd base rates'!C$107)
+($E671*'fnd base rates'!C$108)
+($F671*'fnd base rates'!C$109)
+($G671*'fnd base rates'!C$110)
+($H671*'fnd base rates'!C$111)
+($I671*'fnd base rates'!C$112)
+($J671*'fnd base rates'!C$113)
+($K671*'fnd base rates'!C$114)
+($M671*'fnd base rates'!C$116)
+($N671*'fnd base rates'!C$117)
+($O671*'fnd base rates'!C$118)
+($P671*VLOOKUP($S671+12,rate_basefnd,3)))
*$R671</f>
        <v>634.45623790499997</v>
      </c>
      <c r="V671" s="1">
        <f>(($D671*'fnd base rates'!D$107)
+($E671*'fnd base rates'!D$108)
+($F671*'fnd base rates'!D$109)
+($G671*'fnd base rates'!D$110)
+($H671*'fnd base rates'!D$111)
+($I671*'fnd base rates'!D$112)
+($J671*'fnd base rates'!D$113)
+($K671*'fnd base rates'!D$114)
+($M671*'fnd base rates'!D$116)
+($N671*'fnd base rates'!D$117)
+($O671*'fnd base rates'!D$118)
+($P671*VLOOKUP($S671+12,rate_basefnd,4)))
*$R671</f>
        <v>1165.6588999999999</v>
      </c>
      <c r="W671" s="1">
        <f>(($D671*'fnd base rates'!E$107)
+($E671*'fnd base rates'!E$108)
+($F671*'fnd base rates'!E$109)
+($G671*'fnd base rates'!E$110)
+($H671*'fnd base rates'!E$111)
+($I671*'fnd base rates'!E$112)
+($J671*'fnd base rates'!E$113)
+($K671*'fnd base rates'!E$114)
+($M671*'fnd base rates'!E$116)
+($N671*'fnd base rates'!E$117)
+($O671*'fnd base rates'!E$118)
+($P671*VLOOKUP($S671+12,rate_basefnd,5)))
*$R671</f>
        <v>7213.5197060150003</v>
      </c>
      <c r="X671" s="1">
        <f>(($D671*'fnd base rates'!F$107)
+($E671*'fnd base rates'!F$108)
+($F671*'fnd base rates'!F$109)
+($G671*'fnd base rates'!F$110)
+($H671*'fnd base rates'!F$111)
+($I671*'fnd base rates'!F$112)
+($J671*'fnd base rates'!F$113)
+($K671*'fnd base rates'!F$114)
+($M671*'fnd base rates'!F$116)
+($N671*'fnd base rates'!F$117)
+($O671*'fnd base rates'!F$118)
+($P671*VLOOKUP($S671+12,rate_basefnd,6)))
*$R671</f>
        <v>1030.67229447</v>
      </c>
      <c r="Y671" s="1">
        <f>(($D671*'fnd base rates'!G$107)
+($E671*'fnd base rates'!G$108)
+($F671*'fnd base rates'!G$109)
+($G671*'fnd base rates'!G$110)
+($H671*'fnd base rates'!G$111)
+($I671*'fnd base rates'!G$112)
+($J671*'fnd base rates'!G$113)
+($K671*'fnd base rates'!G$114)
+($M671*'fnd base rates'!G$116)
+($N671*'fnd base rates'!G$117)
+($O671*'fnd base rates'!G$118)
+($P671*VLOOKUP($S671+12,rate_basefnd,7)))
*$R671</f>
        <v>350.60271081499997</v>
      </c>
      <c r="Z671" s="1">
        <f>(($D671*'fnd base rates'!H$107)
+($E671*'fnd base rates'!H$108)
+($F671*'fnd base rates'!H$109)
+($G671*'fnd base rates'!H$110)
+($H671*'fnd base rates'!H$111)
+($I671*'fnd base rates'!H$112)
+($J671*'fnd base rates'!H$113)
+($K671*'fnd base rates'!H$114)
+($M671*'fnd base rates'!H$116)
+($N671*'fnd base rates'!H$117)
+($O671*'fnd base rates'!H$118)
+($P671*VLOOKUP($S671+12,rate_basefnd,8)))</f>
        <v>525.61721</v>
      </c>
      <c r="AA671" s="1">
        <f>(($D671*'fnd base rates'!I$107)
+($E671*'fnd base rates'!I$108)
+($F671*'fnd base rates'!I$109)
+($G671*'fnd base rates'!I$110)
+($H671*'fnd base rates'!I$111)
+($I671*'fnd base rates'!I$112)
+($J671*'fnd base rates'!I$113)
+($K671*'fnd base rates'!I$114)
+($M671*'fnd base rates'!I$116)
+($N671*'fnd base rates'!I$117)
+($O671*'fnd base rates'!I$118)
+($P671*VLOOKUP($S671+12,rate_basefnd,9)))
*$R671</f>
        <v>511.45814999999999</v>
      </c>
      <c r="AB671" s="1">
        <f>(($D671*'fnd base rates'!J$107)
+($E671*'fnd base rates'!J$108)
+($F671*'fnd base rates'!J$109)
+($G671*'fnd base rates'!J$110)
+($H671*'fnd base rates'!J$111)
+($I671*'fnd base rates'!J$112)
+($J671*'fnd base rates'!J$113)
+($K671*'fnd base rates'!J$114)
+($M671*'fnd base rates'!J$116)
+($N671*'fnd base rates'!J$117)
+($O671*'fnd base rates'!J$118)
+($P671*VLOOKUP($S671+12,rate_basefnd,10)))
*$R671</f>
        <v>1021.0066999999999</v>
      </c>
      <c r="AC671" s="1">
        <f>(($D671*'fnd base rates'!K$107)
+($E671*'fnd base rates'!K$108)
+($F671*'fnd base rates'!K$109)
+($G671*'fnd base rates'!K$110)
+($H671*'fnd base rates'!K$111)
+($I671*'fnd base rates'!K$112)
+($J671*'fnd base rates'!K$113)
+($K671*'fnd base rates'!K$114)
+($M671*'fnd base rates'!K$116)
+($N671*'fnd base rates'!K$117)
+($O671*'fnd base rates'!K$118)
+($P671*VLOOKUP($S671+12,rate_basefnd,11)))
*$R671</f>
        <v>1226.3907019349999</v>
      </c>
      <c r="AD671" s="1">
        <f>(($D671*'fnd base rates'!L$107)
+($E671*'fnd base rates'!L$108)
+($F671*'fnd base rates'!L$109)
+($G671*'fnd base rates'!L$110)
+($H671*'fnd base rates'!L$111)
+($I671*'fnd base rates'!L$112)
+($J671*'fnd base rates'!L$113)
+($K671*'fnd base rates'!L$114)
+($M671*'fnd base rates'!L$116)
+($N671*'fnd base rates'!L$117)
+($O671*'fnd base rates'!L$118)
+($P671*VLOOKUP($S671+12,rate_basefnd,12)))</f>
        <v>1891.9034059999999</v>
      </c>
      <c r="AE671" s="1">
        <f>(($D671*'fnd base rates'!M$107)
+($E671*'fnd base rates'!M$108)
+($F671*'fnd base rates'!M$109)
+($G671*'fnd base rates'!M$110)
+($H671*'fnd base rates'!M$111)
+($I671*'fnd base rates'!M$112)
+($J671*'fnd base rates'!M$113)
+($K671*'fnd base rates'!M$114)
+($M671*'fnd base rates'!M$116)
+($N671*'fnd base rates'!M$117)
+($O671*'fnd base rates'!M$118)
+($P671*VLOOKUP($S671+12,rate_basefnd,13)))</f>
        <v>0</v>
      </c>
      <c r="AF671" s="4">
        <f t="shared" si="767"/>
        <v>15571.286017140001</v>
      </c>
      <c r="AH671" s="4">
        <f t="shared" si="768"/>
        <v>484035093</v>
      </c>
      <c r="AI671" s="4" t="str">
        <f t="shared" si="769"/>
        <v>484</v>
      </c>
      <c r="AJ671" s="2" t="str">
        <f t="shared" si="770"/>
        <v>035</v>
      </c>
      <c r="AK671" s="2" t="str">
        <f t="shared" si="771"/>
        <v>093</v>
      </c>
      <c r="AL671" s="4">
        <f t="shared" si="772"/>
        <v>1</v>
      </c>
      <c r="AM671" s="4">
        <f t="shared" si="764"/>
        <v>1</v>
      </c>
      <c r="AN671" s="4">
        <f t="shared" si="773"/>
        <v>15571.286017140001</v>
      </c>
      <c r="AO671" s="4">
        <f t="shared" si="774"/>
        <v>15571</v>
      </c>
      <c r="AP671" s="4">
        <f t="shared" si="775"/>
        <v>0</v>
      </c>
      <c r="AQ671" s="4">
        <v>15571</v>
      </c>
      <c r="AW671" s="4">
        <v>15465</v>
      </c>
      <c r="AX671" s="5">
        <f t="shared" si="776"/>
        <v>106</v>
      </c>
      <c r="AY671" s="4">
        <v>15571</v>
      </c>
      <c r="AZ671" s="5"/>
      <c r="BB671" s="5">
        <f t="shared" ref="BB671" si="797">BC671-BA671</f>
        <v>0</v>
      </c>
    </row>
    <row r="672" spans="1:54" s="4" customFormat="1">
      <c r="A672" s="278">
        <v>484</v>
      </c>
      <c r="B672" s="2">
        <v>484035095</v>
      </c>
      <c r="C672" s="10" t="s">
        <v>303</v>
      </c>
      <c r="D672" s="15">
        <f>'fnd enro'!D672</f>
        <v>0</v>
      </c>
      <c r="E672" s="15">
        <f>'fnd enro'!E672</f>
        <v>0</v>
      </c>
      <c r="F672" s="15">
        <f>'fnd enro'!F672</f>
        <v>0</v>
      </c>
      <c r="G672" s="15">
        <f>'fnd enro'!G672</f>
        <v>0</v>
      </c>
      <c r="H672" s="15">
        <f>'fnd enro'!H672</f>
        <v>2</v>
      </c>
      <c r="I672" s="15">
        <f>'fnd enro'!I672</f>
        <v>0</v>
      </c>
      <c r="J672" s="15">
        <f>'fnd enro'!J672</f>
        <v>0</v>
      </c>
      <c r="K672" s="16">
        <f>'fnd enro'!K672</f>
        <v>7.6600000000000001E-2</v>
      </c>
      <c r="L672" s="15">
        <f>'fnd enro'!L672</f>
        <v>0</v>
      </c>
      <c r="M672" s="15">
        <f>'fnd enro'!M672</f>
        <v>0</v>
      </c>
      <c r="N672" s="15">
        <f>'fnd enro'!N672</f>
        <v>0</v>
      </c>
      <c r="O672" s="15">
        <f>'fnd enro'!O672</f>
        <v>0</v>
      </c>
      <c r="P672" s="15">
        <f>'fnd enro'!P672</f>
        <v>2</v>
      </c>
      <c r="Q672" s="15">
        <f>'fnd enro'!R672</f>
        <v>2</v>
      </c>
      <c r="R672" s="16">
        <f t="shared" si="766"/>
        <v>1.085</v>
      </c>
      <c r="S672" s="15">
        <f>VALUE('fnd enro'!Q672)</f>
        <v>11</v>
      </c>
      <c r="T672" s="2"/>
      <c r="U672" s="1">
        <f>(($D672*'fnd base rates'!C$107)
+($E672*'fnd base rates'!C$108)
+($F672*'fnd base rates'!C$109)
+($G672*'fnd base rates'!C$110)
+($H672*'fnd base rates'!C$111)
+($I672*'fnd base rates'!C$112)
+($J672*'fnd base rates'!C$113)
+($K672*'fnd base rates'!C$114)
+($M672*'fnd base rates'!C$116)
+($N672*'fnd base rates'!C$117)
+($O672*'fnd base rates'!C$118)
+($P672*VLOOKUP($S672+12,rate_basefnd,3)))
*$R672</f>
        <v>1268.9124758099999</v>
      </c>
      <c r="V672" s="1">
        <f>(($D672*'fnd base rates'!D$107)
+($E672*'fnd base rates'!D$108)
+($F672*'fnd base rates'!D$109)
+($G672*'fnd base rates'!D$110)
+($H672*'fnd base rates'!D$111)
+($I672*'fnd base rates'!D$112)
+($J672*'fnd base rates'!D$113)
+($K672*'fnd base rates'!D$114)
+($M672*'fnd base rates'!D$116)
+($N672*'fnd base rates'!D$117)
+($O672*'fnd base rates'!D$118)
+($P672*VLOOKUP($S672+12,rate_basefnd,4)))
*$R672</f>
        <v>2331.3177999999998</v>
      </c>
      <c r="W672" s="1">
        <f>(($D672*'fnd base rates'!E$107)
+($E672*'fnd base rates'!E$108)
+($F672*'fnd base rates'!E$109)
+($G672*'fnd base rates'!E$110)
+($H672*'fnd base rates'!E$111)
+($I672*'fnd base rates'!E$112)
+($J672*'fnd base rates'!E$113)
+($K672*'fnd base rates'!E$114)
+($M672*'fnd base rates'!E$116)
+($N672*'fnd base rates'!E$117)
+($O672*'fnd base rates'!E$118)
+($P672*VLOOKUP($S672+12,rate_basefnd,5)))
*$R672</f>
        <v>14427.039412030001</v>
      </c>
      <c r="X672" s="1">
        <f>(($D672*'fnd base rates'!F$107)
+($E672*'fnd base rates'!F$108)
+($F672*'fnd base rates'!F$109)
+($G672*'fnd base rates'!F$110)
+($H672*'fnd base rates'!F$111)
+($I672*'fnd base rates'!F$112)
+($J672*'fnd base rates'!F$113)
+($K672*'fnd base rates'!F$114)
+($M672*'fnd base rates'!F$116)
+($N672*'fnd base rates'!F$117)
+($O672*'fnd base rates'!F$118)
+($P672*VLOOKUP($S672+12,rate_basefnd,6)))
*$R672</f>
        <v>2061.34458894</v>
      </c>
      <c r="Y672" s="1">
        <f>(($D672*'fnd base rates'!G$107)
+($E672*'fnd base rates'!G$108)
+($F672*'fnd base rates'!G$109)
+($G672*'fnd base rates'!G$110)
+($H672*'fnd base rates'!G$111)
+($I672*'fnd base rates'!G$112)
+($J672*'fnd base rates'!G$113)
+($K672*'fnd base rates'!G$114)
+($M672*'fnd base rates'!G$116)
+($N672*'fnd base rates'!G$117)
+($O672*'fnd base rates'!G$118)
+($P672*VLOOKUP($S672+12,rate_basefnd,7)))
*$R672</f>
        <v>701.20542162999993</v>
      </c>
      <c r="Z672" s="1">
        <f>(($D672*'fnd base rates'!H$107)
+($E672*'fnd base rates'!H$108)
+($F672*'fnd base rates'!H$109)
+($G672*'fnd base rates'!H$110)
+($H672*'fnd base rates'!H$111)
+($I672*'fnd base rates'!H$112)
+($J672*'fnd base rates'!H$113)
+($K672*'fnd base rates'!H$114)
+($M672*'fnd base rates'!H$116)
+($N672*'fnd base rates'!H$117)
+($O672*'fnd base rates'!H$118)
+($P672*VLOOKUP($S672+12,rate_basefnd,8)))</f>
        <v>1051.23442</v>
      </c>
      <c r="AA672" s="1">
        <f>(($D672*'fnd base rates'!I$107)
+($E672*'fnd base rates'!I$108)
+($F672*'fnd base rates'!I$109)
+($G672*'fnd base rates'!I$110)
+($H672*'fnd base rates'!I$111)
+($I672*'fnd base rates'!I$112)
+($J672*'fnd base rates'!I$113)
+($K672*'fnd base rates'!I$114)
+($M672*'fnd base rates'!I$116)
+($N672*'fnd base rates'!I$117)
+($O672*'fnd base rates'!I$118)
+($P672*VLOOKUP($S672+12,rate_basefnd,9)))
*$R672</f>
        <v>1022.9163</v>
      </c>
      <c r="AB672" s="1">
        <f>(($D672*'fnd base rates'!J$107)
+($E672*'fnd base rates'!J$108)
+($F672*'fnd base rates'!J$109)
+($G672*'fnd base rates'!J$110)
+($H672*'fnd base rates'!J$111)
+($I672*'fnd base rates'!J$112)
+($J672*'fnd base rates'!J$113)
+($K672*'fnd base rates'!J$114)
+($M672*'fnd base rates'!J$116)
+($N672*'fnd base rates'!J$117)
+($O672*'fnd base rates'!J$118)
+($P672*VLOOKUP($S672+12,rate_basefnd,10)))
*$R672</f>
        <v>2042.0133999999998</v>
      </c>
      <c r="AC672" s="1">
        <f>(($D672*'fnd base rates'!K$107)
+($E672*'fnd base rates'!K$108)
+($F672*'fnd base rates'!K$109)
+($G672*'fnd base rates'!K$110)
+($H672*'fnd base rates'!K$111)
+($I672*'fnd base rates'!K$112)
+($J672*'fnd base rates'!K$113)
+($K672*'fnd base rates'!K$114)
+($M672*'fnd base rates'!K$116)
+($N672*'fnd base rates'!K$117)
+($O672*'fnd base rates'!K$118)
+($P672*VLOOKUP($S672+12,rate_basefnd,11)))
*$R672</f>
        <v>2452.7814038699998</v>
      </c>
      <c r="AD672" s="1">
        <f>(($D672*'fnd base rates'!L$107)
+($E672*'fnd base rates'!L$108)
+($F672*'fnd base rates'!L$109)
+($G672*'fnd base rates'!L$110)
+($H672*'fnd base rates'!L$111)
+($I672*'fnd base rates'!L$112)
+($J672*'fnd base rates'!L$113)
+($K672*'fnd base rates'!L$114)
+($M672*'fnd base rates'!L$116)
+($N672*'fnd base rates'!L$117)
+($O672*'fnd base rates'!L$118)
+($P672*VLOOKUP($S672+12,rate_basefnd,12)))</f>
        <v>3783.8068119999998</v>
      </c>
      <c r="AE672" s="1">
        <f>(($D672*'fnd base rates'!M$107)
+($E672*'fnd base rates'!M$108)
+($F672*'fnd base rates'!M$109)
+($G672*'fnd base rates'!M$110)
+($H672*'fnd base rates'!M$111)
+($I672*'fnd base rates'!M$112)
+($J672*'fnd base rates'!M$113)
+($K672*'fnd base rates'!M$114)
+($M672*'fnd base rates'!M$116)
+($N672*'fnd base rates'!M$117)
+($O672*'fnd base rates'!M$118)
+($P672*VLOOKUP($S672+12,rate_basefnd,13)))</f>
        <v>0</v>
      </c>
      <c r="AF672" s="4">
        <f t="shared" si="767"/>
        <v>31142.572034280001</v>
      </c>
      <c r="AH672" s="4">
        <f t="shared" si="768"/>
        <v>484035095</v>
      </c>
      <c r="AI672" s="4" t="str">
        <f t="shared" si="769"/>
        <v>484</v>
      </c>
      <c r="AJ672" s="2" t="str">
        <f t="shared" si="770"/>
        <v>035</v>
      </c>
      <c r="AK672" s="2" t="str">
        <f t="shared" si="771"/>
        <v>095</v>
      </c>
      <c r="AL672" s="4">
        <f t="shared" si="772"/>
        <v>1</v>
      </c>
      <c r="AM672" s="4">
        <f t="shared" si="764"/>
        <v>2</v>
      </c>
      <c r="AN672" s="4">
        <f t="shared" si="773"/>
        <v>31142.572034280001</v>
      </c>
      <c r="AO672" s="4">
        <f t="shared" si="774"/>
        <v>15571</v>
      </c>
      <c r="AP672" s="4">
        <f t="shared" si="775"/>
        <v>0</v>
      </c>
      <c r="AQ672" s="4">
        <v>15571</v>
      </c>
      <c r="AW672" s="4">
        <v>15465</v>
      </c>
      <c r="AX672" s="5">
        <f t="shared" si="776"/>
        <v>106</v>
      </c>
      <c r="AY672" s="4">
        <v>15571</v>
      </c>
      <c r="AZ672" s="5"/>
      <c r="BB672" s="5">
        <f t="shared" ref="BB672" si="798">BC672-BA672</f>
        <v>0</v>
      </c>
    </row>
    <row r="673" spans="1:54" s="4" customFormat="1">
      <c r="A673" s="278">
        <v>484</v>
      </c>
      <c r="B673" s="2">
        <v>484035131</v>
      </c>
      <c r="C673" s="10" t="s">
        <v>303</v>
      </c>
      <c r="D673" s="15">
        <f>'fnd enro'!D673</f>
        <v>0</v>
      </c>
      <c r="E673" s="15">
        <f>'fnd enro'!E673</f>
        <v>0</v>
      </c>
      <c r="F673" s="15">
        <f>'fnd enro'!F673</f>
        <v>0</v>
      </c>
      <c r="G673" s="15">
        <f>'fnd enro'!G673</f>
        <v>0</v>
      </c>
      <c r="H673" s="15">
        <f>'fnd enro'!H673</f>
        <v>1</v>
      </c>
      <c r="I673" s="15">
        <f>'fnd enro'!I673</f>
        <v>0</v>
      </c>
      <c r="J673" s="15">
        <f>'fnd enro'!J673</f>
        <v>0</v>
      </c>
      <c r="K673" s="16">
        <f>'fnd enro'!K673</f>
        <v>3.8300000000000001E-2</v>
      </c>
      <c r="L673" s="15">
        <f>'fnd enro'!L673</f>
        <v>0</v>
      </c>
      <c r="M673" s="15">
        <f>'fnd enro'!M673</f>
        <v>0</v>
      </c>
      <c r="N673" s="15">
        <f>'fnd enro'!N673</f>
        <v>0</v>
      </c>
      <c r="O673" s="15">
        <f>'fnd enro'!O673</f>
        <v>0</v>
      </c>
      <c r="P673" s="15">
        <f>'fnd enro'!P673</f>
        <v>1</v>
      </c>
      <c r="Q673" s="15">
        <f>'fnd enro'!R673</f>
        <v>1</v>
      </c>
      <c r="R673" s="16">
        <f t="shared" si="766"/>
        <v>1.085</v>
      </c>
      <c r="S673" s="15">
        <f>VALUE('fnd enro'!Q673)</f>
        <v>2</v>
      </c>
      <c r="T673" s="2"/>
      <c r="U673" s="1">
        <f>(($D673*'fnd base rates'!C$107)
+($E673*'fnd base rates'!C$108)
+($F673*'fnd base rates'!C$109)
+($G673*'fnd base rates'!C$110)
+($H673*'fnd base rates'!C$111)
+($I673*'fnd base rates'!C$112)
+($J673*'fnd base rates'!C$113)
+($K673*'fnd base rates'!C$114)
+($M673*'fnd base rates'!C$116)
+($N673*'fnd base rates'!C$117)
+($O673*'fnd base rates'!C$118)
+($P673*VLOOKUP($S673+12,rate_basefnd,3)))
*$R673</f>
        <v>613.78698790499993</v>
      </c>
      <c r="V673" s="1">
        <f>(($D673*'fnd base rates'!D$107)
+($E673*'fnd base rates'!D$108)
+($F673*'fnd base rates'!D$109)
+($G673*'fnd base rates'!D$110)
+($H673*'fnd base rates'!D$111)
+($I673*'fnd base rates'!D$112)
+($J673*'fnd base rates'!D$113)
+($K673*'fnd base rates'!D$114)
+($M673*'fnd base rates'!D$116)
+($N673*'fnd base rates'!D$117)
+($O673*'fnd base rates'!D$118)
+($P673*VLOOKUP($S673+12,rate_basefnd,4)))
*$R673</f>
        <v>1067.7159499999998</v>
      </c>
      <c r="W673" s="1">
        <f>(($D673*'fnd base rates'!E$107)
+($E673*'fnd base rates'!E$108)
+($F673*'fnd base rates'!E$109)
+($G673*'fnd base rates'!E$110)
+($H673*'fnd base rates'!E$111)
+($I673*'fnd base rates'!E$112)
+($J673*'fnd base rates'!E$113)
+($K673*'fnd base rates'!E$114)
+($M673*'fnd base rates'!E$116)
+($N673*'fnd base rates'!E$117)
+($O673*'fnd base rates'!E$118)
+($P673*VLOOKUP($S673+12,rate_basefnd,5)))
*$R673</f>
        <v>6257.3200560149999</v>
      </c>
      <c r="X673" s="1">
        <f>(($D673*'fnd base rates'!F$107)
+($E673*'fnd base rates'!F$108)
+($F673*'fnd base rates'!F$109)
+($G673*'fnd base rates'!F$110)
+($H673*'fnd base rates'!F$111)
+($I673*'fnd base rates'!F$112)
+($J673*'fnd base rates'!F$113)
+($K673*'fnd base rates'!F$114)
+($M673*'fnd base rates'!F$116)
+($N673*'fnd base rates'!F$117)
+($O673*'fnd base rates'!F$118)
+($P673*VLOOKUP($S673+12,rate_basefnd,6)))
*$R673</f>
        <v>1030.67229447</v>
      </c>
      <c r="Y673" s="1">
        <f>(($D673*'fnd base rates'!G$107)
+($E673*'fnd base rates'!G$108)
+($F673*'fnd base rates'!G$109)
+($G673*'fnd base rates'!G$110)
+($H673*'fnd base rates'!G$111)
+($I673*'fnd base rates'!G$112)
+($J673*'fnd base rates'!G$113)
+($K673*'fnd base rates'!G$114)
+($M673*'fnd base rates'!G$116)
+($N673*'fnd base rates'!G$117)
+($O673*'fnd base rates'!G$118)
+($P673*VLOOKUP($S673+12,rate_basefnd,7)))
*$R673</f>
        <v>304.21896081499995</v>
      </c>
      <c r="Z673" s="1">
        <f>(($D673*'fnd base rates'!H$107)
+($E673*'fnd base rates'!H$108)
+($F673*'fnd base rates'!H$109)
+($G673*'fnd base rates'!H$110)
+($H673*'fnd base rates'!H$111)
+($I673*'fnd base rates'!H$112)
+($J673*'fnd base rates'!H$113)
+($K673*'fnd base rates'!H$114)
+($M673*'fnd base rates'!H$116)
+($N673*'fnd base rates'!H$117)
+($O673*'fnd base rates'!H$118)
+($P673*VLOOKUP($S673+12,rate_basefnd,8)))</f>
        <v>519.06720999999993</v>
      </c>
      <c r="AA673" s="1">
        <f>(($D673*'fnd base rates'!I$107)
+($E673*'fnd base rates'!I$108)
+($F673*'fnd base rates'!I$109)
+($G673*'fnd base rates'!I$110)
+($H673*'fnd base rates'!I$111)
+($I673*'fnd base rates'!I$112)
+($J673*'fnd base rates'!I$113)
+($K673*'fnd base rates'!I$114)
+($M673*'fnd base rates'!I$116)
+($N673*'fnd base rates'!I$117)
+($O673*'fnd base rates'!I$118)
+($P673*VLOOKUP($S673+12,rate_basefnd,9)))
*$R673</f>
        <v>472.73449999999997</v>
      </c>
      <c r="AB673" s="1">
        <f>(($D673*'fnd base rates'!J$107)
+($E673*'fnd base rates'!J$108)
+($F673*'fnd base rates'!J$109)
+($G673*'fnd base rates'!J$110)
+($H673*'fnd base rates'!J$111)
+($I673*'fnd base rates'!J$112)
+($J673*'fnd base rates'!J$113)
+($K673*'fnd base rates'!J$114)
+($M673*'fnd base rates'!J$116)
+($N673*'fnd base rates'!J$117)
+($O673*'fnd base rates'!J$118)
+($P673*VLOOKUP($S673+12,rate_basefnd,10)))
*$R673</f>
        <v>819.81515000000002</v>
      </c>
      <c r="AC673" s="1">
        <f>(($D673*'fnd base rates'!K$107)
+($E673*'fnd base rates'!K$108)
+($F673*'fnd base rates'!K$109)
+($G673*'fnd base rates'!K$110)
+($H673*'fnd base rates'!K$111)
+($I673*'fnd base rates'!K$112)
+($J673*'fnd base rates'!K$113)
+($K673*'fnd base rates'!K$114)
+($M673*'fnd base rates'!K$116)
+($N673*'fnd base rates'!K$117)
+($O673*'fnd base rates'!K$118)
+($P673*VLOOKUP($S673+12,rate_basefnd,11)))
*$R673</f>
        <v>1226.3907019349999</v>
      </c>
      <c r="AD673" s="1">
        <f>(($D673*'fnd base rates'!L$107)
+($E673*'fnd base rates'!L$108)
+($F673*'fnd base rates'!L$109)
+($G673*'fnd base rates'!L$110)
+($H673*'fnd base rates'!L$111)
+($I673*'fnd base rates'!L$112)
+($J673*'fnd base rates'!L$113)
+($K673*'fnd base rates'!L$114)
+($M673*'fnd base rates'!L$116)
+($N673*'fnd base rates'!L$117)
+($O673*'fnd base rates'!L$118)
+($P673*VLOOKUP($S673+12,rate_basefnd,12)))</f>
        <v>1749.343406</v>
      </c>
      <c r="AE673" s="1">
        <f>(($D673*'fnd base rates'!M$107)
+($E673*'fnd base rates'!M$108)
+($F673*'fnd base rates'!M$109)
+($G673*'fnd base rates'!M$110)
+($H673*'fnd base rates'!M$111)
+($I673*'fnd base rates'!M$112)
+($J673*'fnd base rates'!M$113)
+($K673*'fnd base rates'!M$114)
+($M673*'fnd base rates'!M$116)
+($N673*'fnd base rates'!M$117)
+($O673*'fnd base rates'!M$118)
+($P673*VLOOKUP($S673+12,rate_basefnd,13)))</f>
        <v>0</v>
      </c>
      <c r="AF673" s="4">
        <f t="shared" si="767"/>
        <v>14061.06521714</v>
      </c>
      <c r="AH673" s="4">
        <f t="shared" si="768"/>
        <v>484035131</v>
      </c>
      <c r="AI673" s="4" t="str">
        <f t="shared" si="769"/>
        <v>484</v>
      </c>
      <c r="AJ673" s="2" t="str">
        <f t="shared" si="770"/>
        <v>035</v>
      </c>
      <c r="AK673" s="2" t="str">
        <f t="shared" si="771"/>
        <v>131</v>
      </c>
      <c r="AL673" s="4">
        <f t="shared" si="772"/>
        <v>1</v>
      </c>
      <c r="AM673" s="4">
        <f t="shared" si="764"/>
        <v>1</v>
      </c>
      <c r="AN673" s="4">
        <f t="shared" si="773"/>
        <v>14061.06521714</v>
      </c>
      <c r="AO673" s="4">
        <f t="shared" si="774"/>
        <v>14061</v>
      </c>
      <c r="AP673" s="4">
        <f t="shared" si="775"/>
        <v>0</v>
      </c>
      <c r="AQ673" s="4">
        <v>14061</v>
      </c>
      <c r="AW673" s="4">
        <v>14044</v>
      </c>
      <c r="AX673" s="5">
        <f t="shared" si="776"/>
        <v>17</v>
      </c>
      <c r="AY673" s="4">
        <v>14061</v>
      </c>
      <c r="AZ673" s="5"/>
      <c r="BB673" s="5">
        <f t="shared" ref="BB673" si="799">BC673-BA673</f>
        <v>0</v>
      </c>
    </row>
    <row r="674" spans="1:54" s="4" customFormat="1">
      <c r="A674" s="278">
        <v>484</v>
      </c>
      <c r="B674" s="2">
        <v>484035167</v>
      </c>
      <c r="C674" s="10" t="s">
        <v>303</v>
      </c>
      <c r="D674" s="15">
        <f>'fnd enro'!D674</f>
        <v>0</v>
      </c>
      <c r="E674" s="15">
        <f>'fnd enro'!E674</f>
        <v>0</v>
      </c>
      <c r="F674" s="15">
        <f>'fnd enro'!F674</f>
        <v>0</v>
      </c>
      <c r="G674" s="15">
        <f>'fnd enro'!G674</f>
        <v>0</v>
      </c>
      <c r="H674" s="15">
        <f>'fnd enro'!H674</f>
        <v>1</v>
      </c>
      <c r="I674" s="15">
        <f>'fnd enro'!I674</f>
        <v>0</v>
      </c>
      <c r="J674" s="15">
        <f>'fnd enro'!J674</f>
        <v>0</v>
      </c>
      <c r="K674" s="16">
        <f>'fnd enro'!K674</f>
        <v>3.8300000000000001E-2</v>
      </c>
      <c r="L674" s="15">
        <f>'fnd enro'!L674</f>
        <v>0</v>
      </c>
      <c r="M674" s="15">
        <f>'fnd enro'!M674</f>
        <v>0</v>
      </c>
      <c r="N674" s="15">
        <f>'fnd enro'!N674</f>
        <v>0</v>
      </c>
      <c r="O674" s="15">
        <f>'fnd enro'!O674</f>
        <v>0</v>
      </c>
      <c r="P674" s="15">
        <f>'fnd enro'!P674</f>
        <v>0</v>
      </c>
      <c r="Q674" s="15">
        <f>'fnd enro'!R674</f>
        <v>1</v>
      </c>
      <c r="R674" s="16">
        <f t="shared" si="766"/>
        <v>1.085</v>
      </c>
      <c r="S674" s="15">
        <f>VALUE('fnd enro'!Q674)</f>
        <v>4</v>
      </c>
      <c r="T674" s="2"/>
      <c r="U674" s="1">
        <f>(($D674*'fnd base rates'!C$107)
+($E674*'fnd base rates'!C$108)
+($F674*'fnd base rates'!C$109)
+($G674*'fnd base rates'!C$110)
+($H674*'fnd base rates'!C$111)
+($I674*'fnd base rates'!C$112)
+($J674*'fnd base rates'!C$113)
+($K674*'fnd base rates'!C$114)
+($M674*'fnd base rates'!C$116)
+($N674*'fnd base rates'!C$117)
+($O674*'fnd base rates'!C$118)
+($P674*VLOOKUP($S674+12,rate_basefnd,3)))
*$R674</f>
        <v>556.08668790499996</v>
      </c>
      <c r="V674" s="1">
        <f>(($D674*'fnd base rates'!D$107)
+($E674*'fnd base rates'!D$108)
+($F674*'fnd base rates'!D$109)
+($G674*'fnd base rates'!D$110)
+($H674*'fnd base rates'!D$111)
+($I674*'fnd base rates'!D$112)
+($J674*'fnd base rates'!D$113)
+($K674*'fnd base rates'!D$114)
+($M674*'fnd base rates'!D$116)
+($N674*'fnd base rates'!D$117)
+($O674*'fnd base rates'!D$118)
+($P674*VLOOKUP($S674+12,rate_basefnd,4)))
*$R674</f>
        <v>794.36104999999998</v>
      </c>
      <c r="W674" s="1">
        <f>(($D674*'fnd base rates'!E$107)
+($E674*'fnd base rates'!E$108)
+($F674*'fnd base rates'!E$109)
+($G674*'fnd base rates'!E$110)
+($H674*'fnd base rates'!E$111)
+($I674*'fnd base rates'!E$112)
+($J674*'fnd base rates'!E$113)
+($K674*'fnd base rates'!E$114)
+($M674*'fnd base rates'!E$116)
+($N674*'fnd base rates'!E$117)
+($O674*'fnd base rates'!E$118)
+($P674*VLOOKUP($S674+12,rate_basefnd,5)))
*$R674</f>
        <v>3588.892756015</v>
      </c>
      <c r="X674" s="1">
        <f>(($D674*'fnd base rates'!F$107)
+($E674*'fnd base rates'!F$108)
+($F674*'fnd base rates'!F$109)
+($G674*'fnd base rates'!F$110)
+($H674*'fnd base rates'!F$111)
+($I674*'fnd base rates'!F$112)
+($J674*'fnd base rates'!F$113)
+($K674*'fnd base rates'!F$114)
+($M674*'fnd base rates'!F$116)
+($N674*'fnd base rates'!F$117)
+($O674*'fnd base rates'!F$118)
+($P674*VLOOKUP($S674+12,rate_basefnd,6)))
*$R674</f>
        <v>1030.67229447</v>
      </c>
      <c r="Y674" s="1">
        <f>(($D674*'fnd base rates'!G$107)
+($E674*'fnd base rates'!G$108)
+($F674*'fnd base rates'!G$109)
+($G674*'fnd base rates'!G$110)
+($H674*'fnd base rates'!G$111)
+($I674*'fnd base rates'!G$112)
+($J674*'fnd base rates'!G$113)
+($K674*'fnd base rates'!G$114)
+($M674*'fnd base rates'!G$116)
+($N674*'fnd base rates'!G$117)
+($O674*'fnd base rates'!G$118)
+($P674*VLOOKUP($S674+12,rate_basefnd,7)))
*$R674</f>
        <v>174.75676081499998</v>
      </c>
      <c r="Z674" s="1">
        <f>(($D674*'fnd base rates'!H$107)
+($E674*'fnd base rates'!H$108)
+($F674*'fnd base rates'!H$109)
+($G674*'fnd base rates'!H$110)
+($H674*'fnd base rates'!H$111)
+($I674*'fnd base rates'!H$112)
+($J674*'fnd base rates'!H$113)
+($K674*'fnd base rates'!H$114)
+($M674*'fnd base rates'!H$116)
+($N674*'fnd base rates'!H$117)
+($O674*'fnd base rates'!H$118)
+($P674*VLOOKUP($S674+12,rate_basefnd,8)))</f>
        <v>500.77720999999997</v>
      </c>
      <c r="AA674" s="1">
        <f>(($D674*'fnd base rates'!I$107)
+($E674*'fnd base rates'!I$108)
+($F674*'fnd base rates'!I$109)
+($G674*'fnd base rates'!I$110)
+($H674*'fnd base rates'!I$111)
+($I674*'fnd base rates'!I$112)
+($J674*'fnd base rates'!I$113)
+($K674*'fnd base rates'!I$114)
+($M674*'fnd base rates'!I$116)
+($N674*'fnd base rates'!I$117)
+($O674*'fnd base rates'!I$118)
+($P674*VLOOKUP($S674+12,rate_basefnd,9)))
*$R674</f>
        <v>364.6902</v>
      </c>
      <c r="AB674" s="1">
        <f>(($D674*'fnd base rates'!J$107)
+($E674*'fnd base rates'!J$108)
+($F674*'fnd base rates'!J$109)
+($G674*'fnd base rates'!J$110)
+($H674*'fnd base rates'!J$111)
+($I674*'fnd base rates'!J$112)
+($J674*'fnd base rates'!J$113)
+($K674*'fnd base rates'!J$114)
+($M674*'fnd base rates'!J$116)
+($N674*'fnd base rates'!J$117)
+($O674*'fnd base rates'!J$118)
+($P674*VLOOKUP($S674+12,rate_basefnd,10)))
*$R674</f>
        <v>258.33850000000001</v>
      </c>
      <c r="AC674" s="1">
        <f>(($D674*'fnd base rates'!K$107)
+($E674*'fnd base rates'!K$108)
+($F674*'fnd base rates'!K$109)
+($G674*'fnd base rates'!K$110)
+($H674*'fnd base rates'!K$111)
+($I674*'fnd base rates'!K$112)
+($J674*'fnd base rates'!K$113)
+($K674*'fnd base rates'!K$114)
+($M674*'fnd base rates'!K$116)
+($N674*'fnd base rates'!K$117)
+($O674*'fnd base rates'!K$118)
+($P674*VLOOKUP($S674+12,rate_basefnd,11)))
*$R674</f>
        <v>1226.3907019349999</v>
      </c>
      <c r="AD674" s="1">
        <f>(($D674*'fnd base rates'!L$107)
+($E674*'fnd base rates'!L$108)
+($F674*'fnd base rates'!L$109)
+($G674*'fnd base rates'!L$110)
+($H674*'fnd base rates'!L$111)
+($I674*'fnd base rates'!L$112)
+($J674*'fnd base rates'!L$113)
+($K674*'fnd base rates'!L$114)
+($M674*'fnd base rates'!L$116)
+($N674*'fnd base rates'!L$117)
+($O674*'fnd base rates'!L$118)
+($P674*VLOOKUP($S674+12,rate_basefnd,12)))</f>
        <v>1351.523406</v>
      </c>
      <c r="AE674" s="1">
        <f>(($D674*'fnd base rates'!M$107)
+($E674*'fnd base rates'!M$108)
+($F674*'fnd base rates'!M$109)
+($G674*'fnd base rates'!M$110)
+($H674*'fnd base rates'!M$111)
+($I674*'fnd base rates'!M$112)
+($J674*'fnd base rates'!M$113)
+($K674*'fnd base rates'!M$114)
+($M674*'fnd base rates'!M$116)
+($N674*'fnd base rates'!M$117)
+($O674*'fnd base rates'!M$118)
+($P674*VLOOKUP($S674+12,rate_basefnd,13)))</f>
        <v>0</v>
      </c>
      <c r="AF674" s="4">
        <f t="shared" si="767"/>
        <v>9846.4895671400009</v>
      </c>
      <c r="AH674" s="4">
        <f t="shared" si="768"/>
        <v>484035167</v>
      </c>
      <c r="AI674" s="4" t="str">
        <f t="shared" si="769"/>
        <v>484</v>
      </c>
      <c r="AJ674" s="2" t="str">
        <f t="shared" si="770"/>
        <v>035</v>
      </c>
      <c r="AK674" s="2" t="str">
        <f t="shared" si="771"/>
        <v>167</v>
      </c>
      <c r="AL674" s="4">
        <f t="shared" si="772"/>
        <v>1</v>
      </c>
      <c r="AM674" s="4">
        <f t="shared" si="764"/>
        <v>1</v>
      </c>
      <c r="AN674" s="4">
        <f t="shared" si="773"/>
        <v>9846.4895671400009</v>
      </c>
      <c r="AO674" s="4">
        <f t="shared" si="774"/>
        <v>9846</v>
      </c>
      <c r="AP674" s="4">
        <f t="shared" si="775"/>
        <v>0</v>
      </c>
      <c r="AQ674" s="4">
        <v>9846</v>
      </c>
      <c r="AW674" s="4">
        <v>9828</v>
      </c>
      <c r="AX674" s="5">
        <f t="shared" si="776"/>
        <v>18</v>
      </c>
      <c r="AY674" s="4">
        <v>9846</v>
      </c>
      <c r="AZ674" s="5"/>
      <c r="BB674" s="5">
        <f t="shared" ref="BB674" si="800">BC674-BA674</f>
        <v>0</v>
      </c>
    </row>
    <row r="675" spans="1:54" s="4" customFormat="1">
      <c r="A675" s="278">
        <v>484</v>
      </c>
      <c r="B675" s="2">
        <v>484035185</v>
      </c>
      <c r="C675" s="10" t="s">
        <v>303</v>
      </c>
      <c r="D675" s="15">
        <f>'fnd enro'!D675</f>
        <v>0</v>
      </c>
      <c r="E675" s="15">
        <f>'fnd enro'!E675</f>
        <v>0</v>
      </c>
      <c r="F675" s="15">
        <f>'fnd enro'!F675</f>
        <v>0</v>
      </c>
      <c r="G675" s="15">
        <f>'fnd enro'!G675</f>
        <v>0</v>
      </c>
      <c r="H675" s="15">
        <f>'fnd enro'!H675</f>
        <v>1</v>
      </c>
      <c r="I675" s="15">
        <f>'fnd enro'!I675</f>
        <v>0</v>
      </c>
      <c r="J675" s="15">
        <f>'fnd enro'!J675</f>
        <v>0</v>
      </c>
      <c r="K675" s="16">
        <f>'fnd enro'!K675</f>
        <v>3.8300000000000001E-2</v>
      </c>
      <c r="L675" s="15">
        <f>'fnd enro'!L675</f>
        <v>0</v>
      </c>
      <c r="M675" s="15">
        <f>'fnd enro'!M675</f>
        <v>0</v>
      </c>
      <c r="N675" s="15">
        <f>'fnd enro'!N675</f>
        <v>0</v>
      </c>
      <c r="O675" s="15">
        <f>'fnd enro'!O675</f>
        <v>0</v>
      </c>
      <c r="P675" s="15">
        <f>'fnd enro'!P675</f>
        <v>0</v>
      </c>
      <c r="Q675" s="15">
        <f>'fnd enro'!R675</f>
        <v>1</v>
      </c>
      <c r="R675" s="16">
        <f t="shared" si="766"/>
        <v>1.085</v>
      </c>
      <c r="S675" s="15">
        <f>VALUE('fnd enro'!Q675)</f>
        <v>9</v>
      </c>
      <c r="T675" s="2"/>
      <c r="U675" s="1">
        <f>(($D675*'fnd base rates'!C$107)
+($E675*'fnd base rates'!C$108)
+($F675*'fnd base rates'!C$109)
+($G675*'fnd base rates'!C$110)
+($H675*'fnd base rates'!C$111)
+($I675*'fnd base rates'!C$112)
+($J675*'fnd base rates'!C$113)
+($K675*'fnd base rates'!C$114)
+($M675*'fnd base rates'!C$116)
+($N675*'fnd base rates'!C$117)
+($O675*'fnd base rates'!C$118)
+($P675*VLOOKUP($S675+12,rate_basefnd,3)))
*$R675</f>
        <v>556.08668790499996</v>
      </c>
      <c r="V675" s="1">
        <f>(($D675*'fnd base rates'!D$107)
+($E675*'fnd base rates'!D$108)
+($F675*'fnd base rates'!D$109)
+($G675*'fnd base rates'!D$110)
+($H675*'fnd base rates'!D$111)
+($I675*'fnd base rates'!D$112)
+($J675*'fnd base rates'!D$113)
+($K675*'fnd base rates'!D$114)
+($M675*'fnd base rates'!D$116)
+($N675*'fnd base rates'!D$117)
+($O675*'fnd base rates'!D$118)
+($P675*VLOOKUP($S675+12,rate_basefnd,4)))
*$R675</f>
        <v>794.36104999999998</v>
      </c>
      <c r="W675" s="1">
        <f>(($D675*'fnd base rates'!E$107)
+($E675*'fnd base rates'!E$108)
+($F675*'fnd base rates'!E$109)
+($G675*'fnd base rates'!E$110)
+($H675*'fnd base rates'!E$111)
+($I675*'fnd base rates'!E$112)
+($J675*'fnd base rates'!E$113)
+($K675*'fnd base rates'!E$114)
+($M675*'fnd base rates'!E$116)
+($N675*'fnd base rates'!E$117)
+($O675*'fnd base rates'!E$118)
+($P675*VLOOKUP($S675+12,rate_basefnd,5)))
*$R675</f>
        <v>3588.892756015</v>
      </c>
      <c r="X675" s="1">
        <f>(($D675*'fnd base rates'!F$107)
+($E675*'fnd base rates'!F$108)
+($F675*'fnd base rates'!F$109)
+($G675*'fnd base rates'!F$110)
+($H675*'fnd base rates'!F$111)
+($I675*'fnd base rates'!F$112)
+($J675*'fnd base rates'!F$113)
+($K675*'fnd base rates'!F$114)
+($M675*'fnd base rates'!F$116)
+($N675*'fnd base rates'!F$117)
+($O675*'fnd base rates'!F$118)
+($P675*VLOOKUP($S675+12,rate_basefnd,6)))
*$R675</f>
        <v>1030.67229447</v>
      </c>
      <c r="Y675" s="1">
        <f>(($D675*'fnd base rates'!G$107)
+($E675*'fnd base rates'!G$108)
+($F675*'fnd base rates'!G$109)
+($G675*'fnd base rates'!G$110)
+($H675*'fnd base rates'!G$111)
+($I675*'fnd base rates'!G$112)
+($J675*'fnd base rates'!G$113)
+($K675*'fnd base rates'!G$114)
+($M675*'fnd base rates'!G$116)
+($N675*'fnd base rates'!G$117)
+($O675*'fnd base rates'!G$118)
+($P675*VLOOKUP($S675+12,rate_basefnd,7)))
*$R675</f>
        <v>174.75676081499998</v>
      </c>
      <c r="Z675" s="1">
        <f>(($D675*'fnd base rates'!H$107)
+($E675*'fnd base rates'!H$108)
+($F675*'fnd base rates'!H$109)
+($G675*'fnd base rates'!H$110)
+($H675*'fnd base rates'!H$111)
+($I675*'fnd base rates'!H$112)
+($J675*'fnd base rates'!H$113)
+($K675*'fnd base rates'!H$114)
+($M675*'fnd base rates'!H$116)
+($N675*'fnd base rates'!H$117)
+($O675*'fnd base rates'!H$118)
+($P675*VLOOKUP($S675+12,rate_basefnd,8)))</f>
        <v>500.77720999999997</v>
      </c>
      <c r="AA675" s="1">
        <f>(($D675*'fnd base rates'!I$107)
+($E675*'fnd base rates'!I$108)
+($F675*'fnd base rates'!I$109)
+($G675*'fnd base rates'!I$110)
+($H675*'fnd base rates'!I$111)
+($I675*'fnd base rates'!I$112)
+($J675*'fnd base rates'!I$113)
+($K675*'fnd base rates'!I$114)
+($M675*'fnd base rates'!I$116)
+($N675*'fnd base rates'!I$117)
+($O675*'fnd base rates'!I$118)
+($P675*VLOOKUP($S675+12,rate_basefnd,9)))
*$R675</f>
        <v>364.6902</v>
      </c>
      <c r="AB675" s="1">
        <f>(($D675*'fnd base rates'!J$107)
+($E675*'fnd base rates'!J$108)
+($F675*'fnd base rates'!J$109)
+($G675*'fnd base rates'!J$110)
+($H675*'fnd base rates'!J$111)
+($I675*'fnd base rates'!J$112)
+($J675*'fnd base rates'!J$113)
+($K675*'fnd base rates'!J$114)
+($M675*'fnd base rates'!J$116)
+($N675*'fnd base rates'!J$117)
+($O675*'fnd base rates'!J$118)
+($P675*VLOOKUP($S675+12,rate_basefnd,10)))
*$R675</f>
        <v>258.33850000000001</v>
      </c>
      <c r="AC675" s="1">
        <f>(($D675*'fnd base rates'!K$107)
+($E675*'fnd base rates'!K$108)
+($F675*'fnd base rates'!K$109)
+($G675*'fnd base rates'!K$110)
+($H675*'fnd base rates'!K$111)
+($I675*'fnd base rates'!K$112)
+($J675*'fnd base rates'!K$113)
+($K675*'fnd base rates'!K$114)
+($M675*'fnd base rates'!K$116)
+($N675*'fnd base rates'!K$117)
+($O675*'fnd base rates'!K$118)
+($P675*VLOOKUP($S675+12,rate_basefnd,11)))
*$R675</f>
        <v>1226.3907019349999</v>
      </c>
      <c r="AD675" s="1">
        <f>(($D675*'fnd base rates'!L$107)
+($E675*'fnd base rates'!L$108)
+($F675*'fnd base rates'!L$109)
+($G675*'fnd base rates'!L$110)
+($H675*'fnd base rates'!L$111)
+($I675*'fnd base rates'!L$112)
+($J675*'fnd base rates'!L$113)
+($K675*'fnd base rates'!L$114)
+($M675*'fnd base rates'!L$116)
+($N675*'fnd base rates'!L$117)
+($O675*'fnd base rates'!L$118)
+($P675*VLOOKUP($S675+12,rate_basefnd,12)))</f>
        <v>1351.523406</v>
      </c>
      <c r="AE675" s="1">
        <f>(($D675*'fnd base rates'!M$107)
+($E675*'fnd base rates'!M$108)
+($F675*'fnd base rates'!M$109)
+($G675*'fnd base rates'!M$110)
+($H675*'fnd base rates'!M$111)
+($I675*'fnd base rates'!M$112)
+($J675*'fnd base rates'!M$113)
+($K675*'fnd base rates'!M$114)
+($M675*'fnd base rates'!M$116)
+($N675*'fnd base rates'!M$117)
+($O675*'fnd base rates'!M$118)
+($P675*VLOOKUP($S675+12,rate_basefnd,13)))</f>
        <v>0</v>
      </c>
      <c r="AF675" s="4">
        <f t="shared" si="767"/>
        <v>9846.4895671400009</v>
      </c>
      <c r="AH675" s="4">
        <f t="shared" si="768"/>
        <v>484035185</v>
      </c>
      <c r="AI675" s="4" t="str">
        <f t="shared" si="769"/>
        <v>484</v>
      </c>
      <c r="AJ675" s="2" t="str">
        <f t="shared" si="770"/>
        <v>035</v>
      </c>
      <c r="AK675" s="2" t="str">
        <f t="shared" si="771"/>
        <v>185</v>
      </c>
      <c r="AL675" s="4">
        <f t="shared" si="772"/>
        <v>1</v>
      </c>
      <c r="AM675" s="4">
        <f t="shared" si="764"/>
        <v>1</v>
      </c>
      <c r="AN675" s="4">
        <f t="shared" si="773"/>
        <v>9846.4895671400009</v>
      </c>
      <c r="AO675" s="4">
        <f t="shared" si="774"/>
        <v>9846</v>
      </c>
      <c r="AP675" s="4">
        <f t="shared" si="775"/>
        <v>0</v>
      </c>
      <c r="AQ675" s="4">
        <v>9846</v>
      </c>
      <c r="AW675" s="4">
        <v>9828</v>
      </c>
      <c r="AX675" s="5">
        <f t="shared" si="776"/>
        <v>18</v>
      </c>
      <c r="AY675" s="4">
        <v>9846</v>
      </c>
      <c r="AZ675" s="5"/>
      <c r="BB675" s="5">
        <f t="shared" ref="BB675" si="801">BC675-BA675</f>
        <v>0</v>
      </c>
    </row>
    <row r="676" spans="1:54" s="4" customFormat="1">
      <c r="A676" s="278">
        <v>484</v>
      </c>
      <c r="B676" s="2">
        <v>484035207</v>
      </c>
      <c r="C676" s="10" t="s">
        <v>303</v>
      </c>
      <c r="D676" s="15">
        <f>'fnd enro'!D676</f>
        <v>0</v>
      </c>
      <c r="E676" s="15">
        <f>'fnd enro'!E676</f>
        <v>0</v>
      </c>
      <c r="F676" s="15">
        <f>'fnd enro'!F676</f>
        <v>0</v>
      </c>
      <c r="G676" s="15">
        <f>'fnd enro'!G676</f>
        <v>0</v>
      </c>
      <c r="H676" s="15">
        <f>'fnd enro'!H676</f>
        <v>0</v>
      </c>
      <c r="I676" s="15">
        <f>'fnd enro'!I676</f>
        <v>1</v>
      </c>
      <c r="J676" s="15">
        <f>'fnd enro'!J676</f>
        <v>0</v>
      </c>
      <c r="K676" s="16">
        <f>'fnd enro'!K676</f>
        <v>3.8300000000000001E-2</v>
      </c>
      <c r="L676" s="15">
        <f>'fnd enro'!L676</f>
        <v>0</v>
      </c>
      <c r="M676" s="15">
        <f>'fnd enro'!M676</f>
        <v>0</v>
      </c>
      <c r="N676" s="15">
        <f>'fnd enro'!N676</f>
        <v>0</v>
      </c>
      <c r="O676" s="15">
        <f>'fnd enro'!O676</f>
        <v>0</v>
      </c>
      <c r="P676" s="15">
        <f>'fnd enro'!P676</f>
        <v>1</v>
      </c>
      <c r="Q676" s="15">
        <f>'fnd enro'!R676</f>
        <v>1</v>
      </c>
      <c r="R676" s="16">
        <f t="shared" si="766"/>
        <v>1.085</v>
      </c>
      <c r="S676" s="15">
        <f>VALUE('fnd enro'!Q676)</f>
        <v>3</v>
      </c>
      <c r="T676" s="2"/>
      <c r="U676" s="1">
        <f>(($D676*'fnd base rates'!C$107)
+($E676*'fnd base rates'!C$108)
+($F676*'fnd base rates'!C$109)
+($G676*'fnd base rates'!C$110)
+($H676*'fnd base rates'!C$111)
+($I676*'fnd base rates'!C$112)
+($J676*'fnd base rates'!C$113)
+($K676*'fnd base rates'!C$114)
+($M676*'fnd base rates'!C$116)
+($N676*'fnd base rates'!C$117)
+($O676*'fnd base rates'!C$118)
+($P676*VLOOKUP($S676+12,rate_basefnd,3)))
*$R676</f>
        <v>614.86113790499996</v>
      </c>
      <c r="V676" s="1">
        <f>(($D676*'fnd base rates'!D$107)
+($E676*'fnd base rates'!D$108)
+($F676*'fnd base rates'!D$109)
+($G676*'fnd base rates'!D$110)
+($H676*'fnd base rates'!D$111)
+($I676*'fnd base rates'!D$112)
+($J676*'fnd base rates'!D$113)
+($K676*'fnd base rates'!D$114)
+($M676*'fnd base rates'!D$116)
+($N676*'fnd base rates'!D$117)
+($O676*'fnd base rates'!D$118)
+($P676*VLOOKUP($S676+12,rate_basefnd,4)))
*$R676</f>
        <v>1072.8588499999998</v>
      </c>
      <c r="W676" s="1">
        <f>(($D676*'fnd base rates'!E$107)
+($E676*'fnd base rates'!E$108)
+($F676*'fnd base rates'!E$109)
+($G676*'fnd base rates'!E$110)
+($H676*'fnd base rates'!E$111)
+($I676*'fnd base rates'!E$112)
+($J676*'fnd base rates'!E$113)
+($K676*'fnd base rates'!E$114)
+($M676*'fnd base rates'!E$116)
+($N676*'fnd base rates'!E$117)
+($O676*'fnd base rates'!E$118)
+($P676*VLOOKUP($S676+12,rate_basefnd,5)))
*$R676</f>
        <v>7815.857456015</v>
      </c>
      <c r="X676" s="1">
        <f>(($D676*'fnd base rates'!F$107)
+($E676*'fnd base rates'!F$108)
+($F676*'fnd base rates'!F$109)
+($G676*'fnd base rates'!F$110)
+($H676*'fnd base rates'!F$111)
+($I676*'fnd base rates'!F$112)
+($J676*'fnd base rates'!F$113)
+($K676*'fnd base rates'!F$114)
+($M676*'fnd base rates'!F$116)
+($N676*'fnd base rates'!F$117)
+($O676*'fnd base rates'!F$118)
+($P676*VLOOKUP($S676+12,rate_basefnd,6)))
*$R676</f>
        <v>918.02759447000005</v>
      </c>
      <c r="Y676" s="1">
        <f>(($D676*'fnd base rates'!G$107)
+($E676*'fnd base rates'!G$108)
+($F676*'fnd base rates'!G$109)
+($G676*'fnd base rates'!G$110)
+($H676*'fnd base rates'!G$111)
+($I676*'fnd base rates'!G$112)
+($J676*'fnd base rates'!G$113)
+($K676*'fnd base rates'!G$114)
+($M676*'fnd base rates'!G$116)
+($N676*'fnd base rates'!G$117)
+($O676*'fnd base rates'!G$118)
+($P676*VLOOKUP($S676+12,rate_basefnd,7)))
*$R676</f>
        <v>301.91876081499993</v>
      </c>
      <c r="Z676" s="1">
        <f>(($D676*'fnd base rates'!H$107)
+($E676*'fnd base rates'!H$108)
+($F676*'fnd base rates'!H$109)
+($G676*'fnd base rates'!H$110)
+($H676*'fnd base rates'!H$111)
+($I676*'fnd base rates'!H$112)
+($J676*'fnd base rates'!H$113)
+($K676*'fnd base rates'!H$114)
+($M676*'fnd base rates'!H$116)
+($N676*'fnd base rates'!H$117)
+($O676*'fnd base rates'!H$118)
+($P676*VLOOKUP($S676+12,rate_basefnd,8)))</f>
        <v>810.94720999999993</v>
      </c>
      <c r="AA676" s="1">
        <f>(($D676*'fnd base rates'!I$107)
+($E676*'fnd base rates'!I$108)
+($F676*'fnd base rates'!I$109)
+($G676*'fnd base rates'!I$110)
+($H676*'fnd base rates'!I$111)
+($I676*'fnd base rates'!I$112)
+($J676*'fnd base rates'!I$113)
+($K676*'fnd base rates'!I$114)
+($M676*'fnd base rates'!I$116)
+($N676*'fnd base rates'!I$117)
+($O676*'fnd base rates'!I$118)
+($P676*VLOOKUP($S676+12,rate_basefnd,9)))
*$R676</f>
        <v>552.34095000000002</v>
      </c>
      <c r="AB676" s="1">
        <f>(($D676*'fnd base rates'!J$107)
+($E676*'fnd base rates'!J$108)
+($F676*'fnd base rates'!J$109)
+($G676*'fnd base rates'!J$110)
+($H676*'fnd base rates'!J$111)
+($I676*'fnd base rates'!J$112)
+($J676*'fnd base rates'!J$113)
+($K676*'fnd base rates'!J$114)
+($M676*'fnd base rates'!J$116)
+($N676*'fnd base rates'!J$117)
+($O676*'fnd base rates'!J$118)
+($P676*VLOOKUP($S676+12,rate_basefnd,10)))
*$R676</f>
        <v>1167.7529500000001</v>
      </c>
      <c r="AC676" s="1">
        <f>(($D676*'fnd base rates'!K$107)
+($E676*'fnd base rates'!K$108)
+($F676*'fnd base rates'!K$109)
+($G676*'fnd base rates'!K$110)
+($H676*'fnd base rates'!K$111)
+($I676*'fnd base rates'!K$112)
+($J676*'fnd base rates'!K$113)
+($K676*'fnd base rates'!K$114)
+($M676*'fnd base rates'!K$116)
+($N676*'fnd base rates'!K$117)
+($O676*'fnd base rates'!K$118)
+($P676*VLOOKUP($S676+12,rate_basefnd,11)))
*$R676</f>
        <v>1193.0595019349998</v>
      </c>
      <c r="AD676" s="1">
        <f>(($D676*'fnd base rates'!L$107)
+($E676*'fnd base rates'!L$108)
+($F676*'fnd base rates'!L$109)
+($G676*'fnd base rates'!L$110)
+($H676*'fnd base rates'!L$111)
+($I676*'fnd base rates'!L$112)
+($J676*'fnd base rates'!L$113)
+($K676*'fnd base rates'!L$114)
+($M676*'fnd base rates'!L$116)
+($N676*'fnd base rates'!L$117)
+($O676*'fnd base rates'!L$118)
+($P676*VLOOKUP($S676+12,rate_basefnd,12)))</f>
        <v>1634.823406</v>
      </c>
      <c r="AE676" s="1">
        <f>(($D676*'fnd base rates'!M$107)
+($E676*'fnd base rates'!M$108)
+($F676*'fnd base rates'!M$109)
+($G676*'fnd base rates'!M$110)
+($H676*'fnd base rates'!M$111)
+($I676*'fnd base rates'!M$112)
+($J676*'fnd base rates'!M$113)
+($K676*'fnd base rates'!M$114)
+($M676*'fnd base rates'!M$116)
+($N676*'fnd base rates'!M$117)
+($O676*'fnd base rates'!M$118)
+($P676*VLOOKUP($S676+12,rate_basefnd,13)))</f>
        <v>0</v>
      </c>
      <c r="AF676" s="4">
        <f t="shared" si="767"/>
        <v>16082.447817140001</v>
      </c>
      <c r="AH676" s="4">
        <f t="shared" si="768"/>
        <v>484035207</v>
      </c>
      <c r="AI676" s="4" t="str">
        <f t="shared" si="769"/>
        <v>484</v>
      </c>
      <c r="AJ676" s="2" t="str">
        <f t="shared" si="770"/>
        <v>035</v>
      </c>
      <c r="AK676" s="2" t="str">
        <f t="shared" si="771"/>
        <v>207</v>
      </c>
      <c r="AL676" s="4">
        <f t="shared" si="772"/>
        <v>1</v>
      </c>
      <c r="AM676" s="4">
        <f t="shared" si="764"/>
        <v>1</v>
      </c>
      <c r="AN676" s="4">
        <f t="shared" si="773"/>
        <v>16082.447817140001</v>
      </c>
      <c r="AO676" s="4">
        <f t="shared" si="774"/>
        <v>16082</v>
      </c>
      <c r="AP676" s="4">
        <f t="shared" si="775"/>
        <v>0</v>
      </c>
      <c r="AQ676" s="4">
        <v>16082</v>
      </c>
      <c r="AW676" s="4">
        <v>16065</v>
      </c>
      <c r="AX676" s="5">
        <f t="shared" si="776"/>
        <v>17</v>
      </c>
      <c r="AY676" s="4">
        <v>16082</v>
      </c>
      <c r="AZ676" s="5"/>
      <c r="BB676" s="5">
        <f t="shared" ref="BB676" si="802">BC676-BA676</f>
        <v>0</v>
      </c>
    </row>
    <row r="677" spans="1:54" s="4" customFormat="1">
      <c r="A677" s="278">
        <v>484</v>
      </c>
      <c r="B677" s="2">
        <v>484035220</v>
      </c>
      <c r="C677" s="10" t="s">
        <v>303</v>
      </c>
      <c r="D677" s="15">
        <f>'fnd enro'!D677</f>
        <v>0</v>
      </c>
      <c r="E677" s="15">
        <f>'fnd enro'!E677</f>
        <v>0</v>
      </c>
      <c r="F677" s="15">
        <f>'fnd enro'!F677</f>
        <v>0</v>
      </c>
      <c r="G677" s="15">
        <f>'fnd enro'!G677</f>
        <v>0</v>
      </c>
      <c r="H677" s="15">
        <f>'fnd enro'!H677</f>
        <v>0</v>
      </c>
      <c r="I677" s="15">
        <f>'fnd enro'!I677</f>
        <v>1</v>
      </c>
      <c r="J677" s="15">
        <f>'fnd enro'!J677</f>
        <v>0</v>
      </c>
      <c r="K677" s="16">
        <f>'fnd enro'!K677</f>
        <v>3.8300000000000001E-2</v>
      </c>
      <c r="L677" s="15">
        <f>'fnd enro'!L677</f>
        <v>0</v>
      </c>
      <c r="M677" s="15">
        <f>'fnd enro'!M677</f>
        <v>0</v>
      </c>
      <c r="N677" s="15">
        <f>'fnd enro'!N677</f>
        <v>0</v>
      </c>
      <c r="O677" s="15">
        <f>'fnd enro'!O677</f>
        <v>0</v>
      </c>
      <c r="P677" s="15">
        <f>'fnd enro'!P677</f>
        <v>1</v>
      </c>
      <c r="Q677" s="15">
        <f>'fnd enro'!R677</f>
        <v>1</v>
      </c>
      <c r="R677" s="16">
        <f t="shared" si="766"/>
        <v>1.085</v>
      </c>
      <c r="S677" s="15">
        <f>VALUE('fnd enro'!Q677)</f>
        <v>6</v>
      </c>
      <c r="T677" s="2"/>
      <c r="U677" s="1">
        <f>(($D677*'fnd base rates'!C$107)
+($E677*'fnd base rates'!C$108)
+($F677*'fnd base rates'!C$109)
+($G677*'fnd base rates'!C$110)
+($H677*'fnd base rates'!C$111)
+($I677*'fnd base rates'!C$112)
+($J677*'fnd base rates'!C$113)
+($K677*'fnd base rates'!C$114)
+($M677*'fnd base rates'!C$116)
+($N677*'fnd base rates'!C$117)
+($O677*'fnd base rates'!C$118)
+($P677*VLOOKUP($S677+12,rate_basefnd,3)))
*$R677</f>
        <v>621.79428790499992</v>
      </c>
      <c r="V677" s="1">
        <f>(($D677*'fnd base rates'!D$107)
+($E677*'fnd base rates'!D$108)
+($F677*'fnd base rates'!D$109)
+($G677*'fnd base rates'!D$110)
+($H677*'fnd base rates'!D$111)
+($I677*'fnd base rates'!D$112)
+($J677*'fnd base rates'!D$113)
+($K677*'fnd base rates'!D$114)
+($M677*'fnd base rates'!D$116)
+($N677*'fnd base rates'!D$117)
+($O677*'fnd base rates'!D$118)
+($P677*VLOOKUP($S677+12,rate_basefnd,4)))
*$R677</f>
        <v>1105.6800999999998</v>
      </c>
      <c r="W677" s="1">
        <f>(($D677*'fnd base rates'!E$107)
+($E677*'fnd base rates'!E$108)
+($F677*'fnd base rates'!E$109)
+($G677*'fnd base rates'!E$110)
+($H677*'fnd base rates'!E$111)
+($I677*'fnd base rates'!E$112)
+($J677*'fnd base rates'!E$113)
+($K677*'fnd base rates'!E$114)
+($M677*'fnd base rates'!E$116)
+($N677*'fnd base rates'!E$117)
+($O677*'fnd base rates'!E$118)
+($P677*VLOOKUP($S677+12,rate_basefnd,5)))
*$R677</f>
        <v>8136.279656015</v>
      </c>
      <c r="X677" s="1">
        <f>(($D677*'fnd base rates'!F$107)
+($E677*'fnd base rates'!F$108)
+($F677*'fnd base rates'!F$109)
+($G677*'fnd base rates'!F$110)
+($H677*'fnd base rates'!F$111)
+($I677*'fnd base rates'!F$112)
+($J677*'fnd base rates'!F$113)
+($K677*'fnd base rates'!F$114)
+($M677*'fnd base rates'!F$116)
+($N677*'fnd base rates'!F$117)
+($O677*'fnd base rates'!F$118)
+($P677*VLOOKUP($S677+12,rate_basefnd,6)))
*$R677</f>
        <v>918.02759447000005</v>
      </c>
      <c r="Y677" s="1">
        <f>(($D677*'fnd base rates'!G$107)
+($E677*'fnd base rates'!G$108)
+($F677*'fnd base rates'!G$109)
+($G677*'fnd base rates'!G$110)
+($H677*'fnd base rates'!G$111)
+($I677*'fnd base rates'!G$112)
+($J677*'fnd base rates'!G$113)
+($K677*'fnd base rates'!G$114)
+($M677*'fnd base rates'!G$116)
+($N677*'fnd base rates'!G$117)
+($O677*'fnd base rates'!G$118)
+($P677*VLOOKUP($S677+12,rate_basefnd,7)))
*$R677</f>
        <v>317.44511081500002</v>
      </c>
      <c r="Z677" s="1">
        <f>(($D677*'fnd base rates'!H$107)
+($E677*'fnd base rates'!H$108)
+($F677*'fnd base rates'!H$109)
+($G677*'fnd base rates'!H$110)
+($H677*'fnd base rates'!H$111)
+($I677*'fnd base rates'!H$112)
+($J677*'fnd base rates'!H$113)
+($K677*'fnd base rates'!H$114)
+($M677*'fnd base rates'!H$116)
+($N677*'fnd base rates'!H$117)
+($O677*'fnd base rates'!H$118)
+($P677*VLOOKUP($S677+12,rate_basefnd,8)))</f>
        <v>813.13720999999998</v>
      </c>
      <c r="AA677" s="1">
        <f>(($D677*'fnd base rates'!I$107)
+($E677*'fnd base rates'!I$108)
+($F677*'fnd base rates'!I$109)
+($G677*'fnd base rates'!I$110)
+($H677*'fnd base rates'!I$111)
+($I677*'fnd base rates'!I$112)
+($J677*'fnd base rates'!I$113)
+($K677*'fnd base rates'!I$114)
+($M677*'fnd base rates'!I$116)
+($N677*'fnd base rates'!I$117)
+($O677*'fnd base rates'!I$118)
+($P677*VLOOKUP($S677+12,rate_basefnd,9)))
*$R677</f>
        <v>565.30669999999998</v>
      </c>
      <c r="AB677" s="1">
        <f>(($D677*'fnd base rates'!J$107)
+($E677*'fnd base rates'!J$108)
+($F677*'fnd base rates'!J$109)
+($G677*'fnd base rates'!J$110)
+($H677*'fnd base rates'!J$111)
+($I677*'fnd base rates'!J$112)
+($J677*'fnd base rates'!J$113)
+($K677*'fnd base rates'!J$114)
+($M677*'fnd base rates'!J$116)
+($N677*'fnd base rates'!J$117)
+($O677*'fnd base rates'!J$118)
+($P677*VLOOKUP($S677+12,rate_basefnd,10)))
*$R677</f>
        <v>1235.164</v>
      </c>
      <c r="AC677" s="1">
        <f>(($D677*'fnd base rates'!K$107)
+($E677*'fnd base rates'!K$108)
+($F677*'fnd base rates'!K$109)
+($G677*'fnd base rates'!K$110)
+($H677*'fnd base rates'!K$111)
+($I677*'fnd base rates'!K$112)
+($J677*'fnd base rates'!K$113)
+($K677*'fnd base rates'!K$114)
+($M677*'fnd base rates'!K$116)
+($N677*'fnd base rates'!K$117)
+($O677*'fnd base rates'!K$118)
+($P677*VLOOKUP($S677+12,rate_basefnd,11)))
*$R677</f>
        <v>1193.0595019349998</v>
      </c>
      <c r="AD677" s="1">
        <f>(($D677*'fnd base rates'!L$107)
+($E677*'fnd base rates'!L$108)
+($F677*'fnd base rates'!L$109)
+($G677*'fnd base rates'!L$110)
+($H677*'fnd base rates'!L$111)
+($I677*'fnd base rates'!L$112)
+($J677*'fnd base rates'!L$113)
+($K677*'fnd base rates'!L$114)
+($M677*'fnd base rates'!L$116)
+($N677*'fnd base rates'!L$117)
+($O677*'fnd base rates'!L$118)
+($P677*VLOOKUP($S677+12,rate_basefnd,12)))</f>
        <v>1682.593406</v>
      </c>
      <c r="AE677" s="1">
        <f>(($D677*'fnd base rates'!M$107)
+($E677*'fnd base rates'!M$108)
+($F677*'fnd base rates'!M$109)
+($G677*'fnd base rates'!M$110)
+($H677*'fnd base rates'!M$111)
+($I677*'fnd base rates'!M$112)
+($J677*'fnd base rates'!M$113)
+($K677*'fnd base rates'!M$114)
+($M677*'fnd base rates'!M$116)
+($N677*'fnd base rates'!M$117)
+($O677*'fnd base rates'!M$118)
+($P677*VLOOKUP($S677+12,rate_basefnd,13)))</f>
        <v>0</v>
      </c>
      <c r="AF677" s="4">
        <f t="shared" si="767"/>
        <v>16588.48756714</v>
      </c>
      <c r="AH677" s="4">
        <f t="shared" si="768"/>
        <v>484035220</v>
      </c>
      <c r="AI677" s="4" t="str">
        <f t="shared" si="769"/>
        <v>484</v>
      </c>
      <c r="AJ677" s="2" t="str">
        <f t="shared" si="770"/>
        <v>035</v>
      </c>
      <c r="AK677" s="2" t="str">
        <f t="shared" si="771"/>
        <v>220</v>
      </c>
      <c r="AL677" s="4">
        <f t="shared" si="772"/>
        <v>1</v>
      </c>
      <c r="AM677" s="4">
        <f t="shared" si="764"/>
        <v>1</v>
      </c>
      <c r="AN677" s="4">
        <f t="shared" si="773"/>
        <v>16588.48756714</v>
      </c>
      <c r="AO677" s="4">
        <f t="shared" si="774"/>
        <v>16588</v>
      </c>
      <c r="AP677" s="4">
        <f t="shared" si="775"/>
        <v>0</v>
      </c>
      <c r="AQ677" s="4">
        <v>16588</v>
      </c>
      <c r="AW677" s="4">
        <v>16555</v>
      </c>
      <c r="AX677" s="5">
        <f t="shared" si="776"/>
        <v>33</v>
      </c>
      <c r="AY677" s="4">
        <v>16588</v>
      </c>
      <c r="AZ677" s="5"/>
      <c r="BB677" s="5">
        <f t="shared" ref="BB677" si="803">BC677-BA677</f>
        <v>0</v>
      </c>
    </row>
    <row r="678" spans="1:54" s="4" customFormat="1">
      <c r="A678" s="278">
        <v>484</v>
      </c>
      <c r="B678" s="2">
        <v>484035243</v>
      </c>
      <c r="C678" s="10" t="s">
        <v>303</v>
      </c>
      <c r="D678" s="15">
        <f>'fnd enro'!D678</f>
        <v>0</v>
      </c>
      <c r="E678" s="15">
        <f>'fnd enro'!E678</f>
        <v>0</v>
      </c>
      <c r="F678" s="15">
        <f>'fnd enro'!F678</f>
        <v>0</v>
      </c>
      <c r="G678" s="15">
        <f>'fnd enro'!G678</f>
        <v>1</v>
      </c>
      <c r="H678" s="15">
        <f>'fnd enro'!H678</f>
        <v>3</v>
      </c>
      <c r="I678" s="15">
        <f>'fnd enro'!I678</f>
        <v>3</v>
      </c>
      <c r="J678" s="15">
        <f>'fnd enro'!J678</f>
        <v>0</v>
      </c>
      <c r="K678" s="16">
        <f>'fnd enro'!K678</f>
        <v>0.2681</v>
      </c>
      <c r="L678" s="15">
        <f>'fnd enro'!L678</f>
        <v>0</v>
      </c>
      <c r="M678" s="15">
        <f>'fnd enro'!M678</f>
        <v>0</v>
      </c>
      <c r="N678" s="15">
        <f>'fnd enro'!N678</f>
        <v>0</v>
      </c>
      <c r="O678" s="15">
        <f>'fnd enro'!O678</f>
        <v>0</v>
      </c>
      <c r="P678" s="15">
        <f>'fnd enro'!P678</f>
        <v>4</v>
      </c>
      <c r="Q678" s="15">
        <f>'fnd enro'!R678</f>
        <v>7</v>
      </c>
      <c r="R678" s="16">
        <f t="shared" si="766"/>
        <v>1.085</v>
      </c>
      <c r="S678" s="15">
        <f>VALUE('fnd enro'!Q678)</f>
        <v>9</v>
      </c>
      <c r="T678" s="2"/>
      <c r="U678" s="1">
        <f>(($D678*'fnd base rates'!C$107)
+($E678*'fnd base rates'!C$108)
+($F678*'fnd base rates'!C$109)
+($G678*'fnd base rates'!C$110)
+($H678*'fnd base rates'!C$111)
+($I678*'fnd base rates'!C$112)
+($J678*'fnd base rates'!C$113)
+($K678*'fnd base rates'!C$114)
+($M678*'fnd base rates'!C$116)
+($N678*'fnd base rates'!C$117)
+($O678*'fnd base rates'!C$118)
+($P678*VLOOKUP($S678+12,rate_basefnd,3)))
*$R678</f>
        <v>4186.7286153349996</v>
      </c>
      <c r="V678" s="1">
        <f>(($D678*'fnd base rates'!D$107)
+($E678*'fnd base rates'!D$108)
+($F678*'fnd base rates'!D$109)
+($G678*'fnd base rates'!D$110)
+($H678*'fnd base rates'!D$111)
+($I678*'fnd base rates'!D$112)
+($J678*'fnd base rates'!D$113)
+($K678*'fnd base rates'!D$114)
+($M678*'fnd base rates'!D$116)
+($N678*'fnd base rates'!D$117)
+($O678*'fnd base rates'!D$118)
+($P678*VLOOKUP($S678+12,rate_basefnd,4)))
*$R678</f>
        <v>6954.014549999999</v>
      </c>
      <c r="W678" s="1">
        <f>(($D678*'fnd base rates'!E$107)
+($E678*'fnd base rates'!E$108)
+($F678*'fnd base rates'!E$109)
+($G678*'fnd base rates'!E$110)
+($H678*'fnd base rates'!E$111)
+($I678*'fnd base rates'!E$112)
+($J678*'fnd base rates'!E$113)
+($K678*'fnd base rates'!E$114)
+($M678*'fnd base rates'!E$116)
+($N678*'fnd base rates'!E$117)
+($O678*'fnd base rates'!E$118)
+($P678*VLOOKUP($S678+12,rate_basefnd,5)))
*$R678</f>
        <v>43687.315392105003</v>
      </c>
      <c r="X678" s="1">
        <f>(($D678*'fnd base rates'!F$107)
+($E678*'fnd base rates'!F$108)
+($F678*'fnd base rates'!F$109)
+($G678*'fnd base rates'!F$110)
+($H678*'fnd base rates'!F$111)
+($I678*'fnd base rates'!F$112)
+($J678*'fnd base rates'!F$113)
+($K678*'fnd base rates'!F$114)
+($M678*'fnd base rates'!F$116)
+($N678*'fnd base rates'!F$117)
+($O678*'fnd base rates'!F$118)
+($P678*VLOOKUP($S678+12,rate_basefnd,6)))
*$R678</f>
        <v>7138.4848112899999</v>
      </c>
      <c r="Y678" s="1">
        <f>(($D678*'fnd base rates'!G$107)
+($E678*'fnd base rates'!G$108)
+($F678*'fnd base rates'!G$109)
+($G678*'fnd base rates'!G$110)
+($H678*'fnd base rates'!G$111)
+($I678*'fnd base rates'!G$112)
+($J678*'fnd base rates'!G$113)
+($K678*'fnd base rates'!G$114)
+($M678*'fnd base rates'!G$116)
+($N678*'fnd base rates'!G$117)
+($O678*'fnd base rates'!G$118)
+($P678*VLOOKUP($S678+12,rate_basefnd,7)))
*$R678</f>
        <v>1856.9047757049998</v>
      </c>
      <c r="Z678" s="1">
        <f>(($D678*'fnd base rates'!H$107)
+($E678*'fnd base rates'!H$108)
+($F678*'fnd base rates'!H$109)
+($G678*'fnd base rates'!H$110)
+($H678*'fnd base rates'!H$111)
+($I678*'fnd base rates'!H$112)
+($J678*'fnd base rates'!H$113)
+($K678*'fnd base rates'!H$114)
+($M678*'fnd base rates'!H$116)
+($N678*'fnd base rates'!H$117)
+($O678*'fnd base rates'!H$118)
+($P678*VLOOKUP($S678+12,rate_basefnd,8)))</f>
        <v>4473.2704699999995</v>
      </c>
      <c r="AA678" s="1">
        <f>(($D678*'fnd base rates'!I$107)
+($E678*'fnd base rates'!I$108)
+($F678*'fnd base rates'!I$109)
+($G678*'fnd base rates'!I$110)
+($H678*'fnd base rates'!I$111)
+($I678*'fnd base rates'!I$112)
+($J678*'fnd base rates'!I$113)
+($K678*'fnd base rates'!I$114)
+($M678*'fnd base rates'!I$116)
+($N678*'fnd base rates'!I$117)
+($O678*'fnd base rates'!I$118)
+($P678*VLOOKUP($S678+12,rate_basefnd,9)))
*$R678</f>
        <v>3263.2025999999996</v>
      </c>
      <c r="AB678" s="1">
        <f>(($D678*'fnd base rates'!J$107)
+($E678*'fnd base rates'!J$108)
+($F678*'fnd base rates'!J$109)
+($G678*'fnd base rates'!J$110)
+($H678*'fnd base rates'!J$111)
+($I678*'fnd base rates'!J$112)
+($J678*'fnd base rates'!J$113)
+($K678*'fnd base rates'!J$114)
+($M678*'fnd base rates'!J$116)
+($N678*'fnd base rates'!J$117)
+($O678*'fnd base rates'!J$118)
+($P678*VLOOKUP($S678+12,rate_basefnd,10)))
*$R678</f>
        <v>5582.5203000000001</v>
      </c>
      <c r="AC678" s="1">
        <f>(($D678*'fnd base rates'!K$107)
+($E678*'fnd base rates'!K$108)
+($F678*'fnd base rates'!K$109)
+($G678*'fnd base rates'!K$110)
+($H678*'fnd base rates'!K$111)
+($I678*'fnd base rates'!K$112)
+($J678*'fnd base rates'!K$113)
+($K678*'fnd base rates'!K$114)
+($M678*'fnd base rates'!K$116)
+($N678*'fnd base rates'!K$117)
+($O678*'fnd base rates'!K$118)
+($P678*VLOOKUP($S678+12,rate_basefnd,11)))
*$R678</f>
        <v>8399.6556135449991</v>
      </c>
      <c r="AD678" s="1">
        <f>(($D678*'fnd base rates'!L$107)
+($E678*'fnd base rates'!L$108)
+($F678*'fnd base rates'!L$109)
+($G678*'fnd base rates'!L$110)
+($H678*'fnd base rates'!L$111)
+($I678*'fnd base rates'!L$112)
+($J678*'fnd base rates'!L$113)
+($K678*'fnd base rates'!L$114)
+($M678*'fnd base rates'!L$116)
+($N678*'fnd base rates'!L$117)
+($O678*'fnd base rates'!L$118)
+($P678*VLOOKUP($S678+12,rate_basefnd,12)))</f>
        <v>11074.653842</v>
      </c>
      <c r="AE678" s="1">
        <f>(($D678*'fnd base rates'!M$107)
+($E678*'fnd base rates'!M$108)
+($F678*'fnd base rates'!M$109)
+($G678*'fnd base rates'!M$110)
+($H678*'fnd base rates'!M$111)
+($I678*'fnd base rates'!M$112)
+($J678*'fnd base rates'!M$113)
+($K678*'fnd base rates'!M$114)
+($M678*'fnd base rates'!M$116)
+($N678*'fnd base rates'!M$117)
+($O678*'fnd base rates'!M$118)
+($P678*VLOOKUP($S678+12,rate_basefnd,13)))</f>
        <v>0</v>
      </c>
      <c r="AF678" s="4">
        <f t="shared" si="767"/>
        <v>96616.750969979999</v>
      </c>
      <c r="AH678" s="4">
        <f t="shared" si="768"/>
        <v>484035243</v>
      </c>
      <c r="AI678" s="4" t="str">
        <f t="shared" si="769"/>
        <v>484</v>
      </c>
      <c r="AJ678" s="2" t="str">
        <f t="shared" si="770"/>
        <v>035</v>
      </c>
      <c r="AK678" s="2" t="str">
        <f t="shared" si="771"/>
        <v>243</v>
      </c>
      <c r="AL678" s="4">
        <f t="shared" si="772"/>
        <v>1</v>
      </c>
      <c r="AM678" s="4">
        <f t="shared" si="764"/>
        <v>7</v>
      </c>
      <c r="AN678" s="4">
        <f t="shared" si="773"/>
        <v>96616.750969979999</v>
      </c>
      <c r="AO678" s="4">
        <f t="shared" si="774"/>
        <v>13802</v>
      </c>
      <c r="AP678" s="4">
        <f t="shared" si="775"/>
        <v>0</v>
      </c>
      <c r="AQ678" s="4">
        <v>13802</v>
      </c>
      <c r="AW678" s="4">
        <v>13755</v>
      </c>
      <c r="AX678" s="5">
        <f t="shared" si="776"/>
        <v>47</v>
      </c>
      <c r="AY678" s="4">
        <v>13802</v>
      </c>
      <c r="AZ678" s="5"/>
      <c r="BB678" s="5">
        <f t="shared" ref="BB678" si="804">BC678-BA678</f>
        <v>0</v>
      </c>
    </row>
    <row r="679" spans="1:54" s="4" customFormat="1">
      <c r="A679" s="278">
        <v>484</v>
      </c>
      <c r="B679" s="2">
        <v>484035244</v>
      </c>
      <c r="C679" s="10" t="s">
        <v>303</v>
      </c>
      <c r="D679" s="15">
        <f>'fnd enro'!D679</f>
        <v>0</v>
      </c>
      <c r="E679" s="15">
        <f>'fnd enro'!E679</f>
        <v>0</v>
      </c>
      <c r="F679" s="15">
        <f>'fnd enro'!F679</f>
        <v>0</v>
      </c>
      <c r="G679" s="15">
        <f>'fnd enro'!G679</f>
        <v>0</v>
      </c>
      <c r="H679" s="15">
        <f>'fnd enro'!H679</f>
        <v>4</v>
      </c>
      <c r="I679" s="15">
        <f>'fnd enro'!I679</f>
        <v>4</v>
      </c>
      <c r="J679" s="15">
        <f>'fnd enro'!J679</f>
        <v>0</v>
      </c>
      <c r="K679" s="16">
        <f>'fnd enro'!K679</f>
        <v>0.30640000000000001</v>
      </c>
      <c r="L679" s="15">
        <f>'fnd enro'!L679</f>
        <v>0</v>
      </c>
      <c r="M679" s="15">
        <f>'fnd enro'!M679</f>
        <v>0</v>
      </c>
      <c r="N679" s="15">
        <f>'fnd enro'!N679</f>
        <v>0</v>
      </c>
      <c r="O679" s="15">
        <f>'fnd enro'!O679</f>
        <v>1</v>
      </c>
      <c r="P679" s="15">
        <f>'fnd enro'!P679</f>
        <v>5</v>
      </c>
      <c r="Q679" s="15">
        <f>'fnd enro'!R679</f>
        <v>8</v>
      </c>
      <c r="R679" s="16">
        <f t="shared" si="766"/>
        <v>1.085</v>
      </c>
      <c r="S679" s="15">
        <f>VALUE('fnd enro'!Q679)</f>
        <v>10</v>
      </c>
      <c r="T679" s="2"/>
      <c r="U679" s="1">
        <f>(($D679*'fnd base rates'!C$107)
+($E679*'fnd base rates'!C$108)
+($F679*'fnd base rates'!C$109)
+($G679*'fnd base rates'!C$110)
+($H679*'fnd base rates'!C$111)
+($I679*'fnd base rates'!C$112)
+($J679*'fnd base rates'!C$113)
+($K679*'fnd base rates'!C$114)
+($M679*'fnd base rates'!C$116)
+($N679*'fnd base rates'!C$117)
+($O679*'fnd base rates'!C$118)
+($P679*VLOOKUP($S679+12,rate_basefnd,3)))
*$R679</f>
        <v>4922.37195324</v>
      </c>
      <c r="V679" s="1">
        <f>(($D679*'fnd base rates'!D$107)
+($E679*'fnd base rates'!D$108)
+($F679*'fnd base rates'!D$109)
+($G679*'fnd base rates'!D$110)
+($H679*'fnd base rates'!D$111)
+($I679*'fnd base rates'!D$112)
+($J679*'fnd base rates'!D$113)
+($K679*'fnd base rates'!D$114)
+($M679*'fnd base rates'!D$116)
+($N679*'fnd base rates'!D$117)
+($O679*'fnd base rates'!D$118)
+($P679*VLOOKUP($S679+12,rate_basefnd,4)))
*$R679</f>
        <v>8321.2556000000004</v>
      </c>
      <c r="W679" s="1">
        <f>(($D679*'fnd base rates'!E$107)
+($E679*'fnd base rates'!E$108)
+($F679*'fnd base rates'!E$109)
+($G679*'fnd base rates'!E$110)
+($H679*'fnd base rates'!E$111)
+($I679*'fnd base rates'!E$112)
+($J679*'fnd base rates'!E$113)
+($K679*'fnd base rates'!E$114)
+($M679*'fnd base rates'!E$116)
+($N679*'fnd base rates'!E$117)
+($O679*'fnd base rates'!E$118)
+($P679*VLOOKUP($S679+12,rate_basefnd,5)))
*$R679</f>
        <v>53490.339498119989</v>
      </c>
      <c r="X679" s="1">
        <f>(($D679*'fnd base rates'!F$107)
+($E679*'fnd base rates'!F$108)
+($F679*'fnd base rates'!F$109)
+($G679*'fnd base rates'!F$110)
+($H679*'fnd base rates'!F$111)
+($I679*'fnd base rates'!F$112)
+($J679*'fnd base rates'!F$113)
+($K679*'fnd base rates'!F$114)
+($M679*'fnd base rates'!F$116)
+($N679*'fnd base rates'!F$117)
+($O679*'fnd base rates'!F$118)
+($P679*VLOOKUP($S679+12,rate_basefnd,6)))
*$R679</f>
        <v>7957.57125576</v>
      </c>
      <c r="Y679" s="1">
        <f>(($D679*'fnd base rates'!G$107)
+($E679*'fnd base rates'!G$108)
+($F679*'fnd base rates'!G$109)
+($G679*'fnd base rates'!G$110)
+($H679*'fnd base rates'!G$111)
+($I679*'fnd base rates'!G$112)
+($J679*'fnd base rates'!G$113)
+($K679*'fnd base rates'!G$114)
+($M679*'fnd base rates'!G$116)
+($N679*'fnd base rates'!G$117)
+($O679*'fnd base rates'!G$118)
+($P679*VLOOKUP($S679+12,rate_basefnd,7)))
*$R679</f>
        <v>2279.7576365199998</v>
      </c>
      <c r="Z679" s="1">
        <f>(($D679*'fnd base rates'!H$107)
+($E679*'fnd base rates'!H$108)
+($F679*'fnd base rates'!H$109)
+($G679*'fnd base rates'!H$110)
+($H679*'fnd base rates'!H$111)
+($I679*'fnd base rates'!H$112)
+($J679*'fnd base rates'!H$113)
+($K679*'fnd base rates'!H$114)
+($M679*'fnd base rates'!H$116)
+($N679*'fnd base rates'!H$117)
+($O679*'fnd base rates'!H$118)
+($P679*VLOOKUP($S679+12,rate_basefnd,8)))</f>
        <v>5400.1876799999991</v>
      </c>
      <c r="AA679" s="1">
        <f>(($D679*'fnd base rates'!I$107)
+($E679*'fnd base rates'!I$108)
+($F679*'fnd base rates'!I$109)
+($G679*'fnd base rates'!I$110)
+($H679*'fnd base rates'!I$111)
+($I679*'fnd base rates'!I$112)
+($J679*'fnd base rates'!I$113)
+($K679*'fnd base rates'!I$114)
+($M679*'fnd base rates'!I$116)
+($N679*'fnd base rates'!I$117)
+($O679*'fnd base rates'!I$118)
+($P679*VLOOKUP($S679+12,rate_basefnd,9)))
*$R679</f>
        <v>4010.4529499999999</v>
      </c>
      <c r="AB679" s="1">
        <f>(($D679*'fnd base rates'!J$107)
+($E679*'fnd base rates'!J$108)
+($F679*'fnd base rates'!J$109)
+($G679*'fnd base rates'!J$110)
+($H679*'fnd base rates'!J$111)
+($I679*'fnd base rates'!J$112)
+($J679*'fnd base rates'!J$113)
+($K679*'fnd base rates'!J$114)
+($M679*'fnd base rates'!J$116)
+($N679*'fnd base rates'!J$117)
+($O679*'fnd base rates'!J$118)
+($P679*VLOOKUP($S679+12,rate_basefnd,10)))
*$R679</f>
        <v>7144.063149999999</v>
      </c>
      <c r="AC679" s="1">
        <f>(($D679*'fnd base rates'!K$107)
+($E679*'fnd base rates'!K$108)
+($F679*'fnd base rates'!K$109)
+($G679*'fnd base rates'!K$110)
+($H679*'fnd base rates'!K$111)
+($I679*'fnd base rates'!K$112)
+($J679*'fnd base rates'!K$113)
+($K679*'fnd base rates'!K$114)
+($M679*'fnd base rates'!K$116)
+($N679*'fnd base rates'!K$117)
+($O679*'fnd base rates'!K$118)
+($P679*VLOOKUP($S679+12,rate_basefnd,11)))
*$R679</f>
        <v>9956.8302654800009</v>
      </c>
      <c r="AD679" s="1">
        <f>(($D679*'fnd base rates'!L$107)
+($E679*'fnd base rates'!L$108)
+($F679*'fnd base rates'!L$109)
+($G679*'fnd base rates'!L$110)
+($H679*'fnd base rates'!L$111)
+($I679*'fnd base rates'!L$112)
+($J679*'fnd base rates'!L$113)
+($K679*'fnd base rates'!L$114)
+($M679*'fnd base rates'!L$116)
+($N679*'fnd base rates'!L$117)
+($O679*'fnd base rates'!L$118)
+($P679*VLOOKUP($S679+12,rate_basefnd,12)))</f>
        <v>13184.777248</v>
      </c>
      <c r="AE679" s="1">
        <f>(($D679*'fnd base rates'!M$107)
+($E679*'fnd base rates'!M$108)
+($F679*'fnd base rates'!M$109)
+($G679*'fnd base rates'!M$110)
+($H679*'fnd base rates'!M$111)
+($I679*'fnd base rates'!M$112)
+($J679*'fnd base rates'!M$113)
+($K679*'fnd base rates'!M$114)
+($M679*'fnd base rates'!M$116)
+($N679*'fnd base rates'!M$117)
+($O679*'fnd base rates'!M$118)
+($P679*VLOOKUP($S679+12,rate_basefnd,13)))</f>
        <v>0</v>
      </c>
      <c r="AF679" s="4">
        <f t="shared" si="767"/>
        <v>116667.60723712</v>
      </c>
      <c r="AH679" s="4">
        <f t="shared" si="768"/>
        <v>484035244</v>
      </c>
      <c r="AI679" s="4" t="str">
        <f t="shared" si="769"/>
        <v>484</v>
      </c>
      <c r="AJ679" s="2" t="str">
        <f t="shared" si="770"/>
        <v>035</v>
      </c>
      <c r="AK679" s="2" t="str">
        <f t="shared" si="771"/>
        <v>244</v>
      </c>
      <c r="AL679" s="4">
        <f t="shared" si="772"/>
        <v>1</v>
      </c>
      <c r="AM679" s="4">
        <f t="shared" si="764"/>
        <v>8</v>
      </c>
      <c r="AN679" s="4">
        <f t="shared" si="773"/>
        <v>116667.60723712</v>
      </c>
      <c r="AO679" s="4">
        <f t="shared" si="774"/>
        <v>14583</v>
      </c>
      <c r="AP679" s="4">
        <f t="shared" si="775"/>
        <v>0</v>
      </c>
      <c r="AQ679" s="4">
        <v>14583</v>
      </c>
      <c r="AW679" s="4">
        <v>14522</v>
      </c>
      <c r="AX679" s="5">
        <f t="shared" si="776"/>
        <v>61</v>
      </c>
      <c r="AY679" s="4">
        <v>14583</v>
      </c>
      <c r="AZ679" s="5"/>
      <c r="BB679" s="5">
        <f t="shared" ref="BB679" si="805">BC679-BA679</f>
        <v>0</v>
      </c>
    </row>
    <row r="680" spans="1:54" s="4" customFormat="1">
      <c r="A680" s="278">
        <v>484</v>
      </c>
      <c r="B680" s="2">
        <v>484035248</v>
      </c>
      <c r="C680" s="10" t="s">
        <v>303</v>
      </c>
      <c r="D680" s="15">
        <f>'fnd enro'!D680</f>
        <v>0</v>
      </c>
      <c r="E680" s="15">
        <f>'fnd enro'!E680</f>
        <v>0</v>
      </c>
      <c r="F680" s="15">
        <f>'fnd enro'!F680</f>
        <v>0</v>
      </c>
      <c r="G680" s="15">
        <f>'fnd enro'!G680</f>
        <v>1</v>
      </c>
      <c r="H680" s="15">
        <f>'fnd enro'!H680</f>
        <v>0</v>
      </c>
      <c r="I680" s="15">
        <f>'fnd enro'!I680</f>
        <v>0</v>
      </c>
      <c r="J680" s="15">
        <f>'fnd enro'!J680</f>
        <v>0</v>
      </c>
      <c r="K680" s="16">
        <f>'fnd enro'!K680</f>
        <v>3.8300000000000001E-2</v>
      </c>
      <c r="L680" s="15">
        <f>'fnd enro'!L680</f>
        <v>0</v>
      </c>
      <c r="M680" s="15">
        <f>'fnd enro'!M680</f>
        <v>0</v>
      </c>
      <c r="N680" s="15">
        <f>'fnd enro'!N680</f>
        <v>0</v>
      </c>
      <c r="O680" s="15">
        <f>'fnd enro'!O680</f>
        <v>0</v>
      </c>
      <c r="P680" s="15">
        <f>'fnd enro'!P680</f>
        <v>1</v>
      </c>
      <c r="Q680" s="15">
        <f>'fnd enro'!R680</f>
        <v>1</v>
      </c>
      <c r="R680" s="16">
        <f t="shared" si="766"/>
        <v>1.085</v>
      </c>
      <c r="S680" s="15">
        <f>VALUE('fnd enro'!Q680)</f>
        <v>12</v>
      </c>
      <c r="T680" s="2"/>
      <c r="U680" s="1">
        <f>(($D680*'fnd base rates'!C$107)
+($E680*'fnd base rates'!C$108)
+($F680*'fnd base rates'!C$109)
+($G680*'fnd base rates'!C$110)
+($H680*'fnd base rates'!C$111)
+($I680*'fnd base rates'!C$112)
+($J680*'fnd base rates'!C$113)
+($K680*'fnd base rates'!C$114)
+($M680*'fnd base rates'!C$116)
+($N680*'fnd base rates'!C$117)
+($O680*'fnd base rates'!C$118)
+($P680*VLOOKUP($S680+12,rate_basefnd,3)))
*$R680</f>
        <v>636.69133790499995</v>
      </c>
      <c r="V680" s="1">
        <f>(($D680*'fnd base rates'!D$107)
+($E680*'fnd base rates'!D$108)
+($F680*'fnd base rates'!D$109)
+($G680*'fnd base rates'!D$110)
+($H680*'fnd base rates'!D$111)
+($I680*'fnd base rates'!D$112)
+($J680*'fnd base rates'!D$113)
+($K680*'fnd base rates'!D$114)
+($M680*'fnd base rates'!D$116)
+($N680*'fnd base rates'!D$117)
+($O680*'fnd base rates'!D$118)
+($P680*VLOOKUP($S680+12,rate_basefnd,4)))
*$R680</f>
        <v>1176.2484999999999</v>
      </c>
      <c r="W680" s="1">
        <f>(($D680*'fnd base rates'!E$107)
+($E680*'fnd base rates'!E$108)
+($F680*'fnd base rates'!E$109)
+($G680*'fnd base rates'!E$110)
+($H680*'fnd base rates'!E$111)
+($I680*'fnd base rates'!E$112)
+($J680*'fnd base rates'!E$113)
+($K680*'fnd base rates'!E$114)
+($M680*'fnd base rates'!E$116)
+($N680*'fnd base rates'!E$117)
+($O680*'fnd base rates'!E$118)
+($P680*VLOOKUP($S680+12,rate_basefnd,5)))
*$R680</f>
        <v>7753.9039560150004</v>
      </c>
      <c r="X680" s="1">
        <f>(($D680*'fnd base rates'!F$107)
+($E680*'fnd base rates'!F$108)
+($F680*'fnd base rates'!F$109)
+($G680*'fnd base rates'!F$110)
+($H680*'fnd base rates'!F$111)
+($I680*'fnd base rates'!F$112)
+($J680*'fnd base rates'!F$113)
+($K680*'fnd base rates'!F$114)
+($M680*'fnd base rates'!F$116)
+($N680*'fnd base rates'!F$117)
+($O680*'fnd base rates'!F$118)
+($P680*VLOOKUP($S680+12,rate_basefnd,6)))
*$R680</f>
        <v>1292.3851444700001</v>
      </c>
      <c r="Y680" s="1">
        <f>(($D680*'fnd base rates'!G$107)
+($E680*'fnd base rates'!G$108)
+($F680*'fnd base rates'!G$109)
+($G680*'fnd base rates'!G$110)
+($H680*'fnd base rates'!G$111)
+($I680*'fnd base rates'!G$112)
+($J680*'fnd base rates'!G$113)
+($K680*'fnd base rates'!G$114)
+($M680*'fnd base rates'!G$116)
+($N680*'fnd base rates'!G$117)
+($O680*'fnd base rates'!G$118)
+($P680*VLOOKUP($S680+12,rate_basefnd,7)))
*$R680</f>
        <v>343.50681081499999</v>
      </c>
      <c r="Z680" s="1">
        <f>(($D680*'fnd base rates'!H$107)
+($E680*'fnd base rates'!H$108)
+($F680*'fnd base rates'!H$109)
+($G680*'fnd base rates'!H$110)
+($H680*'fnd base rates'!H$111)
+($I680*'fnd base rates'!H$112)
+($J680*'fnd base rates'!H$113)
+($K680*'fnd base rates'!H$114)
+($M680*'fnd base rates'!H$116)
+($N680*'fnd base rates'!H$117)
+($O680*'fnd base rates'!H$118)
+($P680*VLOOKUP($S680+12,rate_basefnd,8)))</f>
        <v>526.32720999999992</v>
      </c>
      <c r="AA680" s="1">
        <f>(($D680*'fnd base rates'!I$107)
+($E680*'fnd base rates'!I$108)
+($F680*'fnd base rates'!I$109)
+($G680*'fnd base rates'!I$110)
+($H680*'fnd base rates'!I$111)
+($I680*'fnd base rates'!I$112)
+($J680*'fnd base rates'!I$113)
+($K680*'fnd base rates'!I$114)
+($M680*'fnd base rates'!I$116)
+($N680*'fnd base rates'!I$117)
+($O680*'fnd base rates'!I$118)
+($P680*VLOOKUP($S680+12,rate_basefnd,9)))
*$R680</f>
        <v>442.51724999999999</v>
      </c>
      <c r="AB680" s="1">
        <f>(($D680*'fnd base rates'!J$107)
+($E680*'fnd base rates'!J$108)
+($F680*'fnd base rates'!J$109)
+($G680*'fnd base rates'!J$110)
+($H680*'fnd base rates'!J$111)
+($I680*'fnd base rates'!J$112)
+($J680*'fnd base rates'!J$113)
+($K680*'fnd base rates'!J$114)
+($M680*'fnd base rates'!J$116)
+($N680*'fnd base rates'!J$117)
+($O680*'fnd base rates'!J$118)
+($P680*VLOOKUP($S680+12,rate_basefnd,10)))
*$R680</f>
        <v>942.56119999999999</v>
      </c>
      <c r="AC680" s="1">
        <f>(($D680*'fnd base rates'!K$107)
+($E680*'fnd base rates'!K$108)
+($F680*'fnd base rates'!K$109)
+($G680*'fnd base rates'!K$110)
+($H680*'fnd base rates'!K$111)
+($I680*'fnd base rates'!K$112)
+($J680*'fnd base rates'!K$113)
+($K680*'fnd base rates'!K$114)
+($M680*'fnd base rates'!K$116)
+($N680*'fnd base rates'!K$117)
+($O680*'fnd base rates'!K$118)
+($P680*VLOOKUP($S680+12,rate_basefnd,11)))
*$R680</f>
        <v>1141.3050019350001</v>
      </c>
      <c r="AD680" s="1">
        <f>(($D680*'fnd base rates'!L$107)
+($E680*'fnd base rates'!L$108)
+($F680*'fnd base rates'!L$109)
+($G680*'fnd base rates'!L$110)
+($H680*'fnd base rates'!L$111)
+($I680*'fnd base rates'!L$112)
+($J680*'fnd base rates'!L$113)
+($K680*'fnd base rates'!L$114)
+($M680*'fnd base rates'!L$116)
+($N680*'fnd base rates'!L$117)
+($O680*'fnd base rates'!L$118)
+($P680*VLOOKUP($S680+12,rate_basefnd,12)))</f>
        <v>1859.323406</v>
      </c>
      <c r="AE680" s="1">
        <f>(($D680*'fnd base rates'!M$107)
+($E680*'fnd base rates'!M$108)
+($F680*'fnd base rates'!M$109)
+($G680*'fnd base rates'!M$110)
+($H680*'fnd base rates'!M$111)
+($I680*'fnd base rates'!M$112)
+($J680*'fnd base rates'!M$113)
+($K680*'fnd base rates'!M$114)
+($M680*'fnd base rates'!M$116)
+($N680*'fnd base rates'!M$117)
+($O680*'fnd base rates'!M$118)
+($P680*VLOOKUP($S680+12,rate_basefnd,13)))</f>
        <v>0</v>
      </c>
      <c r="AF680" s="4">
        <f t="shared" si="767"/>
        <v>16114.769817140001</v>
      </c>
      <c r="AH680" s="4">
        <f t="shared" si="768"/>
        <v>484035248</v>
      </c>
      <c r="AI680" s="4" t="str">
        <f t="shared" si="769"/>
        <v>484</v>
      </c>
      <c r="AJ680" s="2" t="str">
        <f t="shared" si="770"/>
        <v>035</v>
      </c>
      <c r="AK680" s="2" t="str">
        <f t="shared" si="771"/>
        <v>248</v>
      </c>
      <c r="AL680" s="4">
        <f t="shared" si="772"/>
        <v>1</v>
      </c>
      <c r="AM680" s="4">
        <f t="shared" si="764"/>
        <v>1</v>
      </c>
      <c r="AN680" s="4">
        <f t="shared" si="773"/>
        <v>16114.769817140001</v>
      </c>
      <c r="AO680" s="4">
        <f t="shared" si="774"/>
        <v>16115</v>
      </c>
      <c r="AP680" s="4">
        <f t="shared" si="775"/>
        <v>0</v>
      </c>
      <c r="AQ680" s="4">
        <v>16115</v>
      </c>
      <c r="AW680" s="4">
        <v>15985</v>
      </c>
      <c r="AX680" s="5">
        <f t="shared" si="776"/>
        <v>130</v>
      </c>
      <c r="AY680" s="4">
        <v>16115</v>
      </c>
      <c r="AZ680" s="5"/>
      <c r="BB680" s="5">
        <f t="shared" ref="BB680" si="806">BC680-BA680</f>
        <v>0</v>
      </c>
    </row>
    <row r="681" spans="1:54" s="4" customFormat="1">
      <c r="A681" s="278">
        <v>484</v>
      </c>
      <c r="B681" s="2">
        <v>484035251</v>
      </c>
      <c r="C681" s="10" t="s">
        <v>303</v>
      </c>
      <c r="D681" s="15">
        <f>'fnd enro'!D681</f>
        <v>0</v>
      </c>
      <c r="E681" s="15">
        <f>'fnd enro'!E681</f>
        <v>0</v>
      </c>
      <c r="F681" s="15">
        <f>'fnd enro'!F681</f>
        <v>0</v>
      </c>
      <c r="G681" s="15">
        <f>'fnd enro'!G681</f>
        <v>0</v>
      </c>
      <c r="H681" s="15">
        <f>'fnd enro'!H681</f>
        <v>1</v>
      </c>
      <c r="I681" s="15">
        <f>'fnd enro'!I681</f>
        <v>0</v>
      </c>
      <c r="J681" s="15">
        <f>'fnd enro'!J681</f>
        <v>0</v>
      </c>
      <c r="K681" s="16">
        <f>'fnd enro'!K681</f>
        <v>3.8300000000000001E-2</v>
      </c>
      <c r="L681" s="15">
        <f>'fnd enro'!L681</f>
        <v>0</v>
      </c>
      <c r="M681" s="15">
        <f>'fnd enro'!M681</f>
        <v>0</v>
      </c>
      <c r="N681" s="15">
        <f>'fnd enro'!N681</f>
        <v>0</v>
      </c>
      <c r="O681" s="15">
        <f>'fnd enro'!O681</f>
        <v>0</v>
      </c>
      <c r="P681" s="15">
        <f>'fnd enro'!P681</f>
        <v>0</v>
      </c>
      <c r="Q681" s="15">
        <f>'fnd enro'!R681</f>
        <v>1</v>
      </c>
      <c r="R681" s="16">
        <f t="shared" si="766"/>
        <v>1.085</v>
      </c>
      <c r="S681" s="15">
        <f>VALUE('fnd enro'!Q681)</f>
        <v>8</v>
      </c>
      <c r="T681" s="2"/>
      <c r="U681" s="1">
        <f>(($D681*'fnd base rates'!C$107)
+($E681*'fnd base rates'!C$108)
+($F681*'fnd base rates'!C$109)
+($G681*'fnd base rates'!C$110)
+($H681*'fnd base rates'!C$111)
+($I681*'fnd base rates'!C$112)
+($J681*'fnd base rates'!C$113)
+($K681*'fnd base rates'!C$114)
+($M681*'fnd base rates'!C$116)
+($N681*'fnd base rates'!C$117)
+($O681*'fnd base rates'!C$118)
+($P681*VLOOKUP($S681+12,rate_basefnd,3)))
*$R681</f>
        <v>556.08668790499996</v>
      </c>
      <c r="V681" s="1">
        <f>(($D681*'fnd base rates'!D$107)
+($E681*'fnd base rates'!D$108)
+($F681*'fnd base rates'!D$109)
+($G681*'fnd base rates'!D$110)
+($H681*'fnd base rates'!D$111)
+($I681*'fnd base rates'!D$112)
+($J681*'fnd base rates'!D$113)
+($K681*'fnd base rates'!D$114)
+($M681*'fnd base rates'!D$116)
+($N681*'fnd base rates'!D$117)
+($O681*'fnd base rates'!D$118)
+($P681*VLOOKUP($S681+12,rate_basefnd,4)))
*$R681</f>
        <v>794.36104999999998</v>
      </c>
      <c r="W681" s="1">
        <f>(($D681*'fnd base rates'!E$107)
+($E681*'fnd base rates'!E$108)
+($F681*'fnd base rates'!E$109)
+($G681*'fnd base rates'!E$110)
+($H681*'fnd base rates'!E$111)
+($I681*'fnd base rates'!E$112)
+($J681*'fnd base rates'!E$113)
+($K681*'fnd base rates'!E$114)
+($M681*'fnd base rates'!E$116)
+($N681*'fnd base rates'!E$117)
+($O681*'fnd base rates'!E$118)
+($P681*VLOOKUP($S681+12,rate_basefnd,5)))
*$R681</f>
        <v>3588.892756015</v>
      </c>
      <c r="X681" s="1">
        <f>(($D681*'fnd base rates'!F$107)
+($E681*'fnd base rates'!F$108)
+($F681*'fnd base rates'!F$109)
+($G681*'fnd base rates'!F$110)
+($H681*'fnd base rates'!F$111)
+($I681*'fnd base rates'!F$112)
+($J681*'fnd base rates'!F$113)
+($K681*'fnd base rates'!F$114)
+($M681*'fnd base rates'!F$116)
+($N681*'fnd base rates'!F$117)
+($O681*'fnd base rates'!F$118)
+($P681*VLOOKUP($S681+12,rate_basefnd,6)))
*$R681</f>
        <v>1030.67229447</v>
      </c>
      <c r="Y681" s="1">
        <f>(($D681*'fnd base rates'!G$107)
+($E681*'fnd base rates'!G$108)
+($F681*'fnd base rates'!G$109)
+($G681*'fnd base rates'!G$110)
+($H681*'fnd base rates'!G$111)
+($I681*'fnd base rates'!G$112)
+($J681*'fnd base rates'!G$113)
+($K681*'fnd base rates'!G$114)
+($M681*'fnd base rates'!G$116)
+($N681*'fnd base rates'!G$117)
+($O681*'fnd base rates'!G$118)
+($P681*VLOOKUP($S681+12,rate_basefnd,7)))
*$R681</f>
        <v>174.75676081499998</v>
      </c>
      <c r="Z681" s="1">
        <f>(($D681*'fnd base rates'!H$107)
+($E681*'fnd base rates'!H$108)
+($F681*'fnd base rates'!H$109)
+($G681*'fnd base rates'!H$110)
+($H681*'fnd base rates'!H$111)
+($I681*'fnd base rates'!H$112)
+($J681*'fnd base rates'!H$113)
+($K681*'fnd base rates'!H$114)
+($M681*'fnd base rates'!H$116)
+($N681*'fnd base rates'!H$117)
+($O681*'fnd base rates'!H$118)
+($P681*VLOOKUP($S681+12,rate_basefnd,8)))</f>
        <v>500.77720999999997</v>
      </c>
      <c r="AA681" s="1">
        <f>(($D681*'fnd base rates'!I$107)
+($E681*'fnd base rates'!I$108)
+($F681*'fnd base rates'!I$109)
+($G681*'fnd base rates'!I$110)
+($H681*'fnd base rates'!I$111)
+($I681*'fnd base rates'!I$112)
+($J681*'fnd base rates'!I$113)
+($K681*'fnd base rates'!I$114)
+($M681*'fnd base rates'!I$116)
+($N681*'fnd base rates'!I$117)
+($O681*'fnd base rates'!I$118)
+($P681*VLOOKUP($S681+12,rate_basefnd,9)))
*$R681</f>
        <v>364.6902</v>
      </c>
      <c r="AB681" s="1">
        <f>(($D681*'fnd base rates'!J$107)
+($E681*'fnd base rates'!J$108)
+($F681*'fnd base rates'!J$109)
+($G681*'fnd base rates'!J$110)
+($H681*'fnd base rates'!J$111)
+($I681*'fnd base rates'!J$112)
+($J681*'fnd base rates'!J$113)
+($K681*'fnd base rates'!J$114)
+($M681*'fnd base rates'!J$116)
+($N681*'fnd base rates'!J$117)
+($O681*'fnd base rates'!J$118)
+($P681*VLOOKUP($S681+12,rate_basefnd,10)))
*$R681</f>
        <v>258.33850000000001</v>
      </c>
      <c r="AC681" s="1">
        <f>(($D681*'fnd base rates'!K$107)
+($E681*'fnd base rates'!K$108)
+($F681*'fnd base rates'!K$109)
+($G681*'fnd base rates'!K$110)
+($H681*'fnd base rates'!K$111)
+($I681*'fnd base rates'!K$112)
+($J681*'fnd base rates'!K$113)
+($K681*'fnd base rates'!K$114)
+($M681*'fnd base rates'!K$116)
+($N681*'fnd base rates'!K$117)
+($O681*'fnd base rates'!K$118)
+($P681*VLOOKUP($S681+12,rate_basefnd,11)))
*$R681</f>
        <v>1226.3907019349999</v>
      </c>
      <c r="AD681" s="1">
        <f>(($D681*'fnd base rates'!L$107)
+($E681*'fnd base rates'!L$108)
+($F681*'fnd base rates'!L$109)
+($G681*'fnd base rates'!L$110)
+($H681*'fnd base rates'!L$111)
+($I681*'fnd base rates'!L$112)
+($J681*'fnd base rates'!L$113)
+($K681*'fnd base rates'!L$114)
+($M681*'fnd base rates'!L$116)
+($N681*'fnd base rates'!L$117)
+($O681*'fnd base rates'!L$118)
+($P681*VLOOKUP($S681+12,rate_basefnd,12)))</f>
        <v>1351.523406</v>
      </c>
      <c r="AE681" s="1">
        <f>(($D681*'fnd base rates'!M$107)
+($E681*'fnd base rates'!M$108)
+($F681*'fnd base rates'!M$109)
+($G681*'fnd base rates'!M$110)
+($H681*'fnd base rates'!M$111)
+($I681*'fnd base rates'!M$112)
+($J681*'fnd base rates'!M$113)
+($K681*'fnd base rates'!M$114)
+($M681*'fnd base rates'!M$116)
+($N681*'fnd base rates'!M$117)
+($O681*'fnd base rates'!M$118)
+($P681*VLOOKUP($S681+12,rate_basefnd,13)))</f>
        <v>0</v>
      </c>
      <c r="AF681" s="4">
        <f t="shared" si="767"/>
        <v>9846.4895671400009</v>
      </c>
      <c r="AH681" s="4">
        <f t="shared" si="768"/>
        <v>484035251</v>
      </c>
      <c r="AI681" s="4" t="str">
        <f t="shared" si="769"/>
        <v>484</v>
      </c>
      <c r="AJ681" s="2" t="str">
        <f t="shared" si="770"/>
        <v>035</v>
      </c>
      <c r="AK681" s="2" t="str">
        <f t="shared" si="771"/>
        <v>251</v>
      </c>
      <c r="AL681" s="4">
        <f t="shared" si="772"/>
        <v>1</v>
      </c>
      <c r="AM681" s="4">
        <f t="shared" si="764"/>
        <v>1</v>
      </c>
      <c r="AN681" s="4">
        <f t="shared" si="773"/>
        <v>9846.4895671400009</v>
      </c>
      <c r="AO681" s="4">
        <f t="shared" si="774"/>
        <v>9846</v>
      </c>
      <c r="AP681" s="4">
        <f t="shared" si="775"/>
        <v>0</v>
      </c>
      <c r="AQ681" s="4">
        <v>9846</v>
      </c>
      <c r="AW681" s="4">
        <v>9828</v>
      </c>
      <c r="AX681" s="5">
        <f t="shared" si="776"/>
        <v>18</v>
      </c>
      <c r="AY681" s="4">
        <v>9846</v>
      </c>
      <c r="AZ681" s="5"/>
      <c r="BB681" s="5">
        <f t="shared" ref="BB681" si="807">BC681-BA681</f>
        <v>0</v>
      </c>
    </row>
    <row r="682" spans="1:54" s="4" customFormat="1">
      <c r="A682" s="278">
        <v>484</v>
      </c>
      <c r="B682" s="2">
        <v>484035285</v>
      </c>
      <c r="C682" s="10" t="s">
        <v>303</v>
      </c>
      <c r="D682" s="15">
        <f>'fnd enro'!D682</f>
        <v>0</v>
      </c>
      <c r="E682" s="15">
        <f>'fnd enro'!E682</f>
        <v>0</v>
      </c>
      <c r="F682" s="15">
        <f>'fnd enro'!F682</f>
        <v>0</v>
      </c>
      <c r="G682" s="15">
        <f>'fnd enro'!G682</f>
        <v>0</v>
      </c>
      <c r="H682" s="15">
        <f>'fnd enro'!H682</f>
        <v>2</v>
      </c>
      <c r="I682" s="15">
        <f>'fnd enro'!I682</f>
        <v>2</v>
      </c>
      <c r="J682" s="15">
        <f>'fnd enro'!J682</f>
        <v>0</v>
      </c>
      <c r="K682" s="16">
        <f>'fnd enro'!K682</f>
        <v>0.1532</v>
      </c>
      <c r="L682" s="15">
        <f>'fnd enro'!L682</f>
        <v>0</v>
      </c>
      <c r="M682" s="15">
        <f>'fnd enro'!M682</f>
        <v>0</v>
      </c>
      <c r="N682" s="15">
        <f>'fnd enro'!N682</f>
        <v>1</v>
      </c>
      <c r="O682" s="15">
        <f>'fnd enro'!O682</f>
        <v>0</v>
      </c>
      <c r="P682" s="15">
        <f>'fnd enro'!P682</f>
        <v>0</v>
      </c>
      <c r="Q682" s="15">
        <f>'fnd enro'!R682</f>
        <v>4</v>
      </c>
      <c r="R682" s="16">
        <f t="shared" si="766"/>
        <v>1.085</v>
      </c>
      <c r="S682" s="15">
        <f>VALUE('fnd enro'!Q682)</f>
        <v>7</v>
      </c>
      <c r="T682" s="2"/>
      <c r="U682" s="1">
        <f>(($D682*'fnd base rates'!C$107)
+($E682*'fnd base rates'!C$108)
+($F682*'fnd base rates'!C$109)
+($G682*'fnd base rates'!C$110)
+($H682*'fnd base rates'!C$111)
+($I682*'fnd base rates'!C$112)
+($J682*'fnd base rates'!C$113)
+($K682*'fnd base rates'!C$114)
+($M682*'fnd base rates'!C$116)
+($N682*'fnd base rates'!C$117)
+($O682*'fnd base rates'!C$118)
+($P682*VLOOKUP($S682+12,rate_basefnd,3)))
*$R682</f>
        <v>2332.6840016199999</v>
      </c>
      <c r="V682" s="1">
        <f>(($D682*'fnd base rates'!D$107)
+($E682*'fnd base rates'!D$108)
+($F682*'fnd base rates'!D$109)
+($G682*'fnd base rates'!D$110)
+($H682*'fnd base rates'!D$111)
+($I682*'fnd base rates'!D$112)
+($J682*'fnd base rates'!D$113)
+($K682*'fnd base rates'!D$114)
+($M682*'fnd base rates'!D$116)
+($N682*'fnd base rates'!D$117)
+($O682*'fnd base rates'!D$118)
+($P682*VLOOKUP($S682+12,rate_basefnd,4)))
*$R682</f>
        <v>3367.0153999999998</v>
      </c>
      <c r="W682" s="1">
        <f>(($D682*'fnd base rates'!E$107)
+($E682*'fnd base rates'!E$108)
+($F682*'fnd base rates'!E$109)
+($G682*'fnd base rates'!E$110)
+($H682*'fnd base rates'!E$111)
+($I682*'fnd base rates'!E$112)
+($J682*'fnd base rates'!E$113)
+($K682*'fnd base rates'!E$114)
+($M682*'fnd base rates'!E$116)
+($N682*'fnd base rates'!E$117)
+($O682*'fnd base rates'!E$118)
+($P682*VLOOKUP($S682+12,rate_basefnd,5)))
*$R682</f>
        <v>18699.184074060002</v>
      </c>
      <c r="X682" s="1">
        <f>(($D682*'fnd base rates'!F$107)
+($E682*'fnd base rates'!F$108)
+($F682*'fnd base rates'!F$109)
+($G682*'fnd base rates'!F$110)
+($H682*'fnd base rates'!F$111)
+($I682*'fnd base rates'!F$112)
+($J682*'fnd base rates'!F$113)
+($K682*'fnd base rates'!F$114)
+($M682*'fnd base rates'!F$116)
+($N682*'fnd base rates'!F$117)
+($O682*'fnd base rates'!F$118)
+($P682*VLOOKUP($S682+12,rate_basefnd,6)))
*$R682</f>
        <v>4086.9709778799997</v>
      </c>
      <c r="Y682" s="1">
        <f>(($D682*'fnd base rates'!G$107)
+($E682*'fnd base rates'!G$108)
+($F682*'fnd base rates'!G$109)
+($G682*'fnd base rates'!G$110)
+($H682*'fnd base rates'!G$111)
+($I682*'fnd base rates'!G$112)
+($J682*'fnd base rates'!G$113)
+($K682*'fnd base rates'!G$114)
+($M682*'fnd base rates'!G$116)
+($N682*'fnd base rates'!G$117)
+($O682*'fnd base rates'!G$118)
+($P682*VLOOKUP($S682+12,rate_basefnd,7)))
*$R682</f>
        <v>743.7073432599999</v>
      </c>
      <c r="Z682" s="1">
        <f>(($D682*'fnd base rates'!H$107)
+($E682*'fnd base rates'!H$108)
+($F682*'fnd base rates'!H$109)
+($G682*'fnd base rates'!H$110)
+($H682*'fnd base rates'!H$111)
+($I682*'fnd base rates'!H$112)
+($J682*'fnd base rates'!H$113)
+($K682*'fnd base rates'!H$114)
+($M682*'fnd base rates'!H$116)
+($N682*'fnd base rates'!H$117)
+($O682*'fnd base rates'!H$118)
+($P682*VLOOKUP($S682+12,rate_basefnd,8)))</f>
        <v>2710.9588399999998</v>
      </c>
      <c r="AA682" s="1">
        <f>(($D682*'fnd base rates'!I$107)
+($E682*'fnd base rates'!I$108)
+($F682*'fnd base rates'!I$109)
+($G682*'fnd base rates'!I$110)
+($H682*'fnd base rates'!I$111)
+($I682*'fnd base rates'!I$112)
+($J682*'fnd base rates'!I$113)
+($K682*'fnd base rates'!I$114)
+($M682*'fnd base rates'!I$116)
+($N682*'fnd base rates'!I$117)
+($O682*'fnd base rates'!I$118)
+($P682*VLOOKUP($S682+12,rate_basefnd,9)))
*$R682</f>
        <v>1695.1172000000001</v>
      </c>
      <c r="AB682" s="1">
        <f>(($D682*'fnd base rates'!J$107)
+($E682*'fnd base rates'!J$108)
+($F682*'fnd base rates'!J$109)
+($G682*'fnd base rates'!J$110)
+($H682*'fnd base rates'!J$111)
+($I682*'fnd base rates'!J$112)
+($J682*'fnd base rates'!J$113)
+($K682*'fnd base rates'!J$114)
+($M682*'fnd base rates'!J$116)
+($N682*'fnd base rates'!J$117)
+($O682*'fnd base rates'!J$118)
+($P682*VLOOKUP($S682+12,rate_basefnd,10)))
*$R682</f>
        <v>1735.1753999999999</v>
      </c>
      <c r="AC682" s="1">
        <f>(($D682*'fnd base rates'!K$107)
+($E682*'fnd base rates'!K$108)
+($F682*'fnd base rates'!K$109)
+($G682*'fnd base rates'!K$110)
+($H682*'fnd base rates'!K$111)
+($I682*'fnd base rates'!K$112)
+($J682*'fnd base rates'!K$113)
+($K682*'fnd base rates'!K$114)
+($M682*'fnd base rates'!K$116)
+($N682*'fnd base rates'!K$117)
+($O682*'fnd base rates'!K$118)
+($P682*VLOOKUP($S682+12,rate_basefnd,11)))
*$R682</f>
        <v>5163.8687577400005</v>
      </c>
      <c r="AD682" s="1">
        <f>(($D682*'fnd base rates'!L$107)
+($E682*'fnd base rates'!L$108)
+($F682*'fnd base rates'!L$109)
+($G682*'fnd base rates'!L$110)
+($H682*'fnd base rates'!L$111)
+($I682*'fnd base rates'!L$112)
+($J682*'fnd base rates'!L$113)
+($K682*'fnd base rates'!L$114)
+($M682*'fnd base rates'!L$116)
+($N682*'fnd base rates'!L$117)
+($O682*'fnd base rates'!L$118)
+($P682*VLOOKUP($S682+12,rate_basefnd,12)))</f>
        <v>5436.6236240000007</v>
      </c>
      <c r="AE682" s="1">
        <f>(($D682*'fnd base rates'!M$107)
+($E682*'fnd base rates'!M$108)
+($F682*'fnd base rates'!M$109)
+($G682*'fnd base rates'!M$110)
+($H682*'fnd base rates'!M$111)
+($I682*'fnd base rates'!M$112)
+($J682*'fnd base rates'!M$113)
+($K682*'fnd base rates'!M$114)
+($M682*'fnd base rates'!M$116)
+($N682*'fnd base rates'!M$117)
+($O682*'fnd base rates'!M$118)
+($P682*VLOOKUP($S682+12,rate_basefnd,13)))</f>
        <v>0</v>
      </c>
      <c r="AF682" s="4">
        <f t="shared" si="767"/>
        <v>45971.30561856</v>
      </c>
      <c r="AH682" s="4">
        <f t="shared" si="768"/>
        <v>484035285</v>
      </c>
      <c r="AI682" s="4" t="str">
        <f t="shared" si="769"/>
        <v>484</v>
      </c>
      <c r="AJ682" s="2" t="str">
        <f t="shared" si="770"/>
        <v>035</v>
      </c>
      <c r="AK682" s="2" t="str">
        <f t="shared" si="771"/>
        <v>285</v>
      </c>
      <c r="AL682" s="4">
        <f t="shared" si="772"/>
        <v>1</v>
      </c>
      <c r="AM682" s="4">
        <f t="shared" si="764"/>
        <v>4</v>
      </c>
      <c r="AN682" s="4">
        <f t="shared" si="773"/>
        <v>45971.30561856</v>
      </c>
      <c r="AO682" s="4">
        <f t="shared" si="774"/>
        <v>11493</v>
      </c>
      <c r="AP682" s="4">
        <f t="shared" si="775"/>
        <v>0</v>
      </c>
      <c r="AQ682" s="4">
        <v>11493</v>
      </c>
      <c r="AW682" s="4">
        <v>11474</v>
      </c>
      <c r="AX682" s="5">
        <f t="shared" si="776"/>
        <v>19</v>
      </c>
      <c r="AY682" s="4">
        <v>11493</v>
      </c>
      <c r="AZ682" s="5"/>
      <c r="BB682" s="5">
        <f t="shared" ref="BB682" si="808">BC682-BA682</f>
        <v>0</v>
      </c>
    </row>
    <row r="683" spans="1:54" s="4" customFormat="1">
      <c r="A683" s="278">
        <v>484</v>
      </c>
      <c r="B683" s="2">
        <v>484035293</v>
      </c>
      <c r="C683" s="10" t="s">
        <v>303</v>
      </c>
      <c r="D683" s="15">
        <f>'fnd enro'!D683</f>
        <v>0</v>
      </c>
      <c r="E683" s="15">
        <f>'fnd enro'!E683</f>
        <v>0</v>
      </c>
      <c r="F683" s="15">
        <f>'fnd enro'!F683</f>
        <v>0</v>
      </c>
      <c r="G683" s="15">
        <f>'fnd enro'!G683</f>
        <v>0</v>
      </c>
      <c r="H683" s="15">
        <f>'fnd enro'!H683</f>
        <v>0</v>
      </c>
      <c r="I683" s="15">
        <f>'fnd enro'!I683</f>
        <v>1</v>
      </c>
      <c r="J683" s="15">
        <f>'fnd enro'!J683</f>
        <v>0</v>
      </c>
      <c r="K683" s="16">
        <f>'fnd enro'!K683</f>
        <v>3.8300000000000001E-2</v>
      </c>
      <c r="L683" s="15">
        <f>'fnd enro'!L683</f>
        <v>0</v>
      </c>
      <c r="M683" s="15">
        <f>'fnd enro'!M683</f>
        <v>0</v>
      </c>
      <c r="N683" s="15">
        <f>'fnd enro'!N683</f>
        <v>0</v>
      </c>
      <c r="O683" s="15">
        <f>'fnd enro'!O683</f>
        <v>0</v>
      </c>
      <c r="P683" s="15">
        <f>'fnd enro'!P683</f>
        <v>1</v>
      </c>
      <c r="Q683" s="15">
        <f>'fnd enro'!R683</f>
        <v>1</v>
      </c>
      <c r="R683" s="16">
        <f t="shared" si="766"/>
        <v>1.085</v>
      </c>
      <c r="S683" s="15">
        <f>VALUE('fnd enro'!Q683)</f>
        <v>10</v>
      </c>
      <c r="T683" s="2"/>
      <c r="U683" s="1">
        <f>(($D683*'fnd base rates'!C$107)
+($E683*'fnd base rates'!C$108)
+($F683*'fnd base rates'!C$109)
+($G683*'fnd base rates'!C$110)
+($H683*'fnd base rates'!C$111)
+($I683*'fnd base rates'!C$112)
+($J683*'fnd base rates'!C$113)
+($K683*'fnd base rates'!C$114)
+($M683*'fnd base rates'!C$116)
+($N683*'fnd base rates'!C$117)
+($O683*'fnd base rates'!C$118)
+($P683*VLOOKUP($S683+12,rate_basefnd,3)))
*$R683</f>
        <v>632.22113790499998</v>
      </c>
      <c r="V683" s="1">
        <f>(($D683*'fnd base rates'!D$107)
+($E683*'fnd base rates'!D$108)
+($F683*'fnd base rates'!D$109)
+($G683*'fnd base rates'!D$110)
+($H683*'fnd base rates'!D$111)
+($I683*'fnd base rates'!D$112)
+($J683*'fnd base rates'!D$113)
+($K683*'fnd base rates'!D$114)
+($M683*'fnd base rates'!D$116)
+($N683*'fnd base rates'!D$117)
+($O683*'fnd base rates'!D$118)
+($P683*VLOOKUP($S683+12,rate_basefnd,4)))
*$R683</f>
        <v>1155.0801499999998</v>
      </c>
      <c r="W683" s="1">
        <f>(($D683*'fnd base rates'!E$107)
+($E683*'fnd base rates'!E$108)
+($F683*'fnd base rates'!E$109)
+($G683*'fnd base rates'!E$110)
+($H683*'fnd base rates'!E$111)
+($I683*'fnd base rates'!E$112)
+($J683*'fnd base rates'!E$113)
+($K683*'fnd base rates'!E$114)
+($M683*'fnd base rates'!E$116)
+($N683*'fnd base rates'!E$117)
+($O683*'fnd base rates'!E$118)
+($P683*VLOOKUP($S683+12,rate_basefnd,5)))
*$R683</f>
        <v>8618.5296060149994</v>
      </c>
      <c r="X683" s="1">
        <f>(($D683*'fnd base rates'!F$107)
+($E683*'fnd base rates'!F$108)
+($F683*'fnd base rates'!F$109)
+($G683*'fnd base rates'!F$110)
+($H683*'fnd base rates'!F$111)
+($I683*'fnd base rates'!F$112)
+($J683*'fnd base rates'!F$113)
+($K683*'fnd base rates'!F$114)
+($M683*'fnd base rates'!F$116)
+($N683*'fnd base rates'!F$117)
+($O683*'fnd base rates'!F$118)
+($P683*VLOOKUP($S683+12,rate_basefnd,6)))
*$R683</f>
        <v>918.02759447000005</v>
      </c>
      <c r="Y683" s="1">
        <f>(($D683*'fnd base rates'!G$107)
+($E683*'fnd base rates'!G$108)
+($F683*'fnd base rates'!G$109)
+($G683*'fnd base rates'!G$110)
+($H683*'fnd base rates'!G$111)
+($I683*'fnd base rates'!G$112)
+($J683*'fnd base rates'!G$113)
+($K683*'fnd base rates'!G$114)
+($M683*'fnd base rates'!G$116)
+($N683*'fnd base rates'!G$117)
+($O683*'fnd base rates'!G$118)
+($P683*VLOOKUP($S683+12,rate_basefnd,7)))
*$R683</f>
        <v>340.84856081499993</v>
      </c>
      <c r="Z683" s="1">
        <f>(($D683*'fnd base rates'!H$107)
+($E683*'fnd base rates'!H$108)
+($F683*'fnd base rates'!H$109)
+($G683*'fnd base rates'!H$110)
+($H683*'fnd base rates'!H$111)
+($I683*'fnd base rates'!H$112)
+($J683*'fnd base rates'!H$113)
+($K683*'fnd base rates'!H$114)
+($M683*'fnd base rates'!H$116)
+($N683*'fnd base rates'!H$117)
+($O683*'fnd base rates'!H$118)
+($P683*VLOOKUP($S683+12,rate_basefnd,8)))</f>
        <v>816.44720999999993</v>
      </c>
      <c r="AA683" s="1">
        <f>(($D683*'fnd base rates'!I$107)
+($E683*'fnd base rates'!I$108)
+($F683*'fnd base rates'!I$109)
+($G683*'fnd base rates'!I$110)
+($H683*'fnd base rates'!I$111)
+($I683*'fnd base rates'!I$112)
+($J683*'fnd base rates'!I$113)
+($K683*'fnd base rates'!I$114)
+($M683*'fnd base rates'!I$116)
+($N683*'fnd base rates'!I$117)
+($O683*'fnd base rates'!I$118)
+($P683*VLOOKUP($S683+12,rate_basefnd,9)))
*$R683</f>
        <v>584.83669999999995</v>
      </c>
      <c r="AB683" s="1">
        <f>(($D683*'fnd base rates'!J$107)
+($E683*'fnd base rates'!J$108)
+($F683*'fnd base rates'!J$109)
+($G683*'fnd base rates'!J$110)
+($H683*'fnd base rates'!J$111)
+($I683*'fnd base rates'!J$112)
+($J683*'fnd base rates'!J$113)
+($K683*'fnd base rates'!J$114)
+($M683*'fnd base rates'!J$116)
+($N683*'fnd base rates'!J$117)
+($O683*'fnd base rates'!J$118)
+($P683*VLOOKUP($S683+12,rate_basefnd,10)))
*$R683</f>
        <v>1336.6332</v>
      </c>
      <c r="AC683" s="1">
        <f>(($D683*'fnd base rates'!K$107)
+($E683*'fnd base rates'!K$108)
+($F683*'fnd base rates'!K$109)
+($G683*'fnd base rates'!K$110)
+($H683*'fnd base rates'!K$111)
+($I683*'fnd base rates'!K$112)
+($J683*'fnd base rates'!K$113)
+($K683*'fnd base rates'!K$114)
+($M683*'fnd base rates'!K$116)
+($N683*'fnd base rates'!K$117)
+($O683*'fnd base rates'!K$118)
+($P683*VLOOKUP($S683+12,rate_basefnd,11)))
*$R683</f>
        <v>1193.0595019349998</v>
      </c>
      <c r="AD683" s="1">
        <f>(($D683*'fnd base rates'!L$107)
+($E683*'fnd base rates'!L$108)
+($F683*'fnd base rates'!L$109)
+($G683*'fnd base rates'!L$110)
+($H683*'fnd base rates'!L$111)
+($I683*'fnd base rates'!L$112)
+($J683*'fnd base rates'!L$113)
+($K683*'fnd base rates'!L$114)
+($M683*'fnd base rates'!L$116)
+($N683*'fnd base rates'!L$117)
+($O683*'fnd base rates'!L$118)
+($P683*VLOOKUP($S683+12,rate_basefnd,12)))</f>
        <v>1754.493406</v>
      </c>
      <c r="AE683" s="1">
        <f>(($D683*'fnd base rates'!M$107)
+($E683*'fnd base rates'!M$108)
+($F683*'fnd base rates'!M$109)
+($G683*'fnd base rates'!M$110)
+($H683*'fnd base rates'!M$111)
+($I683*'fnd base rates'!M$112)
+($J683*'fnd base rates'!M$113)
+($K683*'fnd base rates'!M$114)
+($M683*'fnd base rates'!M$116)
+($N683*'fnd base rates'!M$117)
+($O683*'fnd base rates'!M$118)
+($P683*VLOOKUP($S683+12,rate_basefnd,13)))</f>
        <v>0</v>
      </c>
      <c r="AF683" s="4">
        <f t="shared" si="767"/>
        <v>17350.177067140001</v>
      </c>
      <c r="AH683" s="4">
        <f t="shared" si="768"/>
        <v>484035293</v>
      </c>
      <c r="AI683" s="4" t="str">
        <f t="shared" si="769"/>
        <v>484</v>
      </c>
      <c r="AJ683" s="2" t="str">
        <f t="shared" si="770"/>
        <v>035</v>
      </c>
      <c r="AK683" s="2" t="str">
        <f t="shared" si="771"/>
        <v>293</v>
      </c>
      <c r="AL683" s="4">
        <f t="shared" si="772"/>
        <v>1</v>
      </c>
      <c r="AM683" s="4">
        <f t="shared" si="764"/>
        <v>1</v>
      </c>
      <c r="AN683" s="4">
        <f t="shared" si="773"/>
        <v>17350.177067140001</v>
      </c>
      <c r="AO683" s="4">
        <f t="shared" si="774"/>
        <v>17350</v>
      </c>
      <c r="AP683" s="4">
        <f t="shared" si="775"/>
        <v>0</v>
      </c>
      <c r="AQ683" s="4">
        <v>17350</v>
      </c>
      <c r="AW683" s="4">
        <v>17271</v>
      </c>
      <c r="AX683" s="5">
        <f t="shared" si="776"/>
        <v>79</v>
      </c>
      <c r="AY683" s="4">
        <v>17350</v>
      </c>
      <c r="AZ683" s="5"/>
      <c r="BB683" s="5">
        <f t="shared" ref="BB683" si="809">BC683-BA683</f>
        <v>0</v>
      </c>
    </row>
    <row r="684" spans="1:54" s="4" customFormat="1">
      <c r="A684" s="278">
        <v>484</v>
      </c>
      <c r="B684" s="2">
        <v>484035307</v>
      </c>
      <c r="C684" s="10" t="s">
        <v>303</v>
      </c>
      <c r="D684" s="15">
        <f>'fnd enro'!D684</f>
        <v>0</v>
      </c>
      <c r="E684" s="15">
        <f>'fnd enro'!E684</f>
        <v>0</v>
      </c>
      <c r="F684" s="15">
        <f>'fnd enro'!F684</f>
        <v>0</v>
      </c>
      <c r="G684" s="15">
        <f>'fnd enro'!G684</f>
        <v>0</v>
      </c>
      <c r="H684" s="15">
        <f>'fnd enro'!H684</f>
        <v>0</v>
      </c>
      <c r="I684" s="15">
        <f>'fnd enro'!I684</f>
        <v>1</v>
      </c>
      <c r="J684" s="15">
        <f>'fnd enro'!J684</f>
        <v>0</v>
      </c>
      <c r="K684" s="16">
        <f>'fnd enro'!K684</f>
        <v>3.8300000000000001E-2</v>
      </c>
      <c r="L684" s="15">
        <f>'fnd enro'!L684</f>
        <v>0</v>
      </c>
      <c r="M684" s="15">
        <f>'fnd enro'!M684</f>
        <v>0</v>
      </c>
      <c r="N684" s="15">
        <f>'fnd enro'!N684</f>
        <v>0</v>
      </c>
      <c r="O684" s="15">
        <f>'fnd enro'!O684</f>
        <v>0</v>
      </c>
      <c r="P684" s="15">
        <f>'fnd enro'!P684</f>
        <v>1</v>
      </c>
      <c r="Q684" s="15">
        <f>'fnd enro'!R684</f>
        <v>1</v>
      </c>
      <c r="R684" s="16">
        <f t="shared" si="766"/>
        <v>1.085</v>
      </c>
      <c r="S684" s="15">
        <f>VALUE('fnd enro'!Q684)</f>
        <v>3</v>
      </c>
      <c r="T684" s="2"/>
      <c r="U684" s="1">
        <f>(($D684*'fnd base rates'!C$107)
+($E684*'fnd base rates'!C$108)
+($F684*'fnd base rates'!C$109)
+($G684*'fnd base rates'!C$110)
+($H684*'fnd base rates'!C$111)
+($I684*'fnd base rates'!C$112)
+($J684*'fnd base rates'!C$113)
+($K684*'fnd base rates'!C$114)
+($M684*'fnd base rates'!C$116)
+($N684*'fnd base rates'!C$117)
+($O684*'fnd base rates'!C$118)
+($P684*VLOOKUP($S684+12,rate_basefnd,3)))
*$R684</f>
        <v>614.86113790499996</v>
      </c>
      <c r="V684" s="1">
        <f>(($D684*'fnd base rates'!D$107)
+($E684*'fnd base rates'!D$108)
+($F684*'fnd base rates'!D$109)
+($G684*'fnd base rates'!D$110)
+($H684*'fnd base rates'!D$111)
+($I684*'fnd base rates'!D$112)
+($J684*'fnd base rates'!D$113)
+($K684*'fnd base rates'!D$114)
+($M684*'fnd base rates'!D$116)
+($N684*'fnd base rates'!D$117)
+($O684*'fnd base rates'!D$118)
+($P684*VLOOKUP($S684+12,rate_basefnd,4)))
*$R684</f>
        <v>1072.8588499999998</v>
      </c>
      <c r="W684" s="1">
        <f>(($D684*'fnd base rates'!E$107)
+($E684*'fnd base rates'!E$108)
+($F684*'fnd base rates'!E$109)
+($G684*'fnd base rates'!E$110)
+($H684*'fnd base rates'!E$111)
+($I684*'fnd base rates'!E$112)
+($J684*'fnd base rates'!E$113)
+($K684*'fnd base rates'!E$114)
+($M684*'fnd base rates'!E$116)
+($N684*'fnd base rates'!E$117)
+($O684*'fnd base rates'!E$118)
+($P684*VLOOKUP($S684+12,rate_basefnd,5)))
*$R684</f>
        <v>7815.857456015</v>
      </c>
      <c r="X684" s="1">
        <f>(($D684*'fnd base rates'!F$107)
+($E684*'fnd base rates'!F$108)
+($F684*'fnd base rates'!F$109)
+($G684*'fnd base rates'!F$110)
+($H684*'fnd base rates'!F$111)
+($I684*'fnd base rates'!F$112)
+($J684*'fnd base rates'!F$113)
+($K684*'fnd base rates'!F$114)
+($M684*'fnd base rates'!F$116)
+($N684*'fnd base rates'!F$117)
+($O684*'fnd base rates'!F$118)
+($P684*VLOOKUP($S684+12,rate_basefnd,6)))
*$R684</f>
        <v>918.02759447000005</v>
      </c>
      <c r="Y684" s="1">
        <f>(($D684*'fnd base rates'!G$107)
+($E684*'fnd base rates'!G$108)
+($F684*'fnd base rates'!G$109)
+($G684*'fnd base rates'!G$110)
+($H684*'fnd base rates'!G$111)
+($I684*'fnd base rates'!G$112)
+($J684*'fnd base rates'!G$113)
+($K684*'fnd base rates'!G$114)
+($M684*'fnd base rates'!G$116)
+($N684*'fnd base rates'!G$117)
+($O684*'fnd base rates'!G$118)
+($P684*VLOOKUP($S684+12,rate_basefnd,7)))
*$R684</f>
        <v>301.91876081499993</v>
      </c>
      <c r="Z684" s="1">
        <f>(($D684*'fnd base rates'!H$107)
+($E684*'fnd base rates'!H$108)
+($F684*'fnd base rates'!H$109)
+($G684*'fnd base rates'!H$110)
+($H684*'fnd base rates'!H$111)
+($I684*'fnd base rates'!H$112)
+($J684*'fnd base rates'!H$113)
+($K684*'fnd base rates'!H$114)
+($M684*'fnd base rates'!H$116)
+($N684*'fnd base rates'!H$117)
+($O684*'fnd base rates'!H$118)
+($P684*VLOOKUP($S684+12,rate_basefnd,8)))</f>
        <v>810.94720999999993</v>
      </c>
      <c r="AA684" s="1">
        <f>(($D684*'fnd base rates'!I$107)
+($E684*'fnd base rates'!I$108)
+($F684*'fnd base rates'!I$109)
+($G684*'fnd base rates'!I$110)
+($H684*'fnd base rates'!I$111)
+($I684*'fnd base rates'!I$112)
+($J684*'fnd base rates'!I$113)
+($K684*'fnd base rates'!I$114)
+($M684*'fnd base rates'!I$116)
+($N684*'fnd base rates'!I$117)
+($O684*'fnd base rates'!I$118)
+($P684*VLOOKUP($S684+12,rate_basefnd,9)))
*$R684</f>
        <v>552.34095000000002</v>
      </c>
      <c r="AB684" s="1">
        <f>(($D684*'fnd base rates'!J$107)
+($E684*'fnd base rates'!J$108)
+($F684*'fnd base rates'!J$109)
+($G684*'fnd base rates'!J$110)
+($H684*'fnd base rates'!J$111)
+($I684*'fnd base rates'!J$112)
+($J684*'fnd base rates'!J$113)
+($K684*'fnd base rates'!J$114)
+($M684*'fnd base rates'!J$116)
+($N684*'fnd base rates'!J$117)
+($O684*'fnd base rates'!J$118)
+($P684*VLOOKUP($S684+12,rate_basefnd,10)))
*$R684</f>
        <v>1167.7529500000001</v>
      </c>
      <c r="AC684" s="1">
        <f>(($D684*'fnd base rates'!K$107)
+($E684*'fnd base rates'!K$108)
+($F684*'fnd base rates'!K$109)
+($G684*'fnd base rates'!K$110)
+($H684*'fnd base rates'!K$111)
+($I684*'fnd base rates'!K$112)
+($J684*'fnd base rates'!K$113)
+($K684*'fnd base rates'!K$114)
+($M684*'fnd base rates'!K$116)
+($N684*'fnd base rates'!K$117)
+($O684*'fnd base rates'!K$118)
+($P684*VLOOKUP($S684+12,rate_basefnd,11)))
*$R684</f>
        <v>1193.0595019349998</v>
      </c>
      <c r="AD684" s="1">
        <f>(($D684*'fnd base rates'!L$107)
+($E684*'fnd base rates'!L$108)
+($F684*'fnd base rates'!L$109)
+($G684*'fnd base rates'!L$110)
+($H684*'fnd base rates'!L$111)
+($I684*'fnd base rates'!L$112)
+($J684*'fnd base rates'!L$113)
+($K684*'fnd base rates'!L$114)
+($M684*'fnd base rates'!L$116)
+($N684*'fnd base rates'!L$117)
+($O684*'fnd base rates'!L$118)
+($P684*VLOOKUP($S684+12,rate_basefnd,12)))</f>
        <v>1634.823406</v>
      </c>
      <c r="AE684" s="1">
        <f>(($D684*'fnd base rates'!M$107)
+($E684*'fnd base rates'!M$108)
+($F684*'fnd base rates'!M$109)
+($G684*'fnd base rates'!M$110)
+($H684*'fnd base rates'!M$111)
+($I684*'fnd base rates'!M$112)
+($J684*'fnd base rates'!M$113)
+($K684*'fnd base rates'!M$114)
+($M684*'fnd base rates'!M$116)
+($N684*'fnd base rates'!M$117)
+($O684*'fnd base rates'!M$118)
+($P684*VLOOKUP($S684+12,rate_basefnd,13)))</f>
        <v>0</v>
      </c>
      <c r="AF684" s="4">
        <f t="shared" si="767"/>
        <v>16082.447817140001</v>
      </c>
      <c r="AH684" s="4">
        <f t="shared" si="768"/>
        <v>484035307</v>
      </c>
      <c r="AI684" s="4" t="str">
        <f t="shared" si="769"/>
        <v>484</v>
      </c>
      <c r="AJ684" s="2" t="str">
        <f t="shared" si="770"/>
        <v>035</v>
      </c>
      <c r="AK684" s="2" t="str">
        <f t="shared" si="771"/>
        <v>307</v>
      </c>
      <c r="AL684" s="4">
        <f t="shared" si="772"/>
        <v>1</v>
      </c>
      <c r="AM684" s="4">
        <f t="shared" si="764"/>
        <v>1</v>
      </c>
      <c r="AN684" s="4">
        <f t="shared" si="773"/>
        <v>16082.447817140001</v>
      </c>
      <c r="AO684" s="4">
        <f t="shared" si="774"/>
        <v>16082</v>
      </c>
      <c r="AP684" s="4">
        <f t="shared" si="775"/>
        <v>0</v>
      </c>
      <c r="AQ684" s="4">
        <v>16082</v>
      </c>
      <c r="AW684" s="4">
        <v>16065</v>
      </c>
      <c r="AX684" s="5">
        <f t="shared" si="776"/>
        <v>17</v>
      </c>
      <c r="AY684" s="4">
        <v>16082</v>
      </c>
      <c r="AZ684" s="5"/>
      <c r="BB684" s="5">
        <f t="shared" ref="BB684" si="810">BC684-BA684</f>
        <v>0</v>
      </c>
    </row>
    <row r="685" spans="1:54" s="4" customFormat="1">
      <c r="A685" s="278">
        <v>484</v>
      </c>
      <c r="B685" s="2">
        <v>484035314</v>
      </c>
      <c r="C685" s="10" t="s">
        <v>303</v>
      </c>
      <c r="D685" s="15">
        <f>'fnd enro'!D685</f>
        <v>0</v>
      </c>
      <c r="E685" s="15">
        <f>'fnd enro'!E685</f>
        <v>0</v>
      </c>
      <c r="F685" s="15">
        <f>'fnd enro'!F685</f>
        <v>0</v>
      </c>
      <c r="G685" s="15">
        <f>'fnd enro'!G685</f>
        <v>0</v>
      </c>
      <c r="H685" s="15">
        <f>'fnd enro'!H685</f>
        <v>2</v>
      </c>
      <c r="I685" s="15">
        <f>'fnd enro'!I685</f>
        <v>0</v>
      </c>
      <c r="J685" s="15">
        <f>'fnd enro'!J685</f>
        <v>0</v>
      </c>
      <c r="K685" s="16">
        <f>'fnd enro'!K685</f>
        <v>7.6600000000000001E-2</v>
      </c>
      <c r="L685" s="15">
        <f>'fnd enro'!L685</f>
        <v>0</v>
      </c>
      <c r="M685" s="15">
        <f>'fnd enro'!M685</f>
        <v>0</v>
      </c>
      <c r="N685" s="15">
        <f>'fnd enro'!N685</f>
        <v>0</v>
      </c>
      <c r="O685" s="15">
        <f>'fnd enro'!O685</f>
        <v>0</v>
      </c>
      <c r="P685" s="15">
        <f>'fnd enro'!P685</f>
        <v>2</v>
      </c>
      <c r="Q685" s="15">
        <f>'fnd enro'!R685</f>
        <v>2</v>
      </c>
      <c r="R685" s="16">
        <f t="shared" si="766"/>
        <v>1.085</v>
      </c>
      <c r="S685" s="15">
        <f>VALUE('fnd enro'!Q685)</f>
        <v>6</v>
      </c>
      <c r="T685" s="2"/>
      <c r="U685" s="1">
        <f>(($D685*'fnd base rates'!C$107)
+($E685*'fnd base rates'!C$108)
+($F685*'fnd base rates'!C$109)
+($G685*'fnd base rates'!C$110)
+($H685*'fnd base rates'!C$111)
+($I685*'fnd base rates'!C$112)
+($J685*'fnd base rates'!C$113)
+($K685*'fnd base rates'!C$114)
+($M685*'fnd base rates'!C$116)
+($N685*'fnd base rates'!C$117)
+($O685*'fnd base rates'!C$118)
+($P685*VLOOKUP($S685+12,rate_basefnd,3)))
*$R685</f>
        <v>1243.5885758099998</v>
      </c>
      <c r="V685" s="1">
        <f>(($D685*'fnd base rates'!D$107)
+($E685*'fnd base rates'!D$108)
+($F685*'fnd base rates'!D$109)
+($G685*'fnd base rates'!D$110)
+($H685*'fnd base rates'!D$111)
+($I685*'fnd base rates'!D$112)
+($J685*'fnd base rates'!D$113)
+($K685*'fnd base rates'!D$114)
+($M685*'fnd base rates'!D$116)
+($N685*'fnd base rates'!D$117)
+($O685*'fnd base rates'!D$118)
+($P685*VLOOKUP($S685+12,rate_basefnd,4)))
*$R685</f>
        <v>2211.3601999999996</v>
      </c>
      <c r="W685" s="1">
        <f>(($D685*'fnd base rates'!E$107)
+($E685*'fnd base rates'!E$108)
+($F685*'fnd base rates'!E$109)
+($G685*'fnd base rates'!E$110)
+($H685*'fnd base rates'!E$111)
+($I685*'fnd base rates'!E$112)
+($J685*'fnd base rates'!E$113)
+($K685*'fnd base rates'!E$114)
+($M685*'fnd base rates'!E$116)
+($N685*'fnd base rates'!E$117)
+($O685*'fnd base rates'!E$118)
+($P685*VLOOKUP($S685+12,rate_basefnd,5)))
*$R685</f>
        <v>13255.890412029999</v>
      </c>
      <c r="X685" s="1">
        <f>(($D685*'fnd base rates'!F$107)
+($E685*'fnd base rates'!F$108)
+($F685*'fnd base rates'!F$109)
+($G685*'fnd base rates'!F$110)
+($H685*'fnd base rates'!F$111)
+($I685*'fnd base rates'!F$112)
+($J685*'fnd base rates'!F$113)
+($K685*'fnd base rates'!F$114)
+($M685*'fnd base rates'!F$116)
+($N685*'fnd base rates'!F$117)
+($O685*'fnd base rates'!F$118)
+($P685*VLOOKUP($S685+12,rate_basefnd,6)))
*$R685</f>
        <v>2061.34458894</v>
      </c>
      <c r="Y685" s="1">
        <f>(($D685*'fnd base rates'!G$107)
+($E685*'fnd base rates'!G$108)
+($F685*'fnd base rates'!G$109)
+($G685*'fnd base rates'!G$110)
+($H685*'fnd base rates'!G$111)
+($I685*'fnd base rates'!G$112)
+($J685*'fnd base rates'!G$113)
+($K685*'fnd base rates'!G$114)
+($M685*'fnd base rates'!G$116)
+($N685*'fnd base rates'!G$117)
+($O685*'fnd base rates'!G$118)
+($P685*VLOOKUP($S685+12,rate_basefnd,7)))
*$R685</f>
        <v>644.37312163000001</v>
      </c>
      <c r="Z685" s="1">
        <f>(($D685*'fnd base rates'!H$107)
+($E685*'fnd base rates'!H$108)
+($F685*'fnd base rates'!H$109)
+($G685*'fnd base rates'!H$110)
+($H685*'fnd base rates'!H$111)
+($I685*'fnd base rates'!H$112)
+($J685*'fnd base rates'!H$113)
+($K685*'fnd base rates'!H$114)
+($M685*'fnd base rates'!H$116)
+($N685*'fnd base rates'!H$117)
+($O685*'fnd base rates'!H$118)
+($P685*VLOOKUP($S685+12,rate_basefnd,8)))</f>
        <v>1043.21442</v>
      </c>
      <c r="AA685" s="1">
        <f>(($D685*'fnd base rates'!I$107)
+($E685*'fnd base rates'!I$108)
+($F685*'fnd base rates'!I$109)
+($G685*'fnd base rates'!I$110)
+($H685*'fnd base rates'!I$111)
+($I685*'fnd base rates'!I$112)
+($J685*'fnd base rates'!I$113)
+($K685*'fnd base rates'!I$114)
+($M685*'fnd base rates'!I$116)
+($N685*'fnd base rates'!I$117)
+($O685*'fnd base rates'!I$118)
+($P685*VLOOKUP($S685+12,rate_basefnd,9)))
*$R685</f>
        <v>975.5018</v>
      </c>
      <c r="AB685" s="1">
        <f>(($D685*'fnd base rates'!J$107)
+($E685*'fnd base rates'!J$108)
+($F685*'fnd base rates'!J$109)
+($G685*'fnd base rates'!J$110)
+($H685*'fnd base rates'!J$111)
+($I685*'fnd base rates'!J$112)
+($J685*'fnd base rates'!J$113)
+($K685*'fnd base rates'!J$114)
+($M685*'fnd base rates'!J$116)
+($N685*'fnd base rates'!J$117)
+($O685*'fnd base rates'!J$118)
+($P685*VLOOKUP($S685+12,rate_basefnd,10)))
*$R685</f>
        <v>1795.5881999999999</v>
      </c>
      <c r="AC685" s="1">
        <f>(($D685*'fnd base rates'!K$107)
+($E685*'fnd base rates'!K$108)
+($F685*'fnd base rates'!K$109)
+($G685*'fnd base rates'!K$110)
+($H685*'fnd base rates'!K$111)
+($I685*'fnd base rates'!K$112)
+($J685*'fnd base rates'!K$113)
+($K685*'fnd base rates'!K$114)
+($M685*'fnd base rates'!K$116)
+($N685*'fnd base rates'!K$117)
+($O685*'fnd base rates'!K$118)
+($P685*VLOOKUP($S685+12,rate_basefnd,11)))
*$R685</f>
        <v>2452.7814038699998</v>
      </c>
      <c r="AD685" s="1">
        <f>(($D685*'fnd base rates'!L$107)
+($E685*'fnd base rates'!L$108)
+($F685*'fnd base rates'!L$109)
+($G685*'fnd base rates'!L$110)
+($H685*'fnd base rates'!L$111)
+($I685*'fnd base rates'!L$112)
+($J685*'fnd base rates'!L$113)
+($K685*'fnd base rates'!L$114)
+($M685*'fnd base rates'!L$116)
+($N685*'fnd base rates'!L$117)
+($O685*'fnd base rates'!L$118)
+($P685*VLOOKUP($S685+12,rate_basefnd,12)))</f>
        <v>3609.2068119999999</v>
      </c>
      <c r="AE685" s="1">
        <f>(($D685*'fnd base rates'!M$107)
+($E685*'fnd base rates'!M$108)
+($F685*'fnd base rates'!M$109)
+($G685*'fnd base rates'!M$110)
+($H685*'fnd base rates'!M$111)
+($I685*'fnd base rates'!M$112)
+($J685*'fnd base rates'!M$113)
+($K685*'fnd base rates'!M$114)
+($M685*'fnd base rates'!M$116)
+($N685*'fnd base rates'!M$117)
+($O685*'fnd base rates'!M$118)
+($P685*VLOOKUP($S685+12,rate_basefnd,13)))</f>
        <v>0</v>
      </c>
      <c r="AF685" s="4">
        <f t="shared" si="767"/>
        <v>29292.849534279998</v>
      </c>
      <c r="AH685" s="4">
        <f t="shared" si="768"/>
        <v>484035314</v>
      </c>
      <c r="AI685" s="4" t="str">
        <f t="shared" si="769"/>
        <v>484</v>
      </c>
      <c r="AJ685" s="2" t="str">
        <f t="shared" si="770"/>
        <v>035</v>
      </c>
      <c r="AK685" s="2" t="str">
        <f t="shared" si="771"/>
        <v>314</v>
      </c>
      <c r="AL685" s="4">
        <f t="shared" si="772"/>
        <v>1</v>
      </c>
      <c r="AM685" s="4">
        <f t="shared" si="764"/>
        <v>2</v>
      </c>
      <c r="AN685" s="4">
        <f t="shared" si="773"/>
        <v>29292.849534279998</v>
      </c>
      <c r="AO685" s="4">
        <f t="shared" si="774"/>
        <v>14646</v>
      </c>
      <c r="AP685" s="4">
        <f t="shared" si="775"/>
        <v>0</v>
      </c>
      <c r="AQ685" s="4">
        <v>14646</v>
      </c>
      <c r="AW685" s="4">
        <v>14609</v>
      </c>
      <c r="AX685" s="5">
        <f t="shared" si="776"/>
        <v>37</v>
      </c>
      <c r="AY685" s="4">
        <v>14646</v>
      </c>
      <c r="AZ685" s="5"/>
      <c r="BB685" s="5">
        <f t="shared" ref="BB685" si="811">BC685-BA685</f>
        <v>0</v>
      </c>
    </row>
    <row r="686" spans="1:54" s="4" customFormat="1">
      <c r="A686" s="278">
        <v>484</v>
      </c>
      <c r="B686" s="2">
        <v>484035336</v>
      </c>
      <c r="C686" s="10" t="s">
        <v>303</v>
      </c>
      <c r="D686" s="15">
        <f>'fnd enro'!D686</f>
        <v>0</v>
      </c>
      <c r="E686" s="15">
        <f>'fnd enro'!E686</f>
        <v>0</v>
      </c>
      <c r="F686" s="15">
        <f>'fnd enro'!F686</f>
        <v>0</v>
      </c>
      <c r="G686" s="15">
        <f>'fnd enro'!G686</f>
        <v>0</v>
      </c>
      <c r="H686" s="15">
        <f>'fnd enro'!H686</f>
        <v>2</v>
      </c>
      <c r="I686" s="15">
        <f>'fnd enro'!I686</f>
        <v>0</v>
      </c>
      <c r="J686" s="15">
        <f>'fnd enro'!J686</f>
        <v>0</v>
      </c>
      <c r="K686" s="16">
        <f>'fnd enro'!K686</f>
        <v>7.6600000000000001E-2</v>
      </c>
      <c r="L686" s="15">
        <f>'fnd enro'!L686</f>
        <v>0</v>
      </c>
      <c r="M686" s="15">
        <f>'fnd enro'!M686</f>
        <v>0</v>
      </c>
      <c r="N686" s="15">
        <f>'fnd enro'!N686</f>
        <v>0</v>
      </c>
      <c r="O686" s="15">
        <f>'fnd enro'!O686</f>
        <v>0</v>
      </c>
      <c r="P686" s="15">
        <f>'fnd enro'!P686</f>
        <v>1</v>
      </c>
      <c r="Q686" s="15">
        <f>'fnd enro'!R686</f>
        <v>2</v>
      </c>
      <c r="R686" s="16">
        <f t="shared" si="766"/>
        <v>1.085</v>
      </c>
      <c r="S686" s="15">
        <f>VALUE('fnd enro'!Q686)</f>
        <v>7</v>
      </c>
      <c r="T686" s="2"/>
      <c r="U686" s="1">
        <f>(($D686*'fnd base rates'!C$107)
+($E686*'fnd base rates'!C$108)
+($F686*'fnd base rates'!C$109)
+($G686*'fnd base rates'!C$110)
+($H686*'fnd base rates'!C$111)
+($I686*'fnd base rates'!C$112)
+($J686*'fnd base rates'!C$113)
+($K686*'fnd base rates'!C$114)
+($M686*'fnd base rates'!C$116)
+($N686*'fnd base rates'!C$117)
+($O686*'fnd base rates'!C$118)
+($P686*VLOOKUP($S686+12,rate_basefnd,3)))
*$R686</f>
        <v>1180.4849758099999</v>
      </c>
      <c r="V686" s="1">
        <f>(($D686*'fnd base rates'!D$107)
+($E686*'fnd base rates'!D$108)
+($F686*'fnd base rates'!D$109)
+($G686*'fnd base rates'!D$110)
+($H686*'fnd base rates'!D$111)
+($I686*'fnd base rates'!D$112)
+($J686*'fnd base rates'!D$113)
+($K686*'fnd base rates'!D$114)
+($M686*'fnd base rates'!D$116)
+($N686*'fnd base rates'!D$117)
+($O686*'fnd base rates'!D$118)
+($P686*VLOOKUP($S686+12,rate_basefnd,4)))
*$R686</f>
        <v>1912.3884499999999</v>
      </c>
      <c r="W686" s="1">
        <f>(($D686*'fnd base rates'!E$107)
+($E686*'fnd base rates'!E$108)
+($F686*'fnd base rates'!E$109)
+($G686*'fnd base rates'!E$110)
+($H686*'fnd base rates'!E$111)
+($I686*'fnd base rates'!E$112)
+($J686*'fnd base rates'!E$113)
+($K686*'fnd base rates'!E$114)
+($M686*'fnd base rates'!E$116)
+($N686*'fnd base rates'!E$117)
+($O686*'fnd base rates'!E$118)
+($P686*VLOOKUP($S686+12,rate_basefnd,5)))
*$R686</f>
        <v>10337.403162029999</v>
      </c>
      <c r="X686" s="1">
        <f>(($D686*'fnd base rates'!F$107)
+($E686*'fnd base rates'!F$108)
+($F686*'fnd base rates'!F$109)
+($G686*'fnd base rates'!F$110)
+($H686*'fnd base rates'!F$111)
+($I686*'fnd base rates'!F$112)
+($J686*'fnd base rates'!F$113)
+($K686*'fnd base rates'!F$114)
+($M686*'fnd base rates'!F$116)
+($N686*'fnd base rates'!F$117)
+($O686*'fnd base rates'!F$118)
+($P686*VLOOKUP($S686+12,rate_basefnd,6)))
*$R686</f>
        <v>2061.34458894</v>
      </c>
      <c r="Y686" s="1">
        <f>(($D686*'fnd base rates'!G$107)
+($E686*'fnd base rates'!G$108)
+($F686*'fnd base rates'!G$109)
+($G686*'fnd base rates'!G$110)
+($H686*'fnd base rates'!G$111)
+($I686*'fnd base rates'!G$112)
+($J686*'fnd base rates'!G$113)
+($K686*'fnd base rates'!G$114)
+($M686*'fnd base rates'!G$116)
+($N686*'fnd base rates'!G$117)
+($O686*'fnd base rates'!G$118)
+($P686*VLOOKUP($S686+12,rate_basefnd,7)))
*$R686</f>
        <v>502.80232162999999</v>
      </c>
      <c r="Z686" s="1">
        <f>(($D686*'fnd base rates'!H$107)
+($E686*'fnd base rates'!H$108)
+($F686*'fnd base rates'!H$109)
+($G686*'fnd base rates'!H$110)
+($H686*'fnd base rates'!H$111)
+($I686*'fnd base rates'!H$112)
+($J686*'fnd base rates'!H$113)
+($K686*'fnd base rates'!H$114)
+($M686*'fnd base rates'!H$116)
+($N686*'fnd base rates'!H$117)
+($O686*'fnd base rates'!H$118)
+($P686*VLOOKUP($S686+12,rate_basefnd,8)))</f>
        <v>1023.2144199999999</v>
      </c>
      <c r="AA686" s="1">
        <f>(($D686*'fnd base rates'!I$107)
+($E686*'fnd base rates'!I$108)
+($F686*'fnd base rates'!I$109)
+($G686*'fnd base rates'!I$110)
+($H686*'fnd base rates'!I$111)
+($I686*'fnd base rates'!I$112)
+($J686*'fnd base rates'!I$113)
+($K686*'fnd base rates'!I$114)
+($M686*'fnd base rates'!I$116)
+($N686*'fnd base rates'!I$117)
+($O686*'fnd base rates'!I$118)
+($P686*VLOOKUP($S686+12,rate_basefnd,9)))
*$R686</f>
        <v>857.32359999999994</v>
      </c>
      <c r="AB686" s="1">
        <f>(($D686*'fnd base rates'!J$107)
+($E686*'fnd base rates'!J$108)
+($F686*'fnd base rates'!J$109)
+($G686*'fnd base rates'!J$110)
+($H686*'fnd base rates'!J$111)
+($I686*'fnd base rates'!J$112)
+($J686*'fnd base rates'!J$113)
+($K686*'fnd base rates'!J$114)
+($M686*'fnd base rates'!J$116)
+($N686*'fnd base rates'!J$117)
+($O686*'fnd base rates'!J$118)
+($P686*VLOOKUP($S686+12,rate_basefnd,10)))
*$R686</f>
        <v>1181.5107499999999</v>
      </c>
      <c r="AC686" s="1">
        <f>(($D686*'fnd base rates'!K$107)
+($E686*'fnd base rates'!K$108)
+($F686*'fnd base rates'!K$109)
+($G686*'fnd base rates'!K$110)
+($H686*'fnd base rates'!K$111)
+($I686*'fnd base rates'!K$112)
+($J686*'fnd base rates'!K$113)
+($K686*'fnd base rates'!K$114)
+($M686*'fnd base rates'!K$116)
+($N686*'fnd base rates'!K$117)
+($O686*'fnd base rates'!K$118)
+($P686*VLOOKUP($S686+12,rate_basefnd,11)))
*$R686</f>
        <v>2452.7814038699998</v>
      </c>
      <c r="AD686" s="1">
        <f>(($D686*'fnd base rates'!L$107)
+($E686*'fnd base rates'!L$108)
+($F686*'fnd base rates'!L$109)
+($G686*'fnd base rates'!L$110)
+($H686*'fnd base rates'!L$111)
+($I686*'fnd base rates'!L$112)
+($J686*'fnd base rates'!L$113)
+($K686*'fnd base rates'!L$114)
+($M686*'fnd base rates'!L$116)
+($N686*'fnd base rates'!L$117)
+($O686*'fnd base rates'!L$118)
+($P686*VLOOKUP($S686+12,rate_basefnd,12)))</f>
        <v>3174.0968120000002</v>
      </c>
      <c r="AE686" s="1">
        <f>(($D686*'fnd base rates'!M$107)
+($E686*'fnd base rates'!M$108)
+($F686*'fnd base rates'!M$109)
+($G686*'fnd base rates'!M$110)
+($H686*'fnd base rates'!M$111)
+($I686*'fnd base rates'!M$112)
+($J686*'fnd base rates'!M$113)
+($K686*'fnd base rates'!M$114)
+($M686*'fnd base rates'!M$116)
+($N686*'fnd base rates'!M$117)
+($O686*'fnd base rates'!M$118)
+($P686*VLOOKUP($S686+12,rate_basefnd,13)))</f>
        <v>0</v>
      </c>
      <c r="AF686" s="4">
        <f t="shared" si="767"/>
        <v>24683.350484279999</v>
      </c>
      <c r="AH686" s="4">
        <f t="shared" si="768"/>
        <v>484035336</v>
      </c>
      <c r="AI686" s="4" t="str">
        <f t="shared" si="769"/>
        <v>484</v>
      </c>
      <c r="AJ686" s="2" t="str">
        <f t="shared" si="770"/>
        <v>035</v>
      </c>
      <c r="AK686" s="2" t="str">
        <f t="shared" si="771"/>
        <v>336</v>
      </c>
      <c r="AL686" s="4">
        <f t="shared" si="772"/>
        <v>1</v>
      </c>
      <c r="AM686" s="4">
        <f t="shared" si="764"/>
        <v>2</v>
      </c>
      <c r="AN686" s="4">
        <f t="shared" si="773"/>
        <v>24683.350484279999</v>
      </c>
      <c r="AO686" s="4">
        <f t="shared" si="774"/>
        <v>12342</v>
      </c>
      <c r="AP686" s="4">
        <f t="shared" si="775"/>
        <v>0</v>
      </c>
      <c r="AQ686" s="4">
        <v>12342</v>
      </c>
      <c r="AW686" s="4">
        <v>12308</v>
      </c>
      <c r="AX686" s="5">
        <f t="shared" si="776"/>
        <v>34</v>
      </c>
      <c r="AY686" s="4">
        <v>12342</v>
      </c>
      <c r="AZ686" s="5"/>
      <c r="BB686" s="5">
        <f t="shared" ref="BB686" si="812">BC686-BA686</f>
        <v>0</v>
      </c>
    </row>
    <row r="687" spans="1:54" s="4" customFormat="1">
      <c r="A687" s="278">
        <v>484</v>
      </c>
      <c r="B687" s="2">
        <v>484035780</v>
      </c>
      <c r="C687" s="10" t="s">
        <v>303</v>
      </c>
      <c r="D687" s="15">
        <f>'fnd enro'!D687</f>
        <v>0</v>
      </c>
      <c r="E687" s="15">
        <f>'fnd enro'!E687</f>
        <v>0</v>
      </c>
      <c r="F687" s="15">
        <f>'fnd enro'!F687</f>
        <v>0</v>
      </c>
      <c r="G687" s="15">
        <f>'fnd enro'!G687</f>
        <v>0</v>
      </c>
      <c r="H687" s="15">
        <f>'fnd enro'!H687</f>
        <v>1</v>
      </c>
      <c r="I687" s="15">
        <f>'fnd enro'!I687</f>
        <v>0</v>
      </c>
      <c r="J687" s="15">
        <f>'fnd enro'!J687</f>
        <v>0</v>
      </c>
      <c r="K687" s="16">
        <f>'fnd enro'!K687</f>
        <v>3.8300000000000001E-2</v>
      </c>
      <c r="L687" s="15">
        <f>'fnd enro'!L687</f>
        <v>0</v>
      </c>
      <c r="M687" s="15">
        <f>'fnd enro'!M687</f>
        <v>0</v>
      </c>
      <c r="N687" s="15">
        <f>'fnd enro'!N687</f>
        <v>0</v>
      </c>
      <c r="O687" s="15">
        <f>'fnd enro'!O687</f>
        <v>0</v>
      </c>
      <c r="P687" s="15">
        <f>'fnd enro'!P687</f>
        <v>1</v>
      </c>
      <c r="Q687" s="15">
        <f>'fnd enro'!R687</f>
        <v>1</v>
      </c>
      <c r="R687" s="16">
        <f t="shared" si="766"/>
        <v>1.085</v>
      </c>
      <c r="S687" s="15">
        <f>VALUE('fnd enro'!Q687)</f>
        <v>5</v>
      </c>
      <c r="T687" s="2"/>
      <c r="U687" s="1">
        <f>(($D687*'fnd base rates'!C$107)
+($E687*'fnd base rates'!C$108)
+($F687*'fnd base rates'!C$109)
+($G687*'fnd base rates'!C$110)
+($H687*'fnd base rates'!C$111)
+($I687*'fnd base rates'!C$112)
+($J687*'fnd base rates'!C$113)
+($K687*'fnd base rates'!C$114)
+($M687*'fnd base rates'!C$116)
+($N687*'fnd base rates'!C$117)
+($O687*'fnd base rates'!C$118)
+($P687*VLOOKUP($S687+12,rate_basefnd,3)))
*$R687</f>
        <v>617.03113790499992</v>
      </c>
      <c r="V687" s="1">
        <f>(($D687*'fnd base rates'!D$107)
+($E687*'fnd base rates'!D$108)
+($F687*'fnd base rates'!D$109)
+($G687*'fnd base rates'!D$110)
+($H687*'fnd base rates'!D$111)
+($I687*'fnd base rates'!D$112)
+($J687*'fnd base rates'!D$113)
+($K687*'fnd base rates'!D$114)
+($M687*'fnd base rates'!D$116)
+($N687*'fnd base rates'!D$117)
+($O687*'fnd base rates'!D$118)
+($P687*VLOOKUP($S687+12,rate_basefnd,4)))
*$R687</f>
        <v>1083.1337999999998</v>
      </c>
      <c r="W687" s="1">
        <f>(($D687*'fnd base rates'!E$107)
+($E687*'fnd base rates'!E$108)
+($F687*'fnd base rates'!E$109)
+($G687*'fnd base rates'!E$110)
+($H687*'fnd base rates'!E$111)
+($I687*'fnd base rates'!E$112)
+($J687*'fnd base rates'!E$113)
+($K687*'fnd base rates'!E$114)
+($M687*'fnd base rates'!E$116)
+($N687*'fnd base rates'!E$117)
+($O687*'fnd base rates'!E$118)
+($P687*VLOOKUP($S687+12,rate_basefnd,5)))
*$R687</f>
        <v>6407.9072060150002</v>
      </c>
      <c r="X687" s="1">
        <f>(($D687*'fnd base rates'!F$107)
+($E687*'fnd base rates'!F$108)
+($F687*'fnd base rates'!F$109)
+($G687*'fnd base rates'!F$110)
+($H687*'fnd base rates'!F$111)
+($I687*'fnd base rates'!F$112)
+($J687*'fnd base rates'!F$113)
+($K687*'fnd base rates'!F$114)
+($M687*'fnd base rates'!F$116)
+($N687*'fnd base rates'!F$117)
+($O687*'fnd base rates'!F$118)
+($P687*VLOOKUP($S687+12,rate_basefnd,6)))
*$R687</f>
        <v>1030.67229447</v>
      </c>
      <c r="Y687" s="1">
        <f>(($D687*'fnd base rates'!G$107)
+($E687*'fnd base rates'!G$108)
+($F687*'fnd base rates'!G$109)
+($G687*'fnd base rates'!G$110)
+($H687*'fnd base rates'!G$111)
+($I687*'fnd base rates'!G$112)
+($J687*'fnd base rates'!G$113)
+($K687*'fnd base rates'!G$114)
+($M687*'fnd base rates'!G$116)
+($N687*'fnd base rates'!G$117)
+($O687*'fnd base rates'!G$118)
+($P687*VLOOKUP($S687+12,rate_basefnd,7)))
*$R687</f>
        <v>311.52101081499995</v>
      </c>
      <c r="Z687" s="1">
        <f>(($D687*'fnd base rates'!H$107)
+($E687*'fnd base rates'!H$108)
+($F687*'fnd base rates'!H$109)
+($G687*'fnd base rates'!H$110)
+($H687*'fnd base rates'!H$111)
+($I687*'fnd base rates'!H$112)
+($J687*'fnd base rates'!H$113)
+($K687*'fnd base rates'!H$114)
+($M687*'fnd base rates'!H$116)
+($N687*'fnd base rates'!H$117)
+($O687*'fnd base rates'!H$118)
+($P687*VLOOKUP($S687+12,rate_basefnd,8)))</f>
        <v>520.09721000000002</v>
      </c>
      <c r="AA687" s="1">
        <f>(($D687*'fnd base rates'!I$107)
+($E687*'fnd base rates'!I$108)
+($F687*'fnd base rates'!I$109)
+($G687*'fnd base rates'!I$110)
+($H687*'fnd base rates'!I$111)
+($I687*'fnd base rates'!I$112)
+($J687*'fnd base rates'!I$113)
+($K687*'fnd base rates'!I$114)
+($M687*'fnd base rates'!I$116)
+($N687*'fnd base rates'!I$117)
+($O687*'fnd base rates'!I$118)
+($P687*VLOOKUP($S687+12,rate_basefnd,9)))
*$R687</f>
        <v>478.84304999999995</v>
      </c>
      <c r="AB687" s="1">
        <f>(($D687*'fnd base rates'!J$107)
+($E687*'fnd base rates'!J$108)
+($F687*'fnd base rates'!J$109)
+($G687*'fnd base rates'!J$110)
+($H687*'fnd base rates'!J$111)
+($I687*'fnd base rates'!J$112)
+($J687*'fnd base rates'!J$113)
+($K687*'fnd base rates'!J$114)
+($M687*'fnd base rates'!J$116)
+($N687*'fnd base rates'!J$117)
+($O687*'fnd base rates'!J$118)
+($P687*VLOOKUP($S687+12,rate_basefnd,10)))
*$R687</f>
        <v>851.49715000000003</v>
      </c>
      <c r="AC687" s="1">
        <f>(($D687*'fnd base rates'!K$107)
+($E687*'fnd base rates'!K$108)
+($F687*'fnd base rates'!K$109)
+($G687*'fnd base rates'!K$110)
+($H687*'fnd base rates'!K$111)
+($I687*'fnd base rates'!K$112)
+($J687*'fnd base rates'!K$113)
+($K687*'fnd base rates'!K$114)
+($M687*'fnd base rates'!K$116)
+($N687*'fnd base rates'!K$117)
+($O687*'fnd base rates'!K$118)
+($P687*VLOOKUP($S687+12,rate_basefnd,11)))
*$R687</f>
        <v>1226.3907019349999</v>
      </c>
      <c r="AD687" s="1">
        <f>(($D687*'fnd base rates'!L$107)
+($E687*'fnd base rates'!L$108)
+($F687*'fnd base rates'!L$109)
+($G687*'fnd base rates'!L$110)
+($H687*'fnd base rates'!L$111)
+($I687*'fnd base rates'!L$112)
+($J687*'fnd base rates'!L$113)
+($K687*'fnd base rates'!L$114)
+($M687*'fnd base rates'!L$116)
+($N687*'fnd base rates'!L$117)
+($O687*'fnd base rates'!L$118)
+($P687*VLOOKUP($S687+12,rate_basefnd,12)))</f>
        <v>1771.803406</v>
      </c>
      <c r="AE687" s="1">
        <f>(($D687*'fnd base rates'!M$107)
+($E687*'fnd base rates'!M$108)
+($F687*'fnd base rates'!M$109)
+($G687*'fnd base rates'!M$110)
+($H687*'fnd base rates'!M$111)
+($I687*'fnd base rates'!M$112)
+($J687*'fnd base rates'!M$113)
+($K687*'fnd base rates'!M$114)
+($M687*'fnd base rates'!M$116)
+($N687*'fnd base rates'!M$117)
+($O687*'fnd base rates'!M$118)
+($P687*VLOOKUP($S687+12,rate_basefnd,13)))</f>
        <v>0</v>
      </c>
      <c r="AF687" s="4">
        <f t="shared" si="767"/>
        <v>14298.896967139997</v>
      </c>
      <c r="AH687" s="4">
        <f t="shared" si="768"/>
        <v>484035780</v>
      </c>
      <c r="AI687" s="4" t="str">
        <f t="shared" si="769"/>
        <v>484</v>
      </c>
      <c r="AJ687" s="2" t="str">
        <f t="shared" si="770"/>
        <v>035</v>
      </c>
      <c r="AK687" s="2" t="str">
        <f t="shared" si="771"/>
        <v>780</v>
      </c>
      <c r="AL687" s="4">
        <f t="shared" si="772"/>
        <v>1</v>
      </c>
      <c r="AM687" s="4">
        <f t="shared" si="764"/>
        <v>1</v>
      </c>
      <c r="AN687" s="4">
        <f t="shared" si="773"/>
        <v>14298.896967139997</v>
      </c>
      <c r="AO687" s="4">
        <f t="shared" si="774"/>
        <v>14299</v>
      </c>
      <c r="AP687" s="4">
        <f t="shared" si="775"/>
        <v>0</v>
      </c>
      <c r="AQ687" s="4">
        <v>14299</v>
      </c>
      <c r="AW687" s="4">
        <v>14268</v>
      </c>
      <c r="AX687" s="5">
        <f t="shared" si="776"/>
        <v>31</v>
      </c>
      <c r="AY687" s="4">
        <v>14299</v>
      </c>
      <c r="AZ687" s="5"/>
      <c r="BB687" s="5">
        <f t="shared" ref="BB687" si="813">BC687-BA687</f>
        <v>0</v>
      </c>
    </row>
    <row r="688" spans="1:54" s="4" customFormat="1">
      <c r="A688" s="278">
        <v>485</v>
      </c>
      <c r="B688" s="2">
        <v>485258030</v>
      </c>
      <c r="C688" s="10" t="s">
        <v>305</v>
      </c>
      <c r="D688" s="15">
        <f>'fnd enro'!D688</f>
        <v>0</v>
      </c>
      <c r="E688" s="15">
        <f>'fnd enro'!E688</f>
        <v>0</v>
      </c>
      <c r="F688" s="15">
        <f>'fnd enro'!F688</f>
        <v>0</v>
      </c>
      <c r="G688" s="15">
        <f>'fnd enro'!G688</f>
        <v>0</v>
      </c>
      <c r="H688" s="15">
        <f>'fnd enro'!H688</f>
        <v>1</v>
      </c>
      <c r="I688" s="15">
        <f>'fnd enro'!I688</f>
        <v>1</v>
      </c>
      <c r="J688" s="15">
        <f>'fnd enro'!J688</f>
        <v>0</v>
      </c>
      <c r="K688" s="16">
        <f>'fnd enro'!K688</f>
        <v>7.6600000000000001E-2</v>
      </c>
      <c r="L688" s="15">
        <f>'fnd enro'!L688</f>
        <v>0</v>
      </c>
      <c r="M688" s="15">
        <f>'fnd enro'!M688</f>
        <v>0</v>
      </c>
      <c r="N688" s="15">
        <f>'fnd enro'!N688</f>
        <v>0</v>
      </c>
      <c r="O688" s="15">
        <f>'fnd enro'!O688</f>
        <v>0</v>
      </c>
      <c r="P688" s="15">
        <f>'fnd enro'!P688</f>
        <v>2</v>
      </c>
      <c r="Q688" s="15">
        <f>'fnd enro'!R688</f>
        <v>2</v>
      </c>
      <c r="R688" s="16">
        <f t="shared" si="766"/>
        <v>1</v>
      </c>
      <c r="S688" s="15">
        <f>VALUE('fnd enro'!Q688)</f>
        <v>6</v>
      </c>
      <c r="T688" s="2"/>
      <c r="U688" s="1">
        <f>(($D688*'fnd base rates'!C$107)
+($E688*'fnd base rates'!C$108)
+($F688*'fnd base rates'!C$109)
+($G688*'fnd base rates'!C$110)
+($H688*'fnd base rates'!C$111)
+($I688*'fnd base rates'!C$112)
+($J688*'fnd base rates'!C$113)
+($K688*'fnd base rates'!C$114)
+($M688*'fnd base rates'!C$116)
+($N688*'fnd base rates'!C$117)
+($O688*'fnd base rates'!C$118)
+($P688*VLOOKUP($S688+12,rate_basefnd,3)))
*$R688</f>
        <v>1146.1645859999999</v>
      </c>
      <c r="V688" s="1">
        <f>(($D688*'fnd base rates'!D$107)
+($E688*'fnd base rates'!D$108)
+($F688*'fnd base rates'!D$109)
+($G688*'fnd base rates'!D$110)
+($H688*'fnd base rates'!D$111)
+($I688*'fnd base rates'!D$112)
+($J688*'fnd base rates'!D$113)
+($K688*'fnd base rates'!D$114)
+($M688*'fnd base rates'!D$116)
+($N688*'fnd base rates'!D$117)
+($O688*'fnd base rates'!D$118)
+($P688*VLOOKUP($S688+12,rate_basefnd,4)))
*$R688</f>
        <v>2038.12</v>
      </c>
      <c r="W688" s="1">
        <f>(($D688*'fnd base rates'!E$107)
+($E688*'fnd base rates'!E$108)
+($F688*'fnd base rates'!E$109)
+($G688*'fnd base rates'!E$110)
+($H688*'fnd base rates'!E$111)
+($I688*'fnd base rates'!E$112)
+($J688*'fnd base rates'!E$113)
+($K688*'fnd base rates'!E$114)
+($M688*'fnd base rates'!E$116)
+($N688*'fnd base rates'!E$117)
+($O688*'fnd base rates'!E$118)
+($P688*VLOOKUP($S688+12,rate_basefnd,5)))
*$R688</f>
        <v>13607.580517999999</v>
      </c>
      <c r="X688" s="1">
        <f>(($D688*'fnd base rates'!F$107)
+($E688*'fnd base rates'!F$108)
+($F688*'fnd base rates'!F$109)
+($G688*'fnd base rates'!F$110)
+($H688*'fnd base rates'!F$111)
+($I688*'fnd base rates'!F$112)
+($J688*'fnd base rates'!F$113)
+($K688*'fnd base rates'!F$114)
+($M688*'fnd base rates'!F$116)
+($N688*'fnd base rates'!F$117)
+($O688*'fnd base rates'!F$118)
+($P688*VLOOKUP($S688+12,rate_basefnd,6)))
*$R688</f>
        <v>1796.0367639999999</v>
      </c>
      <c r="Y688" s="1">
        <f>(($D688*'fnd base rates'!G$107)
+($E688*'fnd base rates'!G$108)
+($F688*'fnd base rates'!G$109)
+($G688*'fnd base rates'!G$110)
+($H688*'fnd base rates'!G$111)
+($I688*'fnd base rates'!G$112)
+($J688*'fnd base rates'!G$113)
+($K688*'fnd base rates'!G$114)
+($M688*'fnd base rates'!G$116)
+($N688*'fnd base rates'!G$117)
+($O688*'fnd base rates'!G$118)
+($P688*VLOOKUP($S688+12,rate_basefnd,7)))
*$R688</f>
        <v>589.52227799999991</v>
      </c>
      <c r="Z688" s="1">
        <f>(($D688*'fnd base rates'!H$107)
+($E688*'fnd base rates'!H$108)
+($F688*'fnd base rates'!H$109)
+($G688*'fnd base rates'!H$110)
+($H688*'fnd base rates'!H$111)
+($I688*'fnd base rates'!H$112)
+($J688*'fnd base rates'!H$113)
+($K688*'fnd base rates'!H$114)
+($M688*'fnd base rates'!H$116)
+($N688*'fnd base rates'!H$117)
+($O688*'fnd base rates'!H$118)
+($P688*VLOOKUP($S688+12,rate_basefnd,8)))</f>
        <v>1334.74442</v>
      </c>
      <c r="AA688" s="1">
        <f>(($D688*'fnd base rates'!I$107)
+($E688*'fnd base rates'!I$108)
+($F688*'fnd base rates'!I$109)
+($G688*'fnd base rates'!I$110)
+($H688*'fnd base rates'!I$111)
+($I688*'fnd base rates'!I$112)
+($J688*'fnd base rates'!I$113)
+($K688*'fnd base rates'!I$114)
+($M688*'fnd base rates'!I$116)
+($N688*'fnd base rates'!I$117)
+($O688*'fnd base rates'!I$118)
+($P688*VLOOKUP($S688+12,rate_basefnd,9)))
*$R688</f>
        <v>970.56000000000006</v>
      </c>
      <c r="AB688" s="1">
        <f>(($D688*'fnd base rates'!J$107)
+($E688*'fnd base rates'!J$108)
+($F688*'fnd base rates'!J$109)
+($G688*'fnd base rates'!J$110)
+($H688*'fnd base rates'!J$111)
+($I688*'fnd base rates'!J$112)
+($J688*'fnd base rates'!J$113)
+($K688*'fnd base rates'!J$114)
+($M688*'fnd base rates'!J$116)
+($N688*'fnd base rates'!J$117)
+($O688*'fnd base rates'!J$118)
+($P688*VLOOKUP($S688+12,rate_basefnd,10)))
*$R688</f>
        <v>1965.8600000000001</v>
      </c>
      <c r="AC688" s="1">
        <f>(($D688*'fnd base rates'!K$107)
+($E688*'fnd base rates'!K$108)
+($F688*'fnd base rates'!K$109)
+($G688*'fnd base rates'!K$110)
+($H688*'fnd base rates'!K$111)
+($I688*'fnd base rates'!K$112)
+($J688*'fnd base rates'!K$113)
+($K688*'fnd base rates'!K$114)
+($M688*'fnd base rates'!K$116)
+($N688*'fnd base rates'!K$117)
+($O688*'fnd base rates'!K$118)
+($P688*VLOOKUP($S688+12,rate_basefnd,11)))
*$R688</f>
        <v>2229.9080220000001</v>
      </c>
      <c r="AD688" s="1">
        <f>(($D688*'fnd base rates'!L$107)
+($E688*'fnd base rates'!L$108)
+($F688*'fnd base rates'!L$109)
+($G688*'fnd base rates'!L$110)
+($H688*'fnd base rates'!L$111)
+($I688*'fnd base rates'!L$112)
+($J688*'fnd base rates'!L$113)
+($K688*'fnd base rates'!L$114)
+($M688*'fnd base rates'!L$116)
+($N688*'fnd base rates'!L$117)
+($O688*'fnd base rates'!L$118)
+($P688*VLOOKUP($S688+12,rate_basefnd,12)))</f>
        <v>3487.1968120000001</v>
      </c>
      <c r="AE688" s="1">
        <f>(($D688*'fnd base rates'!M$107)
+($E688*'fnd base rates'!M$108)
+($F688*'fnd base rates'!M$109)
+($G688*'fnd base rates'!M$110)
+($H688*'fnd base rates'!M$111)
+($I688*'fnd base rates'!M$112)
+($J688*'fnd base rates'!M$113)
+($K688*'fnd base rates'!M$114)
+($M688*'fnd base rates'!M$116)
+($N688*'fnd base rates'!M$117)
+($O688*'fnd base rates'!M$118)
+($P688*VLOOKUP($S688+12,rate_basefnd,13)))</f>
        <v>0</v>
      </c>
      <c r="AF688" s="4">
        <f t="shared" si="767"/>
        <v>29165.693399999996</v>
      </c>
      <c r="AH688" s="4">
        <f t="shared" si="768"/>
        <v>485258030</v>
      </c>
      <c r="AI688" s="4" t="str">
        <f t="shared" si="769"/>
        <v>485</v>
      </c>
      <c r="AJ688" s="2" t="str">
        <f t="shared" si="770"/>
        <v>258</v>
      </c>
      <c r="AK688" s="2" t="str">
        <f t="shared" si="771"/>
        <v>030</v>
      </c>
      <c r="AL688" s="4">
        <f t="shared" si="772"/>
        <v>1</v>
      </c>
      <c r="AM688" s="4">
        <f t="shared" si="764"/>
        <v>2</v>
      </c>
      <c r="AN688" s="4">
        <f t="shared" si="773"/>
        <v>29165.693399999996</v>
      </c>
      <c r="AO688" s="4">
        <f t="shared" si="774"/>
        <v>14583</v>
      </c>
      <c r="AP688" s="4">
        <f t="shared" si="775"/>
        <v>0</v>
      </c>
      <c r="AQ688" s="4">
        <v>14583</v>
      </c>
      <c r="AW688" s="4">
        <v>14549</v>
      </c>
      <c r="AX688" s="5">
        <f t="shared" si="776"/>
        <v>34</v>
      </c>
      <c r="AY688" s="4">
        <v>14583</v>
      </c>
      <c r="AZ688" s="5"/>
      <c r="BB688" s="5">
        <f t="shared" ref="BB688" si="814">BC688-BA688</f>
        <v>0</v>
      </c>
    </row>
    <row r="689" spans="1:54" s="4" customFormat="1">
      <c r="A689" s="278">
        <v>485</v>
      </c>
      <c r="B689" s="2">
        <v>485258071</v>
      </c>
      <c r="C689" s="10" t="s">
        <v>305</v>
      </c>
      <c r="D689" s="15">
        <f>'fnd enro'!D689</f>
        <v>0</v>
      </c>
      <c r="E689" s="15">
        <f>'fnd enro'!E689</f>
        <v>0</v>
      </c>
      <c r="F689" s="15">
        <f>'fnd enro'!F689</f>
        <v>0</v>
      </c>
      <c r="G689" s="15">
        <f>'fnd enro'!G689</f>
        <v>0</v>
      </c>
      <c r="H689" s="15">
        <f>'fnd enro'!H689</f>
        <v>0</v>
      </c>
      <c r="I689" s="15">
        <f>'fnd enro'!I689</f>
        <v>1</v>
      </c>
      <c r="J689" s="15">
        <f>'fnd enro'!J689</f>
        <v>0</v>
      </c>
      <c r="K689" s="16">
        <f>'fnd enro'!K689</f>
        <v>3.8300000000000001E-2</v>
      </c>
      <c r="L689" s="15">
        <f>'fnd enro'!L689</f>
        <v>0</v>
      </c>
      <c r="M689" s="15">
        <f>'fnd enro'!M689</f>
        <v>0</v>
      </c>
      <c r="N689" s="15">
        <f>'fnd enro'!N689</f>
        <v>0</v>
      </c>
      <c r="O689" s="15">
        <f>'fnd enro'!O689</f>
        <v>0</v>
      </c>
      <c r="P689" s="15">
        <f>'fnd enro'!P689</f>
        <v>0</v>
      </c>
      <c r="Q689" s="15">
        <f>'fnd enro'!R689</f>
        <v>1</v>
      </c>
      <c r="R689" s="16">
        <f t="shared" si="766"/>
        <v>1</v>
      </c>
      <c r="S689" s="15">
        <f>VALUE('fnd enro'!Q689)</f>
        <v>4</v>
      </c>
      <c r="T689" s="2"/>
      <c r="U689" s="1">
        <f>(($D689*'fnd base rates'!C$107)
+($E689*'fnd base rates'!C$108)
+($F689*'fnd base rates'!C$109)
+($G689*'fnd base rates'!C$110)
+($H689*'fnd base rates'!C$111)
+($I689*'fnd base rates'!C$112)
+($J689*'fnd base rates'!C$113)
+($K689*'fnd base rates'!C$114)
+($M689*'fnd base rates'!C$116)
+($N689*'fnd base rates'!C$117)
+($O689*'fnd base rates'!C$118)
+($P689*VLOOKUP($S689+12,rate_basefnd,3)))
*$R689</f>
        <v>512.52229299999999</v>
      </c>
      <c r="V689" s="1">
        <f>(($D689*'fnd base rates'!D$107)
+($E689*'fnd base rates'!D$108)
+($F689*'fnd base rates'!D$109)
+($G689*'fnd base rates'!D$110)
+($H689*'fnd base rates'!D$111)
+($I689*'fnd base rates'!D$112)
+($J689*'fnd base rates'!D$113)
+($K689*'fnd base rates'!D$114)
+($M689*'fnd base rates'!D$116)
+($N689*'fnd base rates'!D$117)
+($O689*'fnd base rates'!D$118)
+($P689*VLOOKUP($S689+12,rate_basefnd,4)))
*$R689</f>
        <v>732.13</v>
      </c>
      <c r="W689" s="1">
        <f>(($D689*'fnd base rates'!E$107)
+($E689*'fnd base rates'!E$108)
+($F689*'fnd base rates'!E$109)
+($G689*'fnd base rates'!E$110)
+($H689*'fnd base rates'!E$111)
+($I689*'fnd base rates'!E$112)
+($J689*'fnd base rates'!E$113)
+($K689*'fnd base rates'!E$114)
+($M689*'fnd base rates'!E$116)
+($N689*'fnd base rates'!E$117)
+($O689*'fnd base rates'!E$118)
+($P689*VLOOKUP($S689+12,rate_basefnd,5)))
*$R689</f>
        <v>4697.9052590000001</v>
      </c>
      <c r="X689" s="1">
        <f>(($D689*'fnd base rates'!F$107)
+($E689*'fnd base rates'!F$108)
+($F689*'fnd base rates'!F$109)
+($G689*'fnd base rates'!F$110)
+($H689*'fnd base rates'!F$111)
+($I689*'fnd base rates'!F$112)
+($J689*'fnd base rates'!F$113)
+($K689*'fnd base rates'!F$114)
+($M689*'fnd base rates'!F$116)
+($N689*'fnd base rates'!F$117)
+($O689*'fnd base rates'!F$118)
+($P689*VLOOKUP($S689+12,rate_basefnd,6)))
*$R689</f>
        <v>846.10838200000012</v>
      </c>
      <c r="Y689" s="1">
        <f>(($D689*'fnd base rates'!G$107)
+($E689*'fnd base rates'!G$108)
+($F689*'fnd base rates'!G$109)
+($G689*'fnd base rates'!G$110)
+($H689*'fnd base rates'!G$111)
+($I689*'fnd base rates'!G$112)
+($J689*'fnd base rates'!G$113)
+($K689*'fnd base rates'!G$114)
+($M689*'fnd base rates'!G$116)
+($N689*'fnd base rates'!G$117)
+($O689*'fnd base rates'!G$118)
+($P689*VLOOKUP($S689+12,rate_basefnd,7)))
*$R689</f>
        <v>156.69613899999999</v>
      </c>
      <c r="Z689" s="1">
        <f>(($D689*'fnd base rates'!H$107)
+($E689*'fnd base rates'!H$108)
+($F689*'fnd base rates'!H$109)
+($G689*'fnd base rates'!H$110)
+($H689*'fnd base rates'!H$111)
+($I689*'fnd base rates'!H$112)
+($J689*'fnd base rates'!H$113)
+($K689*'fnd base rates'!H$114)
+($M689*'fnd base rates'!H$116)
+($N689*'fnd base rates'!H$117)
+($O689*'fnd base rates'!H$118)
+($P689*VLOOKUP($S689+12,rate_basefnd,8)))</f>
        <v>792.30720999999994</v>
      </c>
      <c r="AA689" s="1">
        <f>(($D689*'fnd base rates'!I$107)
+($E689*'fnd base rates'!I$108)
+($F689*'fnd base rates'!I$109)
+($G689*'fnd base rates'!I$110)
+($H689*'fnd base rates'!I$111)
+($I689*'fnd base rates'!I$112)
+($J689*'fnd base rates'!I$113)
+($K689*'fnd base rates'!I$114)
+($M689*'fnd base rates'!I$116)
+($N689*'fnd base rates'!I$117)
+($O689*'fnd base rates'!I$118)
+($P689*VLOOKUP($S689+12,rate_basefnd,9)))
*$R689</f>
        <v>407.6</v>
      </c>
      <c r="AB689" s="1">
        <f>(($D689*'fnd base rates'!J$107)
+($E689*'fnd base rates'!J$108)
+($F689*'fnd base rates'!J$109)
+($G689*'fnd base rates'!J$110)
+($H689*'fnd base rates'!J$111)
+($I689*'fnd base rates'!J$112)
+($J689*'fnd base rates'!J$113)
+($K689*'fnd base rates'!J$114)
+($M689*'fnd base rates'!J$116)
+($N689*'fnd base rates'!J$117)
+($O689*'fnd base rates'!J$118)
+($P689*VLOOKUP($S689+12,rate_basefnd,10)))
*$R689</f>
        <v>549.04</v>
      </c>
      <c r="AC689" s="1">
        <f>(($D689*'fnd base rates'!K$107)
+($E689*'fnd base rates'!K$108)
+($F689*'fnd base rates'!K$109)
+($G689*'fnd base rates'!K$110)
+($H689*'fnd base rates'!K$111)
+($I689*'fnd base rates'!K$112)
+($J689*'fnd base rates'!K$113)
+($K689*'fnd base rates'!K$114)
+($M689*'fnd base rates'!K$116)
+($N689*'fnd base rates'!K$117)
+($O689*'fnd base rates'!K$118)
+($P689*VLOOKUP($S689+12,rate_basefnd,11)))
*$R689</f>
        <v>1099.5940109999999</v>
      </c>
      <c r="AD689" s="1">
        <f>(($D689*'fnd base rates'!L$107)
+($E689*'fnd base rates'!L$108)
+($F689*'fnd base rates'!L$109)
+($G689*'fnd base rates'!L$110)
+($H689*'fnd base rates'!L$111)
+($I689*'fnd base rates'!L$112)
+($J689*'fnd base rates'!L$113)
+($K689*'fnd base rates'!L$114)
+($M689*'fnd base rates'!L$116)
+($N689*'fnd base rates'!L$117)
+($O689*'fnd base rates'!L$118)
+($P689*VLOOKUP($S689+12,rate_basefnd,12)))</f>
        <v>1229.513406</v>
      </c>
      <c r="AE689" s="1">
        <f>(($D689*'fnd base rates'!M$107)
+($E689*'fnd base rates'!M$108)
+($F689*'fnd base rates'!M$109)
+($G689*'fnd base rates'!M$110)
+($H689*'fnd base rates'!M$111)
+($I689*'fnd base rates'!M$112)
+($J689*'fnd base rates'!M$113)
+($K689*'fnd base rates'!M$114)
+($M689*'fnd base rates'!M$116)
+($N689*'fnd base rates'!M$117)
+($O689*'fnd base rates'!M$118)
+($P689*VLOOKUP($S689+12,rate_basefnd,13)))</f>
        <v>0</v>
      </c>
      <c r="AF689" s="4">
        <f t="shared" si="767"/>
        <v>11023.4167</v>
      </c>
      <c r="AH689" s="4">
        <f t="shared" si="768"/>
        <v>485258071</v>
      </c>
      <c r="AI689" s="4" t="str">
        <f t="shared" si="769"/>
        <v>485</v>
      </c>
      <c r="AJ689" s="2" t="str">
        <f t="shared" si="770"/>
        <v>258</v>
      </c>
      <c r="AK689" s="2" t="str">
        <f t="shared" si="771"/>
        <v>071</v>
      </c>
      <c r="AL689" s="4">
        <f t="shared" si="772"/>
        <v>1</v>
      </c>
      <c r="AM689" s="4">
        <f t="shared" si="764"/>
        <v>1</v>
      </c>
      <c r="AN689" s="4">
        <f t="shared" si="773"/>
        <v>11023.4167</v>
      </c>
      <c r="AO689" s="4">
        <f t="shared" si="774"/>
        <v>11023</v>
      </c>
      <c r="AP689" s="4">
        <f t="shared" si="775"/>
        <v>0</v>
      </c>
      <c r="AQ689" s="4">
        <v>11023</v>
      </c>
      <c r="AW689" s="4">
        <v>11009</v>
      </c>
      <c r="AX689" s="5">
        <f t="shared" si="776"/>
        <v>14</v>
      </c>
      <c r="AY689" s="4">
        <v>11023</v>
      </c>
      <c r="AZ689" s="5"/>
      <c r="BB689" s="5">
        <f t="shared" ref="BB689" si="815">BC689-BA689</f>
        <v>0</v>
      </c>
    </row>
    <row r="690" spans="1:54" s="4" customFormat="1">
      <c r="A690" s="278">
        <v>485</v>
      </c>
      <c r="B690" s="2">
        <v>485258107</v>
      </c>
      <c r="C690" s="10" t="s">
        <v>305</v>
      </c>
      <c r="D690" s="15">
        <f>'fnd enro'!D690</f>
        <v>0</v>
      </c>
      <c r="E690" s="15">
        <f>'fnd enro'!E690</f>
        <v>0</v>
      </c>
      <c r="F690" s="15">
        <f>'fnd enro'!F690</f>
        <v>0</v>
      </c>
      <c r="G690" s="15">
        <f>'fnd enro'!G690</f>
        <v>0</v>
      </c>
      <c r="H690" s="15">
        <f>'fnd enro'!H690</f>
        <v>1</v>
      </c>
      <c r="I690" s="15">
        <f>'fnd enro'!I690</f>
        <v>1</v>
      </c>
      <c r="J690" s="15">
        <f>'fnd enro'!J690</f>
        <v>0</v>
      </c>
      <c r="K690" s="16">
        <f>'fnd enro'!K690</f>
        <v>7.6600000000000001E-2</v>
      </c>
      <c r="L690" s="15">
        <f>'fnd enro'!L690</f>
        <v>0</v>
      </c>
      <c r="M690" s="15">
        <f>'fnd enro'!M690</f>
        <v>0</v>
      </c>
      <c r="N690" s="15">
        <f>'fnd enro'!N690</f>
        <v>0</v>
      </c>
      <c r="O690" s="15">
        <f>'fnd enro'!O690</f>
        <v>0</v>
      </c>
      <c r="P690" s="15">
        <f>'fnd enro'!P690</f>
        <v>0</v>
      </c>
      <c r="Q690" s="15">
        <f>'fnd enro'!R690</f>
        <v>2</v>
      </c>
      <c r="R690" s="16">
        <f t="shared" si="766"/>
        <v>1</v>
      </c>
      <c r="S690" s="15">
        <f>VALUE('fnd enro'!Q690)</f>
        <v>8</v>
      </c>
      <c r="T690" s="2"/>
      <c r="U690" s="1">
        <f>(($D690*'fnd base rates'!C$107)
+($E690*'fnd base rates'!C$108)
+($F690*'fnd base rates'!C$109)
+($G690*'fnd base rates'!C$110)
+($H690*'fnd base rates'!C$111)
+($I690*'fnd base rates'!C$112)
+($J690*'fnd base rates'!C$113)
+($K690*'fnd base rates'!C$114)
+($M690*'fnd base rates'!C$116)
+($N690*'fnd base rates'!C$117)
+($O690*'fnd base rates'!C$118)
+($P690*VLOOKUP($S690+12,rate_basefnd,3)))
*$R690</f>
        <v>1025.044586</v>
      </c>
      <c r="V690" s="1">
        <f>(($D690*'fnd base rates'!D$107)
+($E690*'fnd base rates'!D$108)
+($F690*'fnd base rates'!D$109)
+($G690*'fnd base rates'!D$110)
+($H690*'fnd base rates'!D$111)
+($I690*'fnd base rates'!D$112)
+($J690*'fnd base rates'!D$113)
+($K690*'fnd base rates'!D$114)
+($M690*'fnd base rates'!D$116)
+($N690*'fnd base rates'!D$117)
+($O690*'fnd base rates'!D$118)
+($P690*VLOOKUP($S690+12,rate_basefnd,4)))
*$R690</f>
        <v>1464.26</v>
      </c>
      <c r="W690" s="1">
        <f>(($D690*'fnd base rates'!E$107)
+($E690*'fnd base rates'!E$108)
+($F690*'fnd base rates'!E$109)
+($G690*'fnd base rates'!E$110)
+($H690*'fnd base rates'!E$111)
+($I690*'fnd base rates'!E$112)
+($J690*'fnd base rates'!E$113)
+($K690*'fnd base rates'!E$114)
+($M690*'fnd base rates'!E$116)
+($N690*'fnd base rates'!E$117)
+($O690*'fnd base rates'!E$118)
+($P690*VLOOKUP($S690+12,rate_basefnd,5)))
*$R690</f>
        <v>8005.6405180000002</v>
      </c>
      <c r="X690" s="1">
        <f>(($D690*'fnd base rates'!F$107)
+($E690*'fnd base rates'!F$108)
+($F690*'fnd base rates'!F$109)
+($G690*'fnd base rates'!F$110)
+($H690*'fnd base rates'!F$111)
+($I690*'fnd base rates'!F$112)
+($J690*'fnd base rates'!F$113)
+($K690*'fnd base rates'!F$114)
+($M690*'fnd base rates'!F$116)
+($N690*'fnd base rates'!F$117)
+($O690*'fnd base rates'!F$118)
+($P690*VLOOKUP($S690+12,rate_basefnd,6)))
*$R690</f>
        <v>1796.0367639999999</v>
      </c>
      <c r="Y690" s="1">
        <f>(($D690*'fnd base rates'!G$107)
+($E690*'fnd base rates'!G$108)
+($F690*'fnd base rates'!G$109)
+($G690*'fnd base rates'!G$110)
+($H690*'fnd base rates'!G$111)
+($I690*'fnd base rates'!G$112)
+($J690*'fnd base rates'!G$113)
+($K690*'fnd base rates'!G$114)
+($M690*'fnd base rates'!G$116)
+($N690*'fnd base rates'!G$117)
+($O690*'fnd base rates'!G$118)
+($P690*VLOOKUP($S690+12,rate_basefnd,7)))
*$R690</f>
        <v>317.76227799999998</v>
      </c>
      <c r="Z690" s="1">
        <f>(($D690*'fnd base rates'!H$107)
+($E690*'fnd base rates'!H$108)
+($F690*'fnd base rates'!H$109)
+($G690*'fnd base rates'!H$110)
+($H690*'fnd base rates'!H$111)
+($I690*'fnd base rates'!H$112)
+($J690*'fnd base rates'!H$113)
+($K690*'fnd base rates'!H$114)
+($M690*'fnd base rates'!H$116)
+($N690*'fnd base rates'!H$117)
+($O690*'fnd base rates'!H$118)
+($P690*VLOOKUP($S690+12,rate_basefnd,8)))</f>
        <v>1293.0844199999999</v>
      </c>
      <c r="AA690" s="1">
        <f>(($D690*'fnd base rates'!I$107)
+($E690*'fnd base rates'!I$108)
+($F690*'fnd base rates'!I$109)
+($G690*'fnd base rates'!I$110)
+($H690*'fnd base rates'!I$111)
+($I690*'fnd base rates'!I$112)
+($J690*'fnd base rates'!I$113)
+($K690*'fnd base rates'!I$114)
+($M690*'fnd base rates'!I$116)
+($N690*'fnd base rates'!I$117)
+($O690*'fnd base rates'!I$118)
+($P690*VLOOKUP($S690+12,rate_basefnd,9)))
*$R690</f>
        <v>743.72</v>
      </c>
      <c r="AB690" s="1">
        <f>(($D690*'fnd base rates'!J$107)
+($E690*'fnd base rates'!J$108)
+($F690*'fnd base rates'!J$109)
+($G690*'fnd base rates'!J$110)
+($H690*'fnd base rates'!J$111)
+($I690*'fnd base rates'!J$112)
+($J690*'fnd base rates'!J$113)
+($K690*'fnd base rates'!J$114)
+($M690*'fnd base rates'!J$116)
+($N690*'fnd base rates'!J$117)
+($O690*'fnd base rates'!J$118)
+($P690*VLOOKUP($S690+12,rate_basefnd,10)))
*$R690</f>
        <v>787.14</v>
      </c>
      <c r="AC690" s="1">
        <f>(($D690*'fnd base rates'!K$107)
+($E690*'fnd base rates'!K$108)
+($F690*'fnd base rates'!K$109)
+($G690*'fnd base rates'!K$110)
+($H690*'fnd base rates'!K$111)
+($I690*'fnd base rates'!K$112)
+($J690*'fnd base rates'!K$113)
+($K690*'fnd base rates'!K$114)
+($M690*'fnd base rates'!K$116)
+($N690*'fnd base rates'!K$117)
+($O690*'fnd base rates'!K$118)
+($P690*VLOOKUP($S690+12,rate_basefnd,11)))
*$R690</f>
        <v>2229.9080220000001</v>
      </c>
      <c r="AD690" s="1">
        <f>(($D690*'fnd base rates'!L$107)
+($E690*'fnd base rates'!L$108)
+($F690*'fnd base rates'!L$109)
+($G690*'fnd base rates'!L$110)
+($H690*'fnd base rates'!L$111)
+($I690*'fnd base rates'!L$112)
+($J690*'fnd base rates'!L$113)
+($K690*'fnd base rates'!L$114)
+($M690*'fnd base rates'!L$116)
+($N690*'fnd base rates'!L$117)
+($O690*'fnd base rates'!L$118)
+($P690*VLOOKUP($S690+12,rate_basefnd,12)))</f>
        <v>2581.0368120000003</v>
      </c>
      <c r="AE690" s="1">
        <f>(($D690*'fnd base rates'!M$107)
+($E690*'fnd base rates'!M$108)
+($F690*'fnd base rates'!M$109)
+($G690*'fnd base rates'!M$110)
+($H690*'fnd base rates'!M$111)
+($I690*'fnd base rates'!M$112)
+($J690*'fnd base rates'!M$113)
+($K690*'fnd base rates'!M$114)
+($M690*'fnd base rates'!M$116)
+($N690*'fnd base rates'!M$117)
+($O690*'fnd base rates'!M$118)
+($P690*VLOOKUP($S690+12,rate_basefnd,13)))</f>
        <v>0</v>
      </c>
      <c r="AF690" s="4">
        <f t="shared" si="767"/>
        <v>20243.633399999999</v>
      </c>
      <c r="AH690" s="4">
        <f t="shared" si="768"/>
        <v>485258107</v>
      </c>
      <c r="AI690" s="4" t="str">
        <f t="shared" si="769"/>
        <v>485</v>
      </c>
      <c r="AJ690" s="2" t="str">
        <f t="shared" si="770"/>
        <v>258</v>
      </c>
      <c r="AK690" s="2" t="str">
        <f t="shared" si="771"/>
        <v>107</v>
      </c>
      <c r="AL690" s="4">
        <f t="shared" si="772"/>
        <v>1</v>
      </c>
      <c r="AM690" s="4">
        <f t="shared" si="764"/>
        <v>2</v>
      </c>
      <c r="AN690" s="4">
        <f t="shared" si="773"/>
        <v>20243.633399999999</v>
      </c>
      <c r="AO690" s="4">
        <f t="shared" si="774"/>
        <v>10122</v>
      </c>
      <c r="AP690" s="4">
        <f t="shared" si="775"/>
        <v>0</v>
      </c>
      <c r="AQ690" s="4">
        <v>10122</v>
      </c>
      <c r="AW690" s="4">
        <v>10106</v>
      </c>
      <c r="AX690" s="5">
        <f t="shared" si="776"/>
        <v>16</v>
      </c>
      <c r="AY690" s="4">
        <v>10122</v>
      </c>
      <c r="AZ690" s="5"/>
      <c r="BB690" s="5">
        <f t="shared" ref="BB690" si="816">BC690-BA690</f>
        <v>0</v>
      </c>
    </row>
    <row r="691" spans="1:54" s="4" customFormat="1">
      <c r="A691" s="278">
        <v>485</v>
      </c>
      <c r="B691" s="2">
        <v>485258163</v>
      </c>
      <c r="C691" s="10" t="s">
        <v>305</v>
      </c>
      <c r="D691" s="15">
        <f>'fnd enro'!D691</f>
        <v>0</v>
      </c>
      <c r="E691" s="15">
        <f>'fnd enro'!E691</f>
        <v>0</v>
      </c>
      <c r="F691" s="15">
        <f>'fnd enro'!F691</f>
        <v>0</v>
      </c>
      <c r="G691" s="15">
        <f>'fnd enro'!G691</f>
        <v>0</v>
      </c>
      <c r="H691" s="15">
        <f>'fnd enro'!H691</f>
        <v>4</v>
      </c>
      <c r="I691" s="15">
        <f>'fnd enro'!I691</f>
        <v>10</v>
      </c>
      <c r="J691" s="15">
        <f>'fnd enro'!J691</f>
        <v>0</v>
      </c>
      <c r="K691" s="16">
        <f>'fnd enro'!K691</f>
        <v>0.53620000000000001</v>
      </c>
      <c r="L691" s="15">
        <f>'fnd enro'!L691</f>
        <v>0</v>
      </c>
      <c r="M691" s="15">
        <f>'fnd enro'!M691</f>
        <v>0</v>
      </c>
      <c r="N691" s="15">
        <f>'fnd enro'!N691</f>
        <v>0</v>
      </c>
      <c r="O691" s="15">
        <f>'fnd enro'!O691</f>
        <v>0</v>
      </c>
      <c r="P691" s="15">
        <f>'fnd enro'!P691</f>
        <v>7</v>
      </c>
      <c r="Q691" s="15">
        <f>'fnd enro'!R691</f>
        <v>14</v>
      </c>
      <c r="R691" s="16">
        <f t="shared" si="766"/>
        <v>1</v>
      </c>
      <c r="S691" s="15">
        <f>VALUE('fnd enro'!Q691)</f>
        <v>12</v>
      </c>
      <c r="T691" s="2"/>
      <c r="U691" s="1">
        <f>(($D691*'fnd base rates'!C$107)
+($E691*'fnd base rates'!C$108)
+($F691*'fnd base rates'!C$109)
+($G691*'fnd base rates'!C$110)
+($H691*'fnd base rates'!C$111)
+($I691*'fnd base rates'!C$112)
+($J691*'fnd base rates'!C$113)
+($K691*'fnd base rates'!C$114)
+($M691*'fnd base rates'!C$116)
+($N691*'fnd base rates'!C$117)
+($O691*'fnd base rates'!C$118)
+($P691*VLOOKUP($S691+12,rate_basefnd,3)))
*$R691</f>
        <v>7695.3421019999996</v>
      </c>
      <c r="V691" s="1">
        <f>(($D691*'fnd base rates'!D$107)
+($E691*'fnd base rates'!D$108)
+($F691*'fnd base rates'!D$109)
+($G691*'fnd base rates'!D$110)
+($H691*'fnd base rates'!D$111)
+($I691*'fnd base rates'!D$112)
+($J691*'fnd base rates'!D$113)
+($K691*'fnd base rates'!D$114)
+($M691*'fnd base rates'!D$116)
+($N691*'fnd base rates'!D$117)
+($O691*'fnd base rates'!D$118)
+($P691*VLOOKUP($S691+12,rate_basefnd,4)))
*$R691</f>
        <v>12713.61</v>
      </c>
      <c r="W691" s="1">
        <f>(($D691*'fnd base rates'!E$107)
+($E691*'fnd base rates'!E$108)
+($F691*'fnd base rates'!E$109)
+($G691*'fnd base rates'!E$110)
+($H691*'fnd base rates'!E$111)
+($I691*'fnd base rates'!E$112)
+($J691*'fnd base rates'!E$113)
+($K691*'fnd base rates'!E$114)
+($M691*'fnd base rates'!E$116)
+($N691*'fnd base rates'!E$117)
+($O691*'fnd base rates'!E$118)
+($P691*VLOOKUP($S691+12,rate_basefnd,5)))
*$R691</f>
        <v>84261.223626000006</v>
      </c>
      <c r="X691" s="1">
        <f>(($D691*'fnd base rates'!F$107)
+($E691*'fnd base rates'!F$108)
+($F691*'fnd base rates'!F$109)
+($G691*'fnd base rates'!F$110)
+($H691*'fnd base rates'!F$111)
+($I691*'fnd base rates'!F$112)
+($J691*'fnd base rates'!F$113)
+($K691*'fnd base rates'!F$114)
+($M691*'fnd base rates'!F$116)
+($N691*'fnd base rates'!F$117)
+($O691*'fnd base rates'!F$118)
+($P691*VLOOKUP($S691+12,rate_basefnd,6)))
*$R691</f>
        <v>12260.797348</v>
      </c>
      <c r="Y691" s="1">
        <f>(($D691*'fnd base rates'!G$107)
+($E691*'fnd base rates'!G$108)
+($F691*'fnd base rates'!G$109)
+($G691*'fnd base rates'!G$110)
+($H691*'fnd base rates'!G$111)
+($I691*'fnd base rates'!G$112)
+($J691*'fnd base rates'!G$113)
+($K691*'fnd base rates'!G$114)
+($M691*'fnd base rates'!G$116)
+($N691*'fnd base rates'!G$117)
+($O691*'fnd base rates'!G$118)
+($P691*VLOOKUP($S691+12,rate_basefnd,7)))
*$R691</f>
        <v>3378.0559459999999</v>
      </c>
      <c r="Z691" s="1">
        <f>(($D691*'fnd base rates'!H$107)
+($E691*'fnd base rates'!H$108)
+($F691*'fnd base rates'!H$109)
+($G691*'fnd base rates'!H$110)
+($H691*'fnd base rates'!H$111)
+($I691*'fnd base rates'!H$112)
+($J691*'fnd base rates'!H$113)
+($K691*'fnd base rates'!H$114)
+($M691*'fnd base rates'!H$116)
+($N691*'fnd base rates'!H$117)
+($O691*'fnd base rates'!H$118)
+($P691*VLOOKUP($S691+12,rate_basefnd,8)))</f>
        <v>10105.030940000001</v>
      </c>
      <c r="AA691" s="1">
        <f>(($D691*'fnd base rates'!I$107)
+($E691*'fnd base rates'!I$108)
+($F691*'fnd base rates'!I$109)
+($G691*'fnd base rates'!I$110)
+($H691*'fnd base rates'!I$111)
+($I691*'fnd base rates'!I$112)
+($J691*'fnd base rates'!I$113)
+($K691*'fnd base rates'!I$114)
+($M691*'fnd base rates'!I$116)
+($N691*'fnd base rates'!I$117)
+($O691*'fnd base rates'!I$118)
+($P691*VLOOKUP($S691+12,rate_basefnd,9)))
*$R691</f>
        <v>6394.3899999999994</v>
      </c>
      <c r="AB691" s="1">
        <f>(($D691*'fnd base rates'!J$107)
+($E691*'fnd base rates'!J$108)
+($F691*'fnd base rates'!J$109)
+($G691*'fnd base rates'!J$110)
+($H691*'fnd base rates'!J$111)
+($I691*'fnd base rates'!J$112)
+($J691*'fnd base rates'!J$113)
+($K691*'fnd base rates'!J$114)
+($M691*'fnd base rates'!J$116)
+($N691*'fnd base rates'!J$117)
+($O691*'fnd base rates'!J$118)
+($P691*VLOOKUP($S691+12,rate_basefnd,10)))
*$R691</f>
        <v>11503.52</v>
      </c>
      <c r="AC691" s="1">
        <f>(($D691*'fnd base rates'!K$107)
+($E691*'fnd base rates'!K$108)
+($F691*'fnd base rates'!K$109)
+($G691*'fnd base rates'!K$110)
+($H691*'fnd base rates'!K$111)
+($I691*'fnd base rates'!K$112)
+($J691*'fnd base rates'!K$113)
+($K691*'fnd base rates'!K$114)
+($M691*'fnd base rates'!K$116)
+($N691*'fnd base rates'!K$117)
+($O691*'fnd base rates'!K$118)
+($P691*VLOOKUP($S691+12,rate_basefnd,11)))
*$R691</f>
        <v>15517.196153999999</v>
      </c>
      <c r="AD691" s="1">
        <f>(($D691*'fnd base rates'!L$107)
+($E691*'fnd base rates'!L$108)
+($F691*'fnd base rates'!L$109)
+($G691*'fnd base rates'!L$110)
+($H691*'fnd base rates'!L$111)
+($I691*'fnd base rates'!L$112)
+($J691*'fnd base rates'!L$113)
+($K691*'fnd base rates'!L$114)
+($M691*'fnd base rates'!L$116)
+($N691*'fnd base rates'!L$117)
+($O691*'fnd base rates'!L$118)
+($P691*VLOOKUP($S691+12,rate_basefnd,12)))</f>
        <v>21591.687683999997</v>
      </c>
      <c r="AE691" s="1">
        <f>(($D691*'fnd base rates'!M$107)
+($E691*'fnd base rates'!M$108)
+($F691*'fnd base rates'!M$109)
+($G691*'fnd base rates'!M$110)
+($H691*'fnd base rates'!M$111)
+($I691*'fnd base rates'!M$112)
+($J691*'fnd base rates'!M$113)
+($K691*'fnd base rates'!M$114)
+($M691*'fnd base rates'!M$116)
+($N691*'fnd base rates'!M$117)
+($O691*'fnd base rates'!M$118)
+($P691*VLOOKUP($S691+12,rate_basefnd,13)))</f>
        <v>0</v>
      </c>
      <c r="AF691" s="4">
        <f t="shared" si="767"/>
        <v>185420.85379999998</v>
      </c>
      <c r="AH691" s="4">
        <f t="shared" si="768"/>
        <v>485258163</v>
      </c>
      <c r="AI691" s="4" t="str">
        <f t="shared" si="769"/>
        <v>485</v>
      </c>
      <c r="AJ691" s="2" t="str">
        <f t="shared" si="770"/>
        <v>258</v>
      </c>
      <c r="AK691" s="2" t="str">
        <f t="shared" si="771"/>
        <v>163</v>
      </c>
      <c r="AL691" s="4">
        <f t="shared" si="772"/>
        <v>1</v>
      </c>
      <c r="AM691" s="4">
        <f t="shared" si="764"/>
        <v>14</v>
      </c>
      <c r="AN691" s="4">
        <f t="shared" si="773"/>
        <v>185420.85379999998</v>
      </c>
      <c r="AO691" s="4">
        <f t="shared" si="774"/>
        <v>13244</v>
      </c>
      <c r="AP691" s="4">
        <f t="shared" si="775"/>
        <v>0</v>
      </c>
      <c r="AQ691" s="4">
        <v>13244</v>
      </c>
      <c r="AW691" s="4">
        <v>13177</v>
      </c>
      <c r="AX691" s="5">
        <f t="shared" si="776"/>
        <v>67</v>
      </c>
      <c r="AY691" s="4">
        <v>13244</v>
      </c>
      <c r="AZ691" s="5"/>
      <c r="BB691" s="5">
        <f t="shared" ref="BB691" si="817">BC691-BA691</f>
        <v>0</v>
      </c>
    </row>
    <row r="692" spans="1:54" s="4" customFormat="1">
      <c r="A692" s="278">
        <v>485</v>
      </c>
      <c r="B692" s="2">
        <v>485258229</v>
      </c>
      <c r="C692" s="10" t="s">
        <v>305</v>
      </c>
      <c r="D692" s="15">
        <f>'fnd enro'!D692</f>
        <v>0</v>
      </c>
      <c r="E692" s="15">
        <f>'fnd enro'!E692</f>
        <v>0</v>
      </c>
      <c r="F692" s="15">
        <f>'fnd enro'!F692</f>
        <v>0</v>
      </c>
      <c r="G692" s="15">
        <f>'fnd enro'!G692</f>
        <v>0</v>
      </c>
      <c r="H692" s="15">
        <f>'fnd enro'!H692</f>
        <v>4</v>
      </c>
      <c r="I692" s="15">
        <f>'fnd enro'!I692</f>
        <v>8</v>
      </c>
      <c r="J692" s="15">
        <f>'fnd enro'!J692</f>
        <v>0</v>
      </c>
      <c r="K692" s="16">
        <f>'fnd enro'!K692</f>
        <v>0.45960000000000001</v>
      </c>
      <c r="L692" s="15">
        <f>'fnd enro'!L692</f>
        <v>0</v>
      </c>
      <c r="M692" s="15">
        <f>'fnd enro'!M692</f>
        <v>0</v>
      </c>
      <c r="N692" s="15">
        <f>'fnd enro'!N692</f>
        <v>1</v>
      </c>
      <c r="O692" s="15">
        <f>'fnd enro'!O692</f>
        <v>0</v>
      </c>
      <c r="P692" s="15">
        <f>'fnd enro'!P692</f>
        <v>8</v>
      </c>
      <c r="Q692" s="15">
        <f>'fnd enro'!R692</f>
        <v>12</v>
      </c>
      <c r="R692" s="16">
        <f t="shared" si="766"/>
        <v>1</v>
      </c>
      <c r="S692" s="15">
        <f>VALUE('fnd enro'!Q692)</f>
        <v>7</v>
      </c>
      <c r="T692" s="2"/>
      <c r="U692" s="1">
        <f>(($D692*'fnd base rates'!C$107)
+($E692*'fnd base rates'!C$108)
+($F692*'fnd base rates'!C$109)
+($G692*'fnd base rates'!C$110)
+($H692*'fnd base rates'!C$111)
+($I692*'fnd base rates'!C$112)
+($J692*'fnd base rates'!C$113)
+($K692*'fnd base rates'!C$114)
+($M692*'fnd base rates'!C$116)
+($N692*'fnd base rates'!C$117)
+($O692*'fnd base rates'!C$118)
+($P692*VLOOKUP($S692+12,rate_basefnd,3)))
*$R692</f>
        <v>6753.7975160000015</v>
      </c>
      <c r="V692" s="1">
        <f>(($D692*'fnd base rates'!D$107)
+($E692*'fnd base rates'!D$108)
+($F692*'fnd base rates'!D$109)
+($G692*'fnd base rates'!D$110)
+($H692*'fnd base rates'!D$111)
+($I692*'fnd base rates'!D$112)
+($J692*'fnd base rates'!D$113)
+($K692*'fnd base rates'!D$114)
+($M692*'fnd base rates'!D$116)
+($N692*'fnd base rates'!D$117)
+($O692*'fnd base rates'!D$118)
+($P692*VLOOKUP($S692+12,rate_basefnd,4)))
*$R692</f>
        <v>11346.759999999998</v>
      </c>
      <c r="W692" s="1">
        <f>(($D692*'fnd base rates'!E$107)
+($E692*'fnd base rates'!E$108)
+($F692*'fnd base rates'!E$109)
+($G692*'fnd base rates'!E$110)
+($H692*'fnd base rates'!E$111)
+($I692*'fnd base rates'!E$112)
+($J692*'fnd base rates'!E$113)
+($K692*'fnd base rates'!E$114)
+($M692*'fnd base rates'!E$116)
+($N692*'fnd base rates'!E$117)
+($O692*'fnd base rates'!E$118)
+($P692*VLOOKUP($S692+12,rate_basefnd,5)))
*$R692</f>
        <v>75333.893107999989</v>
      </c>
      <c r="X692" s="1">
        <f>(($D692*'fnd base rates'!F$107)
+($E692*'fnd base rates'!F$108)
+($F692*'fnd base rates'!F$109)
+($G692*'fnd base rates'!F$110)
+($H692*'fnd base rates'!F$111)
+($I692*'fnd base rates'!F$112)
+($J692*'fnd base rates'!F$113)
+($K692*'fnd base rates'!F$114)
+($M692*'fnd base rates'!F$116)
+($N692*'fnd base rates'!F$117)
+($O692*'fnd base rates'!F$118)
+($P692*VLOOKUP($S692+12,rate_basefnd,6)))
*$R692</f>
        <v>10743.300583999999</v>
      </c>
      <c r="Y692" s="1">
        <f>(($D692*'fnd base rates'!G$107)
+($E692*'fnd base rates'!G$108)
+($F692*'fnd base rates'!G$109)
+($G692*'fnd base rates'!G$110)
+($H692*'fnd base rates'!G$111)
+($I692*'fnd base rates'!G$112)
+($J692*'fnd base rates'!G$113)
+($K692*'fnd base rates'!G$114)
+($M692*'fnd base rates'!G$116)
+($N692*'fnd base rates'!G$117)
+($O692*'fnd base rates'!G$118)
+($P692*VLOOKUP($S692+12,rate_basefnd,7)))
*$R692</f>
        <v>3077.9936680000001</v>
      </c>
      <c r="Z692" s="1">
        <f>(($D692*'fnd base rates'!H$107)
+($E692*'fnd base rates'!H$108)
+($F692*'fnd base rates'!H$109)
+($G692*'fnd base rates'!H$110)
+($H692*'fnd base rates'!H$111)
+($I692*'fnd base rates'!H$112)
+($J692*'fnd base rates'!H$113)
+($K692*'fnd base rates'!H$114)
+($M692*'fnd base rates'!H$116)
+($N692*'fnd base rates'!H$117)
+($O692*'fnd base rates'!H$118)
+($P692*VLOOKUP($S692+12,rate_basefnd,8)))</f>
        <v>8639.6365200000018</v>
      </c>
      <c r="AA692" s="1">
        <f>(($D692*'fnd base rates'!I$107)
+($E692*'fnd base rates'!I$108)
+($F692*'fnd base rates'!I$109)
+($G692*'fnd base rates'!I$110)
+($H692*'fnd base rates'!I$111)
+($I692*'fnd base rates'!I$112)
+($J692*'fnd base rates'!I$113)
+($K692*'fnd base rates'!I$114)
+($M692*'fnd base rates'!I$116)
+($N692*'fnd base rates'!I$117)
+($O692*'fnd base rates'!I$118)
+($P692*VLOOKUP($S692+12,rate_basefnd,9)))
*$R692</f>
        <v>5623.52</v>
      </c>
      <c r="AB692" s="1">
        <f>(($D692*'fnd base rates'!J$107)
+($E692*'fnd base rates'!J$108)
+($F692*'fnd base rates'!J$109)
+($G692*'fnd base rates'!J$110)
+($H692*'fnd base rates'!J$111)
+($I692*'fnd base rates'!J$112)
+($J692*'fnd base rates'!J$113)
+($K692*'fnd base rates'!J$114)
+($M692*'fnd base rates'!J$116)
+($N692*'fnd base rates'!J$117)
+($O692*'fnd base rates'!J$118)
+($P692*VLOOKUP($S692+12,rate_basefnd,10)))
*$R692</f>
        <v>10271.68</v>
      </c>
      <c r="AC692" s="1">
        <f>(($D692*'fnd base rates'!K$107)
+($E692*'fnd base rates'!K$108)
+($F692*'fnd base rates'!K$109)
+($G692*'fnd base rates'!K$110)
+($H692*'fnd base rates'!K$111)
+($I692*'fnd base rates'!K$112)
+($J692*'fnd base rates'!K$113)
+($K692*'fnd base rates'!K$114)
+($M692*'fnd base rates'!K$116)
+($N692*'fnd base rates'!K$117)
+($O692*'fnd base rates'!K$118)
+($P692*VLOOKUP($S692+12,rate_basefnd,11)))
*$R692</f>
        <v>13617.518132000001</v>
      </c>
      <c r="AD692" s="1">
        <f>(($D692*'fnd base rates'!L$107)
+($E692*'fnd base rates'!L$108)
+($F692*'fnd base rates'!L$109)
+($G692*'fnd base rates'!L$110)
+($H692*'fnd base rates'!L$111)
+($I692*'fnd base rates'!L$112)
+($J692*'fnd base rates'!L$113)
+($K692*'fnd base rates'!L$114)
+($M692*'fnd base rates'!L$116)
+($N692*'fnd base rates'!L$117)
+($O692*'fnd base rates'!L$118)
+($P692*VLOOKUP($S692+12,rate_basefnd,12)))</f>
        <v>19285.150872000002</v>
      </c>
      <c r="AE692" s="1">
        <f>(($D692*'fnd base rates'!M$107)
+($E692*'fnd base rates'!M$108)
+($F692*'fnd base rates'!M$109)
+($G692*'fnd base rates'!M$110)
+($H692*'fnd base rates'!M$111)
+($I692*'fnd base rates'!M$112)
+($J692*'fnd base rates'!M$113)
+($K692*'fnd base rates'!M$114)
+($M692*'fnd base rates'!M$116)
+($N692*'fnd base rates'!M$117)
+($O692*'fnd base rates'!M$118)
+($P692*VLOOKUP($S692+12,rate_basefnd,13)))</f>
        <v>0</v>
      </c>
      <c r="AF692" s="4">
        <f t="shared" si="767"/>
        <v>164693.25039999999</v>
      </c>
      <c r="AH692" s="4">
        <f t="shared" si="768"/>
        <v>485258229</v>
      </c>
      <c r="AI692" s="4" t="str">
        <f t="shared" si="769"/>
        <v>485</v>
      </c>
      <c r="AJ692" s="2" t="str">
        <f t="shared" si="770"/>
        <v>258</v>
      </c>
      <c r="AK692" s="2" t="str">
        <f t="shared" si="771"/>
        <v>229</v>
      </c>
      <c r="AL692" s="4">
        <f t="shared" si="772"/>
        <v>1</v>
      </c>
      <c r="AM692" s="4">
        <f t="shared" si="764"/>
        <v>12</v>
      </c>
      <c r="AN692" s="4">
        <f t="shared" si="773"/>
        <v>164693.25039999999</v>
      </c>
      <c r="AO692" s="4">
        <f t="shared" si="774"/>
        <v>13724</v>
      </c>
      <c r="AP692" s="4">
        <f t="shared" si="775"/>
        <v>0</v>
      </c>
      <c r="AQ692" s="4">
        <v>13724</v>
      </c>
      <c r="AW692" s="4">
        <v>13689</v>
      </c>
      <c r="AX692" s="5">
        <f t="shared" si="776"/>
        <v>35</v>
      </c>
      <c r="AY692" s="4">
        <v>13724</v>
      </c>
      <c r="AZ692" s="5"/>
      <c r="BB692" s="5">
        <f t="shared" ref="BB692" si="818">BC692-BA692</f>
        <v>0</v>
      </c>
    </row>
    <row r="693" spans="1:54" s="4" customFormat="1">
      <c r="A693" s="278">
        <v>485</v>
      </c>
      <c r="B693" s="2">
        <v>485258248</v>
      </c>
      <c r="C693" s="10" t="s">
        <v>305</v>
      </c>
      <c r="D693" s="15">
        <f>'fnd enro'!D693</f>
        <v>0</v>
      </c>
      <c r="E693" s="15">
        <f>'fnd enro'!E693</f>
        <v>0</v>
      </c>
      <c r="F693" s="15">
        <f>'fnd enro'!F693</f>
        <v>0</v>
      </c>
      <c r="G693" s="15">
        <f>'fnd enro'!G693</f>
        <v>0</v>
      </c>
      <c r="H693" s="15">
        <f>'fnd enro'!H693</f>
        <v>0</v>
      </c>
      <c r="I693" s="15">
        <f>'fnd enro'!I693</f>
        <v>1</v>
      </c>
      <c r="J693" s="15">
        <f>'fnd enro'!J693</f>
        <v>0</v>
      </c>
      <c r="K693" s="16">
        <f>'fnd enro'!K693</f>
        <v>3.8300000000000001E-2</v>
      </c>
      <c r="L693" s="15">
        <f>'fnd enro'!L693</f>
        <v>0</v>
      </c>
      <c r="M693" s="15">
        <f>'fnd enro'!M693</f>
        <v>0</v>
      </c>
      <c r="N693" s="15">
        <f>'fnd enro'!N693</f>
        <v>0</v>
      </c>
      <c r="O693" s="15">
        <f>'fnd enro'!O693</f>
        <v>0</v>
      </c>
      <c r="P693" s="15">
        <f>'fnd enro'!P693</f>
        <v>1</v>
      </c>
      <c r="Q693" s="15">
        <f>'fnd enro'!R693</f>
        <v>1</v>
      </c>
      <c r="R693" s="16">
        <f t="shared" si="766"/>
        <v>1</v>
      </c>
      <c r="S693" s="15">
        <f>VALUE('fnd enro'!Q693)</f>
        <v>12</v>
      </c>
      <c r="T693" s="2"/>
      <c r="U693" s="1">
        <f>(($D693*'fnd base rates'!C$107)
+($E693*'fnd base rates'!C$108)
+($F693*'fnd base rates'!C$109)
+($G693*'fnd base rates'!C$110)
+($H693*'fnd base rates'!C$111)
+($I693*'fnd base rates'!C$112)
+($J693*'fnd base rates'!C$113)
+($K693*'fnd base rates'!C$114)
+($M693*'fnd base rates'!C$116)
+($N693*'fnd base rates'!C$117)
+($O693*'fnd base rates'!C$118)
+($P693*VLOOKUP($S693+12,rate_basefnd,3)))
*$R693</f>
        <v>586.81229299999995</v>
      </c>
      <c r="V693" s="1">
        <f>(($D693*'fnd base rates'!D$107)
+($E693*'fnd base rates'!D$108)
+($F693*'fnd base rates'!D$109)
+($G693*'fnd base rates'!D$110)
+($H693*'fnd base rates'!D$111)
+($I693*'fnd base rates'!D$112)
+($J693*'fnd base rates'!D$113)
+($K693*'fnd base rates'!D$114)
+($M693*'fnd base rates'!D$116)
+($N693*'fnd base rates'!D$117)
+($O693*'fnd base rates'!D$118)
+($P693*VLOOKUP($S693+12,rate_basefnd,4)))
*$R693</f>
        <v>1084.0999999999999</v>
      </c>
      <c r="W693" s="1">
        <f>(($D693*'fnd base rates'!E$107)
+($E693*'fnd base rates'!E$108)
+($F693*'fnd base rates'!E$109)
+($G693*'fnd base rates'!E$110)
+($H693*'fnd base rates'!E$111)
+($I693*'fnd base rates'!E$112)
+($J693*'fnd base rates'!E$113)
+($K693*'fnd base rates'!E$114)
+($M693*'fnd base rates'!E$116)
+($N693*'fnd base rates'!E$117)
+($O693*'fnd base rates'!E$118)
+($P693*VLOOKUP($S693+12,rate_basefnd,5)))
*$R693</f>
        <v>8133.7952590000004</v>
      </c>
      <c r="X693" s="1">
        <f>(($D693*'fnd base rates'!F$107)
+($E693*'fnd base rates'!F$108)
+($F693*'fnd base rates'!F$109)
+($G693*'fnd base rates'!F$110)
+($H693*'fnd base rates'!F$111)
+($I693*'fnd base rates'!F$112)
+($J693*'fnd base rates'!F$113)
+($K693*'fnd base rates'!F$114)
+($M693*'fnd base rates'!F$116)
+($N693*'fnd base rates'!F$117)
+($O693*'fnd base rates'!F$118)
+($P693*VLOOKUP($S693+12,rate_basefnd,6)))
*$R693</f>
        <v>846.10838200000012</v>
      </c>
      <c r="Y693" s="1">
        <f>(($D693*'fnd base rates'!G$107)
+($E693*'fnd base rates'!G$108)
+($F693*'fnd base rates'!G$109)
+($G693*'fnd base rates'!G$110)
+($H693*'fnd base rates'!G$111)
+($I693*'fnd base rates'!G$112)
+($J693*'fnd base rates'!G$113)
+($K693*'fnd base rates'!G$114)
+($M693*'fnd base rates'!G$116)
+($N693*'fnd base rates'!G$117)
+($O693*'fnd base rates'!G$118)
+($P693*VLOOKUP($S693+12,rate_basefnd,7)))
*$R693</f>
        <v>323.38613899999996</v>
      </c>
      <c r="Z693" s="1">
        <f>(($D693*'fnd base rates'!H$107)
+($E693*'fnd base rates'!H$108)
+($F693*'fnd base rates'!H$109)
+($G693*'fnd base rates'!H$110)
+($H693*'fnd base rates'!H$111)
+($I693*'fnd base rates'!H$112)
+($J693*'fnd base rates'!H$113)
+($K693*'fnd base rates'!H$114)
+($M693*'fnd base rates'!H$116)
+($N693*'fnd base rates'!H$117)
+($O693*'fnd base rates'!H$118)
+($P693*VLOOKUP($S693+12,rate_basefnd,8)))</f>
        <v>817.8572099999999</v>
      </c>
      <c r="AA693" s="1">
        <f>(($D693*'fnd base rates'!I$107)
+($E693*'fnd base rates'!I$108)
+($F693*'fnd base rates'!I$109)
+($G693*'fnd base rates'!I$110)
+($H693*'fnd base rates'!I$111)
+($I693*'fnd base rates'!I$112)
+($J693*'fnd base rates'!I$113)
+($K693*'fnd base rates'!I$114)
+($M693*'fnd base rates'!I$116)
+($N693*'fnd base rates'!I$117)
+($O693*'fnd base rates'!I$118)
+($P693*VLOOKUP($S693+12,rate_basefnd,9)))
*$R693</f>
        <v>546.73</v>
      </c>
      <c r="AB693" s="1">
        <f>(($D693*'fnd base rates'!J$107)
+($E693*'fnd base rates'!J$108)
+($F693*'fnd base rates'!J$109)
+($G693*'fnd base rates'!J$110)
+($H693*'fnd base rates'!J$111)
+($I693*'fnd base rates'!J$112)
+($J693*'fnd base rates'!J$113)
+($K693*'fnd base rates'!J$114)
+($M693*'fnd base rates'!J$116)
+($N693*'fnd base rates'!J$117)
+($O693*'fnd base rates'!J$118)
+($P693*VLOOKUP($S693+12,rate_basefnd,10)))
*$R693</f>
        <v>1272</v>
      </c>
      <c r="AC693" s="1">
        <f>(($D693*'fnd base rates'!K$107)
+($E693*'fnd base rates'!K$108)
+($F693*'fnd base rates'!K$109)
+($G693*'fnd base rates'!K$110)
+($H693*'fnd base rates'!K$111)
+($I693*'fnd base rates'!K$112)
+($J693*'fnd base rates'!K$113)
+($K693*'fnd base rates'!K$114)
+($M693*'fnd base rates'!K$116)
+($N693*'fnd base rates'!K$117)
+($O693*'fnd base rates'!K$118)
+($P693*VLOOKUP($S693+12,rate_basefnd,11)))
*$R693</f>
        <v>1099.5940109999999</v>
      </c>
      <c r="AD693" s="1">
        <f>(($D693*'fnd base rates'!L$107)
+($E693*'fnd base rates'!L$108)
+($F693*'fnd base rates'!L$109)
+($G693*'fnd base rates'!L$110)
+($H693*'fnd base rates'!L$111)
+($I693*'fnd base rates'!L$112)
+($J693*'fnd base rates'!L$113)
+($K693*'fnd base rates'!L$114)
+($M693*'fnd base rates'!L$116)
+($N693*'fnd base rates'!L$117)
+($O693*'fnd base rates'!L$118)
+($P693*VLOOKUP($S693+12,rate_basefnd,12)))</f>
        <v>1785.293406</v>
      </c>
      <c r="AE693" s="1">
        <f>(($D693*'fnd base rates'!M$107)
+($E693*'fnd base rates'!M$108)
+($F693*'fnd base rates'!M$109)
+($G693*'fnd base rates'!M$110)
+($H693*'fnd base rates'!M$111)
+($I693*'fnd base rates'!M$112)
+($J693*'fnd base rates'!M$113)
+($K693*'fnd base rates'!M$114)
+($M693*'fnd base rates'!M$116)
+($N693*'fnd base rates'!M$117)
+($O693*'fnd base rates'!M$118)
+($P693*VLOOKUP($S693+12,rate_basefnd,13)))</f>
        <v>0</v>
      </c>
      <c r="AF693" s="4">
        <f t="shared" si="767"/>
        <v>16495.6767</v>
      </c>
      <c r="AH693" s="4">
        <f t="shared" si="768"/>
        <v>485258248</v>
      </c>
      <c r="AI693" s="4" t="str">
        <f t="shared" si="769"/>
        <v>485</v>
      </c>
      <c r="AJ693" s="2" t="str">
        <f t="shared" si="770"/>
        <v>258</v>
      </c>
      <c r="AK693" s="2" t="str">
        <f t="shared" si="771"/>
        <v>248</v>
      </c>
      <c r="AL693" s="4">
        <f t="shared" si="772"/>
        <v>1</v>
      </c>
      <c r="AM693" s="4">
        <f t="shared" si="764"/>
        <v>1</v>
      </c>
      <c r="AN693" s="4">
        <f t="shared" si="773"/>
        <v>16495.6767</v>
      </c>
      <c r="AO693" s="4">
        <f t="shared" si="774"/>
        <v>16496</v>
      </c>
      <c r="AP693" s="4">
        <f t="shared" si="775"/>
        <v>0</v>
      </c>
      <c r="AQ693" s="4">
        <v>16496</v>
      </c>
      <c r="AW693" s="4">
        <v>16378</v>
      </c>
      <c r="AX693" s="5">
        <f t="shared" si="776"/>
        <v>118</v>
      </c>
      <c r="AY693" s="4">
        <v>16496</v>
      </c>
      <c r="AZ693" s="5"/>
      <c r="BB693" s="5">
        <f t="shared" ref="BB693" si="819">BC693-BA693</f>
        <v>0</v>
      </c>
    </row>
    <row r="694" spans="1:54" s="4" customFormat="1">
      <c r="A694" s="278">
        <v>485</v>
      </c>
      <c r="B694" s="2">
        <v>485258258</v>
      </c>
      <c r="C694" s="10" t="s">
        <v>305</v>
      </c>
      <c r="D694" s="15">
        <f>'fnd enro'!D694</f>
        <v>0</v>
      </c>
      <c r="E694" s="15">
        <f>'fnd enro'!E694</f>
        <v>0</v>
      </c>
      <c r="F694" s="15">
        <f>'fnd enro'!F694</f>
        <v>0</v>
      </c>
      <c r="G694" s="15">
        <f>'fnd enro'!G694</f>
        <v>0</v>
      </c>
      <c r="H694" s="15">
        <f>'fnd enro'!H694</f>
        <v>202</v>
      </c>
      <c r="I694" s="15">
        <f>'fnd enro'!I694</f>
        <v>253</v>
      </c>
      <c r="J694" s="15">
        <f>'fnd enro'!J694</f>
        <v>0</v>
      </c>
      <c r="K694" s="16">
        <f>'fnd enro'!K694</f>
        <v>17.426500000000001</v>
      </c>
      <c r="L694" s="15">
        <f>'fnd enro'!L694</f>
        <v>0</v>
      </c>
      <c r="M694" s="15">
        <f>'fnd enro'!M694</f>
        <v>0</v>
      </c>
      <c r="N694" s="15">
        <f>'fnd enro'!N694</f>
        <v>9</v>
      </c>
      <c r="O694" s="15">
        <f>'fnd enro'!O694</f>
        <v>6</v>
      </c>
      <c r="P694" s="15">
        <f>'fnd enro'!P694</f>
        <v>186</v>
      </c>
      <c r="Q694" s="15">
        <f>'fnd enro'!R694</f>
        <v>455</v>
      </c>
      <c r="R694" s="16">
        <f t="shared" si="766"/>
        <v>1</v>
      </c>
      <c r="S694" s="15">
        <f>VALUE('fnd enro'!Q694)</f>
        <v>10</v>
      </c>
      <c r="T694" s="2"/>
      <c r="U694" s="1">
        <f>(($D694*'fnd base rates'!C$107)
+($E694*'fnd base rates'!C$108)
+($F694*'fnd base rates'!C$109)
+($G694*'fnd base rates'!C$110)
+($H694*'fnd base rates'!C$111)
+($I694*'fnd base rates'!C$112)
+($J694*'fnd base rates'!C$113)
+($K694*'fnd base rates'!C$114)
+($M694*'fnd base rates'!C$116)
+($N694*'fnd base rates'!C$117)
+($O694*'fnd base rates'!C$118)
+($P694*VLOOKUP($S694+12,rate_basefnd,3)))
*$R694</f>
        <v>247662.23331499999</v>
      </c>
      <c r="V694" s="1">
        <f>(($D694*'fnd base rates'!D$107)
+($E694*'fnd base rates'!D$108)
+($F694*'fnd base rates'!D$109)
+($G694*'fnd base rates'!D$110)
+($H694*'fnd base rates'!D$111)
+($I694*'fnd base rates'!D$112)
+($J694*'fnd base rates'!D$113)
+($K694*'fnd base rates'!D$114)
+($M694*'fnd base rates'!D$116)
+($N694*'fnd base rates'!D$117)
+($O694*'fnd base rates'!D$118)
+($P694*VLOOKUP($S694+12,rate_basefnd,4)))
*$R694</f>
        <v>397429.31</v>
      </c>
      <c r="W694" s="1">
        <f>(($D694*'fnd base rates'!E$107)
+($E694*'fnd base rates'!E$108)
+($F694*'fnd base rates'!E$109)
+($G694*'fnd base rates'!E$110)
+($H694*'fnd base rates'!E$111)
+($I694*'fnd base rates'!E$112)
+($J694*'fnd base rates'!E$113)
+($K694*'fnd base rates'!E$114)
+($M694*'fnd base rates'!E$116)
+($N694*'fnd base rates'!E$117)
+($O694*'fnd base rates'!E$118)
+($P694*VLOOKUP($S694+12,rate_basefnd,5)))
*$R694</f>
        <v>2477691.8428449999</v>
      </c>
      <c r="X694" s="1">
        <f>(($D694*'fnd base rates'!F$107)
+($E694*'fnd base rates'!F$108)
+($F694*'fnd base rates'!F$109)
+($G694*'fnd base rates'!F$110)
+($H694*'fnd base rates'!F$111)
+($I694*'fnd base rates'!F$112)
+($J694*'fnd base rates'!F$113)
+($K694*'fnd base rates'!F$114)
+($M694*'fnd base rates'!F$116)
+($N694*'fnd base rates'!F$117)
+($O694*'fnd base rates'!F$118)
+($P694*VLOOKUP($S694+12,rate_basefnd,6)))
*$R694</f>
        <v>408423.55380999995</v>
      </c>
      <c r="Y694" s="1">
        <f>(($D694*'fnd base rates'!G$107)
+($E694*'fnd base rates'!G$108)
+($F694*'fnd base rates'!G$109)
+($G694*'fnd base rates'!G$110)
+($H694*'fnd base rates'!G$111)
+($I694*'fnd base rates'!G$112)
+($J694*'fnd base rates'!G$113)
+($K694*'fnd base rates'!G$114)
+($M694*'fnd base rates'!G$116)
+($N694*'fnd base rates'!G$117)
+($O694*'fnd base rates'!G$118)
+($P694*VLOOKUP($S694+12,rate_basefnd,7)))
*$R694</f>
        <v>102171.623245</v>
      </c>
      <c r="Z694" s="1">
        <f>(($D694*'fnd base rates'!H$107)
+($E694*'fnd base rates'!H$108)
+($F694*'fnd base rates'!H$109)
+($G694*'fnd base rates'!H$110)
+($H694*'fnd base rates'!H$111)
+($I694*'fnd base rates'!H$112)
+($J694*'fnd base rates'!H$113)
+($K694*'fnd base rates'!H$114)
+($M694*'fnd base rates'!H$116)
+($N694*'fnd base rates'!H$117)
+($O694*'fnd base rates'!H$118)
+($P694*VLOOKUP($S694+12,rate_basefnd,8)))</f>
        <v>307866.77054999996</v>
      </c>
      <c r="AA694" s="1">
        <f>(($D694*'fnd base rates'!I$107)
+($E694*'fnd base rates'!I$108)
+($F694*'fnd base rates'!I$109)
+($G694*'fnd base rates'!I$110)
+($H694*'fnd base rates'!I$111)
+($I694*'fnd base rates'!I$112)
+($J694*'fnd base rates'!I$113)
+($K694*'fnd base rates'!I$114)
+($M694*'fnd base rates'!I$116)
+($N694*'fnd base rates'!I$117)
+($O694*'fnd base rates'!I$118)
+($P694*VLOOKUP($S694+12,rate_basefnd,9)))
*$R694</f>
        <v>196522.82</v>
      </c>
      <c r="AB694" s="1">
        <f>(($D694*'fnd base rates'!J$107)
+($E694*'fnd base rates'!J$108)
+($F694*'fnd base rates'!J$109)
+($G694*'fnd base rates'!J$110)
+($H694*'fnd base rates'!J$111)
+($I694*'fnd base rates'!J$112)
+($J694*'fnd base rates'!J$113)
+($K694*'fnd base rates'!J$114)
+($M694*'fnd base rates'!J$116)
+($N694*'fnd base rates'!J$117)
+($O694*'fnd base rates'!J$118)
+($P694*VLOOKUP($S694+12,rate_basefnd,10)))
*$R694</f>
        <v>314372.21999999997</v>
      </c>
      <c r="AC694" s="1">
        <f>(($D694*'fnd base rates'!K$107)
+($E694*'fnd base rates'!K$108)
+($F694*'fnd base rates'!K$109)
+($G694*'fnd base rates'!K$110)
+($H694*'fnd base rates'!K$111)
+($I694*'fnd base rates'!K$112)
+($J694*'fnd base rates'!K$113)
+($K694*'fnd base rates'!K$114)
+($M694*'fnd base rates'!K$116)
+($N694*'fnd base rates'!K$117)
+($O694*'fnd base rates'!K$118)
+($P694*VLOOKUP($S694+12,rate_basefnd,11)))
*$R694</f>
        <v>510759.32500499999</v>
      </c>
      <c r="AD694" s="1">
        <f>(($D694*'fnd base rates'!L$107)
+($E694*'fnd base rates'!L$108)
+($F694*'fnd base rates'!L$109)
+($G694*'fnd base rates'!L$110)
+($H694*'fnd base rates'!L$111)
+($I694*'fnd base rates'!L$112)
+($J694*'fnd base rates'!L$113)
+($K694*'fnd base rates'!L$114)
+($M694*'fnd base rates'!L$116)
+($N694*'fnd base rates'!L$117)
+($O694*'fnd base rates'!L$118)
+($P694*VLOOKUP($S694+12,rate_basefnd,12)))</f>
        <v>685606.22973000002</v>
      </c>
      <c r="AE694" s="1">
        <f>(($D694*'fnd base rates'!M$107)
+($E694*'fnd base rates'!M$108)
+($F694*'fnd base rates'!M$109)
+($G694*'fnd base rates'!M$110)
+($H694*'fnd base rates'!M$111)
+($I694*'fnd base rates'!M$112)
+($J694*'fnd base rates'!M$113)
+($K694*'fnd base rates'!M$114)
+($M694*'fnd base rates'!M$116)
+($N694*'fnd base rates'!M$117)
+($O694*'fnd base rates'!M$118)
+($P694*VLOOKUP($S694+12,rate_basefnd,13)))</f>
        <v>0</v>
      </c>
      <c r="AF694" s="4">
        <f t="shared" si="767"/>
        <v>5648505.9284999995</v>
      </c>
      <c r="AH694" s="4">
        <f t="shared" si="768"/>
        <v>485258258</v>
      </c>
      <c r="AI694" s="4" t="str">
        <f t="shared" si="769"/>
        <v>485</v>
      </c>
      <c r="AJ694" s="2" t="str">
        <f t="shared" si="770"/>
        <v>258</v>
      </c>
      <c r="AK694" s="2" t="str">
        <f t="shared" si="771"/>
        <v>258</v>
      </c>
      <c r="AL694" s="4">
        <f t="shared" si="772"/>
        <v>1</v>
      </c>
      <c r="AM694" s="4">
        <f t="shared" si="764"/>
        <v>455</v>
      </c>
      <c r="AN694" s="4">
        <f t="shared" si="773"/>
        <v>5648505.9284999995</v>
      </c>
      <c r="AO694" s="4">
        <f t="shared" si="774"/>
        <v>12414</v>
      </c>
      <c r="AP694" s="4">
        <f t="shared" si="775"/>
        <v>0</v>
      </c>
      <c r="AQ694" s="4">
        <v>12414</v>
      </c>
      <c r="AW694" s="4">
        <v>12373</v>
      </c>
      <c r="AX694" s="5">
        <f t="shared" si="776"/>
        <v>41</v>
      </c>
      <c r="AY694" s="4">
        <v>12414</v>
      </c>
      <c r="AZ694" s="5"/>
      <c r="BB694" s="5">
        <f t="shared" ref="BB694" si="820">BC694-BA694</f>
        <v>0</v>
      </c>
    </row>
    <row r="695" spans="1:54" s="4" customFormat="1">
      <c r="A695" s="278">
        <v>485</v>
      </c>
      <c r="B695" s="2">
        <v>485258291</v>
      </c>
      <c r="C695" s="10" t="s">
        <v>305</v>
      </c>
      <c r="D695" s="15">
        <f>'fnd enro'!D695</f>
        <v>0</v>
      </c>
      <c r="E695" s="15">
        <f>'fnd enro'!E695</f>
        <v>0</v>
      </c>
      <c r="F695" s="15">
        <f>'fnd enro'!F695</f>
        <v>0</v>
      </c>
      <c r="G695" s="15">
        <f>'fnd enro'!G695</f>
        <v>0</v>
      </c>
      <c r="H695" s="15">
        <f>'fnd enro'!H695</f>
        <v>4</v>
      </c>
      <c r="I695" s="15">
        <f>'fnd enro'!I695</f>
        <v>3</v>
      </c>
      <c r="J695" s="15">
        <f>'fnd enro'!J695</f>
        <v>0</v>
      </c>
      <c r="K695" s="16">
        <f>'fnd enro'!K695</f>
        <v>0.2681</v>
      </c>
      <c r="L695" s="15">
        <f>'fnd enro'!L695</f>
        <v>0</v>
      </c>
      <c r="M695" s="15">
        <f>'fnd enro'!M695</f>
        <v>0</v>
      </c>
      <c r="N695" s="15">
        <f>'fnd enro'!N695</f>
        <v>1</v>
      </c>
      <c r="O695" s="15">
        <f>'fnd enro'!O695</f>
        <v>0</v>
      </c>
      <c r="P695" s="15">
        <f>'fnd enro'!P695</f>
        <v>6</v>
      </c>
      <c r="Q695" s="15">
        <f>'fnd enro'!R695</f>
        <v>7</v>
      </c>
      <c r="R695" s="16">
        <f t="shared" si="766"/>
        <v>1</v>
      </c>
      <c r="S695" s="15">
        <f>VALUE('fnd enro'!Q695)</f>
        <v>4</v>
      </c>
      <c r="T695" s="2"/>
      <c r="U695" s="1">
        <f>(($D695*'fnd base rates'!C$107)
+($E695*'fnd base rates'!C$108)
+($F695*'fnd base rates'!C$109)
+($G695*'fnd base rates'!C$110)
+($H695*'fnd base rates'!C$111)
+($I695*'fnd base rates'!C$112)
+($J695*'fnd base rates'!C$113)
+($K695*'fnd base rates'!C$114)
+($M695*'fnd base rates'!C$116)
+($N695*'fnd base rates'!C$117)
+($O695*'fnd base rates'!C$118)
+($P695*VLOOKUP($S695+12,rate_basefnd,3)))
*$R695</f>
        <v>4018.5260509999998</v>
      </c>
      <c r="V695" s="1">
        <f>(($D695*'fnd base rates'!D$107)
+($E695*'fnd base rates'!D$108)
+($F695*'fnd base rates'!D$109)
+($G695*'fnd base rates'!D$110)
+($H695*'fnd base rates'!D$111)
+($I695*'fnd base rates'!D$112)
+($J695*'fnd base rates'!D$113)
+($K695*'fnd base rates'!D$114)
+($M695*'fnd base rates'!D$116)
+($N695*'fnd base rates'!D$117)
+($O695*'fnd base rates'!D$118)
+($P695*VLOOKUP($S695+12,rate_basefnd,4)))
*$R695</f>
        <v>6868.09</v>
      </c>
      <c r="W695" s="1">
        <f>(($D695*'fnd base rates'!E$107)
+($E695*'fnd base rates'!E$108)
+($F695*'fnd base rates'!E$109)
+($G695*'fnd base rates'!E$110)
+($H695*'fnd base rates'!E$111)
+($I695*'fnd base rates'!E$112)
+($J695*'fnd base rates'!E$113)
+($K695*'fnd base rates'!E$114)
+($M695*'fnd base rates'!E$116)
+($N695*'fnd base rates'!E$117)
+($O695*'fnd base rates'!E$118)
+($P695*VLOOKUP($S695+12,rate_basefnd,5)))
*$R695</f>
        <v>43859.106812999999</v>
      </c>
      <c r="X695" s="1">
        <f>(($D695*'fnd base rates'!F$107)
+($E695*'fnd base rates'!F$108)
+($F695*'fnd base rates'!F$109)
+($G695*'fnd base rates'!F$110)
+($H695*'fnd base rates'!F$111)
+($I695*'fnd base rates'!F$112)
+($J695*'fnd base rates'!F$113)
+($K695*'fnd base rates'!F$114)
+($M695*'fnd base rates'!F$116)
+($N695*'fnd base rates'!F$117)
+($O695*'fnd base rates'!F$118)
+($P695*VLOOKUP($S695+12,rate_basefnd,6)))
*$R695</f>
        <v>6512.7586740000006</v>
      </c>
      <c r="Y695" s="1">
        <f>(($D695*'fnd base rates'!G$107)
+($E695*'fnd base rates'!G$108)
+($F695*'fnd base rates'!G$109)
+($G695*'fnd base rates'!G$110)
+($H695*'fnd base rates'!G$111)
+($I695*'fnd base rates'!G$112)
+($J695*'fnd base rates'!G$113)
+($K695*'fnd base rates'!G$114)
+($M695*'fnd base rates'!G$116)
+($N695*'fnd base rates'!G$117)
+($O695*'fnd base rates'!G$118)
+($P695*VLOOKUP($S695+12,rate_basefnd,7)))
*$R695</f>
        <v>1907.1329730000002</v>
      </c>
      <c r="Z695" s="1">
        <f>(($D695*'fnd base rates'!H$107)
+($E695*'fnd base rates'!H$108)
+($F695*'fnd base rates'!H$109)
+($G695*'fnd base rates'!H$110)
+($H695*'fnd base rates'!H$111)
+($I695*'fnd base rates'!H$112)
+($J695*'fnd base rates'!H$113)
+($K695*'fnd base rates'!H$114)
+($M695*'fnd base rates'!H$116)
+($N695*'fnd base rates'!H$117)
+($O695*'fnd base rates'!H$118)
+($P695*VLOOKUP($S695+12,rate_basefnd,8)))</f>
        <v>4618.7004699999998</v>
      </c>
      <c r="AA695" s="1">
        <f>(($D695*'fnd base rates'!I$107)
+($E695*'fnd base rates'!I$108)
+($F695*'fnd base rates'!I$109)
+($G695*'fnd base rates'!I$110)
+($H695*'fnd base rates'!I$111)
+($I695*'fnd base rates'!I$112)
+($J695*'fnd base rates'!I$113)
+($K695*'fnd base rates'!I$114)
+($M695*'fnd base rates'!I$116)
+($N695*'fnd base rates'!I$117)
+($O695*'fnd base rates'!I$118)
+($P695*VLOOKUP($S695+12,rate_basefnd,9)))
*$R695</f>
        <v>3262.2000000000003</v>
      </c>
      <c r="AB695" s="1">
        <f>(($D695*'fnd base rates'!J$107)
+($E695*'fnd base rates'!J$108)
+($F695*'fnd base rates'!J$109)
+($G695*'fnd base rates'!J$110)
+($H695*'fnd base rates'!J$111)
+($I695*'fnd base rates'!J$112)
+($J695*'fnd base rates'!J$113)
+($K695*'fnd base rates'!J$114)
+($M695*'fnd base rates'!J$116)
+($N695*'fnd base rates'!J$117)
+($O695*'fnd base rates'!J$118)
+($P695*VLOOKUP($S695+12,rate_basefnd,10)))
*$R695</f>
        <v>5846.18</v>
      </c>
      <c r="AC695" s="1">
        <f>(($D695*'fnd base rates'!K$107)
+($E695*'fnd base rates'!K$108)
+($F695*'fnd base rates'!K$109)
+($G695*'fnd base rates'!K$110)
+($H695*'fnd base rates'!K$111)
+($I695*'fnd base rates'!K$112)
+($J695*'fnd base rates'!K$113)
+($K695*'fnd base rates'!K$114)
+($M695*'fnd base rates'!K$116)
+($N695*'fnd base rates'!K$117)
+($O695*'fnd base rates'!K$118)
+($P695*VLOOKUP($S695+12,rate_basefnd,11)))
*$R695</f>
        <v>8119.5480770000004</v>
      </c>
      <c r="AD695" s="1">
        <f>(($D695*'fnd base rates'!L$107)
+($E695*'fnd base rates'!L$108)
+($F695*'fnd base rates'!L$109)
+($G695*'fnd base rates'!L$110)
+($H695*'fnd base rates'!L$111)
+($I695*'fnd base rates'!L$112)
+($J695*'fnd base rates'!L$113)
+($K695*'fnd base rates'!L$114)
+($M695*'fnd base rates'!L$116)
+($N695*'fnd base rates'!L$117)
+($O695*'fnd base rates'!L$118)
+($P695*VLOOKUP($S695+12,rate_basefnd,12)))</f>
        <v>11845.923841999998</v>
      </c>
      <c r="AE695" s="1">
        <f>(($D695*'fnd base rates'!M$107)
+($E695*'fnd base rates'!M$108)
+($F695*'fnd base rates'!M$109)
+($G695*'fnd base rates'!M$110)
+($H695*'fnd base rates'!M$111)
+($I695*'fnd base rates'!M$112)
+($J695*'fnd base rates'!M$113)
+($K695*'fnd base rates'!M$114)
+($M695*'fnd base rates'!M$116)
+($N695*'fnd base rates'!M$117)
+($O695*'fnd base rates'!M$118)
+($P695*VLOOKUP($S695+12,rate_basefnd,13)))</f>
        <v>0</v>
      </c>
      <c r="AF695" s="4">
        <f t="shared" si="767"/>
        <v>96858.166899999982</v>
      </c>
      <c r="AH695" s="4">
        <f t="shared" si="768"/>
        <v>485258291</v>
      </c>
      <c r="AI695" s="4" t="str">
        <f t="shared" si="769"/>
        <v>485</v>
      </c>
      <c r="AJ695" s="2" t="str">
        <f t="shared" si="770"/>
        <v>258</v>
      </c>
      <c r="AK695" s="2" t="str">
        <f t="shared" si="771"/>
        <v>291</v>
      </c>
      <c r="AL695" s="4">
        <f t="shared" si="772"/>
        <v>1</v>
      </c>
      <c r="AM695" s="4">
        <f t="shared" si="764"/>
        <v>7</v>
      </c>
      <c r="AN695" s="4">
        <f t="shared" si="773"/>
        <v>96858.166899999982</v>
      </c>
      <c r="AO695" s="4">
        <f t="shared" si="774"/>
        <v>13837</v>
      </c>
      <c r="AP695" s="4">
        <f t="shared" si="775"/>
        <v>0</v>
      </c>
      <c r="AQ695" s="4">
        <v>13837</v>
      </c>
      <c r="AW695" s="4">
        <v>13813</v>
      </c>
      <c r="AX695" s="5">
        <f t="shared" si="776"/>
        <v>24</v>
      </c>
      <c r="AY695" s="4">
        <v>13837</v>
      </c>
      <c r="AZ695" s="5"/>
      <c r="BB695" s="5">
        <f t="shared" ref="BB695" si="821">BC695-BA695</f>
        <v>0</v>
      </c>
    </row>
    <row r="696" spans="1:54" s="4" customFormat="1">
      <c r="A696" s="278">
        <v>485</v>
      </c>
      <c r="B696" s="2">
        <v>485258305</v>
      </c>
      <c r="C696" s="10" t="s">
        <v>305</v>
      </c>
      <c r="D696" s="15">
        <f>'fnd enro'!D696</f>
        <v>0</v>
      </c>
      <c r="E696" s="15">
        <f>'fnd enro'!E696</f>
        <v>0</v>
      </c>
      <c r="F696" s="15">
        <f>'fnd enro'!F696</f>
        <v>0</v>
      </c>
      <c r="G696" s="15">
        <f>'fnd enro'!G696</f>
        <v>0</v>
      </c>
      <c r="H696" s="15">
        <f>'fnd enro'!H696</f>
        <v>1</v>
      </c>
      <c r="I696" s="15">
        <f>'fnd enro'!I696</f>
        <v>0</v>
      </c>
      <c r="J696" s="15">
        <f>'fnd enro'!J696</f>
        <v>0</v>
      </c>
      <c r="K696" s="16">
        <f>'fnd enro'!K696</f>
        <v>3.8300000000000001E-2</v>
      </c>
      <c r="L696" s="15">
        <f>'fnd enro'!L696</f>
        <v>0</v>
      </c>
      <c r="M696" s="15">
        <f>'fnd enro'!M696</f>
        <v>0</v>
      </c>
      <c r="N696" s="15">
        <f>'fnd enro'!N696</f>
        <v>0</v>
      </c>
      <c r="O696" s="15">
        <f>'fnd enro'!O696</f>
        <v>0</v>
      </c>
      <c r="P696" s="15">
        <f>'fnd enro'!P696</f>
        <v>0</v>
      </c>
      <c r="Q696" s="15">
        <f>'fnd enro'!R696</f>
        <v>1</v>
      </c>
      <c r="R696" s="16">
        <f t="shared" si="766"/>
        <v>1</v>
      </c>
      <c r="S696" s="15">
        <f>VALUE('fnd enro'!Q696)</f>
        <v>3</v>
      </c>
      <c r="T696" s="2"/>
      <c r="U696" s="1">
        <f>(($D696*'fnd base rates'!C$107)
+($E696*'fnd base rates'!C$108)
+($F696*'fnd base rates'!C$109)
+($G696*'fnd base rates'!C$110)
+($H696*'fnd base rates'!C$111)
+($I696*'fnd base rates'!C$112)
+($J696*'fnd base rates'!C$113)
+($K696*'fnd base rates'!C$114)
+($M696*'fnd base rates'!C$116)
+($N696*'fnd base rates'!C$117)
+($O696*'fnd base rates'!C$118)
+($P696*VLOOKUP($S696+12,rate_basefnd,3)))
*$R696</f>
        <v>512.52229299999999</v>
      </c>
      <c r="V696" s="1">
        <f>(($D696*'fnd base rates'!D$107)
+($E696*'fnd base rates'!D$108)
+($F696*'fnd base rates'!D$109)
+($G696*'fnd base rates'!D$110)
+($H696*'fnd base rates'!D$111)
+($I696*'fnd base rates'!D$112)
+($J696*'fnd base rates'!D$113)
+($K696*'fnd base rates'!D$114)
+($M696*'fnd base rates'!D$116)
+($N696*'fnd base rates'!D$117)
+($O696*'fnd base rates'!D$118)
+($P696*VLOOKUP($S696+12,rate_basefnd,4)))
*$R696</f>
        <v>732.13</v>
      </c>
      <c r="W696" s="1">
        <f>(($D696*'fnd base rates'!E$107)
+($E696*'fnd base rates'!E$108)
+($F696*'fnd base rates'!E$109)
+($G696*'fnd base rates'!E$110)
+($H696*'fnd base rates'!E$111)
+($I696*'fnd base rates'!E$112)
+($J696*'fnd base rates'!E$113)
+($K696*'fnd base rates'!E$114)
+($M696*'fnd base rates'!E$116)
+($N696*'fnd base rates'!E$117)
+($O696*'fnd base rates'!E$118)
+($P696*VLOOKUP($S696+12,rate_basefnd,5)))
*$R696</f>
        <v>3307.735259</v>
      </c>
      <c r="X696" s="1">
        <f>(($D696*'fnd base rates'!F$107)
+($E696*'fnd base rates'!F$108)
+($F696*'fnd base rates'!F$109)
+($G696*'fnd base rates'!F$110)
+($H696*'fnd base rates'!F$111)
+($I696*'fnd base rates'!F$112)
+($J696*'fnd base rates'!F$113)
+($K696*'fnd base rates'!F$114)
+($M696*'fnd base rates'!F$116)
+($N696*'fnd base rates'!F$117)
+($O696*'fnd base rates'!F$118)
+($P696*VLOOKUP($S696+12,rate_basefnd,6)))
*$R696</f>
        <v>949.92838200000006</v>
      </c>
      <c r="Y696" s="1">
        <f>(($D696*'fnd base rates'!G$107)
+($E696*'fnd base rates'!G$108)
+($F696*'fnd base rates'!G$109)
+($G696*'fnd base rates'!G$110)
+($H696*'fnd base rates'!G$111)
+($I696*'fnd base rates'!G$112)
+($J696*'fnd base rates'!G$113)
+($K696*'fnd base rates'!G$114)
+($M696*'fnd base rates'!G$116)
+($N696*'fnd base rates'!G$117)
+($O696*'fnd base rates'!G$118)
+($P696*VLOOKUP($S696+12,rate_basefnd,7)))
*$R696</f>
        <v>161.06613899999999</v>
      </c>
      <c r="Z696" s="1">
        <f>(($D696*'fnd base rates'!H$107)
+($E696*'fnd base rates'!H$108)
+($F696*'fnd base rates'!H$109)
+($G696*'fnd base rates'!H$110)
+($H696*'fnd base rates'!H$111)
+($I696*'fnd base rates'!H$112)
+($J696*'fnd base rates'!H$113)
+($K696*'fnd base rates'!H$114)
+($M696*'fnd base rates'!H$116)
+($N696*'fnd base rates'!H$117)
+($O696*'fnd base rates'!H$118)
+($P696*VLOOKUP($S696+12,rate_basefnd,8)))</f>
        <v>500.77720999999997</v>
      </c>
      <c r="AA696" s="1">
        <f>(($D696*'fnd base rates'!I$107)
+($E696*'fnd base rates'!I$108)
+($F696*'fnd base rates'!I$109)
+($G696*'fnd base rates'!I$110)
+($H696*'fnd base rates'!I$111)
+($I696*'fnd base rates'!I$112)
+($J696*'fnd base rates'!I$113)
+($K696*'fnd base rates'!I$114)
+($M696*'fnd base rates'!I$116)
+($N696*'fnd base rates'!I$117)
+($O696*'fnd base rates'!I$118)
+($P696*VLOOKUP($S696+12,rate_basefnd,9)))
*$R696</f>
        <v>336.12</v>
      </c>
      <c r="AB696" s="1">
        <f>(($D696*'fnd base rates'!J$107)
+($E696*'fnd base rates'!J$108)
+($F696*'fnd base rates'!J$109)
+($G696*'fnd base rates'!J$110)
+($H696*'fnd base rates'!J$111)
+($I696*'fnd base rates'!J$112)
+($J696*'fnd base rates'!J$113)
+($K696*'fnd base rates'!J$114)
+($M696*'fnd base rates'!J$116)
+($N696*'fnd base rates'!J$117)
+($O696*'fnd base rates'!J$118)
+($P696*VLOOKUP($S696+12,rate_basefnd,10)))
*$R696</f>
        <v>238.1</v>
      </c>
      <c r="AC696" s="1">
        <f>(($D696*'fnd base rates'!K$107)
+($E696*'fnd base rates'!K$108)
+($F696*'fnd base rates'!K$109)
+($G696*'fnd base rates'!K$110)
+($H696*'fnd base rates'!K$111)
+($I696*'fnd base rates'!K$112)
+($J696*'fnd base rates'!K$113)
+($K696*'fnd base rates'!K$114)
+($M696*'fnd base rates'!K$116)
+($N696*'fnd base rates'!K$117)
+($O696*'fnd base rates'!K$118)
+($P696*VLOOKUP($S696+12,rate_basefnd,11)))
*$R696</f>
        <v>1130.3140109999999</v>
      </c>
      <c r="AD696" s="1">
        <f>(($D696*'fnd base rates'!L$107)
+($E696*'fnd base rates'!L$108)
+($F696*'fnd base rates'!L$109)
+($G696*'fnd base rates'!L$110)
+($H696*'fnd base rates'!L$111)
+($I696*'fnd base rates'!L$112)
+($J696*'fnd base rates'!L$113)
+($K696*'fnd base rates'!L$114)
+($M696*'fnd base rates'!L$116)
+($N696*'fnd base rates'!L$117)
+($O696*'fnd base rates'!L$118)
+($P696*VLOOKUP($S696+12,rate_basefnd,12)))</f>
        <v>1351.523406</v>
      </c>
      <c r="AE696" s="1">
        <f>(($D696*'fnd base rates'!M$107)
+($E696*'fnd base rates'!M$108)
+($F696*'fnd base rates'!M$109)
+($G696*'fnd base rates'!M$110)
+($H696*'fnd base rates'!M$111)
+($I696*'fnd base rates'!M$112)
+($J696*'fnd base rates'!M$113)
+($K696*'fnd base rates'!M$114)
+($M696*'fnd base rates'!M$116)
+($N696*'fnd base rates'!M$117)
+($O696*'fnd base rates'!M$118)
+($P696*VLOOKUP($S696+12,rate_basefnd,13)))</f>
        <v>0</v>
      </c>
      <c r="AF696" s="4">
        <f t="shared" si="767"/>
        <v>9220.2167000000009</v>
      </c>
      <c r="AH696" s="4">
        <f t="shared" si="768"/>
        <v>485258305</v>
      </c>
      <c r="AI696" s="4" t="str">
        <f t="shared" si="769"/>
        <v>485</v>
      </c>
      <c r="AJ696" s="2" t="str">
        <f t="shared" si="770"/>
        <v>258</v>
      </c>
      <c r="AK696" s="2" t="str">
        <f t="shared" si="771"/>
        <v>305</v>
      </c>
      <c r="AL696" s="4">
        <f t="shared" si="772"/>
        <v>1</v>
      </c>
      <c r="AM696" s="4">
        <f t="shared" si="764"/>
        <v>1</v>
      </c>
      <c r="AN696" s="4">
        <f t="shared" si="773"/>
        <v>9220.2167000000009</v>
      </c>
      <c r="AO696" s="4">
        <f t="shared" si="774"/>
        <v>9220</v>
      </c>
      <c r="AP696" s="4">
        <f t="shared" si="775"/>
        <v>0</v>
      </c>
      <c r="AQ696" s="4">
        <v>9220</v>
      </c>
      <c r="AW696" s="4">
        <v>9202</v>
      </c>
      <c r="AX696" s="5">
        <f t="shared" si="776"/>
        <v>18</v>
      </c>
      <c r="AY696" s="4">
        <v>9220</v>
      </c>
      <c r="AZ696" s="5"/>
      <c r="BB696" s="5">
        <f t="shared" ref="BB696" si="822">BC696-BA696</f>
        <v>0</v>
      </c>
    </row>
    <row r="697" spans="1:54" s="4" customFormat="1">
      <c r="A697" s="278">
        <v>486</v>
      </c>
      <c r="B697" s="2">
        <v>486348017</v>
      </c>
      <c r="C697" s="10" t="s">
        <v>1195</v>
      </c>
      <c r="D697" s="15">
        <f>'fnd enro'!D697</f>
        <v>0</v>
      </c>
      <c r="E697" s="15">
        <f>'fnd enro'!E697</f>
        <v>0</v>
      </c>
      <c r="F697" s="15">
        <f>'fnd enro'!F697</f>
        <v>0</v>
      </c>
      <c r="G697" s="15">
        <f>'fnd enro'!G697</f>
        <v>1</v>
      </c>
      <c r="H697" s="15">
        <f>'fnd enro'!H697</f>
        <v>1</v>
      </c>
      <c r="I697" s="15">
        <f>'fnd enro'!I697</f>
        <v>0</v>
      </c>
      <c r="J697" s="15">
        <f>'fnd enro'!J697</f>
        <v>0</v>
      </c>
      <c r="K697" s="16">
        <f>'fnd enro'!K697</f>
        <v>7.6600000000000001E-2</v>
      </c>
      <c r="L697" s="15">
        <f>'fnd enro'!L697</f>
        <v>0</v>
      </c>
      <c r="M697" s="15">
        <f>'fnd enro'!M697</f>
        <v>1</v>
      </c>
      <c r="N697" s="15">
        <f>'fnd enro'!N697</f>
        <v>0</v>
      </c>
      <c r="O697" s="15">
        <f>'fnd enro'!O697</f>
        <v>0</v>
      </c>
      <c r="P697" s="15">
        <f>'fnd enro'!P697</f>
        <v>2</v>
      </c>
      <c r="Q697" s="15">
        <f>'fnd enro'!R697</f>
        <v>2</v>
      </c>
      <c r="R697" s="16">
        <f t="shared" si="766"/>
        <v>1</v>
      </c>
      <c r="S697" s="15">
        <f>VALUE('fnd enro'!Q697)</f>
        <v>5</v>
      </c>
      <c r="T697" s="2"/>
      <c r="U697" s="1">
        <f>(($D697*'fnd base rates'!C$107)
+($E697*'fnd base rates'!C$108)
+($F697*'fnd base rates'!C$109)
+($G697*'fnd base rates'!C$110)
+($H697*'fnd base rates'!C$111)
+($I697*'fnd base rates'!C$112)
+($J697*'fnd base rates'!C$113)
+($K697*'fnd base rates'!C$114)
+($M697*'fnd base rates'!C$116)
+($N697*'fnd base rates'!C$117)
+($O697*'fnd base rates'!C$118)
+($P697*VLOOKUP($S697+12,rate_basefnd,3)))
*$R697</f>
        <v>1232.3945859999999</v>
      </c>
      <c r="V697" s="1">
        <f>(($D697*'fnd base rates'!D$107)
+($E697*'fnd base rates'!D$108)
+($F697*'fnd base rates'!D$109)
+($G697*'fnd base rates'!D$110)
+($H697*'fnd base rates'!D$111)
+($I697*'fnd base rates'!D$112)
+($J697*'fnd base rates'!D$113)
+($K697*'fnd base rates'!D$114)
+($M697*'fnd base rates'!D$116)
+($N697*'fnd base rates'!D$117)
+($O697*'fnd base rates'!D$118)
+($P697*VLOOKUP($S697+12,rate_basefnd,4)))
*$R697</f>
        <v>2162.83</v>
      </c>
      <c r="W697" s="1">
        <f>(($D697*'fnd base rates'!E$107)
+($E697*'fnd base rates'!E$108)
+($F697*'fnd base rates'!E$109)
+($G697*'fnd base rates'!E$110)
+($H697*'fnd base rates'!E$111)
+($I697*'fnd base rates'!E$112)
+($J697*'fnd base rates'!E$113)
+($K697*'fnd base rates'!E$114)
+($M697*'fnd base rates'!E$116)
+($N697*'fnd base rates'!E$117)
+($O697*'fnd base rates'!E$118)
+($P697*VLOOKUP($S697+12,rate_basefnd,5)))
*$R697</f>
        <v>13378.490518000001</v>
      </c>
      <c r="X697" s="1">
        <f>(($D697*'fnd base rates'!F$107)
+($E697*'fnd base rates'!F$108)
+($F697*'fnd base rates'!F$109)
+($G697*'fnd base rates'!F$110)
+($H697*'fnd base rates'!F$111)
+($I697*'fnd base rates'!F$112)
+($J697*'fnd base rates'!F$113)
+($K697*'fnd base rates'!F$114)
+($M697*'fnd base rates'!F$116)
+($N697*'fnd base rates'!F$117)
+($O697*'fnd base rates'!F$118)
+($P697*VLOOKUP($S697+12,rate_basefnd,6)))
*$R697</f>
        <v>2307.3367640000001</v>
      </c>
      <c r="Y697" s="1">
        <f>(($D697*'fnd base rates'!G$107)
+($E697*'fnd base rates'!G$108)
+($F697*'fnd base rates'!G$109)
+($G697*'fnd base rates'!G$110)
+($H697*'fnd base rates'!G$111)
+($I697*'fnd base rates'!G$112)
+($J697*'fnd base rates'!G$113)
+($K697*'fnd base rates'!G$114)
+($M697*'fnd base rates'!G$116)
+($N697*'fnd base rates'!G$117)
+($O697*'fnd base rates'!G$118)
+($P697*VLOOKUP($S697+12,rate_basefnd,7)))
*$R697</f>
        <v>610.57227799999998</v>
      </c>
      <c r="Z697" s="1">
        <f>(($D697*'fnd base rates'!H$107)
+($E697*'fnd base rates'!H$108)
+($F697*'fnd base rates'!H$109)
+($G697*'fnd base rates'!H$110)
+($H697*'fnd base rates'!H$111)
+($I697*'fnd base rates'!H$112)
+($J697*'fnd base rates'!H$113)
+($K697*'fnd base rates'!H$114)
+($M697*'fnd base rates'!H$116)
+($N697*'fnd base rates'!H$117)
+($O697*'fnd base rates'!H$118)
+($P697*VLOOKUP($S697+12,rate_basefnd,8)))</f>
        <v>1158.94442</v>
      </c>
      <c r="AA697" s="1">
        <f>(($D697*'fnd base rates'!I$107)
+($E697*'fnd base rates'!I$108)
+($F697*'fnd base rates'!I$109)
+($G697*'fnd base rates'!I$110)
+($H697*'fnd base rates'!I$111)
+($I697*'fnd base rates'!I$112)
+($J697*'fnd base rates'!I$113)
+($K697*'fnd base rates'!I$114)
+($M697*'fnd base rates'!I$116)
+($N697*'fnd base rates'!I$117)
+($O697*'fnd base rates'!I$118)
+($P697*VLOOKUP($S697+12,rate_basefnd,9)))
*$R697</f>
        <v>886.52</v>
      </c>
      <c r="AB697" s="1">
        <f>(($D697*'fnd base rates'!J$107)
+($E697*'fnd base rates'!J$108)
+($F697*'fnd base rates'!J$109)
+($G697*'fnd base rates'!J$110)
+($H697*'fnd base rates'!J$111)
+($I697*'fnd base rates'!J$112)
+($J697*'fnd base rates'!J$113)
+($K697*'fnd base rates'!J$114)
+($M697*'fnd base rates'!J$116)
+($N697*'fnd base rates'!J$117)
+($O697*'fnd base rates'!J$118)
+($P697*VLOOKUP($S697+12,rate_basefnd,10)))
*$R697</f>
        <v>1501</v>
      </c>
      <c r="AC697" s="1">
        <f>(($D697*'fnd base rates'!K$107)
+($E697*'fnd base rates'!K$108)
+($F697*'fnd base rates'!K$109)
+($G697*'fnd base rates'!K$110)
+($H697*'fnd base rates'!K$111)
+($I697*'fnd base rates'!K$112)
+($J697*'fnd base rates'!K$113)
+($K697*'fnd base rates'!K$114)
+($M697*'fnd base rates'!K$116)
+($N697*'fnd base rates'!K$117)
+($O697*'fnd base rates'!K$118)
+($P697*VLOOKUP($S697+12,rate_basefnd,11)))
*$R697</f>
        <v>2467.2280220000002</v>
      </c>
      <c r="AD697" s="1">
        <f>(($D697*'fnd base rates'!L$107)
+($E697*'fnd base rates'!L$108)
+($F697*'fnd base rates'!L$109)
+($G697*'fnd base rates'!L$110)
+($H697*'fnd base rates'!L$111)
+($I697*'fnd base rates'!L$112)
+($J697*'fnd base rates'!L$113)
+($K697*'fnd base rates'!L$114)
+($M697*'fnd base rates'!L$116)
+($N697*'fnd base rates'!L$117)
+($O697*'fnd base rates'!L$118)
+($P697*VLOOKUP($S697+12,rate_basefnd,12)))</f>
        <v>3756.896812</v>
      </c>
      <c r="AE697" s="1">
        <f>(($D697*'fnd base rates'!M$107)
+($E697*'fnd base rates'!M$108)
+($F697*'fnd base rates'!M$109)
+($G697*'fnd base rates'!M$110)
+($H697*'fnd base rates'!M$111)
+($I697*'fnd base rates'!M$112)
+($J697*'fnd base rates'!M$113)
+($K697*'fnd base rates'!M$114)
+($M697*'fnd base rates'!M$116)
+($N697*'fnd base rates'!M$117)
+($O697*'fnd base rates'!M$118)
+($P697*VLOOKUP($S697+12,rate_basefnd,13)))</f>
        <v>0</v>
      </c>
      <c r="AF697" s="4">
        <f t="shared" si="767"/>
        <v>29462.213399999997</v>
      </c>
      <c r="AH697" s="4">
        <f t="shared" si="768"/>
        <v>486348017</v>
      </c>
      <c r="AI697" s="4" t="str">
        <f t="shared" si="769"/>
        <v>486</v>
      </c>
      <c r="AJ697" s="2" t="str">
        <f t="shared" si="770"/>
        <v>348</v>
      </c>
      <c r="AK697" s="2" t="str">
        <f t="shared" si="771"/>
        <v>017</v>
      </c>
      <c r="AL697" s="4">
        <f t="shared" si="772"/>
        <v>1</v>
      </c>
      <c r="AM697" s="4">
        <f t="shared" si="764"/>
        <v>2</v>
      </c>
      <c r="AN697" s="4">
        <f t="shared" si="773"/>
        <v>29462.213399999997</v>
      </c>
      <c r="AO697" s="4">
        <f t="shared" si="774"/>
        <v>14731</v>
      </c>
      <c r="AP697" s="4">
        <f t="shared" si="775"/>
        <v>0</v>
      </c>
      <c r="AQ697" s="4">
        <v>14731</v>
      </c>
      <c r="AW697" s="4">
        <v>14698</v>
      </c>
      <c r="AX697" s="5">
        <f t="shared" si="776"/>
        <v>33</v>
      </c>
      <c r="AY697" s="4">
        <v>14731</v>
      </c>
      <c r="AZ697" s="5"/>
      <c r="BB697" s="5">
        <f t="shared" ref="BB697" si="823">BC697-BA697</f>
        <v>0</v>
      </c>
    </row>
    <row r="698" spans="1:54" s="4" customFormat="1">
      <c r="A698" s="278">
        <v>486</v>
      </c>
      <c r="B698" s="2">
        <v>486348151</v>
      </c>
      <c r="C698" s="10" t="s">
        <v>1195</v>
      </c>
      <c r="D698" s="15">
        <f>'fnd enro'!D698</f>
        <v>0</v>
      </c>
      <c r="E698" s="15">
        <f>'fnd enro'!E698</f>
        <v>0</v>
      </c>
      <c r="F698" s="15">
        <f>'fnd enro'!F698</f>
        <v>1</v>
      </c>
      <c r="G698" s="15">
        <f>'fnd enro'!G698</f>
        <v>3</v>
      </c>
      <c r="H698" s="15">
        <f>'fnd enro'!H698</f>
        <v>1</v>
      </c>
      <c r="I698" s="15">
        <f>'fnd enro'!I698</f>
        <v>0</v>
      </c>
      <c r="J698" s="15">
        <f>'fnd enro'!J698</f>
        <v>0</v>
      </c>
      <c r="K698" s="16">
        <f>'fnd enro'!K698</f>
        <v>0.1915</v>
      </c>
      <c r="L698" s="15">
        <f>'fnd enro'!L698</f>
        <v>0</v>
      </c>
      <c r="M698" s="15">
        <f>'fnd enro'!M698</f>
        <v>0</v>
      </c>
      <c r="N698" s="15">
        <f>'fnd enro'!N698</f>
        <v>0</v>
      </c>
      <c r="O698" s="15">
        <f>'fnd enro'!O698</f>
        <v>0</v>
      </c>
      <c r="P698" s="15">
        <f>'fnd enro'!P698</f>
        <v>5</v>
      </c>
      <c r="Q698" s="15">
        <f>'fnd enro'!R698</f>
        <v>5</v>
      </c>
      <c r="R698" s="16">
        <f t="shared" si="766"/>
        <v>1</v>
      </c>
      <c r="S698" s="15">
        <f>VALUE('fnd enro'!Q698)</f>
        <v>7</v>
      </c>
      <c r="T698" s="2"/>
      <c r="U698" s="1">
        <f>(($D698*'fnd base rates'!C$107)
+($E698*'fnd base rates'!C$108)
+($F698*'fnd base rates'!C$109)
+($G698*'fnd base rates'!C$110)
+($H698*'fnd base rates'!C$111)
+($I698*'fnd base rates'!C$112)
+($J698*'fnd base rates'!C$113)
+($K698*'fnd base rates'!C$114)
+($M698*'fnd base rates'!C$116)
+($N698*'fnd base rates'!C$117)
+($O698*'fnd base rates'!C$118)
+($P698*VLOOKUP($S698+12,rate_basefnd,3)))
*$R698</f>
        <v>2877.4114650000001</v>
      </c>
      <c r="V698" s="1">
        <f>(($D698*'fnd base rates'!D$107)
+($E698*'fnd base rates'!D$108)
+($F698*'fnd base rates'!D$109)
+($G698*'fnd base rates'!D$110)
+($H698*'fnd base rates'!D$111)
+($I698*'fnd base rates'!D$112)
+($J698*'fnd base rates'!D$113)
+($K698*'fnd base rates'!D$114)
+($M698*'fnd base rates'!D$116)
+($N698*'fnd base rates'!D$117)
+($O698*'fnd base rates'!D$118)
+($P698*VLOOKUP($S698+12,rate_basefnd,4)))
*$R698</f>
        <v>5152.2</v>
      </c>
      <c r="W698" s="1">
        <f>(($D698*'fnd base rates'!E$107)
+($E698*'fnd base rates'!E$108)
+($F698*'fnd base rates'!E$109)
+($G698*'fnd base rates'!E$110)
+($H698*'fnd base rates'!E$111)
+($I698*'fnd base rates'!E$112)
+($J698*'fnd base rates'!E$113)
+($K698*'fnd base rates'!E$114)
+($M698*'fnd base rates'!E$116)
+($N698*'fnd base rates'!E$117)
+($O698*'fnd base rates'!E$118)
+($P698*VLOOKUP($S698+12,rate_basefnd,5)))
*$R698</f>
        <v>32710.486294999999</v>
      </c>
      <c r="X698" s="1">
        <f>(($D698*'fnd base rates'!F$107)
+($E698*'fnd base rates'!F$108)
+($F698*'fnd base rates'!F$109)
+($G698*'fnd base rates'!F$110)
+($H698*'fnd base rates'!F$111)
+($I698*'fnd base rates'!F$112)
+($J698*'fnd base rates'!F$113)
+($K698*'fnd base rates'!F$114)
+($M698*'fnd base rates'!F$116)
+($N698*'fnd base rates'!F$117)
+($O698*'fnd base rates'!F$118)
+($P698*VLOOKUP($S698+12,rate_basefnd,6)))
*$R698</f>
        <v>5714.4819100000004</v>
      </c>
      <c r="Y698" s="1">
        <f>(($D698*'fnd base rates'!G$107)
+($E698*'fnd base rates'!G$108)
+($F698*'fnd base rates'!G$109)
+($G698*'fnd base rates'!G$110)
+($H698*'fnd base rates'!G$111)
+($I698*'fnd base rates'!G$112)
+($J698*'fnd base rates'!G$113)
+($K698*'fnd base rates'!G$114)
+($M698*'fnd base rates'!G$116)
+($N698*'fnd base rates'!G$117)
+($O698*'fnd base rates'!G$118)
+($P698*VLOOKUP($S698+12,rate_basefnd,7)))
*$R698</f>
        <v>1467.0706949999999</v>
      </c>
      <c r="Z698" s="1">
        <f>(($D698*'fnd base rates'!H$107)
+($E698*'fnd base rates'!H$108)
+($F698*'fnd base rates'!H$109)
+($G698*'fnd base rates'!H$110)
+($H698*'fnd base rates'!H$111)
+($I698*'fnd base rates'!H$112)
+($J698*'fnd base rates'!H$113)
+($K698*'fnd base rates'!H$114)
+($M698*'fnd base rates'!H$116)
+($N698*'fnd base rates'!H$117)
+($O698*'fnd base rates'!H$118)
+($P698*VLOOKUP($S698+12,rate_basefnd,8)))</f>
        <v>2612.1860499999998</v>
      </c>
      <c r="AA698" s="1">
        <f>(($D698*'fnd base rates'!I$107)
+($E698*'fnd base rates'!I$108)
+($F698*'fnd base rates'!I$109)
+($G698*'fnd base rates'!I$110)
+($H698*'fnd base rates'!I$111)
+($I698*'fnd base rates'!I$112)
+($J698*'fnd base rates'!I$113)
+($K698*'fnd base rates'!I$114)
+($M698*'fnd base rates'!I$116)
+($N698*'fnd base rates'!I$117)
+($O698*'fnd base rates'!I$118)
+($P698*VLOOKUP($S698+12,rate_basefnd,9)))
*$R698</f>
        <v>2000.6</v>
      </c>
      <c r="AB698" s="1">
        <f>(($D698*'fnd base rates'!J$107)
+($E698*'fnd base rates'!J$108)
+($F698*'fnd base rates'!J$109)
+($G698*'fnd base rates'!J$110)
+($H698*'fnd base rates'!J$111)
+($I698*'fnd base rates'!J$112)
+($J698*'fnd base rates'!J$113)
+($K698*'fnd base rates'!J$114)
+($M698*'fnd base rates'!J$116)
+($N698*'fnd base rates'!J$117)
+($O698*'fnd base rates'!J$118)
+($P698*VLOOKUP($S698+12,rate_basefnd,10)))
*$R698</f>
        <v>3836.32</v>
      </c>
      <c r="AC698" s="1">
        <f>(($D698*'fnd base rates'!K$107)
+($E698*'fnd base rates'!K$108)
+($F698*'fnd base rates'!K$109)
+($G698*'fnd base rates'!K$110)
+($H698*'fnd base rates'!K$111)
+($I698*'fnd base rates'!K$112)
+($J698*'fnd base rates'!K$113)
+($K698*'fnd base rates'!K$114)
+($M698*'fnd base rates'!K$116)
+($N698*'fnd base rates'!K$117)
+($O698*'fnd base rates'!K$118)
+($P698*VLOOKUP($S698+12,rate_basefnd,11)))
*$R698</f>
        <v>5337.8900549999998</v>
      </c>
      <c r="AD698" s="1">
        <f>(($D698*'fnd base rates'!L$107)
+($E698*'fnd base rates'!L$108)
+($F698*'fnd base rates'!L$109)
+($G698*'fnd base rates'!L$110)
+($H698*'fnd base rates'!L$111)
+($I698*'fnd base rates'!L$112)
+($J698*'fnd base rates'!L$113)
+($K698*'fnd base rates'!L$114)
+($M698*'fnd base rates'!L$116)
+($N698*'fnd base rates'!L$117)
+($O698*'fnd base rates'!L$118)
+($P698*VLOOKUP($S698+12,rate_basefnd,12)))</f>
        <v>8920.9170300000005</v>
      </c>
      <c r="AE698" s="1">
        <f>(($D698*'fnd base rates'!M$107)
+($E698*'fnd base rates'!M$108)
+($F698*'fnd base rates'!M$109)
+($G698*'fnd base rates'!M$110)
+($H698*'fnd base rates'!M$111)
+($I698*'fnd base rates'!M$112)
+($J698*'fnd base rates'!M$113)
+($K698*'fnd base rates'!M$114)
+($M698*'fnd base rates'!M$116)
+($N698*'fnd base rates'!M$117)
+($O698*'fnd base rates'!M$118)
+($P698*VLOOKUP($S698+12,rate_basefnd,13)))</f>
        <v>0</v>
      </c>
      <c r="AF698" s="4">
        <f t="shared" si="767"/>
        <v>70629.563499999989</v>
      </c>
      <c r="AH698" s="4">
        <f t="shared" si="768"/>
        <v>486348151</v>
      </c>
      <c r="AI698" s="4" t="str">
        <f t="shared" si="769"/>
        <v>486</v>
      </c>
      <c r="AJ698" s="2" t="str">
        <f t="shared" si="770"/>
        <v>348</v>
      </c>
      <c r="AK698" s="2" t="str">
        <f t="shared" si="771"/>
        <v>151</v>
      </c>
      <c r="AL698" s="4">
        <f t="shared" si="772"/>
        <v>1</v>
      </c>
      <c r="AM698" s="4">
        <f t="shared" si="764"/>
        <v>5</v>
      </c>
      <c r="AN698" s="4">
        <f t="shared" si="773"/>
        <v>70629.563499999989</v>
      </c>
      <c r="AO698" s="4">
        <f t="shared" si="774"/>
        <v>14126</v>
      </c>
      <c r="AP698" s="4">
        <f t="shared" si="775"/>
        <v>0</v>
      </c>
      <c r="AQ698" s="4">
        <v>14126</v>
      </c>
      <c r="AW698" s="4">
        <v>14080</v>
      </c>
      <c r="AX698" s="5">
        <f t="shared" si="776"/>
        <v>46</v>
      </c>
      <c r="AY698" s="4">
        <v>14126</v>
      </c>
      <c r="AZ698" s="5"/>
      <c r="BB698" s="5">
        <f t="shared" ref="BB698" si="824">BC698-BA698</f>
        <v>0</v>
      </c>
    </row>
    <row r="699" spans="1:54" s="4" customFormat="1">
      <c r="A699" s="278">
        <v>486</v>
      </c>
      <c r="B699" s="2">
        <v>486348153</v>
      </c>
      <c r="C699" s="10" t="s">
        <v>1195</v>
      </c>
      <c r="D699" s="15">
        <f>'fnd enro'!D699</f>
        <v>0</v>
      </c>
      <c r="E699" s="15">
        <f>'fnd enro'!E699</f>
        <v>0</v>
      </c>
      <c r="F699" s="15">
        <f>'fnd enro'!F699</f>
        <v>0</v>
      </c>
      <c r="G699" s="15">
        <f>'fnd enro'!G699</f>
        <v>1</v>
      </c>
      <c r="H699" s="15">
        <f>'fnd enro'!H699</f>
        <v>0</v>
      </c>
      <c r="I699" s="15">
        <f>'fnd enro'!I699</f>
        <v>0</v>
      </c>
      <c r="J699" s="15">
        <f>'fnd enro'!J699</f>
        <v>0</v>
      </c>
      <c r="K699" s="16">
        <f>'fnd enro'!K699</f>
        <v>3.8300000000000001E-2</v>
      </c>
      <c r="L699" s="15">
        <f>'fnd enro'!L699</f>
        <v>0</v>
      </c>
      <c r="M699" s="15">
        <f>'fnd enro'!M699</f>
        <v>0</v>
      </c>
      <c r="N699" s="15">
        <f>'fnd enro'!N699</f>
        <v>0</v>
      </c>
      <c r="O699" s="15">
        <f>'fnd enro'!O699</f>
        <v>0</v>
      </c>
      <c r="P699" s="15">
        <f>'fnd enro'!P699</f>
        <v>0</v>
      </c>
      <c r="Q699" s="15">
        <f>'fnd enro'!R699</f>
        <v>1</v>
      </c>
      <c r="R699" s="16">
        <f t="shared" si="766"/>
        <v>1</v>
      </c>
      <c r="S699" s="15">
        <f>VALUE('fnd enro'!Q699)</f>
        <v>9</v>
      </c>
      <c r="T699" s="2"/>
      <c r="U699" s="1">
        <f>(($D699*'fnd base rates'!C$107)
+($E699*'fnd base rates'!C$108)
+($F699*'fnd base rates'!C$109)
+($G699*'fnd base rates'!C$110)
+($H699*'fnd base rates'!C$111)
+($I699*'fnd base rates'!C$112)
+($J699*'fnd base rates'!C$113)
+($K699*'fnd base rates'!C$114)
+($M699*'fnd base rates'!C$116)
+($N699*'fnd base rates'!C$117)
+($O699*'fnd base rates'!C$118)
+($P699*VLOOKUP($S699+12,rate_basefnd,3)))
*$R699</f>
        <v>512.52229299999999</v>
      </c>
      <c r="V699" s="1">
        <f>(($D699*'fnd base rates'!D$107)
+($E699*'fnd base rates'!D$108)
+($F699*'fnd base rates'!D$109)
+($G699*'fnd base rates'!D$110)
+($H699*'fnd base rates'!D$111)
+($I699*'fnd base rates'!D$112)
+($J699*'fnd base rates'!D$113)
+($K699*'fnd base rates'!D$114)
+($M699*'fnd base rates'!D$116)
+($N699*'fnd base rates'!D$117)
+($O699*'fnd base rates'!D$118)
+($P699*VLOOKUP($S699+12,rate_basefnd,4)))
*$R699</f>
        <v>732.13</v>
      </c>
      <c r="W699" s="1">
        <f>(($D699*'fnd base rates'!E$107)
+($E699*'fnd base rates'!E$108)
+($F699*'fnd base rates'!E$109)
+($G699*'fnd base rates'!E$110)
+($H699*'fnd base rates'!E$111)
+($I699*'fnd base rates'!E$112)
+($J699*'fnd base rates'!E$113)
+($K699*'fnd base rates'!E$114)
+($M699*'fnd base rates'!E$116)
+($N699*'fnd base rates'!E$117)
+($O699*'fnd base rates'!E$118)
+($P699*VLOOKUP($S699+12,rate_basefnd,5)))
*$R699</f>
        <v>3710.565259</v>
      </c>
      <c r="X699" s="1">
        <f>(($D699*'fnd base rates'!F$107)
+($E699*'fnd base rates'!F$108)
+($F699*'fnd base rates'!F$109)
+($G699*'fnd base rates'!F$110)
+($H699*'fnd base rates'!F$111)
+($I699*'fnd base rates'!F$112)
+($J699*'fnd base rates'!F$113)
+($K699*'fnd base rates'!F$114)
+($M699*'fnd base rates'!F$116)
+($N699*'fnd base rates'!F$117)
+($O699*'fnd base rates'!F$118)
+($P699*VLOOKUP($S699+12,rate_basefnd,6)))
*$R699</f>
        <v>1191.1383820000001</v>
      </c>
      <c r="Y699" s="1">
        <f>(($D699*'fnd base rates'!G$107)
+($E699*'fnd base rates'!G$108)
+($F699*'fnd base rates'!G$109)
+($G699*'fnd base rates'!G$110)
+($H699*'fnd base rates'!G$111)
+($I699*'fnd base rates'!G$112)
+($J699*'fnd base rates'!G$113)
+($K699*'fnd base rates'!G$114)
+($M699*'fnd base rates'!G$116)
+($N699*'fnd base rates'!G$117)
+($O699*'fnd base rates'!G$118)
+($P699*VLOOKUP($S699+12,rate_basefnd,7)))
*$R699</f>
        <v>149.906139</v>
      </c>
      <c r="Z699" s="1">
        <f>(($D699*'fnd base rates'!H$107)
+($E699*'fnd base rates'!H$108)
+($F699*'fnd base rates'!H$109)
+($G699*'fnd base rates'!H$110)
+($H699*'fnd base rates'!H$111)
+($I699*'fnd base rates'!H$112)
+($J699*'fnd base rates'!H$113)
+($K699*'fnd base rates'!H$114)
+($M699*'fnd base rates'!H$116)
+($N699*'fnd base rates'!H$117)
+($O699*'fnd base rates'!H$118)
+($P699*VLOOKUP($S699+12,rate_basefnd,8)))</f>
        <v>500.77720999999997</v>
      </c>
      <c r="AA699" s="1">
        <f>(($D699*'fnd base rates'!I$107)
+($E699*'fnd base rates'!I$108)
+($F699*'fnd base rates'!I$109)
+($G699*'fnd base rates'!I$110)
+($H699*'fnd base rates'!I$111)
+($I699*'fnd base rates'!I$112)
+($J699*'fnd base rates'!I$113)
+($K699*'fnd base rates'!I$114)
+($M699*'fnd base rates'!I$116)
+($N699*'fnd base rates'!I$117)
+($O699*'fnd base rates'!I$118)
+($P699*VLOOKUP($S699+12,rate_basefnd,9)))
*$R699</f>
        <v>268.72000000000003</v>
      </c>
      <c r="AB699" s="1">
        <f>(($D699*'fnd base rates'!J$107)
+($E699*'fnd base rates'!J$108)
+($F699*'fnd base rates'!J$109)
+($G699*'fnd base rates'!J$110)
+($H699*'fnd base rates'!J$111)
+($I699*'fnd base rates'!J$112)
+($J699*'fnd base rates'!J$113)
+($K699*'fnd base rates'!J$114)
+($M699*'fnd base rates'!J$116)
+($N699*'fnd base rates'!J$117)
+($O699*'fnd base rates'!J$118)
+($P699*VLOOKUP($S699+12,rate_basefnd,10)))
*$R699</f>
        <v>145.76</v>
      </c>
      <c r="AC699" s="1">
        <f>(($D699*'fnd base rates'!K$107)
+($E699*'fnd base rates'!K$108)
+($F699*'fnd base rates'!K$109)
+($G699*'fnd base rates'!K$110)
+($H699*'fnd base rates'!K$111)
+($I699*'fnd base rates'!K$112)
+($J699*'fnd base rates'!K$113)
+($K699*'fnd base rates'!K$114)
+($M699*'fnd base rates'!K$116)
+($N699*'fnd base rates'!K$117)
+($O699*'fnd base rates'!K$118)
+($P699*VLOOKUP($S699+12,rate_basefnd,11)))
*$R699</f>
        <v>1051.8940110000001</v>
      </c>
      <c r="AD699" s="1">
        <f>(($D699*'fnd base rates'!L$107)
+($E699*'fnd base rates'!L$108)
+($F699*'fnd base rates'!L$109)
+($G699*'fnd base rates'!L$110)
+($H699*'fnd base rates'!L$111)
+($I699*'fnd base rates'!L$112)
+($J699*'fnd base rates'!L$113)
+($K699*'fnd base rates'!L$114)
+($M699*'fnd base rates'!L$116)
+($N699*'fnd base rates'!L$117)
+($O699*'fnd base rates'!L$118)
+($P699*VLOOKUP($S699+12,rate_basefnd,12)))</f>
        <v>1303.543406</v>
      </c>
      <c r="AE699" s="1">
        <f>(($D699*'fnd base rates'!M$107)
+($E699*'fnd base rates'!M$108)
+($F699*'fnd base rates'!M$109)
+($G699*'fnd base rates'!M$110)
+($H699*'fnd base rates'!M$111)
+($I699*'fnd base rates'!M$112)
+($J699*'fnd base rates'!M$113)
+($K699*'fnd base rates'!M$114)
+($M699*'fnd base rates'!M$116)
+($N699*'fnd base rates'!M$117)
+($O699*'fnd base rates'!M$118)
+($P699*VLOOKUP($S699+12,rate_basefnd,13)))</f>
        <v>0</v>
      </c>
      <c r="AF699" s="4">
        <f t="shared" si="767"/>
        <v>9566.9567000000006</v>
      </c>
      <c r="AH699" s="4">
        <f t="shared" si="768"/>
        <v>486348153</v>
      </c>
      <c r="AI699" s="4" t="str">
        <f t="shared" si="769"/>
        <v>486</v>
      </c>
      <c r="AJ699" s="2" t="str">
        <f t="shared" si="770"/>
        <v>348</v>
      </c>
      <c r="AK699" s="2" t="str">
        <f t="shared" si="771"/>
        <v>153</v>
      </c>
      <c r="AL699" s="4">
        <f t="shared" si="772"/>
        <v>1</v>
      </c>
      <c r="AM699" s="4">
        <f t="shared" si="764"/>
        <v>1</v>
      </c>
      <c r="AN699" s="4">
        <f t="shared" si="773"/>
        <v>9566.9567000000006</v>
      </c>
      <c r="AO699" s="4">
        <f t="shared" si="774"/>
        <v>9567</v>
      </c>
      <c r="AP699" s="4">
        <f t="shared" si="775"/>
        <v>0</v>
      </c>
      <c r="AQ699" s="4">
        <v>9567</v>
      </c>
      <c r="AW699" s="4">
        <v>9549</v>
      </c>
      <c r="AX699" s="5">
        <f t="shared" si="776"/>
        <v>18</v>
      </c>
      <c r="AY699" s="4">
        <v>9567</v>
      </c>
      <c r="AZ699" s="5"/>
      <c r="BB699" s="5">
        <f t="shared" ref="BB699" si="825">BC699-BA699</f>
        <v>0</v>
      </c>
    </row>
    <row r="700" spans="1:54" s="4" customFormat="1">
      <c r="A700" s="278">
        <v>486</v>
      </c>
      <c r="B700" s="2">
        <v>486348186</v>
      </c>
      <c r="C700" s="10" t="s">
        <v>1195</v>
      </c>
      <c r="D700" s="15">
        <f>'fnd enro'!D700</f>
        <v>0</v>
      </c>
      <c r="E700" s="15">
        <f>'fnd enro'!E700</f>
        <v>0</v>
      </c>
      <c r="F700" s="15">
        <f>'fnd enro'!F700</f>
        <v>1</v>
      </c>
      <c r="G700" s="15">
        <f>'fnd enro'!G700</f>
        <v>3</v>
      </c>
      <c r="H700" s="15">
        <f>'fnd enro'!H700</f>
        <v>2</v>
      </c>
      <c r="I700" s="15">
        <f>'fnd enro'!I700</f>
        <v>0</v>
      </c>
      <c r="J700" s="15">
        <f>'fnd enro'!J700</f>
        <v>0</v>
      </c>
      <c r="K700" s="16">
        <f>'fnd enro'!K700</f>
        <v>0.2298</v>
      </c>
      <c r="L700" s="15">
        <f>'fnd enro'!L700</f>
        <v>0</v>
      </c>
      <c r="M700" s="15">
        <f>'fnd enro'!M700</f>
        <v>2</v>
      </c>
      <c r="N700" s="15">
        <f>'fnd enro'!N700</f>
        <v>1</v>
      </c>
      <c r="O700" s="15">
        <f>'fnd enro'!O700</f>
        <v>0</v>
      </c>
      <c r="P700" s="15">
        <f>'fnd enro'!P700</f>
        <v>6</v>
      </c>
      <c r="Q700" s="15">
        <f>'fnd enro'!R700</f>
        <v>6</v>
      </c>
      <c r="R700" s="16">
        <f t="shared" si="766"/>
        <v>1</v>
      </c>
      <c r="S700" s="15">
        <f>VALUE('fnd enro'!Q700)</f>
        <v>6</v>
      </c>
      <c r="T700" s="2"/>
      <c r="U700" s="1">
        <f>(($D700*'fnd base rates'!C$107)
+($E700*'fnd base rates'!C$108)
+($F700*'fnd base rates'!C$109)
+($G700*'fnd base rates'!C$110)
+($H700*'fnd base rates'!C$111)
+($I700*'fnd base rates'!C$112)
+($J700*'fnd base rates'!C$113)
+($K700*'fnd base rates'!C$114)
+($M700*'fnd base rates'!C$116)
+($N700*'fnd base rates'!C$117)
+($O700*'fnd base rates'!C$118)
+($P700*VLOOKUP($S700+12,rate_basefnd,3)))
*$R700</f>
        <v>3728.3637580000004</v>
      </c>
      <c r="V700" s="1">
        <f>(($D700*'fnd base rates'!D$107)
+($E700*'fnd base rates'!D$108)
+($F700*'fnd base rates'!D$109)
+($G700*'fnd base rates'!D$110)
+($H700*'fnd base rates'!D$111)
+($I700*'fnd base rates'!D$112)
+($J700*'fnd base rates'!D$113)
+($K700*'fnd base rates'!D$114)
+($M700*'fnd base rates'!D$116)
+($N700*'fnd base rates'!D$117)
+($O700*'fnd base rates'!D$118)
+($P700*VLOOKUP($S700+12,rate_basefnd,4)))
*$R700</f>
        <v>6621.62</v>
      </c>
      <c r="W700" s="1">
        <f>(($D700*'fnd base rates'!E$107)
+($E700*'fnd base rates'!E$108)
+($F700*'fnd base rates'!E$109)
+($G700*'fnd base rates'!E$110)
+($H700*'fnd base rates'!E$111)
+($I700*'fnd base rates'!E$112)
+($J700*'fnd base rates'!E$113)
+($K700*'fnd base rates'!E$114)
+($M700*'fnd base rates'!E$116)
+($N700*'fnd base rates'!E$117)
+($O700*'fnd base rates'!E$118)
+($P700*VLOOKUP($S700+12,rate_basefnd,5)))
*$R700</f>
        <v>41814.281554000001</v>
      </c>
      <c r="X700" s="1">
        <f>(($D700*'fnd base rates'!F$107)
+($E700*'fnd base rates'!F$108)
+($F700*'fnd base rates'!F$109)
+($G700*'fnd base rates'!F$110)
+($H700*'fnd base rates'!F$111)
+($I700*'fnd base rates'!F$112)
+($J700*'fnd base rates'!F$113)
+($K700*'fnd base rates'!F$114)
+($M700*'fnd base rates'!F$116)
+($N700*'fnd base rates'!F$117)
+($O700*'fnd base rates'!F$118)
+($P700*VLOOKUP($S700+12,rate_basefnd,6)))
*$R700</f>
        <v>7171.6702919999998</v>
      </c>
      <c r="Y700" s="1">
        <f>(($D700*'fnd base rates'!G$107)
+($E700*'fnd base rates'!G$108)
+($F700*'fnd base rates'!G$109)
+($G700*'fnd base rates'!G$110)
+($H700*'fnd base rates'!G$111)
+($I700*'fnd base rates'!G$112)
+($J700*'fnd base rates'!G$113)
+($K700*'fnd base rates'!G$114)
+($M700*'fnd base rates'!G$116)
+($N700*'fnd base rates'!G$117)
+($O700*'fnd base rates'!G$118)
+($P700*VLOOKUP($S700+12,rate_basefnd,7)))
*$R700</f>
        <v>1881.9368339999999</v>
      </c>
      <c r="Z700" s="1">
        <f>(($D700*'fnd base rates'!H$107)
+($E700*'fnd base rates'!H$108)
+($F700*'fnd base rates'!H$109)
+($G700*'fnd base rates'!H$110)
+($H700*'fnd base rates'!H$111)
+($I700*'fnd base rates'!H$112)
+($J700*'fnd base rates'!H$113)
+($K700*'fnd base rates'!H$114)
+($M700*'fnd base rates'!H$116)
+($N700*'fnd base rates'!H$117)
+($O700*'fnd base rates'!H$118)
+($P700*VLOOKUP($S700+12,rate_basefnd,8)))</f>
        <v>3491.9332600000002</v>
      </c>
      <c r="AA700" s="1">
        <f>(($D700*'fnd base rates'!I$107)
+($E700*'fnd base rates'!I$108)
+($F700*'fnd base rates'!I$109)
+($G700*'fnd base rates'!I$110)
+($H700*'fnd base rates'!I$111)
+($I700*'fnd base rates'!I$112)
+($J700*'fnd base rates'!I$113)
+($K700*'fnd base rates'!I$114)
+($M700*'fnd base rates'!I$116)
+($N700*'fnd base rates'!I$117)
+($O700*'fnd base rates'!I$118)
+($P700*VLOOKUP($S700+12,rate_basefnd,9)))
*$R700</f>
        <v>2645.04</v>
      </c>
      <c r="AB700" s="1">
        <f>(($D700*'fnd base rates'!J$107)
+($E700*'fnd base rates'!J$108)
+($F700*'fnd base rates'!J$109)
+($G700*'fnd base rates'!J$110)
+($H700*'fnd base rates'!J$111)
+($I700*'fnd base rates'!J$112)
+($J700*'fnd base rates'!J$113)
+($K700*'fnd base rates'!J$114)
+($M700*'fnd base rates'!J$116)
+($N700*'fnd base rates'!J$117)
+($O700*'fnd base rates'!J$118)
+($P700*VLOOKUP($S700+12,rate_basefnd,10)))
*$R700</f>
        <v>4619.3099999999995</v>
      </c>
      <c r="AC700" s="1">
        <f>(($D700*'fnd base rates'!K$107)
+($E700*'fnd base rates'!K$108)
+($F700*'fnd base rates'!K$109)
+($G700*'fnd base rates'!K$110)
+($H700*'fnd base rates'!K$111)
+($I700*'fnd base rates'!K$112)
+($J700*'fnd base rates'!K$113)
+($K700*'fnd base rates'!K$114)
+($M700*'fnd base rates'!K$116)
+($N700*'fnd base rates'!K$117)
+($O700*'fnd base rates'!K$118)
+($P700*VLOOKUP($S700+12,rate_basefnd,11)))
*$R700</f>
        <v>7337.7540660000004</v>
      </c>
      <c r="AD700" s="1">
        <f>(($D700*'fnd base rates'!L$107)
+($E700*'fnd base rates'!L$108)
+($F700*'fnd base rates'!L$109)
+($G700*'fnd base rates'!L$110)
+($H700*'fnd base rates'!L$111)
+($I700*'fnd base rates'!L$112)
+($J700*'fnd base rates'!L$113)
+($K700*'fnd base rates'!L$114)
+($M700*'fnd base rates'!L$116)
+($N700*'fnd base rates'!L$117)
+($O700*'fnd base rates'!L$118)
+($P700*VLOOKUP($S700+12,rate_basefnd,12)))</f>
        <v>11432.760436</v>
      </c>
      <c r="AE700" s="1">
        <f>(($D700*'fnd base rates'!M$107)
+($E700*'fnd base rates'!M$108)
+($F700*'fnd base rates'!M$109)
+($G700*'fnd base rates'!M$110)
+($H700*'fnd base rates'!M$111)
+($I700*'fnd base rates'!M$112)
+($J700*'fnd base rates'!M$113)
+($K700*'fnd base rates'!M$114)
+($M700*'fnd base rates'!M$116)
+($N700*'fnd base rates'!M$117)
+($O700*'fnd base rates'!M$118)
+($P700*VLOOKUP($S700+12,rate_basefnd,13)))</f>
        <v>0</v>
      </c>
      <c r="AF700" s="4">
        <f t="shared" si="767"/>
        <v>90744.670199999993</v>
      </c>
      <c r="AH700" s="4">
        <f t="shared" si="768"/>
        <v>486348186</v>
      </c>
      <c r="AI700" s="4" t="str">
        <f t="shared" si="769"/>
        <v>486</v>
      </c>
      <c r="AJ700" s="2" t="str">
        <f t="shared" si="770"/>
        <v>348</v>
      </c>
      <c r="AK700" s="2" t="str">
        <f t="shared" si="771"/>
        <v>186</v>
      </c>
      <c r="AL700" s="4">
        <f t="shared" si="772"/>
        <v>1</v>
      </c>
      <c r="AM700" s="4">
        <f t="shared" si="764"/>
        <v>6</v>
      </c>
      <c r="AN700" s="4">
        <f t="shared" si="773"/>
        <v>90744.670199999993</v>
      </c>
      <c r="AO700" s="4">
        <f t="shared" si="774"/>
        <v>15124</v>
      </c>
      <c r="AP700" s="4">
        <f t="shared" si="775"/>
        <v>0</v>
      </c>
      <c r="AQ700" s="4">
        <v>15124</v>
      </c>
      <c r="AW700" s="4">
        <v>15085</v>
      </c>
      <c r="AX700" s="5">
        <f t="shared" si="776"/>
        <v>39</v>
      </c>
      <c r="AY700" s="4">
        <v>15124</v>
      </c>
      <c r="AZ700" s="5"/>
      <c r="BB700" s="5">
        <f t="shared" ref="BB700" si="826">BC700-BA700</f>
        <v>0</v>
      </c>
    </row>
    <row r="701" spans="1:54" s="4" customFormat="1">
      <c r="A701" s="278">
        <v>486</v>
      </c>
      <c r="B701" s="2">
        <v>486348214</v>
      </c>
      <c r="C701" s="10" t="s">
        <v>1195</v>
      </c>
      <c r="D701" s="15">
        <f>'fnd enro'!D701</f>
        <v>0</v>
      </c>
      <c r="E701" s="15">
        <f>'fnd enro'!E701</f>
        <v>0</v>
      </c>
      <c r="F701" s="15">
        <f>'fnd enro'!F701</f>
        <v>0</v>
      </c>
      <c r="G701" s="15">
        <f>'fnd enro'!G701</f>
        <v>1</v>
      </c>
      <c r="H701" s="15">
        <f>'fnd enro'!H701</f>
        <v>1</v>
      </c>
      <c r="I701" s="15">
        <f>'fnd enro'!I701</f>
        <v>0</v>
      </c>
      <c r="J701" s="15">
        <f>'fnd enro'!J701</f>
        <v>0</v>
      </c>
      <c r="K701" s="16">
        <f>'fnd enro'!K701</f>
        <v>7.6600000000000001E-2</v>
      </c>
      <c r="L701" s="15">
        <f>'fnd enro'!L701</f>
        <v>0</v>
      </c>
      <c r="M701" s="15">
        <f>'fnd enro'!M701</f>
        <v>0</v>
      </c>
      <c r="N701" s="15">
        <f>'fnd enro'!N701</f>
        <v>0</v>
      </c>
      <c r="O701" s="15">
        <f>'fnd enro'!O701</f>
        <v>0</v>
      </c>
      <c r="P701" s="15">
        <f>'fnd enro'!P701</f>
        <v>0</v>
      </c>
      <c r="Q701" s="15">
        <f>'fnd enro'!R701</f>
        <v>2</v>
      </c>
      <c r="R701" s="16">
        <f t="shared" si="766"/>
        <v>1</v>
      </c>
      <c r="S701" s="15">
        <f>VALUE('fnd enro'!Q701)</f>
        <v>7</v>
      </c>
      <c r="T701" s="2"/>
      <c r="U701" s="1">
        <f>(($D701*'fnd base rates'!C$107)
+($E701*'fnd base rates'!C$108)
+($F701*'fnd base rates'!C$109)
+($G701*'fnd base rates'!C$110)
+($H701*'fnd base rates'!C$111)
+($I701*'fnd base rates'!C$112)
+($J701*'fnd base rates'!C$113)
+($K701*'fnd base rates'!C$114)
+($M701*'fnd base rates'!C$116)
+($N701*'fnd base rates'!C$117)
+($O701*'fnd base rates'!C$118)
+($P701*VLOOKUP($S701+12,rate_basefnd,3)))
*$R701</f>
        <v>1025.044586</v>
      </c>
      <c r="V701" s="1">
        <f>(($D701*'fnd base rates'!D$107)
+($E701*'fnd base rates'!D$108)
+($F701*'fnd base rates'!D$109)
+($G701*'fnd base rates'!D$110)
+($H701*'fnd base rates'!D$111)
+($I701*'fnd base rates'!D$112)
+($J701*'fnd base rates'!D$113)
+($K701*'fnd base rates'!D$114)
+($M701*'fnd base rates'!D$116)
+($N701*'fnd base rates'!D$117)
+($O701*'fnd base rates'!D$118)
+($P701*VLOOKUP($S701+12,rate_basefnd,4)))
*$R701</f>
        <v>1464.26</v>
      </c>
      <c r="W701" s="1">
        <f>(($D701*'fnd base rates'!E$107)
+($E701*'fnd base rates'!E$108)
+($F701*'fnd base rates'!E$109)
+($G701*'fnd base rates'!E$110)
+($H701*'fnd base rates'!E$111)
+($I701*'fnd base rates'!E$112)
+($J701*'fnd base rates'!E$113)
+($K701*'fnd base rates'!E$114)
+($M701*'fnd base rates'!E$116)
+($N701*'fnd base rates'!E$117)
+($O701*'fnd base rates'!E$118)
+($P701*VLOOKUP($S701+12,rate_basefnd,5)))
*$R701</f>
        <v>7018.300518</v>
      </c>
      <c r="X701" s="1">
        <f>(($D701*'fnd base rates'!F$107)
+($E701*'fnd base rates'!F$108)
+($F701*'fnd base rates'!F$109)
+($G701*'fnd base rates'!F$110)
+($H701*'fnd base rates'!F$111)
+($I701*'fnd base rates'!F$112)
+($J701*'fnd base rates'!F$113)
+($K701*'fnd base rates'!F$114)
+($M701*'fnd base rates'!F$116)
+($N701*'fnd base rates'!F$117)
+($O701*'fnd base rates'!F$118)
+($P701*VLOOKUP($S701+12,rate_basefnd,6)))
*$R701</f>
        <v>2141.0667640000001</v>
      </c>
      <c r="Y701" s="1">
        <f>(($D701*'fnd base rates'!G$107)
+($E701*'fnd base rates'!G$108)
+($F701*'fnd base rates'!G$109)
+($G701*'fnd base rates'!G$110)
+($H701*'fnd base rates'!G$111)
+($I701*'fnd base rates'!G$112)
+($J701*'fnd base rates'!G$113)
+($K701*'fnd base rates'!G$114)
+($M701*'fnd base rates'!G$116)
+($N701*'fnd base rates'!G$117)
+($O701*'fnd base rates'!G$118)
+($P701*VLOOKUP($S701+12,rate_basefnd,7)))
*$R701</f>
        <v>310.97227800000002</v>
      </c>
      <c r="Z701" s="1">
        <f>(($D701*'fnd base rates'!H$107)
+($E701*'fnd base rates'!H$108)
+($F701*'fnd base rates'!H$109)
+($G701*'fnd base rates'!H$110)
+($H701*'fnd base rates'!H$111)
+($I701*'fnd base rates'!H$112)
+($J701*'fnd base rates'!H$113)
+($K701*'fnd base rates'!H$114)
+($M701*'fnd base rates'!H$116)
+($N701*'fnd base rates'!H$117)
+($O701*'fnd base rates'!H$118)
+($P701*VLOOKUP($S701+12,rate_basefnd,8)))</f>
        <v>1001.5544199999999</v>
      </c>
      <c r="AA701" s="1">
        <f>(($D701*'fnd base rates'!I$107)
+($E701*'fnd base rates'!I$108)
+($F701*'fnd base rates'!I$109)
+($G701*'fnd base rates'!I$110)
+($H701*'fnd base rates'!I$111)
+($I701*'fnd base rates'!I$112)
+($J701*'fnd base rates'!I$113)
+($K701*'fnd base rates'!I$114)
+($M701*'fnd base rates'!I$116)
+($N701*'fnd base rates'!I$117)
+($O701*'fnd base rates'!I$118)
+($P701*VLOOKUP($S701+12,rate_basefnd,9)))
*$R701</f>
        <v>604.84</v>
      </c>
      <c r="AB701" s="1">
        <f>(($D701*'fnd base rates'!J$107)
+($E701*'fnd base rates'!J$108)
+($F701*'fnd base rates'!J$109)
+($G701*'fnd base rates'!J$110)
+($H701*'fnd base rates'!J$111)
+($I701*'fnd base rates'!J$112)
+($J701*'fnd base rates'!J$113)
+($K701*'fnd base rates'!J$114)
+($M701*'fnd base rates'!J$116)
+($N701*'fnd base rates'!J$117)
+($O701*'fnd base rates'!J$118)
+($P701*VLOOKUP($S701+12,rate_basefnd,10)))
*$R701</f>
        <v>383.86</v>
      </c>
      <c r="AC701" s="1">
        <f>(($D701*'fnd base rates'!K$107)
+($E701*'fnd base rates'!K$108)
+($F701*'fnd base rates'!K$109)
+($G701*'fnd base rates'!K$110)
+($H701*'fnd base rates'!K$111)
+($I701*'fnd base rates'!K$112)
+($J701*'fnd base rates'!K$113)
+($K701*'fnd base rates'!K$114)
+($M701*'fnd base rates'!K$116)
+($N701*'fnd base rates'!K$117)
+($O701*'fnd base rates'!K$118)
+($P701*VLOOKUP($S701+12,rate_basefnd,11)))
*$R701</f>
        <v>2182.2080220000003</v>
      </c>
      <c r="AD701" s="1">
        <f>(($D701*'fnd base rates'!L$107)
+($E701*'fnd base rates'!L$108)
+($F701*'fnd base rates'!L$109)
+($G701*'fnd base rates'!L$110)
+($H701*'fnd base rates'!L$111)
+($I701*'fnd base rates'!L$112)
+($J701*'fnd base rates'!L$113)
+($K701*'fnd base rates'!L$114)
+($M701*'fnd base rates'!L$116)
+($N701*'fnd base rates'!L$117)
+($O701*'fnd base rates'!L$118)
+($P701*VLOOKUP($S701+12,rate_basefnd,12)))</f>
        <v>2655.066812</v>
      </c>
      <c r="AE701" s="1">
        <f>(($D701*'fnd base rates'!M$107)
+($E701*'fnd base rates'!M$108)
+($F701*'fnd base rates'!M$109)
+($G701*'fnd base rates'!M$110)
+($H701*'fnd base rates'!M$111)
+($I701*'fnd base rates'!M$112)
+($J701*'fnd base rates'!M$113)
+($K701*'fnd base rates'!M$114)
+($M701*'fnd base rates'!M$116)
+($N701*'fnd base rates'!M$117)
+($O701*'fnd base rates'!M$118)
+($P701*VLOOKUP($S701+12,rate_basefnd,13)))</f>
        <v>0</v>
      </c>
      <c r="AF701" s="4">
        <f t="shared" si="767"/>
        <v>18787.173400000003</v>
      </c>
      <c r="AH701" s="4">
        <f t="shared" si="768"/>
        <v>486348214</v>
      </c>
      <c r="AI701" s="4" t="str">
        <f t="shared" si="769"/>
        <v>486</v>
      </c>
      <c r="AJ701" s="2" t="str">
        <f t="shared" si="770"/>
        <v>348</v>
      </c>
      <c r="AK701" s="2" t="str">
        <f t="shared" si="771"/>
        <v>214</v>
      </c>
      <c r="AL701" s="4">
        <f t="shared" si="772"/>
        <v>1</v>
      </c>
      <c r="AM701" s="4">
        <f t="shared" si="764"/>
        <v>2</v>
      </c>
      <c r="AN701" s="4">
        <f t="shared" si="773"/>
        <v>18787.173400000003</v>
      </c>
      <c r="AO701" s="4">
        <f t="shared" si="774"/>
        <v>9394</v>
      </c>
      <c r="AP701" s="4">
        <f t="shared" si="775"/>
        <v>0</v>
      </c>
      <c r="AQ701" s="4">
        <v>9394</v>
      </c>
      <c r="AW701" s="4">
        <v>9376</v>
      </c>
      <c r="AX701" s="5">
        <f t="shared" si="776"/>
        <v>18</v>
      </c>
      <c r="AY701" s="4">
        <v>9394</v>
      </c>
      <c r="AZ701" s="5"/>
      <c r="BB701" s="5">
        <f t="shared" ref="BB701" si="827">BC701-BA701</f>
        <v>0</v>
      </c>
    </row>
    <row r="702" spans="1:54" s="4" customFormat="1">
      <c r="A702" s="278">
        <v>486</v>
      </c>
      <c r="B702" s="2">
        <v>486348226</v>
      </c>
      <c r="C702" s="10" t="s">
        <v>1195</v>
      </c>
      <c r="D702" s="15">
        <f>'fnd enro'!D702</f>
        <v>0</v>
      </c>
      <c r="E702" s="15">
        <f>'fnd enro'!E702</f>
        <v>0</v>
      </c>
      <c r="F702" s="15">
        <f>'fnd enro'!F702</f>
        <v>0</v>
      </c>
      <c r="G702" s="15">
        <f>'fnd enro'!G702</f>
        <v>0</v>
      </c>
      <c r="H702" s="15">
        <f>'fnd enro'!H702</f>
        <v>1</v>
      </c>
      <c r="I702" s="15">
        <f>'fnd enro'!I702</f>
        <v>0</v>
      </c>
      <c r="J702" s="15">
        <f>'fnd enro'!J702</f>
        <v>0</v>
      </c>
      <c r="K702" s="16">
        <f>'fnd enro'!K702</f>
        <v>3.8300000000000001E-2</v>
      </c>
      <c r="L702" s="15">
        <f>'fnd enro'!L702</f>
        <v>0</v>
      </c>
      <c r="M702" s="15">
        <f>'fnd enro'!M702</f>
        <v>0</v>
      </c>
      <c r="N702" s="15">
        <f>'fnd enro'!N702</f>
        <v>0</v>
      </c>
      <c r="O702" s="15">
        <f>'fnd enro'!O702</f>
        <v>0</v>
      </c>
      <c r="P702" s="15">
        <f>'fnd enro'!P702</f>
        <v>1</v>
      </c>
      <c r="Q702" s="15">
        <f>'fnd enro'!R702</f>
        <v>1</v>
      </c>
      <c r="R702" s="16">
        <f t="shared" si="766"/>
        <v>1</v>
      </c>
      <c r="S702" s="15">
        <f>VALUE('fnd enro'!Q702)</f>
        <v>7</v>
      </c>
      <c r="T702" s="2"/>
      <c r="U702" s="1">
        <f>(($D702*'fnd base rates'!C$107)
+($E702*'fnd base rates'!C$108)
+($F702*'fnd base rates'!C$109)
+($G702*'fnd base rates'!C$110)
+($H702*'fnd base rates'!C$111)
+($I702*'fnd base rates'!C$112)
+($J702*'fnd base rates'!C$113)
+($K702*'fnd base rates'!C$114)
+($M702*'fnd base rates'!C$116)
+($N702*'fnd base rates'!C$117)
+($O702*'fnd base rates'!C$118)
+($P702*VLOOKUP($S702+12,rate_basefnd,3)))
*$R702</f>
        <v>575.48229300000003</v>
      </c>
      <c r="V702" s="1">
        <f>(($D702*'fnd base rates'!D$107)
+($E702*'fnd base rates'!D$108)
+($F702*'fnd base rates'!D$109)
+($G702*'fnd base rates'!D$110)
+($H702*'fnd base rates'!D$111)
+($I702*'fnd base rates'!D$112)
+($J702*'fnd base rates'!D$113)
+($K702*'fnd base rates'!D$114)
+($M702*'fnd base rates'!D$116)
+($N702*'fnd base rates'!D$117)
+($O702*'fnd base rates'!D$118)
+($P702*VLOOKUP($S702+12,rate_basefnd,4)))
*$R702</f>
        <v>1030.44</v>
      </c>
      <c r="W702" s="1">
        <f>(($D702*'fnd base rates'!E$107)
+($E702*'fnd base rates'!E$108)
+($F702*'fnd base rates'!E$109)
+($G702*'fnd base rates'!E$110)
+($H702*'fnd base rates'!E$111)
+($I702*'fnd base rates'!E$112)
+($J702*'fnd base rates'!E$113)
+($K702*'fnd base rates'!E$114)
+($M702*'fnd base rates'!E$116)
+($N702*'fnd base rates'!E$117)
+($O702*'fnd base rates'!E$118)
+($P702*VLOOKUP($S702+12,rate_basefnd,5)))
*$R702</f>
        <v>6219.8252590000002</v>
      </c>
      <c r="X702" s="1">
        <f>(($D702*'fnd base rates'!F$107)
+($E702*'fnd base rates'!F$108)
+($F702*'fnd base rates'!F$109)
+($G702*'fnd base rates'!F$110)
+($H702*'fnd base rates'!F$111)
+($I702*'fnd base rates'!F$112)
+($J702*'fnd base rates'!F$113)
+($K702*'fnd base rates'!F$114)
+($M702*'fnd base rates'!F$116)
+($N702*'fnd base rates'!F$117)
+($O702*'fnd base rates'!F$118)
+($P702*VLOOKUP($S702+12,rate_basefnd,6)))
*$R702</f>
        <v>949.92838200000006</v>
      </c>
      <c r="Y702" s="1">
        <f>(($D702*'fnd base rates'!G$107)
+($E702*'fnd base rates'!G$108)
+($F702*'fnd base rates'!G$109)
+($G702*'fnd base rates'!G$110)
+($H702*'fnd base rates'!G$111)
+($I702*'fnd base rates'!G$112)
+($J702*'fnd base rates'!G$113)
+($K702*'fnd base rates'!G$114)
+($M702*'fnd base rates'!G$116)
+($N702*'fnd base rates'!G$117)
+($O702*'fnd base rates'!G$118)
+($P702*VLOOKUP($S702+12,rate_basefnd,7)))
*$R702</f>
        <v>302.34613899999999</v>
      </c>
      <c r="Z702" s="1">
        <f>(($D702*'fnd base rates'!H$107)
+($E702*'fnd base rates'!H$108)
+($F702*'fnd base rates'!H$109)
+($G702*'fnd base rates'!H$110)
+($H702*'fnd base rates'!H$111)
+($I702*'fnd base rates'!H$112)
+($J702*'fnd base rates'!H$113)
+($K702*'fnd base rates'!H$114)
+($M702*'fnd base rates'!H$116)
+($N702*'fnd base rates'!H$117)
+($O702*'fnd base rates'!H$118)
+($P702*VLOOKUP($S702+12,rate_basefnd,8)))</f>
        <v>522.43720999999994</v>
      </c>
      <c r="AA702" s="1">
        <f>(($D702*'fnd base rates'!I$107)
+($E702*'fnd base rates'!I$108)
+($F702*'fnd base rates'!I$109)
+($G702*'fnd base rates'!I$110)
+($H702*'fnd base rates'!I$111)
+($I702*'fnd base rates'!I$112)
+($J702*'fnd base rates'!I$113)
+($K702*'fnd base rates'!I$114)
+($M702*'fnd base rates'!I$116)
+($N702*'fnd base rates'!I$117)
+($O702*'fnd base rates'!I$118)
+($P702*VLOOKUP($S702+12,rate_basefnd,9)))
*$R702</f>
        <v>454.04</v>
      </c>
      <c r="AB702" s="1">
        <f>(($D702*'fnd base rates'!J$107)
+($E702*'fnd base rates'!J$108)
+($F702*'fnd base rates'!J$109)
+($G702*'fnd base rates'!J$110)
+($H702*'fnd base rates'!J$111)
+($I702*'fnd base rates'!J$112)
+($J702*'fnd base rates'!J$113)
+($K702*'fnd base rates'!J$114)
+($M702*'fnd base rates'!J$116)
+($N702*'fnd base rates'!J$117)
+($O702*'fnd base rates'!J$118)
+($P702*VLOOKUP($S702+12,rate_basefnd,10)))
*$R702</f>
        <v>850.85</v>
      </c>
      <c r="AC702" s="1">
        <f>(($D702*'fnd base rates'!K$107)
+($E702*'fnd base rates'!K$108)
+($F702*'fnd base rates'!K$109)
+($G702*'fnd base rates'!K$110)
+($H702*'fnd base rates'!K$111)
+($I702*'fnd base rates'!K$112)
+($J702*'fnd base rates'!K$113)
+($K702*'fnd base rates'!K$114)
+($M702*'fnd base rates'!K$116)
+($N702*'fnd base rates'!K$117)
+($O702*'fnd base rates'!K$118)
+($P702*VLOOKUP($S702+12,rate_basefnd,11)))
*$R702</f>
        <v>1130.3140109999999</v>
      </c>
      <c r="AD702" s="1">
        <f>(($D702*'fnd base rates'!L$107)
+($E702*'fnd base rates'!L$108)
+($F702*'fnd base rates'!L$109)
+($G702*'fnd base rates'!L$110)
+($H702*'fnd base rates'!L$111)
+($I702*'fnd base rates'!L$112)
+($J702*'fnd base rates'!L$113)
+($K702*'fnd base rates'!L$114)
+($M702*'fnd base rates'!L$116)
+($N702*'fnd base rates'!L$117)
+($O702*'fnd base rates'!L$118)
+($P702*VLOOKUP($S702+12,rate_basefnd,12)))</f>
        <v>1822.573406</v>
      </c>
      <c r="AE702" s="1">
        <f>(($D702*'fnd base rates'!M$107)
+($E702*'fnd base rates'!M$108)
+($F702*'fnd base rates'!M$109)
+($G702*'fnd base rates'!M$110)
+($H702*'fnd base rates'!M$111)
+($I702*'fnd base rates'!M$112)
+($J702*'fnd base rates'!M$113)
+($K702*'fnd base rates'!M$114)
+($M702*'fnd base rates'!M$116)
+($N702*'fnd base rates'!M$117)
+($O702*'fnd base rates'!M$118)
+($P702*VLOOKUP($S702+12,rate_basefnd,13)))</f>
        <v>0</v>
      </c>
      <c r="AF702" s="4">
        <f t="shared" si="767"/>
        <v>13858.236700000001</v>
      </c>
      <c r="AH702" s="4">
        <f t="shared" si="768"/>
        <v>486348226</v>
      </c>
      <c r="AI702" s="4" t="str">
        <f t="shared" si="769"/>
        <v>486</v>
      </c>
      <c r="AJ702" s="2" t="str">
        <f t="shared" si="770"/>
        <v>348</v>
      </c>
      <c r="AK702" s="2" t="str">
        <f t="shared" si="771"/>
        <v>226</v>
      </c>
      <c r="AL702" s="4">
        <f t="shared" si="772"/>
        <v>1</v>
      </c>
      <c r="AM702" s="4">
        <f t="shared" si="764"/>
        <v>1</v>
      </c>
      <c r="AN702" s="4">
        <f t="shared" si="773"/>
        <v>13858.236700000001</v>
      </c>
      <c r="AO702" s="4">
        <f t="shared" si="774"/>
        <v>13858</v>
      </c>
      <c r="AP702" s="4">
        <f t="shared" si="775"/>
        <v>0</v>
      </c>
      <c r="AQ702" s="4">
        <v>13858</v>
      </c>
      <c r="AW702" s="4">
        <v>13812</v>
      </c>
      <c r="AX702" s="5">
        <f t="shared" si="776"/>
        <v>46</v>
      </c>
      <c r="AY702" s="4">
        <v>13858</v>
      </c>
      <c r="AZ702" s="5"/>
      <c r="BB702" s="5">
        <f t="shared" ref="BB702" si="828">BC702-BA702</f>
        <v>0</v>
      </c>
    </row>
    <row r="703" spans="1:54" s="4" customFormat="1">
      <c r="A703" s="278">
        <v>486</v>
      </c>
      <c r="B703" s="2">
        <v>486348227</v>
      </c>
      <c r="C703" s="10" t="s">
        <v>1195</v>
      </c>
      <c r="D703" s="15">
        <f>'fnd enro'!D703</f>
        <v>0</v>
      </c>
      <c r="E703" s="15">
        <f>'fnd enro'!E703</f>
        <v>0</v>
      </c>
      <c r="F703" s="15">
        <f>'fnd enro'!F703</f>
        <v>0</v>
      </c>
      <c r="G703" s="15">
        <f>'fnd enro'!G703</f>
        <v>1</v>
      </c>
      <c r="H703" s="15">
        <f>'fnd enro'!H703</f>
        <v>0</v>
      </c>
      <c r="I703" s="15">
        <f>'fnd enro'!I703</f>
        <v>0</v>
      </c>
      <c r="J703" s="15">
        <f>'fnd enro'!J703</f>
        <v>0</v>
      </c>
      <c r="K703" s="16">
        <f>'fnd enro'!K703</f>
        <v>3.8300000000000001E-2</v>
      </c>
      <c r="L703" s="15">
        <f>'fnd enro'!L703</f>
        <v>0</v>
      </c>
      <c r="M703" s="15">
        <f>'fnd enro'!M703</f>
        <v>0</v>
      </c>
      <c r="N703" s="15">
        <f>'fnd enro'!N703</f>
        <v>0</v>
      </c>
      <c r="O703" s="15">
        <f>'fnd enro'!O703</f>
        <v>0</v>
      </c>
      <c r="P703" s="15">
        <f>'fnd enro'!P703</f>
        <v>0</v>
      </c>
      <c r="Q703" s="15">
        <f>'fnd enro'!R703</f>
        <v>1</v>
      </c>
      <c r="R703" s="16">
        <f t="shared" si="766"/>
        <v>1</v>
      </c>
      <c r="S703" s="15">
        <f>VALUE('fnd enro'!Q703)</f>
        <v>9</v>
      </c>
      <c r="T703" s="2"/>
      <c r="U703" s="1">
        <f>(($D703*'fnd base rates'!C$107)
+($E703*'fnd base rates'!C$108)
+($F703*'fnd base rates'!C$109)
+($G703*'fnd base rates'!C$110)
+($H703*'fnd base rates'!C$111)
+($I703*'fnd base rates'!C$112)
+($J703*'fnd base rates'!C$113)
+($K703*'fnd base rates'!C$114)
+($M703*'fnd base rates'!C$116)
+($N703*'fnd base rates'!C$117)
+($O703*'fnd base rates'!C$118)
+($P703*VLOOKUP($S703+12,rate_basefnd,3)))
*$R703</f>
        <v>512.52229299999999</v>
      </c>
      <c r="V703" s="1">
        <f>(($D703*'fnd base rates'!D$107)
+($E703*'fnd base rates'!D$108)
+($F703*'fnd base rates'!D$109)
+($G703*'fnd base rates'!D$110)
+($H703*'fnd base rates'!D$111)
+($I703*'fnd base rates'!D$112)
+($J703*'fnd base rates'!D$113)
+($K703*'fnd base rates'!D$114)
+($M703*'fnd base rates'!D$116)
+($N703*'fnd base rates'!D$117)
+($O703*'fnd base rates'!D$118)
+($P703*VLOOKUP($S703+12,rate_basefnd,4)))
*$R703</f>
        <v>732.13</v>
      </c>
      <c r="W703" s="1">
        <f>(($D703*'fnd base rates'!E$107)
+($E703*'fnd base rates'!E$108)
+($F703*'fnd base rates'!E$109)
+($G703*'fnd base rates'!E$110)
+($H703*'fnd base rates'!E$111)
+($I703*'fnd base rates'!E$112)
+($J703*'fnd base rates'!E$113)
+($K703*'fnd base rates'!E$114)
+($M703*'fnd base rates'!E$116)
+($N703*'fnd base rates'!E$117)
+($O703*'fnd base rates'!E$118)
+($P703*VLOOKUP($S703+12,rate_basefnd,5)))
*$R703</f>
        <v>3710.565259</v>
      </c>
      <c r="X703" s="1">
        <f>(($D703*'fnd base rates'!F$107)
+($E703*'fnd base rates'!F$108)
+($F703*'fnd base rates'!F$109)
+($G703*'fnd base rates'!F$110)
+($H703*'fnd base rates'!F$111)
+($I703*'fnd base rates'!F$112)
+($J703*'fnd base rates'!F$113)
+($K703*'fnd base rates'!F$114)
+($M703*'fnd base rates'!F$116)
+($N703*'fnd base rates'!F$117)
+($O703*'fnd base rates'!F$118)
+($P703*VLOOKUP($S703+12,rate_basefnd,6)))
*$R703</f>
        <v>1191.1383820000001</v>
      </c>
      <c r="Y703" s="1">
        <f>(($D703*'fnd base rates'!G$107)
+($E703*'fnd base rates'!G$108)
+($F703*'fnd base rates'!G$109)
+($G703*'fnd base rates'!G$110)
+($H703*'fnd base rates'!G$111)
+($I703*'fnd base rates'!G$112)
+($J703*'fnd base rates'!G$113)
+($K703*'fnd base rates'!G$114)
+($M703*'fnd base rates'!G$116)
+($N703*'fnd base rates'!G$117)
+($O703*'fnd base rates'!G$118)
+($P703*VLOOKUP($S703+12,rate_basefnd,7)))
*$R703</f>
        <v>149.906139</v>
      </c>
      <c r="Z703" s="1">
        <f>(($D703*'fnd base rates'!H$107)
+($E703*'fnd base rates'!H$108)
+($F703*'fnd base rates'!H$109)
+($G703*'fnd base rates'!H$110)
+($H703*'fnd base rates'!H$111)
+($I703*'fnd base rates'!H$112)
+($J703*'fnd base rates'!H$113)
+($K703*'fnd base rates'!H$114)
+($M703*'fnd base rates'!H$116)
+($N703*'fnd base rates'!H$117)
+($O703*'fnd base rates'!H$118)
+($P703*VLOOKUP($S703+12,rate_basefnd,8)))</f>
        <v>500.77720999999997</v>
      </c>
      <c r="AA703" s="1">
        <f>(($D703*'fnd base rates'!I$107)
+($E703*'fnd base rates'!I$108)
+($F703*'fnd base rates'!I$109)
+($G703*'fnd base rates'!I$110)
+($H703*'fnd base rates'!I$111)
+($I703*'fnd base rates'!I$112)
+($J703*'fnd base rates'!I$113)
+($K703*'fnd base rates'!I$114)
+($M703*'fnd base rates'!I$116)
+($N703*'fnd base rates'!I$117)
+($O703*'fnd base rates'!I$118)
+($P703*VLOOKUP($S703+12,rate_basefnd,9)))
*$R703</f>
        <v>268.72000000000003</v>
      </c>
      <c r="AB703" s="1">
        <f>(($D703*'fnd base rates'!J$107)
+($E703*'fnd base rates'!J$108)
+($F703*'fnd base rates'!J$109)
+($G703*'fnd base rates'!J$110)
+($H703*'fnd base rates'!J$111)
+($I703*'fnd base rates'!J$112)
+($J703*'fnd base rates'!J$113)
+($K703*'fnd base rates'!J$114)
+($M703*'fnd base rates'!J$116)
+($N703*'fnd base rates'!J$117)
+($O703*'fnd base rates'!J$118)
+($P703*VLOOKUP($S703+12,rate_basefnd,10)))
*$R703</f>
        <v>145.76</v>
      </c>
      <c r="AC703" s="1">
        <f>(($D703*'fnd base rates'!K$107)
+($E703*'fnd base rates'!K$108)
+($F703*'fnd base rates'!K$109)
+($G703*'fnd base rates'!K$110)
+($H703*'fnd base rates'!K$111)
+($I703*'fnd base rates'!K$112)
+($J703*'fnd base rates'!K$113)
+($K703*'fnd base rates'!K$114)
+($M703*'fnd base rates'!K$116)
+($N703*'fnd base rates'!K$117)
+($O703*'fnd base rates'!K$118)
+($P703*VLOOKUP($S703+12,rate_basefnd,11)))
*$R703</f>
        <v>1051.8940110000001</v>
      </c>
      <c r="AD703" s="1">
        <f>(($D703*'fnd base rates'!L$107)
+($E703*'fnd base rates'!L$108)
+($F703*'fnd base rates'!L$109)
+($G703*'fnd base rates'!L$110)
+($H703*'fnd base rates'!L$111)
+($I703*'fnd base rates'!L$112)
+($J703*'fnd base rates'!L$113)
+($K703*'fnd base rates'!L$114)
+($M703*'fnd base rates'!L$116)
+($N703*'fnd base rates'!L$117)
+($O703*'fnd base rates'!L$118)
+($P703*VLOOKUP($S703+12,rate_basefnd,12)))</f>
        <v>1303.543406</v>
      </c>
      <c r="AE703" s="1">
        <f>(($D703*'fnd base rates'!M$107)
+($E703*'fnd base rates'!M$108)
+($F703*'fnd base rates'!M$109)
+($G703*'fnd base rates'!M$110)
+($H703*'fnd base rates'!M$111)
+($I703*'fnd base rates'!M$112)
+($J703*'fnd base rates'!M$113)
+($K703*'fnd base rates'!M$114)
+($M703*'fnd base rates'!M$116)
+($N703*'fnd base rates'!M$117)
+($O703*'fnd base rates'!M$118)
+($P703*VLOOKUP($S703+12,rate_basefnd,13)))</f>
        <v>0</v>
      </c>
      <c r="AF703" s="4">
        <f t="shared" si="767"/>
        <v>9566.9567000000006</v>
      </c>
      <c r="AH703" s="4">
        <f t="shared" si="768"/>
        <v>486348227</v>
      </c>
      <c r="AI703" s="4" t="str">
        <f t="shared" si="769"/>
        <v>486</v>
      </c>
      <c r="AJ703" s="2" t="str">
        <f t="shared" si="770"/>
        <v>348</v>
      </c>
      <c r="AK703" s="2" t="str">
        <f t="shared" si="771"/>
        <v>227</v>
      </c>
      <c r="AL703" s="4">
        <f t="shared" si="772"/>
        <v>1</v>
      </c>
      <c r="AM703" s="4">
        <f t="shared" si="764"/>
        <v>1</v>
      </c>
      <c r="AN703" s="4">
        <f t="shared" si="773"/>
        <v>9566.9567000000006</v>
      </c>
      <c r="AO703" s="4">
        <f t="shared" si="774"/>
        <v>9567</v>
      </c>
      <c r="AP703" s="4">
        <f t="shared" si="775"/>
        <v>0</v>
      </c>
      <c r="AQ703" s="4">
        <v>9567</v>
      </c>
      <c r="AW703" s="4">
        <v>9549</v>
      </c>
      <c r="AX703" s="5">
        <f t="shared" si="776"/>
        <v>18</v>
      </c>
      <c r="AY703" s="4">
        <v>9567</v>
      </c>
      <c r="AZ703" s="5"/>
      <c r="BB703" s="5">
        <f t="shared" ref="BB703" si="829">BC703-BA703</f>
        <v>0</v>
      </c>
    </row>
    <row r="704" spans="1:54" s="4" customFormat="1">
      <c r="A704" s="278">
        <v>486</v>
      </c>
      <c r="B704" s="2">
        <v>486348271</v>
      </c>
      <c r="C704" s="10" t="s">
        <v>1195</v>
      </c>
      <c r="D704" s="15">
        <f>'fnd enro'!D704</f>
        <v>0</v>
      </c>
      <c r="E704" s="15">
        <f>'fnd enro'!E704</f>
        <v>0</v>
      </c>
      <c r="F704" s="15">
        <f>'fnd enro'!F704</f>
        <v>0</v>
      </c>
      <c r="G704" s="15">
        <f>'fnd enro'!G704</f>
        <v>1</v>
      </c>
      <c r="H704" s="15">
        <f>'fnd enro'!H704</f>
        <v>1</v>
      </c>
      <c r="I704" s="15">
        <f>'fnd enro'!I704</f>
        <v>0</v>
      </c>
      <c r="J704" s="15">
        <f>'fnd enro'!J704</f>
        <v>0</v>
      </c>
      <c r="K704" s="16">
        <f>'fnd enro'!K704</f>
        <v>7.6600000000000001E-2</v>
      </c>
      <c r="L704" s="15">
        <f>'fnd enro'!L704</f>
        <v>0</v>
      </c>
      <c r="M704" s="15">
        <f>'fnd enro'!M704</f>
        <v>0</v>
      </c>
      <c r="N704" s="15">
        <f>'fnd enro'!N704</f>
        <v>0</v>
      </c>
      <c r="O704" s="15">
        <f>'fnd enro'!O704</f>
        <v>0</v>
      </c>
      <c r="P704" s="15">
        <f>'fnd enro'!P704</f>
        <v>2</v>
      </c>
      <c r="Q704" s="15">
        <f>'fnd enro'!R704</f>
        <v>2</v>
      </c>
      <c r="R704" s="16">
        <f t="shared" si="766"/>
        <v>1</v>
      </c>
      <c r="S704" s="15">
        <f>VALUE('fnd enro'!Q704)</f>
        <v>3</v>
      </c>
      <c r="T704" s="2"/>
      <c r="U704" s="1">
        <f>(($D704*'fnd base rates'!C$107)
+($E704*'fnd base rates'!C$108)
+($F704*'fnd base rates'!C$109)
+($G704*'fnd base rates'!C$110)
+($H704*'fnd base rates'!C$111)
+($I704*'fnd base rates'!C$112)
+($J704*'fnd base rates'!C$113)
+($K704*'fnd base rates'!C$114)
+($M704*'fnd base rates'!C$116)
+($N704*'fnd base rates'!C$117)
+($O704*'fnd base rates'!C$118)
+($P704*VLOOKUP($S704+12,rate_basefnd,3)))
*$R704</f>
        <v>1133.3845859999999</v>
      </c>
      <c r="V704" s="1">
        <f>(($D704*'fnd base rates'!D$107)
+($E704*'fnd base rates'!D$108)
+($F704*'fnd base rates'!D$109)
+($G704*'fnd base rates'!D$110)
+($H704*'fnd base rates'!D$111)
+($I704*'fnd base rates'!D$112)
+($J704*'fnd base rates'!D$113)
+($K704*'fnd base rates'!D$114)
+($M704*'fnd base rates'!D$116)
+($N704*'fnd base rates'!D$117)
+($O704*'fnd base rates'!D$118)
+($P704*VLOOKUP($S704+12,rate_basefnd,4)))
*$R704</f>
        <v>1977.62</v>
      </c>
      <c r="W704" s="1">
        <f>(($D704*'fnd base rates'!E$107)
+($E704*'fnd base rates'!E$108)
+($F704*'fnd base rates'!E$109)
+($G704*'fnd base rates'!E$110)
+($H704*'fnd base rates'!E$111)
+($I704*'fnd base rates'!E$112)
+($J704*'fnd base rates'!E$113)
+($K704*'fnd base rates'!E$114)
+($M704*'fnd base rates'!E$116)
+($N704*'fnd base rates'!E$117)
+($O704*'fnd base rates'!E$118)
+($P704*VLOOKUP($S704+12,rate_basefnd,5)))
*$R704</f>
        <v>12029.600517999999</v>
      </c>
      <c r="X704" s="1">
        <f>(($D704*'fnd base rates'!F$107)
+($E704*'fnd base rates'!F$108)
+($F704*'fnd base rates'!F$109)
+($G704*'fnd base rates'!F$110)
+($H704*'fnd base rates'!F$111)
+($I704*'fnd base rates'!F$112)
+($J704*'fnd base rates'!F$113)
+($K704*'fnd base rates'!F$114)
+($M704*'fnd base rates'!F$116)
+($N704*'fnd base rates'!F$117)
+($O704*'fnd base rates'!F$118)
+($P704*VLOOKUP($S704+12,rate_basefnd,6)))
*$R704</f>
        <v>2141.0667640000001</v>
      </c>
      <c r="Y704" s="1">
        <f>(($D704*'fnd base rates'!G$107)
+($E704*'fnd base rates'!G$108)
+($F704*'fnd base rates'!G$109)
+($G704*'fnd base rates'!G$110)
+($H704*'fnd base rates'!G$111)
+($I704*'fnd base rates'!G$112)
+($J704*'fnd base rates'!G$113)
+($K704*'fnd base rates'!G$114)
+($M704*'fnd base rates'!G$116)
+($N704*'fnd base rates'!G$117)
+($O704*'fnd base rates'!G$118)
+($P704*VLOOKUP($S704+12,rate_basefnd,7)))
*$R704</f>
        <v>554.11227800000006</v>
      </c>
      <c r="Z704" s="1">
        <f>(($D704*'fnd base rates'!H$107)
+($E704*'fnd base rates'!H$108)
+($F704*'fnd base rates'!H$109)
+($G704*'fnd base rates'!H$110)
+($H704*'fnd base rates'!H$111)
+($I704*'fnd base rates'!H$112)
+($J704*'fnd base rates'!H$113)
+($K704*'fnd base rates'!H$114)
+($M704*'fnd base rates'!H$116)
+($N704*'fnd base rates'!H$117)
+($O704*'fnd base rates'!H$118)
+($P704*VLOOKUP($S704+12,rate_basefnd,8)))</f>
        <v>1038.8344199999999</v>
      </c>
      <c r="AA704" s="1">
        <f>(($D704*'fnd base rates'!I$107)
+($E704*'fnd base rates'!I$108)
+($F704*'fnd base rates'!I$109)
+($G704*'fnd base rates'!I$110)
+($H704*'fnd base rates'!I$111)
+($I704*'fnd base rates'!I$112)
+($J704*'fnd base rates'!I$113)
+($K704*'fnd base rates'!I$114)
+($M704*'fnd base rates'!I$116)
+($N704*'fnd base rates'!I$117)
+($O704*'fnd base rates'!I$118)
+($P704*VLOOKUP($S704+12,rate_basefnd,9)))
*$R704</f>
        <v>807.78</v>
      </c>
      <c r="AB704" s="1">
        <f>(($D704*'fnd base rates'!J$107)
+($E704*'fnd base rates'!J$108)
+($F704*'fnd base rates'!J$109)
+($G704*'fnd base rates'!J$110)
+($H704*'fnd base rates'!J$111)
+($I704*'fnd base rates'!J$112)
+($J704*'fnd base rates'!J$113)
+($K704*'fnd base rates'!J$114)
+($M704*'fnd base rates'!J$116)
+($N704*'fnd base rates'!J$117)
+($O704*'fnd base rates'!J$118)
+($P704*VLOOKUP($S704+12,rate_basefnd,10)))
*$R704</f>
        <v>1438.3200000000002</v>
      </c>
      <c r="AC704" s="1">
        <f>(($D704*'fnd base rates'!K$107)
+($E704*'fnd base rates'!K$108)
+($F704*'fnd base rates'!K$109)
+($G704*'fnd base rates'!K$110)
+($H704*'fnd base rates'!K$111)
+($I704*'fnd base rates'!K$112)
+($J704*'fnd base rates'!K$113)
+($K704*'fnd base rates'!K$114)
+($M704*'fnd base rates'!K$116)
+($N704*'fnd base rates'!K$117)
+($O704*'fnd base rates'!K$118)
+($P704*VLOOKUP($S704+12,rate_basefnd,11)))
*$R704</f>
        <v>2182.2080220000003</v>
      </c>
      <c r="AD704" s="1">
        <f>(($D704*'fnd base rates'!L$107)
+($E704*'fnd base rates'!L$108)
+($F704*'fnd base rates'!L$109)
+($G704*'fnd base rates'!L$110)
+($H704*'fnd base rates'!L$111)
+($I704*'fnd base rates'!L$112)
+($J704*'fnd base rates'!L$113)
+($K704*'fnd base rates'!L$114)
+($M704*'fnd base rates'!L$116)
+($N704*'fnd base rates'!L$117)
+($O704*'fnd base rates'!L$118)
+($P704*VLOOKUP($S704+12,rate_basefnd,12)))</f>
        <v>3465.6868119999999</v>
      </c>
      <c r="AE704" s="1">
        <f>(($D704*'fnd base rates'!M$107)
+($E704*'fnd base rates'!M$108)
+($F704*'fnd base rates'!M$109)
+($G704*'fnd base rates'!M$110)
+($H704*'fnd base rates'!M$111)
+($I704*'fnd base rates'!M$112)
+($J704*'fnd base rates'!M$113)
+($K704*'fnd base rates'!M$114)
+($M704*'fnd base rates'!M$116)
+($N704*'fnd base rates'!M$117)
+($O704*'fnd base rates'!M$118)
+($P704*VLOOKUP($S704+12,rate_basefnd,13)))</f>
        <v>0</v>
      </c>
      <c r="AF704" s="4">
        <f t="shared" si="767"/>
        <v>26768.613399999995</v>
      </c>
      <c r="AH704" s="4">
        <f t="shared" si="768"/>
        <v>486348271</v>
      </c>
      <c r="AI704" s="4" t="str">
        <f t="shared" si="769"/>
        <v>486</v>
      </c>
      <c r="AJ704" s="2" t="str">
        <f t="shared" si="770"/>
        <v>348</v>
      </c>
      <c r="AK704" s="2" t="str">
        <f t="shared" si="771"/>
        <v>271</v>
      </c>
      <c r="AL704" s="4">
        <f t="shared" si="772"/>
        <v>1</v>
      </c>
      <c r="AM704" s="4">
        <f t="shared" si="764"/>
        <v>2</v>
      </c>
      <c r="AN704" s="4">
        <f t="shared" si="773"/>
        <v>26768.613399999995</v>
      </c>
      <c r="AO704" s="4">
        <f t="shared" si="774"/>
        <v>13384</v>
      </c>
      <c r="AP704" s="4">
        <f t="shared" si="775"/>
        <v>0</v>
      </c>
      <c r="AQ704" s="4">
        <v>13384</v>
      </c>
      <c r="AW704" s="4">
        <v>13364</v>
      </c>
      <c r="AX704" s="5">
        <f t="shared" si="776"/>
        <v>20</v>
      </c>
      <c r="AY704" s="4">
        <v>13384</v>
      </c>
      <c r="AZ704" s="5"/>
      <c r="BB704" s="5">
        <f t="shared" ref="BB704" si="830">BC704-BA704</f>
        <v>0</v>
      </c>
    </row>
    <row r="705" spans="1:54" s="4" customFormat="1">
      <c r="A705" s="278">
        <v>486</v>
      </c>
      <c r="B705" s="2">
        <v>486348277</v>
      </c>
      <c r="C705" s="10" t="s">
        <v>1195</v>
      </c>
      <c r="D705" s="15">
        <f>'fnd enro'!D705</f>
        <v>0</v>
      </c>
      <c r="E705" s="15">
        <f>'fnd enro'!E705</f>
        <v>0</v>
      </c>
      <c r="F705" s="15">
        <f>'fnd enro'!F705</f>
        <v>1</v>
      </c>
      <c r="G705" s="15">
        <f>'fnd enro'!G705</f>
        <v>1</v>
      </c>
      <c r="H705" s="15">
        <f>'fnd enro'!H705</f>
        <v>2</v>
      </c>
      <c r="I705" s="15">
        <f>'fnd enro'!I705</f>
        <v>0</v>
      </c>
      <c r="J705" s="15">
        <f>'fnd enro'!J705</f>
        <v>0</v>
      </c>
      <c r="K705" s="16">
        <f>'fnd enro'!K705</f>
        <v>0.1532</v>
      </c>
      <c r="L705" s="15">
        <f>'fnd enro'!L705</f>
        <v>0</v>
      </c>
      <c r="M705" s="15">
        <f>'fnd enro'!M705</f>
        <v>1</v>
      </c>
      <c r="N705" s="15">
        <f>'fnd enro'!N705</f>
        <v>0</v>
      </c>
      <c r="O705" s="15">
        <f>'fnd enro'!O705</f>
        <v>0</v>
      </c>
      <c r="P705" s="15">
        <f>'fnd enro'!P705</f>
        <v>4</v>
      </c>
      <c r="Q705" s="15">
        <f>'fnd enro'!R705</f>
        <v>4</v>
      </c>
      <c r="R705" s="16">
        <f t="shared" si="766"/>
        <v>1</v>
      </c>
      <c r="S705" s="15">
        <f>VALUE('fnd enro'!Q705)</f>
        <v>12</v>
      </c>
      <c r="T705" s="2"/>
      <c r="U705" s="1">
        <f>(($D705*'fnd base rates'!C$107)
+($E705*'fnd base rates'!C$108)
+($F705*'fnd base rates'!C$109)
+($G705*'fnd base rates'!C$110)
+($H705*'fnd base rates'!C$111)
+($I705*'fnd base rates'!C$112)
+($J705*'fnd base rates'!C$113)
+($K705*'fnd base rates'!C$114)
+($M705*'fnd base rates'!C$116)
+($N705*'fnd base rates'!C$117)
+($O705*'fnd base rates'!C$118)
+($P705*VLOOKUP($S705+12,rate_basefnd,3)))
*$R705</f>
        <v>2442.259172</v>
      </c>
      <c r="V705" s="1">
        <f>(($D705*'fnd base rates'!D$107)
+($E705*'fnd base rates'!D$108)
+($F705*'fnd base rates'!D$109)
+($G705*'fnd base rates'!D$110)
+($H705*'fnd base rates'!D$111)
+($I705*'fnd base rates'!D$112)
+($J705*'fnd base rates'!D$113)
+($K705*'fnd base rates'!D$114)
+($M705*'fnd base rates'!D$116)
+($N705*'fnd base rates'!D$117)
+($O705*'fnd base rates'!D$118)
+($P705*VLOOKUP($S705+12,rate_basefnd,4)))
*$R705</f>
        <v>4502.67</v>
      </c>
      <c r="W705" s="1">
        <f>(($D705*'fnd base rates'!E$107)
+($E705*'fnd base rates'!E$108)
+($F705*'fnd base rates'!E$109)
+($G705*'fnd base rates'!E$110)
+($H705*'fnd base rates'!E$111)
+($I705*'fnd base rates'!E$112)
+($J705*'fnd base rates'!E$113)
+($K705*'fnd base rates'!E$114)
+($M705*'fnd base rates'!E$116)
+($N705*'fnd base rates'!E$117)
+($O705*'fnd base rates'!E$118)
+($P705*VLOOKUP($S705+12,rate_basefnd,5)))
*$R705</f>
        <v>28944.051036000001</v>
      </c>
      <c r="X705" s="1">
        <f>(($D705*'fnd base rates'!F$107)
+($E705*'fnd base rates'!F$108)
+($F705*'fnd base rates'!F$109)
+($G705*'fnd base rates'!F$110)
+($H705*'fnd base rates'!F$111)
+($I705*'fnd base rates'!F$112)
+($J705*'fnd base rates'!F$113)
+($K705*'fnd base rates'!F$114)
+($M705*'fnd base rates'!F$116)
+($N705*'fnd base rates'!F$117)
+($O705*'fnd base rates'!F$118)
+($P705*VLOOKUP($S705+12,rate_basefnd,6)))
*$R705</f>
        <v>4448.4035280000007</v>
      </c>
      <c r="Y705" s="1">
        <f>(($D705*'fnd base rates'!G$107)
+($E705*'fnd base rates'!G$108)
+($F705*'fnd base rates'!G$109)
+($G705*'fnd base rates'!G$110)
+($H705*'fnd base rates'!G$111)
+($I705*'fnd base rates'!G$112)
+($J705*'fnd base rates'!G$113)
+($K705*'fnd base rates'!G$114)
+($M705*'fnd base rates'!G$116)
+($N705*'fnd base rates'!G$117)
+($O705*'fnd base rates'!G$118)
+($P705*VLOOKUP($S705+12,rate_basefnd,7)))
*$R705</f>
        <v>1336.1845560000002</v>
      </c>
      <c r="Z705" s="1">
        <f>(($D705*'fnd base rates'!H$107)
+($E705*'fnd base rates'!H$108)
+($F705*'fnd base rates'!H$109)
+($G705*'fnd base rates'!H$110)
+($H705*'fnd base rates'!H$111)
+($I705*'fnd base rates'!H$112)
+($J705*'fnd base rates'!H$113)
+($K705*'fnd base rates'!H$114)
+($M705*'fnd base rates'!H$116)
+($N705*'fnd base rates'!H$117)
+($O705*'fnd base rates'!H$118)
+($P705*VLOOKUP($S705+12,rate_basefnd,8)))</f>
        <v>2224.0588399999997</v>
      </c>
      <c r="AA705" s="1">
        <f>(($D705*'fnd base rates'!I$107)
+($E705*'fnd base rates'!I$108)
+($F705*'fnd base rates'!I$109)
+($G705*'fnd base rates'!I$110)
+($H705*'fnd base rates'!I$111)
+($I705*'fnd base rates'!I$112)
+($J705*'fnd base rates'!I$113)
+($K705*'fnd base rates'!I$114)
+($M705*'fnd base rates'!I$116)
+($N705*'fnd base rates'!I$117)
+($O705*'fnd base rates'!I$118)
+($P705*VLOOKUP($S705+12,rate_basefnd,9)))
*$R705</f>
        <v>1837.46</v>
      </c>
      <c r="AB705" s="1">
        <f>(($D705*'fnd base rates'!J$107)
+($E705*'fnd base rates'!J$108)
+($F705*'fnd base rates'!J$109)
+($G705*'fnd base rates'!J$110)
+($H705*'fnd base rates'!J$111)
+($I705*'fnd base rates'!J$112)
+($J705*'fnd base rates'!J$113)
+($K705*'fnd base rates'!J$114)
+($M705*'fnd base rates'!J$116)
+($N705*'fnd base rates'!J$117)
+($O705*'fnd base rates'!J$118)
+($P705*VLOOKUP($S705+12,rate_basefnd,10)))
*$R705</f>
        <v>3634.75</v>
      </c>
      <c r="AC705" s="1">
        <f>(($D705*'fnd base rates'!K$107)
+($E705*'fnd base rates'!K$108)
+($F705*'fnd base rates'!K$109)
+($G705*'fnd base rates'!K$110)
+($H705*'fnd base rates'!K$111)
+($I705*'fnd base rates'!K$112)
+($J705*'fnd base rates'!K$113)
+($K705*'fnd base rates'!K$114)
+($M705*'fnd base rates'!K$116)
+($N705*'fnd base rates'!K$117)
+($O705*'fnd base rates'!K$118)
+($P705*VLOOKUP($S705+12,rate_basefnd,11)))
*$R705</f>
        <v>4649.436044</v>
      </c>
      <c r="AD705" s="1">
        <f>(($D705*'fnd base rates'!L$107)
+($E705*'fnd base rates'!L$108)
+($F705*'fnd base rates'!L$109)
+($G705*'fnd base rates'!L$110)
+($H705*'fnd base rates'!L$111)
+($I705*'fnd base rates'!L$112)
+($J705*'fnd base rates'!L$113)
+($K705*'fnd base rates'!L$114)
+($M705*'fnd base rates'!L$116)
+($N705*'fnd base rates'!L$117)
+($O705*'fnd base rates'!L$118)
+($P705*VLOOKUP($S705+12,rate_basefnd,12)))</f>
        <v>7794.4936239999997</v>
      </c>
      <c r="AE705" s="1">
        <f>(($D705*'fnd base rates'!M$107)
+($E705*'fnd base rates'!M$108)
+($F705*'fnd base rates'!M$109)
+($G705*'fnd base rates'!M$110)
+($H705*'fnd base rates'!M$111)
+($I705*'fnd base rates'!M$112)
+($J705*'fnd base rates'!M$113)
+($K705*'fnd base rates'!M$114)
+($M705*'fnd base rates'!M$116)
+($N705*'fnd base rates'!M$117)
+($O705*'fnd base rates'!M$118)
+($P705*VLOOKUP($S705+12,rate_basefnd,13)))</f>
        <v>0</v>
      </c>
      <c r="AF705" s="4">
        <f t="shared" si="767"/>
        <v>61813.766800000005</v>
      </c>
      <c r="AH705" s="4">
        <f t="shared" si="768"/>
        <v>486348277</v>
      </c>
      <c r="AI705" s="4" t="str">
        <f t="shared" si="769"/>
        <v>486</v>
      </c>
      <c r="AJ705" s="2" t="str">
        <f t="shared" si="770"/>
        <v>348</v>
      </c>
      <c r="AK705" s="2" t="str">
        <f t="shared" si="771"/>
        <v>277</v>
      </c>
      <c r="AL705" s="4">
        <f t="shared" si="772"/>
        <v>1</v>
      </c>
      <c r="AM705" s="4">
        <f t="shared" si="764"/>
        <v>4</v>
      </c>
      <c r="AN705" s="4">
        <f t="shared" si="773"/>
        <v>61813.766800000005</v>
      </c>
      <c r="AO705" s="4">
        <f t="shared" si="774"/>
        <v>15453</v>
      </c>
      <c r="AP705" s="4">
        <f t="shared" si="775"/>
        <v>0</v>
      </c>
      <c r="AQ705" s="4">
        <v>15453</v>
      </c>
      <c r="AW705" s="4">
        <v>15330</v>
      </c>
      <c r="AX705" s="5">
        <f t="shared" si="776"/>
        <v>123</v>
      </c>
      <c r="AY705" s="4">
        <v>15453</v>
      </c>
      <c r="AZ705" s="5"/>
      <c r="BB705" s="5">
        <f t="shared" ref="BB705" si="831">BC705-BA705</f>
        <v>0</v>
      </c>
    </row>
    <row r="706" spans="1:54" s="4" customFormat="1">
      <c r="A706" s="278">
        <v>486</v>
      </c>
      <c r="B706" s="2">
        <v>486348316</v>
      </c>
      <c r="C706" s="10" t="s">
        <v>1195</v>
      </c>
      <c r="D706" s="15">
        <f>'fnd enro'!D706</f>
        <v>0</v>
      </c>
      <c r="E706" s="15">
        <f>'fnd enro'!E706</f>
        <v>0</v>
      </c>
      <c r="F706" s="15">
        <f>'fnd enro'!F706</f>
        <v>1</v>
      </c>
      <c r="G706" s="15">
        <f>'fnd enro'!G706</f>
        <v>3</v>
      </c>
      <c r="H706" s="15">
        <f>'fnd enro'!H706</f>
        <v>1</v>
      </c>
      <c r="I706" s="15">
        <f>'fnd enro'!I706</f>
        <v>0</v>
      </c>
      <c r="J706" s="15">
        <f>'fnd enro'!J706</f>
        <v>0</v>
      </c>
      <c r="K706" s="16">
        <f>'fnd enro'!K706</f>
        <v>0.1915</v>
      </c>
      <c r="L706" s="15">
        <f>'fnd enro'!L706</f>
        <v>0</v>
      </c>
      <c r="M706" s="15">
        <f>'fnd enro'!M706</f>
        <v>2</v>
      </c>
      <c r="N706" s="15">
        <f>'fnd enro'!N706</f>
        <v>0</v>
      </c>
      <c r="O706" s="15">
        <f>'fnd enro'!O706</f>
        <v>0</v>
      </c>
      <c r="P706" s="15">
        <f>'fnd enro'!P706</f>
        <v>5</v>
      </c>
      <c r="Q706" s="15">
        <f>'fnd enro'!R706</f>
        <v>5</v>
      </c>
      <c r="R706" s="16">
        <f t="shared" si="766"/>
        <v>1</v>
      </c>
      <c r="S706" s="15">
        <f>VALUE('fnd enro'!Q706)</f>
        <v>10</v>
      </c>
      <c r="T706" s="2"/>
      <c r="U706" s="1">
        <f>(($D706*'fnd base rates'!C$107)
+($E706*'fnd base rates'!C$108)
+($F706*'fnd base rates'!C$109)
+($G706*'fnd base rates'!C$110)
+($H706*'fnd base rates'!C$111)
+($I706*'fnd base rates'!C$112)
+($J706*'fnd base rates'!C$113)
+($K706*'fnd base rates'!C$114)
+($M706*'fnd base rates'!C$116)
+($N706*'fnd base rates'!C$117)
+($O706*'fnd base rates'!C$118)
+($P706*VLOOKUP($S706+12,rate_basefnd,3)))
*$R706</f>
        <v>3103.4814649999998</v>
      </c>
      <c r="V706" s="1">
        <f>(($D706*'fnd base rates'!D$107)
+($E706*'fnd base rates'!D$108)
+($F706*'fnd base rates'!D$109)
+($G706*'fnd base rates'!D$110)
+($H706*'fnd base rates'!D$111)
+($I706*'fnd base rates'!D$112)
+($J706*'fnd base rates'!D$113)
+($K706*'fnd base rates'!D$114)
+($M706*'fnd base rates'!D$116)
+($N706*'fnd base rates'!D$117)
+($O706*'fnd base rates'!D$118)
+($P706*VLOOKUP($S706+12,rate_basefnd,4)))
*$R706</f>
        <v>5655.49</v>
      </c>
      <c r="W706" s="1">
        <f>(($D706*'fnd base rates'!E$107)
+($E706*'fnd base rates'!E$108)
+($F706*'fnd base rates'!E$109)
+($G706*'fnd base rates'!E$110)
+($H706*'fnd base rates'!E$111)
+($I706*'fnd base rates'!E$112)
+($J706*'fnd base rates'!E$113)
+($K706*'fnd base rates'!E$114)
+($M706*'fnd base rates'!E$116)
+($N706*'fnd base rates'!E$117)
+($O706*'fnd base rates'!E$118)
+($P706*VLOOKUP($S706+12,rate_basefnd,5)))
*$R706</f>
        <v>36704.936295</v>
      </c>
      <c r="X706" s="1">
        <f>(($D706*'fnd base rates'!F$107)
+($E706*'fnd base rates'!F$108)
+($F706*'fnd base rates'!F$109)
+($G706*'fnd base rates'!F$110)
+($H706*'fnd base rates'!F$111)
+($I706*'fnd base rates'!F$112)
+($J706*'fnd base rates'!F$113)
+($K706*'fnd base rates'!F$114)
+($M706*'fnd base rates'!F$116)
+($N706*'fnd base rates'!F$117)
+($O706*'fnd base rates'!F$118)
+($P706*VLOOKUP($S706+12,rate_basefnd,6)))
*$R706</f>
        <v>6047.0219100000004</v>
      </c>
      <c r="Y706" s="1">
        <f>(($D706*'fnd base rates'!G$107)
+($E706*'fnd base rates'!G$108)
+($F706*'fnd base rates'!G$109)
+($G706*'fnd base rates'!G$110)
+($H706*'fnd base rates'!G$111)
+($I706*'fnd base rates'!G$112)
+($J706*'fnd base rates'!G$113)
+($K706*'fnd base rates'!G$114)
+($M706*'fnd base rates'!G$116)
+($N706*'fnd base rates'!G$117)
+($O706*'fnd base rates'!G$118)
+($P706*VLOOKUP($S706+12,rate_basefnd,7)))
*$R706</f>
        <v>1642.920695</v>
      </c>
      <c r="Z706" s="1">
        <f>(($D706*'fnd base rates'!H$107)
+($E706*'fnd base rates'!H$108)
+($F706*'fnd base rates'!H$109)
+($G706*'fnd base rates'!H$110)
+($H706*'fnd base rates'!H$111)
+($I706*'fnd base rates'!H$112)
+($J706*'fnd base rates'!H$113)
+($K706*'fnd base rates'!H$114)
+($M706*'fnd base rates'!H$116)
+($N706*'fnd base rates'!H$117)
+($O706*'fnd base rates'!H$118)
+($P706*VLOOKUP($S706+12,rate_basefnd,8)))</f>
        <v>2862.0860499999994</v>
      </c>
      <c r="AA706" s="1">
        <f>(($D706*'fnd base rates'!I$107)
+($E706*'fnd base rates'!I$108)
+($F706*'fnd base rates'!I$109)
+($G706*'fnd base rates'!I$110)
+($H706*'fnd base rates'!I$111)
+($I706*'fnd base rates'!I$112)
+($J706*'fnd base rates'!I$113)
+($K706*'fnd base rates'!I$114)
+($M706*'fnd base rates'!I$116)
+($N706*'fnd base rates'!I$117)
+($O706*'fnd base rates'!I$118)
+($P706*VLOOKUP($S706+12,rate_basefnd,9)))
*$R706</f>
        <v>2210.62</v>
      </c>
      <c r="AB706" s="1">
        <f>(($D706*'fnd base rates'!J$107)
+($E706*'fnd base rates'!J$108)
+($F706*'fnd base rates'!J$109)
+($G706*'fnd base rates'!J$110)
+($H706*'fnd base rates'!J$111)
+($I706*'fnd base rates'!J$112)
+($J706*'fnd base rates'!J$113)
+($K706*'fnd base rates'!J$114)
+($M706*'fnd base rates'!J$116)
+($N706*'fnd base rates'!J$117)
+($O706*'fnd base rates'!J$118)
+($P706*VLOOKUP($S706+12,rate_basefnd,10)))
*$R706</f>
        <v>4234.49</v>
      </c>
      <c r="AC706" s="1">
        <f>(($D706*'fnd base rates'!K$107)
+($E706*'fnd base rates'!K$108)
+($F706*'fnd base rates'!K$109)
+($G706*'fnd base rates'!K$110)
+($H706*'fnd base rates'!K$111)
+($I706*'fnd base rates'!K$112)
+($J706*'fnd base rates'!K$113)
+($K706*'fnd base rates'!K$114)
+($M706*'fnd base rates'!K$116)
+($N706*'fnd base rates'!K$117)
+($O706*'fnd base rates'!K$118)
+($P706*VLOOKUP($S706+12,rate_basefnd,11)))
*$R706</f>
        <v>5907.9300549999998</v>
      </c>
      <c r="AD706" s="1">
        <f>(($D706*'fnd base rates'!L$107)
+($E706*'fnd base rates'!L$108)
+($F706*'fnd base rates'!L$109)
+($G706*'fnd base rates'!L$110)
+($H706*'fnd base rates'!L$111)
+($I706*'fnd base rates'!L$112)
+($J706*'fnd base rates'!L$113)
+($K706*'fnd base rates'!L$114)
+($M706*'fnd base rates'!L$116)
+($N706*'fnd base rates'!L$117)
+($O706*'fnd base rates'!L$118)
+($P706*VLOOKUP($S706+12,rate_basefnd,12)))</f>
        <v>9713.107030000001</v>
      </c>
      <c r="AE706" s="1">
        <f>(($D706*'fnd base rates'!M$107)
+($E706*'fnd base rates'!M$108)
+($F706*'fnd base rates'!M$109)
+($G706*'fnd base rates'!M$110)
+($H706*'fnd base rates'!M$111)
+($I706*'fnd base rates'!M$112)
+($J706*'fnd base rates'!M$113)
+($K706*'fnd base rates'!M$114)
+($M706*'fnd base rates'!M$116)
+($N706*'fnd base rates'!M$117)
+($O706*'fnd base rates'!M$118)
+($P706*VLOOKUP($S706+12,rate_basefnd,13)))</f>
        <v>0</v>
      </c>
      <c r="AF706" s="4">
        <f t="shared" si="767"/>
        <v>78082.083500000008</v>
      </c>
      <c r="AH706" s="4">
        <f t="shared" si="768"/>
        <v>486348316</v>
      </c>
      <c r="AI706" s="4" t="str">
        <f t="shared" si="769"/>
        <v>486</v>
      </c>
      <c r="AJ706" s="2" t="str">
        <f t="shared" si="770"/>
        <v>348</v>
      </c>
      <c r="AK706" s="2" t="str">
        <f t="shared" si="771"/>
        <v>316</v>
      </c>
      <c r="AL706" s="4">
        <f t="shared" si="772"/>
        <v>1</v>
      </c>
      <c r="AM706" s="4">
        <f t="shared" si="764"/>
        <v>5</v>
      </c>
      <c r="AN706" s="4">
        <f t="shared" si="773"/>
        <v>78082.083500000008</v>
      </c>
      <c r="AO706" s="4">
        <f t="shared" si="774"/>
        <v>15616</v>
      </c>
      <c r="AP706" s="4">
        <f t="shared" si="775"/>
        <v>0</v>
      </c>
      <c r="AQ706" s="4">
        <v>15616</v>
      </c>
      <c r="AW706" s="4">
        <v>15536</v>
      </c>
      <c r="AX706" s="5">
        <f t="shared" si="776"/>
        <v>80</v>
      </c>
      <c r="AY706" s="4">
        <v>15616</v>
      </c>
      <c r="AZ706" s="5"/>
      <c r="BB706" s="5">
        <f t="shared" ref="BB706" si="832">BC706-BA706</f>
        <v>0</v>
      </c>
    </row>
    <row r="707" spans="1:54" s="4" customFormat="1">
      <c r="A707" s="278">
        <v>486</v>
      </c>
      <c r="B707" s="2">
        <v>486348348</v>
      </c>
      <c r="C707" s="10" t="s">
        <v>1195</v>
      </c>
      <c r="D707" s="15">
        <f>'fnd enro'!D707</f>
        <v>0</v>
      </c>
      <c r="E707" s="15">
        <f>'fnd enro'!E707</f>
        <v>0</v>
      </c>
      <c r="F707" s="15">
        <f>'fnd enro'!F707</f>
        <v>67</v>
      </c>
      <c r="G707" s="15">
        <f>'fnd enro'!G707</f>
        <v>354</v>
      </c>
      <c r="H707" s="15">
        <f>'fnd enro'!H707</f>
        <v>201</v>
      </c>
      <c r="I707" s="15">
        <f>'fnd enro'!I707</f>
        <v>0</v>
      </c>
      <c r="J707" s="15">
        <f>'fnd enro'!J707</f>
        <v>0</v>
      </c>
      <c r="K707" s="16">
        <f>'fnd enro'!K707</f>
        <v>23.822600000000001</v>
      </c>
      <c r="L707" s="15">
        <f>'fnd enro'!L707</f>
        <v>0</v>
      </c>
      <c r="M707" s="15">
        <f>'fnd enro'!M707</f>
        <v>137</v>
      </c>
      <c r="N707" s="15">
        <f>'fnd enro'!N707</f>
        <v>25</v>
      </c>
      <c r="O707" s="15">
        <f>'fnd enro'!O707</f>
        <v>0</v>
      </c>
      <c r="P707" s="15">
        <f>'fnd enro'!P707</f>
        <v>515</v>
      </c>
      <c r="Q707" s="15">
        <f>'fnd enro'!R707</f>
        <v>622</v>
      </c>
      <c r="R707" s="16">
        <f t="shared" si="766"/>
        <v>1</v>
      </c>
      <c r="S707" s="15">
        <f>VALUE('fnd enro'!Q707)</f>
        <v>11</v>
      </c>
      <c r="T707" s="2"/>
      <c r="U707" s="1">
        <f>(($D707*'fnd base rates'!C$107)
+($E707*'fnd base rates'!C$108)
+($F707*'fnd base rates'!C$109)
+($G707*'fnd base rates'!C$110)
+($H707*'fnd base rates'!C$111)
+($I707*'fnd base rates'!C$112)
+($J707*'fnd base rates'!C$113)
+($K707*'fnd base rates'!C$114)
+($M707*'fnd base rates'!C$116)
+($N707*'fnd base rates'!C$117)
+($O707*'fnd base rates'!C$118)
+($P707*VLOOKUP($S707+12,rate_basefnd,3)))
*$R707</f>
        <v>371499.93624600006</v>
      </c>
      <c r="V707" s="1">
        <f>(($D707*'fnd base rates'!D$107)
+($E707*'fnd base rates'!D$108)
+($F707*'fnd base rates'!D$109)
+($G707*'fnd base rates'!D$110)
+($H707*'fnd base rates'!D$111)
+($I707*'fnd base rates'!D$112)
+($J707*'fnd base rates'!D$113)
+($K707*'fnd base rates'!D$114)
+($M707*'fnd base rates'!D$116)
+($N707*'fnd base rates'!D$117)
+($O707*'fnd base rates'!D$118)
+($P707*VLOOKUP($S707+12,rate_basefnd,4)))
*$R707</f>
        <v>658770</v>
      </c>
      <c r="W707" s="1">
        <f>(($D707*'fnd base rates'!E$107)
+($E707*'fnd base rates'!E$108)
+($F707*'fnd base rates'!E$109)
+($G707*'fnd base rates'!E$110)
+($H707*'fnd base rates'!E$111)
+($I707*'fnd base rates'!E$112)
+($J707*'fnd base rates'!E$113)
+($K707*'fnd base rates'!E$114)
+($M707*'fnd base rates'!E$116)
+($N707*'fnd base rates'!E$117)
+($O707*'fnd base rates'!E$118)
+($P707*VLOOKUP($S707+12,rate_basefnd,5)))
*$R707</f>
        <v>4137472.6910979999</v>
      </c>
      <c r="X707" s="1">
        <f>(($D707*'fnd base rates'!F$107)
+($E707*'fnd base rates'!F$108)
+($F707*'fnd base rates'!F$109)
+($G707*'fnd base rates'!F$110)
+($H707*'fnd base rates'!F$111)
+($I707*'fnd base rates'!F$112)
+($J707*'fnd base rates'!F$113)
+($K707*'fnd base rates'!F$114)
+($M707*'fnd base rates'!F$116)
+($N707*'fnd base rates'!F$117)
+($O707*'fnd base rates'!F$118)
+($P707*VLOOKUP($S707+12,rate_basefnd,6)))
*$R707</f>
        <v>719551.85360399995</v>
      </c>
      <c r="Y707" s="1">
        <f>(($D707*'fnd base rates'!G$107)
+($E707*'fnd base rates'!G$108)
+($F707*'fnd base rates'!G$109)
+($G707*'fnd base rates'!G$110)
+($H707*'fnd base rates'!G$111)
+($I707*'fnd base rates'!G$112)
+($J707*'fnd base rates'!G$113)
+($K707*'fnd base rates'!G$114)
+($M707*'fnd base rates'!G$116)
+($N707*'fnd base rates'!G$117)
+($O707*'fnd base rates'!G$118)
+($P707*VLOOKUP($S707+12,rate_basefnd,7)))
*$R707</f>
        <v>186704.98845800001</v>
      </c>
      <c r="Z707" s="1">
        <f>(($D707*'fnd base rates'!H$107)
+($E707*'fnd base rates'!H$108)
+($F707*'fnd base rates'!H$109)
+($G707*'fnd base rates'!H$110)
+($H707*'fnd base rates'!H$111)
+($I707*'fnd base rates'!H$112)
+($J707*'fnd base rates'!H$113)
+($K707*'fnd base rates'!H$114)
+($M707*'fnd base rates'!H$116)
+($N707*'fnd base rates'!H$117)
+($O707*'fnd base rates'!H$118)
+($P707*VLOOKUP($S707+12,rate_basefnd,8)))</f>
        <v>343664.52461999998</v>
      </c>
      <c r="AA707" s="1">
        <f>(($D707*'fnd base rates'!I$107)
+($E707*'fnd base rates'!I$108)
+($F707*'fnd base rates'!I$109)
+($G707*'fnd base rates'!I$110)
+($H707*'fnd base rates'!I$111)
+($I707*'fnd base rates'!I$112)
+($J707*'fnd base rates'!I$113)
+($K707*'fnd base rates'!I$114)
+($M707*'fnd base rates'!I$116)
+($N707*'fnd base rates'!I$117)
+($O707*'fnd base rates'!I$118)
+($P707*VLOOKUP($S707+12,rate_basefnd,9)))
*$R707</f>
        <v>261989.90999999997</v>
      </c>
      <c r="AB707" s="1">
        <f>(($D707*'fnd base rates'!J$107)
+($E707*'fnd base rates'!J$108)
+($F707*'fnd base rates'!J$109)
+($G707*'fnd base rates'!J$110)
+($H707*'fnd base rates'!J$111)
+($I707*'fnd base rates'!J$112)
+($J707*'fnd base rates'!J$113)
+($K707*'fnd base rates'!J$114)
+($M707*'fnd base rates'!J$116)
+($N707*'fnd base rates'!J$117)
+($O707*'fnd base rates'!J$118)
+($P707*VLOOKUP($S707+12,rate_basefnd,10)))
*$R707</f>
        <v>471851.79</v>
      </c>
      <c r="AC707" s="1">
        <f>(($D707*'fnd base rates'!K$107)
+($E707*'fnd base rates'!K$108)
+($F707*'fnd base rates'!K$109)
+($G707*'fnd base rates'!K$110)
+($H707*'fnd base rates'!K$111)
+($I707*'fnd base rates'!K$112)
+($J707*'fnd base rates'!K$113)
+($K707*'fnd base rates'!K$114)
+($M707*'fnd base rates'!K$116)
+($N707*'fnd base rates'!K$117)
+($O707*'fnd base rates'!K$118)
+($P707*VLOOKUP($S707+12,rate_basefnd,11)))
*$R707</f>
        <v>716575.98484200006</v>
      </c>
      <c r="AD707" s="1">
        <f>(($D707*'fnd base rates'!L$107)
+($E707*'fnd base rates'!L$108)
+($F707*'fnd base rates'!L$109)
+($G707*'fnd base rates'!L$110)
+($H707*'fnd base rates'!L$111)
+($I707*'fnd base rates'!L$112)
+($J707*'fnd base rates'!L$113)
+($K707*'fnd base rates'!L$114)
+($M707*'fnd base rates'!L$116)
+($N707*'fnd base rates'!L$117)
+($O707*'fnd base rates'!L$118)
+($P707*VLOOKUP($S707+12,rate_basefnd,12)))</f>
        <v>1141399.4085320001</v>
      </c>
      <c r="AE707" s="1">
        <f>(($D707*'fnd base rates'!M$107)
+($E707*'fnd base rates'!M$108)
+($F707*'fnd base rates'!M$109)
+($G707*'fnd base rates'!M$110)
+($H707*'fnd base rates'!M$111)
+($I707*'fnd base rates'!M$112)
+($J707*'fnd base rates'!M$113)
+($K707*'fnd base rates'!M$114)
+($M707*'fnd base rates'!M$116)
+($N707*'fnd base rates'!M$117)
+($O707*'fnd base rates'!M$118)
+($P707*VLOOKUP($S707+12,rate_basefnd,13)))</f>
        <v>0</v>
      </c>
      <c r="AF707" s="4">
        <f t="shared" si="767"/>
        <v>9009481.0874000005</v>
      </c>
      <c r="AH707" s="4">
        <f t="shared" si="768"/>
        <v>486348348</v>
      </c>
      <c r="AI707" s="4" t="str">
        <f t="shared" si="769"/>
        <v>486</v>
      </c>
      <c r="AJ707" s="2" t="str">
        <f t="shared" si="770"/>
        <v>348</v>
      </c>
      <c r="AK707" s="2" t="str">
        <f t="shared" si="771"/>
        <v>348</v>
      </c>
      <c r="AL707" s="4">
        <f t="shared" si="772"/>
        <v>1</v>
      </c>
      <c r="AM707" s="4">
        <f t="shared" si="764"/>
        <v>622</v>
      </c>
      <c r="AN707" s="4">
        <f t="shared" si="773"/>
        <v>9009481.0874000005</v>
      </c>
      <c r="AO707" s="4">
        <f t="shared" si="774"/>
        <v>14485</v>
      </c>
      <c r="AP707" s="4">
        <f t="shared" si="775"/>
        <v>0</v>
      </c>
      <c r="AQ707" s="4">
        <v>14485</v>
      </c>
      <c r="AW707" s="4">
        <v>14397</v>
      </c>
      <c r="AX707" s="5">
        <f t="shared" si="776"/>
        <v>88</v>
      </c>
      <c r="AY707" s="4">
        <v>14485</v>
      </c>
      <c r="AZ707" s="5"/>
      <c r="BB707" s="5">
        <f t="shared" ref="BB707" si="833">BC707-BA707</f>
        <v>0</v>
      </c>
    </row>
    <row r="708" spans="1:54" s="4" customFormat="1">
      <c r="A708" s="278">
        <v>486</v>
      </c>
      <c r="B708" s="2">
        <v>486348753</v>
      </c>
      <c r="C708" s="10" t="s">
        <v>1195</v>
      </c>
      <c r="D708" s="15">
        <f>'fnd enro'!D708</f>
        <v>0</v>
      </c>
      <c r="E708" s="15">
        <f>'fnd enro'!E708</f>
        <v>0</v>
      </c>
      <c r="F708" s="15">
        <f>'fnd enro'!F708</f>
        <v>0</v>
      </c>
      <c r="G708" s="15">
        <f>'fnd enro'!G708</f>
        <v>1</v>
      </c>
      <c r="H708" s="15">
        <f>'fnd enro'!H708</f>
        <v>0</v>
      </c>
      <c r="I708" s="15">
        <f>'fnd enro'!I708</f>
        <v>0</v>
      </c>
      <c r="J708" s="15">
        <f>'fnd enro'!J708</f>
        <v>0</v>
      </c>
      <c r="K708" s="16">
        <f>'fnd enro'!K708</f>
        <v>3.8300000000000001E-2</v>
      </c>
      <c r="L708" s="15">
        <f>'fnd enro'!L708</f>
        <v>0</v>
      </c>
      <c r="M708" s="15">
        <f>'fnd enro'!M708</f>
        <v>0</v>
      </c>
      <c r="N708" s="15">
        <f>'fnd enro'!N708</f>
        <v>0</v>
      </c>
      <c r="O708" s="15">
        <f>'fnd enro'!O708</f>
        <v>0</v>
      </c>
      <c r="P708" s="15">
        <f>'fnd enro'!P708</f>
        <v>1</v>
      </c>
      <c r="Q708" s="15">
        <f>'fnd enro'!R708</f>
        <v>1</v>
      </c>
      <c r="R708" s="16">
        <f t="shared" si="766"/>
        <v>1</v>
      </c>
      <c r="S708" s="15">
        <f>VALUE('fnd enro'!Q708)</f>
        <v>6</v>
      </c>
      <c r="T708" s="2"/>
      <c r="U708" s="1">
        <f>(($D708*'fnd base rates'!C$107)
+($E708*'fnd base rates'!C$108)
+($F708*'fnd base rates'!C$109)
+($G708*'fnd base rates'!C$110)
+($H708*'fnd base rates'!C$111)
+($I708*'fnd base rates'!C$112)
+($J708*'fnd base rates'!C$113)
+($K708*'fnd base rates'!C$114)
+($M708*'fnd base rates'!C$116)
+($N708*'fnd base rates'!C$117)
+($O708*'fnd base rates'!C$118)
+($P708*VLOOKUP($S708+12,rate_basefnd,3)))
*$R708</f>
        <v>573.08229299999994</v>
      </c>
      <c r="V708" s="1">
        <f>(($D708*'fnd base rates'!D$107)
+($E708*'fnd base rates'!D$108)
+($F708*'fnd base rates'!D$109)
+($G708*'fnd base rates'!D$110)
+($H708*'fnd base rates'!D$111)
+($I708*'fnd base rates'!D$112)
+($J708*'fnd base rates'!D$113)
+($K708*'fnd base rates'!D$114)
+($M708*'fnd base rates'!D$116)
+($N708*'fnd base rates'!D$117)
+($O708*'fnd base rates'!D$118)
+($P708*VLOOKUP($S708+12,rate_basefnd,4)))
*$R708</f>
        <v>1019.06</v>
      </c>
      <c r="W708" s="1">
        <f>(($D708*'fnd base rates'!E$107)
+($E708*'fnd base rates'!E$108)
+($F708*'fnd base rates'!E$109)
+($G708*'fnd base rates'!E$110)
+($H708*'fnd base rates'!E$111)
+($I708*'fnd base rates'!E$112)
+($J708*'fnd base rates'!E$113)
+($K708*'fnd base rates'!E$114)
+($M708*'fnd base rates'!E$116)
+($N708*'fnd base rates'!E$117)
+($O708*'fnd base rates'!E$118)
+($P708*VLOOKUP($S708+12,rate_basefnd,5)))
*$R708</f>
        <v>6511.5352590000002</v>
      </c>
      <c r="X708" s="1">
        <f>(($D708*'fnd base rates'!F$107)
+($E708*'fnd base rates'!F$108)
+($F708*'fnd base rates'!F$109)
+($G708*'fnd base rates'!F$110)
+($H708*'fnd base rates'!F$111)
+($I708*'fnd base rates'!F$112)
+($J708*'fnd base rates'!F$113)
+($K708*'fnd base rates'!F$114)
+($M708*'fnd base rates'!F$116)
+($N708*'fnd base rates'!F$117)
+($O708*'fnd base rates'!F$118)
+($P708*VLOOKUP($S708+12,rate_basefnd,6)))
*$R708</f>
        <v>1191.1383820000001</v>
      </c>
      <c r="Y708" s="1">
        <f>(($D708*'fnd base rates'!G$107)
+($E708*'fnd base rates'!G$108)
+($F708*'fnd base rates'!G$109)
+($G708*'fnd base rates'!G$110)
+($H708*'fnd base rates'!G$111)
+($I708*'fnd base rates'!G$112)
+($J708*'fnd base rates'!G$113)
+($K708*'fnd base rates'!G$114)
+($M708*'fnd base rates'!G$116)
+($N708*'fnd base rates'!G$117)
+($O708*'fnd base rates'!G$118)
+($P708*VLOOKUP($S708+12,rate_basefnd,7)))
*$R708</f>
        <v>285.78613899999999</v>
      </c>
      <c r="Z708" s="1">
        <f>(($D708*'fnd base rates'!H$107)
+($E708*'fnd base rates'!H$108)
+($F708*'fnd base rates'!H$109)
+($G708*'fnd base rates'!H$110)
+($H708*'fnd base rates'!H$111)
+($I708*'fnd base rates'!H$112)
+($J708*'fnd base rates'!H$113)
+($K708*'fnd base rates'!H$114)
+($M708*'fnd base rates'!H$116)
+($N708*'fnd base rates'!H$117)
+($O708*'fnd base rates'!H$118)
+($P708*VLOOKUP($S708+12,rate_basefnd,8)))</f>
        <v>521.60721000000001</v>
      </c>
      <c r="AA708" s="1">
        <f>(($D708*'fnd base rates'!I$107)
+($E708*'fnd base rates'!I$108)
+($F708*'fnd base rates'!I$109)
+($G708*'fnd base rates'!I$110)
+($H708*'fnd base rates'!I$111)
+($I708*'fnd base rates'!I$112)
+($J708*'fnd base rates'!I$113)
+($K708*'fnd base rates'!I$114)
+($M708*'fnd base rates'!I$116)
+($N708*'fnd base rates'!I$117)
+($O708*'fnd base rates'!I$118)
+($P708*VLOOKUP($S708+12,rate_basefnd,9)))
*$R708</f>
        <v>382.14000000000004</v>
      </c>
      <c r="AB708" s="1">
        <f>(($D708*'fnd base rates'!J$107)
+($E708*'fnd base rates'!J$108)
+($F708*'fnd base rates'!J$109)
+($G708*'fnd base rates'!J$110)
+($H708*'fnd base rates'!J$111)
+($I708*'fnd base rates'!J$112)
+($J708*'fnd base rates'!J$113)
+($K708*'fnd base rates'!J$114)
+($M708*'fnd base rates'!J$116)
+($N708*'fnd base rates'!J$117)
+($O708*'fnd base rates'!J$118)
+($P708*VLOOKUP($S708+12,rate_basefnd,10)))
*$R708</f>
        <v>735.12</v>
      </c>
      <c r="AC708" s="1">
        <f>(($D708*'fnd base rates'!K$107)
+($E708*'fnd base rates'!K$108)
+($F708*'fnd base rates'!K$109)
+($G708*'fnd base rates'!K$110)
+($H708*'fnd base rates'!K$111)
+($I708*'fnd base rates'!K$112)
+($J708*'fnd base rates'!K$113)
+($K708*'fnd base rates'!K$114)
+($M708*'fnd base rates'!K$116)
+($N708*'fnd base rates'!K$117)
+($O708*'fnd base rates'!K$118)
+($P708*VLOOKUP($S708+12,rate_basefnd,11)))
*$R708</f>
        <v>1051.8940110000001</v>
      </c>
      <c r="AD708" s="1">
        <f>(($D708*'fnd base rates'!L$107)
+($E708*'fnd base rates'!L$108)
+($F708*'fnd base rates'!L$109)
+($G708*'fnd base rates'!L$110)
+($H708*'fnd base rates'!L$111)
+($I708*'fnd base rates'!L$112)
+($J708*'fnd base rates'!L$113)
+($K708*'fnd base rates'!L$114)
+($M708*'fnd base rates'!L$116)
+($N708*'fnd base rates'!L$117)
+($O708*'fnd base rates'!L$118)
+($P708*VLOOKUP($S708+12,rate_basefnd,12)))</f>
        <v>1756.6234059999999</v>
      </c>
      <c r="AE708" s="1">
        <f>(($D708*'fnd base rates'!M$107)
+($E708*'fnd base rates'!M$108)
+($F708*'fnd base rates'!M$109)
+($G708*'fnd base rates'!M$110)
+($H708*'fnd base rates'!M$111)
+($I708*'fnd base rates'!M$112)
+($J708*'fnd base rates'!M$113)
+($K708*'fnd base rates'!M$114)
+($M708*'fnd base rates'!M$116)
+($N708*'fnd base rates'!M$117)
+($O708*'fnd base rates'!M$118)
+($P708*VLOOKUP($S708+12,rate_basefnd,13)))</f>
        <v>0</v>
      </c>
      <c r="AF708" s="4">
        <f t="shared" si="767"/>
        <v>14027.986700000001</v>
      </c>
      <c r="AH708" s="4">
        <f t="shared" si="768"/>
        <v>486348753</v>
      </c>
      <c r="AI708" s="4" t="str">
        <f t="shared" si="769"/>
        <v>486</v>
      </c>
      <c r="AJ708" s="2" t="str">
        <f t="shared" si="770"/>
        <v>348</v>
      </c>
      <c r="AK708" s="2" t="str">
        <f t="shared" si="771"/>
        <v>753</v>
      </c>
      <c r="AL708" s="4">
        <f t="shared" si="772"/>
        <v>1</v>
      </c>
      <c r="AM708" s="4">
        <f t="shared" si="764"/>
        <v>1</v>
      </c>
      <c r="AN708" s="4">
        <f t="shared" si="773"/>
        <v>14027.986700000001</v>
      </c>
      <c r="AO708" s="4">
        <f t="shared" si="774"/>
        <v>14028</v>
      </c>
      <c r="AP708" s="4">
        <f t="shared" si="775"/>
        <v>0</v>
      </c>
      <c r="AQ708" s="4">
        <v>14028</v>
      </c>
      <c r="AW708" s="4">
        <v>13992</v>
      </c>
      <c r="AX708" s="5">
        <f t="shared" si="776"/>
        <v>36</v>
      </c>
      <c r="AY708" s="4">
        <v>14028</v>
      </c>
      <c r="AZ708" s="5"/>
      <c r="BB708" s="5">
        <f t="shared" ref="BB708" si="834">BC708-BA708</f>
        <v>0</v>
      </c>
    </row>
    <row r="709" spans="1:54" s="4" customFormat="1">
      <c r="A709" s="278">
        <v>486</v>
      </c>
      <c r="B709" s="2">
        <v>486348767</v>
      </c>
      <c r="C709" s="10" t="s">
        <v>1195</v>
      </c>
      <c r="D709" s="15">
        <f>'fnd enro'!D709</f>
        <v>0</v>
      </c>
      <c r="E709" s="15">
        <f>'fnd enro'!E709</f>
        <v>0</v>
      </c>
      <c r="F709" s="15">
        <f>'fnd enro'!F709</f>
        <v>0</v>
      </c>
      <c r="G709" s="15">
        <f>'fnd enro'!G709</f>
        <v>8</v>
      </c>
      <c r="H709" s="15">
        <f>'fnd enro'!H709</f>
        <v>3</v>
      </c>
      <c r="I709" s="15">
        <f>'fnd enro'!I709</f>
        <v>0</v>
      </c>
      <c r="J709" s="15">
        <f>'fnd enro'!J709</f>
        <v>0</v>
      </c>
      <c r="K709" s="16">
        <f>'fnd enro'!K709</f>
        <v>0.42130000000000001</v>
      </c>
      <c r="L709" s="15">
        <f>'fnd enro'!L709</f>
        <v>0</v>
      </c>
      <c r="M709" s="15">
        <f>'fnd enro'!M709</f>
        <v>2</v>
      </c>
      <c r="N709" s="15">
        <f>'fnd enro'!N709</f>
        <v>1</v>
      </c>
      <c r="O709" s="15">
        <f>'fnd enro'!O709</f>
        <v>0</v>
      </c>
      <c r="P709" s="15">
        <f>'fnd enro'!P709</f>
        <v>8</v>
      </c>
      <c r="Q709" s="15">
        <f>'fnd enro'!R709</f>
        <v>11</v>
      </c>
      <c r="R709" s="16">
        <f t="shared" si="766"/>
        <v>1</v>
      </c>
      <c r="S709" s="15">
        <f>VALUE('fnd enro'!Q709)</f>
        <v>8</v>
      </c>
      <c r="T709" s="2"/>
      <c r="U709" s="1">
        <f>(($D709*'fnd base rates'!C$107)
+($E709*'fnd base rates'!C$108)
+($F709*'fnd base rates'!C$109)
+($G709*'fnd base rates'!C$110)
+($H709*'fnd base rates'!C$111)
+($I709*'fnd base rates'!C$112)
+($J709*'fnd base rates'!C$113)
+($K709*'fnd base rates'!C$114)
+($M709*'fnd base rates'!C$116)
+($N709*'fnd base rates'!C$117)
+($O709*'fnd base rates'!C$118)
+($P709*VLOOKUP($S709+12,rate_basefnd,3)))
*$R709</f>
        <v>6450.4952230000008</v>
      </c>
      <c r="V709" s="1">
        <f>(($D709*'fnd base rates'!D$107)
+($E709*'fnd base rates'!D$108)
+($F709*'fnd base rates'!D$109)
+($G709*'fnd base rates'!D$110)
+($H709*'fnd base rates'!D$111)
+($I709*'fnd base rates'!D$112)
+($J709*'fnd base rates'!D$113)
+($K709*'fnd base rates'!D$114)
+($M709*'fnd base rates'!D$116)
+($N709*'fnd base rates'!D$117)
+($O709*'fnd base rates'!D$118)
+($P709*VLOOKUP($S709+12,rate_basefnd,4)))
*$R709</f>
        <v>11038.210000000001</v>
      </c>
      <c r="W709" s="1">
        <f>(($D709*'fnd base rates'!E$107)
+($E709*'fnd base rates'!E$108)
+($F709*'fnd base rates'!E$109)
+($G709*'fnd base rates'!E$110)
+($H709*'fnd base rates'!E$111)
+($I709*'fnd base rates'!E$112)
+($J709*'fnd base rates'!E$113)
+($K709*'fnd base rates'!E$114)
+($M709*'fnd base rates'!E$116)
+($N709*'fnd base rates'!E$117)
+($O709*'fnd base rates'!E$118)
+($P709*VLOOKUP($S709+12,rate_basefnd,5)))
*$R709</f>
        <v>67343.937848999994</v>
      </c>
      <c r="X709" s="1">
        <f>(($D709*'fnd base rates'!F$107)
+($E709*'fnd base rates'!F$108)
+($F709*'fnd base rates'!F$109)
+($G709*'fnd base rates'!F$110)
+($H709*'fnd base rates'!F$111)
+($I709*'fnd base rates'!F$112)
+($J709*'fnd base rates'!F$113)
+($K709*'fnd base rates'!F$114)
+($M709*'fnd base rates'!F$116)
+($N709*'fnd base rates'!F$117)
+($O709*'fnd base rates'!F$118)
+($P709*VLOOKUP($S709+12,rate_basefnd,6)))
*$R709</f>
        <v>12886.152201999999</v>
      </c>
      <c r="Y709" s="1">
        <f>(($D709*'fnd base rates'!G$107)
+($E709*'fnd base rates'!G$108)
+($F709*'fnd base rates'!G$109)
+($G709*'fnd base rates'!G$110)
+($H709*'fnd base rates'!G$111)
+($I709*'fnd base rates'!G$112)
+($J709*'fnd base rates'!G$113)
+($K709*'fnd base rates'!G$114)
+($M709*'fnd base rates'!G$116)
+($N709*'fnd base rates'!G$117)
+($O709*'fnd base rates'!G$118)
+($P709*VLOOKUP($S709+12,rate_basefnd,7)))
*$R709</f>
        <v>3000.7275289999998</v>
      </c>
      <c r="Z709" s="1">
        <f>(($D709*'fnd base rates'!H$107)
+($E709*'fnd base rates'!H$108)
+($F709*'fnd base rates'!H$109)
+($G709*'fnd base rates'!H$110)
+($H709*'fnd base rates'!H$111)
+($I709*'fnd base rates'!H$112)
+($J709*'fnd base rates'!H$113)
+($K709*'fnd base rates'!H$114)
+($M709*'fnd base rates'!H$116)
+($N709*'fnd base rates'!H$117)
+($O709*'fnd base rates'!H$118)
+($P709*VLOOKUP($S709+12,rate_basefnd,8)))</f>
        <v>6050.7593100000004</v>
      </c>
      <c r="AA709" s="1">
        <f>(($D709*'fnd base rates'!I$107)
+($E709*'fnd base rates'!I$108)
+($F709*'fnd base rates'!I$109)
+($G709*'fnd base rates'!I$110)
+($H709*'fnd base rates'!I$111)
+($I709*'fnd base rates'!I$112)
+($J709*'fnd base rates'!I$113)
+($K709*'fnd base rates'!I$114)
+($M709*'fnd base rates'!I$116)
+($N709*'fnd base rates'!I$117)
+($O709*'fnd base rates'!I$118)
+($P709*VLOOKUP($S709+12,rate_basefnd,9)))
*$R709</f>
        <v>4354.88</v>
      </c>
      <c r="AB709" s="1">
        <f>(($D709*'fnd base rates'!J$107)
+($E709*'fnd base rates'!J$108)
+($F709*'fnd base rates'!J$109)
+($G709*'fnd base rates'!J$110)
+($H709*'fnd base rates'!J$111)
+($I709*'fnd base rates'!J$112)
+($J709*'fnd base rates'!J$113)
+($K709*'fnd base rates'!J$114)
+($M709*'fnd base rates'!J$116)
+($N709*'fnd base rates'!J$117)
+($O709*'fnd base rates'!J$118)
+($P709*VLOOKUP($S709+12,rate_basefnd,10)))
*$R709</f>
        <v>7041.82</v>
      </c>
      <c r="AC709" s="1">
        <f>(($D709*'fnd base rates'!K$107)
+($E709*'fnd base rates'!K$108)
+($F709*'fnd base rates'!K$109)
+($G709*'fnd base rates'!K$110)
+($H709*'fnd base rates'!K$111)
+($I709*'fnd base rates'!K$112)
+($J709*'fnd base rates'!K$113)
+($K709*'fnd base rates'!K$114)
+($M709*'fnd base rates'!K$116)
+($N709*'fnd base rates'!K$117)
+($O709*'fnd base rates'!K$118)
+($P709*VLOOKUP($S709+12,rate_basefnd,11)))
*$R709</f>
        <v>12675.644121000003</v>
      </c>
      <c r="AD709" s="1">
        <f>(($D709*'fnd base rates'!L$107)
+($E709*'fnd base rates'!L$108)
+($F709*'fnd base rates'!L$109)
+($G709*'fnd base rates'!L$110)
+($H709*'fnd base rates'!L$111)
+($I709*'fnd base rates'!L$112)
+($J709*'fnd base rates'!L$113)
+($K709*'fnd base rates'!L$114)
+($M709*'fnd base rates'!L$116)
+($N709*'fnd base rates'!L$117)
+($O709*'fnd base rates'!L$118)
+($P709*VLOOKUP($S709+12,rate_basefnd,12)))</f>
        <v>19192.167466000003</v>
      </c>
      <c r="AE709" s="1">
        <f>(($D709*'fnd base rates'!M$107)
+($E709*'fnd base rates'!M$108)
+($F709*'fnd base rates'!M$109)
+($G709*'fnd base rates'!M$110)
+($H709*'fnd base rates'!M$111)
+($I709*'fnd base rates'!M$112)
+($J709*'fnd base rates'!M$113)
+($K709*'fnd base rates'!M$114)
+($M709*'fnd base rates'!M$116)
+($N709*'fnd base rates'!M$117)
+($O709*'fnd base rates'!M$118)
+($P709*VLOOKUP($S709+12,rate_basefnd,13)))</f>
        <v>0</v>
      </c>
      <c r="AF709" s="4">
        <f t="shared" si="767"/>
        <v>150034.79369999998</v>
      </c>
      <c r="AH709" s="4">
        <f t="shared" si="768"/>
        <v>486348767</v>
      </c>
      <c r="AI709" s="4" t="str">
        <f t="shared" si="769"/>
        <v>486</v>
      </c>
      <c r="AJ709" s="2" t="str">
        <f t="shared" si="770"/>
        <v>348</v>
      </c>
      <c r="AK709" s="2" t="str">
        <f t="shared" si="771"/>
        <v>767</v>
      </c>
      <c r="AL709" s="4">
        <f t="shared" si="772"/>
        <v>1</v>
      </c>
      <c r="AM709" s="4">
        <f t="shared" si="764"/>
        <v>11</v>
      </c>
      <c r="AN709" s="4">
        <f t="shared" si="773"/>
        <v>150034.79369999998</v>
      </c>
      <c r="AO709" s="4">
        <f t="shared" si="774"/>
        <v>13640</v>
      </c>
      <c r="AP709" s="4">
        <f t="shared" si="775"/>
        <v>0</v>
      </c>
      <c r="AQ709" s="4">
        <v>13640</v>
      </c>
      <c r="AW709" s="4">
        <v>13591</v>
      </c>
      <c r="AX709" s="5">
        <f t="shared" si="776"/>
        <v>49</v>
      </c>
      <c r="AY709" s="4">
        <v>13640</v>
      </c>
      <c r="AZ709" s="5"/>
      <c r="BB709" s="5">
        <f t="shared" ref="BB709" si="835">BC709-BA709</f>
        <v>0</v>
      </c>
    </row>
    <row r="710" spans="1:54" s="4" customFormat="1">
      <c r="A710" s="278">
        <v>486</v>
      </c>
      <c r="B710" s="2">
        <v>486348775</v>
      </c>
      <c r="C710" s="10" t="s">
        <v>1195</v>
      </c>
      <c r="D710" s="15">
        <f>'fnd enro'!D710</f>
        <v>0</v>
      </c>
      <c r="E710" s="15">
        <f>'fnd enro'!E710</f>
        <v>0</v>
      </c>
      <c r="F710" s="15">
        <f>'fnd enro'!F710</f>
        <v>0</v>
      </c>
      <c r="G710" s="15">
        <f>'fnd enro'!G710</f>
        <v>2</v>
      </c>
      <c r="H710" s="15">
        <f>'fnd enro'!H710</f>
        <v>0</v>
      </c>
      <c r="I710" s="15">
        <f>'fnd enro'!I710</f>
        <v>0</v>
      </c>
      <c r="J710" s="15">
        <f>'fnd enro'!J710</f>
        <v>0</v>
      </c>
      <c r="K710" s="16">
        <f>'fnd enro'!K710</f>
        <v>7.6600000000000001E-2</v>
      </c>
      <c r="L710" s="15">
        <f>'fnd enro'!L710</f>
        <v>0</v>
      </c>
      <c r="M710" s="15">
        <f>'fnd enro'!M710</f>
        <v>1</v>
      </c>
      <c r="N710" s="15">
        <f>'fnd enro'!N710</f>
        <v>0</v>
      </c>
      <c r="O710" s="15">
        <f>'fnd enro'!O710</f>
        <v>0</v>
      </c>
      <c r="P710" s="15">
        <f>'fnd enro'!P710</f>
        <v>1</v>
      </c>
      <c r="Q710" s="15">
        <f>'fnd enro'!R710</f>
        <v>2</v>
      </c>
      <c r="R710" s="16">
        <f t="shared" si="766"/>
        <v>1</v>
      </c>
      <c r="S710" s="15">
        <f>VALUE('fnd enro'!Q710)</f>
        <v>3</v>
      </c>
      <c r="T710" s="2"/>
      <c r="U710" s="1">
        <f>(($D710*'fnd base rates'!C$107)
+($E710*'fnd base rates'!C$108)
+($F710*'fnd base rates'!C$109)
+($G710*'fnd base rates'!C$110)
+($H710*'fnd base rates'!C$111)
+($I710*'fnd base rates'!C$112)
+($J710*'fnd base rates'!C$113)
+($K710*'fnd base rates'!C$114)
+($M710*'fnd base rates'!C$116)
+($N710*'fnd base rates'!C$117)
+($O710*'fnd base rates'!C$118)
+($P710*VLOOKUP($S710+12,rate_basefnd,3)))
*$R710</f>
        <v>1174.224586</v>
      </c>
      <c r="V710" s="1">
        <f>(($D710*'fnd base rates'!D$107)
+($E710*'fnd base rates'!D$108)
+($F710*'fnd base rates'!D$109)
+($G710*'fnd base rates'!D$110)
+($H710*'fnd base rates'!D$111)
+($I710*'fnd base rates'!D$112)
+($J710*'fnd base rates'!D$113)
+($K710*'fnd base rates'!D$114)
+($M710*'fnd base rates'!D$116)
+($N710*'fnd base rates'!D$117)
+($O710*'fnd base rates'!D$118)
+($P710*VLOOKUP($S710+12,rate_basefnd,4)))
*$R710</f>
        <v>1887.21</v>
      </c>
      <c r="W710" s="1">
        <f>(($D710*'fnd base rates'!E$107)
+($E710*'fnd base rates'!E$108)
+($F710*'fnd base rates'!E$109)
+($G710*'fnd base rates'!E$110)
+($H710*'fnd base rates'!E$111)
+($I710*'fnd base rates'!E$112)
+($J710*'fnd base rates'!E$113)
+($K710*'fnd base rates'!E$114)
+($M710*'fnd base rates'!E$116)
+($N710*'fnd base rates'!E$117)
+($O710*'fnd base rates'!E$118)
+($P710*VLOOKUP($S710+12,rate_basefnd,5)))
*$R710</f>
        <v>11090.630518</v>
      </c>
      <c r="X710" s="1">
        <f>(($D710*'fnd base rates'!F$107)
+($E710*'fnd base rates'!F$108)
+($F710*'fnd base rates'!F$109)
+($G710*'fnd base rates'!F$110)
+($H710*'fnd base rates'!F$111)
+($I710*'fnd base rates'!F$112)
+($J710*'fnd base rates'!F$113)
+($K710*'fnd base rates'!F$114)
+($M710*'fnd base rates'!F$116)
+($N710*'fnd base rates'!F$117)
+($O710*'fnd base rates'!F$118)
+($P710*VLOOKUP($S710+12,rate_basefnd,6)))
*$R710</f>
        <v>2548.5467640000002</v>
      </c>
      <c r="Y710" s="1">
        <f>(($D710*'fnd base rates'!G$107)
+($E710*'fnd base rates'!G$108)
+($F710*'fnd base rates'!G$109)
+($G710*'fnd base rates'!G$110)
+($H710*'fnd base rates'!G$111)
+($I710*'fnd base rates'!G$112)
+($J710*'fnd base rates'!G$113)
+($K710*'fnd base rates'!G$114)
+($M710*'fnd base rates'!G$116)
+($N710*'fnd base rates'!G$117)
+($O710*'fnd base rates'!G$118)
+($P710*VLOOKUP($S710+12,rate_basefnd,7)))
*$R710</f>
        <v>468.88227799999999</v>
      </c>
      <c r="Z710" s="1">
        <f>(($D710*'fnd base rates'!H$107)
+($E710*'fnd base rates'!H$108)
+($F710*'fnd base rates'!H$109)
+($G710*'fnd base rates'!H$110)
+($H710*'fnd base rates'!H$111)
+($I710*'fnd base rates'!H$112)
+($J710*'fnd base rates'!H$113)
+($K710*'fnd base rates'!H$114)
+($M710*'fnd base rates'!H$116)
+($N710*'fnd base rates'!H$117)
+($O710*'fnd base rates'!H$118)
+($P710*VLOOKUP($S710+12,rate_basefnd,8)))</f>
        <v>1138.94442</v>
      </c>
      <c r="AA710" s="1">
        <f>(($D710*'fnd base rates'!I$107)
+($E710*'fnd base rates'!I$108)
+($F710*'fnd base rates'!I$109)
+($G710*'fnd base rates'!I$110)
+($H710*'fnd base rates'!I$111)
+($I710*'fnd base rates'!I$112)
+($J710*'fnd base rates'!I$113)
+($K710*'fnd base rates'!I$114)
+($M710*'fnd base rates'!I$116)
+($N710*'fnd base rates'!I$117)
+($O710*'fnd base rates'!I$118)
+($P710*VLOOKUP($S710+12,rate_basefnd,9)))
*$R710</f>
        <v>710.17000000000007</v>
      </c>
      <c r="AB710" s="1">
        <f>(($D710*'fnd base rates'!J$107)
+($E710*'fnd base rates'!J$108)
+($F710*'fnd base rates'!J$109)
+($G710*'fnd base rates'!J$110)
+($H710*'fnd base rates'!J$111)
+($I710*'fnd base rates'!J$112)
+($J710*'fnd base rates'!J$113)
+($K710*'fnd base rates'!J$114)
+($M710*'fnd base rates'!J$116)
+($N710*'fnd base rates'!J$117)
+($O710*'fnd base rates'!J$118)
+($P710*VLOOKUP($S710+12,rate_basefnd,10)))
*$R710</f>
        <v>842.51</v>
      </c>
      <c r="AC710" s="1">
        <f>(($D710*'fnd base rates'!K$107)
+($E710*'fnd base rates'!K$108)
+($F710*'fnd base rates'!K$109)
+($G710*'fnd base rates'!K$110)
+($H710*'fnd base rates'!K$111)
+($I710*'fnd base rates'!K$112)
+($J710*'fnd base rates'!K$113)
+($K710*'fnd base rates'!K$114)
+($M710*'fnd base rates'!K$116)
+($N710*'fnd base rates'!K$117)
+($O710*'fnd base rates'!K$118)
+($P710*VLOOKUP($S710+12,rate_basefnd,11)))
*$R710</f>
        <v>2388.8080220000002</v>
      </c>
      <c r="AD710" s="1">
        <f>(($D710*'fnd base rates'!L$107)
+($E710*'fnd base rates'!L$108)
+($F710*'fnd base rates'!L$109)
+($G710*'fnd base rates'!L$110)
+($H710*'fnd base rates'!L$111)
+($I710*'fnd base rates'!L$112)
+($J710*'fnd base rates'!L$113)
+($K710*'fnd base rates'!L$114)
+($M710*'fnd base rates'!L$116)
+($N710*'fnd base rates'!L$117)
+($O710*'fnd base rates'!L$118)
+($P710*VLOOKUP($S710+12,rate_basefnd,12)))</f>
        <v>3273.6668119999999</v>
      </c>
      <c r="AE710" s="1">
        <f>(($D710*'fnd base rates'!M$107)
+($E710*'fnd base rates'!M$108)
+($F710*'fnd base rates'!M$109)
+($G710*'fnd base rates'!M$110)
+($H710*'fnd base rates'!M$111)
+($I710*'fnd base rates'!M$112)
+($J710*'fnd base rates'!M$113)
+($K710*'fnd base rates'!M$114)
+($M710*'fnd base rates'!M$116)
+($N710*'fnd base rates'!M$117)
+($O710*'fnd base rates'!M$118)
+($P710*VLOOKUP($S710+12,rate_basefnd,13)))</f>
        <v>0</v>
      </c>
      <c r="AF710" s="4">
        <f t="shared" si="767"/>
        <v>25523.593400000002</v>
      </c>
      <c r="AH710" s="4">
        <f t="shared" si="768"/>
        <v>486348775</v>
      </c>
      <c r="AI710" s="4" t="str">
        <f t="shared" si="769"/>
        <v>486</v>
      </c>
      <c r="AJ710" s="2" t="str">
        <f t="shared" si="770"/>
        <v>348</v>
      </c>
      <c r="AK710" s="2" t="str">
        <f t="shared" si="771"/>
        <v>775</v>
      </c>
      <c r="AL710" s="4">
        <f t="shared" si="772"/>
        <v>1</v>
      </c>
      <c r="AM710" s="4">
        <f t="shared" si="764"/>
        <v>2</v>
      </c>
      <c r="AN710" s="4">
        <f t="shared" si="773"/>
        <v>25523.593400000002</v>
      </c>
      <c r="AO710" s="4">
        <f t="shared" si="774"/>
        <v>12762</v>
      </c>
      <c r="AP710" s="4">
        <f t="shared" si="775"/>
        <v>0</v>
      </c>
      <c r="AQ710" s="4">
        <v>12762</v>
      </c>
      <c r="AW710" s="4">
        <v>12739</v>
      </c>
      <c r="AX710" s="5">
        <f t="shared" si="776"/>
        <v>23</v>
      </c>
      <c r="AY710" s="4">
        <v>12762</v>
      </c>
      <c r="AZ710" s="5"/>
      <c r="BB710" s="5">
        <f t="shared" ref="BB710" si="836">BC710-BA710</f>
        <v>0</v>
      </c>
    </row>
    <row r="711" spans="1:54" s="4" customFormat="1">
      <c r="A711" s="278">
        <v>487</v>
      </c>
      <c r="B711" s="2">
        <v>487049016</v>
      </c>
      <c r="C711" s="10" t="s">
        <v>308</v>
      </c>
      <c r="D711" s="15">
        <f>'fnd enro'!D711</f>
        <v>0</v>
      </c>
      <c r="E711" s="15">
        <f>'fnd enro'!E711</f>
        <v>0</v>
      </c>
      <c r="F711" s="15">
        <f>'fnd enro'!F711</f>
        <v>0</v>
      </c>
      <c r="G711" s="15">
        <f>'fnd enro'!G711</f>
        <v>0</v>
      </c>
      <c r="H711" s="15">
        <f>'fnd enro'!H711</f>
        <v>0</v>
      </c>
      <c r="I711" s="15">
        <f>'fnd enro'!I711</f>
        <v>1</v>
      </c>
      <c r="J711" s="15">
        <f>'fnd enro'!J711</f>
        <v>0</v>
      </c>
      <c r="K711" s="16">
        <f>'fnd enro'!K711</f>
        <v>3.8300000000000001E-2</v>
      </c>
      <c r="L711" s="15">
        <f>'fnd enro'!L711</f>
        <v>0</v>
      </c>
      <c r="M711" s="15">
        <f>'fnd enro'!M711</f>
        <v>0</v>
      </c>
      <c r="N711" s="15">
        <f>'fnd enro'!N711</f>
        <v>0</v>
      </c>
      <c r="O711" s="15">
        <f>'fnd enro'!O711</f>
        <v>1</v>
      </c>
      <c r="P711" s="15">
        <f>'fnd enro'!P711</f>
        <v>0</v>
      </c>
      <c r="Q711" s="15">
        <f>'fnd enro'!R711</f>
        <v>1</v>
      </c>
      <c r="R711" s="16">
        <f t="shared" si="766"/>
        <v>1.1080000000000001</v>
      </c>
      <c r="S711" s="15">
        <f>VALUE('fnd enro'!Q711)</f>
        <v>7</v>
      </c>
      <c r="T711" s="2"/>
      <c r="U711" s="1">
        <f>(($D711*'fnd base rates'!C$107)
+($E711*'fnd base rates'!C$108)
+($F711*'fnd base rates'!C$109)
+($G711*'fnd base rates'!C$110)
+($H711*'fnd base rates'!C$111)
+($I711*'fnd base rates'!C$112)
+($J711*'fnd base rates'!C$113)
+($K711*'fnd base rates'!C$114)
+($M711*'fnd base rates'!C$116)
+($N711*'fnd base rates'!C$117)
+($O711*'fnd base rates'!C$118)
+($P711*VLOOKUP($S711+12,rate_basefnd,3)))
*$R711</f>
        <v>662.85246064400008</v>
      </c>
      <c r="V711" s="1">
        <f>(($D711*'fnd base rates'!D$107)
+($E711*'fnd base rates'!D$108)
+($F711*'fnd base rates'!D$109)
+($G711*'fnd base rates'!D$110)
+($H711*'fnd base rates'!D$111)
+($I711*'fnd base rates'!D$112)
+($J711*'fnd base rates'!D$113)
+($K711*'fnd base rates'!D$114)
+($M711*'fnd base rates'!D$116)
+($N711*'fnd base rates'!D$117)
+($O711*'fnd base rates'!D$118)
+($P711*VLOOKUP($S711+12,rate_basefnd,4)))
*$R711</f>
        <v>977.42220000000009</v>
      </c>
      <c r="W711" s="1">
        <f>(($D711*'fnd base rates'!E$107)
+($E711*'fnd base rates'!E$108)
+($F711*'fnd base rates'!E$109)
+($G711*'fnd base rates'!E$110)
+($H711*'fnd base rates'!E$111)
+($I711*'fnd base rates'!E$112)
+($J711*'fnd base rates'!E$113)
+($K711*'fnd base rates'!E$114)
+($M711*'fnd base rates'!E$116)
+($N711*'fnd base rates'!E$117)
+($O711*'fnd base rates'!E$118)
+($P711*VLOOKUP($S711+12,rate_basefnd,5)))
*$R711</f>
        <v>6368.7787469720006</v>
      </c>
      <c r="X711" s="1">
        <f>(($D711*'fnd base rates'!F$107)
+($E711*'fnd base rates'!F$108)
+($F711*'fnd base rates'!F$109)
+($G711*'fnd base rates'!F$110)
+($H711*'fnd base rates'!F$111)
+($I711*'fnd base rates'!F$112)
+($J711*'fnd base rates'!F$113)
+($K711*'fnd base rates'!F$114)
+($M711*'fnd base rates'!F$116)
+($N711*'fnd base rates'!F$117)
+($O711*'fnd base rates'!F$118)
+($P711*VLOOKUP($S711+12,rate_basefnd,6)))
*$R711</f>
        <v>1103.7102472560002</v>
      </c>
      <c r="Y711" s="1">
        <f>(($D711*'fnd base rates'!G$107)
+($E711*'fnd base rates'!G$108)
+($F711*'fnd base rates'!G$109)
+($G711*'fnd base rates'!G$110)
+($H711*'fnd base rates'!G$111)
+($I711*'fnd base rates'!G$112)
+($J711*'fnd base rates'!G$113)
+($K711*'fnd base rates'!G$114)
+($M711*'fnd base rates'!G$116)
+($N711*'fnd base rates'!G$117)
+($O711*'fnd base rates'!G$118)
+($P711*VLOOKUP($S711+12,rate_basefnd,7)))
*$R711</f>
        <v>221.10820201199999</v>
      </c>
      <c r="Z711" s="1">
        <f>(($D711*'fnd base rates'!H$107)
+($E711*'fnd base rates'!H$108)
+($F711*'fnd base rates'!H$109)
+($G711*'fnd base rates'!H$110)
+($H711*'fnd base rates'!H$111)
+($I711*'fnd base rates'!H$112)
+($J711*'fnd base rates'!H$113)
+($K711*'fnd base rates'!H$114)
+($M711*'fnd base rates'!H$116)
+($N711*'fnd base rates'!H$117)
+($O711*'fnd base rates'!H$118)
+($P711*VLOOKUP($S711+12,rate_basefnd,8)))</f>
        <v>899.45720999999992</v>
      </c>
      <c r="AA711" s="1">
        <f>(($D711*'fnd base rates'!I$107)
+($E711*'fnd base rates'!I$108)
+($F711*'fnd base rates'!I$109)
+($G711*'fnd base rates'!I$110)
+($H711*'fnd base rates'!I$111)
+($I711*'fnd base rates'!I$112)
+($J711*'fnd base rates'!I$113)
+($K711*'fnd base rates'!I$114)
+($M711*'fnd base rates'!I$116)
+($N711*'fnd base rates'!I$117)
+($O711*'fnd base rates'!I$118)
+($P711*VLOOKUP($S711+12,rate_basefnd,9)))
*$R711</f>
        <v>522.85412000000008</v>
      </c>
      <c r="AB711" s="1">
        <f>(($D711*'fnd base rates'!J$107)
+($E711*'fnd base rates'!J$108)
+($F711*'fnd base rates'!J$109)
+($G711*'fnd base rates'!J$110)
+($H711*'fnd base rates'!J$111)
+($I711*'fnd base rates'!J$112)
+($J711*'fnd base rates'!J$113)
+($K711*'fnd base rates'!J$114)
+($M711*'fnd base rates'!J$116)
+($N711*'fnd base rates'!J$117)
+($O711*'fnd base rates'!J$118)
+($P711*VLOOKUP($S711+12,rate_basefnd,10)))
*$R711</f>
        <v>632.08075999999994</v>
      </c>
      <c r="AC711" s="1">
        <f>(($D711*'fnd base rates'!K$107)
+($E711*'fnd base rates'!K$108)
+($F711*'fnd base rates'!K$109)
+($G711*'fnd base rates'!K$110)
+($H711*'fnd base rates'!K$111)
+($I711*'fnd base rates'!K$112)
+($J711*'fnd base rates'!K$113)
+($K711*'fnd base rates'!K$114)
+($M711*'fnd base rates'!K$116)
+($N711*'fnd base rates'!K$117)
+($O711*'fnd base rates'!K$118)
+($P711*VLOOKUP($S711+12,rate_basefnd,11)))
*$R711</f>
        <v>1503.2945241880002</v>
      </c>
      <c r="AD711" s="1">
        <f>(($D711*'fnd base rates'!L$107)
+($E711*'fnd base rates'!L$108)
+($F711*'fnd base rates'!L$109)
+($G711*'fnd base rates'!L$110)
+($H711*'fnd base rates'!L$111)
+($I711*'fnd base rates'!L$112)
+($J711*'fnd base rates'!L$113)
+($K711*'fnd base rates'!L$114)
+($M711*'fnd base rates'!L$116)
+($N711*'fnd base rates'!L$117)
+($O711*'fnd base rates'!L$118)
+($P711*VLOOKUP($S711+12,rate_basefnd,12)))</f>
        <v>1465.243406</v>
      </c>
      <c r="AE711" s="1">
        <f>(($D711*'fnd base rates'!M$107)
+($E711*'fnd base rates'!M$108)
+($F711*'fnd base rates'!M$109)
+($G711*'fnd base rates'!M$110)
+($H711*'fnd base rates'!M$111)
+($I711*'fnd base rates'!M$112)
+($J711*'fnd base rates'!M$113)
+($K711*'fnd base rates'!M$114)
+($M711*'fnd base rates'!M$116)
+($N711*'fnd base rates'!M$117)
+($O711*'fnd base rates'!M$118)
+($P711*VLOOKUP($S711+12,rate_basefnd,13)))</f>
        <v>0</v>
      </c>
      <c r="AF711" s="4">
        <f t="shared" si="767"/>
        <v>14356.801877072001</v>
      </c>
      <c r="AH711" s="4">
        <f t="shared" si="768"/>
        <v>487049016</v>
      </c>
      <c r="AI711" s="4" t="str">
        <f t="shared" si="769"/>
        <v>487</v>
      </c>
      <c r="AJ711" s="2" t="str">
        <f t="shared" si="770"/>
        <v>049</v>
      </c>
      <c r="AK711" s="2" t="str">
        <f t="shared" si="771"/>
        <v>016</v>
      </c>
      <c r="AL711" s="4">
        <f t="shared" si="772"/>
        <v>1</v>
      </c>
      <c r="AM711" s="4">
        <f t="shared" si="764"/>
        <v>1</v>
      </c>
      <c r="AN711" s="4">
        <f t="shared" si="773"/>
        <v>14356.801877072001</v>
      </c>
      <c r="AO711" s="4">
        <f t="shared" si="774"/>
        <v>14357</v>
      </c>
      <c r="AP711" s="4">
        <f t="shared" si="775"/>
        <v>0</v>
      </c>
      <c r="AQ711" s="4">
        <v>14357</v>
      </c>
      <c r="AW711" s="4">
        <v>14305</v>
      </c>
      <c r="AX711" s="5">
        <f t="shared" si="776"/>
        <v>52</v>
      </c>
      <c r="AY711" s="4">
        <v>14357</v>
      </c>
      <c r="AZ711" s="5"/>
      <c r="BB711" s="5">
        <f t="shared" ref="BB711" si="837">BC711-BA711</f>
        <v>0</v>
      </c>
    </row>
    <row r="712" spans="1:54" s="4" customFormat="1">
      <c r="A712" s="278">
        <v>487</v>
      </c>
      <c r="B712" s="2">
        <v>487049018</v>
      </c>
      <c r="C712" s="10" t="s">
        <v>308</v>
      </c>
      <c r="D712" s="15">
        <f>'fnd enro'!D712</f>
        <v>0</v>
      </c>
      <c r="E712" s="15">
        <f>'fnd enro'!E712</f>
        <v>0</v>
      </c>
      <c r="F712" s="15">
        <f>'fnd enro'!F712</f>
        <v>0</v>
      </c>
      <c r="G712" s="15">
        <f>'fnd enro'!G712</f>
        <v>0</v>
      </c>
      <c r="H712" s="15">
        <f>'fnd enro'!H712</f>
        <v>1</v>
      </c>
      <c r="I712" s="15">
        <f>'fnd enro'!I712</f>
        <v>0</v>
      </c>
      <c r="J712" s="15">
        <f>'fnd enro'!J712</f>
        <v>0</v>
      </c>
      <c r="K712" s="16">
        <f>'fnd enro'!K712</f>
        <v>3.8300000000000001E-2</v>
      </c>
      <c r="L712" s="15">
        <f>'fnd enro'!L712</f>
        <v>0</v>
      </c>
      <c r="M712" s="15">
        <f>'fnd enro'!M712</f>
        <v>0</v>
      </c>
      <c r="N712" s="15">
        <f>'fnd enro'!N712</f>
        <v>0</v>
      </c>
      <c r="O712" s="15">
        <f>'fnd enro'!O712</f>
        <v>0</v>
      </c>
      <c r="P712" s="15">
        <f>'fnd enro'!P712</f>
        <v>0</v>
      </c>
      <c r="Q712" s="15">
        <f>'fnd enro'!R712</f>
        <v>1</v>
      </c>
      <c r="R712" s="16">
        <f t="shared" si="766"/>
        <v>1.1080000000000001</v>
      </c>
      <c r="S712" s="15">
        <f>VALUE('fnd enro'!Q712)</f>
        <v>7</v>
      </c>
      <c r="T712" s="2"/>
      <c r="U712" s="1">
        <f>(($D712*'fnd base rates'!C$107)
+($E712*'fnd base rates'!C$108)
+($F712*'fnd base rates'!C$109)
+($G712*'fnd base rates'!C$110)
+($H712*'fnd base rates'!C$111)
+($I712*'fnd base rates'!C$112)
+($J712*'fnd base rates'!C$113)
+($K712*'fnd base rates'!C$114)
+($M712*'fnd base rates'!C$116)
+($N712*'fnd base rates'!C$117)
+($O712*'fnd base rates'!C$118)
+($P712*VLOOKUP($S712+12,rate_basefnd,3)))
*$R712</f>
        <v>567.87470064400009</v>
      </c>
      <c r="V712" s="1">
        <f>(($D712*'fnd base rates'!D$107)
+($E712*'fnd base rates'!D$108)
+($F712*'fnd base rates'!D$109)
+($G712*'fnd base rates'!D$110)
+($H712*'fnd base rates'!D$111)
+($I712*'fnd base rates'!D$112)
+($J712*'fnd base rates'!D$113)
+($K712*'fnd base rates'!D$114)
+($M712*'fnd base rates'!D$116)
+($N712*'fnd base rates'!D$117)
+($O712*'fnd base rates'!D$118)
+($P712*VLOOKUP($S712+12,rate_basefnd,4)))
*$R712</f>
        <v>811.20004000000006</v>
      </c>
      <c r="W712" s="1">
        <f>(($D712*'fnd base rates'!E$107)
+($E712*'fnd base rates'!E$108)
+($F712*'fnd base rates'!E$109)
+($G712*'fnd base rates'!E$110)
+($H712*'fnd base rates'!E$111)
+($I712*'fnd base rates'!E$112)
+($J712*'fnd base rates'!E$113)
+($K712*'fnd base rates'!E$114)
+($M712*'fnd base rates'!E$116)
+($N712*'fnd base rates'!E$117)
+($O712*'fnd base rates'!E$118)
+($P712*VLOOKUP($S712+12,rate_basefnd,5)))
*$R712</f>
        <v>3664.9706669720003</v>
      </c>
      <c r="X712" s="1">
        <f>(($D712*'fnd base rates'!F$107)
+($E712*'fnd base rates'!F$108)
+($F712*'fnd base rates'!F$109)
+($G712*'fnd base rates'!F$110)
+($H712*'fnd base rates'!F$111)
+($I712*'fnd base rates'!F$112)
+($J712*'fnd base rates'!F$113)
+($K712*'fnd base rates'!F$114)
+($M712*'fnd base rates'!F$116)
+($N712*'fnd base rates'!F$117)
+($O712*'fnd base rates'!F$118)
+($P712*VLOOKUP($S712+12,rate_basefnd,6)))
*$R712</f>
        <v>1052.5206472560001</v>
      </c>
      <c r="Y712" s="1">
        <f>(($D712*'fnd base rates'!G$107)
+($E712*'fnd base rates'!G$108)
+($F712*'fnd base rates'!G$109)
+($G712*'fnd base rates'!G$110)
+($H712*'fnd base rates'!G$111)
+($I712*'fnd base rates'!G$112)
+($J712*'fnd base rates'!G$113)
+($K712*'fnd base rates'!G$114)
+($M712*'fnd base rates'!G$116)
+($N712*'fnd base rates'!G$117)
+($O712*'fnd base rates'!G$118)
+($P712*VLOOKUP($S712+12,rate_basefnd,7)))
*$R712</f>
        <v>178.461282012</v>
      </c>
      <c r="Z712" s="1">
        <f>(($D712*'fnd base rates'!H$107)
+($E712*'fnd base rates'!H$108)
+($F712*'fnd base rates'!H$109)
+($G712*'fnd base rates'!H$110)
+($H712*'fnd base rates'!H$111)
+($I712*'fnd base rates'!H$112)
+($J712*'fnd base rates'!H$113)
+($K712*'fnd base rates'!H$114)
+($M712*'fnd base rates'!H$116)
+($N712*'fnd base rates'!H$117)
+($O712*'fnd base rates'!H$118)
+($P712*VLOOKUP($S712+12,rate_basefnd,8)))</f>
        <v>500.77720999999997</v>
      </c>
      <c r="AA712" s="1">
        <f>(($D712*'fnd base rates'!I$107)
+($E712*'fnd base rates'!I$108)
+($F712*'fnd base rates'!I$109)
+($G712*'fnd base rates'!I$110)
+($H712*'fnd base rates'!I$111)
+($I712*'fnd base rates'!I$112)
+($J712*'fnd base rates'!I$113)
+($K712*'fnd base rates'!I$114)
+($M712*'fnd base rates'!I$116)
+($N712*'fnd base rates'!I$117)
+($O712*'fnd base rates'!I$118)
+($P712*VLOOKUP($S712+12,rate_basefnd,9)))
*$R712</f>
        <v>372.42096000000004</v>
      </c>
      <c r="AB712" s="1">
        <f>(($D712*'fnd base rates'!J$107)
+($E712*'fnd base rates'!J$108)
+($F712*'fnd base rates'!J$109)
+($G712*'fnd base rates'!J$110)
+($H712*'fnd base rates'!J$111)
+($I712*'fnd base rates'!J$112)
+($J712*'fnd base rates'!J$113)
+($K712*'fnd base rates'!J$114)
+($M712*'fnd base rates'!J$116)
+($N712*'fnd base rates'!J$117)
+($O712*'fnd base rates'!J$118)
+($P712*VLOOKUP($S712+12,rate_basefnd,10)))
*$R712</f>
        <v>263.81479999999999</v>
      </c>
      <c r="AC712" s="1">
        <f>(($D712*'fnd base rates'!K$107)
+($E712*'fnd base rates'!K$108)
+($F712*'fnd base rates'!K$109)
+($G712*'fnd base rates'!K$110)
+($H712*'fnd base rates'!K$111)
+($I712*'fnd base rates'!K$112)
+($J712*'fnd base rates'!K$113)
+($K712*'fnd base rates'!K$114)
+($M712*'fnd base rates'!K$116)
+($N712*'fnd base rates'!K$117)
+($O712*'fnd base rates'!K$118)
+($P712*VLOOKUP($S712+12,rate_basefnd,11)))
*$R712</f>
        <v>1252.3879241879999</v>
      </c>
      <c r="AD712" s="1">
        <f>(($D712*'fnd base rates'!L$107)
+($E712*'fnd base rates'!L$108)
+($F712*'fnd base rates'!L$109)
+($G712*'fnd base rates'!L$110)
+($H712*'fnd base rates'!L$111)
+($I712*'fnd base rates'!L$112)
+($J712*'fnd base rates'!L$113)
+($K712*'fnd base rates'!L$114)
+($M712*'fnd base rates'!L$116)
+($N712*'fnd base rates'!L$117)
+($O712*'fnd base rates'!L$118)
+($P712*VLOOKUP($S712+12,rate_basefnd,12)))</f>
        <v>1351.523406</v>
      </c>
      <c r="AE712" s="1">
        <f>(($D712*'fnd base rates'!M$107)
+($E712*'fnd base rates'!M$108)
+($F712*'fnd base rates'!M$109)
+($G712*'fnd base rates'!M$110)
+($H712*'fnd base rates'!M$111)
+($I712*'fnd base rates'!M$112)
+($J712*'fnd base rates'!M$113)
+($K712*'fnd base rates'!M$114)
+($M712*'fnd base rates'!M$116)
+($N712*'fnd base rates'!M$117)
+($O712*'fnd base rates'!M$118)
+($P712*VLOOKUP($S712+12,rate_basefnd,13)))</f>
        <v>0</v>
      </c>
      <c r="AF712" s="4">
        <f t="shared" si="767"/>
        <v>10015.951637072001</v>
      </c>
      <c r="AH712" s="4">
        <f t="shared" si="768"/>
        <v>487049018</v>
      </c>
      <c r="AI712" s="4" t="str">
        <f t="shared" si="769"/>
        <v>487</v>
      </c>
      <c r="AJ712" s="2" t="str">
        <f t="shared" si="770"/>
        <v>049</v>
      </c>
      <c r="AK712" s="2" t="str">
        <f t="shared" si="771"/>
        <v>018</v>
      </c>
      <c r="AL712" s="4">
        <f t="shared" si="772"/>
        <v>1</v>
      </c>
      <c r="AM712" s="4">
        <f t="shared" si="764"/>
        <v>1</v>
      </c>
      <c r="AN712" s="4">
        <f t="shared" si="773"/>
        <v>10015.951637072001</v>
      </c>
      <c r="AO712" s="4">
        <f t="shared" si="774"/>
        <v>10016</v>
      </c>
      <c r="AP712" s="4">
        <f t="shared" si="775"/>
        <v>0</v>
      </c>
      <c r="AQ712" s="4">
        <v>10016</v>
      </c>
      <c r="AW712" s="4">
        <v>9998</v>
      </c>
      <c r="AX712" s="5">
        <f t="shared" si="776"/>
        <v>18</v>
      </c>
      <c r="AY712" s="4">
        <v>10016</v>
      </c>
      <c r="AZ712" s="5"/>
      <c r="BB712" s="5">
        <f t="shared" ref="BB712" si="838">BC712-BA712</f>
        <v>0</v>
      </c>
    </row>
    <row r="713" spans="1:54" s="4" customFormat="1">
      <c r="A713" s="278">
        <v>487</v>
      </c>
      <c r="B713" s="2">
        <v>487049031</v>
      </c>
      <c r="C713" s="10" t="s">
        <v>308</v>
      </c>
      <c r="D713" s="15">
        <f>'fnd enro'!D713</f>
        <v>0</v>
      </c>
      <c r="E713" s="15">
        <f>'fnd enro'!E713</f>
        <v>0</v>
      </c>
      <c r="F713" s="15">
        <f>'fnd enro'!F713</f>
        <v>0</v>
      </c>
      <c r="G713" s="15">
        <f>'fnd enro'!G713</f>
        <v>0</v>
      </c>
      <c r="H713" s="15">
        <f>'fnd enro'!H713</f>
        <v>0</v>
      </c>
      <c r="I713" s="15">
        <f>'fnd enro'!I713</f>
        <v>1</v>
      </c>
      <c r="J713" s="15">
        <f>'fnd enro'!J713</f>
        <v>0</v>
      </c>
      <c r="K713" s="16">
        <f>'fnd enro'!K713</f>
        <v>3.8300000000000001E-2</v>
      </c>
      <c r="L713" s="15">
        <f>'fnd enro'!L713</f>
        <v>0</v>
      </c>
      <c r="M713" s="15">
        <f>'fnd enro'!M713</f>
        <v>0</v>
      </c>
      <c r="N713" s="15">
        <f>'fnd enro'!N713</f>
        <v>0</v>
      </c>
      <c r="O713" s="15">
        <f>'fnd enro'!O713</f>
        <v>0</v>
      </c>
      <c r="P713" s="15">
        <f>'fnd enro'!P713</f>
        <v>1</v>
      </c>
      <c r="Q713" s="15">
        <f>'fnd enro'!R713</f>
        <v>1</v>
      </c>
      <c r="R713" s="16">
        <f t="shared" si="766"/>
        <v>1.1080000000000001</v>
      </c>
      <c r="S713" s="15">
        <f>VALUE('fnd enro'!Q713)</f>
        <v>4</v>
      </c>
      <c r="T713" s="2"/>
      <c r="U713" s="1">
        <f>(($D713*'fnd base rates'!C$107)
+($E713*'fnd base rates'!C$108)
+($F713*'fnd base rates'!C$109)
+($G713*'fnd base rates'!C$110)
+($H713*'fnd base rates'!C$111)
+($I713*'fnd base rates'!C$112)
+($J713*'fnd base rates'!C$113)
+($K713*'fnd base rates'!C$114)
+($M713*'fnd base rates'!C$116)
+($N713*'fnd base rates'!C$117)
+($O713*'fnd base rates'!C$118)
+($P713*VLOOKUP($S713+12,rate_basefnd,3)))
*$R713</f>
        <v>629.00306064400002</v>
      </c>
      <c r="V713" s="1">
        <f>(($D713*'fnd base rates'!D$107)
+($E713*'fnd base rates'!D$108)
+($F713*'fnd base rates'!D$109)
+($G713*'fnd base rates'!D$110)
+($H713*'fnd base rates'!D$111)
+($I713*'fnd base rates'!D$112)
+($J713*'fnd base rates'!D$113)
+($K713*'fnd base rates'!D$114)
+($M713*'fnd base rates'!D$116)
+($N713*'fnd base rates'!D$117)
+($O713*'fnd base rates'!D$118)
+($P713*VLOOKUP($S713+12,rate_basefnd,4)))
*$R713</f>
        <v>1100.84232</v>
      </c>
      <c r="W713" s="1">
        <f>(($D713*'fnd base rates'!E$107)
+($E713*'fnd base rates'!E$108)
+($F713*'fnd base rates'!E$109)
+($G713*'fnd base rates'!E$110)
+($H713*'fnd base rates'!E$111)
+($I713*'fnd base rates'!E$112)
+($J713*'fnd base rates'!E$113)
+($K713*'fnd base rates'!E$114)
+($M713*'fnd base rates'!E$116)
+($N713*'fnd base rates'!E$117)
+($O713*'fnd base rates'!E$118)
+($P713*VLOOKUP($S713+12,rate_basefnd,5)))
*$R713</f>
        <v>8032.7953069720006</v>
      </c>
      <c r="X713" s="1">
        <f>(($D713*'fnd base rates'!F$107)
+($E713*'fnd base rates'!F$108)
+($F713*'fnd base rates'!F$109)
+($G713*'fnd base rates'!F$110)
+($H713*'fnd base rates'!F$111)
+($I713*'fnd base rates'!F$112)
+($J713*'fnd base rates'!F$113)
+($K713*'fnd base rates'!F$114)
+($M713*'fnd base rates'!F$116)
+($N713*'fnd base rates'!F$117)
+($O713*'fnd base rates'!F$118)
+($P713*VLOOKUP($S713+12,rate_basefnd,6)))
*$R713</f>
        <v>937.4880872560002</v>
      </c>
      <c r="Y713" s="1">
        <f>(($D713*'fnd base rates'!G$107)
+($E713*'fnd base rates'!G$108)
+($F713*'fnd base rates'!G$109)
+($G713*'fnd base rates'!G$110)
+($H713*'fnd base rates'!G$111)
+($I713*'fnd base rates'!G$112)
+($J713*'fnd base rates'!G$113)
+($K713*'fnd base rates'!G$114)
+($M713*'fnd base rates'!G$116)
+($N713*'fnd base rates'!G$117)
+($O713*'fnd base rates'!G$118)
+($P713*VLOOKUP($S713+12,rate_basefnd,7)))
*$R713</f>
        <v>310.80080201199996</v>
      </c>
      <c r="Z713" s="1">
        <f>(($D713*'fnd base rates'!H$107)
+($E713*'fnd base rates'!H$108)
+($F713*'fnd base rates'!H$109)
+($G713*'fnd base rates'!H$110)
+($H713*'fnd base rates'!H$111)
+($I713*'fnd base rates'!H$112)
+($J713*'fnd base rates'!H$113)
+($K713*'fnd base rates'!H$114)
+($M713*'fnd base rates'!H$116)
+($N713*'fnd base rates'!H$117)
+($O713*'fnd base rates'!H$118)
+($P713*VLOOKUP($S713+12,rate_basefnd,8)))</f>
        <v>811.28720999999996</v>
      </c>
      <c r="AA713" s="1">
        <f>(($D713*'fnd base rates'!I$107)
+($E713*'fnd base rates'!I$108)
+($F713*'fnd base rates'!I$109)
+($G713*'fnd base rates'!I$110)
+($H713*'fnd base rates'!I$111)
+($I713*'fnd base rates'!I$112)
+($J713*'fnd base rates'!I$113)
+($K713*'fnd base rates'!I$114)
+($M713*'fnd base rates'!I$116)
+($N713*'fnd base rates'!I$117)
+($O713*'fnd base rates'!I$118)
+($P713*VLOOKUP($S713+12,rate_basefnd,9)))
*$R713</f>
        <v>566.12152000000015</v>
      </c>
      <c r="AB713" s="1">
        <f>(($D713*'fnd base rates'!J$107)
+($E713*'fnd base rates'!J$108)
+($F713*'fnd base rates'!J$109)
+($G713*'fnd base rates'!J$110)
+($H713*'fnd base rates'!J$111)
+($I713*'fnd base rates'!J$112)
+($J713*'fnd base rates'!J$113)
+($K713*'fnd base rates'!J$114)
+($M713*'fnd base rates'!J$116)
+($N713*'fnd base rates'!J$117)
+($O713*'fnd base rates'!J$118)
+($P713*VLOOKUP($S713+12,rate_basefnd,10)))
*$R713</f>
        <v>1203.27692</v>
      </c>
      <c r="AC713" s="1">
        <f>(($D713*'fnd base rates'!K$107)
+($E713*'fnd base rates'!K$108)
+($F713*'fnd base rates'!K$109)
+($G713*'fnd base rates'!K$110)
+($H713*'fnd base rates'!K$111)
+($I713*'fnd base rates'!K$112)
+($J713*'fnd base rates'!K$113)
+($K713*'fnd base rates'!K$114)
+($M713*'fnd base rates'!K$116)
+($N713*'fnd base rates'!K$117)
+($O713*'fnd base rates'!K$118)
+($P713*VLOOKUP($S713+12,rate_basefnd,11)))
*$R713</f>
        <v>1218.350164188</v>
      </c>
      <c r="AD713" s="1">
        <f>(($D713*'fnd base rates'!L$107)
+($E713*'fnd base rates'!L$108)
+($F713*'fnd base rates'!L$109)
+($G713*'fnd base rates'!L$110)
+($H713*'fnd base rates'!L$111)
+($I713*'fnd base rates'!L$112)
+($J713*'fnd base rates'!L$113)
+($K713*'fnd base rates'!L$114)
+($M713*'fnd base rates'!L$116)
+($N713*'fnd base rates'!L$117)
+($O713*'fnd base rates'!L$118)
+($P713*VLOOKUP($S713+12,rate_basefnd,12)))</f>
        <v>1642.303406</v>
      </c>
      <c r="AE713" s="1">
        <f>(($D713*'fnd base rates'!M$107)
+($E713*'fnd base rates'!M$108)
+($F713*'fnd base rates'!M$109)
+($G713*'fnd base rates'!M$110)
+($H713*'fnd base rates'!M$111)
+($I713*'fnd base rates'!M$112)
+($J713*'fnd base rates'!M$113)
+($K713*'fnd base rates'!M$114)
+($M713*'fnd base rates'!M$116)
+($N713*'fnd base rates'!M$117)
+($O713*'fnd base rates'!M$118)
+($P713*VLOOKUP($S713+12,rate_basefnd,13)))</f>
        <v>0</v>
      </c>
      <c r="AF713" s="4">
        <f t="shared" si="767"/>
        <v>16452.268797072</v>
      </c>
      <c r="AH713" s="4">
        <f t="shared" si="768"/>
        <v>487049031</v>
      </c>
      <c r="AI713" s="4" t="str">
        <f t="shared" si="769"/>
        <v>487</v>
      </c>
      <c r="AJ713" s="2" t="str">
        <f t="shared" si="770"/>
        <v>049</v>
      </c>
      <c r="AK713" s="2" t="str">
        <f t="shared" si="771"/>
        <v>031</v>
      </c>
      <c r="AL713" s="4">
        <f t="shared" si="772"/>
        <v>1</v>
      </c>
      <c r="AM713" s="4">
        <f t="shared" si="764"/>
        <v>1</v>
      </c>
      <c r="AN713" s="4">
        <f t="shared" si="773"/>
        <v>16452.268797072</v>
      </c>
      <c r="AO713" s="4">
        <f t="shared" si="774"/>
        <v>16452</v>
      </c>
      <c r="AP713" s="4">
        <f t="shared" si="775"/>
        <v>0</v>
      </c>
      <c r="AQ713" s="4">
        <v>16452</v>
      </c>
      <c r="AW713" s="4">
        <v>16430</v>
      </c>
      <c r="AX713" s="5">
        <f t="shared" si="776"/>
        <v>22</v>
      </c>
      <c r="AY713" s="4">
        <v>16452</v>
      </c>
      <c r="AZ713" s="5"/>
      <c r="BB713" s="5">
        <f t="shared" ref="BB713" si="839">BC713-BA713</f>
        <v>0</v>
      </c>
    </row>
    <row r="714" spans="1:54" s="4" customFormat="1">
      <c r="A714" s="278">
        <v>487</v>
      </c>
      <c r="B714" s="2">
        <v>487049035</v>
      </c>
      <c r="C714" s="10" t="s">
        <v>308</v>
      </c>
      <c r="D714" s="15">
        <f>'fnd enro'!D714</f>
        <v>0</v>
      </c>
      <c r="E714" s="15">
        <f>'fnd enro'!E714</f>
        <v>0</v>
      </c>
      <c r="F714" s="15">
        <f>'fnd enro'!F714</f>
        <v>0</v>
      </c>
      <c r="G714" s="15">
        <f>'fnd enro'!G714</f>
        <v>0</v>
      </c>
      <c r="H714" s="15">
        <f>'fnd enro'!H714</f>
        <v>8</v>
      </c>
      <c r="I714" s="15">
        <f>'fnd enro'!I714</f>
        <v>43</v>
      </c>
      <c r="J714" s="15">
        <f>'fnd enro'!J714</f>
        <v>0</v>
      </c>
      <c r="K714" s="16">
        <f>'fnd enro'!K714</f>
        <v>1.9533</v>
      </c>
      <c r="L714" s="15">
        <f>'fnd enro'!L714</f>
        <v>0</v>
      </c>
      <c r="M714" s="15">
        <f>'fnd enro'!M714</f>
        <v>0</v>
      </c>
      <c r="N714" s="15">
        <f>'fnd enro'!N714</f>
        <v>0</v>
      </c>
      <c r="O714" s="15">
        <f>'fnd enro'!O714</f>
        <v>0</v>
      </c>
      <c r="P714" s="15">
        <f>'fnd enro'!P714</f>
        <v>38</v>
      </c>
      <c r="Q714" s="15">
        <f>'fnd enro'!R714</f>
        <v>51</v>
      </c>
      <c r="R714" s="16">
        <f t="shared" si="766"/>
        <v>1.1080000000000001</v>
      </c>
      <c r="S714" s="15">
        <f>VALUE('fnd enro'!Q714)</f>
        <v>11</v>
      </c>
      <c r="T714" s="2"/>
      <c r="U714" s="1">
        <f>(($D714*'fnd base rates'!C$107)
+($E714*'fnd base rates'!C$108)
+($F714*'fnd base rates'!C$109)
+($G714*'fnd base rates'!C$110)
+($H714*'fnd base rates'!C$111)
+($I714*'fnd base rates'!C$112)
+($J714*'fnd base rates'!C$113)
+($K714*'fnd base rates'!C$114)
+($M714*'fnd base rates'!C$116)
+($N714*'fnd base rates'!C$117)
+($O714*'fnd base rates'!C$118)
+($P714*VLOOKUP($S714+12,rate_basefnd,3)))
*$R714</f>
        <v>32002.781652844002</v>
      </c>
      <c r="V714" s="1">
        <f>(($D714*'fnd base rates'!D$107)
+($E714*'fnd base rates'!D$108)
+($F714*'fnd base rates'!D$109)
+($G714*'fnd base rates'!D$110)
+($H714*'fnd base rates'!D$111)
+($I714*'fnd base rates'!D$112)
+($J714*'fnd base rates'!D$113)
+($K714*'fnd base rates'!D$114)
+($M714*'fnd base rates'!D$116)
+($N714*'fnd base rates'!D$117)
+($O714*'fnd base rates'!D$118)
+($P714*VLOOKUP($S714+12,rate_basefnd,4)))
*$R714</f>
        <v>55779.611880000004</v>
      </c>
      <c r="W714" s="1">
        <f>(($D714*'fnd base rates'!E$107)
+($E714*'fnd base rates'!E$108)
+($F714*'fnd base rates'!E$109)
+($G714*'fnd base rates'!E$110)
+($H714*'fnd base rates'!E$111)
+($I714*'fnd base rates'!E$112)
+($J714*'fnd base rates'!E$113)
+($K714*'fnd base rates'!E$114)
+($M714*'fnd base rates'!E$116)
+($N714*'fnd base rates'!E$117)
+($O714*'fnd base rates'!E$118)
+($P714*VLOOKUP($S714+12,rate_basefnd,5)))
*$R714</f>
        <v>393802.33317557204</v>
      </c>
      <c r="X714" s="1">
        <f>(($D714*'fnd base rates'!F$107)
+($E714*'fnd base rates'!F$108)
+($F714*'fnd base rates'!F$109)
+($G714*'fnd base rates'!F$110)
+($H714*'fnd base rates'!F$111)
+($I714*'fnd base rates'!F$112)
+($J714*'fnd base rates'!F$113)
+($K714*'fnd base rates'!F$114)
+($M714*'fnd base rates'!F$116)
+($N714*'fnd base rates'!F$117)
+($O714*'fnd base rates'!F$118)
+($P714*VLOOKUP($S714+12,rate_basefnd,6)))
*$R714</f>
        <v>48732.152930056007</v>
      </c>
      <c r="Y714" s="1">
        <f>(($D714*'fnd base rates'!G$107)
+($E714*'fnd base rates'!G$108)
+($F714*'fnd base rates'!G$109)
+($G714*'fnd base rates'!G$110)
+($H714*'fnd base rates'!G$111)
+($I714*'fnd base rates'!G$112)
+($J714*'fnd base rates'!G$113)
+($K714*'fnd base rates'!G$114)
+($M714*'fnd base rates'!G$116)
+($N714*'fnd base rates'!G$117)
+($O714*'fnd base rates'!G$118)
+($P714*VLOOKUP($S714+12,rate_basefnd,7)))
*$R714</f>
        <v>15717.116382611999</v>
      </c>
      <c r="Z714" s="1">
        <f>(($D714*'fnd base rates'!H$107)
+($E714*'fnd base rates'!H$108)
+($F714*'fnd base rates'!H$109)
+($G714*'fnd base rates'!H$110)
+($H714*'fnd base rates'!H$111)
+($I714*'fnd base rates'!H$112)
+($J714*'fnd base rates'!H$113)
+($K714*'fnd base rates'!H$114)
+($M714*'fnd base rates'!H$116)
+($N714*'fnd base rates'!H$117)
+($O714*'fnd base rates'!H$118)
+($P714*VLOOKUP($S714+12,rate_basefnd,8)))</f>
        <v>39019.347710000002</v>
      </c>
      <c r="AA714" s="1">
        <f>(($D714*'fnd base rates'!I$107)
+($E714*'fnd base rates'!I$108)
+($F714*'fnd base rates'!I$109)
+($G714*'fnd base rates'!I$110)
+($H714*'fnd base rates'!I$111)
+($I714*'fnd base rates'!I$112)
+($J714*'fnd base rates'!I$113)
+($K714*'fnd base rates'!I$114)
+($M714*'fnd base rates'!I$116)
+($N714*'fnd base rates'!I$117)
+($O714*'fnd base rates'!I$118)
+($P714*VLOOKUP($S714+12,rate_basefnd,9)))
*$R714</f>
        <v>28094.470159999997</v>
      </c>
      <c r="AB714" s="1">
        <f>(($D714*'fnd base rates'!J$107)
+($E714*'fnd base rates'!J$108)
+($F714*'fnd base rates'!J$109)
+($G714*'fnd base rates'!J$110)
+($H714*'fnd base rates'!J$111)
+($I714*'fnd base rates'!J$112)
+($J714*'fnd base rates'!J$113)
+($K714*'fnd base rates'!J$114)
+($M714*'fnd base rates'!J$116)
+($N714*'fnd base rates'!J$117)
+($O714*'fnd base rates'!J$118)
+($P714*VLOOKUP($S714+12,rate_basefnd,10)))
*$R714</f>
        <v>57864.723839999999</v>
      </c>
      <c r="AC714" s="1">
        <f>(($D714*'fnd base rates'!K$107)
+($E714*'fnd base rates'!K$108)
+($F714*'fnd base rates'!K$109)
+($G714*'fnd base rates'!K$110)
+($H714*'fnd base rates'!K$111)
+($I714*'fnd base rates'!K$112)
+($J714*'fnd base rates'!K$113)
+($K714*'fnd base rates'!K$114)
+($M714*'fnd base rates'!K$116)
+($N714*'fnd base rates'!K$117)
+($O714*'fnd base rates'!K$118)
+($P714*VLOOKUP($S714+12,rate_basefnd,11)))
*$R714</f>
        <v>62408.160453588003</v>
      </c>
      <c r="AD714" s="1">
        <f>(($D714*'fnd base rates'!L$107)
+($E714*'fnd base rates'!L$108)
+($F714*'fnd base rates'!L$109)
+($G714*'fnd base rates'!L$110)
+($H714*'fnd base rates'!L$111)
+($I714*'fnd base rates'!L$112)
+($J714*'fnd base rates'!L$113)
+($K714*'fnd base rates'!L$114)
+($M714*'fnd base rates'!L$116)
+($N714*'fnd base rates'!L$117)
+($O714*'fnd base rates'!L$118)
+($P714*VLOOKUP($S714+12,rate_basefnd,12)))</f>
        <v>84215.703706</v>
      </c>
      <c r="AE714" s="1">
        <f>(($D714*'fnd base rates'!M$107)
+($E714*'fnd base rates'!M$108)
+($F714*'fnd base rates'!M$109)
+($G714*'fnd base rates'!M$110)
+($H714*'fnd base rates'!M$111)
+($I714*'fnd base rates'!M$112)
+($J714*'fnd base rates'!M$113)
+($K714*'fnd base rates'!M$114)
+($M714*'fnd base rates'!M$116)
+($N714*'fnd base rates'!M$117)
+($O714*'fnd base rates'!M$118)
+($P714*VLOOKUP($S714+12,rate_basefnd,13)))</f>
        <v>0</v>
      </c>
      <c r="AF714" s="4">
        <f t="shared" si="767"/>
        <v>817636.40189067204</v>
      </c>
      <c r="AH714" s="4">
        <f t="shared" si="768"/>
        <v>487049035</v>
      </c>
      <c r="AI714" s="4" t="str">
        <f t="shared" si="769"/>
        <v>487</v>
      </c>
      <c r="AJ714" s="2" t="str">
        <f t="shared" si="770"/>
        <v>049</v>
      </c>
      <c r="AK714" s="2" t="str">
        <f t="shared" si="771"/>
        <v>035</v>
      </c>
      <c r="AL714" s="4">
        <f t="shared" si="772"/>
        <v>1</v>
      </c>
      <c r="AM714" s="4">
        <f t="shared" ref="AM714:AM777" si="840">enro</f>
        <v>51</v>
      </c>
      <c r="AN714" s="4">
        <f t="shared" si="773"/>
        <v>817636.40189067204</v>
      </c>
      <c r="AO714" s="4">
        <f t="shared" si="774"/>
        <v>16032</v>
      </c>
      <c r="AP714" s="4">
        <f t="shared" si="775"/>
        <v>0</v>
      </c>
      <c r="AQ714" s="4">
        <v>16032</v>
      </c>
      <c r="AW714" s="4">
        <v>15950</v>
      </c>
      <c r="AX714" s="5">
        <f t="shared" si="776"/>
        <v>82</v>
      </c>
      <c r="AY714" s="4">
        <v>16032</v>
      </c>
      <c r="AZ714" s="5"/>
      <c r="BB714" s="5">
        <f t="shared" ref="BB714" si="841">BC714-BA714</f>
        <v>0</v>
      </c>
    </row>
    <row r="715" spans="1:54" s="4" customFormat="1">
      <c r="A715" s="278">
        <v>487</v>
      </c>
      <c r="B715" s="2">
        <v>487049044</v>
      </c>
      <c r="C715" s="10" t="s">
        <v>308</v>
      </c>
      <c r="D715" s="15">
        <f>'fnd enro'!D715</f>
        <v>0</v>
      </c>
      <c r="E715" s="15">
        <f>'fnd enro'!E715</f>
        <v>0</v>
      </c>
      <c r="F715" s="15">
        <f>'fnd enro'!F715</f>
        <v>0</v>
      </c>
      <c r="G715" s="15">
        <f>'fnd enro'!G715</f>
        <v>0</v>
      </c>
      <c r="H715" s="15">
        <f>'fnd enro'!H715</f>
        <v>3</v>
      </c>
      <c r="I715" s="15">
        <f>'fnd enro'!I715</f>
        <v>3</v>
      </c>
      <c r="J715" s="15">
        <f>'fnd enro'!J715</f>
        <v>0</v>
      </c>
      <c r="K715" s="16">
        <f>'fnd enro'!K715</f>
        <v>0.2298</v>
      </c>
      <c r="L715" s="15">
        <f>'fnd enro'!L715</f>
        <v>0</v>
      </c>
      <c r="M715" s="15">
        <f>'fnd enro'!M715</f>
        <v>0</v>
      </c>
      <c r="N715" s="15">
        <f>'fnd enro'!N715</f>
        <v>0</v>
      </c>
      <c r="O715" s="15">
        <f>'fnd enro'!O715</f>
        <v>0</v>
      </c>
      <c r="P715" s="15">
        <f>'fnd enro'!P715</f>
        <v>5</v>
      </c>
      <c r="Q715" s="15">
        <f>'fnd enro'!R715</f>
        <v>6</v>
      </c>
      <c r="R715" s="16">
        <f t="shared" ref="R715:R778" si="842">VLOOKUP(B715,charterinfo_b,6)</f>
        <v>1.1080000000000001</v>
      </c>
      <c r="S715" s="15">
        <f>VALUE('fnd enro'!Q715)</f>
        <v>12</v>
      </c>
      <c r="T715" s="2"/>
      <c r="U715" s="1">
        <f>(($D715*'fnd base rates'!C$107)
+($E715*'fnd base rates'!C$108)
+($F715*'fnd base rates'!C$109)
+($G715*'fnd base rates'!C$110)
+($H715*'fnd base rates'!C$111)
+($I715*'fnd base rates'!C$112)
+($J715*'fnd base rates'!C$113)
+($K715*'fnd base rates'!C$114)
+($M715*'fnd base rates'!C$116)
+($N715*'fnd base rates'!C$117)
+($O715*'fnd base rates'!C$118)
+($P715*VLOOKUP($S715+12,rate_basefnd,3)))
*$R715</f>
        <v>3818.8148038640011</v>
      </c>
      <c r="V715" s="1">
        <f>(($D715*'fnd base rates'!D$107)
+($E715*'fnd base rates'!D$108)
+($F715*'fnd base rates'!D$109)
+($G715*'fnd base rates'!D$110)
+($H715*'fnd base rates'!D$111)
+($I715*'fnd base rates'!D$112)
+($J715*'fnd base rates'!D$113)
+($K715*'fnd base rates'!D$114)
+($M715*'fnd base rates'!D$116)
+($N715*'fnd base rates'!D$117)
+($O715*'fnd base rates'!D$118)
+($P715*VLOOKUP($S715+12,rate_basefnd,4)))
*$R715</f>
        <v>6817.1140400000004</v>
      </c>
      <c r="W715" s="1">
        <f>(($D715*'fnd base rates'!E$107)
+($E715*'fnd base rates'!E$108)
+($F715*'fnd base rates'!E$109)
+($G715*'fnd base rates'!E$110)
+($H715*'fnd base rates'!E$111)
+($I715*'fnd base rates'!E$112)
+($J715*'fnd base rates'!E$113)
+($K715*'fnd base rates'!E$114)
+($M715*'fnd base rates'!E$116)
+($N715*'fnd base rates'!E$117)
+($O715*'fnd base rates'!E$118)
+($P715*VLOOKUP($S715+12,rate_basefnd,5)))
*$R715</f>
        <v>45645.579681832001</v>
      </c>
      <c r="X715" s="1">
        <f>(($D715*'fnd base rates'!F$107)
+($E715*'fnd base rates'!F$108)
+($F715*'fnd base rates'!F$109)
+($G715*'fnd base rates'!F$110)
+($H715*'fnd base rates'!F$111)
+($I715*'fnd base rates'!F$112)
+($J715*'fnd base rates'!F$113)
+($K715*'fnd base rates'!F$114)
+($M715*'fnd base rates'!F$116)
+($N715*'fnd base rates'!F$117)
+($O715*'fnd base rates'!F$118)
+($P715*VLOOKUP($S715+12,rate_basefnd,6)))
*$R715</f>
        <v>5970.026203536001</v>
      </c>
      <c r="Y715" s="1">
        <f>(($D715*'fnd base rates'!G$107)
+($E715*'fnd base rates'!G$108)
+($F715*'fnd base rates'!G$109)
+($G715*'fnd base rates'!G$110)
+($H715*'fnd base rates'!G$111)
+($I715*'fnd base rates'!G$112)
+($J715*'fnd base rates'!G$113)
+($K715*'fnd base rates'!G$114)
+($M715*'fnd base rates'!G$116)
+($N715*'fnd base rates'!G$117)
+($O715*'fnd base rates'!G$118)
+($P715*VLOOKUP($S715+12,rate_basefnd,7)))
*$R715</f>
        <v>1979.704412072</v>
      </c>
      <c r="Z715" s="1">
        <f>(($D715*'fnd base rates'!H$107)
+($E715*'fnd base rates'!H$108)
+($F715*'fnd base rates'!H$109)
+($G715*'fnd base rates'!H$110)
+($H715*'fnd base rates'!H$111)
+($I715*'fnd base rates'!H$112)
+($J715*'fnd base rates'!H$113)
+($K715*'fnd base rates'!H$114)
+($M715*'fnd base rates'!H$116)
+($N715*'fnd base rates'!H$117)
+($O715*'fnd base rates'!H$118)
+($P715*VLOOKUP($S715+12,rate_basefnd,8)))</f>
        <v>4007.00326</v>
      </c>
      <c r="AA715" s="1">
        <f>(($D715*'fnd base rates'!I$107)
+($E715*'fnd base rates'!I$108)
+($F715*'fnd base rates'!I$109)
+($G715*'fnd base rates'!I$110)
+($H715*'fnd base rates'!I$111)
+($I715*'fnd base rates'!I$112)
+($J715*'fnd base rates'!I$113)
+($K715*'fnd base rates'!I$114)
+($M715*'fnd base rates'!I$116)
+($N715*'fnd base rates'!I$117)
+($O715*'fnd base rates'!I$118)
+($P715*VLOOKUP($S715+12,rate_basefnd,9)))
*$R715</f>
        <v>3242.9054800000008</v>
      </c>
      <c r="AB715" s="1">
        <f>(($D715*'fnd base rates'!J$107)
+($E715*'fnd base rates'!J$108)
+($F715*'fnd base rates'!J$109)
+($G715*'fnd base rates'!J$110)
+($H715*'fnd base rates'!J$111)
+($I715*'fnd base rates'!J$112)
+($J715*'fnd base rates'!J$113)
+($K715*'fnd base rates'!J$114)
+($M715*'fnd base rates'!J$116)
+($N715*'fnd base rates'!J$117)
+($O715*'fnd base rates'!J$118)
+($P715*VLOOKUP($S715+12,rate_basefnd,10)))
*$R715</f>
        <v>6621.6517600000006</v>
      </c>
      <c r="AC715" s="1">
        <f>(($D715*'fnd base rates'!K$107)
+($E715*'fnd base rates'!K$108)
+($F715*'fnd base rates'!K$109)
+($G715*'fnd base rates'!K$110)
+($H715*'fnd base rates'!K$111)
+($I715*'fnd base rates'!K$112)
+($J715*'fnd base rates'!K$113)
+($K715*'fnd base rates'!K$114)
+($M715*'fnd base rates'!K$116)
+($N715*'fnd base rates'!K$117)
+($O715*'fnd base rates'!K$118)
+($P715*VLOOKUP($S715+12,rate_basefnd,11)))
*$R715</f>
        <v>7412.2142651280001</v>
      </c>
      <c r="AD715" s="1">
        <f>(($D715*'fnd base rates'!L$107)
+($E715*'fnd base rates'!L$108)
+($F715*'fnd base rates'!L$109)
+($G715*'fnd base rates'!L$110)
+($H715*'fnd base rates'!L$111)
+($I715*'fnd base rates'!L$112)
+($J715*'fnd base rates'!L$113)
+($K715*'fnd base rates'!L$114)
+($M715*'fnd base rates'!L$116)
+($N715*'fnd base rates'!L$117)
+($O715*'fnd base rates'!L$118)
+($P715*VLOOKUP($S715+12,rate_basefnd,12)))</f>
        <v>10522.010436</v>
      </c>
      <c r="AE715" s="1">
        <f>(($D715*'fnd base rates'!M$107)
+($E715*'fnd base rates'!M$108)
+($F715*'fnd base rates'!M$109)
+($G715*'fnd base rates'!M$110)
+($H715*'fnd base rates'!M$111)
+($I715*'fnd base rates'!M$112)
+($J715*'fnd base rates'!M$113)
+($K715*'fnd base rates'!M$114)
+($M715*'fnd base rates'!M$116)
+($N715*'fnd base rates'!M$117)
+($O715*'fnd base rates'!M$118)
+($P715*VLOOKUP($S715+12,rate_basefnd,13)))</f>
        <v>0</v>
      </c>
      <c r="AF715" s="4">
        <f t="shared" ref="AF715:AF778" si="843">SUM(U715:AE715)</f>
        <v>96037.024342432007</v>
      </c>
      <c r="AH715" s="4">
        <f t="shared" ref="AH715:AH778" si="844">B715</f>
        <v>487049044</v>
      </c>
      <c r="AI715" s="4" t="str">
        <f t="shared" ref="AI715:AI778" si="845">IF($B715&lt;499999999,MID($B715,1,3),MID($B715,1,4))</f>
        <v>487</v>
      </c>
      <c r="AJ715" s="2" t="str">
        <f t="shared" ref="AJ715:AJ778" si="846">IF($B715&lt;499999999,MID($B715,4,3),MID($B715,5,3))</f>
        <v>049</v>
      </c>
      <c r="AK715" s="2" t="str">
        <f t="shared" ref="AK715:AK778" si="847">IF($B715&lt;499999999,MID($B715,7,3),MID($B715,8,3))</f>
        <v>044</v>
      </c>
      <c r="AL715" s="4">
        <f t="shared" ref="AL715:AL778" si="848">IF(VLOOKUP(VALUE(IF(AH715&lt;499999999,MID(AH715,4,3),MID(AH715,5,3))),distinfo,4)=R715,1,0)</f>
        <v>1</v>
      </c>
      <c r="AM715" s="4">
        <f t="shared" si="840"/>
        <v>6</v>
      </c>
      <c r="AN715" s="4">
        <f t="shared" ref="AN715:AN778" si="849">AF715</f>
        <v>96037.024342432007</v>
      </c>
      <c r="AO715" s="4">
        <f t="shared" ref="AO715:AO778" si="850">IF(OR(AF715=0,AM715=0),0,ROUND(AN715/AM715,0))</f>
        <v>16006</v>
      </c>
      <c r="AP715" s="4">
        <f t="shared" ref="AP715:AP778" si="851">AO715-AQ715</f>
        <v>0</v>
      </c>
      <c r="AQ715" s="4">
        <v>16006</v>
      </c>
      <c r="AW715" s="4">
        <v>15895</v>
      </c>
      <c r="AX715" s="5">
        <f t="shared" ref="AX715:AX778" si="852">AY715-AW715</f>
        <v>111</v>
      </c>
      <c r="AY715" s="4">
        <v>16006</v>
      </c>
      <c r="AZ715" s="5"/>
      <c r="BB715" s="5">
        <f t="shared" ref="BB715" si="853">BC715-BA715</f>
        <v>0</v>
      </c>
    </row>
    <row r="716" spans="1:54" s="4" customFormat="1">
      <c r="A716" s="278">
        <v>487</v>
      </c>
      <c r="B716" s="2">
        <v>487049046</v>
      </c>
      <c r="C716" s="10" t="s">
        <v>308</v>
      </c>
      <c r="D716" s="15">
        <f>'fnd enro'!D716</f>
        <v>0</v>
      </c>
      <c r="E716" s="15">
        <f>'fnd enro'!E716</f>
        <v>0</v>
      </c>
      <c r="F716" s="15">
        <f>'fnd enro'!F716</f>
        <v>0</v>
      </c>
      <c r="G716" s="15">
        <f>'fnd enro'!G716</f>
        <v>0</v>
      </c>
      <c r="H716" s="15">
        <f>'fnd enro'!H716</f>
        <v>1</v>
      </c>
      <c r="I716" s="15">
        <f>'fnd enro'!I716</f>
        <v>0</v>
      </c>
      <c r="J716" s="15">
        <f>'fnd enro'!J716</f>
        <v>0</v>
      </c>
      <c r="K716" s="16">
        <f>'fnd enro'!K716</f>
        <v>3.8300000000000001E-2</v>
      </c>
      <c r="L716" s="15">
        <f>'fnd enro'!L716</f>
        <v>0</v>
      </c>
      <c r="M716" s="15">
        <f>'fnd enro'!M716</f>
        <v>0</v>
      </c>
      <c r="N716" s="15">
        <f>'fnd enro'!N716</f>
        <v>0</v>
      </c>
      <c r="O716" s="15">
        <f>'fnd enro'!O716</f>
        <v>0</v>
      </c>
      <c r="P716" s="15">
        <f>'fnd enro'!P716</f>
        <v>1</v>
      </c>
      <c r="Q716" s="15">
        <f>'fnd enro'!R716</f>
        <v>1</v>
      </c>
      <c r="R716" s="16">
        <f t="shared" si="842"/>
        <v>1.1080000000000001</v>
      </c>
      <c r="S716" s="15">
        <f>VALUE('fnd enro'!Q716)</f>
        <v>2</v>
      </c>
      <c r="T716" s="2"/>
      <c r="U716" s="1">
        <f>(($D716*'fnd base rates'!C$107)
+($E716*'fnd base rates'!C$108)
+($F716*'fnd base rates'!C$109)
+($G716*'fnd base rates'!C$110)
+($H716*'fnd base rates'!C$111)
+($I716*'fnd base rates'!C$112)
+($J716*'fnd base rates'!C$113)
+($K716*'fnd base rates'!C$114)
+($M716*'fnd base rates'!C$116)
+($N716*'fnd base rates'!C$117)
+($O716*'fnd base rates'!C$118)
+($P716*VLOOKUP($S716+12,rate_basefnd,3)))
*$R716</f>
        <v>626.798140644</v>
      </c>
      <c r="V716" s="1">
        <f>(($D716*'fnd base rates'!D$107)
+($E716*'fnd base rates'!D$108)
+($F716*'fnd base rates'!D$109)
+($G716*'fnd base rates'!D$110)
+($H716*'fnd base rates'!D$111)
+($I716*'fnd base rates'!D$112)
+($J716*'fnd base rates'!D$113)
+($K716*'fnd base rates'!D$114)
+($M716*'fnd base rates'!D$116)
+($N716*'fnd base rates'!D$117)
+($O716*'fnd base rates'!D$118)
+($P716*VLOOKUP($S716+12,rate_basefnd,4)))
*$R716</f>
        <v>1090.3495600000001</v>
      </c>
      <c r="W716" s="1">
        <f>(($D716*'fnd base rates'!E$107)
+($E716*'fnd base rates'!E$108)
+($F716*'fnd base rates'!E$109)
+($G716*'fnd base rates'!E$110)
+($H716*'fnd base rates'!E$111)
+($I716*'fnd base rates'!E$112)
+($J716*'fnd base rates'!E$113)
+($K716*'fnd base rates'!E$114)
+($M716*'fnd base rates'!E$116)
+($N716*'fnd base rates'!E$117)
+($O716*'fnd base rates'!E$118)
+($P716*VLOOKUP($S716+12,rate_basefnd,5)))
*$R716</f>
        <v>6389.9637069720011</v>
      </c>
      <c r="X716" s="1">
        <f>(($D716*'fnd base rates'!F$107)
+($E716*'fnd base rates'!F$108)
+($F716*'fnd base rates'!F$109)
+($G716*'fnd base rates'!F$110)
+($H716*'fnd base rates'!F$111)
+($I716*'fnd base rates'!F$112)
+($J716*'fnd base rates'!F$113)
+($K716*'fnd base rates'!F$114)
+($M716*'fnd base rates'!F$116)
+($N716*'fnd base rates'!F$117)
+($O716*'fnd base rates'!F$118)
+($P716*VLOOKUP($S716+12,rate_basefnd,6)))
*$R716</f>
        <v>1052.5206472560001</v>
      </c>
      <c r="Y716" s="1">
        <f>(($D716*'fnd base rates'!G$107)
+($E716*'fnd base rates'!G$108)
+($F716*'fnd base rates'!G$109)
+($G716*'fnd base rates'!G$110)
+($H716*'fnd base rates'!G$111)
+($I716*'fnd base rates'!G$112)
+($J716*'fnd base rates'!G$113)
+($K716*'fnd base rates'!G$114)
+($M716*'fnd base rates'!G$116)
+($N716*'fnd base rates'!G$117)
+($O716*'fnd base rates'!G$118)
+($P716*VLOOKUP($S716+12,rate_basefnd,7)))
*$R716</f>
        <v>310.66784201199999</v>
      </c>
      <c r="Z716" s="1">
        <f>(($D716*'fnd base rates'!H$107)
+($E716*'fnd base rates'!H$108)
+($F716*'fnd base rates'!H$109)
+($G716*'fnd base rates'!H$110)
+($H716*'fnd base rates'!H$111)
+($I716*'fnd base rates'!H$112)
+($J716*'fnd base rates'!H$113)
+($K716*'fnd base rates'!H$114)
+($M716*'fnd base rates'!H$116)
+($N716*'fnd base rates'!H$117)
+($O716*'fnd base rates'!H$118)
+($P716*VLOOKUP($S716+12,rate_basefnd,8)))</f>
        <v>519.06720999999993</v>
      </c>
      <c r="AA716" s="1">
        <f>(($D716*'fnd base rates'!I$107)
+($E716*'fnd base rates'!I$108)
+($F716*'fnd base rates'!I$109)
+($G716*'fnd base rates'!I$110)
+($H716*'fnd base rates'!I$111)
+($I716*'fnd base rates'!I$112)
+($J716*'fnd base rates'!I$113)
+($K716*'fnd base rates'!I$114)
+($M716*'fnd base rates'!I$116)
+($N716*'fnd base rates'!I$117)
+($O716*'fnd base rates'!I$118)
+($P716*VLOOKUP($S716+12,rate_basefnd,9)))
*$R716</f>
        <v>482.75560000000002</v>
      </c>
      <c r="AB716" s="1">
        <f>(($D716*'fnd base rates'!J$107)
+($E716*'fnd base rates'!J$108)
+($F716*'fnd base rates'!J$109)
+($G716*'fnd base rates'!J$110)
+($H716*'fnd base rates'!J$111)
+($I716*'fnd base rates'!J$112)
+($J716*'fnd base rates'!J$113)
+($K716*'fnd base rates'!J$114)
+($M716*'fnd base rates'!J$116)
+($N716*'fnd base rates'!J$117)
+($O716*'fnd base rates'!J$118)
+($P716*VLOOKUP($S716+12,rate_basefnd,10)))
*$R716</f>
        <v>837.1937200000001</v>
      </c>
      <c r="AC716" s="1">
        <f>(($D716*'fnd base rates'!K$107)
+($E716*'fnd base rates'!K$108)
+($F716*'fnd base rates'!K$109)
+($G716*'fnd base rates'!K$110)
+($H716*'fnd base rates'!K$111)
+($I716*'fnd base rates'!K$112)
+($J716*'fnd base rates'!K$113)
+($K716*'fnd base rates'!K$114)
+($M716*'fnd base rates'!K$116)
+($N716*'fnd base rates'!K$117)
+($O716*'fnd base rates'!K$118)
+($P716*VLOOKUP($S716+12,rate_basefnd,11)))
*$R716</f>
        <v>1252.3879241879999</v>
      </c>
      <c r="AD716" s="1">
        <f>(($D716*'fnd base rates'!L$107)
+($E716*'fnd base rates'!L$108)
+($F716*'fnd base rates'!L$109)
+($G716*'fnd base rates'!L$110)
+($H716*'fnd base rates'!L$111)
+($I716*'fnd base rates'!L$112)
+($J716*'fnd base rates'!L$113)
+($K716*'fnd base rates'!L$114)
+($M716*'fnd base rates'!L$116)
+($N716*'fnd base rates'!L$117)
+($O716*'fnd base rates'!L$118)
+($P716*VLOOKUP($S716+12,rate_basefnd,12)))</f>
        <v>1749.343406</v>
      </c>
      <c r="AE716" s="1">
        <f>(($D716*'fnd base rates'!M$107)
+($E716*'fnd base rates'!M$108)
+($F716*'fnd base rates'!M$109)
+($G716*'fnd base rates'!M$110)
+($H716*'fnd base rates'!M$111)
+($I716*'fnd base rates'!M$112)
+($J716*'fnd base rates'!M$113)
+($K716*'fnd base rates'!M$114)
+($M716*'fnd base rates'!M$116)
+($N716*'fnd base rates'!M$117)
+($O716*'fnd base rates'!M$118)
+($P716*VLOOKUP($S716+12,rate_basefnd,13)))</f>
        <v>0</v>
      </c>
      <c r="AF716" s="4">
        <f t="shared" si="843"/>
        <v>14311.047757072001</v>
      </c>
      <c r="AH716" s="4">
        <f t="shared" si="844"/>
        <v>487049046</v>
      </c>
      <c r="AI716" s="4" t="str">
        <f t="shared" si="845"/>
        <v>487</v>
      </c>
      <c r="AJ716" s="2" t="str">
        <f t="shared" si="846"/>
        <v>049</v>
      </c>
      <c r="AK716" s="2" t="str">
        <f t="shared" si="847"/>
        <v>046</v>
      </c>
      <c r="AL716" s="4">
        <f t="shared" si="848"/>
        <v>1</v>
      </c>
      <c r="AM716" s="4">
        <f t="shared" si="840"/>
        <v>1</v>
      </c>
      <c r="AN716" s="4">
        <f t="shared" si="849"/>
        <v>14311.047757072001</v>
      </c>
      <c r="AO716" s="4">
        <f t="shared" si="850"/>
        <v>14311</v>
      </c>
      <c r="AP716" s="4">
        <f t="shared" si="851"/>
        <v>0</v>
      </c>
      <c r="AQ716" s="4">
        <v>14311</v>
      </c>
      <c r="AW716" s="4">
        <v>14294</v>
      </c>
      <c r="AX716" s="5">
        <f t="shared" si="852"/>
        <v>17</v>
      </c>
      <c r="AY716" s="4">
        <v>14311</v>
      </c>
      <c r="AZ716" s="5"/>
      <c r="BB716" s="5">
        <f t="shared" ref="BB716" si="854">BC716-BA716</f>
        <v>0</v>
      </c>
    </row>
    <row r="717" spans="1:54" s="4" customFormat="1">
      <c r="A717" s="278">
        <v>487</v>
      </c>
      <c r="B717" s="2">
        <v>487049048</v>
      </c>
      <c r="C717" s="10" t="s">
        <v>308</v>
      </c>
      <c r="D717" s="15">
        <f>'fnd enro'!D717</f>
        <v>0</v>
      </c>
      <c r="E717" s="15">
        <f>'fnd enro'!E717</f>
        <v>0</v>
      </c>
      <c r="F717" s="15">
        <f>'fnd enro'!F717</f>
        <v>0</v>
      </c>
      <c r="G717" s="15">
        <f>'fnd enro'!G717</f>
        <v>0</v>
      </c>
      <c r="H717" s="15">
        <f>'fnd enro'!H717</f>
        <v>1</v>
      </c>
      <c r="I717" s="15">
        <f>'fnd enro'!I717</f>
        <v>0</v>
      </c>
      <c r="J717" s="15">
        <f>'fnd enro'!J717</f>
        <v>0</v>
      </c>
      <c r="K717" s="16">
        <f>'fnd enro'!K717</f>
        <v>3.8300000000000001E-2</v>
      </c>
      <c r="L717" s="15">
        <f>'fnd enro'!L717</f>
        <v>0</v>
      </c>
      <c r="M717" s="15">
        <f>'fnd enro'!M717</f>
        <v>0</v>
      </c>
      <c r="N717" s="15">
        <f>'fnd enro'!N717</f>
        <v>0</v>
      </c>
      <c r="O717" s="15">
        <f>'fnd enro'!O717</f>
        <v>0</v>
      </c>
      <c r="P717" s="15">
        <f>'fnd enro'!P717</f>
        <v>0</v>
      </c>
      <c r="Q717" s="15">
        <f>'fnd enro'!R717</f>
        <v>1</v>
      </c>
      <c r="R717" s="16">
        <f t="shared" si="842"/>
        <v>1.1080000000000001</v>
      </c>
      <c r="S717" s="15">
        <f>VALUE('fnd enro'!Q717)</f>
        <v>3</v>
      </c>
      <c r="T717" s="2"/>
      <c r="U717" s="1">
        <f>(($D717*'fnd base rates'!C$107)
+($E717*'fnd base rates'!C$108)
+($F717*'fnd base rates'!C$109)
+($G717*'fnd base rates'!C$110)
+($H717*'fnd base rates'!C$111)
+($I717*'fnd base rates'!C$112)
+($J717*'fnd base rates'!C$113)
+($K717*'fnd base rates'!C$114)
+($M717*'fnd base rates'!C$116)
+($N717*'fnd base rates'!C$117)
+($O717*'fnd base rates'!C$118)
+($P717*VLOOKUP($S717+12,rate_basefnd,3)))
*$R717</f>
        <v>567.87470064400009</v>
      </c>
      <c r="V717" s="1">
        <f>(($D717*'fnd base rates'!D$107)
+($E717*'fnd base rates'!D$108)
+($F717*'fnd base rates'!D$109)
+($G717*'fnd base rates'!D$110)
+($H717*'fnd base rates'!D$111)
+($I717*'fnd base rates'!D$112)
+($J717*'fnd base rates'!D$113)
+($K717*'fnd base rates'!D$114)
+($M717*'fnd base rates'!D$116)
+($N717*'fnd base rates'!D$117)
+($O717*'fnd base rates'!D$118)
+($P717*VLOOKUP($S717+12,rate_basefnd,4)))
*$R717</f>
        <v>811.20004000000006</v>
      </c>
      <c r="W717" s="1">
        <f>(($D717*'fnd base rates'!E$107)
+($E717*'fnd base rates'!E$108)
+($F717*'fnd base rates'!E$109)
+($G717*'fnd base rates'!E$110)
+($H717*'fnd base rates'!E$111)
+($I717*'fnd base rates'!E$112)
+($J717*'fnd base rates'!E$113)
+($K717*'fnd base rates'!E$114)
+($M717*'fnd base rates'!E$116)
+($N717*'fnd base rates'!E$117)
+($O717*'fnd base rates'!E$118)
+($P717*VLOOKUP($S717+12,rate_basefnd,5)))
*$R717</f>
        <v>3664.9706669720003</v>
      </c>
      <c r="X717" s="1">
        <f>(($D717*'fnd base rates'!F$107)
+($E717*'fnd base rates'!F$108)
+($F717*'fnd base rates'!F$109)
+($G717*'fnd base rates'!F$110)
+($H717*'fnd base rates'!F$111)
+($I717*'fnd base rates'!F$112)
+($J717*'fnd base rates'!F$113)
+($K717*'fnd base rates'!F$114)
+($M717*'fnd base rates'!F$116)
+($N717*'fnd base rates'!F$117)
+($O717*'fnd base rates'!F$118)
+($P717*VLOOKUP($S717+12,rate_basefnd,6)))
*$R717</f>
        <v>1052.5206472560001</v>
      </c>
      <c r="Y717" s="1">
        <f>(($D717*'fnd base rates'!G$107)
+($E717*'fnd base rates'!G$108)
+($F717*'fnd base rates'!G$109)
+($G717*'fnd base rates'!G$110)
+($H717*'fnd base rates'!G$111)
+($I717*'fnd base rates'!G$112)
+($J717*'fnd base rates'!G$113)
+($K717*'fnd base rates'!G$114)
+($M717*'fnd base rates'!G$116)
+($N717*'fnd base rates'!G$117)
+($O717*'fnd base rates'!G$118)
+($P717*VLOOKUP($S717+12,rate_basefnd,7)))
*$R717</f>
        <v>178.461282012</v>
      </c>
      <c r="Z717" s="1">
        <f>(($D717*'fnd base rates'!H$107)
+($E717*'fnd base rates'!H$108)
+($F717*'fnd base rates'!H$109)
+($G717*'fnd base rates'!H$110)
+($H717*'fnd base rates'!H$111)
+($I717*'fnd base rates'!H$112)
+($J717*'fnd base rates'!H$113)
+($K717*'fnd base rates'!H$114)
+($M717*'fnd base rates'!H$116)
+($N717*'fnd base rates'!H$117)
+($O717*'fnd base rates'!H$118)
+($P717*VLOOKUP($S717+12,rate_basefnd,8)))</f>
        <v>500.77720999999997</v>
      </c>
      <c r="AA717" s="1">
        <f>(($D717*'fnd base rates'!I$107)
+($E717*'fnd base rates'!I$108)
+($F717*'fnd base rates'!I$109)
+($G717*'fnd base rates'!I$110)
+($H717*'fnd base rates'!I$111)
+($I717*'fnd base rates'!I$112)
+($J717*'fnd base rates'!I$113)
+($K717*'fnd base rates'!I$114)
+($M717*'fnd base rates'!I$116)
+($N717*'fnd base rates'!I$117)
+($O717*'fnd base rates'!I$118)
+($P717*VLOOKUP($S717+12,rate_basefnd,9)))
*$R717</f>
        <v>372.42096000000004</v>
      </c>
      <c r="AB717" s="1">
        <f>(($D717*'fnd base rates'!J$107)
+($E717*'fnd base rates'!J$108)
+($F717*'fnd base rates'!J$109)
+($G717*'fnd base rates'!J$110)
+($H717*'fnd base rates'!J$111)
+($I717*'fnd base rates'!J$112)
+($J717*'fnd base rates'!J$113)
+($K717*'fnd base rates'!J$114)
+($M717*'fnd base rates'!J$116)
+($N717*'fnd base rates'!J$117)
+($O717*'fnd base rates'!J$118)
+($P717*VLOOKUP($S717+12,rate_basefnd,10)))
*$R717</f>
        <v>263.81479999999999</v>
      </c>
      <c r="AC717" s="1">
        <f>(($D717*'fnd base rates'!K$107)
+($E717*'fnd base rates'!K$108)
+($F717*'fnd base rates'!K$109)
+($G717*'fnd base rates'!K$110)
+($H717*'fnd base rates'!K$111)
+($I717*'fnd base rates'!K$112)
+($J717*'fnd base rates'!K$113)
+($K717*'fnd base rates'!K$114)
+($M717*'fnd base rates'!K$116)
+($N717*'fnd base rates'!K$117)
+($O717*'fnd base rates'!K$118)
+($P717*VLOOKUP($S717+12,rate_basefnd,11)))
*$R717</f>
        <v>1252.3879241879999</v>
      </c>
      <c r="AD717" s="1">
        <f>(($D717*'fnd base rates'!L$107)
+($E717*'fnd base rates'!L$108)
+($F717*'fnd base rates'!L$109)
+($G717*'fnd base rates'!L$110)
+($H717*'fnd base rates'!L$111)
+($I717*'fnd base rates'!L$112)
+($J717*'fnd base rates'!L$113)
+($K717*'fnd base rates'!L$114)
+($M717*'fnd base rates'!L$116)
+($N717*'fnd base rates'!L$117)
+($O717*'fnd base rates'!L$118)
+($P717*VLOOKUP($S717+12,rate_basefnd,12)))</f>
        <v>1351.523406</v>
      </c>
      <c r="AE717" s="1">
        <f>(($D717*'fnd base rates'!M$107)
+($E717*'fnd base rates'!M$108)
+($F717*'fnd base rates'!M$109)
+($G717*'fnd base rates'!M$110)
+($H717*'fnd base rates'!M$111)
+($I717*'fnd base rates'!M$112)
+($J717*'fnd base rates'!M$113)
+($K717*'fnd base rates'!M$114)
+($M717*'fnd base rates'!M$116)
+($N717*'fnd base rates'!M$117)
+($O717*'fnd base rates'!M$118)
+($P717*VLOOKUP($S717+12,rate_basefnd,13)))</f>
        <v>0</v>
      </c>
      <c r="AF717" s="4">
        <f t="shared" si="843"/>
        <v>10015.951637072001</v>
      </c>
      <c r="AH717" s="4">
        <f t="shared" si="844"/>
        <v>487049048</v>
      </c>
      <c r="AI717" s="4" t="str">
        <f t="shared" si="845"/>
        <v>487</v>
      </c>
      <c r="AJ717" s="2" t="str">
        <f t="shared" si="846"/>
        <v>049</v>
      </c>
      <c r="AK717" s="2" t="str">
        <f t="shared" si="847"/>
        <v>048</v>
      </c>
      <c r="AL717" s="4">
        <f t="shared" si="848"/>
        <v>1</v>
      </c>
      <c r="AM717" s="4">
        <f t="shared" si="840"/>
        <v>1</v>
      </c>
      <c r="AN717" s="4">
        <f t="shared" si="849"/>
        <v>10015.951637072001</v>
      </c>
      <c r="AO717" s="4">
        <f t="shared" si="850"/>
        <v>10016</v>
      </c>
      <c r="AP717" s="4">
        <f t="shared" si="851"/>
        <v>0</v>
      </c>
      <c r="AQ717" s="4">
        <v>10016</v>
      </c>
      <c r="AW717" s="4">
        <v>9998</v>
      </c>
      <c r="AX717" s="5">
        <f t="shared" si="852"/>
        <v>18</v>
      </c>
      <c r="AY717" s="4">
        <v>10016</v>
      </c>
      <c r="AZ717" s="5"/>
      <c r="BB717" s="5">
        <f t="shared" ref="BB717" si="855">BC717-BA717</f>
        <v>0</v>
      </c>
    </row>
    <row r="718" spans="1:54" s="4" customFormat="1">
      <c r="A718" s="278">
        <v>487</v>
      </c>
      <c r="B718" s="2">
        <v>487049049</v>
      </c>
      <c r="C718" s="10" t="s">
        <v>308</v>
      </c>
      <c r="D718" s="15">
        <f>'fnd enro'!D718</f>
        <v>0</v>
      </c>
      <c r="E718" s="15">
        <f>'fnd enro'!E718</f>
        <v>0</v>
      </c>
      <c r="F718" s="15">
        <f>'fnd enro'!F718</f>
        <v>0</v>
      </c>
      <c r="G718" s="15">
        <f>'fnd enro'!G718</f>
        <v>0</v>
      </c>
      <c r="H718" s="15">
        <f>'fnd enro'!H718</f>
        <v>24</v>
      </c>
      <c r="I718" s="15">
        <f>'fnd enro'!I718</f>
        <v>34</v>
      </c>
      <c r="J718" s="15">
        <f>'fnd enro'!J718</f>
        <v>0</v>
      </c>
      <c r="K718" s="16">
        <f>'fnd enro'!K718</f>
        <v>2.2214</v>
      </c>
      <c r="L718" s="15">
        <f>'fnd enro'!L718</f>
        <v>0</v>
      </c>
      <c r="M718" s="15">
        <f>'fnd enro'!M718</f>
        <v>0</v>
      </c>
      <c r="N718" s="15">
        <f>'fnd enro'!N718</f>
        <v>2</v>
      </c>
      <c r="O718" s="15">
        <f>'fnd enro'!O718</f>
        <v>1</v>
      </c>
      <c r="P718" s="15">
        <f>'fnd enro'!P718</f>
        <v>41</v>
      </c>
      <c r="Q718" s="15">
        <f>'fnd enro'!R718</f>
        <v>58</v>
      </c>
      <c r="R718" s="16">
        <f t="shared" si="842"/>
        <v>1.1080000000000001</v>
      </c>
      <c r="S718" s="15">
        <f>VALUE('fnd enro'!Q718)</f>
        <v>8</v>
      </c>
      <c r="T718" s="2"/>
      <c r="U718" s="1">
        <f>(($D718*'fnd base rates'!C$107)
+($E718*'fnd base rates'!C$108)
+($F718*'fnd base rates'!C$109)
+($G718*'fnd base rates'!C$110)
+($H718*'fnd base rates'!C$111)
+($I718*'fnd base rates'!C$112)
+($J718*'fnd base rates'!C$113)
+($K718*'fnd base rates'!C$114)
+($M718*'fnd base rates'!C$116)
+($N718*'fnd base rates'!C$117)
+($O718*'fnd base rates'!C$118)
+($P718*VLOOKUP($S718+12,rate_basefnd,3)))
*$R718</f>
        <v>36222.152077352002</v>
      </c>
      <c r="V718" s="1">
        <f>(($D718*'fnd base rates'!D$107)
+($E718*'fnd base rates'!D$108)
+($F718*'fnd base rates'!D$109)
+($G718*'fnd base rates'!D$110)
+($H718*'fnd base rates'!D$111)
+($I718*'fnd base rates'!D$112)
+($J718*'fnd base rates'!D$113)
+($K718*'fnd base rates'!D$114)
+($M718*'fnd base rates'!D$116)
+($N718*'fnd base rates'!D$117)
+($O718*'fnd base rates'!D$118)
+($P718*VLOOKUP($S718+12,rate_basefnd,4)))
*$R718</f>
        <v>61671.601320000002</v>
      </c>
      <c r="W718" s="1">
        <f>(($D718*'fnd base rates'!E$107)
+($E718*'fnd base rates'!E$108)
+($F718*'fnd base rates'!E$109)
+($G718*'fnd base rates'!E$110)
+($H718*'fnd base rates'!E$111)
+($I718*'fnd base rates'!E$112)
+($J718*'fnd base rates'!E$113)
+($K718*'fnd base rates'!E$114)
+($M718*'fnd base rates'!E$116)
+($N718*'fnd base rates'!E$117)
+($O718*'fnd base rates'!E$118)
+($P718*VLOOKUP($S718+12,rate_basefnd,5)))
*$R718</f>
        <v>406149.90380437602</v>
      </c>
      <c r="X718" s="1">
        <f>(($D718*'fnd base rates'!F$107)
+($E718*'fnd base rates'!F$108)
+($F718*'fnd base rates'!F$109)
+($G718*'fnd base rates'!F$110)
+($H718*'fnd base rates'!F$111)
+($I718*'fnd base rates'!F$112)
+($J718*'fnd base rates'!F$113)
+($K718*'fnd base rates'!F$114)
+($M718*'fnd base rates'!F$116)
+($N718*'fnd base rates'!F$117)
+($O718*'fnd base rates'!F$118)
+($P718*VLOOKUP($S718+12,rate_basefnd,6)))
*$R718</f>
        <v>57688.492180847999</v>
      </c>
      <c r="Y718" s="1">
        <f>(($D718*'fnd base rates'!G$107)
+($E718*'fnd base rates'!G$108)
+($F718*'fnd base rates'!G$109)
+($G718*'fnd base rates'!G$110)
+($H718*'fnd base rates'!G$111)
+($I718*'fnd base rates'!G$112)
+($J718*'fnd base rates'!G$113)
+($K718*'fnd base rates'!G$114)
+($M718*'fnd base rates'!G$116)
+($N718*'fnd base rates'!G$117)
+($O718*'fnd base rates'!G$118)
+($P718*VLOOKUP($S718+12,rate_basefnd,7)))
*$R718</f>
        <v>17007.164076696001</v>
      </c>
      <c r="Z718" s="1">
        <f>(($D718*'fnd base rates'!H$107)
+($E718*'fnd base rates'!H$108)
+($F718*'fnd base rates'!H$109)
+($G718*'fnd base rates'!H$110)
+($H718*'fnd base rates'!H$111)
+($I718*'fnd base rates'!H$112)
+($J718*'fnd base rates'!H$113)
+($K718*'fnd base rates'!H$114)
+($M718*'fnd base rates'!H$116)
+($N718*'fnd base rates'!H$117)
+($O718*'fnd base rates'!H$118)
+($P718*VLOOKUP($S718+12,rate_basefnd,8)))</f>
        <v>40235.918180000001</v>
      </c>
      <c r="AA718" s="1">
        <f>(($D718*'fnd base rates'!I$107)
+($E718*'fnd base rates'!I$108)
+($F718*'fnd base rates'!I$109)
+($G718*'fnd base rates'!I$110)
+($H718*'fnd base rates'!I$111)
+($I718*'fnd base rates'!I$112)
+($J718*'fnd base rates'!I$113)
+($K718*'fnd base rates'!I$114)
+($M718*'fnd base rates'!I$116)
+($N718*'fnd base rates'!I$117)
+($O718*'fnd base rates'!I$118)
+($P718*VLOOKUP($S718+12,rate_basefnd,9)))
*$R718</f>
        <v>30091.673400000007</v>
      </c>
      <c r="AB718" s="1">
        <f>(($D718*'fnd base rates'!J$107)
+($E718*'fnd base rates'!J$108)
+($F718*'fnd base rates'!J$109)
+($G718*'fnd base rates'!J$110)
+($H718*'fnd base rates'!J$111)
+($I718*'fnd base rates'!J$112)
+($J718*'fnd base rates'!J$113)
+($K718*'fnd base rates'!J$114)
+($M718*'fnd base rates'!J$116)
+($N718*'fnd base rates'!J$117)
+($O718*'fnd base rates'!J$118)
+($P718*VLOOKUP($S718+12,rate_basefnd,10)))
*$R718</f>
        <v>55991.705240000003</v>
      </c>
      <c r="AC718" s="1">
        <f>(($D718*'fnd base rates'!K$107)
+($E718*'fnd base rates'!K$108)
+($F718*'fnd base rates'!K$109)
+($G718*'fnd base rates'!K$110)
+($H718*'fnd base rates'!K$111)
+($I718*'fnd base rates'!K$112)
+($J718*'fnd base rates'!K$113)
+($K718*'fnd base rates'!K$114)
+($M718*'fnd base rates'!K$116)
+($N718*'fnd base rates'!K$117)
+($O718*'fnd base rates'!K$118)
+($P718*VLOOKUP($S718+12,rate_basefnd,11)))
*$R718</f>
        <v>72429.874282903998</v>
      </c>
      <c r="AD718" s="1">
        <f>(($D718*'fnd base rates'!L$107)
+($E718*'fnd base rates'!L$108)
+($F718*'fnd base rates'!L$109)
+($G718*'fnd base rates'!L$110)
+($H718*'fnd base rates'!L$111)
+($I718*'fnd base rates'!L$112)
+($J718*'fnd base rates'!L$113)
+($K718*'fnd base rates'!L$114)
+($M718*'fnd base rates'!L$116)
+($N718*'fnd base rates'!L$117)
+($O718*'fnd base rates'!L$118)
+($P718*VLOOKUP($S718+12,rate_basefnd,12)))</f>
        <v>95074.667547999998</v>
      </c>
      <c r="AE718" s="1">
        <f>(($D718*'fnd base rates'!M$107)
+($E718*'fnd base rates'!M$108)
+($F718*'fnd base rates'!M$109)
+($G718*'fnd base rates'!M$110)
+($H718*'fnd base rates'!M$111)
+($I718*'fnd base rates'!M$112)
+($J718*'fnd base rates'!M$113)
+($K718*'fnd base rates'!M$114)
+($M718*'fnd base rates'!M$116)
+($N718*'fnd base rates'!M$117)
+($O718*'fnd base rates'!M$118)
+($P718*VLOOKUP($S718+12,rate_basefnd,13)))</f>
        <v>0</v>
      </c>
      <c r="AF718" s="4">
        <f t="shared" si="843"/>
        <v>872563.15211017604</v>
      </c>
      <c r="AH718" s="4">
        <f t="shared" si="844"/>
        <v>487049049</v>
      </c>
      <c r="AI718" s="4" t="str">
        <f t="shared" si="845"/>
        <v>487</v>
      </c>
      <c r="AJ718" s="2" t="str">
        <f t="shared" si="846"/>
        <v>049</v>
      </c>
      <c r="AK718" s="2" t="str">
        <f t="shared" si="847"/>
        <v>049</v>
      </c>
      <c r="AL718" s="4">
        <f t="shared" si="848"/>
        <v>1</v>
      </c>
      <c r="AM718" s="4">
        <f t="shared" si="840"/>
        <v>58</v>
      </c>
      <c r="AN718" s="4">
        <f t="shared" si="849"/>
        <v>872563.15211017604</v>
      </c>
      <c r="AO718" s="4">
        <f t="shared" si="850"/>
        <v>15044</v>
      </c>
      <c r="AP718" s="4">
        <f t="shared" si="851"/>
        <v>0</v>
      </c>
      <c r="AQ718" s="4">
        <v>15044</v>
      </c>
      <c r="AW718" s="4">
        <v>14997</v>
      </c>
      <c r="AX718" s="5">
        <f t="shared" si="852"/>
        <v>47</v>
      </c>
      <c r="AY718" s="4">
        <v>15044</v>
      </c>
      <c r="AZ718" s="5"/>
      <c r="BB718" s="5">
        <f t="shared" ref="BB718" si="856">BC718-BA718</f>
        <v>0</v>
      </c>
    </row>
    <row r="719" spans="1:54" s="4" customFormat="1">
      <c r="A719" s="278">
        <v>487</v>
      </c>
      <c r="B719" s="2">
        <v>487049057</v>
      </c>
      <c r="C719" s="10" t="s">
        <v>308</v>
      </c>
      <c r="D719" s="15">
        <f>'fnd enro'!D719</f>
        <v>0</v>
      </c>
      <c r="E719" s="15">
        <f>'fnd enro'!E719</f>
        <v>0</v>
      </c>
      <c r="F719" s="15">
        <f>'fnd enro'!F719</f>
        <v>0</v>
      </c>
      <c r="G719" s="15">
        <f>'fnd enro'!G719</f>
        <v>0</v>
      </c>
      <c r="H719" s="15">
        <f>'fnd enro'!H719</f>
        <v>4</v>
      </c>
      <c r="I719" s="15">
        <f>'fnd enro'!I719</f>
        <v>4</v>
      </c>
      <c r="J719" s="15">
        <f>'fnd enro'!J719</f>
        <v>0</v>
      </c>
      <c r="K719" s="16">
        <f>'fnd enro'!K719</f>
        <v>0.30640000000000001</v>
      </c>
      <c r="L719" s="15">
        <f>'fnd enro'!L719</f>
        <v>0</v>
      </c>
      <c r="M719" s="15">
        <f>'fnd enro'!M719</f>
        <v>0</v>
      </c>
      <c r="N719" s="15">
        <f>'fnd enro'!N719</f>
        <v>0</v>
      </c>
      <c r="O719" s="15">
        <f>'fnd enro'!O719</f>
        <v>0</v>
      </c>
      <c r="P719" s="15">
        <f>'fnd enro'!P719</f>
        <v>5</v>
      </c>
      <c r="Q719" s="15">
        <f>'fnd enro'!R719</f>
        <v>8</v>
      </c>
      <c r="R719" s="16">
        <f t="shared" si="842"/>
        <v>1.1080000000000001</v>
      </c>
      <c r="S719" s="15">
        <f>VALUE('fnd enro'!Q719)</f>
        <v>12</v>
      </c>
      <c r="T719" s="2"/>
      <c r="U719" s="1">
        <f>(($D719*'fnd base rates'!C$107)
+($E719*'fnd base rates'!C$108)
+($F719*'fnd base rates'!C$109)
+($G719*'fnd base rates'!C$110)
+($H719*'fnd base rates'!C$111)
+($I719*'fnd base rates'!C$112)
+($J719*'fnd base rates'!C$113)
+($K719*'fnd base rates'!C$114)
+($M719*'fnd base rates'!C$116)
+($N719*'fnd base rates'!C$117)
+($O719*'fnd base rates'!C$118)
+($P719*VLOOKUP($S719+12,rate_basefnd,3)))
*$R719</f>
        <v>4954.5642051519999</v>
      </c>
      <c r="V719" s="1">
        <f>(($D719*'fnd base rates'!D$107)
+($E719*'fnd base rates'!D$108)
+($F719*'fnd base rates'!D$109)
+($G719*'fnd base rates'!D$110)
+($H719*'fnd base rates'!D$111)
+($I719*'fnd base rates'!D$112)
+($J719*'fnd base rates'!D$113)
+($K719*'fnd base rates'!D$114)
+($M719*'fnd base rates'!D$116)
+($N719*'fnd base rates'!D$117)
+($O719*'fnd base rates'!D$118)
+($P719*VLOOKUP($S719+12,rate_basefnd,4)))
*$R719</f>
        <v>8439.5141200000016</v>
      </c>
      <c r="W719" s="1">
        <f>(($D719*'fnd base rates'!E$107)
+($E719*'fnd base rates'!E$108)
+($F719*'fnd base rates'!E$109)
+($G719*'fnd base rates'!E$110)
+($H719*'fnd base rates'!E$111)
+($I719*'fnd base rates'!E$112)
+($J719*'fnd base rates'!E$113)
+($K719*'fnd base rates'!E$114)
+($M719*'fnd base rates'!E$116)
+($N719*'fnd base rates'!E$117)
+($O719*'fnd base rates'!E$118)
+($P719*VLOOKUP($S719+12,rate_basefnd,5)))
*$R719</f>
        <v>54515.829375776004</v>
      </c>
      <c r="X719" s="1">
        <f>(($D719*'fnd base rates'!F$107)
+($E719*'fnd base rates'!F$108)
+($F719*'fnd base rates'!F$109)
+($G719*'fnd base rates'!F$110)
+($H719*'fnd base rates'!F$111)
+($I719*'fnd base rates'!F$112)
+($J719*'fnd base rates'!F$113)
+($K719*'fnd base rates'!F$114)
+($M719*'fnd base rates'!F$116)
+($N719*'fnd base rates'!F$117)
+($O719*'fnd base rates'!F$118)
+($P719*VLOOKUP($S719+12,rate_basefnd,6)))
*$R719</f>
        <v>7960.0349380480002</v>
      </c>
      <c r="Y719" s="1">
        <f>(($D719*'fnd base rates'!G$107)
+($E719*'fnd base rates'!G$108)
+($F719*'fnd base rates'!G$109)
+($G719*'fnd base rates'!G$110)
+($H719*'fnd base rates'!G$111)
+($I719*'fnd base rates'!G$112)
+($J719*'fnd base rates'!G$113)
+($K719*'fnd base rates'!G$114)
+($M719*'fnd base rates'!G$116)
+($N719*'fnd base rates'!G$117)
+($O719*'fnd base rates'!G$118)
+($P719*VLOOKUP($S719+12,rate_basefnd,7)))
*$R719</f>
        <v>2331.7850160960002</v>
      </c>
      <c r="Z719" s="1">
        <f>(($D719*'fnd base rates'!H$107)
+($E719*'fnd base rates'!H$108)
+($F719*'fnd base rates'!H$109)
+($G719*'fnd base rates'!H$110)
+($H719*'fnd base rates'!H$111)
+($I719*'fnd base rates'!H$112)
+($J719*'fnd base rates'!H$113)
+($K719*'fnd base rates'!H$114)
+($M719*'fnd base rates'!H$116)
+($N719*'fnd base rates'!H$117)
+($O719*'fnd base rates'!H$118)
+($P719*VLOOKUP($S719+12,rate_basefnd,8)))</f>
        <v>5300.0876799999996</v>
      </c>
      <c r="AA719" s="1">
        <f>(($D719*'fnd base rates'!I$107)
+($E719*'fnd base rates'!I$108)
+($F719*'fnd base rates'!I$109)
+($G719*'fnd base rates'!I$110)
+($H719*'fnd base rates'!I$111)
+($I719*'fnd base rates'!I$112)
+($J719*'fnd base rates'!I$113)
+($K719*'fnd base rates'!I$114)
+($M719*'fnd base rates'!I$116)
+($N719*'fnd base rates'!I$117)
+($O719*'fnd base rates'!I$118)
+($P719*VLOOKUP($S719+12,rate_basefnd,9)))
*$R719</f>
        <v>4066.9472400000004</v>
      </c>
      <c r="AB719" s="1">
        <f>(($D719*'fnd base rates'!J$107)
+($E719*'fnd base rates'!J$108)
+($F719*'fnd base rates'!J$109)
+($G719*'fnd base rates'!J$110)
+($H719*'fnd base rates'!J$111)
+($I719*'fnd base rates'!J$112)
+($J719*'fnd base rates'!J$113)
+($K719*'fnd base rates'!J$114)
+($M719*'fnd base rates'!J$116)
+($N719*'fnd base rates'!J$117)
+($O719*'fnd base rates'!J$118)
+($P719*VLOOKUP($S719+12,rate_basefnd,10)))
*$R719</f>
        <v>7493.8028800000011</v>
      </c>
      <c r="AC719" s="1">
        <f>(($D719*'fnd base rates'!K$107)
+($E719*'fnd base rates'!K$108)
+($F719*'fnd base rates'!K$109)
+($G719*'fnd base rates'!K$110)
+($H719*'fnd base rates'!K$111)
+($I719*'fnd base rates'!K$112)
+($J719*'fnd base rates'!K$113)
+($K719*'fnd base rates'!K$114)
+($M719*'fnd base rates'!K$116)
+($N719*'fnd base rates'!K$117)
+($O719*'fnd base rates'!K$118)
+($P719*VLOOKUP($S719+12,rate_basefnd,11)))
*$R719</f>
        <v>9882.9523535040007</v>
      </c>
      <c r="AD719" s="1">
        <f>(($D719*'fnd base rates'!L$107)
+($E719*'fnd base rates'!L$108)
+($F719*'fnd base rates'!L$109)
+($G719*'fnd base rates'!L$110)
+($H719*'fnd base rates'!L$111)
+($I719*'fnd base rates'!L$112)
+($J719*'fnd base rates'!L$113)
+($K719*'fnd base rates'!L$114)
+($M719*'fnd base rates'!L$116)
+($N719*'fnd base rates'!L$117)
+($O719*'fnd base rates'!L$118)
+($P719*VLOOKUP($S719+12,rate_basefnd,12)))</f>
        <v>13103.047248000001</v>
      </c>
      <c r="AE719" s="1">
        <f>(($D719*'fnd base rates'!M$107)
+($E719*'fnd base rates'!M$108)
+($F719*'fnd base rates'!M$109)
+($G719*'fnd base rates'!M$110)
+($H719*'fnd base rates'!M$111)
+($I719*'fnd base rates'!M$112)
+($J719*'fnd base rates'!M$113)
+($K719*'fnd base rates'!M$114)
+($M719*'fnd base rates'!M$116)
+($N719*'fnd base rates'!M$117)
+($O719*'fnd base rates'!M$118)
+($P719*VLOOKUP($S719+12,rate_basefnd,13)))</f>
        <v>0</v>
      </c>
      <c r="AF719" s="4">
        <f t="shared" si="843"/>
        <v>118048.565056576</v>
      </c>
      <c r="AH719" s="4">
        <f t="shared" si="844"/>
        <v>487049057</v>
      </c>
      <c r="AI719" s="4" t="str">
        <f t="shared" si="845"/>
        <v>487</v>
      </c>
      <c r="AJ719" s="2" t="str">
        <f t="shared" si="846"/>
        <v>049</v>
      </c>
      <c r="AK719" s="2" t="str">
        <f t="shared" si="847"/>
        <v>057</v>
      </c>
      <c r="AL719" s="4">
        <f t="shared" si="848"/>
        <v>1</v>
      </c>
      <c r="AM719" s="4">
        <f t="shared" si="840"/>
        <v>8</v>
      </c>
      <c r="AN719" s="4">
        <f t="shared" si="849"/>
        <v>118048.565056576</v>
      </c>
      <c r="AO719" s="4">
        <f t="shared" si="850"/>
        <v>14756</v>
      </c>
      <c r="AP719" s="4">
        <f t="shared" si="851"/>
        <v>0</v>
      </c>
      <c r="AQ719" s="4">
        <v>14756</v>
      </c>
      <c r="AW719" s="4">
        <v>14669</v>
      </c>
      <c r="AX719" s="5">
        <f t="shared" si="852"/>
        <v>87</v>
      </c>
      <c r="AY719" s="4">
        <v>14756</v>
      </c>
      <c r="AZ719" s="5"/>
      <c r="BB719" s="5">
        <f t="shared" ref="BB719" si="857">BC719-BA719</f>
        <v>0</v>
      </c>
    </row>
    <row r="720" spans="1:54" s="4" customFormat="1">
      <c r="A720" s="278">
        <v>487</v>
      </c>
      <c r="B720" s="2">
        <v>487049093</v>
      </c>
      <c r="C720" s="10" t="s">
        <v>308</v>
      </c>
      <c r="D720" s="15">
        <f>'fnd enro'!D720</f>
        <v>0</v>
      </c>
      <c r="E720" s="15">
        <f>'fnd enro'!E720</f>
        <v>0</v>
      </c>
      <c r="F720" s="15">
        <f>'fnd enro'!F720</f>
        <v>0</v>
      </c>
      <c r="G720" s="15">
        <f>'fnd enro'!G720</f>
        <v>0</v>
      </c>
      <c r="H720" s="15">
        <f>'fnd enro'!H720</f>
        <v>20</v>
      </c>
      <c r="I720" s="15">
        <f>'fnd enro'!I720</f>
        <v>36</v>
      </c>
      <c r="J720" s="15">
        <f>'fnd enro'!J720</f>
        <v>0</v>
      </c>
      <c r="K720" s="16">
        <f>'fnd enro'!K720</f>
        <v>2.1448</v>
      </c>
      <c r="L720" s="15">
        <f>'fnd enro'!L720</f>
        <v>0</v>
      </c>
      <c r="M720" s="15">
        <f>'fnd enro'!M720</f>
        <v>0</v>
      </c>
      <c r="N720" s="15">
        <f>'fnd enro'!N720</f>
        <v>1</v>
      </c>
      <c r="O720" s="15">
        <f>'fnd enro'!O720</f>
        <v>0</v>
      </c>
      <c r="P720" s="15">
        <f>'fnd enro'!P720</f>
        <v>33</v>
      </c>
      <c r="Q720" s="15">
        <f>'fnd enro'!R720</f>
        <v>56</v>
      </c>
      <c r="R720" s="16">
        <f t="shared" si="842"/>
        <v>1.1080000000000001</v>
      </c>
      <c r="S720" s="15">
        <f>VALUE('fnd enro'!Q720)</f>
        <v>11</v>
      </c>
      <c r="T720" s="2"/>
      <c r="U720" s="1">
        <f>(($D720*'fnd base rates'!C$107)
+($E720*'fnd base rates'!C$108)
+($F720*'fnd base rates'!C$109)
+($G720*'fnd base rates'!C$110)
+($H720*'fnd base rates'!C$111)
+($I720*'fnd base rates'!C$112)
+($J720*'fnd base rates'!C$113)
+($K720*'fnd base rates'!C$114)
+($M720*'fnd base rates'!C$116)
+($N720*'fnd base rates'!C$117)
+($O720*'fnd base rates'!C$118)
+($P720*VLOOKUP($S720+12,rate_basefnd,3)))
*$R720</f>
        <v>34552.634756063999</v>
      </c>
      <c r="V720" s="1">
        <f>(($D720*'fnd base rates'!D$107)
+($E720*'fnd base rates'!D$108)
+($F720*'fnd base rates'!D$109)
+($G720*'fnd base rates'!D$110)
+($H720*'fnd base rates'!D$111)
+($I720*'fnd base rates'!D$112)
+($J720*'fnd base rates'!D$113)
+($K720*'fnd base rates'!D$114)
+($M720*'fnd base rates'!D$116)
+($N720*'fnd base rates'!D$117)
+($O720*'fnd base rates'!D$118)
+($P720*VLOOKUP($S720+12,rate_basefnd,4)))
*$R720</f>
        <v>58133.358440000004</v>
      </c>
      <c r="W720" s="1">
        <f>(($D720*'fnd base rates'!E$107)
+($E720*'fnd base rates'!E$108)
+($F720*'fnd base rates'!E$109)
+($G720*'fnd base rates'!E$110)
+($H720*'fnd base rates'!E$111)
+($I720*'fnd base rates'!E$112)
+($J720*'fnd base rates'!E$113)
+($K720*'fnd base rates'!E$114)
+($M720*'fnd base rates'!E$116)
+($N720*'fnd base rates'!E$117)
+($O720*'fnd base rates'!E$118)
+($P720*VLOOKUP($S720+12,rate_basefnd,5)))
*$R720</f>
        <v>384192.78911043209</v>
      </c>
      <c r="X720" s="1">
        <f>(($D720*'fnd base rates'!F$107)
+($E720*'fnd base rates'!F$108)
+($F720*'fnd base rates'!F$109)
+($G720*'fnd base rates'!F$110)
+($H720*'fnd base rates'!F$111)
+($I720*'fnd base rates'!F$112)
+($J720*'fnd base rates'!F$113)
+($K720*'fnd base rates'!F$114)
+($M720*'fnd base rates'!F$116)
+($N720*'fnd base rates'!F$117)
+($O720*'fnd base rates'!F$118)
+($P720*VLOOKUP($S720+12,rate_basefnd,6)))
*$R720</f>
        <v>54993.573846336003</v>
      </c>
      <c r="Y720" s="1">
        <f>(($D720*'fnd base rates'!G$107)
+($E720*'fnd base rates'!G$108)
+($F720*'fnd base rates'!G$109)
+($G720*'fnd base rates'!G$110)
+($H720*'fnd base rates'!G$111)
+($I720*'fnd base rates'!G$112)
+($J720*'fnd base rates'!G$113)
+($K720*'fnd base rates'!G$114)
+($M720*'fnd base rates'!G$116)
+($N720*'fnd base rates'!G$117)
+($O720*'fnd base rates'!G$118)
+($P720*VLOOKUP($S720+12,rate_basefnd,7)))
*$R720</f>
        <v>15800.760072672001</v>
      </c>
      <c r="Z720" s="1">
        <f>(($D720*'fnd base rates'!H$107)
+($E720*'fnd base rates'!H$108)
+($F720*'fnd base rates'!H$109)
+($G720*'fnd base rates'!H$110)
+($H720*'fnd base rates'!H$111)
+($I720*'fnd base rates'!H$112)
+($J720*'fnd base rates'!H$113)
+($K720*'fnd base rates'!H$114)
+($M720*'fnd base rates'!H$116)
+($N720*'fnd base rates'!H$117)
+($O720*'fnd base rates'!H$118)
+($P720*VLOOKUP($S720+12,rate_basefnd,8)))</f>
        <v>39483.11376</v>
      </c>
      <c r="AA720" s="1">
        <f>(($D720*'fnd base rates'!I$107)
+($E720*'fnd base rates'!I$108)
+($F720*'fnd base rates'!I$109)
+($G720*'fnd base rates'!I$110)
+($H720*'fnd base rates'!I$111)
+($I720*'fnd base rates'!I$112)
+($J720*'fnd base rates'!I$113)
+($K720*'fnd base rates'!I$114)
+($M720*'fnd base rates'!I$116)
+($N720*'fnd base rates'!I$117)
+($O720*'fnd base rates'!I$118)
+($P720*VLOOKUP($S720+12,rate_basefnd,9)))
*$R720</f>
        <v>28735.747320000002</v>
      </c>
      <c r="AB720" s="1">
        <f>(($D720*'fnd base rates'!J$107)
+($E720*'fnd base rates'!J$108)
+($F720*'fnd base rates'!J$109)
+($G720*'fnd base rates'!J$110)
+($H720*'fnd base rates'!J$111)
+($I720*'fnd base rates'!J$112)
+($J720*'fnd base rates'!J$113)
+($K720*'fnd base rates'!J$114)
+($M720*'fnd base rates'!J$116)
+($N720*'fnd base rates'!J$117)
+($O720*'fnd base rates'!J$118)
+($P720*VLOOKUP($S720+12,rate_basefnd,10)))
*$R720</f>
        <v>52905.626080000002</v>
      </c>
      <c r="AC720" s="1">
        <f>(($D720*'fnd base rates'!K$107)
+($E720*'fnd base rates'!K$108)
+($F720*'fnd base rates'!K$109)
+($G720*'fnd base rates'!K$110)
+($H720*'fnd base rates'!K$111)
+($I720*'fnd base rates'!K$112)
+($J720*'fnd base rates'!K$113)
+($K720*'fnd base rates'!K$114)
+($M720*'fnd base rates'!K$116)
+($N720*'fnd base rates'!K$117)
+($O720*'fnd base rates'!K$118)
+($P720*VLOOKUP($S720+12,rate_basefnd,11)))
*$R720</f>
        <v>69240.221474528007</v>
      </c>
      <c r="AD720" s="1">
        <f>(($D720*'fnd base rates'!L$107)
+($E720*'fnd base rates'!L$108)
+($F720*'fnd base rates'!L$109)
+($G720*'fnd base rates'!L$110)
+($H720*'fnd base rates'!L$111)
+($I720*'fnd base rates'!L$112)
+($J720*'fnd base rates'!L$113)
+($K720*'fnd base rates'!L$114)
+($M720*'fnd base rates'!L$116)
+($N720*'fnd base rates'!L$117)
+($O720*'fnd base rates'!L$118)
+($P720*VLOOKUP($S720+12,rate_basefnd,12)))</f>
        <v>89400.040735999995</v>
      </c>
      <c r="AE720" s="1">
        <f>(($D720*'fnd base rates'!M$107)
+($E720*'fnd base rates'!M$108)
+($F720*'fnd base rates'!M$109)
+($G720*'fnd base rates'!M$110)
+($H720*'fnd base rates'!M$111)
+($I720*'fnd base rates'!M$112)
+($J720*'fnd base rates'!M$113)
+($K720*'fnd base rates'!M$114)
+($M720*'fnd base rates'!M$116)
+($N720*'fnd base rates'!M$117)
+($O720*'fnd base rates'!M$118)
+($P720*VLOOKUP($S720+12,rate_basefnd,13)))</f>
        <v>0</v>
      </c>
      <c r="AF720" s="4">
        <f t="shared" si="843"/>
        <v>827437.865596032</v>
      </c>
      <c r="AH720" s="4">
        <f t="shared" si="844"/>
        <v>487049093</v>
      </c>
      <c r="AI720" s="4" t="str">
        <f t="shared" si="845"/>
        <v>487</v>
      </c>
      <c r="AJ720" s="2" t="str">
        <f t="shared" si="846"/>
        <v>049</v>
      </c>
      <c r="AK720" s="2" t="str">
        <f t="shared" si="847"/>
        <v>093</v>
      </c>
      <c r="AL720" s="4">
        <f t="shared" si="848"/>
        <v>1</v>
      </c>
      <c r="AM720" s="4">
        <f t="shared" si="840"/>
        <v>56</v>
      </c>
      <c r="AN720" s="4">
        <f t="shared" si="849"/>
        <v>827437.865596032</v>
      </c>
      <c r="AO720" s="4">
        <f t="shared" si="850"/>
        <v>14776</v>
      </c>
      <c r="AP720" s="4">
        <f t="shared" si="851"/>
        <v>0</v>
      </c>
      <c r="AQ720" s="4">
        <v>14776</v>
      </c>
      <c r="AW720" s="4">
        <v>14707</v>
      </c>
      <c r="AX720" s="5">
        <f t="shared" si="852"/>
        <v>69</v>
      </c>
      <c r="AY720" s="4">
        <v>14776</v>
      </c>
      <c r="AZ720" s="5"/>
      <c r="BB720" s="5">
        <f t="shared" ref="BB720" si="858">BC720-BA720</f>
        <v>0</v>
      </c>
    </row>
    <row r="721" spans="1:54" s="4" customFormat="1">
      <c r="A721" s="278">
        <v>487</v>
      </c>
      <c r="B721" s="2">
        <v>487049095</v>
      </c>
      <c r="C721" s="10" t="s">
        <v>308</v>
      </c>
      <c r="D721" s="15">
        <f>'fnd enro'!D721</f>
        <v>0</v>
      </c>
      <c r="E721" s="15">
        <f>'fnd enro'!E721</f>
        <v>0</v>
      </c>
      <c r="F721" s="15">
        <f>'fnd enro'!F721</f>
        <v>0</v>
      </c>
      <c r="G721" s="15">
        <f>'fnd enro'!G721</f>
        <v>0</v>
      </c>
      <c r="H721" s="15">
        <f>'fnd enro'!H721</f>
        <v>1</v>
      </c>
      <c r="I721" s="15">
        <f>'fnd enro'!I721</f>
        <v>0</v>
      </c>
      <c r="J721" s="15">
        <f>'fnd enro'!J721</f>
        <v>0</v>
      </c>
      <c r="K721" s="16">
        <f>'fnd enro'!K721</f>
        <v>3.8300000000000001E-2</v>
      </c>
      <c r="L721" s="15">
        <f>'fnd enro'!L721</f>
        <v>0</v>
      </c>
      <c r="M721" s="15">
        <f>'fnd enro'!M721</f>
        <v>0</v>
      </c>
      <c r="N721" s="15">
        <f>'fnd enro'!N721</f>
        <v>0</v>
      </c>
      <c r="O721" s="15">
        <f>'fnd enro'!O721</f>
        <v>0</v>
      </c>
      <c r="P721" s="15">
        <f>'fnd enro'!P721</f>
        <v>1</v>
      </c>
      <c r="Q721" s="15">
        <f>'fnd enro'!R721</f>
        <v>1</v>
      </c>
      <c r="R721" s="16">
        <f t="shared" si="842"/>
        <v>1.1080000000000001</v>
      </c>
      <c r="S721" s="15">
        <f>VALUE('fnd enro'!Q721)</f>
        <v>11</v>
      </c>
      <c r="T721" s="2"/>
      <c r="U721" s="1">
        <f>(($D721*'fnd base rates'!C$107)
+($E721*'fnd base rates'!C$108)
+($F721*'fnd base rates'!C$109)
+($G721*'fnd base rates'!C$110)
+($H721*'fnd base rates'!C$111)
+($I721*'fnd base rates'!C$112)
+($J721*'fnd base rates'!C$113)
+($K721*'fnd base rates'!C$114)
+($M721*'fnd base rates'!C$116)
+($N721*'fnd base rates'!C$117)
+($O721*'fnd base rates'!C$118)
+($P721*VLOOKUP($S721+12,rate_basefnd,3)))
*$R721</f>
        <v>647.9055406440001</v>
      </c>
      <c r="V721" s="1">
        <f>(($D721*'fnd base rates'!D$107)
+($E721*'fnd base rates'!D$108)
+($F721*'fnd base rates'!D$109)
+($G721*'fnd base rates'!D$110)
+($H721*'fnd base rates'!D$111)
+($I721*'fnd base rates'!D$112)
+($J721*'fnd base rates'!D$113)
+($K721*'fnd base rates'!D$114)
+($M721*'fnd base rates'!D$116)
+($N721*'fnd base rates'!D$117)
+($O721*'fnd base rates'!D$118)
+($P721*VLOOKUP($S721+12,rate_basefnd,4)))
*$R721</f>
        <v>1190.3687199999999</v>
      </c>
      <c r="W721" s="1">
        <f>(($D721*'fnd base rates'!E$107)
+($E721*'fnd base rates'!E$108)
+($F721*'fnd base rates'!E$109)
+($G721*'fnd base rates'!E$110)
+($H721*'fnd base rates'!E$111)
+($I721*'fnd base rates'!E$112)
+($J721*'fnd base rates'!E$113)
+($K721*'fnd base rates'!E$114)
+($M721*'fnd base rates'!E$116)
+($N721*'fnd base rates'!E$117)
+($O721*'fnd base rates'!E$118)
+($P721*VLOOKUP($S721+12,rate_basefnd,5)))
*$R721</f>
        <v>7366.4330269720003</v>
      </c>
      <c r="X721" s="1">
        <f>(($D721*'fnd base rates'!F$107)
+($E721*'fnd base rates'!F$108)
+($F721*'fnd base rates'!F$109)
+($G721*'fnd base rates'!F$110)
+($H721*'fnd base rates'!F$111)
+($I721*'fnd base rates'!F$112)
+($J721*'fnd base rates'!F$113)
+($K721*'fnd base rates'!F$114)
+($M721*'fnd base rates'!F$116)
+($N721*'fnd base rates'!F$117)
+($O721*'fnd base rates'!F$118)
+($P721*VLOOKUP($S721+12,rate_basefnd,6)))
*$R721</f>
        <v>1052.5206472560001</v>
      </c>
      <c r="Y721" s="1">
        <f>(($D721*'fnd base rates'!G$107)
+($E721*'fnd base rates'!G$108)
+($F721*'fnd base rates'!G$109)
+($G721*'fnd base rates'!G$110)
+($H721*'fnd base rates'!G$111)
+($I721*'fnd base rates'!G$112)
+($J721*'fnd base rates'!G$113)
+($K721*'fnd base rates'!G$114)
+($M721*'fnd base rates'!G$116)
+($N721*'fnd base rates'!G$117)
+($O721*'fnd base rates'!G$118)
+($P721*VLOOKUP($S721+12,rate_basefnd,7)))
*$R721</f>
        <v>358.03484201199996</v>
      </c>
      <c r="Z721" s="1">
        <f>(($D721*'fnd base rates'!H$107)
+($E721*'fnd base rates'!H$108)
+($F721*'fnd base rates'!H$109)
+($G721*'fnd base rates'!H$110)
+($H721*'fnd base rates'!H$111)
+($I721*'fnd base rates'!H$112)
+($J721*'fnd base rates'!H$113)
+($K721*'fnd base rates'!H$114)
+($M721*'fnd base rates'!H$116)
+($N721*'fnd base rates'!H$117)
+($O721*'fnd base rates'!H$118)
+($P721*VLOOKUP($S721+12,rate_basefnd,8)))</f>
        <v>525.61721</v>
      </c>
      <c r="AA721" s="1">
        <f>(($D721*'fnd base rates'!I$107)
+($E721*'fnd base rates'!I$108)
+($F721*'fnd base rates'!I$109)
+($G721*'fnd base rates'!I$110)
+($H721*'fnd base rates'!I$111)
+($I721*'fnd base rates'!I$112)
+($J721*'fnd base rates'!I$113)
+($K721*'fnd base rates'!I$114)
+($M721*'fnd base rates'!I$116)
+($N721*'fnd base rates'!I$117)
+($O721*'fnd base rates'!I$118)
+($P721*VLOOKUP($S721+12,rate_basefnd,9)))
*$R721</f>
        <v>522.30011999999999</v>
      </c>
      <c r="AB721" s="1">
        <f>(($D721*'fnd base rates'!J$107)
+($E721*'fnd base rates'!J$108)
+($F721*'fnd base rates'!J$109)
+($G721*'fnd base rates'!J$110)
+($H721*'fnd base rates'!J$111)
+($I721*'fnd base rates'!J$112)
+($J721*'fnd base rates'!J$113)
+($K721*'fnd base rates'!J$114)
+($M721*'fnd base rates'!J$116)
+($N721*'fnd base rates'!J$117)
+($O721*'fnd base rates'!J$118)
+($P721*VLOOKUP($S721+12,rate_basefnd,10)))
*$R721</f>
        <v>1042.6501600000001</v>
      </c>
      <c r="AC721" s="1">
        <f>(($D721*'fnd base rates'!K$107)
+($E721*'fnd base rates'!K$108)
+($F721*'fnd base rates'!K$109)
+($G721*'fnd base rates'!K$110)
+($H721*'fnd base rates'!K$111)
+($I721*'fnd base rates'!K$112)
+($J721*'fnd base rates'!K$113)
+($K721*'fnd base rates'!K$114)
+($M721*'fnd base rates'!K$116)
+($N721*'fnd base rates'!K$117)
+($O721*'fnd base rates'!K$118)
+($P721*VLOOKUP($S721+12,rate_basefnd,11)))
*$R721</f>
        <v>1252.3879241879999</v>
      </c>
      <c r="AD721" s="1">
        <f>(($D721*'fnd base rates'!L$107)
+($E721*'fnd base rates'!L$108)
+($F721*'fnd base rates'!L$109)
+($G721*'fnd base rates'!L$110)
+($H721*'fnd base rates'!L$111)
+($I721*'fnd base rates'!L$112)
+($J721*'fnd base rates'!L$113)
+($K721*'fnd base rates'!L$114)
+($M721*'fnd base rates'!L$116)
+($N721*'fnd base rates'!L$117)
+($O721*'fnd base rates'!L$118)
+($P721*VLOOKUP($S721+12,rate_basefnd,12)))</f>
        <v>1891.9034059999999</v>
      </c>
      <c r="AE721" s="1">
        <f>(($D721*'fnd base rates'!M$107)
+($E721*'fnd base rates'!M$108)
+($F721*'fnd base rates'!M$109)
+($G721*'fnd base rates'!M$110)
+($H721*'fnd base rates'!M$111)
+($I721*'fnd base rates'!M$112)
+($J721*'fnd base rates'!M$113)
+($K721*'fnd base rates'!M$114)
+($M721*'fnd base rates'!M$116)
+($N721*'fnd base rates'!M$117)
+($O721*'fnd base rates'!M$118)
+($P721*VLOOKUP($S721+12,rate_basefnd,13)))</f>
        <v>0</v>
      </c>
      <c r="AF721" s="4">
        <f t="shared" si="843"/>
        <v>15850.121597072</v>
      </c>
      <c r="AH721" s="4">
        <f t="shared" si="844"/>
        <v>487049095</v>
      </c>
      <c r="AI721" s="4" t="str">
        <f t="shared" si="845"/>
        <v>487</v>
      </c>
      <c r="AJ721" s="2" t="str">
        <f t="shared" si="846"/>
        <v>049</v>
      </c>
      <c r="AK721" s="2" t="str">
        <f t="shared" si="847"/>
        <v>095</v>
      </c>
      <c r="AL721" s="4">
        <f t="shared" si="848"/>
        <v>1</v>
      </c>
      <c r="AM721" s="4">
        <f t="shared" si="840"/>
        <v>1</v>
      </c>
      <c r="AN721" s="4">
        <f t="shared" si="849"/>
        <v>15850.121597072</v>
      </c>
      <c r="AO721" s="4">
        <f t="shared" si="850"/>
        <v>15850</v>
      </c>
      <c r="AP721" s="4">
        <f t="shared" si="851"/>
        <v>0</v>
      </c>
      <c r="AQ721" s="4">
        <v>15850</v>
      </c>
      <c r="AW721" s="4">
        <v>15742</v>
      </c>
      <c r="AX721" s="5">
        <f t="shared" si="852"/>
        <v>108</v>
      </c>
      <c r="AY721" s="4">
        <v>15850</v>
      </c>
      <c r="AZ721" s="5"/>
      <c r="BB721" s="5">
        <f t="shared" ref="BB721" si="859">BC721-BA721</f>
        <v>0</v>
      </c>
    </row>
    <row r="722" spans="1:54" s="4" customFormat="1">
      <c r="A722" s="278">
        <v>487</v>
      </c>
      <c r="B722" s="2">
        <v>487049128</v>
      </c>
      <c r="C722" s="10" t="s">
        <v>308</v>
      </c>
      <c r="D722" s="15">
        <f>'fnd enro'!D722</f>
        <v>0</v>
      </c>
      <c r="E722" s="15">
        <f>'fnd enro'!E722</f>
        <v>0</v>
      </c>
      <c r="F722" s="15">
        <f>'fnd enro'!F722</f>
        <v>0</v>
      </c>
      <c r="G722" s="15">
        <f>'fnd enro'!G722</f>
        <v>0</v>
      </c>
      <c r="H722" s="15">
        <f>'fnd enro'!H722</f>
        <v>1</v>
      </c>
      <c r="I722" s="15">
        <f>'fnd enro'!I722</f>
        <v>1</v>
      </c>
      <c r="J722" s="15">
        <f>'fnd enro'!J722</f>
        <v>0</v>
      </c>
      <c r="K722" s="16">
        <f>'fnd enro'!K722</f>
        <v>7.6600000000000001E-2</v>
      </c>
      <c r="L722" s="15">
        <f>'fnd enro'!L722</f>
        <v>0</v>
      </c>
      <c r="M722" s="15">
        <f>'fnd enro'!M722</f>
        <v>0</v>
      </c>
      <c r="N722" s="15">
        <f>'fnd enro'!N722</f>
        <v>0</v>
      </c>
      <c r="O722" s="15">
        <f>'fnd enro'!O722</f>
        <v>0</v>
      </c>
      <c r="P722" s="15">
        <f>'fnd enro'!P722</f>
        <v>1</v>
      </c>
      <c r="Q722" s="15">
        <f>'fnd enro'!R722</f>
        <v>2</v>
      </c>
      <c r="R722" s="16">
        <f t="shared" si="842"/>
        <v>1.1080000000000001</v>
      </c>
      <c r="S722" s="15">
        <f>VALUE('fnd enro'!Q722)</f>
        <v>10</v>
      </c>
      <c r="T722" s="2"/>
      <c r="U722" s="1">
        <f>(($D722*'fnd base rates'!C$107)
+($E722*'fnd base rates'!C$108)
+($F722*'fnd base rates'!C$109)
+($G722*'fnd base rates'!C$110)
+($H722*'fnd base rates'!C$111)
+($I722*'fnd base rates'!C$112)
+($J722*'fnd base rates'!C$113)
+($K722*'fnd base rates'!C$114)
+($M722*'fnd base rates'!C$116)
+($N722*'fnd base rates'!C$117)
+($O722*'fnd base rates'!C$118)
+($P722*VLOOKUP($S722+12,rate_basefnd,3)))
*$R722</f>
        <v>1213.4977612880002</v>
      </c>
      <c r="V722" s="1">
        <f>(($D722*'fnd base rates'!D$107)
+($E722*'fnd base rates'!D$108)
+($F722*'fnd base rates'!D$109)
+($G722*'fnd base rates'!D$110)
+($H722*'fnd base rates'!D$111)
+($I722*'fnd base rates'!D$112)
+($J722*'fnd base rates'!D$113)
+($K722*'fnd base rates'!D$114)
+($M722*'fnd base rates'!D$116)
+($N722*'fnd base rates'!D$117)
+($O722*'fnd base rates'!D$118)
+($P722*VLOOKUP($S722+12,rate_basefnd,4)))
*$R722</f>
        <v>1990.7657600000002</v>
      </c>
      <c r="W722" s="1">
        <f>(($D722*'fnd base rates'!E$107)
+($E722*'fnd base rates'!E$108)
+($F722*'fnd base rates'!E$109)
+($G722*'fnd base rates'!E$110)
+($H722*'fnd base rates'!E$111)
+($I722*'fnd base rates'!E$112)
+($J722*'fnd base rates'!E$113)
+($K722*'fnd base rates'!E$114)
+($M722*'fnd base rates'!E$116)
+($N722*'fnd base rates'!E$117)
+($O722*'fnd base rates'!E$118)
+($P722*VLOOKUP($S722+12,rate_basefnd,5)))
*$R722</f>
        <v>12466.197213944002</v>
      </c>
      <c r="X722" s="1">
        <f>(($D722*'fnd base rates'!F$107)
+($E722*'fnd base rates'!F$108)
+($F722*'fnd base rates'!F$109)
+($G722*'fnd base rates'!F$110)
+($H722*'fnd base rates'!F$111)
+($I722*'fnd base rates'!F$112)
+($J722*'fnd base rates'!F$113)
+($K722*'fnd base rates'!F$114)
+($M722*'fnd base rates'!F$116)
+($N722*'fnd base rates'!F$117)
+($O722*'fnd base rates'!F$118)
+($P722*VLOOKUP($S722+12,rate_basefnd,6)))
*$R722</f>
        <v>1990.008734512</v>
      </c>
      <c r="Y722" s="1">
        <f>(($D722*'fnd base rates'!G$107)
+($E722*'fnd base rates'!G$108)
+($F722*'fnd base rates'!G$109)
+($G722*'fnd base rates'!G$110)
+($H722*'fnd base rates'!G$111)
+($I722*'fnd base rates'!G$112)
+($J722*'fnd base rates'!G$113)
+($K722*'fnd base rates'!G$114)
+($M722*'fnd base rates'!G$116)
+($N722*'fnd base rates'!G$117)
+($O722*'fnd base rates'!G$118)
+($P722*VLOOKUP($S722+12,rate_basefnd,7)))
*$R722</f>
        <v>526.535204024</v>
      </c>
      <c r="Z722" s="1">
        <f>(($D722*'fnd base rates'!H$107)
+($E722*'fnd base rates'!H$108)
+($F722*'fnd base rates'!H$109)
+($G722*'fnd base rates'!H$110)
+($H722*'fnd base rates'!H$111)
+($I722*'fnd base rates'!H$112)
+($J722*'fnd base rates'!H$113)
+($K722*'fnd base rates'!H$114)
+($M722*'fnd base rates'!H$116)
+($N722*'fnd base rates'!H$117)
+($O722*'fnd base rates'!H$118)
+($P722*VLOOKUP($S722+12,rate_basefnd,8)))</f>
        <v>1317.22442</v>
      </c>
      <c r="AA722" s="1">
        <f>(($D722*'fnd base rates'!I$107)
+($E722*'fnd base rates'!I$108)
+($F722*'fnd base rates'!I$109)
+($G722*'fnd base rates'!I$110)
+($H722*'fnd base rates'!I$111)
+($I722*'fnd base rates'!I$112)
+($J722*'fnd base rates'!I$113)
+($K722*'fnd base rates'!I$114)
+($M722*'fnd base rates'!I$116)
+($N722*'fnd base rates'!I$117)
+($O722*'fnd base rates'!I$118)
+($P722*VLOOKUP($S722+12,rate_basefnd,9)))
*$R722</f>
        <v>969.65512000000012</v>
      </c>
      <c r="AB722" s="1">
        <f>(($D722*'fnd base rates'!J$107)
+($E722*'fnd base rates'!J$108)
+($F722*'fnd base rates'!J$109)
+($G722*'fnd base rates'!J$110)
+($H722*'fnd base rates'!J$111)
+($I722*'fnd base rates'!J$112)
+($J722*'fnd base rates'!J$113)
+($K722*'fnd base rates'!J$114)
+($M722*'fnd base rates'!J$116)
+($N722*'fnd base rates'!J$117)
+($O722*'fnd base rates'!J$118)
+($P722*VLOOKUP($S722+12,rate_basefnd,10)))
*$R722</f>
        <v>1628.7821600000002</v>
      </c>
      <c r="AC722" s="1">
        <f>(($D722*'fnd base rates'!K$107)
+($E722*'fnd base rates'!K$108)
+($F722*'fnd base rates'!K$109)
+($G722*'fnd base rates'!K$110)
+($H722*'fnd base rates'!K$111)
+($I722*'fnd base rates'!K$112)
+($J722*'fnd base rates'!K$113)
+($K722*'fnd base rates'!K$114)
+($M722*'fnd base rates'!K$116)
+($N722*'fnd base rates'!K$117)
+($O722*'fnd base rates'!K$118)
+($P722*VLOOKUP($S722+12,rate_basefnd,11)))
*$R722</f>
        <v>2470.7380883760002</v>
      </c>
      <c r="AD722" s="1">
        <f>(($D722*'fnd base rates'!L$107)
+($E722*'fnd base rates'!L$108)
+($F722*'fnd base rates'!L$109)
+($G722*'fnd base rates'!L$110)
+($H722*'fnd base rates'!L$111)
+($I722*'fnd base rates'!L$112)
+($J722*'fnd base rates'!L$113)
+($K722*'fnd base rates'!L$114)
+($M722*'fnd base rates'!L$116)
+($N722*'fnd base rates'!L$117)
+($O722*'fnd base rates'!L$118)
+($P722*VLOOKUP($S722+12,rate_basefnd,12)))</f>
        <v>3106.0168120000003</v>
      </c>
      <c r="AE722" s="1">
        <f>(($D722*'fnd base rates'!M$107)
+($E722*'fnd base rates'!M$108)
+($F722*'fnd base rates'!M$109)
+($G722*'fnd base rates'!M$110)
+($H722*'fnd base rates'!M$111)
+($I722*'fnd base rates'!M$112)
+($J722*'fnd base rates'!M$113)
+($K722*'fnd base rates'!M$114)
+($M722*'fnd base rates'!M$116)
+($N722*'fnd base rates'!M$117)
+($O722*'fnd base rates'!M$118)
+($P722*VLOOKUP($S722+12,rate_basefnd,13)))</f>
        <v>0</v>
      </c>
      <c r="AF722" s="4">
        <f t="shared" si="843"/>
        <v>27679.421274144002</v>
      </c>
      <c r="AH722" s="4">
        <f t="shared" si="844"/>
        <v>487049128</v>
      </c>
      <c r="AI722" s="4" t="str">
        <f t="shared" si="845"/>
        <v>487</v>
      </c>
      <c r="AJ722" s="2" t="str">
        <f t="shared" si="846"/>
        <v>049</v>
      </c>
      <c r="AK722" s="2" t="str">
        <f t="shared" si="847"/>
        <v>128</v>
      </c>
      <c r="AL722" s="4">
        <f t="shared" si="848"/>
        <v>1</v>
      </c>
      <c r="AM722" s="4">
        <f t="shared" si="840"/>
        <v>2</v>
      </c>
      <c r="AN722" s="4">
        <f t="shared" si="849"/>
        <v>27679.421274144002</v>
      </c>
      <c r="AO722" s="4">
        <f t="shared" si="850"/>
        <v>13840</v>
      </c>
      <c r="AP722" s="4">
        <f t="shared" si="851"/>
        <v>0</v>
      </c>
      <c r="AQ722" s="4">
        <v>13840</v>
      </c>
      <c r="AW722" s="4">
        <v>13790</v>
      </c>
      <c r="AX722" s="5">
        <f t="shared" si="852"/>
        <v>50</v>
      </c>
      <c r="AY722" s="4">
        <v>13840</v>
      </c>
      <c r="AZ722" s="5"/>
      <c r="BB722" s="5">
        <f t="shared" ref="BB722" si="860">BC722-BA722</f>
        <v>0</v>
      </c>
    </row>
    <row r="723" spans="1:54" s="4" customFormat="1">
      <c r="A723" s="278">
        <v>487</v>
      </c>
      <c r="B723" s="2">
        <v>487049155</v>
      </c>
      <c r="C723" s="10" t="s">
        <v>308</v>
      </c>
      <c r="D723" s="15">
        <f>'fnd enro'!D723</f>
        <v>0</v>
      </c>
      <c r="E723" s="15">
        <f>'fnd enro'!E723</f>
        <v>0</v>
      </c>
      <c r="F723" s="15">
        <f>'fnd enro'!F723</f>
        <v>0</v>
      </c>
      <c r="G723" s="15">
        <f>'fnd enro'!G723</f>
        <v>0</v>
      </c>
      <c r="H723" s="15">
        <f>'fnd enro'!H723</f>
        <v>0</v>
      </c>
      <c r="I723" s="15">
        <f>'fnd enro'!I723</f>
        <v>1</v>
      </c>
      <c r="J723" s="15">
        <f>'fnd enro'!J723</f>
        <v>0</v>
      </c>
      <c r="K723" s="16">
        <f>'fnd enro'!K723</f>
        <v>3.8300000000000001E-2</v>
      </c>
      <c r="L723" s="15">
        <f>'fnd enro'!L723</f>
        <v>0</v>
      </c>
      <c r="M723" s="15">
        <f>'fnd enro'!M723</f>
        <v>0</v>
      </c>
      <c r="N723" s="15">
        <f>'fnd enro'!N723</f>
        <v>0</v>
      </c>
      <c r="O723" s="15">
        <f>'fnd enro'!O723</f>
        <v>0</v>
      </c>
      <c r="P723" s="15">
        <f>'fnd enro'!P723</f>
        <v>0</v>
      </c>
      <c r="Q723" s="15">
        <f>'fnd enro'!R723</f>
        <v>1</v>
      </c>
      <c r="R723" s="16">
        <f t="shared" si="842"/>
        <v>1.1080000000000001</v>
      </c>
      <c r="S723" s="15">
        <f>VALUE('fnd enro'!Q723)</f>
        <v>2</v>
      </c>
      <c r="T723" s="2"/>
      <c r="U723" s="1">
        <f>(($D723*'fnd base rates'!C$107)
+($E723*'fnd base rates'!C$108)
+($F723*'fnd base rates'!C$109)
+($G723*'fnd base rates'!C$110)
+($H723*'fnd base rates'!C$111)
+($I723*'fnd base rates'!C$112)
+($J723*'fnd base rates'!C$113)
+($K723*'fnd base rates'!C$114)
+($M723*'fnd base rates'!C$116)
+($N723*'fnd base rates'!C$117)
+($O723*'fnd base rates'!C$118)
+($P723*VLOOKUP($S723+12,rate_basefnd,3)))
*$R723</f>
        <v>567.87470064400009</v>
      </c>
      <c r="V723" s="1">
        <f>(($D723*'fnd base rates'!D$107)
+($E723*'fnd base rates'!D$108)
+($F723*'fnd base rates'!D$109)
+($G723*'fnd base rates'!D$110)
+($H723*'fnd base rates'!D$111)
+($I723*'fnd base rates'!D$112)
+($J723*'fnd base rates'!D$113)
+($K723*'fnd base rates'!D$114)
+($M723*'fnd base rates'!D$116)
+($N723*'fnd base rates'!D$117)
+($O723*'fnd base rates'!D$118)
+($P723*VLOOKUP($S723+12,rate_basefnd,4)))
*$R723</f>
        <v>811.20004000000006</v>
      </c>
      <c r="W723" s="1">
        <f>(($D723*'fnd base rates'!E$107)
+($E723*'fnd base rates'!E$108)
+($F723*'fnd base rates'!E$109)
+($G723*'fnd base rates'!E$110)
+($H723*'fnd base rates'!E$111)
+($I723*'fnd base rates'!E$112)
+($J723*'fnd base rates'!E$113)
+($K723*'fnd base rates'!E$114)
+($M723*'fnd base rates'!E$116)
+($N723*'fnd base rates'!E$117)
+($O723*'fnd base rates'!E$118)
+($P723*VLOOKUP($S723+12,rate_basefnd,5)))
*$R723</f>
        <v>5205.2790269720008</v>
      </c>
      <c r="X723" s="1">
        <f>(($D723*'fnd base rates'!F$107)
+($E723*'fnd base rates'!F$108)
+($F723*'fnd base rates'!F$109)
+($G723*'fnd base rates'!F$110)
+($H723*'fnd base rates'!F$111)
+($I723*'fnd base rates'!F$112)
+($J723*'fnd base rates'!F$113)
+($K723*'fnd base rates'!F$114)
+($M723*'fnd base rates'!F$116)
+($N723*'fnd base rates'!F$117)
+($O723*'fnd base rates'!F$118)
+($P723*VLOOKUP($S723+12,rate_basefnd,6)))
*$R723</f>
        <v>937.4880872560002</v>
      </c>
      <c r="Y723" s="1">
        <f>(($D723*'fnd base rates'!G$107)
+($E723*'fnd base rates'!G$108)
+($F723*'fnd base rates'!G$109)
+($G723*'fnd base rates'!G$110)
+($H723*'fnd base rates'!G$111)
+($I723*'fnd base rates'!G$112)
+($J723*'fnd base rates'!G$113)
+($K723*'fnd base rates'!G$114)
+($M723*'fnd base rates'!G$116)
+($N723*'fnd base rates'!G$117)
+($O723*'fnd base rates'!G$118)
+($P723*VLOOKUP($S723+12,rate_basefnd,7)))
*$R723</f>
        <v>173.619322012</v>
      </c>
      <c r="Z723" s="1">
        <f>(($D723*'fnd base rates'!H$107)
+($E723*'fnd base rates'!H$108)
+($F723*'fnd base rates'!H$109)
+($G723*'fnd base rates'!H$110)
+($H723*'fnd base rates'!H$111)
+($I723*'fnd base rates'!H$112)
+($J723*'fnd base rates'!H$113)
+($K723*'fnd base rates'!H$114)
+($M723*'fnd base rates'!H$116)
+($N723*'fnd base rates'!H$117)
+($O723*'fnd base rates'!H$118)
+($P723*VLOOKUP($S723+12,rate_basefnd,8)))</f>
        <v>792.30720999999994</v>
      </c>
      <c r="AA723" s="1">
        <f>(($D723*'fnd base rates'!I$107)
+($E723*'fnd base rates'!I$108)
+($F723*'fnd base rates'!I$109)
+($G723*'fnd base rates'!I$110)
+($H723*'fnd base rates'!I$111)
+($I723*'fnd base rates'!I$112)
+($J723*'fnd base rates'!I$113)
+($K723*'fnd base rates'!I$114)
+($M723*'fnd base rates'!I$116)
+($N723*'fnd base rates'!I$117)
+($O723*'fnd base rates'!I$118)
+($P723*VLOOKUP($S723+12,rate_basefnd,9)))
*$R723</f>
        <v>451.62080000000009</v>
      </c>
      <c r="AB723" s="1">
        <f>(($D723*'fnd base rates'!J$107)
+($E723*'fnd base rates'!J$108)
+($F723*'fnd base rates'!J$109)
+($G723*'fnd base rates'!J$110)
+($H723*'fnd base rates'!J$111)
+($I723*'fnd base rates'!J$112)
+($J723*'fnd base rates'!J$113)
+($K723*'fnd base rates'!J$114)
+($M723*'fnd base rates'!J$116)
+($N723*'fnd base rates'!J$117)
+($O723*'fnd base rates'!J$118)
+($P723*VLOOKUP($S723+12,rate_basefnd,10)))
*$R723</f>
        <v>608.33632</v>
      </c>
      <c r="AC723" s="1">
        <f>(($D723*'fnd base rates'!K$107)
+($E723*'fnd base rates'!K$108)
+($F723*'fnd base rates'!K$109)
+($G723*'fnd base rates'!K$110)
+($H723*'fnd base rates'!K$111)
+($I723*'fnd base rates'!K$112)
+($J723*'fnd base rates'!K$113)
+($K723*'fnd base rates'!K$114)
+($M723*'fnd base rates'!K$116)
+($N723*'fnd base rates'!K$117)
+($O723*'fnd base rates'!K$118)
+($P723*VLOOKUP($S723+12,rate_basefnd,11)))
*$R723</f>
        <v>1218.350164188</v>
      </c>
      <c r="AD723" s="1">
        <f>(($D723*'fnd base rates'!L$107)
+($E723*'fnd base rates'!L$108)
+($F723*'fnd base rates'!L$109)
+($G723*'fnd base rates'!L$110)
+($H723*'fnd base rates'!L$111)
+($I723*'fnd base rates'!L$112)
+($J723*'fnd base rates'!L$113)
+($K723*'fnd base rates'!L$114)
+($M723*'fnd base rates'!L$116)
+($N723*'fnd base rates'!L$117)
+($O723*'fnd base rates'!L$118)
+($P723*VLOOKUP($S723+12,rate_basefnd,12)))</f>
        <v>1229.513406</v>
      </c>
      <c r="AE723" s="1">
        <f>(($D723*'fnd base rates'!M$107)
+($E723*'fnd base rates'!M$108)
+($F723*'fnd base rates'!M$109)
+($G723*'fnd base rates'!M$110)
+($H723*'fnd base rates'!M$111)
+($I723*'fnd base rates'!M$112)
+($J723*'fnd base rates'!M$113)
+($K723*'fnd base rates'!M$114)
+($M723*'fnd base rates'!M$116)
+($N723*'fnd base rates'!M$117)
+($O723*'fnd base rates'!M$118)
+($P723*VLOOKUP($S723+12,rate_basefnd,13)))</f>
        <v>0</v>
      </c>
      <c r="AF723" s="4">
        <f t="shared" si="843"/>
        <v>11995.589077072003</v>
      </c>
      <c r="AH723" s="4">
        <f t="shared" si="844"/>
        <v>487049155</v>
      </c>
      <c r="AI723" s="4" t="str">
        <f t="shared" si="845"/>
        <v>487</v>
      </c>
      <c r="AJ723" s="2" t="str">
        <f t="shared" si="846"/>
        <v>049</v>
      </c>
      <c r="AK723" s="2" t="str">
        <f t="shared" si="847"/>
        <v>155</v>
      </c>
      <c r="AL723" s="4">
        <f t="shared" si="848"/>
        <v>1</v>
      </c>
      <c r="AM723" s="4">
        <f t="shared" si="840"/>
        <v>1</v>
      </c>
      <c r="AN723" s="4">
        <f t="shared" si="849"/>
        <v>11995.589077072003</v>
      </c>
      <c r="AO723" s="4">
        <f t="shared" si="850"/>
        <v>11996</v>
      </c>
      <c r="AP723" s="4">
        <f t="shared" si="851"/>
        <v>0</v>
      </c>
      <c r="AQ723" s="4">
        <v>11996</v>
      </c>
      <c r="AW723" s="4">
        <v>11981</v>
      </c>
      <c r="AX723" s="5">
        <f t="shared" si="852"/>
        <v>15</v>
      </c>
      <c r="AY723" s="4">
        <v>11996</v>
      </c>
      <c r="AZ723" s="5"/>
      <c r="BB723" s="5">
        <f t="shared" ref="BB723" si="861">BC723-BA723</f>
        <v>0</v>
      </c>
    </row>
    <row r="724" spans="1:54" s="4" customFormat="1">
      <c r="A724" s="278">
        <v>487</v>
      </c>
      <c r="B724" s="2">
        <v>487049160</v>
      </c>
      <c r="C724" s="10" t="s">
        <v>308</v>
      </c>
      <c r="D724" s="15">
        <f>'fnd enro'!D724</f>
        <v>0</v>
      </c>
      <c r="E724" s="15">
        <f>'fnd enro'!E724</f>
        <v>0</v>
      </c>
      <c r="F724" s="15">
        <f>'fnd enro'!F724</f>
        <v>0</v>
      </c>
      <c r="G724" s="15">
        <f>'fnd enro'!G724</f>
        <v>0</v>
      </c>
      <c r="H724" s="15">
        <f>'fnd enro'!H724</f>
        <v>1</v>
      </c>
      <c r="I724" s="15">
        <f>'fnd enro'!I724</f>
        <v>0</v>
      </c>
      <c r="J724" s="15">
        <f>'fnd enro'!J724</f>
        <v>0</v>
      </c>
      <c r="K724" s="16">
        <f>'fnd enro'!K724</f>
        <v>3.8300000000000001E-2</v>
      </c>
      <c r="L724" s="15">
        <f>'fnd enro'!L724</f>
        <v>0</v>
      </c>
      <c r="M724" s="15">
        <f>'fnd enro'!M724</f>
        <v>0</v>
      </c>
      <c r="N724" s="15">
        <f>'fnd enro'!N724</f>
        <v>0</v>
      </c>
      <c r="O724" s="15">
        <f>'fnd enro'!O724</f>
        <v>0</v>
      </c>
      <c r="P724" s="15">
        <f>'fnd enro'!P724</f>
        <v>1</v>
      </c>
      <c r="Q724" s="15">
        <f>'fnd enro'!R724</f>
        <v>1</v>
      </c>
      <c r="R724" s="16">
        <f t="shared" si="842"/>
        <v>1.1080000000000001</v>
      </c>
      <c r="S724" s="15">
        <f>VALUE('fnd enro'!Q724)</f>
        <v>11</v>
      </c>
      <c r="T724" s="2"/>
      <c r="U724" s="1">
        <f>(($D724*'fnd base rates'!C$107)
+($E724*'fnd base rates'!C$108)
+($F724*'fnd base rates'!C$109)
+($G724*'fnd base rates'!C$110)
+($H724*'fnd base rates'!C$111)
+($I724*'fnd base rates'!C$112)
+($J724*'fnd base rates'!C$113)
+($K724*'fnd base rates'!C$114)
+($M724*'fnd base rates'!C$116)
+($N724*'fnd base rates'!C$117)
+($O724*'fnd base rates'!C$118)
+($P724*VLOOKUP($S724+12,rate_basefnd,3)))
*$R724</f>
        <v>647.9055406440001</v>
      </c>
      <c r="V724" s="1">
        <f>(($D724*'fnd base rates'!D$107)
+($E724*'fnd base rates'!D$108)
+($F724*'fnd base rates'!D$109)
+($G724*'fnd base rates'!D$110)
+($H724*'fnd base rates'!D$111)
+($I724*'fnd base rates'!D$112)
+($J724*'fnd base rates'!D$113)
+($K724*'fnd base rates'!D$114)
+($M724*'fnd base rates'!D$116)
+($N724*'fnd base rates'!D$117)
+($O724*'fnd base rates'!D$118)
+($P724*VLOOKUP($S724+12,rate_basefnd,4)))
*$R724</f>
        <v>1190.3687199999999</v>
      </c>
      <c r="W724" s="1">
        <f>(($D724*'fnd base rates'!E$107)
+($E724*'fnd base rates'!E$108)
+($F724*'fnd base rates'!E$109)
+($G724*'fnd base rates'!E$110)
+($H724*'fnd base rates'!E$111)
+($I724*'fnd base rates'!E$112)
+($J724*'fnd base rates'!E$113)
+($K724*'fnd base rates'!E$114)
+($M724*'fnd base rates'!E$116)
+($N724*'fnd base rates'!E$117)
+($O724*'fnd base rates'!E$118)
+($P724*VLOOKUP($S724+12,rate_basefnd,5)))
*$R724</f>
        <v>7366.4330269720003</v>
      </c>
      <c r="X724" s="1">
        <f>(($D724*'fnd base rates'!F$107)
+($E724*'fnd base rates'!F$108)
+($F724*'fnd base rates'!F$109)
+($G724*'fnd base rates'!F$110)
+($H724*'fnd base rates'!F$111)
+($I724*'fnd base rates'!F$112)
+($J724*'fnd base rates'!F$113)
+($K724*'fnd base rates'!F$114)
+($M724*'fnd base rates'!F$116)
+($N724*'fnd base rates'!F$117)
+($O724*'fnd base rates'!F$118)
+($P724*VLOOKUP($S724+12,rate_basefnd,6)))
*$R724</f>
        <v>1052.5206472560001</v>
      </c>
      <c r="Y724" s="1">
        <f>(($D724*'fnd base rates'!G$107)
+($E724*'fnd base rates'!G$108)
+($F724*'fnd base rates'!G$109)
+($G724*'fnd base rates'!G$110)
+($H724*'fnd base rates'!G$111)
+($I724*'fnd base rates'!G$112)
+($J724*'fnd base rates'!G$113)
+($K724*'fnd base rates'!G$114)
+($M724*'fnd base rates'!G$116)
+($N724*'fnd base rates'!G$117)
+($O724*'fnd base rates'!G$118)
+($P724*VLOOKUP($S724+12,rate_basefnd,7)))
*$R724</f>
        <v>358.03484201199996</v>
      </c>
      <c r="Z724" s="1">
        <f>(($D724*'fnd base rates'!H$107)
+($E724*'fnd base rates'!H$108)
+($F724*'fnd base rates'!H$109)
+($G724*'fnd base rates'!H$110)
+($H724*'fnd base rates'!H$111)
+($I724*'fnd base rates'!H$112)
+($J724*'fnd base rates'!H$113)
+($K724*'fnd base rates'!H$114)
+($M724*'fnd base rates'!H$116)
+($N724*'fnd base rates'!H$117)
+($O724*'fnd base rates'!H$118)
+($P724*VLOOKUP($S724+12,rate_basefnd,8)))</f>
        <v>525.61721</v>
      </c>
      <c r="AA724" s="1">
        <f>(($D724*'fnd base rates'!I$107)
+($E724*'fnd base rates'!I$108)
+($F724*'fnd base rates'!I$109)
+($G724*'fnd base rates'!I$110)
+($H724*'fnd base rates'!I$111)
+($I724*'fnd base rates'!I$112)
+($J724*'fnd base rates'!I$113)
+($K724*'fnd base rates'!I$114)
+($M724*'fnd base rates'!I$116)
+($N724*'fnd base rates'!I$117)
+($O724*'fnd base rates'!I$118)
+($P724*VLOOKUP($S724+12,rate_basefnd,9)))
*$R724</f>
        <v>522.30011999999999</v>
      </c>
      <c r="AB724" s="1">
        <f>(($D724*'fnd base rates'!J$107)
+($E724*'fnd base rates'!J$108)
+($F724*'fnd base rates'!J$109)
+($G724*'fnd base rates'!J$110)
+($H724*'fnd base rates'!J$111)
+($I724*'fnd base rates'!J$112)
+($J724*'fnd base rates'!J$113)
+($K724*'fnd base rates'!J$114)
+($M724*'fnd base rates'!J$116)
+($N724*'fnd base rates'!J$117)
+($O724*'fnd base rates'!J$118)
+($P724*VLOOKUP($S724+12,rate_basefnd,10)))
*$R724</f>
        <v>1042.6501600000001</v>
      </c>
      <c r="AC724" s="1">
        <f>(($D724*'fnd base rates'!K$107)
+($E724*'fnd base rates'!K$108)
+($F724*'fnd base rates'!K$109)
+($G724*'fnd base rates'!K$110)
+($H724*'fnd base rates'!K$111)
+($I724*'fnd base rates'!K$112)
+($J724*'fnd base rates'!K$113)
+($K724*'fnd base rates'!K$114)
+($M724*'fnd base rates'!K$116)
+($N724*'fnd base rates'!K$117)
+($O724*'fnd base rates'!K$118)
+($P724*VLOOKUP($S724+12,rate_basefnd,11)))
*$R724</f>
        <v>1252.3879241879999</v>
      </c>
      <c r="AD724" s="1">
        <f>(($D724*'fnd base rates'!L$107)
+($E724*'fnd base rates'!L$108)
+($F724*'fnd base rates'!L$109)
+($G724*'fnd base rates'!L$110)
+($H724*'fnd base rates'!L$111)
+($I724*'fnd base rates'!L$112)
+($J724*'fnd base rates'!L$113)
+($K724*'fnd base rates'!L$114)
+($M724*'fnd base rates'!L$116)
+($N724*'fnd base rates'!L$117)
+($O724*'fnd base rates'!L$118)
+($P724*VLOOKUP($S724+12,rate_basefnd,12)))</f>
        <v>1891.9034059999999</v>
      </c>
      <c r="AE724" s="1">
        <f>(($D724*'fnd base rates'!M$107)
+($E724*'fnd base rates'!M$108)
+($F724*'fnd base rates'!M$109)
+($G724*'fnd base rates'!M$110)
+($H724*'fnd base rates'!M$111)
+($I724*'fnd base rates'!M$112)
+($J724*'fnd base rates'!M$113)
+($K724*'fnd base rates'!M$114)
+($M724*'fnd base rates'!M$116)
+($N724*'fnd base rates'!M$117)
+($O724*'fnd base rates'!M$118)
+($P724*VLOOKUP($S724+12,rate_basefnd,13)))</f>
        <v>0</v>
      </c>
      <c r="AF724" s="4">
        <f t="shared" si="843"/>
        <v>15850.121597072</v>
      </c>
      <c r="AH724" s="4">
        <f t="shared" si="844"/>
        <v>487049160</v>
      </c>
      <c r="AI724" s="4" t="str">
        <f t="shared" si="845"/>
        <v>487</v>
      </c>
      <c r="AJ724" s="2" t="str">
        <f t="shared" si="846"/>
        <v>049</v>
      </c>
      <c r="AK724" s="2" t="str">
        <f t="shared" si="847"/>
        <v>160</v>
      </c>
      <c r="AL724" s="4">
        <f t="shared" si="848"/>
        <v>1</v>
      </c>
      <c r="AM724" s="4">
        <f t="shared" si="840"/>
        <v>1</v>
      </c>
      <c r="AN724" s="4">
        <f t="shared" si="849"/>
        <v>15850.121597072</v>
      </c>
      <c r="AO724" s="4">
        <f t="shared" si="850"/>
        <v>15850</v>
      </c>
      <c r="AP724" s="4">
        <f t="shared" si="851"/>
        <v>0</v>
      </c>
      <c r="AQ724" s="4">
        <v>15850</v>
      </c>
      <c r="AW724" s="4">
        <v>15742</v>
      </c>
      <c r="AX724" s="5">
        <f t="shared" si="852"/>
        <v>108</v>
      </c>
      <c r="AY724" s="4">
        <v>15850</v>
      </c>
      <c r="AZ724" s="5"/>
      <c r="BB724" s="5">
        <f t="shared" ref="BB724" si="862">BC724-BA724</f>
        <v>0</v>
      </c>
    </row>
    <row r="725" spans="1:54" s="4" customFormat="1">
      <c r="A725" s="278">
        <v>487</v>
      </c>
      <c r="B725" s="2">
        <v>487049163</v>
      </c>
      <c r="C725" s="10" t="s">
        <v>308</v>
      </c>
      <c r="D725" s="15">
        <f>'fnd enro'!D725</f>
        <v>0</v>
      </c>
      <c r="E725" s="15">
        <f>'fnd enro'!E725</f>
        <v>0</v>
      </c>
      <c r="F725" s="15">
        <f>'fnd enro'!F725</f>
        <v>0</v>
      </c>
      <c r="G725" s="15">
        <f>'fnd enro'!G725</f>
        <v>0</v>
      </c>
      <c r="H725" s="15">
        <f>'fnd enro'!H725</f>
        <v>7</v>
      </c>
      <c r="I725" s="15">
        <f>'fnd enro'!I725</f>
        <v>12</v>
      </c>
      <c r="J725" s="15">
        <f>'fnd enro'!J725</f>
        <v>0</v>
      </c>
      <c r="K725" s="16">
        <f>'fnd enro'!K725</f>
        <v>0.72770000000000001</v>
      </c>
      <c r="L725" s="15">
        <f>'fnd enro'!L725</f>
        <v>0</v>
      </c>
      <c r="M725" s="15">
        <f>'fnd enro'!M725</f>
        <v>0</v>
      </c>
      <c r="N725" s="15">
        <f>'fnd enro'!N725</f>
        <v>0</v>
      </c>
      <c r="O725" s="15">
        <f>'fnd enro'!O725</f>
        <v>3</v>
      </c>
      <c r="P725" s="15">
        <f>'fnd enro'!P725</f>
        <v>10</v>
      </c>
      <c r="Q725" s="15">
        <f>'fnd enro'!R725</f>
        <v>19</v>
      </c>
      <c r="R725" s="16">
        <f t="shared" si="842"/>
        <v>1.1080000000000001</v>
      </c>
      <c r="S725" s="15">
        <f>VALUE('fnd enro'!Q725)</f>
        <v>12</v>
      </c>
      <c r="T725" s="2"/>
      <c r="U725" s="1">
        <f>(($D725*'fnd base rates'!C$107)
+($E725*'fnd base rates'!C$108)
+($F725*'fnd base rates'!C$109)
+($G725*'fnd base rates'!C$110)
+($H725*'fnd base rates'!C$111)
+($I725*'fnd base rates'!C$112)
+($J725*'fnd base rates'!C$113)
+($K725*'fnd base rates'!C$114)
+($M725*'fnd base rates'!C$116)
+($N725*'fnd base rates'!C$117)
+($O725*'fnd base rates'!C$118)
+($P725*VLOOKUP($S725+12,rate_basefnd,3)))
*$R725</f>
        <v>11897.685792236003</v>
      </c>
      <c r="V725" s="1">
        <f>(($D725*'fnd base rates'!D$107)
+($E725*'fnd base rates'!D$108)
+($F725*'fnd base rates'!D$109)
+($G725*'fnd base rates'!D$110)
+($H725*'fnd base rates'!D$111)
+($I725*'fnd base rates'!D$112)
+($J725*'fnd base rates'!D$113)
+($K725*'fnd base rates'!D$114)
+($M725*'fnd base rates'!D$116)
+($N725*'fnd base rates'!D$117)
+($O725*'fnd base rates'!D$118)
+($P725*VLOOKUP($S725+12,rate_basefnd,4)))
*$R725</f>
        <v>19811.294840000002</v>
      </c>
      <c r="W725" s="1">
        <f>(($D725*'fnd base rates'!E$107)
+($E725*'fnd base rates'!E$108)
+($F725*'fnd base rates'!E$109)
+($G725*'fnd base rates'!E$110)
+($H725*'fnd base rates'!E$111)
+($I725*'fnd base rates'!E$112)
+($J725*'fnd base rates'!E$113)
+($K725*'fnd base rates'!E$114)
+($M725*'fnd base rates'!E$116)
+($N725*'fnd base rates'!E$117)
+($O725*'fnd base rates'!E$118)
+($P725*VLOOKUP($S725+12,rate_basefnd,5)))
*$R725</f>
        <v>129678.30335246802</v>
      </c>
      <c r="X725" s="1">
        <f>(($D725*'fnd base rates'!F$107)
+($E725*'fnd base rates'!F$108)
+($F725*'fnd base rates'!F$109)
+($G725*'fnd base rates'!F$110)
+($H725*'fnd base rates'!F$111)
+($I725*'fnd base rates'!F$112)
+($J725*'fnd base rates'!F$113)
+($K725*'fnd base rates'!F$114)
+($M725*'fnd base rates'!F$116)
+($N725*'fnd base rates'!F$117)
+($O725*'fnd base rates'!F$118)
+($P725*VLOOKUP($S725+12,rate_basefnd,6)))
*$R725</f>
        <v>19116.168057864001</v>
      </c>
      <c r="Y725" s="1">
        <f>(($D725*'fnd base rates'!G$107)
+($E725*'fnd base rates'!G$108)
+($F725*'fnd base rates'!G$109)
+($G725*'fnd base rates'!G$110)
+($H725*'fnd base rates'!G$111)
+($I725*'fnd base rates'!G$112)
+($J725*'fnd base rates'!G$113)
+($K725*'fnd base rates'!G$114)
+($M725*'fnd base rates'!G$116)
+($N725*'fnd base rates'!G$117)
+($O725*'fnd base rates'!G$118)
+($P725*VLOOKUP($S725+12,rate_basefnd,7)))
*$R725</f>
        <v>5322.0526782280003</v>
      </c>
      <c r="Z725" s="1">
        <f>(($D725*'fnd base rates'!H$107)
+($E725*'fnd base rates'!H$108)
+($F725*'fnd base rates'!H$109)
+($G725*'fnd base rates'!H$110)
+($H725*'fnd base rates'!H$111)
+($I725*'fnd base rates'!H$112)
+($J725*'fnd base rates'!H$113)
+($K725*'fnd base rates'!H$114)
+($M725*'fnd base rates'!H$116)
+($N725*'fnd base rates'!H$117)
+($O725*'fnd base rates'!H$118)
+($P725*VLOOKUP($S725+12,rate_basefnd,8)))</f>
        <v>13590.07699</v>
      </c>
      <c r="AA725" s="1">
        <f>(($D725*'fnd base rates'!I$107)
+($E725*'fnd base rates'!I$108)
+($F725*'fnd base rates'!I$109)
+($G725*'fnd base rates'!I$110)
+($H725*'fnd base rates'!I$111)
+($I725*'fnd base rates'!I$112)
+($J725*'fnd base rates'!I$113)
+($K725*'fnd base rates'!I$114)
+($M725*'fnd base rates'!I$116)
+($N725*'fnd base rates'!I$117)
+($O725*'fnd base rates'!I$118)
+($P725*VLOOKUP($S725+12,rate_basefnd,9)))
*$R725</f>
        <v>9781.6566800000019</v>
      </c>
      <c r="AB725" s="1">
        <f>(($D725*'fnd base rates'!J$107)
+($E725*'fnd base rates'!J$108)
+($F725*'fnd base rates'!J$109)
+($G725*'fnd base rates'!J$110)
+($H725*'fnd base rates'!J$111)
+($I725*'fnd base rates'!J$112)
+($J725*'fnd base rates'!J$113)
+($K725*'fnd base rates'!J$114)
+($M725*'fnd base rates'!J$116)
+($N725*'fnd base rates'!J$117)
+($O725*'fnd base rates'!J$118)
+($P725*VLOOKUP($S725+12,rate_basefnd,10)))
*$R725</f>
        <v>17228.369560000003</v>
      </c>
      <c r="AC725" s="1">
        <f>(($D725*'fnd base rates'!K$107)
+($E725*'fnd base rates'!K$108)
+($F725*'fnd base rates'!K$109)
+($G725*'fnd base rates'!K$110)
+($H725*'fnd base rates'!K$111)
+($I725*'fnd base rates'!K$112)
+($J725*'fnd base rates'!K$113)
+($K725*'fnd base rates'!K$114)
+($M725*'fnd base rates'!K$116)
+($N725*'fnd base rates'!K$117)
+($O725*'fnd base rates'!K$118)
+($P725*VLOOKUP($S725+12,rate_basefnd,11)))
*$R725</f>
        <v>24241.750519572</v>
      </c>
      <c r="AD725" s="1">
        <f>(($D725*'fnd base rates'!L$107)
+($E725*'fnd base rates'!L$108)
+($F725*'fnd base rates'!L$109)
+($G725*'fnd base rates'!L$110)
+($H725*'fnd base rates'!L$111)
+($I725*'fnd base rates'!L$112)
+($J725*'fnd base rates'!L$113)
+($K725*'fnd base rates'!L$114)
+($M725*'fnd base rates'!L$116)
+($N725*'fnd base rates'!L$117)
+($O725*'fnd base rates'!L$118)
+($P725*VLOOKUP($S725+12,rate_basefnd,12)))</f>
        <v>30479.814714</v>
      </c>
      <c r="AE725" s="1">
        <f>(($D725*'fnd base rates'!M$107)
+($E725*'fnd base rates'!M$108)
+($F725*'fnd base rates'!M$109)
+($G725*'fnd base rates'!M$110)
+($H725*'fnd base rates'!M$111)
+($I725*'fnd base rates'!M$112)
+($J725*'fnd base rates'!M$113)
+($K725*'fnd base rates'!M$114)
+($M725*'fnd base rates'!M$116)
+($N725*'fnd base rates'!M$117)
+($O725*'fnd base rates'!M$118)
+($P725*VLOOKUP($S725+12,rate_basefnd,13)))</f>
        <v>0</v>
      </c>
      <c r="AF725" s="4">
        <f t="shared" si="843"/>
        <v>281147.17318436806</v>
      </c>
      <c r="AH725" s="4">
        <f t="shared" si="844"/>
        <v>487049163</v>
      </c>
      <c r="AI725" s="4" t="str">
        <f t="shared" si="845"/>
        <v>487</v>
      </c>
      <c r="AJ725" s="2" t="str">
        <f t="shared" si="846"/>
        <v>049</v>
      </c>
      <c r="AK725" s="2" t="str">
        <f t="shared" si="847"/>
        <v>163</v>
      </c>
      <c r="AL725" s="4">
        <f t="shared" si="848"/>
        <v>1</v>
      </c>
      <c r="AM725" s="4">
        <f t="shared" si="840"/>
        <v>19</v>
      </c>
      <c r="AN725" s="4">
        <f t="shared" si="849"/>
        <v>281147.17318436806</v>
      </c>
      <c r="AO725" s="4">
        <f t="shared" si="850"/>
        <v>14797</v>
      </c>
      <c r="AP725" s="4">
        <f t="shared" si="851"/>
        <v>0</v>
      </c>
      <c r="AQ725" s="4">
        <v>14797</v>
      </c>
      <c r="AW725" s="4">
        <v>14716</v>
      </c>
      <c r="AX725" s="5">
        <f t="shared" si="852"/>
        <v>81</v>
      </c>
      <c r="AY725" s="4">
        <v>14797</v>
      </c>
      <c r="AZ725" s="5"/>
      <c r="BB725" s="5">
        <f t="shared" ref="BB725" si="863">BC725-BA725</f>
        <v>0</v>
      </c>
    </row>
    <row r="726" spans="1:54" s="4" customFormat="1">
      <c r="A726" s="278">
        <v>487</v>
      </c>
      <c r="B726" s="2">
        <v>487049165</v>
      </c>
      <c r="C726" s="10" t="s">
        <v>308</v>
      </c>
      <c r="D726" s="15">
        <f>'fnd enro'!D726</f>
        <v>0</v>
      </c>
      <c r="E726" s="15">
        <f>'fnd enro'!E726</f>
        <v>0</v>
      </c>
      <c r="F726" s="15">
        <f>'fnd enro'!F726</f>
        <v>0</v>
      </c>
      <c r="G726" s="15">
        <f>'fnd enro'!G726</f>
        <v>0</v>
      </c>
      <c r="H726" s="15">
        <f>'fnd enro'!H726</f>
        <v>14</v>
      </c>
      <c r="I726" s="15">
        <f>'fnd enro'!I726</f>
        <v>31</v>
      </c>
      <c r="J726" s="15">
        <f>'fnd enro'!J726</f>
        <v>0</v>
      </c>
      <c r="K726" s="16">
        <f>'fnd enro'!K726</f>
        <v>1.7235</v>
      </c>
      <c r="L726" s="15">
        <f>'fnd enro'!L726</f>
        <v>0</v>
      </c>
      <c r="M726" s="15">
        <f>'fnd enro'!M726</f>
        <v>0</v>
      </c>
      <c r="N726" s="15">
        <f>'fnd enro'!N726</f>
        <v>0</v>
      </c>
      <c r="O726" s="15">
        <f>'fnd enro'!O726</f>
        <v>0</v>
      </c>
      <c r="P726" s="15">
        <f>'fnd enro'!P726</f>
        <v>23</v>
      </c>
      <c r="Q726" s="15">
        <f>'fnd enro'!R726</f>
        <v>45</v>
      </c>
      <c r="R726" s="16">
        <f t="shared" si="842"/>
        <v>1.1080000000000001</v>
      </c>
      <c r="S726" s="15">
        <f>VALUE('fnd enro'!Q726)</f>
        <v>10</v>
      </c>
      <c r="T726" s="2"/>
      <c r="U726" s="1">
        <f>(($D726*'fnd base rates'!C$107)
+($E726*'fnd base rates'!C$108)
+($F726*'fnd base rates'!C$109)
+($G726*'fnd base rates'!C$110)
+($H726*'fnd base rates'!C$111)
+($I726*'fnd base rates'!C$112)
+($J726*'fnd base rates'!C$113)
+($K726*'fnd base rates'!C$114)
+($M726*'fnd base rates'!C$116)
+($N726*'fnd base rates'!C$117)
+($O726*'fnd base rates'!C$118)
+($P726*VLOOKUP($S726+12,rate_basefnd,3)))
*$R726</f>
        <v>27342.573808980003</v>
      </c>
      <c r="V726" s="1">
        <f>(($D726*'fnd base rates'!D$107)
+($E726*'fnd base rates'!D$108)
+($F726*'fnd base rates'!D$109)
+($G726*'fnd base rates'!D$110)
+($H726*'fnd base rates'!D$111)
+($I726*'fnd base rates'!D$112)
+($J726*'fnd base rates'!D$113)
+($K726*'fnd base rates'!D$114)
+($M726*'fnd base rates'!D$116)
+($N726*'fnd base rates'!D$117)
+($O726*'fnd base rates'!D$118)
+($P726*VLOOKUP($S726+12,rate_basefnd,4)))
*$R726</f>
        <v>44976.412440000007</v>
      </c>
      <c r="W726" s="1">
        <f>(($D726*'fnd base rates'!E$107)
+($E726*'fnd base rates'!E$108)
+($F726*'fnd base rates'!E$109)
+($G726*'fnd base rates'!E$110)
+($H726*'fnd base rates'!E$111)
+($I726*'fnd base rates'!E$112)
+($J726*'fnd base rates'!E$113)
+($K726*'fnd base rates'!E$114)
+($M726*'fnd base rates'!E$116)
+($N726*'fnd base rates'!E$117)
+($O726*'fnd base rates'!E$118)
+($P726*VLOOKUP($S726+12,rate_basefnd,5)))
*$R726</f>
        <v>295380.03213374002</v>
      </c>
      <c r="X726" s="1">
        <f>(($D726*'fnd base rates'!F$107)
+($E726*'fnd base rates'!F$108)
+($F726*'fnd base rates'!F$109)
+($G726*'fnd base rates'!F$110)
+($H726*'fnd base rates'!F$111)
+($I726*'fnd base rates'!F$112)
+($J726*'fnd base rates'!F$113)
+($K726*'fnd base rates'!F$114)
+($M726*'fnd base rates'!F$116)
+($N726*'fnd base rates'!F$117)
+($O726*'fnd base rates'!F$118)
+($P726*VLOOKUP($S726+12,rate_basefnd,6)))
*$R726</f>
        <v>43797.419766520004</v>
      </c>
      <c r="Y726" s="1">
        <f>(($D726*'fnd base rates'!G$107)
+($E726*'fnd base rates'!G$108)
+($F726*'fnd base rates'!G$109)
+($G726*'fnd base rates'!G$110)
+($H726*'fnd base rates'!G$111)
+($I726*'fnd base rates'!G$112)
+($J726*'fnd base rates'!G$113)
+($K726*'fnd base rates'!G$114)
+($M726*'fnd base rates'!G$116)
+($N726*'fnd base rates'!G$117)
+($O726*'fnd base rates'!G$118)
+($P726*VLOOKUP($S726+12,rate_basefnd,7)))
*$R726</f>
        <v>11893.11273054</v>
      </c>
      <c r="Z726" s="1">
        <f>(($D726*'fnd base rates'!H$107)
+($E726*'fnd base rates'!H$108)
+($F726*'fnd base rates'!H$109)
+($G726*'fnd base rates'!H$110)
+($H726*'fnd base rates'!H$111)
+($I726*'fnd base rates'!H$112)
+($J726*'fnd base rates'!H$113)
+($K726*'fnd base rates'!H$114)
+($M726*'fnd base rates'!H$116)
+($N726*'fnd base rates'!H$117)
+($O726*'fnd base rates'!H$118)
+($P726*VLOOKUP($S726+12,rate_basefnd,8)))</f>
        <v>32127.624449999999</v>
      </c>
      <c r="AA726" s="1">
        <f>(($D726*'fnd base rates'!I$107)
+($E726*'fnd base rates'!I$108)
+($F726*'fnd base rates'!I$109)
+($G726*'fnd base rates'!I$110)
+($H726*'fnd base rates'!I$111)
+($I726*'fnd base rates'!I$112)
+($J726*'fnd base rates'!I$113)
+($K726*'fnd base rates'!I$114)
+($M726*'fnd base rates'!I$116)
+($N726*'fnd base rates'!I$117)
+($O726*'fnd base rates'!I$118)
+($P726*VLOOKUP($S726+12,rate_basefnd,9)))
*$R726</f>
        <v>22563.24552</v>
      </c>
      <c r="AB726" s="1">
        <f>(($D726*'fnd base rates'!J$107)
+($E726*'fnd base rates'!J$108)
+($F726*'fnd base rates'!J$109)
+($G726*'fnd base rates'!J$110)
+($H726*'fnd base rates'!J$111)
+($I726*'fnd base rates'!J$112)
+($J726*'fnd base rates'!J$113)
+($K726*'fnd base rates'!J$114)
+($M726*'fnd base rates'!J$116)
+($N726*'fnd base rates'!J$117)
+($O726*'fnd base rates'!J$118)
+($P726*VLOOKUP($S726+12,rate_basefnd,10)))
*$R726</f>
        <v>39954.347040000001</v>
      </c>
      <c r="AC726" s="1">
        <f>(($D726*'fnd base rates'!K$107)
+($E726*'fnd base rates'!K$108)
+($F726*'fnd base rates'!K$109)
+($G726*'fnd base rates'!K$110)
+($H726*'fnd base rates'!K$111)
+($I726*'fnd base rates'!K$112)
+($J726*'fnd base rates'!K$113)
+($K726*'fnd base rates'!K$114)
+($M726*'fnd base rates'!K$116)
+($N726*'fnd base rates'!K$117)
+($O726*'fnd base rates'!K$118)
+($P726*VLOOKUP($S726+12,rate_basefnd,11)))
*$R726</f>
        <v>55302.286028460003</v>
      </c>
      <c r="AD726" s="1">
        <f>(($D726*'fnd base rates'!L$107)
+($E726*'fnd base rates'!L$108)
+($F726*'fnd base rates'!L$109)
+($G726*'fnd base rates'!L$110)
+($H726*'fnd base rates'!L$111)
+($I726*'fnd base rates'!L$112)
+($J726*'fnd base rates'!L$113)
+($K726*'fnd base rates'!L$114)
+($M726*'fnd base rates'!L$116)
+($N726*'fnd base rates'!L$117)
+($O726*'fnd base rates'!L$118)
+($P726*VLOOKUP($S726+12,rate_basefnd,12)))</f>
        <v>69110.78327</v>
      </c>
      <c r="AE726" s="1">
        <f>(($D726*'fnd base rates'!M$107)
+($E726*'fnd base rates'!M$108)
+($F726*'fnd base rates'!M$109)
+($G726*'fnd base rates'!M$110)
+($H726*'fnd base rates'!M$111)
+($I726*'fnd base rates'!M$112)
+($J726*'fnd base rates'!M$113)
+($K726*'fnd base rates'!M$114)
+($M726*'fnd base rates'!M$116)
+($N726*'fnd base rates'!M$117)
+($O726*'fnd base rates'!M$118)
+($P726*VLOOKUP($S726+12,rate_basefnd,13)))</f>
        <v>0</v>
      </c>
      <c r="AF726" s="4">
        <f t="shared" si="843"/>
        <v>642447.83718824014</v>
      </c>
      <c r="AH726" s="4">
        <f t="shared" si="844"/>
        <v>487049165</v>
      </c>
      <c r="AI726" s="4" t="str">
        <f t="shared" si="845"/>
        <v>487</v>
      </c>
      <c r="AJ726" s="2" t="str">
        <f t="shared" si="846"/>
        <v>049</v>
      </c>
      <c r="AK726" s="2" t="str">
        <f t="shared" si="847"/>
        <v>165</v>
      </c>
      <c r="AL726" s="4">
        <f t="shared" si="848"/>
        <v>1</v>
      </c>
      <c r="AM726" s="4">
        <f t="shared" si="840"/>
        <v>45</v>
      </c>
      <c r="AN726" s="4">
        <f t="shared" si="849"/>
        <v>642447.83718824014</v>
      </c>
      <c r="AO726" s="4">
        <f t="shared" si="850"/>
        <v>14277</v>
      </c>
      <c r="AP726" s="4">
        <f t="shared" si="851"/>
        <v>0</v>
      </c>
      <c r="AQ726" s="4">
        <v>14277</v>
      </c>
      <c r="AW726" s="4">
        <v>14227</v>
      </c>
      <c r="AX726" s="5">
        <f t="shared" si="852"/>
        <v>50</v>
      </c>
      <c r="AY726" s="4">
        <v>14277</v>
      </c>
      <c r="AZ726" s="5"/>
      <c r="BB726" s="5">
        <f t="shared" ref="BB726" si="864">BC726-BA726</f>
        <v>0</v>
      </c>
    </row>
    <row r="727" spans="1:54" s="4" customFormat="1">
      <c r="A727" s="278">
        <v>487</v>
      </c>
      <c r="B727" s="2">
        <v>487049176</v>
      </c>
      <c r="C727" s="10" t="s">
        <v>308</v>
      </c>
      <c r="D727" s="15">
        <f>'fnd enro'!D727</f>
        <v>0</v>
      </c>
      <c r="E727" s="15">
        <f>'fnd enro'!E727</f>
        <v>0</v>
      </c>
      <c r="F727" s="15">
        <f>'fnd enro'!F727</f>
        <v>0</v>
      </c>
      <c r="G727" s="15">
        <f>'fnd enro'!G727</f>
        <v>0</v>
      </c>
      <c r="H727" s="15">
        <f>'fnd enro'!H727</f>
        <v>21</v>
      </c>
      <c r="I727" s="15">
        <f>'fnd enro'!I727</f>
        <v>28</v>
      </c>
      <c r="J727" s="15">
        <f>'fnd enro'!J727</f>
        <v>0</v>
      </c>
      <c r="K727" s="16">
        <f>'fnd enro'!K727</f>
        <v>1.8767</v>
      </c>
      <c r="L727" s="15">
        <f>'fnd enro'!L727</f>
        <v>0</v>
      </c>
      <c r="M727" s="15">
        <f>'fnd enro'!M727</f>
        <v>0</v>
      </c>
      <c r="N727" s="15">
        <f>'fnd enro'!N727</f>
        <v>3</v>
      </c>
      <c r="O727" s="15">
        <f>'fnd enro'!O727</f>
        <v>0</v>
      </c>
      <c r="P727" s="15">
        <f>'fnd enro'!P727</f>
        <v>30</v>
      </c>
      <c r="Q727" s="15">
        <f>'fnd enro'!R727</f>
        <v>49</v>
      </c>
      <c r="R727" s="16">
        <f t="shared" si="842"/>
        <v>1.1080000000000001</v>
      </c>
      <c r="S727" s="15">
        <f>VALUE('fnd enro'!Q727)</f>
        <v>7</v>
      </c>
      <c r="T727" s="2"/>
      <c r="U727" s="1">
        <f>(($D727*'fnd base rates'!C$107)
+($E727*'fnd base rates'!C$108)
+($F727*'fnd base rates'!C$109)
+($G727*'fnd base rates'!C$110)
+($H727*'fnd base rates'!C$111)
+($I727*'fnd base rates'!C$112)
+($J727*'fnd base rates'!C$113)
+($K727*'fnd base rates'!C$114)
+($M727*'fnd base rates'!C$116)
+($N727*'fnd base rates'!C$117)
+($O727*'fnd base rates'!C$118)
+($P727*VLOOKUP($S727+12,rate_basefnd,3)))
*$R727</f>
        <v>30250.552131556004</v>
      </c>
      <c r="V727" s="1">
        <f>(($D727*'fnd base rates'!D$107)
+($E727*'fnd base rates'!D$108)
+($F727*'fnd base rates'!D$109)
+($G727*'fnd base rates'!D$110)
+($H727*'fnd base rates'!D$111)
+($I727*'fnd base rates'!D$112)
+($J727*'fnd base rates'!D$113)
+($K727*'fnd base rates'!D$114)
+($M727*'fnd base rates'!D$116)
+($N727*'fnd base rates'!D$117)
+($O727*'fnd base rates'!D$118)
+($P727*VLOOKUP($S727+12,rate_basefnd,4)))
*$R727</f>
        <v>50245.39564000001</v>
      </c>
      <c r="W727" s="1">
        <f>(($D727*'fnd base rates'!E$107)
+($E727*'fnd base rates'!E$108)
+($F727*'fnd base rates'!E$109)
+($G727*'fnd base rates'!E$110)
+($H727*'fnd base rates'!E$111)
+($I727*'fnd base rates'!E$112)
+($J727*'fnd base rates'!E$113)
+($K727*'fnd base rates'!E$114)
+($M727*'fnd base rates'!E$116)
+($N727*'fnd base rates'!E$117)
+($O727*'fnd base rates'!E$118)
+($P727*VLOOKUP($S727+12,rate_basefnd,5)))
*$R727</f>
        <v>323575.287121628</v>
      </c>
      <c r="X727" s="1">
        <f>(($D727*'fnd base rates'!F$107)
+($E727*'fnd base rates'!F$108)
+($F727*'fnd base rates'!F$109)
+($G727*'fnd base rates'!F$110)
+($H727*'fnd base rates'!F$111)
+($I727*'fnd base rates'!F$112)
+($J727*'fnd base rates'!F$113)
+($K727*'fnd base rates'!F$114)
+($M727*'fnd base rates'!F$116)
+($N727*'fnd base rates'!F$117)
+($O727*'fnd base rates'!F$118)
+($P727*VLOOKUP($S727+12,rate_basefnd,6)))
*$R727</f>
        <v>48933.369315544012</v>
      </c>
      <c r="Y727" s="1">
        <f>(($D727*'fnd base rates'!G$107)
+($E727*'fnd base rates'!G$108)
+($F727*'fnd base rates'!G$109)
+($G727*'fnd base rates'!G$110)
+($H727*'fnd base rates'!G$111)
+($I727*'fnd base rates'!G$112)
+($J727*'fnd base rates'!G$113)
+($K727*'fnd base rates'!G$114)
+($M727*'fnd base rates'!G$116)
+($N727*'fnd base rates'!G$117)
+($O727*'fnd base rates'!G$118)
+($P727*VLOOKUP($S727+12,rate_basefnd,7)))
*$R727</f>
        <v>13471.109218588001</v>
      </c>
      <c r="Z727" s="1">
        <f>(($D727*'fnd base rates'!H$107)
+($E727*'fnd base rates'!H$108)
+($F727*'fnd base rates'!H$109)
+($G727*'fnd base rates'!H$110)
+($H727*'fnd base rates'!H$111)
+($I727*'fnd base rates'!H$112)
+($J727*'fnd base rates'!H$113)
+($K727*'fnd base rates'!H$114)
+($M727*'fnd base rates'!H$116)
+($N727*'fnd base rates'!H$117)
+($O727*'fnd base rates'!H$118)
+($P727*VLOOKUP($S727+12,rate_basefnd,8)))</f>
        <v>33725.093290000004</v>
      </c>
      <c r="AA727" s="1">
        <f>(($D727*'fnd base rates'!I$107)
+($E727*'fnd base rates'!I$108)
+($F727*'fnd base rates'!I$109)
+($G727*'fnd base rates'!I$110)
+($H727*'fnd base rates'!I$111)
+($I727*'fnd base rates'!I$112)
+($J727*'fnd base rates'!I$113)
+($K727*'fnd base rates'!I$114)
+($M727*'fnd base rates'!I$116)
+($N727*'fnd base rates'!I$117)
+($O727*'fnd base rates'!I$118)
+($P727*VLOOKUP($S727+12,rate_basefnd,9)))
*$R727</f>
        <v>24634.784479999998</v>
      </c>
      <c r="AB727" s="1">
        <f>(($D727*'fnd base rates'!J$107)
+($E727*'fnd base rates'!J$108)
+($F727*'fnd base rates'!J$109)
+($G727*'fnd base rates'!J$110)
+($H727*'fnd base rates'!J$111)
+($I727*'fnd base rates'!J$112)
+($J727*'fnd base rates'!J$113)
+($K727*'fnd base rates'!J$114)
+($M727*'fnd base rates'!J$116)
+($N727*'fnd base rates'!J$117)
+($O727*'fnd base rates'!J$118)
+($P727*VLOOKUP($S727+12,rate_basefnd,10)))
*$R727</f>
        <v>43024.304800000005</v>
      </c>
      <c r="AC727" s="1">
        <f>(($D727*'fnd base rates'!K$107)
+($E727*'fnd base rates'!K$108)
+($F727*'fnd base rates'!K$109)
+($G727*'fnd base rates'!K$110)
+($H727*'fnd base rates'!K$111)
+($I727*'fnd base rates'!K$112)
+($J727*'fnd base rates'!K$113)
+($K727*'fnd base rates'!K$114)
+($M727*'fnd base rates'!K$116)
+($N727*'fnd base rates'!K$117)
+($O727*'fnd base rates'!K$118)
+($P727*VLOOKUP($S727+12,rate_basefnd,11)))
*$R727</f>
        <v>61409.522245212007</v>
      </c>
      <c r="AD727" s="1">
        <f>(($D727*'fnd base rates'!L$107)
+($E727*'fnd base rates'!L$108)
+($F727*'fnd base rates'!L$109)
+($G727*'fnd base rates'!L$110)
+($H727*'fnd base rates'!L$111)
+($I727*'fnd base rates'!L$112)
+($J727*'fnd base rates'!L$113)
+($K727*'fnd base rates'!L$114)
+($M727*'fnd base rates'!L$116)
+($N727*'fnd base rates'!L$117)
+($O727*'fnd base rates'!L$118)
+($P727*VLOOKUP($S727+12,rate_basefnd,12)))</f>
        <v>77763.516894</v>
      </c>
      <c r="AE727" s="1">
        <f>(($D727*'fnd base rates'!M$107)
+($E727*'fnd base rates'!M$108)
+($F727*'fnd base rates'!M$109)
+($G727*'fnd base rates'!M$110)
+($H727*'fnd base rates'!M$111)
+($I727*'fnd base rates'!M$112)
+($J727*'fnd base rates'!M$113)
+($K727*'fnd base rates'!M$114)
+($M727*'fnd base rates'!M$116)
+($N727*'fnd base rates'!M$117)
+($O727*'fnd base rates'!M$118)
+($P727*VLOOKUP($S727+12,rate_basefnd,13)))</f>
        <v>0</v>
      </c>
      <c r="AF727" s="4">
        <f t="shared" si="843"/>
        <v>707032.9351365281</v>
      </c>
      <c r="AH727" s="4">
        <f t="shared" si="844"/>
        <v>487049176</v>
      </c>
      <c r="AI727" s="4" t="str">
        <f t="shared" si="845"/>
        <v>487</v>
      </c>
      <c r="AJ727" s="2" t="str">
        <f t="shared" si="846"/>
        <v>049</v>
      </c>
      <c r="AK727" s="2" t="str">
        <f t="shared" si="847"/>
        <v>176</v>
      </c>
      <c r="AL727" s="4">
        <f t="shared" si="848"/>
        <v>1</v>
      </c>
      <c r="AM727" s="4">
        <f t="shared" si="840"/>
        <v>49</v>
      </c>
      <c r="AN727" s="4">
        <f t="shared" si="849"/>
        <v>707032.9351365281</v>
      </c>
      <c r="AO727" s="4">
        <f t="shared" si="850"/>
        <v>14429</v>
      </c>
      <c r="AP727" s="4">
        <f t="shared" si="851"/>
        <v>0</v>
      </c>
      <c r="AQ727" s="4">
        <v>14429</v>
      </c>
      <c r="AW727" s="4">
        <v>14393</v>
      </c>
      <c r="AX727" s="5">
        <f t="shared" si="852"/>
        <v>36</v>
      </c>
      <c r="AY727" s="4">
        <v>14429</v>
      </c>
      <c r="AZ727" s="5"/>
      <c r="BB727" s="5">
        <f t="shared" ref="BB727" si="865">BC727-BA727</f>
        <v>0</v>
      </c>
    </row>
    <row r="728" spans="1:54" s="4" customFormat="1">
      <c r="A728" s="278">
        <v>487</v>
      </c>
      <c r="B728" s="2">
        <v>487049178</v>
      </c>
      <c r="C728" s="10" t="s">
        <v>308</v>
      </c>
      <c r="D728" s="15">
        <f>'fnd enro'!D728</f>
        <v>0</v>
      </c>
      <c r="E728" s="15">
        <f>'fnd enro'!E728</f>
        <v>0</v>
      </c>
      <c r="F728" s="15">
        <f>'fnd enro'!F728</f>
        <v>0</v>
      </c>
      <c r="G728" s="15">
        <f>'fnd enro'!G728</f>
        <v>0</v>
      </c>
      <c r="H728" s="15">
        <f>'fnd enro'!H728</f>
        <v>1</v>
      </c>
      <c r="I728" s="15">
        <f>'fnd enro'!I728</f>
        <v>2</v>
      </c>
      <c r="J728" s="15">
        <f>'fnd enro'!J728</f>
        <v>0</v>
      </c>
      <c r="K728" s="16">
        <f>'fnd enro'!K728</f>
        <v>0.1149</v>
      </c>
      <c r="L728" s="15">
        <f>'fnd enro'!L728</f>
        <v>0</v>
      </c>
      <c r="M728" s="15">
        <f>'fnd enro'!M728</f>
        <v>0</v>
      </c>
      <c r="N728" s="15">
        <f>'fnd enro'!N728</f>
        <v>0</v>
      </c>
      <c r="O728" s="15">
        <f>'fnd enro'!O728</f>
        <v>0</v>
      </c>
      <c r="P728" s="15">
        <f>'fnd enro'!P728</f>
        <v>1</v>
      </c>
      <c r="Q728" s="15">
        <f>'fnd enro'!R728</f>
        <v>3</v>
      </c>
      <c r="R728" s="16">
        <f t="shared" si="842"/>
        <v>1.1080000000000001</v>
      </c>
      <c r="S728" s="15">
        <f>VALUE('fnd enro'!Q728)</f>
        <v>4</v>
      </c>
      <c r="T728" s="2"/>
      <c r="U728" s="1">
        <f>(($D728*'fnd base rates'!C$107)
+($E728*'fnd base rates'!C$108)
+($F728*'fnd base rates'!C$109)
+($G728*'fnd base rates'!C$110)
+($H728*'fnd base rates'!C$111)
+($I728*'fnd base rates'!C$112)
+($J728*'fnd base rates'!C$113)
+($K728*'fnd base rates'!C$114)
+($M728*'fnd base rates'!C$116)
+($N728*'fnd base rates'!C$117)
+($O728*'fnd base rates'!C$118)
+($P728*VLOOKUP($S728+12,rate_basefnd,3)))
*$R728</f>
        <v>1764.7524619320004</v>
      </c>
      <c r="V728" s="1">
        <f>(($D728*'fnd base rates'!D$107)
+($E728*'fnd base rates'!D$108)
+($F728*'fnd base rates'!D$109)
+($G728*'fnd base rates'!D$110)
+($H728*'fnd base rates'!D$111)
+($I728*'fnd base rates'!D$112)
+($J728*'fnd base rates'!D$113)
+($K728*'fnd base rates'!D$114)
+($M728*'fnd base rates'!D$116)
+($N728*'fnd base rates'!D$117)
+($O728*'fnd base rates'!D$118)
+($P728*VLOOKUP($S728+12,rate_basefnd,4)))
*$R728</f>
        <v>2723.2424000000001</v>
      </c>
      <c r="W728" s="1">
        <f>(($D728*'fnd base rates'!E$107)
+($E728*'fnd base rates'!E$108)
+($F728*'fnd base rates'!E$109)
+($G728*'fnd base rates'!E$110)
+($H728*'fnd base rates'!E$111)
+($I728*'fnd base rates'!E$112)
+($J728*'fnd base rates'!E$113)
+($K728*'fnd base rates'!E$114)
+($M728*'fnd base rates'!E$116)
+($N728*'fnd base rates'!E$117)
+($O728*'fnd base rates'!E$118)
+($P728*VLOOKUP($S728+12,rate_basefnd,5)))
*$R728</f>
        <v>16903.045000916001</v>
      </c>
      <c r="X728" s="1">
        <f>(($D728*'fnd base rates'!F$107)
+($E728*'fnd base rates'!F$108)
+($F728*'fnd base rates'!F$109)
+($G728*'fnd base rates'!F$110)
+($H728*'fnd base rates'!F$111)
+($I728*'fnd base rates'!F$112)
+($J728*'fnd base rates'!F$113)
+($K728*'fnd base rates'!F$114)
+($M728*'fnd base rates'!F$116)
+($N728*'fnd base rates'!F$117)
+($O728*'fnd base rates'!F$118)
+($P728*VLOOKUP($S728+12,rate_basefnd,6)))
*$R728</f>
        <v>2927.4968217680002</v>
      </c>
      <c r="Y728" s="1">
        <f>(($D728*'fnd base rates'!G$107)
+($E728*'fnd base rates'!G$108)
+($F728*'fnd base rates'!G$109)
+($G728*'fnd base rates'!G$110)
+($H728*'fnd base rates'!G$111)
+($I728*'fnd base rates'!G$112)
+($J728*'fnd base rates'!G$113)
+($K728*'fnd base rates'!G$114)
+($M728*'fnd base rates'!G$116)
+($N728*'fnd base rates'!G$117)
+($O728*'fnd base rates'!G$118)
+($P728*VLOOKUP($S728+12,rate_basefnd,7)))
*$R728</f>
        <v>662.88140603600004</v>
      </c>
      <c r="Z728" s="1">
        <f>(($D728*'fnd base rates'!H$107)
+($E728*'fnd base rates'!H$108)
+($F728*'fnd base rates'!H$109)
+($G728*'fnd base rates'!H$110)
+($H728*'fnd base rates'!H$111)
+($I728*'fnd base rates'!H$112)
+($J728*'fnd base rates'!H$113)
+($K728*'fnd base rates'!H$114)
+($M728*'fnd base rates'!H$116)
+($N728*'fnd base rates'!H$117)
+($O728*'fnd base rates'!H$118)
+($P728*VLOOKUP($S728+12,rate_basefnd,8)))</f>
        <v>2104.3716300000001</v>
      </c>
      <c r="AA728" s="1">
        <f>(($D728*'fnd base rates'!I$107)
+($E728*'fnd base rates'!I$108)
+($F728*'fnd base rates'!I$109)
+($G728*'fnd base rates'!I$110)
+($H728*'fnd base rates'!I$111)
+($I728*'fnd base rates'!I$112)
+($J728*'fnd base rates'!I$113)
+($K728*'fnd base rates'!I$114)
+($M728*'fnd base rates'!I$116)
+($N728*'fnd base rates'!I$117)
+($O728*'fnd base rates'!I$118)
+($P728*VLOOKUP($S728+12,rate_basefnd,9)))
*$R728</f>
        <v>1390.1632800000002</v>
      </c>
      <c r="AB728" s="1">
        <f>(($D728*'fnd base rates'!J$107)
+($E728*'fnd base rates'!J$108)
+($F728*'fnd base rates'!J$109)
+($G728*'fnd base rates'!J$110)
+($H728*'fnd base rates'!J$111)
+($I728*'fnd base rates'!J$112)
+($J728*'fnd base rates'!J$113)
+($K728*'fnd base rates'!J$114)
+($M728*'fnd base rates'!J$116)
+($N728*'fnd base rates'!J$117)
+($O728*'fnd base rates'!J$118)
+($P728*VLOOKUP($S728+12,rate_basefnd,10)))
*$R728</f>
        <v>2075.4280400000002</v>
      </c>
      <c r="AC728" s="1">
        <f>(($D728*'fnd base rates'!K$107)
+($E728*'fnd base rates'!K$108)
+($F728*'fnd base rates'!K$109)
+($G728*'fnd base rates'!K$110)
+($H728*'fnd base rates'!K$111)
+($I728*'fnd base rates'!K$112)
+($J728*'fnd base rates'!K$113)
+($K728*'fnd base rates'!K$114)
+($M728*'fnd base rates'!K$116)
+($N728*'fnd base rates'!K$117)
+($O728*'fnd base rates'!K$118)
+($P728*VLOOKUP($S728+12,rate_basefnd,11)))
*$R728</f>
        <v>3689.0882525640004</v>
      </c>
      <c r="AD728" s="1">
        <f>(($D728*'fnd base rates'!L$107)
+($E728*'fnd base rates'!L$108)
+($F728*'fnd base rates'!L$109)
+($G728*'fnd base rates'!L$110)
+($H728*'fnd base rates'!L$111)
+($I728*'fnd base rates'!L$112)
+($J728*'fnd base rates'!L$113)
+($K728*'fnd base rates'!L$114)
+($M728*'fnd base rates'!L$116)
+($N728*'fnd base rates'!L$117)
+($O728*'fnd base rates'!L$118)
+($P728*VLOOKUP($S728+12,rate_basefnd,12)))</f>
        <v>4223.3402180000003</v>
      </c>
      <c r="AE728" s="1">
        <f>(($D728*'fnd base rates'!M$107)
+($E728*'fnd base rates'!M$108)
+($F728*'fnd base rates'!M$109)
+($G728*'fnd base rates'!M$110)
+($H728*'fnd base rates'!M$111)
+($I728*'fnd base rates'!M$112)
+($J728*'fnd base rates'!M$113)
+($K728*'fnd base rates'!M$114)
+($M728*'fnd base rates'!M$116)
+($N728*'fnd base rates'!M$117)
+($O728*'fnd base rates'!M$118)
+($P728*VLOOKUP($S728+12,rate_basefnd,13)))</f>
        <v>0</v>
      </c>
      <c r="AF728" s="4">
        <f t="shared" si="843"/>
        <v>38463.809511216001</v>
      </c>
      <c r="AH728" s="4">
        <f t="shared" si="844"/>
        <v>487049178</v>
      </c>
      <c r="AI728" s="4" t="str">
        <f t="shared" si="845"/>
        <v>487</v>
      </c>
      <c r="AJ728" s="2" t="str">
        <f t="shared" si="846"/>
        <v>049</v>
      </c>
      <c r="AK728" s="2" t="str">
        <f t="shared" si="847"/>
        <v>178</v>
      </c>
      <c r="AL728" s="4">
        <f t="shared" si="848"/>
        <v>1</v>
      </c>
      <c r="AM728" s="4">
        <f t="shared" si="840"/>
        <v>3</v>
      </c>
      <c r="AN728" s="4">
        <f t="shared" si="849"/>
        <v>38463.809511216001</v>
      </c>
      <c r="AO728" s="4">
        <f t="shared" si="850"/>
        <v>12821</v>
      </c>
      <c r="AP728" s="4">
        <f t="shared" si="851"/>
        <v>0</v>
      </c>
      <c r="AQ728" s="4">
        <v>12821</v>
      </c>
      <c r="AW728" s="4">
        <v>12803</v>
      </c>
      <c r="AX728" s="5">
        <f t="shared" si="852"/>
        <v>18</v>
      </c>
      <c r="AY728" s="4">
        <v>12821</v>
      </c>
      <c r="AZ728" s="5"/>
      <c r="BB728" s="5">
        <f t="shared" ref="BB728" si="866">BC728-BA728</f>
        <v>0</v>
      </c>
    </row>
    <row r="729" spans="1:54" s="4" customFormat="1">
      <c r="A729" s="278">
        <v>487</v>
      </c>
      <c r="B729" s="2">
        <v>487049181</v>
      </c>
      <c r="C729" s="10" t="s">
        <v>308</v>
      </c>
      <c r="D729" s="15">
        <f>'fnd enro'!D729</f>
        <v>0</v>
      </c>
      <c r="E729" s="15">
        <f>'fnd enro'!E729</f>
        <v>0</v>
      </c>
      <c r="F729" s="15">
        <f>'fnd enro'!F729</f>
        <v>0</v>
      </c>
      <c r="G729" s="15">
        <f>'fnd enro'!G729</f>
        <v>0</v>
      </c>
      <c r="H729" s="15">
        <f>'fnd enro'!H729</f>
        <v>1</v>
      </c>
      <c r="I729" s="15">
        <f>'fnd enro'!I729</f>
        <v>0</v>
      </c>
      <c r="J729" s="15">
        <f>'fnd enro'!J729</f>
        <v>0</v>
      </c>
      <c r="K729" s="16">
        <f>'fnd enro'!K729</f>
        <v>3.8300000000000001E-2</v>
      </c>
      <c r="L729" s="15">
        <f>'fnd enro'!L729</f>
        <v>0</v>
      </c>
      <c r="M729" s="15">
        <f>'fnd enro'!M729</f>
        <v>0</v>
      </c>
      <c r="N729" s="15">
        <f>'fnd enro'!N729</f>
        <v>0</v>
      </c>
      <c r="O729" s="15">
        <f>'fnd enro'!O729</f>
        <v>0</v>
      </c>
      <c r="P729" s="15">
        <f>'fnd enro'!P729</f>
        <v>0</v>
      </c>
      <c r="Q729" s="15">
        <f>'fnd enro'!R729</f>
        <v>1</v>
      </c>
      <c r="R729" s="16">
        <f t="shared" si="842"/>
        <v>1.1080000000000001</v>
      </c>
      <c r="S729" s="15">
        <f>VALUE('fnd enro'!Q729)</f>
        <v>9</v>
      </c>
      <c r="T729" s="2"/>
      <c r="U729" s="1">
        <f>(($D729*'fnd base rates'!C$107)
+($E729*'fnd base rates'!C$108)
+($F729*'fnd base rates'!C$109)
+($G729*'fnd base rates'!C$110)
+($H729*'fnd base rates'!C$111)
+($I729*'fnd base rates'!C$112)
+($J729*'fnd base rates'!C$113)
+($K729*'fnd base rates'!C$114)
+($M729*'fnd base rates'!C$116)
+($N729*'fnd base rates'!C$117)
+($O729*'fnd base rates'!C$118)
+($P729*VLOOKUP($S729+12,rate_basefnd,3)))
*$R729</f>
        <v>567.87470064400009</v>
      </c>
      <c r="V729" s="1">
        <f>(($D729*'fnd base rates'!D$107)
+($E729*'fnd base rates'!D$108)
+($F729*'fnd base rates'!D$109)
+($G729*'fnd base rates'!D$110)
+($H729*'fnd base rates'!D$111)
+($I729*'fnd base rates'!D$112)
+($J729*'fnd base rates'!D$113)
+($K729*'fnd base rates'!D$114)
+($M729*'fnd base rates'!D$116)
+($N729*'fnd base rates'!D$117)
+($O729*'fnd base rates'!D$118)
+($P729*VLOOKUP($S729+12,rate_basefnd,4)))
*$R729</f>
        <v>811.20004000000006</v>
      </c>
      <c r="W729" s="1">
        <f>(($D729*'fnd base rates'!E$107)
+($E729*'fnd base rates'!E$108)
+($F729*'fnd base rates'!E$109)
+($G729*'fnd base rates'!E$110)
+($H729*'fnd base rates'!E$111)
+($I729*'fnd base rates'!E$112)
+($J729*'fnd base rates'!E$113)
+($K729*'fnd base rates'!E$114)
+($M729*'fnd base rates'!E$116)
+($N729*'fnd base rates'!E$117)
+($O729*'fnd base rates'!E$118)
+($P729*VLOOKUP($S729+12,rate_basefnd,5)))
*$R729</f>
        <v>3664.9706669720003</v>
      </c>
      <c r="X729" s="1">
        <f>(($D729*'fnd base rates'!F$107)
+($E729*'fnd base rates'!F$108)
+($F729*'fnd base rates'!F$109)
+($G729*'fnd base rates'!F$110)
+($H729*'fnd base rates'!F$111)
+($I729*'fnd base rates'!F$112)
+($J729*'fnd base rates'!F$113)
+($K729*'fnd base rates'!F$114)
+($M729*'fnd base rates'!F$116)
+($N729*'fnd base rates'!F$117)
+($O729*'fnd base rates'!F$118)
+($P729*VLOOKUP($S729+12,rate_basefnd,6)))
*$R729</f>
        <v>1052.5206472560001</v>
      </c>
      <c r="Y729" s="1">
        <f>(($D729*'fnd base rates'!G$107)
+($E729*'fnd base rates'!G$108)
+($F729*'fnd base rates'!G$109)
+($G729*'fnd base rates'!G$110)
+($H729*'fnd base rates'!G$111)
+($I729*'fnd base rates'!G$112)
+($J729*'fnd base rates'!G$113)
+($K729*'fnd base rates'!G$114)
+($M729*'fnd base rates'!G$116)
+($N729*'fnd base rates'!G$117)
+($O729*'fnd base rates'!G$118)
+($P729*VLOOKUP($S729+12,rate_basefnd,7)))
*$R729</f>
        <v>178.461282012</v>
      </c>
      <c r="Z729" s="1">
        <f>(($D729*'fnd base rates'!H$107)
+($E729*'fnd base rates'!H$108)
+($F729*'fnd base rates'!H$109)
+($G729*'fnd base rates'!H$110)
+($H729*'fnd base rates'!H$111)
+($I729*'fnd base rates'!H$112)
+($J729*'fnd base rates'!H$113)
+($K729*'fnd base rates'!H$114)
+($M729*'fnd base rates'!H$116)
+($N729*'fnd base rates'!H$117)
+($O729*'fnd base rates'!H$118)
+($P729*VLOOKUP($S729+12,rate_basefnd,8)))</f>
        <v>500.77720999999997</v>
      </c>
      <c r="AA729" s="1">
        <f>(($D729*'fnd base rates'!I$107)
+($E729*'fnd base rates'!I$108)
+($F729*'fnd base rates'!I$109)
+($G729*'fnd base rates'!I$110)
+($H729*'fnd base rates'!I$111)
+($I729*'fnd base rates'!I$112)
+($J729*'fnd base rates'!I$113)
+($K729*'fnd base rates'!I$114)
+($M729*'fnd base rates'!I$116)
+($N729*'fnd base rates'!I$117)
+($O729*'fnd base rates'!I$118)
+($P729*VLOOKUP($S729+12,rate_basefnd,9)))
*$R729</f>
        <v>372.42096000000004</v>
      </c>
      <c r="AB729" s="1">
        <f>(($D729*'fnd base rates'!J$107)
+($E729*'fnd base rates'!J$108)
+($F729*'fnd base rates'!J$109)
+($G729*'fnd base rates'!J$110)
+($H729*'fnd base rates'!J$111)
+($I729*'fnd base rates'!J$112)
+($J729*'fnd base rates'!J$113)
+($K729*'fnd base rates'!J$114)
+($M729*'fnd base rates'!J$116)
+($N729*'fnd base rates'!J$117)
+($O729*'fnd base rates'!J$118)
+($P729*VLOOKUP($S729+12,rate_basefnd,10)))
*$R729</f>
        <v>263.81479999999999</v>
      </c>
      <c r="AC729" s="1">
        <f>(($D729*'fnd base rates'!K$107)
+($E729*'fnd base rates'!K$108)
+($F729*'fnd base rates'!K$109)
+($G729*'fnd base rates'!K$110)
+($H729*'fnd base rates'!K$111)
+($I729*'fnd base rates'!K$112)
+($J729*'fnd base rates'!K$113)
+($K729*'fnd base rates'!K$114)
+($M729*'fnd base rates'!K$116)
+($N729*'fnd base rates'!K$117)
+($O729*'fnd base rates'!K$118)
+($P729*VLOOKUP($S729+12,rate_basefnd,11)))
*$R729</f>
        <v>1252.3879241879999</v>
      </c>
      <c r="AD729" s="1">
        <f>(($D729*'fnd base rates'!L$107)
+($E729*'fnd base rates'!L$108)
+($F729*'fnd base rates'!L$109)
+($G729*'fnd base rates'!L$110)
+($H729*'fnd base rates'!L$111)
+($I729*'fnd base rates'!L$112)
+($J729*'fnd base rates'!L$113)
+($K729*'fnd base rates'!L$114)
+($M729*'fnd base rates'!L$116)
+($N729*'fnd base rates'!L$117)
+($O729*'fnd base rates'!L$118)
+($P729*VLOOKUP($S729+12,rate_basefnd,12)))</f>
        <v>1351.523406</v>
      </c>
      <c r="AE729" s="1">
        <f>(($D729*'fnd base rates'!M$107)
+($E729*'fnd base rates'!M$108)
+($F729*'fnd base rates'!M$109)
+($G729*'fnd base rates'!M$110)
+($H729*'fnd base rates'!M$111)
+($I729*'fnd base rates'!M$112)
+($J729*'fnd base rates'!M$113)
+($K729*'fnd base rates'!M$114)
+($M729*'fnd base rates'!M$116)
+($N729*'fnd base rates'!M$117)
+($O729*'fnd base rates'!M$118)
+($P729*VLOOKUP($S729+12,rate_basefnd,13)))</f>
        <v>0</v>
      </c>
      <c r="AF729" s="4">
        <f t="shared" si="843"/>
        <v>10015.951637072001</v>
      </c>
      <c r="AH729" s="4">
        <f t="shared" si="844"/>
        <v>487049181</v>
      </c>
      <c r="AI729" s="4" t="str">
        <f t="shared" si="845"/>
        <v>487</v>
      </c>
      <c r="AJ729" s="2" t="str">
        <f t="shared" si="846"/>
        <v>049</v>
      </c>
      <c r="AK729" s="2" t="str">
        <f t="shared" si="847"/>
        <v>181</v>
      </c>
      <c r="AL729" s="4">
        <f t="shared" si="848"/>
        <v>1</v>
      </c>
      <c r="AM729" s="4">
        <f t="shared" si="840"/>
        <v>1</v>
      </c>
      <c r="AN729" s="4">
        <f t="shared" si="849"/>
        <v>10015.951637072001</v>
      </c>
      <c r="AO729" s="4">
        <f t="shared" si="850"/>
        <v>10016</v>
      </c>
      <c r="AP729" s="4">
        <f t="shared" si="851"/>
        <v>0</v>
      </c>
      <c r="AQ729" s="4">
        <v>10016</v>
      </c>
      <c r="AW729" s="4">
        <v>9998</v>
      </c>
      <c r="AX729" s="5">
        <f t="shared" si="852"/>
        <v>18</v>
      </c>
      <c r="AY729" s="4">
        <v>10016</v>
      </c>
      <c r="AZ729" s="5"/>
      <c r="BB729" s="5">
        <f t="shared" ref="BB729" si="867">BC729-BA729</f>
        <v>0</v>
      </c>
    </row>
    <row r="730" spans="1:54" s="4" customFormat="1">
      <c r="A730" s="278">
        <v>487</v>
      </c>
      <c r="B730" s="2">
        <v>487049201</v>
      </c>
      <c r="C730" s="10" t="s">
        <v>308</v>
      </c>
      <c r="D730" s="15">
        <f>'fnd enro'!D730</f>
        <v>0</v>
      </c>
      <c r="E730" s="15">
        <f>'fnd enro'!E730</f>
        <v>0</v>
      </c>
      <c r="F730" s="15">
        <f>'fnd enro'!F730</f>
        <v>0</v>
      </c>
      <c r="G730" s="15">
        <f>'fnd enro'!G730</f>
        <v>0</v>
      </c>
      <c r="H730" s="15">
        <f>'fnd enro'!H730</f>
        <v>0</v>
      </c>
      <c r="I730" s="15">
        <f>'fnd enro'!I730</f>
        <v>1</v>
      </c>
      <c r="J730" s="15">
        <f>'fnd enro'!J730</f>
        <v>0</v>
      </c>
      <c r="K730" s="16">
        <f>'fnd enro'!K730</f>
        <v>3.8300000000000001E-2</v>
      </c>
      <c r="L730" s="15">
        <f>'fnd enro'!L730</f>
        <v>0</v>
      </c>
      <c r="M730" s="15">
        <f>'fnd enro'!M730</f>
        <v>0</v>
      </c>
      <c r="N730" s="15">
        <f>'fnd enro'!N730</f>
        <v>0</v>
      </c>
      <c r="O730" s="15">
        <f>'fnd enro'!O730</f>
        <v>0</v>
      </c>
      <c r="P730" s="15">
        <f>'fnd enro'!P730</f>
        <v>1</v>
      </c>
      <c r="Q730" s="15">
        <f>'fnd enro'!R730</f>
        <v>1</v>
      </c>
      <c r="R730" s="16">
        <f t="shared" si="842"/>
        <v>1.1080000000000001</v>
      </c>
      <c r="S730" s="15">
        <f>VALUE('fnd enro'!Q730)</f>
        <v>11</v>
      </c>
      <c r="T730" s="2"/>
      <c r="U730" s="1">
        <f>(($D730*'fnd base rates'!C$107)
+($E730*'fnd base rates'!C$108)
+($F730*'fnd base rates'!C$109)
+($G730*'fnd base rates'!C$110)
+($H730*'fnd base rates'!C$111)
+($I730*'fnd base rates'!C$112)
+($J730*'fnd base rates'!C$113)
+($K730*'fnd base rates'!C$114)
+($M730*'fnd base rates'!C$116)
+($N730*'fnd base rates'!C$117)
+($O730*'fnd base rates'!C$118)
+($P730*VLOOKUP($S730+12,rate_basefnd,3)))
*$R730</f>
        <v>647.9055406440001</v>
      </c>
      <c r="V730" s="1">
        <f>(($D730*'fnd base rates'!D$107)
+($E730*'fnd base rates'!D$108)
+($F730*'fnd base rates'!D$109)
+($G730*'fnd base rates'!D$110)
+($H730*'fnd base rates'!D$111)
+($I730*'fnd base rates'!D$112)
+($J730*'fnd base rates'!D$113)
+($K730*'fnd base rates'!D$114)
+($M730*'fnd base rates'!D$116)
+($N730*'fnd base rates'!D$117)
+($O730*'fnd base rates'!D$118)
+($P730*VLOOKUP($S730+12,rate_basefnd,4)))
*$R730</f>
        <v>1190.3687199999999</v>
      </c>
      <c r="W730" s="1">
        <f>(($D730*'fnd base rates'!E$107)
+($E730*'fnd base rates'!E$108)
+($F730*'fnd base rates'!E$109)
+($G730*'fnd base rates'!E$110)
+($H730*'fnd base rates'!E$111)
+($I730*'fnd base rates'!E$112)
+($J730*'fnd base rates'!E$113)
+($K730*'fnd base rates'!E$114)
+($M730*'fnd base rates'!E$116)
+($N730*'fnd base rates'!E$117)
+($O730*'fnd base rates'!E$118)
+($P730*VLOOKUP($S730+12,rate_basefnd,5)))
*$R730</f>
        <v>8906.7413869720003</v>
      </c>
      <c r="X730" s="1">
        <f>(($D730*'fnd base rates'!F$107)
+($E730*'fnd base rates'!F$108)
+($F730*'fnd base rates'!F$109)
+($G730*'fnd base rates'!F$110)
+($H730*'fnd base rates'!F$111)
+($I730*'fnd base rates'!F$112)
+($J730*'fnd base rates'!F$113)
+($K730*'fnd base rates'!F$114)
+($M730*'fnd base rates'!F$116)
+($N730*'fnd base rates'!F$117)
+($O730*'fnd base rates'!F$118)
+($P730*VLOOKUP($S730+12,rate_basefnd,6)))
*$R730</f>
        <v>937.4880872560002</v>
      </c>
      <c r="Y730" s="1">
        <f>(($D730*'fnd base rates'!G$107)
+($E730*'fnd base rates'!G$108)
+($F730*'fnd base rates'!G$109)
+($G730*'fnd base rates'!G$110)
+($H730*'fnd base rates'!G$111)
+($I730*'fnd base rates'!G$112)
+($J730*'fnd base rates'!G$113)
+($K730*'fnd base rates'!G$114)
+($M730*'fnd base rates'!G$116)
+($N730*'fnd base rates'!G$117)
+($O730*'fnd base rates'!G$118)
+($P730*VLOOKUP($S730+12,rate_basefnd,7)))
*$R730</f>
        <v>353.19288201199998</v>
      </c>
      <c r="Z730" s="1">
        <f>(($D730*'fnd base rates'!H$107)
+($E730*'fnd base rates'!H$108)
+($F730*'fnd base rates'!H$109)
+($G730*'fnd base rates'!H$110)
+($H730*'fnd base rates'!H$111)
+($I730*'fnd base rates'!H$112)
+($J730*'fnd base rates'!H$113)
+($K730*'fnd base rates'!H$114)
+($M730*'fnd base rates'!H$116)
+($N730*'fnd base rates'!H$117)
+($O730*'fnd base rates'!H$118)
+($P730*VLOOKUP($S730+12,rate_basefnd,8)))</f>
        <v>817.14720999999997</v>
      </c>
      <c r="AA730" s="1">
        <f>(($D730*'fnd base rates'!I$107)
+($E730*'fnd base rates'!I$108)
+($F730*'fnd base rates'!I$109)
+($G730*'fnd base rates'!I$110)
+($H730*'fnd base rates'!I$111)
+($I730*'fnd base rates'!I$112)
+($J730*'fnd base rates'!I$113)
+($K730*'fnd base rates'!I$114)
+($M730*'fnd base rates'!I$116)
+($N730*'fnd base rates'!I$117)
+($O730*'fnd base rates'!I$118)
+($P730*VLOOKUP($S730+12,rate_basefnd,9)))
*$R730</f>
        <v>601.4999600000001</v>
      </c>
      <c r="AB730" s="1">
        <f>(($D730*'fnd base rates'!J$107)
+($E730*'fnd base rates'!J$108)
+($F730*'fnd base rates'!J$109)
+($G730*'fnd base rates'!J$110)
+($H730*'fnd base rates'!J$111)
+($I730*'fnd base rates'!J$112)
+($J730*'fnd base rates'!J$113)
+($K730*'fnd base rates'!J$114)
+($M730*'fnd base rates'!J$116)
+($N730*'fnd base rates'!J$117)
+($O730*'fnd base rates'!J$118)
+($P730*VLOOKUP($S730+12,rate_basefnd,10)))
*$R730</f>
        <v>1387.1716800000002</v>
      </c>
      <c r="AC730" s="1">
        <f>(($D730*'fnd base rates'!K$107)
+($E730*'fnd base rates'!K$108)
+($F730*'fnd base rates'!K$109)
+($G730*'fnd base rates'!K$110)
+($H730*'fnd base rates'!K$111)
+($I730*'fnd base rates'!K$112)
+($J730*'fnd base rates'!K$113)
+($K730*'fnd base rates'!K$114)
+($M730*'fnd base rates'!K$116)
+($N730*'fnd base rates'!K$117)
+($O730*'fnd base rates'!K$118)
+($P730*VLOOKUP($S730+12,rate_basefnd,11)))
*$R730</f>
        <v>1218.350164188</v>
      </c>
      <c r="AD730" s="1">
        <f>(($D730*'fnd base rates'!L$107)
+($E730*'fnd base rates'!L$108)
+($F730*'fnd base rates'!L$109)
+($G730*'fnd base rates'!L$110)
+($H730*'fnd base rates'!L$111)
+($I730*'fnd base rates'!L$112)
+($J730*'fnd base rates'!L$113)
+($K730*'fnd base rates'!L$114)
+($M730*'fnd base rates'!L$116)
+($N730*'fnd base rates'!L$117)
+($O730*'fnd base rates'!L$118)
+($P730*VLOOKUP($S730+12,rate_basefnd,12)))</f>
        <v>1769.8934060000001</v>
      </c>
      <c r="AE730" s="1">
        <f>(($D730*'fnd base rates'!M$107)
+($E730*'fnd base rates'!M$108)
+($F730*'fnd base rates'!M$109)
+($G730*'fnd base rates'!M$110)
+($H730*'fnd base rates'!M$111)
+($I730*'fnd base rates'!M$112)
+($J730*'fnd base rates'!M$113)
+($K730*'fnd base rates'!M$114)
+($M730*'fnd base rates'!M$116)
+($N730*'fnd base rates'!M$117)
+($O730*'fnd base rates'!M$118)
+($P730*VLOOKUP($S730+12,rate_basefnd,13)))</f>
        <v>0</v>
      </c>
      <c r="AF730" s="4">
        <f t="shared" si="843"/>
        <v>17829.759037071999</v>
      </c>
      <c r="AH730" s="4">
        <f t="shared" si="844"/>
        <v>487049201</v>
      </c>
      <c r="AI730" s="4" t="str">
        <f t="shared" si="845"/>
        <v>487</v>
      </c>
      <c r="AJ730" s="2" t="str">
        <f t="shared" si="846"/>
        <v>049</v>
      </c>
      <c r="AK730" s="2" t="str">
        <f t="shared" si="847"/>
        <v>201</v>
      </c>
      <c r="AL730" s="4">
        <f t="shared" si="848"/>
        <v>1</v>
      </c>
      <c r="AM730" s="4">
        <f t="shared" si="840"/>
        <v>1</v>
      </c>
      <c r="AN730" s="4">
        <f t="shared" si="849"/>
        <v>17829.759037071999</v>
      </c>
      <c r="AO730" s="4">
        <f t="shared" si="850"/>
        <v>17830</v>
      </c>
      <c r="AP730" s="4">
        <f t="shared" si="851"/>
        <v>0</v>
      </c>
      <c r="AQ730" s="4">
        <v>17830</v>
      </c>
      <c r="AW730" s="4">
        <v>17725</v>
      </c>
      <c r="AX730" s="5">
        <f t="shared" si="852"/>
        <v>105</v>
      </c>
      <c r="AY730" s="4">
        <v>17830</v>
      </c>
      <c r="AZ730" s="5"/>
      <c r="BB730" s="5">
        <f t="shared" ref="BB730" si="868">BC730-BA730</f>
        <v>0</v>
      </c>
    </row>
    <row r="731" spans="1:54" s="4" customFormat="1">
      <c r="A731" s="278">
        <v>487</v>
      </c>
      <c r="B731" s="2">
        <v>487049211</v>
      </c>
      <c r="C731" s="10" t="s">
        <v>308</v>
      </c>
      <c r="D731" s="15">
        <f>'fnd enro'!D731</f>
        <v>0</v>
      </c>
      <c r="E731" s="15">
        <f>'fnd enro'!E731</f>
        <v>0</v>
      </c>
      <c r="F731" s="15">
        <f>'fnd enro'!F731</f>
        <v>0</v>
      </c>
      <c r="G731" s="15">
        <f>'fnd enro'!G731</f>
        <v>0</v>
      </c>
      <c r="H731" s="15">
        <f>'fnd enro'!H731</f>
        <v>0</v>
      </c>
      <c r="I731" s="15">
        <f>'fnd enro'!I731</f>
        <v>1</v>
      </c>
      <c r="J731" s="15">
        <f>'fnd enro'!J731</f>
        <v>0</v>
      </c>
      <c r="K731" s="16">
        <f>'fnd enro'!K731</f>
        <v>3.8300000000000001E-2</v>
      </c>
      <c r="L731" s="15">
        <f>'fnd enro'!L731</f>
        <v>0</v>
      </c>
      <c r="M731" s="15">
        <f>'fnd enro'!M731</f>
        <v>0</v>
      </c>
      <c r="N731" s="15">
        <f>'fnd enro'!N731</f>
        <v>0</v>
      </c>
      <c r="O731" s="15">
        <f>'fnd enro'!O731</f>
        <v>0</v>
      </c>
      <c r="P731" s="15">
        <f>'fnd enro'!P731</f>
        <v>1</v>
      </c>
      <c r="Q731" s="15">
        <f>'fnd enro'!R731</f>
        <v>1</v>
      </c>
      <c r="R731" s="16">
        <f t="shared" si="842"/>
        <v>1.1080000000000001</v>
      </c>
      <c r="S731" s="15">
        <f>VALUE('fnd enro'!Q731)</f>
        <v>4</v>
      </c>
      <c r="T731" s="2"/>
      <c r="U731" s="1">
        <f>(($D731*'fnd base rates'!C$107)
+($E731*'fnd base rates'!C$108)
+($F731*'fnd base rates'!C$109)
+($G731*'fnd base rates'!C$110)
+($H731*'fnd base rates'!C$111)
+($I731*'fnd base rates'!C$112)
+($J731*'fnd base rates'!C$113)
+($K731*'fnd base rates'!C$114)
+($M731*'fnd base rates'!C$116)
+($N731*'fnd base rates'!C$117)
+($O731*'fnd base rates'!C$118)
+($P731*VLOOKUP($S731+12,rate_basefnd,3)))
*$R731</f>
        <v>629.00306064400002</v>
      </c>
      <c r="V731" s="1">
        <f>(($D731*'fnd base rates'!D$107)
+($E731*'fnd base rates'!D$108)
+($F731*'fnd base rates'!D$109)
+($G731*'fnd base rates'!D$110)
+($H731*'fnd base rates'!D$111)
+($I731*'fnd base rates'!D$112)
+($J731*'fnd base rates'!D$113)
+($K731*'fnd base rates'!D$114)
+($M731*'fnd base rates'!D$116)
+($N731*'fnd base rates'!D$117)
+($O731*'fnd base rates'!D$118)
+($P731*VLOOKUP($S731+12,rate_basefnd,4)))
*$R731</f>
        <v>1100.84232</v>
      </c>
      <c r="W731" s="1">
        <f>(($D731*'fnd base rates'!E$107)
+($E731*'fnd base rates'!E$108)
+($F731*'fnd base rates'!E$109)
+($G731*'fnd base rates'!E$110)
+($H731*'fnd base rates'!E$111)
+($I731*'fnd base rates'!E$112)
+($J731*'fnd base rates'!E$113)
+($K731*'fnd base rates'!E$114)
+($M731*'fnd base rates'!E$116)
+($N731*'fnd base rates'!E$117)
+($O731*'fnd base rates'!E$118)
+($P731*VLOOKUP($S731+12,rate_basefnd,5)))
*$R731</f>
        <v>8032.7953069720006</v>
      </c>
      <c r="X731" s="1">
        <f>(($D731*'fnd base rates'!F$107)
+($E731*'fnd base rates'!F$108)
+($F731*'fnd base rates'!F$109)
+($G731*'fnd base rates'!F$110)
+($H731*'fnd base rates'!F$111)
+($I731*'fnd base rates'!F$112)
+($J731*'fnd base rates'!F$113)
+($K731*'fnd base rates'!F$114)
+($M731*'fnd base rates'!F$116)
+($N731*'fnd base rates'!F$117)
+($O731*'fnd base rates'!F$118)
+($P731*VLOOKUP($S731+12,rate_basefnd,6)))
*$R731</f>
        <v>937.4880872560002</v>
      </c>
      <c r="Y731" s="1">
        <f>(($D731*'fnd base rates'!G$107)
+($E731*'fnd base rates'!G$108)
+($F731*'fnd base rates'!G$109)
+($G731*'fnd base rates'!G$110)
+($H731*'fnd base rates'!G$111)
+($I731*'fnd base rates'!G$112)
+($J731*'fnd base rates'!G$113)
+($K731*'fnd base rates'!G$114)
+($M731*'fnd base rates'!G$116)
+($N731*'fnd base rates'!G$117)
+($O731*'fnd base rates'!G$118)
+($P731*VLOOKUP($S731+12,rate_basefnd,7)))
*$R731</f>
        <v>310.80080201199996</v>
      </c>
      <c r="Z731" s="1">
        <f>(($D731*'fnd base rates'!H$107)
+($E731*'fnd base rates'!H$108)
+($F731*'fnd base rates'!H$109)
+($G731*'fnd base rates'!H$110)
+($H731*'fnd base rates'!H$111)
+($I731*'fnd base rates'!H$112)
+($J731*'fnd base rates'!H$113)
+($K731*'fnd base rates'!H$114)
+($M731*'fnd base rates'!H$116)
+($N731*'fnd base rates'!H$117)
+($O731*'fnd base rates'!H$118)
+($P731*VLOOKUP($S731+12,rate_basefnd,8)))</f>
        <v>811.28720999999996</v>
      </c>
      <c r="AA731" s="1">
        <f>(($D731*'fnd base rates'!I$107)
+($E731*'fnd base rates'!I$108)
+($F731*'fnd base rates'!I$109)
+($G731*'fnd base rates'!I$110)
+($H731*'fnd base rates'!I$111)
+($I731*'fnd base rates'!I$112)
+($J731*'fnd base rates'!I$113)
+($K731*'fnd base rates'!I$114)
+($M731*'fnd base rates'!I$116)
+($N731*'fnd base rates'!I$117)
+($O731*'fnd base rates'!I$118)
+($P731*VLOOKUP($S731+12,rate_basefnd,9)))
*$R731</f>
        <v>566.12152000000015</v>
      </c>
      <c r="AB731" s="1">
        <f>(($D731*'fnd base rates'!J$107)
+($E731*'fnd base rates'!J$108)
+($F731*'fnd base rates'!J$109)
+($G731*'fnd base rates'!J$110)
+($H731*'fnd base rates'!J$111)
+($I731*'fnd base rates'!J$112)
+($J731*'fnd base rates'!J$113)
+($K731*'fnd base rates'!J$114)
+($M731*'fnd base rates'!J$116)
+($N731*'fnd base rates'!J$117)
+($O731*'fnd base rates'!J$118)
+($P731*VLOOKUP($S731+12,rate_basefnd,10)))
*$R731</f>
        <v>1203.27692</v>
      </c>
      <c r="AC731" s="1">
        <f>(($D731*'fnd base rates'!K$107)
+($E731*'fnd base rates'!K$108)
+($F731*'fnd base rates'!K$109)
+($G731*'fnd base rates'!K$110)
+($H731*'fnd base rates'!K$111)
+($I731*'fnd base rates'!K$112)
+($J731*'fnd base rates'!K$113)
+($K731*'fnd base rates'!K$114)
+($M731*'fnd base rates'!K$116)
+($N731*'fnd base rates'!K$117)
+($O731*'fnd base rates'!K$118)
+($P731*VLOOKUP($S731+12,rate_basefnd,11)))
*$R731</f>
        <v>1218.350164188</v>
      </c>
      <c r="AD731" s="1">
        <f>(($D731*'fnd base rates'!L$107)
+($E731*'fnd base rates'!L$108)
+($F731*'fnd base rates'!L$109)
+($G731*'fnd base rates'!L$110)
+($H731*'fnd base rates'!L$111)
+($I731*'fnd base rates'!L$112)
+($J731*'fnd base rates'!L$113)
+($K731*'fnd base rates'!L$114)
+($M731*'fnd base rates'!L$116)
+($N731*'fnd base rates'!L$117)
+($O731*'fnd base rates'!L$118)
+($P731*VLOOKUP($S731+12,rate_basefnd,12)))</f>
        <v>1642.303406</v>
      </c>
      <c r="AE731" s="1">
        <f>(($D731*'fnd base rates'!M$107)
+($E731*'fnd base rates'!M$108)
+($F731*'fnd base rates'!M$109)
+($G731*'fnd base rates'!M$110)
+($H731*'fnd base rates'!M$111)
+($I731*'fnd base rates'!M$112)
+($J731*'fnd base rates'!M$113)
+($K731*'fnd base rates'!M$114)
+($M731*'fnd base rates'!M$116)
+($N731*'fnd base rates'!M$117)
+($O731*'fnd base rates'!M$118)
+($P731*VLOOKUP($S731+12,rate_basefnd,13)))</f>
        <v>0</v>
      </c>
      <c r="AF731" s="4">
        <f t="shared" si="843"/>
        <v>16452.268797072</v>
      </c>
      <c r="AH731" s="4">
        <f t="shared" si="844"/>
        <v>487049211</v>
      </c>
      <c r="AI731" s="4" t="str">
        <f t="shared" si="845"/>
        <v>487</v>
      </c>
      <c r="AJ731" s="2" t="str">
        <f t="shared" si="846"/>
        <v>049</v>
      </c>
      <c r="AK731" s="2" t="str">
        <f t="shared" si="847"/>
        <v>211</v>
      </c>
      <c r="AL731" s="4">
        <f t="shared" si="848"/>
        <v>1</v>
      </c>
      <c r="AM731" s="4">
        <f t="shared" si="840"/>
        <v>1</v>
      </c>
      <c r="AN731" s="4">
        <f t="shared" si="849"/>
        <v>16452.268797072</v>
      </c>
      <c r="AO731" s="4">
        <f t="shared" si="850"/>
        <v>16452</v>
      </c>
      <c r="AP731" s="4">
        <f t="shared" si="851"/>
        <v>0</v>
      </c>
      <c r="AQ731" s="4">
        <v>16452</v>
      </c>
      <c r="AW731" s="4">
        <v>16430</v>
      </c>
      <c r="AX731" s="5">
        <f t="shared" si="852"/>
        <v>22</v>
      </c>
      <c r="AY731" s="4">
        <v>16452</v>
      </c>
      <c r="AZ731" s="5"/>
      <c r="BB731" s="5">
        <f t="shared" ref="BB731" si="869">BC731-BA731</f>
        <v>0</v>
      </c>
    </row>
    <row r="732" spans="1:54" s="4" customFormat="1">
      <c r="A732" s="278">
        <v>487</v>
      </c>
      <c r="B732" s="2">
        <v>487049229</v>
      </c>
      <c r="C732" s="10" t="s">
        <v>308</v>
      </c>
      <c r="D732" s="15">
        <f>'fnd enro'!D732</f>
        <v>0</v>
      </c>
      <c r="E732" s="15">
        <f>'fnd enro'!E732</f>
        <v>0</v>
      </c>
      <c r="F732" s="15">
        <f>'fnd enro'!F732</f>
        <v>0</v>
      </c>
      <c r="G732" s="15">
        <f>'fnd enro'!G732</f>
        <v>0</v>
      </c>
      <c r="H732" s="15">
        <f>'fnd enro'!H732</f>
        <v>1</v>
      </c>
      <c r="I732" s="15">
        <f>'fnd enro'!I732</f>
        <v>0</v>
      </c>
      <c r="J732" s="15">
        <f>'fnd enro'!J732</f>
        <v>0</v>
      </c>
      <c r="K732" s="16">
        <f>'fnd enro'!K732</f>
        <v>3.8300000000000001E-2</v>
      </c>
      <c r="L732" s="15">
        <f>'fnd enro'!L732</f>
        <v>0</v>
      </c>
      <c r="M732" s="15">
        <f>'fnd enro'!M732</f>
        <v>0</v>
      </c>
      <c r="N732" s="15">
        <f>'fnd enro'!N732</f>
        <v>0</v>
      </c>
      <c r="O732" s="15">
        <f>'fnd enro'!O732</f>
        <v>0</v>
      </c>
      <c r="P732" s="15">
        <f>'fnd enro'!P732</f>
        <v>0</v>
      </c>
      <c r="Q732" s="15">
        <f>'fnd enro'!R732</f>
        <v>1</v>
      </c>
      <c r="R732" s="16">
        <f t="shared" si="842"/>
        <v>1.1080000000000001</v>
      </c>
      <c r="S732" s="15">
        <f>VALUE('fnd enro'!Q732)</f>
        <v>7</v>
      </c>
      <c r="T732" s="2"/>
      <c r="U732" s="1">
        <f>(($D732*'fnd base rates'!C$107)
+($E732*'fnd base rates'!C$108)
+($F732*'fnd base rates'!C$109)
+($G732*'fnd base rates'!C$110)
+($H732*'fnd base rates'!C$111)
+($I732*'fnd base rates'!C$112)
+($J732*'fnd base rates'!C$113)
+($K732*'fnd base rates'!C$114)
+($M732*'fnd base rates'!C$116)
+($N732*'fnd base rates'!C$117)
+($O732*'fnd base rates'!C$118)
+($P732*VLOOKUP($S732+12,rate_basefnd,3)))
*$R732</f>
        <v>567.87470064400009</v>
      </c>
      <c r="V732" s="1">
        <f>(($D732*'fnd base rates'!D$107)
+($E732*'fnd base rates'!D$108)
+($F732*'fnd base rates'!D$109)
+($G732*'fnd base rates'!D$110)
+($H732*'fnd base rates'!D$111)
+($I732*'fnd base rates'!D$112)
+($J732*'fnd base rates'!D$113)
+($K732*'fnd base rates'!D$114)
+($M732*'fnd base rates'!D$116)
+($N732*'fnd base rates'!D$117)
+($O732*'fnd base rates'!D$118)
+($P732*VLOOKUP($S732+12,rate_basefnd,4)))
*$R732</f>
        <v>811.20004000000006</v>
      </c>
      <c r="W732" s="1">
        <f>(($D732*'fnd base rates'!E$107)
+($E732*'fnd base rates'!E$108)
+($F732*'fnd base rates'!E$109)
+($G732*'fnd base rates'!E$110)
+($H732*'fnd base rates'!E$111)
+($I732*'fnd base rates'!E$112)
+($J732*'fnd base rates'!E$113)
+($K732*'fnd base rates'!E$114)
+($M732*'fnd base rates'!E$116)
+($N732*'fnd base rates'!E$117)
+($O732*'fnd base rates'!E$118)
+($P732*VLOOKUP($S732+12,rate_basefnd,5)))
*$R732</f>
        <v>3664.9706669720003</v>
      </c>
      <c r="X732" s="1">
        <f>(($D732*'fnd base rates'!F$107)
+($E732*'fnd base rates'!F$108)
+($F732*'fnd base rates'!F$109)
+($G732*'fnd base rates'!F$110)
+($H732*'fnd base rates'!F$111)
+($I732*'fnd base rates'!F$112)
+($J732*'fnd base rates'!F$113)
+($K732*'fnd base rates'!F$114)
+($M732*'fnd base rates'!F$116)
+($N732*'fnd base rates'!F$117)
+($O732*'fnd base rates'!F$118)
+($P732*VLOOKUP($S732+12,rate_basefnd,6)))
*$R732</f>
        <v>1052.5206472560001</v>
      </c>
      <c r="Y732" s="1">
        <f>(($D732*'fnd base rates'!G$107)
+($E732*'fnd base rates'!G$108)
+($F732*'fnd base rates'!G$109)
+($G732*'fnd base rates'!G$110)
+($H732*'fnd base rates'!G$111)
+($I732*'fnd base rates'!G$112)
+($J732*'fnd base rates'!G$113)
+($K732*'fnd base rates'!G$114)
+($M732*'fnd base rates'!G$116)
+($N732*'fnd base rates'!G$117)
+($O732*'fnd base rates'!G$118)
+($P732*VLOOKUP($S732+12,rate_basefnd,7)))
*$R732</f>
        <v>178.461282012</v>
      </c>
      <c r="Z732" s="1">
        <f>(($D732*'fnd base rates'!H$107)
+($E732*'fnd base rates'!H$108)
+($F732*'fnd base rates'!H$109)
+($G732*'fnd base rates'!H$110)
+($H732*'fnd base rates'!H$111)
+($I732*'fnd base rates'!H$112)
+($J732*'fnd base rates'!H$113)
+($K732*'fnd base rates'!H$114)
+($M732*'fnd base rates'!H$116)
+($N732*'fnd base rates'!H$117)
+($O732*'fnd base rates'!H$118)
+($P732*VLOOKUP($S732+12,rate_basefnd,8)))</f>
        <v>500.77720999999997</v>
      </c>
      <c r="AA732" s="1">
        <f>(($D732*'fnd base rates'!I$107)
+($E732*'fnd base rates'!I$108)
+($F732*'fnd base rates'!I$109)
+($G732*'fnd base rates'!I$110)
+($H732*'fnd base rates'!I$111)
+($I732*'fnd base rates'!I$112)
+($J732*'fnd base rates'!I$113)
+($K732*'fnd base rates'!I$114)
+($M732*'fnd base rates'!I$116)
+($N732*'fnd base rates'!I$117)
+($O732*'fnd base rates'!I$118)
+($P732*VLOOKUP($S732+12,rate_basefnd,9)))
*$R732</f>
        <v>372.42096000000004</v>
      </c>
      <c r="AB732" s="1">
        <f>(($D732*'fnd base rates'!J$107)
+($E732*'fnd base rates'!J$108)
+($F732*'fnd base rates'!J$109)
+($G732*'fnd base rates'!J$110)
+($H732*'fnd base rates'!J$111)
+($I732*'fnd base rates'!J$112)
+($J732*'fnd base rates'!J$113)
+($K732*'fnd base rates'!J$114)
+($M732*'fnd base rates'!J$116)
+($N732*'fnd base rates'!J$117)
+($O732*'fnd base rates'!J$118)
+($P732*VLOOKUP($S732+12,rate_basefnd,10)))
*$R732</f>
        <v>263.81479999999999</v>
      </c>
      <c r="AC732" s="1">
        <f>(($D732*'fnd base rates'!K$107)
+($E732*'fnd base rates'!K$108)
+($F732*'fnd base rates'!K$109)
+($G732*'fnd base rates'!K$110)
+($H732*'fnd base rates'!K$111)
+($I732*'fnd base rates'!K$112)
+($J732*'fnd base rates'!K$113)
+($K732*'fnd base rates'!K$114)
+($M732*'fnd base rates'!K$116)
+($N732*'fnd base rates'!K$117)
+($O732*'fnd base rates'!K$118)
+($P732*VLOOKUP($S732+12,rate_basefnd,11)))
*$R732</f>
        <v>1252.3879241879999</v>
      </c>
      <c r="AD732" s="1">
        <f>(($D732*'fnd base rates'!L$107)
+($E732*'fnd base rates'!L$108)
+($F732*'fnd base rates'!L$109)
+($G732*'fnd base rates'!L$110)
+($H732*'fnd base rates'!L$111)
+($I732*'fnd base rates'!L$112)
+($J732*'fnd base rates'!L$113)
+($K732*'fnd base rates'!L$114)
+($M732*'fnd base rates'!L$116)
+($N732*'fnd base rates'!L$117)
+($O732*'fnd base rates'!L$118)
+($P732*VLOOKUP($S732+12,rate_basefnd,12)))</f>
        <v>1351.523406</v>
      </c>
      <c r="AE732" s="1">
        <f>(($D732*'fnd base rates'!M$107)
+($E732*'fnd base rates'!M$108)
+($F732*'fnd base rates'!M$109)
+($G732*'fnd base rates'!M$110)
+($H732*'fnd base rates'!M$111)
+($I732*'fnd base rates'!M$112)
+($J732*'fnd base rates'!M$113)
+($K732*'fnd base rates'!M$114)
+($M732*'fnd base rates'!M$116)
+($N732*'fnd base rates'!M$117)
+($O732*'fnd base rates'!M$118)
+($P732*VLOOKUP($S732+12,rate_basefnd,13)))</f>
        <v>0</v>
      </c>
      <c r="AF732" s="4">
        <f t="shared" si="843"/>
        <v>10015.951637072001</v>
      </c>
      <c r="AH732" s="4">
        <f t="shared" si="844"/>
        <v>487049229</v>
      </c>
      <c r="AI732" s="4" t="str">
        <f t="shared" si="845"/>
        <v>487</v>
      </c>
      <c r="AJ732" s="2" t="str">
        <f t="shared" si="846"/>
        <v>049</v>
      </c>
      <c r="AK732" s="2" t="str">
        <f t="shared" si="847"/>
        <v>229</v>
      </c>
      <c r="AL732" s="4">
        <f t="shared" si="848"/>
        <v>1</v>
      </c>
      <c r="AM732" s="4">
        <f t="shared" si="840"/>
        <v>1</v>
      </c>
      <c r="AN732" s="4">
        <f t="shared" si="849"/>
        <v>10015.951637072001</v>
      </c>
      <c r="AO732" s="4">
        <f t="shared" si="850"/>
        <v>10016</v>
      </c>
      <c r="AP732" s="4">
        <f t="shared" si="851"/>
        <v>0</v>
      </c>
      <c r="AQ732" s="4">
        <v>10016</v>
      </c>
      <c r="AW732" s="4">
        <v>9998</v>
      </c>
      <c r="AX732" s="5">
        <f t="shared" si="852"/>
        <v>18</v>
      </c>
      <c r="AY732" s="4">
        <v>10016</v>
      </c>
      <c r="AZ732" s="5"/>
      <c r="BB732" s="5">
        <f t="shared" ref="BB732" si="870">BC732-BA732</f>
        <v>0</v>
      </c>
    </row>
    <row r="733" spans="1:54" s="4" customFormat="1">
      <c r="A733" s="278">
        <v>487</v>
      </c>
      <c r="B733" s="2">
        <v>487049243</v>
      </c>
      <c r="C733" s="10" t="s">
        <v>308</v>
      </c>
      <c r="D733" s="15">
        <f>'fnd enro'!D733</f>
        <v>0</v>
      </c>
      <c r="E733" s="15">
        <f>'fnd enro'!E733</f>
        <v>0</v>
      </c>
      <c r="F733" s="15">
        <f>'fnd enro'!F733</f>
        <v>0</v>
      </c>
      <c r="G733" s="15">
        <f>'fnd enro'!G733</f>
        <v>0</v>
      </c>
      <c r="H733" s="15">
        <f>'fnd enro'!H733</f>
        <v>0</v>
      </c>
      <c r="I733" s="15">
        <f>'fnd enro'!I733</f>
        <v>1</v>
      </c>
      <c r="J733" s="15">
        <f>'fnd enro'!J733</f>
        <v>0</v>
      </c>
      <c r="K733" s="16">
        <f>'fnd enro'!K733</f>
        <v>3.8300000000000001E-2</v>
      </c>
      <c r="L733" s="15">
        <f>'fnd enro'!L733</f>
        <v>0</v>
      </c>
      <c r="M733" s="15">
        <f>'fnd enro'!M733</f>
        <v>0</v>
      </c>
      <c r="N733" s="15">
        <f>'fnd enro'!N733</f>
        <v>0</v>
      </c>
      <c r="O733" s="15">
        <f>'fnd enro'!O733</f>
        <v>0</v>
      </c>
      <c r="P733" s="15">
        <f>'fnd enro'!P733</f>
        <v>1</v>
      </c>
      <c r="Q733" s="15">
        <f>'fnd enro'!R733</f>
        <v>1</v>
      </c>
      <c r="R733" s="16">
        <f t="shared" si="842"/>
        <v>1.1080000000000001</v>
      </c>
      <c r="S733" s="15">
        <f>VALUE('fnd enro'!Q733)</f>
        <v>9</v>
      </c>
      <c r="T733" s="2"/>
      <c r="U733" s="1">
        <f>(($D733*'fnd base rates'!C$107)
+($E733*'fnd base rates'!C$108)
+($F733*'fnd base rates'!C$109)
+($G733*'fnd base rates'!C$110)
+($H733*'fnd base rates'!C$111)
+($I733*'fnd base rates'!C$112)
+($J733*'fnd base rates'!C$113)
+($K733*'fnd base rates'!C$114)
+($M733*'fnd base rates'!C$116)
+($N733*'fnd base rates'!C$117)
+($O733*'fnd base rates'!C$118)
+($P733*VLOOKUP($S733+12,rate_basefnd,3)))
*$R733</f>
        <v>642.96386064400008</v>
      </c>
      <c r="V733" s="1">
        <f>(($D733*'fnd base rates'!D$107)
+($E733*'fnd base rates'!D$108)
+($F733*'fnd base rates'!D$109)
+($G733*'fnd base rates'!D$110)
+($H733*'fnd base rates'!D$111)
+($I733*'fnd base rates'!D$112)
+($J733*'fnd base rates'!D$113)
+($K733*'fnd base rates'!D$114)
+($M733*'fnd base rates'!D$116)
+($N733*'fnd base rates'!D$117)
+($O733*'fnd base rates'!D$118)
+($P733*VLOOKUP($S733+12,rate_basefnd,4)))
*$R733</f>
        <v>1166.9566800000002</v>
      </c>
      <c r="W733" s="1">
        <f>(($D733*'fnd base rates'!E$107)
+($E733*'fnd base rates'!E$108)
+($F733*'fnd base rates'!E$109)
+($G733*'fnd base rates'!E$110)
+($H733*'fnd base rates'!E$111)
+($I733*'fnd base rates'!E$112)
+($J733*'fnd base rates'!E$113)
+($K733*'fnd base rates'!E$114)
+($M733*'fnd base rates'!E$116)
+($N733*'fnd base rates'!E$117)
+($O733*'fnd base rates'!E$118)
+($P733*VLOOKUP($S733+12,rate_basefnd,5)))
*$R733</f>
        <v>8678.1166669720005</v>
      </c>
      <c r="X733" s="1">
        <f>(($D733*'fnd base rates'!F$107)
+($E733*'fnd base rates'!F$108)
+($F733*'fnd base rates'!F$109)
+($G733*'fnd base rates'!F$110)
+($H733*'fnd base rates'!F$111)
+($I733*'fnd base rates'!F$112)
+($J733*'fnd base rates'!F$113)
+($K733*'fnd base rates'!F$114)
+($M733*'fnd base rates'!F$116)
+($N733*'fnd base rates'!F$117)
+($O733*'fnd base rates'!F$118)
+($P733*VLOOKUP($S733+12,rate_basefnd,6)))
*$R733</f>
        <v>937.4880872560002</v>
      </c>
      <c r="Y733" s="1">
        <f>(($D733*'fnd base rates'!G$107)
+($E733*'fnd base rates'!G$108)
+($F733*'fnd base rates'!G$109)
+($G733*'fnd base rates'!G$110)
+($H733*'fnd base rates'!G$111)
+($I733*'fnd base rates'!G$112)
+($J733*'fnd base rates'!G$113)
+($K733*'fnd base rates'!G$114)
+($M733*'fnd base rates'!G$116)
+($N733*'fnd base rates'!G$117)
+($O733*'fnd base rates'!G$118)
+($P733*VLOOKUP($S733+12,rate_basefnd,7)))
*$R733</f>
        <v>342.10180201200001</v>
      </c>
      <c r="Z733" s="1">
        <f>(($D733*'fnd base rates'!H$107)
+($E733*'fnd base rates'!H$108)
+($F733*'fnd base rates'!H$109)
+($G733*'fnd base rates'!H$110)
+($H733*'fnd base rates'!H$111)
+($I733*'fnd base rates'!H$112)
+($J733*'fnd base rates'!H$113)
+($K733*'fnd base rates'!H$114)
+($M733*'fnd base rates'!H$116)
+($N733*'fnd base rates'!H$117)
+($O733*'fnd base rates'!H$118)
+($P733*VLOOKUP($S733+12,rate_basefnd,8)))</f>
        <v>815.61720999999989</v>
      </c>
      <c r="AA733" s="1">
        <f>(($D733*'fnd base rates'!I$107)
+($E733*'fnd base rates'!I$108)
+($F733*'fnd base rates'!I$109)
+($G733*'fnd base rates'!I$110)
+($H733*'fnd base rates'!I$111)
+($I733*'fnd base rates'!I$112)
+($J733*'fnd base rates'!I$113)
+($K733*'fnd base rates'!I$114)
+($M733*'fnd base rates'!I$116)
+($N733*'fnd base rates'!I$117)
+($O733*'fnd base rates'!I$118)
+($P733*VLOOKUP($S733+12,rate_basefnd,9)))
*$R733</f>
        <v>592.24815999999998</v>
      </c>
      <c r="AB733" s="1">
        <f>(($D733*'fnd base rates'!J$107)
+($E733*'fnd base rates'!J$108)
+($F733*'fnd base rates'!J$109)
+($G733*'fnd base rates'!J$110)
+($H733*'fnd base rates'!J$111)
+($I733*'fnd base rates'!J$112)
+($J733*'fnd base rates'!J$113)
+($K733*'fnd base rates'!J$114)
+($M733*'fnd base rates'!J$116)
+($N733*'fnd base rates'!J$117)
+($O733*'fnd base rates'!J$118)
+($P733*VLOOKUP($S733+12,rate_basefnd,10)))
*$R733</f>
        <v>1339.06232</v>
      </c>
      <c r="AC733" s="1">
        <f>(($D733*'fnd base rates'!K$107)
+($E733*'fnd base rates'!K$108)
+($F733*'fnd base rates'!K$109)
+($G733*'fnd base rates'!K$110)
+($H733*'fnd base rates'!K$111)
+($I733*'fnd base rates'!K$112)
+($J733*'fnd base rates'!K$113)
+($K733*'fnd base rates'!K$114)
+($M733*'fnd base rates'!K$116)
+($N733*'fnd base rates'!K$117)
+($O733*'fnd base rates'!K$118)
+($P733*VLOOKUP($S733+12,rate_basefnd,11)))
*$R733</f>
        <v>1218.350164188</v>
      </c>
      <c r="AD733" s="1">
        <f>(($D733*'fnd base rates'!L$107)
+($E733*'fnd base rates'!L$108)
+($F733*'fnd base rates'!L$109)
+($G733*'fnd base rates'!L$110)
+($H733*'fnd base rates'!L$111)
+($I733*'fnd base rates'!L$112)
+($J733*'fnd base rates'!L$113)
+($K733*'fnd base rates'!L$114)
+($M733*'fnd base rates'!L$116)
+($N733*'fnd base rates'!L$117)
+($O733*'fnd base rates'!L$118)
+($P733*VLOOKUP($S733+12,rate_basefnd,12)))</f>
        <v>1736.513406</v>
      </c>
      <c r="AE733" s="1">
        <f>(($D733*'fnd base rates'!M$107)
+($E733*'fnd base rates'!M$108)
+($F733*'fnd base rates'!M$109)
+($G733*'fnd base rates'!M$110)
+($H733*'fnd base rates'!M$111)
+($I733*'fnd base rates'!M$112)
+($J733*'fnd base rates'!M$113)
+($K733*'fnd base rates'!M$114)
+($M733*'fnd base rates'!M$116)
+($N733*'fnd base rates'!M$117)
+($O733*'fnd base rates'!M$118)
+($P733*VLOOKUP($S733+12,rate_basefnd,13)))</f>
        <v>0</v>
      </c>
      <c r="AF733" s="4">
        <f t="shared" si="843"/>
        <v>17469.418357071998</v>
      </c>
      <c r="AH733" s="4">
        <f t="shared" si="844"/>
        <v>487049243</v>
      </c>
      <c r="AI733" s="4" t="str">
        <f t="shared" si="845"/>
        <v>487</v>
      </c>
      <c r="AJ733" s="2" t="str">
        <f t="shared" si="846"/>
        <v>049</v>
      </c>
      <c r="AK733" s="2" t="str">
        <f t="shared" si="847"/>
        <v>243</v>
      </c>
      <c r="AL733" s="4">
        <f t="shared" si="848"/>
        <v>1</v>
      </c>
      <c r="AM733" s="4">
        <f t="shared" si="840"/>
        <v>1</v>
      </c>
      <c r="AN733" s="4">
        <f t="shared" si="849"/>
        <v>17469.418357071998</v>
      </c>
      <c r="AO733" s="4">
        <f t="shared" si="850"/>
        <v>17469</v>
      </c>
      <c r="AP733" s="4">
        <f t="shared" si="851"/>
        <v>0</v>
      </c>
      <c r="AQ733" s="4">
        <v>17469</v>
      </c>
      <c r="AW733" s="4">
        <v>17400</v>
      </c>
      <c r="AX733" s="5">
        <f t="shared" si="852"/>
        <v>69</v>
      </c>
      <c r="AY733" s="4">
        <v>17469</v>
      </c>
      <c r="AZ733" s="5"/>
      <c r="BB733" s="5">
        <f t="shared" ref="BB733" si="871">BC733-BA733</f>
        <v>0</v>
      </c>
    </row>
    <row r="734" spans="1:54" s="4" customFormat="1">
      <c r="A734" s="278">
        <v>487</v>
      </c>
      <c r="B734" s="2">
        <v>487049244</v>
      </c>
      <c r="C734" s="10" t="s">
        <v>308</v>
      </c>
      <c r="D734" s="15">
        <f>'fnd enro'!D734</f>
        <v>0</v>
      </c>
      <c r="E734" s="15">
        <f>'fnd enro'!E734</f>
        <v>0</v>
      </c>
      <c r="F734" s="15">
        <f>'fnd enro'!F734</f>
        <v>0</v>
      </c>
      <c r="G734" s="15">
        <f>'fnd enro'!G734</f>
        <v>0</v>
      </c>
      <c r="H734" s="15">
        <f>'fnd enro'!H734</f>
        <v>1</v>
      </c>
      <c r="I734" s="15">
        <f>'fnd enro'!I734</f>
        <v>9</v>
      </c>
      <c r="J734" s="15">
        <f>'fnd enro'!J734</f>
        <v>0</v>
      </c>
      <c r="K734" s="16">
        <f>'fnd enro'!K734</f>
        <v>0.38300000000000001</v>
      </c>
      <c r="L734" s="15">
        <f>'fnd enro'!L734</f>
        <v>0</v>
      </c>
      <c r="M734" s="15">
        <f>'fnd enro'!M734</f>
        <v>0</v>
      </c>
      <c r="N734" s="15">
        <f>'fnd enro'!N734</f>
        <v>0</v>
      </c>
      <c r="O734" s="15">
        <f>'fnd enro'!O734</f>
        <v>0</v>
      </c>
      <c r="P734" s="15">
        <f>'fnd enro'!P734</f>
        <v>6</v>
      </c>
      <c r="Q734" s="15">
        <f>'fnd enro'!R734</f>
        <v>10</v>
      </c>
      <c r="R734" s="16">
        <f t="shared" si="842"/>
        <v>1.1080000000000001</v>
      </c>
      <c r="S734" s="15">
        <f>VALUE('fnd enro'!Q734)</f>
        <v>10</v>
      </c>
      <c r="T734" s="2"/>
      <c r="U734" s="1">
        <f>(($D734*'fnd base rates'!C$107)
+($E734*'fnd base rates'!C$108)
+($F734*'fnd base rates'!C$109)
+($G734*'fnd base rates'!C$110)
+($H734*'fnd base rates'!C$111)
+($I734*'fnd base rates'!C$112)
+($J734*'fnd base rates'!C$113)
+($K734*'fnd base rates'!C$114)
+($M734*'fnd base rates'!C$116)
+($N734*'fnd base rates'!C$117)
+($O734*'fnd base rates'!C$118)
+($P734*VLOOKUP($S734+12,rate_basefnd,3)))
*$R734</f>
        <v>6145.2371664400007</v>
      </c>
      <c r="V734" s="1">
        <f>(($D734*'fnd base rates'!D$107)
+($E734*'fnd base rates'!D$108)
+($F734*'fnd base rates'!D$109)
+($G734*'fnd base rates'!D$110)
+($H734*'fnd base rates'!D$111)
+($I734*'fnd base rates'!D$112)
+($J734*'fnd base rates'!D$113)
+($K734*'fnd base rates'!D$114)
+($M734*'fnd base rates'!D$116)
+($N734*'fnd base rates'!D$117)
+($O734*'fnd base rates'!D$118)
+($P734*VLOOKUP($S734+12,rate_basefnd,4)))
*$R734</f>
        <v>10322.19448</v>
      </c>
      <c r="W734" s="1">
        <f>(($D734*'fnd base rates'!E$107)
+($E734*'fnd base rates'!E$108)
+($F734*'fnd base rates'!E$109)
+($G734*'fnd base rates'!E$110)
+($H734*'fnd base rates'!E$111)
+($I734*'fnd base rates'!E$112)
+($J734*'fnd base rates'!E$113)
+($K734*'fnd base rates'!E$114)
+($M734*'fnd base rates'!E$116)
+($N734*'fnd base rates'!E$117)
+($O734*'fnd base rates'!E$118)
+($P734*VLOOKUP($S734+12,rate_basefnd,5)))
*$R734</f>
        <v>72088.167029720018</v>
      </c>
      <c r="X734" s="1">
        <f>(($D734*'fnd base rates'!F$107)
+($E734*'fnd base rates'!F$108)
+($F734*'fnd base rates'!F$109)
+($G734*'fnd base rates'!F$110)
+($H734*'fnd base rates'!F$111)
+($I734*'fnd base rates'!F$112)
+($J734*'fnd base rates'!F$113)
+($K734*'fnd base rates'!F$114)
+($M734*'fnd base rates'!F$116)
+($N734*'fnd base rates'!F$117)
+($O734*'fnd base rates'!F$118)
+($P734*VLOOKUP($S734+12,rate_basefnd,6)))
*$R734</f>
        <v>9489.9134325600007</v>
      </c>
      <c r="Y734" s="1">
        <f>(($D734*'fnd base rates'!G$107)
+($E734*'fnd base rates'!G$108)
+($F734*'fnd base rates'!G$109)
+($G734*'fnd base rates'!G$110)
+($H734*'fnd base rates'!G$111)
+($I734*'fnd base rates'!G$112)
+($J734*'fnd base rates'!G$113)
+($K734*'fnd base rates'!G$114)
+($M734*'fnd base rates'!G$116)
+($N734*'fnd base rates'!G$117)
+($O734*'fnd base rates'!G$118)
+($P734*VLOOKUP($S734+12,rate_basefnd,7)))
*$R734</f>
        <v>2787.7627801199997</v>
      </c>
      <c r="Z734" s="1">
        <f>(($D734*'fnd base rates'!H$107)
+($E734*'fnd base rates'!H$108)
+($F734*'fnd base rates'!H$109)
+($G734*'fnd base rates'!H$110)
+($H734*'fnd base rates'!H$111)
+($I734*'fnd base rates'!H$112)
+($J734*'fnd base rates'!H$113)
+($K734*'fnd base rates'!H$114)
+($M734*'fnd base rates'!H$116)
+($N734*'fnd base rates'!H$117)
+($O734*'fnd base rates'!H$118)
+($P734*VLOOKUP($S734+12,rate_basefnd,8)))</f>
        <v>7776.3820999999998</v>
      </c>
      <c r="AA734" s="1">
        <f>(($D734*'fnd base rates'!I$107)
+($E734*'fnd base rates'!I$108)
+($F734*'fnd base rates'!I$109)
+($G734*'fnd base rates'!I$110)
+($H734*'fnd base rates'!I$111)
+($I734*'fnd base rates'!I$112)
+($J734*'fnd base rates'!I$113)
+($K734*'fnd base rates'!I$114)
+($M734*'fnd base rates'!I$116)
+($N734*'fnd base rates'!I$117)
+($O734*'fnd base rates'!I$118)
+($P734*VLOOKUP($S734+12,rate_basefnd,9)))
*$R734</f>
        <v>5310.6883200000002</v>
      </c>
      <c r="AB734" s="1">
        <f>(($D734*'fnd base rates'!J$107)
+($E734*'fnd base rates'!J$108)
+($F734*'fnd base rates'!J$109)
+($G734*'fnd base rates'!J$110)
+($H734*'fnd base rates'!J$111)
+($I734*'fnd base rates'!J$112)
+($J734*'fnd base rates'!J$113)
+($K734*'fnd base rates'!J$114)
+($M734*'fnd base rates'!J$116)
+($N734*'fnd base rates'!J$117)
+($O734*'fnd base rates'!J$118)
+($P734*VLOOKUP($S734+12,rate_basefnd,10)))
*$R734</f>
        <v>10278.627920000001</v>
      </c>
      <c r="AC734" s="1">
        <f>(($D734*'fnd base rates'!K$107)
+($E734*'fnd base rates'!K$108)
+($F734*'fnd base rates'!K$109)
+($G734*'fnd base rates'!K$110)
+($H734*'fnd base rates'!K$111)
+($I734*'fnd base rates'!K$112)
+($J734*'fnd base rates'!K$113)
+($K734*'fnd base rates'!K$114)
+($M734*'fnd base rates'!K$116)
+($N734*'fnd base rates'!K$117)
+($O734*'fnd base rates'!K$118)
+($P734*VLOOKUP($S734+12,rate_basefnd,11)))
*$R734</f>
        <v>12217.539401880002</v>
      </c>
      <c r="AD734" s="1">
        <f>(($D734*'fnd base rates'!L$107)
+($E734*'fnd base rates'!L$108)
+($F734*'fnd base rates'!L$109)
+($G734*'fnd base rates'!L$110)
+($H734*'fnd base rates'!L$111)
+($I734*'fnd base rates'!L$112)
+($J734*'fnd base rates'!L$113)
+($K734*'fnd base rates'!L$114)
+($M734*'fnd base rates'!L$116)
+($N734*'fnd base rates'!L$117)
+($O734*'fnd base rates'!L$118)
+($P734*VLOOKUP($S734+12,rate_basefnd,12)))</f>
        <v>15567.02406</v>
      </c>
      <c r="AE734" s="1">
        <f>(($D734*'fnd base rates'!M$107)
+($E734*'fnd base rates'!M$108)
+($F734*'fnd base rates'!M$109)
+($G734*'fnd base rates'!M$110)
+($H734*'fnd base rates'!M$111)
+($I734*'fnd base rates'!M$112)
+($J734*'fnd base rates'!M$113)
+($K734*'fnd base rates'!M$114)
+($M734*'fnd base rates'!M$116)
+($N734*'fnd base rates'!M$117)
+($O734*'fnd base rates'!M$118)
+($P734*VLOOKUP($S734+12,rate_basefnd,13)))</f>
        <v>0</v>
      </c>
      <c r="AF734" s="4">
        <f t="shared" si="843"/>
        <v>151983.53669072004</v>
      </c>
      <c r="AH734" s="4">
        <f t="shared" si="844"/>
        <v>487049244</v>
      </c>
      <c r="AI734" s="4" t="str">
        <f t="shared" si="845"/>
        <v>487</v>
      </c>
      <c r="AJ734" s="2" t="str">
        <f t="shared" si="846"/>
        <v>049</v>
      </c>
      <c r="AK734" s="2" t="str">
        <f t="shared" si="847"/>
        <v>244</v>
      </c>
      <c r="AL734" s="4">
        <f t="shared" si="848"/>
        <v>1</v>
      </c>
      <c r="AM734" s="4">
        <f t="shared" si="840"/>
        <v>10</v>
      </c>
      <c r="AN734" s="4">
        <f t="shared" si="849"/>
        <v>151983.53669072004</v>
      </c>
      <c r="AO734" s="4">
        <f t="shared" si="850"/>
        <v>15198</v>
      </c>
      <c r="AP734" s="4">
        <f t="shared" si="851"/>
        <v>0</v>
      </c>
      <c r="AQ734" s="4">
        <v>15198</v>
      </c>
      <c r="AW734" s="4">
        <v>15144</v>
      </c>
      <c r="AX734" s="5">
        <f t="shared" si="852"/>
        <v>54</v>
      </c>
      <c r="AY734" s="4">
        <v>15198</v>
      </c>
      <c r="AZ734" s="5"/>
      <c r="BB734" s="5">
        <f t="shared" ref="BB734" si="872">BC734-BA734</f>
        <v>0</v>
      </c>
    </row>
    <row r="735" spans="1:54" s="4" customFormat="1">
      <c r="A735" s="278">
        <v>487</v>
      </c>
      <c r="B735" s="2">
        <v>487049248</v>
      </c>
      <c r="C735" s="10" t="s">
        <v>308</v>
      </c>
      <c r="D735" s="15">
        <f>'fnd enro'!D735</f>
        <v>0</v>
      </c>
      <c r="E735" s="15">
        <f>'fnd enro'!E735</f>
        <v>0</v>
      </c>
      <c r="F735" s="15">
        <f>'fnd enro'!F735</f>
        <v>0</v>
      </c>
      <c r="G735" s="15">
        <f>'fnd enro'!G735</f>
        <v>0</v>
      </c>
      <c r="H735" s="15">
        <f>'fnd enro'!H735</f>
        <v>3</v>
      </c>
      <c r="I735" s="15">
        <f>'fnd enro'!I735</f>
        <v>11</v>
      </c>
      <c r="J735" s="15">
        <f>'fnd enro'!J735</f>
        <v>0</v>
      </c>
      <c r="K735" s="16">
        <f>'fnd enro'!K735</f>
        <v>0.53620000000000001</v>
      </c>
      <c r="L735" s="15">
        <f>'fnd enro'!L735</f>
        <v>0</v>
      </c>
      <c r="M735" s="15">
        <f>'fnd enro'!M735</f>
        <v>0</v>
      </c>
      <c r="N735" s="15">
        <f>'fnd enro'!N735</f>
        <v>0</v>
      </c>
      <c r="O735" s="15">
        <f>'fnd enro'!O735</f>
        <v>1</v>
      </c>
      <c r="P735" s="15">
        <f>'fnd enro'!P735</f>
        <v>8</v>
      </c>
      <c r="Q735" s="15">
        <f>'fnd enro'!R735</f>
        <v>14</v>
      </c>
      <c r="R735" s="16">
        <f t="shared" si="842"/>
        <v>1.1080000000000001</v>
      </c>
      <c r="S735" s="15">
        <f>VALUE('fnd enro'!Q735)</f>
        <v>12</v>
      </c>
      <c r="T735" s="2"/>
      <c r="U735" s="1">
        <f>(($D735*'fnd base rates'!C$107)
+($E735*'fnd base rates'!C$108)
+($F735*'fnd base rates'!C$109)
+($G735*'fnd base rates'!C$110)
+($H735*'fnd base rates'!C$111)
+($I735*'fnd base rates'!C$112)
+($J735*'fnd base rates'!C$113)
+($K735*'fnd base rates'!C$114)
+($M735*'fnd base rates'!C$116)
+($N735*'fnd base rates'!C$117)
+($O735*'fnd base rates'!C$118)
+($P735*VLOOKUP($S735+12,rate_basefnd,3)))
*$R735</f>
        <v>8703.7301290160012</v>
      </c>
      <c r="V735" s="1">
        <f>(($D735*'fnd base rates'!D$107)
+($E735*'fnd base rates'!D$108)
+($F735*'fnd base rates'!D$109)
+($G735*'fnd base rates'!D$110)
+($H735*'fnd base rates'!D$111)
+($I735*'fnd base rates'!D$112)
+($J735*'fnd base rates'!D$113)
+($K735*'fnd base rates'!D$114)
+($M735*'fnd base rates'!D$116)
+($N735*'fnd base rates'!D$117)
+($O735*'fnd base rates'!D$118)
+($P735*VLOOKUP($S735+12,rate_basefnd,4)))
*$R735</f>
        <v>14642.884800000002</v>
      </c>
      <c r="W735" s="1">
        <f>(($D735*'fnd base rates'!E$107)
+($E735*'fnd base rates'!E$108)
+($F735*'fnd base rates'!E$109)
+($G735*'fnd base rates'!E$110)
+($H735*'fnd base rates'!E$111)
+($I735*'fnd base rates'!E$112)
+($J735*'fnd base rates'!E$113)
+($K735*'fnd base rates'!E$114)
+($M735*'fnd base rates'!E$116)
+($N735*'fnd base rates'!E$117)
+($O735*'fnd base rates'!E$118)
+($P735*VLOOKUP($S735+12,rate_basefnd,5)))
*$R735</f>
        <v>99872.209977608014</v>
      </c>
      <c r="X735" s="1">
        <f>(($D735*'fnd base rates'!F$107)
+($E735*'fnd base rates'!F$108)
+($F735*'fnd base rates'!F$109)
+($G735*'fnd base rates'!F$110)
+($H735*'fnd base rates'!F$111)
+($I735*'fnd base rates'!F$112)
+($J735*'fnd base rates'!F$113)
+($K735*'fnd base rates'!F$114)
+($M735*'fnd base rates'!F$116)
+($N735*'fnd base rates'!F$117)
+($O735*'fnd base rates'!F$118)
+($P735*VLOOKUP($S735+12,rate_basefnd,6)))
*$R735</f>
        <v>13636.153061584002</v>
      </c>
      <c r="Y735" s="1">
        <f>(($D735*'fnd base rates'!G$107)
+($E735*'fnd base rates'!G$108)
+($F735*'fnd base rates'!G$109)
+($G735*'fnd base rates'!G$110)
+($H735*'fnd base rates'!G$111)
+($I735*'fnd base rates'!G$112)
+($J735*'fnd base rates'!G$113)
+($K735*'fnd base rates'!G$114)
+($M735*'fnd base rates'!G$116)
+($N735*'fnd base rates'!G$117)
+($O735*'fnd base rates'!G$118)
+($P735*VLOOKUP($S735+12,rate_basefnd,7)))
*$R735</f>
        <v>3970.2254281680007</v>
      </c>
      <c r="Z735" s="1">
        <f>(($D735*'fnd base rates'!H$107)
+($E735*'fnd base rates'!H$108)
+($F735*'fnd base rates'!H$109)
+($G735*'fnd base rates'!H$110)
+($H735*'fnd base rates'!H$111)
+($I735*'fnd base rates'!H$112)
+($J735*'fnd base rates'!H$113)
+($K735*'fnd base rates'!H$114)
+($M735*'fnd base rates'!H$116)
+($N735*'fnd base rates'!H$117)
+($O735*'fnd base rates'!H$118)
+($P735*VLOOKUP($S735+12,rate_basefnd,8)))</f>
        <v>10529.260939999998</v>
      </c>
      <c r="AA735" s="1">
        <f>(($D735*'fnd base rates'!I$107)
+($E735*'fnd base rates'!I$108)
+($F735*'fnd base rates'!I$109)
+($G735*'fnd base rates'!I$110)
+($H735*'fnd base rates'!I$111)
+($I735*'fnd base rates'!I$112)
+($J735*'fnd base rates'!I$113)
+($K735*'fnd base rates'!I$114)
+($M735*'fnd base rates'!I$116)
+($N735*'fnd base rates'!I$117)
+($O735*'fnd base rates'!I$118)
+($P735*VLOOKUP($S735+12,rate_basefnd,9)))
*$R735</f>
        <v>7389.5733200000004</v>
      </c>
      <c r="AB735" s="1">
        <f>(($D735*'fnd base rates'!J$107)
+($E735*'fnd base rates'!J$108)
+($F735*'fnd base rates'!J$109)
+($G735*'fnd base rates'!J$110)
+($H735*'fnd base rates'!J$111)
+($I735*'fnd base rates'!J$112)
+($J735*'fnd base rates'!J$113)
+($K735*'fnd base rates'!J$114)
+($M735*'fnd base rates'!J$116)
+($N735*'fnd base rates'!J$117)
+($O735*'fnd base rates'!J$118)
+($P735*VLOOKUP($S735+12,rate_basefnd,10)))
*$R735</f>
        <v>13915.205800000002</v>
      </c>
      <c r="AC735" s="1">
        <f>(($D735*'fnd base rates'!K$107)
+($E735*'fnd base rates'!K$108)
+($F735*'fnd base rates'!K$109)
+($G735*'fnd base rates'!K$110)
+($H735*'fnd base rates'!K$111)
+($I735*'fnd base rates'!K$112)
+($J735*'fnd base rates'!K$113)
+($K735*'fnd base rates'!K$114)
+($M735*'fnd base rates'!K$116)
+($N735*'fnd base rates'!K$117)
+($O735*'fnd base rates'!K$118)
+($P735*VLOOKUP($S735+12,rate_basefnd,11)))
*$R735</f>
        <v>17443.959938632001</v>
      </c>
      <c r="AD735" s="1">
        <f>(($D735*'fnd base rates'!L$107)
+($E735*'fnd base rates'!L$108)
+($F735*'fnd base rates'!L$109)
+($G735*'fnd base rates'!L$110)
+($H735*'fnd base rates'!L$111)
+($I735*'fnd base rates'!L$112)
+($J735*'fnd base rates'!L$113)
+($K735*'fnd base rates'!L$114)
+($M735*'fnd base rates'!L$116)
+($N735*'fnd base rates'!L$117)
+($O735*'fnd base rates'!L$118)
+($P735*VLOOKUP($S735+12,rate_basefnd,12)))</f>
        <v>22261.187684000004</v>
      </c>
      <c r="AE735" s="1">
        <f>(($D735*'fnd base rates'!M$107)
+($E735*'fnd base rates'!M$108)
+($F735*'fnd base rates'!M$109)
+($G735*'fnd base rates'!M$110)
+($H735*'fnd base rates'!M$111)
+($I735*'fnd base rates'!M$112)
+($J735*'fnd base rates'!M$113)
+($K735*'fnd base rates'!M$114)
+($M735*'fnd base rates'!M$116)
+($N735*'fnd base rates'!M$117)
+($O735*'fnd base rates'!M$118)
+($P735*VLOOKUP($S735+12,rate_basefnd,13)))</f>
        <v>0</v>
      </c>
      <c r="AF735" s="4">
        <f t="shared" si="843"/>
        <v>212364.39107900803</v>
      </c>
      <c r="AH735" s="4">
        <f t="shared" si="844"/>
        <v>487049248</v>
      </c>
      <c r="AI735" s="4" t="str">
        <f t="shared" si="845"/>
        <v>487</v>
      </c>
      <c r="AJ735" s="2" t="str">
        <f t="shared" si="846"/>
        <v>049</v>
      </c>
      <c r="AK735" s="2" t="str">
        <f t="shared" si="847"/>
        <v>248</v>
      </c>
      <c r="AL735" s="4">
        <f t="shared" si="848"/>
        <v>1</v>
      </c>
      <c r="AM735" s="4">
        <f t="shared" si="840"/>
        <v>14</v>
      </c>
      <c r="AN735" s="4">
        <f t="shared" si="849"/>
        <v>212364.39107900803</v>
      </c>
      <c r="AO735" s="4">
        <f t="shared" si="850"/>
        <v>15169</v>
      </c>
      <c r="AP735" s="4">
        <f t="shared" si="851"/>
        <v>0</v>
      </c>
      <c r="AQ735" s="4">
        <v>15169</v>
      </c>
      <c r="AW735" s="4">
        <v>15086</v>
      </c>
      <c r="AX735" s="5">
        <f t="shared" si="852"/>
        <v>83</v>
      </c>
      <c r="AY735" s="4">
        <v>15169</v>
      </c>
      <c r="AZ735" s="5"/>
      <c r="BB735" s="5">
        <f t="shared" ref="BB735" si="873">BC735-BA735</f>
        <v>0</v>
      </c>
    </row>
    <row r="736" spans="1:54" s="4" customFormat="1">
      <c r="A736" s="278">
        <v>487</v>
      </c>
      <c r="B736" s="2">
        <v>487049262</v>
      </c>
      <c r="C736" s="10" t="s">
        <v>308</v>
      </c>
      <c r="D736" s="15">
        <f>'fnd enro'!D736</f>
        <v>0</v>
      </c>
      <c r="E736" s="15">
        <f>'fnd enro'!E736</f>
        <v>0</v>
      </c>
      <c r="F736" s="15">
        <f>'fnd enro'!F736</f>
        <v>0</v>
      </c>
      <c r="G736" s="15">
        <f>'fnd enro'!G736</f>
        <v>0</v>
      </c>
      <c r="H736" s="15">
        <f>'fnd enro'!H736</f>
        <v>3</v>
      </c>
      <c r="I736" s="15">
        <f>'fnd enro'!I736</f>
        <v>7</v>
      </c>
      <c r="J736" s="15">
        <f>'fnd enro'!J736</f>
        <v>0</v>
      </c>
      <c r="K736" s="16">
        <f>'fnd enro'!K736</f>
        <v>0.38300000000000001</v>
      </c>
      <c r="L736" s="15">
        <f>'fnd enro'!L736</f>
        <v>0</v>
      </c>
      <c r="M736" s="15">
        <f>'fnd enro'!M736</f>
        <v>0</v>
      </c>
      <c r="N736" s="15">
        <f>'fnd enro'!N736</f>
        <v>0</v>
      </c>
      <c r="O736" s="15">
        <f>'fnd enro'!O736</f>
        <v>0</v>
      </c>
      <c r="P736" s="15">
        <f>'fnd enro'!P736</f>
        <v>5</v>
      </c>
      <c r="Q736" s="15">
        <f>'fnd enro'!R736</f>
        <v>10</v>
      </c>
      <c r="R736" s="16">
        <f t="shared" si="842"/>
        <v>1.1080000000000001</v>
      </c>
      <c r="S736" s="15">
        <f>VALUE('fnd enro'!Q736)</f>
        <v>7</v>
      </c>
      <c r="T736" s="2"/>
      <c r="U736" s="1">
        <f>(($D736*'fnd base rates'!C$107)
+($E736*'fnd base rates'!C$108)
+($F736*'fnd base rates'!C$109)
+($G736*'fnd base rates'!C$110)
+($H736*'fnd base rates'!C$111)
+($I736*'fnd base rates'!C$112)
+($J736*'fnd base rates'!C$113)
+($K736*'fnd base rates'!C$114)
+($M736*'fnd base rates'!C$116)
+($N736*'fnd base rates'!C$117)
+($O736*'fnd base rates'!C$118)
+($P736*VLOOKUP($S736+12,rate_basefnd,3)))
*$R736</f>
        <v>6027.545406440001</v>
      </c>
      <c r="V736" s="1">
        <f>(($D736*'fnd base rates'!D$107)
+($E736*'fnd base rates'!D$108)
+($F736*'fnd base rates'!D$109)
+($G736*'fnd base rates'!D$110)
+($H736*'fnd base rates'!D$111)
+($I736*'fnd base rates'!D$112)
+($J736*'fnd base rates'!D$113)
+($K736*'fnd base rates'!D$114)
+($M736*'fnd base rates'!D$116)
+($N736*'fnd base rates'!D$117)
+($O736*'fnd base rates'!D$118)
+($P736*VLOOKUP($S736+12,rate_basefnd,4)))
*$R736</f>
        <v>9764.6377999999986</v>
      </c>
      <c r="W736" s="1">
        <f>(($D736*'fnd base rates'!E$107)
+($E736*'fnd base rates'!E$108)
+($F736*'fnd base rates'!E$109)
+($G736*'fnd base rates'!E$110)
+($H736*'fnd base rates'!E$111)
+($I736*'fnd base rates'!E$112)
+($J736*'fnd base rates'!E$113)
+($K736*'fnd base rates'!E$114)
+($M736*'fnd base rates'!E$116)
+($N736*'fnd base rates'!E$117)
+($O736*'fnd base rates'!E$118)
+($P736*VLOOKUP($S736+12,rate_basefnd,5)))
*$R736</f>
        <v>63564.843789719998</v>
      </c>
      <c r="X736" s="1">
        <f>(($D736*'fnd base rates'!F$107)
+($E736*'fnd base rates'!F$108)
+($F736*'fnd base rates'!F$109)
+($G736*'fnd base rates'!F$110)
+($H736*'fnd base rates'!F$111)
+($I736*'fnd base rates'!F$112)
+($J736*'fnd base rates'!F$113)
+($K736*'fnd base rates'!F$114)
+($M736*'fnd base rates'!F$116)
+($N736*'fnd base rates'!F$117)
+($O736*'fnd base rates'!F$118)
+($P736*VLOOKUP($S736+12,rate_basefnd,6)))
*$R736</f>
        <v>9719.9785525600018</v>
      </c>
      <c r="Y736" s="1">
        <f>(($D736*'fnd base rates'!G$107)
+($E736*'fnd base rates'!G$108)
+($F736*'fnd base rates'!G$109)
+($G736*'fnd base rates'!G$110)
+($H736*'fnd base rates'!G$111)
+($I736*'fnd base rates'!G$112)
+($J736*'fnd base rates'!G$113)
+($K736*'fnd base rates'!G$114)
+($M736*'fnd base rates'!G$116)
+($N736*'fnd base rates'!G$117)
+($O736*'fnd base rates'!G$118)
+($P736*VLOOKUP($S736+12,rate_basefnd,7)))
*$R736</f>
        <v>2533.4103001200001</v>
      </c>
      <c r="Z736" s="1">
        <f>(($D736*'fnd base rates'!H$107)
+($E736*'fnd base rates'!H$108)
+($F736*'fnd base rates'!H$109)
+($G736*'fnd base rates'!H$110)
+($H736*'fnd base rates'!H$111)
+($I736*'fnd base rates'!H$112)
+($J736*'fnd base rates'!H$113)
+($K736*'fnd base rates'!H$114)
+($M736*'fnd base rates'!H$116)
+($N736*'fnd base rates'!H$117)
+($O736*'fnd base rates'!H$118)
+($P736*VLOOKUP($S736+12,rate_basefnd,8)))</f>
        <v>7156.7820999999994</v>
      </c>
      <c r="AA736" s="1">
        <f>(($D736*'fnd base rates'!I$107)
+($E736*'fnd base rates'!I$108)
+($F736*'fnd base rates'!I$109)
+($G736*'fnd base rates'!I$110)
+($H736*'fnd base rates'!I$111)
+($I736*'fnd base rates'!I$112)
+($J736*'fnd base rates'!I$113)
+($K736*'fnd base rates'!I$114)
+($M736*'fnd base rates'!I$116)
+($N736*'fnd base rates'!I$117)
+($O736*'fnd base rates'!I$118)
+($P736*VLOOKUP($S736+12,rate_basefnd,9)))
*$R736</f>
        <v>4931.8852800000013</v>
      </c>
      <c r="AB736" s="1">
        <f>(($D736*'fnd base rates'!J$107)
+($E736*'fnd base rates'!J$108)
+($F736*'fnd base rates'!J$109)
+($G736*'fnd base rates'!J$110)
+($H736*'fnd base rates'!J$111)
+($I736*'fnd base rates'!J$112)
+($J736*'fnd base rates'!J$113)
+($K736*'fnd base rates'!J$114)
+($M736*'fnd base rates'!J$116)
+($N736*'fnd base rates'!J$117)
+($O736*'fnd base rates'!J$118)
+($P736*VLOOKUP($S736+12,rate_basefnd,10)))
*$R736</f>
        <v>8444.4336400000011</v>
      </c>
      <c r="AC736" s="1">
        <f>(($D736*'fnd base rates'!K$107)
+($E736*'fnd base rates'!K$108)
+($F736*'fnd base rates'!K$109)
+($G736*'fnd base rates'!K$110)
+($H736*'fnd base rates'!K$111)
+($I736*'fnd base rates'!K$112)
+($J736*'fnd base rates'!K$113)
+($K736*'fnd base rates'!K$114)
+($M736*'fnd base rates'!K$116)
+($N736*'fnd base rates'!K$117)
+($O736*'fnd base rates'!K$118)
+($P736*VLOOKUP($S736+12,rate_basefnd,11)))
*$R736</f>
        <v>12285.61492188</v>
      </c>
      <c r="AD736" s="1">
        <f>(($D736*'fnd base rates'!L$107)
+($E736*'fnd base rates'!L$108)
+($F736*'fnd base rates'!L$109)
+($G736*'fnd base rates'!L$110)
+($H736*'fnd base rates'!L$111)
+($I736*'fnd base rates'!L$112)
+($J736*'fnd base rates'!L$113)
+($K736*'fnd base rates'!L$114)
+($M736*'fnd base rates'!L$116)
+($N736*'fnd base rates'!L$117)
+($O736*'fnd base rates'!L$118)
+($P736*VLOOKUP($S736+12,rate_basefnd,12)))</f>
        <v>15016.414060000003</v>
      </c>
      <c r="AE736" s="1">
        <f>(($D736*'fnd base rates'!M$107)
+($E736*'fnd base rates'!M$108)
+($F736*'fnd base rates'!M$109)
+($G736*'fnd base rates'!M$110)
+($H736*'fnd base rates'!M$111)
+($I736*'fnd base rates'!M$112)
+($J736*'fnd base rates'!M$113)
+($K736*'fnd base rates'!M$114)
+($M736*'fnd base rates'!M$116)
+($N736*'fnd base rates'!M$117)
+($O736*'fnd base rates'!M$118)
+($P736*VLOOKUP($S736+12,rate_basefnd,13)))</f>
        <v>0</v>
      </c>
      <c r="AF736" s="4">
        <f t="shared" si="843"/>
        <v>139445.54585071999</v>
      </c>
      <c r="AH736" s="4">
        <f t="shared" si="844"/>
        <v>487049262</v>
      </c>
      <c r="AI736" s="4" t="str">
        <f t="shared" si="845"/>
        <v>487</v>
      </c>
      <c r="AJ736" s="2" t="str">
        <f t="shared" si="846"/>
        <v>049</v>
      </c>
      <c r="AK736" s="2" t="str">
        <f t="shared" si="847"/>
        <v>262</v>
      </c>
      <c r="AL736" s="4">
        <f t="shared" si="848"/>
        <v>1</v>
      </c>
      <c r="AM736" s="4">
        <f t="shared" si="840"/>
        <v>10</v>
      </c>
      <c r="AN736" s="4">
        <f t="shared" si="849"/>
        <v>139445.54585071999</v>
      </c>
      <c r="AO736" s="4">
        <f t="shared" si="850"/>
        <v>13945</v>
      </c>
      <c r="AP736" s="4">
        <f t="shared" si="851"/>
        <v>0</v>
      </c>
      <c r="AQ736" s="4">
        <v>13945</v>
      </c>
      <c r="AW736" s="4">
        <v>13913</v>
      </c>
      <c r="AX736" s="5">
        <f t="shared" si="852"/>
        <v>32</v>
      </c>
      <c r="AY736" s="4">
        <v>13945</v>
      </c>
      <c r="AZ736" s="5"/>
      <c r="BB736" s="5">
        <f t="shared" ref="BB736" si="874">BC736-BA736</f>
        <v>0</v>
      </c>
    </row>
    <row r="737" spans="1:54" s="4" customFormat="1">
      <c r="A737" s="278">
        <v>487</v>
      </c>
      <c r="B737" s="2">
        <v>487049274</v>
      </c>
      <c r="C737" s="10" t="s">
        <v>308</v>
      </c>
      <c r="D737" s="15">
        <f>'fnd enro'!D737</f>
        <v>0</v>
      </c>
      <c r="E737" s="15">
        <f>'fnd enro'!E737</f>
        <v>0</v>
      </c>
      <c r="F737" s="15">
        <f>'fnd enro'!F737</f>
        <v>0</v>
      </c>
      <c r="G737" s="15">
        <f>'fnd enro'!G737</f>
        <v>0</v>
      </c>
      <c r="H737" s="15">
        <f>'fnd enro'!H737</f>
        <v>63</v>
      </c>
      <c r="I737" s="15">
        <f>'fnd enro'!I737</f>
        <v>88</v>
      </c>
      <c r="J737" s="15">
        <f>'fnd enro'!J737</f>
        <v>0</v>
      </c>
      <c r="K737" s="16">
        <f>'fnd enro'!K737</f>
        <v>5.7832999999999997</v>
      </c>
      <c r="L737" s="15">
        <f>'fnd enro'!L737</f>
        <v>0</v>
      </c>
      <c r="M737" s="15">
        <f>'fnd enro'!M737</f>
        <v>0</v>
      </c>
      <c r="N737" s="15">
        <f>'fnd enro'!N737</f>
        <v>2</v>
      </c>
      <c r="O737" s="15">
        <f>'fnd enro'!O737</f>
        <v>4</v>
      </c>
      <c r="P737" s="15">
        <f>'fnd enro'!P737</f>
        <v>87</v>
      </c>
      <c r="Q737" s="15">
        <f>'fnd enro'!R737</f>
        <v>151</v>
      </c>
      <c r="R737" s="16">
        <f t="shared" si="842"/>
        <v>1.1080000000000001</v>
      </c>
      <c r="S737" s="15">
        <f>VALUE('fnd enro'!Q737)</f>
        <v>10</v>
      </c>
      <c r="T737" s="2"/>
      <c r="U737" s="1">
        <f>(($D737*'fnd base rates'!C$107)
+($E737*'fnd base rates'!C$108)
+($F737*'fnd base rates'!C$109)
+($G737*'fnd base rates'!C$110)
+($H737*'fnd base rates'!C$111)
+($I737*'fnd base rates'!C$112)
+($J737*'fnd base rates'!C$113)
+($K737*'fnd base rates'!C$114)
+($M737*'fnd base rates'!C$116)
+($N737*'fnd base rates'!C$117)
+($O737*'fnd base rates'!C$118)
+($P737*VLOOKUP($S737+12,rate_basefnd,3)))
*$R737</f>
        <v>93114.365757243999</v>
      </c>
      <c r="V737" s="1">
        <f>(($D737*'fnd base rates'!D$107)
+($E737*'fnd base rates'!D$108)
+($F737*'fnd base rates'!D$109)
+($G737*'fnd base rates'!D$110)
+($H737*'fnd base rates'!D$111)
+($I737*'fnd base rates'!D$112)
+($J737*'fnd base rates'!D$113)
+($K737*'fnd base rates'!D$114)
+($M737*'fnd base rates'!D$116)
+($N737*'fnd base rates'!D$117)
+($O737*'fnd base rates'!D$118)
+($P737*VLOOKUP($S737+12,rate_basefnd,4)))
*$R737</f>
        <v>155591.08836000002</v>
      </c>
      <c r="W737" s="1">
        <f>(($D737*'fnd base rates'!E$107)
+($E737*'fnd base rates'!E$108)
+($F737*'fnd base rates'!E$109)
+($G737*'fnd base rates'!E$110)
+($H737*'fnd base rates'!E$111)
+($I737*'fnd base rates'!E$112)
+($J737*'fnd base rates'!E$113)
+($K737*'fnd base rates'!E$114)
+($M737*'fnd base rates'!E$116)
+($N737*'fnd base rates'!E$117)
+($O737*'fnd base rates'!E$118)
+($P737*VLOOKUP($S737+12,rate_basefnd,5)))
*$R737</f>
        <v>1009169.285352772</v>
      </c>
      <c r="X737" s="1">
        <f>(($D737*'fnd base rates'!F$107)
+($E737*'fnd base rates'!F$108)
+($F737*'fnd base rates'!F$109)
+($G737*'fnd base rates'!F$110)
+($H737*'fnd base rates'!F$111)
+($I737*'fnd base rates'!F$112)
+($J737*'fnd base rates'!F$113)
+($K737*'fnd base rates'!F$114)
+($M737*'fnd base rates'!F$116)
+($N737*'fnd base rates'!F$117)
+($O737*'fnd base rates'!F$118)
+($P737*VLOOKUP($S737+12,rate_basefnd,6)))
*$R737</f>
        <v>149859.820615656</v>
      </c>
      <c r="Y737" s="1">
        <f>(($D737*'fnd base rates'!G$107)
+($E737*'fnd base rates'!G$108)
+($F737*'fnd base rates'!G$109)
+($G737*'fnd base rates'!G$110)
+($H737*'fnd base rates'!G$111)
+($I737*'fnd base rates'!G$112)
+($J737*'fnd base rates'!G$113)
+($K737*'fnd base rates'!G$114)
+($M737*'fnd base rates'!G$116)
+($N737*'fnd base rates'!G$117)
+($O737*'fnd base rates'!G$118)
+($P737*VLOOKUP($S737+12,rate_basefnd,7)))
*$R737</f>
        <v>41999.689543811997</v>
      </c>
      <c r="Z737" s="1">
        <f>(($D737*'fnd base rates'!H$107)
+($E737*'fnd base rates'!H$108)
+($F737*'fnd base rates'!H$109)
+($G737*'fnd base rates'!H$110)
+($H737*'fnd base rates'!H$111)
+($I737*'fnd base rates'!H$112)
+($J737*'fnd base rates'!H$113)
+($K737*'fnd base rates'!H$114)
+($M737*'fnd base rates'!H$116)
+($N737*'fnd base rates'!H$117)
+($O737*'fnd base rates'!H$118)
+($P737*VLOOKUP($S737+12,rate_basefnd,8)))</f>
        <v>104050.35871</v>
      </c>
      <c r="AA737" s="1">
        <f>(($D737*'fnd base rates'!I$107)
+($E737*'fnd base rates'!I$108)
+($F737*'fnd base rates'!I$109)
+($G737*'fnd base rates'!I$110)
+($H737*'fnd base rates'!I$111)
+($I737*'fnd base rates'!I$112)
+($J737*'fnd base rates'!I$113)
+($K737*'fnd base rates'!I$114)
+($M737*'fnd base rates'!I$116)
+($N737*'fnd base rates'!I$117)
+($O737*'fnd base rates'!I$118)
+($P737*VLOOKUP($S737+12,rate_basefnd,9)))
*$R737</f>
        <v>76324.38056000002</v>
      </c>
      <c r="AB737" s="1">
        <f>(($D737*'fnd base rates'!J$107)
+($E737*'fnd base rates'!J$108)
+($F737*'fnd base rates'!J$109)
+($G737*'fnd base rates'!J$110)
+($H737*'fnd base rates'!J$111)
+($I737*'fnd base rates'!J$112)
+($J737*'fnd base rates'!J$113)
+($K737*'fnd base rates'!J$114)
+($M737*'fnd base rates'!J$116)
+($N737*'fnd base rates'!J$117)
+($O737*'fnd base rates'!J$118)
+($P737*VLOOKUP($S737+12,rate_basefnd,10)))
*$R737</f>
        <v>136131.11816000001</v>
      </c>
      <c r="AC737" s="1">
        <f>(($D737*'fnd base rates'!K$107)
+($E737*'fnd base rates'!K$108)
+($F737*'fnd base rates'!K$109)
+($G737*'fnd base rates'!K$110)
+($H737*'fnd base rates'!K$111)
+($I737*'fnd base rates'!K$112)
+($J737*'fnd base rates'!K$113)
+($K737*'fnd base rates'!K$114)
+($M737*'fnd base rates'!K$116)
+($N737*'fnd base rates'!K$117)
+($O737*'fnd base rates'!K$118)
+($P737*VLOOKUP($S737+12,rate_basefnd,11)))
*$R737</f>
        <v>187918.74527238801</v>
      </c>
      <c r="AD737" s="1">
        <f>(($D737*'fnd base rates'!L$107)
+($E737*'fnd base rates'!L$108)
+($F737*'fnd base rates'!L$109)
+($G737*'fnd base rates'!L$110)
+($H737*'fnd base rates'!L$111)
+($I737*'fnd base rates'!L$112)
+($J737*'fnd base rates'!L$113)
+($K737*'fnd base rates'!L$114)
+($M737*'fnd base rates'!L$116)
+($N737*'fnd base rates'!L$117)
+($O737*'fnd base rates'!L$118)
+($P737*VLOOKUP($S737+12,rate_basefnd,12)))</f>
        <v>240508.43430600007</v>
      </c>
      <c r="AE737" s="1">
        <f>(($D737*'fnd base rates'!M$107)
+($E737*'fnd base rates'!M$108)
+($F737*'fnd base rates'!M$109)
+($G737*'fnd base rates'!M$110)
+($H737*'fnd base rates'!M$111)
+($I737*'fnd base rates'!M$112)
+($J737*'fnd base rates'!M$113)
+($K737*'fnd base rates'!M$114)
+($M737*'fnd base rates'!M$116)
+($N737*'fnd base rates'!M$117)
+($O737*'fnd base rates'!M$118)
+($P737*VLOOKUP($S737+12,rate_basefnd,13)))</f>
        <v>0</v>
      </c>
      <c r="AF737" s="4">
        <f t="shared" si="843"/>
        <v>2194667.286637872</v>
      </c>
      <c r="AH737" s="4">
        <f t="shared" si="844"/>
        <v>487049274</v>
      </c>
      <c r="AI737" s="4" t="str">
        <f t="shared" si="845"/>
        <v>487</v>
      </c>
      <c r="AJ737" s="2" t="str">
        <f t="shared" si="846"/>
        <v>049</v>
      </c>
      <c r="AK737" s="2" t="str">
        <f t="shared" si="847"/>
        <v>274</v>
      </c>
      <c r="AL737" s="4">
        <f t="shared" si="848"/>
        <v>1</v>
      </c>
      <c r="AM737" s="4">
        <f t="shared" si="840"/>
        <v>151</v>
      </c>
      <c r="AN737" s="4">
        <f t="shared" si="849"/>
        <v>2194667.286637872</v>
      </c>
      <c r="AO737" s="4">
        <f t="shared" si="850"/>
        <v>14534</v>
      </c>
      <c r="AP737" s="4">
        <f t="shared" si="851"/>
        <v>0</v>
      </c>
      <c r="AQ737" s="4">
        <v>14534</v>
      </c>
      <c r="AW737" s="4">
        <v>14479</v>
      </c>
      <c r="AX737" s="5">
        <f t="shared" si="852"/>
        <v>55</v>
      </c>
      <c r="AY737" s="4">
        <v>14534</v>
      </c>
      <c r="AZ737" s="5"/>
      <c r="BB737" s="5">
        <f t="shared" ref="BB737" si="875">BC737-BA737</f>
        <v>0</v>
      </c>
    </row>
    <row r="738" spans="1:54" s="4" customFormat="1">
      <c r="A738" s="278">
        <v>487</v>
      </c>
      <c r="B738" s="2">
        <v>487049284</v>
      </c>
      <c r="C738" s="10" t="s">
        <v>308</v>
      </c>
      <c r="D738" s="15">
        <f>'fnd enro'!D738</f>
        <v>0</v>
      </c>
      <c r="E738" s="15">
        <f>'fnd enro'!E738</f>
        <v>0</v>
      </c>
      <c r="F738" s="15">
        <f>'fnd enro'!F738</f>
        <v>0</v>
      </c>
      <c r="G738" s="15">
        <f>'fnd enro'!G738</f>
        <v>0</v>
      </c>
      <c r="H738" s="15">
        <f>'fnd enro'!H738</f>
        <v>1</v>
      </c>
      <c r="I738" s="15">
        <f>'fnd enro'!I738</f>
        <v>0</v>
      </c>
      <c r="J738" s="15">
        <f>'fnd enro'!J738</f>
        <v>0</v>
      </c>
      <c r="K738" s="16">
        <f>'fnd enro'!K738</f>
        <v>3.8300000000000001E-2</v>
      </c>
      <c r="L738" s="15">
        <f>'fnd enro'!L738</f>
        <v>0</v>
      </c>
      <c r="M738" s="15">
        <f>'fnd enro'!M738</f>
        <v>0</v>
      </c>
      <c r="N738" s="15">
        <f>'fnd enro'!N738</f>
        <v>0</v>
      </c>
      <c r="O738" s="15">
        <f>'fnd enro'!O738</f>
        <v>0</v>
      </c>
      <c r="P738" s="15">
        <f>'fnd enro'!P738</f>
        <v>1</v>
      </c>
      <c r="Q738" s="15">
        <f>'fnd enro'!R738</f>
        <v>1</v>
      </c>
      <c r="R738" s="16">
        <f t="shared" si="842"/>
        <v>1.1080000000000001</v>
      </c>
      <c r="S738" s="15">
        <f>VALUE('fnd enro'!Q738)</f>
        <v>5</v>
      </c>
      <c r="T738" s="2"/>
      <c r="U738" s="1">
        <f>(($D738*'fnd base rates'!C$107)
+($E738*'fnd base rates'!C$108)
+($F738*'fnd base rates'!C$109)
+($G738*'fnd base rates'!C$110)
+($H738*'fnd base rates'!C$111)
+($I738*'fnd base rates'!C$112)
+($J738*'fnd base rates'!C$113)
+($K738*'fnd base rates'!C$114)
+($M738*'fnd base rates'!C$116)
+($N738*'fnd base rates'!C$117)
+($O738*'fnd base rates'!C$118)
+($P738*VLOOKUP($S738+12,rate_basefnd,3)))
*$R738</f>
        <v>630.11106064399996</v>
      </c>
      <c r="V738" s="1">
        <f>(($D738*'fnd base rates'!D$107)
+($E738*'fnd base rates'!D$108)
+($F738*'fnd base rates'!D$109)
+($G738*'fnd base rates'!D$110)
+($H738*'fnd base rates'!D$111)
+($I738*'fnd base rates'!D$112)
+($J738*'fnd base rates'!D$113)
+($K738*'fnd base rates'!D$114)
+($M738*'fnd base rates'!D$116)
+($N738*'fnd base rates'!D$117)
+($O738*'fnd base rates'!D$118)
+($P738*VLOOKUP($S738+12,rate_basefnd,4)))
*$R738</f>
        <v>1106.0942400000001</v>
      </c>
      <c r="W738" s="1">
        <f>(($D738*'fnd base rates'!E$107)
+($E738*'fnd base rates'!E$108)
+($F738*'fnd base rates'!E$109)
+($G738*'fnd base rates'!E$110)
+($H738*'fnd base rates'!E$111)
+($I738*'fnd base rates'!E$112)
+($J738*'fnd base rates'!E$113)
+($K738*'fnd base rates'!E$114)
+($M738*'fnd base rates'!E$116)
+($N738*'fnd base rates'!E$117)
+($O738*'fnd base rates'!E$118)
+($P738*VLOOKUP($S738+12,rate_basefnd,5)))
*$R738</f>
        <v>6543.7430269720007</v>
      </c>
      <c r="X738" s="1">
        <f>(($D738*'fnd base rates'!F$107)
+($E738*'fnd base rates'!F$108)
+($F738*'fnd base rates'!F$109)
+($G738*'fnd base rates'!F$110)
+($H738*'fnd base rates'!F$111)
+($I738*'fnd base rates'!F$112)
+($J738*'fnd base rates'!F$113)
+($K738*'fnd base rates'!F$114)
+($M738*'fnd base rates'!F$116)
+($N738*'fnd base rates'!F$117)
+($O738*'fnd base rates'!F$118)
+($P738*VLOOKUP($S738+12,rate_basefnd,6)))
*$R738</f>
        <v>1052.5206472560001</v>
      </c>
      <c r="Y738" s="1">
        <f>(($D738*'fnd base rates'!G$107)
+($E738*'fnd base rates'!G$108)
+($F738*'fnd base rates'!G$109)
+($G738*'fnd base rates'!G$110)
+($H738*'fnd base rates'!G$111)
+($I738*'fnd base rates'!G$112)
+($J738*'fnd base rates'!G$113)
+($K738*'fnd base rates'!G$114)
+($M738*'fnd base rates'!G$116)
+($N738*'fnd base rates'!G$117)
+($O738*'fnd base rates'!G$118)
+($P738*VLOOKUP($S738+12,rate_basefnd,7)))
*$R738</f>
        <v>318.12468201199999</v>
      </c>
      <c r="Z738" s="1">
        <f>(($D738*'fnd base rates'!H$107)
+($E738*'fnd base rates'!H$108)
+($F738*'fnd base rates'!H$109)
+($G738*'fnd base rates'!H$110)
+($H738*'fnd base rates'!H$111)
+($I738*'fnd base rates'!H$112)
+($J738*'fnd base rates'!H$113)
+($K738*'fnd base rates'!H$114)
+($M738*'fnd base rates'!H$116)
+($N738*'fnd base rates'!H$117)
+($O738*'fnd base rates'!H$118)
+($P738*VLOOKUP($S738+12,rate_basefnd,8)))</f>
        <v>520.09721000000002</v>
      </c>
      <c r="AA738" s="1">
        <f>(($D738*'fnd base rates'!I$107)
+($E738*'fnd base rates'!I$108)
+($F738*'fnd base rates'!I$109)
+($G738*'fnd base rates'!I$110)
+($H738*'fnd base rates'!I$111)
+($I738*'fnd base rates'!I$112)
+($J738*'fnd base rates'!I$113)
+($K738*'fnd base rates'!I$114)
+($M738*'fnd base rates'!I$116)
+($N738*'fnd base rates'!I$117)
+($O738*'fnd base rates'!I$118)
+($P738*VLOOKUP($S738+12,rate_basefnd,9)))
*$R738</f>
        <v>488.99364000000003</v>
      </c>
      <c r="AB738" s="1">
        <f>(($D738*'fnd base rates'!J$107)
+($E738*'fnd base rates'!J$108)
+($F738*'fnd base rates'!J$109)
+($G738*'fnd base rates'!J$110)
+($H738*'fnd base rates'!J$111)
+($I738*'fnd base rates'!J$112)
+($J738*'fnd base rates'!J$113)
+($K738*'fnd base rates'!J$114)
+($M738*'fnd base rates'!J$116)
+($N738*'fnd base rates'!J$117)
+($O738*'fnd base rates'!J$118)
+($P738*VLOOKUP($S738+12,rate_basefnd,10)))
*$R738</f>
        <v>869.54732000000013</v>
      </c>
      <c r="AC738" s="1">
        <f>(($D738*'fnd base rates'!K$107)
+($E738*'fnd base rates'!K$108)
+($F738*'fnd base rates'!K$109)
+($G738*'fnd base rates'!K$110)
+($H738*'fnd base rates'!K$111)
+($I738*'fnd base rates'!K$112)
+($J738*'fnd base rates'!K$113)
+($K738*'fnd base rates'!K$114)
+($M738*'fnd base rates'!K$116)
+($N738*'fnd base rates'!K$117)
+($O738*'fnd base rates'!K$118)
+($P738*VLOOKUP($S738+12,rate_basefnd,11)))
*$R738</f>
        <v>1252.3879241879999</v>
      </c>
      <c r="AD738" s="1">
        <f>(($D738*'fnd base rates'!L$107)
+($E738*'fnd base rates'!L$108)
+($F738*'fnd base rates'!L$109)
+($G738*'fnd base rates'!L$110)
+($H738*'fnd base rates'!L$111)
+($I738*'fnd base rates'!L$112)
+($J738*'fnd base rates'!L$113)
+($K738*'fnd base rates'!L$114)
+($M738*'fnd base rates'!L$116)
+($N738*'fnd base rates'!L$117)
+($O738*'fnd base rates'!L$118)
+($P738*VLOOKUP($S738+12,rate_basefnd,12)))</f>
        <v>1771.803406</v>
      </c>
      <c r="AE738" s="1">
        <f>(($D738*'fnd base rates'!M$107)
+($E738*'fnd base rates'!M$108)
+($F738*'fnd base rates'!M$109)
+($G738*'fnd base rates'!M$110)
+($H738*'fnd base rates'!M$111)
+($I738*'fnd base rates'!M$112)
+($J738*'fnd base rates'!M$113)
+($K738*'fnd base rates'!M$114)
+($M738*'fnd base rates'!M$116)
+($N738*'fnd base rates'!M$117)
+($O738*'fnd base rates'!M$118)
+($P738*VLOOKUP($S738+12,rate_basefnd,13)))</f>
        <v>0</v>
      </c>
      <c r="AF738" s="4">
        <f t="shared" si="843"/>
        <v>14553.423157072</v>
      </c>
      <c r="AH738" s="4">
        <f t="shared" si="844"/>
        <v>487049284</v>
      </c>
      <c r="AI738" s="4" t="str">
        <f t="shared" si="845"/>
        <v>487</v>
      </c>
      <c r="AJ738" s="2" t="str">
        <f t="shared" si="846"/>
        <v>049</v>
      </c>
      <c r="AK738" s="2" t="str">
        <f t="shared" si="847"/>
        <v>284</v>
      </c>
      <c r="AL738" s="4">
        <f t="shared" si="848"/>
        <v>1</v>
      </c>
      <c r="AM738" s="4">
        <f t="shared" si="840"/>
        <v>1</v>
      </c>
      <c r="AN738" s="4">
        <f t="shared" si="849"/>
        <v>14553.423157072</v>
      </c>
      <c r="AO738" s="4">
        <f t="shared" si="850"/>
        <v>14553</v>
      </c>
      <c r="AP738" s="4">
        <f t="shared" si="851"/>
        <v>0</v>
      </c>
      <c r="AQ738" s="4">
        <v>14553</v>
      </c>
      <c r="AW738" s="4">
        <v>14522</v>
      </c>
      <c r="AX738" s="5">
        <f t="shared" si="852"/>
        <v>31</v>
      </c>
      <c r="AY738" s="4">
        <v>14553</v>
      </c>
      <c r="AZ738" s="5"/>
      <c r="BB738" s="5">
        <f t="shared" ref="BB738" si="876">BC738-BA738</f>
        <v>0</v>
      </c>
    </row>
    <row r="739" spans="1:54" s="4" customFormat="1">
      <c r="A739" s="278">
        <v>487</v>
      </c>
      <c r="B739" s="2">
        <v>487049285</v>
      </c>
      <c r="C739" s="10" t="s">
        <v>308</v>
      </c>
      <c r="D739" s="15">
        <f>'fnd enro'!D739</f>
        <v>0</v>
      </c>
      <c r="E739" s="15">
        <f>'fnd enro'!E739</f>
        <v>0</v>
      </c>
      <c r="F739" s="15">
        <f>'fnd enro'!F739</f>
        <v>0</v>
      </c>
      <c r="G739" s="15">
        <f>'fnd enro'!G739</f>
        <v>0</v>
      </c>
      <c r="H739" s="15">
        <f>'fnd enro'!H739</f>
        <v>3</v>
      </c>
      <c r="I739" s="15">
        <f>'fnd enro'!I739</f>
        <v>0</v>
      </c>
      <c r="J739" s="15">
        <f>'fnd enro'!J739</f>
        <v>0</v>
      </c>
      <c r="K739" s="16">
        <f>'fnd enro'!K739</f>
        <v>0.1149</v>
      </c>
      <c r="L739" s="15">
        <f>'fnd enro'!L739</f>
        <v>0</v>
      </c>
      <c r="M739" s="15">
        <f>'fnd enro'!M739</f>
        <v>0</v>
      </c>
      <c r="N739" s="15">
        <f>'fnd enro'!N739</f>
        <v>0</v>
      </c>
      <c r="O739" s="15">
        <f>'fnd enro'!O739</f>
        <v>0</v>
      </c>
      <c r="P739" s="15">
        <f>'fnd enro'!P739</f>
        <v>0</v>
      </c>
      <c r="Q739" s="15">
        <f>'fnd enro'!R739</f>
        <v>3</v>
      </c>
      <c r="R739" s="16">
        <f t="shared" si="842"/>
        <v>1.1080000000000001</v>
      </c>
      <c r="S739" s="15">
        <f>VALUE('fnd enro'!Q739)</f>
        <v>7</v>
      </c>
      <c r="T739" s="2"/>
      <c r="U739" s="1">
        <f>(($D739*'fnd base rates'!C$107)
+($E739*'fnd base rates'!C$108)
+($F739*'fnd base rates'!C$109)
+($G739*'fnd base rates'!C$110)
+($H739*'fnd base rates'!C$111)
+($I739*'fnd base rates'!C$112)
+($J739*'fnd base rates'!C$113)
+($K739*'fnd base rates'!C$114)
+($M739*'fnd base rates'!C$116)
+($N739*'fnd base rates'!C$117)
+($O739*'fnd base rates'!C$118)
+($P739*VLOOKUP($S739+12,rate_basefnd,3)))
*$R739</f>
        <v>1703.6241019320003</v>
      </c>
      <c r="V739" s="1">
        <f>(($D739*'fnd base rates'!D$107)
+($E739*'fnd base rates'!D$108)
+($F739*'fnd base rates'!D$109)
+($G739*'fnd base rates'!D$110)
+($H739*'fnd base rates'!D$111)
+($I739*'fnd base rates'!D$112)
+($J739*'fnd base rates'!D$113)
+($K739*'fnd base rates'!D$114)
+($M739*'fnd base rates'!D$116)
+($N739*'fnd base rates'!D$117)
+($O739*'fnd base rates'!D$118)
+($P739*VLOOKUP($S739+12,rate_basefnd,4)))
*$R739</f>
        <v>2433.6001200000001</v>
      </c>
      <c r="W739" s="1">
        <f>(($D739*'fnd base rates'!E$107)
+($E739*'fnd base rates'!E$108)
+($F739*'fnd base rates'!E$109)
+($G739*'fnd base rates'!E$110)
+($H739*'fnd base rates'!E$111)
+($I739*'fnd base rates'!E$112)
+($J739*'fnd base rates'!E$113)
+($K739*'fnd base rates'!E$114)
+($M739*'fnd base rates'!E$116)
+($N739*'fnd base rates'!E$117)
+($O739*'fnd base rates'!E$118)
+($P739*VLOOKUP($S739+12,rate_basefnd,5)))
*$R739</f>
        <v>10994.912000916</v>
      </c>
      <c r="X739" s="1">
        <f>(($D739*'fnd base rates'!F$107)
+($E739*'fnd base rates'!F$108)
+($F739*'fnd base rates'!F$109)
+($G739*'fnd base rates'!F$110)
+($H739*'fnd base rates'!F$111)
+($I739*'fnd base rates'!F$112)
+($J739*'fnd base rates'!F$113)
+($K739*'fnd base rates'!F$114)
+($M739*'fnd base rates'!F$116)
+($N739*'fnd base rates'!F$117)
+($O739*'fnd base rates'!F$118)
+($P739*VLOOKUP($S739+12,rate_basefnd,6)))
*$R739</f>
        <v>3157.5619417680005</v>
      </c>
      <c r="Y739" s="1">
        <f>(($D739*'fnd base rates'!G$107)
+($E739*'fnd base rates'!G$108)
+($F739*'fnd base rates'!G$109)
+($G739*'fnd base rates'!G$110)
+($H739*'fnd base rates'!G$111)
+($I739*'fnd base rates'!G$112)
+($J739*'fnd base rates'!G$113)
+($K739*'fnd base rates'!G$114)
+($M739*'fnd base rates'!G$116)
+($N739*'fnd base rates'!G$117)
+($O739*'fnd base rates'!G$118)
+($P739*VLOOKUP($S739+12,rate_basefnd,7)))
*$R739</f>
        <v>535.38384603600002</v>
      </c>
      <c r="Z739" s="1">
        <f>(($D739*'fnd base rates'!H$107)
+($E739*'fnd base rates'!H$108)
+($F739*'fnd base rates'!H$109)
+($G739*'fnd base rates'!H$110)
+($H739*'fnd base rates'!H$111)
+($I739*'fnd base rates'!H$112)
+($J739*'fnd base rates'!H$113)
+($K739*'fnd base rates'!H$114)
+($M739*'fnd base rates'!H$116)
+($N739*'fnd base rates'!H$117)
+($O739*'fnd base rates'!H$118)
+($P739*VLOOKUP($S739+12,rate_basefnd,8)))</f>
        <v>1502.3316300000001</v>
      </c>
      <c r="AA739" s="1">
        <f>(($D739*'fnd base rates'!I$107)
+($E739*'fnd base rates'!I$108)
+($F739*'fnd base rates'!I$109)
+($G739*'fnd base rates'!I$110)
+($H739*'fnd base rates'!I$111)
+($I739*'fnd base rates'!I$112)
+($J739*'fnd base rates'!I$113)
+($K739*'fnd base rates'!I$114)
+($M739*'fnd base rates'!I$116)
+($N739*'fnd base rates'!I$117)
+($O739*'fnd base rates'!I$118)
+($P739*VLOOKUP($S739+12,rate_basefnd,9)))
*$R739</f>
        <v>1117.2628800000002</v>
      </c>
      <c r="AB739" s="1">
        <f>(($D739*'fnd base rates'!J$107)
+($E739*'fnd base rates'!J$108)
+($F739*'fnd base rates'!J$109)
+($G739*'fnd base rates'!J$110)
+($H739*'fnd base rates'!J$111)
+($I739*'fnd base rates'!J$112)
+($J739*'fnd base rates'!J$113)
+($K739*'fnd base rates'!J$114)
+($M739*'fnd base rates'!J$116)
+($N739*'fnd base rates'!J$117)
+($O739*'fnd base rates'!J$118)
+($P739*VLOOKUP($S739+12,rate_basefnd,10)))
*$R739</f>
        <v>791.44439999999997</v>
      </c>
      <c r="AC739" s="1">
        <f>(($D739*'fnd base rates'!K$107)
+($E739*'fnd base rates'!K$108)
+($F739*'fnd base rates'!K$109)
+($G739*'fnd base rates'!K$110)
+($H739*'fnd base rates'!K$111)
+($I739*'fnd base rates'!K$112)
+($J739*'fnd base rates'!K$113)
+($K739*'fnd base rates'!K$114)
+($M739*'fnd base rates'!K$116)
+($N739*'fnd base rates'!K$117)
+($O739*'fnd base rates'!K$118)
+($P739*VLOOKUP($S739+12,rate_basefnd,11)))
*$R739</f>
        <v>3757.1637725640007</v>
      </c>
      <c r="AD739" s="1">
        <f>(($D739*'fnd base rates'!L$107)
+($E739*'fnd base rates'!L$108)
+($F739*'fnd base rates'!L$109)
+($G739*'fnd base rates'!L$110)
+($H739*'fnd base rates'!L$111)
+($I739*'fnd base rates'!L$112)
+($J739*'fnd base rates'!L$113)
+($K739*'fnd base rates'!L$114)
+($M739*'fnd base rates'!L$116)
+($N739*'fnd base rates'!L$117)
+($O739*'fnd base rates'!L$118)
+($P739*VLOOKUP($S739+12,rate_basefnd,12)))</f>
        <v>4054.5702180000008</v>
      </c>
      <c r="AE739" s="1">
        <f>(($D739*'fnd base rates'!M$107)
+($E739*'fnd base rates'!M$108)
+($F739*'fnd base rates'!M$109)
+($G739*'fnd base rates'!M$110)
+($H739*'fnd base rates'!M$111)
+($I739*'fnd base rates'!M$112)
+($J739*'fnd base rates'!M$113)
+($K739*'fnd base rates'!M$114)
+($M739*'fnd base rates'!M$116)
+($N739*'fnd base rates'!M$117)
+($O739*'fnd base rates'!M$118)
+($P739*VLOOKUP($S739+12,rate_basefnd,13)))</f>
        <v>0</v>
      </c>
      <c r="AF739" s="4">
        <f t="shared" si="843"/>
        <v>30047.854911216</v>
      </c>
      <c r="AH739" s="4">
        <f t="shared" si="844"/>
        <v>487049285</v>
      </c>
      <c r="AI739" s="4" t="str">
        <f t="shared" si="845"/>
        <v>487</v>
      </c>
      <c r="AJ739" s="2" t="str">
        <f t="shared" si="846"/>
        <v>049</v>
      </c>
      <c r="AK739" s="2" t="str">
        <f t="shared" si="847"/>
        <v>285</v>
      </c>
      <c r="AL739" s="4">
        <f t="shared" si="848"/>
        <v>1</v>
      </c>
      <c r="AM739" s="4">
        <f t="shared" si="840"/>
        <v>3</v>
      </c>
      <c r="AN739" s="4">
        <f t="shared" si="849"/>
        <v>30047.854911216</v>
      </c>
      <c r="AO739" s="4">
        <f t="shared" si="850"/>
        <v>10016</v>
      </c>
      <c r="AP739" s="4">
        <f t="shared" si="851"/>
        <v>0</v>
      </c>
      <c r="AQ739" s="4">
        <v>10016</v>
      </c>
      <c r="AW739" s="4">
        <v>9998</v>
      </c>
      <c r="AX739" s="5">
        <f t="shared" si="852"/>
        <v>18</v>
      </c>
      <c r="AY739" s="4">
        <v>10016</v>
      </c>
      <c r="AZ739" s="5"/>
      <c r="BB739" s="5">
        <f t="shared" ref="BB739" si="877">BC739-BA739</f>
        <v>0</v>
      </c>
    </row>
    <row r="740" spans="1:54" s="4" customFormat="1">
      <c r="A740" s="278">
        <v>487</v>
      </c>
      <c r="B740" s="2">
        <v>487049305</v>
      </c>
      <c r="C740" s="10" t="s">
        <v>308</v>
      </c>
      <c r="D740" s="15">
        <f>'fnd enro'!D740</f>
        <v>0</v>
      </c>
      <c r="E740" s="15">
        <f>'fnd enro'!E740</f>
        <v>0</v>
      </c>
      <c r="F740" s="15">
        <f>'fnd enro'!F740</f>
        <v>0</v>
      </c>
      <c r="G740" s="15">
        <f>'fnd enro'!G740</f>
        <v>0</v>
      </c>
      <c r="H740" s="15">
        <f>'fnd enro'!H740</f>
        <v>0</v>
      </c>
      <c r="I740" s="15">
        <f>'fnd enro'!I740</f>
        <v>1</v>
      </c>
      <c r="J740" s="15">
        <f>'fnd enro'!J740</f>
        <v>0</v>
      </c>
      <c r="K740" s="16">
        <f>'fnd enro'!K740</f>
        <v>3.8300000000000001E-2</v>
      </c>
      <c r="L740" s="15">
        <f>'fnd enro'!L740</f>
        <v>0</v>
      </c>
      <c r="M740" s="15">
        <f>'fnd enro'!M740</f>
        <v>0</v>
      </c>
      <c r="N740" s="15">
        <f>'fnd enro'!N740</f>
        <v>0</v>
      </c>
      <c r="O740" s="15">
        <f>'fnd enro'!O740</f>
        <v>0</v>
      </c>
      <c r="P740" s="15">
        <f>'fnd enro'!P740</f>
        <v>1</v>
      </c>
      <c r="Q740" s="15">
        <f>'fnd enro'!R740</f>
        <v>1</v>
      </c>
      <c r="R740" s="16">
        <f t="shared" si="842"/>
        <v>1.1080000000000001</v>
      </c>
      <c r="S740" s="15">
        <f>VALUE('fnd enro'!Q740)</f>
        <v>3</v>
      </c>
      <c r="T740" s="2"/>
      <c r="U740" s="1">
        <f>(($D740*'fnd base rates'!C$107)
+($E740*'fnd base rates'!C$108)
+($F740*'fnd base rates'!C$109)
+($G740*'fnd base rates'!C$110)
+($H740*'fnd base rates'!C$111)
+($I740*'fnd base rates'!C$112)
+($J740*'fnd base rates'!C$113)
+($K740*'fnd base rates'!C$114)
+($M740*'fnd base rates'!C$116)
+($N740*'fnd base rates'!C$117)
+($O740*'fnd base rates'!C$118)
+($P740*VLOOKUP($S740+12,rate_basefnd,3)))
*$R740</f>
        <v>627.89506064399995</v>
      </c>
      <c r="V740" s="1">
        <f>(($D740*'fnd base rates'!D$107)
+($E740*'fnd base rates'!D$108)
+($F740*'fnd base rates'!D$109)
+($G740*'fnd base rates'!D$110)
+($H740*'fnd base rates'!D$111)
+($I740*'fnd base rates'!D$112)
+($J740*'fnd base rates'!D$113)
+($K740*'fnd base rates'!D$114)
+($M740*'fnd base rates'!D$116)
+($N740*'fnd base rates'!D$117)
+($O740*'fnd base rates'!D$118)
+($P740*VLOOKUP($S740+12,rate_basefnd,4)))
*$R740</f>
        <v>1095.60148</v>
      </c>
      <c r="W740" s="1">
        <f>(($D740*'fnd base rates'!E$107)
+($E740*'fnd base rates'!E$108)
+($F740*'fnd base rates'!E$109)
+($G740*'fnd base rates'!E$110)
+($H740*'fnd base rates'!E$111)
+($I740*'fnd base rates'!E$112)
+($J740*'fnd base rates'!E$113)
+($K740*'fnd base rates'!E$114)
+($M740*'fnd base rates'!E$116)
+($N740*'fnd base rates'!E$117)
+($O740*'fnd base rates'!E$118)
+($P740*VLOOKUP($S740+12,rate_basefnd,5)))
*$R740</f>
        <v>7981.5392269720014</v>
      </c>
      <c r="X740" s="1">
        <f>(($D740*'fnd base rates'!F$107)
+($E740*'fnd base rates'!F$108)
+($F740*'fnd base rates'!F$109)
+($G740*'fnd base rates'!F$110)
+($H740*'fnd base rates'!F$111)
+($I740*'fnd base rates'!F$112)
+($J740*'fnd base rates'!F$113)
+($K740*'fnd base rates'!F$114)
+($M740*'fnd base rates'!F$116)
+($N740*'fnd base rates'!F$117)
+($O740*'fnd base rates'!F$118)
+($P740*VLOOKUP($S740+12,rate_basefnd,6)))
*$R740</f>
        <v>937.4880872560002</v>
      </c>
      <c r="Y740" s="1">
        <f>(($D740*'fnd base rates'!G$107)
+($E740*'fnd base rates'!G$108)
+($F740*'fnd base rates'!G$109)
+($G740*'fnd base rates'!G$110)
+($H740*'fnd base rates'!G$111)
+($I740*'fnd base rates'!G$112)
+($J740*'fnd base rates'!G$113)
+($K740*'fnd base rates'!G$114)
+($M740*'fnd base rates'!G$116)
+($N740*'fnd base rates'!G$117)
+($O740*'fnd base rates'!G$118)
+($P740*VLOOKUP($S740+12,rate_basefnd,7)))
*$R740</f>
        <v>308.31888201199996</v>
      </c>
      <c r="Z740" s="1">
        <f>(($D740*'fnd base rates'!H$107)
+($E740*'fnd base rates'!H$108)
+($F740*'fnd base rates'!H$109)
+($G740*'fnd base rates'!H$110)
+($H740*'fnd base rates'!H$111)
+($I740*'fnd base rates'!H$112)
+($J740*'fnd base rates'!H$113)
+($K740*'fnd base rates'!H$114)
+($M740*'fnd base rates'!H$116)
+($N740*'fnd base rates'!H$117)
+($O740*'fnd base rates'!H$118)
+($P740*VLOOKUP($S740+12,rate_basefnd,8)))</f>
        <v>810.94720999999993</v>
      </c>
      <c r="AA740" s="1">
        <f>(($D740*'fnd base rates'!I$107)
+($E740*'fnd base rates'!I$108)
+($F740*'fnd base rates'!I$109)
+($G740*'fnd base rates'!I$110)
+($H740*'fnd base rates'!I$111)
+($I740*'fnd base rates'!I$112)
+($J740*'fnd base rates'!I$113)
+($K740*'fnd base rates'!I$114)
+($M740*'fnd base rates'!I$116)
+($N740*'fnd base rates'!I$117)
+($O740*'fnd base rates'!I$118)
+($P740*VLOOKUP($S740+12,rate_basefnd,9)))
*$R740</f>
        <v>564.04956000000016</v>
      </c>
      <c r="AB740" s="1">
        <f>(($D740*'fnd base rates'!J$107)
+($E740*'fnd base rates'!J$108)
+($F740*'fnd base rates'!J$109)
+($G740*'fnd base rates'!J$110)
+($H740*'fnd base rates'!J$111)
+($I740*'fnd base rates'!J$112)
+($J740*'fnd base rates'!J$113)
+($K740*'fnd base rates'!J$114)
+($M740*'fnd base rates'!J$116)
+($N740*'fnd base rates'!J$117)
+($O740*'fnd base rates'!J$118)
+($P740*VLOOKUP($S740+12,rate_basefnd,10)))
*$R740</f>
        <v>1192.5071600000001</v>
      </c>
      <c r="AC740" s="1">
        <f>(($D740*'fnd base rates'!K$107)
+($E740*'fnd base rates'!K$108)
+($F740*'fnd base rates'!K$109)
+($G740*'fnd base rates'!K$110)
+($H740*'fnd base rates'!K$111)
+($I740*'fnd base rates'!K$112)
+($J740*'fnd base rates'!K$113)
+($K740*'fnd base rates'!K$114)
+($M740*'fnd base rates'!K$116)
+($N740*'fnd base rates'!K$117)
+($O740*'fnd base rates'!K$118)
+($P740*VLOOKUP($S740+12,rate_basefnd,11)))
*$R740</f>
        <v>1218.350164188</v>
      </c>
      <c r="AD740" s="1">
        <f>(($D740*'fnd base rates'!L$107)
+($E740*'fnd base rates'!L$108)
+($F740*'fnd base rates'!L$109)
+($G740*'fnd base rates'!L$110)
+($H740*'fnd base rates'!L$111)
+($I740*'fnd base rates'!L$112)
+($J740*'fnd base rates'!L$113)
+($K740*'fnd base rates'!L$114)
+($M740*'fnd base rates'!L$116)
+($N740*'fnd base rates'!L$117)
+($O740*'fnd base rates'!L$118)
+($P740*VLOOKUP($S740+12,rate_basefnd,12)))</f>
        <v>1634.823406</v>
      </c>
      <c r="AE740" s="1">
        <f>(($D740*'fnd base rates'!M$107)
+($E740*'fnd base rates'!M$108)
+($F740*'fnd base rates'!M$109)
+($G740*'fnd base rates'!M$110)
+($H740*'fnd base rates'!M$111)
+($I740*'fnd base rates'!M$112)
+($J740*'fnd base rates'!M$113)
+($K740*'fnd base rates'!M$114)
+($M740*'fnd base rates'!M$116)
+($N740*'fnd base rates'!M$117)
+($O740*'fnd base rates'!M$118)
+($P740*VLOOKUP($S740+12,rate_basefnd,13)))</f>
        <v>0</v>
      </c>
      <c r="AF740" s="4">
        <f t="shared" si="843"/>
        <v>16371.520237072</v>
      </c>
      <c r="AH740" s="4">
        <f t="shared" si="844"/>
        <v>487049305</v>
      </c>
      <c r="AI740" s="4" t="str">
        <f t="shared" si="845"/>
        <v>487</v>
      </c>
      <c r="AJ740" s="2" t="str">
        <f t="shared" si="846"/>
        <v>049</v>
      </c>
      <c r="AK740" s="2" t="str">
        <f t="shared" si="847"/>
        <v>305</v>
      </c>
      <c r="AL740" s="4">
        <f t="shared" si="848"/>
        <v>1</v>
      </c>
      <c r="AM740" s="4">
        <f t="shared" si="840"/>
        <v>1</v>
      </c>
      <c r="AN740" s="4">
        <f t="shared" si="849"/>
        <v>16371.520237072</v>
      </c>
      <c r="AO740" s="4">
        <f t="shared" si="850"/>
        <v>16372</v>
      </c>
      <c r="AP740" s="4">
        <f t="shared" si="851"/>
        <v>0</v>
      </c>
      <c r="AQ740" s="4">
        <v>16372</v>
      </c>
      <c r="AW740" s="4">
        <v>16354</v>
      </c>
      <c r="AX740" s="5">
        <f t="shared" si="852"/>
        <v>18</v>
      </c>
      <c r="AY740" s="4">
        <v>16372</v>
      </c>
      <c r="AZ740" s="5"/>
      <c r="BB740" s="5">
        <f t="shared" ref="BB740" si="878">BC740-BA740</f>
        <v>0</v>
      </c>
    </row>
    <row r="741" spans="1:54" s="4" customFormat="1">
      <c r="A741" s="278">
        <v>487</v>
      </c>
      <c r="B741" s="2">
        <v>487049308</v>
      </c>
      <c r="C741" s="10" t="s">
        <v>308</v>
      </c>
      <c r="D741" s="15">
        <f>'fnd enro'!D741</f>
        <v>0</v>
      </c>
      <c r="E741" s="15">
        <f>'fnd enro'!E741</f>
        <v>0</v>
      </c>
      <c r="F741" s="15">
        <f>'fnd enro'!F741</f>
        <v>0</v>
      </c>
      <c r="G741" s="15">
        <f>'fnd enro'!G741</f>
        <v>0</v>
      </c>
      <c r="H741" s="15">
        <f>'fnd enro'!H741</f>
        <v>2</v>
      </c>
      <c r="I741" s="15">
        <f>'fnd enro'!I741</f>
        <v>2</v>
      </c>
      <c r="J741" s="15">
        <f>'fnd enro'!J741</f>
        <v>0</v>
      </c>
      <c r="K741" s="16">
        <f>'fnd enro'!K741</f>
        <v>0.1532</v>
      </c>
      <c r="L741" s="15">
        <f>'fnd enro'!L741</f>
        <v>0</v>
      </c>
      <c r="M741" s="15">
        <f>'fnd enro'!M741</f>
        <v>0</v>
      </c>
      <c r="N741" s="15">
        <f>'fnd enro'!N741</f>
        <v>0</v>
      </c>
      <c r="O741" s="15">
        <f>'fnd enro'!O741</f>
        <v>0</v>
      </c>
      <c r="P741" s="15">
        <f>'fnd enro'!P741</f>
        <v>2</v>
      </c>
      <c r="Q741" s="15">
        <f>'fnd enro'!R741</f>
        <v>4</v>
      </c>
      <c r="R741" s="16">
        <f t="shared" si="842"/>
        <v>1.1080000000000001</v>
      </c>
      <c r="S741" s="15">
        <f>VALUE('fnd enro'!Q741)</f>
        <v>8</v>
      </c>
      <c r="T741" s="2"/>
      <c r="U741" s="1">
        <f>(($D741*'fnd base rates'!C$107)
+($E741*'fnd base rates'!C$108)
+($F741*'fnd base rates'!C$109)
+($G741*'fnd base rates'!C$110)
+($H741*'fnd base rates'!C$111)
+($I741*'fnd base rates'!C$112)
+($J741*'fnd base rates'!C$113)
+($K741*'fnd base rates'!C$114)
+($M741*'fnd base rates'!C$116)
+($N741*'fnd base rates'!C$117)
+($O741*'fnd base rates'!C$118)
+($P741*VLOOKUP($S741+12,rate_basefnd,3)))
*$R741</f>
        <v>2416.3365625759998</v>
      </c>
      <c r="V741" s="1">
        <f>(($D741*'fnd base rates'!D$107)
+($E741*'fnd base rates'!D$108)
+($F741*'fnd base rates'!D$109)
+($G741*'fnd base rates'!D$110)
+($H741*'fnd base rates'!D$111)
+($I741*'fnd base rates'!D$112)
+($J741*'fnd base rates'!D$113)
+($K741*'fnd base rates'!D$114)
+($M741*'fnd base rates'!D$116)
+($N741*'fnd base rates'!D$117)
+($O741*'fnd base rates'!D$118)
+($P741*VLOOKUP($S741+12,rate_basefnd,4)))
*$R741</f>
        <v>3931.0732000000003</v>
      </c>
      <c r="W741" s="1">
        <f>(($D741*'fnd base rates'!E$107)
+($E741*'fnd base rates'!E$108)
+($F741*'fnd base rates'!E$109)
+($G741*'fnd base rates'!E$110)
+($H741*'fnd base rates'!E$111)
+($I741*'fnd base rates'!E$112)
+($J741*'fnd base rates'!E$113)
+($K741*'fnd base rates'!E$114)
+($M741*'fnd base rates'!E$116)
+($N741*'fnd base rates'!E$117)
+($O741*'fnd base rates'!E$118)
+($P741*VLOOKUP($S741+12,rate_basefnd,5)))
*$R741</f>
        <v>24439.888427888003</v>
      </c>
      <c r="X741" s="1">
        <f>(($D741*'fnd base rates'!F$107)
+($E741*'fnd base rates'!F$108)
+($F741*'fnd base rates'!F$109)
+($G741*'fnd base rates'!F$110)
+($H741*'fnd base rates'!F$111)
+($I741*'fnd base rates'!F$112)
+($J741*'fnd base rates'!F$113)
+($K741*'fnd base rates'!F$114)
+($M741*'fnd base rates'!F$116)
+($N741*'fnd base rates'!F$117)
+($O741*'fnd base rates'!F$118)
+($P741*VLOOKUP($S741+12,rate_basefnd,6)))
*$R741</f>
        <v>3980.0174690240001</v>
      </c>
      <c r="Y741" s="1">
        <f>(($D741*'fnd base rates'!G$107)
+($E741*'fnd base rates'!G$108)
+($F741*'fnd base rates'!G$109)
+($G741*'fnd base rates'!G$110)
+($H741*'fnd base rates'!G$111)
+($I741*'fnd base rates'!G$112)
+($J741*'fnd base rates'!G$113)
+($K741*'fnd base rates'!G$114)
+($M741*'fnd base rates'!G$116)
+($N741*'fnd base rates'!G$117)
+($O741*'fnd base rates'!G$118)
+($P741*VLOOKUP($S741+12,rate_basefnd,7)))
*$R741</f>
        <v>1029.1819280480001</v>
      </c>
      <c r="Z741" s="1">
        <f>(($D741*'fnd base rates'!H$107)
+($E741*'fnd base rates'!H$108)
+($F741*'fnd base rates'!H$109)
+($G741*'fnd base rates'!H$110)
+($H741*'fnd base rates'!H$111)
+($I741*'fnd base rates'!H$112)
+($J741*'fnd base rates'!H$113)
+($K741*'fnd base rates'!H$114)
+($M741*'fnd base rates'!H$116)
+($N741*'fnd base rates'!H$117)
+($O741*'fnd base rates'!H$118)
+($P741*VLOOKUP($S741+12,rate_basefnd,8)))</f>
        <v>2631.1488399999998</v>
      </c>
      <c r="AA741" s="1">
        <f>(($D741*'fnd base rates'!I$107)
+($E741*'fnd base rates'!I$108)
+($F741*'fnd base rates'!I$109)
+($G741*'fnd base rates'!I$110)
+($H741*'fnd base rates'!I$111)
+($I741*'fnd base rates'!I$112)
+($J741*'fnd base rates'!I$113)
+($K741*'fnd base rates'!I$114)
+($M741*'fnd base rates'!I$116)
+($N741*'fnd base rates'!I$117)
+($O741*'fnd base rates'!I$118)
+($P741*VLOOKUP($S741+12,rate_basefnd,9)))
*$R741</f>
        <v>1919.3662400000001</v>
      </c>
      <c r="AB741" s="1">
        <f>(($D741*'fnd base rates'!J$107)
+($E741*'fnd base rates'!J$108)
+($F741*'fnd base rates'!J$109)
+($G741*'fnd base rates'!J$110)
+($H741*'fnd base rates'!J$111)
+($I741*'fnd base rates'!J$112)
+($J741*'fnd base rates'!J$113)
+($K741*'fnd base rates'!J$114)
+($M741*'fnd base rates'!J$116)
+($N741*'fnd base rates'!J$117)
+($O741*'fnd base rates'!J$118)
+($P741*VLOOKUP($S741+12,rate_basefnd,10)))
*$R741</f>
        <v>3153.9441600000005</v>
      </c>
      <c r="AC741" s="1">
        <f>(($D741*'fnd base rates'!K$107)
+($E741*'fnd base rates'!K$108)
+($F741*'fnd base rates'!K$109)
+($G741*'fnd base rates'!K$110)
+($H741*'fnd base rates'!K$111)
+($I741*'fnd base rates'!K$112)
+($J741*'fnd base rates'!K$113)
+($K741*'fnd base rates'!K$114)
+($M741*'fnd base rates'!K$116)
+($N741*'fnd base rates'!K$117)
+($O741*'fnd base rates'!K$118)
+($P741*VLOOKUP($S741+12,rate_basefnd,11)))
*$R741</f>
        <v>4941.4761767520004</v>
      </c>
      <c r="AD741" s="1">
        <f>(($D741*'fnd base rates'!L$107)
+($E741*'fnd base rates'!L$108)
+($F741*'fnd base rates'!L$109)
+($G741*'fnd base rates'!L$110)
+($H741*'fnd base rates'!L$111)
+($I741*'fnd base rates'!L$112)
+($J741*'fnd base rates'!L$113)
+($K741*'fnd base rates'!L$114)
+($M741*'fnd base rates'!L$116)
+($N741*'fnd base rates'!L$117)
+($O741*'fnd base rates'!L$118)
+($P741*VLOOKUP($S741+12,rate_basefnd,12)))</f>
        <v>6140.1136240000005</v>
      </c>
      <c r="AE741" s="1">
        <f>(($D741*'fnd base rates'!M$107)
+($E741*'fnd base rates'!M$108)
+($F741*'fnd base rates'!M$109)
+($G741*'fnd base rates'!M$110)
+($H741*'fnd base rates'!M$111)
+($I741*'fnd base rates'!M$112)
+($J741*'fnd base rates'!M$113)
+($K741*'fnd base rates'!M$114)
+($M741*'fnd base rates'!M$116)
+($N741*'fnd base rates'!M$117)
+($O741*'fnd base rates'!M$118)
+($P741*VLOOKUP($S741+12,rate_basefnd,13)))</f>
        <v>0</v>
      </c>
      <c r="AF741" s="4">
        <f t="shared" si="843"/>
        <v>54582.546628288008</v>
      </c>
      <c r="AH741" s="4">
        <f t="shared" si="844"/>
        <v>487049308</v>
      </c>
      <c r="AI741" s="4" t="str">
        <f t="shared" si="845"/>
        <v>487</v>
      </c>
      <c r="AJ741" s="2" t="str">
        <f t="shared" si="846"/>
        <v>049</v>
      </c>
      <c r="AK741" s="2" t="str">
        <f t="shared" si="847"/>
        <v>308</v>
      </c>
      <c r="AL741" s="4">
        <f t="shared" si="848"/>
        <v>1</v>
      </c>
      <c r="AM741" s="4">
        <f t="shared" si="840"/>
        <v>4</v>
      </c>
      <c r="AN741" s="4">
        <f t="shared" si="849"/>
        <v>54582.546628288008</v>
      </c>
      <c r="AO741" s="4">
        <f t="shared" si="850"/>
        <v>13646</v>
      </c>
      <c r="AP741" s="4">
        <f t="shared" si="851"/>
        <v>0</v>
      </c>
      <c r="AQ741" s="4">
        <v>13646</v>
      </c>
      <c r="AW741" s="4">
        <v>13608</v>
      </c>
      <c r="AX741" s="5">
        <f t="shared" si="852"/>
        <v>38</v>
      </c>
      <c r="AY741" s="4">
        <v>13646</v>
      </c>
      <c r="AZ741" s="5"/>
      <c r="BB741" s="5">
        <f t="shared" ref="BB741" si="879">BC741-BA741</f>
        <v>0</v>
      </c>
    </row>
    <row r="742" spans="1:54" s="4" customFormat="1">
      <c r="A742" s="278">
        <v>487</v>
      </c>
      <c r="B742" s="2">
        <v>487049314</v>
      </c>
      <c r="C742" s="10" t="s">
        <v>308</v>
      </c>
      <c r="D742" s="15">
        <f>'fnd enro'!D742</f>
        <v>0</v>
      </c>
      <c r="E742" s="15">
        <f>'fnd enro'!E742</f>
        <v>0</v>
      </c>
      <c r="F742" s="15">
        <f>'fnd enro'!F742</f>
        <v>0</v>
      </c>
      <c r="G742" s="15">
        <f>'fnd enro'!G742</f>
        <v>0</v>
      </c>
      <c r="H742" s="15">
        <f>'fnd enro'!H742</f>
        <v>0</v>
      </c>
      <c r="I742" s="15">
        <f>'fnd enro'!I742</f>
        <v>1</v>
      </c>
      <c r="J742" s="15">
        <f>'fnd enro'!J742</f>
        <v>0</v>
      </c>
      <c r="K742" s="16">
        <f>'fnd enro'!K742</f>
        <v>3.8300000000000001E-2</v>
      </c>
      <c r="L742" s="15">
        <f>'fnd enro'!L742</f>
        <v>0</v>
      </c>
      <c r="M742" s="15">
        <f>'fnd enro'!M742</f>
        <v>0</v>
      </c>
      <c r="N742" s="15">
        <f>'fnd enro'!N742</f>
        <v>0</v>
      </c>
      <c r="O742" s="15">
        <f>'fnd enro'!O742</f>
        <v>0</v>
      </c>
      <c r="P742" s="15">
        <f>'fnd enro'!P742</f>
        <v>1</v>
      </c>
      <c r="Q742" s="15">
        <f>'fnd enro'!R742</f>
        <v>1</v>
      </c>
      <c r="R742" s="16">
        <f t="shared" si="842"/>
        <v>1.1080000000000001</v>
      </c>
      <c r="S742" s="15">
        <f>VALUE('fnd enro'!Q742)</f>
        <v>6</v>
      </c>
      <c r="T742" s="2"/>
      <c r="U742" s="1">
        <f>(($D742*'fnd base rates'!C$107)
+($E742*'fnd base rates'!C$108)
+($F742*'fnd base rates'!C$109)
+($G742*'fnd base rates'!C$110)
+($H742*'fnd base rates'!C$111)
+($I742*'fnd base rates'!C$112)
+($J742*'fnd base rates'!C$113)
+($K742*'fnd base rates'!C$114)
+($M742*'fnd base rates'!C$116)
+($N742*'fnd base rates'!C$117)
+($O742*'fnd base rates'!C$118)
+($P742*VLOOKUP($S742+12,rate_basefnd,3)))
*$R742</f>
        <v>634.97518064400003</v>
      </c>
      <c r="V742" s="1">
        <f>(($D742*'fnd base rates'!D$107)
+($E742*'fnd base rates'!D$108)
+($F742*'fnd base rates'!D$109)
+($G742*'fnd base rates'!D$110)
+($H742*'fnd base rates'!D$111)
+($I742*'fnd base rates'!D$112)
+($J742*'fnd base rates'!D$113)
+($K742*'fnd base rates'!D$114)
+($M742*'fnd base rates'!D$116)
+($N742*'fnd base rates'!D$117)
+($O742*'fnd base rates'!D$118)
+($P742*VLOOKUP($S742+12,rate_basefnd,4)))
*$R742</f>
        <v>1129.1184800000001</v>
      </c>
      <c r="W742" s="1">
        <f>(($D742*'fnd base rates'!E$107)
+($E742*'fnd base rates'!E$108)
+($F742*'fnd base rates'!E$109)
+($G742*'fnd base rates'!E$110)
+($H742*'fnd base rates'!E$111)
+($I742*'fnd base rates'!E$112)
+($J742*'fnd base rates'!E$113)
+($K742*'fnd base rates'!E$114)
+($M742*'fnd base rates'!E$116)
+($N742*'fnd base rates'!E$117)
+($O742*'fnd base rates'!E$118)
+($P742*VLOOKUP($S742+12,rate_basefnd,5)))
*$R742</f>
        <v>8308.7537869720018</v>
      </c>
      <c r="X742" s="1">
        <f>(($D742*'fnd base rates'!F$107)
+($E742*'fnd base rates'!F$108)
+($F742*'fnd base rates'!F$109)
+($G742*'fnd base rates'!F$110)
+($H742*'fnd base rates'!F$111)
+($I742*'fnd base rates'!F$112)
+($J742*'fnd base rates'!F$113)
+($K742*'fnd base rates'!F$114)
+($M742*'fnd base rates'!F$116)
+($N742*'fnd base rates'!F$117)
+($O742*'fnd base rates'!F$118)
+($P742*VLOOKUP($S742+12,rate_basefnd,6)))
*$R742</f>
        <v>937.4880872560002</v>
      </c>
      <c r="Y742" s="1">
        <f>(($D742*'fnd base rates'!G$107)
+($E742*'fnd base rates'!G$108)
+($F742*'fnd base rates'!G$109)
+($G742*'fnd base rates'!G$110)
+($H742*'fnd base rates'!G$111)
+($I742*'fnd base rates'!G$112)
+($J742*'fnd base rates'!G$113)
+($K742*'fnd base rates'!G$114)
+($M742*'fnd base rates'!G$116)
+($N742*'fnd base rates'!G$117)
+($O742*'fnd base rates'!G$118)
+($P742*VLOOKUP($S742+12,rate_basefnd,7)))
*$R742</f>
        <v>324.17436201200002</v>
      </c>
      <c r="Z742" s="1">
        <f>(($D742*'fnd base rates'!H$107)
+($E742*'fnd base rates'!H$108)
+($F742*'fnd base rates'!H$109)
+($G742*'fnd base rates'!H$110)
+($H742*'fnd base rates'!H$111)
+($I742*'fnd base rates'!H$112)
+($J742*'fnd base rates'!H$113)
+($K742*'fnd base rates'!H$114)
+($M742*'fnd base rates'!H$116)
+($N742*'fnd base rates'!H$117)
+($O742*'fnd base rates'!H$118)
+($P742*VLOOKUP($S742+12,rate_basefnd,8)))</f>
        <v>813.13720999999998</v>
      </c>
      <c r="AA742" s="1">
        <f>(($D742*'fnd base rates'!I$107)
+($E742*'fnd base rates'!I$108)
+($F742*'fnd base rates'!I$109)
+($G742*'fnd base rates'!I$110)
+($H742*'fnd base rates'!I$111)
+($I742*'fnd base rates'!I$112)
+($J742*'fnd base rates'!I$113)
+($K742*'fnd base rates'!I$114)
+($M742*'fnd base rates'!I$116)
+($N742*'fnd base rates'!I$117)
+($O742*'fnd base rates'!I$118)
+($P742*VLOOKUP($S742+12,rate_basefnd,9)))
*$R742</f>
        <v>577.29016000000001</v>
      </c>
      <c r="AB742" s="1">
        <f>(($D742*'fnd base rates'!J$107)
+($E742*'fnd base rates'!J$108)
+($F742*'fnd base rates'!J$109)
+($G742*'fnd base rates'!J$110)
+($H742*'fnd base rates'!J$111)
+($I742*'fnd base rates'!J$112)
+($J742*'fnd base rates'!J$113)
+($K742*'fnd base rates'!J$114)
+($M742*'fnd base rates'!J$116)
+($N742*'fnd base rates'!J$117)
+($O742*'fnd base rates'!J$118)
+($P742*VLOOKUP($S742+12,rate_basefnd,10)))
*$R742</f>
        <v>1261.3472000000002</v>
      </c>
      <c r="AC742" s="1">
        <f>(($D742*'fnd base rates'!K$107)
+($E742*'fnd base rates'!K$108)
+($F742*'fnd base rates'!K$109)
+($G742*'fnd base rates'!K$110)
+($H742*'fnd base rates'!K$111)
+($I742*'fnd base rates'!K$112)
+($J742*'fnd base rates'!K$113)
+($K742*'fnd base rates'!K$114)
+($M742*'fnd base rates'!K$116)
+($N742*'fnd base rates'!K$117)
+($O742*'fnd base rates'!K$118)
+($P742*VLOOKUP($S742+12,rate_basefnd,11)))
*$R742</f>
        <v>1218.350164188</v>
      </c>
      <c r="AD742" s="1">
        <f>(($D742*'fnd base rates'!L$107)
+($E742*'fnd base rates'!L$108)
+($F742*'fnd base rates'!L$109)
+($G742*'fnd base rates'!L$110)
+($H742*'fnd base rates'!L$111)
+($I742*'fnd base rates'!L$112)
+($J742*'fnd base rates'!L$113)
+($K742*'fnd base rates'!L$114)
+($M742*'fnd base rates'!L$116)
+($N742*'fnd base rates'!L$117)
+($O742*'fnd base rates'!L$118)
+($P742*VLOOKUP($S742+12,rate_basefnd,12)))</f>
        <v>1682.593406</v>
      </c>
      <c r="AE742" s="1">
        <f>(($D742*'fnd base rates'!M$107)
+($E742*'fnd base rates'!M$108)
+($F742*'fnd base rates'!M$109)
+($G742*'fnd base rates'!M$110)
+($H742*'fnd base rates'!M$111)
+($I742*'fnd base rates'!M$112)
+($J742*'fnd base rates'!M$113)
+($K742*'fnd base rates'!M$114)
+($M742*'fnd base rates'!M$116)
+($N742*'fnd base rates'!M$117)
+($O742*'fnd base rates'!M$118)
+($P742*VLOOKUP($S742+12,rate_basefnd,13)))</f>
        <v>0</v>
      </c>
      <c r="AF742" s="4">
        <f t="shared" si="843"/>
        <v>16887.228037072004</v>
      </c>
      <c r="AH742" s="4">
        <f t="shared" si="844"/>
        <v>487049314</v>
      </c>
      <c r="AI742" s="4" t="str">
        <f t="shared" si="845"/>
        <v>487</v>
      </c>
      <c r="AJ742" s="2" t="str">
        <f t="shared" si="846"/>
        <v>049</v>
      </c>
      <c r="AK742" s="2" t="str">
        <f t="shared" si="847"/>
        <v>314</v>
      </c>
      <c r="AL742" s="4">
        <f t="shared" si="848"/>
        <v>1</v>
      </c>
      <c r="AM742" s="4">
        <f t="shared" si="840"/>
        <v>1</v>
      </c>
      <c r="AN742" s="4">
        <f t="shared" si="849"/>
        <v>16887.228037072004</v>
      </c>
      <c r="AO742" s="4">
        <f t="shared" si="850"/>
        <v>16887</v>
      </c>
      <c r="AP742" s="4">
        <f t="shared" si="851"/>
        <v>0</v>
      </c>
      <c r="AQ742" s="4">
        <v>16887</v>
      </c>
      <c r="AW742" s="4">
        <v>16853</v>
      </c>
      <c r="AX742" s="5">
        <f t="shared" si="852"/>
        <v>34</v>
      </c>
      <c r="AY742" s="4">
        <v>16887</v>
      </c>
      <c r="AZ742" s="5"/>
      <c r="BB742" s="5">
        <f t="shared" ref="BB742" si="880">BC742-BA742</f>
        <v>0</v>
      </c>
    </row>
    <row r="743" spans="1:54" s="4" customFormat="1">
      <c r="A743" s="278">
        <v>487</v>
      </c>
      <c r="B743" s="2">
        <v>487049344</v>
      </c>
      <c r="C743" s="10" t="s">
        <v>308</v>
      </c>
      <c r="D743" s="15">
        <f>'fnd enro'!D743</f>
        <v>0</v>
      </c>
      <c r="E743" s="15">
        <f>'fnd enro'!E743</f>
        <v>0</v>
      </c>
      <c r="F743" s="15">
        <f>'fnd enro'!F743</f>
        <v>0</v>
      </c>
      <c r="G743" s="15">
        <f>'fnd enro'!G743</f>
        <v>0</v>
      </c>
      <c r="H743" s="15">
        <f>'fnd enro'!H743</f>
        <v>0</v>
      </c>
      <c r="I743" s="15">
        <f>'fnd enro'!I743</f>
        <v>1</v>
      </c>
      <c r="J743" s="15">
        <f>'fnd enro'!J743</f>
        <v>0</v>
      </c>
      <c r="K743" s="16">
        <f>'fnd enro'!K743</f>
        <v>3.8300000000000001E-2</v>
      </c>
      <c r="L743" s="15">
        <f>'fnd enro'!L743</f>
        <v>0</v>
      </c>
      <c r="M743" s="15">
        <f>'fnd enro'!M743</f>
        <v>0</v>
      </c>
      <c r="N743" s="15">
        <f>'fnd enro'!N743</f>
        <v>0</v>
      </c>
      <c r="O743" s="15">
        <f>'fnd enro'!O743</f>
        <v>0</v>
      </c>
      <c r="P743" s="15">
        <f>'fnd enro'!P743</f>
        <v>0</v>
      </c>
      <c r="Q743" s="15">
        <f>'fnd enro'!R743</f>
        <v>1</v>
      </c>
      <c r="R743" s="16">
        <f t="shared" si="842"/>
        <v>1.1080000000000001</v>
      </c>
      <c r="S743" s="15">
        <f>VALUE('fnd enro'!Q743)</f>
        <v>2</v>
      </c>
      <c r="T743" s="2"/>
      <c r="U743" s="1">
        <f>(($D743*'fnd base rates'!C$107)
+($E743*'fnd base rates'!C$108)
+($F743*'fnd base rates'!C$109)
+($G743*'fnd base rates'!C$110)
+($H743*'fnd base rates'!C$111)
+($I743*'fnd base rates'!C$112)
+($J743*'fnd base rates'!C$113)
+($K743*'fnd base rates'!C$114)
+($M743*'fnd base rates'!C$116)
+($N743*'fnd base rates'!C$117)
+($O743*'fnd base rates'!C$118)
+($P743*VLOOKUP($S743+12,rate_basefnd,3)))
*$R743</f>
        <v>567.87470064400009</v>
      </c>
      <c r="V743" s="1">
        <f>(($D743*'fnd base rates'!D$107)
+($E743*'fnd base rates'!D$108)
+($F743*'fnd base rates'!D$109)
+($G743*'fnd base rates'!D$110)
+($H743*'fnd base rates'!D$111)
+($I743*'fnd base rates'!D$112)
+($J743*'fnd base rates'!D$113)
+($K743*'fnd base rates'!D$114)
+($M743*'fnd base rates'!D$116)
+($N743*'fnd base rates'!D$117)
+($O743*'fnd base rates'!D$118)
+($P743*VLOOKUP($S743+12,rate_basefnd,4)))
*$R743</f>
        <v>811.20004000000006</v>
      </c>
      <c r="W743" s="1">
        <f>(($D743*'fnd base rates'!E$107)
+($E743*'fnd base rates'!E$108)
+($F743*'fnd base rates'!E$109)
+($G743*'fnd base rates'!E$110)
+($H743*'fnd base rates'!E$111)
+($I743*'fnd base rates'!E$112)
+($J743*'fnd base rates'!E$113)
+($K743*'fnd base rates'!E$114)
+($M743*'fnd base rates'!E$116)
+($N743*'fnd base rates'!E$117)
+($O743*'fnd base rates'!E$118)
+($P743*VLOOKUP($S743+12,rate_basefnd,5)))
*$R743</f>
        <v>5205.2790269720008</v>
      </c>
      <c r="X743" s="1">
        <f>(($D743*'fnd base rates'!F$107)
+($E743*'fnd base rates'!F$108)
+($F743*'fnd base rates'!F$109)
+($G743*'fnd base rates'!F$110)
+($H743*'fnd base rates'!F$111)
+($I743*'fnd base rates'!F$112)
+($J743*'fnd base rates'!F$113)
+($K743*'fnd base rates'!F$114)
+($M743*'fnd base rates'!F$116)
+($N743*'fnd base rates'!F$117)
+($O743*'fnd base rates'!F$118)
+($P743*VLOOKUP($S743+12,rate_basefnd,6)))
*$R743</f>
        <v>937.4880872560002</v>
      </c>
      <c r="Y743" s="1">
        <f>(($D743*'fnd base rates'!G$107)
+($E743*'fnd base rates'!G$108)
+($F743*'fnd base rates'!G$109)
+($G743*'fnd base rates'!G$110)
+($H743*'fnd base rates'!G$111)
+($I743*'fnd base rates'!G$112)
+($J743*'fnd base rates'!G$113)
+($K743*'fnd base rates'!G$114)
+($M743*'fnd base rates'!G$116)
+($N743*'fnd base rates'!G$117)
+($O743*'fnd base rates'!G$118)
+($P743*VLOOKUP($S743+12,rate_basefnd,7)))
*$R743</f>
        <v>173.619322012</v>
      </c>
      <c r="Z743" s="1">
        <f>(($D743*'fnd base rates'!H$107)
+($E743*'fnd base rates'!H$108)
+($F743*'fnd base rates'!H$109)
+($G743*'fnd base rates'!H$110)
+($H743*'fnd base rates'!H$111)
+($I743*'fnd base rates'!H$112)
+($J743*'fnd base rates'!H$113)
+($K743*'fnd base rates'!H$114)
+($M743*'fnd base rates'!H$116)
+($N743*'fnd base rates'!H$117)
+($O743*'fnd base rates'!H$118)
+($P743*VLOOKUP($S743+12,rate_basefnd,8)))</f>
        <v>792.30720999999994</v>
      </c>
      <c r="AA743" s="1">
        <f>(($D743*'fnd base rates'!I$107)
+($E743*'fnd base rates'!I$108)
+($F743*'fnd base rates'!I$109)
+($G743*'fnd base rates'!I$110)
+($H743*'fnd base rates'!I$111)
+($I743*'fnd base rates'!I$112)
+($J743*'fnd base rates'!I$113)
+($K743*'fnd base rates'!I$114)
+($M743*'fnd base rates'!I$116)
+($N743*'fnd base rates'!I$117)
+($O743*'fnd base rates'!I$118)
+($P743*VLOOKUP($S743+12,rate_basefnd,9)))
*$R743</f>
        <v>451.62080000000009</v>
      </c>
      <c r="AB743" s="1">
        <f>(($D743*'fnd base rates'!J$107)
+($E743*'fnd base rates'!J$108)
+($F743*'fnd base rates'!J$109)
+($G743*'fnd base rates'!J$110)
+($H743*'fnd base rates'!J$111)
+($I743*'fnd base rates'!J$112)
+($J743*'fnd base rates'!J$113)
+($K743*'fnd base rates'!J$114)
+($M743*'fnd base rates'!J$116)
+($N743*'fnd base rates'!J$117)
+($O743*'fnd base rates'!J$118)
+($P743*VLOOKUP($S743+12,rate_basefnd,10)))
*$R743</f>
        <v>608.33632</v>
      </c>
      <c r="AC743" s="1">
        <f>(($D743*'fnd base rates'!K$107)
+($E743*'fnd base rates'!K$108)
+($F743*'fnd base rates'!K$109)
+($G743*'fnd base rates'!K$110)
+($H743*'fnd base rates'!K$111)
+($I743*'fnd base rates'!K$112)
+($J743*'fnd base rates'!K$113)
+($K743*'fnd base rates'!K$114)
+($M743*'fnd base rates'!K$116)
+($N743*'fnd base rates'!K$117)
+($O743*'fnd base rates'!K$118)
+($P743*VLOOKUP($S743+12,rate_basefnd,11)))
*$R743</f>
        <v>1218.350164188</v>
      </c>
      <c r="AD743" s="1">
        <f>(($D743*'fnd base rates'!L$107)
+($E743*'fnd base rates'!L$108)
+($F743*'fnd base rates'!L$109)
+($G743*'fnd base rates'!L$110)
+($H743*'fnd base rates'!L$111)
+($I743*'fnd base rates'!L$112)
+($J743*'fnd base rates'!L$113)
+($K743*'fnd base rates'!L$114)
+($M743*'fnd base rates'!L$116)
+($N743*'fnd base rates'!L$117)
+($O743*'fnd base rates'!L$118)
+($P743*VLOOKUP($S743+12,rate_basefnd,12)))</f>
        <v>1229.513406</v>
      </c>
      <c r="AE743" s="1">
        <f>(($D743*'fnd base rates'!M$107)
+($E743*'fnd base rates'!M$108)
+($F743*'fnd base rates'!M$109)
+($G743*'fnd base rates'!M$110)
+($H743*'fnd base rates'!M$111)
+($I743*'fnd base rates'!M$112)
+($J743*'fnd base rates'!M$113)
+($K743*'fnd base rates'!M$114)
+($M743*'fnd base rates'!M$116)
+($N743*'fnd base rates'!M$117)
+($O743*'fnd base rates'!M$118)
+($P743*VLOOKUP($S743+12,rate_basefnd,13)))</f>
        <v>0</v>
      </c>
      <c r="AF743" s="4">
        <f t="shared" si="843"/>
        <v>11995.589077072003</v>
      </c>
      <c r="AH743" s="4">
        <f t="shared" si="844"/>
        <v>487049344</v>
      </c>
      <c r="AI743" s="4" t="str">
        <f t="shared" si="845"/>
        <v>487</v>
      </c>
      <c r="AJ743" s="2" t="str">
        <f t="shared" si="846"/>
        <v>049</v>
      </c>
      <c r="AK743" s="2" t="str">
        <f t="shared" si="847"/>
        <v>344</v>
      </c>
      <c r="AL743" s="4">
        <f t="shared" si="848"/>
        <v>1</v>
      </c>
      <c r="AM743" s="4">
        <f t="shared" si="840"/>
        <v>1</v>
      </c>
      <c r="AN743" s="4">
        <f t="shared" si="849"/>
        <v>11995.589077072003</v>
      </c>
      <c r="AO743" s="4">
        <f t="shared" si="850"/>
        <v>11996</v>
      </c>
      <c r="AP743" s="4">
        <f t="shared" si="851"/>
        <v>0</v>
      </c>
      <c r="AQ743" s="4">
        <v>11996</v>
      </c>
      <c r="AW743" s="4">
        <v>11981</v>
      </c>
      <c r="AX743" s="5">
        <f t="shared" si="852"/>
        <v>15</v>
      </c>
      <c r="AY743" s="4">
        <v>11996</v>
      </c>
      <c r="AZ743" s="5"/>
      <c r="BB743" s="5">
        <f t="shared" ref="BB743" si="881">BC743-BA743</f>
        <v>0</v>
      </c>
    </row>
    <row r="744" spans="1:54" s="4" customFormat="1">
      <c r="A744" s="278">
        <v>487</v>
      </c>
      <c r="B744" s="2">
        <v>487049347</v>
      </c>
      <c r="C744" s="10" t="s">
        <v>308</v>
      </c>
      <c r="D744" s="15">
        <f>'fnd enro'!D744</f>
        <v>0</v>
      </c>
      <c r="E744" s="15">
        <f>'fnd enro'!E744</f>
        <v>0</v>
      </c>
      <c r="F744" s="15">
        <f>'fnd enro'!F744</f>
        <v>0</v>
      </c>
      <c r="G744" s="15">
        <f>'fnd enro'!G744</f>
        <v>0</v>
      </c>
      <c r="H744" s="15">
        <f>'fnd enro'!H744</f>
        <v>8</v>
      </c>
      <c r="I744" s="15">
        <f>'fnd enro'!I744</f>
        <v>2</v>
      </c>
      <c r="J744" s="15">
        <f>'fnd enro'!J744</f>
        <v>0</v>
      </c>
      <c r="K744" s="16">
        <f>'fnd enro'!K744</f>
        <v>0.38300000000000001</v>
      </c>
      <c r="L744" s="15">
        <f>'fnd enro'!L744</f>
        <v>0</v>
      </c>
      <c r="M744" s="15">
        <f>'fnd enro'!M744</f>
        <v>0</v>
      </c>
      <c r="N744" s="15">
        <f>'fnd enro'!N744</f>
        <v>0</v>
      </c>
      <c r="O744" s="15">
        <f>'fnd enro'!O744</f>
        <v>0</v>
      </c>
      <c r="P744" s="15">
        <f>'fnd enro'!P744</f>
        <v>5</v>
      </c>
      <c r="Q744" s="15">
        <f>'fnd enro'!R744</f>
        <v>10</v>
      </c>
      <c r="R744" s="16">
        <f t="shared" si="842"/>
        <v>1.1080000000000001</v>
      </c>
      <c r="S744" s="15">
        <f>VALUE('fnd enro'!Q744)</f>
        <v>6</v>
      </c>
      <c r="T744" s="2"/>
      <c r="U744" s="1">
        <f>(($D744*'fnd base rates'!C$107)
+($E744*'fnd base rates'!C$108)
+($F744*'fnd base rates'!C$109)
+($G744*'fnd base rates'!C$110)
+($H744*'fnd base rates'!C$111)
+($I744*'fnd base rates'!C$112)
+($J744*'fnd base rates'!C$113)
+($K744*'fnd base rates'!C$114)
+($M744*'fnd base rates'!C$116)
+($N744*'fnd base rates'!C$117)
+($O744*'fnd base rates'!C$118)
+($P744*VLOOKUP($S744+12,rate_basefnd,3)))
*$R744</f>
        <v>6014.2494064400007</v>
      </c>
      <c r="V744" s="1">
        <f>(($D744*'fnd base rates'!D$107)
+($E744*'fnd base rates'!D$108)
+($F744*'fnd base rates'!D$109)
+($G744*'fnd base rates'!D$110)
+($H744*'fnd base rates'!D$111)
+($I744*'fnd base rates'!D$112)
+($J744*'fnd base rates'!D$113)
+($K744*'fnd base rates'!D$114)
+($M744*'fnd base rates'!D$116)
+($N744*'fnd base rates'!D$117)
+($O744*'fnd base rates'!D$118)
+($P744*VLOOKUP($S744+12,rate_basefnd,4)))
*$R744</f>
        <v>9701.5926000000018</v>
      </c>
      <c r="W744" s="1">
        <f>(($D744*'fnd base rates'!E$107)
+($E744*'fnd base rates'!E$108)
+($F744*'fnd base rates'!E$109)
+($G744*'fnd base rates'!E$110)
+($H744*'fnd base rates'!E$111)
+($I744*'fnd base rates'!E$112)
+($J744*'fnd base rates'!E$113)
+($K744*'fnd base rates'!E$114)
+($M744*'fnd base rates'!E$116)
+($N744*'fnd base rates'!E$117)
+($O744*'fnd base rates'!E$118)
+($P744*VLOOKUP($S744+12,rate_basefnd,5)))
*$R744</f>
        <v>55247.697189719998</v>
      </c>
      <c r="X744" s="1">
        <f>(($D744*'fnd base rates'!F$107)
+($E744*'fnd base rates'!F$108)
+($F744*'fnd base rates'!F$109)
+($G744*'fnd base rates'!F$110)
+($H744*'fnd base rates'!F$111)
+($I744*'fnd base rates'!F$112)
+($J744*'fnd base rates'!F$113)
+($K744*'fnd base rates'!F$114)
+($M744*'fnd base rates'!F$116)
+($N744*'fnd base rates'!F$117)
+($O744*'fnd base rates'!F$118)
+($P744*VLOOKUP($S744+12,rate_basefnd,6)))
*$R744</f>
        <v>10295.141352560002</v>
      </c>
      <c r="Y744" s="1">
        <f>(($D744*'fnd base rates'!G$107)
+($E744*'fnd base rates'!G$108)
+($F744*'fnd base rates'!G$109)
+($G744*'fnd base rates'!G$110)
+($H744*'fnd base rates'!G$111)
+($I744*'fnd base rates'!G$112)
+($J744*'fnd base rates'!G$113)
+($K744*'fnd base rates'!G$114)
+($M744*'fnd base rates'!G$116)
+($N744*'fnd base rates'!G$117)
+($O744*'fnd base rates'!G$118)
+($P744*VLOOKUP($S744+12,rate_basefnd,7)))
*$R744</f>
        <v>2527.7041001200005</v>
      </c>
      <c r="Z744" s="1">
        <f>(($D744*'fnd base rates'!H$107)
+($E744*'fnd base rates'!H$108)
+($F744*'fnd base rates'!H$109)
+($G744*'fnd base rates'!H$110)
+($H744*'fnd base rates'!H$111)
+($I744*'fnd base rates'!H$112)
+($J744*'fnd base rates'!H$113)
+($K744*'fnd base rates'!H$114)
+($M744*'fnd base rates'!H$116)
+($N744*'fnd base rates'!H$117)
+($O744*'fnd base rates'!H$118)
+($P744*VLOOKUP($S744+12,rate_basefnd,8)))</f>
        <v>5694.9820999999993</v>
      </c>
      <c r="AA744" s="1">
        <f>(($D744*'fnd base rates'!I$107)
+($E744*'fnd base rates'!I$108)
+($F744*'fnd base rates'!I$109)
+($G744*'fnd base rates'!I$110)
+($H744*'fnd base rates'!I$111)
+($I744*'fnd base rates'!I$112)
+($J744*'fnd base rates'!I$113)
+($K744*'fnd base rates'!I$114)
+($M744*'fnd base rates'!I$116)
+($N744*'fnd base rates'!I$117)
+($O744*'fnd base rates'!I$118)
+($P744*VLOOKUP($S744+12,rate_basefnd,9)))
*$R744</f>
        <v>4510.9560799999999</v>
      </c>
      <c r="AB744" s="1">
        <f>(($D744*'fnd base rates'!J$107)
+($E744*'fnd base rates'!J$108)
+($F744*'fnd base rates'!J$109)
+($G744*'fnd base rates'!J$110)
+($H744*'fnd base rates'!J$111)
+($I744*'fnd base rates'!J$112)
+($J744*'fnd base rates'!J$113)
+($K744*'fnd base rates'!J$114)
+($M744*'fnd base rates'!J$116)
+($N744*'fnd base rates'!J$117)
+($O744*'fnd base rates'!J$118)
+($P744*VLOOKUP($S744+12,rate_basefnd,10)))
*$R744</f>
        <v>6592.2454400000006</v>
      </c>
      <c r="AC744" s="1">
        <f>(($D744*'fnd base rates'!K$107)
+($E744*'fnd base rates'!K$108)
+($F744*'fnd base rates'!K$109)
+($G744*'fnd base rates'!K$110)
+($H744*'fnd base rates'!K$111)
+($I744*'fnd base rates'!K$112)
+($J744*'fnd base rates'!K$113)
+($K744*'fnd base rates'!K$114)
+($M744*'fnd base rates'!K$116)
+($N744*'fnd base rates'!K$117)
+($O744*'fnd base rates'!K$118)
+($P744*VLOOKUP($S744+12,rate_basefnd,11)))
*$R744</f>
        <v>12455.80372188</v>
      </c>
      <c r="AD744" s="1">
        <f>(($D744*'fnd base rates'!L$107)
+($E744*'fnd base rates'!L$108)
+($F744*'fnd base rates'!L$109)
+($G744*'fnd base rates'!L$110)
+($H744*'fnd base rates'!L$111)
+($I744*'fnd base rates'!L$112)
+($J744*'fnd base rates'!L$113)
+($K744*'fnd base rates'!L$114)
+($M744*'fnd base rates'!L$116)
+($N744*'fnd base rates'!L$117)
+($O744*'fnd base rates'!L$118)
+($P744*VLOOKUP($S744+12,rate_basefnd,12)))</f>
        <v>15536.614060000002</v>
      </c>
      <c r="AE744" s="1">
        <f>(($D744*'fnd base rates'!M$107)
+($E744*'fnd base rates'!M$108)
+($F744*'fnd base rates'!M$109)
+($G744*'fnd base rates'!M$110)
+($H744*'fnd base rates'!M$111)
+($I744*'fnd base rates'!M$112)
+($J744*'fnd base rates'!M$113)
+($K744*'fnd base rates'!M$114)
+($M744*'fnd base rates'!M$116)
+($N744*'fnd base rates'!M$117)
+($O744*'fnd base rates'!M$118)
+($P744*VLOOKUP($S744+12,rate_basefnd,13)))</f>
        <v>0</v>
      </c>
      <c r="AF744" s="4">
        <f t="shared" si="843"/>
        <v>128576.98605072001</v>
      </c>
      <c r="AH744" s="4">
        <f t="shared" si="844"/>
        <v>487049347</v>
      </c>
      <c r="AI744" s="4" t="str">
        <f t="shared" si="845"/>
        <v>487</v>
      </c>
      <c r="AJ744" s="2" t="str">
        <f t="shared" si="846"/>
        <v>049</v>
      </c>
      <c r="AK744" s="2" t="str">
        <f t="shared" si="847"/>
        <v>347</v>
      </c>
      <c r="AL744" s="4">
        <f t="shared" si="848"/>
        <v>1</v>
      </c>
      <c r="AM744" s="4">
        <f t="shared" si="840"/>
        <v>10</v>
      </c>
      <c r="AN744" s="4">
        <f t="shared" si="849"/>
        <v>128576.98605072001</v>
      </c>
      <c r="AO744" s="4">
        <f t="shared" si="850"/>
        <v>12858</v>
      </c>
      <c r="AP744" s="4">
        <f t="shared" si="851"/>
        <v>0</v>
      </c>
      <c r="AQ744" s="4">
        <v>12858</v>
      </c>
      <c r="AW744" s="4">
        <v>12830</v>
      </c>
      <c r="AX744" s="5">
        <f t="shared" si="852"/>
        <v>28</v>
      </c>
      <c r="AY744" s="4">
        <v>12858</v>
      </c>
      <c r="AZ744" s="5"/>
      <c r="BB744" s="5">
        <f t="shared" ref="BB744" si="882">BC744-BA744</f>
        <v>0</v>
      </c>
    </row>
    <row r="745" spans="1:54" s="4" customFormat="1">
      <c r="A745" s="278">
        <v>487</v>
      </c>
      <c r="B745" s="2">
        <v>487274010</v>
      </c>
      <c r="C745" s="10" t="s">
        <v>308</v>
      </c>
      <c r="D745" s="15">
        <f>'fnd enro'!D745</f>
        <v>0</v>
      </c>
      <c r="E745" s="15">
        <f>'fnd enro'!E745</f>
        <v>0</v>
      </c>
      <c r="F745" s="15">
        <f>'fnd enro'!F745</f>
        <v>0</v>
      </c>
      <c r="G745" s="15">
        <f>'fnd enro'!G745</f>
        <v>6</v>
      </c>
      <c r="H745" s="15">
        <f>'fnd enro'!H745</f>
        <v>0</v>
      </c>
      <c r="I745" s="15">
        <f>'fnd enro'!I745</f>
        <v>0</v>
      </c>
      <c r="J745" s="15">
        <f>'fnd enro'!J745</f>
        <v>0</v>
      </c>
      <c r="K745" s="16">
        <f>'fnd enro'!K745</f>
        <v>0.2298</v>
      </c>
      <c r="L745" s="15">
        <f>'fnd enro'!L745</f>
        <v>0</v>
      </c>
      <c r="M745" s="15">
        <f>'fnd enro'!M745</f>
        <v>1</v>
      </c>
      <c r="N745" s="15">
        <f>'fnd enro'!N745</f>
        <v>0</v>
      </c>
      <c r="O745" s="15">
        <f>'fnd enro'!O745</f>
        <v>0</v>
      </c>
      <c r="P745" s="15">
        <f>'fnd enro'!P745</f>
        <v>6</v>
      </c>
      <c r="Q745" s="15">
        <f>'fnd enro'!R745</f>
        <v>6</v>
      </c>
      <c r="R745" s="16">
        <f t="shared" si="842"/>
        <v>1.052</v>
      </c>
      <c r="S745" s="15">
        <f>VALUE('fnd enro'!Q745)</f>
        <v>2</v>
      </c>
      <c r="T745" s="2"/>
      <c r="U745" s="1">
        <f>(($D745*'fnd base rates'!C$107)
+($E745*'fnd base rates'!C$108)
+($F745*'fnd base rates'!C$109)
+($G745*'fnd base rates'!C$110)
+($H745*'fnd base rates'!C$111)
+($I745*'fnd base rates'!C$112)
+($J745*'fnd base rates'!C$113)
+($K745*'fnd base rates'!C$114)
+($M745*'fnd base rates'!C$116)
+($N745*'fnd base rates'!C$117)
+($O745*'fnd base rates'!C$118)
+($P745*VLOOKUP($S745+12,rate_basefnd,3)))
*$R745</f>
        <v>3670.6633934160009</v>
      </c>
      <c r="V745" s="1">
        <f>(($D745*'fnd base rates'!D$107)
+($E745*'fnd base rates'!D$108)
+($F745*'fnd base rates'!D$109)
+($G745*'fnd base rates'!D$110)
+($H745*'fnd base rates'!D$111)
+($I745*'fnd base rates'!D$112)
+($J745*'fnd base rates'!D$113)
+($K745*'fnd base rates'!D$114)
+($M745*'fnd base rates'!D$116)
+($N745*'fnd base rates'!D$117)
+($O745*'fnd base rates'!D$118)
+($P745*VLOOKUP($S745+12,rate_basefnd,4)))
*$R745</f>
        <v>6386.3658800000012</v>
      </c>
      <c r="W745" s="1">
        <f>(($D745*'fnd base rates'!E$107)
+($E745*'fnd base rates'!E$108)
+($F745*'fnd base rates'!E$109)
+($G745*'fnd base rates'!E$110)
+($H745*'fnd base rates'!E$111)
+($I745*'fnd base rates'!E$112)
+($J745*'fnd base rates'!E$113)
+($K745*'fnd base rates'!E$114)
+($M745*'fnd base rates'!E$116)
+($N745*'fnd base rates'!E$117)
+($O745*'fnd base rates'!E$118)
+($P745*VLOOKUP($S745+12,rate_basefnd,5)))
*$R745</f>
        <v>40169.064674808003</v>
      </c>
      <c r="X745" s="1">
        <f>(($D745*'fnd base rates'!F$107)
+($E745*'fnd base rates'!F$108)
+($F745*'fnd base rates'!F$109)
+($G745*'fnd base rates'!F$110)
+($H745*'fnd base rates'!F$111)
+($I745*'fnd base rates'!F$112)
+($J745*'fnd base rates'!F$113)
+($K745*'fnd base rates'!F$114)
+($M745*'fnd base rates'!F$116)
+($N745*'fnd base rates'!F$117)
+($O745*'fnd base rates'!F$118)
+($P745*VLOOKUP($S745+12,rate_basefnd,6)))
*$R745</f>
        <v>7693.3815071840008</v>
      </c>
      <c r="Y745" s="1">
        <f>(($D745*'fnd base rates'!G$107)
+($E745*'fnd base rates'!G$108)
+($F745*'fnd base rates'!G$109)
+($G745*'fnd base rates'!G$110)
+($H745*'fnd base rates'!G$111)
+($I745*'fnd base rates'!G$112)
+($J745*'fnd base rates'!G$113)
+($K745*'fnd base rates'!G$114)
+($M745*'fnd base rates'!G$116)
+($N745*'fnd base rates'!G$117)
+($O745*'fnd base rates'!G$118)
+($P745*VLOOKUP($S745+12,rate_basefnd,7)))
*$R745</f>
        <v>1749.3253893679998</v>
      </c>
      <c r="Z745" s="1">
        <f>(($D745*'fnd base rates'!H$107)
+($E745*'fnd base rates'!H$108)
+($F745*'fnd base rates'!H$109)
+($G745*'fnd base rates'!H$110)
+($H745*'fnd base rates'!H$111)
+($I745*'fnd base rates'!H$112)
+($J745*'fnd base rates'!H$113)
+($K745*'fnd base rates'!H$114)
+($M745*'fnd base rates'!H$116)
+($N745*'fnd base rates'!H$117)
+($O745*'fnd base rates'!H$118)
+($P745*VLOOKUP($S745+12,rate_basefnd,8)))</f>
        <v>3233.15326</v>
      </c>
      <c r="AA745" s="1">
        <f>(($D745*'fnd base rates'!I$107)
+($E745*'fnd base rates'!I$108)
+($F745*'fnd base rates'!I$109)
+($G745*'fnd base rates'!I$110)
+($H745*'fnd base rates'!I$111)
+($I745*'fnd base rates'!I$112)
+($J745*'fnd base rates'!I$113)
+($K745*'fnd base rates'!I$114)
+($M745*'fnd base rates'!I$116)
+($N745*'fnd base rates'!I$117)
+($O745*'fnd base rates'!I$118)
+($P745*VLOOKUP($S745+12,rate_basefnd,9)))
*$R745</f>
        <v>2399.6751200000003</v>
      </c>
      <c r="AB745" s="1">
        <f>(($D745*'fnd base rates'!J$107)
+($E745*'fnd base rates'!J$108)
+($F745*'fnd base rates'!J$109)
+($G745*'fnd base rates'!J$110)
+($H745*'fnd base rates'!J$111)
+($I745*'fnd base rates'!J$112)
+($J745*'fnd base rates'!J$113)
+($K745*'fnd base rates'!J$114)
+($M745*'fnd base rates'!J$116)
+($N745*'fnd base rates'!J$117)
+($O745*'fnd base rates'!J$118)
+($P745*VLOOKUP($S745+12,rate_basefnd,10)))
*$R745</f>
        <v>4211.4295200000006</v>
      </c>
      <c r="AC745" s="1">
        <f>(($D745*'fnd base rates'!K$107)
+($E745*'fnd base rates'!K$108)
+($F745*'fnd base rates'!K$109)
+($G745*'fnd base rates'!K$110)
+($H745*'fnd base rates'!K$111)
+($I745*'fnd base rates'!K$112)
+($J745*'fnd base rates'!K$113)
+($K745*'fnd base rates'!K$114)
+($M745*'fnd base rates'!K$116)
+($N745*'fnd base rates'!K$117)
+($O745*'fnd base rates'!K$118)
+($P745*VLOOKUP($S745+12,rate_basefnd,11)))
*$R745</f>
        <v>6939.3960374320004</v>
      </c>
      <c r="AD745" s="1">
        <f>(($D745*'fnd base rates'!L$107)
+($E745*'fnd base rates'!L$108)
+($F745*'fnd base rates'!L$109)
+($G745*'fnd base rates'!L$110)
+($H745*'fnd base rates'!L$111)
+($I745*'fnd base rates'!L$112)
+($J745*'fnd base rates'!L$113)
+($K745*'fnd base rates'!L$114)
+($M745*'fnd base rates'!L$116)
+($N745*'fnd base rates'!L$117)
+($O745*'fnd base rates'!L$118)
+($P745*VLOOKUP($S745+12,rate_basefnd,12)))</f>
        <v>10469.450436000001</v>
      </c>
      <c r="AE745" s="1">
        <f>(($D745*'fnd base rates'!M$107)
+($E745*'fnd base rates'!M$108)
+($F745*'fnd base rates'!M$109)
+($G745*'fnd base rates'!M$110)
+($H745*'fnd base rates'!M$111)
+($I745*'fnd base rates'!M$112)
+($J745*'fnd base rates'!M$113)
+($K745*'fnd base rates'!M$114)
+($M745*'fnd base rates'!M$116)
+($N745*'fnd base rates'!M$117)
+($O745*'fnd base rates'!M$118)
+($P745*VLOOKUP($S745+12,rate_basefnd,13)))</f>
        <v>0</v>
      </c>
      <c r="AF745" s="4">
        <f t="shared" si="843"/>
        <v>86921.905218208005</v>
      </c>
      <c r="AH745" s="4">
        <f t="shared" si="844"/>
        <v>487274010</v>
      </c>
      <c r="AI745" s="4" t="str">
        <f t="shared" si="845"/>
        <v>487</v>
      </c>
      <c r="AJ745" s="2" t="str">
        <f t="shared" si="846"/>
        <v>274</v>
      </c>
      <c r="AK745" s="2" t="str">
        <f t="shared" si="847"/>
        <v>010</v>
      </c>
      <c r="AL745" s="4">
        <f t="shared" si="848"/>
        <v>1</v>
      </c>
      <c r="AM745" s="4">
        <f t="shared" si="840"/>
        <v>6</v>
      </c>
      <c r="AN745" s="4">
        <f t="shared" si="849"/>
        <v>86921.905218208005</v>
      </c>
      <c r="AO745" s="4">
        <f t="shared" si="850"/>
        <v>14487</v>
      </c>
      <c r="AP745" s="4">
        <f t="shared" si="851"/>
        <v>0</v>
      </c>
      <c r="AQ745" s="4">
        <v>14487</v>
      </c>
      <c r="AW745" s="4">
        <v>14469</v>
      </c>
      <c r="AX745" s="5">
        <f t="shared" si="852"/>
        <v>18</v>
      </c>
      <c r="AY745" s="4">
        <v>14487</v>
      </c>
      <c r="AZ745" s="5"/>
      <c r="BB745" s="5">
        <f t="shared" ref="BB745" si="883">BC745-BA745</f>
        <v>0</v>
      </c>
    </row>
    <row r="746" spans="1:54" s="4" customFormat="1">
      <c r="A746" s="278">
        <v>487</v>
      </c>
      <c r="B746" s="2">
        <v>487274016</v>
      </c>
      <c r="C746" s="10" t="s">
        <v>308</v>
      </c>
      <c r="D746" s="15">
        <f>'fnd enro'!D746</f>
        <v>0</v>
      </c>
      <c r="E746" s="15">
        <f>'fnd enro'!E746</f>
        <v>0</v>
      </c>
      <c r="F746" s="15">
        <f>'fnd enro'!F746</f>
        <v>0</v>
      </c>
      <c r="G746" s="15">
        <f>'fnd enro'!G746</f>
        <v>1</v>
      </c>
      <c r="H746" s="15">
        <f>'fnd enro'!H746</f>
        <v>0</v>
      </c>
      <c r="I746" s="15">
        <f>'fnd enro'!I746</f>
        <v>0</v>
      </c>
      <c r="J746" s="15">
        <f>'fnd enro'!J746</f>
        <v>0</v>
      </c>
      <c r="K746" s="16">
        <f>'fnd enro'!K746</f>
        <v>3.8300000000000001E-2</v>
      </c>
      <c r="L746" s="15">
        <f>'fnd enro'!L746</f>
        <v>0</v>
      </c>
      <c r="M746" s="15">
        <f>'fnd enro'!M746</f>
        <v>0</v>
      </c>
      <c r="N746" s="15">
        <f>'fnd enro'!N746</f>
        <v>0</v>
      </c>
      <c r="O746" s="15">
        <f>'fnd enro'!O746</f>
        <v>0</v>
      </c>
      <c r="P746" s="15">
        <f>'fnd enro'!P746</f>
        <v>0</v>
      </c>
      <c r="Q746" s="15">
        <f>'fnd enro'!R746</f>
        <v>1</v>
      </c>
      <c r="R746" s="16">
        <f t="shared" si="842"/>
        <v>1.052</v>
      </c>
      <c r="S746" s="15">
        <f>VALUE('fnd enro'!Q746)</f>
        <v>7</v>
      </c>
      <c r="T746" s="2"/>
      <c r="U746" s="1">
        <f>(($D746*'fnd base rates'!C$107)
+($E746*'fnd base rates'!C$108)
+($F746*'fnd base rates'!C$109)
+($G746*'fnd base rates'!C$110)
+($H746*'fnd base rates'!C$111)
+($I746*'fnd base rates'!C$112)
+($J746*'fnd base rates'!C$113)
+($K746*'fnd base rates'!C$114)
+($M746*'fnd base rates'!C$116)
+($N746*'fnd base rates'!C$117)
+($O746*'fnd base rates'!C$118)
+($P746*VLOOKUP($S746+12,rate_basefnd,3)))
*$R746</f>
        <v>539.173452236</v>
      </c>
      <c r="V746" s="1">
        <f>(($D746*'fnd base rates'!D$107)
+($E746*'fnd base rates'!D$108)
+($F746*'fnd base rates'!D$109)
+($G746*'fnd base rates'!D$110)
+($H746*'fnd base rates'!D$111)
+($I746*'fnd base rates'!D$112)
+($J746*'fnd base rates'!D$113)
+($K746*'fnd base rates'!D$114)
+($M746*'fnd base rates'!D$116)
+($N746*'fnd base rates'!D$117)
+($O746*'fnd base rates'!D$118)
+($P746*VLOOKUP($S746+12,rate_basefnd,4)))
*$R746</f>
        <v>770.20076000000006</v>
      </c>
      <c r="W746" s="1">
        <f>(($D746*'fnd base rates'!E$107)
+($E746*'fnd base rates'!E$108)
+($F746*'fnd base rates'!E$109)
+($G746*'fnd base rates'!E$110)
+($H746*'fnd base rates'!E$111)
+($I746*'fnd base rates'!E$112)
+($J746*'fnd base rates'!E$113)
+($K746*'fnd base rates'!E$114)
+($M746*'fnd base rates'!E$116)
+($N746*'fnd base rates'!E$117)
+($O746*'fnd base rates'!E$118)
+($P746*VLOOKUP($S746+12,rate_basefnd,5)))
*$R746</f>
        <v>3903.5146524680003</v>
      </c>
      <c r="X746" s="1">
        <f>(($D746*'fnd base rates'!F$107)
+($E746*'fnd base rates'!F$108)
+($F746*'fnd base rates'!F$109)
+($G746*'fnd base rates'!F$110)
+($H746*'fnd base rates'!F$111)
+($I746*'fnd base rates'!F$112)
+($J746*'fnd base rates'!F$113)
+($K746*'fnd base rates'!F$114)
+($M746*'fnd base rates'!F$116)
+($N746*'fnd base rates'!F$117)
+($O746*'fnd base rates'!F$118)
+($P746*VLOOKUP($S746+12,rate_basefnd,6)))
*$R746</f>
        <v>1253.0775778640002</v>
      </c>
      <c r="Y746" s="1">
        <f>(($D746*'fnd base rates'!G$107)
+($E746*'fnd base rates'!G$108)
+($F746*'fnd base rates'!G$109)
+($G746*'fnd base rates'!G$110)
+($H746*'fnd base rates'!G$111)
+($I746*'fnd base rates'!G$112)
+($J746*'fnd base rates'!G$113)
+($K746*'fnd base rates'!G$114)
+($M746*'fnd base rates'!G$116)
+($N746*'fnd base rates'!G$117)
+($O746*'fnd base rates'!G$118)
+($P746*VLOOKUP($S746+12,rate_basefnd,7)))
*$R746</f>
        <v>157.701258228</v>
      </c>
      <c r="Z746" s="1">
        <f>(($D746*'fnd base rates'!H$107)
+($E746*'fnd base rates'!H$108)
+($F746*'fnd base rates'!H$109)
+($G746*'fnd base rates'!H$110)
+($H746*'fnd base rates'!H$111)
+($I746*'fnd base rates'!H$112)
+($J746*'fnd base rates'!H$113)
+($K746*'fnd base rates'!H$114)
+($M746*'fnd base rates'!H$116)
+($N746*'fnd base rates'!H$117)
+($O746*'fnd base rates'!H$118)
+($P746*VLOOKUP($S746+12,rate_basefnd,8)))</f>
        <v>500.77720999999997</v>
      </c>
      <c r="AA746" s="1">
        <f>(($D746*'fnd base rates'!I$107)
+($E746*'fnd base rates'!I$108)
+($F746*'fnd base rates'!I$109)
+($G746*'fnd base rates'!I$110)
+($H746*'fnd base rates'!I$111)
+($I746*'fnd base rates'!I$112)
+($J746*'fnd base rates'!I$113)
+($K746*'fnd base rates'!I$114)
+($M746*'fnd base rates'!I$116)
+($N746*'fnd base rates'!I$117)
+($O746*'fnd base rates'!I$118)
+($P746*VLOOKUP($S746+12,rate_basefnd,9)))
*$R746</f>
        <v>282.69344000000007</v>
      </c>
      <c r="AB746" s="1">
        <f>(($D746*'fnd base rates'!J$107)
+($E746*'fnd base rates'!J$108)
+($F746*'fnd base rates'!J$109)
+($G746*'fnd base rates'!J$110)
+($H746*'fnd base rates'!J$111)
+($I746*'fnd base rates'!J$112)
+($J746*'fnd base rates'!J$113)
+($K746*'fnd base rates'!J$114)
+($M746*'fnd base rates'!J$116)
+($N746*'fnd base rates'!J$117)
+($O746*'fnd base rates'!J$118)
+($P746*VLOOKUP($S746+12,rate_basefnd,10)))
*$R746</f>
        <v>153.33951999999999</v>
      </c>
      <c r="AC746" s="1">
        <f>(($D746*'fnd base rates'!K$107)
+($E746*'fnd base rates'!K$108)
+($F746*'fnd base rates'!K$109)
+($G746*'fnd base rates'!K$110)
+($H746*'fnd base rates'!K$111)
+($I746*'fnd base rates'!K$112)
+($J746*'fnd base rates'!K$113)
+($K746*'fnd base rates'!K$114)
+($M746*'fnd base rates'!K$116)
+($N746*'fnd base rates'!K$117)
+($O746*'fnd base rates'!K$118)
+($P746*VLOOKUP($S746+12,rate_basefnd,11)))
*$R746</f>
        <v>1106.5924995720002</v>
      </c>
      <c r="AD746" s="1">
        <f>(($D746*'fnd base rates'!L$107)
+($E746*'fnd base rates'!L$108)
+($F746*'fnd base rates'!L$109)
+($G746*'fnd base rates'!L$110)
+($H746*'fnd base rates'!L$111)
+($I746*'fnd base rates'!L$112)
+($J746*'fnd base rates'!L$113)
+($K746*'fnd base rates'!L$114)
+($M746*'fnd base rates'!L$116)
+($N746*'fnd base rates'!L$117)
+($O746*'fnd base rates'!L$118)
+($P746*VLOOKUP($S746+12,rate_basefnd,12)))</f>
        <v>1303.543406</v>
      </c>
      <c r="AE746" s="1">
        <f>(($D746*'fnd base rates'!M$107)
+($E746*'fnd base rates'!M$108)
+($F746*'fnd base rates'!M$109)
+($G746*'fnd base rates'!M$110)
+($H746*'fnd base rates'!M$111)
+($I746*'fnd base rates'!M$112)
+($J746*'fnd base rates'!M$113)
+($K746*'fnd base rates'!M$114)
+($M746*'fnd base rates'!M$116)
+($N746*'fnd base rates'!M$117)
+($O746*'fnd base rates'!M$118)
+($P746*VLOOKUP($S746+12,rate_basefnd,13)))</f>
        <v>0</v>
      </c>
      <c r="AF746" s="4">
        <f t="shared" si="843"/>
        <v>9970.6137763680017</v>
      </c>
      <c r="AH746" s="4">
        <f t="shared" si="844"/>
        <v>487274016</v>
      </c>
      <c r="AI746" s="4" t="str">
        <f t="shared" si="845"/>
        <v>487</v>
      </c>
      <c r="AJ746" s="2" t="str">
        <f t="shared" si="846"/>
        <v>274</v>
      </c>
      <c r="AK746" s="2" t="str">
        <f t="shared" si="847"/>
        <v>016</v>
      </c>
      <c r="AL746" s="4">
        <f t="shared" si="848"/>
        <v>1</v>
      </c>
      <c r="AM746" s="4">
        <f t="shared" si="840"/>
        <v>1</v>
      </c>
      <c r="AN746" s="4">
        <f t="shared" si="849"/>
        <v>9970.6137763680017</v>
      </c>
      <c r="AO746" s="4">
        <f t="shared" si="850"/>
        <v>9971</v>
      </c>
      <c r="AP746" s="4">
        <f t="shared" si="851"/>
        <v>0</v>
      </c>
      <c r="AQ746" s="4">
        <v>9971</v>
      </c>
      <c r="AW746" s="4">
        <v>9953</v>
      </c>
      <c r="AX746" s="5">
        <f t="shared" si="852"/>
        <v>18</v>
      </c>
      <c r="AY746" s="4">
        <v>9971</v>
      </c>
      <c r="AZ746" s="5"/>
      <c r="BB746" s="5">
        <f t="shared" ref="BB746" si="884">BC746-BA746</f>
        <v>0</v>
      </c>
    </row>
    <row r="747" spans="1:54" s="4" customFormat="1">
      <c r="A747" s="278">
        <v>487</v>
      </c>
      <c r="B747" s="2">
        <v>487274023</v>
      </c>
      <c r="C747" s="10" t="s">
        <v>308</v>
      </c>
      <c r="D747" s="15">
        <f>'fnd enro'!D747</f>
        <v>0</v>
      </c>
      <c r="E747" s="15">
        <f>'fnd enro'!E747</f>
        <v>0</v>
      </c>
      <c r="F747" s="15">
        <f>'fnd enro'!F747</f>
        <v>1</v>
      </c>
      <c r="G747" s="15">
        <f>'fnd enro'!G747</f>
        <v>0</v>
      </c>
      <c r="H747" s="15">
        <f>'fnd enro'!H747</f>
        <v>0</v>
      </c>
      <c r="I747" s="15">
        <f>'fnd enro'!I747</f>
        <v>0</v>
      </c>
      <c r="J747" s="15">
        <f>'fnd enro'!J747</f>
        <v>0</v>
      </c>
      <c r="K747" s="16">
        <f>'fnd enro'!K747</f>
        <v>3.8300000000000001E-2</v>
      </c>
      <c r="L747" s="15">
        <f>'fnd enro'!L747</f>
        <v>0</v>
      </c>
      <c r="M747" s="15">
        <f>'fnd enro'!M747</f>
        <v>0</v>
      </c>
      <c r="N747" s="15">
        <f>'fnd enro'!N747</f>
        <v>0</v>
      </c>
      <c r="O747" s="15">
        <f>'fnd enro'!O747</f>
        <v>0</v>
      </c>
      <c r="P747" s="15">
        <f>'fnd enro'!P747</f>
        <v>1</v>
      </c>
      <c r="Q747" s="15">
        <f>'fnd enro'!R747</f>
        <v>1</v>
      </c>
      <c r="R747" s="16">
        <f t="shared" si="842"/>
        <v>1.052</v>
      </c>
      <c r="S747" s="15">
        <f>VALUE('fnd enro'!Q747)</f>
        <v>3</v>
      </c>
      <c r="T747" s="2"/>
      <c r="U747" s="1">
        <f>(($D747*'fnd base rates'!C$107)
+($E747*'fnd base rates'!C$108)
+($F747*'fnd base rates'!C$109)
+($G747*'fnd base rates'!C$110)
+($H747*'fnd base rates'!C$111)
+($I747*'fnd base rates'!C$112)
+($J747*'fnd base rates'!C$113)
+($K747*'fnd base rates'!C$114)
+($M747*'fnd base rates'!C$116)
+($N747*'fnd base rates'!C$117)
+($O747*'fnd base rates'!C$118)
+($P747*VLOOKUP($S747+12,rate_basefnd,3)))
*$R747</f>
        <v>596.16029223599992</v>
      </c>
      <c r="V747" s="1">
        <f>(($D747*'fnd base rates'!D$107)
+($E747*'fnd base rates'!D$108)
+($F747*'fnd base rates'!D$109)
+($G747*'fnd base rates'!D$110)
+($H747*'fnd base rates'!D$111)
+($I747*'fnd base rates'!D$112)
+($J747*'fnd base rates'!D$113)
+($K747*'fnd base rates'!D$114)
+($M747*'fnd base rates'!D$116)
+($N747*'fnd base rates'!D$117)
+($O747*'fnd base rates'!D$118)
+($P747*VLOOKUP($S747+12,rate_basefnd,4)))
*$R747</f>
        <v>1040.22812</v>
      </c>
      <c r="W747" s="1">
        <f>(($D747*'fnd base rates'!E$107)
+($E747*'fnd base rates'!E$108)
+($F747*'fnd base rates'!E$109)
+($G747*'fnd base rates'!E$110)
+($H747*'fnd base rates'!E$111)
+($I747*'fnd base rates'!E$112)
+($J747*'fnd base rates'!E$113)
+($K747*'fnd base rates'!E$114)
+($M747*'fnd base rates'!E$116)
+($N747*'fnd base rates'!E$117)
+($O747*'fnd base rates'!E$118)
+($P747*VLOOKUP($S747+12,rate_basefnd,5)))
*$R747</f>
        <v>6539.5005324680005</v>
      </c>
      <c r="X747" s="1">
        <f>(($D747*'fnd base rates'!F$107)
+($E747*'fnd base rates'!F$108)
+($F747*'fnd base rates'!F$109)
+($G747*'fnd base rates'!F$110)
+($H747*'fnd base rates'!F$111)
+($I747*'fnd base rates'!F$112)
+($J747*'fnd base rates'!F$113)
+($K747*'fnd base rates'!F$114)
+($M747*'fnd base rates'!F$116)
+($N747*'fnd base rates'!F$117)
+($O747*'fnd base rates'!F$118)
+($P747*VLOOKUP($S747+12,rate_basefnd,6)))
*$R747</f>
        <v>1253.0775778640002</v>
      </c>
      <c r="Y747" s="1">
        <f>(($D747*'fnd base rates'!G$107)
+($E747*'fnd base rates'!G$108)
+($F747*'fnd base rates'!G$109)
+($G747*'fnd base rates'!G$110)
+($H747*'fnd base rates'!G$111)
+($I747*'fnd base rates'!G$112)
+($J747*'fnd base rates'!G$113)
+($K747*'fnd base rates'!G$114)
+($M747*'fnd base rates'!G$116)
+($N747*'fnd base rates'!G$117)
+($O747*'fnd base rates'!G$118)
+($P747*VLOOKUP($S747+12,rate_basefnd,7)))
*$R747</f>
        <v>285.571858228</v>
      </c>
      <c r="Z747" s="1">
        <f>(($D747*'fnd base rates'!H$107)
+($E747*'fnd base rates'!H$108)
+($F747*'fnd base rates'!H$109)
+($G747*'fnd base rates'!H$110)
+($H747*'fnd base rates'!H$111)
+($I747*'fnd base rates'!H$112)
+($J747*'fnd base rates'!H$113)
+($K747*'fnd base rates'!H$114)
+($M747*'fnd base rates'!H$116)
+($N747*'fnd base rates'!H$117)
+($O747*'fnd base rates'!H$118)
+($P747*VLOOKUP($S747+12,rate_basefnd,8)))</f>
        <v>519.41720999999995</v>
      </c>
      <c r="AA747" s="1">
        <f>(($D747*'fnd base rates'!I$107)
+($E747*'fnd base rates'!I$108)
+($F747*'fnd base rates'!I$109)
+($G747*'fnd base rates'!I$110)
+($H747*'fnd base rates'!I$111)
+($I747*'fnd base rates'!I$112)
+($J747*'fnd base rates'!I$113)
+($K747*'fnd base rates'!I$114)
+($M747*'fnd base rates'!I$116)
+($N747*'fnd base rates'!I$117)
+($O747*'fnd base rates'!I$118)
+($P747*VLOOKUP($S747+12,rate_basefnd,9)))
*$R747</f>
        <v>389.43988000000007</v>
      </c>
      <c r="AB747" s="1">
        <f>(($D747*'fnd base rates'!J$107)
+($E747*'fnd base rates'!J$108)
+($F747*'fnd base rates'!J$109)
+($G747*'fnd base rates'!J$110)
+($H747*'fnd base rates'!J$111)
+($I747*'fnd base rates'!J$112)
+($J747*'fnd base rates'!J$113)
+($K747*'fnd base rates'!J$114)
+($M747*'fnd base rates'!J$116)
+($N747*'fnd base rates'!J$117)
+($O747*'fnd base rates'!J$118)
+($P747*VLOOKUP($S747+12,rate_basefnd,10)))
*$R747</f>
        <v>656.88984000000005</v>
      </c>
      <c r="AC747" s="1">
        <f>(($D747*'fnd base rates'!K$107)
+($E747*'fnd base rates'!K$108)
+($F747*'fnd base rates'!K$109)
+($G747*'fnd base rates'!K$110)
+($H747*'fnd base rates'!K$111)
+($I747*'fnd base rates'!K$112)
+($J747*'fnd base rates'!K$113)
+($K747*'fnd base rates'!K$114)
+($M747*'fnd base rates'!K$116)
+($N747*'fnd base rates'!K$117)
+($O747*'fnd base rates'!K$118)
+($P747*VLOOKUP($S747+12,rate_basefnd,11)))
*$R747</f>
        <v>1106.5924995720002</v>
      </c>
      <c r="AD747" s="1">
        <f>(($D747*'fnd base rates'!L$107)
+($E747*'fnd base rates'!L$108)
+($F747*'fnd base rates'!L$109)
+($G747*'fnd base rates'!L$110)
+($H747*'fnd base rates'!L$111)
+($I747*'fnd base rates'!L$112)
+($J747*'fnd base rates'!L$113)
+($K747*'fnd base rates'!L$114)
+($M747*'fnd base rates'!L$116)
+($N747*'fnd base rates'!L$117)
+($O747*'fnd base rates'!L$118)
+($P747*VLOOKUP($S747+12,rate_basefnd,12)))</f>
        <v>1708.823406</v>
      </c>
      <c r="AE747" s="1">
        <f>(($D747*'fnd base rates'!M$107)
+($E747*'fnd base rates'!M$108)
+($F747*'fnd base rates'!M$109)
+($G747*'fnd base rates'!M$110)
+($H747*'fnd base rates'!M$111)
+($I747*'fnd base rates'!M$112)
+($J747*'fnd base rates'!M$113)
+($K747*'fnd base rates'!M$114)
+($M747*'fnd base rates'!M$116)
+($N747*'fnd base rates'!M$117)
+($O747*'fnd base rates'!M$118)
+($P747*VLOOKUP($S747+12,rate_basefnd,13)))</f>
        <v>0</v>
      </c>
      <c r="AF747" s="4">
        <f t="shared" si="843"/>
        <v>14095.701216367999</v>
      </c>
      <c r="AH747" s="4">
        <f t="shared" si="844"/>
        <v>487274023</v>
      </c>
      <c r="AI747" s="4" t="str">
        <f t="shared" si="845"/>
        <v>487</v>
      </c>
      <c r="AJ747" s="2" t="str">
        <f t="shared" si="846"/>
        <v>274</v>
      </c>
      <c r="AK747" s="2" t="str">
        <f t="shared" si="847"/>
        <v>023</v>
      </c>
      <c r="AL747" s="4">
        <f t="shared" si="848"/>
        <v>1</v>
      </c>
      <c r="AM747" s="4">
        <f t="shared" si="840"/>
        <v>1</v>
      </c>
      <c r="AN747" s="4">
        <f t="shared" si="849"/>
        <v>14095.701216367999</v>
      </c>
      <c r="AO747" s="4">
        <f t="shared" si="850"/>
        <v>14096</v>
      </c>
      <c r="AP747" s="4">
        <f t="shared" si="851"/>
        <v>0</v>
      </c>
      <c r="AQ747" s="4">
        <v>14096</v>
      </c>
      <c r="AW747" s="4">
        <v>14075</v>
      </c>
      <c r="AX747" s="5">
        <f t="shared" si="852"/>
        <v>21</v>
      </c>
      <c r="AY747" s="4">
        <v>14096</v>
      </c>
      <c r="AZ747" s="5"/>
      <c r="BB747" s="5">
        <f t="shared" ref="BB747" si="885">BC747-BA747</f>
        <v>0</v>
      </c>
    </row>
    <row r="748" spans="1:54" s="4" customFormat="1">
      <c r="A748" s="278">
        <v>487</v>
      </c>
      <c r="B748" s="2">
        <v>487274031</v>
      </c>
      <c r="C748" s="10" t="s">
        <v>308</v>
      </c>
      <c r="D748" s="15">
        <f>'fnd enro'!D748</f>
        <v>0</v>
      </c>
      <c r="E748" s="15">
        <f>'fnd enro'!E748</f>
        <v>0</v>
      </c>
      <c r="F748" s="15">
        <f>'fnd enro'!F748</f>
        <v>0</v>
      </c>
      <c r="G748" s="15">
        <f>'fnd enro'!G748</f>
        <v>4</v>
      </c>
      <c r="H748" s="15">
        <f>'fnd enro'!H748</f>
        <v>0</v>
      </c>
      <c r="I748" s="15">
        <f>'fnd enro'!I748</f>
        <v>0</v>
      </c>
      <c r="J748" s="15">
        <f>'fnd enro'!J748</f>
        <v>0</v>
      </c>
      <c r="K748" s="16">
        <f>'fnd enro'!K748</f>
        <v>0.1532</v>
      </c>
      <c r="L748" s="15">
        <f>'fnd enro'!L748</f>
        <v>0</v>
      </c>
      <c r="M748" s="15">
        <f>'fnd enro'!M748</f>
        <v>1</v>
      </c>
      <c r="N748" s="15">
        <f>'fnd enro'!N748</f>
        <v>0</v>
      </c>
      <c r="O748" s="15">
        <f>'fnd enro'!O748</f>
        <v>0</v>
      </c>
      <c r="P748" s="15">
        <f>'fnd enro'!P748</f>
        <v>4</v>
      </c>
      <c r="Q748" s="15">
        <f>'fnd enro'!R748</f>
        <v>4</v>
      </c>
      <c r="R748" s="16">
        <f t="shared" si="842"/>
        <v>1.052</v>
      </c>
      <c r="S748" s="15">
        <f>VALUE('fnd enro'!Q748)</f>
        <v>4</v>
      </c>
      <c r="T748" s="2"/>
      <c r="U748" s="1">
        <f>(($D748*'fnd base rates'!C$107)
+($E748*'fnd base rates'!C$108)
+($F748*'fnd base rates'!C$109)
+($G748*'fnd base rates'!C$110)
+($H748*'fnd base rates'!C$111)
+($I748*'fnd base rates'!C$112)
+($J748*'fnd base rates'!C$113)
+($K748*'fnd base rates'!C$114)
+($M748*'fnd base rates'!C$116)
+($N748*'fnd base rates'!C$117)
+($O748*'fnd base rates'!C$118)
+($P748*VLOOKUP($S748+12,rate_basefnd,3)))
*$R748</f>
        <v>2488.7996889440001</v>
      </c>
      <c r="V748" s="1">
        <f>(($D748*'fnd base rates'!D$107)
+($E748*'fnd base rates'!D$108)
+($F748*'fnd base rates'!D$109)
+($G748*'fnd base rates'!D$110)
+($H748*'fnd base rates'!D$111)
+($I748*'fnd base rates'!D$112)
+($J748*'fnd base rates'!D$113)
+($K748*'fnd base rates'!D$114)
+($M748*'fnd base rates'!D$116)
+($N748*'fnd base rates'!D$117)
+($O748*'fnd base rates'!D$118)
+($P748*VLOOKUP($S748+12,rate_basefnd,4)))
*$R748</f>
        <v>4355.7323600000009</v>
      </c>
      <c r="W748" s="1">
        <f>(($D748*'fnd base rates'!E$107)
+($E748*'fnd base rates'!E$108)
+($F748*'fnd base rates'!E$109)
+($G748*'fnd base rates'!E$110)
+($H748*'fnd base rates'!E$111)
+($I748*'fnd base rates'!E$112)
+($J748*'fnd base rates'!E$113)
+($K748*'fnd base rates'!E$114)
+($M748*'fnd base rates'!E$116)
+($N748*'fnd base rates'!E$117)
+($O748*'fnd base rates'!E$118)
+($P748*VLOOKUP($S748+12,rate_basefnd,5)))
*$R748</f>
        <v>27576.866089872005</v>
      </c>
      <c r="X748" s="1">
        <f>(($D748*'fnd base rates'!F$107)
+($E748*'fnd base rates'!F$108)
+($F748*'fnd base rates'!F$109)
+($G748*'fnd base rates'!F$110)
+($H748*'fnd base rates'!F$111)
+($I748*'fnd base rates'!F$112)
+($J748*'fnd base rates'!F$113)
+($K748*'fnd base rates'!F$114)
+($M748*'fnd base rates'!F$116)
+($N748*'fnd base rates'!F$117)
+($O748*'fnd base rates'!F$118)
+($P748*VLOOKUP($S748+12,rate_basefnd,6)))
*$R748</f>
        <v>5187.2263514560009</v>
      </c>
      <c r="Y748" s="1">
        <f>(($D748*'fnd base rates'!G$107)
+($E748*'fnd base rates'!G$108)
+($F748*'fnd base rates'!G$109)
+($G748*'fnd base rates'!G$110)
+($H748*'fnd base rates'!G$111)
+($I748*'fnd base rates'!G$112)
+($J748*'fnd base rates'!G$113)
+($K748*'fnd base rates'!G$114)
+($M748*'fnd base rates'!G$116)
+($N748*'fnd base rates'!G$117)
+($O748*'fnd base rates'!G$118)
+($P748*VLOOKUP($S748+12,rate_basefnd,7)))
*$R748</f>
        <v>1201.767512912</v>
      </c>
      <c r="Z748" s="1">
        <f>(($D748*'fnd base rates'!H$107)
+($E748*'fnd base rates'!H$108)
+($F748*'fnd base rates'!H$109)
+($G748*'fnd base rates'!H$110)
+($H748*'fnd base rates'!H$111)
+($I748*'fnd base rates'!H$112)
+($J748*'fnd base rates'!H$113)
+($K748*'fnd base rates'!H$114)
+($M748*'fnd base rates'!H$116)
+($N748*'fnd base rates'!H$117)
+($O748*'fnd base rates'!H$118)
+($P748*VLOOKUP($S748+12,rate_basefnd,8)))</f>
        <v>2197.7788399999999</v>
      </c>
      <c r="AA748" s="1">
        <f>(($D748*'fnd base rates'!I$107)
+($E748*'fnd base rates'!I$108)
+($F748*'fnd base rates'!I$109)
+($G748*'fnd base rates'!I$110)
+($H748*'fnd base rates'!I$111)
+($I748*'fnd base rates'!I$112)
+($J748*'fnd base rates'!I$113)
+($K748*'fnd base rates'!I$114)
+($M748*'fnd base rates'!I$116)
+($N748*'fnd base rates'!I$117)
+($O748*'fnd base rates'!I$118)
+($P748*VLOOKUP($S748+12,rate_basefnd,9)))
*$R748</f>
        <v>1640.5940000000001</v>
      </c>
      <c r="AB748" s="1">
        <f>(($D748*'fnd base rates'!J$107)
+($E748*'fnd base rates'!J$108)
+($F748*'fnd base rates'!J$109)
+($G748*'fnd base rates'!J$110)
+($H748*'fnd base rates'!J$111)
+($I748*'fnd base rates'!J$112)
+($J748*'fnd base rates'!J$113)
+($K748*'fnd base rates'!J$114)
+($M748*'fnd base rates'!J$116)
+($N748*'fnd base rates'!J$117)
+($O748*'fnd base rates'!J$118)
+($P748*VLOOKUP($S748+12,rate_basefnd,10)))
*$R748</f>
        <v>2897.8392000000003</v>
      </c>
      <c r="AC748" s="1">
        <f>(($D748*'fnd base rates'!K$107)
+($E748*'fnd base rates'!K$108)
+($F748*'fnd base rates'!K$109)
+($G748*'fnd base rates'!K$110)
+($H748*'fnd base rates'!K$111)
+($I748*'fnd base rates'!K$112)
+($J748*'fnd base rates'!K$113)
+($K748*'fnd base rates'!K$114)
+($M748*'fnd base rates'!K$116)
+($N748*'fnd base rates'!K$117)
+($O748*'fnd base rates'!K$118)
+($P748*VLOOKUP($S748+12,rate_basefnd,11)))
*$R748</f>
        <v>4726.2110382880001</v>
      </c>
      <c r="AD748" s="1">
        <f>(($D748*'fnd base rates'!L$107)
+($E748*'fnd base rates'!L$108)
+($F748*'fnd base rates'!L$109)
+($G748*'fnd base rates'!L$110)
+($H748*'fnd base rates'!L$111)
+($I748*'fnd base rates'!L$112)
+($J748*'fnd base rates'!L$113)
+($K748*'fnd base rates'!L$114)
+($M748*'fnd base rates'!L$116)
+($N748*'fnd base rates'!L$117)
+($O748*'fnd base rates'!L$118)
+($P748*VLOOKUP($S748+12,rate_basefnd,12)))</f>
        <v>7126.6036239999994</v>
      </c>
      <c r="AE748" s="1">
        <f>(($D748*'fnd base rates'!M$107)
+($E748*'fnd base rates'!M$108)
+($F748*'fnd base rates'!M$109)
+($G748*'fnd base rates'!M$110)
+($H748*'fnd base rates'!M$111)
+($I748*'fnd base rates'!M$112)
+($J748*'fnd base rates'!M$113)
+($K748*'fnd base rates'!M$114)
+($M748*'fnd base rates'!M$116)
+($N748*'fnd base rates'!M$117)
+($O748*'fnd base rates'!M$118)
+($P748*VLOOKUP($S748+12,rate_basefnd,13)))</f>
        <v>0</v>
      </c>
      <c r="AF748" s="4">
        <f t="shared" si="843"/>
        <v>59399.41870547201</v>
      </c>
      <c r="AH748" s="4">
        <f t="shared" si="844"/>
        <v>487274031</v>
      </c>
      <c r="AI748" s="4" t="str">
        <f t="shared" si="845"/>
        <v>487</v>
      </c>
      <c r="AJ748" s="2" t="str">
        <f t="shared" si="846"/>
        <v>274</v>
      </c>
      <c r="AK748" s="2" t="str">
        <f t="shared" si="847"/>
        <v>031</v>
      </c>
      <c r="AL748" s="4">
        <f t="shared" si="848"/>
        <v>1</v>
      </c>
      <c r="AM748" s="4">
        <f t="shared" si="840"/>
        <v>4</v>
      </c>
      <c r="AN748" s="4">
        <f t="shared" si="849"/>
        <v>59399.41870547201</v>
      </c>
      <c r="AO748" s="4">
        <f t="shared" si="850"/>
        <v>14850</v>
      </c>
      <c r="AP748" s="4">
        <f t="shared" si="851"/>
        <v>0</v>
      </c>
      <c r="AQ748" s="4">
        <v>14850</v>
      </c>
      <c r="AW748" s="4">
        <v>14823</v>
      </c>
      <c r="AX748" s="5">
        <f t="shared" si="852"/>
        <v>27</v>
      </c>
      <c r="AY748" s="4">
        <v>14850</v>
      </c>
      <c r="AZ748" s="5"/>
      <c r="BB748" s="5">
        <f t="shared" ref="BB748" si="886">BC748-BA748</f>
        <v>0</v>
      </c>
    </row>
    <row r="749" spans="1:54" s="4" customFormat="1">
      <c r="A749" s="278">
        <v>487</v>
      </c>
      <c r="B749" s="2">
        <v>487274035</v>
      </c>
      <c r="C749" s="10" t="s">
        <v>308</v>
      </c>
      <c r="D749" s="15">
        <f>'fnd enro'!D749</f>
        <v>0</v>
      </c>
      <c r="E749" s="15">
        <f>'fnd enro'!E749</f>
        <v>0</v>
      </c>
      <c r="F749" s="15">
        <f>'fnd enro'!F749</f>
        <v>5</v>
      </c>
      <c r="G749" s="15">
        <f>'fnd enro'!G749</f>
        <v>18</v>
      </c>
      <c r="H749" s="15">
        <f>'fnd enro'!H749</f>
        <v>3</v>
      </c>
      <c r="I749" s="15">
        <f>'fnd enro'!I749</f>
        <v>0</v>
      </c>
      <c r="J749" s="15">
        <f>'fnd enro'!J749</f>
        <v>0</v>
      </c>
      <c r="K749" s="16">
        <f>'fnd enro'!K749</f>
        <v>0.99580000000000002</v>
      </c>
      <c r="L749" s="15">
        <f>'fnd enro'!L749</f>
        <v>0</v>
      </c>
      <c r="M749" s="15">
        <f>'fnd enro'!M749</f>
        <v>4</v>
      </c>
      <c r="N749" s="15">
        <f>'fnd enro'!N749</f>
        <v>0</v>
      </c>
      <c r="O749" s="15">
        <f>'fnd enro'!O749</f>
        <v>0</v>
      </c>
      <c r="P749" s="15">
        <f>'fnd enro'!P749</f>
        <v>24</v>
      </c>
      <c r="Q749" s="15">
        <f>'fnd enro'!R749</f>
        <v>26</v>
      </c>
      <c r="R749" s="16">
        <f t="shared" si="842"/>
        <v>1.052</v>
      </c>
      <c r="S749" s="15">
        <f>VALUE('fnd enro'!Q749)</f>
        <v>11</v>
      </c>
      <c r="T749" s="2"/>
      <c r="U749" s="1">
        <f>(($D749*'fnd base rates'!C$107)
+($E749*'fnd base rates'!C$108)
+($F749*'fnd base rates'!C$109)
+($G749*'fnd base rates'!C$110)
+($H749*'fnd base rates'!C$111)
+($I749*'fnd base rates'!C$112)
+($J749*'fnd base rates'!C$113)
+($K749*'fnd base rates'!C$114)
+($M749*'fnd base rates'!C$116)
+($N749*'fnd base rates'!C$117)
+($O749*'fnd base rates'!C$118)
+($P749*VLOOKUP($S749+12,rate_basefnd,3)))
*$R749</f>
        <v>16241.974878136001</v>
      </c>
      <c r="V749" s="1">
        <f>(($D749*'fnd base rates'!D$107)
+($E749*'fnd base rates'!D$108)
+($F749*'fnd base rates'!D$109)
+($G749*'fnd base rates'!D$110)
+($H749*'fnd base rates'!D$111)
+($I749*'fnd base rates'!D$112)
+($J749*'fnd base rates'!D$113)
+($K749*'fnd base rates'!D$114)
+($M749*'fnd base rates'!D$116)
+($N749*'fnd base rates'!D$117)
+($O749*'fnd base rates'!D$118)
+($P749*VLOOKUP($S749+12,rate_basefnd,4)))
*$R749</f>
        <v>29365.002</v>
      </c>
      <c r="W749" s="1">
        <f>(($D749*'fnd base rates'!E$107)
+($E749*'fnd base rates'!E$108)
+($F749*'fnd base rates'!E$109)
+($G749*'fnd base rates'!E$110)
+($H749*'fnd base rates'!E$111)
+($I749*'fnd base rates'!E$112)
+($J749*'fnd base rates'!E$113)
+($K749*'fnd base rates'!E$114)
+($M749*'fnd base rates'!E$116)
+($N749*'fnd base rates'!E$117)
+($O749*'fnd base rates'!E$118)
+($P749*VLOOKUP($S749+12,rate_basefnd,5)))
*$R749</f>
        <v>189462.97684416801</v>
      </c>
      <c r="X749" s="1">
        <f>(($D749*'fnd base rates'!F$107)
+($E749*'fnd base rates'!F$108)
+($F749*'fnd base rates'!F$109)
+($G749*'fnd base rates'!F$110)
+($H749*'fnd base rates'!F$111)
+($I749*'fnd base rates'!F$112)
+($J749*'fnd base rates'!F$113)
+($K749*'fnd base rates'!F$114)
+($M749*'fnd base rates'!F$116)
+($N749*'fnd base rates'!F$117)
+($O749*'fnd base rates'!F$118)
+($P749*VLOOKUP($S749+12,rate_basefnd,6)))
*$R749</f>
        <v>32518.422424464003</v>
      </c>
      <c r="Y749" s="1">
        <f>(($D749*'fnd base rates'!G$107)
+($E749*'fnd base rates'!G$108)
+($F749*'fnd base rates'!G$109)
+($G749*'fnd base rates'!G$110)
+($H749*'fnd base rates'!G$111)
+($I749*'fnd base rates'!G$112)
+($J749*'fnd base rates'!G$113)
+($K749*'fnd base rates'!G$114)
+($M749*'fnd base rates'!G$116)
+($N749*'fnd base rates'!G$117)
+($O749*'fnd base rates'!G$118)
+($P749*VLOOKUP($S749+12,rate_basefnd,7)))
*$R749</f>
        <v>8427.1718339279996</v>
      </c>
      <c r="Z749" s="1">
        <f>(($D749*'fnd base rates'!H$107)
+($E749*'fnd base rates'!H$108)
+($F749*'fnd base rates'!H$109)
+($G749*'fnd base rates'!H$110)
+($H749*'fnd base rates'!H$111)
+($I749*'fnd base rates'!H$112)
+($J749*'fnd base rates'!H$113)
+($K749*'fnd base rates'!H$114)
+($M749*'fnd base rates'!H$116)
+($N749*'fnd base rates'!H$117)
+($O749*'fnd base rates'!H$118)
+($P749*VLOOKUP($S749+12,rate_basefnd,8)))</f>
        <v>14091.367460000001</v>
      </c>
      <c r="AA749" s="1">
        <f>(($D749*'fnd base rates'!I$107)
+($E749*'fnd base rates'!I$108)
+($F749*'fnd base rates'!I$109)
+($G749*'fnd base rates'!I$110)
+($H749*'fnd base rates'!I$111)
+($I749*'fnd base rates'!I$112)
+($J749*'fnd base rates'!I$113)
+($K749*'fnd base rates'!I$114)
+($M749*'fnd base rates'!I$116)
+($N749*'fnd base rates'!I$117)
+($O749*'fnd base rates'!I$118)
+($P749*VLOOKUP($S749+12,rate_basefnd,9)))
*$R749</f>
        <v>11277.902880000003</v>
      </c>
      <c r="AB749" s="1">
        <f>(($D749*'fnd base rates'!J$107)
+($E749*'fnd base rates'!J$108)
+($F749*'fnd base rates'!J$109)
+($G749*'fnd base rates'!J$110)
+($H749*'fnd base rates'!J$111)
+($I749*'fnd base rates'!J$112)
+($J749*'fnd base rates'!J$113)
+($K749*'fnd base rates'!J$114)
+($M749*'fnd base rates'!J$116)
+($N749*'fnd base rates'!J$117)
+($O749*'fnd base rates'!J$118)
+($P749*VLOOKUP($S749+12,rate_basefnd,10)))
*$R749</f>
        <v>21870.080599999998</v>
      </c>
      <c r="AC749" s="1">
        <f>(($D749*'fnd base rates'!K$107)
+($E749*'fnd base rates'!K$108)
+($F749*'fnd base rates'!K$109)
+($G749*'fnd base rates'!K$110)
+($H749*'fnd base rates'!K$111)
+($I749*'fnd base rates'!K$112)
+($J749*'fnd base rates'!K$113)
+($K749*'fnd base rates'!K$114)
+($M749*'fnd base rates'!K$116)
+($N749*'fnd base rates'!K$117)
+($O749*'fnd base rates'!K$118)
+($P749*VLOOKUP($S749+12,rate_basefnd,11)))
*$R749</f>
        <v>30218.262668872005</v>
      </c>
      <c r="AD749" s="1">
        <f>(($D749*'fnd base rates'!L$107)
+($E749*'fnd base rates'!L$108)
+($F749*'fnd base rates'!L$109)
+($G749*'fnd base rates'!L$110)
+($H749*'fnd base rates'!L$111)
+($I749*'fnd base rates'!L$112)
+($J749*'fnd base rates'!L$113)
+($K749*'fnd base rates'!L$114)
+($M749*'fnd base rates'!L$116)
+($N749*'fnd base rates'!L$117)
+($O749*'fnd base rates'!L$118)
+($P749*VLOOKUP($S749+12,rate_basefnd,12)))</f>
        <v>48050.118556000001</v>
      </c>
      <c r="AE749" s="1">
        <f>(($D749*'fnd base rates'!M$107)
+($E749*'fnd base rates'!M$108)
+($F749*'fnd base rates'!M$109)
+($G749*'fnd base rates'!M$110)
+($H749*'fnd base rates'!M$111)
+($I749*'fnd base rates'!M$112)
+($J749*'fnd base rates'!M$113)
+($K749*'fnd base rates'!M$114)
+($M749*'fnd base rates'!M$116)
+($N749*'fnd base rates'!M$117)
+($O749*'fnd base rates'!M$118)
+($P749*VLOOKUP($S749+12,rate_basefnd,13)))</f>
        <v>0</v>
      </c>
      <c r="AF749" s="4">
        <f t="shared" si="843"/>
        <v>401523.28014556802</v>
      </c>
      <c r="AH749" s="4">
        <f t="shared" si="844"/>
        <v>487274035</v>
      </c>
      <c r="AI749" s="4" t="str">
        <f t="shared" si="845"/>
        <v>487</v>
      </c>
      <c r="AJ749" s="2" t="str">
        <f t="shared" si="846"/>
        <v>274</v>
      </c>
      <c r="AK749" s="2" t="str">
        <f t="shared" si="847"/>
        <v>035</v>
      </c>
      <c r="AL749" s="4">
        <f t="shared" si="848"/>
        <v>1</v>
      </c>
      <c r="AM749" s="4">
        <f t="shared" si="840"/>
        <v>26</v>
      </c>
      <c r="AN749" s="4">
        <f t="shared" si="849"/>
        <v>401523.28014556802</v>
      </c>
      <c r="AO749" s="4">
        <f t="shared" si="850"/>
        <v>15443</v>
      </c>
      <c r="AP749" s="4">
        <f t="shared" si="851"/>
        <v>0</v>
      </c>
      <c r="AQ749" s="4">
        <v>15443</v>
      </c>
      <c r="AW749" s="4">
        <v>15345</v>
      </c>
      <c r="AX749" s="5">
        <f t="shared" si="852"/>
        <v>98</v>
      </c>
      <c r="AY749" s="4">
        <v>15443</v>
      </c>
      <c r="AZ749" s="5"/>
      <c r="BB749" s="5">
        <f t="shared" ref="BB749" si="887">BC749-BA749</f>
        <v>0</v>
      </c>
    </row>
    <row r="750" spans="1:54" s="4" customFormat="1">
      <c r="A750" s="278">
        <v>487</v>
      </c>
      <c r="B750" s="2">
        <v>487274044</v>
      </c>
      <c r="C750" s="10" t="s">
        <v>308</v>
      </c>
      <c r="D750" s="15">
        <f>'fnd enro'!D750</f>
        <v>0</v>
      </c>
      <c r="E750" s="15">
        <f>'fnd enro'!E750</f>
        <v>0</v>
      </c>
      <c r="F750" s="15">
        <f>'fnd enro'!F750</f>
        <v>2</v>
      </c>
      <c r="G750" s="15">
        <f>'fnd enro'!G750</f>
        <v>2</v>
      </c>
      <c r="H750" s="15">
        <f>'fnd enro'!H750</f>
        <v>0</v>
      </c>
      <c r="I750" s="15">
        <f>'fnd enro'!I750</f>
        <v>0</v>
      </c>
      <c r="J750" s="15">
        <f>'fnd enro'!J750</f>
        <v>0</v>
      </c>
      <c r="K750" s="16">
        <f>'fnd enro'!K750</f>
        <v>0.1532</v>
      </c>
      <c r="L750" s="15">
        <f>'fnd enro'!L750</f>
        <v>0</v>
      </c>
      <c r="M750" s="15">
        <f>'fnd enro'!M750</f>
        <v>0</v>
      </c>
      <c r="N750" s="15">
        <f>'fnd enro'!N750</f>
        <v>0</v>
      </c>
      <c r="O750" s="15">
        <f>'fnd enro'!O750</f>
        <v>0</v>
      </c>
      <c r="P750" s="15">
        <f>'fnd enro'!P750</f>
        <v>4</v>
      </c>
      <c r="Q750" s="15">
        <f>'fnd enro'!R750</f>
        <v>4</v>
      </c>
      <c r="R750" s="16">
        <f t="shared" si="842"/>
        <v>1.052</v>
      </c>
      <c r="S750" s="15">
        <f>VALUE('fnd enro'!Q750)</f>
        <v>12</v>
      </c>
      <c r="T750" s="2"/>
      <c r="U750" s="1">
        <f>(($D750*'fnd base rates'!C$107)
+($E750*'fnd base rates'!C$108)
+($F750*'fnd base rates'!C$109)
+($G750*'fnd base rates'!C$110)
+($H750*'fnd base rates'!C$111)
+($I750*'fnd base rates'!C$112)
+($J750*'fnd base rates'!C$113)
+($K750*'fnd base rates'!C$114)
+($M750*'fnd base rates'!C$116)
+($N750*'fnd base rates'!C$117)
+($O750*'fnd base rates'!C$118)
+($P750*VLOOKUP($S750+12,rate_basefnd,3)))
*$R750</f>
        <v>2469.3061289439997</v>
      </c>
      <c r="V750" s="1">
        <f>(($D750*'fnd base rates'!D$107)
+($E750*'fnd base rates'!D$108)
+($F750*'fnd base rates'!D$109)
+($G750*'fnd base rates'!D$110)
+($H750*'fnd base rates'!D$111)
+($I750*'fnd base rates'!D$112)
+($J750*'fnd base rates'!D$113)
+($K750*'fnd base rates'!D$114)
+($M750*'fnd base rates'!D$116)
+($N750*'fnd base rates'!D$117)
+($O750*'fnd base rates'!D$118)
+($P750*VLOOKUP($S750+12,rate_basefnd,4)))
*$R750</f>
        <v>4561.8927999999996</v>
      </c>
      <c r="W750" s="1">
        <f>(($D750*'fnd base rates'!E$107)
+($E750*'fnd base rates'!E$108)
+($F750*'fnd base rates'!E$109)
+($G750*'fnd base rates'!E$110)
+($H750*'fnd base rates'!E$111)
+($I750*'fnd base rates'!E$112)
+($J750*'fnd base rates'!E$113)
+($K750*'fnd base rates'!E$114)
+($M750*'fnd base rates'!E$116)
+($N750*'fnd base rates'!E$117)
+($O750*'fnd base rates'!E$118)
+($P750*VLOOKUP($S750+12,rate_basefnd,5)))
*$R750</f>
        <v>30072.367889872003</v>
      </c>
      <c r="X750" s="1">
        <f>(($D750*'fnd base rates'!F$107)
+($E750*'fnd base rates'!F$108)
+($F750*'fnd base rates'!F$109)
+($G750*'fnd base rates'!F$110)
+($H750*'fnd base rates'!F$111)
+($I750*'fnd base rates'!F$112)
+($J750*'fnd base rates'!F$113)
+($K750*'fnd base rates'!F$114)
+($M750*'fnd base rates'!F$116)
+($N750*'fnd base rates'!F$117)
+($O750*'fnd base rates'!F$118)
+($P750*VLOOKUP($S750+12,rate_basefnd,6)))
*$R750</f>
        <v>5012.3103114560008</v>
      </c>
      <c r="Y750" s="1">
        <f>(($D750*'fnd base rates'!G$107)
+($E750*'fnd base rates'!G$108)
+($F750*'fnd base rates'!G$109)
+($G750*'fnd base rates'!G$110)
+($H750*'fnd base rates'!G$111)
+($I750*'fnd base rates'!G$112)
+($J750*'fnd base rates'!G$113)
+($K750*'fnd base rates'!G$114)
+($M750*'fnd base rates'!G$116)
+($N750*'fnd base rates'!G$117)
+($O750*'fnd base rates'!G$118)
+($P750*VLOOKUP($S750+12,rate_basefnd,7)))
*$R750</f>
        <v>1332.194472912</v>
      </c>
      <c r="Z750" s="1">
        <f>(($D750*'fnd base rates'!H$107)
+($E750*'fnd base rates'!H$108)
+($F750*'fnd base rates'!H$109)
+($G750*'fnd base rates'!H$110)
+($H750*'fnd base rates'!H$111)
+($I750*'fnd base rates'!H$112)
+($J750*'fnd base rates'!H$113)
+($K750*'fnd base rates'!H$114)
+($M750*'fnd base rates'!H$116)
+($N750*'fnd base rates'!H$117)
+($O750*'fnd base rates'!H$118)
+($P750*VLOOKUP($S750+12,rate_basefnd,8)))</f>
        <v>2105.3088399999997</v>
      </c>
      <c r="AA750" s="1">
        <f>(($D750*'fnd base rates'!I$107)
+($E750*'fnd base rates'!I$108)
+($F750*'fnd base rates'!I$109)
+($G750*'fnd base rates'!I$110)
+($H750*'fnd base rates'!I$111)
+($I750*'fnd base rates'!I$112)
+($J750*'fnd base rates'!I$113)
+($K750*'fnd base rates'!I$114)
+($M750*'fnd base rates'!I$116)
+($N750*'fnd base rates'!I$117)
+($O750*'fnd base rates'!I$118)
+($P750*VLOOKUP($S750+12,rate_basefnd,9)))
*$R750</f>
        <v>1716.2328000000002</v>
      </c>
      <c r="AB750" s="1">
        <f>(($D750*'fnd base rates'!J$107)
+($E750*'fnd base rates'!J$108)
+($F750*'fnd base rates'!J$109)
+($G750*'fnd base rates'!J$110)
+($H750*'fnd base rates'!J$111)
+($I750*'fnd base rates'!J$112)
+($J750*'fnd base rates'!J$113)
+($K750*'fnd base rates'!J$114)
+($M750*'fnd base rates'!J$116)
+($N750*'fnd base rates'!J$117)
+($O750*'fnd base rates'!J$118)
+($P750*VLOOKUP($S750+12,rate_basefnd,10)))
*$R750</f>
        <v>3553.3824800000002</v>
      </c>
      <c r="AC750" s="1">
        <f>(($D750*'fnd base rates'!K$107)
+($E750*'fnd base rates'!K$108)
+($F750*'fnd base rates'!K$109)
+($G750*'fnd base rates'!K$110)
+($H750*'fnd base rates'!K$111)
+($I750*'fnd base rates'!K$112)
+($J750*'fnd base rates'!K$113)
+($K750*'fnd base rates'!K$114)
+($M750*'fnd base rates'!K$116)
+($N750*'fnd base rates'!K$117)
+($O750*'fnd base rates'!K$118)
+($P750*VLOOKUP($S750+12,rate_basefnd,11)))
*$R750</f>
        <v>4426.3699982880007</v>
      </c>
      <c r="AD750" s="1">
        <f>(($D750*'fnd base rates'!L$107)
+($E750*'fnd base rates'!L$108)
+($F750*'fnd base rates'!L$109)
+($G750*'fnd base rates'!L$110)
+($H750*'fnd base rates'!L$111)
+($I750*'fnd base rates'!L$112)
+($J750*'fnd base rates'!L$113)
+($K750*'fnd base rates'!L$114)
+($M750*'fnd base rates'!L$116)
+($N750*'fnd base rates'!L$117)
+($O750*'fnd base rates'!L$118)
+($P750*VLOOKUP($S750+12,rate_basefnd,12)))</f>
        <v>7437.2336239999995</v>
      </c>
      <c r="AE750" s="1">
        <f>(($D750*'fnd base rates'!M$107)
+($E750*'fnd base rates'!M$108)
+($F750*'fnd base rates'!M$109)
+($G750*'fnd base rates'!M$110)
+($H750*'fnd base rates'!M$111)
+($I750*'fnd base rates'!M$112)
+($J750*'fnd base rates'!M$113)
+($K750*'fnd base rates'!M$114)
+($M750*'fnd base rates'!M$116)
+($N750*'fnd base rates'!M$117)
+($O750*'fnd base rates'!M$118)
+($P750*VLOOKUP($S750+12,rate_basefnd,13)))</f>
        <v>0</v>
      </c>
      <c r="AF750" s="4">
        <f t="shared" si="843"/>
        <v>62686.599345472001</v>
      </c>
      <c r="AH750" s="4">
        <f t="shared" si="844"/>
        <v>487274044</v>
      </c>
      <c r="AI750" s="4" t="str">
        <f t="shared" si="845"/>
        <v>487</v>
      </c>
      <c r="AJ750" s="2" t="str">
        <f t="shared" si="846"/>
        <v>274</v>
      </c>
      <c r="AK750" s="2" t="str">
        <f t="shared" si="847"/>
        <v>044</v>
      </c>
      <c r="AL750" s="4">
        <f t="shared" si="848"/>
        <v>1</v>
      </c>
      <c r="AM750" s="4">
        <f t="shared" si="840"/>
        <v>4</v>
      </c>
      <c r="AN750" s="4">
        <f t="shared" si="849"/>
        <v>62686.599345472001</v>
      </c>
      <c r="AO750" s="4">
        <f t="shared" si="850"/>
        <v>15672</v>
      </c>
      <c r="AP750" s="4">
        <f t="shared" si="851"/>
        <v>0</v>
      </c>
      <c r="AQ750" s="4">
        <v>15672</v>
      </c>
      <c r="AW750" s="4">
        <v>15545</v>
      </c>
      <c r="AX750" s="5">
        <f t="shared" si="852"/>
        <v>127</v>
      </c>
      <c r="AY750" s="4">
        <v>15672</v>
      </c>
      <c r="AZ750" s="5"/>
      <c r="BB750" s="5">
        <f t="shared" ref="BB750" si="888">BC750-BA750</f>
        <v>0</v>
      </c>
    </row>
    <row r="751" spans="1:54" s="4" customFormat="1">
      <c r="A751" s="278">
        <v>487</v>
      </c>
      <c r="B751" s="2">
        <v>487274048</v>
      </c>
      <c r="C751" s="10" t="s">
        <v>308</v>
      </c>
      <c r="D751" s="15">
        <f>'fnd enro'!D751</f>
        <v>0</v>
      </c>
      <c r="E751" s="15">
        <f>'fnd enro'!E751</f>
        <v>0</v>
      </c>
      <c r="F751" s="15">
        <f>'fnd enro'!F751</f>
        <v>0</v>
      </c>
      <c r="G751" s="15">
        <f>'fnd enro'!G751</f>
        <v>0</v>
      </c>
      <c r="H751" s="15">
        <f>'fnd enro'!H751</f>
        <v>1</v>
      </c>
      <c r="I751" s="15">
        <f>'fnd enro'!I751</f>
        <v>0</v>
      </c>
      <c r="J751" s="15">
        <f>'fnd enro'!J751</f>
        <v>0</v>
      </c>
      <c r="K751" s="16">
        <f>'fnd enro'!K751</f>
        <v>3.8300000000000001E-2</v>
      </c>
      <c r="L751" s="15">
        <f>'fnd enro'!L751</f>
        <v>0</v>
      </c>
      <c r="M751" s="15">
        <f>'fnd enro'!M751</f>
        <v>0</v>
      </c>
      <c r="N751" s="15">
        <f>'fnd enro'!N751</f>
        <v>0</v>
      </c>
      <c r="O751" s="15">
        <f>'fnd enro'!O751</f>
        <v>0</v>
      </c>
      <c r="P751" s="15">
        <f>'fnd enro'!P751</f>
        <v>1</v>
      </c>
      <c r="Q751" s="15">
        <f>'fnd enro'!R751</f>
        <v>1</v>
      </c>
      <c r="R751" s="16">
        <f t="shared" si="842"/>
        <v>1.052</v>
      </c>
      <c r="S751" s="15">
        <f>VALUE('fnd enro'!Q751)</f>
        <v>3</v>
      </c>
      <c r="T751" s="2"/>
      <c r="U751" s="1">
        <f>(($D751*'fnd base rates'!C$107)
+($E751*'fnd base rates'!C$108)
+($F751*'fnd base rates'!C$109)
+($G751*'fnd base rates'!C$110)
+($H751*'fnd base rates'!C$111)
+($I751*'fnd base rates'!C$112)
+($J751*'fnd base rates'!C$113)
+($K751*'fnd base rates'!C$114)
+($M751*'fnd base rates'!C$116)
+($N751*'fnd base rates'!C$117)
+($O751*'fnd base rates'!C$118)
+($P751*VLOOKUP($S751+12,rate_basefnd,3)))
*$R751</f>
        <v>596.16029223599992</v>
      </c>
      <c r="V751" s="1">
        <f>(($D751*'fnd base rates'!D$107)
+($E751*'fnd base rates'!D$108)
+($F751*'fnd base rates'!D$109)
+($G751*'fnd base rates'!D$110)
+($H751*'fnd base rates'!D$111)
+($I751*'fnd base rates'!D$112)
+($J751*'fnd base rates'!D$113)
+($K751*'fnd base rates'!D$114)
+($M751*'fnd base rates'!D$116)
+($N751*'fnd base rates'!D$117)
+($O751*'fnd base rates'!D$118)
+($P751*VLOOKUP($S751+12,rate_basefnd,4)))
*$R751</f>
        <v>1040.22812</v>
      </c>
      <c r="W751" s="1">
        <f>(($D751*'fnd base rates'!E$107)
+($E751*'fnd base rates'!E$108)
+($F751*'fnd base rates'!E$109)
+($G751*'fnd base rates'!E$110)
+($H751*'fnd base rates'!E$111)
+($I751*'fnd base rates'!E$112)
+($J751*'fnd base rates'!E$113)
+($K751*'fnd base rates'!E$114)
+($M751*'fnd base rates'!E$116)
+($N751*'fnd base rates'!E$117)
+($O751*'fnd base rates'!E$118)
+($P751*VLOOKUP($S751+12,rate_basefnd,5)))
*$R751</f>
        <v>6115.6812924680007</v>
      </c>
      <c r="X751" s="1">
        <f>(($D751*'fnd base rates'!F$107)
+($E751*'fnd base rates'!F$108)
+($F751*'fnd base rates'!F$109)
+($G751*'fnd base rates'!F$110)
+($H751*'fnd base rates'!F$111)
+($I751*'fnd base rates'!F$112)
+($J751*'fnd base rates'!F$113)
+($K751*'fnd base rates'!F$114)
+($M751*'fnd base rates'!F$116)
+($N751*'fnd base rates'!F$117)
+($O751*'fnd base rates'!F$118)
+($P751*VLOOKUP($S751+12,rate_basefnd,6)))
*$R751</f>
        <v>999.32465786400007</v>
      </c>
      <c r="Y751" s="1">
        <f>(($D751*'fnd base rates'!G$107)
+($E751*'fnd base rates'!G$108)
+($F751*'fnd base rates'!G$109)
+($G751*'fnd base rates'!G$110)
+($H751*'fnd base rates'!G$111)
+($I751*'fnd base rates'!G$112)
+($J751*'fnd base rates'!G$113)
+($K751*'fnd base rates'!G$114)
+($M751*'fnd base rates'!G$116)
+($N751*'fnd base rates'!G$117)
+($O751*'fnd base rates'!G$118)
+($P751*VLOOKUP($S751+12,rate_basefnd,7)))
*$R751</f>
        <v>297.33321822799996</v>
      </c>
      <c r="Z751" s="1">
        <f>(($D751*'fnd base rates'!H$107)
+($E751*'fnd base rates'!H$108)
+($F751*'fnd base rates'!H$109)
+($G751*'fnd base rates'!H$110)
+($H751*'fnd base rates'!H$111)
+($I751*'fnd base rates'!H$112)
+($J751*'fnd base rates'!H$113)
+($K751*'fnd base rates'!H$114)
+($M751*'fnd base rates'!H$116)
+($N751*'fnd base rates'!H$117)
+($O751*'fnd base rates'!H$118)
+($P751*VLOOKUP($S751+12,rate_basefnd,8)))</f>
        <v>519.41720999999995</v>
      </c>
      <c r="AA751" s="1">
        <f>(($D751*'fnd base rates'!I$107)
+($E751*'fnd base rates'!I$108)
+($F751*'fnd base rates'!I$109)
+($G751*'fnd base rates'!I$110)
+($H751*'fnd base rates'!I$111)
+($I751*'fnd base rates'!I$112)
+($J751*'fnd base rates'!I$113)
+($K751*'fnd base rates'!I$114)
+($M751*'fnd base rates'!I$116)
+($N751*'fnd base rates'!I$117)
+($O751*'fnd base rates'!I$118)
+($P751*VLOOKUP($S751+12,rate_basefnd,9)))
*$R751</f>
        <v>460.34468000000004</v>
      </c>
      <c r="AB751" s="1">
        <f>(($D751*'fnd base rates'!J$107)
+($E751*'fnd base rates'!J$108)
+($F751*'fnd base rates'!J$109)
+($G751*'fnd base rates'!J$110)
+($H751*'fnd base rates'!J$111)
+($I751*'fnd base rates'!J$112)
+($J751*'fnd base rates'!J$113)
+($K751*'fnd base rates'!J$114)
+($M751*'fnd base rates'!J$116)
+($N751*'fnd base rates'!J$117)
+($O751*'fnd base rates'!J$118)
+($P751*VLOOKUP($S751+12,rate_basefnd,10)))
*$R751</f>
        <v>805.12716000000012</v>
      </c>
      <c r="AC751" s="1">
        <f>(($D751*'fnd base rates'!K$107)
+($E751*'fnd base rates'!K$108)
+($F751*'fnd base rates'!K$109)
+($G751*'fnd base rates'!K$110)
+($H751*'fnd base rates'!K$111)
+($I751*'fnd base rates'!K$112)
+($J751*'fnd base rates'!K$113)
+($K751*'fnd base rates'!K$114)
+($M751*'fnd base rates'!K$116)
+($N751*'fnd base rates'!K$117)
+($O751*'fnd base rates'!K$118)
+($P751*VLOOKUP($S751+12,rate_basefnd,11)))
*$R751</f>
        <v>1189.0903395719999</v>
      </c>
      <c r="AD751" s="1">
        <f>(($D751*'fnd base rates'!L$107)
+($E751*'fnd base rates'!L$108)
+($F751*'fnd base rates'!L$109)
+($G751*'fnd base rates'!L$110)
+($H751*'fnd base rates'!L$111)
+($I751*'fnd base rates'!L$112)
+($J751*'fnd base rates'!L$113)
+($K751*'fnd base rates'!L$114)
+($M751*'fnd base rates'!L$116)
+($N751*'fnd base rates'!L$117)
+($O751*'fnd base rates'!L$118)
+($P751*VLOOKUP($S751+12,rate_basefnd,12)))</f>
        <v>1756.833406</v>
      </c>
      <c r="AE751" s="1">
        <f>(($D751*'fnd base rates'!M$107)
+($E751*'fnd base rates'!M$108)
+($F751*'fnd base rates'!M$109)
+($G751*'fnd base rates'!M$110)
+($H751*'fnd base rates'!M$111)
+($I751*'fnd base rates'!M$112)
+($J751*'fnd base rates'!M$113)
+($K751*'fnd base rates'!M$114)
+($M751*'fnd base rates'!M$116)
+($N751*'fnd base rates'!M$117)
+($O751*'fnd base rates'!M$118)
+($P751*VLOOKUP($S751+12,rate_basefnd,13)))</f>
        <v>0</v>
      </c>
      <c r="AF751" s="4">
        <f t="shared" si="843"/>
        <v>13779.540376367999</v>
      </c>
      <c r="AH751" s="4">
        <f t="shared" si="844"/>
        <v>487274048</v>
      </c>
      <c r="AI751" s="4" t="str">
        <f t="shared" si="845"/>
        <v>487</v>
      </c>
      <c r="AJ751" s="2" t="str">
        <f t="shared" si="846"/>
        <v>274</v>
      </c>
      <c r="AK751" s="2" t="str">
        <f t="shared" si="847"/>
        <v>048</v>
      </c>
      <c r="AL751" s="4">
        <f t="shared" si="848"/>
        <v>1</v>
      </c>
      <c r="AM751" s="4">
        <f t="shared" si="840"/>
        <v>1</v>
      </c>
      <c r="AN751" s="4">
        <f t="shared" si="849"/>
        <v>13779.540376367999</v>
      </c>
      <c r="AO751" s="4">
        <f t="shared" si="850"/>
        <v>13780</v>
      </c>
      <c r="AP751" s="4">
        <f t="shared" si="851"/>
        <v>0</v>
      </c>
      <c r="AQ751" s="4">
        <v>13780</v>
      </c>
      <c r="AW751" s="4">
        <v>13758</v>
      </c>
      <c r="AX751" s="5">
        <f t="shared" si="852"/>
        <v>22</v>
      </c>
      <c r="AY751" s="4">
        <v>13780</v>
      </c>
      <c r="AZ751" s="5"/>
      <c r="BB751" s="5">
        <f t="shared" ref="BB751" si="889">BC751-BA751</f>
        <v>0</v>
      </c>
    </row>
    <row r="752" spans="1:54" s="4" customFormat="1">
      <c r="A752" s="278">
        <v>487</v>
      </c>
      <c r="B752" s="2">
        <v>487274049</v>
      </c>
      <c r="C752" s="10" t="s">
        <v>308</v>
      </c>
      <c r="D752" s="15">
        <f>'fnd enro'!D752</f>
        <v>0</v>
      </c>
      <c r="E752" s="15">
        <f>'fnd enro'!E752</f>
        <v>0</v>
      </c>
      <c r="F752" s="15">
        <f>'fnd enro'!F752</f>
        <v>6</v>
      </c>
      <c r="G752" s="15">
        <f>'fnd enro'!G752</f>
        <v>51</v>
      </c>
      <c r="H752" s="15">
        <f>'fnd enro'!H752</f>
        <v>13</v>
      </c>
      <c r="I752" s="15">
        <f>'fnd enro'!I752</f>
        <v>0</v>
      </c>
      <c r="J752" s="15">
        <f>'fnd enro'!J752</f>
        <v>0</v>
      </c>
      <c r="K752" s="16">
        <f>'fnd enro'!K752</f>
        <v>2.681</v>
      </c>
      <c r="L752" s="15">
        <f>'fnd enro'!L752</f>
        <v>0</v>
      </c>
      <c r="M752" s="15">
        <f>'fnd enro'!M752</f>
        <v>17</v>
      </c>
      <c r="N752" s="15">
        <f>'fnd enro'!N752</f>
        <v>1</v>
      </c>
      <c r="O752" s="15">
        <f>'fnd enro'!O752</f>
        <v>0</v>
      </c>
      <c r="P752" s="15">
        <f>'fnd enro'!P752</f>
        <v>52</v>
      </c>
      <c r="Q752" s="15">
        <f>'fnd enro'!R752</f>
        <v>70</v>
      </c>
      <c r="R752" s="16">
        <f t="shared" si="842"/>
        <v>1.052</v>
      </c>
      <c r="S752" s="15">
        <f>VALUE('fnd enro'!Q752)</f>
        <v>8</v>
      </c>
      <c r="T752" s="2"/>
      <c r="U752" s="1">
        <f>(($D752*'fnd base rates'!C$107)
+($E752*'fnd base rates'!C$108)
+($F752*'fnd base rates'!C$109)
+($G752*'fnd base rates'!C$110)
+($H752*'fnd base rates'!C$111)
+($I752*'fnd base rates'!C$112)
+($J752*'fnd base rates'!C$113)
+($K752*'fnd base rates'!C$114)
+($M752*'fnd base rates'!C$116)
+($N752*'fnd base rates'!C$117)
+($O752*'fnd base rates'!C$118)
+($P752*VLOOKUP($S752+12,rate_basefnd,3)))
*$R752</f>
        <v>43121.796136520003</v>
      </c>
      <c r="V752" s="1">
        <f>(($D752*'fnd base rates'!D$107)
+($E752*'fnd base rates'!D$108)
+($F752*'fnd base rates'!D$109)
+($G752*'fnd base rates'!D$110)
+($H752*'fnd base rates'!D$111)
+($I752*'fnd base rates'!D$112)
+($J752*'fnd base rates'!D$113)
+($K752*'fnd base rates'!D$114)
+($M752*'fnd base rates'!D$116)
+($N752*'fnd base rates'!D$117)
+($O752*'fnd base rates'!D$118)
+($P752*VLOOKUP($S752+12,rate_basefnd,4)))
*$R752</f>
        <v>74012.713080000016</v>
      </c>
      <c r="W752" s="1">
        <f>(($D752*'fnd base rates'!E$107)
+($E752*'fnd base rates'!E$108)
+($F752*'fnd base rates'!E$109)
+($G752*'fnd base rates'!E$110)
+($H752*'fnd base rates'!E$111)
+($I752*'fnd base rates'!E$112)
+($J752*'fnd base rates'!E$113)
+($K752*'fnd base rates'!E$114)
+($M752*'fnd base rates'!E$116)
+($N752*'fnd base rates'!E$117)
+($O752*'fnd base rates'!E$118)
+($P752*VLOOKUP($S752+12,rate_basefnd,5)))
*$R752</f>
        <v>455218.63971275999</v>
      </c>
      <c r="X752" s="1">
        <f>(($D752*'fnd base rates'!F$107)
+($E752*'fnd base rates'!F$108)
+($F752*'fnd base rates'!F$109)
+($G752*'fnd base rates'!F$110)
+($H752*'fnd base rates'!F$111)
+($I752*'fnd base rates'!F$112)
+($J752*'fnd base rates'!F$113)
+($K752*'fnd base rates'!F$114)
+($M752*'fnd base rates'!F$116)
+($N752*'fnd base rates'!F$117)
+($O752*'fnd base rates'!F$118)
+($P752*VLOOKUP($S752+12,rate_basefnd,6)))
*$R752</f>
        <v>87574.020610480016</v>
      </c>
      <c r="Y752" s="1">
        <f>(($D752*'fnd base rates'!G$107)
+($E752*'fnd base rates'!G$108)
+($F752*'fnd base rates'!G$109)
+($G752*'fnd base rates'!G$110)
+($H752*'fnd base rates'!G$111)
+($I752*'fnd base rates'!G$112)
+($J752*'fnd base rates'!G$113)
+($K752*'fnd base rates'!G$114)
+($M752*'fnd base rates'!G$116)
+($N752*'fnd base rates'!G$117)
+($O752*'fnd base rates'!G$118)
+($P752*VLOOKUP($S752+12,rate_basefnd,7)))
*$R752</f>
        <v>20117.027515959999</v>
      </c>
      <c r="Z752" s="1">
        <f>(($D752*'fnd base rates'!H$107)
+($E752*'fnd base rates'!H$108)
+($F752*'fnd base rates'!H$109)
+($G752*'fnd base rates'!H$110)
+($H752*'fnd base rates'!H$111)
+($I752*'fnd base rates'!H$112)
+($J752*'fnd base rates'!H$113)
+($K752*'fnd base rates'!H$114)
+($M752*'fnd base rates'!H$116)
+($N752*'fnd base rates'!H$117)
+($O752*'fnd base rates'!H$118)
+($P752*VLOOKUP($S752+12,rate_basefnd,8)))</f>
        <v>38367.42470000001</v>
      </c>
      <c r="AA752" s="1">
        <f>(($D752*'fnd base rates'!I$107)
+($E752*'fnd base rates'!I$108)
+($F752*'fnd base rates'!I$109)
+($G752*'fnd base rates'!I$110)
+($H752*'fnd base rates'!I$111)
+($I752*'fnd base rates'!I$112)
+($J752*'fnd base rates'!I$113)
+($K752*'fnd base rates'!I$114)
+($M752*'fnd base rates'!I$116)
+($N752*'fnd base rates'!I$117)
+($O752*'fnd base rates'!I$118)
+($P752*VLOOKUP($S752+12,rate_basefnd,9)))
*$R752</f>
        <v>28760.354480000005</v>
      </c>
      <c r="AB752" s="1">
        <f>(($D752*'fnd base rates'!J$107)
+($E752*'fnd base rates'!J$108)
+($F752*'fnd base rates'!J$109)
+($G752*'fnd base rates'!J$110)
+($H752*'fnd base rates'!J$111)
+($I752*'fnd base rates'!J$112)
+($J752*'fnd base rates'!J$113)
+($K752*'fnd base rates'!J$114)
+($M752*'fnd base rates'!J$116)
+($N752*'fnd base rates'!J$117)
+($O752*'fnd base rates'!J$118)
+($P752*VLOOKUP($S752+12,rate_basefnd,10)))
*$R752</f>
        <v>46939.524639999996</v>
      </c>
      <c r="AC752" s="1">
        <f>(($D752*'fnd base rates'!K$107)
+($E752*'fnd base rates'!K$108)
+($F752*'fnd base rates'!K$109)
+($G752*'fnd base rates'!K$110)
+($H752*'fnd base rates'!K$111)
+($I752*'fnd base rates'!K$112)
+($J752*'fnd base rates'!K$113)
+($K752*'fnd base rates'!K$114)
+($M752*'fnd base rates'!K$116)
+($N752*'fnd base rates'!K$117)
+($O752*'fnd base rates'!K$118)
+($P752*VLOOKUP($S752+12,rate_basefnd,11)))
*$R752</f>
        <v>83946.329090040002</v>
      </c>
      <c r="AD752" s="1">
        <f>(($D752*'fnd base rates'!L$107)
+($E752*'fnd base rates'!L$108)
+($F752*'fnd base rates'!L$109)
+($G752*'fnd base rates'!L$110)
+($H752*'fnd base rates'!L$111)
+($I752*'fnd base rates'!L$112)
+($J752*'fnd base rates'!L$113)
+($K752*'fnd base rates'!L$114)
+($M752*'fnd base rates'!L$116)
+($N752*'fnd base rates'!L$117)
+($O752*'fnd base rates'!L$118)
+($P752*VLOOKUP($S752+12,rate_basefnd,12)))</f>
        <v>122016.77842000002</v>
      </c>
      <c r="AE752" s="1">
        <f>(($D752*'fnd base rates'!M$107)
+($E752*'fnd base rates'!M$108)
+($F752*'fnd base rates'!M$109)
+($G752*'fnd base rates'!M$110)
+($H752*'fnd base rates'!M$111)
+($I752*'fnd base rates'!M$112)
+($J752*'fnd base rates'!M$113)
+($K752*'fnd base rates'!M$114)
+($M752*'fnd base rates'!M$116)
+($N752*'fnd base rates'!M$117)
+($O752*'fnd base rates'!M$118)
+($P752*VLOOKUP($S752+12,rate_basefnd,13)))</f>
        <v>0</v>
      </c>
      <c r="AF752" s="4">
        <f t="shared" si="843"/>
        <v>1000074.60838576</v>
      </c>
      <c r="AH752" s="4">
        <f t="shared" si="844"/>
        <v>487274049</v>
      </c>
      <c r="AI752" s="4" t="str">
        <f t="shared" si="845"/>
        <v>487</v>
      </c>
      <c r="AJ752" s="2" t="str">
        <f t="shared" si="846"/>
        <v>274</v>
      </c>
      <c r="AK752" s="2" t="str">
        <f t="shared" si="847"/>
        <v>049</v>
      </c>
      <c r="AL752" s="4">
        <f t="shared" si="848"/>
        <v>1</v>
      </c>
      <c r="AM752" s="4">
        <f t="shared" si="840"/>
        <v>70</v>
      </c>
      <c r="AN752" s="4">
        <f t="shared" si="849"/>
        <v>1000074.60838576</v>
      </c>
      <c r="AO752" s="4">
        <f t="shared" si="850"/>
        <v>14287</v>
      </c>
      <c r="AP752" s="4">
        <f t="shared" si="851"/>
        <v>0</v>
      </c>
      <c r="AQ752" s="4">
        <v>14287</v>
      </c>
      <c r="AW752" s="4">
        <v>14237</v>
      </c>
      <c r="AX752" s="5">
        <f t="shared" si="852"/>
        <v>50</v>
      </c>
      <c r="AY752" s="4">
        <v>14287</v>
      </c>
      <c r="AZ752" s="5"/>
      <c r="BB752" s="5">
        <f t="shared" ref="BB752" si="890">BC752-BA752</f>
        <v>0</v>
      </c>
    </row>
    <row r="753" spans="1:54" s="4" customFormat="1">
      <c r="A753" s="278">
        <v>487</v>
      </c>
      <c r="B753" s="2">
        <v>487274057</v>
      </c>
      <c r="C753" s="10" t="s">
        <v>308</v>
      </c>
      <c r="D753" s="15">
        <f>'fnd enro'!D753</f>
        <v>0</v>
      </c>
      <c r="E753" s="15">
        <f>'fnd enro'!E753</f>
        <v>0</v>
      </c>
      <c r="F753" s="15">
        <f>'fnd enro'!F753</f>
        <v>1</v>
      </c>
      <c r="G753" s="15">
        <f>'fnd enro'!G753</f>
        <v>11</v>
      </c>
      <c r="H753" s="15">
        <f>'fnd enro'!H753</f>
        <v>0</v>
      </c>
      <c r="I753" s="15">
        <f>'fnd enro'!I753</f>
        <v>0</v>
      </c>
      <c r="J753" s="15">
        <f>'fnd enro'!J753</f>
        <v>0</v>
      </c>
      <c r="K753" s="16">
        <f>'fnd enro'!K753</f>
        <v>0.45960000000000001</v>
      </c>
      <c r="L753" s="15">
        <f>'fnd enro'!L753</f>
        <v>0</v>
      </c>
      <c r="M753" s="15">
        <f>'fnd enro'!M753</f>
        <v>0</v>
      </c>
      <c r="N753" s="15">
        <f>'fnd enro'!N753</f>
        <v>0</v>
      </c>
      <c r="O753" s="15">
        <f>'fnd enro'!O753</f>
        <v>0</v>
      </c>
      <c r="P753" s="15">
        <f>'fnd enro'!P753</f>
        <v>8</v>
      </c>
      <c r="Q753" s="15">
        <f>'fnd enro'!R753</f>
        <v>12</v>
      </c>
      <c r="R753" s="16">
        <f t="shared" si="842"/>
        <v>1.052</v>
      </c>
      <c r="S753" s="15">
        <f>VALUE('fnd enro'!Q753)</f>
        <v>12</v>
      </c>
      <c r="T753" s="2"/>
      <c r="U753" s="1">
        <f>(($D753*'fnd base rates'!C$107)
+($E753*'fnd base rates'!C$108)
+($F753*'fnd base rates'!C$109)
+($G753*'fnd base rates'!C$110)
+($H753*'fnd base rates'!C$111)
+($I753*'fnd base rates'!C$112)
+($J753*'fnd base rates'!C$113)
+($K753*'fnd base rates'!C$114)
+($M753*'fnd base rates'!C$116)
+($N753*'fnd base rates'!C$117)
+($O753*'fnd base rates'!C$118)
+($P753*VLOOKUP($S753+12,rate_basefnd,3)))
*$R753</f>
        <v>7095.3060668319995</v>
      </c>
      <c r="V753" s="1">
        <f>(($D753*'fnd base rates'!D$107)
+($E753*'fnd base rates'!D$108)
+($F753*'fnd base rates'!D$109)
+($G753*'fnd base rates'!D$110)
+($H753*'fnd base rates'!D$111)
+($I753*'fnd base rates'!D$112)
+($J753*'fnd base rates'!D$113)
+($K753*'fnd base rates'!D$114)
+($M753*'fnd base rates'!D$116)
+($N753*'fnd base rates'!D$117)
+($O753*'fnd base rates'!D$118)
+($P753*VLOOKUP($S753+12,rate_basefnd,4)))
*$R753</f>
        <v>12204.58864</v>
      </c>
      <c r="W753" s="1">
        <f>(($D753*'fnd base rates'!E$107)
+($E753*'fnd base rates'!E$108)
+($F753*'fnd base rates'!E$109)
+($G753*'fnd base rates'!E$110)
+($H753*'fnd base rates'!E$111)
+($I753*'fnd base rates'!E$112)
+($J753*'fnd base rates'!E$113)
+($K753*'fnd base rates'!E$114)
+($M753*'fnd base rates'!E$116)
+($N753*'fnd base rates'!E$117)
+($O753*'fnd base rates'!E$118)
+($P753*VLOOKUP($S753+12,rate_basefnd,5)))
*$R753</f>
        <v>75758.668149616002</v>
      </c>
      <c r="X753" s="1">
        <f>(($D753*'fnd base rates'!F$107)
+($E753*'fnd base rates'!F$108)
+($F753*'fnd base rates'!F$109)
+($G753*'fnd base rates'!F$110)
+($H753*'fnd base rates'!F$111)
+($I753*'fnd base rates'!F$112)
+($J753*'fnd base rates'!F$113)
+($K753*'fnd base rates'!F$114)
+($M753*'fnd base rates'!F$116)
+($N753*'fnd base rates'!F$117)
+($O753*'fnd base rates'!F$118)
+($P753*VLOOKUP($S753+12,rate_basefnd,6)))
*$R753</f>
        <v>15036.930934368002</v>
      </c>
      <c r="Y753" s="1">
        <f>(($D753*'fnd base rates'!G$107)
+($E753*'fnd base rates'!G$108)
+($F753*'fnd base rates'!G$109)
+($G753*'fnd base rates'!G$110)
+($H753*'fnd base rates'!G$111)
+($I753*'fnd base rates'!G$112)
+($J753*'fnd base rates'!G$113)
+($K753*'fnd base rates'!G$114)
+($M753*'fnd base rates'!G$116)
+($N753*'fnd base rates'!G$117)
+($O753*'fnd base rates'!G$118)
+($P753*VLOOKUP($S753+12,rate_basefnd,7)))
*$R753</f>
        <v>3295.257098736</v>
      </c>
      <c r="Z753" s="1">
        <f>(($D753*'fnd base rates'!H$107)
+($E753*'fnd base rates'!H$108)
+($F753*'fnd base rates'!H$109)
+($G753*'fnd base rates'!H$110)
+($H753*'fnd base rates'!H$111)
+($I753*'fnd base rates'!H$112)
+($J753*'fnd base rates'!H$113)
+($K753*'fnd base rates'!H$114)
+($M753*'fnd base rates'!H$116)
+($N753*'fnd base rates'!H$117)
+($O753*'fnd base rates'!H$118)
+($P753*VLOOKUP($S753+12,rate_basefnd,8)))</f>
        <v>6213.7265200000002</v>
      </c>
      <c r="AA753" s="1">
        <f>(($D753*'fnd base rates'!I$107)
+($E753*'fnd base rates'!I$108)
+($F753*'fnd base rates'!I$109)
+($G753*'fnd base rates'!I$110)
+($H753*'fnd base rates'!I$111)
+($I753*'fnd base rates'!I$112)
+($J753*'fnd base rates'!I$113)
+($K753*'fnd base rates'!I$114)
+($M753*'fnd base rates'!I$116)
+($N753*'fnd base rates'!I$117)
+($O753*'fnd base rates'!I$118)
+($P753*VLOOKUP($S753+12,rate_basefnd,9)))
*$R753</f>
        <v>4563.2393600000005</v>
      </c>
      <c r="AB753" s="1">
        <f>(($D753*'fnd base rates'!J$107)
+($E753*'fnd base rates'!J$108)
+($F753*'fnd base rates'!J$109)
+($G753*'fnd base rates'!J$110)
+($H753*'fnd base rates'!J$111)
+($I753*'fnd base rates'!J$112)
+($J753*'fnd base rates'!J$113)
+($K753*'fnd base rates'!J$114)
+($M753*'fnd base rates'!J$116)
+($N753*'fnd base rates'!J$117)
+($O753*'fnd base rates'!J$118)
+($P753*VLOOKUP($S753+12,rate_basefnd,10)))
*$R753</f>
        <v>7873.4099600000009</v>
      </c>
      <c r="AC753" s="1">
        <f>(($D753*'fnd base rates'!K$107)
+($E753*'fnd base rates'!K$108)
+($F753*'fnd base rates'!K$109)
+($G753*'fnd base rates'!K$110)
+($H753*'fnd base rates'!K$111)
+($I753*'fnd base rates'!K$112)
+($J753*'fnd base rates'!K$113)
+($K753*'fnd base rates'!K$114)
+($M753*'fnd base rates'!K$116)
+($N753*'fnd base rates'!K$117)
+($O753*'fnd base rates'!K$118)
+($P753*VLOOKUP($S753+12,rate_basefnd,11)))
*$R753</f>
        <v>13279.109994864002</v>
      </c>
      <c r="AD753" s="1">
        <f>(($D753*'fnd base rates'!L$107)
+($E753*'fnd base rates'!L$108)
+($F753*'fnd base rates'!L$109)
+($G753*'fnd base rates'!L$110)
+($H753*'fnd base rates'!L$111)
+($I753*'fnd base rates'!L$112)
+($J753*'fnd base rates'!L$113)
+($K753*'fnd base rates'!L$114)
+($M753*'fnd base rates'!L$116)
+($N753*'fnd base rates'!L$117)
+($O753*'fnd base rates'!L$118)
+($P753*VLOOKUP($S753+12,rate_basefnd,12)))</f>
        <v>20088.730872</v>
      </c>
      <c r="AE753" s="1">
        <f>(($D753*'fnd base rates'!M$107)
+($E753*'fnd base rates'!M$108)
+($F753*'fnd base rates'!M$109)
+($G753*'fnd base rates'!M$110)
+($H753*'fnd base rates'!M$111)
+($I753*'fnd base rates'!M$112)
+($J753*'fnd base rates'!M$113)
+($K753*'fnd base rates'!M$114)
+($M753*'fnd base rates'!M$116)
+($N753*'fnd base rates'!M$117)
+($O753*'fnd base rates'!M$118)
+($P753*VLOOKUP($S753+12,rate_basefnd,13)))</f>
        <v>0</v>
      </c>
      <c r="AF753" s="4">
        <f t="shared" si="843"/>
        <v>165408.96759641601</v>
      </c>
      <c r="AH753" s="4">
        <f t="shared" si="844"/>
        <v>487274057</v>
      </c>
      <c r="AI753" s="4" t="str">
        <f t="shared" si="845"/>
        <v>487</v>
      </c>
      <c r="AJ753" s="2" t="str">
        <f t="shared" si="846"/>
        <v>274</v>
      </c>
      <c r="AK753" s="2" t="str">
        <f t="shared" si="847"/>
        <v>057</v>
      </c>
      <c r="AL753" s="4">
        <f t="shared" si="848"/>
        <v>1</v>
      </c>
      <c r="AM753" s="4">
        <f t="shared" si="840"/>
        <v>12</v>
      </c>
      <c r="AN753" s="4">
        <f t="shared" si="849"/>
        <v>165408.96759641601</v>
      </c>
      <c r="AO753" s="4">
        <f t="shared" si="850"/>
        <v>13784</v>
      </c>
      <c r="AP753" s="4">
        <f t="shared" si="851"/>
        <v>0</v>
      </c>
      <c r="AQ753" s="4">
        <v>13784</v>
      </c>
      <c r="AW753" s="4">
        <v>13694</v>
      </c>
      <c r="AX753" s="5">
        <f t="shared" si="852"/>
        <v>90</v>
      </c>
      <c r="AY753" s="4">
        <v>13784</v>
      </c>
      <c r="AZ753" s="5"/>
      <c r="BB753" s="5">
        <f t="shared" ref="BB753" si="891">BC753-BA753</f>
        <v>0</v>
      </c>
    </row>
    <row r="754" spans="1:54" s="4" customFormat="1">
      <c r="A754" s="278">
        <v>487</v>
      </c>
      <c r="B754" s="2">
        <v>487274093</v>
      </c>
      <c r="C754" s="10" t="s">
        <v>308</v>
      </c>
      <c r="D754" s="15">
        <f>'fnd enro'!D754</f>
        <v>0</v>
      </c>
      <c r="E754" s="15">
        <f>'fnd enro'!E754</f>
        <v>0</v>
      </c>
      <c r="F754" s="15">
        <f>'fnd enro'!F754</f>
        <v>8</v>
      </c>
      <c r="G754" s="15">
        <f>'fnd enro'!G754</f>
        <v>33</v>
      </c>
      <c r="H754" s="15">
        <f>'fnd enro'!H754</f>
        <v>3</v>
      </c>
      <c r="I754" s="15">
        <f>'fnd enro'!I754</f>
        <v>0</v>
      </c>
      <c r="J754" s="15">
        <f>'fnd enro'!J754</f>
        <v>0</v>
      </c>
      <c r="K754" s="16">
        <f>'fnd enro'!K754</f>
        <v>1.6852</v>
      </c>
      <c r="L754" s="15">
        <f>'fnd enro'!L754</f>
        <v>0</v>
      </c>
      <c r="M754" s="15">
        <f>'fnd enro'!M754</f>
        <v>12</v>
      </c>
      <c r="N754" s="15">
        <f>'fnd enro'!N754</f>
        <v>0</v>
      </c>
      <c r="O754" s="15">
        <f>'fnd enro'!O754</f>
        <v>0</v>
      </c>
      <c r="P754" s="15">
        <f>'fnd enro'!P754</f>
        <v>37</v>
      </c>
      <c r="Q754" s="15">
        <f>'fnd enro'!R754</f>
        <v>44</v>
      </c>
      <c r="R754" s="16">
        <f t="shared" si="842"/>
        <v>1.052</v>
      </c>
      <c r="S754" s="15">
        <f>VALUE('fnd enro'!Q754)</f>
        <v>11</v>
      </c>
      <c r="T754" s="2"/>
      <c r="U754" s="1">
        <f>(($D754*'fnd base rates'!C$107)
+($E754*'fnd base rates'!C$108)
+($F754*'fnd base rates'!C$109)
+($G754*'fnd base rates'!C$110)
+($H754*'fnd base rates'!C$111)
+($I754*'fnd base rates'!C$112)
+($J754*'fnd base rates'!C$113)
+($K754*'fnd base rates'!C$114)
+($M754*'fnd base rates'!C$116)
+($N754*'fnd base rates'!C$117)
+($O754*'fnd base rates'!C$118)
+($P754*VLOOKUP($S754+12,rate_basefnd,3)))
*$R754</f>
        <v>27734.518658384004</v>
      </c>
      <c r="V754" s="1">
        <f>(($D754*'fnd base rates'!D$107)
+($E754*'fnd base rates'!D$108)
+($F754*'fnd base rates'!D$109)
+($G754*'fnd base rates'!D$110)
+($H754*'fnd base rates'!D$111)
+($I754*'fnd base rates'!D$112)
+($J754*'fnd base rates'!D$113)
+($K754*'fnd base rates'!D$114)
+($M754*'fnd base rates'!D$116)
+($N754*'fnd base rates'!D$117)
+($O754*'fnd base rates'!D$118)
+($P754*VLOOKUP($S754+12,rate_basefnd,4)))
*$R754</f>
        <v>49308.007959999995</v>
      </c>
      <c r="W754" s="1">
        <f>(($D754*'fnd base rates'!E$107)
+($E754*'fnd base rates'!E$108)
+($F754*'fnd base rates'!E$109)
+($G754*'fnd base rates'!E$110)
+($H754*'fnd base rates'!E$111)
+($I754*'fnd base rates'!E$112)
+($J754*'fnd base rates'!E$113)
+($K754*'fnd base rates'!E$114)
+($M754*'fnd base rates'!E$116)
+($N754*'fnd base rates'!E$117)
+($O754*'fnd base rates'!E$118)
+($P754*VLOOKUP($S754+12,rate_basefnd,5)))
*$R754</f>
        <v>315208.33134859207</v>
      </c>
      <c r="X754" s="1">
        <f>(($D754*'fnd base rates'!F$107)
+($E754*'fnd base rates'!F$108)
+($F754*'fnd base rates'!F$109)
+($G754*'fnd base rates'!F$110)
+($H754*'fnd base rates'!F$111)
+($I754*'fnd base rates'!F$112)
+($J754*'fnd base rates'!F$113)
+($K754*'fnd base rates'!F$114)
+($M754*'fnd base rates'!F$116)
+($N754*'fnd base rates'!F$117)
+($O754*'fnd base rates'!F$118)
+($P754*VLOOKUP($S754+12,rate_basefnd,6)))
*$R754</f>
        <v>56473.147146015996</v>
      </c>
      <c r="Y754" s="1">
        <f>(($D754*'fnd base rates'!G$107)
+($E754*'fnd base rates'!G$108)
+($F754*'fnd base rates'!G$109)
+($G754*'fnd base rates'!G$110)
+($H754*'fnd base rates'!G$111)
+($I754*'fnd base rates'!G$112)
+($J754*'fnd base rates'!G$113)
+($K754*'fnd base rates'!G$114)
+($M754*'fnd base rates'!G$116)
+($N754*'fnd base rates'!G$117)
+($O754*'fnd base rates'!G$118)
+($P754*VLOOKUP($S754+12,rate_basefnd,7)))
*$R754</f>
        <v>13881.960682032</v>
      </c>
      <c r="Z754" s="1">
        <f>(($D754*'fnd base rates'!H$107)
+($E754*'fnd base rates'!H$108)
+($F754*'fnd base rates'!H$109)
+($G754*'fnd base rates'!H$110)
+($H754*'fnd base rates'!H$111)
+($I754*'fnd base rates'!H$112)
+($J754*'fnd base rates'!H$113)
+($K754*'fnd base rates'!H$114)
+($M754*'fnd base rates'!H$116)
+($N754*'fnd base rates'!H$117)
+($O754*'fnd base rates'!H$118)
+($P754*VLOOKUP($S754+12,rate_basefnd,8)))</f>
        <v>24378.277239999999</v>
      </c>
      <c r="AA754" s="1">
        <f>(($D754*'fnd base rates'!I$107)
+($E754*'fnd base rates'!I$108)
+($F754*'fnd base rates'!I$109)
+($G754*'fnd base rates'!I$110)
+($H754*'fnd base rates'!I$111)
+($I754*'fnd base rates'!I$112)
+($J754*'fnd base rates'!I$113)
+($K754*'fnd base rates'!I$114)
+($M754*'fnd base rates'!I$116)
+($N754*'fnd base rates'!I$117)
+($O754*'fnd base rates'!I$118)
+($P754*VLOOKUP($S754+12,rate_basefnd,9)))
*$R754</f>
        <v>18816.061480000004</v>
      </c>
      <c r="AB754" s="1">
        <f>(($D754*'fnd base rates'!J$107)
+($E754*'fnd base rates'!J$108)
+($F754*'fnd base rates'!J$109)
+($G754*'fnd base rates'!J$110)
+($H754*'fnd base rates'!J$111)
+($I754*'fnd base rates'!J$112)
+($J754*'fnd base rates'!J$113)
+($K754*'fnd base rates'!J$114)
+($M754*'fnd base rates'!J$116)
+($N754*'fnd base rates'!J$117)
+($O754*'fnd base rates'!J$118)
+($P754*VLOOKUP($S754+12,rate_basefnd,10)))
*$R754</f>
        <v>34290.003120000001</v>
      </c>
      <c r="AC754" s="1">
        <f>(($D754*'fnd base rates'!K$107)
+($E754*'fnd base rates'!K$108)
+($F754*'fnd base rates'!K$109)
+($G754*'fnd base rates'!K$110)
+($H754*'fnd base rates'!K$111)
+($I754*'fnd base rates'!K$112)
+($J754*'fnd base rates'!K$113)
+($K754*'fnd base rates'!K$114)
+($M754*'fnd base rates'!K$116)
+($N754*'fnd base rates'!K$117)
+($O754*'fnd base rates'!K$118)
+($P754*VLOOKUP($S754+12,rate_basefnd,11)))
*$R754</f>
        <v>52535.655981168013</v>
      </c>
      <c r="AD754" s="1">
        <f>(($D754*'fnd base rates'!L$107)
+($E754*'fnd base rates'!L$108)
+($F754*'fnd base rates'!L$109)
+($G754*'fnd base rates'!L$110)
+($H754*'fnd base rates'!L$111)
+($I754*'fnd base rates'!L$112)
+($J754*'fnd base rates'!L$113)
+($K754*'fnd base rates'!L$114)
+($M754*'fnd base rates'!L$116)
+($N754*'fnd base rates'!L$117)
+($O754*'fnd base rates'!L$118)
+($P754*VLOOKUP($S754+12,rate_basefnd,12)))</f>
        <v>80628.909864000001</v>
      </c>
      <c r="AE754" s="1">
        <f>(($D754*'fnd base rates'!M$107)
+($E754*'fnd base rates'!M$108)
+($F754*'fnd base rates'!M$109)
+($G754*'fnd base rates'!M$110)
+($H754*'fnd base rates'!M$111)
+($I754*'fnd base rates'!M$112)
+($J754*'fnd base rates'!M$113)
+($K754*'fnd base rates'!M$114)
+($M754*'fnd base rates'!M$116)
+($N754*'fnd base rates'!M$117)
+($O754*'fnd base rates'!M$118)
+($P754*VLOOKUP($S754+12,rate_basefnd,13)))</f>
        <v>0</v>
      </c>
      <c r="AF754" s="4">
        <f t="shared" si="843"/>
        <v>673254.87348019215</v>
      </c>
      <c r="AH754" s="4">
        <f t="shared" si="844"/>
        <v>487274093</v>
      </c>
      <c r="AI754" s="4" t="str">
        <f t="shared" si="845"/>
        <v>487</v>
      </c>
      <c r="AJ754" s="2" t="str">
        <f t="shared" si="846"/>
        <v>274</v>
      </c>
      <c r="AK754" s="2" t="str">
        <f t="shared" si="847"/>
        <v>093</v>
      </c>
      <c r="AL754" s="4">
        <f t="shared" si="848"/>
        <v>1</v>
      </c>
      <c r="AM754" s="4">
        <f t="shared" si="840"/>
        <v>44</v>
      </c>
      <c r="AN754" s="4">
        <f t="shared" si="849"/>
        <v>673254.87348019215</v>
      </c>
      <c r="AO754" s="4">
        <f t="shared" si="850"/>
        <v>15301</v>
      </c>
      <c r="AP754" s="4">
        <f t="shared" si="851"/>
        <v>0</v>
      </c>
      <c r="AQ754" s="4">
        <v>15301</v>
      </c>
      <c r="AW754" s="4">
        <v>15209</v>
      </c>
      <c r="AX754" s="5">
        <f t="shared" si="852"/>
        <v>92</v>
      </c>
      <c r="AY754" s="4">
        <v>15301</v>
      </c>
      <c r="AZ754" s="5"/>
      <c r="BB754" s="5">
        <f t="shared" ref="BB754" si="892">BC754-BA754</f>
        <v>0</v>
      </c>
    </row>
    <row r="755" spans="1:54" s="4" customFormat="1">
      <c r="A755" s="278">
        <v>487</v>
      </c>
      <c r="B755" s="2">
        <v>487274095</v>
      </c>
      <c r="C755" s="10" t="s">
        <v>308</v>
      </c>
      <c r="D755" s="15">
        <f>'fnd enro'!D755</f>
        <v>0</v>
      </c>
      <c r="E755" s="15">
        <f>'fnd enro'!E755</f>
        <v>0</v>
      </c>
      <c r="F755" s="15">
        <f>'fnd enro'!F755</f>
        <v>1</v>
      </c>
      <c r="G755" s="15">
        <f>'fnd enro'!G755</f>
        <v>1</v>
      </c>
      <c r="H755" s="15">
        <f>'fnd enro'!H755</f>
        <v>0</v>
      </c>
      <c r="I755" s="15">
        <f>'fnd enro'!I755</f>
        <v>0</v>
      </c>
      <c r="J755" s="15">
        <f>'fnd enro'!J755</f>
        <v>0</v>
      </c>
      <c r="K755" s="16">
        <f>'fnd enro'!K755</f>
        <v>7.6600000000000001E-2</v>
      </c>
      <c r="L755" s="15">
        <f>'fnd enro'!L755</f>
        <v>0</v>
      </c>
      <c r="M755" s="15">
        <f>'fnd enro'!M755</f>
        <v>1</v>
      </c>
      <c r="N755" s="15">
        <f>'fnd enro'!N755</f>
        <v>0</v>
      </c>
      <c r="O755" s="15">
        <f>'fnd enro'!O755</f>
        <v>0</v>
      </c>
      <c r="P755" s="15">
        <f>'fnd enro'!P755</f>
        <v>2</v>
      </c>
      <c r="Q755" s="15">
        <f>'fnd enro'!R755</f>
        <v>2</v>
      </c>
      <c r="R755" s="16">
        <f t="shared" si="842"/>
        <v>1.052</v>
      </c>
      <c r="S755" s="15">
        <f>VALUE('fnd enro'!Q755)</f>
        <v>11</v>
      </c>
      <c r="T755" s="2"/>
      <c r="U755" s="1">
        <f>(($D755*'fnd base rates'!C$107)
+($E755*'fnd base rates'!C$108)
+($F755*'fnd base rates'!C$109)
+($G755*'fnd base rates'!C$110)
+($H755*'fnd base rates'!C$111)
+($I755*'fnd base rates'!C$112)
+($J755*'fnd base rates'!C$113)
+($K755*'fnd base rates'!C$114)
+($M755*'fnd base rates'!C$116)
+($N755*'fnd base rates'!C$117)
+($O755*'fnd base rates'!C$118)
+($P755*VLOOKUP($S755+12,rate_basefnd,3)))
*$R755</f>
        <v>1330.2693444720001</v>
      </c>
      <c r="V755" s="1">
        <f>(($D755*'fnd base rates'!D$107)
+($E755*'fnd base rates'!D$108)
+($F755*'fnd base rates'!D$109)
+($G755*'fnd base rates'!D$110)
+($H755*'fnd base rates'!D$111)
+($I755*'fnd base rates'!D$112)
+($J755*'fnd base rates'!D$113)
+($K755*'fnd base rates'!D$114)
+($M755*'fnd base rates'!D$116)
+($N755*'fnd base rates'!D$117)
+($O755*'fnd base rates'!D$118)
+($P755*VLOOKUP($S755+12,rate_basefnd,4)))
*$R755</f>
        <v>2435.3274000000001</v>
      </c>
      <c r="W755" s="1">
        <f>(($D755*'fnd base rates'!E$107)
+($E755*'fnd base rates'!E$108)
+($F755*'fnd base rates'!E$109)
+($G755*'fnd base rates'!E$110)
+($H755*'fnd base rates'!E$111)
+($I755*'fnd base rates'!E$112)
+($J755*'fnd base rates'!E$113)
+($K755*'fnd base rates'!E$114)
+($M755*'fnd base rates'!E$116)
+($N755*'fnd base rates'!E$117)
+($O755*'fnd base rates'!E$118)
+($P755*VLOOKUP($S755+12,rate_basefnd,5)))
*$R755</f>
        <v>16060.211264936002</v>
      </c>
      <c r="X755" s="1">
        <f>(($D755*'fnd base rates'!F$107)
+($E755*'fnd base rates'!F$108)
+($F755*'fnd base rates'!F$109)
+($G755*'fnd base rates'!F$110)
+($H755*'fnd base rates'!F$111)
+($I755*'fnd base rates'!F$112)
+($J755*'fnd base rates'!F$113)
+($K755*'fnd base rates'!F$114)
+($M755*'fnd base rates'!F$116)
+($N755*'fnd base rates'!F$117)
+($O755*'fnd base rates'!F$118)
+($P755*VLOOKUP($S755+12,rate_basefnd,6)))
*$R755</f>
        <v>2681.0711957280005</v>
      </c>
      <c r="Y755" s="1">
        <f>(($D755*'fnd base rates'!G$107)
+($E755*'fnd base rates'!G$108)
+($F755*'fnd base rates'!G$109)
+($G755*'fnd base rates'!G$110)
+($H755*'fnd base rates'!G$111)
+($I755*'fnd base rates'!G$112)
+($J755*'fnd base rates'!G$113)
+($K755*'fnd base rates'!G$114)
+($M755*'fnd base rates'!G$116)
+($N755*'fnd base rates'!G$117)
+($O755*'fnd base rates'!G$118)
+($P755*VLOOKUP($S755+12,rate_basefnd,7)))
*$R755</f>
        <v>706.34675645599998</v>
      </c>
      <c r="Z755" s="1">
        <f>(($D755*'fnd base rates'!H$107)
+($E755*'fnd base rates'!H$108)
+($F755*'fnd base rates'!H$109)
+($G755*'fnd base rates'!H$110)
+($H755*'fnd base rates'!H$111)
+($I755*'fnd base rates'!H$112)
+($J755*'fnd base rates'!H$113)
+($K755*'fnd base rates'!H$114)
+($M755*'fnd base rates'!H$116)
+($N755*'fnd base rates'!H$117)
+($O755*'fnd base rates'!H$118)
+($P755*VLOOKUP($S755+12,rate_basefnd,8)))</f>
        <v>1169.98442</v>
      </c>
      <c r="AA755" s="1">
        <f>(($D755*'fnd base rates'!I$107)
+($E755*'fnd base rates'!I$108)
+($F755*'fnd base rates'!I$109)
+($G755*'fnd base rates'!I$110)
+($H755*'fnd base rates'!I$111)
+($I755*'fnd base rates'!I$112)
+($J755*'fnd base rates'!I$113)
+($K755*'fnd base rates'!I$114)
+($M755*'fnd base rates'!I$116)
+($N755*'fnd base rates'!I$117)
+($O755*'fnd base rates'!I$118)
+($P755*VLOOKUP($S755+12,rate_basefnd,9)))
*$R755</f>
        <v>924.96048000000008</v>
      </c>
      <c r="AB755" s="1">
        <f>(($D755*'fnd base rates'!J$107)
+($E755*'fnd base rates'!J$108)
+($F755*'fnd base rates'!J$109)
+($G755*'fnd base rates'!J$110)
+($H755*'fnd base rates'!J$111)
+($I755*'fnd base rates'!J$112)
+($J755*'fnd base rates'!J$113)
+($K755*'fnd base rates'!J$114)
+($M755*'fnd base rates'!J$116)
+($N755*'fnd base rates'!J$117)
+($O755*'fnd base rates'!J$118)
+($P755*VLOOKUP($S755+12,rate_basefnd,10)))
*$R755</f>
        <v>1759.5226</v>
      </c>
      <c r="AC755" s="1">
        <f>(($D755*'fnd base rates'!K$107)
+($E755*'fnd base rates'!K$108)
+($F755*'fnd base rates'!K$109)
+($G755*'fnd base rates'!K$110)
+($H755*'fnd base rates'!K$111)
+($I755*'fnd base rates'!K$112)
+($J755*'fnd base rates'!K$113)
+($K755*'fnd base rates'!K$114)
+($M755*'fnd base rates'!K$116)
+($N755*'fnd base rates'!K$117)
+($O755*'fnd base rates'!K$118)
+($P755*VLOOKUP($S755+12,rate_basefnd,11)))
*$R755</f>
        <v>2513.0260391440002</v>
      </c>
      <c r="AD755" s="1">
        <f>(($D755*'fnd base rates'!L$107)
+($E755*'fnd base rates'!L$108)
+($F755*'fnd base rates'!L$109)
+($G755*'fnd base rates'!L$110)
+($H755*'fnd base rates'!L$111)
+($I755*'fnd base rates'!L$112)
+($J755*'fnd base rates'!L$113)
+($K755*'fnd base rates'!L$114)
+($M755*'fnd base rates'!L$116)
+($N755*'fnd base rates'!L$117)
+($O755*'fnd base rates'!L$118)
+($P755*VLOOKUP($S755+12,rate_basefnd,12)))</f>
        <v>3949.0868119999996</v>
      </c>
      <c r="AE755" s="1">
        <f>(($D755*'fnd base rates'!M$107)
+($E755*'fnd base rates'!M$108)
+($F755*'fnd base rates'!M$109)
+($G755*'fnd base rates'!M$110)
+($H755*'fnd base rates'!M$111)
+($I755*'fnd base rates'!M$112)
+($J755*'fnd base rates'!M$113)
+($K755*'fnd base rates'!M$114)
+($M755*'fnd base rates'!M$116)
+($N755*'fnd base rates'!M$117)
+($O755*'fnd base rates'!M$118)
+($P755*VLOOKUP($S755+12,rate_basefnd,13)))</f>
        <v>0</v>
      </c>
      <c r="AF755" s="4">
        <f t="shared" si="843"/>
        <v>33529.806312736007</v>
      </c>
      <c r="AH755" s="4">
        <f t="shared" si="844"/>
        <v>487274095</v>
      </c>
      <c r="AI755" s="4" t="str">
        <f t="shared" si="845"/>
        <v>487</v>
      </c>
      <c r="AJ755" s="2" t="str">
        <f t="shared" si="846"/>
        <v>274</v>
      </c>
      <c r="AK755" s="2" t="str">
        <f t="shared" si="847"/>
        <v>095</v>
      </c>
      <c r="AL755" s="4">
        <f t="shared" si="848"/>
        <v>1</v>
      </c>
      <c r="AM755" s="4">
        <f t="shared" si="840"/>
        <v>2</v>
      </c>
      <c r="AN755" s="4">
        <f t="shared" si="849"/>
        <v>33529.806312736007</v>
      </c>
      <c r="AO755" s="4">
        <f t="shared" si="850"/>
        <v>16765</v>
      </c>
      <c r="AP755" s="4">
        <f t="shared" si="851"/>
        <v>0</v>
      </c>
      <c r="AQ755" s="4">
        <v>16765</v>
      </c>
      <c r="AW755" s="4">
        <v>16658</v>
      </c>
      <c r="AX755" s="5">
        <f t="shared" si="852"/>
        <v>107</v>
      </c>
      <c r="AY755" s="4">
        <v>16765</v>
      </c>
      <c r="AZ755" s="5"/>
      <c r="BB755" s="5">
        <f t="shared" ref="BB755" si="893">BC755-BA755</f>
        <v>0</v>
      </c>
    </row>
    <row r="756" spans="1:54" s="4" customFormat="1">
      <c r="A756" s="278">
        <v>487</v>
      </c>
      <c r="B756" s="2">
        <v>487274103</v>
      </c>
      <c r="C756" s="10" t="s">
        <v>308</v>
      </c>
      <c r="D756" s="15">
        <f>'fnd enro'!D756</f>
        <v>0</v>
      </c>
      <c r="E756" s="15">
        <f>'fnd enro'!E756</f>
        <v>0</v>
      </c>
      <c r="F756" s="15">
        <f>'fnd enro'!F756</f>
        <v>0</v>
      </c>
      <c r="G756" s="15">
        <f>'fnd enro'!G756</f>
        <v>1</v>
      </c>
      <c r="H756" s="15">
        <f>'fnd enro'!H756</f>
        <v>0</v>
      </c>
      <c r="I756" s="15">
        <f>'fnd enro'!I756</f>
        <v>0</v>
      </c>
      <c r="J756" s="15">
        <f>'fnd enro'!J756</f>
        <v>0</v>
      </c>
      <c r="K756" s="16">
        <f>'fnd enro'!K756</f>
        <v>3.8300000000000001E-2</v>
      </c>
      <c r="L756" s="15">
        <f>'fnd enro'!L756</f>
        <v>0</v>
      </c>
      <c r="M756" s="15">
        <f>'fnd enro'!M756</f>
        <v>0</v>
      </c>
      <c r="N756" s="15">
        <f>'fnd enro'!N756</f>
        <v>0</v>
      </c>
      <c r="O756" s="15">
        <f>'fnd enro'!O756</f>
        <v>0</v>
      </c>
      <c r="P756" s="15">
        <f>'fnd enro'!P756</f>
        <v>1</v>
      </c>
      <c r="Q756" s="15">
        <f>'fnd enro'!R756</f>
        <v>1</v>
      </c>
      <c r="R756" s="16">
        <f t="shared" si="842"/>
        <v>1.052</v>
      </c>
      <c r="S756" s="15">
        <f>VALUE('fnd enro'!Q756)</f>
        <v>10</v>
      </c>
      <c r="T756" s="2"/>
      <c r="U756" s="1">
        <f>(($D756*'fnd base rates'!C$107)
+($E756*'fnd base rates'!C$108)
+($F756*'fnd base rates'!C$109)
+($G756*'fnd base rates'!C$110)
+($H756*'fnd base rates'!C$111)
+($I756*'fnd base rates'!C$112)
+($J756*'fnd base rates'!C$113)
+($K756*'fnd base rates'!C$114)
+($M756*'fnd base rates'!C$116)
+($N756*'fnd base rates'!C$117)
+($O756*'fnd base rates'!C$118)
+($P756*VLOOKUP($S756+12,rate_basefnd,3)))
*$R756</f>
        <v>612.99229223600003</v>
      </c>
      <c r="V756" s="1">
        <f>(($D756*'fnd base rates'!D$107)
+($E756*'fnd base rates'!D$108)
+($F756*'fnd base rates'!D$109)
+($G756*'fnd base rates'!D$110)
+($H756*'fnd base rates'!D$111)
+($I756*'fnd base rates'!D$112)
+($J756*'fnd base rates'!D$113)
+($K756*'fnd base rates'!D$114)
+($M756*'fnd base rates'!D$116)
+($N756*'fnd base rates'!D$117)
+($O756*'fnd base rates'!D$118)
+($P756*VLOOKUP($S756+12,rate_basefnd,4)))
*$R756</f>
        <v>1119.94868</v>
      </c>
      <c r="W756" s="1">
        <f>(($D756*'fnd base rates'!E$107)
+($E756*'fnd base rates'!E$108)
+($F756*'fnd base rates'!E$109)
+($G756*'fnd base rates'!E$110)
+($H756*'fnd base rates'!E$111)
+($I756*'fnd base rates'!E$112)
+($J756*'fnd base rates'!E$113)
+($K756*'fnd base rates'!E$114)
+($M756*'fnd base rates'!E$116)
+($N756*'fnd base rates'!E$117)
+($O756*'fnd base rates'!E$118)
+($P756*VLOOKUP($S756+12,rate_basefnd,5)))
*$R756</f>
        <v>7317.7175324680002</v>
      </c>
      <c r="X756" s="1">
        <f>(($D756*'fnd base rates'!F$107)
+($E756*'fnd base rates'!F$108)
+($F756*'fnd base rates'!F$109)
+($G756*'fnd base rates'!F$110)
+($H756*'fnd base rates'!F$111)
+($I756*'fnd base rates'!F$112)
+($J756*'fnd base rates'!F$113)
+($K756*'fnd base rates'!F$114)
+($M756*'fnd base rates'!F$116)
+($N756*'fnd base rates'!F$117)
+($O756*'fnd base rates'!F$118)
+($P756*VLOOKUP($S756+12,rate_basefnd,6)))
*$R756</f>
        <v>1253.0775778640002</v>
      </c>
      <c r="Y756" s="1">
        <f>(($D756*'fnd base rates'!G$107)
+($E756*'fnd base rates'!G$108)
+($F756*'fnd base rates'!G$109)
+($G756*'fnd base rates'!G$110)
+($H756*'fnd base rates'!G$111)
+($I756*'fnd base rates'!G$112)
+($J756*'fnd base rates'!G$113)
+($K756*'fnd base rates'!G$114)
+($M756*'fnd base rates'!G$116)
+($N756*'fnd base rates'!G$117)
+($O756*'fnd base rates'!G$118)
+($P756*VLOOKUP($S756+12,rate_basefnd,7)))
*$R756</f>
        <v>323.33865822799999</v>
      </c>
      <c r="Z756" s="1">
        <f>(($D756*'fnd base rates'!H$107)
+($E756*'fnd base rates'!H$108)
+($F756*'fnd base rates'!H$109)
+($G756*'fnd base rates'!H$110)
+($H756*'fnd base rates'!H$111)
+($I756*'fnd base rates'!H$112)
+($J756*'fnd base rates'!H$113)
+($K756*'fnd base rates'!H$114)
+($M756*'fnd base rates'!H$116)
+($N756*'fnd base rates'!H$117)
+($O756*'fnd base rates'!H$118)
+($P756*VLOOKUP($S756+12,rate_basefnd,8)))</f>
        <v>524.91720999999995</v>
      </c>
      <c r="AA756" s="1">
        <f>(($D756*'fnd base rates'!I$107)
+($E756*'fnd base rates'!I$108)
+($F756*'fnd base rates'!I$109)
+($G756*'fnd base rates'!I$110)
+($H756*'fnd base rates'!I$111)
+($I756*'fnd base rates'!I$112)
+($J756*'fnd base rates'!I$113)
+($K756*'fnd base rates'!I$114)
+($M756*'fnd base rates'!I$116)
+($N756*'fnd base rates'!I$117)
+($O756*'fnd base rates'!I$118)
+($P756*VLOOKUP($S756+12,rate_basefnd,9)))
*$R756</f>
        <v>420.94727999999998</v>
      </c>
      <c r="AB756" s="1">
        <f>(($D756*'fnd base rates'!J$107)
+($E756*'fnd base rates'!J$108)
+($F756*'fnd base rates'!J$109)
+($G756*'fnd base rates'!J$110)
+($H756*'fnd base rates'!J$111)
+($I756*'fnd base rates'!J$112)
+($J756*'fnd base rates'!J$113)
+($K756*'fnd base rates'!J$114)
+($M756*'fnd base rates'!J$116)
+($N756*'fnd base rates'!J$117)
+($O756*'fnd base rates'!J$118)
+($P756*VLOOKUP($S756+12,rate_basefnd,10)))
*$R756</f>
        <v>871.72928000000002</v>
      </c>
      <c r="AC756" s="1">
        <f>(($D756*'fnd base rates'!K$107)
+($E756*'fnd base rates'!K$108)
+($F756*'fnd base rates'!K$109)
+($G756*'fnd base rates'!K$110)
+($H756*'fnd base rates'!K$111)
+($I756*'fnd base rates'!K$112)
+($J756*'fnd base rates'!K$113)
+($K756*'fnd base rates'!K$114)
+($M756*'fnd base rates'!K$116)
+($N756*'fnd base rates'!K$117)
+($O756*'fnd base rates'!K$118)
+($P756*VLOOKUP($S756+12,rate_basefnd,11)))
*$R756</f>
        <v>1106.5924995720002</v>
      </c>
      <c r="AD756" s="1">
        <f>(($D756*'fnd base rates'!L$107)
+($E756*'fnd base rates'!L$108)
+($F756*'fnd base rates'!L$109)
+($G756*'fnd base rates'!L$110)
+($H756*'fnd base rates'!L$111)
+($I756*'fnd base rates'!L$112)
+($J756*'fnd base rates'!L$113)
+($K756*'fnd base rates'!L$114)
+($M756*'fnd base rates'!L$116)
+($N756*'fnd base rates'!L$117)
+($O756*'fnd base rates'!L$118)
+($P756*VLOOKUP($S756+12,rate_basefnd,12)))</f>
        <v>1828.523406</v>
      </c>
      <c r="AE756" s="1">
        <f>(($D756*'fnd base rates'!M$107)
+($E756*'fnd base rates'!M$108)
+($F756*'fnd base rates'!M$109)
+($G756*'fnd base rates'!M$110)
+($H756*'fnd base rates'!M$111)
+($I756*'fnd base rates'!M$112)
+($J756*'fnd base rates'!M$113)
+($K756*'fnd base rates'!M$114)
+($M756*'fnd base rates'!M$116)
+($N756*'fnd base rates'!M$117)
+($O756*'fnd base rates'!M$118)
+($P756*VLOOKUP($S756+12,rate_basefnd,13)))</f>
        <v>0</v>
      </c>
      <c r="AF756" s="4">
        <f t="shared" si="843"/>
        <v>15379.784416368</v>
      </c>
      <c r="AH756" s="4">
        <f t="shared" si="844"/>
        <v>487274103</v>
      </c>
      <c r="AI756" s="4" t="str">
        <f t="shared" si="845"/>
        <v>487</v>
      </c>
      <c r="AJ756" s="2" t="str">
        <f t="shared" si="846"/>
        <v>274</v>
      </c>
      <c r="AK756" s="2" t="str">
        <f t="shared" si="847"/>
        <v>103</v>
      </c>
      <c r="AL756" s="4">
        <f t="shared" si="848"/>
        <v>1</v>
      </c>
      <c r="AM756" s="4">
        <f t="shared" si="840"/>
        <v>1</v>
      </c>
      <c r="AN756" s="4">
        <f t="shared" si="849"/>
        <v>15379.784416368</v>
      </c>
      <c r="AO756" s="4">
        <f t="shared" si="850"/>
        <v>15380</v>
      </c>
      <c r="AP756" s="4">
        <f t="shared" si="851"/>
        <v>0</v>
      </c>
      <c r="AQ756" s="4">
        <v>15380</v>
      </c>
      <c r="AW756" s="4">
        <v>15299</v>
      </c>
      <c r="AX756" s="5">
        <f t="shared" si="852"/>
        <v>81</v>
      </c>
      <c r="AY756" s="4">
        <v>15380</v>
      </c>
      <c r="AZ756" s="5"/>
      <c r="BB756" s="5">
        <f t="shared" ref="BB756" si="894">BC756-BA756</f>
        <v>0</v>
      </c>
    </row>
    <row r="757" spans="1:54" s="4" customFormat="1">
      <c r="A757" s="278">
        <v>487</v>
      </c>
      <c r="B757" s="2">
        <v>487274128</v>
      </c>
      <c r="C757" s="10" t="s">
        <v>308</v>
      </c>
      <c r="D757" s="15">
        <f>'fnd enro'!D757</f>
        <v>0</v>
      </c>
      <c r="E757" s="15">
        <f>'fnd enro'!E757</f>
        <v>0</v>
      </c>
      <c r="F757" s="15">
        <f>'fnd enro'!F757</f>
        <v>0</v>
      </c>
      <c r="G757" s="15">
        <f>'fnd enro'!G757</f>
        <v>3</v>
      </c>
      <c r="H757" s="15">
        <f>'fnd enro'!H757</f>
        <v>0</v>
      </c>
      <c r="I757" s="15">
        <f>'fnd enro'!I757</f>
        <v>0</v>
      </c>
      <c r="J757" s="15">
        <f>'fnd enro'!J757</f>
        <v>0</v>
      </c>
      <c r="K757" s="16">
        <f>'fnd enro'!K757</f>
        <v>0.1149</v>
      </c>
      <c r="L757" s="15">
        <f>'fnd enro'!L757</f>
        <v>0</v>
      </c>
      <c r="M757" s="15">
        <f>'fnd enro'!M757</f>
        <v>0</v>
      </c>
      <c r="N757" s="15">
        <f>'fnd enro'!N757</f>
        <v>0</v>
      </c>
      <c r="O757" s="15">
        <f>'fnd enro'!O757</f>
        <v>0</v>
      </c>
      <c r="P757" s="15">
        <f>'fnd enro'!P757</f>
        <v>0</v>
      </c>
      <c r="Q757" s="15">
        <f>'fnd enro'!R757</f>
        <v>3</v>
      </c>
      <c r="R757" s="16">
        <f t="shared" si="842"/>
        <v>1.052</v>
      </c>
      <c r="S757" s="15">
        <f>VALUE('fnd enro'!Q757)</f>
        <v>10</v>
      </c>
      <c r="T757" s="2"/>
      <c r="U757" s="1">
        <f>(($D757*'fnd base rates'!C$107)
+($E757*'fnd base rates'!C$108)
+($F757*'fnd base rates'!C$109)
+($G757*'fnd base rates'!C$110)
+($H757*'fnd base rates'!C$111)
+($I757*'fnd base rates'!C$112)
+($J757*'fnd base rates'!C$113)
+($K757*'fnd base rates'!C$114)
+($M757*'fnd base rates'!C$116)
+($N757*'fnd base rates'!C$117)
+($O757*'fnd base rates'!C$118)
+($P757*VLOOKUP($S757+12,rate_basefnd,3)))
*$R757</f>
        <v>1617.5203567080002</v>
      </c>
      <c r="V757" s="1">
        <f>(($D757*'fnd base rates'!D$107)
+($E757*'fnd base rates'!D$108)
+($F757*'fnd base rates'!D$109)
+($G757*'fnd base rates'!D$110)
+($H757*'fnd base rates'!D$111)
+($I757*'fnd base rates'!D$112)
+($J757*'fnd base rates'!D$113)
+($K757*'fnd base rates'!D$114)
+($M757*'fnd base rates'!D$116)
+($N757*'fnd base rates'!D$117)
+($O757*'fnd base rates'!D$118)
+($P757*VLOOKUP($S757+12,rate_basefnd,4)))
*$R757</f>
        <v>2310.6022800000001</v>
      </c>
      <c r="W757" s="1">
        <f>(($D757*'fnd base rates'!E$107)
+($E757*'fnd base rates'!E$108)
+($F757*'fnd base rates'!E$109)
+($G757*'fnd base rates'!E$110)
+($H757*'fnd base rates'!E$111)
+($I757*'fnd base rates'!E$112)
+($J757*'fnd base rates'!E$113)
+($K757*'fnd base rates'!E$114)
+($M757*'fnd base rates'!E$116)
+($N757*'fnd base rates'!E$117)
+($O757*'fnd base rates'!E$118)
+($P757*VLOOKUP($S757+12,rate_basefnd,5)))
*$R757</f>
        <v>11710.543957403999</v>
      </c>
      <c r="X757" s="1">
        <f>(($D757*'fnd base rates'!F$107)
+($E757*'fnd base rates'!F$108)
+($F757*'fnd base rates'!F$109)
+($G757*'fnd base rates'!F$110)
+($H757*'fnd base rates'!F$111)
+($I757*'fnd base rates'!F$112)
+($J757*'fnd base rates'!F$113)
+($K757*'fnd base rates'!F$114)
+($M757*'fnd base rates'!F$116)
+($N757*'fnd base rates'!F$117)
+($O757*'fnd base rates'!F$118)
+($P757*VLOOKUP($S757+12,rate_basefnd,6)))
*$R757</f>
        <v>3759.2327335919999</v>
      </c>
      <c r="Y757" s="1">
        <f>(($D757*'fnd base rates'!G$107)
+($E757*'fnd base rates'!G$108)
+($F757*'fnd base rates'!G$109)
+($G757*'fnd base rates'!G$110)
+($H757*'fnd base rates'!G$111)
+($I757*'fnd base rates'!G$112)
+($J757*'fnd base rates'!G$113)
+($K757*'fnd base rates'!G$114)
+($M757*'fnd base rates'!G$116)
+($N757*'fnd base rates'!G$117)
+($O757*'fnd base rates'!G$118)
+($P757*VLOOKUP($S757+12,rate_basefnd,7)))
*$R757</f>
        <v>473.10377468399997</v>
      </c>
      <c r="Z757" s="1">
        <f>(($D757*'fnd base rates'!H$107)
+($E757*'fnd base rates'!H$108)
+($F757*'fnd base rates'!H$109)
+($G757*'fnd base rates'!H$110)
+($H757*'fnd base rates'!H$111)
+($I757*'fnd base rates'!H$112)
+($J757*'fnd base rates'!H$113)
+($K757*'fnd base rates'!H$114)
+($M757*'fnd base rates'!H$116)
+($N757*'fnd base rates'!H$117)
+($O757*'fnd base rates'!H$118)
+($P757*VLOOKUP($S757+12,rate_basefnd,8)))</f>
        <v>1502.3316300000001</v>
      </c>
      <c r="AA757" s="1">
        <f>(($D757*'fnd base rates'!I$107)
+($E757*'fnd base rates'!I$108)
+($F757*'fnd base rates'!I$109)
+($G757*'fnd base rates'!I$110)
+($H757*'fnd base rates'!I$111)
+($I757*'fnd base rates'!I$112)
+($J757*'fnd base rates'!I$113)
+($K757*'fnd base rates'!I$114)
+($M757*'fnd base rates'!I$116)
+($N757*'fnd base rates'!I$117)
+($O757*'fnd base rates'!I$118)
+($P757*VLOOKUP($S757+12,rate_basefnd,9)))
*$R757</f>
        <v>848.08032000000014</v>
      </c>
      <c r="AB757" s="1">
        <f>(($D757*'fnd base rates'!J$107)
+($E757*'fnd base rates'!J$108)
+($F757*'fnd base rates'!J$109)
+($G757*'fnd base rates'!J$110)
+($H757*'fnd base rates'!J$111)
+($I757*'fnd base rates'!J$112)
+($J757*'fnd base rates'!J$113)
+($K757*'fnd base rates'!J$114)
+($M757*'fnd base rates'!J$116)
+($N757*'fnd base rates'!J$117)
+($O757*'fnd base rates'!J$118)
+($P757*VLOOKUP($S757+12,rate_basefnd,10)))
*$R757</f>
        <v>460.01855999999998</v>
      </c>
      <c r="AC757" s="1">
        <f>(($D757*'fnd base rates'!K$107)
+($E757*'fnd base rates'!K$108)
+($F757*'fnd base rates'!K$109)
+($G757*'fnd base rates'!K$110)
+($H757*'fnd base rates'!K$111)
+($I757*'fnd base rates'!K$112)
+($J757*'fnd base rates'!K$113)
+($K757*'fnd base rates'!K$114)
+($M757*'fnd base rates'!K$116)
+($N757*'fnd base rates'!K$117)
+($O757*'fnd base rates'!K$118)
+($P757*VLOOKUP($S757+12,rate_basefnd,11)))
*$R757</f>
        <v>3319.7774987160005</v>
      </c>
      <c r="AD757" s="1">
        <f>(($D757*'fnd base rates'!L$107)
+($E757*'fnd base rates'!L$108)
+($F757*'fnd base rates'!L$109)
+($G757*'fnd base rates'!L$110)
+($H757*'fnd base rates'!L$111)
+($I757*'fnd base rates'!L$112)
+($J757*'fnd base rates'!L$113)
+($K757*'fnd base rates'!L$114)
+($M757*'fnd base rates'!L$116)
+($N757*'fnd base rates'!L$117)
+($O757*'fnd base rates'!L$118)
+($P757*VLOOKUP($S757+12,rate_basefnd,12)))</f>
        <v>3910.6302180000002</v>
      </c>
      <c r="AE757" s="1">
        <f>(($D757*'fnd base rates'!M$107)
+($E757*'fnd base rates'!M$108)
+($F757*'fnd base rates'!M$109)
+($G757*'fnd base rates'!M$110)
+($H757*'fnd base rates'!M$111)
+($I757*'fnd base rates'!M$112)
+($J757*'fnd base rates'!M$113)
+($K757*'fnd base rates'!M$114)
+($M757*'fnd base rates'!M$116)
+($N757*'fnd base rates'!M$117)
+($O757*'fnd base rates'!M$118)
+($P757*VLOOKUP($S757+12,rate_basefnd,13)))</f>
        <v>0</v>
      </c>
      <c r="AF757" s="4">
        <f t="shared" si="843"/>
        <v>29911.841329104005</v>
      </c>
      <c r="AH757" s="4">
        <f t="shared" si="844"/>
        <v>487274128</v>
      </c>
      <c r="AI757" s="4" t="str">
        <f t="shared" si="845"/>
        <v>487</v>
      </c>
      <c r="AJ757" s="2" t="str">
        <f t="shared" si="846"/>
        <v>274</v>
      </c>
      <c r="AK757" s="2" t="str">
        <f t="shared" si="847"/>
        <v>128</v>
      </c>
      <c r="AL757" s="4">
        <f t="shared" si="848"/>
        <v>1</v>
      </c>
      <c r="AM757" s="4">
        <f t="shared" si="840"/>
        <v>3</v>
      </c>
      <c r="AN757" s="4">
        <f t="shared" si="849"/>
        <v>29911.841329104005</v>
      </c>
      <c r="AO757" s="4">
        <f t="shared" si="850"/>
        <v>9971</v>
      </c>
      <c r="AP757" s="4">
        <f t="shared" si="851"/>
        <v>0</v>
      </c>
      <c r="AQ757" s="4">
        <v>9971</v>
      </c>
      <c r="AW757" s="4">
        <v>9953</v>
      </c>
      <c r="AX757" s="5">
        <f t="shared" si="852"/>
        <v>18</v>
      </c>
      <c r="AY757" s="4">
        <v>9971</v>
      </c>
      <c r="AZ757" s="5"/>
      <c r="BB757" s="5">
        <f t="shared" ref="BB757" si="895">BC757-BA757</f>
        <v>0</v>
      </c>
    </row>
    <row r="758" spans="1:54" s="4" customFormat="1">
      <c r="A758" s="278">
        <v>487</v>
      </c>
      <c r="B758" s="2">
        <v>487274149</v>
      </c>
      <c r="C758" s="10" t="s">
        <v>308</v>
      </c>
      <c r="D758" s="15">
        <f>'fnd enro'!D758</f>
        <v>0</v>
      </c>
      <c r="E758" s="15">
        <f>'fnd enro'!E758</f>
        <v>0</v>
      </c>
      <c r="F758" s="15">
        <f>'fnd enro'!F758</f>
        <v>0</v>
      </c>
      <c r="G758" s="15">
        <f>'fnd enro'!G758</f>
        <v>1</v>
      </c>
      <c r="H758" s="15">
        <f>'fnd enro'!H758</f>
        <v>0</v>
      </c>
      <c r="I758" s="15">
        <f>'fnd enro'!I758</f>
        <v>0</v>
      </c>
      <c r="J758" s="15">
        <f>'fnd enro'!J758</f>
        <v>0</v>
      </c>
      <c r="K758" s="16">
        <f>'fnd enro'!K758</f>
        <v>3.8300000000000001E-2</v>
      </c>
      <c r="L758" s="15">
        <f>'fnd enro'!L758</f>
        <v>0</v>
      </c>
      <c r="M758" s="15">
        <f>'fnd enro'!M758</f>
        <v>0</v>
      </c>
      <c r="N758" s="15">
        <f>'fnd enro'!N758</f>
        <v>0</v>
      </c>
      <c r="O758" s="15">
        <f>'fnd enro'!O758</f>
        <v>0</v>
      </c>
      <c r="P758" s="15">
        <f>'fnd enro'!P758</f>
        <v>1</v>
      </c>
      <c r="Q758" s="15">
        <f>'fnd enro'!R758</f>
        <v>1</v>
      </c>
      <c r="R758" s="16">
        <f t="shared" si="842"/>
        <v>1.052</v>
      </c>
      <c r="S758" s="15">
        <f>VALUE('fnd enro'!Q758)</f>
        <v>12</v>
      </c>
      <c r="T758" s="2"/>
      <c r="U758" s="1">
        <f>(($D758*'fnd base rates'!C$107)
+($E758*'fnd base rates'!C$108)
+($F758*'fnd base rates'!C$109)
+($G758*'fnd base rates'!C$110)
+($H758*'fnd base rates'!C$111)
+($I758*'fnd base rates'!C$112)
+($J758*'fnd base rates'!C$113)
+($K758*'fnd base rates'!C$114)
+($M758*'fnd base rates'!C$116)
+($N758*'fnd base rates'!C$117)
+($O758*'fnd base rates'!C$118)
+($P758*VLOOKUP($S758+12,rate_basefnd,3)))
*$R758</f>
        <v>617.32653223599993</v>
      </c>
      <c r="V758" s="1">
        <f>(($D758*'fnd base rates'!D$107)
+($E758*'fnd base rates'!D$108)
+($F758*'fnd base rates'!D$109)
+($G758*'fnd base rates'!D$110)
+($H758*'fnd base rates'!D$111)
+($I758*'fnd base rates'!D$112)
+($J758*'fnd base rates'!D$113)
+($K758*'fnd base rates'!D$114)
+($M758*'fnd base rates'!D$116)
+($N758*'fnd base rates'!D$117)
+($O758*'fnd base rates'!D$118)
+($P758*VLOOKUP($S758+12,rate_basefnd,4)))
*$R758</f>
        <v>1140.4731999999999</v>
      </c>
      <c r="W758" s="1">
        <f>(($D758*'fnd base rates'!E$107)
+($E758*'fnd base rates'!E$108)
+($F758*'fnd base rates'!E$109)
+($G758*'fnd base rates'!E$110)
+($H758*'fnd base rates'!E$111)
+($I758*'fnd base rates'!E$112)
+($J758*'fnd base rates'!E$113)
+($K758*'fnd base rates'!E$114)
+($M758*'fnd base rates'!E$116)
+($N758*'fnd base rates'!E$117)
+($O758*'fnd base rates'!E$118)
+($P758*VLOOKUP($S758+12,rate_basefnd,5)))
*$R758</f>
        <v>7518.070932468001</v>
      </c>
      <c r="X758" s="1">
        <f>(($D758*'fnd base rates'!F$107)
+($E758*'fnd base rates'!F$108)
+($F758*'fnd base rates'!F$109)
+($G758*'fnd base rates'!F$110)
+($H758*'fnd base rates'!F$111)
+($I758*'fnd base rates'!F$112)
+($J758*'fnd base rates'!F$113)
+($K758*'fnd base rates'!F$114)
+($M758*'fnd base rates'!F$116)
+($N758*'fnd base rates'!F$117)
+($O758*'fnd base rates'!F$118)
+($P758*VLOOKUP($S758+12,rate_basefnd,6)))
*$R758</f>
        <v>1253.0775778640002</v>
      </c>
      <c r="Y758" s="1">
        <f>(($D758*'fnd base rates'!G$107)
+($E758*'fnd base rates'!G$108)
+($F758*'fnd base rates'!G$109)
+($G758*'fnd base rates'!G$110)
+($H758*'fnd base rates'!G$111)
+($I758*'fnd base rates'!G$112)
+($J758*'fnd base rates'!G$113)
+($K758*'fnd base rates'!G$114)
+($M758*'fnd base rates'!G$116)
+($N758*'fnd base rates'!G$117)
+($O758*'fnd base rates'!G$118)
+($P758*VLOOKUP($S758+12,rate_basefnd,7)))
*$R758</f>
        <v>333.05913822799999</v>
      </c>
      <c r="Z758" s="1">
        <f>(($D758*'fnd base rates'!H$107)
+($E758*'fnd base rates'!H$108)
+($F758*'fnd base rates'!H$109)
+($G758*'fnd base rates'!H$110)
+($H758*'fnd base rates'!H$111)
+($I758*'fnd base rates'!H$112)
+($J758*'fnd base rates'!H$113)
+($K758*'fnd base rates'!H$114)
+($M758*'fnd base rates'!H$116)
+($N758*'fnd base rates'!H$117)
+($O758*'fnd base rates'!H$118)
+($P758*VLOOKUP($S758+12,rate_basefnd,8)))</f>
        <v>526.32720999999992</v>
      </c>
      <c r="AA758" s="1">
        <f>(($D758*'fnd base rates'!I$107)
+($E758*'fnd base rates'!I$108)
+($F758*'fnd base rates'!I$109)
+($G758*'fnd base rates'!I$110)
+($H758*'fnd base rates'!I$111)
+($I758*'fnd base rates'!I$112)
+($J758*'fnd base rates'!I$113)
+($K758*'fnd base rates'!I$114)
+($M758*'fnd base rates'!I$116)
+($N758*'fnd base rates'!I$117)
+($O758*'fnd base rates'!I$118)
+($P758*VLOOKUP($S758+12,rate_basefnd,9)))
*$R758</f>
        <v>429.05820000000006</v>
      </c>
      <c r="AB758" s="1">
        <f>(($D758*'fnd base rates'!J$107)
+($E758*'fnd base rates'!J$108)
+($F758*'fnd base rates'!J$109)
+($G758*'fnd base rates'!J$110)
+($H758*'fnd base rates'!J$111)
+($I758*'fnd base rates'!J$112)
+($J758*'fnd base rates'!J$113)
+($K758*'fnd base rates'!J$114)
+($M758*'fnd base rates'!J$116)
+($N758*'fnd base rates'!J$117)
+($O758*'fnd base rates'!J$118)
+($P758*VLOOKUP($S758+12,rate_basefnd,10)))
*$R758</f>
        <v>913.89344000000006</v>
      </c>
      <c r="AC758" s="1">
        <f>(($D758*'fnd base rates'!K$107)
+($E758*'fnd base rates'!K$108)
+($F758*'fnd base rates'!K$109)
+($G758*'fnd base rates'!K$110)
+($H758*'fnd base rates'!K$111)
+($I758*'fnd base rates'!K$112)
+($J758*'fnd base rates'!K$113)
+($K758*'fnd base rates'!K$114)
+($M758*'fnd base rates'!K$116)
+($N758*'fnd base rates'!K$117)
+($O758*'fnd base rates'!K$118)
+($P758*VLOOKUP($S758+12,rate_basefnd,11)))
*$R758</f>
        <v>1106.5924995720002</v>
      </c>
      <c r="AD758" s="1">
        <f>(($D758*'fnd base rates'!L$107)
+($E758*'fnd base rates'!L$108)
+($F758*'fnd base rates'!L$109)
+($G758*'fnd base rates'!L$110)
+($H758*'fnd base rates'!L$111)
+($I758*'fnd base rates'!L$112)
+($J758*'fnd base rates'!L$113)
+($K758*'fnd base rates'!L$114)
+($M758*'fnd base rates'!L$116)
+($N758*'fnd base rates'!L$117)
+($O758*'fnd base rates'!L$118)
+($P758*VLOOKUP($S758+12,rate_basefnd,12)))</f>
        <v>1859.323406</v>
      </c>
      <c r="AE758" s="1">
        <f>(($D758*'fnd base rates'!M$107)
+($E758*'fnd base rates'!M$108)
+($F758*'fnd base rates'!M$109)
+($G758*'fnd base rates'!M$110)
+($H758*'fnd base rates'!M$111)
+($I758*'fnd base rates'!M$112)
+($J758*'fnd base rates'!M$113)
+($K758*'fnd base rates'!M$114)
+($M758*'fnd base rates'!M$116)
+($N758*'fnd base rates'!M$117)
+($O758*'fnd base rates'!M$118)
+($P758*VLOOKUP($S758+12,rate_basefnd,13)))</f>
        <v>0</v>
      </c>
      <c r="AF758" s="4">
        <f t="shared" si="843"/>
        <v>15697.202136368</v>
      </c>
      <c r="AH758" s="4">
        <f t="shared" si="844"/>
        <v>487274149</v>
      </c>
      <c r="AI758" s="4" t="str">
        <f t="shared" si="845"/>
        <v>487</v>
      </c>
      <c r="AJ758" s="2" t="str">
        <f t="shared" si="846"/>
        <v>274</v>
      </c>
      <c r="AK758" s="2" t="str">
        <f t="shared" si="847"/>
        <v>149</v>
      </c>
      <c r="AL758" s="4">
        <f t="shared" si="848"/>
        <v>1</v>
      </c>
      <c r="AM758" s="4">
        <f t="shared" si="840"/>
        <v>1</v>
      </c>
      <c r="AN758" s="4">
        <f t="shared" si="849"/>
        <v>15697.202136368</v>
      </c>
      <c r="AO758" s="4">
        <f t="shared" si="850"/>
        <v>15697</v>
      </c>
      <c r="AP758" s="4">
        <f t="shared" si="851"/>
        <v>0</v>
      </c>
      <c r="AQ758" s="4">
        <v>15697</v>
      </c>
      <c r="AW758" s="4">
        <v>15571</v>
      </c>
      <c r="AX758" s="5">
        <f t="shared" si="852"/>
        <v>126</v>
      </c>
      <c r="AY758" s="4">
        <v>15697</v>
      </c>
      <c r="AZ758" s="5"/>
      <c r="BB758" s="5">
        <f t="shared" ref="BB758" si="896">BC758-BA758</f>
        <v>0</v>
      </c>
    </row>
    <row r="759" spans="1:54" s="4" customFormat="1">
      <c r="A759" s="278">
        <v>487</v>
      </c>
      <c r="B759" s="2">
        <v>487274163</v>
      </c>
      <c r="C759" s="10" t="s">
        <v>308</v>
      </c>
      <c r="D759" s="15">
        <f>'fnd enro'!D759</f>
        <v>0</v>
      </c>
      <c r="E759" s="15">
        <f>'fnd enro'!E759</f>
        <v>0</v>
      </c>
      <c r="F759" s="15">
        <f>'fnd enro'!F759</f>
        <v>1</v>
      </c>
      <c r="G759" s="15">
        <f>'fnd enro'!G759</f>
        <v>8</v>
      </c>
      <c r="H759" s="15">
        <f>'fnd enro'!H759</f>
        <v>3</v>
      </c>
      <c r="I759" s="15">
        <f>'fnd enro'!I759</f>
        <v>0</v>
      </c>
      <c r="J759" s="15">
        <f>'fnd enro'!J759</f>
        <v>0</v>
      </c>
      <c r="K759" s="16">
        <f>'fnd enro'!K759</f>
        <v>0.45960000000000001</v>
      </c>
      <c r="L759" s="15">
        <f>'fnd enro'!L759</f>
        <v>0</v>
      </c>
      <c r="M759" s="15">
        <f>'fnd enro'!M759</f>
        <v>3</v>
      </c>
      <c r="N759" s="15">
        <f>'fnd enro'!N759</f>
        <v>0</v>
      </c>
      <c r="O759" s="15">
        <f>'fnd enro'!O759</f>
        <v>0</v>
      </c>
      <c r="P759" s="15">
        <f>'fnd enro'!P759</f>
        <v>12</v>
      </c>
      <c r="Q759" s="15">
        <f>'fnd enro'!R759</f>
        <v>12</v>
      </c>
      <c r="R759" s="16">
        <f t="shared" si="842"/>
        <v>1.052</v>
      </c>
      <c r="S759" s="15">
        <f>VALUE('fnd enro'!Q759)</f>
        <v>12</v>
      </c>
      <c r="T759" s="2"/>
      <c r="U759" s="1">
        <f>(($D759*'fnd base rates'!C$107)
+($E759*'fnd base rates'!C$108)
+($F759*'fnd base rates'!C$109)
+($G759*'fnd base rates'!C$110)
+($H759*'fnd base rates'!C$111)
+($I759*'fnd base rates'!C$112)
+($J759*'fnd base rates'!C$113)
+($K759*'fnd base rates'!C$114)
+($M759*'fnd base rates'!C$116)
+($N759*'fnd base rates'!C$117)
+($O759*'fnd base rates'!C$118)
+($P759*VLOOKUP($S759+12,rate_basefnd,3)))
*$R759</f>
        <v>7707.7699468320006</v>
      </c>
      <c r="V759" s="1">
        <f>(($D759*'fnd base rates'!D$107)
+($E759*'fnd base rates'!D$108)
+($F759*'fnd base rates'!D$109)
+($G759*'fnd base rates'!D$110)
+($H759*'fnd base rates'!D$111)
+($I759*'fnd base rates'!D$112)
+($J759*'fnd base rates'!D$113)
+($K759*'fnd base rates'!D$114)
+($M759*'fnd base rates'!D$116)
+($N759*'fnd base rates'!D$117)
+($O759*'fnd base rates'!D$118)
+($P759*VLOOKUP($S759+12,rate_basefnd,4)))
*$R759</f>
        <v>14210.426519999999</v>
      </c>
      <c r="W759" s="1">
        <f>(($D759*'fnd base rates'!E$107)
+($E759*'fnd base rates'!E$108)
+($F759*'fnd base rates'!E$109)
+($G759*'fnd base rates'!E$110)
+($H759*'fnd base rates'!E$111)
+($I759*'fnd base rates'!E$112)
+($J759*'fnd base rates'!E$113)
+($K759*'fnd base rates'!E$114)
+($M759*'fnd base rates'!E$116)
+($N759*'fnd base rates'!E$117)
+($O759*'fnd base rates'!E$118)
+($P759*VLOOKUP($S759+12,rate_basefnd,5)))
*$R759</f>
        <v>92618.672389616011</v>
      </c>
      <c r="X759" s="1">
        <f>(($D759*'fnd base rates'!F$107)
+($E759*'fnd base rates'!F$108)
+($F759*'fnd base rates'!F$109)
+($G759*'fnd base rates'!F$110)
+($H759*'fnd base rates'!F$111)
+($I759*'fnd base rates'!F$112)
+($J759*'fnd base rates'!F$113)
+($K759*'fnd base rates'!F$114)
+($M759*'fnd base rates'!F$116)
+($N759*'fnd base rates'!F$117)
+($O759*'fnd base rates'!F$118)
+($P759*VLOOKUP($S759+12,rate_basefnd,6)))
*$R759</f>
        <v>14800.420294367999</v>
      </c>
      <c r="Y759" s="1">
        <f>(($D759*'fnd base rates'!G$107)
+($E759*'fnd base rates'!G$108)
+($F759*'fnd base rates'!G$109)
+($G759*'fnd base rates'!G$110)
+($H759*'fnd base rates'!G$111)
+($I759*'fnd base rates'!G$112)
+($J759*'fnd base rates'!G$113)
+($K759*'fnd base rates'!G$114)
+($M759*'fnd base rates'!G$116)
+($N759*'fnd base rates'!G$117)
+($O759*'fnd base rates'!G$118)
+($P759*VLOOKUP($S759+12,rate_basefnd,7)))
*$R759</f>
        <v>4181.819578736</v>
      </c>
      <c r="Z759" s="1">
        <f>(($D759*'fnd base rates'!H$107)
+($E759*'fnd base rates'!H$108)
+($F759*'fnd base rates'!H$109)
+($G759*'fnd base rates'!H$110)
+($H759*'fnd base rates'!H$111)
+($I759*'fnd base rates'!H$112)
+($J759*'fnd base rates'!H$113)
+($K759*'fnd base rates'!H$114)
+($M759*'fnd base rates'!H$116)
+($N759*'fnd base rates'!H$117)
+($O759*'fnd base rates'!H$118)
+($P759*VLOOKUP($S759+12,rate_basefnd,8)))</f>
        <v>6672.1765200000009</v>
      </c>
      <c r="AA759" s="1">
        <f>(($D759*'fnd base rates'!I$107)
+($E759*'fnd base rates'!I$108)
+($F759*'fnd base rates'!I$109)
+($G759*'fnd base rates'!I$110)
+($H759*'fnd base rates'!I$111)
+($I759*'fnd base rates'!I$112)
+($J759*'fnd base rates'!I$113)
+($K759*'fnd base rates'!I$114)
+($M759*'fnd base rates'!I$116)
+($N759*'fnd base rates'!I$117)
+($O759*'fnd base rates'!I$118)
+($P759*VLOOKUP($S759+12,rate_basefnd,9)))
*$R759</f>
        <v>5586.3093600000002</v>
      </c>
      <c r="AB759" s="1">
        <f>(($D759*'fnd base rates'!J$107)
+($E759*'fnd base rates'!J$108)
+($F759*'fnd base rates'!J$109)
+($G759*'fnd base rates'!J$110)
+($H759*'fnd base rates'!J$111)
+($I759*'fnd base rates'!J$112)
+($J759*'fnd base rates'!J$113)
+($K759*'fnd base rates'!J$114)
+($M759*'fnd base rates'!J$116)
+($N759*'fnd base rates'!J$117)
+($O759*'fnd base rates'!J$118)
+($P759*VLOOKUP($S759+12,rate_basefnd,10)))
*$R759</f>
        <v>11282.037240000001</v>
      </c>
      <c r="AC759" s="1">
        <f>(($D759*'fnd base rates'!K$107)
+($E759*'fnd base rates'!K$108)
+($F759*'fnd base rates'!K$109)
+($G759*'fnd base rates'!K$110)
+($H759*'fnd base rates'!K$111)
+($I759*'fnd base rates'!K$112)
+($J759*'fnd base rates'!K$113)
+($K759*'fnd base rates'!K$114)
+($M759*'fnd base rates'!K$116)
+($N759*'fnd base rates'!K$117)
+($O759*'fnd base rates'!K$118)
+($P759*VLOOKUP($S759+12,rate_basefnd,11)))
*$R759</f>
        <v>14426.126634864002</v>
      </c>
      <c r="AD759" s="1">
        <f>(($D759*'fnd base rates'!L$107)
+($E759*'fnd base rates'!L$108)
+($F759*'fnd base rates'!L$109)
+($G759*'fnd base rates'!L$110)
+($H759*'fnd base rates'!L$111)
+($I759*'fnd base rates'!L$112)
+($J759*'fnd base rates'!L$113)
+($K759*'fnd base rates'!L$114)
+($M759*'fnd base rates'!L$116)
+($N759*'fnd base rates'!L$117)
+($O759*'fnd base rates'!L$118)
+($P759*VLOOKUP($S759+12,rate_basefnd,12)))</f>
        <v>23239.600872000003</v>
      </c>
      <c r="AE759" s="1">
        <f>(($D759*'fnd base rates'!M$107)
+($E759*'fnd base rates'!M$108)
+($F759*'fnd base rates'!M$109)
+($G759*'fnd base rates'!M$110)
+($H759*'fnd base rates'!M$111)
+($I759*'fnd base rates'!M$112)
+($J759*'fnd base rates'!M$113)
+($K759*'fnd base rates'!M$114)
+($M759*'fnd base rates'!M$116)
+($N759*'fnd base rates'!M$117)
+($O759*'fnd base rates'!M$118)
+($P759*VLOOKUP($S759+12,rate_basefnd,13)))</f>
        <v>0</v>
      </c>
      <c r="AF759" s="4">
        <f t="shared" si="843"/>
        <v>194725.35935641604</v>
      </c>
      <c r="AH759" s="4">
        <f t="shared" si="844"/>
        <v>487274163</v>
      </c>
      <c r="AI759" s="4" t="str">
        <f t="shared" si="845"/>
        <v>487</v>
      </c>
      <c r="AJ759" s="2" t="str">
        <f t="shared" si="846"/>
        <v>274</v>
      </c>
      <c r="AK759" s="2" t="str">
        <f t="shared" si="847"/>
        <v>163</v>
      </c>
      <c r="AL759" s="4">
        <f t="shared" si="848"/>
        <v>1</v>
      </c>
      <c r="AM759" s="4">
        <f t="shared" si="840"/>
        <v>12</v>
      </c>
      <c r="AN759" s="4">
        <f t="shared" si="849"/>
        <v>194725.35935641604</v>
      </c>
      <c r="AO759" s="4">
        <f t="shared" si="850"/>
        <v>16227</v>
      </c>
      <c r="AP759" s="4">
        <f t="shared" si="851"/>
        <v>0</v>
      </c>
      <c r="AQ759" s="4">
        <v>16227</v>
      </c>
      <c r="AW759" s="4">
        <v>16099</v>
      </c>
      <c r="AX759" s="5">
        <f t="shared" si="852"/>
        <v>128</v>
      </c>
      <c r="AY759" s="4">
        <v>16227</v>
      </c>
      <c r="AZ759" s="5"/>
      <c r="BB759" s="5">
        <f t="shared" ref="BB759" si="897">BC759-BA759</f>
        <v>0</v>
      </c>
    </row>
    <row r="760" spans="1:54" s="4" customFormat="1">
      <c r="A760" s="278">
        <v>487</v>
      </c>
      <c r="B760" s="2">
        <v>487274165</v>
      </c>
      <c r="C760" s="10" t="s">
        <v>308</v>
      </c>
      <c r="D760" s="15">
        <f>'fnd enro'!D760</f>
        <v>0</v>
      </c>
      <c r="E760" s="15">
        <f>'fnd enro'!E760</f>
        <v>0</v>
      </c>
      <c r="F760" s="15">
        <f>'fnd enro'!F760</f>
        <v>0</v>
      </c>
      <c r="G760" s="15">
        <f>'fnd enro'!G760</f>
        <v>32</v>
      </c>
      <c r="H760" s="15">
        <f>'fnd enro'!H760</f>
        <v>8</v>
      </c>
      <c r="I760" s="15">
        <f>'fnd enro'!I760</f>
        <v>0</v>
      </c>
      <c r="J760" s="15">
        <f>'fnd enro'!J760</f>
        <v>0</v>
      </c>
      <c r="K760" s="16">
        <f>'fnd enro'!K760</f>
        <v>1.532</v>
      </c>
      <c r="L760" s="15">
        <f>'fnd enro'!L760</f>
        <v>0</v>
      </c>
      <c r="M760" s="15">
        <f>'fnd enro'!M760</f>
        <v>11</v>
      </c>
      <c r="N760" s="15">
        <f>'fnd enro'!N760</f>
        <v>0</v>
      </c>
      <c r="O760" s="15">
        <f>'fnd enro'!O760</f>
        <v>0</v>
      </c>
      <c r="P760" s="15">
        <f>'fnd enro'!P760</f>
        <v>30</v>
      </c>
      <c r="Q760" s="15">
        <f>'fnd enro'!R760</f>
        <v>40</v>
      </c>
      <c r="R760" s="16">
        <f t="shared" si="842"/>
        <v>1.052</v>
      </c>
      <c r="S760" s="15">
        <f>VALUE('fnd enro'!Q760)</f>
        <v>10</v>
      </c>
      <c r="T760" s="2"/>
      <c r="U760" s="1">
        <f>(($D760*'fnd base rates'!C$107)
+($E760*'fnd base rates'!C$108)
+($F760*'fnd base rates'!C$109)
+($G760*'fnd base rates'!C$110)
+($H760*'fnd base rates'!C$111)
+($I760*'fnd base rates'!C$112)
+($J760*'fnd base rates'!C$113)
+($K760*'fnd base rates'!C$114)
+($M760*'fnd base rates'!C$116)
+($N760*'fnd base rates'!C$117)
+($O760*'fnd base rates'!C$118)
+($P760*VLOOKUP($S760+12,rate_basefnd,3)))
*$R760</f>
        <v>24880.959009440001</v>
      </c>
      <c r="V760" s="1">
        <f>(($D760*'fnd base rates'!D$107)
+($E760*'fnd base rates'!D$108)
+($F760*'fnd base rates'!D$109)
+($G760*'fnd base rates'!D$110)
+($H760*'fnd base rates'!D$111)
+($I760*'fnd base rates'!D$112)
+($J760*'fnd base rates'!D$113)
+($K760*'fnd base rates'!D$114)
+($M760*'fnd base rates'!D$116)
+($N760*'fnd base rates'!D$117)
+($O760*'fnd base rates'!D$118)
+($P760*VLOOKUP($S760+12,rate_basefnd,4)))
*$R760</f>
        <v>43224.544440000005</v>
      </c>
      <c r="W760" s="1">
        <f>(($D760*'fnd base rates'!E$107)
+($E760*'fnd base rates'!E$108)
+($F760*'fnd base rates'!E$109)
+($G760*'fnd base rates'!E$110)
+($H760*'fnd base rates'!E$111)
+($I760*'fnd base rates'!E$112)
+($J760*'fnd base rates'!E$113)
+($K760*'fnd base rates'!E$114)
+($M760*'fnd base rates'!E$116)
+($N760*'fnd base rates'!E$117)
+($O760*'fnd base rates'!E$118)
+($P760*VLOOKUP($S760+12,rate_basefnd,5)))
*$R760</f>
        <v>268644.52741871995</v>
      </c>
      <c r="X760" s="1">
        <f>(($D760*'fnd base rates'!F$107)
+($E760*'fnd base rates'!F$108)
+($F760*'fnd base rates'!F$109)
+($G760*'fnd base rates'!F$110)
+($H760*'fnd base rates'!F$111)
+($I760*'fnd base rates'!F$112)
+($J760*'fnd base rates'!F$113)
+($K760*'fnd base rates'!F$114)
+($M760*'fnd base rates'!F$116)
+($N760*'fnd base rates'!F$117)
+($O760*'fnd base rates'!F$118)
+($P760*VLOOKUP($S760+12,rate_basefnd,6)))
*$R760</f>
        <v>50017.156194560004</v>
      </c>
      <c r="Y760" s="1">
        <f>(($D760*'fnd base rates'!G$107)
+($E760*'fnd base rates'!G$108)
+($F760*'fnd base rates'!G$109)
+($G760*'fnd base rates'!G$110)
+($H760*'fnd base rates'!G$111)
+($I760*'fnd base rates'!G$112)
+($J760*'fnd base rates'!G$113)
+($K760*'fnd base rates'!G$114)
+($M760*'fnd base rates'!G$116)
+($N760*'fnd base rates'!G$117)
+($O760*'fnd base rates'!G$118)
+($P760*VLOOKUP($S760+12,rate_basefnd,7)))
*$R760</f>
        <v>11920.764889120001</v>
      </c>
      <c r="Z760" s="1">
        <f>(($D760*'fnd base rates'!H$107)
+($E760*'fnd base rates'!H$108)
+($F760*'fnd base rates'!H$109)
+($G760*'fnd base rates'!H$110)
+($H760*'fnd base rates'!H$111)
+($I760*'fnd base rates'!H$112)
+($J760*'fnd base rates'!H$113)
+($K760*'fnd base rates'!H$114)
+($M760*'fnd base rates'!H$116)
+($N760*'fnd base rates'!H$117)
+($O760*'fnd base rates'!H$118)
+($P760*VLOOKUP($S760+12,rate_basefnd,8)))</f>
        <v>22061.538399999998</v>
      </c>
      <c r="AA760" s="1">
        <f>(($D760*'fnd base rates'!I$107)
+($E760*'fnd base rates'!I$108)
+($F760*'fnd base rates'!I$109)
+($G760*'fnd base rates'!I$110)
+($H760*'fnd base rates'!I$111)
+($I760*'fnd base rates'!I$112)
+($J760*'fnd base rates'!I$113)
+($K760*'fnd base rates'!I$114)
+($M760*'fnd base rates'!I$116)
+($N760*'fnd base rates'!I$117)
+($O760*'fnd base rates'!I$118)
+($P760*VLOOKUP($S760+12,rate_basefnd,9)))
*$R760</f>
        <v>16847.211920000002</v>
      </c>
      <c r="AB760" s="1">
        <f>(($D760*'fnd base rates'!J$107)
+($E760*'fnd base rates'!J$108)
+($F760*'fnd base rates'!J$109)
+($G760*'fnd base rates'!J$110)
+($H760*'fnd base rates'!J$111)
+($I760*'fnd base rates'!J$112)
+($J760*'fnd base rates'!J$113)
+($K760*'fnd base rates'!J$114)
+($M760*'fnd base rates'!J$116)
+($N760*'fnd base rates'!J$117)
+($O760*'fnd base rates'!J$118)
+($P760*VLOOKUP($S760+12,rate_basefnd,10)))
*$R760</f>
        <v>28737.357760000003</v>
      </c>
      <c r="AC760" s="1">
        <f>(($D760*'fnd base rates'!K$107)
+($E760*'fnd base rates'!K$108)
+($F760*'fnd base rates'!K$109)
+($G760*'fnd base rates'!K$110)
+($H760*'fnd base rates'!K$111)
+($I760*'fnd base rates'!K$112)
+($J760*'fnd base rates'!K$113)
+($K760*'fnd base rates'!K$114)
+($M760*'fnd base rates'!K$116)
+($N760*'fnd base rates'!K$117)
+($O760*'fnd base rates'!K$118)
+($P760*VLOOKUP($S760+12,rate_basefnd,11)))
*$R760</f>
        <v>48221.934142880003</v>
      </c>
      <c r="AD760" s="1">
        <f>(($D760*'fnd base rates'!L$107)
+($E760*'fnd base rates'!L$108)
+($F760*'fnd base rates'!L$109)
+($G760*'fnd base rates'!L$110)
+($H760*'fnd base rates'!L$111)
+($I760*'fnd base rates'!L$112)
+($J760*'fnd base rates'!L$113)
+($K760*'fnd base rates'!L$114)
+($M760*'fnd base rates'!L$116)
+($N760*'fnd base rates'!L$117)
+($O760*'fnd base rates'!L$118)
+($P760*VLOOKUP($S760+12,rate_basefnd,12)))</f>
        <v>71148.946240000005</v>
      </c>
      <c r="AE760" s="1">
        <f>(($D760*'fnd base rates'!M$107)
+($E760*'fnd base rates'!M$108)
+($F760*'fnd base rates'!M$109)
+($G760*'fnd base rates'!M$110)
+($H760*'fnd base rates'!M$111)
+($I760*'fnd base rates'!M$112)
+($J760*'fnd base rates'!M$113)
+($K760*'fnd base rates'!M$114)
+($M760*'fnd base rates'!M$116)
+($N760*'fnd base rates'!M$117)
+($O760*'fnd base rates'!M$118)
+($P760*VLOOKUP($S760+12,rate_basefnd,13)))</f>
        <v>0</v>
      </c>
      <c r="AF760" s="4">
        <f t="shared" si="843"/>
        <v>585704.94041471998</v>
      </c>
      <c r="AH760" s="4">
        <f t="shared" si="844"/>
        <v>487274165</v>
      </c>
      <c r="AI760" s="4" t="str">
        <f t="shared" si="845"/>
        <v>487</v>
      </c>
      <c r="AJ760" s="2" t="str">
        <f t="shared" si="846"/>
        <v>274</v>
      </c>
      <c r="AK760" s="2" t="str">
        <f t="shared" si="847"/>
        <v>165</v>
      </c>
      <c r="AL760" s="4">
        <f t="shared" si="848"/>
        <v>1</v>
      </c>
      <c r="AM760" s="4">
        <f t="shared" si="840"/>
        <v>40</v>
      </c>
      <c r="AN760" s="4">
        <f t="shared" si="849"/>
        <v>585704.94041471998</v>
      </c>
      <c r="AO760" s="4">
        <f t="shared" si="850"/>
        <v>14643</v>
      </c>
      <c r="AP760" s="4">
        <f t="shared" si="851"/>
        <v>0</v>
      </c>
      <c r="AQ760" s="4">
        <v>14643</v>
      </c>
      <c r="AW760" s="4">
        <v>14575</v>
      </c>
      <c r="AX760" s="5">
        <f t="shared" si="852"/>
        <v>68</v>
      </c>
      <c r="AY760" s="4">
        <v>14643</v>
      </c>
      <c r="AZ760" s="5"/>
      <c r="BB760" s="5">
        <f t="shared" ref="BB760" si="898">BC760-BA760</f>
        <v>0</v>
      </c>
    </row>
    <row r="761" spans="1:54" s="4" customFormat="1">
      <c r="A761" s="278">
        <v>487</v>
      </c>
      <c r="B761" s="2">
        <v>487274176</v>
      </c>
      <c r="C761" s="10" t="s">
        <v>308</v>
      </c>
      <c r="D761" s="15">
        <f>'fnd enro'!D761</f>
        <v>0</v>
      </c>
      <c r="E761" s="15">
        <f>'fnd enro'!E761</f>
        <v>0</v>
      </c>
      <c r="F761" s="15">
        <f>'fnd enro'!F761</f>
        <v>6</v>
      </c>
      <c r="G761" s="15">
        <f>'fnd enro'!G761</f>
        <v>62</v>
      </c>
      <c r="H761" s="15">
        <f>'fnd enro'!H761</f>
        <v>8</v>
      </c>
      <c r="I761" s="15">
        <f>'fnd enro'!I761</f>
        <v>0</v>
      </c>
      <c r="J761" s="15">
        <f>'fnd enro'!J761</f>
        <v>0</v>
      </c>
      <c r="K761" s="16">
        <f>'fnd enro'!K761</f>
        <v>2.9108000000000001</v>
      </c>
      <c r="L761" s="15">
        <f>'fnd enro'!L761</f>
        <v>0</v>
      </c>
      <c r="M761" s="15">
        <f>'fnd enro'!M761</f>
        <v>25</v>
      </c>
      <c r="N761" s="15">
        <f>'fnd enro'!N761</f>
        <v>1</v>
      </c>
      <c r="O761" s="15">
        <f>'fnd enro'!O761</f>
        <v>0</v>
      </c>
      <c r="P761" s="15">
        <f>'fnd enro'!P761</f>
        <v>49</v>
      </c>
      <c r="Q761" s="15">
        <f>'fnd enro'!R761</f>
        <v>76</v>
      </c>
      <c r="R761" s="16">
        <f t="shared" si="842"/>
        <v>1.052</v>
      </c>
      <c r="S761" s="15">
        <f>VALUE('fnd enro'!Q761)</f>
        <v>7</v>
      </c>
      <c r="T761" s="2"/>
      <c r="U761" s="1">
        <f>(($D761*'fnd base rates'!C$107)
+($E761*'fnd base rates'!C$108)
+($F761*'fnd base rates'!C$109)
+($G761*'fnd base rates'!C$110)
+($H761*'fnd base rates'!C$111)
+($I761*'fnd base rates'!C$112)
+($J761*'fnd base rates'!C$113)
+($K761*'fnd base rates'!C$114)
+($M761*'fnd base rates'!C$116)
+($N761*'fnd base rates'!C$117)
+($O761*'fnd base rates'!C$118)
+($P761*VLOOKUP($S761+12,rate_basefnd,3)))
*$R761</f>
        <v>46826.449649936003</v>
      </c>
      <c r="V761" s="1">
        <f>(($D761*'fnd base rates'!D$107)
+($E761*'fnd base rates'!D$108)
+($F761*'fnd base rates'!D$109)
+($G761*'fnd base rates'!D$110)
+($H761*'fnd base rates'!D$111)
+($I761*'fnd base rates'!D$112)
+($J761*'fnd base rates'!D$113)
+($K761*'fnd base rates'!D$114)
+($M761*'fnd base rates'!D$116)
+($N761*'fnd base rates'!D$117)
+($O761*'fnd base rates'!D$118)
+($P761*VLOOKUP($S761+12,rate_basefnd,4)))
*$R761</f>
        <v>78469.24807999999</v>
      </c>
      <c r="W761" s="1">
        <f>(($D761*'fnd base rates'!E$107)
+($E761*'fnd base rates'!E$108)
+($F761*'fnd base rates'!E$109)
+($G761*'fnd base rates'!E$110)
+($H761*'fnd base rates'!E$111)
+($I761*'fnd base rates'!E$112)
+($J761*'fnd base rates'!E$113)
+($K761*'fnd base rates'!E$114)
+($M761*'fnd base rates'!E$116)
+($N761*'fnd base rates'!E$117)
+($O761*'fnd base rates'!E$118)
+($P761*VLOOKUP($S761+12,rate_basefnd,5)))
*$R761</f>
        <v>475285.40458756802</v>
      </c>
      <c r="X761" s="1">
        <f>(($D761*'fnd base rates'!F$107)
+($E761*'fnd base rates'!F$108)
+($F761*'fnd base rates'!F$109)
+($G761*'fnd base rates'!F$110)
+($H761*'fnd base rates'!F$111)
+($I761*'fnd base rates'!F$112)
+($J761*'fnd base rates'!F$113)
+($K761*'fnd base rates'!F$114)
+($M761*'fnd base rates'!F$116)
+($N761*'fnd base rates'!F$117)
+($O761*'fnd base rates'!F$118)
+($P761*VLOOKUP($S761+12,rate_basefnd,6)))
*$R761</f>
        <v>97760.578997664023</v>
      </c>
      <c r="Y761" s="1">
        <f>(($D761*'fnd base rates'!G$107)
+($E761*'fnd base rates'!G$108)
+($F761*'fnd base rates'!G$109)
+($G761*'fnd base rates'!G$110)
+($H761*'fnd base rates'!G$111)
+($I761*'fnd base rates'!G$112)
+($J761*'fnd base rates'!G$113)
+($K761*'fnd base rates'!G$114)
+($M761*'fnd base rates'!G$116)
+($N761*'fnd base rates'!G$117)
+($O761*'fnd base rates'!G$118)
+($P761*VLOOKUP($S761+12,rate_basefnd,7)))
*$R761</f>
        <v>20663.559225328001</v>
      </c>
      <c r="Z761" s="1">
        <f>(($D761*'fnd base rates'!H$107)
+($E761*'fnd base rates'!H$108)
+($F761*'fnd base rates'!H$109)
+($G761*'fnd base rates'!H$110)
+($H761*'fnd base rates'!H$111)
+($I761*'fnd base rates'!H$112)
+($J761*'fnd base rates'!H$113)
+($K761*'fnd base rates'!H$114)
+($M761*'fnd base rates'!H$116)
+($N761*'fnd base rates'!H$117)
+($O761*'fnd base rates'!H$118)
+($P761*VLOOKUP($S761+12,rate_basefnd,8)))</f>
        <v>42213.947960000005</v>
      </c>
      <c r="AA761" s="1">
        <f>(($D761*'fnd base rates'!I$107)
+($E761*'fnd base rates'!I$108)
+($F761*'fnd base rates'!I$109)
+($G761*'fnd base rates'!I$110)
+($H761*'fnd base rates'!I$111)
+($I761*'fnd base rates'!I$112)
+($J761*'fnd base rates'!I$113)
+($K761*'fnd base rates'!I$114)
+($M761*'fnd base rates'!I$116)
+($N761*'fnd base rates'!I$117)
+($O761*'fnd base rates'!I$118)
+($P761*VLOOKUP($S761+12,rate_basefnd,9)))
*$R761</f>
        <v>30083.391760000006</v>
      </c>
      <c r="AB761" s="1">
        <f>(($D761*'fnd base rates'!J$107)
+($E761*'fnd base rates'!J$108)
+($F761*'fnd base rates'!J$109)
+($G761*'fnd base rates'!J$110)
+($H761*'fnd base rates'!J$111)
+($I761*'fnd base rates'!J$112)
+($J761*'fnd base rates'!J$113)
+($K761*'fnd base rates'!J$114)
+($M761*'fnd base rates'!J$116)
+($N761*'fnd base rates'!J$117)
+($O761*'fnd base rates'!J$118)
+($P761*VLOOKUP($S761+12,rate_basefnd,10)))
*$R761</f>
        <v>44361.546040000001</v>
      </c>
      <c r="AC761" s="1">
        <f>(($D761*'fnd base rates'!K$107)
+($E761*'fnd base rates'!K$108)
+($F761*'fnd base rates'!K$109)
+($G761*'fnd base rates'!K$110)
+($H761*'fnd base rates'!K$111)
+($I761*'fnd base rates'!K$112)
+($J761*'fnd base rates'!K$113)
+($K761*'fnd base rates'!K$114)
+($M761*'fnd base rates'!K$116)
+($N761*'fnd base rates'!K$117)
+($O761*'fnd base rates'!K$118)
+($P761*VLOOKUP($S761+12,rate_basefnd,11)))
*$R761</f>
        <v>92572.123207472003</v>
      </c>
      <c r="AD761" s="1">
        <f>(($D761*'fnd base rates'!L$107)
+($E761*'fnd base rates'!L$108)
+($F761*'fnd base rates'!L$109)
+($G761*'fnd base rates'!L$110)
+($H761*'fnd base rates'!L$111)
+($I761*'fnd base rates'!L$112)
+($J761*'fnd base rates'!L$113)
+($K761*'fnd base rates'!L$114)
+($M761*'fnd base rates'!L$116)
+($N761*'fnd base rates'!L$117)
+($O761*'fnd base rates'!L$118)
+($P761*VLOOKUP($S761+12,rate_basefnd,12)))</f>
        <v>129340.708856</v>
      </c>
      <c r="AE761" s="1">
        <f>(($D761*'fnd base rates'!M$107)
+($E761*'fnd base rates'!M$108)
+($F761*'fnd base rates'!M$109)
+($G761*'fnd base rates'!M$110)
+($H761*'fnd base rates'!M$111)
+($I761*'fnd base rates'!M$112)
+($J761*'fnd base rates'!M$113)
+($K761*'fnd base rates'!M$114)
+($M761*'fnd base rates'!M$116)
+($N761*'fnd base rates'!M$117)
+($O761*'fnd base rates'!M$118)
+($P761*VLOOKUP($S761+12,rate_basefnd,13)))</f>
        <v>0</v>
      </c>
      <c r="AF761" s="4">
        <f t="shared" si="843"/>
        <v>1057576.9583639682</v>
      </c>
      <c r="AH761" s="4">
        <f t="shared" si="844"/>
        <v>487274176</v>
      </c>
      <c r="AI761" s="4" t="str">
        <f t="shared" si="845"/>
        <v>487</v>
      </c>
      <c r="AJ761" s="2" t="str">
        <f t="shared" si="846"/>
        <v>274</v>
      </c>
      <c r="AK761" s="2" t="str">
        <f t="shared" si="847"/>
        <v>176</v>
      </c>
      <c r="AL761" s="4">
        <f t="shared" si="848"/>
        <v>1</v>
      </c>
      <c r="AM761" s="4">
        <f t="shared" si="840"/>
        <v>76</v>
      </c>
      <c r="AN761" s="4">
        <f t="shared" si="849"/>
        <v>1057576.9583639682</v>
      </c>
      <c r="AO761" s="4">
        <f t="shared" si="850"/>
        <v>13915</v>
      </c>
      <c r="AP761" s="4">
        <f t="shared" si="851"/>
        <v>0</v>
      </c>
      <c r="AQ761" s="4">
        <v>13915</v>
      </c>
      <c r="AW761" s="4">
        <v>13876</v>
      </c>
      <c r="AX761" s="5">
        <f t="shared" si="852"/>
        <v>39</v>
      </c>
      <c r="AY761" s="4">
        <v>13915</v>
      </c>
      <c r="AZ761" s="5"/>
      <c r="BB761" s="5">
        <f t="shared" ref="BB761" si="899">BC761-BA761</f>
        <v>0</v>
      </c>
    </row>
    <row r="762" spans="1:54" s="4" customFormat="1">
      <c r="A762" s="278">
        <v>487</v>
      </c>
      <c r="B762" s="2">
        <v>487274178</v>
      </c>
      <c r="C762" s="10" t="s">
        <v>308</v>
      </c>
      <c r="D762" s="15">
        <f>'fnd enro'!D762</f>
        <v>0</v>
      </c>
      <c r="E762" s="15">
        <f>'fnd enro'!E762</f>
        <v>0</v>
      </c>
      <c r="F762" s="15">
        <f>'fnd enro'!F762</f>
        <v>1</v>
      </c>
      <c r="G762" s="15">
        <f>'fnd enro'!G762</f>
        <v>2</v>
      </c>
      <c r="H762" s="15">
        <f>'fnd enro'!H762</f>
        <v>0</v>
      </c>
      <c r="I762" s="15">
        <f>'fnd enro'!I762</f>
        <v>0</v>
      </c>
      <c r="J762" s="15">
        <f>'fnd enro'!J762</f>
        <v>0</v>
      </c>
      <c r="K762" s="16">
        <f>'fnd enro'!K762</f>
        <v>0.1149</v>
      </c>
      <c r="L762" s="15">
        <f>'fnd enro'!L762</f>
        <v>0</v>
      </c>
      <c r="M762" s="15">
        <f>'fnd enro'!M762</f>
        <v>0</v>
      </c>
      <c r="N762" s="15">
        <f>'fnd enro'!N762</f>
        <v>0</v>
      </c>
      <c r="O762" s="15">
        <f>'fnd enro'!O762</f>
        <v>0</v>
      </c>
      <c r="P762" s="15">
        <f>'fnd enro'!P762</f>
        <v>3</v>
      </c>
      <c r="Q762" s="15">
        <f>'fnd enro'!R762</f>
        <v>3</v>
      </c>
      <c r="R762" s="16">
        <f t="shared" si="842"/>
        <v>1.052</v>
      </c>
      <c r="S762" s="15">
        <f>VALUE('fnd enro'!Q762)</f>
        <v>4</v>
      </c>
      <c r="T762" s="2"/>
      <c r="U762" s="1">
        <f>(($D762*'fnd base rates'!C$107)
+($E762*'fnd base rates'!C$108)
+($F762*'fnd base rates'!C$109)
+($G762*'fnd base rates'!C$110)
+($H762*'fnd base rates'!C$111)
+($I762*'fnd base rates'!C$112)
+($J762*'fnd base rates'!C$113)
+($K762*'fnd base rates'!C$114)
+($M762*'fnd base rates'!C$116)
+($N762*'fnd base rates'!C$117)
+($O762*'fnd base rates'!C$118)
+($P762*VLOOKUP($S762+12,rate_basefnd,3)))
*$R762</f>
        <v>1791.6368767080003</v>
      </c>
      <c r="V762" s="1">
        <f>(($D762*'fnd base rates'!D$107)
+($E762*'fnd base rates'!D$108)
+($F762*'fnd base rates'!D$109)
+($G762*'fnd base rates'!D$110)
+($H762*'fnd base rates'!D$111)
+($I762*'fnd base rates'!D$112)
+($J762*'fnd base rates'!D$113)
+($K762*'fnd base rates'!D$114)
+($M762*'fnd base rates'!D$116)
+($N762*'fnd base rates'!D$117)
+($O762*'fnd base rates'!D$118)
+($P762*VLOOKUP($S762+12,rate_basefnd,4)))
*$R762</f>
        <v>3135.6122399999999</v>
      </c>
      <c r="W762" s="1">
        <f>(($D762*'fnd base rates'!E$107)
+($E762*'fnd base rates'!E$108)
+($F762*'fnd base rates'!E$109)
+($G762*'fnd base rates'!E$110)
+($H762*'fnd base rates'!E$111)
+($I762*'fnd base rates'!E$112)
+($J762*'fnd base rates'!E$113)
+($K762*'fnd base rates'!E$114)
+($M762*'fnd base rates'!E$116)
+($N762*'fnd base rates'!E$117)
+($O762*'fnd base rates'!E$118)
+($P762*VLOOKUP($S762+12,rate_basefnd,5)))
*$R762</f>
        <v>19764.413997403997</v>
      </c>
      <c r="X762" s="1">
        <f>(($D762*'fnd base rates'!F$107)
+($E762*'fnd base rates'!F$108)
+($F762*'fnd base rates'!F$109)
+($G762*'fnd base rates'!F$110)
+($H762*'fnd base rates'!F$111)
+($I762*'fnd base rates'!F$112)
+($J762*'fnd base rates'!F$113)
+($K762*'fnd base rates'!F$114)
+($M762*'fnd base rates'!F$116)
+($N762*'fnd base rates'!F$117)
+($O762*'fnd base rates'!F$118)
+($P762*VLOOKUP($S762+12,rate_basefnd,6)))
*$R762</f>
        <v>3759.2327335919999</v>
      </c>
      <c r="Y762" s="1">
        <f>(($D762*'fnd base rates'!G$107)
+($E762*'fnd base rates'!G$108)
+($F762*'fnd base rates'!G$109)
+($G762*'fnd base rates'!G$110)
+($H762*'fnd base rates'!G$111)
+($I762*'fnd base rates'!G$112)
+($J762*'fnd base rates'!G$113)
+($K762*'fnd base rates'!G$114)
+($M762*'fnd base rates'!G$116)
+($N762*'fnd base rates'!G$117)
+($O762*'fnd base rates'!G$118)
+($P762*VLOOKUP($S762+12,rate_basefnd,7)))
*$R762</f>
        <v>863.82709468399992</v>
      </c>
      <c r="Z762" s="1">
        <f>(($D762*'fnd base rates'!H$107)
+($E762*'fnd base rates'!H$108)
+($F762*'fnd base rates'!H$109)
+($G762*'fnd base rates'!H$110)
+($H762*'fnd base rates'!H$111)
+($I762*'fnd base rates'!H$112)
+($J762*'fnd base rates'!H$113)
+($K762*'fnd base rates'!H$114)
+($M762*'fnd base rates'!H$116)
+($N762*'fnd base rates'!H$117)
+($O762*'fnd base rates'!H$118)
+($P762*VLOOKUP($S762+12,rate_basefnd,8)))</f>
        <v>1559.2716300000002</v>
      </c>
      <c r="AA762" s="1">
        <f>(($D762*'fnd base rates'!I$107)
+($E762*'fnd base rates'!I$108)
+($F762*'fnd base rates'!I$109)
+($G762*'fnd base rates'!I$110)
+($H762*'fnd base rates'!I$111)
+($I762*'fnd base rates'!I$112)
+($J762*'fnd base rates'!I$113)
+($K762*'fnd base rates'!I$114)
+($M762*'fnd base rates'!I$116)
+($N762*'fnd base rates'!I$117)
+($O762*'fnd base rates'!I$118)
+($P762*VLOOKUP($S762+12,rate_basefnd,9)))
*$R762</f>
        <v>1174.2213600000002</v>
      </c>
      <c r="AB762" s="1">
        <f>(($D762*'fnd base rates'!J$107)
+($E762*'fnd base rates'!J$108)
+($F762*'fnd base rates'!J$109)
+($G762*'fnd base rates'!J$110)
+($H762*'fnd base rates'!J$111)
+($I762*'fnd base rates'!J$112)
+($J762*'fnd base rates'!J$113)
+($K762*'fnd base rates'!J$114)
+($M762*'fnd base rates'!J$116)
+($N762*'fnd base rates'!J$117)
+($O762*'fnd base rates'!J$118)
+($P762*VLOOKUP($S762+12,rate_basefnd,10)))
*$R762</f>
        <v>2103.5371200000004</v>
      </c>
      <c r="AC762" s="1">
        <f>(($D762*'fnd base rates'!K$107)
+($E762*'fnd base rates'!K$108)
+($F762*'fnd base rates'!K$109)
+($G762*'fnd base rates'!K$110)
+($H762*'fnd base rates'!K$111)
+($I762*'fnd base rates'!K$112)
+($J762*'fnd base rates'!K$113)
+($K762*'fnd base rates'!K$114)
+($M762*'fnd base rates'!K$116)
+($N762*'fnd base rates'!K$117)
+($O762*'fnd base rates'!K$118)
+($P762*VLOOKUP($S762+12,rate_basefnd,11)))
*$R762</f>
        <v>3319.7774987160005</v>
      </c>
      <c r="AD762" s="1">
        <f>(($D762*'fnd base rates'!L$107)
+($E762*'fnd base rates'!L$108)
+($F762*'fnd base rates'!L$109)
+($G762*'fnd base rates'!L$110)
+($H762*'fnd base rates'!L$111)
+($I762*'fnd base rates'!L$112)
+($J762*'fnd base rates'!L$113)
+($K762*'fnd base rates'!L$114)
+($M762*'fnd base rates'!L$116)
+($N762*'fnd base rates'!L$117)
+($O762*'fnd base rates'!L$118)
+($P762*VLOOKUP($S762+12,rate_basefnd,12)))</f>
        <v>5148.9702180000004</v>
      </c>
      <c r="AE762" s="1">
        <f>(($D762*'fnd base rates'!M$107)
+($E762*'fnd base rates'!M$108)
+($F762*'fnd base rates'!M$109)
+($G762*'fnd base rates'!M$110)
+($H762*'fnd base rates'!M$111)
+($I762*'fnd base rates'!M$112)
+($J762*'fnd base rates'!M$113)
+($K762*'fnd base rates'!M$114)
+($M762*'fnd base rates'!M$116)
+($N762*'fnd base rates'!M$117)
+($O762*'fnd base rates'!M$118)
+($P762*VLOOKUP($S762+12,rate_basefnd,13)))</f>
        <v>0</v>
      </c>
      <c r="AF762" s="4">
        <f t="shared" si="843"/>
        <v>42620.500769104001</v>
      </c>
      <c r="AH762" s="4">
        <f t="shared" si="844"/>
        <v>487274178</v>
      </c>
      <c r="AI762" s="4" t="str">
        <f t="shared" si="845"/>
        <v>487</v>
      </c>
      <c r="AJ762" s="2" t="str">
        <f t="shared" si="846"/>
        <v>274</v>
      </c>
      <c r="AK762" s="2" t="str">
        <f t="shared" si="847"/>
        <v>178</v>
      </c>
      <c r="AL762" s="4">
        <f t="shared" si="848"/>
        <v>1</v>
      </c>
      <c r="AM762" s="4">
        <f t="shared" si="840"/>
        <v>3</v>
      </c>
      <c r="AN762" s="4">
        <f t="shared" si="849"/>
        <v>42620.500769104001</v>
      </c>
      <c r="AO762" s="4">
        <f t="shared" si="850"/>
        <v>14207</v>
      </c>
      <c r="AP762" s="4">
        <f t="shared" si="851"/>
        <v>0</v>
      </c>
      <c r="AQ762" s="4">
        <v>14207</v>
      </c>
      <c r="AW762" s="4">
        <v>14181</v>
      </c>
      <c r="AX762" s="5">
        <f t="shared" si="852"/>
        <v>26</v>
      </c>
      <c r="AY762" s="4">
        <v>14207</v>
      </c>
      <c r="AZ762" s="5"/>
      <c r="BB762" s="5">
        <f t="shared" ref="BB762" si="900">BC762-BA762</f>
        <v>0</v>
      </c>
    </row>
    <row r="763" spans="1:54" s="4" customFormat="1">
      <c r="A763" s="278">
        <v>487</v>
      </c>
      <c r="B763" s="2">
        <v>487274181</v>
      </c>
      <c r="C763" s="10" t="s">
        <v>308</v>
      </c>
      <c r="D763" s="15">
        <f>'fnd enro'!D763</f>
        <v>0</v>
      </c>
      <c r="E763" s="15">
        <f>'fnd enro'!E763</f>
        <v>0</v>
      </c>
      <c r="F763" s="15">
        <f>'fnd enro'!F763</f>
        <v>0</v>
      </c>
      <c r="G763" s="15">
        <f>'fnd enro'!G763</f>
        <v>2</v>
      </c>
      <c r="H763" s="15">
        <f>'fnd enro'!H763</f>
        <v>0</v>
      </c>
      <c r="I763" s="15">
        <f>'fnd enro'!I763</f>
        <v>0</v>
      </c>
      <c r="J763" s="15">
        <f>'fnd enro'!J763</f>
        <v>0</v>
      </c>
      <c r="K763" s="16">
        <f>'fnd enro'!K763</f>
        <v>7.6600000000000001E-2</v>
      </c>
      <c r="L763" s="15">
        <f>'fnd enro'!L763</f>
        <v>0</v>
      </c>
      <c r="M763" s="15">
        <f>'fnd enro'!M763</f>
        <v>0</v>
      </c>
      <c r="N763" s="15">
        <f>'fnd enro'!N763</f>
        <v>0</v>
      </c>
      <c r="O763" s="15">
        <f>'fnd enro'!O763</f>
        <v>0</v>
      </c>
      <c r="P763" s="15">
        <f>'fnd enro'!P763</f>
        <v>2</v>
      </c>
      <c r="Q763" s="15">
        <f>'fnd enro'!R763</f>
        <v>2</v>
      </c>
      <c r="R763" s="16">
        <f t="shared" si="842"/>
        <v>1.052</v>
      </c>
      <c r="S763" s="15">
        <f>VALUE('fnd enro'!Q763)</f>
        <v>9</v>
      </c>
      <c r="T763" s="2"/>
      <c r="U763" s="1">
        <f>(($D763*'fnd base rates'!C$107)
+($E763*'fnd base rates'!C$108)
+($F763*'fnd base rates'!C$109)
+($G763*'fnd base rates'!C$110)
+($H763*'fnd base rates'!C$111)
+($I763*'fnd base rates'!C$112)
+($J763*'fnd base rates'!C$113)
+($K763*'fnd base rates'!C$114)
+($M763*'fnd base rates'!C$116)
+($N763*'fnd base rates'!C$117)
+($O763*'fnd base rates'!C$118)
+($P763*VLOOKUP($S763+12,rate_basefnd,3)))
*$R763</f>
        <v>1220.934984472</v>
      </c>
      <c r="V763" s="1">
        <f>(($D763*'fnd base rates'!D$107)
+($E763*'fnd base rates'!D$108)
+($F763*'fnd base rates'!D$109)
+($G763*'fnd base rates'!D$110)
+($H763*'fnd base rates'!D$111)
+($I763*'fnd base rates'!D$112)
+($J763*'fnd base rates'!D$113)
+($K763*'fnd base rates'!D$114)
+($M763*'fnd base rates'!D$116)
+($N763*'fnd base rates'!D$117)
+($O763*'fnd base rates'!D$118)
+($P763*VLOOKUP($S763+12,rate_basefnd,4)))
*$R763</f>
        <v>2215.9538400000001</v>
      </c>
      <c r="W763" s="1">
        <f>(($D763*'fnd base rates'!E$107)
+($E763*'fnd base rates'!E$108)
+($F763*'fnd base rates'!E$109)
+($G763*'fnd base rates'!E$110)
+($H763*'fnd base rates'!E$111)
+($I763*'fnd base rates'!E$112)
+($J763*'fnd base rates'!E$113)
+($K763*'fnd base rates'!E$114)
+($M763*'fnd base rates'!E$116)
+($N763*'fnd base rates'!E$117)
+($O763*'fnd base rates'!E$118)
+($P763*VLOOKUP($S763+12,rate_basefnd,5)))
*$R763</f>
        <v>14401.659624936001</v>
      </c>
      <c r="X763" s="1">
        <f>(($D763*'fnd base rates'!F$107)
+($E763*'fnd base rates'!F$108)
+($F763*'fnd base rates'!F$109)
+($G763*'fnd base rates'!F$110)
+($H763*'fnd base rates'!F$111)
+($I763*'fnd base rates'!F$112)
+($J763*'fnd base rates'!F$113)
+($K763*'fnd base rates'!F$114)
+($M763*'fnd base rates'!F$116)
+($N763*'fnd base rates'!F$117)
+($O763*'fnd base rates'!F$118)
+($P763*VLOOKUP($S763+12,rate_basefnd,6)))
*$R763</f>
        <v>2506.1551557280004</v>
      </c>
      <c r="Y763" s="1">
        <f>(($D763*'fnd base rates'!G$107)
+($E763*'fnd base rates'!G$108)
+($F763*'fnd base rates'!G$109)
+($G763*'fnd base rates'!G$110)
+($H763*'fnd base rates'!G$111)
+($I763*'fnd base rates'!G$112)
+($J763*'fnd base rates'!G$113)
+($K763*'fnd base rates'!G$114)
+($M763*'fnd base rates'!G$116)
+($N763*'fnd base rates'!G$117)
+($O763*'fnd base rates'!G$118)
+($P763*VLOOKUP($S763+12,rate_basefnd,7)))
*$R763</f>
        <v>635.33675645599999</v>
      </c>
      <c r="Z763" s="1">
        <f>(($D763*'fnd base rates'!H$107)
+($E763*'fnd base rates'!H$108)
+($F763*'fnd base rates'!H$109)
+($G763*'fnd base rates'!H$110)
+($H763*'fnd base rates'!H$111)
+($I763*'fnd base rates'!H$112)
+($J763*'fnd base rates'!H$113)
+($K763*'fnd base rates'!H$114)
+($M763*'fnd base rates'!H$116)
+($N763*'fnd base rates'!H$117)
+($O763*'fnd base rates'!H$118)
+($P763*VLOOKUP($S763+12,rate_basefnd,8)))</f>
        <v>1048.1744199999998</v>
      </c>
      <c r="AA763" s="1">
        <f>(($D763*'fnd base rates'!I$107)
+($E763*'fnd base rates'!I$108)
+($F763*'fnd base rates'!I$109)
+($G763*'fnd base rates'!I$110)
+($H763*'fnd base rates'!I$111)
+($I763*'fnd base rates'!I$112)
+($J763*'fnd base rates'!I$113)
+($K763*'fnd base rates'!I$114)
+($M763*'fnd base rates'!I$116)
+($N763*'fnd base rates'!I$117)
+($O763*'fnd base rates'!I$118)
+($P763*VLOOKUP($S763+12,rate_basefnd,9)))
*$R763</f>
        <v>832.42656000000011</v>
      </c>
      <c r="AB763" s="1">
        <f>(($D763*'fnd base rates'!J$107)
+($E763*'fnd base rates'!J$108)
+($F763*'fnd base rates'!J$109)
+($G763*'fnd base rates'!J$110)
+($H763*'fnd base rates'!J$111)
+($I763*'fnd base rates'!J$112)
+($J763*'fnd base rates'!J$113)
+($K763*'fnd base rates'!J$114)
+($M763*'fnd base rates'!J$116)
+($N763*'fnd base rates'!J$117)
+($O763*'fnd base rates'!J$118)
+($P763*VLOOKUP($S763+12,rate_basefnd,10)))
*$R763</f>
        <v>1694.26704</v>
      </c>
      <c r="AC763" s="1">
        <f>(($D763*'fnd base rates'!K$107)
+($E763*'fnd base rates'!K$108)
+($F763*'fnd base rates'!K$109)
+($G763*'fnd base rates'!K$110)
+($H763*'fnd base rates'!K$111)
+($I763*'fnd base rates'!K$112)
+($J763*'fnd base rates'!K$113)
+($K763*'fnd base rates'!K$114)
+($M763*'fnd base rates'!K$116)
+($N763*'fnd base rates'!K$117)
+($O763*'fnd base rates'!K$118)
+($P763*VLOOKUP($S763+12,rate_basefnd,11)))
*$R763</f>
        <v>2213.1849991440004</v>
      </c>
      <c r="AD763" s="1">
        <f>(($D763*'fnd base rates'!L$107)
+($E763*'fnd base rates'!L$108)
+($F763*'fnd base rates'!L$109)
+($G763*'fnd base rates'!L$110)
+($H763*'fnd base rates'!L$111)
+($I763*'fnd base rates'!L$112)
+($J763*'fnd base rates'!L$113)
+($K763*'fnd base rates'!L$114)
+($M763*'fnd base rates'!L$116)
+($N763*'fnd base rates'!L$117)
+($O763*'fnd base rates'!L$118)
+($P763*VLOOKUP($S763+12,rate_basefnd,12)))</f>
        <v>3621.086812</v>
      </c>
      <c r="AE763" s="1">
        <f>(($D763*'fnd base rates'!M$107)
+($E763*'fnd base rates'!M$108)
+($F763*'fnd base rates'!M$109)
+($G763*'fnd base rates'!M$110)
+($H763*'fnd base rates'!M$111)
+($I763*'fnd base rates'!M$112)
+($J763*'fnd base rates'!M$113)
+($K763*'fnd base rates'!M$114)
+($M763*'fnd base rates'!M$116)
+($N763*'fnd base rates'!M$117)
+($O763*'fnd base rates'!M$118)
+($P763*VLOOKUP($S763+12,rate_basefnd,13)))</f>
        <v>0</v>
      </c>
      <c r="AF763" s="4">
        <f t="shared" si="843"/>
        <v>30389.180192735999</v>
      </c>
      <c r="AH763" s="4">
        <f t="shared" si="844"/>
        <v>487274181</v>
      </c>
      <c r="AI763" s="4" t="str">
        <f t="shared" si="845"/>
        <v>487</v>
      </c>
      <c r="AJ763" s="2" t="str">
        <f t="shared" si="846"/>
        <v>274</v>
      </c>
      <c r="AK763" s="2" t="str">
        <f t="shared" si="847"/>
        <v>181</v>
      </c>
      <c r="AL763" s="4">
        <f t="shared" si="848"/>
        <v>1</v>
      </c>
      <c r="AM763" s="4">
        <f t="shared" si="840"/>
        <v>2</v>
      </c>
      <c r="AN763" s="4">
        <f t="shared" si="849"/>
        <v>30389.180192735999</v>
      </c>
      <c r="AO763" s="4">
        <f t="shared" si="850"/>
        <v>15195</v>
      </c>
      <c r="AP763" s="4">
        <f t="shared" si="851"/>
        <v>0</v>
      </c>
      <c r="AQ763" s="4">
        <v>15195</v>
      </c>
      <c r="AW763" s="4">
        <v>15125</v>
      </c>
      <c r="AX763" s="5">
        <f t="shared" si="852"/>
        <v>70</v>
      </c>
      <c r="AY763" s="4">
        <v>15195</v>
      </c>
      <c r="AZ763" s="5"/>
      <c r="BB763" s="5">
        <f t="shared" ref="BB763" si="901">BC763-BA763</f>
        <v>0</v>
      </c>
    </row>
    <row r="764" spans="1:54" s="4" customFormat="1">
      <c r="A764" s="278">
        <v>487</v>
      </c>
      <c r="B764" s="2">
        <v>487274182</v>
      </c>
      <c r="C764" s="10" t="s">
        <v>308</v>
      </c>
      <c r="D764" s="15">
        <f>'fnd enro'!D764</f>
        <v>0</v>
      </c>
      <c r="E764" s="15">
        <f>'fnd enro'!E764</f>
        <v>0</v>
      </c>
      <c r="F764" s="15">
        <f>'fnd enro'!F764</f>
        <v>0</v>
      </c>
      <c r="G764" s="15">
        <f>'fnd enro'!G764</f>
        <v>3</v>
      </c>
      <c r="H764" s="15">
        <f>'fnd enro'!H764</f>
        <v>0</v>
      </c>
      <c r="I764" s="15">
        <f>'fnd enro'!I764</f>
        <v>0</v>
      </c>
      <c r="J764" s="15">
        <f>'fnd enro'!J764</f>
        <v>0</v>
      </c>
      <c r="K764" s="16">
        <f>'fnd enro'!K764</f>
        <v>0.1149</v>
      </c>
      <c r="L764" s="15">
        <f>'fnd enro'!L764</f>
        <v>0</v>
      </c>
      <c r="M764" s="15">
        <f>'fnd enro'!M764</f>
        <v>0</v>
      </c>
      <c r="N764" s="15">
        <f>'fnd enro'!N764</f>
        <v>0</v>
      </c>
      <c r="O764" s="15">
        <f>'fnd enro'!O764</f>
        <v>0</v>
      </c>
      <c r="P764" s="15">
        <f>'fnd enro'!P764</f>
        <v>0</v>
      </c>
      <c r="Q764" s="15">
        <f>'fnd enro'!R764</f>
        <v>3</v>
      </c>
      <c r="R764" s="16">
        <f t="shared" si="842"/>
        <v>1.052</v>
      </c>
      <c r="S764" s="15">
        <f>VALUE('fnd enro'!Q764)</f>
        <v>6</v>
      </c>
      <c r="T764" s="2"/>
      <c r="U764" s="1">
        <f>(($D764*'fnd base rates'!C$107)
+($E764*'fnd base rates'!C$108)
+($F764*'fnd base rates'!C$109)
+($G764*'fnd base rates'!C$110)
+($H764*'fnd base rates'!C$111)
+($I764*'fnd base rates'!C$112)
+($J764*'fnd base rates'!C$113)
+($K764*'fnd base rates'!C$114)
+($M764*'fnd base rates'!C$116)
+($N764*'fnd base rates'!C$117)
+($O764*'fnd base rates'!C$118)
+($P764*VLOOKUP($S764+12,rate_basefnd,3)))
*$R764</f>
        <v>1617.5203567080002</v>
      </c>
      <c r="V764" s="1">
        <f>(($D764*'fnd base rates'!D$107)
+($E764*'fnd base rates'!D$108)
+($F764*'fnd base rates'!D$109)
+($G764*'fnd base rates'!D$110)
+($H764*'fnd base rates'!D$111)
+($I764*'fnd base rates'!D$112)
+($J764*'fnd base rates'!D$113)
+($K764*'fnd base rates'!D$114)
+($M764*'fnd base rates'!D$116)
+($N764*'fnd base rates'!D$117)
+($O764*'fnd base rates'!D$118)
+($P764*VLOOKUP($S764+12,rate_basefnd,4)))
*$R764</f>
        <v>2310.6022800000001</v>
      </c>
      <c r="W764" s="1">
        <f>(($D764*'fnd base rates'!E$107)
+($E764*'fnd base rates'!E$108)
+($F764*'fnd base rates'!E$109)
+($G764*'fnd base rates'!E$110)
+($H764*'fnd base rates'!E$111)
+($I764*'fnd base rates'!E$112)
+($J764*'fnd base rates'!E$113)
+($K764*'fnd base rates'!E$114)
+($M764*'fnd base rates'!E$116)
+($N764*'fnd base rates'!E$117)
+($O764*'fnd base rates'!E$118)
+($P764*VLOOKUP($S764+12,rate_basefnd,5)))
*$R764</f>
        <v>11710.543957403999</v>
      </c>
      <c r="X764" s="1">
        <f>(($D764*'fnd base rates'!F$107)
+($E764*'fnd base rates'!F$108)
+($F764*'fnd base rates'!F$109)
+($G764*'fnd base rates'!F$110)
+($H764*'fnd base rates'!F$111)
+($I764*'fnd base rates'!F$112)
+($J764*'fnd base rates'!F$113)
+($K764*'fnd base rates'!F$114)
+($M764*'fnd base rates'!F$116)
+($N764*'fnd base rates'!F$117)
+($O764*'fnd base rates'!F$118)
+($P764*VLOOKUP($S764+12,rate_basefnd,6)))
*$R764</f>
        <v>3759.2327335919999</v>
      </c>
      <c r="Y764" s="1">
        <f>(($D764*'fnd base rates'!G$107)
+($E764*'fnd base rates'!G$108)
+($F764*'fnd base rates'!G$109)
+($G764*'fnd base rates'!G$110)
+($H764*'fnd base rates'!G$111)
+($I764*'fnd base rates'!G$112)
+($J764*'fnd base rates'!G$113)
+($K764*'fnd base rates'!G$114)
+($M764*'fnd base rates'!G$116)
+($N764*'fnd base rates'!G$117)
+($O764*'fnd base rates'!G$118)
+($P764*VLOOKUP($S764+12,rate_basefnd,7)))
*$R764</f>
        <v>473.10377468399997</v>
      </c>
      <c r="Z764" s="1">
        <f>(($D764*'fnd base rates'!H$107)
+($E764*'fnd base rates'!H$108)
+($F764*'fnd base rates'!H$109)
+($G764*'fnd base rates'!H$110)
+($H764*'fnd base rates'!H$111)
+($I764*'fnd base rates'!H$112)
+($J764*'fnd base rates'!H$113)
+($K764*'fnd base rates'!H$114)
+($M764*'fnd base rates'!H$116)
+($N764*'fnd base rates'!H$117)
+($O764*'fnd base rates'!H$118)
+($P764*VLOOKUP($S764+12,rate_basefnd,8)))</f>
        <v>1502.3316300000001</v>
      </c>
      <c r="AA764" s="1">
        <f>(($D764*'fnd base rates'!I$107)
+($E764*'fnd base rates'!I$108)
+($F764*'fnd base rates'!I$109)
+($G764*'fnd base rates'!I$110)
+($H764*'fnd base rates'!I$111)
+($I764*'fnd base rates'!I$112)
+($J764*'fnd base rates'!I$113)
+($K764*'fnd base rates'!I$114)
+($M764*'fnd base rates'!I$116)
+($N764*'fnd base rates'!I$117)
+($O764*'fnd base rates'!I$118)
+($P764*VLOOKUP($S764+12,rate_basefnd,9)))
*$R764</f>
        <v>848.08032000000014</v>
      </c>
      <c r="AB764" s="1">
        <f>(($D764*'fnd base rates'!J$107)
+($E764*'fnd base rates'!J$108)
+($F764*'fnd base rates'!J$109)
+($G764*'fnd base rates'!J$110)
+($H764*'fnd base rates'!J$111)
+($I764*'fnd base rates'!J$112)
+($J764*'fnd base rates'!J$113)
+($K764*'fnd base rates'!J$114)
+($M764*'fnd base rates'!J$116)
+($N764*'fnd base rates'!J$117)
+($O764*'fnd base rates'!J$118)
+($P764*VLOOKUP($S764+12,rate_basefnd,10)))
*$R764</f>
        <v>460.01855999999998</v>
      </c>
      <c r="AC764" s="1">
        <f>(($D764*'fnd base rates'!K$107)
+($E764*'fnd base rates'!K$108)
+($F764*'fnd base rates'!K$109)
+($G764*'fnd base rates'!K$110)
+($H764*'fnd base rates'!K$111)
+($I764*'fnd base rates'!K$112)
+($J764*'fnd base rates'!K$113)
+($K764*'fnd base rates'!K$114)
+($M764*'fnd base rates'!K$116)
+($N764*'fnd base rates'!K$117)
+($O764*'fnd base rates'!K$118)
+($P764*VLOOKUP($S764+12,rate_basefnd,11)))
*$R764</f>
        <v>3319.7774987160005</v>
      </c>
      <c r="AD764" s="1">
        <f>(($D764*'fnd base rates'!L$107)
+($E764*'fnd base rates'!L$108)
+($F764*'fnd base rates'!L$109)
+($G764*'fnd base rates'!L$110)
+($H764*'fnd base rates'!L$111)
+($I764*'fnd base rates'!L$112)
+($J764*'fnd base rates'!L$113)
+($K764*'fnd base rates'!L$114)
+($M764*'fnd base rates'!L$116)
+($N764*'fnd base rates'!L$117)
+($O764*'fnd base rates'!L$118)
+($P764*VLOOKUP($S764+12,rate_basefnd,12)))</f>
        <v>3910.6302180000002</v>
      </c>
      <c r="AE764" s="1">
        <f>(($D764*'fnd base rates'!M$107)
+($E764*'fnd base rates'!M$108)
+($F764*'fnd base rates'!M$109)
+($G764*'fnd base rates'!M$110)
+($H764*'fnd base rates'!M$111)
+($I764*'fnd base rates'!M$112)
+($J764*'fnd base rates'!M$113)
+($K764*'fnd base rates'!M$114)
+($M764*'fnd base rates'!M$116)
+($N764*'fnd base rates'!M$117)
+($O764*'fnd base rates'!M$118)
+($P764*VLOOKUP($S764+12,rate_basefnd,13)))</f>
        <v>0</v>
      </c>
      <c r="AF764" s="4">
        <f t="shared" si="843"/>
        <v>29911.841329104005</v>
      </c>
      <c r="AH764" s="4">
        <f t="shared" si="844"/>
        <v>487274182</v>
      </c>
      <c r="AI764" s="4" t="str">
        <f t="shared" si="845"/>
        <v>487</v>
      </c>
      <c r="AJ764" s="2" t="str">
        <f t="shared" si="846"/>
        <v>274</v>
      </c>
      <c r="AK764" s="2" t="str">
        <f t="shared" si="847"/>
        <v>182</v>
      </c>
      <c r="AL764" s="4">
        <f t="shared" si="848"/>
        <v>1</v>
      </c>
      <c r="AM764" s="4">
        <f t="shared" si="840"/>
        <v>3</v>
      </c>
      <c r="AN764" s="4">
        <f t="shared" si="849"/>
        <v>29911.841329104005</v>
      </c>
      <c r="AO764" s="4">
        <f t="shared" si="850"/>
        <v>9971</v>
      </c>
      <c r="AP764" s="4">
        <f t="shared" si="851"/>
        <v>0</v>
      </c>
      <c r="AQ764" s="4">
        <v>9971</v>
      </c>
      <c r="AW764" s="4">
        <v>9953</v>
      </c>
      <c r="AX764" s="5">
        <f t="shared" si="852"/>
        <v>18</v>
      </c>
      <c r="AY764" s="4">
        <v>9971</v>
      </c>
      <c r="AZ764" s="5"/>
      <c r="BB764" s="5">
        <f t="shared" ref="BB764" si="902">BC764-BA764</f>
        <v>0</v>
      </c>
    </row>
    <row r="765" spans="1:54" s="4" customFormat="1">
      <c r="A765" s="278">
        <v>487</v>
      </c>
      <c r="B765" s="2">
        <v>487274220</v>
      </c>
      <c r="C765" s="10" t="s">
        <v>308</v>
      </c>
      <c r="D765" s="15">
        <f>'fnd enro'!D765</f>
        <v>0</v>
      </c>
      <c r="E765" s="15">
        <f>'fnd enro'!E765</f>
        <v>0</v>
      </c>
      <c r="F765" s="15">
        <f>'fnd enro'!F765</f>
        <v>1</v>
      </c>
      <c r="G765" s="15">
        <f>'fnd enro'!G765</f>
        <v>1</v>
      </c>
      <c r="H765" s="15">
        <f>'fnd enro'!H765</f>
        <v>0</v>
      </c>
      <c r="I765" s="15">
        <f>'fnd enro'!I765</f>
        <v>0</v>
      </c>
      <c r="J765" s="15">
        <f>'fnd enro'!J765</f>
        <v>0</v>
      </c>
      <c r="K765" s="16">
        <f>'fnd enro'!K765</f>
        <v>7.6600000000000001E-2</v>
      </c>
      <c r="L765" s="15">
        <f>'fnd enro'!L765</f>
        <v>0</v>
      </c>
      <c r="M765" s="15">
        <f>'fnd enro'!M765</f>
        <v>0</v>
      </c>
      <c r="N765" s="15">
        <f>'fnd enro'!N765</f>
        <v>0</v>
      </c>
      <c r="O765" s="15">
        <f>'fnd enro'!O765</f>
        <v>0</v>
      </c>
      <c r="P765" s="15">
        <f>'fnd enro'!P765</f>
        <v>2</v>
      </c>
      <c r="Q765" s="15">
        <f>'fnd enro'!R765</f>
        <v>2</v>
      </c>
      <c r="R765" s="16">
        <f t="shared" si="842"/>
        <v>1.052</v>
      </c>
      <c r="S765" s="15">
        <f>VALUE('fnd enro'!Q765)</f>
        <v>6</v>
      </c>
      <c r="T765" s="2"/>
      <c r="U765" s="1">
        <f>(($D765*'fnd base rates'!C$107)
+($E765*'fnd base rates'!C$108)
+($F765*'fnd base rates'!C$109)
+($G765*'fnd base rates'!C$110)
+($H765*'fnd base rates'!C$111)
+($I765*'fnd base rates'!C$112)
+($J765*'fnd base rates'!C$113)
+($K765*'fnd base rates'!C$114)
+($M765*'fnd base rates'!C$116)
+($N765*'fnd base rates'!C$117)
+($O765*'fnd base rates'!C$118)
+($P765*VLOOKUP($S765+12,rate_basefnd,3)))
*$R765</f>
        <v>1205.765144472</v>
      </c>
      <c r="V765" s="1">
        <f>(($D765*'fnd base rates'!D$107)
+($E765*'fnd base rates'!D$108)
+($F765*'fnd base rates'!D$109)
+($G765*'fnd base rates'!D$110)
+($H765*'fnd base rates'!D$111)
+($I765*'fnd base rates'!D$112)
+($J765*'fnd base rates'!D$113)
+($K765*'fnd base rates'!D$114)
+($M765*'fnd base rates'!D$116)
+($N765*'fnd base rates'!D$117)
+($O765*'fnd base rates'!D$118)
+($P765*VLOOKUP($S765+12,rate_basefnd,4)))
*$R765</f>
        <v>2144.1022400000002</v>
      </c>
      <c r="W765" s="1">
        <f>(($D765*'fnd base rates'!E$107)
+($E765*'fnd base rates'!E$108)
+($F765*'fnd base rates'!E$109)
+($G765*'fnd base rates'!E$110)
+($H765*'fnd base rates'!E$111)
+($I765*'fnd base rates'!E$112)
+($J765*'fnd base rates'!E$113)
+($K765*'fnd base rates'!E$114)
+($M765*'fnd base rates'!E$116)
+($N765*'fnd base rates'!E$117)
+($O765*'fnd base rates'!E$118)
+($P765*VLOOKUP($S765+12,rate_basefnd,5)))
*$R765</f>
        <v>13700.312264936001</v>
      </c>
      <c r="X765" s="1">
        <f>(($D765*'fnd base rates'!F$107)
+($E765*'fnd base rates'!F$108)
+($F765*'fnd base rates'!F$109)
+($G765*'fnd base rates'!F$110)
+($H765*'fnd base rates'!F$111)
+($I765*'fnd base rates'!F$112)
+($J765*'fnd base rates'!F$113)
+($K765*'fnd base rates'!F$114)
+($M765*'fnd base rates'!F$116)
+($N765*'fnd base rates'!F$117)
+($O765*'fnd base rates'!F$118)
+($P765*VLOOKUP($S765+12,rate_basefnd,6)))
*$R765</f>
        <v>2506.1551557280004</v>
      </c>
      <c r="Y765" s="1">
        <f>(($D765*'fnd base rates'!G$107)
+($E765*'fnd base rates'!G$108)
+($F765*'fnd base rates'!G$109)
+($G765*'fnd base rates'!G$110)
+($H765*'fnd base rates'!G$111)
+($I765*'fnd base rates'!G$112)
+($J765*'fnd base rates'!G$113)
+($K765*'fnd base rates'!G$114)
+($M765*'fnd base rates'!G$116)
+($N765*'fnd base rates'!G$117)
+($O765*'fnd base rates'!G$118)
+($P765*VLOOKUP($S765+12,rate_basefnd,7)))
*$R765</f>
        <v>601.27299645599999</v>
      </c>
      <c r="Z765" s="1">
        <f>(($D765*'fnd base rates'!H$107)
+($E765*'fnd base rates'!H$108)
+($F765*'fnd base rates'!H$109)
+($G765*'fnd base rates'!H$110)
+($H765*'fnd base rates'!H$111)
+($I765*'fnd base rates'!H$112)
+($J765*'fnd base rates'!H$113)
+($K765*'fnd base rates'!H$114)
+($M765*'fnd base rates'!H$116)
+($N765*'fnd base rates'!H$117)
+($O765*'fnd base rates'!H$118)
+($P765*VLOOKUP($S765+12,rate_basefnd,8)))</f>
        <v>1043.21442</v>
      </c>
      <c r="AA765" s="1">
        <f>(($D765*'fnd base rates'!I$107)
+($E765*'fnd base rates'!I$108)
+($F765*'fnd base rates'!I$109)
+($G765*'fnd base rates'!I$110)
+($H765*'fnd base rates'!I$111)
+($I765*'fnd base rates'!I$112)
+($J765*'fnd base rates'!I$113)
+($K765*'fnd base rates'!I$114)
+($M765*'fnd base rates'!I$116)
+($N765*'fnd base rates'!I$117)
+($O765*'fnd base rates'!I$118)
+($P765*VLOOKUP($S765+12,rate_basefnd,9)))
*$R765</f>
        <v>804.02256000000011</v>
      </c>
      <c r="AB765" s="1">
        <f>(($D765*'fnd base rates'!J$107)
+($E765*'fnd base rates'!J$108)
+($F765*'fnd base rates'!J$109)
+($G765*'fnd base rates'!J$110)
+($H765*'fnd base rates'!J$111)
+($I765*'fnd base rates'!J$112)
+($J765*'fnd base rates'!J$113)
+($K765*'fnd base rates'!J$114)
+($M765*'fnd base rates'!J$116)
+($N765*'fnd base rates'!J$117)
+($O765*'fnd base rates'!J$118)
+($P765*VLOOKUP($S765+12,rate_basefnd,10)))
*$R765</f>
        <v>1495.5968400000002</v>
      </c>
      <c r="AC765" s="1">
        <f>(($D765*'fnd base rates'!K$107)
+($E765*'fnd base rates'!K$108)
+($F765*'fnd base rates'!K$109)
+($G765*'fnd base rates'!K$110)
+($H765*'fnd base rates'!K$111)
+($I765*'fnd base rates'!K$112)
+($J765*'fnd base rates'!K$113)
+($K765*'fnd base rates'!K$114)
+($M765*'fnd base rates'!K$116)
+($N765*'fnd base rates'!K$117)
+($O765*'fnd base rates'!K$118)
+($P765*VLOOKUP($S765+12,rate_basefnd,11)))
*$R765</f>
        <v>2213.1849991440004</v>
      </c>
      <c r="AD765" s="1">
        <f>(($D765*'fnd base rates'!L$107)
+($E765*'fnd base rates'!L$108)
+($F765*'fnd base rates'!L$109)
+($G765*'fnd base rates'!L$110)
+($H765*'fnd base rates'!L$111)
+($I765*'fnd base rates'!L$112)
+($J765*'fnd base rates'!L$113)
+($K765*'fnd base rates'!L$114)
+($M765*'fnd base rates'!L$116)
+($N765*'fnd base rates'!L$117)
+($O765*'fnd base rates'!L$118)
+($P765*VLOOKUP($S765+12,rate_basefnd,12)))</f>
        <v>3513.2168119999997</v>
      </c>
      <c r="AE765" s="1">
        <f>(($D765*'fnd base rates'!M$107)
+($E765*'fnd base rates'!M$108)
+($F765*'fnd base rates'!M$109)
+($G765*'fnd base rates'!M$110)
+($H765*'fnd base rates'!M$111)
+($I765*'fnd base rates'!M$112)
+($J765*'fnd base rates'!M$113)
+($K765*'fnd base rates'!M$114)
+($M765*'fnd base rates'!M$116)
+($N765*'fnd base rates'!M$117)
+($O765*'fnd base rates'!M$118)
+($P765*VLOOKUP($S765+12,rate_basefnd,13)))</f>
        <v>0</v>
      </c>
      <c r="AF765" s="4">
        <f t="shared" si="843"/>
        <v>29226.843432735997</v>
      </c>
      <c r="AH765" s="4">
        <f t="shared" si="844"/>
        <v>487274220</v>
      </c>
      <c r="AI765" s="4" t="str">
        <f t="shared" si="845"/>
        <v>487</v>
      </c>
      <c r="AJ765" s="2" t="str">
        <f t="shared" si="846"/>
        <v>274</v>
      </c>
      <c r="AK765" s="2" t="str">
        <f t="shared" si="847"/>
        <v>220</v>
      </c>
      <c r="AL765" s="4">
        <f t="shared" si="848"/>
        <v>1</v>
      </c>
      <c r="AM765" s="4">
        <f t="shared" si="840"/>
        <v>2</v>
      </c>
      <c r="AN765" s="4">
        <f t="shared" si="849"/>
        <v>29226.843432735997</v>
      </c>
      <c r="AO765" s="4">
        <f t="shared" si="850"/>
        <v>14613</v>
      </c>
      <c r="AP765" s="4">
        <f t="shared" si="851"/>
        <v>0</v>
      </c>
      <c r="AQ765" s="4">
        <v>14613</v>
      </c>
      <c r="AW765" s="4">
        <v>14577</v>
      </c>
      <c r="AX765" s="5">
        <f t="shared" si="852"/>
        <v>36</v>
      </c>
      <c r="AY765" s="4">
        <v>14613</v>
      </c>
      <c r="AZ765" s="5"/>
      <c r="BB765" s="5">
        <f t="shared" ref="BB765" si="903">BC765-BA765</f>
        <v>0</v>
      </c>
    </row>
    <row r="766" spans="1:54" s="4" customFormat="1">
      <c r="A766" s="278">
        <v>487</v>
      </c>
      <c r="B766" s="2">
        <v>487274229</v>
      </c>
      <c r="C766" s="10" t="s">
        <v>308</v>
      </c>
      <c r="D766" s="15">
        <f>'fnd enro'!D766</f>
        <v>0</v>
      </c>
      <c r="E766" s="15">
        <f>'fnd enro'!E766</f>
        <v>0</v>
      </c>
      <c r="F766" s="15">
        <f>'fnd enro'!F766</f>
        <v>2</v>
      </c>
      <c r="G766" s="15">
        <f>'fnd enro'!G766</f>
        <v>3</v>
      </c>
      <c r="H766" s="15">
        <f>'fnd enro'!H766</f>
        <v>0</v>
      </c>
      <c r="I766" s="15">
        <f>'fnd enro'!I766</f>
        <v>0</v>
      </c>
      <c r="J766" s="15">
        <f>'fnd enro'!J766</f>
        <v>0</v>
      </c>
      <c r="K766" s="16">
        <f>'fnd enro'!K766</f>
        <v>0.1915</v>
      </c>
      <c r="L766" s="15">
        <f>'fnd enro'!L766</f>
        <v>0</v>
      </c>
      <c r="M766" s="15">
        <f>'fnd enro'!M766</f>
        <v>2</v>
      </c>
      <c r="N766" s="15">
        <f>'fnd enro'!N766</f>
        <v>0</v>
      </c>
      <c r="O766" s="15">
        <f>'fnd enro'!O766</f>
        <v>0</v>
      </c>
      <c r="P766" s="15">
        <f>'fnd enro'!P766</f>
        <v>1</v>
      </c>
      <c r="Q766" s="15">
        <f>'fnd enro'!R766</f>
        <v>5</v>
      </c>
      <c r="R766" s="16">
        <f t="shared" si="842"/>
        <v>1.052</v>
      </c>
      <c r="S766" s="15">
        <f>VALUE('fnd enro'!Q766)</f>
        <v>7</v>
      </c>
      <c r="T766" s="2"/>
      <c r="U766" s="1">
        <f>(($D766*'fnd base rates'!C$107)
+($E766*'fnd base rates'!C$108)
+($F766*'fnd base rates'!C$109)
+($G766*'fnd base rates'!C$110)
+($H766*'fnd base rates'!C$111)
+($I766*'fnd base rates'!C$112)
+($J766*'fnd base rates'!C$113)
+($K766*'fnd base rates'!C$114)
+($M766*'fnd base rates'!C$116)
+($N766*'fnd base rates'!C$117)
+($O766*'fnd base rates'!C$118)
+($P766*VLOOKUP($S766+12,rate_basefnd,3)))
*$R766</f>
        <v>2962.0022211800001</v>
      </c>
      <c r="V766" s="1">
        <f>(($D766*'fnd base rates'!D$107)
+($E766*'fnd base rates'!D$108)
+($F766*'fnd base rates'!D$109)
+($G766*'fnd base rates'!D$110)
+($H766*'fnd base rates'!D$111)
+($I766*'fnd base rates'!D$112)
+($J766*'fnd base rates'!D$113)
+($K766*'fnd base rates'!D$114)
+($M766*'fnd base rates'!D$116)
+($N766*'fnd base rates'!D$117)
+($O766*'fnd base rates'!D$118)
+($P766*VLOOKUP($S766+12,rate_basefnd,4)))
*$R766</f>
        <v>4514.6580000000004</v>
      </c>
      <c r="W766" s="1">
        <f>(($D766*'fnd base rates'!E$107)
+($E766*'fnd base rates'!E$108)
+($F766*'fnd base rates'!E$109)
+($G766*'fnd base rates'!E$110)
+($H766*'fnd base rates'!E$111)
+($I766*'fnd base rates'!E$112)
+($J766*'fnd base rates'!E$113)
+($K766*'fnd base rates'!E$114)
+($M766*'fnd base rates'!E$116)
+($N766*'fnd base rates'!E$117)
+($O766*'fnd base rates'!E$118)
+($P766*VLOOKUP($S766+12,rate_basefnd,5)))
*$R766</f>
        <v>25029.916502340002</v>
      </c>
      <c r="X766" s="1">
        <f>(($D766*'fnd base rates'!F$107)
+($E766*'fnd base rates'!F$108)
+($F766*'fnd base rates'!F$109)
+($G766*'fnd base rates'!F$110)
+($H766*'fnd base rates'!F$111)
+($I766*'fnd base rates'!F$112)
+($J766*'fnd base rates'!F$113)
+($K766*'fnd base rates'!F$114)
+($M766*'fnd base rates'!F$116)
+($N766*'fnd base rates'!F$117)
+($O766*'fnd base rates'!F$118)
+($P766*VLOOKUP($S766+12,rate_basefnd,6)))
*$R766</f>
        <v>6615.21996932</v>
      </c>
      <c r="Y766" s="1">
        <f>(($D766*'fnd base rates'!G$107)
+($E766*'fnd base rates'!G$108)
+($F766*'fnd base rates'!G$109)
+($G766*'fnd base rates'!G$110)
+($H766*'fnd base rates'!G$111)
+($I766*'fnd base rates'!G$112)
+($J766*'fnd base rates'!G$113)
+($K766*'fnd base rates'!G$114)
+($M766*'fnd base rates'!G$116)
+($N766*'fnd base rates'!G$117)
+($O766*'fnd base rates'!G$118)
+($P766*VLOOKUP($S766+12,rate_basefnd,7)))
*$R766</f>
        <v>1037.0307711400001</v>
      </c>
      <c r="Z766" s="1">
        <f>(($D766*'fnd base rates'!H$107)
+($E766*'fnd base rates'!H$108)
+($F766*'fnd base rates'!H$109)
+($G766*'fnd base rates'!H$110)
+($H766*'fnd base rates'!H$111)
+($I766*'fnd base rates'!H$112)
+($J766*'fnd base rates'!H$113)
+($K766*'fnd base rates'!H$114)
+($M766*'fnd base rates'!H$116)
+($N766*'fnd base rates'!H$117)
+($O766*'fnd base rates'!H$118)
+($P766*VLOOKUP($S766+12,rate_basefnd,8)))</f>
        <v>2763.0460499999995</v>
      </c>
      <c r="AA766" s="1">
        <f>(($D766*'fnd base rates'!I$107)
+($E766*'fnd base rates'!I$108)
+($F766*'fnd base rates'!I$109)
+($G766*'fnd base rates'!I$110)
+($H766*'fnd base rates'!I$111)
+($I766*'fnd base rates'!I$112)
+($J766*'fnd base rates'!I$113)
+($K766*'fnd base rates'!I$114)
+($M766*'fnd base rates'!I$116)
+($N766*'fnd base rates'!I$117)
+($O766*'fnd base rates'!I$118)
+($P766*VLOOKUP($S766+12,rate_basefnd,9)))
*$R766</f>
        <v>1687.4500800000003</v>
      </c>
      <c r="AB766" s="1">
        <f>(($D766*'fnd base rates'!J$107)
+($E766*'fnd base rates'!J$108)
+($F766*'fnd base rates'!J$109)
+($G766*'fnd base rates'!J$110)
+($H766*'fnd base rates'!J$111)
+($I766*'fnd base rates'!J$112)
+($J766*'fnd base rates'!J$113)
+($K766*'fnd base rates'!J$114)
+($M766*'fnd base rates'!J$116)
+($N766*'fnd base rates'!J$117)
+($O766*'fnd base rates'!J$118)
+($P766*VLOOKUP($S766+12,rate_basefnd,10)))
*$R766</f>
        <v>1359.1103599999999</v>
      </c>
      <c r="AC766" s="1">
        <f>(($D766*'fnd base rates'!K$107)
+($E766*'fnd base rates'!K$108)
+($F766*'fnd base rates'!K$109)
+($G766*'fnd base rates'!K$110)
+($H766*'fnd base rates'!K$111)
+($I766*'fnd base rates'!K$112)
+($J766*'fnd base rates'!K$113)
+($K766*'fnd base rates'!K$114)
+($M766*'fnd base rates'!K$116)
+($N766*'fnd base rates'!K$117)
+($O766*'fnd base rates'!K$118)
+($P766*VLOOKUP($S766+12,rate_basefnd,11)))
*$R766</f>
        <v>6132.64457786</v>
      </c>
      <c r="AD766" s="1">
        <f>(($D766*'fnd base rates'!L$107)
+($E766*'fnd base rates'!L$108)
+($F766*'fnd base rates'!L$109)
+($G766*'fnd base rates'!L$110)
+($H766*'fnd base rates'!L$111)
+($I766*'fnd base rates'!L$112)
+($J766*'fnd base rates'!L$113)
+($K766*'fnd base rates'!L$114)
+($M766*'fnd base rates'!L$116)
+($N766*'fnd base rates'!L$117)
+($O766*'fnd base rates'!L$118)
+($P766*VLOOKUP($S766+12,rate_basefnd,12)))</f>
        <v>7511.2470300000004</v>
      </c>
      <c r="AE766" s="1">
        <f>(($D766*'fnd base rates'!M$107)
+($E766*'fnd base rates'!M$108)
+($F766*'fnd base rates'!M$109)
+($G766*'fnd base rates'!M$110)
+($H766*'fnd base rates'!M$111)
+($I766*'fnd base rates'!M$112)
+($J766*'fnd base rates'!M$113)
+($K766*'fnd base rates'!M$114)
+($M766*'fnd base rates'!M$116)
+($N766*'fnd base rates'!M$117)
+($O766*'fnd base rates'!M$118)
+($P766*VLOOKUP($S766+12,rate_basefnd,13)))</f>
        <v>0</v>
      </c>
      <c r="AF766" s="4">
        <f t="shared" si="843"/>
        <v>59612.325561840007</v>
      </c>
      <c r="AH766" s="4">
        <f t="shared" si="844"/>
        <v>487274229</v>
      </c>
      <c r="AI766" s="4" t="str">
        <f t="shared" si="845"/>
        <v>487</v>
      </c>
      <c r="AJ766" s="2" t="str">
        <f t="shared" si="846"/>
        <v>274</v>
      </c>
      <c r="AK766" s="2" t="str">
        <f t="shared" si="847"/>
        <v>229</v>
      </c>
      <c r="AL766" s="4">
        <f t="shared" si="848"/>
        <v>1</v>
      </c>
      <c r="AM766" s="4">
        <f t="shared" si="840"/>
        <v>5</v>
      </c>
      <c r="AN766" s="4">
        <f t="shared" si="849"/>
        <v>59612.325561840007</v>
      </c>
      <c r="AO766" s="4">
        <f t="shared" si="850"/>
        <v>11922</v>
      </c>
      <c r="AP766" s="4">
        <f t="shared" si="851"/>
        <v>0</v>
      </c>
      <c r="AQ766" s="4">
        <v>11922</v>
      </c>
      <c r="AW766" s="4">
        <v>11896</v>
      </c>
      <c r="AX766" s="5">
        <f t="shared" si="852"/>
        <v>26</v>
      </c>
      <c r="AY766" s="4">
        <v>11922</v>
      </c>
      <c r="AZ766" s="5"/>
      <c r="BB766" s="5">
        <f t="shared" ref="BB766" si="904">BC766-BA766</f>
        <v>0</v>
      </c>
    </row>
    <row r="767" spans="1:54" s="4" customFormat="1">
      <c r="A767" s="278">
        <v>487</v>
      </c>
      <c r="B767" s="2">
        <v>487274243</v>
      </c>
      <c r="C767" s="10" t="s">
        <v>308</v>
      </c>
      <c r="D767" s="15">
        <f>'fnd enro'!D767</f>
        <v>0</v>
      </c>
      <c r="E767" s="15">
        <f>'fnd enro'!E767</f>
        <v>0</v>
      </c>
      <c r="F767" s="15">
        <f>'fnd enro'!F767</f>
        <v>0</v>
      </c>
      <c r="G767" s="15">
        <f>'fnd enro'!G767</f>
        <v>1</v>
      </c>
      <c r="H767" s="15">
        <f>'fnd enro'!H767</f>
        <v>1</v>
      </c>
      <c r="I767" s="15">
        <f>'fnd enro'!I767</f>
        <v>0</v>
      </c>
      <c r="J767" s="15">
        <f>'fnd enro'!J767</f>
        <v>0</v>
      </c>
      <c r="K767" s="16">
        <f>'fnd enro'!K767</f>
        <v>7.6600000000000001E-2</v>
      </c>
      <c r="L767" s="15">
        <f>'fnd enro'!L767</f>
        <v>0</v>
      </c>
      <c r="M767" s="15">
        <f>'fnd enro'!M767</f>
        <v>0</v>
      </c>
      <c r="N767" s="15">
        <f>'fnd enro'!N767</f>
        <v>0</v>
      </c>
      <c r="O767" s="15">
        <f>'fnd enro'!O767</f>
        <v>0</v>
      </c>
      <c r="P767" s="15">
        <f>'fnd enro'!P767</f>
        <v>2</v>
      </c>
      <c r="Q767" s="15">
        <f>'fnd enro'!R767</f>
        <v>2</v>
      </c>
      <c r="R767" s="16">
        <f t="shared" si="842"/>
        <v>1.052</v>
      </c>
      <c r="S767" s="15">
        <f>VALUE('fnd enro'!Q767)</f>
        <v>9</v>
      </c>
      <c r="T767" s="2"/>
      <c r="U767" s="1">
        <f>(($D767*'fnd base rates'!C$107)
+($E767*'fnd base rates'!C$108)
+($F767*'fnd base rates'!C$109)
+($G767*'fnd base rates'!C$110)
+($H767*'fnd base rates'!C$111)
+($I767*'fnd base rates'!C$112)
+($J767*'fnd base rates'!C$113)
+($K767*'fnd base rates'!C$114)
+($M767*'fnd base rates'!C$116)
+($N767*'fnd base rates'!C$117)
+($O767*'fnd base rates'!C$118)
+($P767*VLOOKUP($S767+12,rate_basefnd,3)))
*$R767</f>
        <v>1220.934984472</v>
      </c>
      <c r="V767" s="1">
        <f>(($D767*'fnd base rates'!D$107)
+($E767*'fnd base rates'!D$108)
+($F767*'fnd base rates'!D$109)
+($G767*'fnd base rates'!D$110)
+($H767*'fnd base rates'!D$111)
+($I767*'fnd base rates'!D$112)
+($J767*'fnd base rates'!D$113)
+($K767*'fnd base rates'!D$114)
+($M767*'fnd base rates'!D$116)
+($N767*'fnd base rates'!D$117)
+($O767*'fnd base rates'!D$118)
+($P767*VLOOKUP($S767+12,rate_basefnd,4)))
*$R767</f>
        <v>2215.9538400000001</v>
      </c>
      <c r="W767" s="1">
        <f>(($D767*'fnd base rates'!E$107)
+($E767*'fnd base rates'!E$108)
+($F767*'fnd base rates'!E$109)
+($G767*'fnd base rates'!E$110)
+($H767*'fnd base rates'!E$111)
+($I767*'fnd base rates'!E$112)
+($J767*'fnd base rates'!E$113)
+($K767*'fnd base rates'!E$114)
+($M767*'fnd base rates'!E$116)
+($N767*'fnd base rates'!E$117)
+($O767*'fnd base rates'!E$118)
+($P767*VLOOKUP($S767+12,rate_basefnd,5)))
*$R767</f>
        <v>13977.882464936001</v>
      </c>
      <c r="X767" s="1">
        <f>(($D767*'fnd base rates'!F$107)
+($E767*'fnd base rates'!F$108)
+($F767*'fnd base rates'!F$109)
+($G767*'fnd base rates'!F$110)
+($H767*'fnd base rates'!F$111)
+($I767*'fnd base rates'!F$112)
+($J767*'fnd base rates'!F$113)
+($K767*'fnd base rates'!F$114)
+($M767*'fnd base rates'!F$116)
+($N767*'fnd base rates'!F$117)
+($O767*'fnd base rates'!F$118)
+($P767*VLOOKUP($S767+12,rate_basefnd,6)))
*$R767</f>
        <v>2252.4022357280001</v>
      </c>
      <c r="Y767" s="1">
        <f>(($D767*'fnd base rates'!G$107)
+($E767*'fnd base rates'!G$108)
+($F767*'fnd base rates'!G$109)
+($G767*'fnd base rates'!G$110)
+($H767*'fnd base rates'!G$111)
+($I767*'fnd base rates'!G$112)
+($J767*'fnd base rates'!G$113)
+($K767*'fnd base rates'!G$114)
+($M767*'fnd base rates'!G$116)
+($N767*'fnd base rates'!G$117)
+($O767*'fnd base rates'!G$118)
+($P767*VLOOKUP($S767+12,rate_basefnd,7)))
*$R767</f>
        <v>647.0770764560001</v>
      </c>
      <c r="Z767" s="1">
        <f>(($D767*'fnd base rates'!H$107)
+($E767*'fnd base rates'!H$108)
+($F767*'fnd base rates'!H$109)
+($G767*'fnd base rates'!H$110)
+($H767*'fnd base rates'!H$111)
+($I767*'fnd base rates'!H$112)
+($J767*'fnd base rates'!H$113)
+($K767*'fnd base rates'!H$114)
+($M767*'fnd base rates'!H$116)
+($N767*'fnd base rates'!H$117)
+($O767*'fnd base rates'!H$118)
+($P767*VLOOKUP($S767+12,rate_basefnd,8)))</f>
        <v>1048.1744199999998</v>
      </c>
      <c r="AA767" s="1">
        <f>(($D767*'fnd base rates'!I$107)
+($E767*'fnd base rates'!I$108)
+($F767*'fnd base rates'!I$109)
+($G767*'fnd base rates'!I$110)
+($H767*'fnd base rates'!I$111)
+($I767*'fnd base rates'!I$112)
+($J767*'fnd base rates'!I$113)
+($K767*'fnd base rates'!I$114)
+($M767*'fnd base rates'!I$116)
+($N767*'fnd base rates'!I$117)
+($O767*'fnd base rates'!I$118)
+($P767*VLOOKUP($S767+12,rate_basefnd,9)))
*$R767</f>
        <v>903.33136000000013</v>
      </c>
      <c r="AB767" s="1">
        <f>(($D767*'fnd base rates'!J$107)
+($E767*'fnd base rates'!J$108)
+($F767*'fnd base rates'!J$109)
+($G767*'fnd base rates'!J$110)
+($H767*'fnd base rates'!J$111)
+($I767*'fnd base rates'!J$112)
+($J767*'fnd base rates'!J$113)
+($K767*'fnd base rates'!J$114)
+($M767*'fnd base rates'!J$116)
+($N767*'fnd base rates'!J$117)
+($O767*'fnd base rates'!J$118)
+($P767*VLOOKUP($S767+12,rate_basefnd,10)))
*$R767</f>
        <v>1791.4087200000001</v>
      </c>
      <c r="AC767" s="1">
        <f>(($D767*'fnd base rates'!K$107)
+($E767*'fnd base rates'!K$108)
+($F767*'fnd base rates'!K$109)
+($G767*'fnd base rates'!K$110)
+($H767*'fnd base rates'!K$111)
+($I767*'fnd base rates'!K$112)
+($J767*'fnd base rates'!K$113)
+($K767*'fnd base rates'!K$114)
+($M767*'fnd base rates'!K$116)
+($N767*'fnd base rates'!K$117)
+($O767*'fnd base rates'!K$118)
+($P767*VLOOKUP($S767+12,rate_basefnd,11)))
*$R767</f>
        <v>2295.6828391440004</v>
      </c>
      <c r="AD767" s="1">
        <f>(($D767*'fnd base rates'!L$107)
+($E767*'fnd base rates'!L$108)
+($F767*'fnd base rates'!L$109)
+($G767*'fnd base rates'!L$110)
+($H767*'fnd base rates'!L$111)
+($I767*'fnd base rates'!L$112)
+($J767*'fnd base rates'!L$113)
+($K767*'fnd base rates'!L$114)
+($M767*'fnd base rates'!L$116)
+($N767*'fnd base rates'!L$117)
+($O767*'fnd base rates'!L$118)
+($P767*VLOOKUP($S767+12,rate_basefnd,12)))</f>
        <v>3669.066812</v>
      </c>
      <c r="AE767" s="1">
        <f>(($D767*'fnd base rates'!M$107)
+($E767*'fnd base rates'!M$108)
+($F767*'fnd base rates'!M$109)
+($G767*'fnd base rates'!M$110)
+($H767*'fnd base rates'!M$111)
+($I767*'fnd base rates'!M$112)
+($J767*'fnd base rates'!M$113)
+($K767*'fnd base rates'!M$114)
+($M767*'fnd base rates'!M$116)
+($N767*'fnd base rates'!M$117)
+($O767*'fnd base rates'!M$118)
+($P767*VLOOKUP($S767+12,rate_basefnd,13)))</f>
        <v>0</v>
      </c>
      <c r="AF767" s="4">
        <f t="shared" si="843"/>
        <v>30021.914752736004</v>
      </c>
      <c r="AH767" s="4">
        <f t="shared" si="844"/>
        <v>487274243</v>
      </c>
      <c r="AI767" s="4" t="str">
        <f t="shared" si="845"/>
        <v>487</v>
      </c>
      <c r="AJ767" s="2" t="str">
        <f t="shared" si="846"/>
        <v>274</v>
      </c>
      <c r="AK767" s="2" t="str">
        <f t="shared" si="847"/>
        <v>243</v>
      </c>
      <c r="AL767" s="4">
        <f t="shared" si="848"/>
        <v>1</v>
      </c>
      <c r="AM767" s="4">
        <f t="shared" si="840"/>
        <v>2</v>
      </c>
      <c r="AN767" s="4">
        <f t="shared" si="849"/>
        <v>30021.914752736004</v>
      </c>
      <c r="AO767" s="4">
        <f t="shared" si="850"/>
        <v>15011</v>
      </c>
      <c r="AP767" s="4">
        <f t="shared" si="851"/>
        <v>0</v>
      </c>
      <c r="AQ767" s="4">
        <v>15011</v>
      </c>
      <c r="AW767" s="4">
        <v>14941</v>
      </c>
      <c r="AX767" s="5">
        <f t="shared" si="852"/>
        <v>70</v>
      </c>
      <c r="AY767" s="4">
        <v>15011</v>
      </c>
      <c r="AZ767" s="5"/>
      <c r="BB767" s="5">
        <f t="shared" ref="BB767" si="905">BC767-BA767</f>
        <v>0</v>
      </c>
    </row>
    <row r="768" spans="1:54" s="4" customFormat="1">
      <c r="A768" s="278">
        <v>487</v>
      </c>
      <c r="B768" s="2">
        <v>487274244</v>
      </c>
      <c r="C768" s="10" t="s">
        <v>308</v>
      </c>
      <c r="D768" s="15">
        <f>'fnd enro'!D768</f>
        <v>0</v>
      </c>
      <c r="E768" s="15">
        <f>'fnd enro'!E768</f>
        <v>0</v>
      </c>
      <c r="F768" s="15">
        <f>'fnd enro'!F768</f>
        <v>0</v>
      </c>
      <c r="G768" s="15">
        <f>'fnd enro'!G768</f>
        <v>1</v>
      </c>
      <c r="H768" s="15">
        <f>'fnd enro'!H768</f>
        <v>0</v>
      </c>
      <c r="I768" s="15">
        <f>'fnd enro'!I768</f>
        <v>0</v>
      </c>
      <c r="J768" s="15">
        <f>'fnd enro'!J768</f>
        <v>0</v>
      </c>
      <c r="K768" s="16">
        <f>'fnd enro'!K768</f>
        <v>3.8300000000000001E-2</v>
      </c>
      <c r="L768" s="15">
        <f>'fnd enro'!L768</f>
        <v>0</v>
      </c>
      <c r="M768" s="15">
        <f>'fnd enro'!M768</f>
        <v>0</v>
      </c>
      <c r="N768" s="15">
        <f>'fnd enro'!N768</f>
        <v>0</v>
      </c>
      <c r="O768" s="15">
        <f>'fnd enro'!O768</f>
        <v>0</v>
      </c>
      <c r="P768" s="15">
        <f>'fnd enro'!P768</f>
        <v>1</v>
      </c>
      <c r="Q768" s="15">
        <f>'fnd enro'!R768</f>
        <v>1</v>
      </c>
      <c r="R768" s="16">
        <f t="shared" si="842"/>
        <v>1.052</v>
      </c>
      <c r="S768" s="15">
        <f>VALUE('fnd enro'!Q768)</f>
        <v>10</v>
      </c>
      <c r="T768" s="2"/>
      <c r="U768" s="1">
        <f>(($D768*'fnd base rates'!C$107)
+($E768*'fnd base rates'!C$108)
+($F768*'fnd base rates'!C$109)
+($G768*'fnd base rates'!C$110)
+($H768*'fnd base rates'!C$111)
+($I768*'fnd base rates'!C$112)
+($J768*'fnd base rates'!C$113)
+($K768*'fnd base rates'!C$114)
+($M768*'fnd base rates'!C$116)
+($N768*'fnd base rates'!C$117)
+($O768*'fnd base rates'!C$118)
+($P768*VLOOKUP($S768+12,rate_basefnd,3)))
*$R768</f>
        <v>612.99229223600003</v>
      </c>
      <c r="V768" s="1">
        <f>(($D768*'fnd base rates'!D$107)
+($E768*'fnd base rates'!D$108)
+($F768*'fnd base rates'!D$109)
+($G768*'fnd base rates'!D$110)
+($H768*'fnd base rates'!D$111)
+($I768*'fnd base rates'!D$112)
+($J768*'fnd base rates'!D$113)
+($K768*'fnd base rates'!D$114)
+($M768*'fnd base rates'!D$116)
+($N768*'fnd base rates'!D$117)
+($O768*'fnd base rates'!D$118)
+($P768*VLOOKUP($S768+12,rate_basefnd,4)))
*$R768</f>
        <v>1119.94868</v>
      </c>
      <c r="W768" s="1">
        <f>(($D768*'fnd base rates'!E$107)
+($E768*'fnd base rates'!E$108)
+($F768*'fnd base rates'!E$109)
+($G768*'fnd base rates'!E$110)
+($H768*'fnd base rates'!E$111)
+($I768*'fnd base rates'!E$112)
+($J768*'fnd base rates'!E$113)
+($K768*'fnd base rates'!E$114)
+($M768*'fnd base rates'!E$116)
+($N768*'fnd base rates'!E$117)
+($O768*'fnd base rates'!E$118)
+($P768*VLOOKUP($S768+12,rate_basefnd,5)))
*$R768</f>
        <v>7317.7175324680002</v>
      </c>
      <c r="X768" s="1">
        <f>(($D768*'fnd base rates'!F$107)
+($E768*'fnd base rates'!F$108)
+($F768*'fnd base rates'!F$109)
+($G768*'fnd base rates'!F$110)
+($H768*'fnd base rates'!F$111)
+($I768*'fnd base rates'!F$112)
+($J768*'fnd base rates'!F$113)
+($K768*'fnd base rates'!F$114)
+($M768*'fnd base rates'!F$116)
+($N768*'fnd base rates'!F$117)
+($O768*'fnd base rates'!F$118)
+($P768*VLOOKUP($S768+12,rate_basefnd,6)))
*$R768</f>
        <v>1253.0775778640002</v>
      </c>
      <c r="Y768" s="1">
        <f>(($D768*'fnd base rates'!G$107)
+($E768*'fnd base rates'!G$108)
+($F768*'fnd base rates'!G$109)
+($G768*'fnd base rates'!G$110)
+($H768*'fnd base rates'!G$111)
+($I768*'fnd base rates'!G$112)
+($J768*'fnd base rates'!G$113)
+($K768*'fnd base rates'!G$114)
+($M768*'fnd base rates'!G$116)
+($N768*'fnd base rates'!G$117)
+($O768*'fnd base rates'!G$118)
+($P768*VLOOKUP($S768+12,rate_basefnd,7)))
*$R768</f>
        <v>323.33865822799999</v>
      </c>
      <c r="Z768" s="1">
        <f>(($D768*'fnd base rates'!H$107)
+($E768*'fnd base rates'!H$108)
+($F768*'fnd base rates'!H$109)
+($G768*'fnd base rates'!H$110)
+($H768*'fnd base rates'!H$111)
+($I768*'fnd base rates'!H$112)
+($J768*'fnd base rates'!H$113)
+($K768*'fnd base rates'!H$114)
+($M768*'fnd base rates'!H$116)
+($N768*'fnd base rates'!H$117)
+($O768*'fnd base rates'!H$118)
+($P768*VLOOKUP($S768+12,rate_basefnd,8)))</f>
        <v>524.91720999999995</v>
      </c>
      <c r="AA768" s="1">
        <f>(($D768*'fnd base rates'!I$107)
+($E768*'fnd base rates'!I$108)
+($F768*'fnd base rates'!I$109)
+($G768*'fnd base rates'!I$110)
+($H768*'fnd base rates'!I$111)
+($I768*'fnd base rates'!I$112)
+($J768*'fnd base rates'!I$113)
+($K768*'fnd base rates'!I$114)
+($M768*'fnd base rates'!I$116)
+($N768*'fnd base rates'!I$117)
+($O768*'fnd base rates'!I$118)
+($P768*VLOOKUP($S768+12,rate_basefnd,9)))
*$R768</f>
        <v>420.94727999999998</v>
      </c>
      <c r="AB768" s="1">
        <f>(($D768*'fnd base rates'!J$107)
+($E768*'fnd base rates'!J$108)
+($F768*'fnd base rates'!J$109)
+($G768*'fnd base rates'!J$110)
+($H768*'fnd base rates'!J$111)
+($I768*'fnd base rates'!J$112)
+($J768*'fnd base rates'!J$113)
+($K768*'fnd base rates'!J$114)
+($M768*'fnd base rates'!J$116)
+($N768*'fnd base rates'!J$117)
+($O768*'fnd base rates'!J$118)
+($P768*VLOOKUP($S768+12,rate_basefnd,10)))
*$R768</f>
        <v>871.72928000000002</v>
      </c>
      <c r="AC768" s="1">
        <f>(($D768*'fnd base rates'!K$107)
+($E768*'fnd base rates'!K$108)
+($F768*'fnd base rates'!K$109)
+($G768*'fnd base rates'!K$110)
+($H768*'fnd base rates'!K$111)
+($I768*'fnd base rates'!K$112)
+($J768*'fnd base rates'!K$113)
+($K768*'fnd base rates'!K$114)
+($M768*'fnd base rates'!K$116)
+($N768*'fnd base rates'!K$117)
+($O768*'fnd base rates'!K$118)
+($P768*VLOOKUP($S768+12,rate_basefnd,11)))
*$R768</f>
        <v>1106.5924995720002</v>
      </c>
      <c r="AD768" s="1">
        <f>(($D768*'fnd base rates'!L$107)
+($E768*'fnd base rates'!L$108)
+($F768*'fnd base rates'!L$109)
+($G768*'fnd base rates'!L$110)
+($H768*'fnd base rates'!L$111)
+($I768*'fnd base rates'!L$112)
+($J768*'fnd base rates'!L$113)
+($K768*'fnd base rates'!L$114)
+($M768*'fnd base rates'!L$116)
+($N768*'fnd base rates'!L$117)
+($O768*'fnd base rates'!L$118)
+($P768*VLOOKUP($S768+12,rate_basefnd,12)))</f>
        <v>1828.523406</v>
      </c>
      <c r="AE768" s="1">
        <f>(($D768*'fnd base rates'!M$107)
+($E768*'fnd base rates'!M$108)
+($F768*'fnd base rates'!M$109)
+($G768*'fnd base rates'!M$110)
+($H768*'fnd base rates'!M$111)
+($I768*'fnd base rates'!M$112)
+($J768*'fnd base rates'!M$113)
+($K768*'fnd base rates'!M$114)
+($M768*'fnd base rates'!M$116)
+($N768*'fnd base rates'!M$117)
+($O768*'fnd base rates'!M$118)
+($P768*VLOOKUP($S768+12,rate_basefnd,13)))</f>
        <v>0</v>
      </c>
      <c r="AF768" s="4">
        <f t="shared" si="843"/>
        <v>15379.784416368</v>
      </c>
      <c r="AH768" s="4">
        <f t="shared" si="844"/>
        <v>487274244</v>
      </c>
      <c r="AI768" s="4" t="str">
        <f t="shared" si="845"/>
        <v>487</v>
      </c>
      <c r="AJ768" s="2" t="str">
        <f t="shared" si="846"/>
        <v>274</v>
      </c>
      <c r="AK768" s="2" t="str">
        <f t="shared" si="847"/>
        <v>244</v>
      </c>
      <c r="AL768" s="4">
        <f t="shared" si="848"/>
        <v>1</v>
      </c>
      <c r="AM768" s="4">
        <f t="shared" si="840"/>
        <v>1</v>
      </c>
      <c r="AN768" s="4">
        <f t="shared" si="849"/>
        <v>15379.784416368</v>
      </c>
      <c r="AO768" s="4">
        <f t="shared" si="850"/>
        <v>15380</v>
      </c>
      <c r="AP768" s="4">
        <f t="shared" si="851"/>
        <v>0</v>
      </c>
      <c r="AQ768" s="4">
        <v>15380</v>
      </c>
      <c r="AW768" s="4">
        <v>15299</v>
      </c>
      <c r="AX768" s="5">
        <f t="shared" si="852"/>
        <v>81</v>
      </c>
      <c r="AY768" s="4">
        <v>15380</v>
      </c>
      <c r="AZ768" s="5"/>
      <c r="BB768" s="5">
        <f t="shared" ref="BB768" si="906">BC768-BA768</f>
        <v>0</v>
      </c>
    </row>
    <row r="769" spans="1:54" s="4" customFormat="1">
      <c r="A769" s="278">
        <v>487</v>
      </c>
      <c r="B769" s="2">
        <v>487274248</v>
      </c>
      <c r="C769" s="10" t="s">
        <v>308</v>
      </c>
      <c r="D769" s="15">
        <f>'fnd enro'!D769</f>
        <v>0</v>
      </c>
      <c r="E769" s="15">
        <f>'fnd enro'!E769</f>
        <v>0</v>
      </c>
      <c r="F769" s="15">
        <f>'fnd enro'!F769</f>
        <v>1</v>
      </c>
      <c r="G769" s="15">
        <f>'fnd enro'!G769</f>
        <v>16</v>
      </c>
      <c r="H769" s="15">
        <f>'fnd enro'!H769</f>
        <v>3</v>
      </c>
      <c r="I769" s="15">
        <f>'fnd enro'!I769</f>
        <v>0</v>
      </c>
      <c r="J769" s="15">
        <f>'fnd enro'!J769</f>
        <v>0</v>
      </c>
      <c r="K769" s="16">
        <f>'fnd enro'!K769</f>
        <v>0.76600000000000001</v>
      </c>
      <c r="L769" s="15">
        <f>'fnd enro'!L769</f>
        <v>0</v>
      </c>
      <c r="M769" s="15">
        <f>'fnd enro'!M769</f>
        <v>5</v>
      </c>
      <c r="N769" s="15">
        <f>'fnd enro'!N769</f>
        <v>0</v>
      </c>
      <c r="O769" s="15">
        <f>'fnd enro'!O769</f>
        <v>0</v>
      </c>
      <c r="P769" s="15">
        <f>'fnd enro'!P769</f>
        <v>7</v>
      </c>
      <c r="Q769" s="15">
        <f>'fnd enro'!R769</f>
        <v>20</v>
      </c>
      <c r="R769" s="16">
        <f t="shared" si="842"/>
        <v>1.052</v>
      </c>
      <c r="S769" s="15">
        <f>VALUE('fnd enro'!Q769)</f>
        <v>12</v>
      </c>
      <c r="T769" s="2"/>
      <c r="U769" s="1">
        <f>(($D769*'fnd base rates'!C$107)
+($E769*'fnd base rates'!C$108)
+($F769*'fnd base rates'!C$109)
+($G769*'fnd base rates'!C$110)
+($H769*'fnd base rates'!C$111)
+($I769*'fnd base rates'!C$112)
+($J769*'fnd base rates'!C$113)
+($K769*'fnd base rates'!C$114)
+($M769*'fnd base rates'!C$116)
+($N769*'fnd base rates'!C$117)
+($O769*'fnd base rates'!C$118)
+($P769*VLOOKUP($S769+12,rate_basefnd,3)))
*$R769</f>
        <v>11830.293204720001</v>
      </c>
      <c r="V769" s="1">
        <f>(($D769*'fnd base rates'!D$107)
+($E769*'fnd base rates'!D$108)
+($F769*'fnd base rates'!D$109)
+($G769*'fnd base rates'!D$110)
+($H769*'fnd base rates'!D$111)
+($I769*'fnd base rates'!D$112)
+($J769*'fnd base rates'!D$113)
+($K769*'fnd base rates'!D$114)
+($M769*'fnd base rates'!D$116)
+($N769*'fnd base rates'!D$117)
+($O769*'fnd base rates'!D$118)
+($P769*VLOOKUP($S769+12,rate_basefnd,4)))
*$R769</f>
        <v>18870.502479999999</v>
      </c>
      <c r="W769" s="1">
        <f>(($D769*'fnd base rates'!E$107)
+($E769*'fnd base rates'!E$108)
+($F769*'fnd base rates'!E$109)
+($G769*'fnd base rates'!E$110)
+($H769*'fnd base rates'!E$111)
+($I769*'fnd base rates'!E$112)
+($J769*'fnd base rates'!E$113)
+($K769*'fnd base rates'!E$114)
+($M769*'fnd base rates'!E$116)
+($N769*'fnd base rates'!E$117)
+($O769*'fnd base rates'!E$118)
+($P769*VLOOKUP($S769+12,rate_basefnd,5)))
*$R769</f>
        <v>108222.74860935999</v>
      </c>
      <c r="X769" s="1">
        <f>(($D769*'fnd base rates'!F$107)
+($E769*'fnd base rates'!F$108)
+($F769*'fnd base rates'!F$109)
+($G769*'fnd base rates'!F$110)
+($H769*'fnd base rates'!F$111)
+($I769*'fnd base rates'!F$112)
+($J769*'fnd base rates'!F$113)
+($K769*'fnd base rates'!F$114)
+($M769*'fnd base rates'!F$116)
+($N769*'fnd base rates'!F$117)
+($O769*'fnd base rates'!F$118)
+($P769*VLOOKUP($S769+12,rate_basefnd,6)))
*$R769</f>
        <v>25174.872997279999</v>
      </c>
      <c r="Y769" s="1">
        <f>(($D769*'fnd base rates'!G$107)
+($E769*'fnd base rates'!G$108)
+($F769*'fnd base rates'!G$109)
+($G769*'fnd base rates'!G$110)
+($H769*'fnd base rates'!G$111)
+($I769*'fnd base rates'!G$112)
+($J769*'fnd base rates'!G$113)
+($K769*'fnd base rates'!G$114)
+($M769*'fnd base rates'!G$116)
+($N769*'fnd base rates'!G$117)
+($O769*'fnd base rates'!G$118)
+($P769*VLOOKUP($S769+12,rate_basefnd,7)))
*$R769</f>
        <v>4666.5802445600011</v>
      </c>
      <c r="Z769" s="1">
        <f>(($D769*'fnd base rates'!H$107)
+($E769*'fnd base rates'!H$108)
+($F769*'fnd base rates'!H$109)
+($G769*'fnd base rates'!H$110)
+($H769*'fnd base rates'!H$111)
+($I769*'fnd base rates'!H$112)
+($J769*'fnd base rates'!H$113)
+($K769*'fnd base rates'!H$114)
+($M769*'fnd base rates'!H$116)
+($N769*'fnd base rates'!H$117)
+($O769*'fnd base rates'!H$118)
+($P769*VLOOKUP($S769+12,rate_basefnd,8)))</f>
        <v>10788.144199999999</v>
      </c>
      <c r="AA769" s="1">
        <f>(($D769*'fnd base rates'!I$107)
+($E769*'fnd base rates'!I$108)
+($F769*'fnd base rates'!I$109)
+($G769*'fnd base rates'!I$110)
+($H769*'fnd base rates'!I$111)
+($I769*'fnd base rates'!I$112)
+($J769*'fnd base rates'!I$113)
+($K769*'fnd base rates'!I$114)
+($M769*'fnd base rates'!I$116)
+($N769*'fnd base rates'!I$117)
+($O769*'fnd base rates'!I$118)
+($P769*VLOOKUP($S769+12,rate_basefnd,9)))
*$R769</f>
        <v>7265.9641200000005</v>
      </c>
      <c r="AB769" s="1">
        <f>(($D769*'fnd base rates'!J$107)
+($E769*'fnd base rates'!J$108)
+($F769*'fnd base rates'!J$109)
+($G769*'fnd base rates'!J$110)
+($H769*'fnd base rates'!J$111)
+($I769*'fnd base rates'!J$112)
+($J769*'fnd base rates'!J$113)
+($K769*'fnd base rates'!J$114)
+($M769*'fnd base rates'!J$116)
+($N769*'fnd base rates'!J$117)
+($O769*'fnd base rates'!J$118)
+($P769*VLOOKUP($S769+12,rate_basefnd,10)))
*$R769</f>
        <v>8755.9748400000008</v>
      </c>
      <c r="AC769" s="1">
        <f>(($D769*'fnd base rates'!K$107)
+($E769*'fnd base rates'!K$108)
+($F769*'fnd base rates'!K$109)
+($G769*'fnd base rates'!K$110)
+($H769*'fnd base rates'!K$111)
+($I769*'fnd base rates'!K$112)
+($J769*'fnd base rates'!K$113)
+($K769*'fnd base rates'!K$114)
+($M769*'fnd base rates'!K$116)
+($N769*'fnd base rates'!K$117)
+($O769*'fnd base rates'!K$118)
+($P769*VLOOKUP($S769+12,rate_basefnd,11)))
*$R769</f>
        <v>23878.548711440002</v>
      </c>
      <c r="AD769" s="1">
        <f>(($D769*'fnd base rates'!L$107)
+($E769*'fnd base rates'!L$108)
+($F769*'fnd base rates'!L$109)
+($G769*'fnd base rates'!L$110)
+($H769*'fnd base rates'!L$111)
+($I769*'fnd base rates'!L$112)
+($J769*'fnd base rates'!L$113)
+($K769*'fnd base rates'!L$114)
+($M769*'fnd base rates'!L$116)
+($N769*'fnd base rates'!L$117)
+($O769*'fnd base rates'!L$118)
+($P769*VLOOKUP($S769+12,rate_basefnd,12)))</f>
        <v>31411.58812</v>
      </c>
      <c r="AE769" s="1">
        <f>(($D769*'fnd base rates'!M$107)
+($E769*'fnd base rates'!M$108)
+($F769*'fnd base rates'!M$109)
+($G769*'fnd base rates'!M$110)
+($H769*'fnd base rates'!M$111)
+($I769*'fnd base rates'!M$112)
+($J769*'fnd base rates'!M$113)
+($K769*'fnd base rates'!M$114)
+($M769*'fnd base rates'!M$116)
+($N769*'fnd base rates'!M$117)
+($O769*'fnd base rates'!M$118)
+($P769*VLOOKUP($S769+12,rate_basefnd,13)))</f>
        <v>0</v>
      </c>
      <c r="AF769" s="4">
        <f t="shared" si="843"/>
        <v>250865.21752736002</v>
      </c>
      <c r="AH769" s="4">
        <f t="shared" si="844"/>
        <v>487274248</v>
      </c>
      <c r="AI769" s="4" t="str">
        <f t="shared" si="845"/>
        <v>487</v>
      </c>
      <c r="AJ769" s="2" t="str">
        <f t="shared" si="846"/>
        <v>274</v>
      </c>
      <c r="AK769" s="2" t="str">
        <f t="shared" si="847"/>
        <v>248</v>
      </c>
      <c r="AL769" s="4">
        <f t="shared" si="848"/>
        <v>1</v>
      </c>
      <c r="AM769" s="4">
        <f t="shared" si="840"/>
        <v>20</v>
      </c>
      <c r="AN769" s="4">
        <f t="shared" si="849"/>
        <v>250865.21752736002</v>
      </c>
      <c r="AO769" s="4">
        <f t="shared" si="850"/>
        <v>12543</v>
      </c>
      <c r="AP769" s="4">
        <f t="shared" si="851"/>
        <v>0</v>
      </c>
      <c r="AQ769" s="4">
        <v>12543</v>
      </c>
      <c r="AW769" s="4">
        <v>12486</v>
      </c>
      <c r="AX769" s="5">
        <f t="shared" si="852"/>
        <v>57</v>
      </c>
      <c r="AY769" s="4">
        <v>12543</v>
      </c>
      <c r="AZ769" s="5"/>
      <c r="BB769" s="5">
        <f t="shared" ref="BB769" si="907">BC769-BA769</f>
        <v>0</v>
      </c>
    </row>
    <row r="770" spans="1:54" s="4" customFormat="1">
      <c r="A770" s="278">
        <v>487</v>
      </c>
      <c r="B770" s="2">
        <v>487274258</v>
      </c>
      <c r="C770" s="10" t="s">
        <v>308</v>
      </c>
      <c r="D770" s="15">
        <f>'fnd enro'!D770</f>
        <v>0</v>
      </c>
      <c r="E770" s="15">
        <f>'fnd enro'!E770</f>
        <v>0</v>
      </c>
      <c r="F770" s="15">
        <f>'fnd enro'!F770</f>
        <v>0</v>
      </c>
      <c r="G770" s="15">
        <f>'fnd enro'!G770</f>
        <v>0</v>
      </c>
      <c r="H770" s="15">
        <f>'fnd enro'!H770</f>
        <v>1</v>
      </c>
      <c r="I770" s="15">
        <f>'fnd enro'!I770</f>
        <v>0</v>
      </c>
      <c r="J770" s="15">
        <f>'fnd enro'!J770</f>
        <v>0</v>
      </c>
      <c r="K770" s="16">
        <f>'fnd enro'!K770</f>
        <v>3.8300000000000001E-2</v>
      </c>
      <c r="L770" s="15">
        <f>'fnd enro'!L770</f>
        <v>0</v>
      </c>
      <c r="M770" s="15">
        <f>'fnd enro'!M770</f>
        <v>0</v>
      </c>
      <c r="N770" s="15">
        <f>'fnd enro'!N770</f>
        <v>0</v>
      </c>
      <c r="O770" s="15">
        <f>'fnd enro'!O770</f>
        <v>0</v>
      </c>
      <c r="P770" s="15">
        <f>'fnd enro'!P770</f>
        <v>1</v>
      </c>
      <c r="Q770" s="15">
        <f>'fnd enro'!R770</f>
        <v>1</v>
      </c>
      <c r="R770" s="16">
        <f t="shared" si="842"/>
        <v>1.052</v>
      </c>
      <c r="S770" s="15">
        <f>VALUE('fnd enro'!Q770)</f>
        <v>10</v>
      </c>
      <c r="T770" s="2"/>
      <c r="U770" s="1">
        <f>(($D770*'fnd base rates'!C$107)
+($E770*'fnd base rates'!C$108)
+($F770*'fnd base rates'!C$109)
+($G770*'fnd base rates'!C$110)
+($H770*'fnd base rates'!C$111)
+($I770*'fnd base rates'!C$112)
+($J770*'fnd base rates'!C$113)
+($K770*'fnd base rates'!C$114)
+($M770*'fnd base rates'!C$116)
+($N770*'fnd base rates'!C$117)
+($O770*'fnd base rates'!C$118)
+($P770*VLOOKUP($S770+12,rate_basefnd,3)))
*$R770</f>
        <v>612.99229223600003</v>
      </c>
      <c r="V770" s="1">
        <f>(($D770*'fnd base rates'!D$107)
+($E770*'fnd base rates'!D$108)
+($F770*'fnd base rates'!D$109)
+($G770*'fnd base rates'!D$110)
+($H770*'fnd base rates'!D$111)
+($I770*'fnd base rates'!D$112)
+($J770*'fnd base rates'!D$113)
+($K770*'fnd base rates'!D$114)
+($M770*'fnd base rates'!D$116)
+($N770*'fnd base rates'!D$117)
+($O770*'fnd base rates'!D$118)
+($P770*VLOOKUP($S770+12,rate_basefnd,4)))
*$R770</f>
        <v>1119.94868</v>
      </c>
      <c r="W770" s="1">
        <f>(($D770*'fnd base rates'!E$107)
+($E770*'fnd base rates'!E$108)
+($F770*'fnd base rates'!E$109)
+($G770*'fnd base rates'!E$110)
+($H770*'fnd base rates'!E$111)
+($I770*'fnd base rates'!E$112)
+($J770*'fnd base rates'!E$113)
+($K770*'fnd base rates'!E$114)
+($M770*'fnd base rates'!E$116)
+($N770*'fnd base rates'!E$117)
+($O770*'fnd base rates'!E$118)
+($P770*VLOOKUP($S770+12,rate_basefnd,5)))
*$R770</f>
        <v>6893.9403724679996</v>
      </c>
      <c r="X770" s="1">
        <f>(($D770*'fnd base rates'!F$107)
+($E770*'fnd base rates'!F$108)
+($F770*'fnd base rates'!F$109)
+($G770*'fnd base rates'!F$110)
+($H770*'fnd base rates'!F$111)
+($I770*'fnd base rates'!F$112)
+($J770*'fnd base rates'!F$113)
+($K770*'fnd base rates'!F$114)
+($M770*'fnd base rates'!F$116)
+($N770*'fnd base rates'!F$117)
+($O770*'fnd base rates'!F$118)
+($P770*VLOOKUP($S770+12,rate_basefnd,6)))
*$R770</f>
        <v>999.32465786400007</v>
      </c>
      <c r="Y770" s="1">
        <f>(($D770*'fnd base rates'!G$107)
+($E770*'fnd base rates'!G$108)
+($F770*'fnd base rates'!G$109)
+($G770*'fnd base rates'!G$110)
+($H770*'fnd base rates'!G$111)
+($I770*'fnd base rates'!G$112)
+($J770*'fnd base rates'!G$113)
+($K770*'fnd base rates'!G$114)
+($M770*'fnd base rates'!G$116)
+($N770*'fnd base rates'!G$117)
+($O770*'fnd base rates'!G$118)
+($P770*VLOOKUP($S770+12,rate_basefnd,7)))
*$R770</f>
        <v>335.07897822799998</v>
      </c>
      <c r="Z770" s="1">
        <f>(($D770*'fnd base rates'!H$107)
+($E770*'fnd base rates'!H$108)
+($F770*'fnd base rates'!H$109)
+($G770*'fnd base rates'!H$110)
+($H770*'fnd base rates'!H$111)
+($I770*'fnd base rates'!H$112)
+($J770*'fnd base rates'!H$113)
+($K770*'fnd base rates'!H$114)
+($M770*'fnd base rates'!H$116)
+($N770*'fnd base rates'!H$117)
+($O770*'fnd base rates'!H$118)
+($P770*VLOOKUP($S770+12,rate_basefnd,8)))</f>
        <v>524.91720999999995</v>
      </c>
      <c r="AA770" s="1">
        <f>(($D770*'fnd base rates'!I$107)
+($E770*'fnd base rates'!I$108)
+($F770*'fnd base rates'!I$109)
+($G770*'fnd base rates'!I$110)
+($H770*'fnd base rates'!I$111)
+($I770*'fnd base rates'!I$112)
+($J770*'fnd base rates'!I$113)
+($K770*'fnd base rates'!I$114)
+($M770*'fnd base rates'!I$116)
+($N770*'fnd base rates'!I$117)
+($O770*'fnd base rates'!I$118)
+($P770*VLOOKUP($S770+12,rate_basefnd,9)))
*$R770</f>
        <v>491.85208</v>
      </c>
      <c r="AB770" s="1">
        <f>(($D770*'fnd base rates'!J$107)
+($E770*'fnd base rates'!J$108)
+($F770*'fnd base rates'!J$109)
+($G770*'fnd base rates'!J$110)
+($H770*'fnd base rates'!J$111)
+($I770*'fnd base rates'!J$112)
+($J770*'fnd base rates'!J$113)
+($K770*'fnd base rates'!J$114)
+($M770*'fnd base rates'!J$116)
+($N770*'fnd base rates'!J$117)
+($O770*'fnd base rates'!J$118)
+($P770*VLOOKUP($S770+12,rate_basefnd,10)))
*$R770</f>
        <v>968.87096000000008</v>
      </c>
      <c r="AC770" s="1">
        <f>(($D770*'fnd base rates'!K$107)
+($E770*'fnd base rates'!K$108)
+($F770*'fnd base rates'!K$109)
+($G770*'fnd base rates'!K$110)
+($H770*'fnd base rates'!K$111)
+($I770*'fnd base rates'!K$112)
+($J770*'fnd base rates'!K$113)
+($K770*'fnd base rates'!K$114)
+($M770*'fnd base rates'!K$116)
+($N770*'fnd base rates'!K$117)
+($O770*'fnd base rates'!K$118)
+($P770*VLOOKUP($S770+12,rate_basefnd,11)))
*$R770</f>
        <v>1189.0903395719999</v>
      </c>
      <c r="AD770" s="1">
        <f>(($D770*'fnd base rates'!L$107)
+($E770*'fnd base rates'!L$108)
+($F770*'fnd base rates'!L$109)
+($G770*'fnd base rates'!L$110)
+($H770*'fnd base rates'!L$111)
+($I770*'fnd base rates'!L$112)
+($J770*'fnd base rates'!L$113)
+($K770*'fnd base rates'!L$114)
+($M770*'fnd base rates'!L$116)
+($N770*'fnd base rates'!L$117)
+($O770*'fnd base rates'!L$118)
+($P770*VLOOKUP($S770+12,rate_basefnd,12)))</f>
        <v>1876.503406</v>
      </c>
      <c r="AE770" s="1">
        <f>(($D770*'fnd base rates'!M$107)
+($E770*'fnd base rates'!M$108)
+($F770*'fnd base rates'!M$109)
+($G770*'fnd base rates'!M$110)
+($H770*'fnd base rates'!M$111)
+($I770*'fnd base rates'!M$112)
+($J770*'fnd base rates'!M$113)
+($K770*'fnd base rates'!M$114)
+($M770*'fnd base rates'!M$116)
+($N770*'fnd base rates'!M$117)
+($O770*'fnd base rates'!M$118)
+($P770*VLOOKUP($S770+12,rate_basefnd,13)))</f>
        <v>0</v>
      </c>
      <c r="AF770" s="4">
        <f t="shared" si="843"/>
        <v>15012.518976368001</v>
      </c>
      <c r="AH770" s="4">
        <f t="shared" si="844"/>
        <v>487274258</v>
      </c>
      <c r="AI770" s="4" t="str">
        <f t="shared" si="845"/>
        <v>487</v>
      </c>
      <c r="AJ770" s="2" t="str">
        <f t="shared" si="846"/>
        <v>274</v>
      </c>
      <c r="AK770" s="2" t="str">
        <f t="shared" si="847"/>
        <v>258</v>
      </c>
      <c r="AL770" s="4">
        <f t="shared" si="848"/>
        <v>1</v>
      </c>
      <c r="AM770" s="4">
        <f t="shared" si="840"/>
        <v>1</v>
      </c>
      <c r="AN770" s="4">
        <f t="shared" si="849"/>
        <v>15012.518976368001</v>
      </c>
      <c r="AO770" s="4">
        <f t="shared" si="850"/>
        <v>15013</v>
      </c>
      <c r="AP770" s="4">
        <f t="shared" si="851"/>
        <v>0</v>
      </c>
      <c r="AQ770" s="4">
        <v>15013</v>
      </c>
      <c r="AW770" s="4">
        <v>14931</v>
      </c>
      <c r="AX770" s="5">
        <f t="shared" si="852"/>
        <v>82</v>
      </c>
      <c r="AY770" s="4">
        <v>15013</v>
      </c>
      <c r="AZ770" s="5"/>
      <c r="BB770" s="5">
        <f t="shared" ref="BB770" si="908">BC770-BA770</f>
        <v>0</v>
      </c>
    </row>
    <row r="771" spans="1:54" s="4" customFormat="1">
      <c r="A771" s="278">
        <v>487</v>
      </c>
      <c r="B771" s="2">
        <v>487274262</v>
      </c>
      <c r="C771" s="10" t="s">
        <v>308</v>
      </c>
      <c r="D771" s="15">
        <f>'fnd enro'!D771</f>
        <v>0</v>
      </c>
      <c r="E771" s="15">
        <f>'fnd enro'!E771</f>
        <v>0</v>
      </c>
      <c r="F771" s="15">
        <f>'fnd enro'!F771</f>
        <v>0</v>
      </c>
      <c r="G771" s="15">
        <f>'fnd enro'!G771</f>
        <v>9</v>
      </c>
      <c r="H771" s="15">
        <f>'fnd enro'!H771</f>
        <v>0</v>
      </c>
      <c r="I771" s="15">
        <f>'fnd enro'!I771</f>
        <v>0</v>
      </c>
      <c r="J771" s="15">
        <f>'fnd enro'!J771</f>
        <v>0</v>
      </c>
      <c r="K771" s="16">
        <f>'fnd enro'!K771</f>
        <v>0.34470000000000001</v>
      </c>
      <c r="L771" s="15">
        <f>'fnd enro'!L771</f>
        <v>0</v>
      </c>
      <c r="M771" s="15">
        <f>'fnd enro'!M771</f>
        <v>2</v>
      </c>
      <c r="N771" s="15">
        <f>'fnd enro'!N771</f>
        <v>0</v>
      </c>
      <c r="O771" s="15">
        <f>'fnd enro'!O771</f>
        <v>0</v>
      </c>
      <c r="P771" s="15">
        <f>'fnd enro'!P771</f>
        <v>4</v>
      </c>
      <c r="Q771" s="15">
        <f>'fnd enro'!R771</f>
        <v>9</v>
      </c>
      <c r="R771" s="16">
        <f t="shared" si="842"/>
        <v>1.052</v>
      </c>
      <c r="S771" s="15">
        <f>VALUE('fnd enro'!Q771)</f>
        <v>7</v>
      </c>
      <c r="T771" s="2"/>
      <c r="U771" s="1">
        <f>(($D771*'fnd base rates'!C$107)
+($E771*'fnd base rates'!C$108)
+($F771*'fnd base rates'!C$109)
+($G771*'fnd base rates'!C$110)
+($H771*'fnd base rates'!C$111)
+($I771*'fnd base rates'!C$112)
+($J771*'fnd base rates'!C$113)
+($K771*'fnd base rates'!C$114)
+($M771*'fnd base rates'!C$116)
+($N771*'fnd base rates'!C$117)
+($O771*'fnd base rates'!C$118)
+($P771*VLOOKUP($S771+12,rate_basefnd,3)))
*$R771</f>
        <v>5317.3977901240005</v>
      </c>
      <c r="V771" s="1">
        <f>(($D771*'fnd base rates'!D$107)
+($E771*'fnd base rates'!D$108)
+($F771*'fnd base rates'!D$109)
+($G771*'fnd base rates'!D$110)
+($H771*'fnd base rates'!D$111)
+($I771*'fnd base rates'!D$112)
+($J771*'fnd base rates'!D$113)
+($K771*'fnd base rates'!D$114)
+($M771*'fnd base rates'!D$116)
+($N771*'fnd base rates'!D$117)
+($O771*'fnd base rates'!D$118)
+($P771*VLOOKUP($S771+12,rate_basefnd,4)))
*$R771</f>
        <v>8536.9274000000005</v>
      </c>
      <c r="W771" s="1">
        <f>(($D771*'fnd base rates'!E$107)
+($E771*'fnd base rates'!E$108)
+($F771*'fnd base rates'!E$109)
+($G771*'fnd base rates'!E$110)
+($H771*'fnd base rates'!E$111)
+($I771*'fnd base rates'!E$112)
+($J771*'fnd base rates'!E$113)
+($K771*'fnd base rates'!E$114)
+($M771*'fnd base rates'!E$116)
+($N771*'fnd base rates'!E$117)
+($O771*'fnd base rates'!E$118)
+($P771*VLOOKUP($S771+12,rate_basefnd,5)))
*$R771</f>
        <v>49834.446992211997</v>
      </c>
      <c r="X771" s="1">
        <f>(($D771*'fnd base rates'!F$107)
+($E771*'fnd base rates'!F$108)
+($F771*'fnd base rates'!F$109)
+($G771*'fnd base rates'!F$110)
+($H771*'fnd base rates'!F$111)
+($I771*'fnd base rates'!F$112)
+($J771*'fnd base rates'!F$113)
+($K771*'fnd base rates'!F$114)
+($M771*'fnd base rates'!F$116)
+($N771*'fnd base rates'!F$117)
+($O771*'fnd base rates'!F$118)
+($P771*VLOOKUP($S771+12,rate_basefnd,6)))
*$R771</f>
        <v>11627.530280776002</v>
      </c>
      <c r="Y771" s="1">
        <f>(($D771*'fnd base rates'!G$107)
+($E771*'fnd base rates'!G$108)
+($F771*'fnd base rates'!G$109)
+($G771*'fnd base rates'!G$110)
+($H771*'fnd base rates'!G$111)
+($I771*'fnd base rates'!G$112)
+($J771*'fnd base rates'!G$113)
+($K771*'fnd base rates'!G$114)
+($M771*'fnd base rates'!G$116)
+($N771*'fnd base rates'!G$117)
+($O771*'fnd base rates'!G$118)
+($P771*VLOOKUP($S771+12,rate_basefnd,7)))
*$R771</f>
        <v>2113.7575640519999</v>
      </c>
      <c r="Z771" s="1">
        <f>(($D771*'fnd base rates'!H$107)
+($E771*'fnd base rates'!H$108)
+($F771*'fnd base rates'!H$109)
+($G771*'fnd base rates'!H$110)
+($H771*'fnd base rates'!H$111)
+($I771*'fnd base rates'!H$112)
+($J771*'fnd base rates'!H$113)
+($K771*'fnd base rates'!H$114)
+($M771*'fnd base rates'!H$116)
+($N771*'fnd base rates'!H$117)
+($O771*'fnd base rates'!H$118)
+($P771*VLOOKUP($S771+12,rate_basefnd,8)))</f>
        <v>4831.1348900000003</v>
      </c>
      <c r="AA771" s="1">
        <f>(($D771*'fnd base rates'!I$107)
+($E771*'fnd base rates'!I$108)
+($F771*'fnd base rates'!I$109)
+($G771*'fnd base rates'!I$110)
+($H771*'fnd base rates'!I$111)
+($I771*'fnd base rates'!I$112)
+($J771*'fnd base rates'!I$113)
+($K771*'fnd base rates'!I$114)
+($M771*'fnd base rates'!I$116)
+($N771*'fnd base rates'!I$117)
+($O771*'fnd base rates'!I$118)
+($P771*VLOOKUP($S771+12,rate_basefnd,9)))
*$R771</f>
        <v>3190.3793600000004</v>
      </c>
      <c r="AB771" s="1">
        <f>(($D771*'fnd base rates'!J$107)
+($E771*'fnd base rates'!J$108)
+($F771*'fnd base rates'!J$109)
+($G771*'fnd base rates'!J$110)
+($H771*'fnd base rates'!J$111)
+($I771*'fnd base rates'!J$112)
+($J771*'fnd base rates'!J$113)
+($K771*'fnd base rates'!J$114)
+($M771*'fnd base rates'!J$116)
+($N771*'fnd base rates'!J$117)
+($O771*'fnd base rates'!J$118)
+($P771*VLOOKUP($S771+12,rate_basefnd,10)))
*$R771</f>
        <v>4008.49872</v>
      </c>
      <c r="AC771" s="1">
        <f>(($D771*'fnd base rates'!K$107)
+($E771*'fnd base rates'!K$108)
+($F771*'fnd base rates'!K$109)
+($G771*'fnd base rates'!K$110)
+($H771*'fnd base rates'!K$111)
+($I771*'fnd base rates'!K$112)
+($J771*'fnd base rates'!K$113)
+($K771*'fnd base rates'!K$114)
+($M771*'fnd base rates'!K$116)
+($N771*'fnd base rates'!K$117)
+($O771*'fnd base rates'!K$118)
+($P771*VLOOKUP($S771+12,rate_basefnd,11)))
*$R771</f>
        <v>10559.014576148</v>
      </c>
      <c r="AD771" s="1">
        <f>(($D771*'fnd base rates'!L$107)
+($E771*'fnd base rates'!L$108)
+($F771*'fnd base rates'!L$109)
+($G771*'fnd base rates'!L$110)
+($H771*'fnd base rates'!L$111)
+($I771*'fnd base rates'!L$112)
+($J771*'fnd base rates'!L$113)
+($K771*'fnd base rates'!L$114)
+($M771*'fnd base rates'!L$116)
+($N771*'fnd base rates'!L$117)
+($O771*'fnd base rates'!L$118)
+($P771*VLOOKUP($S771+12,rate_basefnd,12)))</f>
        <v>14138.630654000001</v>
      </c>
      <c r="AE771" s="1">
        <f>(($D771*'fnd base rates'!M$107)
+($E771*'fnd base rates'!M$108)
+($F771*'fnd base rates'!M$109)
+($G771*'fnd base rates'!M$110)
+($H771*'fnd base rates'!M$111)
+($I771*'fnd base rates'!M$112)
+($J771*'fnd base rates'!M$113)
+($K771*'fnd base rates'!M$114)
+($M771*'fnd base rates'!M$116)
+($N771*'fnd base rates'!M$117)
+($O771*'fnd base rates'!M$118)
+($P771*VLOOKUP($S771+12,rate_basefnd,13)))</f>
        <v>0</v>
      </c>
      <c r="AF771" s="4">
        <f t="shared" si="843"/>
        <v>114157.718227312</v>
      </c>
      <c r="AH771" s="4">
        <f t="shared" si="844"/>
        <v>487274262</v>
      </c>
      <c r="AI771" s="4" t="str">
        <f t="shared" si="845"/>
        <v>487</v>
      </c>
      <c r="AJ771" s="2" t="str">
        <f t="shared" si="846"/>
        <v>274</v>
      </c>
      <c r="AK771" s="2" t="str">
        <f t="shared" si="847"/>
        <v>262</v>
      </c>
      <c r="AL771" s="4">
        <f t="shared" si="848"/>
        <v>1</v>
      </c>
      <c r="AM771" s="4">
        <f t="shared" si="840"/>
        <v>9</v>
      </c>
      <c r="AN771" s="4">
        <f t="shared" si="849"/>
        <v>114157.718227312</v>
      </c>
      <c r="AO771" s="4">
        <f t="shared" si="850"/>
        <v>12684</v>
      </c>
      <c r="AP771" s="4">
        <f t="shared" si="851"/>
        <v>0</v>
      </c>
      <c r="AQ771" s="4">
        <v>12684</v>
      </c>
      <c r="AW771" s="4">
        <v>12651</v>
      </c>
      <c r="AX771" s="5">
        <f t="shared" si="852"/>
        <v>33</v>
      </c>
      <c r="AY771" s="4">
        <v>12684</v>
      </c>
      <c r="AZ771" s="5"/>
      <c r="BB771" s="5">
        <f t="shared" ref="BB771" si="909">BC771-BA771</f>
        <v>0</v>
      </c>
    </row>
    <row r="772" spans="1:54" s="4" customFormat="1">
      <c r="A772" s="278">
        <v>487</v>
      </c>
      <c r="B772" s="2">
        <v>487274274</v>
      </c>
      <c r="C772" s="10" t="s">
        <v>308</v>
      </c>
      <c r="D772" s="15">
        <f>'fnd enro'!D772</f>
        <v>0</v>
      </c>
      <c r="E772" s="15">
        <f>'fnd enro'!E772</f>
        <v>0</v>
      </c>
      <c r="F772" s="15">
        <f>'fnd enro'!F772</f>
        <v>21</v>
      </c>
      <c r="G772" s="15">
        <f>'fnd enro'!G772</f>
        <v>153</v>
      </c>
      <c r="H772" s="15">
        <f>'fnd enro'!H772</f>
        <v>40</v>
      </c>
      <c r="I772" s="15">
        <f>'fnd enro'!I772</f>
        <v>0</v>
      </c>
      <c r="J772" s="15">
        <f>'fnd enro'!J772</f>
        <v>0</v>
      </c>
      <c r="K772" s="16">
        <f>'fnd enro'!K772</f>
        <v>8.1961999999999993</v>
      </c>
      <c r="L772" s="15">
        <f>'fnd enro'!L772</f>
        <v>0</v>
      </c>
      <c r="M772" s="15">
        <f>'fnd enro'!M772</f>
        <v>48</v>
      </c>
      <c r="N772" s="15">
        <f>'fnd enro'!N772</f>
        <v>2</v>
      </c>
      <c r="O772" s="15">
        <f>'fnd enro'!O772</f>
        <v>0</v>
      </c>
      <c r="P772" s="15">
        <f>'fnd enro'!P772</f>
        <v>152</v>
      </c>
      <c r="Q772" s="15">
        <f>'fnd enro'!R772</f>
        <v>214</v>
      </c>
      <c r="R772" s="16">
        <f t="shared" si="842"/>
        <v>1.052</v>
      </c>
      <c r="S772" s="15">
        <f>VALUE('fnd enro'!Q772)</f>
        <v>10</v>
      </c>
      <c r="T772" s="2"/>
      <c r="U772" s="1">
        <f>(($D772*'fnd base rates'!C$107)
+($E772*'fnd base rates'!C$108)
+($F772*'fnd base rates'!C$109)
+($G772*'fnd base rates'!C$110)
+($H772*'fnd base rates'!C$111)
+($I772*'fnd base rates'!C$112)
+($J772*'fnd base rates'!C$113)
+($K772*'fnd base rates'!C$114)
+($M772*'fnd base rates'!C$116)
+($N772*'fnd base rates'!C$117)
+($O772*'fnd base rates'!C$118)
+($P772*VLOOKUP($S772+12,rate_basefnd,3)))
*$R772</f>
        <v>131611.29181850402</v>
      </c>
      <c r="V772" s="1">
        <f>(($D772*'fnd base rates'!D$107)
+($E772*'fnd base rates'!D$108)
+($F772*'fnd base rates'!D$109)
+($G772*'fnd base rates'!D$110)
+($H772*'fnd base rates'!D$111)
+($I772*'fnd base rates'!D$112)
+($J772*'fnd base rates'!D$113)
+($K772*'fnd base rates'!D$114)
+($M772*'fnd base rates'!D$116)
+($N772*'fnd base rates'!D$117)
+($O772*'fnd base rates'!D$118)
+($P772*VLOOKUP($S772+12,rate_basefnd,4)))
*$R772</f>
        <v>226748.22728000002</v>
      </c>
      <c r="W772" s="1">
        <f>(($D772*'fnd base rates'!E$107)
+($E772*'fnd base rates'!E$108)
+($F772*'fnd base rates'!E$109)
+($G772*'fnd base rates'!E$110)
+($H772*'fnd base rates'!E$111)
+($I772*'fnd base rates'!E$112)
+($J772*'fnd base rates'!E$113)
+($K772*'fnd base rates'!E$114)
+($M772*'fnd base rates'!E$116)
+($N772*'fnd base rates'!E$117)
+($O772*'fnd base rates'!E$118)
+($P772*VLOOKUP($S772+12,rate_basefnd,5)))
*$R772</f>
        <v>1398703.7112281523</v>
      </c>
      <c r="X772" s="1">
        <f>(($D772*'fnd base rates'!F$107)
+($E772*'fnd base rates'!F$108)
+($F772*'fnd base rates'!F$109)
+($G772*'fnd base rates'!F$110)
+($H772*'fnd base rates'!F$111)
+($I772*'fnd base rates'!F$112)
+($J772*'fnd base rates'!F$113)
+($K772*'fnd base rates'!F$114)
+($M772*'fnd base rates'!F$116)
+($N772*'fnd base rates'!F$117)
+($O772*'fnd base rates'!F$118)
+($P772*VLOOKUP($S772+12,rate_basefnd,6)))
*$R772</f>
        <v>266772.06566289597</v>
      </c>
      <c r="Y772" s="1">
        <f>(($D772*'fnd base rates'!G$107)
+($E772*'fnd base rates'!G$108)
+($F772*'fnd base rates'!G$109)
+($G772*'fnd base rates'!G$110)
+($H772*'fnd base rates'!G$111)
+($I772*'fnd base rates'!G$112)
+($J772*'fnd base rates'!G$113)
+($K772*'fnd base rates'!G$114)
+($M772*'fnd base rates'!G$116)
+($N772*'fnd base rates'!G$117)
+($O772*'fnd base rates'!G$118)
+($P772*VLOOKUP($S772+12,rate_basefnd,7)))
*$R772</f>
        <v>61897.716700791992</v>
      </c>
      <c r="Z772" s="1">
        <f>(($D772*'fnd base rates'!H$107)
+($E772*'fnd base rates'!H$108)
+($F772*'fnd base rates'!H$109)
+($G772*'fnd base rates'!H$110)
+($H772*'fnd base rates'!H$111)
+($I772*'fnd base rates'!H$112)
+($J772*'fnd base rates'!H$113)
+($K772*'fnd base rates'!H$114)
+($M772*'fnd base rates'!H$116)
+($N772*'fnd base rates'!H$117)
+($O772*'fnd base rates'!H$118)
+($P772*VLOOKUP($S772+12,rate_basefnd,8)))</f>
        <v>116785.18294</v>
      </c>
      <c r="AA772" s="1">
        <f>(($D772*'fnd base rates'!I$107)
+($E772*'fnd base rates'!I$108)
+($F772*'fnd base rates'!I$109)
+($G772*'fnd base rates'!I$110)
+($H772*'fnd base rates'!I$111)
+($I772*'fnd base rates'!I$112)
+($J772*'fnd base rates'!I$113)
+($K772*'fnd base rates'!I$114)
+($M772*'fnd base rates'!I$116)
+($N772*'fnd base rates'!I$117)
+($O772*'fnd base rates'!I$118)
+($P772*VLOOKUP($S772+12,rate_basefnd,9)))
*$R772</f>
        <v>88103.064320000005</v>
      </c>
      <c r="AB772" s="1">
        <f>(($D772*'fnd base rates'!J$107)
+($E772*'fnd base rates'!J$108)
+($F772*'fnd base rates'!J$109)
+($G772*'fnd base rates'!J$110)
+($H772*'fnd base rates'!J$111)
+($I772*'fnd base rates'!J$112)
+($J772*'fnd base rates'!J$113)
+($K772*'fnd base rates'!J$114)
+($M772*'fnd base rates'!J$116)
+($N772*'fnd base rates'!J$117)
+($O772*'fnd base rates'!J$118)
+($P772*VLOOKUP($S772+12,rate_basefnd,10)))
*$R772</f>
        <v>146074.86035999999</v>
      </c>
      <c r="AC772" s="1">
        <f>(($D772*'fnd base rates'!K$107)
+($E772*'fnd base rates'!K$108)
+($F772*'fnd base rates'!K$109)
+($G772*'fnd base rates'!K$110)
+($H772*'fnd base rates'!K$111)
+($I772*'fnd base rates'!K$112)
+($J772*'fnd base rates'!K$113)
+($K772*'fnd base rates'!K$114)
+($M772*'fnd base rates'!K$116)
+($N772*'fnd base rates'!K$117)
+($O772*'fnd base rates'!K$118)
+($P772*VLOOKUP($S772+12,rate_basefnd,11)))
*$R772</f>
        <v>255133.24746840802</v>
      </c>
      <c r="AD772" s="1">
        <f>(($D772*'fnd base rates'!L$107)
+($E772*'fnd base rates'!L$108)
+($F772*'fnd base rates'!L$109)
+($G772*'fnd base rates'!L$110)
+($H772*'fnd base rates'!L$111)
+($I772*'fnd base rates'!L$112)
+($J772*'fnd base rates'!L$113)
+($K772*'fnd base rates'!L$114)
+($M772*'fnd base rates'!L$116)
+($N772*'fnd base rates'!L$117)
+($O772*'fnd base rates'!L$118)
+($P772*VLOOKUP($S772+12,rate_basefnd,12)))</f>
        <v>373763.87888400001</v>
      </c>
      <c r="AE772" s="1">
        <f>(($D772*'fnd base rates'!M$107)
+($E772*'fnd base rates'!M$108)
+($F772*'fnd base rates'!M$109)
+($G772*'fnd base rates'!M$110)
+($H772*'fnd base rates'!M$111)
+($I772*'fnd base rates'!M$112)
+($J772*'fnd base rates'!M$113)
+($K772*'fnd base rates'!M$114)
+($M772*'fnd base rates'!M$116)
+($N772*'fnd base rates'!M$117)
+($O772*'fnd base rates'!M$118)
+($P772*VLOOKUP($S772+12,rate_basefnd,13)))</f>
        <v>0</v>
      </c>
      <c r="AF772" s="4">
        <f t="shared" si="843"/>
        <v>3065593.2466627527</v>
      </c>
      <c r="AH772" s="4">
        <f t="shared" si="844"/>
        <v>487274274</v>
      </c>
      <c r="AI772" s="4" t="str">
        <f t="shared" si="845"/>
        <v>487</v>
      </c>
      <c r="AJ772" s="2" t="str">
        <f t="shared" si="846"/>
        <v>274</v>
      </c>
      <c r="AK772" s="2" t="str">
        <f t="shared" si="847"/>
        <v>274</v>
      </c>
      <c r="AL772" s="4">
        <f t="shared" si="848"/>
        <v>1</v>
      </c>
      <c r="AM772" s="4">
        <f t="shared" si="840"/>
        <v>214</v>
      </c>
      <c r="AN772" s="4">
        <f t="shared" si="849"/>
        <v>3065593.2466627527</v>
      </c>
      <c r="AO772" s="4">
        <f t="shared" si="850"/>
        <v>14325</v>
      </c>
      <c r="AP772" s="4">
        <f t="shared" si="851"/>
        <v>0</v>
      </c>
      <c r="AQ772" s="4">
        <v>14325</v>
      </c>
      <c r="AW772" s="4">
        <v>14261</v>
      </c>
      <c r="AX772" s="5">
        <f t="shared" si="852"/>
        <v>64</v>
      </c>
      <c r="AY772" s="4">
        <v>14325</v>
      </c>
      <c r="AZ772" s="5"/>
      <c r="BB772" s="5">
        <f t="shared" ref="BB772" si="910">BC772-BA772</f>
        <v>0</v>
      </c>
    </row>
    <row r="773" spans="1:54" s="4" customFormat="1">
      <c r="A773" s="278">
        <v>487</v>
      </c>
      <c r="B773" s="2">
        <v>487274284</v>
      </c>
      <c r="C773" s="10" t="s">
        <v>308</v>
      </c>
      <c r="D773" s="15">
        <f>'fnd enro'!D773</f>
        <v>0</v>
      </c>
      <c r="E773" s="15">
        <f>'fnd enro'!E773</f>
        <v>0</v>
      </c>
      <c r="F773" s="15">
        <f>'fnd enro'!F773</f>
        <v>1</v>
      </c>
      <c r="G773" s="15">
        <f>'fnd enro'!G773</f>
        <v>2</v>
      </c>
      <c r="H773" s="15">
        <f>'fnd enro'!H773</f>
        <v>0</v>
      </c>
      <c r="I773" s="15">
        <f>'fnd enro'!I773</f>
        <v>0</v>
      </c>
      <c r="J773" s="15">
        <f>'fnd enro'!J773</f>
        <v>0</v>
      </c>
      <c r="K773" s="16">
        <f>'fnd enro'!K773</f>
        <v>0.1149</v>
      </c>
      <c r="L773" s="15">
        <f>'fnd enro'!L773</f>
        <v>0</v>
      </c>
      <c r="M773" s="15">
        <f>'fnd enro'!M773</f>
        <v>1</v>
      </c>
      <c r="N773" s="15">
        <f>'fnd enro'!N773</f>
        <v>0</v>
      </c>
      <c r="O773" s="15">
        <f>'fnd enro'!O773</f>
        <v>0</v>
      </c>
      <c r="P773" s="15">
        <f>'fnd enro'!P773</f>
        <v>3</v>
      </c>
      <c r="Q773" s="15">
        <f>'fnd enro'!R773</f>
        <v>3</v>
      </c>
      <c r="R773" s="16">
        <f t="shared" si="842"/>
        <v>1.052</v>
      </c>
      <c r="S773" s="15">
        <f>VALUE('fnd enro'!Q773)</f>
        <v>5</v>
      </c>
      <c r="T773" s="2"/>
      <c r="U773" s="1">
        <f>(($D773*'fnd base rates'!C$107)
+($E773*'fnd base rates'!C$108)
+($F773*'fnd base rates'!C$109)
+($G773*'fnd base rates'!C$110)
+($H773*'fnd base rates'!C$111)
+($I773*'fnd base rates'!C$112)
+($J773*'fnd base rates'!C$113)
+($K773*'fnd base rates'!C$114)
+($M773*'fnd base rates'!C$116)
+($N773*'fnd base rates'!C$117)
+($O773*'fnd base rates'!C$118)
+($P773*VLOOKUP($S773+12,rate_basefnd,3)))
*$R773</f>
        <v>1894.7433967080003</v>
      </c>
      <c r="V773" s="1">
        <f>(($D773*'fnd base rates'!D$107)
+($E773*'fnd base rates'!D$108)
+($F773*'fnd base rates'!D$109)
+($G773*'fnd base rates'!D$110)
+($H773*'fnd base rates'!D$111)
+($I773*'fnd base rates'!D$112)
+($J773*'fnd base rates'!D$113)
+($K773*'fnd base rates'!D$114)
+($M773*'fnd base rates'!D$116)
+($N773*'fnd base rates'!D$117)
+($O773*'fnd base rates'!D$118)
+($P773*VLOOKUP($S773+12,rate_basefnd,4)))
*$R773</f>
        <v>3325.4877199999996</v>
      </c>
      <c r="W773" s="1">
        <f>(($D773*'fnd base rates'!E$107)
+($E773*'fnd base rates'!E$108)
+($F773*'fnd base rates'!E$109)
+($G773*'fnd base rates'!E$110)
+($H773*'fnd base rates'!E$111)
+($I773*'fnd base rates'!E$112)
+($J773*'fnd base rates'!E$113)
+($K773*'fnd base rates'!E$114)
+($M773*'fnd base rates'!E$116)
+($N773*'fnd base rates'!E$117)
+($O773*'fnd base rates'!E$118)
+($P773*VLOOKUP($S773+12,rate_basefnd,5)))
*$R773</f>
        <v>21134.780757404002</v>
      </c>
      <c r="X773" s="1">
        <f>(($D773*'fnd base rates'!F$107)
+($E773*'fnd base rates'!F$108)
+($F773*'fnd base rates'!F$109)
+($G773*'fnd base rates'!F$110)
+($H773*'fnd base rates'!F$111)
+($I773*'fnd base rates'!F$112)
+($J773*'fnd base rates'!F$113)
+($K773*'fnd base rates'!F$114)
+($M773*'fnd base rates'!F$116)
+($N773*'fnd base rates'!F$117)
+($O773*'fnd base rates'!F$118)
+($P773*VLOOKUP($S773+12,rate_basefnd,6)))
*$R773</f>
        <v>3934.148773592</v>
      </c>
      <c r="Y773" s="1">
        <f>(($D773*'fnd base rates'!G$107)
+($E773*'fnd base rates'!G$108)
+($F773*'fnd base rates'!G$109)
+($G773*'fnd base rates'!G$110)
+($H773*'fnd base rates'!G$111)
+($I773*'fnd base rates'!G$112)
+($J773*'fnd base rates'!G$113)
+($K773*'fnd base rates'!G$114)
+($M773*'fnd base rates'!G$116)
+($N773*'fnd base rates'!G$117)
+($O773*'fnd base rates'!G$118)
+($P773*VLOOKUP($S773+12,rate_basefnd,7)))
*$R773</f>
        <v>920.86653468399993</v>
      </c>
      <c r="Z773" s="1">
        <f>(($D773*'fnd base rates'!H$107)
+($E773*'fnd base rates'!H$108)
+($F773*'fnd base rates'!H$109)
+($G773*'fnd base rates'!H$110)
+($H773*'fnd base rates'!H$111)
+($I773*'fnd base rates'!H$112)
+($J773*'fnd base rates'!H$113)
+($K773*'fnd base rates'!H$114)
+($M773*'fnd base rates'!H$116)
+($N773*'fnd base rates'!H$117)
+($O773*'fnd base rates'!H$118)
+($P773*VLOOKUP($S773+12,rate_basefnd,8)))</f>
        <v>1679.0416300000002</v>
      </c>
      <c r="AA773" s="1">
        <f>(($D773*'fnd base rates'!I$107)
+($E773*'fnd base rates'!I$108)
+($F773*'fnd base rates'!I$109)
+($G773*'fnd base rates'!I$110)
+($H773*'fnd base rates'!I$111)
+($I773*'fnd base rates'!I$112)
+($J773*'fnd base rates'!I$113)
+($K773*'fnd base rates'!I$114)
+($M773*'fnd base rates'!I$116)
+($N773*'fnd base rates'!I$117)
+($O773*'fnd base rates'!I$118)
+($P773*VLOOKUP($S773+12,rate_basefnd,9)))
*$R773</f>
        <v>1255.0886000000003</v>
      </c>
      <c r="AB773" s="1">
        <f>(($D773*'fnd base rates'!J$107)
+($E773*'fnd base rates'!J$108)
+($F773*'fnd base rates'!J$109)
+($G773*'fnd base rates'!J$110)
+($H773*'fnd base rates'!J$111)
+($I773*'fnd base rates'!J$112)
+($J773*'fnd base rates'!J$113)
+($K773*'fnd base rates'!J$114)
+($M773*'fnd base rates'!J$116)
+($N773*'fnd base rates'!J$117)
+($O773*'fnd base rates'!J$118)
+($P773*VLOOKUP($S773+12,rate_basefnd,10)))
*$R773</f>
        <v>2159.2720800000002</v>
      </c>
      <c r="AC773" s="1">
        <f>(($D773*'fnd base rates'!K$107)
+($E773*'fnd base rates'!K$108)
+($F773*'fnd base rates'!K$109)
+($G773*'fnd base rates'!K$110)
+($H773*'fnd base rates'!K$111)
+($I773*'fnd base rates'!K$112)
+($J773*'fnd base rates'!K$113)
+($K773*'fnd base rates'!K$114)
+($M773*'fnd base rates'!K$116)
+($N773*'fnd base rates'!K$117)
+($O773*'fnd base rates'!K$118)
+($P773*VLOOKUP($S773+12,rate_basefnd,11)))
*$R773</f>
        <v>3619.6185387160008</v>
      </c>
      <c r="AD773" s="1">
        <f>(($D773*'fnd base rates'!L$107)
+($E773*'fnd base rates'!L$108)
+($F773*'fnd base rates'!L$109)
+($G773*'fnd base rates'!L$110)
+($H773*'fnd base rates'!L$111)
+($I773*'fnd base rates'!L$112)
+($J773*'fnd base rates'!L$113)
+($K773*'fnd base rates'!L$114)
+($M773*'fnd base rates'!L$116)
+($N773*'fnd base rates'!L$117)
+($O773*'fnd base rates'!L$118)
+($P773*VLOOKUP($S773+12,rate_basefnd,12)))</f>
        <v>5432.7102180000002</v>
      </c>
      <c r="AE773" s="1">
        <f>(($D773*'fnd base rates'!M$107)
+($E773*'fnd base rates'!M$108)
+($F773*'fnd base rates'!M$109)
+($G773*'fnd base rates'!M$110)
+($H773*'fnd base rates'!M$111)
+($I773*'fnd base rates'!M$112)
+($J773*'fnd base rates'!M$113)
+($K773*'fnd base rates'!M$114)
+($M773*'fnd base rates'!M$116)
+($N773*'fnd base rates'!M$117)
+($O773*'fnd base rates'!M$118)
+($P773*VLOOKUP($S773+12,rate_basefnd,13)))</f>
        <v>0</v>
      </c>
      <c r="AF773" s="4">
        <f t="shared" si="843"/>
        <v>45355.758249104008</v>
      </c>
      <c r="AH773" s="4">
        <f t="shared" si="844"/>
        <v>487274284</v>
      </c>
      <c r="AI773" s="4" t="str">
        <f t="shared" si="845"/>
        <v>487</v>
      </c>
      <c r="AJ773" s="2" t="str">
        <f t="shared" si="846"/>
        <v>274</v>
      </c>
      <c r="AK773" s="2" t="str">
        <f t="shared" si="847"/>
        <v>284</v>
      </c>
      <c r="AL773" s="4">
        <f t="shared" si="848"/>
        <v>1</v>
      </c>
      <c r="AM773" s="4">
        <f t="shared" si="840"/>
        <v>3</v>
      </c>
      <c r="AN773" s="4">
        <f t="shared" si="849"/>
        <v>45355.758249104008</v>
      </c>
      <c r="AO773" s="4">
        <f t="shared" si="850"/>
        <v>15119</v>
      </c>
      <c r="AP773" s="4">
        <f t="shared" si="851"/>
        <v>0</v>
      </c>
      <c r="AQ773" s="4">
        <v>15119</v>
      </c>
      <c r="AW773" s="4">
        <v>15086</v>
      </c>
      <c r="AX773" s="5">
        <f t="shared" si="852"/>
        <v>33</v>
      </c>
      <c r="AY773" s="4">
        <v>15119</v>
      </c>
      <c r="AZ773" s="5"/>
      <c r="BB773" s="5">
        <f t="shared" ref="BB773" si="911">BC773-BA773</f>
        <v>0</v>
      </c>
    </row>
    <row r="774" spans="1:54" s="4" customFormat="1">
      <c r="A774" s="278">
        <v>487</v>
      </c>
      <c r="B774" s="2">
        <v>487274308</v>
      </c>
      <c r="C774" s="10" t="s">
        <v>308</v>
      </c>
      <c r="D774" s="15">
        <f>'fnd enro'!D774</f>
        <v>0</v>
      </c>
      <c r="E774" s="15">
        <f>'fnd enro'!E774</f>
        <v>0</v>
      </c>
      <c r="F774" s="15">
        <f>'fnd enro'!F774</f>
        <v>0</v>
      </c>
      <c r="G774" s="15">
        <f>'fnd enro'!G774</f>
        <v>6</v>
      </c>
      <c r="H774" s="15">
        <f>'fnd enro'!H774</f>
        <v>1</v>
      </c>
      <c r="I774" s="15">
        <f>'fnd enro'!I774</f>
        <v>0</v>
      </c>
      <c r="J774" s="15">
        <f>'fnd enro'!J774</f>
        <v>0</v>
      </c>
      <c r="K774" s="16">
        <f>'fnd enro'!K774</f>
        <v>0.2681</v>
      </c>
      <c r="L774" s="15">
        <f>'fnd enro'!L774</f>
        <v>0</v>
      </c>
      <c r="M774" s="15">
        <f>'fnd enro'!M774</f>
        <v>1</v>
      </c>
      <c r="N774" s="15">
        <f>'fnd enro'!N774</f>
        <v>0</v>
      </c>
      <c r="O774" s="15">
        <f>'fnd enro'!O774</f>
        <v>0</v>
      </c>
      <c r="P774" s="15">
        <f>'fnd enro'!P774</f>
        <v>4</v>
      </c>
      <c r="Q774" s="15">
        <f>'fnd enro'!R774</f>
        <v>7</v>
      </c>
      <c r="R774" s="16">
        <f t="shared" si="842"/>
        <v>1.052</v>
      </c>
      <c r="S774" s="15">
        <f>VALUE('fnd enro'!Q774)</f>
        <v>8</v>
      </c>
      <c r="T774" s="2"/>
      <c r="U774" s="1">
        <f>(($D774*'fnd base rates'!C$107)
+($E774*'fnd base rates'!C$108)
+($F774*'fnd base rates'!C$109)
+($G774*'fnd base rates'!C$110)
+($H774*'fnd base rates'!C$111)
+($I774*'fnd base rates'!C$112)
+($J774*'fnd base rates'!C$113)
+($K774*'fnd base rates'!C$114)
+($M774*'fnd base rates'!C$116)
+($N774*'fnd base rates'!C$117)
+($O774*'fnd base rates'!C$118)
+($P774*VLOOKUP($S774+12,rate_basefnd,3)))
*$R774</f>
        <v>4149.1995656520003</v>
      </c>
      <c r="V774" s="1">
        <f>(($D774*'fnd base rates'!D$107)
+($E774*'fnd base rates'!D$108)
+($F774*'fnd base rates'!D$109)
+($G774*'fnd base rates'!D$110)
+($H774*'fnd base rates'!D$111)
+($I774*'fnd base rates'!D$112)
+($J774*'fnd base rates'!D$113)
+($K774*'fnd base rates'!D$114)
+($M774*'fnd base rates'!D$116)
+($N774*'fnd base rates'!D$117)
+($O774*'fnd base rates'!D$118)
+($P774*VLOOKUP($S774+12,rate_basefnd,4)))
*$R774</f>
        <v>6869.4968800000006</v>
      </c>
      <c r="W774" s="1">
        <f>(($D774*'fnd base rates'!E$107)
+($E774*'fnd base rates'!E$108)
+($F774*'fnd base rates'!E$109)
+($G774*'fnd base rates'!E$110)
+($H774*'fnd base rates'!E$111)
+($I774*'fnd base rates'!E$112)
+($J774*'fnd base rates'!E$113)
+($K774*'fnd base rates'!E$114)
+($M774*'fnd base rates'!E$116)
+($N774*'fnd base rates'!E$117)
+($O774*'fnd base rates'!E$118)
+($P774*VLOOKUP($S774+12,rate_basefnd,5)))
*$R774</f>
        <v>40846.779127276001</v>
      </c>
      <c r="X774" s="1">
        <f>(($D774*'fnd base rates'!F$107)
+($E774*'fnd base rates'!F$108)
+($F774*'fnd base rates'!F$109)
+($G774*'fnd base rates'!F$110)
+($H774*'fnd base rates'!F$111)
+($I774*'fnd base rates'!F$112)
+($J774*'fnd base rates'!F$113)
+($K774*'fnd base rates'!F$114)
+($M774*'fnd base rates'!F$116)
+($N774*'fnd base rates'!F$117)
+($O774*'fnd base rates'!F$118)
+($P774*VLOOKUP($S774+12,rate_basefnd,6)))
*$R774</f>
        <v>8692.7061650480009</v>
      </c>
      <c r="Y774" s="1">
        <f>(($D774*'fnd base rates'!G$107)
+($E774*'fnd base rates'!G$108)
+($F774*'fnd base rates'!G$109)
+($G774*'fnd base rates'!G$110)
+($H774*'fnd base rates'!G$111)
+($I774*'fnd base rates'!G$112)
+($J774*'fnd base rates'!G$113)
+($K774*'fnd base rates'!G$114)
+($M774*'fnd base rates'!G$116)
+($N774*'fnd base rates'!G$117)
+($O774*'fnd base rates'!G$118)
+($P774*VLOOKUP($S774+12,rate_basefnd,7)))
*$R774</f>
        <v>1782.8064875960001</v>
      </c>
      <c r="Z774" s="1">
        <f>(($D774*'fnd base rates'!H$107)
+($E774*'fnd base rates'!H$108)
+($F774*'fnd base rates'!H$109)
+($G774*'fnd base rates'!H$110)
+($H774*'fnd base rates'!H$111)
+($I774*'fnd base rates'!H$112)
+($J774*'fnd base rates'!H$113)
+($K774*'fnd base rates'!H$114)
+($M774*'fnd base rates'!H$116)
+($N774*'fnd base rates'!H$117)
+($O774*'fnd base rates'!H$118)
+($P774*VLOOKUP($S774+12,rate_basefnd,8)))</f>
        <v>3714.15047</v>
      </c>
      <c r="AA774" s="1">
        <f>(($D774*'fnd base rates'!I$107)
+($E774*'fnd base rates'!I$108)
+($F774*'fnd base rates'!I$109)
+($G774*'fnd base rates'!I$110)
+($H774*'fnd base rates'!I$111)
+($I774*'fnd base rates'!I$112)
+($J774*'fnd base rates'!I$113)
+($K774*'fnd base rates'!I$114)
+($M774*'fnd base rates'!I$116)
+($N774*'fnd base rates'!I$117)
+($O774*'fnd base rates'!I$118)
+($P774*VLOOKUP($S774+12,rate_basefnd,9)))
*$R774</f>
        <v>2639.8677600000001</v>
      </c>
      <c r="AB774" s="1">
        <f>(($D774*'fnd base rates'!J$107)
+($E774*'fnd base rates'!J$108)
+($F774*'fnd base rates'!J$109)
+($G774*'fnd base rates'!J$110)
+($H774*'fnd base rates'!J$111)
+($I774*'fnd base rates'!J$112)
+($J774*'fnd base rates'!J$113)
+($K774*'fnd base rates'!J$114)
+($M774*'fnd base rates'!J$116)
+($N774*'fnd base rates'!J$117)
+($O774*'fnd base rates'!J$118)
+($P774*VLOOKUP($S774+12,rate_basefnd,10)))
*$R774</f>
        <v>3872.3067999999998</v>
      </c>
      <c r="AC774" s="1">
        <f>(($D774*'fnd base rates'!K$107)
+($E774*'fnd base rates'!K$108)
+($F774*'fnd base rates'!K$109)
+($G774*'fnd base rates'!K$110)
+($H774*'fnd base rates'!K$111)
+($I774*'fnd base rates'!K$112)
+($J774*'fnd base rates'!K$113)
+($K774*'fnd base rates'!K$114)
+($M774*'fnd base rates'!K$116)
+($N774*'fnd base rates'!K$117)
+($O774*'fnd base rates'!K$118)
+($P774*VLOOKUP($S774+12,rate_basefnd,11)))
*$R774</f>
        <v>8128.486377004001</v>
      </c>
      <c r="AD774" s="1">
        <f>(($D774*'fnd base rates'!L$107)
+($E774*'fnd base rates'!L$108)
+($F774*'fnd base rates'!L$109)
+($G774*'fnd base rates'!L$110)
+($H774*'fnd base rates'!L$111)
+($I774*'fnd base rates'!L$112)
+($J774*'fnd base rates'!L$113)
+($K774*'fnd base rates'!L$114)
+($M774*'fnd base rates'!L$116)
+($N774*'fnd base rates'!L$117)
+($O774*'fnd base rates'!L$118)
+($P774*VLOOKUP($S774+12,rate_basefnd,12)))</f>
        <v>11390.133842000001</v>
      </c>
      <c r="AE774" s="1">
        <f>(($D774*'fnd base rates'!M$107)
+($E774*'fnd base rates'!M$108)
+($F774*'fnd base rates'!M$109)
+($G774*'fnd base rates'!M$110)
+($H774*'fnd base rates'!M$111)
+($I774*'fnd base rates'!M$112)
+($J774*'fnd base rates'!M$113)
+($K774*'fnd base rates'!M$114)
+($M774*'fnd base rates'!M$116)
+($N774*'fnd base rates'!M$117)
+($O774*'fnd base rates'!M$118)
+($P774*VLOOKUP($S774+12,rate_basefnd,13)))</f>
        <v>0</v>
      </c>
      <c r="AF774" s="4">
        <f t="shared" si="843"/>
        <v>92085.933474575984</v>
      </c>
      <c r="AH774" s="4">
        <f t="shared" si="844"/>
        <v>487274308</v>
      </c>
      <c r="AI774" s="4" t="str">
        <f t="shared" si="845"/>
        <v>487</v>
      </c>
      <c r="AJ774" s="2" t="str">
        <f t="shared" si="846"/>
        <v>274</v>
      </c>
      <c r="AK774" s="2" t="str">
        <f t="shared" si="847"/>
        <v>308</v>
      </c>
      <c r="AL774" s="4">
        <f t="shared" si="848"/>
        <v>1</v>
      </c>
      <c r="AM774" s="4">
        <f t="shared" si="840"/>
        <v>7</v>
      </c>
      <c r="AN774" s="4">
        <f t="shared" si="849"/>
        <v>92085.933474575984</v>
      </c>
      <c r="AO774" s="4">
        <f t="shared" si="850"/>
        <v>13155</v>
      </c>
      <c r="AP774" s="4">
        <f t="shared" si="851"/>
        <v>0</v>
      </c>
      <c r="AQ774" s="4">
        <v>13155</v>
      </c>
      <c r="AW774" s="4">
        <v>13113</v>
      </c>
      <c r="AX774" s="5">
        <f t="shared" si="852"/>
        <v>42</v>
      </c>
      <c r="AY774" s="4">
        <v>13155</v>
      </c>
      <c r="AZ774" s="5"/>
      <c r="BB774" s="5">
        <f t="shared" ref="BB774" si="912">BC774-BA774</f>
        <v>0</v>
      </c>
    </row>
    <row r="775" spans="1:54" s="4" customFormat="1">
      <c r="A775" s="278">
        <v>487</v>
      </c>
      <c r="B775" s="2">
        <v>487274314</v>
      </c>
      <c r="C775" s="10" t="s">
        <v>308</v>
      </c>
      <c r="D775" s="15">
        <f>'fnd enro'!D775</f>
        <v>0</v>
      </c>
      <c r="E775" s="15">
        <f>'fnd enro'!E775</f>
        <v>0</v>
      </c>
      <c r="F775" s="15">
        <f>'fnd enro'!F775</f>
        <v>0</v>
      </c>
      <c r="G775" s="15">
        <f>'fnd enro'!G775</f>
        <v>3</v>
      </c>
      <c r="H775" s="15">
        <f>'fnd enro'!H775</f>
        <v>0</v>
      </c>
      <c r="I775" s="15">
        <f>'fnd enro'!I775</f>
        <v>0</v>
      </c>
      <c r="J775" s="15">
        <f>'fnd enro'!J775</f>
        <v>0</v>
      </c>
      <c r="K775" s="16">
        <f>'fnd enro'!K775</f>
        <v>0.1149</v>
      </c>
      <c r="L775" s="15">
        <f>'fnd enro'!L775</f>
        <v>0</v>
      </c>
      <c r="M775" s="15">
        <f>'fnd enro'!M775</f>
        <v>0</v>
      </c>
      <c r="N775" s="15">
        <f>'fnd enro'!N775</f>
        <v>0</v>
      </c>
      <c r="O775" s="15">
        <f>'fnd enro'!O775</f>
        <v>0</v>
      </c>
      <c r="P775" s="15">
        <f>'fnd enro'!P775</f>
        <v>3</v>
      </c>
      <c r="Q775" s="15">
        <f>'fnd enro'!R775</f>
        <v>3</v>
      </c>
      <c r="R775" s="16">
        <f t="shared" si="842"/>
        <v>1.052</v>
      </c>
      <c r="S775" s="15">
        <f>VALUE('fnd enro'!Q775)</f>
        <v>6</v>
      </c>
      <c r="T775" s="2"/>
      <c r="U775" s="1">
        <f>(($D775*'fnd base rates'!C$107)
+($E775*'fnd base rates'!C$108)
+($F775*'fnd base rates'!C$109)
+($G775*'fnd base rates'!C$110)
+($H775*'fnd base rates'!C$111)
+($I775*'fnd base rates'!C$112)
+($J775*'fnd base rates'!C$113)
+($K775*'fnd base rates'!C$114)
+($M775*'fnd base rates'!C$116)
+($N775*'fnd base rates'!C$117)
+($O775*'fnd base rates'!C$118)
+($P775*VLOOKUP($S775+12,rate_basefnd,3)))
*$R775</f>
        <v>1808.6477167080004</v>
      </c>
      <c r="V775" s="1">
        <f>(($D775*'fnd base rates'!D$107)
+($E775*'fnd base rates'!D$108)
+($F775*'fnd base rates'!D$109)
+($G775*'fnd base rates'!D$110)
+($H775*'fnd base rates'!D$111)
+($I775*'fnd base rates'!D$112)
+($J775*'fnd base rates'!D$113)
+($K775*'fnd base rates'!D$114)
+($M775*'fnd base rates'!D$116)
+($N775*'fnd base rates'!D$117)
+($O775*'fnd base rates'!D$118)
+($P775*VLOOKUP($S775+12,rate_basefnd,4)))
*$R775</f>
        <v>3216.1533599999998</v>
      </c>
      <c r="W775" s="1">
        <f>(($D775*'fnd base rates'!E$107)
+($E775*'fnd base rates'!E$108)
+($F775*'fnd base rates'!E$109)
+($G775*'fnd base rates'!E$110)
+($H775*'fnd base rates'!E$111)
+($I775*'fnd base rates'!E$112)
+($J775*'fnd base rates'!E$113)
+($K775*'fnd base rates'!E$114)
+($M775*'fnd base rates'!E$116)
+($N775*'fnd base rates'!E$117)
+($O775*'fnd base rates'!E$118)
+($P775*VLOOKUP($S775+12,rate_basefnd,5)))
*$R775</f>
        <v>20550.405277403999</v>
      </c>
      <c r="X775" s="1">
        <f>(($D775*'fnd base rates'!F$107)
+($E775*'fnd base rates'!F$108)
+($F775*'fnd base rates'!F$109)
+($G775*'fnd base rates'!F$110)
+($H775*'fnd base rates'!F$111)
+($I775*'fnd base rates'!F$112)
+($J775*'fnd base rates'!F$113)
+($K775*'fnd base rates'!F$114)
+($M775*'fnd base rates'!F$116)
+($N775*'fnd base rates'!F$117)
+($O775*'fnd base rates'!F$118)
+($P775*VLOOKUP($S775+12,rate_basefnd,6)))
*$R775</f>
        <v>3759.2327335919999</v>
      </c>
      <c r="Y775" s="1">
        <f>(($D775*'fnd base rates'!G$107)
+($E775*'fnd base rates'!G$108)
+($F775*'fnd base rates'!G$109)
+($G775*'fnd base rates'!G$110)
+($H775*'fnd base rates'!G$111)
+($I775*'fnd base rates'!G$112)
+($J775*'fnd base rates'!G$113)
+($K775*'fnd base rates'!G$114)
+($M775*'fnd base rates'!G$116)
+($N775*'fnd base rates'!G$117)
+($O775*'fnd base rates'!G$118)
+($P775*VLOOKUP($S775+12,rate_basefnd,7)))
*$R775</f>
        <v>901.94105468399994</v>
      </c>
      <c r="Z775" s="1">
        <f>(($D775*'fnd base rates'!H$107)
+($E775*'fnd base rates'!H$108)
+($F775*'fnd base rates'!H$109)
+($G775*'fnd base rates'!H$110)
+($H775*'fnd base rates'!H$111)
+($I775*'fnd base rates'!H$112)
+($J775*'fnd base rates'!H$113)
+($K775*'fnd base rates'!H$114)
+($M775*'fnd base rates'!H$116)
+($N775*'fnd base rates'!H$117)
+($O775*'fnd base rates'!H$118)
+($P775*VLOOKUP($S775+12,rate_basefnd,8)))</f>
        <v>1564.8216300000001</v>
      </c>
      <c r="AA775" s="1">
        <f>(($D775*'fnd base rates'!I$107)
+($E775*'fnd base rates'!I$108)
+($F775*'fnd base rates'!I$109)
+($G775*'fnd base rates'!I$110)
+($H775*'fnd base rates'!I$111)
+($I775*'fnd base rates'!I$112)
+($J775*'fnd base rates'!I$113)
+($K775*'fnd base rates'!I$114)
+($M775*'fnd base rates'!I$116)
+($N775*'fnd base rates'!I$117)
+($O775*'fnd base rates'!I$118)
+($P775*VLOOKUP($S775+12,rate_basefnd,9)))
*$R775</f>
        <v>1206.0338400000001</v>
      </c>
      <c r="AB775" s="1">
        <f>(($D775*'fnd base rates'!J$107)
+($E775*'fnd base rates'!J$108)
+($F775*'fnd base rates'!J$109)
+($G775*'fnd base rates'!J$110)
+($H775*'fnd base rates'!J$111)
+($I775*'fnd base rates'!J$112)
+($J775*'fnd base rates'!J$113)
+($K775*'fnd base rates'!J$114)
+($M775*'fnd base rates'!J$116)
+($N775*'fnd base rates'!J$117)
+($O775*'fnd base rates'!J$118)
+($P775*VLOOKUP($S775+12,rate_basefnd,10)))
*$R775</f>
        <v>2320.0387199999996</v>
      </c>
      <c r="AC775" s="1">
        <f>(($D775*'fnd base rates'!K$107)
+($E775*'fnd base rates'!K$108)
+($F775*'fnd base rates'!K$109)
+($G775*'fnd base rates'!K$110)
+($H775*'fnd base rates'!K$111)
+($I775*'fnd base rates'!K$112)
+($J775*'fnd base rates'!K$113)
+($K775*'fnd base rates'!K$114)
+($M775*'fnd base rates'!K$116)
+($N775*'fnd base rates'!K$117)
+($O775*'fnd base rates'!K$118)
+($P775*VLOOKUP($S775+12,rate_basefnd,11)))
*$R775</f>
        <v>3319.7774987160005</v>
      </c>
      <c r="AD775" s="1">
        <f>(($D775*'fnd base rates'!L$107)
+($E775*'fnd base rates'!L$108)
+($F775*'fnd base rates'!L$109)
+($G775*'fnd base rates'!L$110)
+($H775*'fnd base rates'!L$111)
+($I775*'fnd base rates'!L$112)
+($J775*'fnd base rates'!L$113)
+($K775*'fnd base rates'!L$114)
+($M775*'fnd base rates'!L$116)
+($N775*'fnd base rates'!L$117)
+($O775*'fnd base rates'!L$118)
+($P775*VLOOKUP($S775+12,rate_basefnd,12)))</f>
        <v>5269.870218</v>
      </c>
      <c r="AE775" s="1">
        <f>(($D775*'fnd base rates'!M$107)
+($E775*'fnd base rates'!M$108)
+($F775*'fnd base rates'!M$109)
+($G775*'fnd base rates'!M$110)
+($H775*'fnd base rates'!M$111)
+($I775*'fnd base rates'!M$112)
+($J775*'fnd base rates'!M$113)
+($K775*'fnd base rates'!M$114)
+($M775*'fnd base rates'!M$116)
+($N775*'fnd base rates'!M$117)
+($O775*'fnd base rates'!M$118)
+($P775*VLOOKUP($S775+12,rate_basefnd,13)))</f>
        <v>0</v>
      </c>
      <c r="AF775" s="4">
        <f t="shared" si="843"/>
        <v>43916.922049104003</v>
      </c>
      <c r="AH775" s="4">
        <f t="shared" si="844"/>
        <v>487274314</v>
      </c>
      <c r="AI775" s="4" t="str">
        <f t="shared" si="845"/>
        <v>487</v>
      </c>
      <c r="AJ775" s="2" t="str">
        <f t="shared" si="846"/>
        <v>274</v>
      </c>
      <c r="AK775" s="2" t="str">
        <f t="shared" si="847"/>
        <v>314</v>
      </c>
      <c r="AL775" s="4">
        <f t="shared" si="848"/>
        <v>1</v>
      </c>
      <c r="AM775" s="4">
        <f t="shared" si="840"/>
        <v>3</v>
      </c>
      <c r="AN775" s="4">
        <f t="shared" si="849"/>
        <v>43916.922049104003</v>
      </c>
      <c r="AO775" s="4">
        <f t="shared" si="850"/>
        <v>14639</v>
      </c>
      <c r="AP775" s="4">
        <f t="shared" si="851"/>
        <v>0</v>
      </c>
      <c r="AQ775" s="4">
        <v>14639</v>
      </c>
      <c r="AW775" s="4">
        <v>14602</v>
      </c>
      <c r="AX775" s="5">
        <f t="shared" si="852"/>
        <v>37</v>
      </c>
      <c r="AY775" s="4">
        <v>14639</v>
      </c>
      <c r="AZ775" s="5"/>
      <c r="BB775" s="5">
        <f t="shared" ref="BB775" si="913">BC775-BA775</f>
        <v>0</v>
      </c>
    </row>
    <row r="776" spans="1:54" s="4" customFormat="1">
      <c r="A776" s="278">
        <v>487</v>
      </c>
      <c r="B776" s="2">
        <v>487274346</v>
      </c>
      <c r="C776" s="10" t="s">
        <v>308</v>
      </c>
      <c r="D776" s="15">
        <f>'fnd enro'!D776</f>
        <v>0</v>
      </c>
      <c r="E776" s="15">
        <f>'fnd enro'!E776</f>
        <v>0</v>
      </c>
      <c r="F776" s="15">
        <f>'fnd enro'!F776</f>
        <v>0</v>
      </c>
      <c r="G776" s="15">
        <f>'fnd enro'!G776</f>
        <v>1</v>
      </c>
      <c r="H776" s="15">
        <f>'fnd enro'!H776</f>
        <v>0</v>
      </c>
      <c r="I776" s="15">
        <f>'fnd enro'!I776</f>
        <v>0</v>
      </c>
      <c r="J776" s="15">
        <f>'fnd enro'!J776</f>
        <v>0</v>
      </c>
      <c r="K776" s="16">
        <f>'fnd enro'!K776</f>
        <v>3.8300000000000001E-2</v>
      </c>
      <c r="L776" s="15">
        <f>'fnd enro'!L776</f>
        <v>0</v>
      </c>
      <c r="M776" s="15">
        <f>'fnd enro'!M776</f>
        <v>1</v>
      </c>
      <c r="N776" s="15">
        <f>'fnd enro'!N776</f>
        <v>0</v>
      </c>
      <c r="O776" s="15">
        <f>'fnd enro'!O776</f>
        <v>0</v>
      </c>
      <c r="P776" s="15">
        <f>'fnd enro'!P776</f>
        <v>0</v>
      </c>
      <c r="Q776" s="15">
        <f>'fnd enro'!R776</f>
        <v>1</v>
      </c>
      <c r="R776" s="16">
        <f t="shared" si="842"/>
        <v>1.052</v>
      </c>
      <c r="S776" s="15">
        <f>VALUE('fnd enro'!Q776)</f>
        <v>6</v>
      </c>
      <c r="T776" s="2"/>
      <c r="U776" s="1">
        <f>(($D776*'fnd base rates'!C$107)
+($E776*'fnd base rates'!C$108)
+($F776*'fnd base rates'!C$109)
+($G776*'fnd base rates'!C$110)
+($H776*'fnd base rates'!C$111)
+($I776*'fnd base rates'!C$112)
+($J776*'fnd base rates'!C$113)
+($K776*'fnd base rates'!C$114)
+($M776*'fnd base rates'!C$116)
+($N776*'fnd base rates'!C$117)
+($O776*'fnd base rates'!C$118)
+($P776*VLOOKUP($S776+12,rate_basefnd,3)))
*$R776</f>
        <v>639.12397223599999</v>
      </c>
      <c r="V776" s="1">
        <f>(($D776*'fnd base rates'!D$107)
+($E776*'fnd base rates'!D$108)
+($F776*'fnd base rates'!D$109)
+($G776*'fnd base rates'!D$110)
+($H776*'fnd base rates'!D$111)
+($I776*'fnd base rates'!D$112)
+($J776*'fnd base rates'!D$113)
+($K776*'fnd base rates'!D$114)
+($M776*'fnd base rates'!D$116)
+($N776*'fnd base rates'!D$117)
+($O776*'fnd base rates'!D$118)
+($P776*VLOOKUP($S776+12,rate_basefnd,4)))
*$R776</f>
        <v>945.11680000000001</v>
      </c>
      <c r="W776" s="1">
        <f>(($D776*'fnd base rates'!E$107)
+($E776*'fnd base rates'!E$108)
+($F776*'fnd base rates'!E$109)
+($G776*'fnd base rates'!E$110)
+($H776*'fnd base rates'!E$111)
+($I776*'fnd base rates'!E$112)
+($J776*'fnd base rates'!E$113)
+($K776*'fnd base rates'!E$114)
+($M776*'fnd base rates'!E$116)
+($N776*'fnd base rates'!E$117)
+($O776*'fnd base rates'!E$118)
+($P776*VLOOKUP($S776+12,rate_basefnd,5)))
*$R776</f>
        <v>5127.8848524679997</v>
      </c>
      <c r="X776" s="1">
        <f>(($D776*'fnd base rates'!F$107)
+($E776*'fnd base rates'!F$108)
+($F776*'fnd base rates'!F$109)
+($G776*'fnd base rates'!F$110)
+($H776*'fnd base rates'!F$111)
+($I776*'fnd base rates'!F$112)
+($J776*'fnd base rates'!F$113)
+($K776*'fnd base rates'!F$114)
+($M776*'fnd base rates'!F$116)
+($N776*'fnd base rates'!F$117)
+($O776*'fnd base rates'!F$118)
+($P776*VLOOKUP($S776+12,rate_basefnd,6)))
*$R776</f>
        <v>1427.993617864</v>
      </c>
      <c r="Y776" s="1">
        <f>(($D776*'fnd base rates'!G$107)
+($E776*'fnd base rates'!G$108)
+($F776*'fnd base rates'!G$109)
+($G776*'fnd base rates'!G$110)
+($H776*'fnd base rates'!G$111)
+($I776*'fnd base rates'!G$112)
+($J776*'fnd base rates'!G$113)
+($K776*'fnd base rates'!G$114)
+($M776*'fnd base rates'!G$116)
+($N776*'fnd base rates'!G$117)
+($O776*'fnd base rates'!G$118)
+($P776*VLOOKUP($S776+12,rate_basefnd,7)))
*$R776</f>
        <v>207.671258228</v>
      </c>
      <c r="Z776" s="1">
        <f>(($D776*'fnd base rates'!H$107)
+($E776*'fnd base rates'!H$108)
+($F776*'fnd base rates'!H$109)
+($G776*'fnd base rates'!H$110)
+($H776*'fnd base rates'!H$111)
+($I776*'fnd base rates'!H$112)
+($J776*'fnd base rates'!H$113)
+($K776*'fnd base rates'!H$114)
+($M776*'fnd base rates'!H$116)
+($N776*'fnd base rates'!H$117)
+($O776*'fnd base rates'!H$118)
+($P776*VLOOKUP($S776+12,rate_basefnd,8)))</f>
        <v>619.52720999999997</v>
      </c>
      <c r="AA776" s="1">
        <f>(($D776*'fnd base rates'!I$107)
+($E776*'fnd base rates'!I$108)
+($F776*'fnd base rates'!I$109)
+($G776*'fnd base rates'!I$110)
+($H776*'fnd base rates'!I$111)
+($I776*'fnd base rates'!I$112)
+($J776*'fnd base rates'!I$113)
+($K776*'fnd base rates'!I$114)
+($M776*'fnd base rates'!I$116)
+($N776*'fnd base rates'!I$117)
+($O776*'fnd base rates'!I$118)
+($P776*VLOOKUP($S776+12,rate_basefnd,9)))
*$R776</f>
        <v>357.65896000000004</v>
      </c>
      <c r="AB776" s="1">
        <f>(($D776*'fnd base rates'!J$107)
+($E776*'fnd base rates'!J$108)
+($F776*'fnd base rates'!J$109)
+($G776*'fnd base rates'!J$110)
+($H776*'fnd base rates'!J$111)
+($I776*'fnd base rates'!J$112)
+($J776*'fnd base rates'!J$113)
+($K776*'fnd base rates'!J$114)
+($M776*'fnd base rates'!J$116)
+($N776*'fnd base rates'!J$117)
+($O776*'fnd base rates'!J$118)
+($P776*VLOOKUP($S776+12,rate_basefnd,10)))
*$R776</f>
        <v>178.33503999999999</v>
      </c>
      <c r="AC776" s="1">
        <f>(($D776*'fnd base rates'!K$107)
+($E776*'fnd base rates'!K$108)
+($F776*'fnd base rates'!K$109)
+($G776*'fnd base rates'!K$110)
+($H776*'fnd base rates'!K$111)
+($I776*'fnd base rates'!K$112)
+($J776*'fnd base rates'!K$113)
+($K776*'fnd base rates'!K$114)
+($M776*'fnd base rates'!K$116)
+($N776*'fnd base rates'!K$117)
+($O776*'fnd base rates'!K$118)
+($P776*VLOOKUP($S776+12,rate_basefnd,11)))
*$R776</f>
        <v>1406.4335395720002</v>
      </c>
      <c r="AD776" s="1">
        <f>(($D776*'fnd base rates'!L$107)
+($E776*'fnd base rates'!L$108)
+($F776*'fnd base rates'!L$109)
+($G776*'fnd base rates'!L$110)
+($H776*'fnd base rates'!L$111)
+($I776*'fnd base rates'!L$112)
+($J776*'fnd base rates'!L$113)
+($K776*'fnd base rates'!L$114)
+($M776*'fnd base rates'!L$116)
+($N776*'fnd base rates'!L$117)
+($O776*'fnd base rates'!L$118)
+($P776*VLOOKUP($S776+12,rate_basefnd,12)))</f>
        <v>1564.813406</v>
      </c>
      <c r="AE776" s="1">
        <f>(($D776*'fnd base rates'!M$107)
+($E776*'fnd base rates'!M$108)
+($F776*'fnd base rates'!M$109)
+($G776*'fnd base rates'!M$110)
+($H776*'fnd base rates'!M$111)
+($I776*'fnd base rates'!M$112)
+($J776*'fnd base rates'!M$113)
+($K776*'fnd base rates'!M$114)
+($M776*'fnd base rates'!M$116)
+($N776*'fnd base rates'!M$117)
+($O776*'fnd base rates'!M$118)
+($P776*VLOOKUP($S776+12,rate_basefnd,13)))</f>
        <v>0</v>
      </c>
      <c r="AF776" s="4">
        <f t="shared" si="843"/>
        <v>12474.558656368001</v>
      </c>
      <c r="AH776" s="4">
        <f t="shared" si="844"/>
        <v>487274346</v>
      </c>
      <c r="AI776" s="4" t="str">
        <f t="shared" si="845"/>
        <v>487</v>
      </c>
      <c r="AJ776" s="2" t="str">
        <f t="shared" si="846"/>
        <v>274</v>
      </c>
      <c r="AK776" s="2" t="str">
        <f t="shared" si="847"/>
        <v>346</v>
      </c>
      <c r="AL776" s="4">
        <f t="shared" si="848"/>
        <v>1</v>
      </c>
      <c r="AM776" s="4">
        <f t="shared" si="840"/>
        <v>1</v>
      </c>
      <c r="AN776" s="4">
        <f t="shared" si="849"/>
        <v>12474.558656368001</v>
      </c>
      <c r="AO776" s="4">
        <f t="shared" si="850"/>
        <v>12475</v>
      </c>
      <c r="AP776" s="4">
        <f t="shared" si="851"/>
        <v>0</v>
      </c>
      <c r="AQ776" s="4">
        <v>12475</v>
      </c>
      <c r="AW776" s="4">
        <v>12450</v>
      </c>
      <c r="AX776" s="5">
        <f t="shared" si="852"/>
        <v>25</v>
      </c>
      <c r="AY776" s="4">
        <v>12475</v>
      </c>
      <c r="AZ776" s="5"/>
      <c r="BB776" s="5">
        <f t="shared" ref="BB776" si="914">BC776-BA776</f>
        <v>0</v>
      </c>
    </row>
    <row r="777" spans="1:54" s="4" customFormat="1">
      <c r="A777" s="278">
        <v>487</v>
      </c>
      <c r="B777" s="2">
        <v>487274347</v>
      </c>
      <c r="C777" s="10" t="s">
        <v>308</v>
      </c>
      <c r="D777" s="15">
        <f>'fnd enro'!D777</f>
        <v>0</v>
      </c>
      <c r="E777" s="15">
        <f>'fnd enro'!E777</f>
        <v>0</v>
      </c>
      <c r="F777" s="15">
        <f>'fnd enro'!F777</f>
        <v>2</v>
      </c>
      <c r="G777" s="15">
        <f>'fnd enro'!G777</f>
        <v>8</v>
      </c>
      <c r="H777" s="15">
        <f>'fnd enro'!H777</f>
        <v>1</v>
      </c>
      <c r="I777" s="15">
        <f>'fnd enro'!I777</f>
        <v>0</v>
      </c>
      <c r="J777" s="15">
        <f>'fnd enro'!J777</f>
        <v>0</v>
      </c>
      <c r="K777" s="16">
        <f>'fnd enro'!K777</f>
        <v>0.42130000000000001</v>
      </c>
      <c r="L777" s="15">
        <f>'fnd enro'!L777</f>
        <v>0</v>
      </c>
      <c r="M777" s="15">
        <f>'fnd enro'!M777</f>
        <v>3</v>
      </c>
      <c r="N777" s="15">
        <f>'fnd enro'!N777</f>
        <v>0</v>
      </c>
      <c r="O777" s="15">
        <f>'fnd enro'!O777</f>
        <v>0</v>
      </c>
      <c r="P777" s="15">
        <f>'fnd enro'!P777</f>
        <v>8</v>
      </c>
      <c r="Q777" s="15">
        <f>'fnd enro'!R777</f>
        <v>11</v>
      </c>
      <c r="R777" s="16">
        <f t="shared" si="842"/>
        <v>1.052</v>
      </c>
      <c r="S777" s="15">
        <f>VALUE('fnd enro'!Q777)</f>
        <v>6</v>
      </c>
      <c r="T777" s="2"/>
      <c r="U777" s="1">
        <f>(($D777*'fnd base rates'!C$107)
+($E777*'fnd base rates'!C$108)
+($F777*'fnd base rates'!C$109)
+($G777*'fnd base rates'!C$110)
+($H777*'fnd base rates'!C$111)
+($I777*'fnd base rates'!C$112)
+($J777*'fnd base rates'!C$113)
+($K777*'fnd base rates'!C$114)
+($M777*'fnd base rates'!C$116)
+($N777*'fnd base rates'!C$117)
+($O777*'fnd base rates'!C$118)
+($P777*VLOOKUP($S777+12,rate_basefnd,3)))
*$R777</f>
        <v>6740.4324945960007</v>
      </c>
      <c r="V777" s="1">
        <f>(($D777*'fnd base rates'!D$107)
+($E777*'fnd base rates'!D$108)
+($F777*'fnd base rates'!D$109)
+($G777*'fnd base rates'!D$110)
+($H777*'fnd base rates'!D$111)
+($I777*'fnd base rates'!D$112)
+($J777*'fnd base rates'!D$113)
+($K777*'fnd base rates'!D$114)
+($M777*'fnd base rates'!D$116)
+($N777*'fnd base rates'!D$117)
+($O777*'fnd base rates'!D$118)
+($P777*VLOOKUP($S777+12,rate_basefnd,4)))
*$R777</f>
        <v>11411.75936</v>
      </c>
      <c r="W777" s="1">
        <f>(($D777*'fnd base rates'!E$107)
+($E777*'fnd base rates'!E$108)
+($F777*'fnd base rates'!E$109)
+($G777*'fnd base rates'!E$110)
+($H777*'fnd base rates'!E$111)
+($I777*'fnd base rates'!E$112)
+($J777*'fnd base rates'!E$113)
+($K777*'fnd base rates'!E$114)
+($M777*'fnd base rates'!E$116)
+($N777*'fnd base rates'!E$117)
+($O777*'fnd base rates'!E$118)
+($P777*VLOOKUP($S777+12,rate_basefnd,5)))
*$R777</f>
        <v>69761.042297148015</v>
      </c>
      <c r="X777" s="1">
        <f>(($D777*'fnd base rates'!F$107)
+($E777*'fnd base rates'!F$108)
+($F777*'fnd base rates'!F$109)
+($G777*'fnd base rates'!F$110)
+($H777*'fnd base rates'!F$111)
+($I777*'fnd base rates'!F$112)
+($J777*'fnd base rates'!F$113)
+($K777*'fnd base rates'!F$114)
+($M777*'fnd base rates'!F$116)
+($N777*'fnd base rates'!F$117)
+($O777*'fnd base rates'!F$118)
+($P777*VLOOKUP($S777+12,rate_basefnd,6)))
*$R777</f>
        <v>14054.848556504001</v>
      </c>
      <c r="Y777" s="1">
        <f>(($D777*'fnd base rates'!G$107)
+($E777*'fnd base rates'!G$108)
+($F777*'fnd base rates'!G$109)
+($G777*'fnd base rates'!G$110)
+($H777*'fnd base rates'!G$111)
+($I777*'fnd base rates'!G$112)
+($J777*'fnd base rates'!G$113)
+($K777*'fnd base rates'!G$114)
+($M777*'fnd base rates'!G$116)
+($N777*'fnd base rates'!G$117)
+($O777*'fnd base rates'!G$118)
+($P777*VLOOKUP($S777+12,rate_basefnd,7)))
*$R777</f>
        <v>3039.8881605080001</v>
      </c>
      <c r="Z777" s="1">
        <f>(($D777*'fnd base rates'!H$107)
+($E777*'fnd base rates'!H$108)
+($F777*'fnd base rates'!H$109)
+($G777*'fnd base rates'!H$110)
+($H777*'fnd base rates'!H$111)
+($I777*'fnd base rates'!H$112)
+($J777*'fnd base rates'!H$113)
+($K777*'fnd base rates'!H$114)
+($M777*'fnd base rates'!H$116)
+($N777*'fnd base rates'!H$117)
+($O777*'fnd base rates'!H$118)
+($P777*VLOOKUP($S777+12,rate_basefnd,8)))</f>
        <v>6031.4393100000007</v>
      </c>
      <c r="AA777" s="1">
        <f>(($D777*'fnd base rates'!I$107)
+($E777*'fnd base rates'!I$108)
+($F777*'fnd base rates'!I$109)
+($G777*'fnd base rates'!I$110)
+($H777*'fnd base rates'!I$111)
+($I777*'fnd base rates'!I$112)
+($J777*'fnd base rates'!I$113)
+($K777*'fnd base rates'!I$114)
+($M777*'fnd base rates'!I$116)
+($N777*'fnd base rates'!I$117)
+($O777*'fnd base rates'!I$118)
+($P777*VLOOKUP($S777+12,rate_basefnd,9)))
*$R777</f>
        <v>4359.97192</v>
      </c>
      <c r="AB777" s="1">
        <f>(($D777*'fnd base rates'!J$107)
+($E777*'fnd base rates'!J$108)
+($F777*'fnd base rates'!J$109)
+($G777*'fnd base rates'!J$110)
+($H777*'fnd base rates'!J$111)
+($I777*'fnd base rates'!J$112)
+($J777*'fnd base rates'!J$113)
+($K777*'fnd base rates'!J$114)
+($M777*'fnd base rates'!J$116)
+($N777*'fnd base rates'!J$117)
+($O777*'fnd base rates'!J$118)
+($P777*VLOOKUP($S777+12,rate_basefnd,10)))
*$R777</f>
        <v>6716.7254400000002</v>
      </c>
      <c r="AC777" s="1">
        <f>(($D777*'fnd base rates'!K$107)
+($E777*'fnd base rates'!K$108)
+($F777*'fnd base rates'!K$109)
+($G777*'fnd base rates'!K$110)
+($H777*'fnd base rates'!K$111)
+($I777*'fnd base rates'!K$112)
+($J777*'fnd base rates'!K$113)
+($K777*'fnd base rates'!K$114)
+($M777*'fnd base rates'!K$116)
+($N777*'fnd base rates'!K$117)
+($O777*'fnd base rates'!K$118)
+($P777*VLOOKUP($S777+12,rate_basefnd,11)))
*$R777</f>
        <v>13154.538455292002</v>
      </c>
      <c r="AD777" s="1">
        <f>(($D777*'fnd base rates'!L$107)
+($E777*'fnd base rates'!L$108)
+($F777*'fnd base rates'!L$109)
+($G777*'fnd base rates'!L$110)
+($H777*'fnd base rates'!L$111)
+($I777*'fnd base rates'!L$112)
+($J777*'fnd base rates'!L$113)
+($K777*'fnd base rates'!L$114)
+($M777*'fnd base rates'!L$116)
+($N777*'fnd base rates'!L$117)
+($O777*'fnd base rates'!L$118)
+($P777*VLOOKUP($S777+12,rate_basefnd,12)))</f>
        <v>18795.347466000003</v>
      </c>
      <c r="AE777" s="1">
        <f>(($D777*'fnd base rates'!M$107)
+($E777*'fnd base rates'!M$108)
+($F777*'fnd base rates'!M$109)
+($G777*'fnd base rates'!M$110)
+($H777*'fnd base rates'!M$111)
+($I777*'fnd base rates'!M$112)
+($J777*'fnd base rates'!M$113)
+($K777*'fnd base rates'!M$114)
+($M777*'fnd base rates'!M$116)
+($N777*'fnd base rates'!M$117)
+($O777*'fnd base rates'!M$118)
+($P777*VLOOKUP($S777+12,rate_basefnd,13)))</f>
        <v>0</v>
      </c>
      <c r="AF777" s="4">
        <f t="shared" si="843"/>
        <v>154065.99346004802</v>
      </c>
      <c r="AH777" s="4">
        <f t="shared" si="844"/>
        <v>487274347</v>
      </c>
      <c r="AI777" s="4" t="str">
        <f t="shared" si="845"/>
        <v>487</v>
      </c>
      <c r="AJ777" s="2" t="str">
        <f t="shared" si="846"/>
        <v>274</v>
      </c>
      <c r="AK777" s="2" t="str">
        <f t="shared" si="847"/>
        <v>347</v>
      </c>
      <c r="AL777" s="4">
        <f t="shared" si="848"/>
        <v>1</v>
      </c>
      <c r="AM777" s="4">
        <f t="shared" si="840"/>
        <v>11</v>
      </c>
      <c r="AN777" s="4">
        <f t="shared" si="849"/>
        <v>154065.99346004802</v>
      </c>
      <c r="AO777" s="4">
        <f t="shared" si="850"/>
        <v>14006</v>
      </c>
      <c r="AP777" s="4">
        <f t="shared" si="851"/>
        <v>0</v>
      </c>
      <c r="AQ777" s="4">
        <v>14006</v>
      </c>
      <c r="AW777" s="4">
        <v>13972</v>
      </c>
      <c r="AX777" s="5">
        <f t="shared" si="852"/>
        <v>34</v>
      </c>
      <c r="AY777" s="4">
        <v>14006</v>
      </c>
      <c r="AZ777" s="5"/>
      <c r="BB777" s="5">
        <f t="shared" ref="BB777" si="915">BC777-BA777</f>
        <v>0</v>
      </c>
    </row>
    <row r="778" spans="1:54" s="4" customFormat="1">
      <c r="A778" s="278">
        <v>488</v>
      </c>
      <c r="B778" s="2">
        <v>488219001</v>
      </c>
      <c r="C778" s="10" t="s">
        <v>310</v>
      </c>
      <c r="D778" s="15">
        <f>'fnd enro'!D778</f>
        <v>0</v>
      </c>
      <c r="E778" s="15">
        <f>'fnd enro'!E778</f>
        <v>0</v>
      </c>
      <c r="F778" s="15">
        <f>'fnd enro'!F778</f>
        <v>2</v>
      </c>
      <c r="G778" s="15">
        <f>'fnd enro'!G778</f>
        <v>8</v>
      </c>
      <c r="H778" s="15">
        <f>'fnd enro'!H778</f>
        <v>5</v>
      </c>
      <c r="I778" s="15">
        <f>'fnd enro'!I778</f>
        <v>11</v>
      </c>
      <c r="J778" s="15">
        <f>'fnd enro'!J778</f>
        <v>0</v>
      </c>
      <c r="K778" s="16">
        <f>'fnd enro'!K778</f>
        <v>0.99580000000000002</v>
      </c>
      <c r="L778" s="15">
        <f>'fnd enro'!L778</f>
        <v>0</v>
      </c>
      <c r="M778" s="15">
        <f>'fnd enro'!M778</f>
        <v>2</v>
      </c>
      <c r="N778" s="15">
        <f>'fnd enro'!N778</f>
        <v>0</v>
      </c>
      <c r="O778" s="15">
        <f>'fnd enro'!O778</f>
        <v>0</v>
      </c>
      <c r="P778" s="15">
        <f>'fnd enro'!P778</f>
        <v>7</v>
      </c>
      <c r="Q778" s="15">
        <f>'fnd enro'!R778</f>
        <v>26</v>
      </c>
      <c r="R778" s="16">
        <f t="shared" si="842"/>
        <v>1.0569999999999999</v>
      </c>
      <c r="S778" s="15">
        <f>VALUE('fnd enro'!Q778)</f>
        <v>6</v>
      </c>
      <c r="T778" s="2"/>
      <c r="U778" s="1">
        <f>(($D778*'fnd base rates'!C$107)
+($E778*'fnd base rates'!C$108)
+($F778*'fnd base rates'!C$109)
+($G778*'fnd base rates'!C$110)
+($H778*'fnd base rates'!C$111)
+($I778*'fnd base rates'!C$112)
+($J778*'fnd base rates'!C$113)
+($K778*'fnd base rates'!C$114)
+($M778*'fnd base rates'!C$116)
+($N778*'fnd base rates'!C$117)
+($O778*'fnd base rates'!C$118)
+($P778*VLOOKUP($S778+12,rate_basefnd,3)))
*$R778</f>
        <v>14734.072236226</v>
      </c>
      <c r="V778" s="1">
        <f>(($D778*'fnd base rates'!D$107)
+($E778*'fnd base rates'!D$108)
+($F778*'fnd base rates'!D$109)
+($G778*'fnd base rates'!D$110)
+($H778*'fnd base rates'!D$111)
+($I778*'fnd base rates'!D$112)
+($J778*'fnd base rates'!D$113)
+($K778*'fnd base rates'!D$114)
+($M778*'fnd base rates'!D$116)
+($N778*'fnd base rates'!D$117)
+($O778*'fnd base rates'!D$118)
+($P778*VLOOKUP($S778+12,rate_basefnd,4)))
*$R778</f>
        <v>22594.88651</v>
      </c>
      <c r="W778" s="1">
        <f>(($D778*'fnd base rates'!E$107)
+($E778*'fnd base rates'!E$108)
+($F778*'fnd base rates'!E$109)
+($G778*'fnd base rates'!E$110)
+($H778*'fnd base rates'!E$111)
+($I778*'fnd base rates'!E$112)
+($J778*'fnd base rates'!E$113)
+($K778*'fnd base rates'!E$114)
+($M778*'fnd base rates'!E$116)
+($N778*'fnd base rates'!E$117)
+($O778*'fnd base rates'!E$118)
+($P778*VLOOKUP($S778+12,rate_basefnd,5)))
*$R778</f>
        <v>134509.440567838</v>
      </c>
      <c r="X778" s="1">
        <f>(($D778*'fnd base rates'!F$107)
+($E778*'fnd base rates'!F$108)
+($F778*'fnd base rates'!F$109)
+($G778*'fnd base rates'!F$110)
+($H778*'fnd base rates'!F$111)
+($I778*'fnd base rates'!F$112)
+($J778*'fnd base rates'!F$113)
+($K778*'fnd base rates'!F$114)
+($M778*'fnd base rates'!F$116)
+($N778*'fnd base rates'!F$117)
+($O778*'fnd base rates'!F$118)
+($P778*VLOOKUP($S778+12,rate_basefnd,6)))
*$R778</f>
        <v>27799.901134124</v>
      </c>
      <c r="Y778" s="1">
        <f>(($D778*'fnd base rates'!G$107)
+($E778*'fnd base rates'!G$108)
+($F778*'fnd base rates'!G$109)
+($G778*'fnd base rates'!G$110)
+($H778*'fnd base rates'!G$111)
+($I778*'fnd base rates'!G$112)
+($J778*'fnd base rates'!G$113)
+($K778*'fnd base rates'!G$114)
+($M778*'fnd base rates'!G$116)
+($N778*'fnd base rates'!G$117)
+($O778*'fnd base rates'!G$118)
+($P778*VLOOKUP($S778+12,rate_basefnd,7)))
*$R778</f>
        <v>5363.3972819979999</v>
      </c>
      <c r="Z778" s="1">
        <f>(($D778*'fnd base rates'!H$107)
+($E778*'fnd base rates'!H$108)
+($F778*'fnd base rates'!H$109)
+($G778*'fnd base rates'!H$110)
+($H778*'fnd base rates'!H$111)
+($I778*'fnd base rates'!H$112)
+($J778*'fnd base rates'!H$113)
+($K778*'fnd base rates'!H$114)
+($M778*'fnd base rates'!H$116)
+($N778*'fnd base rates'!H$117)
+($O778*'fnd base rates'!H$118)
+($P778*VLOOKUP($S778+12,rate_basefnd,8)))</f>
        <v>16610.347460000001</v>
      </c>
      <c r="AA778" s="1">
        <f>(($D778*'fnd base rates'!I$107)
+($E778*'fnd base rates'!I$108)
+($F778*'fnd base rates'!I$109)
+($G778*'fnd base rates'!I$110)
+($H778*'fnd base rates'!I$111)
+($I778*'fnd base rates'!I$112)
+($J778*'fnd base rates'!I$113)
+($K778*'fnd base rates'!I$114)
+($M778*'fnd base rates'!I$116)
+($N778*'fnd base rates'!I$117)
+($O778*'fnd base rates'!I$118)
+($P778*VLOOKUP($S778+12,rate_basefnd,9)))
*$R778</f>
        <v>10345.768020000001</v>
      </c>
      <c r="AB778" s="1">
        <f>(($D778*'fnd base rates'!J$107)
+($E778*'fnd base rates'!J$108)
+($F778*'fnd base rates'!J$109)
+($G778*'fnd base rates'!J$110)
+($H778*'fnd base rates'!J$111)
+($I778*'fnd base rates'!J$112)
+($J778*'fnd base rates'!J$113)
+($K778*'fnd base rates'!J$114)
+($M778*'fnd base rates'!J$116)
+($N778*'fnd base rates'!J$117)
+($O778*'fnd base rates'!J$118)
+($P778*VLOOKUP($S778+12,rate_basefnd,10)))
*$R778</f>
        <v>13490.95608</v>
      </c>
      <c r="AC778" s="1">
        <f>(($D778*'fnd base rates'!K$107)
+($E778*'fnd base rates'!K$108)
+($F778*'fnd base rates'!K$109)
+($G778*'fnd base rates'!K$110)
+($H778*'fnd base rates'!K$111)
+($I778*'fnd base rates'!K$112)
+($J778*'fnd base rates'!K$113)
+($K778*'fnd base rates'!K$114)
+($M778*'fnd base rates'!K$116)
+($N778*'fnd base rates'!K$117)
+($O778*'fnd base rates'!K$118)
+($P778*VLOOKUP($S778+12,rate_basefnd,11)))
*$R778</f>
        <v>30479.741090301999</v>
      </c>
      <c r="AD778" s="1">
        <f>(($D778*'fnd base rates'!L$107)
+($E778*'fnd base rates'!L$108)
+($F778*'fnd base rates'!L$109)
+($G778*'fnd base rates'!L$110)
+($H778*'fnd base rates'!L$111)
+($I778*'fnd base rates'!L$112)
+($J778*'fnd base rates'!L$113)
+($K778*'fnd base rates'!L$114)
+($M778*'fnd base rates'!L$116)
+($N778*'fnd base rates'!L$117)
+($O778*'fnd base rates'!L$118)
+($P778*VLOOKUP($S778+12,rate_basefnd,12)))</f>
        <v>37011.738556000004</v>
      </c>
      <c r="AE778" s="1">
        <f>(($D778*'fnd base rates'!M$107)
+($E778*'fnd base rates'!M$108)
+($F778*'fnd base rates'!M$109)
+($G778*'fnd base rates'!M$110)
+($H778*'fnd base rates'!M$111)
+($I778*'fnd base rates'!M$112)
+($J778*'fnd base rates'!M$113)
+($K778*'fnd base rates'!M$114)
+($M778*'fnd base rates'!M$116)
+($N778*'fnd base rates'!M$117)
+($O778*'fnd base rates'!M$118)
+($P778*VLOOKUP($S778+12,rate_basefnd,13)))</f>
        <v>0</v>
      </c>
      <c r="AF778" s="4">
        <f t="shared" si="843"/>
        <v>312940.248936488</v>
      </c>
      <c r="AH778" s="4">
        <f t="shared" si="844"/>
        <v>488219001</v>
      </c>
      <c r="AI778" s="4" t="str">
        <f t="shared" si="845"/>
        <v>488</v>
      </c>
      <c r="AJ778" s="2" t="str">
        <f t="shared" si="846"/>
        <v>219</v>
      </c>
      <c r="AK778" s="2" t="str">
        <f t="shared" si="847"/>
        <v>001</v>
      </c>
      <c r="AL778" s="4">
        <f t="shared" si="848"/>
        <v>1</v>
      </c>
      <c r="AM778" s="4">
        <f t="shared" ref="AM778:AM841" si="916">enro</f>
        <v>26</v>
      </c>
      <c r="AN778" s="4">
        <f t="shared" si="849"/>
        <v>312940.248936488</v>
      </c>
      <c r="AO778" s="4">
        <f t="shared" si="850"/>
        <v>12036</v>
      </c>
      <c r="AP778" s="4">
        <f t="shared" si="851"/>
        <v>0</v>
      </c>
      <c r="AQ778" s="4">
        <v>12036</v>
      </c>
      <c r="AW778" s="4">
        <v>12014</v>
      </c>
      <c r="AX778" s="5">
        <f t="shared" si="852"/>
        <v>22</v>
      </c>
      <c r="AY778" s="4">
        <v>12036</v>
      </c>
      <c r="AZ778" s="5"/>
      <c r="BB778" s="5">
        <f t="shared" ref="BB778" si="917">BC778-BA778</f>
        <v>0</v>
      </c>
    </row>
    <row r="779" spans="1:54" s="4" customFormat="1">
      <c r="A779" s="278">
        <v>488</v>
      </c>
      <c r="B779" s="2">
        <v>488219016</v>
      </c>
      <c r="C779" s="10" t="s">
        <v>310</v>
      </c>
      <c r="D779" s="15">
        <f>'fnd enro'!D779</f>
        <v>0</v>
      </c>
      <c r="E779" s="15">
        <f>'fnd enro'!E779</f>
        <v>0</v>
      </c>
      <c r="F779" s="15">
        <f>'fnd enro'!F779</f>
        <v>0</v>
      </c>
      <c r="G779" s="15">
        <f>'fnd enro'!G779</f>
        <v>1</v>
      </c>
      <c r="H779" s="15">
        <f>'fnd enro'!H779</f>
        <v>1</v>
      </c>
      <c r="I779" s="15">
        <f>'fnd enro'!I779</f>
        <v>1</v>
      </c>
      <c r="J779" s="15">
        <f>'fnd enro'!J779</f>
        <v>0</v>
      </c>
      <c r="K779" s="16">
        <f>'fnd enro'!K779</f>
        <v>0.1149</v>
      </c>
      <c r="L779" s="15">
        <f>'fnd enro'!L779</f>
        <v>0</v>
      </c>
      <c r="M779" s="15">
        <f>'fnd enro'!M779</f>
        <v>0</v>
      </c>
      <c r="N779" s="15">
        <f>'fnd enro'!N779</f>
        <v>0</v>
      </c>
      <c r="O779" s="15">
        <f>'fnd enro'!O779</f>
        <v>0</v>
      </c>
      <c r="P779" s="15">
        <f>'fnd enro'!P779</f>
        <v>3</v>
      </c>
      <c r="Q779" s="15">
        <f>'fnd enro'!R779</f>
        <v>3</v>
      </c>
      <c r="R779" s="16">
        <f t="shared" ref="R779:R842" si="918">VLOOKUP(B779,charterinfo_b,6)</f>
        <v>1.0569999999999999</v>
      </c>
      <c r="S779" s="15">
        <f>VALUE('fnd enro'!Q779)</f>
        <v>7</v>
      </c>
      <c r="T779" s="2"/>
      <c r="U779" s="1">
        <f>(($D779*'fnd base rates'!C$107)
+($E779*'fnd base rates'!C$108)
+($F779*'fnd base rates'!C$109)
+($G779*'fnd base rates'!C$110)
+($H779*'fnd base rates'!C$111)
+($I779*'fnd base rates'!C$112)
+($J779*'fnd base rates'!C$113)
+($K779*'fnd base rates'!C$114)
+($M779*'fnd base rates'!C$116)
+($N779*'fnd base rates'!C$117)
+($O779*'fnd base rates'!C$118)
+($P779*VLOOKUP($S779+12,rate_basefnd,3)))
*$R779</f>
        <v>1824.854351103</v>
      </c>
      <c r="V779" s="1">
        <f>(($D779*'fnd base rates'!D$107)
+($E779*'fnd base rates'!D$108)
+($F779*'fnd base rates'!D$109)
+($G779*'fnd base rates'!D$110)
+($H779*'fnd base rates'!D$111)
+($I779*'fnd base rates'!D$112)
+($J779*'fnd base rates'!D$113)
+($K779*'fnd base rates'!D$114)
+($M779*'fnd base rates'!D$116)
+($N779*'fnd base rates'!D$117)
+($O779*'fnd base rates'!D$118)
+($P779*VLOOKUP($S779+12,rate_basefnd,4)))
*$R779</f>
        <v>3267.5252399999995</v>
      </c>
      <c r="W779" s="1">
        <f>(($D779*'fnd base rates'!E$107)
+($E779*'fnd base rates'!E$108)
+($F779*'fnd base rates'!E$109)
+($G779*'fnd base rates'!E$110)
+($H779*'fnd base rates'!E$111)
+($I779*'fnd base rates'!E$112)
+($J779*'fnd base rates'!E$113)
+($K779*'fnd base rates'!E$114)
+($M779*'fnd base rates'!E$116)
+($N779*'fnd base rates'!E$117)
+($O779*'fnd base rates'!E$118)
+($P779*VLOOKUP($S779+12,rate_basefnd,5)))
*$R779</f>
        <v>21618.266896288998</v>
      </c>
      <c r="X779" s="1">
        <f>(($D779*'fnd base rates'!F$107)
+($E779*'fnd base rates'!F$108)
+($F779*'fnd base rates'!F$109)
+($G779*'fnd base rates'!F$110)
+($H779*'fnd base rates'!F$111)
+($I779*'fnd base rates'!F$112)
+($J779*'fnd base rates'!F$113)
+($K779*'fnd base rates'!F$114)
+($M779*'fnd base rates'!F$116)
+($N779*'fnd base rates'!F$117)
+($O779*'fnd base rates'!F$118)
+($P779*VLOOKUP($S779+12,rate_basefnd,6)))
*$R779</f>
        <v>3157.4441293219998</v>
      </c>
      <c r="Y779" s="1">
        <f>(($D779*'fnd base rates'!G$107)
+($E779*'fnd base rates'!G$108)
+($F779*'fnd base rates'!G$109)
+($G779*'fnd base rates'!G$110)
+($H779*'fnd base rates'!G$111)
+($I779*'fnd base rates'!G$112)
+($J779*'fnd base rates'!G$113)
+($K779*'fnd base rates'!G$114)
+($M779*'fnd base rates'!G$116)
+($N779*'fnd base rates'!G$117)
+($O779*'fnd base rates'!G$118)
+($P779*VLOOKUP($S779+12,rate_basefnd,7)))
*$R779</f>
        <v>942.32439676899992</v>
      </c>
      <c r="Z779" s="1">
        <f>(($D779*'fnd base rates'!H$107)
+($E779*'fnd base rates'!H$108)
+($F779*'fnd base rates'!H$109)
+($G779*'fnd base rates'!H$110)
+($H779*'fnd base rates'!H$111)
+($I779*'fnd base rates'!H$112)
+($J779*'fnd base rates'!H$113)
+($K779*'fnd base rates'!H$114)
+($M779*'fnd base rates'!H$116)
+($N779*'fnd base rates'!H$117)
+($O779*'fnd base rates'!H$118)
+($P779*VLOOKUP($S779+12,rate_basefnd,8)))</f>
        <v>1858.8416299999999</v>
      </c>
      <c r="AA779" s="1">
        <f>(($D779*'fnd base rates'!I$107)
+($E779*'fnd base rates'!I$108)
+($F779*'fnd base rates'!I$109)
+($G779*'fnd base rates'!I$110)
+($H779*'fnd base rates'!I$111)
+($I779*'fnd base rates'!I$112)
+($J779*'fnd base rates'!I$113)
+($K779*'fnd base rates'!I$114)
+($M779*'fnd base rates'!I$116)
+($N779*'fnd base rates'!I$117)
+($O779*'fnd base rates'!I$118)
+($P779*VLOOKUP($S779+12,rate_basefnd,9)))
*$R779</f>
        <v>1444.0734</v>
      </c>
      <c r="AB779" s="1">
        <f>(($D779*'fnd base rates'!J$107)
+($E779*'fnd base rates'!J$108)
+($F779*'fnd base rates'!J$109)
+($G779*'fnd base rates'!J$110)
+($H779*'fnd base rates'!J$111)
+($I779*'fnd base rates'!J$112)
+($J779*'fnd base rates'!J$113)
+($K779*'fnd base rates'!J$114)
+($M779*'fnd base rates'!J$116)
+($N779*'fnd base rates'!J$117)
+($O779*'fnd base rates'!J$118)
+($P779*VLOOKUP($S779+12,rate_basefnd,10)))
*$R779</f>
        <v>2929.1055499999998</v>
      </c>
      <c r="AC779" s="1">
        <f>(($D779*'fnd base rates'!K$107)
+($E779*'fnd base rates'!K$108)
+($F779*'fnd base rates'!K$109)
+($G779*'fnd base rates'!K$110)
+($H779*'fnd base rates'!K$111)
+($I779*'fnd base rates'!K$112)
+($J779*'fnd base rates'!K$113)
+($K779*'fnd base rates'!K$114)
+($M779*'fnd base rates'!K$116)
+($N779*'fnd base rates'!K$117)
+($O779*'fnd base rates'!K$118)
+($P779*VLOOKUP($S779+12,rate_basefnd,11)))
*$R779</f>
        <v>3468.8647488810002</v>
      </c>
      <c r="AD779" s="1">
        <f>(($D779*'fnd base rates'!L$107)
+($E779*'fnd base rates'!L$108)
+($F779*'fnd base rates'!L$109)
+($G779*'fnd base rates'!L$110)
+($H779*'fnd base rates'!L$111)
+($I779*'fnd base rates'!L$112)
+($J779*'fnd base rates'!L$113)
+($K779*'fnd base rates'!L$114)
+($M779*'fnd base rates'!L$116)
+($N779*'fnd base rates'!L$117)
+($O779*'fnd base rates'!L$118)
+($P779*VLOOKUP($S779+12,rate_basefnd,12)))</f>
        <v>5297.7302180000006</v>
      </c>
      <c r="AE779" s="1">
        <f>(($D779*'fnd base rates'!M$107)
+($E779*'fnd base rates'!M$108)
+($F779*'fnd base rates'!M$109)
+($G779*'fnd base rates'!M$110)
+($H779*'fnd base rates'!M$111)
+($I779*'fnd base rates'!M$112)
+($J779*'fnd base rates'!M$113)
+($K779*'fnd base rates'!M$114)
+($M779*'fnd base rates'!M$116)
+($N779*'fnd base rates'!M$117)
+($O779*'fnd base rates'!M$118)
+($P779*VLOOKUP($S779+12,rate_basefnd,13)))</f>
        <v>0</v>
      </c>
      <c r="AF779" s="4">
        <f t="shared" ref="AF779:AF842" si="919">SUM(U779:AE779)</f>
        <v>45809.030560364001</v>
      </c>
      <c r="AH779" s="4">
        <f t="shared" ref="AH779:AH842" si="920">B779</f>
        <v>488219016</v>
      </c>
      <c r="AI779" s="4" t="str">
        <f t="shared" ref="AI779:AI842" si="921">IF($B779&lt;499999999,MID($B779,1,3),MID($B779,1,4))</f>
        <v>488</v>
      </c>
      <c r="AJ779" s="2" t="str">
        <f t="shared" ref="AJ779:AJ842" si="922">IF($B779&lt;499999999,MID($B779,4,3),MID($B779,5,3))</f>
        <v>219</v>
      </c>
      <c r="AK779" s="2" t="str">
        <f t="shared" ref="AK779:AK842" si="923">IF($B779&lt;499999999,MID($B779,7,3),MID($B779,8,3))</f>
        <v>016</v>
      </c>
      <c r="AL779" s="4">
        <f t="shared" ref="AL779:AL842" si="924">IF(VLOOKUP(VALUE(IF(AH779&lt;499999999,MID(AH779,4,3),MID(AH779,5,3))),distinfo,4)=R779,1,0)</f>
        <v>1</v>
      </c>
      <c r="AM779" s="4">
        <f t="shared" si="916"/>
        <v>3</v>
      </c>
      <c r="AN779" s="4">
        <f t="shared" ref="AN779:AN842" si="925">AF779</f>
        <v>45809.030560364001</v>
      </c>
      <c r="AO779" s="4">
        <f t="shared" ref="AO779:AO842" si="926">IF(OR(AF779=0,AM779=0),0,ROUND(AN779/AM779,0))</f>
        <v>15270</v>
      </c>
      <c r="AP779" s="4">
        <f t="shared" ref="AP779:AP842" si="927">AO779-AQ779</f>
        <v>0</v>
      </c>
      <c r="AQ779" s="4">
        <v>15270</v>
      </c>
      <c r="AW779" s="4">
        <v>15223</v>
      </c>
      <c r="AX779" s="5">
        <f t="shared" ref="AX779:AX842" si="928">AY779-AW779</f>
        <v>47</v>
      </c>
      <c r="AY779" s="4">
        <v>15270</v>
      </c>
      <c r="AZ779" s="5"/>
      <c r="BB779" s="5">
        <f t="shared" ref="BB779" si="929">BC779-BA779</f>
        <v>0</v>
      </c>
    </row>
    <row r="780" spans="1:54" s="4" customFormat="1">
      <c r="A780" s="278">
        <v>488</v>
      </c>
      <c r="B780" s="2">
        <v>488219018</v>
      </c>
      <c r="C780" s="10" t="s">
        <v>310</v>
      </c>
      <c r="D780" s="15">
        <f>'fnd enro'!D780</f>
        <v>0</v>
      </c>
      <c r="E780" s="15">
        <f>'fnd enro'!E780</f>
        <v>0</v>
      </c>
      <c r="F780" s="15">
        <f>'fnd enro'!F780</f>
        <v>0</v>
      </c>
      <c r="G780" s="15">
        <f>'fnd enro'!G780</f>
        <v>1</v>
      </c>
      <c r="H780" s="15">
        <f>'fnd enro'!H780</f>
        <v>2</v>
      </c>
      <c r="I780" s="15">
        <f>'fnd enro'!I780</f>
        <v>0</v>
      </c>
      <c r="J780" s="15">
        <f>'fnd enro'!J780</f>
        <v>0</v>
      </c>
      <c r="K780" s="16">
        <f>'fnd enro'!K780</f>
        <v>0.1149</v>
      </c>
      <c r="L780" s="15">
        <f>'fnd enro'!L780</f>
        <v>0</v>
      </c>
      <c r="M780" s="15">
        <f>'fnd enro'!M780</f>
        <v>0</v>
      </c>
      <c r="N780" s="15">
        <f>'fnd enro'!N780</f>
        <v>1</v>
      </c>
      <c r="O780" s="15">
        <f>'fnd enro'!O780</f>
        <v>0</v>
      </c>
      <c r="P780" s="15">
        <f>'fnd enro'!P780</f>
        <v>3</v>
      </c>
      <c r="Q780" s="15">
        <f>'fnd enro'!R780</f>
        <v>3</v>
      </c>
      <c r="R780" s="16">
        <f t="shared" si="918"/>
        <v>1.0569999999999999</v>
      </c>
      <c r="S780" s="15">
        <f>VALUE('fnd enro'!Q780)</f>
        <v>7</v>
      </c>
      <c r="T780" s="2"/>
      <c r="U780" s="1">
        <f>(($D780*'fnd base rates'!C$107)
+($E780*'fnd base rates'!C$108)
+($F780*'fnd base rates'!C$109)
+($G780*'fnd base rates'!C$110)
+($H780*'fnd base rates'!C$111)
+($I780*'fnd base rates'!C$112)
+($J780*'fnd base rates'!C$113)
+($K780*'fnd base rates'!C$114)
+($M780*'fnd base rates'!C$116)
+($N780*'fnd base rates'!C$117)
+($O780*'fnd base rates'!C$118)
+($P780*VLOOKUP($S780+12,rate_basefnd,3)))
*$R780</f>
        <v>1930.3958011029999</v>
      </c>
      <c r="V780" s="1">
        <f>(($D780*'fnd base rates'!D$107)
+($E780*'fnd base rates'!D$108)
+($F780*'fnd base rates'!D$109)
+($G780*'fnd base rates'!D$110)
+($H780*'fnd base rates'!D$111)
+($I780*'fnd base rates'!D$112)
+($J780*'fnd base rates'!D$113)
+($K780*'fnd base rates'!D$114)
+($M780*'fnd base rates'!D$116)
+($N780*'fnd base rates'!D$117)
+($O780*'fnd base rates'!D$118)
+($P780*VLOOKUP($S780+12,rate_basefnd,4)))
*$R780</f>
        <v>3452.2042799999999</v>
      </c>
      <c r="W780" s="1">
        <f>(($D780*'fnd base rates'!E$107)
+($E780*'fnd base rates'!E$108)
+($F780*'fnd base rates'!E$109)
+($G780*'fnd base rates'!E$110)
+($H780*'fnd base rates'!E$111)
+($I780*'fnd base rates'!E$112)
+($J780*'fnd base rates'!E$113)
+($K780*'fnd base rates'!E$114)
+($M780*'fnd base rates'!E$116)
+($N780*'fnd base rates'!E$117)
+($O780*'fnd base rates'!E$118)
+($P780*VLOOKUP($S780+12,rate_basefnd,5)))
*$R780</f>
        <v>21441.557636288999</v>
      </c>
      <c r="X780" s="1">
        <f>(($D780*'fnd base rates'!F$107)
+($E780*'fnd base rates'!F$108)
+($F780*'fnd base rates'!F$109)
+($G780*'fnd base rates'!F$110)
+($H780*'fnd base rates'!F$111)
+($I780*'fnd base rates'!F$112)
+($J780*'fnd base rates'!F$113)
+($K780*'fnd base rates'!F$114)
+($M780*'fnd base rates'!F$116)
+($N780*'fnd base rates'!F$117)
+($O780*'fnd base rates'!F$118)
+($P780*VLOOKUP($S780+12,rate_basefnd,6)))
*$R780</f>
        <v>3451.8609093219993</v>
      </c>
      <c r="Y780" s="1">
        <f>(($D780*'fnd base rates'!G$107)
+($E780*'fnd base rates'!G$108)
+($F780*'fnd base rates'!G$109)
+($G780*'fnd base rates'!G$110)
+($H780*'fnd base rates'!G$111)
+($I780*'fnd base rates'!G$112)
+($J780*'fnd base rates'!G$113)
+($K780*'fnd base rates'!G$114)
+($M780*'fnd base rates'!G$116)
+($N780*'fnd base rates'!G$117)
+($O780*'fnd base rates'!G$118)
+($P780*VLOOKUP($S780+12,rate_basefnd,7)))
*$R780</f>
        <v>999.70892676899996</v>
      </c>
      <c r="Z780" s="1">
        <f>(($D780*'fnd base rates'!H$107)
+($E780*'fnd base rates'!H$108)
+($F780*'fnd base rates'!H$109)
+($G780*'fnd base rates'!H$110)
+($H780*'fnd base rates'!H$111)
+($I780*'fnd base rates'!H$112)
+($J780*'fnd base rates'!H$113)
+($K780*'fnd base rates'!H$114)
+($M780*'fnd base rates'!H$116)
+($N780*'fnd base rates'!H$117)
+($O780*'fnd base rates'!H$118)
+($P780*VLOOKUP($S780+12,rate_basefnd,8)))</f>
        <v>1692.1016300000001</v>
      </c>
      <c r="AA780" s="1">
        <f>(($D780*'fnd base rates'!I$107)
+($E780*'fnd base rates'!I$108)
+($F780*'fnd base rates'!I$109)
+($G780*'fnd base rates'!I$110)
+($H780*'fnd base rates'!I$111)
+($I780*'fnd base rates'!I$112)
+($J780*'fnd base rates'!I$113)
+($K780*'fnd base rates'!I$114)
+($M780*'fnd base rates'!I$116)
+($N780*'fnd base rates'!I$117)
+($O780*'fnd base rates'!I$118)
+($P780*VLOOKUP($S780+12,rate_basefnd,9)))
*$R780</f>
        <v>1447.6671999999999</v>
      </c>
      <c r="AB780" s="1">
        <f>(($D780*'fnd base rates'!J$107)
+($E780*'fnd base rates'!J$108)
+($F780*'fnd base rates'!J$109)
+($G780*'fnd base rates'!J$110)
+($H780*'fnd base rates'!J$111)
+($I780*'fnd base rates'!J$112)
+($J780*'fnd base rates'!J$113)
+($K780*'fnd base rates'!J$114)
+($M780*'fnd base rates'!J$116)
+($N780*'fnd base rates'!J$117)
+($O780*'fnd base rates'!J$118)
+($P780*VLOOKUP($S780+12,rate_basefnd,10)))
*$R780</f>
        <v>2626.8246899999999</v>
      </c>
      <c r="AC780" s="1">
        <f>(($D780*'fnd base rates'!K$107)
+($E780*'fnd base rates'!K$108)
+($F780*'fnd base rates'!K$109)
+($G780*'fnd base rates'!K$110)
+($H780*'fnd base rates'!K$111)
+($I780*'fnd base rates'!K$112)
+($J780*'fnd base rates'!K$113)
+($K780*'fnd base rates'!K$114)
+($M780*'fnd base rates'!K$116)
+($N780*'fnd base rates'!K$117)
+($O780*'fnd base rates'!K$118)
+($P780*VLOOKUP($S780+12,rate_basefnd,11)))
*$R780</f>
        <v>3817.917858881</v>
      </c>
      <c r="AD780" s="1">
        <f>(($D780*'fnd base rates'!L$107)
+($E780*'fnd base rates'!L$108)
+($F780*'fnd base rates'!L$109)
+($G780*'fnd base rates'!L$110)
+($H780*'fnd base rates'!L$111)
+($I780*'fnd base rates'!L$112)
+($J780*'fnd base rates'!L$113)
+($K780*'fnd base rates'!L$114)
+($M780*'fnd base rates'!L$116)
+($N780*'fnd base rates'!L$117)
+($O780*'fnd base rates'!L$118)
+($P780*VLOOKUP($S780+12,rate_basefnd,12)))</f>
        <v>5694.2902180000001</v>
      </c>
      <c r="AE780" s="1">
        <f>(($D780*'fnd base rates'!M$107)
+($E780*'fnd base rates'!M$108)
+($F780*'fnd base rates'!M$109)
+($G780*'fnd base rates'!M$110)
+($H780*'fnd base rates'!M$111)
+($I780*'fnd base rates'!M$112)
+($J780*'fnd base rates'!M$113)
+($K780*'fnd base rates'!M$114)
+($M780*'fnd base rates'!M$116)
+($N780*'fnd base rates'!M$117)
+($O780*'fnd base rates'!M$118)
+($P780*VLOOKUP($S780+12,rate_basefnd,13)))</f>
        <v>0</v>
      </c>
      <c r="AF780" s="4">
        <f t="shared" si="919"/>
        <v>46554.529150364004</v>
      </c>
      <c r="AH780" s="4">
        <f t="shared" si="920"/>
        <v>488219018</v>
      </c>
      <c r="AI780" s="4" t="str">
        <f t="shared" si="921"/>
        <v>488</v>
      </c>
      <c r="AJ780" s="2" t="str">
        <f t="shared" si="922"/>
        <v>219</v>
      </c>
      <c r="AK780" s="2" t="str">
        <f t="shared" si="923"/>
        <v>018</v>
      </c>
      <c r="AL780" s="4">
        <f t="shared" si="924"/>
        <v>1</v>
      </c>
      <c r="AM780" s="4">
        <f t="shared" si="916"/>
        <v>3</v>
      </c>
      <c r="AN780" s="4">
        <f t="shared" si="925"/>
        <v>46554.529150364004</v>
      </c>
      <c r="AO780" s="4">
        <f t="shared" si="926"/>
        <v>15518</v>
      </c>
      <c r="AP780" s="4">
        <f t="shared" si="927"/>
        <v>0</v>
      </c>
      <c r="AQ780" s="4">
        <v>15518</v>
      </c>
      <c r="AW780" s="4">
        <v>15467</v>
      </c>
      <c r="AX780" s="5">
        <f t="shared" si="928"/>
        <v>51</v>
      </c>
      <c r="AY780" s="4">
        <v>15518</v>
      </c>
      <c r="AZ780" s="5"/>
      <c r="BB780" s="5">
        <f t="shared" ref="BB780" si="930">BC780-BA780</f>
        <v>0</v>
      </c>
    </row>
    <row r="781" spans="1:54" s="4" customFormat="1">
      <c r="A781" s="278">
        <v>488</v>
      </c>
      <c r="B781" s="2">
        <v>488219035</v>
      </c>
      <c r="C781" s="10" t="s">
        <v>310</v>
      </c>
      <c r="D781" s="15">
        <f>'fnd enro'!D781</f>
        <v>0</v>
      </c>
      <c r="E781" s="15">
        <f>'fnd enro'!E781</f>
        <v>0</v>
      </c>
      <c r="F781" s="15">
        <f>'fnd enro'!F781</f>
        <v>0</v>
      </c>
      <c r="G781" s="15">
        <f>'fnd enro'!G781</f>
        <v>0</v>
      </c>
      <c r="H781" s="15">
        <f>'fnd enro'!H781</f>
        <v>1</v>
      </c>
      <c r="I781" s="15">
        <f>'fnd enro'!I781</f>
        <v>0</v>
      </c>
      <c r="J781" s="15">
        <f>'fnd enro'!J781</f>
        <v>0</v>
      </c>
      <c r="K781" s="16">
        <f>'fnd enro'!K781</f>
        <v>3.8300000000000001E-2</v>
      </c>
      <c r="L781" s="15">
        <f>'fnd enro'!L781</f>
        <v>0</v>
      </c>
      <c r="M781" s="15">
        <f>'fnd enro'!M781</f>
        <v>0</v>
      </c>
      <c r="N781" s="15">
        <f>'fnd enro'!N781</f>
        <v>0</v>
      </c>
      <c r="O781" s="15">
        <f>'fnd enro'!O781</f>
        <v>0</v>
      </c>
      <c r="P781" s="15">
        <f>'fnd enro'!P781</f>
        <v>1</v>
      </c>
      <c r="Q781" s="15">
        <f>'fnd enro'!R781</f>
        <v>1</v>
      </c>
      <c r="R781" s="16">
        <f t="shared" si="918"/>
        <v>1.0569999999999999</v>
      </c>
      <c r="S781" s="15">
        <f>VALUE('fnd enro'!Q781)</f>
        <v>11</v>
      </c>
      <c r="T781" s="2"/>
      <c r="U781" s="1">
        <f>(($D781*'fnd base rates'!C$107)
+($E781*'fnd base rates'!C$108)
+($F781*'fnd base rates'!C$109)
+($G781*'fnd base rates'!C$110)
+($H781*'fnd base rates'!C$111)
+($I781*'fnd base rates'!C$112)
+($J781*'fnd base rates'!C$113)
+($K781*'fnd base rates'!C$114)
+($M781*'fnd base rates'!C$116)
+($N781*'fnd base rates'!C$117)
+($O781*'fnd base rates'!C$118)
+($P781*VLOOKUP($S781+12,rate_basefnd,3)))
*$R781</f>
        <v>618.08317370099996</v>
      </c>
      <c r="V781" s="1">
        <f>(($D781*'fnd base rates'!D$107)
+($E781*'fnd base rates'!D$108)
+($F781*'fnd base rates'!D$109)
+($G781*'fnd base rates'!D$110)
+($H781*'fnd base rates'!D$111)
+($I781*'fnd base rates'!D$112)
+($J781*'fnd base rates'!D$113)
+($K781*'fnd base rates'!D$114)
+($M781*'fnd base rates'!D$116)
+($N781*'fnd base rates'!D$117)
+($O781*'fnd base rates'!D$118)
+($P781*VLOOKUP($S781+12,rate_basefnd,4)))
*$R781</f>
        <v>1135.5773799999999</v>
      </c>
      <c r="W781" s="1">
        <f>(($D781*'fnd base rates'!E$107)
+($E781*'fnd base rates'!E$108)
+($F781*'fnd base rates'!E$109)
+($G781*'fnd base rates'!E$110)
+($H781*'fnd base rates'!E$111)
+($I781*'fnd base rates'!E$112)
+($J781*'fnd base rates'!E$113)
+($K781*'fnd base rates'!E$114)
+($M781*'fnd base rates'!E$116)
+($N781*'fnd base rates'!E$117)
+($O781*'fnd base rates'!E$118)
+($P781*VLOOKUP($S781+12,rate_basefnd,5)))
*$R781</f>
        <v>7027.3643587629995</v>
      </c>
      <c r="X781" s="1">
        <f>(($D781*'fnd base rates'!F$107)
+($E781*'fnd base rates'!F$108)
+($F781*'fnd base rates'!F$109)
+($G781*'fnd base rates'!F$110)
+($H781*'fnd base rates'!F$111)
+($I781*'fnd base rates'!F$112)
+($J781*'fnd base rates'!F$113)
+($K781*'fnd base rates'!F$114)
+($M781*'fnd base rates'!F$116)
+($N781*'fnd base rates'!F$117)
+($O781*'fnd base rates'!F$118)
+($P781*VLOOKUP($S781+12,rate_basefnd,6)))
*$R781</f>
        <v>1004.074299774</v>
      </c>
      <c r="Y781" s="1">
        <f>(($D781*'fnd base rates'!G$107)
+($E781*'fnd base rates'!G$108)
+($F781*'fnd base rates'!G$109)
+($G781*'fnd base rates'!G$110)
+($H781*'fnd base rates'!G$111)
+($I781*'fnd base rates'!G$112)
+($J781*'fnd base rates'!G$113)
+($K781*'fnd base rates'!G$114)
+($M781*'fnd base rates'!G$116)
+($N781*'fnd base rates'!G$117)
+($O781*'fnd base rates'!G$118)
+($P781*VLOOKUP($S781+12,rate_basefnd,7)))
*$R781</f>
        <v>341.55489892299994</v>
      </c>
      <c r="Z781" s="1">
        <f>(($D781*'fnd base rates'!H$107)
+($E781*'fnd base rates'!H$108)
+($F781*'fnd base rates'!H$109)
+($G781*'fnd base rates'!H$110)
+($H781*'fnd base rates'!H$111)
+($I781*'fnd base rates'!H$112)
+($J781*'fnd base rates'!H$113)
+($K781*'fnd base rates'!H$114)
+($M781*'fnd base rates'!H$116)
+($N781*'fnd base rates'!H$117)
+($O781*'fnd base rates'!H$118)
+($P781*VLOOKUP($S781+12,rate_basefnd,8)))</f>
        <v>525.61721</v>
      </c>
      <c r="AA781" s="1">
        <f>(($D781*'fnd base rates'!I$107)
+($E781*'fnd base rates'!I$108)
+($F781*'fnd base rates'!I$109)
+($G781*'fnd base rates'!I$110)
+($H781*'fnd base rates'!I$111)
+($I781*'fnd base rates'!I$112)
+($J781*'fnd base rates'!I$113)
+($K781*'fnd base rates'!I$114)
+($M781*'fnd base rates'!I$116)
+($N781*'fnd base rates'!I$117)
+($O781*'fnd base rates'!I$118)
+($P781*VLOOKUP($S781+12,rate_basefnd,9)))
*$R781</f>
        <v>498.25922999999995</v>
      </c>
      <c r="AB781" s="1">
        <f>(($D781*'fnd base rates'!J$107)
+($E781*'fnd base rates'!J$108)
+($F781*'fnd base rates'!J$109)
+($G781*'fnd base rates'!J$110)
+($H781*'fnd base rates'!J$111)
+($I781*'fnd base rates'!J$112)
+($J781*'fnd base rates'!J$113)
+($K781*'fnd base rates'!J$114)
+($M781*'fnd base rates'!J$116)
+($N781*'fnd base rates'!J$117)
+($O781*'fnd base rates'!J$118)
+($P781*VLOOKUP($S781+12,rate_basefnd,10)))
*$R781</f>
        <v>994.65813999999989</v>
      </c>
      <c r="AC781" s="1">
        <f>(($D781*'fnd base rates'!K$107)
+($E781*'fnd base rates'!K$108)
+($F781*'fnd base rates'!K$109)
+($G781*'fnd base rates'!K$110)
+($H781*'fnd base rates'!K$111)
+($I781*'fnd base rates'!K$112)
+($J781*'fnd base rates'!K$113)
+($K781*'fnd base rates'!K$114)
+($M781*'fnd base rates'!K$116)
+($N781*'fnd base rates'!K$117)
+($O781*'fnd base rates'!K$118)
+($P781*VLOOKUP($S781+12,rate_basefnd,11)))
*$R781</f>
        <v>1194.7419096269998</v>
      </c>
      <c r="AD781" s="1">
        <f>(($D781*'fnd base rates'!L$107)
+($E781*'fnd base rates'!L$108)
+($F781*'fnd base rates'!L$109)
+($G781*'fnd base rates'!L$110)
+($H781*'fnd base rates'!L$111)
+($I781*'fnd base rates'!L$112)
+($J781*'fnd base rates'!L$113)
+($K781*'fnd base rates'!L$114)
+($M781*'fnd base rates'!L$116)
+($N781*'fnd base rates'!L$117)
+($O781*'fnd base rates'!L$118)
+($P781*VLOOKUP($S781+12,rate_basefnd,12)))</f>
        <v>1891.9034059999999</v>
      </c>
      <c r="AE781" s="1">
        <f>(($D781*'fnd base rates'!M$107)
+($E781*'fnd base rates'!M$108)
+($F781*'fnd base rates'!M$109)
+($G781*'fnd base rates'!M$110)
+($H781*'fnd base rates'!M$111)
+($I781*'fnd base rates'!M$112)
+($J781*'fnd base rates'!M$113)
+($K781*'fnd base rates'!M$114)
+($M781*'fnd base rates'!M$116)
+($N781*'fnd base rates'!M$117)
+($O781*'fnd base rates'!M$118)
+($P781*VLOOKUP($S781+12,rate_basefnd,13)))</f>
        <v>0</v>
      </c>
      <c r="AF781" s="4">
        <f t="shared" si="919"/>
        <v>15231.834006787998</v>
      </c>
      <c r="AH781" s="4">
        <f t="shared" si="920"/>
        <v>488219035</v>
      </c>
      <c r="AI781" s="4" t="str">
        <f t="shared" si="921"/>
        <v>488</v>
      </c>
      <c r="AJ781" s="2" t="str">
        <f t="shared" si="922"/>
        <v>219</v>
      </c>
      <c r="AK781" s="2" t="str">
        <f t="shared" si="923"/>
        <v>035</v>
      </c>
      <c r="AL781" s="4">
        <f t="shared" si="924"/>
        <v>1</v>
      </c>
      <c r="AM781" s="4">
        <f t="shared" si="916"/>
        <v>1</v>
      </c>
      <c r="AN781" s="4">
        <f t="shared" si="925"/>
        <v>15231.834006787998</v>
      </c>
      <c r="AO781" s="4">
        <f t="shared" si="926"/>
        <v>15232</v>
      </c>
      <c r="AP781" s="4">
        <f t="shared" si="927"/>
        <v>0</v>
      </c>
      <c r="AQ781" s="4">
        <v>15232</v>
      </c>
      <c r="AW781" s="4">
        <v>15128</v>
      </c>
      <c r="AX781" s="5">
        <f t="shared" si="928"/>
        <v>104</v>
      </c>
      <c r="AY781" s="4">
        <v>15232</v>
      </c>
      <c r="AZ781" s="5"/>
      <c r="BB781" s="5">
        <f t="shared" ref="BB781" si="931">BC781-BA781</f>
        <v>0</v>
      </c>
    </row>
    <row r="782" spans="1:54" s="4" customFormat="1">
      <c r="A782" s="278">
        <v>488</v>
      </c>
      <c r="B782" s="2">
        <v>488219040</v>
      </c>
      <c r="C782" s="10" t="s">
        <v>310</v>
      </c>
      <c r="D782" s="15">
        <f>'fnd enro'!D782</f>
        <v>0</v>
      </c>
      <c r="E782" s="15">
        <f>'fnd enro'!E782</f>
        <v>0</v>
      </c>
      <c r="F782" s="15">
        <f>'fnd enro'!F782</f>
        <v>0</v>
      </c>
      <c r="G782" s="15">
        <f>'fnd enro'!G782</f>
        <v>2</v>
      </c>
      <c r="H782" s="15">
        <f>'fnd enro'!H782</f>
        <v>2</v>
      </c>
      <c r="I782" s="15">
        <f>'fnd enro'!I782</f>
        <v>3</v>
      </c>
      <c r="J782" s="15">
        <f>'fnd enro'!J782</f>
        <v>0</v>
      </c>
      <c r="K782" s="16">
        <f>'fnd enro'!K782</f>
        <v>0.2681</v>
      </c>
      <c r="L782" s="15">
        <f>'fnd enro'!L782</f>
        <v>0</v>
      </c>
      <c r="M782" s="15">
        <f>'fnd enro'!M782</f>
        <v>0</v>
      </c>
      <c r="N782" s="15">
        <f>'fnd enro'!N782</f>
        <v>0</v>
      </c>
      <c r="O782" s="15">
        <f>'fnd enro'!O782</f>
        <v>0</v>
      </c>
      <c r="P782" s="15">
        <f>'fnd enro'!P782</f>
        <v>6</v>
      </c>
      <c r="Q782" s="15">
        <f>'fnd enro'!R782</f>
        <v>7</v>
      </c>
      <c r="R782" s="16">
        <f t="shared" si="918"/>
        <v>1.0569999999999999</v>
      </c>
      <c r="S782" s="15">
        <f>VALUE('fnd enro'!Q782)</f>
        <v>5</v>
      </c>
      <c r="T782" s="2"/>
      <c r="U782" s="1">
        <f>(($D782*'fnd base rates'!C$107)
+($E782*'fnd base rates'!C$108)
+($F782*'fnd base rates'!C$109)
+($G782*'fnd base rates'!C$110)
+($H782*'fnd base rates'!C$111)
+($I782*'fnd base rates'!C$112)
+($J782*'fnd base rates'!C$113)
+($K782*'fnd base rates'!C$114)
+($M782*'fnd base rates'!C$116)
+($N782*'fnd base rates'!C$117)
+($O782*'fnd base rates'!C$118)
+($P782*VLOOKUP($S782+12,rate_basefnd,3)))
*$R782</f>
        <v>4148.3825859069993</v>
      </c>
      <c r="V782" s="1">
        <f>(($D782*'fnd base rates'!D$107)
+($E782*'fnd base rates'!D$108)
+($F782*'fnd base rates'!D$109)
+($G782*'fnd base rates'!D$110)
+($H782*'fnd base rates'!D$111)
+($I782*'fnd base rates'!D$112)
+($J782*'fnd base rates'!D$113)
+($K782*'fnd base rates'!D$114)
+($M782*'fnd base rates'!D$116)
+($N782*'fnd base rates'!D$117)
+($O782*'fnd base rates'!D$118)
+($P782*VLOOKUP($S782+12,rate_basefnd,4)))
*$R782</f>
        <v>7104.9531699999989</v>
      </c>
      <c r="W782" s="1">
        <f>(($D782*'fnd base rates'!E$107)
+($E782*'fnd base rates'!E$108)
+($F782*'fnd base rates'!E$109)
+($G782*'fnd base rates'!E$110)
+($H782*'fnd base rates'!E$111)
+($I782*'fnd base rates'!E$112)
+($J782*'fnd base rates'!E$113)
+($K782*'fnd base rates'!E$114)
+($M782*'fnd base rates'!E$116)
+($N782*'fnd base rates'!E$117)
+($O782*'fnd base rates'!E$118)
+($P782*VLOOKUP($S782+12,rate_basefnd,5)))
*$R782</f>
        <v>46211.339011340999</v>
      </c>
      <c r="X782" s="1">
        <f>(($D782*'fnd base rates'!F$107)
+($E782*'fnd base rates'!F$108)
+($F782*'fnd base rates'!F$109)
+($G782*'fnd base rates'!F$110)
+($H782*'fnd base rates'!F$111)
+($I782*'fnd base rates'!F$112)
+($J782*'fnd base rates'!F$113)
+($K782*'fnd base rates'!F$114)
+($M782*'fnd base rates'!F$116)
+($N782*'fnd base rates'!F$117)
+($O782*'fnd base rates'!F$118)
+($P782*VLOOKUP($S782+12,rate_basefnd,6)))
*$R782</f>
        <v>7209.2248184179989</v>
      </c>
      <c r="Y782" s="1">
        <f>(($D782*'fnd base rates'!G$107)
+($E782*'fnd base rates'!G$108)
+($F782*'fnd base rates'!G$109)
+($G782*'fnd base rates'!G$110)
+($H782*'fnd base rates'!G$111)
+($I782*'fnd base rates'!G$112)
+($J782*'fnd base rates'!G$113)
+($K782*'fnd base rates'!G$114)
+($M782*'fnd base rates'!G$116)
+($N782*'fnd base rates'!G$117)
+($O782*'fnd base rates'!G$118)
+($P782*VLOOKUP($S782+12,rate_basefnd,7)))
*$R782</f>
        <v>1953.6879524609999</v>
      </c>
      <c r="Z782" s="1">
        <f>(($D782*'fnd base rates'!H$107)
+($E782*'fnd base rates'!H$108)
+($F782*'fnd base rates'!H$109)
+($G782*'fnd base rates'!H$110)
+($H782*'fnd base rates'!H$111)
+($I782*'fnd base rates'!H$112)
+($J782*'fnd base rates'!H$113)
+($K782*'fnd base rates'!H$114)
+($M782*'fnd base rates'!H$116)
+($N782*'fnd base rates'!H$117)
+($O782*'fnd base rates'!H$118)
+($P782*VLOOKUP($S782+12,rate_basefnd,8)))</f>
        <v>4495.9504699999998</v>
      </c>
      <c r="AA782" s="1">
        <f>(($D782*'fnd base rates'!I$107)
+($E782*'fnd base rates'!I$108)
+($F782*'fnd base rates'!I$109)
+($G782*'fnd base rates'!I$110)
+($H782*'fnd base rates'!I$111)
+($I782*'fnd base rates'!I$112)
+($J782*'fnd base rates'!I$113)
+($K782*'fnd base rates'!I$114)
+($M782*'fnd base rates'!I$116)
+($N782*'fnd base rates'!I$117)
+($O782*'fnd base rates'!I$118)
+($P782*VLOOKUP($S782+12,rate_basefnd,9)))
*$R782</f>
        <v>3238.3731800000005</v>
      </c>
      <c r="AB782" s="1">
        <f>(($D782*'fnd base rates'!J$107)
+($E782*'fnd base rates'!J$108)
+($F782*'fnd base rates'!J$109)
+($G782*'fnd base rates'!J$110)
+($H782*'fnd base rates'!J$111)
+($I782*'fnd base rates'!J$112)
+($J782*'fnd base rates'!J$113)
+($K782*'fnd base rates'!J$114)
+($M782*'fnd base rates'!J$116)
+($N782*'fnd base rates'!J$117)
+($O782*'fnd base rates'!J$118)
+($P782*VLOOKUP($S782+12,rate_basefnd,10)))
*$R782</f>
        <v>6019.5938599999999</v>
      </c>
      <c r="AC782" s="1">
        <f>(($D782*'fnd base rates'!K$107)
+($E782*'fnd base rates'!K$108)
+($F782*'fnd base rates'!K$109)
+($G782*'fnd base rates'!K$110)
+($H782*'fnd base rates'!K$111)
+($I782*'fnd base rates'!K$112)
+($J782*'fnd base rates'!K$113)
+($K782*'fnd base rates'!K$114)
+($M782*'fnd base rates'!K$116)
+($N782*'fnd base rates'!K$117)
+($O782*'fnd base rates'!K$118)
+($P782*VLOOKUP($S782+12,rate_basefnd,11)))
*$R782</f>
        <v>8100.0003673889996</v>
      </c>
      <c r="AD782" s="1">
        <f>(($D782*'fnd base rates'!L$107)
+($E782*'fnd base rates'!L$108)
+($F782*'fnd base rates'!L$109)
+($G782*'fnd base rates'!L$110)
+($H782*'fnd base rates'!L$111)
+($I782*'fnd base rates'!L$112)
+($J782*'fnd base rates'!L$113)
+($K782*'fnd base rates'!L$114)
+($M782*'fnd base rates'!L$116)
+($N782*'fnd base rates'!L$117)
+($O782*'fnd base rates'!L$118)
+($P782*VLOOKUP($S782+12,rate_basefnd,12)))</f>
        <v>11520.353842</v>
      </c>
      <c r="AE782" s="1">
        <f>(($D782*'fnd base rates'!M$107)
+($E782*'fnd base rates'!M$108)
+($F782*'fnd base rates'!M$109)
+($G782*'fnd base rates'!M$110)
+($H782*'fnd base rates'!M$111)
+($I782*'fnd base rates'!M$112)
+($J782*'fnd base rates'!M$113)
+($K782*'fnd base rates'!M$114)
+($M782*'fnd base rates'!M$116)
+($N782*'fnd base rates'!M$117)
+($O782*'fnd base rates'!M$118)
+($P782*VLOOKUP($S782+12,rate_basefnd,13)))</f>
        <v>0</v>
      </c>
      <c r="AF782" s="4">
        <f t="shared" si="919"/>
        <v>100001.85925751599</v>
      </c>
      <c r="AH782" s="4">
        <f t="shared" si="920"/>
        <v>488219040</v>
      </c>
      <c r="AI782" s="4" t="str">
        <f t="shared" si="921"/>
        <v>488</v>
      </c>
      <c r="AJ782" s="2" t="str">
        <f t="shared" si="922"/>
        <v>219</v>
      </c>
      <c r="AK782" s="2" t="str">
        <f t="shared" si="923"/>
        <v>040</v>
      </c>
      <c r="AL782" s="4">
        <f t="shared" si="924"/>
        <v>1</v>
      </c>
      <c r="AM782" s="4">
        <f t="shared" si="916"/>
        <v>7</v>
      </c>
      <c r="AN782" s="4">
        <f t="shared" si="925"/>
        <v>100001.85925751599</v>
      </c>
      <c r="AO782" s="4">
        <f t="shared" si="926"/>
        <v>14286</v>
      </c>
      <c r="AP782" s="4">
        <f t="shared" si="927"/>
        <v>0</v>
      </c>
      <c r="AQ782" s="4">
        <v>14286</v>
      </c>
      <c r="AW782" s="4">
        <v>14259</v>
      </c>
      <c r="AX782" s="5">
        <f t="shared" si="928"/>
        <v>27</v>
      </c>
      <c r="AY782" s="4">
        <v>14286</v>
      </c>
      <c r="AZ782" s="5"/>
      <c r="BB782" s="5">
        <f t="shared" ref="BB782" si="932">BC782-BA782</f>
        <v>0</v>
      </c>
    </row>
    <row r="783" spans="1:54" s="4" customFormat="1">
      <c r="A783" s="278">
        <v>488</v>
      </c>
      <c r="B783" s="2">
        <v>488219044</v>
      </c>
      <c r="C783" s="10" t="s">
        <v>310</v>
      </c>
      <c r="D783" s="15">
        <f>'fnd enro'!D783</f>
        <v>0</v>
      </c>
      <c r="E783" s="15">
        <f>'fnd enro'!E783</f>
        <v>0</v>
      </c>
      <c r="F783" s="15">
        <f>'fnd enro'!F783</f>
        <v>2</v>
      </c>
      <c r="G783" s="15">
        <f>'fnd enro'!G783</f>
        <v>35</v>
      </c>
      <c r="H783" s="15">
        <f>'fnd enro'!H783</f>
        <v>37</v>
      </c>
      <c r="I783" s="15">
        <f>'fnd enro'!I783</f>
        <v>41</v>
      </c>
      <c r="J783" s="15">
        <f>'fnd enro'!J783</f>
        <v>0</v>
      </c>
      <c r="K783" s="16">
        <f>'fnd enro'!K783</f>
        <v>4.4044999999999996</v>
      </c>
      <c r="L783" s="15">
        <f>'fnd enro'!L783</f>
        <v>0</v>
      </c>
      <c r="M783" s="15">
        <f>'fnd enro'!M783</f>
        <v>6</v>
      </c>
      <c r="N783" s="15">
        <f>'fnd enro'!N783</f>
        <v>2</v>
      </c>
      <c r="O783" s="15">
        <f>'fnd enro'!O783</f>
        <v>4</v>
      </c>
      <c r="P783" s="15">
        <f>'fnd enro'!P783</f>
        <v>64</v>
      </c>
      <c r="Q783" s="15">
        <f>'fnd enro'!R783</f>
        <v>115</v>
      </c>
      <c r="R783" s="16">
        <f t="shared" si="918"/>
        <v>1.0569999999999999</v>
      </c>
      <c r="S783" s="15">
        <f>VALUE('fnd enro'!Q783)</f>
        <v>12</v>
      </c>
      <c r="T783" s="2"/>
      <c r="U783" s="1">
        <f>(($D783*'fnd base rates'!C$107)
+($E783*'fnd base rates'!C$108)
+($F783*'fnd base rates'!C$109)
+($G783*'fnd base rates'!C$110)
+($H783*'fnd base rates'!C$111)
+($I783*'fnd base rates'!C$112)
+($J783*'fnd base rates'!C$113)
+($K783*'fnd base rates'!C$114)
+($M783*'fnd base rates'!C$116)
+($N783*'fnd base rates'!C$117)
+($O783*'fnd base rates'!C$118)
+($P783*VLOOKUP($S783+12,rate_basefnd,3)))
*$R783</f>
        <v>68501.277725614986</v>
      </c>
      <c r="V783" s="1">
        <f>(($D783*'fnd base rates'!D$107)
+($E783*'fnd base rates'!D$108)
+($F783*'fnd base rates'!D$109)
+($G783*'fnd base rates'!D$110)
+($H783*'fnd base rates'!D$111)
+($I783*'fnd base rates'!D$112)
+($J783*'fnd base rates'!D$113)
+($K783*'fnd base rates'!D$114)
+($M783*'fnd base rates'!D$116)
+($N783*'fnd base rates'!D$117)
+($O783*'fnd base rates'!D$118)
+($P783*VLOOKUP($S783+12,rate_basefnd,4)))
*$R783</f>
        <v>114862.25568999999</v>
      </c>
      <c r="W783" s="1">
        <f>(($D783*'fnd base rates'!E$107)
+($E783*'fnd base rates'!E$108)
+($F783*'fnd base rates'!E$109)
+($G783*'fnd base rates'!E$110)
+($H783*'fnd base rates'!E$111)
+($I783*'fnd base rates'!E$112)
+($J783*'fnd base rates'!E$113)
+($K783*'fnd base rates'!E$114)
+($M783*'fnd base rates'!E$116)
+($N783*'fnd base rates'!E$117)
+($O783*'fnd base rates'!E$118)
+($P783*VLOOKUP($S783+12,rate_basefnd,5)))
*$R783</f>
        <v>724909.3245277449</v>
      </c>
      <c r="X783" s="1">
        <f>(($D783*'fnd base rates'!F$107)
+($E783*'fnd base rates'!F$108)
+($F783*'fnd base rates'!F$109)
+($G783*'fnd base rates'!F$110)
+($H783*'fnd base rates'!F$111)
+($I783*'fnd base rates'!F$112)
+($J783*'fnd base rates'!F$113)
+($K783*'fnd base rates'!F$114)
+($M783*'fnd base rates'!F$116)
+($N783*'fnd base rates'!F$117)
+($O783*'fnd base rates'!F$118)
+($P783*VLOOKUP($S783+12,rate_basefnd,6)))
*$R783</f>
        <v>122460.90600400999</v>
      </c>
      <c r="Y783" s="1">
        <f>(($D783*'fnd base rates'!G$107)
+($E783*'fnd base rates'!G$108)
+($F783*'fnd base rates'!G$109)
+($G783*'fnd base rates'!G$110)
+($H783*'fnd base rates'!G$111)
+($I783*'fnd base rates'!G$112)
+($J783*'fnd base rates'!G$113)
+($K783*'fnd base rates'!G$114)
+($M783*'fnd base rates'!G$116)
+($N783*'fnd base rates'!G$117)
+($O783*'fnd base rates'!G$118)
+($P783*VLOOKUP($S783+12,rate_basefnd,7)))
*$R783</f>
        <v>30816.746196144995</v>
      </c>
      <c r="Z783" s="1">
        <f>(($D783*'fnd base rates'!H$107)
+($E783*'fnd base rates'!H$108)
+($F783*'fnd base rates'!H$109)
+($G783*'fnd base rates'!H$110)
+($H783*'fnd base rates'!H$111)
+($I783*'fnd base rates'!H$112)
+($J783*'fnd base rates'!H$113)
+($K783*'fnd base rates'!H$114)
+($M783*'fnd base rates'!H$116)
+($N783*'fnd base rates'!H$117)
+($O783*'fnd base rates'!H$118)
+($P783*VLOOKUP($S783+12,rate_basefnd,8)))</f>
        <v>72567.989150000009</v>
      </c>
      <c r="AA783" s="1">
        <f>(($D783*'fnd base rates'!I$107)
+($E783*'fnd base rates'!I$108)
+($F783*'fnd base rates'!I$109)
+($G783*'fnd base rates'!I$110)
+($H783*'fnd base rates'!I$111)
+($I783*'fnd base rates'!I$112)
+($J783*'fnd base rates'!I$113)
+($K783*'fnd base rates'!I$114)
+($M783*'fnd base rates'!I$116)
+($N783*'fnd base rates'!I$117)
+($O783*'fnd base rates'!I$118)
+($P783*VLOOKUP($S783+12,rate_basefnd,9)))
*$R783</f>
        <v>51612.760360000007</v>
      </c>
      <c r="AB783" s="1">
        <f>(($D783*'fnd base rates'!J$107)
+($E783*'fnd base rates'!J$108)
+($F783*'fnd base rates'!J$109)
+($G783*'fnd base rates'!J$110)
+($H783*'fnd base rates'!J$111)
+($I783*'fnd base rates'!J$112)
+($J783*'fnd base rates'!J$113)
+($K783*'fnd base rates'!J$114)
+($M783*'fnd base rates'!J$116)
+($N783*'fnd base rates'!J$117)
+($O783*'fnd base rates'!J$118)
+($P783*VLOOKUP($S783+12,rate_basefnd,10)))
*$R783</f>
        <v>87904.305719999989</v>
      </c>
      <c r="AC783" s="1">
        <f>(($D783*'fnd base rates'!K$107)
+($E783*'fnd base rates'!K$108)
+($F783*'fnd base rates'!K$109)
+($G783*'fnd base rates'!K$110)
+($H783*'fnd base rates'!K$111)
+($I783*'fnd base rates'!K$112)
+($J783*'fnd base rates'!K$113)
+($K783*'fnd base rates'!K$114)
+($M783*'fnd base rates'!K$116)
+($N783*'fnd base rates'!K$117)
+($O783*'fnd base rates'!K$118)
+($P783*VLOOKUP($S783+12,rate_basefnd,11)))
*$R783</f>
        <v>136525.15492710497</v>
      </c>
      <c r="AD783" s="1">
        <f>(($D783*'fnd base rates'!L$107)
+($E783*'fnd base rates'!L$108)
+($F783*'fnd base rates'!L$109)
+($G783*'fnd base rates'!L$110)
+($H783*'fnd base rates'!L$111)
+($I783*'fnd base rates'!L$112)
+($J783*'fnd base rates'!L$113)
+($K783*'fnd base rates'!L$114)
+($M783*'fnd base rates'!L$116)
+($N783*'fnd base rates'!L$117)
+($O783*'fnd base rates'!L$118)
+($P783*VLOOKUP($S783+12,rate_basefnd,12)))</f>
        <v>187277.02169000002</v>
      </c>
      <c r="AE783" s="1">
        <f>(($D783*'fnd base rates'!M$107)
+($E783*'fnd base rates'!M$108)
+($F783*'fnd base rates'!M$109)
+($G783*'fnd base rates'!M$110)
+($H783*'fnd base rates'!M$111)
+($I783*'fnd base rates'!M$112)
+($J783*'fnd base rates'!M$113)
+($K783*'fnd base rates'!M$114)
+($M783*'fnd base rates'!M$116)
+($N783*'fnd base rates'!M$117)
+($O783*'fnd base rates'!M$118)
+($P783*VLOOKUP($S783+12,rate_basefnd,13)))</f>
        <v>0</v>
      </c>
      <c r="AF783" s="4">
        <f t="shared" si="919"/>
        <v>1597437.74199062</v>
      </c>
      <c r="AH783" s="4">
        <f t="shared" si="920"/>
        <v>488219044</v>
      </c>
      <c r="AI783" s="4" t="str">
        <f t="shared" si="921"/>
        <v>488</v>
      </c>
      <c r="AJ783" s="2" t="str">
        <f t="shared" si="922"/>
        <v>219</v>
      </c>
      <c r="AK783" s="2" t="str">
        <f t="shared" si="923"/>
        <v>044</v>
      </c>
      <c r="AL783" s="4">
        <f t="shared" si="924"/>
        <v>1</v>
      </c>
      <c r="AM783" s="4">
        <f t="shared" si="916"/>
        <v>115</v>
      </c>
      <c r="AN783" s="4">
        <f t="shared" si="925"/>
        <v>1597437.74199062</v>
      </c>
      <c r="AO783" s="4">
        <f t="shared" si="926"/>
        <v>13891</v>
      </c>
      <c r="AP783" s="4">
        <f t="shared" si="927"/>
        <v>0</v>
      </c>
      <c r="AQ783" s="4">
        <v>13891</v>
      </c>
      <c r="AW783" s="4">
        <v>13812</v>
      </c>
      <c r="AX783" s="5">
        <f t="shared" si="928"/>
        <v>79</v>
      </c>
      <c r="AY783" s="4">
        <v>13891</v>
      </c>
      <c r="AZ783" s="5"/>
      <c r="BB783" s="5">
        <f t="shared" ref="BB783" si="933">BC783-BA783</f>
        <v>0</v>
      </c>
    </row>
    <row r="784" spans="1:54" s="4" customFormat="1">
      <c r="A784" s="278">
        <v>488</v>
      </c>
      <c r="B784" s="2">
        <v>488219052</v>
      </c>
      <c r="C784" s="10" t="s">
        <v>310</v>
      </c>
      <c r="D784" s="15">
        <f>'fnd enro'!D784</f>
        <v>0</v>
      </c>
      <c r="E784" s="15">
        <f>'fnd enro'!E784</f>
        <v>0</v>
      </c>
      <c r="F784" s="15">
        <f>'fnd enro'!F784</f>
        <v>1</v>
      </c>
      <c r="G784" s="15">
        <f>'fnd enro'!G784</f>
        <v>1</v>
      </c>
      <c r="H784" s="15">
        <f>'fnd enro'!H784</f>
        <v>1</v>
      </c>
      <c r="I784" s="15">
        <f>'fnd enro'!I784</f>
        <v>0</v>
      </c>
      <c r="J784" s="15">
        <f>'fnd enro'!J784</f>
        <v>0</v>
      </c>
      <c r="K784" s="16">
        <f>'fnd enro'!K784</f>
        <v>0.1149</v>
      </c>
      <c r="L784" s="15">
        <f>'fnd enro'!L784</f>
        <v>0</v>
      </c>
      <c r="M784" s="15">
        <f>'fnd enro'!M784</f>
        <v>0</v>
      </c>
      <c r="N784" s="15">
        <f>'fnd enro'!N784</f>
        <v>0</v>
      </c>
      <c r="O784" s="15">
        <f>'fnd enro'!O784</f>
        <v>0</v>
      </c>
      <c r="P784" s="15">
        <f>'fnd enro'!P784</f>
        <v>0</v>
      </c>
      <c r="Q784" s="15">
        <f>'fnd enro'!R784</f>
        <v>3</v>
      </c>
      <c r="R784" s="16">
        <f t="shared" si="918"/>
        <v>1.0569999999999999</v>
      </c>
      <c r="S784" s="15">
        <f>VALUE('fnd enro'!Q784)</f>
        <v>5</v>
      </c>
      <c r="T784" s="2"/>
      <c r="U784" s="1">
        <f>(($D784*'fnd base rates'!C$107)
+($E784*'fnd base rates'!C$108)
+($F784*'fnd base rates'!C$109)
+($G784*'fnd base rates'!C$110)
+($H784*'fnd base rates'!C$111)
+($I784*'fnd base rates'!C$112)
+($J784*'fnd base rates'!C$113)
+($K784*'fnd base rates'!C$114)
+($M784*'fnd base rates'!C$116)
+($N784*'fnd base rates'!C$117)
+($O784*'fnd base rates'!C$118)
+($P784*VLOOKUP($S784+12,rate_basefnd,3)))
*$R784</f>
        <v>1625.2081911030002</v>
      </c>
      <c r="V784" s="1">
        <f>(($D784*'fnd base rates'!D$107)
+($E784*'fnd base rates'!D$108)
+($F784*'fnd base rates'!D$109)
+($G784*'fnd base rates'!D$110)
+($H784*'fnd base rates'!D$111)
+($I784*'fnd base rates'!D$112)
+($J784*'fnd base rates'!D$113)
+($K784*'fnd base rates'!D$114)
+($M784*'fnd base rates'!D$116)
+($N784*'fnd base rates'!D$117)
+($O784*'fnd base rates'!D$118)
+($P784*VLOOKUP($S784+12,rate_basefnd,4)))
*$R784</f>
        <v>2321.5842299999999</v>
      </c>
      <c r="W784" s="1">
        <f>(($D784*'fnd base rates'!E$107)
+($E784*'fnd base rates'!E$108)
+($F784*'fnd base rates'!E$109)
+($G784*'fnd base rates'!E$110)
+($H784*'fnd base rates'!E$111)
+($I784*'fnd base rates'!E$112)
+($J784*'fnd base rates'!E$113)
+($K784*'fnd base rates'!E$114)
+($M784*'fnd base rates'!E$116)
+($N784*'fnd base rates'!E$117)
+($O784*'fnd base rates'!E$118)
+($P784*VLOOKUP($S784+12,rate_basefnd,5)))
*$R784</f>
        <v>11340.453406289</v>
      </c>
      <c r="X784" s="1">
        <f>(($D784*'fnd base rates'!F$107)
+($E784*'fnd base rates'!F$108)
+($F784*'fnd base rates'!F$109)
+($G784*'fnd base rates'!F$110)
+($H784*'fnd base rates'!F$111)
+($I784*'fnd base rates'!F$112)
+($J784*'fnd base rates'!F$113)
+($K784*'fnd base rates'!F$114)
+($M784*'fnd base rates'!F$116)
+($N784*'fnd base rates'!F$117)
+($O784*'fnd base rates'!F$118)
+($P784*VLOOKUP($S784+12,rate_basefnd,6)))
*$R784</f>
        <v>3522.1408393219995</v>
      </c>
      <c r="Y784" s="1">
        <f>(($D784*'fnd base rates'!G$107)
+($E784*'fnd base rates'!G$108)
+($F784*'fnd base rates'!G$109)
+($G784*'fnd base rates'!G$110)
+($H784*'fnd base rates'!G$111)
+($I784*'fnd base rates'!G$112)
+($J784*'fnd base rates'!G$113)
+($K784*'fnd base rates'!G$114)
+($M784*'fnd base rates'!G$116)
+($N784*'fnd base rates'!G$117)
+($O784*'fnd base rates'!G$118)
+($P784*VLOOKUP($S784+12,rate_basefnd,7)))
*$R784</f>
        <v>487.12734676899993</v>
      </c>
      <c r="Z784" s="1">
        <f>(($D784*'fnd base rates'!H$107)
+($E784*'fnd base rates'!H$108)
+($F784*'fnd base rates'!H$109)
+($G784*'fnd base rates'!H$110)
+($H784*'fnd base rates'!H$111)
+($I784*'fnd base rates'!H$112)
+($J784*'fnd base rates'!H$113)
+($K784*'fnd base rates'!H$114)
+($M784*'fnd base rates'!H$116)
+($N784*'fnd base rates'!H$117)
+($O784*'fnd base rates'!H$118)
+($P784*VLOOKUP($S784+12,rate_basefnd,8)))</f>
        <v>1502.3316300000001</v>
      </c>
      <c r="AA784" s="1">
        <f>(($D784*'fnd base rates'!I$107)
+($E784*'fnd base rates'!I$108)
+($F784*'fnd base rates'!I$109)
+($G784*'fnd base rates'!I$110)
+($H784*'fnd base rates'!I$111)
+($I784*'fnd base rates'!I$112)
+($J784*'fnd base rates'!I$113)
+($K784*'fnd base rates'!I$114)
+($M784*'fnd base rates'!I$116)
+($N784*'fnd base rates'!I$117)
+($O784*'fnd base rates'!I$118)
+($P784*VLOOKUP($S784+12,rate_basefnd,9)))
*$R784</f>
        <v>923.35292000000004</v>
      </c>
      <c r="AB784" s="1">
        <f>(($D784*'fnd base rates'!J$107)
+($E784*'fnd base rates'!J$108)
+($F784*'fnd base rates'!J$109)
+($G784*'fnd base rates'!J$110)
+($H784*'fnd base rates'!J$111)
+($I784*'fnd base rates'!J$112)
+($J784*'fnd base rates'!J$113)
+($K784*'fnd base rates'!J$114)
+($M784*'fnd base rates'!J$116)
+($N784*'fnd base rates'!J$117)
+($O784*'fnd base rates'!J$118)
+($P784*VLOOKUP($S784+12,rate_basefnd,10)))
*$R784</f>
        <v>508.46984999999995</v>
      </c>
      <c r="AC784" s="1">
        <f>(($D784*'fnd base rates'!K$107)
+($E784*'fnd base rates'!K$108)
+($F784*'fnd base rates'!K$109)
+($G784*'fnd base rates'!K$110)
+($H784*'fnd base rates'!K$111)
+($I784*'fnd base rates'!K$112)
+($J784*'fnd base rates'!K$113)
+($K784*'fnd base rates'!K$114)
+($M784*'fnd base rates'!K$116)
+($N784*'fnd base rates'!K$117)
+($O784*'fnd base rates'!K$118)
+($P784*VLOOKUP($S784+12,rate_basefnd,11)))
*$R784</f>
        <v>3418.4458488810001</v>
      </c>
      <c r="AD784" s="1">
        <f>(($D784*'fnd base rates'!L$107)
+($E784*'fnd base rates'!L$108)
+($F784*'fnd base rates'!L$109)
+($G784*'fnd base rates'!L$110)
+($H784*'fnd base rates'!L$111)
+($I784*'fnd base rates'!L$112)
+($J784*'fnd base rates'!L$113)
+($K784*'fnd base rates'!L$114)
+($M784*'fnd base rates'!L$116)
+($N784*'fnd base rates'!L$117)
+($O784*'fnd base rates'!L$118)
+($P784*VLOOKUP($S784+12,rate_basefnd,12)))</f>
        <v>3958.5802180000001</v>
      </c>
      <c r="AE784" s="1">
        <f>(($D784*'fnd base rates'!M$107)
+($E784*'fnd base rates'!M$108)
+($F784*'fnd base rates'!M$109)
+($G784*'fnd base rates'!M$110)
+($H784*'fnd base rates'!M$111)
+($I784*'fnd base rates'!M$112)
+($J784*'fnd base rates'!M$113)
+($K784*'fnd base rates'!M$114)
+($M784*'fnd base rates'!M$116)
+($N784*'fnd base rates'!M$117)
+($O784*'fnd base rates'!M$118)
+($P784*VLOOKUP($S784+12,rate_basefnd,13)))</f>
        <v>0</v>
      </c>
      <c r="AF784" s="4">
        <f t="shared" si="919"/>
        <v>29607.694480364004</v>
      </c>
      <c r="AH784" s="4">
        <f t="shared" si="920"/>
        <v>488219052</v>
      </c>
      <c r="AI784" s="4" t="str">
        <f t="shared" si="921"/>
        <v>488</v>
      </c>
      <c r="AJ784" s="2" t="str">
        <f t="shared" si="922"/>
        <v>219</v>
      </c>
      <c r="AK784" s="2" t="str">
        <f t="shared" si="923"/>
        <v>052</v>
      </c>
      <c r="AL784" s="4">
        <f t="shared" si="924"/>
        <v>1</v>
      </c>
      <c r="AM784" s="4">
        <f t="shared" si="916"/>
        <v>3</v>
      </c>
      <c r="AN784" s="4">
        <f t="shared" si="925"/>
        <v>29607.694480364004</v>
      </c>
      <c r="AO784" s="4">
        <f t="shared" si="926"/>
        <v>9869</v>
      </c>
      <c r="AP784" s="4">
        <f t="shared" si="927"/>
        <v>0</v>
      </c>
      <c r="AQ784" s="4">
        <v>9869</v>
      </c>
      <c r="AW784" s="4">
        <v>9851</v>
      </c>
      <c r="AX784" s="5">
        <f t="shared" si="928"/>
        <v>18</v>
      </c>
      <c r="AY784" s="4">
        <v>9869</v>
      </c>
      <c r="AZ784" s="5"/>
      <c r="BB784" s="5">
        <f t="shared" ref="BB784" si="934">BC784-BA784</f>
        <v>0</v>
      </c>
    </row>
    <row r="785" spans="1:54" s="4" customFormat="1">
      <c r="A785" s="278">
        <v>488</v>
      </c>
      <c r="B785" s="2">
        <v>488219065</v>
      </c>
      <c r="C785" s="10" t="s">
        <v>310</v>
      </c>
      <c r="D785" s="15">
        <f>'fnd enro'!D785</f>
        <v>0</v>
      </c>
      <c r="E785" s="15">
        <f>'fnd enro'!E785</f>
        <v>0</v>
      </c>
      <c r="F785" s="15">
        <f>'fnd enro'!F785</f>
        <v>0</v>
      </c>
      <c r="G785" s="15">
        <f>'fnd enro'!G785</f>
        <v>4</v>
      </c>
      <c r="H785" s="15">
        <f>'fnd enro'!H785</f>
        <v>2</v>
      </c>
      <c r="I785" s="15">
        <f>'fnd enro'!I785</f>
        <v>2</v>
      </c>
      <c r="J785" s="15">
        <f>'fnd enro'!J785</f>
        <v>0</v>
      </c>
      <c r="K785" s="16">
        <f>'fnd enro'!K785</f>
        <v>0.30640000000000001</v>
      </c>
      <c r="L785" s="15">
        <f>'fnd enro'!L785</f>
        <v>0</v>
      </c>
      <c r="M785" s="15">
        <f>'fnd enro'!M785</f>
        <v>0</v>
      </c>
      <c r="N785" s="15">
        <f>'fnd enro'!N785</f>
        <v>0</v>
      </c>
      <c r="O785" s="15">
        <f>'fnd enro'!O785</f>
        <v>0</v>
      </c>
      <c r="P785" s="15">
        <f>'fnd enro'!P785</f>
        <v>1</v>
      </c>
      <c r="Q785" s="15">
        <f>'fnd enro'!R785</f>
        <v>8</v>
      </c>
      <c r="R785" s="16">
        <f t="shared" si="918"/>
        <v>1.0569999999999999</v>
      </c>
      <c r="S785" s="15">
        <f>VALUE('fnd enro'!Q785)</f>
        <v>2</v>
      </c>
      <c r="T785" s="2"/>
      <c r="U785" s="1">
        <f>(($D785*'fnd base rates'!C$107)
+($E785*'fnd base rates'!C$108)
+($F785*'fnd base rates'!C$109)
+($G785*'fnd base rates'!C$110)
+($H785*'fnd base rates'!C$111)
+($I785*'fnd base rates'!C$112)
+($J785*'fnd base rates'!C$113)
+($K785*'fnd base rates'!C$114)
+($M785*'fnd base rates'!C$116)
+($N785*'fnd base rates'!C$117)
+($O785*'fnd base rates'!C$118)
+($P785*VLOOKUP($S785+12,rate_basefnd,3)))
*$R785</f>
        <v>4390.0997696080003</v>
      </c>
      <c r="V785" s="1">
        <f>(($D785*'fnd base rates'!D$107)
+($E785*'fnd base rates'!D$108)
+($F785*'fnd base rates'!D$109)
+($G785*'fnd base rates'!D$110)
+($H785*'fnd base rates'!D$111)
+($I785*'fnd base rates'!D$112)
+($J785*'fnd base rates'!D$113)
+($K785*'fnd base rates'!D$114)
+($M785*'fnd base rates'!D$116)
+($N785*'fnd base rates'!D$117)
+($O785*'fnd base rates'!D$118)
+($P785*VLOOKUP($S785+12,rate_basefnd,4)))
*$R785</f>
        <v>6457.191859999999</v>
      </c>
      <c r="W785" s="1">
        <f>(($D785*'fnd base rates'!E$107)
+($E785*'fnd base rates'!E$108)
+($F785*'fnd base rates'!E$109)
+($G785*'fnd base rates'!E$110)
+($H785*'fnd base rates'!E$111)
+($I785*'fnd base rates'!E$112)
+($J785*'fnd base rates'!E$113)
+($K785*'fnd base rates'!E$114)
+($M785*'fnd base rates'!E$116)
+($N785*'fnd base rates'!E$117)
+($O785*'fnd base rates'!E$118)
+($P785*VLOOKUP($S785+12,rate_basefnd,5)))
*$R785</f>
        <v>35211.758630103999</v>
      </c>
      <c r="X785" s="1">
        <f>(($D785*'fnd base rates'!F$107)
+($E785*'fnd base rates'!F$108)
+($F785*'fnd base rates'!F$109)
+($G785*'fnd base rates'!F$110)
+($H785*'fnd base rates'!F$111)
+($I785*'fnd base rates'!F$112)
+($J785*'fnd base rates'!F$113)
+($K785*'fnd base rates'!F$114)
+($M785*'fnd base rates'!F$116)
+($N785*'fnd base rates'!F$117)
+($O785*'fnd base rates'!F$118)
+($P785*VLOOKUP($S785+12,rate_basefnd,6)))
*$R785</f>
        <v>8832.9547981919986</v>
      </c>
      <c r="Y785" s="1">
        <f>(($D785*'fnd base rates'!G$107)
+($E785*'fnd base rates'!G$108)
+($F785*'fnd base rates'!G$109)
+($G785*'fnd base rates'!G$110)
+($H785*'fnd base rates'!G$111)
+($I785*'fnd base rates'!G$112)
+($J785*'fnd base rates'!G$113)
+($K785*'fnd base rates'!G$114)
+($M785*'fnd base rates'!G$116)
+($N785*'fnd base rates'!G$117)
+($O785*'fnd base rates'!G$118)
+($P785*VLOOKUP($S785+12,rate_basefnd,7)))
*$R785</f>
        <v>1431.6738513839996</v>
      </c>
      <c r="Z785" s="1">
        <f>(($D785*'fnd base rates'!H$107)
+($E785*'fnd base rates'!H$108)
+($F785*'fnd base rates'!H$109)
+($G785*'fnd base rates'!H$110)
+($H785*'fnd base rates'!H$111)
+($I785*'fnd base rates'!H$112)
+($J785*'fnd base rates'!H$113)
+($K785*'fnd base rates'!H$114)
+($M785*'fnd base rates'!H$116)
+($N785*'fnd base rates'!H$117)
+($O785*'fnd base rates'!H$118)
+($P785*VLOOKUP($S785+12,rate_basefnd,8)))</f>
        <v>4607.5676800000001</v>
      </c>
      <c r="AA785" s="1">
        <f>(($D785*'fnd base rates'!I$107)
+($E785*'fnd base rates'!I$108)
+($F785*'fnd base rates'!I$109)
+($G785*'fnd base rates'!I$110)
+($H785*'fnd base rates'!I$111)
+($I785*'fnd base rates'!I$112)
+($J785*'fnd base rates'!I$113)
+($K785*'fnd base rates'!I$114)
+($M785*'fnd base rates'!I$116)
+($N785*'fnd base rates'!I$117)
+($O785*'fnd base rates'!I$118)
+($P785*VLOOKUP($S785+12,rate_basefnd,9)))
*$R785</f>
        <v>2813.6282999999999</v>
      </c>
      <c r="AB785" s="1">
        <f>(($D785*'fnd base rates'!J$107)
+($E785*'fnd base rates'!J$108)
+($F785*'fnd base rates'!J$109)
+($G785*'fnd base rates'!J$110)
+($H785*'fnd base rates'!J$111)
+($I785*'fnd base rates'!J$112)
+($J785*'fnd base rates'!J$113)
+($K785*'fnd base rates'!J$114)
+($M785*'fnd base rates'!J$116)
+($N785*'fnd base rates'!J$117)
+($O785*'fnd base rates'!J$118)
+($P785*VLOOKUP($S785+12,rate_basefnd,10)))
*$R785</f>
        <v>2827.2741699999992</v>
      </c>
      <c r="AC785" s="1">
        <f>(($D785*'fnd base rates'!K$107)
+($E785*'fnd base rates'!K$108)
+($F785*'fnd base rates'!K$109)
+($G785*'fnd base rates'!K$110)
+($H785*'fnd base rates'!K$111)
+($I785*'fnd base rates'!K$112)
+($J785*'fnd base rates'!K$113)
+($K785*'fnd base rates'!K$114)
+($M785*'fnd base rates'!K$116)
+($N785*'fnd base rates'!K$117)
+($O785*'fnd base rates'!K$118)
+($P785*VLOOKUP($S785+12,rate_basefnd,11)))
*$R785</f>
        <v>9161.4334370159995</v>
      </c>
      <c r="AD785" s="1">
        <f>(($D785*'fnd base rates'!L$107)
+($E785*'fnd base rates'!L$108)
+($F785*'fnd base rates'!L$109)
+($G785*'fnd base rates'!L$110)
+($H785*'fnd base rates'!L$111)
+($I785*'fnd base rates'!L$112)
+($J785*'fnd base rates'!L$113)
+($K785*'fnd base rates'!L$114)
+($M785*'fnd base rates'!L$116)
+($N785*'fnd base rates'!L$117)
+($O785*'fnd base rates'!L$118)
+($P785*VLOOKUP($S785+12,rate_basefnd,12)))</f>
        <v>10774.067247999999</v>
      </c>
      <c r="AE785" s="1">
        <f>(($D785*'fnd base rates'!M$107)
+($E785*'fnd base rates'!M$108)
+($F785*'fnd base rates'!M$109)
+($G785*'fnd base rates'!M$110)
+($H785*'fnd base rates'!M$111)
+($I785*'fnd base rates'!M$112)
+($J785*'fnd base rates'!M$113)
+($K785*'fnd base rates'!M$114)
+($M785*'fnd base rates'!M$116)
+($N785*'fnd base rates'!M$117)
+($O785*'fnd base rates'!M$118)
+($P785*VLOOKUP($S785+12,rate_basefnd,13)))</f>
        <v>0</v>
      </c>
      <c r="AF785" s="4">
        <f t="shared" si="919"/>
        <v>86507.649744304013</v>
      </c>
      <c r="AH785" s="4">
        <f t="shared" si="920"/>
        <v>488219065</v>
      </c>
      <c r="AI785" s="4" t="str">
        <f t="shared" si="921"/>
        <v>488</v>
      </c>
      <c r="AJ785" s="2" t="str">
        <f t="shared" si="922"/>
        <v>219</v>
      </c>
      <c r="AK785" s="2" t="str">
        <f t="shared" si="923"/>
        <v>065</v>
      </c>
      <c r="AL785" s="4">
        <f t="shared" si="924"/>
        <v>1</v>
      </c>
      <c r="AM785" s="4">
        <f t="shared" si="916"/>
        <v>8</v>
      </c>
      <c r="AN785" s="4">
        <f t="shared" si="925"/>
        <v>86507.649744304013</v>
      </c>
      <c r="AO785" s="4">
        <f t="shared" si="926"/>
        <v>10813</v>
      </c>
      <c r="AP785" s="4">
        <f t="shared" si="927"/>
        <v>0</v>
      </c>
      <c r="AQ785" s="4">
        <v>10813</v>
      </c>
      <c r="AW785" s="4">
        <v>10797</v>
      </c>
      <c r="AX785" s="5">
        <f t="shared" si="928"/>
        <v>16</v>
      </c>
      <c r="AY785" s="4">
        <v>10813</v>
      </c>
      <c r="AZ785" s="5"/>
      <c r="BB785" s="5">
        <f t="shared" ref="BB785" si="935">BC785-BA785</f>
        <v>0</v>
      </c>
    </row>
    <row r="786" spans="1:54" s="4" customFormat="1">
      <c r="A786" s="278">
        <v>488</v>
      </c>
      <c r="B786" s="2">
        <v>488219082</v>
      </c>
      <c r="C786" s="10" t="s">
        <v>310</v>
      </c>
      <c r="D786" s="15">
        <f>'fnd enro'!D786</f>
        <v>0</v>
      </c>
      <c r="E786" s="15">
        <f>'fnd enro'!E786</f>
        <v>0</v>
      </c>
      <c r="F786" s="15">
        <f>'fnd enro'!F786</f>
        <v>0</v>
      </c>
      <c r="G786" s="15">
        <f>'fnd enro'!G786</f>
        <v>0</v>
      </c>
      <c r="H786" s="15">
        <f>'fnd enro'!H786</f>
        <v>1</v>
      </c>
      <c r="I786" s="15">
        <f>'fnd enro'!I786</f>
        <v>1</v>
      </c>
      <c r="J786" s="15">
        <f>'fnd enro'!J786</f>
        <v>0</v>
      </c>
      <c r="K786" s="16">
        <f>'fnd enro'!K786</f>
        <v>7.6600000000000001E-2</v>
      </c>
      <c r="L786" s="15">
        <f>'fnd enro'!L786</f>
        <v>0</v>
      </c>
      <c r="M786" s="15">
        <f>'fnd enro'!M786</f>
        <v>0</v>
      </c>
      <c r="N786" s="15">
        <f>'fnd enro'!N786</f>
        <v>0</v>
      </c>
      <c r="O786" s="15">
        <f>'fnd enro'!O786</f>
        <v>0</v>
      </c>
      <c r="P786" s="15">
        <f>'fnd enro'!P786</f>
        <v>0</v>
      </c>
      <c r="Q786" s="15">
        <f>'fnd enro'!R786</f>
        <v>2</v>
      </c>
      <c r="R786" s="16">
        <f t="shared" si="918"/>
        <v>1.0569999999999999</v>
      </c>
      <c r="S786" s="15">
        <f>VALUE('fnd enro'!Q786)</f>
        <v>2</v>
      </c>
      <c r="T786" s="2"/>
      <c r="U786" s="1">
        <f>(($D786*'fnd base rates'!C$107)
+($E786*'fnd base rates'!C$108)
+($F786*'fnd base rates'!C$109)
+($G786*'fnd base rates'!C$110)
+($H786*'fnd base rates'!C$111)
+($I786*'fnd base rates'!C$112)
+($J786*'fnd base rates'!C$113)
+($K786*'fnd base rates'!C$114)
+($M786*'fnd base rates'!C$116)
+($N786*'fnd base rates'!C$117)
+($O786*'fnd base rates'!C$118)
+($P786*VLOOKUP($S786+12,rate_basefnd,3)))
*$R786</f>
        <v>1083.4721274019998</v>
      </c>
      <c r="V786" s="1">
        <f>(($D786*'fnd base rates'!D$107)
+($E786*'fnd base rates'!D$108)
+($F786*'fnd base rates'!D$109)
+($G786*'fnd base rates'!D$110)
+($H786*'fnd base rates'!D$111)
+($I786*'fnd base rates'!D$112)
+($J786*'fnd base rates'!D$113)
+($K786*'fnd base rates'!D$114)
+($M786*'fnd base rates'!D$116)
+($N786*'fnd base rates'!D$117)
+($O786*'fnd base rates'!D$118)
+($P786*VLOOKUP($S786+12,rate_basefnd,4)))
*$R786</f>
        <v>1547.72282</v>
      </c>
      <c r="W786" s="1">
        <f>(($D786*'fnd base rates'!E$107)
+($E786*'fnd base rates'!E$108)
+($F786*'fnd base rates'!E$109)
+($G786*'fnd base rates'!E$110)
+($H786*'fnd base rates'!E$111)
+($I786*'fnd base rates'!E$112)
+($J786*'fnd base rates'!E$113)
+($K786*'fnd base rates'!E$114)
+($M786*'fnd base rates'!E$116)
+($N786*'fnd base rates'!E$117)
+($O786*'fnd base rates'!E$118)
+($P786*VLOOKUP($S786+12,rate_basefnd,5)))
*$R786</f>
        <v>8461.9620275260004</v>
      </c>
      <c r="X786" s="1">
        <f>(($D786*'fnd base rates'!F$107)
+($E786*'fnd base rates'!F$108)
+($F786*'fnd base rates'!F$109)
+($G786*'fnd base rates'!F$110)
+($H786*'fnd base rates'!F$111)
+($I786*'fnd base rates'!F$112)
+($J786*'fnd base rates'!F$113)
+($K786*'fnd base rates'!F$114)
+($M786*'fnd base rates'!F$116)
+($N786*'fnd base rates'!F$117)
+($O786*'fnd base rates'!F$118)
+($P786*VLOOKUP($S786+12,rate_basefnd,6)))
*$R786</f>
        <v>1898.4108595479997</v>
      </c>
      <c r="Y786" s="1">
        <f>(($D786*'fnd base rates'!G$107)
+($E786*'fnd base rates'!G$108)
+($F786*'fnd base rates'!G$109)
+($G786*'fnd base rates'!G$110)
+($H786*'fnd base rates'!G$111)
+($I786*'fnd base rates'!G$112)
+($J786*'fnd base rates'!G$113)
+($K786*'fnd base rates'!G$114)
+($M786*'fnd base rates'!G$116)
+($N786*'fnd base rates'!G$117)
+($O786*'fnd base rates'!G$118)
+($P786*VLOOKUP($S786+12,rate_basefnd,7)))
*$R786</f>
        <v>335.87472784599998</v>
      </c>
      <c r="Z786" s="1">
        <f>(($D786*'fnd base rates'!H$107)
+($E786*'fnd base rates'!H$108)
+($F786*'fnd base rates'!H$109)
+($G786*'fnd base rates'!H$110)
+($H786*'fnd base rates'!H$111)
+($I786*'fnd base rates'!H$112)
+($J786*'fnd base rates'!H$113)
+($K786*'fnd base rates'!H$114)
+($M786*'fnd base rates'!H$116)
+($N786*'fnd base rates'!H$117)
+($O786*'fnd base rates'!H$118)
+($P786*VLOOKUP($S786+12,rate_basefnd,8)))</f>
        <v>1293.0844199999999</v>
      </c>
      <c r="AA786" s="1">
        <f>(($D786*'fnd base rates'!I$107)
+($E786*'fnd base rates'!I$108)
+($F786*'fnd base rates'!I$109)
+($G786*'fnd base rates'!I$110)
+($H786*'fnd base rates'!I$111)
+($I786*'fnd base rates'!I$112)
+($J786*'fnd base rates'!I$113)
+($K786*'fnd base rates'!I$114)
+($M786*'fnd base rates'!I$116)
+($N786*'fnd base rates'!I$117)
+($O786*'fnd base rates'!I$118)
+($P786*VLOOKUP($S786+12,rate_basefnd,9)))
*$R786</f>
        <v>786.11203999999998</v>
      </c>
      <c r="AB786" s="1">
        <f>(($D786*'fnd base rates'!J$107)
+($E786*'fnd base rates'!J$108)
+($F786*'fnd base rates'!J$109)
+($G786*'fnd base rates'!J$110)
+($H786*'fnd base rates'!J$111)
+($I786*'fnd base rates'!J$112)
+($J786*'fnd base rates'!J$113)
+($K786*'fnd base rates'!J$114)
+($M786*'fnd base rates'!J$116)
+($N786*'fnd base rates'!J$117)
+($O786*'fnd base rates'!J$118)
+($P786*VLOOKUP($S786+12,rate_basefnd,10)))
*$R786</f>
        <v>832.00697999999988</v>
      </c>
      <c r="AC786" s="1">
        <f>(($D786*'fnd base rates'!K$107)
+($E786*'fnd base rates'!K$108)
+($F786*'fnd base rates'!K$109)
+($G786*'fnd base rates'!K$110)
+($H786*'fnd base rates'!K$111)
+($I786*'fnd base rates'!K$112)
+($J786*'fnd base rates'!K$113)
+($K786*'fnd base rates'!K$114)
+($M786*'fnd base rates'!K$116)
+($N786*'fnd base rates'!K$117)
+($O786*'fnd base rates'!K$118)
+($P786*VLOOKUP($S786+12,rate_basefnd,11)))
*$R786</f>
        <v>2357.0127792539997</v>
      </c>
      <c r="AD786" s="1">
        <f>(($D786*'fnd base rates'!L$107)
+($E786*'fnd base rates'!L$108)
+($F786*'fnd base rates'!L$109)
+($G786*'fnd base rates'!L$110)
+($H786*'fnd base rates'!L$111)
+($I786*'fnd base rates'!L$112)
+($J786*'fnd base rates'!L$113)
+($K786*'fnd base rates'!L$114)
+($M786*'fnd base rates'!L$116)
+($N786*'fnd base rates'!L$117)
+($O786*'fnd base rates'!L$118)
+($P786*VLOOKUP($S786+12,rate_basefnd,12)))</f>
        <v>2581.0368120000003</v>
      </c>
      <c r="AE786" s="1">
        <f>(($D786*'fnd base rates'!M$107)
+($E786*'fnd base rates'!M$108)
+($F786*'fnd base rates'!M$109)
+($G786*'fnd base rates'!M$110)
+($H786*'fnd base rates'!M$111)
+($I786*'fnd base rates'!M$112)
+($J786*'fnd base rates'!M$113)
+($K786*'fnd base rates'!M$114)
+($M786*'fnd base rates'!M$116)
+($N786*'fnd base rates'!M$117)
+($O786*'fnd base rates'!M$118)
+($P786*VLOOKUP($S786+12,rate_basefnd,13)))</f>
        <v>0</v>
      </c>
      <c r="AF786" s="4">
        <f t="shared" si="919"/>
        <v>21176.695593575998</v>
      </c>
      <c r="AH786" s="4">
        <f t="shared" si="920"/>
        <v>488219082</v>
      </c>
      <c r="AI786" s="4" t="str">
        <f t="shared" si="921"/>
        <v>488</v>
      </c>
      <c r="AJ786" s="2" t="str">
        <f t="shared" si="922"/>
        <v>219</v>
      </c>
      <c r="AK786" s="2" t="str">
        <f t="shared" si="923"/>
        <v>082</v>
      </c>
      <c r="AL786" s="4">
        <f t="shared" si="924"/>
        <v>1</v>
      </c>
      <c r="AM786" s="4">
        <f t="shared" si="916"/>
        <v>2</v>
      </c>
      <c r="AN786" s="4">
        <f t="shared" si="925"/>
        <v>21176.695593575998</v>
      </c>
      <c r="AO786" s="4">
        <f t="shared" si="926"/>
        <v>10588</v>
      </c>
      <c r="AP786" s="4">
        <f t="shared" si="927"/>
        <v>0</v>
      </c>
      <c r="AQ786" s="4">
        <v>10588</v>
      </c>
      <c r="AW786" s="4">
        <v>10572</v>
      </c>
      <c r="AX786" s="5">
        <f t="shared" si="928"/>
        <v>16</v>
      </c>
      <c r="AY786" s="4">
        <v>10588</v>
      </c>
      <c r="AZ786" s="5"/>
      <c r="BB786" s="5">
        <f t="shared" ref="BB786" si="936">BC786-BA786</f>
        <v>0</v>
      </c>
    </row>
    <row r="787" spans="1:54" s="4" customFormat="1">
      <c r="A787" s="278">
        <v>488</v>
      </c>
      <c r="B787" s="2">
        <v>488219083</v>
      </c>
      <c r="C787" s="10" t="s">
        <v>310</v>
      </c>
      <c r="D787" s="15">
        <f>'fnd enro'!D787</f>
        <v>0</v>
      </c>
      <c r="E787" s="15">
        <f>'fnd enro'!E787</f>
        <v>0</v>
      </c>
      <c r="F787" s="15">
        <f>'fnd enro'!F787</f>
        <v>1</v>
      </c>
      <c r="G787" s="15">
        <f>'fnd enro'!G787</f>
        <v>0</v>
      </c>
      <c r="H787" s="15">
        <f>'fnd enro'!H787</f>
        <v>1</v>
      </c>
      <c r="I787" s="15">
        <f>'fnd enro'!I787</f>
        <v>7</v>
      </c>
      <c r="J787" s="15">
        <f>'fnd enro'!J787</f>
        <v>0</v>
      </c>
      <c r="K787" s="16">
        <f>'fnd enro'!K787</f>
        <v>0.34470000000000001</v>
      </c>
      <c r="L787" s="15">
        <f>'fnd enro'!L787</f>
        <v>0</v>
      </c>
      <c r="M787" s="15">
        <f>'fnd enro'!M787</f>
        <v>0</v>
      </c>
      <c r="N787" s="15">
        <f>'fnd enro'!N787</f>
        <v>0</v>
      </c>
      <c r="O787" s="15">
        <f>'fnd enro'!O787</f>
        <v>1</v>
      </c>
      <c r="P787" s="15">
        <f>'fnd enro'!P787</f>
        <v>0</v>
      </c>
      <c r="Q787" s="15">
        <f>'fnd enro'!R787</f>
        <v>9</v>
      </c>
      <c r="R787" s="16">
        <f t="shared" si="918"/>
        <v>1.0569999999999999</v>
      </c>
      <c r="S787" s="15">
        <f>VALUE('fnd enro'!Q787)</f>
        <v>5</v>
      </c>
      <c r="T787" s="2"/>
      <c r="U787" s="1">
        <f>(($D787*'fnd base rates'!C$107)
+($E787*'fnd base rates'!C$108)
+($F787*'fnd base rates'!C$109)
+($G787*'fnd base rates'!C$110)
+($H787*'fnd base rates'!C$111)
+($I787*'fnd base rates'!C$112)
+($J787*'fnd base rates'!C$113)
+($K787*'fnd base rates'!C$114)
+($M787*'fnd base rates'!C$116)
+($N787*'fnd base rates'!C$117)
+($O787*'fnd base rates'!C$118)
+($P787*VLOOKUP($S787+12,rate_basefnd,3)))
*$R787</f>
        <v>4966.2306133089996</v>
      </c>
      <c r="V787" s="1">
        <f>(($D787*'fnd base rates'!D$107)
+($E787*'fnd base rates'!D$108)
+($F787*'fnd base rates'!D$109)
+($G787*'fnd base rates'!D$110)
+($H787*'fnd base rates'!D$111)
+($I787*'fnd base rates'!D$112)
+($J787*'fnd base rates'!D$113)
+($K787*'fnd base rates'!D$114)
+($M787*'fnd base rates'!D$116)
+($N787*'fnd base rates'!D$117)
+($O787*'fnd base rates'!D$118)
+($P787*VLOOKUP($S787+12,rate_basefnd,4)))
*$R787</f>
        <v>7123.3238300000003</v>
      </c>
      <c r="W787" s="1">
        <f>(($D787*'fnd base rates'!E$107)
+($E787*'fnd base rates'!E$108)
+($F787*'fnd base rates'!E$109)
+($G787*'fnd base rates'!E$110)
+($H787*'fnd base rates'!E$111)
+($I787*'fnd base rates'!E$112)
+($J787*'fnd base rates'!E$113)
+($K787*'fnd base rates'!E$114)
+($M787*'fnd base rates'!E$116)
+($N787*'fnd base rates'!E$117)
+($O787*'fnd base rates'!E$118)
+($P787*VLOOKUP($S787+12,rate_basefnd,5)))
*$R787</f>
        <v>43288.132068866995</v>
      </c>
      <c r="X787" s="1">
        <f>(($D787*'fnd base rates'!F$107)
+($E787*'fnd base rates'!F$108)
+($F787*'fnd base rates'!F$109)
+($G787*'fnd base rates'!F$110)
+($H787*'fnd base rates'!F$111)
+($I787*'fnd base rates'!F$112)
+($J787*'fnd base rates'!F$113)
+($K787*'fnd base rates'!F$114)
+($M787*'fnd base rates'!F$116)
+($N787*'fnd base rates'!F$117)
+($O787*'fnd base rates'!F$118)
+($P787*VLOOKUP($S787+12,rate_basefnd,6)))
*$R787</f>
        <v>8682.0346279660007</v>
      </c>
      <c r="Y787" s="1">
        <f>(($D787*'fnd base rates'!G$107)
+($E787*'fnd base rates'!G$108)
+($F787*'fnd base rates'!G$109)
+($G787*'fnd base rates'!G$110)
+($H787*'fnd base rates'!G$111)
+($I787*'fnd base rates'!G$112)
+($J787*'fnd base rates'!G$113)
+($K787*'fnd base rates'!G$114)
+($M787*'fnd base rates'!G$116)
+($N787*'fnd base rates'!G$117)
+($O787*'fnd base rates'!G$118)
+($P787*VLOOKUP($S787+12,rate_basefnd,7)))
*$R787</f>
        <v>1533.3743103069999</v>
      </c>
      <c r="Z787" s="1">
        <f>(($D787*'fnd base rates'!H$107)
+($E787*'fnd base rates'!H$108)
+($F787*'fnd base rates'!H$109)
+($G787*'fnd base rates'!H$110)
+($H787*'fnd base rates'!H$111)
+($I787*'fnd base rates'!H$112)
+($J787*'fnd base rates'!H$113)
+($K787*'fnd base rates'!H$114)
+($M787*'fnd base rates'!H$116)
+($N787*'fnd base rates'!H$117)
+($O787*'fnd base rates'!H$118)
+($P787*VLOOKUP($S787+12,rate_basefnd,8)))</f>
        <v>6654.8548899999987</v>
      </c>
      <c r="AA787" s="1">
        <f>(($D787*'fnd base rates'!I$107)
+($E787*'fnd base rates'!I$108)
+($F787*'fnd base rates'!I$109)
+($G787*'fnd base rates'!I$110)
+($H787*'fnd base rates'!I$111)
+($I787*'fnd base rates'!I$112)
+($J787*'fnd base rates'!I$113)
+($K787*'fnd base rates'!I$114)
+($M787*'fnd base rates'!I$116)
+($N787*'fnd base rates'!I$117)
+($O787*'fnd base rates'!I$118)
+($P787*VLOOKUP($S787+12,rate_basefnd,9)))
*$R787</f>
        <v>3723.1028100000003</v>
      </c>
      <c r="AB787" s="1">
        <f>(($D787*'fnd base rates'!J$107)
+($E787*'fnd base rates'!J$108)
+($F787*'fnd base rates'!J$109)
+($G787*'fnd base rates'!J$110)
+($H787*'fnd base rates'!J$111)
+($I787*'fnd base rates'!J$112)
+($J787*'fnd base rates'!J$113)
+($K787*'fnd base rates'!J$114)
+($M787*'fnd base rates'!J$116)
+($N787*'fnd base rates'!J$117)
+($O787*'fnd base rates'!J$118)
+($P787*VLOOKUP($S787+12,rate_basefnd,10)))
*$R787</f>
        <v>4439.3999999999996</v>
      </c>
      <c r="AC787" s="1">
        <f>(($D787*'fnd base rates'!K$107)
+($E787*'fnd base rates'!K$108)
+($F787*'fnd base rates'!K$109)
+($G787*'fnd base rates'!K$110)
+($H787*'fnd base rates'!K$111)
+($I787*'fnd base rates'!K$112)
+($J787*'fnd base rates'!K$113)
+($K787*'fnd base rates'!K$114)
+($M787*'fnd base rates'!K$116)
+($N787*'fnd base rates'!K$117)
+($O787*'fnd base rates'!K$118)
+($P787*VLOOKUP($S787+12,rate_basefnd,11)))
*$R787</f>
        <v>10714.318656642999</v>
      </c>
      <c r="AD787" s="1">
        <f>(($D787*'fnd base rates'!L$107)
+($E787*'fnd base rates'!L$108)
+($F787*'fnd base rates'!L$109)
+($G787*'fnd base rates'!L$110)
+($H787*'fnd base rates'!L$111)
+($I787*'fnd base rates'!L$112)
+($J787*'fnd base rates'!L$113)
+($K787*'fnd base rates'!L$114)
+($M787*'fnd base rates'!L$116)
+($N787*'fnd base rates'!L$117)
+($O787*'fnd base rates'!L$118)
+($P787*VLOOKUP($S787+12,rate_basefnd,12)))</f>
        <v>11497.360654</v>
      </c>
      <c r="AE787" s="1">
        <f>(($D787*'fnd base rates'!M$107)
+($E787*'fnd base rates'!M$108)
+($F787*'fnd base rates'!M$109)
+($G787*'fnd base rates'!M$110)
+($H787*'fnd base rates'!M$111)
+($I787*'fnd base rates'!M$112)
+($J787*'fnd base rates'!M$113)
+($K787*'fnd base rates'!M$114)
+($M787*'fnd base rates'!M$116)
+($N787*'fnd base rates'!M$117)
+($O787*'fnd base rates'!M$118)
+($P787*VLOOKUP($S787+12,rate_basefnd,13)))</f>
        <v>0</v>
      </c>
      <c r="AF787" s="4">
        <f t="shared" si="919"/>
        <v>102622.13246109198</v>
      </c>
      <c r="AH787" s="4">
        <f t="shared" si="920"/>
        <v>488219083</v>
      </c>
      <c r="AI787" s="4" t="str">
        <f t="shared" si="921"/>
        <v>488</v>
      </c>
      <c r="AJ787" s="2" t="str">
        <f t="shared" si="922"/>
        <v>219</v>
      </c>
      <c r="AK787" s="2" t="str">
        <f t="shared" si="923"/>
        <v>083</v>
      </c>
      <c r="AL787" s="4">
        <f t="shared" si="924"/>
        <v>1</v>
      </c>
      <c r="AM787" s="4">
        <f t="shared" si="916"/>
        <v>9</v>
      </c>
      <c r="AN787" s="4">
        <f t="shared" si="925"/>
        <v>102622.13246109198</v>
      </c>
      <c r="AO787" s="4">
        <f t="shared" si="926"/>
        <v>11402</v>
      </c>
      <c r="AP787" s="4">
        <f t="shared" si="927"/>
        <v>0</v>
      </c>
      <c r="AQ787" s="4">
        <v>11402</v>
      </c>
      <c r="AW787" s="4">
        <v>11383</v>
      </c>
      <c r="AX787" s="5">
        <f t="shared" si="928"/>
        <v>19</v>
      </c>
      <c r="AY787" s="4">
        <v>11402</v>
      </c>
      <c r="AZ787" s="5"/>
      <c r="BB787" s="5">
        <f t="shared" ref="BB787" si="937">BC787-BA787</f>
        <v>0</v>
      </c>
    </row>
    <row r="788" spans="1:54" s="4" customFormat="1">
      <c r="A788" s="278">
        <v>488</v>
      </c>
      <c r="B788" s="2">
        <v>488219118</v>
      </c>
      <c r="C788" s="10" t="s">
        <v>310</v>
      </c>
      <c r="D788" s="15">
        <f>'fnd enro'!D788</f>
        <v>0</v>
      </c>
      <c r="E788" s="15">
        <f>'fnd enro'!E788</f>
        <v>0</v>
      </c>
      <c r="F788" s="15">
        <f>'fnd enro'!F788</f>
        <v>0</v>
      </c>
      <c r="G788" s="15">
        <f>'fnd enro'!G788</f>
        <v>1</v>
      </c>
      <c r="H788" s="15">
        <f>'fnd enro'!H788</f>
        <v>0</v>
      </c>
      <c r="I788" s="15">
        <f>'fnd enro'!I788</f>
        <v>0</v>
      </c>
      <c r="J788" s="15">
        <f>'fnd enro'!J788</f>
        <v>0</v>
      </c>
      <c r="K788" s="16">
        <f>'fnd enro'!K788</f>
        <v>3.8300000000000001E-2</v>
      </c>
      <c r="L788" s="15">
        <f>'fnd enro'!L788</f>
        <v>0</v>
      </c>
      <c r="M788" s="15">
        <f>'fnd enro'!M788</f>
        <v>0</v>
      </c>
      <c r="N788" s="15">
        <f>'fnd enro'!N788</f>
        <v>0</v>
      </c>
      <c r="O788" s="15">
        <f>'fnd enro'!O788</f>
        <v>0</v>
      </c>
      <c r="P788" s="15">
        <f>'fnd enro'!P788</f>
        <v>0</v>
      </c>
      <c r="Q788" s="15">
        <f>'fnd enro'!R788</f>
        <v>1</v>
      </c>
      <c r="R788" s="16">
        <f t="shared" si="918"/>
        <v>1.0569999999999999</v>
      </c>
      <c r="S788" s="15">
        <f>VALUE('fnd enro'!Q788)</f>
        <v>5</v>
      </c>
      <c r="T788" s="2"/>
      <c r="U788" s="1">
        <f>(($D788*'fnd base rates'!C$107)
+($E788*'fnd base rates'!C$108)
+($F788*'fnd base rates'!C$109)
+($G788*'fnd base rates'!C$110)
+($H788*'fnd base rates'!C$111)
+($I788*'fnd base rates'!C$112)
+($J788*'fnd base rates'!C$113)
+($K788*'fnd base rates'!C$114)
+($M788*'fnd base rates'!C$116)
+($N788*'fnd base rates'!C$117)
+($O788*'fnd base rates'!C$118)
+($P788*VLOOKUP($S788+12,rate_basefnd,3)))
*$R788</f>
        <v>541.73606370099992</v>
      </c>
      <c r="V788" s="1">
        <f>(($D788*'fnd base rates'!D$107)
+($E788*'fnd base rates'!D$108)
+($F788*'fnd base rates'!D$109)
+($G788*'fnd base rates'!D$110)
+($H788*'fnd base rates'!D$111)
+($I788*'fnd base rates'!D$112)
+($J788*'fnd base rates'!D$113)
+($K788*'fnd base rates'!D$114)
+($M788*'fnd base rates'!D$116)
+($N788*'fnd base rates'!D$117)
+($O788*'fnd base rates'!D$118)
+($P788*VLOOKUP($S788+12,rate_basefnd,4)))
*$R788</f>
        <v>773.86140999999998</v>
      </c>
      <c r="W788" s="1">
        <f>(($D788*'fnd base rates'!E$107)
+($E788*'fnd base rates'!E$108)
+($F788*'fnd base rates'!E$109)
+($G788*'fnd base rates'!E$110)
+($H788*'fnd base rates'!E$111)
+($I788*'fnd base rates'!E$112)
+($J788*'fnd base rates'!E$113)
+($K788*'fnd base rates'!E$114)
+($M788*'fnd base rates'!E$116)
+($N788*'fnd base rates'!E$117)
+($O788*'fnd base rates'!E$118)
+($P788*VLOOKUP($S788+12,rate_basefnd,5)))
*$R788</f>
        <v>3922.0674787629996</v>
      </c>
      <c r="X788" s="1">
        <f>(($D788*'fnd base rates'!F$107)
+($E788*'fnd base rates'!F$108)
+($F788*'fnd base rates'!F$109)
+($G788*'fnd base rates'!F$110)
+($H788*'fnd base rates'!F$111)
+($I788*'fnd base rates'!F$112)
+($J788*'fnd base rates'!F$113)
+($K788*'fnd base rates'!F$114)
+($M788*'fnd base rates'!F$116)
+($N788*'fnd base rates'!F$117)
+($O788*'fnd base rates'!F$118)
+($P788*VLOOKUP($S788+12,rate_basefnd,6)))
*$R788</f>
        <v>1259.033269774</v>
      </c>
      <c r="Y788" s="1">
        <f>(($D788*'fnd base rates'!G$107)
+($E788*'fnd base rates'!G$108)
+($F788*'fnd base rates'!G$109)
+($G788*'fnd base rates'!G$110)
+($H788*'fnd base rates'!G$111)
+($I788*'fnd base rates'!G$112)
+($J788*'fnd base rates'!G$113)
+($K788*'fnd base rates'!G$114)
+($M788*'fnd base rates'!G$116)
+($N788*'fnd base rates'!G$117)
+($O788*'fnd base rates'!G$118)
+($P788*VLOOKUP($S788+12,rate_basefnd,7)))
*$R788</f>
        <v>158.45078892299998</v>
      </c>
      <c r="Z788" s="1">
        <f>(($D788*'fnd base rates'!H$107)
+($E788*'fnd base rates'!H$108)
+($F788*'fnd base rates'!H$109)
+($G788*'fnd base rates'!H$110)
+($H788*'fnd base rates'!H$111)
+($I788*'fnd base rates'!H$112)
+($J788*'fnd base rates'!H$113)
+($K788*'fnd base rates'!H$114)
+($M788*'fnd base rates'!H$116)
+($N788*'fnd base rates'!H$117)
+($O788*'fnd base rates'!H$118)
+($P788*VLOOKUP($S788+12,rate_basefnd,8)))</f>
        <v>500.77720999999997</v>
      </c>
      <c r="AA788" s="1">
        <f>(($D788*'fnd base rates'!I$107)
+($E788*'fnd base rates'!I$108)
+($F788*'fnd base rates'!I$109)
+($G788*'fnd base rates'!I$110)
+($H788*'fnd base rates'!I$111)
+($I788*'fnd base rates'!I$112)
+($J788*'fnd base rates'!I$113)
+($K788*'fnd base rates'!I$114)
+($M788*'fnd base rates'!I$116)
+($N788*'fnd base rates'!I$117)
+($O788*'fnd base rates'!I$118)
+($P788*VLOOKUP($S788+12,rate_basefnd,9)))
*$R788</f>
        <v>284.03703999999999</v>
      </c>
      <c r="AB788" s="1">
        <f>(($D788*'fnd base rates'!J$107)
+($E788*'fnd base rates'!J$108)
+($F788*'fnd base rates'!J$109)
+($G788*'fnd base rates'!J$110)
+($H788*'fnd base rates'!J$111)
+($I788*'fnd base rates'!J$112)
+($J788*'fnd base rates'!J$113)
+($K788*'fnd base rates'!J$114)
+($M788*'fnd base rates'!J$116)
+($N788*'fnd base rates'!J$117)
+($O788*'fnd base rates'!J$118)
+($P788*VLOOKUP($S788+12,rate_basefnd,10)))
*$R788</f>
        <v>154.06831999999997</v>
      </c>
      <c r="AC788" s="1">
        <f>(($D788*'fnd base rates'!K$107)
+($E788*'fnd base rates'!K$108)
+($F788*'fnd base rates'!K$109)
+($G788*'fnd base rates'!K$110)
+($H788*'fnd base rates'!K$111)
+($I788*'fnd base rates'!K$112)
+($J788*'fnd base rates'!K$113)
+($K788*'fnd base rates'!K$114)
+($M788*'fnd base rates'!K$116)
+($N788*'fnd base rates'!K$117)
+($O788*'fnd base rates'!K$118)
+($P788*VLOOKUP($S788+12,rate_basefnd,11)))
*$R788</f>
        <v>1111.851969627</v>
      </c>
      <c r="AD788" s="1">
        <f>(($D788*'fnd base rates'!L$107)
+($E788*'fnd base rates'!L$108)
+($F788*'fnd base rates'!L$109)
+($G788*'fnd base rates'!L$110)
+($H788*'fnd base rates'!L$111)
+($I788*'fnd base rates'!L$112)
+($J788*'fnd base rates'!L$113)
+($K788*'fnd base rates'!L$114)
+($M788*'fnd base rates'!L$116)
+($N788*'fnd base rates'!L$117)
+($O788*'fnd base rates'!L$118)
+($P788*VLOOKUP($S788+12,rate_basefnd,12)))</f>
        <v>1303.543406</v>
      </c>
      <c r="AE788" s="1">
        <f>(($D788*'fnd base rates'!M$107)
+($E788*'fnd base rates'!M$108)
+($F788*'fnd base rates'!M$109)
+($G788*'fnd base rates'!M$110)
+($H788*'fnd base rates'!M$111)
+($I788*'fnd base rates'!M$112)
+($J788*'fnd base rates'!M$113)
+($K788*'fnd base rates'!M$114)
+($M788*'fnd base rates'!M$116)
+($N788*'fnd base rates'!M$117)
+($O788*'fnd base rates'!M$118)
+($P788*VLOOKUP($S788+12,rate_basefnd,13)))</f>
        <v>0</v>
      </c>
      <c r="AF788" s="4">
        <f t="shared" si="919"/>
        <v>10009.426956788</v>
      </c>
      <c r="AH788" s="4">
        <f t="shared" si="920"/>
        <v>488219118</v>
      </c>
      <c r="AI788" s="4" t="str">
        <f t="shared" si="921"/>
        <v>488</v>
      </c>
      <c r="AJ788" s="2" t="str">
        <f t="shared" si="922"/>
        <v>219</v>
      </c>
      <c r="AK788" s="2" t="str">
        <f t="shared" si="923"/>
        <v>118</v>
      </c>
      <c r="AL788" s="4">
        <f t="shared" si="924"/>
        <v>1</v>
      </c>
      <c r="AM788" s="4">
        <f t="shared" si="916"/>
        <v>1</v>
      </c>
      <c r="AN788" s="4">
        <f t="shared" si="925"/>
        <v>10009.426956788</v>
      </c>
      <c r="AO788" s="4">
        <f t="shared" si="926"/>
        <v>10009</v>
      </c>
      <c r="AP788" s="4">
        <f t="shared" si="927"/>
        <v>0</v>
      </c>
      <c r="AQ788" s="4">
        <v>10009</v>
      </c>
      <c r="AW788" s="4">
        <v>9991</v>
      </c>
      <c r="AX788" s="5">
        <f t="shared" si="928"/>
        <v>18</v>
      </c>
      <c r="AY788" s="4">
        <v>10009</v>
      </c>
      <c r="AZ788" s="5"/>
      <c r="BB788" s="5">
        <f t="shared" ref="BB788" si="938">BC788-BA788</f>
        <v>0</v>
      </c>
    </row>
    <row r="789" spans="1:54" s="4" customFormat="1">
      <c r="A789" s="278">
        <v>488</v>
      </c>
      <c r="B789" s="2">
        <v>488219122</v>
      </c>
      <c r="C789" s="10" t="s">
        <v>310</v>
      </c>
      <c r="D789" s="15">
        <f>'fnd enro'!D789</f>
        <v>0</v>
      </c>
      <c r="E789" s="15">
        <f>'fnd enro'!E789</f>
        <v>0</v>
      </c>
      <c r="F789" s="15">
        <f>'fnd enro'!F789</f>
        <v>4</v>
      </c>
      <c r="G789" s="15">
        <f>'fnd enro'!G789</f>
        <v>11</v>
      </c>
      <c r="H789" s="15">
        <f>'fnd enro'!H789</f>
        <v>4</v>
      </c>
      <c r="I789" s="15">
        <f>'fnd enro'!I789</f>
        <v>11</v>
      </c>
      <c r="J789" s="15">
        <f>'fnd enro'!J789</f>
        <v>0</v>
      </c>
      <c r="K789" s="16">
        <f>'fnd enro'!K789</f>
        <v>1.149</v>
      </c>
      <c r="L789" s="15">
        <f>'fnd enro'!L789</f>
        <v>0</v>
      </c>
      <c r="M789" s="15">
        <f>'fnd enro'!M789</f>
        <v>2</v>
      </c>
      <c r="N789" s="15">
        <f>'fnd enro'!N789</f>
        <v>1</v>
      </c>
      <c r="O789" s="15">
        <f>'fnd enro'!O789</f>
        <v>0</v>
      </c>
      <c r="P789" s="15">
        <f>'fnd enro'!P789</f>
        <v>11</v>
      </c>
      <c r="Q789" s="15">
        <f>'fnd enro'!R789</f>
        <v>30</v>
      </c>
      <c r="R789" s="16">
        <f t="shared" si="918"/>
        <v>1.0569999999999999</v>
      </c>
      <c r="S789" s="15">
        <f>VALUE('fnd enro'!Q789)</f>
        <v>2</v>
      </c>
      <c r="T789" s="2"/>
      <c r="U789" s="1">
        <f>(($D789*'fnd base rates'!C$107)
+($E789*'fnd base rates'!C$108)
+($F789*'fnd base rates'!C$109)
+($G789*'fnd base rates'!C$110)
+($H789*'fnd base rates'!C$111)
+($I789*'fnd base rates'!C$112)
+($J789*'fnd base rates'!C$113)
+($K789*'fnd base rates'!C$114)
+($M789*'fnd base rates'!C$116)
+($N789*'fnd base rates'!C$117)
+($O789*'fnd base rates'!C$118)
+($P789*VLOOKUP($S789+12,rate_basefnd,3)))
*$R789</f>
        <v>17176.79836103</v>
      </c>
      <c r="V789" s="1">
        <f>(($D789*'fnd base rates'!D$107)
+($E789*'fnd base rates'!D$108)
+($F789*'fnd base rates'!D$109)
+($G789*'fnd base rates'!D$110)
+($H789*'fnd base rates'!D$111)
+($I789*'fnd base rates'!D$112)
+($J789*'fnd base rates'!D$113)
+($K789*'fnd base rates'!D$114)
+($M789*'fnd base rates'!D$116)
+($N789*'fnd base rates'!D$117)
+($O789*'fnd base rates'!D$118)
+($P789*VLOOKUP($S789+12,rate_basefnd,4)))
*$R789</f>
        <v>26681.322500000002</v>
      </c>
      <c r="W789" s="1">
        <f>(($D789*'fnd base rates'!E$107)
+($E789*'fnd base rates'!E$108)
+($F789*'fnd base rates'!E$109)
+($G789*'fnd base rates'!E$110)
+($H789*'fnd base rates'!E$111)
+($I789*'fnd base rates'!E$112)
+($J789*'fnd base rates'!E$113)
+($K789*'fnd base rates'!E$114)
+($M789*'fnd base rates'!E$116)
+($N789*'fnd base rates'!E$117)
+($O789*'fnd base rates'!E$118)
+($P789*VLOOKUP($S789+12,rate_basefnd,5)))
*$R789</f>
        <v>159787.12101288998</v>
      </c>
      <c r="X789" s="1">
        <f>(($D789*'fnd base rates'!F$107)
+($E789*'fnd base rates'!F$108)
+($F789*'fnd base rates'!F$109)
+($G789*'fnd base rates'!F$110)
+($H789*'fnd base rates'!F$111)
+($I789*'fnd base rates'!F$112)
+($J789*'fnd base rates'!F$113)
+($K789*'fnd base rates'!F$114)
+($M789*'fnd base rates'!F$116)
+($N789*'fnd base rates'!F$117)
+($O789*'fnd base rates'!F$118)
+($P789*VLOOKUP($S789+12,rate_basefnd,6)))
*$R789</f>
        <v>33275.672223220005</v>
      </c>
      <c r="Y789" s="1">
        <f>(($D789*'fnd base rates'!G$107)
+($E789*'fnd base rates'!G$108)
+($F789*'fnd base rates'!G$109)
+($G789*'fnd base rates'!G$110)
+($H789*'fnd base rates'!G$111)
+($I789*'fnd base rates'!G$112)
+($J789*'fnd base rates'!G$113)
+($K789*'fnd base rates'!G$114)
+($M789*'fnd base rates'!G$116)
+($N789*'fnd base rates'!G$117)
+($O789*'fnd base rates'!G$118)
+($P789*VLOOKUP($S789+12,rate_basefnd,7)))
*$R789</f>
        <v>6420.0849976900008</v>
      </c>
      <c r="Z789" s="1">
        <f>(($D789*'fnd base rates'!H$107)
+($E789*'fnd base rates'!H$108)
+($F789*'fnd base rates'!H$109)
+($G789*'fnd base rates'!H$110)
+($H789*'fnd base rates'!H$111)
+($I789*'fnd base rates'!H$112)
+($J789*'fnd base rates'!H$113)
+($K789*'fnd base rates'!H$114)
+($M789*'fnd base rates'!H$116)
+($N789*'fnd base rates'!H$117)
+($O789*'fnd base rates'!H$118)
+($P789*VLOOKUP($S789+12,rate_basefnd,8)))</f>
        <v>18793.6263</v>
      </c>
      <c r="AA789" s="1">
        <f>(($D789*'fnd base rates'!I$107)
+($E789*'fnd base rates'!I$108)
+($F789*'fnd base rates'!I$109)
+($G789*'fnd base rates'!I$110)
+($H789*'fnd base rates'!I$111)
+($I789*'fnd base rates'!I$112)
+($J789*'fnd base rates'!I$113)
+($K789*'fnd base rates'!I$114)
+($M789*'fnd base rates'!I$116)
+($N789*'fnd base rates'!I$117)
+($O789*'fnd base rates'!I$118)
+($P789*VLOOKUP($S789+12,rate_basefnd,9)))
*$R789</f>
        <v>11808.444619999998</v>
      </c>
      <c r="AB789" s="1">
        <f>(($D789*'fnd base rates'!J$107)
+($E789*'fnd base rates'!J$108)
+($F789*'fnd base rates'!J$109)
+($G789*'fnd base rates'!J$110)
+($H789*'fnd base rates'!J$111)
+($I789*'fnd base rates'!J$112)
+($J789*'fnd base rates'!J$113)
+($K789*'fnd base rates'!J$114)
+($M789*'fnd base rates'!J$116)
+($N789*'fnd base rates'!J$117)
+($O789*'fnd base rates'!J$118)
+($P789*VLOOKUP($S789+12,rate_basefnd,10)))
*$R789</f>
        <v>15589.513309999997</v>
      </c>
      <c r="AC789" s="1">
        <f>(($D789*'fnd base rates'!K$107)
+($E789*'fnd base rates'!K$108)
+($F789*'fnd base rates'!K$109)
+($G789*'fnd base rates'!K$110)
+($H789*'fnd base rates'!K$111)
+($I789*'fnd base rates'!K$112)
+($J789*'fnd base rates'!K$113)
+($K789*'fnd base rates'!K$114)
+($M789*'fnd base rates'!K$116)
+($N789*'fnd base rates'!K$117)
+($O789*'fnd base rates'!K$118)
+($P789*VLOOKUP($S789+12,rate_basefnd,11)))
*$R789</f>
        <v>35160.841098809993</v>
      </c>
      <c r="AD789" s="1">
        <f>(($D789*'fnd base rates'!L$107)
+($E789*'fnd base rates'!L$108)
+($F789*'fnd base rates'!L$109)
+($G789*'fnd base rates'!L$110)
+($H789*'fnd base rates'!L$111)
+($I789*'fnd base rates'!L$112)
+($J789*'fnd base rates'!L$113)
+($K789*'fnd base rates'!L$114)
+($M789*'fnd base rates'!L$116)
+($N789*'fnd base rates'!L$117)
+($O789*'fnd base rates'!L$118)
+($P789*VLOOKUP($S789+12,rate_basefnd,12)))</f>
        <v>43656.882180000001</v>
      </c>
      <c r="AE789" s="1">
        <f>(($D789*'fnd base rates'!M$107)
+($E789*'fnd base rates'!M$108)
+($F789*'fnd base rates'!M$109)
+($G789*'fnd base rates'!M$110)
+($H789*'fnd base rates'!M$111)
+($I789*'fnd base rates'!M$112)
+($J789*'fnd base rates'!M$113)
+($K789*'fnd base rates'!M$114)
+($M789*'fnd base rates'!M$116)
+($N789*'fnd base rates'!M$117)
+($O789*'fnd base rates'!M$118)
+($P789*VLOOKUP($S789+12,rate_basefnd,13)))</f>
        <v>0</v>
      </c>
      <c r="AF789" s="4">
        <f t="shared" si="919"/>
        <v>368350.30660364003</v>
      </c>
      <c r="AH789" s="4">
        <f t="shared" si="920"/>
        <v>488219122</v>
      </c>
      <c r="AI789" s="4" t="str">
        <f t="shared" si="921"/>
        <v>488</v>
      </c>
      <c r="AJ789" s="2" t="str">
        <f t="shared" si="922"/>
        <v>219</v>
      </c>
      <c r="AK789" s="2" t="str">
        <f t="shared" si="923"/>
        <v>122</v>
      </c>
      <c r="AL789" s="4">
        <f t="shared" si="924"/>
        <v>1</v>
      </c>
      <c r="AM789" s="4">
        <f t="shared" si="916"/>
        <v>30</v>
      </c>
      <c r="AN789" s="4">
        <f t="shared" si="925"/>
        <v>368350.30660364003</v>
      </c>
      <c r="AO789" s="4">
        <f t="shared" si="926"/>
        <v>12278</v>
      </c>
      <c r="AP789" s="4">
        <f t="shared" si="927"/>
        <v>0</v>
      </c>
      <c r="AQ789" s="4">
        <v>12278</v>
      </c>
      <c r="AW789" s="4">
        <v>12262</v>
      </c>
      <c r="AX789" s="5">
        <f t="shared" si="928"/>
        <v>16</v>
      </c>
      <c r="AY789" s="4">
        <v>12278</v>
      </c>
      <c r="AZ789" s="5"/>
      <c r="BB789" s="5">
        <f t="shared" ref="BB789" si="939">BC789-BA789</f>
        <v>0</v>
      </c>
    </row>
    <row r="790" spans="1:54" s="4" customFormat="1">
      <c r="A790" s="278">
        <v>488</v>
      </c>
      <c r="B790" s="2">
        <v>488219131</v>
      </c>
      <c r="C790" s="10" t="s">
        <v>310</v>
      </c>
      <c r="D790" s="15">
        <f>'fnd enro'!D790</f>
        <v>0</v>
      </c>
      <c r="E790" s="15">
        <f>'fnd enro'!E790</f>
        <v>0</v>
      </c>
      <c r="F790" s="15">
        <f>'fnd enro'!F790</f>
        <v>0</v>
      </c>
      <c r="G790" s="15">
        <f>'fnd enro'!G790</f>
        <v>0</v>
      </c>
      <c r="H790" s="15">
        <f>'fnd enro'!H790</f>
        <v>3</v>
      </c>
      <c r="I790" s="15">
        <f>'fnd enro'!I790</f>
        <v>6</v>
      </c>
      <c r="J790" s="15">
        <f>'fnd enro'!J790</f>
        <v>0</v>
      </c>
      <c r="K790" s="16">
        <f>'fnd enro'!K790</f>
        <v>0.34470000000000001</v>
      </c>
      <c r="L790" s="15">
        <f>'fnd enro'!L790</f>
        <v>0</v>
      </c>
      <c r="M790" s="15">
        <f>'fnd enro'!M790</f>
        <v>0</v>
      </c>
      <c r="N790" s="15">
        <f>'fnd enro'!N790</f>
        <v>0</v>
      </c>
      <c r="O790" s="15">
        <f>'fnd enro'!O790</f>
        <v>0</v>
      </c>
      <c r="P790" s="15">
        <f>'fnd enro'!P790</f>
        <v>1</v>
      </c>
      <c r="Q790" s="15">
        <f>'fnd enro'!R790</f>
        <v>9</v>
      </c>
      <c r="R790" s="16">
        <f t="shared" si="918"/>
        <v>1.0569999999999999</v>
      </c>
      <c r="S790" s="15">
        <f>VALUE('fnd enro'!Q790)</f>
        <v>2</v>
      </c>
      <c r="T790" s="2"/>
      <c r="U790" s="1">
        <f>(($D790*'fnd base rates'!C$107)
+($E790*'fnd base rates'!C$108)
+($F790*'fnd base rates'!C$109)
+($G790*'fnd base rates'!C$110)
+($H790*'fnd base rates'!C$111)
+($I790*'fnd base rates'!C$112)
+($J790*'fnd base rates'!C$113)
+($K790*'fnd base rates'!C$114)
+($M790*'fnd base rates'!C$116)
+($N790*'fnd base rates'!C$117)
+($O790*'fnd base rates'!C$118)
+($P790*VLOOKUP($S790+12,rate_basefnd,3)))
*$R790</f>
        <v>4931.835833309</v>
      </c>
      <c r="V790" s="1">
        <f>(($D790*'fnd base rates'!D$107)
+($E790*'fnd base rates'!D$108)
+($F790*'fnd base rates'!D$109)
+($G790*'fnd base rates'!D$110)
+($H790*'fnd base rates'!D$111)
+($I790*'fnd base rates'!D$112)
+($J790*'fnd base rates'!D$113)
+($K790*'fnd base rates'!D$114)
+($M790*'fnd base rates'!D$116)
+($N790*'fnd base rates'!D$117)
+($O790*'fnd base rates'!D$118)
+($P790*VLOOKUP($S790+12,rate_basefnd,4)))
*$R790</f>
        <v>7231.0532699999994</v>
      </c>
      <c r="W790" s="1">
        <f>(($D790*'fnd base rates'!E$107)
+($E790*'fnd base rates'!E$108)
+($F790*'fnd base rates'!E$109)
+($G790*'fnd base rates'!E$110)
+($H790*'fnd base rates'!E$111)
+($I790*'fnd base rates'!E$112)
+($J790*'fnd base rates'!E$113)
+($K790*'fnd base rates'!E$114)
+($M790*'fnd base rates'!E$116)
+($N790*'fnd base rates'!E$117)
+($O790*'fnd base rates'!E$118)
+($P790*VLOOKUP($S790+12,rate_basefnd,5)))
*$R790</f>
        <v>42882.508318866996</v>
      </c>
      <c r="X790" s="1">
        <f>(($D790*'fnd base rates'!F$107)
+($E790*'fnd base rates'!F$108)
+($F790*'fnd base rates'!F$109)
+($G790*'fnd base rates'!F$110)
+($H790*'fnd base rates'!F$111)
+($I790*'fnd base rates'!F$112)
+($J790*'fnd base rates'!F$113)
+($K790*'fnd base rates'!F$114)
+($M790*'fnd base rates'!F$116)
+($N790*'fnd base rates'!F$117)
+($O790*'fnd base rates'!F$118)
+($P790*VLOOKUP($S790+12,rate_basefnd,6)))
*$R790</f>
        <v>8378.2422579659997</v>
      </c>
      <c r="Y790" s="1">
        <f>(($D790*'fnd base rates'!G$107)
+($E790*'fnd base rates'!G$108)
+($F790*'fnd base rates'!G$109)
+($G790*'fnd base rates'!G$110)
+($H790*'fnd base rates'!G$111)
+($I790*'fnd base rates'!G$112)
+($J790*'fnd base rates'!G$113)
+($K790*'fnd base rates'!G$114)
+($M790*'fnd base rates'!G$116)
+($N790*'fnd base rates'!G$117)
+($O790*'fnd base rates'!G$118)
+($P790*VLOOKUP($S790+12,rate_basefnd,7)))
*$R790</f>
        <v>1630.6288803069997</v>
      </c>
      <c r="Z790" s="1">
        <f>(($D790*'fnd base rates'!H$107)
+($E790*'fnd base rates'!H$108)
+($F790*'fnd base rates'!H$109)
+($G790*'fnd base rates'!H$110)
+($H790*'fnd base rates'!H$111)
+($I790*'fnd base rates'!H$112)
+($J790*'fnd base rates'!H$113)
+($K790*'fnd base rates'!H$114)
+($M790*'fnd base rates'!H$116)
+($N790*'fnd base rates'!H$117)
+($O790*'fnd base rates'!H$118)
+($P790*VLOOKUP($S790+12,rate_basefnd,8)))</f>
        <v>6274.4648899999993</v>
      </c>
      <c r="AA790" s="1">
        <f>(($D790*'fnd base rates'!I$107)
+($E790*'fnd base rates'!I$108)
+($F790*'fnd base rates'!I$109)
+($G790*'fnd base rates'!I$110)
+($H790*'fnd base rates'!I$111)
+($I790*'fnd base rates'!I$112)
+($J790*'fnd base rates'!I$113)
+($K790*'fnd base rates'!I$114)
+($M790*'fnd base rates'!I$116)
+($N790*'fnd base rates'!I$117)
+($O790*'fnd base rates'!I$118)
+($P790*VLOOKUP($S790+12,rate_basefnd,9)))
*$R790</f>
        <v>3756.0917800000002</v>
      </c>
      <c r="AB790" s="1">
        <f>(($D790*'fnd base rates'!J$107)
+($E790*'fnd base rates'!J$108)
+($F790*'fnd base rates'!J$109)
+($G790*'fnd base rates'!J$110)
+($H790*'fnd base rates'!J$111)
+($I790*'fnd base rates'!J$112)
+($J790*'fnd base rates'!J$113)
+($K790*'fnd base rates'!J$114)
+($M790*'fnd base rates'!J$116)
+($N790*'fnd base rates'!J$117)
+($O790*'fnd base rates'!J$118)
+($P790*VLOOKUP($S790+12,rate_basefnd,10)))
*$R790</f>
        <v>4784.0137099999993</v>
      </c>
      <c r="AC790" s="1">
        <f>(($D790*'fnd base rates'!K$107)
+($E790*'fnd base rates'!K$108)
+($F790*'fnd base rates'!K$109)
+($G790*'fnd base rates'!K$110)
+($H790*'fnd base rates'!K$111)
+($I790*'fnd base rates'!K$112)
+($J790*'fnd base rates'!K$113)
+($K790*'fnd base rates'!K$114)
+($M790*'fnd base rates'!K$116)
+($N790*'fnd base rates'!K$117)
+($O790*'fnd base rates'!K$118)
+($P790*VLOOKUP($S790+12,rate_basefnd,11)))
*$R790</f>
        <v>10557.850946642999</v>
      </c>
      <c r="AD790" s="1">
        <f>(($D790*'fnd base rates'!L$107)
+($E790*'fnd base rates'!L$108)
+($F790*'fnd base rates'!L$109)
+($G790*'fnd base rates'!L$110)
+($H790*'fnd base rates'!L$111)
+($I790*'fnd base rates'!L$112)
+($J790*'fnd base rates'!L$113)
+($K790*'fnd base rates'!L$114)
+($M790*'fnd base rates'!L$116)
+($N790*'fnd base rates'!L$117)
+($O790*'fnd base rates'!L$118)
+($P790*VLOOKUP($S790+12,rate_basefnd,12)))</f>
        <v>11829.470654000001</v>
      </c>
      <c r="AE790" s="1">
        <f>(($D790*'fnd base rates'!M$107)
+($E790*'fnd base rates'!M$108)
+($F790*'fnd base rates'!M$109)
+($G790*'fnd base rates'!M$110)
+($H790*'fnd base rates'!M$111)
+($I790*'fnd base rates'!M$112)
+($J790*'fnd base rates'!M$113)
+($K790*'fnd base rates'!M$114)
+($M790*'fnd base rates'!M$116)
+($N790*'fnd base rates'!M$117)
+($O790*'fnd base rates'!M$118)
+($P790*VLOOKUP($S790+12,rate_basefnd,13)))</f>
        <v>0</v>
      </c>
      <c r="AF790" s="4">
        <f t="shared" si="919"/>
        <v>102256.160541092</v>
      </c>
      <c r="AH790" s="4">
        <f t="shared" si="920"/>
        <v>488219131</v>
      </c>
      <c r="AI790" s="4" t="str">
        <f t="shared" si="921"/>
        <v>488</v>
      </c>
      <c r="AJ790" s="2" t="str">
        <f t="shared" si="922"/>
        <v>219</v>
      </c>
      <c r="AK790" s="2" t="str">
        <f t="shared" si="923"/>
        <v>131</v>
      </c>
      <c r="AL790" s="4">
        <f t="shared" si="924"/>
        <v>1</v>
      </c>
      <c r="AM790" s="4">
        <f t="shared" si="916"/>
        <v>9</v>
      </c>
      <c r="AN790" s="4">
        <f t="shared" si="925"/>
        <v>102256.160541092</v>
      </c>
      <c r="AO790" s="4">
        <f t="shared" si="926"/>
        <v>11362</v>
      </c>
      <c r="AP790" s="4">
        <f t="shared" si="927"/>
        <v>0</v>
      </c>
      <c r="AQ790" s="4">
        <v>11362</v>
      </c>
      <c r="AW790" s="4">
        <v>11346</v>
      </c>
      <c r="AX790" s="5">
        <f t="shared" si="928"/>
        <v>16</v>
      </c>
      <c r="AY790" s="4">
        <v>11362</v>
      </c>
      <c r="AZ790" s="5"/>
      <c r="BB790" s="5">
        <f t="shared" ref="BB790" si="940">BC790-BA790</f>
        <v>0</v>
      </c>
    </row>
    <row r="791" spans="1:54" s="4" customFormat="1">
      <c r="A791" s="278">
        <v>488</v>
      </c>
      <c r="B791" s="2">
        <v>488219133</v>
      </c>
      <c r="C791" s="10" t="s">
        <v>310</v>
      </c>
      <c r="D791" s="15">
        <f>'fnd enro'!D791</f>
        <v>0</v>
      </c>
      <c r="E791" s="15">
        <f>'fnd enro'!E791</f>
        <v>0</v>
      </c>
      <c r="F791" s="15">
        <f>'fnd enro'!F791</f>
        <v>1</v>
      </c>
      <c r="G791" s="15">
        <f>'fnd enro'!G791</f>
        <v>7</v>
      </c>
      <c r="H791" s="15">
        <f>'fnd enro'!H791</f>
        <v>3</v>
      </c>
      <c r="I791" s="15">
        <f>'fnd enro'!I791</f>
        <v>14</v>
      </c>
      <c r="J791" s="15">
        <f>'fnd enro'!J791</f>
        <v>0</v>
      </c>
      <c r="K791" s="16">
        <f>'fnd enro'!K791</f>
        <v>0.95750000000000002</v>
      </c>
      <c r="L791" s="15">
        <f>'fnd enro'!L791</f>
        <v>0</v>
      </c>
      <c r="M791" s="15">
        <f>'fnd enro'!M791</f>
        <v>3</v>
      </c>
      <c r="N791" s="15">
        <f>'fnd enro'!N791</f>
        <v>0</v>
      </c>
      <c r="O791" s="15">
        <f>'fnd enro'!O791</f>
        <v>0</v>
      </c>
      <c r="P791" s="15">
        <f>'fnd enro'!P791</f>
        <v>9</v>
      </c>
      <c r="Q791" s="15">
        <f>'fnd enro'!R791</f>
        <v>25</v>
      </c>
      <c r="R791" s="16">
        <f t="shared" si="918"/>
        <v>1.0569999999999999</v>
      </c>
      <c r="S791" s="15">
        <f>VALUE('fnd enro'!Q791)</f>
        <v>9</v>
      </c>
      <c r="T791" s="2"/>
      <c r="U791" s="1">
        <f>(($D791*'fnd base rates'!C$107)
+($E791*'fnd base rates'!C$108)
+($F791*'fnd base rates'!C$109)
+($G791*'fnd base rates'!C$110)
+($H791*'fnd base rates'!C$111)
+($I791*'fnd base rates'!C$112)
+($J791*'fnd base rates'!C$113)
+($K791*'fnd base rates'!C$114)
+($M791*'fnd base rates'!C$116)
+($N791*'fnd base rates'!C$117)
+($O791*'fnd base rates'!C$118)
+($P791*VLOOKUP($S791+12,rate_basefnd,3)))
*$R791</f>
        <v>14489.374312525</v>
      </c>
      <c r="V791" s="1">
        <f>(($D791*'fnd base rates'!D$107)
+($E791*'fnd base rates'!D$108)
+($F791*'fnd base rates'!D$109)
+($G791*'fnd base rates'!D$110)
+($H791*'fnd base rates'!D$111)
+($I791*'fnd base rates'!D$112)
+($J791*'fnd base rates'!D$113)
+($K791*'fnd base rates'!D$114)
+($M791*'fnd base rates'!D$116)
+($N791*'fnd base rates'!D$117)
+($O791*'fnd base rates'!D$118)
+($P791*VLOOKUP($S791+12,rate_basefnd,4)))
*$R791</f>
        <v>22928.211460000002</v>
      </c>
      <c r="W791" s="1">
        <f>(($D791*'fnd base rates'!E$107)
+($E791*'fnd base rates'!E$108)
+($F791*'fnd base rates'!E$109)
+($G791*'fnd base rates'!E$110)
+($H791*'fnd base rates'!E$111)
+($I791*'fnd base rates'!E$112)
+($J791*'fnd base rates'!E$113)
+($K791*'fnd base rates'!E$114)
+($M791*'fnd base rates'!E$116)
+($N791*'fnd base rates'!E$117)
+($O791*'fnd base rates'!E$118)
+($P791*VLOOKUP($S791+12,rate_basefnd,5)))
*$R791</f>
        <v>144892.462279075</v>
      </c>
      <c r="X791" s="1">
        <f>(($D791*'fnd base rates'!F$107)
+($E791*'fnd base rates'!F$108)
+($F791*'fnd base rates'!F$109)
+($G791*'fnd base rates'!F$110)
+($H791*'fnd base rates'!F$111)
+($I791*'fnd base rates'!F$112)
+($J791*'fnd base rates'!F$113)
+($K791*'fnd base rates'!F$114)
+($M791*'fnd base rates'!F$116)
+($N791*'fnd base rates'!F$117)
+($O791*'fnd base rates'!F$118)
+($P791*VLOOKUP($S791+12,rate_basefnd,6)))
*$R791</f>
        <v>26132.443064350005</v>
      </c>
      <c r="Y791" s="1">
        <f>(($D791*'fnd base rates'!G$107)
+($E791*'fnd base rates'!G$108)
+($F791*'fnd base rates'!G$109)
+($G791*'fnd base rates'!G$110)
+($H791*'fnd base rates'!G$111)
+($I791*'fnd base rates'!G$112)
+($J791*'fnd base rates'!G$113)
+($K791*'fnd base rates'!G$114)
+($M791*'fnd base rates'!G$116)
+($N791*'fnd base rates'!G$117)
+($O791*'fnd base rates'!G$118)
+($P791*VLOOKUP($S791+12,rate_basefnd,7)))
*$R791</f>
        <v>5694.2846430749996</v>
      </c>
      <c r="Z791" s="1">
        <f>(($D791*'fnd base rates'!H$107)
+($E791*'fnd base rates'!H$108)
+($F791*'fnd base rates'!H$109)
+($G791*'fnd base rates'!H$110)
+($H791*'fnd base rates'!H$111)
+($I791*'fnd base rates'!H$112)
+($J791*'fnd base rates'!H$113)
+($K791*'fnd base rates'!H$114)
+($M791*'fnd base rates'!H$116)
+($N791*'fnd base rates'!H$117)
+($O791*'fnd base rates'!H$118)
+($P791*VLOOKUP($S791+12,rate_basefnd,8)))</f>
        <v>17166.89025</v>
      </c>
      <c r="AA791" s="1">
        <f>(($D791*'fnd base rates'!I$107)
+($E791*'fnd base rates'!I$108)
+($F791*'fnd base rates'!I$109)
+($G791*'fnd base rates'!I$110)
+($H791*'fnd base rates'!I$111)
+($I791*'fnd base rates'!I$112)
+($J791*'fnd base rates'!I$113)
+($K791*'fnd base rates'!I$114)
+($M791*'fnd base rates'!I$116)
+($N791*'fnd base rates'!I$117)
+($O791*'fnd base rates'!I$118)
+($P791*VLOOKUP($S791+12,rate_basefnd,9)))
*$R791</f>
        <v>10803.153060000001</v>
      </c>
      <c r="AB791" s="1">
        <f>(($D791*'fnd base rates'!J$107)
+($E791*'fnd base rates'!J$108)
+($F791*'fnd base rates'!J$109)
+($G791*'fnd base rates'!J$110)
+($H791*'fnd base rates'!J$111)
+($I791*'fnd base rates'!J$112)
+($J791*'fnd base rates'!J$113)
+($K791*'fnd base rates'!J$114)
+($M791*'fnd base rates'!J$116)
+($N791*'fnd base rates'!J$117)
+($O791*'fnd base rates'!J$118)
+($P791*VLOOKUP($S791+12,rate_basefnd,10)))
*$R791</f>
        <v>16410.083549999999</v>
      </c>
      <c r="AC791" s="1">
        <f>(($D791*'fnd base rates'!K$107)
+($E791*'fnd base rates'!K$108)
+($F791*'fnd base rates'!K$109)
+($G791*'fnd base rates'!K$110)
+($H791*'fnd base rates'!K$111)
+($I791*'fnd base rates'!K$112)
+($J791*'fnd base rates'!K$113)
+($K791*'fnd base rates'!K$114)
+($M791*'fnd base rates'!K$116)
+($N791*'fnd base rates'!K$117)
+($O791*'fnd base rates'!K$118)
+($P791*VLOOKUP($S791+12,rate_basefnd,11)))
*$R791</f>
        <v>29654.632080675001</v>
      </c>
      <c r="AD791" s="1">
        <f>(($D791*'fnd base rates'!L$107)
+($E791*'fnd base rates'!L$108)
+($F791*'fnd base rates'!L$109)
+($G791*'fnd base rates'!L$110)
+($H791*'fnd base rates'!L$111)
+($I791*'fnd base rates'!L$112)
+($J791*'fnd base rates'!L$113)
+($K791*'fnd base rates'!L$114)
+($M791*'fnd base rates'!L$116)
+($N791*'fnd base rates'!L$117)
+($O791*'fnd base rates'!L$118)
+($P791*VLOOKUP($S791+12,rate_basefnd,12)))</f>
        <v>37042.885150000002</v>
      </c>
      <c r="AE791" s="1">
        <f>(($D791*'fnd base rates'!M$107)
+($E791*'fnd base rates'!M$108)
+($F791*'fnd base rates'!M$109)
+($G791*'fnd base rates'!M$110)
+($H791*'fnd base rates'!M$111)
+($I791*'fnd base rates'!M$112)
+($J791*'fnd base rates'!M$113)
+($K791*'fnd base rates'!M$114)
+($M791*'fnd base rates'!M$116)
+($N791*'fnd base rates'!M$117)
+($O791*'fnd base rates'!M$118)
+($P791*VLOOKUP($S791+12,rate_basefnd,13)))</f>
        <v>0</v>
      </c>
      <c r="AF791" s="4">
        <f t="shared" si="919"/>
        <v>325214.4198497</v>
      </c>
      <c r="AH791" s="4">
        <f t="shared" si="920"/>
        <v>488219133</v>
      </c>
      <c r="AI791" s="4" t="str">
        <f t="shared" si="921"/>
        <v>488</v>
      </c>
      <c r="AJ791" s="2" t="str">
        <f t="shared" si="922"/>
        <v>219</v>
      </c>
      <c r="AK791" s="2" t="str">
        <f t="shared" si="923"/>
        <v>133</v>
      </c>
      <c r="AL791" s="4">
        <f t="shared" si="924"/>
        <v>1</v>
      </c>
      <c r="AM791" s="4">
        <f t="shared" si="916"/>
        <v>25</v>
      </c>
      <c r="AN791" s="4">
        <f t="shared" si="925"/>
        <v>325214.4198497</v>
      </c>
      <c r="AO791" s="4">
        <f t="shared" si="926"/>
        <v>13009</v>
      </c>
      <c r="AP791" s="4">
        <f t="shared" si="927"/>
        <v>0</v>
      </c>
      <c r="AQ791" s="4">
        <v>13009</v>
      </c>
      <c r="AW791" s="4">
        <v>12973</v>
      </c>
      <c r="AX791" s="5">
        <f t="shared" si="928"/>
        <v>36</v>
      </c>
      <c r="AY791" s="4">
        <v>13009</v>
      </c>
      <c r="AZ791" s="5"/>
      <c r="BB791" s="5">
        <f t="shared" ref="BB791" si="941">BC791-BA791</f>
        <v>0</v>
      </c>
    </row>
    <row r="792" spans="1:54" s="4" customFormat="1">
      <c r="A792" s="278">
        <v>488</v>
      </c>
      <c r="B792" s="2">
        <v>488219142</v>
      </c>
      <c r="C792" s="10" t="s">
        <v>310</v>
      </c>
      <c r="D792" s="15">
        <f>'fnd enro'!D792</f>
        <v>0</v>
      </c>
      <c r="E792" s="15">
        <f>'fnd enro'!E792</f>
        <v>0</v>
      </c>
      <c r="F792" s="15">
        <f>'fnd enro'!F792</f>
        <v>0</v>
      </c>
      <c r="G792" s="15">
        <f>'fnd enro'!G792</f>
        <v>7</v>
      </c>
      <c r="H792" s="15">
        <f>'fnd enro'!H792</f>
        <v>7</v>
      </c>
      <c r="I792" s="15">
        <f>'fnd enro'!I792</f>
        <v>7</v>
      </c>
      <c r="J792" s="15">
        <f>'fnd enro'!J792</f>
        <v>0</v>
      </c>
      <c r="K792" s="16">
        <f>'fnd enro'!K792</f>
        <v>0.80430000000000001</v>
      </c>
      <c r="L792" s="15">
        <f>'fnd enro'!L792</f>
        <v>0</v>
      </c>
      <c r="M792" s="15">
        <f>'fnd enro'!M792</f>
        <v>0</v>
      </c>
      <c r="N792" s="15">
        <f>'fnd enro'!N792</f>
        <v>0</v>
      </c>
      <c r="O792" s="15">
        <f>'fnd enro'!O792</f>
        <v>0</v>
      </c>
      <c r="P792" s="15">
        <f>'fnd enro'!P792</f>
        <v>3</v>
      </c>
      <c r="Q792" s="15">
        <f>'fnd enro'!R792</f>
        <v>21</v>
      </c>
      <c r="R792" s="16">
        <f t="shared" si="918"/>
        <v>1.0569999999999999</v>
      </c>
      <c r="S792" s="15">
        <f>VALUE('fnd enro'!Q792)</f>
        <v>7</v>
      </c>
      <c r="T792" s="2"/>
      <c r="U792" s="1">
        <f>(($D792*'fnd base rates'!C$107)
+($E792*'fnd base rates'!C$108)
+($F792*'fnd base rates'!C$109)
+($G792*'fnd base rates'!C$110)
+($H792*'fnd base rates'!C$111)
+($I792*'fnd base rates'!C$112)
+($J792*'fnd base rates'!C$113)
+($K792*'fnd base rates'!C$114)
+($M792*'fnd base rates'!C$116)
+($N792*'fnd base rates'!C$117)
+($O792*'fnd base rates'!C$118)
+($P792*VLOOKUP($S792+12,rate_basefnd,3)))
*$R792</f>
        <v>11576.103497721</v>
      </c>
      <c r="V792" s="1">
        <f>(($D792*'fnd base rates'!D$107)
+($E792*'fnd base rates'!D$108)
+($F792*'fnd base rates'!D$109)
+($G792*'fnd base rates'!D$110)
+($H792*'fnd base rates'!D$111)
+($I792*'fnd base rates'!D$112)
+($J792*'fnd base rates'!D$113)
+($K792*'fnd base rates'!D$114)
+($M792*'fnd base rates'!D$116)
+($N792*'fnd base rates'!D$117)
+($O792*'fnd base rates'!D$118)
+($P792*VLOOKUP($S792+12,rate_basefnd,4)))
*$R792</f>
        <v>17197.030619999998</v>
      </c>
      <c r="W792" s="1">
        <f>(($D792*'fnd base rates'!E$107)
+($E792*'fnd base rates'!E$108)
+($F792*'fnd base rates'!E$109)
+($G792*'fnd base rates'!E$110)
+($H792*'fnd base rates'!E$111)
+($I792*'fnd base rates'!E$112)
+($J792*'fnd base rates'!E$113)
+($K792*'fnd base rates'!E$114)
+($M792*'fnd base rates'!E$116)
+($N792*'fnd base rates'!E$117)
+($O792*'fnd base rates'!E$118)
+($P792*VLOOKUP($S792+12,rate_basefnd,5)))
*$R792</f>
        <v>95922.443934023002</v>
      </c>
      <c r="X792" s="1">
        <f>(($D792*'fnd base rates'!F$107)
+($E792*'fnd base rates'!F$108)
+($F792*'fnd base rates'!F$109)
+($G792*'fnd base rates'!F$110)
+($H792*'fnd base rates'!F$111)
+($I792*'fnd base rates'!F$112)
+($J792*'fnd base rates'!F$113)
+($K792*'fnd base rates'!F$114)
+($M792*'fnd base rates'!F$116)
+($N792*'fnd base rates'!F$117)
+($O792*'fnd base rates'!F$118)
+($P792*VLOOKUP($S792+12,rate_basefnd,6)))
*$R792</f>
        <v>22102.108905253997</v>
      </c>
      <c r="Y792" s="1">
        <f>(($D792*'fnd base rates'!G$107)
+($E792*'fnd base rates'!G$108)
+($F792*'fnd base rates'!G$109)
+($G792*'fnd base rates'!G$110)
+($H792*'fnd base rates'!G$111)
+($I792*'fnd base rates'!G$112)
+($J792*'fnd base rates'!G$113)
+($K792*'fnd base rates'!G$114)
+($M792*'fnd base rates'!G$116)
+($N792*'fnd base rates'!G$117)
+($O792*'fnd base rates'!G$118)
+($P792*VLOOKUP($S792+12,rate_basefnd,7)))
*$R792</f>
        <v>3908.2774973830001</v>
      </c>
      <c r="Z792" s="1">
        <f>(($D792*'fnd base rates'!H$107)
+($E792*'fnd base rates'!H$108)
+($F792*'fnd base rates'!H$109)
+($G792*'fnd base rates'!H$110)
+($H792*'fnd base rates'!H$111)
+($I792*'fnd base rates'!H$112)
+($J792*'fnd base rates'!H$113)
+($K792*'fnd base rates'!H$114)
+($M792*'fnd base rates'!H$116)
+($N792*'fnd base rates'!H$117)
+($O792*'fnd base rates'!H$118)
+($P792*VLOOKUP($S792+12,rate_basefnd,8)))</f>
        <v>12622.011409999999</v>
      </c>
      <c r="AA792" s="1">
        <f>(($D792*'fnd base rates'!I$107)
+($E792*'fnd base rates'!I$108)
+($F792*'fnd base rates'!I$109)
+($G792*'fnd base rates'!I$110)
+($H792*'fnd base rates'!I$111)
+($I792*'fnd base rates'!I$112)
+($J792*'fnd base rates'!I$113)
+($K792*'fnd base rates'!I$114)
+($M792*'fnd base rates'!I$116)
+($N792*'fnd base rates'!I$117)
+($O792*'fnd base rates'!I$118)
+($P792*VLOOKUP($S792+12,rate_basefnd,9)))
*$R792</f>
        <v>7864.9678800000002</v>
      </c>
      <c r="AB792" s="1">
        <f>(($D792*'fnd base rates'!J$107)
+($E792*'fnd base rates'!J$108)
+($F792*'fnd base rates'!J$109)
+($G792*'fnd base rates'!J$110)
+($H792*'fnd base rates'!J$111)
+($I792*'fnd base rates'!J$112)
+($J792*'fnd base rates'!J$113)
+($K792*'fnd base rates'!J$114)
+($M792*'fnd base rates'!J$116)
+($N792*'fnd base rates'!J$117)
+($O792*'fnd base rates'!J$118)
+($P792*VLOOKUP($S792+12,rate_basefnd,10)))
*$R792</f>
        <v>8845.5573499999991</v>
      </c>
      <c r="AC792" s="1">
        <f>(($D792*'fnd base rates'!K$107)
+($E792*'fnd base rates'!K$108)
+($F792*'fnd base rates'!K$109)
+($G792*'fnd base rates'!K$110)
+($H792*'fnd base rates'!K$111)
+($I792*'fnd base rates'!K$112)
+($J792*'fnd base rates'!K$113)
+($K792*'fnd base rates'!K$114)
+($M792*'fnd base rates'!K$116)
+($N792*'fnd base rates'!K$117)
+($O792*'fnd base rates'!K$118)
+($P792*VLOOKUP($S792+12,rate_basefnd,11)))
*$R792</f>
        <v>24282.053242167</v>
      </c>
      <c r="AD792" s="1">
        <f>(($D792*'fnd base rates'!L$107)
+($E792*'fnd base rates'!L$108)
+($F792*'fnd base rates'!L$109)
+($G792*'fnd base rates'!L$110)
+($H792*'fnd base rates'!L$111)
+($I792*'fnd base rates'!L$112)
+($J792*'fnd base rates'!L$113)
+($K792*'fnd base rates'!L$114)
+($M792*'fnd base rates'!L$116)
+($N792*'fnd base rates'!L$117)
+($O792*'fnd base rates'!L$118)
+($P792*VLOOKUP($S792+12,rate_basefnd,12)))</f>
        <v>28605.211526000003</v>
      </c>
      <c r="AE792" s="1">
        <f>(($D792*'fnd base rates'!M$107)
+($E792*'fnd base rates'!M$108)
+($F792*'fnd base rates'!M$109)
+($G792*'fnd base rates'!M$110)
+($H792*'fnd base rates'!M$111)
+($I792*'fnd base rates'!M$112)
+($J792*'fnd base rates'!M$113)
+($K792*'fnd base rates'!M$114)
+($M792*'fnd base rates'!M$116)
+($N792*'fnd base rates'!M$117)
+($O792*'fnd base rates'!M$118)
+($P792*VLOOKUP($S792+12,rate_basefnd,13)))</f>
        <v>0</v>
      </c>
      <c r="AF792" s="4">
        <f t="shared" si="919"/>
        <v>232925.765862548</v>
      </c>
      <c r="AH792" s="4">
        <f t="shared" si="920"/>
        <v>488219142</v>
      </c>
      <c r="AI792" s="4" t="str">
        <f t="shared" si="921"/>
        <v>488</v>
      </c>
      <c r="AJ792" s="2" t="str">
        <f t="shared" si="922"/>
        <v>219</v>
      </c>
      <c r="AK792" s="2" t="str">
        <f t="shared" si="923"/>
        <v>142</v>
      </c>
      <c r="AL792" s="4">
        <f t="shared" si="924"/>
        <v>1</v>
      </c>
      <c r="AM792" s="4">
        <f t="shared" si="916"/>
        <v>21</v>
      </c>
      <c r="AN792" s="4">
        <f t="shared" si="925"/>
        <v>232925.765862548</v>
      </c>
      <c r="AO792" s="4">
        <f t="shared" si="926"/>
        <v>11092</v>
      </c>
      <c r="AP792" s="4">
        <f t="shared" si="927"/>
        <v>0</v>
      </c>
      <c r="AQ792" s="4">
        <v>11092</v>
      </c>
      <c r="AW792" s="4">
        <v>11071</v>
      </c>
      <c r="AX792" s="5">
        <f t="shared" si="928"/>
        <v>21</v>
      </c>
      <c r="AY792" s="4">
        <v>11092</v>
      </c>
      <c r="AZ792" s="5"/>
      <c r="BB792" s="5">
        <f t="shared" ref="BB792" si="942">BC792-BA792</f>
        <v>0</v>
      </c>
    </row>
    <row r="793" spans="1:54" s="4" customFormat="1">
      <c r="A793" s="278">
        <v>488</v>
      </c>
      <c r="B793" s="2">
        <v>488219145</v>
      </c>
      <c r="C793" s="10" t="s">
        <v>310</v>
      </c>
      <c r="D793" s="15">
        <f>'fnd enro'!D793</f>
        <v>0</v>
      </c>
      <c r="E793" s="15">
        <f>'fnd enro'!E793</f>
        <v>0</v>
      </c>
      <c r="F793" s="15">
        <f>'fnd enro'!F793</f>
        <v>2</v>
      </c>
      <c r="G793" s="15">
        <f>'fnd enro'!G793</f>
        <v>6</v>
      </c>
      <c r="H793" s="15">
        <f>'fnd enro'!H793</f>
        <v>2</v>
      </c>
      <c r="I793" s="15">
        <f>'fnd enro'!I793</f>
        <v>0</v>
      </c>
      <c r="J793" s="15">
        <f>'fnd enro'!J793</f>
        <v>0</v>
      </c>
      <c r="K793" s="16">
        <f>'fnd enro'!K793</f>
        <v>0.38300000000000001</v>
      </c>
      <c r="L793" s="15">
        <f>'fnd enro'!L793</f>
        <v>0</v>
      </c>
      <c r="M793" s="15">
        <f>'fnd enro'!M793</f>
        <v>0</v>
      </c>
      <c r="N793" s="15">
        <f>'fnd enro'!N793</f>
        <v>0</v>
      </c>
      <c r="O793" s="15">
        <f>'fnd enro'!O793</f>
        <v>0</v>
      </c>
      <c r="P793" s="15">
        <f>'fnd enro'!P793</f>
        <v>6</v>
      </c>
      <c r="Q793" s="15">
        <f>'fnd enro'!R793</f>
        <v>10</v>
      </c>
      <c r="R793" s="16">
        <f t="shared" si="918"/>
        <v>1.0569999999999999</v>
      </c>
      <c r="S793" s="15">
        <f>VALUE('fnd enro'!Q793)</f>
        <v>4</v>
      </c>
      <c r="T793" s="2"/>
      <c r="U793" s="1">
        <f>(($D793*'fnd base rates'!C$107)
+($E793*'fnd base rates'!C$108)
+($F793*'fnd base rates'!C$109)
+($G793*'fnd base rates'!C$110)
+($H793*'fnd base rates'!C$111)
+($I793*'fnd base rates'!C$112)
+($J793*'fnd base rates'!C$113)
+($K793*'fnd base rates'!C$114)
+($M793*'fnd base rates'!C$116)
+($N793*'fnd base rates'!C$117)
+($O793*'fnd base rates'!C$118)
+($P793*VLOOKUP($S793+12,rate_basefnd,3)))
*$R793</f>
        <v>5767.2487770099997</v>
      </c>
      <c r="V793" s="1">
        <f>(($D793*'fnd base rates'!D$107)
+($E793*'fnd base rates'!D$108)
+($F793*'fnd base rates'!D$109)
+($G793*'fnd base rates'!D$110)
+($H793*'fnd base rates'!D$111)
+($I793*'fnd base rates'!D$112)
+($J793*'fnd base rates'!D$113)
+($K793*'fnd base rates'!D$114)
+($M793*'fnd base rates'!D$116)
+($N793*'fnd base rates'!D$117)
+($O793*'fnd base rates'!D$118)
+($P793*VLOOKUP($S793+12,rate_basefnd,4)))
*$R793</f>
        <v>9396.4763199999998</v>
      </c>
      <c r="W793" s="1">
        <f>(($D793*'fnd base rates'!E$107)
+($E793*'fnd base rates'!E$108)
+($F793*'fnd base rates'!E$109)
+($G793*'fnd base rates'!E$110)
+($H793*'fnd base rates'!E$111)
+($I793*'fnd base rates'!E$112)
+($J793*'fnd base rates'!E$113)
+($K793*'fnd base rates'!E$114)
+($M793*'fnd base rates'!E$116)
+($N793*'fnd base rates'!E$117)
+($O793*'fnd base rates'!E$118)
+($P793*VLOOKUP($S793+12,rate_basefnd,5)))
*$R793</f>
        <v>54553.389947629992</v>
      </c>
      <c r="X793" s="1">
        <f>(($D793*'fnd base rates'!F$107)
+($E793*'fnd base rates'!F$108)
+($F793*'fnd base rates'!F$109)
+($G793*'fnd base rates'!F$110)
+($H793*'fnd base rates'!F$111)
+($I793*'fnd base rates'!F$112)
+($J793*'fnd base rates'!F$113)
+($K793*'fnd base rates'!F$114)
+($M793*'fnd base rates'!F$116)
+($N793*'fnd base rates'!F$117)
+($O793*'fnd base rates'!F$118)
+($P793*VLOOKUP($S793+12,rate_basefnd,6)))
*$R793</f>
        <v>12080.41475774</v>
      </c>
      <c r="Y793" s="1">
        <f>(($D793*'fnd base rates'!G$107)
+($E793*'fnd base rates'!G$108)
+($F793*'fnd base rates'!G$109)
+($G793*'fnd base rates'!G$110)
+($H793*'fnd base rates'!G$111)
+($I793*'fnd base rates'!G$112)
+($J793*'fnd base rates'!G$113)
+($K793*'fnd base rates'!G$114)
+($M793*'fnd base rates'!G$116)
+($N793*'fnd base rates'!G$117)
+($O793*'fnd base rates'!G$118)
+($P793*VLOOKUP($S793+12,rate_basefnd,7)))
*$R793</f>
        <v>2393.26086923</v>
      </c>
      <c r="Z793" s="1">
        <f>(($D793*'fnd base rates'!H$107)
+($E793*'fnd base rates'!H$108)
+($F793*'fnd base rates'!H$109)
+($G793*'fnd base rates'!H$110)
+($H793*'fnd base rates'!H$111)
+($I793*'fnd base rates'!H$112)
+($J793*'fnd base rates'!H$113)
+($K793*'fnd base rates'!H$114)
+($M793*'fnd base rates'!H$116)
+($N793*'fnd base rates'!H$117)
+($O793*'fnd base rates'!H$118)
+($P793*VLOOKUP($S793+12,rate_basefnd,8)))</f>
        <v>5121.6520999999993</v>
      </c>
      <c r="AA793" s="1">
        <f>(($D793*'fnd base rates'!I$107)
+($E793*'fnd base rates'!I$108)
+($F793*'fnd base rates'!I$109)
+($G793*'fnd base rates'!I$110)
+($H793*'fnd base rates'!I$111)
+($I793*'fnd base rates'!I$112)
+($J793*'fnd base rates'!I$113)
+($K793*'fnd base rates'!I$114)
+($M793*'fnd base rates'!I$116)
+($N793*'fnd base rates'!I$117)
+($O793*'fnd base rates'!I$118)
+($P793*VLOOKUP($S793+12,rate_basefnd,9)))
*$R793</f>
        <v>3638.2362799999996</v>
      </c>
      <c r="AB793" s="1">
        <f>(($D793*'fnd base rates'!J$107)
+($E793*'fnd base rates'!J$108)
+($F793*'fnd base rates'!J$109)
+($G793*'fnd base rates'!J$110)
+($H793*'fnd base rates'!J$111)
+($I793*'fnd base rates'!J$112)
+($J793*'fnd base rates'!J$113)
+($K793*'fnd base rates'!J$114)
+($M793*'fnd base rates'!J$116)
+($N793*'fnd base rates'!J$117)
+($O793*'fnd base rates'!J$118)
+($P793*VLOOKUP($S793+12,rate_basefnd,10)))
*$R793</f>
        <v>5038.5498799999996</v>
      </c>
      <c r="AC793" s="1">
        <f>(($D793*'fnd base rates'!K$107)
+($E793*'fnd base rates'!K$108)
+($F793*'fnd base rates'!K$109)
+($G793*'fnd base rates'!K$110)
+($H793*'fnd base rates'!K$111)
+($I793*'fnd base rates'!K$112)
+($J793*'fnd base rates'!K$113)
+($K793*'fnd base rates'!K$114)
+($M793*'fnd base rates'!K$116)
+($N793*'fnd base rates'!K$117)
+($O793*'fnd base rates'!K$118)
+($P793*VLOOKUP($S793+12,rate_basefnd,11)))
*$R793</f>
        <v>11284.299576269999</v>
      </c>
      <c r="AD793" s="1">
        <f>(($D793*'fnd base rates'!L$107)
+($E793*'fnd base rates'!L$108)
+($F793*'fnd base rates'!L$109)
+($G793*'fnd base rates'!L$110)
+($H793*'fnd base rates'!L$111)
+($I793*'fnd base rates'!L$112)
+($J793*'fnd base rates'!L$113)
+($K793*'fnd base rates'!L$114)
+($M793*'fnd base rates'!L$116)
+($N793*'fnd base rates'!L$117)
+($O793*'fnd base rates'!L$118)
+($P793*VLOOKUP($S793+12,rate_basefnd,12)))</f>
        <v>15608.074060000001</v>
      </c>
      <c r="AE793" s="1">
        <f>(($D793*'fnd base rates'!M$107)
+($E793*'fnd base rates'!M$108)
+($F793*'fnd base rates'!M$109)
+($G793*'fnd base rates'!M$110)
+($H793*'fnd base rates'!M$111)
+($I793*'fnd base rates'!M$112)
+($J793*'fnd base rates'!M$113)
+($K793*'fnd base rates'!M$114)
+($M793*'fnd base rates'!M$116)
+($N793*'fnd base rates'!M$117)
+($O793*'fnd base rates'!M$118)
+($P793*VLOOKUP($S793+12,rate_basefnd,13)))</f>
        <v>0</v>
      </c>
      <c r="AF793" s="4">
        <f t="shared" si="919"/>
        <v>124881.60256787999</v>
      </c>
      <c r="AH793" s="4">
        <f t="shared" si="920"/>
        <v>488219145</v>
      </c>
      <c r="AI793" s="4" t="str">
        <f t="shared" si="921"/>
        <v>488</v>
      </c>
      <c r="AJ793" s="2" t="str">
        <f t="shared" si="922"/>
        <v>219</v>
      </c>
      <c r="AK793" s="2" t="str">
        <f t="shared" si="923"/>
        <v>145</v>
      </c>
      <c r="AL793" s="4">
        <f t="shared" si="924"/>
        <v>1</v>
      </c>
      <c r="AM793" s="4">
        <f t="shared" si="916"/>
        <v>10</v>
      </c>
      <c r="AN793" s="4">
        <f t="shared" si="925"/>
        <v>124881.60256787999</v>
      </c>
      <c r="AO793" s="4">
        <f t="shared" si="926"/>
        <v>12488</v>
      </c>
      <c r="AP793" s="4">
        <f t="shared" si="927"/>
        <v>0</v>
      </c>
      <c r="AQ793" s="4">
        <v>12488</v>
      </c>
      <c r="AW793" s="4">
        <v>12466</v>
      </c>
      <c r="AX793" s="5">
        <f t="shared" si="928"/>
        <v>22</v>
      </c>
      <c r="AY793" s="4">
        <v>12488</v>
      </c>
      <c r="AZ793" s="5"/>
      <c r="BB793" s="5">
        <f t="shared" ref="BB793" si="943">BC793-BA793</f>
        <v>0</v>
      </c>
    </row>
    <row r="794" spans="1:54" s="4" customFormat="1">
      <c r="A794" s="278">
        <v>488</v>
      </c>
      <c r="B794" s="2">
        <v>488219171</v>
      </c>
      <c r="C794" s="10" t="s">
        <v>310</v>
      </c>
      <c r="D794" s="15">
        <f>'fnd enro'!D794</f>
        <v>0</v>
      </c>
      <c r="E794" s="15">
        <f>'fnd enro'!E794</f>
        <v>0</v>
      </c>
      <c r="F794" s="15">
        <f>'fnd enro'!F794</f>
        <v>0</v>
      </c>
      <c r="G794" s="15">
        <f>'fnd enro'!G794</f>
        <v>3</v>
      </c>
      <c r="H794" s="15">
        <f>'fnd enro'!H794</f>
        <v>4</v>
      </c>
      <c r="I794" s="15">
        <f>'fnd enro'!I794</f>
        <v>2</v>
      </c>
      <c r="J794" s="15">
        <f>'fnd enro'!J794</f>
        <v>0</v>
      </c>
      <c r="K794" s="16">
        <f>'fnd enro'!K794</f>
        <v>0.34470000000000001</v>
      </c>
      <c r="L794" s="15">
        <f>'fnd enro'!L794</f>
        <v>0</v>
      </c>
      <c r="M794" s="15">
        <f>'fnd enro'!M794</f>
        <v>0</v>
      </c>
      <c r="N794" s="15">
        <f>'fnd enro'!N794</f>
        <v>0</v>
      </c>
      <c r="O794" s="15">
        <f>'fnd enro'!O794</f>
        <v>0</v>
      </c>
      <c r="P794" s="15">
        <f>'fnd enro'!P794</f>
        <v>4</v>
      </c>
      <c r="Q794" s="15">
        <f>'fnd enro'!R794</f>
        <v>9</v>
      </c>
      <c r="R794" s="16">
        <f t="shared" si="918"/>
        <v>1.0569999999999999</v>
      </c>
      <c r="S794" s="15">
        <f>VALUE('fnd enro'!Q794)</f>
        <v>3</v>
      </c>
      <c r="T794" s="2"/>
      <c r="U794" s="1">
        <f>(($D794*'fnd base rates'!C$107)
+($E794*'fnd base rates'!C$108)
+($F794*'fnd base rates'!C$109)
+($G794*'fnd base rates'!C$110)
+($H794*'fnd base rates'!C$111)
+($I794*'fnd base rates'!C$112)
+($J794*'fnd base rates'!C$113)
+($K794*'fnd base rates'!C$114)
+($M794*'fnd base rates'!C$116)
+($N794*'fnd base rates'!C$117)
+($O794*'fnd base rates'!C$118)
+($P794*VLOOKUP($S794+12,rate_basefnd,3)))
*$R794</f>
        <v>5104.6553333089996</v>
      </c>
      <c r="V794" s="1">
        <f>(($D794*'fnd base rates'!D$107)
+($E794*'fnd base rates'!D$108)
+($F794*'fnd base rates'!D$109)
+($G794*'fnd base rates'!D$110)
+($H794*'fnd base rates'!D$111)
+($I794*'fnd base rates'!D$112)
+($J794*'fnd base rates'!D$113)
+($K794*'fnd base rates'!D$114)
+($M794*'fnd base rates'!D$116)
+($N794*'fnd base rates'!D$117)
+($O794*'fnd base rates'!D$118)
+($P794*VLOOKUP($S794+12,rate_basefnd,4)))
*$R794</f>
        <v>8049.9957299999996</v>
      </c>
      <c r="W794" s="1">
        <f>(($D794*'fnd base rates'!E$107)
+($E794*'fnd base rates'!E$108)
+($F794*'fnd base rates'!E$109)
+($G794*'fnd base rates'!E$110)
+($H794*'fnd base rates'!E$111)
+($I794*'fnd base rates'!E$112)
+($J794*'fnd base rates'!E$113)
+($K794*'fnd base rates'!E$114)
+($M794*'fnd base rates'!E$116)
+($N794*'fnd base rates'!E$117)
+($O794*'fnd base rates'!E$118)
+($P794*VLOOKUP($S794+12,rate_basefnd,5)))
*$R794</f>
        <v>46276.567028867001</v>
      </c>
      <c r="X794" s="1">
        <f>(($D794*'fnd base rates'!F$107)
+($E794*'fnd base rates'!F$108)
+($F794*'fnd base rates'!F$109)
+($G794*'fnd base rates'!F$110)
+($H794*'fnd base rates'!F$111)
+($I794*'fnd base rates'!F$112)
+($J794*'fnd base rates'!F$113)
+($K794*'fnd base rates'!F$114)
+($M794*'fnd base rates'!F$116)
+($N794*'fnd base rates'!F$117)
+($O794*'fnd base rates'!F$118)
+($P794*VLOOKUP($S794+12,rate_basefnd,6)))
*$R794</f>
        <v>9582.0701279660007</v>
      </c>
      <c r="Y794" s="1">
        <f>(($D794*'fnd base rates'!G$107)
+($E794*'fnd base rates'!G$108)
+($F794*'fnd base rates'!G$109)
+($G794*'fnd base rates'!G$110)
+($H794*'fnd base rates'!G$111)
+($I794*'fnd base rates'!G$112)
+($J794*'fnd base rates'!G$113)
+($K794*'fnd base rates'!G$114)
+($M794*'fnd base rates'!G$116)
+($N794*'fnd base rates'!G$117)
+($O794*'fnd base rates'!G$118)
+($P794*VLOOKUP($S794+12,rate_basefnd,7)))
*$R794</f>
        <v>2001.5936003069999</v>
      </c>
      <c r="Z794" s="1">
        <f>(($D794*'fnd base rates'!H$107)
+($E794*'fnd base rates'!H$108)
+($F794*'fnd base rates'!H$109)
+($G794*'fnd base rates'!H$110)
+($H794*'fnd base rates'!H$111)
+($I794*'fnd base rates'!H$112)
+($J794*'fnd base rates'!H$113)
+($K794*'fnd base rates'!H$114)
+($M794*'fnd base rates'!H$116)
+($N794*'fnd base rates'!H$117)
+($O794*'fnd base rates'!H$118)
+($P794*VLOOKUP($S794+12,rate_basefnd,8)))</f>
        <v>5164.6148899999998</v>
      </c>
      <c r="AA794" s="1">
        <f>(($D794*'fnd base rates'!I$107)
+($E794*'fnd base rates'!I$108)
+($F794*'fnd base rates'!I$109)
+($G794*'fnd base rates'!I$110)
+($H794*'fnd base rates'!I$111)
+($I794*'fnd base rates'!I$112)
+($J794*'fnd base rates'!I$113)
+($K794*'fnd base rates'!I$114)
+($M794*'fnd base rates'!I$116)
+($N794*'fnd base rates'!I$117)
+($O794*'fnd base rates'!I$118)
+($P794*VLOOKUP($S794+12,rate_basefnd,9)))
*$R794</f>
        <v>3563.9080400000003</v>
      </c>
      <c r="AB794" s="1">
        <f>(($D794*'fnd base rates'!J$107)
+($E794*'fnd base rates'!J$108)
+($F794*'fnd base rates'!J$109)
+($G794*'fnd base rates'!J$110)
+($H794*'fnd base rates'!J$111)
+($I794*'fnd base rates'!J$112)
+($J794*'fnd base rates'!J$113)
+($K794*'fnd base rates'!J$114)
+($M794*'fnd base rates'!J$116)
+($N794*'fnd base rates'!J$117)
+($O794*'fnd base rates'!J$118)
+($P794*VLOOKUP($S794+12,rate_basefnd,10)))
*$R794</f>
        <v>4858.6907600000004</v>
      </c>
      <c r="AC794" s="1">
        <f>(($D794*'fnd base rates'!K$107)
+($E794*'fnd base rates'!K$108)
+($F794*'fnd base rates'!K$109)
+($G794*'fnd base rates'!K$110)
+($H794*'fnd base rates'!K$111)
+($I794*'fnd base rates'!K$112)
+($J794*'fnd base rates'!K$113)
+($K794*'fnd base rates'!K$114)
+($M794*'fnd base rates'!K$116)
+($N794*'fnd base rates'!K$117)
+($O794*'fnd base rates'!K$118)
+($P794*VLOOKUP($S794+12,rate_basefnd,11)))
*$R794</f>
        <v>10439.065286642999</v>
      </c>
      <c r="AD794" s="1">
        <f>(($D794*'fnd base rates'!L$107)
+($E794*'fnd base rates'!L$108)
+($F794*'fnd base rates'!L$109)
+($G794*'fnd base rates'!L$110)
+($H794*'fnd base rates'!L$111)
+($I794*'fnd base rates'!L$112)
+($J794*'fnd base rates'!L$113)
+($K794*'fnd base rates'!L$114)
+($M794*'fnd base rates'!L$116)
+($N794*'fnd base rates'!L$117)
+($O794*'fnd base rates'!L$118)
+($P794*VLOOKUP($S794+12,rate_basefnd,12)))</f>
        <v>13396.990653999999</v>
      </c>
      <c r="AE794" s="1">
        <f>(($D794*'fnd base rates'!M$107)
+($E794*'fnd base rates'!M$108)
+($F794*'fnd base rates'!M$109)
+($G794*'fnd base rates'!M$110)
+($H794*'fnd base rates'!M$111)
+($I794*'fnd base rates'!M$112)
+($J794*'fnd base rates'!M$113)
+($K794*'fnd base rates'!M$114)
+($M794*'fnd base rates'!M$116)
+($N794*'fnd base rates'!M$117)
+($O794*'fnd base rates'!M$118)
+($P794*VLOOKUP($S794+12,rate_basefnd,13)))</f>
        <v>0</v>
      </c>
      <c r="AF794" s="4">
        <f t="shared" si="919"/>
        <v>108438.15145109198</v>
      </c>
      <c r="AH794" s="4">
        <f t="shared" si="920"/>
        <v>488219171</v>
      </c>
      <c r="AI794" s="4" t="str">
        <f t="shared" si="921"/>
        <v>488</v>
      </c>
      <c r="AJ794" s="2" t="str">
        <f t="shared" si="922"/>
        <v>219</v>
      </c>
      <c r="AK794" s="2" t="str">
        <f t="shared" si="923"/>
        <v>171</v>
      </c>
      <c r="AL794" s="4">
        <f t="shared" si="924"/>
        <v>1</v>
      </c>
      <c r="AM794" s="4">
        <f t="shared" si="916"/>
        <v>9</v>
      </c>
      <c r="AN794" s="4">
        <f t="shared" si="925"/>
        <v>108438.15145109198</v>
      </c>
      <c r="AO794" s="4">
        <f t="shared" si="926"/>
        <v>12049</v>
      </c>
      <c r="AP794" s="4">
        <f t="shared" si="927"/>
        <v>0</v>
      </c>
      <c r="AQ794" s="4">
        <v>12049</v>
      </c>
      <c r="AW794" s="4">
        <v>12030</v>
      </c>
      <c r="AX794" s="5">
        <f t="shared" si="928"/>
        <v>19</v>
      </c>
      <c r="AY794" s="4">
        <v>12049</v>
      </c>
      <c r="AZ794" s="5"/>
      <c r="BB794" s="5">
        <f t="shared" ref="BB794" si="944">BC794-BA794</f>
        <v>0</v>
      </c>
    </row>
    <row r="795" spans="1:54" s="4" customFormat="1">
      <c r="A795" s="278">
        <v>488</v>
      </c>
      <c r="B795" s="2">
        <v>488219182</v>
      </c>
      <c r="C795" s="10" t="s">
        <v>310</v>
      </c>
      <c r="D795" s="15">
        <f>'fnd enro'!D795</f>
        <v>0</v>
      </c>
      <c r="E795" s="15">
        <f>'fnd enro'!E795</f>
        <v>0</v>
      </c>
      <c r="F795" s="15">
        <f>'fnd enro'!F795</f>
        <v>0</v>
      </c>
      <c r="G795" s="15">
        <f>'fnd enro'!G795</f>
        <v>1</v>
      </c>
      <c r="H795" s="15">
        <f>'fnd enro'!H795</f>
        <v>0</v>
      </c>
      <c r="I795" s="15">
        <f>'fnd enro'!I795</f>
        <v>0</v>
      </c>
      <c r="J795" s="15">
        <f>'fnd enro'!J795</f>
        <v>0</v>
      </c>
      <c r="K795" s="16">
        <f>'fnd enro'!K795</f>
        <v>3.8300000000000001E-2</v>
      </c>
      <c r="L795" s="15">
        <f>'fnd enro'!L795</f>
        <v>0</v>
      </c>
      <c r="M795" s="15">
        <f>'fnd enro'!M795</f>
        <v>0</v>
      </c>
      <c r="N795" s="15">
        <f>'fnd enro'!N795</f>
        <v>0</v>
      </c>
      <c r="O795" s="15">
        <f>'fnd enro'!O795</f>
        <v>0</v>
      </c>
      <c r="P795" s="15">
        <f>'fnd enro'!P795</f>
        <v>0</v>
      </c>
      <c r="Q795" s="15">
        <f>'fnd enro'!R795</f>
        <v>1</v>
      </c>
      <c r="R795" s="16">
        <f t="shared" si="918"/>
        <v>1.0569999999999999</v>
      </c>
      <c r="S795" s="15">
        <f>VALUE('fnd enro'!Q795)</f>
        <v>6</v>
      </c>
      <c r="T795" s="2"/>
      <c r="U795" s="1">
        <f>(($D795*'fnd base rates'!C$107)
+($E795*'fnd base rates'!C$108)
+($F795*'fnd base rates'!C$109)
+($G795*'fnd base rates'!C$110)
+($H795*'fnd base rates'!C$111)
+($I795*'fnd base rates'!C$112)
+($J795*'fnd base rates'!C$113)
+($K795*'fnd base rates'!C$114)
+($M795*'fnd base rates'!C$116)
+($N795*'fnd base rates'!C$117)
+($O795*'fnd base rates'!C$118)
+($P795*VLOOKUP($S795+12,rate_basefnd,3)))
*$R795</f>
        <v>541.73606370099992</v>
      </c>
      <c r="V795" s="1">
        <f>(($D795*'fnd base rates'!D$107)
+($E795*'fnd base rates'!D$108)
+($F795*'fnd base rates'!D$109)
+($G795*'fnd base rates'!D$110)
+($H795*'fnd base rates'!D$111)
+($I795*'fnd base rates'!D$112)
+($J795*'fnd base rates'!D$113)
+($K795*'fnd base rates'!D$114)
+($M795*'fnd base rates'!D$116)
+($N795*'fnd base rates'!D$117)
+($O795*'fnd base rates'!D$118)
+($P795*VLOOKUP($S795+12,rate_basefnd,4)))
*$R795</f>
        <v>773.86140999999998</v>
      </c>
      <c r="W795" s="1">
        <f>(($D795*'fnd base rates'!E$107)
+($E795*'fnd base rates'!E$108)
+($F795*'fnd base rates'!E$109)
+($G795*'fnd base rates'!E$110)
+($H795*'fnd base rates'!E$111)
+($I795*'fnd base rates'!E$112)
+($J795*'fnd base rates'!E$113)
+($K795*'fnd base rates'!E$114)
+($M795*'fnd base rates'!E$116)
+($N795*'fnd base rates'!E$117)
+($O795*'fnd base rates'!E$118)
+($P795*VLOOKUP($S795+12,rate_basefnd,5)))
*$R795</f>
        <v>3922.0674787629996</v>
      </c>
      <c r="X795" s="1">
        <f>(($D795*'fnd base rates'!F$107)
+($E795*'fnd base rates'!F$108)
+($F795*'fnd base rates'!F$109)
+($G795*'fnd base rates'!F$110)
+($H795*'fnd base rates'!F$111)
+($I795*'fnd base rates'!F$112)
+($J795*'fnd base rates'!F$113)
+($K795*'fnd base rates'!F$114)
+($M795*'fnd base rates'!F$116)
+($N795*'fnd base rates'!F$117)
+($O795*'fnd base rates'!F$118)
+($P795*VLOOKUP($S795+12,rate_basefnd,6)))
*$R795</f>
        <v>1259.033269774</v>
      </c>
      <c r="Y795" s="1">
        <f>(($D795*'fnd base rates'!G$107)
+($E795*'fnd base rates'!G$108)
+($F795*'fnd base rates'!G$109)
+($G795*'fnd base rates'!G$110)
+($H795*'fnd base rates'!G$111)
+($I795*'fnd base rates'!G$112)
+($J795*'fnd base rates'!G$113)
+($K795*'fnd base rates'!G$114)
+($M795*'fnd base rates'!G$116)
+($N795*'fnd base rates'!G$117)
+($O795*'fnd base rates'!G$118)
+($P795*VLOOKUP($S795+12,rate_basefnd,7)))
*$R795</f>
        <v>158.45078892299998</v>
      </c>
      <c r="Z795" s="1">
        <f>(($D795*'fnd base rates'!H$107)
+($E795*'fnd base rates'!H$108)
+($F795*'fnd base rates'!H$109)
+($G795*'fnd base rates'!H$110)
+($H795*'fnd base rates'!H$111)
+($I795*'fnd base rates'!H$112)
+($J795*'fnd base rates'!H$113)
+($K795*'fnd base rates'!H$114)
+($M795*'fnd base rates'!H$116)
+($N795*'fnd base rates'!H$117)
+($O795*'fnd base rates'!H$118)
+($P795*VLOOKUP($S795+12,rate_basefnd,8)))</f>
        <v>500.77720999999997</v>
      </c>
      <c r="AA795" s="1">
        <f>(($D795*'fnd base rates'!I$107)
+($E795*'fnd base rates'!I$108)
+($F795*'fnd base rates'!I$109)
+($G795*'fnd base rates'!I$110)
+($H795*'fnd base rates'!I$111)
+($I795*'fnd base rates'!I$112)
+($J795*'fnd base rates'!I$113)
+($K795*'fnd base rates'!I$114)
+($M795*'fnd base rates'!I$116)
+($N795*'fnd base rates'!I$117)
+($O795*'fnd base rates'!I$118)
+($P795*VLOOKUP($S795+12,rate_basefnd,9)))
*$R795</f>
        <v>284.03703999999999</v>
      </c>
      <c r="AB795" s="1">
        <f>(($D795*'fnd base rates'!J$107)
+($E795*'fnd base rates'!J$108)
+($F795*'fnd base rates'!J$109)
+($G795*'fnd base rates'!J$110)
+($H795*'fnd base rates'!J$111)
+($I795*'fnd base rates'!J$112)
+($J795*'fnd base rates'!J$113)
+($K795*'fnd base rates'!J$114)
+($M795*'fnd base rates'!J$116)
+($N795*'fnd base rates'!J$117)
+($O795*'fnd base rates'!J$118)
+($P795*VLOOKUP($S795+12,rate_basefnd,10)))
*$R795</f>
        <v>154.06831999999997</v>
      </c>
      <c r="AC795" s="1">
        <f>(($D795*'fnd base rates'!K$107)
+($E795*'fnd base rates'!K$108)
+($F795*'fnd base rates'!K$109)
+($G795*'fnd base rates'!K$110)
+($H795*'fnd base rates'!K$111)
+($I795*'fnd base rates'!K$112)
+($J795*'fnd base rates'!K$113)
+($K795*'fnd base rates'!K$114)
+($M795*'fnd base rates'!K$116)
+($N795*'fnd base rates'!K$117)
+($O795*'fnd base rates'!K$118)
+($P795*VLOOKUP($S795+12,rate_basefnd,11)))
*$R795</f>
        <v>1111.851969627</v>
      </c>
      <c r="AD795" s="1">
        <f>(($D795*'fnd base rates'!L$107)
+($E795*'fnd base rates'!L$108)
+($F795*'fnd base rates'!L$109)
+($G795*'fnd base rates'!L$110)
+($H795*'fnd base rates'!L$111)
+($I795*'fnd base rates'!L$112)
+($J795*'fnd base rates'!L$113)
+($K795*'fnd base rates'!L$114)
+($M795*'fnd base rates'!L$116)
+($N795*'fnd base rates'!L$117)
+($O795*'fnd base rates'!L$118)
+($P795*VLOOKUP($S795+12,rate_basefnd,12)))</f>
        <v>1303.543406</v>
      </c>
      <c r="AE795" s="1">
        <f>(($D795*'fnd base rates'!M$107)
+($E795*'fnd base rates'!M$108)
+($F795*'fnd base rates'!M$109)
+($G795*'fnd base rates'!M$110)
+($H795*'fnd base rates'!M$111)
+($I795*'fnd base rates'!M$112)
+($J795*'fnd base rates'!M$113)
+($K795*'fnd base rates'!M$114)
+($M795*'fnd base rates'!M$116)
+($N795*'fnd base rates'!M$117)
+($O795*'fnd base rates'!M$118)
+($P795*VLOOKUP($S795+12,rate_basefnd,13)))</f>
        <v>0</v>
      </c>
      <c r="AF795" s="4">
        <f t="shared" si="919"/>
        <v>10009.426956788</v>
      </c>
      <c r="AH795" s="4">
        <f t="shared" si="920"/>
        <v>488219182</v>
      </c>
      <c r="AI795" s="4" t="str">
        <f t="shared" si="921"/>
        <v>488</v>
      </c>
      <c r="AJ795" s="2" t="str">
        <f t="shared" si="922"/>
        <v>219</v>
      </c>
      <c r="AK795" s="2" t="str">
        <f t="shared" si="923"/>
        <v>182</v>
      </c>
      <c r="AL795" s="4">
        <f t="shared" si="924"/>
        <v>1</v>
      </c>
      <c r="AM795" s="4">
        <f t="shared" si="916"/>
        <v>1</v>
      </c>
      <c r="AN795" s="4">
        <f t="shared" si="925"/>
        <v>10009.426956788</v>
      </c>
      <c r="AO795" s="4">
        <f t="shared" si="926"/>
        <v>10009</v>
      </c>
      <c r="AP795" s="4">
        <f t="shared" si="927"/>
        <v>0</v>
      </c>
      <c r="AQ795" s="4">
        <v>10009</v>
      </c>
      <c r="AW795" s="4">
        <v>9991</v>
      </c>
      <c r="AX795" s="5">
        <f t="shared" si="928"/>
        <v>18</v>
      </c>
      <c r="AY795" s="4">
        <v>10009</v>
      </c>
      <c r="AZ795" s="5"/>
      <c r="BB795" s="5">
        <f t="shared" ref="BB795" si="945">BC795-BA795</f>
        <v>0</v>
      </c>
    </row>
    <row r="796" spans="1:54" s="4" customFormat="1">
      <c r="A796" s="278">
        <v>488</v>
      </c>
      <c r="B796" s="2">
        <v>488219219</v>
      </c>
      <c r="C796" s="10" t="s">
        <v>310</v>
      </c>
      <c r="D796" s="15">
        <f>'fnd enro'!D796</f>
        <v>0</v>
      </c>
      <c r="E796" s="15">
        <f>'fnd enro'!E796</f>
        <v>0</v>
      </c>
      <c r="F796" s="15">
        <f>'fnd enro'!F796</f>
        <v>0</v>
      </c>
      <c r="G796" s="15">
        <f>'fnd enro'!G796</f>
        <v>10</v>
      </c>
      <c r="H796" s="15">
        <f>'fnd enro'!H796</f>
        <v>2</v>
      </c>
      <c r="I796" s="15">
        <f>'fnd enro'!I796</f>
        <v>4</v>
      </c>
      <c r="J796" s="15">
        <f>'fnd enro'!J796</f>
        <v>0</v>
      </c>
      <c r="K796" s="16">
        <f>'fnd enro'!K796</f>
        <v>0.61280000000000001</v>
      </c>
      <c r="L796" s="15">
        <f>'fnd enro'!L796</f>
        <v>0</v>
      </c>
      <c r="M796" s="15">
        <f>'fnd enro'!M796</f>
        <v>2</v>
      </c>
      <c r="N796" s="15">
        <f>'fnd enro'!N796</f>
        <v>0</v>
      </c>
      <c r="O796" s="15">
        <f>'fnd enro'!O796</f>
        <v>0</v>
      </c>
      <c r="P796" s="15">
        <f>'fnd enro'!P796</f>
        <v>4</v>
      </c>
      <c r="Q796" s="15">
        <f>'fnd enro'!R796</f>
        <v>16</v>
      </c>
      <c r="R796" s="16">
        <f t="shared" si="918"/>
        <v>1.0569999999999999</v>
      </c>
      <c r="S796" s="15">
        <f>VALUE('fnd enro'!Q796)</f>
        <v>1</v>
      </c>
      <c r="T796" s="2"/>
      <c r="U796" s="1">
        <f>(($D796*'fnd base rates'!C$107)
+($E796*'fnd base rates'!C$108)
+($F796*'fnd base rates'!C$109)
+($G796*'fnd base rates'!C$110)
+($H796*'fnd base rates'!C$111)
+($I796*'fnd base rates'!C$112)
+($J796*'fnd base rates'!C$113)
+($K796*'fnd base rates'!C$114)
+($M796*'fnd base rates'!C$116)
+($N796*'fnd base rates'!C$117)
+($O796*'fnd base rates'!C$118)
+($P796*VLOOKUP($S796+12,rate_basefnd,3)))
*$R796</f>
        <v>9089.2029192160007</v>
      </c>
      <c r="V796" s="1">
        <f>(($D796*'fnd base rates'!D$107)
+($E796*'fnd base rates'!D$108)
+($F796*'fnd base rates'!D$109)
+($G796*'fnd base rates'!D$110)
+($H796*'fnd base rates'!D$111)
+($I796*'fnd base rates'!D$112)
+($J796*'fnd base rates'!D$113)
+($K796*'fnd base rates'!D$114)
+($M796*'fnd base rates'!D$116)
+($N796*'fnd base rates'!D$117)
+($O796*'fnd base rates'!D$118)
+($P796*VLOOKUP($S796+12,rate_basefnd,4)))
*$R796</f>
        <v>13778.39666</v>
      </c>
      <c r="W796" s="1">
        <f>(($D796*'fnd base rates'!E$107)
+($E796*'fnd base rates'!E$108)
+($F796*'fnd base rates'!E$109)
+($G796*'fnd base rates'!E$110)
+($H796*'fnd base rates'!E$111)
+($I796*'fnd base rates'!E$112)
+($J796*'fnd base rates'!E$113)
+($K796*'fnd base rates'!E$114)
+($M796*'fnd base rates'!E$116)
+($N796*'fnd base rates'!E$117)
+($O796*'fnd base rates'!E$118)
+($P796*VLOOKUP($S796+12,rate_basefnd,5)))
*$R796</f>
        <v>78739.020820207981</v>
      </c>
      <c r="X796" s="1">
        <f>(($D796*'fnd base rates'!F$107)
+($E796*'fnd base rates'!F$108)
+($F796*'fnd base rates'!F$109)
+($G796*'fnd base rates'!F$110)
+($H796*'fnd base rates'!F$111)
+($I796*'fnd base rates'!F$112)
+($J796*'fnd base rates'!F$113)
+($K796*'fnd base rates'!F$114)
+($M796*'fnd base rates'!F$116)
+($N796*'fnd base rates'!F$117)
+($O796*'fnd base rates'!F$118)
+($P796*VLOOKUP($S796+12,rate_basefnd,6)))
*$R796</f>
        <v>18527.322316384001</v>
      </c>
      <c r="Y796" s="1">
        <f>(($D796*'fnd base rates'!G$107)
+($E796*'fnd base rates'!G$108)
+($F796*'fnd base rates'!G$109)
+($G796*'fnd base rates'!G$110)
+($H796*'fnd base rates'!G$111)
+($I796*'fnd base rates'!G$112)
+($J796*'fnd base rates'!G$113)
+($K796*'fnd base rates'!G$114)
+($M796*'fnd base rates'!G$116)
+($N796*'fnd base rates'!G$117)
+($O796*'fnd base rates'!G$118)
+($P796*VLOOKUP($S796+12,rate_basefnd,7)))
*$R796</f>
        <v>3182.9422227679997</v>
      </c>
      <c r="Z796" s="1">
        <f>(($D796*'fnd base rates'!H$107)
+($E796*'fnd base rates'!H$108)
+($F796*'fnd base rates'!H$109)
+($G796*'fnd base rates'!H$110)
+($H796*'fnd base rates'!H$111)
+($I796*'fnd base rates'!H$112)
+($J796*'fnd base rates'!H$113)
+($K796*'fnd base rates'!H$114)
+($M796*'fnd base rates'!H$116)
+($N796*'fnd base rates'!H$117)
+($O796*'fnd base rates'!H$118)
+($P796*VLOOKUP($S796+12,rate_basefnd,8)))</f>
        <v>9487.8153599999987</v>
      </c>
      <c r="AA796" s="1">
        <f>(($D796*'fnd base rates'!I$107)
+($E796*'fnd base rates'!I$108)
+($F796*'fnd base rates'!I$109)
+($G796*'fnd base rates'!I$110)
+($H796*'fnd base rates'!I$111)
+($I796*'fnd base rates'!I$112)
+($J796*'fnd base rates'!I$113)
+($K796*'fnd base rates'!I$114)
+($M796*'fnd base rates'!I$116)
+($N796*'fnd base rates'!I$117)
+($O796*'fnd base rates'!I$118)
+($P796*VLOOKUP($S796+12,rate_basefnd,9)))
*$R796</f>
        <v>5838.0224000000007</v>
      </c>
      <c r="AB796" s="1">
        <f>(($D796*'fnd base rates'!J$107)
+($E796*'fnd base rates'!J$108)
+($F796*'fnd base rates'!J$109)
+($G796*'fnd base rates'!J$110)
+($H796*'fnd base rates'!J$111)
+($I796*'fnd base rates'!J$112)
+($J796*'fnd base rates'!J$113)
+($K796*'fnd base rates'!J$114)
+($M796*'fnd base rates'!J$116)
+($N796*'fnd base rates'!J$117)
+($O796*'fnd base rates'!J$118)
+($P796*VLOOKUP($S796+12,rate_basefnd,10)))
*$R796</f>
        <v>6562.3633600000003</v>
      </c>
      <c r="AC796" s="1">
        <f>(($D796*'fnd base rates'!K$107)
+($E796*'fnd base rates'!K$108)
+($F796*'fnd base rates'!K$109)
+($G796*'fnd base rates'!K$110)
+($H796*'fnd base rates'!K$111)
+($I796*'fnd base rates'!K$112)
+($J796*'fnd base rates'!K$113)
+($K796*'fnd base rates'!K$114)
+($M796*'fnd base rates'!K$116)
+($N796*'fnd base rates'!K$117)
+($O796*'fnd base rates'!K$118)
+($P796*VLOOKUP($S796+12,rate_basefnd,11)))
*$R796</f>
        <v>18759.619274032</v>
      </c>
      <c r="AD796" s="1">
        <f>(($D796*'fnd base rates'!L$107)
+($E796*'fnd base rates'!L$108)
+($F796*'fnd base rates'!L$109)
+($G796*'fnd base rates'!L$110)
+($H796*'fnd base rates'!L$111)
+($I796*'fnd base rates'!L$112)
+($J796*'fnd base rates'!L$113)
+($K796*'fnd base rates'!L$114)
+($M796*'fnd base rates'!L$116)
+($N796*'fnd base rates'!L$117)
+($O796*'fnd base rates'!L$118)
+($P796*VLOOKUP($S796+12,rate_basefnd,12)))</f>
        <v>22740.434496000002</v>
      </c>
      <c r="AE796" s="1">
        <f>(($D796*'fnd base rates'!M$107)
+($E796*'fnd base rates'!M$108)
+($F796*'fnd base rates'!M$109)
+($G796*'fnd base rates'!M$110)
+($H796*'fnd base rates'!M$111)
+($I796*'fnd base rates'!M$112)
+($J796*'fnd base rates'!M$113)
+($K796*'fnd base rates'!M$114)
+($M796*'fnd base rates'!M$116)
+($N796*'fnd base rates'!M$117)
+($O796*'fnd base rates'!M$118)
+($P796*VLOOKUP($S796+12,rate_basefnd,13)))</f>
        <v>0</v>
      </c>
      <c r="AF796" s="4">
        <f t="shared" si="919"/>
        <v>186705.13982860799</v>
      </c>
      <c r="AH796" s="4">
        <f t="shared" si="920"/>
        <v>488219219</v>
      </c>
      <c r="AI796" s="4" t="str">
        <f t="shared" si="921"/>
        <v>488</v>
      </c>
      <c r="AJ796" s="2" t="str">
        <f t="shared" si="922"/>
        <v>219</v>
      </c>
      <c r="AK796" s="2" t="str">
        <f t="shared" si="923"/>
        <v>219</v>
      </c>
      <c r="AL796" s="4">
        <f t="shared" si="924"/>
        <v>1</v>
      </c>
      <c r="AM796" s="4">
        <f t="shared" si="916"/>
        <v>16</v>
      </c>
      <c r="AN796" s="4">
        <f t="shared" si="925"/>
        <v>186705.13982860799</v>
      </c>
      <c r="AO796" s="4">
        <f t="shared" si="926"/>
        <v>11669</v>
      </c>
      <c r="AP796" s="4">
        <f t="shared" si="927"/>
        <v>0</v>
      </c>
      <c r="AQ796" s="4">
        <v>11669</v>
      </c>
      <c r="AW796" s="4">
        <v>11653</v>
      </c>
      <c r="AX796" s="5">
        <f t="shared" si="928"/>
        <v>16</v>
      </c>
      <c r="AY796" s="4">
        <v>11669</v>
      </c>
      <c r="AZ796" s="5"/>
      <c r="BB796" s="5">
        <f t="shared" ref="BB796" si="946">BC796-BA796</f>
        <v>0</v>
      </c>
    </row>
    <row r="797" spans="1:54" s="4" customFormat="1">
      <c r="A797" s="278">
        <v>488</v>
      </c>
      <c r="B797" s="2">
        <v>488219231</v>
      </c>
      <c r="C797" s="10" t="s">
        <v>310</v>
      </c>
      <c r="D797" s="15">
        <f>'fnd enro'!D797</f>
        <v>0</v>
      </c>
      <c r="E797" s="15">
        <f>'fnd enro'!E797</f>
        <v>0</v>
      </c>
      <c r="F797" s="15">
        <f>'fnd enro'!F797</f>
        <v>0</v>
      </c>
      <c r="G797" s="15">
        <f>'fnd enro'!G797</f>
        <v>12</v>
      </c>
      <c r="H797" s="15">
        <f>'fnd enro'!H797</f>
        <v>2</v>
      </c>
      <c r="I797" s="15">
        <f>'fnd enro'!I797</f>
        <v>12</v>
      </c>
      <c r="J797" s="15">
        <f>'fnd enro'!J797</f>
        <v>0</v>
      </c>
      <c r="K797" s="16">
        <f>'fnd enro'!K797</f>
        <v>0.99580000000000002</v>
      </c>
      <c r="L797" s="15">
        <f>'fnd enro'!L797</f>
        <v>0</v>
      </c>
      <c r="M797" s="15">
        <f>'fnd enro'!M797</f>
        <v>0</v>
      </c>
      <c r="N797" s="15">
        <f>'fnd enro'!N797</f>
        <v>0</v>
      </c>
      <c r="O797" s="15">
        <f>'fnd enro'!O797</f>
        <v>0</v>
      </c>
      <c r="P797" s="15">
        <f>'fnd enro'!P797</f>
        <v>6</v>
      </c>
      <c r="Q797" s="15">
        <f>'fnd enro'!R797</f>
        <v>26</v>
      </c>
      <c r="R797" s="16">
        <f t="shared" si="918"/>
        <v>1.0569999999999999</v>
      </c>
      <c r="S797" s="15">
        <f>VALUE('fnd enro'!Q797)</f>
        <v>4</v>
      </c>
      <c r="T797" s="2"/>
      <c r="U797" s="1">
        <f>(($D797*'fnd base rates'!C$107)
+($E797*'fnd base rates'!C$108)
+($F797*'fnd base rates'!C$109)
+($G797*'fnd base rates'!C$110)
+($H797*'fnd base rates'!C$111)
+($I797*'fnd base rates'!C$112)
+($J797*'fnd base rates'!C$113)
+($K797*'fnd base rates'!C$114)
+($M797*'fnd base rates'!C$116)
+($N797*'fnd base rates'!C$117)
+($O797*'fnd base rates'!C$118)
+($P797*VLOOKUP($S797+12,rate_basefnd,3)))
*$R797</f>
        <v>14435.025796226</v>
      </c>
      <c r="V797" s="1">
        <f>(($D797*'fnd base rates'!D$107)
+($E797*'fnd base rates'!D$108)
+($F797*'fnd base rates'!D$109)
+($G797*'fnd base rates'!D$110)
+($H797*'fnd base rates'!D$111)
+($I797*'fnd base rates'!D$112)
+($J797*'fnd base rates'!D$113)
+($K797*'fnd base rates'!D$114)
+($M797*'fnd base rates'!D$116)
+($N797*'fnd base rates'!D$117)
+($O797*'fnd base rates'!D$118)
+($P797*VLOOKUP($S797+12,rate_basefnd,4)))
*$R797</f>
        <v>21778.258879999994</v>
      </c>
      <c r="W797" s="1">
        <f>(($D797*'fnd base rates'!E$107)
+($E797*'fnd base rates'!E$108)
+($F797*'fnd base rates'!E$109)
+($G797*'fnd base rates'!E$110)
+($H797*'fnd base rates'!E$111)
+($I797*'fnd base rates'!E$112)
+($J797*'fnd base rates'!E$113)
+($K797*'fnd base rates'!E$114)
+($M797*'fnd base rates'!E$116)
+($N797*'fnd base rates'!E$117)
+($O797*'fnd base rates'!E$118)
+($P797*VLOOKUP($S797+12,rate_basefnd,5)))
*$R797</f>
        <v>129829.80560783799</v>
      </c>
      <c r="X797" s="1">
        <f>(($D797*'fnd base rates'!F$107)
+($E797*'fnd base rates'!F$108)
+($F797*'fnd base rates'!F$109)
+($G797*'fnd base rates'!F$110)
+($H797*'fnd base rates'!F$111)
+($I797*'fnd base rates'!F$112)
+($J797*'fnd base rates'!F$113)
+($K797*'fnd base rates'!F$114)
+($M797*'fnd base rates'!F$116)
+($N797*'fnd base rates'!F$117)
+($O797*'fnd base rates'!F$118)
+($P797*VLOOKUP($S797+12,rate_basefnd,6)))
*$R797</f>
        <v>27848.586554123998</v>
      </c>
      <c r="Y797" s="1">
        <f>(($D797*'fnd base rates'!G$107)
+($E797*'fnd base rates'!G$108)
+($F797*'fnd base rates'!G$109)
+($G797*'fnd base rates'!G$110)
+($H797*'fnd base rates'!G$111)
+($I797*'fnd base rates'!G$112)
+($J797*'fnd base rates'!G$113)
+($K797*'fnd base rates'!G$114)
+($M797*'fnd base rates'!G$116)
+($N797*'fnd base rates'!G$117)
+($O797*'fnd base rates'!G$118)
+($P797*VLOOKUP($S797+12,rate_basefnd,7)))
*$R797</f>
        <v>5014.6401319979996</v>
      </c>
      <c r="Z797" s="1">
        <f>(($D797*'fnd base rates'!H$107)
+($E797*'fnd base rates'!H$108)
+($F797*'fnd base rates'!H$109)
+($G797*'fnd base rates'!H$110)
+($H797*'fnd base rates'!H$111)
+($I797*'fnd base rates'!H$112)
+($J797*'fnd base rates'!H$113)
+($K797*'fnd base rates'!H$114)
+($M797*'fnd base rates'!H$116)
+($N797*'fnd base rates'!H$117)
+($O797*'fnd base rates'!H$118)
+($P797*VLOOKUP($S797+12,rate_basefnd,8)))</f>
        <v>16632.447459999999</v>
      </c>
      <c r="AA797" s="1">
        <f>(($D797*'fnd base rates'!I$107)
+($E797*'fnd base rates'!I$108)
+($F797*'fnd base rates'!I$109)
+($G797*'fnd base rates'!I$110)
+($H797*'fnd base rates'!I$111)
+($I797*'fnd base rates'!I$112)
+($J797*'fnd base rates'!I$113)
+($K797*'fnd base rates'!I$114)
+($M797*'fnd base rates'!I$116)
+($N797*'fnd base rates'!I$117)
+($O797*'fnd base rates'!I$118)
+($P797*VLOOKUP($S797+12,rate_basefnd,9)))
*$R797</f>
        <v>9944.382840000002</v>
      </c>
      <c r="AB797" s="1">
        <f>(($D797*'fnd base rates'!J$107)
+($E797*'fnd base rates'!J$108)
+($F797*'fnd base rates'!J$109)
+($G797*'fnd base rates'!J$110)
+($H797*'fnd base rates'!J$111)
+($I797*'fnd base rates'!J$112)
+($J797*'fnd base rates'!J$113)
+($K797*'fnd base rates'!J$114)
+($M797*'fnd base rates'!J$116)
+($N797*'fnd base rates'!J$117)
+($O797*'fnd base rates'!J$118)
+($P797*VLOOKUP($S797+12,rate_basefnd,10)))
*$R797</f>
        <v>12721.523499999999</v>
      </c>
      <c r="AC797" s="1">
        <f>(($D797*'fnd base rates'!K$107)
+($E797*'fnd base rates'!K$108)
+($F797*'fnd base rates'!K$109)
+($G797*'fnd base rates'!K$110)
+($H797*'fnd base rates'!K$111)
+($I797*'fnd base rates'!K$112)
+($J797*'fnd base rates'!K$113)
+($K797*'fnd base rates'!K$114)
+($M797*'fnd base rates'!K$116)
+($N797*'fnd base rates'!K$117)
+($O797*'fnd base rates'!K$118)
+($P797*VLOOKUP($S797+12,rate_basefnd,11)))
*$R797</f>
        <v>29678.957890302001</v>
      </c>
      <c r="AD797" s="1">
        <f>(($D797*'fnd base rates'!L$107)
+($E797*'fnd base rates'!L$108)
+($F797*'fnd base rates'!L$109)
+($G797*'fnd base rates'!L$110)
+($H797*'fnd base rates'!L$111)
+($I797*'fnd base rates'!L$112)
+($J797*'fnd base rates'!L$113)
+($K797*'fnd base rates'!L$114)
+($M797*'fnd base rates'!L$116)
+($N797*'fnd base rates'!L$117)
+($O797*'fnd base rates'!L$118)
+($P797*VLOOKUP($S797+12,rate_basefnd,12)))</f>
        <v>35576.468556</v>
      </c>
      <c r="AE797" s="1">
        <f>(($D797*'fnd base rates'!M$107)
+($E797*'fnd base rates'!M$108)
+($F797*'fnd base rates'!M$109)
+($G797*'fnd base rates'!M$110)
+($H797*'fnd base rates'!M$111)
+($I797*'fnd base rates'!M$112)
+($J797*'fnd base rates'!M$113)
+($K797*'fnd base rates'!M$114)
+($M797*'fnd base rates'!M$116)
+($N797*'fnd base rates'!M$117)
+($O797*'fnd base rates'!M$118)
+($P797*VLOOKUP($S797+12,rate_basefnd,13)))</f>
        <v>0</v>
      </c>
      <c r="AF797" s="4">
        <f t="shared" si="919"/>
        <v>303460.09721648792</v>
      </c>
      <c r="AH797" s="4">
        <f t="shared" si="920"/>
        <v>488219231</v>
      </c>
      <c r="AI797" s="4" t="str">
        <f t="shared" si="921"/>
        <v>488</v>
      </c>
      <c r="AJ797" s="2" t="str">
        <f t="shared" si="922"/>
        <v>219</v>
      </c>
      <c r="AK797" s="2" t="str">
        <f t="shared" si="923"/>
        <v>231</v>
      </c>
      <c r="AL797" s="4">
        <f t="shared" si="924"/>
        <v>1</v>
      </c>
      <c r="AM797" s="4">
        <f t="shared" si="916"/>
        <v>26</v>
      </c>
      <c r="AN797" s="4">
        <f t="shared" si="925"/>
        <v>303460.09721648792</v>
      </c>
      <c r="AO797" s="4">
        <f t="shared" si="926"/>
        <v>11672</v>
      </c>
      <c r="AP797" s="4">
        <f t="shared" si="927"/>
        <v>0</v>
      </c>
      <c r="AQ797" s="4">
        <v>11672</v>
      </c>
      <c r="AW797" s="4">
        <v>11653</v>
      </c>
      <c r="AX797" s="5">
        <f t="shared" si="928"/>
        <v>19</v>
      </c>
      <c r="AY797" s="4">
        <v>11672</v>
      </c>
      <c r="AZ797" s="5"/>
      <c r="BB797" s="5">
        <f t="shared" ref="BB797" si="947">BC797-BA797</f>
        <v>0</v>
      </c>
    </row>
    <row r="798" spans="1:54" s="4" customFormat="1">
      <c r="A798" s="278">
        <v>488</v>
      </c>
      <c r="B798" s="2">
        <v>488219239</v>
      </c>
      <c r="C798" s="10" t="s">
        <v>310</v>
      </c>
      <c r="D798" s="15">
        <f>'fnd enro'!D798</f>
        <v>0</v>
      </c>
      <c r="E798" s="15">
        <f>'fnd enro'!E798</f>
        <v>0</v>
      </c>
      <c r="F798" s="15">
        <f>'fnd enro'!F798</f>
        <v>0</v>
      </c>
      <c r="G798" s="15">
        <f>'fnd enro'!G798</f>
        <v>8</v>
      </c>
      <c r="H798" s="15">
        <f>'fnd enro'!H798</f>
        <v>2</v>
      </c>
      <c r="I798" s="15">
        <f>'fnd enro'!I798</f>
        <v>1</v>
      </c>
      <c r="J798" s="15">
        <f>'fnd enro'!J798</f>
        <v>0</v>
      </c>
      <c r="K798" s="16">
        <f>'fnd enro'!K798</f>
        <v>0.42130000000000001</v>
      </c>
      <c r="L798" s="15">
        <f>'fnd enro'!L798</f>
        <v>0</v>
      </c>
      <c r="M798" s="15">
        <f>'fnd enro'!M798</f>
        <v>0</v>
      </c>
      <c r="N798" s="15">
        <f>'fnd enro'!N798</f>
        <v>0</v>
      </c>
      <c r="O798" s="15">
        <f>'fnd enro'!O798</f>
        <v>0</v>
      </c>
      <c r="P798" s="15">
        <f>'fnd enro'!P798</f>
        <v>0</v>
      </c>
      <c r="Q798" s="15">
        <f>'fnd enro'!R798</f>
        <v>11</v>
      </c>
      <c r="R798" s="16">
        <f t="shared" si="918"/>
        <v>1.0569999999999999</v>
      </c>
      <c r="S798" s="15">
        <f>VALUE('fnd enro'!Q798)</f>
        <v>6</v>
      </c>
      <c r="T798" s="2"/>
      <c r="U798" s="1">
        <f>(($D798*'fnd base rates'!C$107)
+($E798*'fnd base rates'!C$108)
+($F798*'fnd base rates'!C$109)
+($G798*'fnd base rates'!C$110)
+($H798*'fnd base rates'!C$111)
+($I798*'fnd base rates'!C$112)
+($J798*'fnd base rates'!C$113)
+($K798*'fnd base rates'!C$114)
+($M798*'fnd base rates'!C$116)
+($N798*'fnd base rates'!C$117)
+($O798*'fnd base rates'!C$118)
+($P798*VLOOKUP($S798+12,rate_basefnd,3)))
*$R798</f>
        <v>5959.0967007109994</v>
      </c>
      <c r="V798" s="1">
        <f>(($D798*'fnd base rates'!D$107)
+($E798*'fnd base rates'!D$108)
+($F798*'fnd base rates'!D$109)
+($G798*'fnd base rates'!D$110)
+($H798*'fnd base rates'!D$111)
+($I798*'fnd base rates'!D$112)
+($J798*'fnd base rates'!D$113)
+($K798*'fnd base rates'!D$114)
+($M798*'fnd base rates'!D$116)
+($N798*'fnd base rates'!D$117)
+($O798*'fnd base rates'!D$118)
+($P798*VLOOKUP($S798+12,rate_basefnd,4)))
*$R798</f>
        <v>8512.4755100000002</v>
      </c>
      <c r="W798" s="1">
        <f>(($D798*'fnd base rates'!E$107)
+($E798*'fnd base rates'!E$108)
+($F798*'fnd base rates'!E$109)
+($G798*'fnd base rates'!E$110)
+($H798*'fnd base rates'!E$111)
+($I798*'fnd base rates'!E$112)
+($J798*'fnd base rates'!E$113)
+($K798*'fnd base rates'!E$114)
+($M798*'fnd base rates'!E$116)
+($N798*'fnd base rates'!E$117)
+($O798*'fnd base rates'!E$118)
+($P798*VLOOKUP($S798+12,rate_basefnd,5)))
*$R798</f>
        <v>43334.778026392996</v>
      </c>
      <c r="X798" s="1">
        <f>(($D798*'fnd base rates'!F$107)
+($E798*'fnd base rates'!F$108)
+($F798*'fnd base rates'!F$109)
+($G798*'fnd base rates'!F$110)
+($H798*'fnd base rates'!F$111)
+($I798*'fnd base rates'!F$112)
+($J798*'fnd base rates'!F$113)
+($K798*'fnd base rates'!F$114)
+($M798*'fnd base rates'!F$116)
+($N798*'fnd base rates'!F$117)
+($O798*'fnd base rates'!F$118)
+($P798*VLOOKUP($S798+12,rate_basefnd,6)))
*$R798</f>
        <v>12974.751317513999</v>
      </c>
      <c r="Y798" s="1">
        <f>(($D798*'fnd base rates'!G$107)
+($E798*'fnd base rates'!G$108)
+($F798*'fnd base rates'!G$109)
+($G798*'fnd base rates'!G$110)
+($H798*'fnd base rates'!G$111)
+($I798*'fnd base rates'!G$112)
+($J798*'fnd base rates'!G$113)
+($K798*'fnd base rates'!G$114)
+($M798*'fnd base rates'!G$116)
+($N798*'fnd base rates'!G$117)
+($O798*'fnd base rates'!G$118)
+($P798*VLOOKUP($S798+12,rate_basefnd,7)))
*$R798</f>
        <v>1773.7279481529999</v>
      </c>
      <c r="Z798" s="1">
        <f>(($D798*'fnd base rates'!H$107)
+($E798*'fnd base rates'!H$108)
+($F798*'fnd base rates'!H$109)
+($G798*'fnd base rates'!H$110)
+($H798*'fnd base rates'!H$111)
+($I798*'fnd base rates'!H$112)
+($J798*'fnd base rates'!H$113)
+($K798*'fnd base rates'!H$114)
+($M798*'fnd base rates'!H$116)
+($N798*'fnd base rates'!H$117)
+($O798*'fnd base rates'!H$118)
+($P798*VLOOKUP($S798+12,rate_basefnd,8)))</f>
        <v>5800.0793100000001</v>
      </c>
      <c r="AA798" s="1">
        <f>(($D798*'fnd base rates'!I$107)
+($E798*'fnd base rates'!I$108)
+($F798*'fnd base rates'!I$109)
+($G798*'fnd base rates'!I$110)
+($H798*'fnd base rates'!I$111)
+($I798*'fnd base rates'!I$112)
+($J798*'fnd base rates'!I$113)
+($K798*'fnd base rates'!I$114)
+($M798*'fnd base rates'!I$116)
+($N798*'fnd base rates'!I$117)
+($O798*'fnd base rates'!I$118)
+($P798*VLOOKUP($S798+12,rate_basefnd,9)))
*$R798</f>
        <v>3413.6871999999998</v>
      </c>
      <c r="AB798" s="1">
        <f>(($D798*'fnd base rates'!J$107)
+($E798*'fnd base rates'!J$108)
+($F798*'fnd base rates'!J$109)
+($G798*'fnd base rates'!J$110)
+($H798*'fnd base rates'!J$111)
+($I798*'fnd base rates'!J$112)
+($J798*'fnd base rates'!J$113)
+($K798*'fnd base rates'!J$114)
+($M798*'fnd base rates'!J$116)
+($N798*'fnd base rates'!J$117)
+($O798*'fnd base rates'!J$118)
+($P798*VLOOKUP($S798+12,rate_basefnd,10)))
*$R798</f>
        <v>2316.2252399999998</v>
      </c>
      <c r="AC798" s="1">
        <f>(($D798*'fnd base rates'!K$107)
+($E798*'fnd base rates'!K$108)
+($F798*'fnd base rates'!K$109)
+($G798*'fnd base rates'!K$110)
+($H798*'fnd base rates'!K$111)
+($I798*'fnd base rates'!K$112)
+($J798*'fnd base rates'!K$113)
+($K798*'fnd base rates'!K$114)
+($M798*'fnd base rates'!K$116)
+($N798*'fnd base rates'!K$117)
+($O798*'fnd base rates'!K$118)
+($P798*VLOOKUP($S798+12,rate_basefnd,11)))
*$R798</f>
        <v>12446.570445896999</v>
      </c>
      <c r="AD798" s="1">
        <f>(($D798*'fnd base rates'!L$107)
+($E798*'fnd base rates'!L$108)
+($F798*'fnd base rates'!L$109)
+($G798*'fnd base rates'!L$110)
+($H798*'fnd base rates'!L$111)
+($I798*'fnd base rates'!L$112)
+($J798*'fnd base rates'!L$113)
+($K798*'fnd base rates'!L$114)
+($M798*'fnd base rates'!L$116)
+($N798*'fnd base rates'!L$117)
+($O798*'fnd base rates'!L$118)
+($P798*VLOOKUP($S798+12,rate_basefnd,12)))</f>
        <v>14360.907466000001</v>
      </c>
      <c r="AE798" s="1">
        <f>(($D798*'fnd base rates'!M$107)
+($E798*'fnd base rates'!M$108)
+($F798*'fnd base rates'!M$109)
+($G798*'fnd base rates'!M$110)
+($H798*'fnd base rates'!M$111)
+($I798*'fnd base rates'!M$112)
+($J798*'fnd base rates'!M$113)
+($K798*'fnd base rates'!M$114)
+($M798*'fnd base rates'!M$116)
+($N798*'fnd base rates'!M$117)
+($O798*'fnd base rates'!M$118)
+($P798*VLOOKUP($S798+12,rate_basefnd,13)))</f>
        <v>0</v>
      </c>
      <c r="AF798" s="4">
        <f t="shared" si="919"/>
        <v>110892.299164668</v>
      </c>
      <c r="AH798" s="4">
        <f t="shared" si="920"/>
        <v>488219239</v>
      </c>
      <c r="AI798" s="4" t="str">
        <f t="shared" si="921"/>
        <v>488</v>
      </c>
      <c r="AJ798" s="2" t="str">
        <f t="shared" si="922"/>
        <v>219</v>
      </c>
      <c r="AK798" s="2" t="str">
        <f t="shared" si="923"/>
        <v>239</v>
      </c>
      <c r="AL798" s="4">
        <f t="shared" si="924"/>
        <v>1</v>
      </c>
      <c r="AM798" s="4">
        <f t="shared" si="916"/>
        <v>11</v>
      </c>
      <c r="AN798" s="4">
        <f t="shared" si="925"/>
        <v>110892.299164668</v>
      </c>
      <c r="AO798" s="4">
        <f t="shared" si="926"/>
        <v>10081</v>
      </c>
      <c r="AP798" s="4">
        <f t="shared" si="927"/>
        <v>0</v>
      </c>
      <c r="AQ798" s="4">
        <v>10081</v>
      </c>
      <c r="AW798" s="4">
        <v>10063</v>
      </c>
      <c r="AX798" s="5">
        <f t="shared" si="928"/>
        <v>18</v>
      </c>
      <c r="AY798" s="4">
        <v>10081</v>
      </c>
      <c r="AZ798" s="5"/>
      <c r="BB798" s="5">
        <f t="shared" ref="BB798" si="948">BC798-BA798</f>
        <v>0</v>
      </c>
    </row>
    <row r="799" spans="1:54" s="4" customFormat="1">
      <c r="A799" s="278">
        <v>488</v>
      </c>
      <c r="B799" s="2">
        <v>488219243</v>
      </c>
      <c r="C799" s="10" t="s">
        <v>310</v>
      </c>
      <c r="D799" s="15">
        <f>'fnd enro'!D799</f>
        <v>0</v>
      </c>
      <c r="E799" s="15">
        <f>'fnd enro'!E799</f>
        <v>0</v>
      </c>
      <c r="F799" s="15">
        <f>'fnd enro'!F799</f>
        <v>0</v>
      </c>
      <c r="G799" s="15">
        <f>'fnd enro'!G799</f>
        <v>8</v>
      </c>
      <c r="H799" s="15">
        <f>'fnd enro'!H799</f>
        <v>8</v>
      </c>
      <c r="I799" s="15">
        <f>'fnd enro'!I799</f>
        <v>6</v>
      </c>
      <c r="J799" s="15">
        <f>'fnd enro'!J799</f>
        <v>0</v>
      </c>
      <c r="K799" s="16">
        <f>'fnd enro'!K799</f>
        <v>0.84260000000000002</v>
      </c>
      <c r="L799" s="15">
        <f>'fnd enro'!L799</f>
        <v>0</v>
      </c>
      <c r="M799" s="15">
        <f>'fnd enro'!M799</f>
        <v>1</v>
      </c>
      <c r="N799" s="15">
        <f>'fnd enro'!N799</f>
        <v>0</v>
      </c>
      <c r="O799" s="15">
        <f>'fnd enro'!O799</f>
        <v>0</v>
      </c>
      <c r="P799" s="15">
        <f>'fnd enro'!P799</f>
        <v>8</v>
      </c>
      <c r="Q799" s="15">
        <f>'fnd enro'!R799</f>
        <v>22</v>
      </c>
      <c r="R799" s="16">
        <f t="shared" si="918"/>
        <v>1.0569999999999999</v>
      </c>
      <c r="S799" s="15">
        <f>VALUE('fnd enro'!Q799)</f>
        <v>9</v>
      </c>
      <c r="T799" s="2"/>
      <c r="U799" s="1">
        <f>(($D799*'fnd base rates'!C$107)
+($E799*'fnd base rates'!C$108)
+($F799*'fnd base rates'!C$109)
+($G799*'fnd base rates'!C$110)
+($H799*'fnd base rates'!C$111)
+($I799*'fnd base rates'!C$112)
+($J799*'fnd base rates'!C$113)
+($K799*'fnd base rates'!C$114)
+($M799*'fnd base rates'!C$116)
+($N799*'fnd base rates'!C$117)
+($O799*'fnd base rates'!C$118)
+($P799*VLOOKUP($S799+12,rate_basefnd,3)))
*$R799</f>
        <v>12591.682091421999</v>
      </c>
      <c r="V799" s="1">
        <f>(($D799*'fnd base rates'!D$107)
+($E799*'fnd base rates'!D$108)
+($F799*'fnd base rates'!D$109)
+($G799*'fnd base rates'!D$110)
+($H799*'fnd base rates'!D$111)
+($I799*'fnd base rates'!D$112)
+($J799*'fnd base rates'!D$113)
+($K799*'fnd base rates'!D$114)
+($M799*'fnd base rates'!D$116)
+($N799*'fnd base rates'!D$117)
+($O799*'fnd base rates'!D$118)
+($P799*VLOOKUP($S799+12,rate_basefnd,4)))
*$R799</f>
        <v>19915.750889999999</v>
      </c>
      <c r="W799" s="1">
        <f>(($D799*'fnd base rates'!E$107)
+($E799*'fnd base rates'!E$108)
+($F799*'fnd base rates'!E$109)
+($G799*'fnd base rates'!E$110)
+($H799*'fnd base rates'!E$111)
+($I799*'fnd base rates'!E$112)
+($J799*'fnd base rates'!E$113)
+($K799*'fnd base rates'!E$114)
+($M799*'fnd base rates'!E$116)
+($N799*'fnd base rates'!E$117)
+($O799*'fnd base rates'!E$118)
+($P799*VLOOKUP($S799+12,rate_basefnd,5)))
*$R799</f>
        <v>116874.948262786</v>
      </c>
      <c r="X799" s="1">
        <f>(($D799*'fnd base rates'!F$107)
+($E799*'fnd base rates'!F$108)
+($F799*'fnd base rates'!F$109)
+($G799*'fnd base rates'!F$110)
+($H799*'fnd base rates'!F$111)
+($I799*'fnd base rates'!F$112)
+($J799*'fnd base rates'!F$113)
+($K799*'fnd base rates'!F$114)
+($M799*'fnd base rates'!F$116)
+($N799*'fnd base rates'!F$117)
+($O799*'fnd base rates'!F$118)
+($P799*VLOOKUP($S799+12,rate_basefnd,6)))
*$R799</f>
        <v>23646.627305028</v>
      </c>
      <c r="Y799" s="1">
        <f>(($D799*'fnd base rates'!G$107)
+($E799*'fnd base rates'!G$108)
+($F799*'fnd base rates'!G$109)
+($G799*'fnd base rates'!G$110)
+($H799*'fnd base rates'!G$111)
+($I799*'fnd base rates'!G$112)
+($J799*'fnd base rates'!G$113)
+($K799*'fnd base rates'!G$114)
+($M799*'fnd base rates'!G$116)
+($N799*'fnd base rates'!G$117)
+($O799*'fnd base rates'!G$118)
+($P799*VLOOKUP($S799+12,rate_basefnd,7)))
*$R799</f>
        <v>4959.3753563060009</v>
      </c>
      <c r="Z799" s="1">
        <f>(($D799*'fnd base rates'!H$107)
+($E799*'fnd base rates'!H$108)
+($F799*'fnd base rates'!H$109)
+($G799*'fnd base rates'!H$110)
+($H799*'fnd base rates'!H$111)
+($I799*'fnd base rates'!H$112)
+($J799*'fnd base rates'!H$113)
+($K799*'fnd base rates'!H$114)
+($M799*'fnd base rates'!H$116)
+($N799*'fnd base rates'!H$117)
+($O799*'fnd base rates'!H$118)
+($P799*VLOOKUP($S799+12,rate_basefnd,8)))</f>
        <v>13071.508619999999</v>
      </c>
      <c r="AA799" s="1">
        <f>(($D799*'fnd base rates'!I$107)
+($E799*'fnd base rates'!I$108)
+($F799*'fnd base rates'!I$109)
+($G799*'fnd base rates'!I$110)
+($H799*'fnd base rates'!I$111)
+($I799*'fnd base rates'!I$112)
+($J799*'fnd base rates'!I$113)
+($K799*'fnd base rates'!I$114)
+($M799*'fnd base rates'!I$116)
+($N799*'fnd base rates'!I$117)
+($O799*'fnd base rates'!I$118)
+($P799*VLOOKUP($S799+12,rate_basefnd,9)))
*$R799</f>
        <v>8848.0835800000004</v>
      </c>
      <c r="AB799" s="1">
        <f>(($D799*'fnd base rates'!J$107)
+($E799*'fnd base rates'!J$108)
+($F799*'fnd base rates'!J$109)
+($G799*'fnd base rates'!J$110)
+($H799*'fnd base rates'!J$111)
+($I799*'fnd base rates'!J$112)
+($J799*'fnd base rates'!J$113)
+($K799*'fnd base rates'!J$114)
+($M799*'fnd base rates'!J$116)
+($N799*'fnd base rates'!J$117)
+($O799*'fnd base rates'!J$118)
+($P799*VLOOKUP($S799+12,rate_basefnd,10)))
*$R799</f>
        <v>12329.77816</v>
      </c>
      <c r="AC799" s="1">
        <f>(($D799*'fnd base rates'!K$107)
+($E799*'fnd base rates'!K$108)
+($F799*'fnd base rates'!K$109)
+($G799*'fnd base rates'!K$110)
+($H799*'fnd base rates'!K$111)
+($I799*'fnd base rates'!K$112)
+($J799*'fnd base rates'!K$113)
+($K799*'fnd base rates'!K$114)
+($M799*'fnd base rates'!K$116)
+($N799*'fnd base rates'!K$117)
+($O799*'fnd base rates'!K$118)
+($P799*VLOOKUP($S799+12,rate_basefnd,11)))
*$R799</f>
        <v>25727.642391793997</v>
      </c>
      <c r="AD799" s="1">
        <f>(($D799*'fnd base rates'!L$107)
+($E799*'fnd base rates'!L$108)
+($F799*'fnd base rates'!L$109)
+($G799*'fnd base rates'!L$110)
+($H799*'fnd base rates'!L$111)
+($I799*'fnd base rates'!L$112)
+($J799*'fnd base rates'!L$113)
+($K799*'fnd base rates'!L$114)
+($M799*'fnd base rates'!L$116)
+($N799*'fnd base rates'!L$117)
+($O799*'fnd base rates'!L$118)
+($P799*VLOOKUP($S799+12,rate_basefnd,12)))</f>
        <v>32934.884932000001</v>
      </c>
      <c r="AE799" s="1">
        <f>(($D799*'fnd base rates'!M$107)
+($E799*'fnd base rates'!M$108)
+($F799*'fnd base rates'!M$109)
+($G799*'fnd base rates'!M$110)
+($H799*'fnd base rates'!M$111)
+($I799*'fnd base rates'!M$112)
+($J799*'fnd base rates'!M$113)
+($K799*'fnd base rates'!M$114)
+($M799*'fnd base rates'!M$116)
+($N799*'fnd base rates'!M$117)
+($O799*'fnd base rates'!M$118)
+($P799*VLOOKUP($S799+12,rate_basefnd,13)))</f>
        <v>0</v>
      </c>
      <c r="AF799" s="4">
        <f t="shared" si="919"/>
        <v>270900.28158933599</v>
      </c>
      <c r="AH799" s="4">
        <f t="shared" si="920"/>
        <v>488219243</v>
      </c>
      <c r="AI799" s="4" t="str">
        <f t="shared" si="921"/>
        <v>488</v>
      </c>
      <c r="AJ799" s="2" t="str">
        <f t="shared" si="922"/>
        <v>219</v>
      </c>
      <c r="AK799" s="2" t="str">
        <f t="shared" si="923"/>
        <v>243</v>
      </c>
      <c r="AL799" s="4">
        <f t="shared" si="924"/>
        <v>1</v>
      </c>
      <c r="AM799" s="4">
        <f t="shared" si="916"/>
        <v>22</v>
      </c>
      <c r="AN799" s="4">
        <f t="shared" si="925"/>
        <v>270900.28158933599</v>
      </c>
      <c r="AO799" s="4">
        <f t="shared" si="926"/>
        <v>12314</v>
      </c>
      <c r="AP799" s="4">
        <f t="shared" si="927"/>
        <v>0</v>
      </c>
      <c r="AQ799" s="4">
        <v>12314</v>
      </c>
      <c r="AW799" s="4">
        <v>12277</v>
      </c>
      <c r="AX799" s="5">
        <f t="shared" si="928"/>
        <v>37</v>
      </c>
      <c r="AY799" s="4">
        <v>12314</v>
      </c>
      <c r="AZ799" s="5"/>
      <c r="BB799" s="5">
        <f t="shared" ref="BB799" si="949">BC799-BA799</f>
        <v>0</v>
      </c>
    </row>
    <row r="800" spans="1:54" s="4" customFormat="1">
      <c r="A800" s="278">
        <v>488</v>
      </c>
      <c r="B800" s="2">
        <v>488219244</v>
      </c>
      <c r="C800" s="10" t="s">
        <v>310</v>
      </c>
      <c r="D800" s="15">
        <f>'fnd enro'!D800</f>
        <v>0</v>
      </c>
      <c r="E800" s="15">
        <f>'fnd enro'!E800</f>
        <v>0</v>
      </c>
      <c r="F800" s="15">
        <f>'fnd enro'!F800</f>
        <v>10</v>
      </c>
      <c r="G800" s="15">
        <f>'fnd enro'!G800</f>
        <v>74</v>
      </c>
      <c r="H800" s="15">
        <f>'fnd enro'!H800</f>
        <v>60</v>
      </c>
      <c r="I800" s="15">
        <f>'fnd enro'!I800</f>
        <v>71</v>
      </c>
      <c r="J800" s="15">
        <f>'fnd enro'!J800</f>
        <v>0</v>
      </c>
      <c r="K800" s="16">
        <f>'fnd enro'!K800</f>
        <v>8.2345000000000006</v>
      </c>
      <c r="L800" s="15">
        <f>'fnd enro'!L800</f>
        <v>0</v>
      </c>
      <c r="M800" s="15">
        <f>'fnd enro'!M800</f>
        <v>16</v>
      </c>
      <c r="N800" s="15">
        <f>'fnd enro'!N800</f>
        <v>3</v>
      </c>
      <c r="O800" s="15">
        <f>'fnd enro'!O800</f>
        <v>5</v>
      </c>
      <c r="P800" s="15">
        <f>'fnd enro'!P800</f>
        <v>99</v>
      </c>
      <c r="Q800" s="15">
        <f>'fnd enro'!R800</f>
        <v>215</v>
      </c>
      <c r="R800" s="16">
        <f t="shared" si="918"/>
        <v>1.0569999999999999</v>
      </c>
      <c r="S800" s="15">
        <f>VALUE('fnd enro'!Q800)</f>
        <v>10</v>
      </c>
      <c r="T800" s="2"/>
      <c r="U800" s="1">
        <f>(($D800*'fnd base rates'!C$107)
+($E800*'fnd base rates'!C$108)
+($F800*'fnd base rates'!C$109)
+($G800*'fnd base rates'!C$110)
+($H800*'fnd base rates'!C$111)
+($I800*'fnd base rates'!C$112)
+($J800*'fnd base rates'!C$113)
+($K800*'fnd base rates'!C$114)
+($M800*'fnd base rates'!C$116)
+($N800*'fnd base rates'!C$117)
+($O800*'fnd base rates'!C$118)
+($P800*VLOOKUP($S800+12,rate_basefnd,3)))
*$R800</f>
        <v>126192.516675715</v>
      </c>
      <c r="V800" s="1">
        <f>(($D800*'fnd base rates'!D$107)
+($E800*'fnd base rates'!D$108)
+($F800*'fnd base rates'!D$109)
+($G800*'fnd base rates'!D$110)
+($H800*'fnd base rates'!D$111)
+($I800*'fnd base rates'!D$112)
+($J800*'fnd base rates'!D$113)
+($K800*'fnd base rates'!D$114)
+($M800*'fnd base rates'!D$116)
+($N800*'fnd base rates'!D$117)
+($O800*'fnd base rates'!D$118)
+($P800*VLOOKUP($S800+12,rate_basefnd,4)))
*$R800</f>
        <v>205328.66599000004</v>
      </c>
      <c r="W800" s="1">
        <f>(($D800*'fnd base rates'!E$107)
+($E800*'fnd base rates'!E$108)
+($F800*'fnd base rates'!E$109)
+($G800*'fnd base rates'!E$110)
+($H800*'fnd base rates'!E$111)
+($I800*'fnd base rates'!E$112)
+($J800*'fnd base rates'!E$113)
+($K800*'fnd base rates'!E$114)
+($M800*'fnd base rates'!E$116)
+($N800*'fnd base rates'!E$117)
+($O800*'fnd base rates'!E$118)
+($P800*VLOOKUP($S800+12,rate_basefnd,5)))
*$R800</f>
        <v>1260517.7931740449</v>
      </c>
      <c r="X800" s="1">
        <f>(($D800*'fnd base rates'!F$107)
+($E800*'fnd base rates'!F$108)
+($F800*'fnd base rates'!F$109)
+($G800*'fnd base rates'!F$110)
+($H800*'fnd base rates'!F$111)
+($I800*'fnd base rates'!F$112)
+($J800*'fnd base rates'!F$113)
+($K800*'fnd base rates'!F$114)
+($M800*'fnd base rates'!F$116)
+($N800*'fnd base rates'!F$117)
+($O800*'fnd base rates'!F$118)
+($P800*VLOOKUP($S800+12,rate_basefnd,6)))
*$R800</f>
        <v>233659.99945141</v>
      </c>
      <c r="Y800" s="1">
        <f>(($D800*'fnd base rates'!G$107)
+($E800*'fnd base rates'!G$108)
+($F800*'fnd base rates'!G$109)
+($G800*'fnd base rates'!G$110)
+($H800*'fnd base rates'!G$111)
+($I800*'fnd base rates'!G$112)
+($J800*'fnd base rates'!G$113)
+($K800*'fnd base rates'!G$114)
+($M800*'fnd base rates'!G$116)
+($N800*'fnd base rates'!G$117)
+($O800*'fnd base rates'!G$118)
+($P800*VLOOKUP($S800+12,rate_basefnd,7)))
*$R800</f>
        <v>52948.216318444989</v>
      </c>
      <c r="Z800" s="1">
        <f>(($D800*'fnd base rates'!H$107)
+($E800*'fnd base rates'!H$108)
+($F800*'fnd base rates'!H$109)
+($G800*'fnd base rates'!H$110)
+($H800*'fnd base rates'!H$111)
+($I800*'fnd base rates'!H$112)
+($J800*'fnd base rates'!H$113)
+($K800*'fnd base rates'!H$114)
+($M800*'fnd base rates'!H$116)
+($N800*'fnd base rates'!H$117)
+($O800*'fnd base rates'!H$118)
+($P800*VLOOKUP($S800+12,rate_basefnd,8)))</f>
        <v>133565.71015</v>
      </c>
      <c r="AA800" s="1">
        <f>(($D800*'fnd base rates'!I$107)
+($E800*'fnd base rates'!I$108)
+($F800*'fnd base rates'!I$109)
+($G800*'fnd base rates'!I$110)
+($H800*'fnd base rates'!I$111)
+($I800*'fnd base rates'!I$112)
+($J800*'fnd base rates'!I$113)
+($K800*'fnd base rates'!I$114)
+($M800*'fnd base rates'!I$116)
+($N800*'fnd base rates'!I$117)
+($O800*'fnd base rates'!I$118)
+($P800*VLOOKUP($S800+12,rate_basefnd,9)))
*$R800</f>
        <v>91299.548270000014</v>
      </c>
      <c r="AB800" s="1">
        <f>(($D800*'fnd base rates'!J$107)
+($E800*'fnd base rates'!J$108)
+($F800*'fnd base rates'!J$109)
+($G800*'fnd base rates'!J$110)
+($H800*'fnd base rates'!J$111)
+($I800*'fnd base rates'!J$112)
+($J800*'fnd base rates'!J$113)
+($K800*'fnd base rates'!J$114)
+($M800*'fnd base rates'!J$116)
+($N800*'fnd base rates'!J$117)
+($O800*'fnd base rates'!J$118)
+($P800*VLOOKUP($S800+12,rate_basefnd,10)))
*$R800</f>
        <v>140785.30752999996</v>
      </c>
      <c r="AC800" s="1">
        <f>(($D800*'fnd base rates'!K$107)
+($E800*'fnd base rates'!K$108)
+($F800*'fnd base rates'!K$109)
+($G800*'fnd base rates'!K$110)
+($H800*'fnd base rates'!K$111)
+($I800*'fnd base rates'!K$112)
+($J800*'fnd base rates'!K$113)
+($K800*'fnd base rates'!K$114)
+($M800*'fnd base rates'!K$116)
+($N800*'fnd base rates'!K$117)
+($O800*'fnd base rates'!K$118)
+($P800*VLOOKUP($S800+12,rate_basefnd,11)))
*$R800</f>
        <v>254730.45966980502</v>
      </c>
      <c r="AD800" s="1">
        <f>(($D800*'fnd base rates'!L$107)
+($E800*'fnd base rates'!L$108)
+($F800*'fnd base rates'!L$109)
+($G800*'fnd base rates'!L$110)
+($H800*'fnd base rates'!L$111)
+($I800*'fnd base rates'!L$112)
+($J800*'fnd base rates'!L$113)
+($K800*'fnd base rates'!L$114)
+($M800*'fnd base rates'!L$116)
+($N800*'fnd base rates'!L$117)
+($O800*'fnd base rates'!L$118)
+($P800*VLOOKUP($S800+12,rate_basefnd,12)))</f>
        <v>336039.84229000006</v>
      </c>
      <c r="AE800" s="1">
        <f>(($D800*'fnd base rates'!M$107)
+($E800*'fnd base rates'!M$108)
+($F800*'fnd base rates'!M$109)
+($G800*'fnd base rates'!M$110)
+($H800*'fnd base rates'!M$111)
+($I800*'fnd base rates'!M$112)
+($J800*'fnd base rates'!M$113)
+($K800*'fnd base rates'!M$114)
+($M800*'fnd base rates'!M$116)
+($N800*'fnd base rates'!M$117)
+($O800*'fnd base rates'!M$118)
+($P800*VLOOKUP($S800+12,rate_basefnd,13)))</f>
        <v>0</v>
      </c>
      <c r="AF800" s="4">
        <f t="shared" si="919"/>
        <v>2835068.0595194199</v>
      </c>
      <c r="AH800" s="4">
        <f t="shared" si="920"/>
        <v>488219244</v>
      </c>
      <c r="AI800" s="4" t="str">
        <f t="shared" si="921"/>
        <v>488</v>
      </c>
      <c r="AJ800" s="2" t="str">
        <f t="shared" si="922"/>
        <v>219</v>
      </c>
      <c r="AK800" s="2" t="str">
        <f t="shared" si="923"/>
        <v>244</v>
      </c>
      <c r="AL800" s="4">
        <f t="shared" si="924"/>
        <v>1</v>
      </c>
      <c r="AM800" s="4">
        <f t="shared" si="916"/>
        <v>215</v>
      </c>
      <c r="AN800" s="4">
        <f t="shared" si="925"/>
        <v>2835068.0595194199</v>
      </c>
      <c r="AO800" s="4">
        <f t="shared" si="926"/>
        <v>13186</v>
      </c>
      <c r="AP800" s="4">
        <f t="shared" si="927"/>
        <v>0</v>
      </c>
      <c r="AQ800" s="4">
        <v>13186</v>
      </c>
      <c r="AW800" s="4">
        <v>13139</v>
      </c>
      <c r="AX800" s="5">
        <f t="shared" si="928"/>
        <v>47</v>
      </c>
      <c r="AY800" s="4">
        <v>13186</v>
      </c>
      <c r="AZ800" s="5"/>
      <c r="BB800" s="5">
        <f t="shared" ref="BB800" si="950">BC800-BA800</f>
        <v>0</v>
      </c>
    </row>
    <row r="801" spans="1:54" s="4" customFormat="1">
      <c r="A801" s="278">
        <v>488</v>
      </c>
      <c r="B801" s="2">
        <v>488219251</v>
      </c>
      <c r="C801" s="10" t="s">
        <v>310</v>
      </c>
      <c r="D801" s="15">
        <f>'fnd enro'!D801</f>
        <v>0</v>
      </c>
      <c r="E801" s="15">
        <f>'fnd enro'!E801</f>
        <v>0</v>
      </c>
      <c r="F801" s="15">
        <f>'fnd enro'!F801</f>
        <v>3</v>
      </c>
      <c r="G801" s="15">
        <f>'fnd enro'!G801</f>
        <v>45</v>
      </c>
      <c r="H801" s="15">
        <f>'fnd enro'!H801</f>
        <v>24</v>
      </c>
      <c r="I801" s="15">
        <f>'fnd enro'!I801</f>
        <v>23</v>
      </c>
      <c r="J801" s="15">
        <f>'fnd enro'!J801</f>
        <v>0</v>
      </c>
      <c r="K801" s="16">
        <f>'fnd enro'!K801</f>
        <v>3.6385000000000001</v>
      </c>
      <c r="L801" s="15">
        <f>'fnd enro'!L801</f>
        <v>0</v>
      </c>
      <c r="M801" s="15">
        <f>'fnd enro'!M801</f>
        <v>5</v>
      </c>
      <c r="N801" s="15">
        <f>'fnd enro'!N801</f>
        <v>0</v>
      </c>
      <c r="O801" s="15">
        <f>'fnd enro'!O801</f>
        <v>0</v>
      </c>
      <c r="P801" s="15">
        <f>'fnd enro'!P801</f>
        <v>32</v>
      </c>
      <c r="Q801" s="15">
        <f>'fnd enro'!R801</f>
        <v>95</v>
      </c>
      <c r="R801" s="16">
        <f t="shared" si="918"/>
        <v>1.0569999999999999</v>
      </c>
      <c r="S801" s="15">
        <f>VALUE('fnd enro'!Q801)</f>
        <v>8</v>
      </c>
      <c r="T801" s="2"/>
      <c r="U801" s="1">
        <f>(($D801*'fnd base rates'!C$107)
+($E801*'fnd base rates'!C$108)
+($F801*'fnd base rates'!C$109)
+($G801*'fnd base rates'!C$110)
+($H801*'fnd base rates'!C$111)
+($I801*'fnd base rates'!C$112)
+($J801*'fnd base rates'!C$113)
+($K801*'fnd base rates'!C$114)
+($M801*'fnd base rates'!C$116)
+($N801*'fnd base rates'!C$117)
+($O801*'fnd base rates'!C$118)
+($P801*VLOOKUP($S801+12,rate_basefnd,3)))
*$R801</f>
        <v>54177.790541594994</v>
      </c>
      <c r="V801" s="1">
        <f>(($D801*'fnd base rates'!D$107)
+($E801*'fnd base rates'!D$108)
+($F801*'fnd base rates'!D$109)
+($G801*'fnd base rates'!D$110)
+($H801*'fnd base rates'!D$111)
+($I801*'fnd base rates'!D$112)
+($J801*'fnd base rates'!D$113)
+($K801*'fnd base rates'!D$114)
+($M801*'fnd base rates'!D$116)
+($N801*'fnd base rates'!D$117)
+($O801*'fnd base rates'!D$118)
+($P801*VLOOKUP($S801+12,rate_basefnd,4)))
*$R801</f>
        <v>84870.525460000004</v>
      </c>
      <c r="W801" s="1">
        <f>(($D801*'fnd base rates'!E$107)
+($E801*'fnd base rates'!E$108)
+($F801*'fnd base rates'!E$109)
+($G801*'fnd base rates'!E$110)
+($H801*'fnd base rates'!E$111)
+($I801*'fnd base rates'!E$112)
+($J801*'fnd base rates'!E$113)
+($K801*'fnd base rates'!E$114)
+($M801*'fnd base rates'!E$116)
+($N801*'fnd base rates'!E$117)
+($O801*'fnd base rates'!E$118)
+($P801*VLOOKUP($S801+12,rate_basefnd,5)))
*$R801</f>
        <v>494788.09443248494</v>
      </c>
      <c r="X801" s="1">
        <f>(($D801*'fnd base rates'!F$107)
+($E801*'fnd base rates'!F$108)
+($F801*'fnd base rates'!F$109)
+($G801*'fnd base rates'!F$110)
+($H801*'fnd base rates'!F$111)
+($I801*'fnd base rates'!F$112)
+($J801*'fnd base rates'!F$113)
+($K801*'fnd base rates'!F$114)
+($M801*'fnd base rates'!F$116)
+($N801*'fnd base rates'!F$117)
+($O801*'fnd base rates'!F$118)
+($P801*VLOOKUP($S801+12,rate_basefnd,6)))
*$R801</f>
        <v>105979.85796853001</v>
      </c>
      <c r="Y801" s="1">
        <f>(($D801*'fnd base rates'!G$107)
+($E801*'fnd base rates'!G$108)
+($F801*'fnd base rates'!G$109)
+($G801*'fnd base rates'!G$110)
+($H801*'fnd base rates'!G$111)
+($I801*'fnd base rates'!G$112)
+($J801*'fnd base rates'!G$113)
+($K801*'fnd base rates'!G$114)
+($M801*'fnd base rates'!G$116)
+($N801*'fnd base rates'!G$117)
+($O801*'fnd base rates'!G$118)
+($P801*VLOOKUP($S801+12,rate_basefnd,7)))
*$R801</f>
        <v>20712.943677684998</v>
      </c>
      <c r="Z801" s="1">
        <f>(($D801*'fnd base rates'!H$107)
+($E801*'fnd base rates'!H$108)
+($F801*'fnd base rates'!H$109)
+($G801*'fnd base rates'!H$110)
+($H801*'fnd base rates'!H$111)
+($I801*'fnd base rates'!H$112)
+($J801*'fnd base rates'!H$113)
+($K801*'fnd base rates'!H$114)
+($M801*'fnd base rates'!H$116)
+($N801*'fnd base rates'!H$117)
+($O801*'fnd base rates'!H$118)
+($P801*VLOOKUP($S801+12,rate_basefnd,8)))</f>
        <v>55592.454950000007</v>
      </c>
      <c r="AA801" s="1">
        <f>(($D801*'fnd base rates'!I$107)
+($E801*'fnd base rates'!I$108)
+($F801*'fnd base rates'!I$109)
+($G801*'fnd base rates'!I$110)
+($H801*'fnd base rates'!I$111)
+($I801*'fnd base rates'!I$112)
+($J801*'fnd base rates'!I$113)
+($K801*'fnd base rates'!I$114)
+($M801*'fnd base rates'!I$116)
+($N801*'fnd base rates'!I$117)
+($O801*'fnd base rates'!I$118)
+($P801*VLOOKUP($S801+12,rate_basefnd,9)))
*$R801</f>
        <v>36586.976860000002</v>
      </c>
      <c r="AB801" s="1">
        <f>(($D801*'fnd base rates'!J$107)
+($E801*'fnd base rates'!J$108)
+($F801*'fnd base rates'!J$109)
+($G801*'fnd base rates'!J$110)
+($H801*'fnd base rates'!J$111)
+($I801*'fnd base rates'!J$112)
+($J801*'fnd base rates'!J$113)
+($K801*'fnd base rates'!J$114)
+($M801*'fnd base rates'!J$116)
+($N801*'fnd base rates'!J$117)
+($O801*'fnd base rates'!J$118)
+($P801*VLOOKUP($S801+12,rate_basefnd,10)))
*$R801</f>
        <v>48270.790609999996</v>
      </c>
      <c r="AC801" s="1">
        <f>(($D801*'fnd base rates'!K$107)
+($E801*'fnd base rates'!K$108)
+($F801*'fnd base rates'!K$109)
+($G801*'fnd base rates'!K$110)
+($H801*'fnd base rates'!K$111)
+($I801*'fnd base rates'!K$112)
+($J801*'fnd base rates'!K$113)
+($K801*'fnd base rates'!K$114)
+($M801*'fnd base rates'!K$116)
+($N801*'fnd base rates'!K$117)
+($O801*'fnd base rates'!K$118)
+($P801*VLOOKUP($S801+12,rate_basefnd,11)))
*$R801</f>
        <v>110281.261074565</v>
      </c>
      <c r="AD801" s="1">
        <f>(($D801*'fnd base rates'!L$107)
+($E801*'fnd base rates'!L$108)
+($F801*'fnd base rates'!L$109)
+($G801*'fnd base rates'!L$110)
+($H801*'fnd base rates'!L$111)
+($I801*'fnd base rates'!L$112)
+($J801*'fnd base rates'!L$113)
+($K801*'fnd base rates'!L$114)
+($M801*'fnd base rates'!L$116)
+($N801*'fnd base rates'!L$117)
+($O801*'fnd base rates'!L$118)
+($P801*VLOOKUP($S801+12,rate_basefnd,12)))</f>
        <v>140240.35357000004</v>
      </c>
      <c r="AE801" s="1">
        <f>(($D801*'fnd base rates'!M$107)
+($E801*'fnd base rates'!M$108)
+($F801*'fnd base rates'!M$109)
+($G801*'fnd base rates'!M$110)
+($H801*'fnd base rates'!M$111)
+($I801*'fnd base rates'!M$112)
+($J801*'fnd base rates'!M$113)
+($K801*'fnd base rates'!M$114)
+($M801*'fnd base rates'!M$116)
+($N801*'fnd base rates'!M$117)
+($O801*'fnd base rates'!M$118)
+($P801*VLOOKUP($S801+12,rate_basefnd,13)))</f>
        <v>0</v>
      </c>
      <c r="AF801" s="4">
        <f t="shared" si="919"/>
        <v>1151501.0491448601</v>
      </c>
      <c r="AH801" s="4">
        <f t="shared" si="920"/>
        <v>488219251</v>
      </c>
      <c r="AI801" s="4" t="str">
        <f t="shared" si="921"/>
        <v>488</v>
      </c>
      <c r="AJ801" s="2" t="str">
        <f t="shared" si="922"/>
        <v>219</v>
      </c>
      <c r="AK801" s="2" t="str">
        <f t="shared" si="923"/>
        <v>251</v>
      </c>
      <c r="AL801" s="4">
        <f t="shared" si="924"/>
        <v>1</v>
      </c>
      <c r="AM801" s="4">
        <f t="shared" si="916"/>
        <v>95</v>
      </c>
      <c r="AN801" s="4">
        <f t="shared" si="925"/>
        <v>1151501.0491448601</v>
      </c>
      <c r="AO801" s="4">
        <f t="shared" si="926"/>
        <v>12121</v>
      </c>
      <c r="AP801" s="4">
        <f t="shared" si="927"/>
        <v>0</v>
      </c>
      <c r="AQ801" s="4">
        <v>12121</v>
      </c>
      <c r="AW801" s="4">
        <v>12090</v>
      </c>
      <c r="AX801" s="5">
        <f t="shared" si="928"/>
        <v>31</v>
      </c>
      <c r="AY801" s="4">
        <v>12121</v>
      </c>
      <c r="AZ801" s="5"/>
      <c r="BB801" s="5">
        <f t="shared" ref="BB801" si="951">BC801-BA801</f>
        <v>0</v>
      </c>
    </row>
    <row r="802" spans="1:54" s="4" customFormat="1">
      <c r="A802" s="278">
        <v>488</v>
      </c>
      <c r="B802" s="2">
        <v>488219264</v>
      </c>
      <c r="C802" s="10" t="s">
        <v>310</v>
      </c>
      <c r="D802" s="15">
        <f>'fnd enro'!D802</f>
        <v>0</v>
      </c>
      <c r="E802" s="15">
        <f>'fnd enro'!E802</f>
        <v>0</v>
      </c>
      <c r="F802" s="15">
        <f>'fnd enro'!F802</f>
        <v>1</v>
      </c>
      <c r="G802" s="15">
        <f>'fnd enro'!G802</f>
        <v>6</v>
      </c>
      <c r="H802" s="15">
        <f>'fnd enro'!H802</f>
        <v>3</v>
      </c>
      <c r="I802" s="15">
        <f>'fnd enro'!I802</f>
        <v>7</v>
      </c>
      <c r="J802" s="15">
        <f>'fnd enro'!J802</f>
        <v>0</v>
      </c>
      <c r="K802" s="16">
        <f>'fnd enro'!K802</f>
        <v>0.65110000000000001</v>
      </c>
      <c r="L802" s="15">
        <f>'fnd enro'!L802</f>
        <v>0</v>
      </c>
      <c r="M802" s="15">
        <f>'fnd enro'!M802</f>
        <v>0</v>
      </c>
      <c r="N802" s="15">
        <f>'fnd enro'!N802</f>
        <v>0</v>
      </c>
      <c r="O802" s="15">
        <f>'fnd enro'!O802</f>
        <v>0</v>
      </c>
      <c r="P802" s="15">
        <f>'fnd enro'!P802</f>
        <v>1</v>
      </c>
      <c r="Q802" s="15">
        <f>'fnd enro'!R802</f>
        <v>17</v>
      </c>
      <c r="R802" s="16">
        <f t="shared" si="918"/>
        <v>1.0569999999999999</v>
      </c>
      <c r="S802" s="15">
        <f>VALUE('fnd enro'!Q802)</f>
        <v>3</v>
      </c>
      <c r="T802" s="2"/>
      <c r="U802" s="1">
        <f>(($D802*'fnd base rates'!C$107)
+($E802*'fnd base rates'!C$108)
+($F802*'fnd base rates'!C$109)
+($G802*'fnd base rates'!C$110)
+($H802*'fnd base rates'!C$111)
+($I802*'fnd base rates'!C$112)
+($J802*'fnd base rates'!C$113)
+($K802*'fnd base rates'!C$114)
+($M802*'fnd base rates'!C$116)
+($N802*'fnd base rates'!C$117)
+($O802*'fnd base rates'!C$118)
+($P802*VLOOKUP($S802+12,rate_basefnd,3)))
*$R802</f>
        <v>9266.7707729170015</v>
      </c>
      <c r="V802" s="1">
        <f>(($D802*'fnd base rates'!D$107)
+($E802*'fnd base rates'!D$108)
+($F802*'fnd base rates'!D$109)
+($G802*'fnd base rates'!D$110)
+($H802*'fnd base rates'!D$111)
+($I802*'fnd base rates'!D$112)
+($J802*'fnd base rates'!D$113)
+($K802*'fnd base rates'!D$114)
+($M802*'fnd base rates'!D$116)
+($N802*'fnd base rates'!D$117)
+($O802*'fnd base rates'!D$118)
+($P802*VLOOKUP($S802+12,rate_basefnd,4)))
*$R802</f>
        <v>13426.954729999999</v>
      </c>
      <c r="W802" s="1">
        <f>(($D802*'fnd base rates'!E$107)
+($E802*'fnd base rates'!E$108)
+($F802*'fnd base rates'!E$109)
+($G802*'fnd base rates'!E$110)
+($H802*'fnd base rates'!E$111)
+($I802*'fnd base rates'!E$112)
+($J802*'fnd base rates'!E$113)
+($K802*'fnd base rates'!E$114)
+($M802*'fnd base rates'!E$116)
+($N802*'fnd base rates'!E$117)
+($O802*'fnd base rates'!E$118)
+($P802*VLOOKUP($S802+12,rate_basefnd,5)))
*$R802</f>
        <v>75351.61619897098</v>
      </c>
      <c r="X802" s="1">
        <f>(($D802*'fnd base rates'!F$107)
+($E802*'fnd base rates'!F$108)
+($F802*'fnd base rates'!F$109)
+($G802*'fnd base rates'!F$110)
+($H802*'fnd base rates'!F$111)
+($I802*'fnd base rates'!F$112)
+($J802*'fnd base rates'!F$113)
+($K802*'fnd base rates'!F$114)
+($M802*'fnd base rates'!F$116)
+($N802*'fnd base rates'!F$117)
+($O802*'fnd base rates'!F$118)
+($P802*VLOOKUP($S802+12,rate_basefnd,6)))
*$R802</f>
        <v>18085.811706158001</v>
      </c>
      <c r="Y802" s="1">
        <f>(($D802*'fnd base rates'!G$107)
+($E802*'fnd base rates'!G$108)
+($F802*'fnd base rates'!G$109)
+($G802*'fnd base rates'!G$110)
+($H802*'fnd base rates'!G$111)
+($I802*'fnd base rates'!G$112)
+($J802*'fnd base rates'!G$113)
+($K802*'fnd base rates'!G$114)
+($M802*'fnd base rates'!G$116)
+($N802*'fnd base rates'!G$117)
+($O802*'fnd base rates'!G$118)
+($P802*VLOOKUP($S802+12,rate_basefnd,7)))
*$R802</f>
        <v>2907.7693316909999</v>
      </c>
      <c r="Z802" s="1">
        <f>(($D802*'fnd base rates'!H$107)
+($E802*'fnd base rates'!H$108)
+($F802*'fnd base rates'!H$109)
+($G802*'fnd base rates'!H$110)
+($H802*'fnd base rates'!H$111)
+($I802*'fnd base rates'!H$112)
+($J802*'fnd base rates'!H$113)
+($K802*'fnd base rates'!H$114)
+($M802*'fnd base rates'!H$116)
+($N802*'fnd base rates'!H$117)
+($O802*'fnd base rates'!H$118)
+($P802*VLOOKUP($S802+12,rate_basefnd,8)))</f>
        <v>10572.56257</v>
      </c>
      <c r="AA802" s="1">
        <f>(($D802*'fnd base rates'!I$107)
+($E802*'fnd base rates'!I$108)
+($F802*'fnd base rates'!I$109)
+($G802*'fnd base rates'!I$110)
+($H802*'fnd base rates'!I$111)
+($I802*'fnd base rates'!I$112)
+($J802*'fnd base rates'!I$113)
+($K802*'fnd base rates'!I$114)
+($M802*'fnd base rates'!I$116)
+($N802*'fnd base rates'!I$117)
+($O802*'fnd base rates'!I$118)
+($P802*VLOOKUP($S802+12,rate_basefnd,9)))
*$R802</f>
        <v>6177.18199</v>
      </c>
      <c r="AB802" s="1">
        <f>(($D802*'fnd base rates'!J$107)
+($E802*'fnd base rates'!J$108)
+($F802*'fnd base rates'!J$109)
+($G802*'fnd base rates'!J$110)
+($H802*'fnd base rates'!J$111)
+($I802*'fnd base rates'!J$112)
+($J802*'fnd base rates'!J$113)
+($K802*'fnd base rates'!J$114)
+($M802*'fnd base rates'!J$116)
+($N802*'fnd base rates'!J$117)
+($O802*'fnd base rates'!J$118)
+($P802*VLOOKUP($S802+12,rate_basefnd,10)))
*$R802</f>
        <v>6401.7839199999989</v>
      </c>
      <c r="AC802" s="1">
        <f>(($D802*'fnd base rates'!K$107)
+($E802*'fnd base rates'!K$108)
+($F802*'fnd base rates'!K$109)
+($G802*'fnd base rates'!K$110)
+($H802*'fnd base rates'!K$111)
+($I802*'fnd base rates'!K$112)
+($J802*'fnd base rates'!K$113)
+($K802*'fnd base rates'!K$114)
+($M802*'fnd base rates'!K$116)
+($N802*'fnd base rates'!K$117)
+($O802*'fnd base rates'!K$118)
+($P802*VLOOKUP($S802+12,rate_basefnd,11)))
*$R802</f>
        <v>19503.085603659001</v>
      </c>
      <c r="AD802" s="1">
        <f>(($D802*'fnd base rates'!L$107)
+($E802*'fnd base rates'!L$108)
+($F802*'fnd base rates'!L$109)
+($G802*'fnd base rates'!L$110)
+($H802*'fnd base rates'!L$111)
+($I802*'fnd base rates'!L$112)
+($J802*'fnd base rates'!L$113)
+($K802*'fnd base rates'!L$114)
+($M802*'fnd base rates'!L$116)
+($N802*'fnd base rates'!L$117)
+($O802*'fnd base rates'!L$118)
+($P802*VLOOKUP($S802+12,rate_basefnd,12)))</f>
        <v>22191.247902000003</v>
      </c>
      <c r="AE802" s="1">
        <f>(($D802*'fnd base rates'!M$107)
+($E802*'fnd base rates'!M$108)
+($F802*'fnd base rates'!M$109)
+($G802*'fnd base rates'!M$110)
+($H802*'fnd base rates'!M$111)
+($I802*'fnd base rates'!M$112)
+($J802*'fnd base rates'!M$113)
+($K802*'fnd base rates'!M$114)
+($M802*'fnd base rates'!M$116)
+($N802*'fnd base rates'!M$117)
+($O802*'fnd base rates'!M$118)
+($P802*VLOOKUP($S802+12,rate_basefnd,13)))</f>
        <v>0</v>
      </c>
      <c r="AF802" s="4">
        <f t="shared" si="919"/>
        <v>183884.78472539599</v>
      </c>
      <c r="AH802" s="4">
        <f t="shared" si="920"/>
        <v>488219264</v>
      </c>
      <c r="AI802" s="4" t="str">
        <f t="shared" si="921"/>
        <v>488</v>
      </c>
      <c r="AJ802" s="2" t="str">
        <f t="shared" si="922"/>
        <v>219</v>
      </c>
      <c r="AK802" s="2" t="str">
        <f t="shared" si="923"/>
        <v>264</v>
      </c>
      <c r="AL802" s="4">
        <f t="shared" si="924"/>
        <v>1</v>
      </c>
      <c r="AM802" s="4">
        <f t="shared" si="916"/>
        <v>17</v>
      </c>
      <c r="AN802" s="4">
        <f t="shared" si="925"/>
        <v>183884.78472539599</v>
      </c>
      <c r="AO802" s="4">
        <f t="shared" si="926"/>
        <v>10817</v>
      </c>
      <c r="AP802" s="4">
        <f t="shared" si="927"/>
        <v>0</v>
      </c>
      <c r="AQ802" s="4">
        <v>10817</v>
      </c>
      <c r="AW802" s="4">
        <v>10800</v>
      </c>
      <c r="AX802" s="5">
        <f t="shared" si="928"/>
        <v>17</v>
      </c>
      <c r="AY802" s="4">
        <v>10817</v>
      </c>
      <c r="AZ802" s="5"/>
      <c r="BB802" s="5">
        <f t="shared" ref="BB802" si="952">BC802-BA802</f>
        <v>0</v>
      </c>
    </row>
    <row r="803" spans="1:54" s="4" customFormat="1">
      <c r="A803" s="278">
        <v>488</v>
      </c>
      <c r="B803" s="2">
        <v>488219285</v>
      </c>
      <c r="C803" s="10" t="s">
        <v>310</v>
      </c>
      <c r="D803" s="15">
        <f>'fnd enro'!D803</f>
        <v>0</v>
      </c>
      <c r="E803" s="15">
        <f>'fnd enro'!E803</f>
        <v>0</v>
      </c>
      <c r="F803" s="15">
        <f>'fnd enro'!F803</f>
        <v>0</v>
      </c>
      <c r="G803" s="15">
        <f>'fnd enro'!G803</f>
        <v>0</v>
      </c>
      <c r="H803" s="15">
        <f>'fnd enro'!H803</f>
        <v>2</v>
      </c>
      <c r="I803" s="15">
        <f>'fnd enro'!I803</f>
        <v>0</v>
      </c>
      <c r="J803" s="15">
        <f>'fnd enro'!J803</f>
        <v>0</v>
      </c>
      <c r="K803" s="16">
        <f>'fnd enro'!K803</f>
        <v>7.6600000000000001E-2</v>
      </c>
      <c r="L803" s="15">
        <f>'fnd enro'!L803</f>
        <v>0</v>
      </c>
      <c r="M803" s="15">
        <f>'fnd enro'!M803</f>
        <v>0</v>
      </c>
      <c r="N803" s="15">
        <f>'fnd enro'!N803</f>
        <v>0</v>
      </c>
      <c r="O803" s="15">
        <f>'fnd enro'!O803</f>
        <v>0</v>
      </c>
      <c r="P803" s="15">
        <f>'fnd enro'!P803</f>
        <v>0</v>
      </c>
      <c r="Q803" s="15">
        <f>'fnd enro'!R803</f>
        <v>2</v>
      </c>
      <c r="R803" s="16">
        <f t="shared" si="918"/>
        <v>1.0569999999999999</v>
      </c>
      <c r="S803" s="15">
        <f>VALUE('fnd enro'!Q803)</f>
        <v>7</v>
      </c>
      <c r="T803" s="2"/>
      <c r="U803" s="1">
        <f>(($D803*'fnd base rates'!C$107)
+($E803*'fnd base rates'!C$108)
+($F803*'fnd base rates'!C$109)
+($G803*'fnd base rates'!C$110)
+($H803*'fnd base rates'!C$111)
+($I803*'fnd base rates'!C$112)
+($J803*'fnd base rates'!C$113)
+($K803*'fnd base rates'!C$114)
+($M803*'fnd base rates'!C$116)
+($N803*'fnd base rates'!C$117)
+($O803*'fnd base rates'!C$118)
+($P803*VLOOKUP($S803+12,rate_basefnd,3)))
*$R803</f>
        <v>1083.4721274019998</v>
      </c>
      <c r="V803" s="1">
        <f>(($D803*'fnd base rates'!D$107)
+($E803*'fnd base rates'!D$108)
+($F803*'fnd base rates'!D$109)
+($G803*'fnd base rates'!D$110)
+($H803*'fnd base rates'!D$111)
+($I803*'fnd base rates'!D$112)
+($J803*'fnd base rates'!D$113)
+($K803*'fnd base rates'!D$114)
+($M803*'fnd base rates'!D$116)
+($N803*'fnd base rates'!D$117)
+($O803*'fnd base rates'!D$118)
+($P803*VLOOKUP($S803+12,rate_basefnd,4)))
*$R803</f>
        <v>1547.72282</v>
      </c>
      <c r="W803" s="1">
        <f>(($D803*'fnd base rates'!E$107)
+($E803*'fnd base rates'!E$108)
+($F803*'fnd base rates'!E$109)
+($G803*'fnd base rates'!E$110)
+($H803*'fnd base rates'!E$111)
+($I803*'fnd base rates'!E$112)
+($J803*'fnd base rates'!E$113)
+($K803*'fnd base rates'!E$114)
+($M803*'fnd base rates'!E$116)
+($N803*'fnd base rates'!E$117)
+($O803*'fnd base rates'!E$118)
+($P803*VLOOKUP($S803+12,rate_basefnd,5)))
*$R803</f>
        <v>6992.552337526</v>
      </c>
      <c r="X803" s="1">
        <f>(($D803*'fnd base rates'!F$107)
+($E803*'fnd base rates'!F$108)
+($F803*'fnd base rates'!F$109)
+($G803*'fnd base rates'!F$110)
+($H803*'fnd base rates'!F$111)
+($I803*'fnd base rates'!F$112)
+($J803*'fnd base rates'!F$113)
+($K803*'fnd base rates'!F$114)
+($M803*'fnd base rates'!F$116)
+($N803*'fnd base rates'!F$117)
+($O803*'fnd base rates'!F$118)
+($P803*VLOOKUP($S803+12,rate_basefnd,6)))
*$R803</f>
        <v>2008.148599548</v>
      </c>
      <c r="Y803" s="1">
        <f>(($D803*'fnd base rates'!G$107)
+($E803*'fnd base rates'!G$108)
+($F803*'fnd base rates'!G$109)
+($G803*'fnd base rates'!G$110)
+($H803*'fnd base rates'!G$111)
+($I803*'fnd base rates'!G$112)
+($J803*'fnd base rates'!G$113)
+($K803*'fnd base rates'!G$114)
+($M803*'fnd base rates'!G$116)
+($N803*'fnd base rates'!G$117)
+($O803*'fnd base rates'!G$118)
+($P803*VLOOKUP($S803+12,rate_basefnd,7)))
*$R803</f>
        <v>340.49381784599996</v>
      </c>
      <c r="Z803" s="1">
        <f>(($D803*'fnd base rates'!H$107)
+($E803*'fnd base rates'!H$108)
+($F803*'fnd base rates'!H$109)
+($G803*'fnd base rates'!H$110)
+($H803*'fnd base rates'!H$111)
+($I803*'fnd base rates'!H$112)
+($J803*'fnd base rates'!H$113)
+($K803*'fnd base rates'!H$114)
+($M803*'fnd base rates'!H$116)
+($N803*'fnd base rates'!H$117)
+($O803*'fnd base rates'!H$118)
+($P803*VLOOKUP($S803+12,rate_basefnd,8)))</f>
        <v>1001.5544199999999</v>
      </c>
      <c r="AA803" s="1">
        <f>(($D803*'fnd base rates'!I$107)
+($E803*'fnd base rates'!I$108)
+($F803*'fnd base rates'!I$109)
+($G803*'fnd base rates'!I$110)
+($H803*'fnd base rates'!I$111)
+($I803*'fnd base rates'!I$112)
+($J803*'fnd base rates'!I$113)
+($K803*'fnd base rates'!I$114)
+($M803*'fnd base rates'!I$116)
+($N803*'fnd base rates'!I$117)
+($O803*'fnd base rates'!I$118)
+($P803*VLOOKUP($S803+12,rate_basefnd,9)))
*$R803</f>
        <v>710.55768</v>
      </c>
      <c r="AB803" s="1">
        <f>(($D803*'fnd base rates'!J$107)
+($E803*'fnd base rates'!J$108)
+($F803*'fnd base rates'!J$109)
+($G803*'fnd base rates'!J$110)
+($H803*'fnd base rates'!J$111)
+($I803*'fnd base rates'!J$112)
+($J803*'fnd base rates'!J$113)
+($K803*'fnd base rates'!J$114)
+($M803*'fnd base rates'!J$116)
+($N803*'fnd base rates'!J$117)
+($O803*'fnd base rates'!J$118)
+($P803*VLOOKUP($S803+12,rate_basefnd,10)))
*$R803</f>
        <v>503.34339999999997</v>
      </c>
      <c r="AC803" s="1">
        <f>(($D803*'fnd base rates'!K$107)
+($E803*'fnd base rates'!K$108)
+($F803*'fnd base rates'!K$109)
+($G803*'fnd base rates'!K$110)
+($H803*'fnd base rates'!K$111)
+($I803*'fnd base rates'!K$112)
+($J803*'fnd base rates'!K$113)
+($K803*'fnd base rates'!K$114)
+($M803*'fnd base rates'!K$116)
+($N803*'fnd base rates'!K$117)
+($O803*'fnd base rates'!K$118)
+($P803*VLOOKUP($S803+12,rate_basefnd,11)))
*$R803</f>
        <v>2389.4838192539996</v>
      </c>
      <c r="AD803" s="1">
        <f>(($D803*'fnd base rates'!L$107)
+($E803*'fnd base rates'!L$108)
+($F803*'fnd base rates'!L$109)
+($G803*'fnd base rates'!L$110)
+($H803*'fnd base rates'!L$111)
+($I803*'fnd base rates'!L$112)
+($J803*'fnd base rates'!L$113)
+($K803*'fnd base rates'!L$114)
+($M803*'fnd base rates'!L$116)
+($N803*'fnd base rates'!L$117)
+($O803*'fnd base rates'!L$118)
+($P803*VLOOKUP($S803+12,rate_basefnd,12)))</f>
        <v>2703.046812</v>
      </c>
      <c r="AE803" s="1">
        <f>(($D803*'fnd base rates'!M$107)
+($E803*'fnd base rates'!M$108)
+($F803*'fnd base rates'!M$109)
+($G803*'fnd base rates'!M$110)
+($H803*'fnd base rates'!M$111)
+($I803*'fnd base rates'!M$112)
+($J803*'fnd base rates'!M$113)
+($K803*'fnd base rates'!M$114)
+($M803*'fnd base rates'!M$116)
+($N803*'fnd base rates'!M$117)
+($O803*'fnd base rates'!M$118)
+($P803*VLOOKUP($S803+12,rate_basefnd,13)))</f>
        <v>0</v>
      </c>
      <c r="AF803" s="4">
        <f t="shared" si="919"/>
        <v>19280.375833575999</v>
      </c>
      <c r="AH803" s="4">
        <f t="shared" si="920"/>
        <v>488219285</v>
      </c>
      <c r="AI803" s="4" t="str">
        <f t="shared" si="921"/>
        <v>488</v>
      </c>
      <c r="AJ803" s="2" t="str">
        <f t="shared" si="922"/>
        <v>219</v>
      </c>
      <c r="AK803" s="2" t="str">
        <f t="shared" si="923"/>
        <v>285</v>
      </c>
      <c r="AL803" s="4">
        <f t="shared" si="924"/>
        <v>1</v>
      </c>
      <c r="AM803" s="4">
        <f t="shared" si="916"/>
        <v>2</v>
      </c>
      <c r="AN803" s="4">
        <f t="shared" si="925"/>
        <v>19280.375833575999</v>
      </c>
      <c r="AO803" s="4">
        <f t="shared" si="926"/>
        <v>9640</v>
      </c>
      <c r="AP803" s="4">
        <f t="shared" si="927"/>
        <v>0</v>
      </c>
      <c r="AQ803" s="4">
        <v>9640</v>
      </c>
      <c r="AW803" s="4">
        <v>9622</v>
      </c>
      <c r="AX803" s="5">
        <f t="shared" si="928"/>
        <v>18</v>
      </c>
      <c r="AY803" s="4">
        <v>9640</v>
      </c>
      <c r="AZ803" s="5"/>
      <c r="BB803" s="5">
        <f t="shared" ref="BB803" si="953">BC803-BA803</f>
        <v>0</v>
      </c>
    </row>
    <row r="804" spans="1:54" s="4" customFormat="1">
      <c r="A804" s="278">
        <v>488</v>
      </c>
      <c r="B804" s="2">
        <v>488219293</v>
      </c>
      <c r="C804" s="10" t="s">
        <v>310</v>
      </c>
      <c r="D804" s="15">
        <f>'fnd enro'!D804</f>
        <v>0</v>
      </c>
      <c r="E804" s="15">
        <f>'fnd enro'!E804</f>
        <v>0</v>
      </c>
      <c r="F804" s="15">
        <f>'fnd enro'!F804</f>
        <v>0</v>
      </c>
      <c r="G804" s="15">
        <f>'fnd enro'!G804</f>
        <v>2</v>
      </c>
      <c r="H804" s="15">
        <f>'fnd enro'!H804</f>
        <v>0</v>
      </c>
      <c r="I804" s="15">
        <f>'fnd enro'!I804</f>
        <v>2</v>
      </c>
      <c r="J804" s="15">
        <f>'fnd enro'!J804</f>
        <v>0</v>
      </c>
      <c r="K804" s="16">
        <f>'fnd enro'!K804</f>
        <v>0.1532</v>
      </c>
      <c r="L804" s="15">
        <f>'fnd enro'!L804</f>
        <v>0</v>
      </c>
      <c r="M804" s="15">
        <f>'fnd enro'!M804</f>
        <v>0</v>
      </c>
      <c r="N804" s="15">
        <f>'fnd enro'!N804</f>
        <v>0</v>
      </c>
      <c r="O804" s="15">
        <f>'fnd enro'!O804</f>
        <v>0</v>
      </c>
      <c r="P804" s="15">
        <f>'fnd enro'!P804</f>
        <v>4</v>
      </c>
      <c r="Q804" s="15">
        <f>'fnd enro'!R804</f>
        <v>4</v>
      </c>
      <c r="R804" s="16">
        <f t="shared" si="918"/>
        <v>1.0569999999999999</v>
      </c>
      <c r="S804" s="15">
        <f>VALUE('fnd enro'!Q804)</f>
        <v>10</v>
      </c>
      <c r="T804" s="2"/>
      <c r="U804" s="1">
        <f>(($D804*'fnd base rates'!C$107)
+($E804*'fnd base rates'!C$108)
+($F804*'fnd base rates'!C$109)
+($G804*'fnd base rates'!C$110)
+($H804*'fnd base rates'!C$111)
+($I804*'fnd base rates'!C$112)
+($J804*'fnd base rates'!C$113)
+($K804*'fnd base rates'!C$114)
+($M804*'fnd base rates'!C$116)
+($N804*'fnd base rates'!C$117)
+($O804*'fnd base rates'!C$118)
+($P804*VLOOKUP($S804+12,rate_basefnd,3)))
*$R804</f>
        <v>2463.6230148039995</v>
      </c>
      <c r="V804" s="1">
        <f>(($D804*'fnd base rates'!D$107)
+($E804*'fnd base rates'!D$108)
+($F804*'fnd base rates'!D$109)
+($G804*'fnd base rates'!D$110)
+($H804*'fnd base rates'!D$111)
+($I804*'fnd base rates'!D$112)
+($J804*'fnd base rates'!D$113)
+($K804*'fnd base rates'!D$114)
+($M804*'fnd base rates'!D$116)
+($N804*'fnd base rates'!D$117)
+($O804*'fnd base rates'!D$118)
+($P804*VLOOKUP($S804+12,rate_basefnd,4)))
*$R804</f>
        <v>4501.0865199999998</v>
      </c>
      <c r="W804" s="1">
        <f>(($D804*'fnd base rates'!E$107)
+($E804*'fnd base rates'!E$108)
+($F804*'fnd base rates'!E$109)
+($G804*'fnd base rates'!E$110)
+($H804*'fnd base rates'!E$111)
+($I804*'fnd base rates'!E$112)
+($J804*'fnd base rates'!E$113)
+($K804*'fnd base rates'!E$114)
+($M804*'fnd base rates'!E$116)
+($N804*'fnd base rates'!E$117)
+($O804*'fnd base rates'!E$118)
+($P804*VLOOKUP($S804+12,rate_basefnd,5)))
*$R804</f>
        <v>31497.226995051995</v>
      </c>
      <c r="X804" s="1">
        <f>(($D804*'fnd base rates'!F$107)
+($E804*'fnd base rates'!F$108)
+($F804*'fnd base rates'!F$109)
+($G804*'fnd base rates'!F$110)
+($H804*'fnd base rates'!F$111)
+($I804*'fnd base rates'!F$112)
+($J804*'fnd base rates'!F$113)
+($K804*'fnd base rates'!F$114)
+($M804*'fnd base rates'!F$116)
+($N804*'fnd base rates'!F$117)
+($O804*'fnd base rates'!F$118)
+($P804*VLOOKUP($S804+12,rate_basefnd,6)))
*$R804</f>
        <v>4306.7396590959997</v>
      </c>
      <c r="Y804" s="1">
        <f>(($D804*'fnd base rates'!G$107)
+($E804*'fnd base rates'!G$108)
+($F804*'fnd base rates'!G$109)
+($G804*'fnd base rates'!G$110)
+($H804*'fnd base rates'!G$111)
+($I804*'fnd base rates'!G$112)
+($J804*'fnd base rates'!G$113)
+($K804*'fnd base rates'!G$114)
+($M804*'fnd base rates'!G$116)
+($N804*'fnd base rates'!G$117)
+($O804*'fnd base rates'!G$118)
+($P804*VLOOKUP($S804+12,rate_basefnd,7)))
*$R804</f>
        <v>1313.8558156919999</v>
      </c>
      <c r="Z804" s="1">
        <f>(($D804*'fnd base rates'!H$107)
+($E804*'fnd base rates'!H$108)
+($F804*'fnd base rates'!H$109)
+($G804*'fnd base rates'!H$110)
+($H804*'fnd base rates'!H$111)
+($I804*'fnd base rates'!H$112)
+($J804*'fnd base rates'!H$113)
+($K804*'fnd base rates'!H$114)
+($M804*'fnd base rates'!H$116)
+($N804*'fnd base rates'!H$117)
+($O804*'fnd base rates'!H$118)
+($P804*VLOOKUP($S804+12,rate_basefnd,8)))</f>
        <v>2682.7288399999998</v>
      </c>
      <c r="AA804" s="1">
        <f>(($D804*'fnd base rates'!I$107)
+($E804*'fnd base rates'!I$108)
+($F804*'fnd base rates'!I$109)
+($G804*'fnd base rates'!I$110)
+($H804*'fnd base rates'!I$111)
+($I804*'fnd base rates'!I$112)
+($J804*'fnd base rates'!I$113)
+($K804*'fnd base rates'!I$114)
+($M804*'fnd base rates'!I$116)
+($N804*'fnd base rates'!I$117)
+($O804*'fnd base rates'!I$118)
+($P804*VLOOKUP($S804+12,rate_basefnd,9)))
*$R804</f>
        <v>1985.3842400000001</v>
      </c>
      <c r="AB804" s="1">
        <f>(($D804*'fnd base rates'!J$107)
+($E804*'fnd base rates'!J$108)
+($F804*'fnd base rates'!J$109)
+($G804*'fnd base rates'!J$110)
+($H804*'fnd base rates'!J$111)
+($I804*'fnd base rates'!J$112)
+($J804*'fnd base rates'!J$113)
+($K804*'fnd base rates'!J$114)
+($M804*'fnd base rates'!J$116)
+($N804*'fnd base rates'!J$117)
+($O804*'fnd base rates'!J$118)
+($P804*VLOOKUP($S804+12,rate_basefnd,10)))
*$R804</f>
        <v>4356.0238399999998</v>
      </c>
      <c r="AC804" s="1">
        <f>(($D804*'fnd base rates'!K$107)
+($E804*'fnd base rates'!K$108)
+($F804*'fnd base rates'!K$109)
+($G804*'fnd base rates'!K$110)
+($H804*'fnd base rates'!K$111)
+($I804*'fnd base rates'!K$112)
+($J804*'fnd base rates'!K$113)
+($K804*'fnd base rates'!K$114)
+($M804*'fnd base rates'!K$116)
+($N804*'fnd base rates'!K$117)
+($O804*'fnd base rates'!K$118)
+($P804*VLOOKUP($S804+12,rate_basefnd,11)))
*$R804</f>
        <v>4548.2456785079994</v>
      </c>
      <c r="AD804" s="1">
        <f>(($D804*'fnd base rates'!L$107)
+($E804*'fnd base rates'!L$108)
+($F804*'fnd base rates'!L$109)
+($G804*'fnd base rates'!L$110)
+($H804*'fnd base rates'!L$111)
+($I804*'fnd base rates'!L$112)
+($J804*'fnd base rates'!L$113)
+($K804*'fnd base rates'!L$114)
+($M804*'fnd base rates'!L$116)
+($N804*'fnd base rates'!L$117)
+($O804*'fnd base rates'!L$118)
+($P804*VLOOKUP($S804+12,rate_basefnd,12)))</f>
        <v>7166.0336239999997</v>
      </c>
      <c r="AE804" s="1">
        <f>(($D804*'fnd base rates'!M$107)
+($E804*'fnd base rates'!M$108)
+($F804*'fnd base rates'!M$109)
+($G804*'fnd base rates'!M$110)
+($H804*'fnd base rates'!M$111)
+($I804*'fnd base rates'!M$112)
+($J804*'fnd base rates'!M$113)
+($K804*'fnd base rates'!M$114)
+($M804*'fnd base rates'!M$116)
+($N804*'fnd base rates'!M$117)
+($O804*'fnd base rates'!M$118)
+($P804*VLOOKUP($S804+12,rate_basefnd,13)))</f>
        <v>0</v>
      </c>
      <c r="AF804" s="4">
        <f t="shared" si="919"/>
        <v>64820.948227151981</v>
      </c>
      <c r="AH804" s="4">
        <f t="shared" si="920"/>
        <v>488219293</v>
      </c>
      <c r="AI804" s="4" t="str">
        <f t="shared" si="921"/>
        <v>488</v>
      </c>
      <c r="AJ804" s="2" t="str">
        <f t="shared" si="922"/>
        <v>219</v>
      </c>
      <c r="AK804" s="2" t="str">
        <f t="shared" si="923"/>
        <v>293</v>
      </c>
      <c r="AL804" s="4">
        <f t="shared" si="924"/>
        <v>1</v>
      </c>
      <c r="AM804" s="4">
        <f t="shared" si="916"/>
        <v>4</v>
      </c>
      <c r="AN804" s="4">
        <f t="shared" si="925"/>
        <v>64820.948227151981</v>
      </c>
      <c r="AO804" s="4">
        <f t="shared" si="926"/>
        <v>16205</v>
      </c>
      <c r="AP804" s="4">
        <f t="shared" si="927"/>
        <v>0</v>
      </c>
      <c r="AQ804" s="4">
        <v>16205</v>
      </c>
      <c r="AW804" s="4">
        <v>16126</v>
      </c>
      <c r="AX804" s="5">
        <f t="shared" si="928"/>
        <v>79</v>
      </c>
      <c r="AY804" s="4">
        <v>16205</v>
      </c>
      <c r="AZ804" s="5"/>
      <c r="BB804" s="5">
        <f t="shared" ref="BB804" si="954">BC804-BA804</f>
        <v>0</v>
      </c>
    </row>
    <row r="805" spans="1:54" s="4" customFormat="1">
      <c r="A805" s="278">
        <v>488</v>
      </c>
      <c r="B805" s="2">
        <v>488219308</v>
      </c>
      <c r="C805" s="10" t="s">
        <v>310</v>
      </c>
      <c r="D805" s="15">
        <f>'fnd enro'!D805</f>
        <v>0</v>
      </c>
      <c r="E805" s="15">
        <f>'fnd enro'!E805</f>
        <v>0</v>
      </c>
      <c r="F805" s="15">
        <f>'fnd enro'!F805</f>
        <v>0</v>
      </c>
      <c r="G805" s="15">
        <f>'fnd enro'!G805</f>
        <v>0</v>
      </c>
      <c r="H805" s="15">
        <f>'fnd enro'!H805</f>
        <v>0</v>
      </c>
      <c r="I805" s="15">
        <f>'fnd enro'!I805</f>
        <v>1</v>
      </c>
      <c r="J805" s="15">
        <f>'fnd enro'!J805</f>
        <v>0</v>
      </c>
      <c r="K805" s="16">
        <f>'fnd enro'!K805</f>
        <v>3.8300000000000001E-2</v>
      </c>
      <c r="L805" s="15">
        <f>'fnd enro'!L805</f>
        <v>0</v>
      </c>
      <c r="M805" s="15">
        <f>'fnd enro'!M805</f>
        <v>0</v>
      </c>
      <c r="N805" s="15">
        <f>'fnd enro'!N805</f>
        <v>0</v>
      </c>
      <c r="O805" s="15">
        <f>'fnd enro'!O805</f>
        <v>0</v>
      </c>
      <c r="P805" s="15">
        <f>'fnd enro'!P805</f>
        <v>1</v>
      </c>
      <c r="Q805" s="15">
        <f>'fnd enro'!R805</f>
        <v>1</v>
      </c>
      <c r="R805" s="16">
        <f t="shared" si="918"/>
        <v>1.0569999999999999</v>
      </c>
      <c r="S805" s="15">
        <f>VALUE('fnd enro'!Q805)</f>
        <v>8</v>
      </c>
      <c r="T805" s="2"/>
      <c r="U805" s="1">
        <f>(($D805*'fnd base rates'!C$107)
+($E805*'fnd base rates'!C$108)
+($F805*'fnd base rates'!C$109)
+($G805*'fnd base rates'!C$110)
+($H805*'fnd base rates'!C$111)
+($I805*'fnd base rates'!C$112)
+($J805*'fnd base rates'!C$113)
+($K805*'fnd base rates'!C$114)
+($M805*'fnd base rates'!C$116)
+($N805*'fnd base rates'!C$117)
+($O805*'fnd base rates'!C$118)
+($P805*VLOOKUP($S805+12,rate_basefnd,3)))
*$R805</f>
        <v>610.82158370100001</v>
      </c>
      <c r="V805" s="1">
        <f>(($D805*'fnd base rates'!D$107)
+($E805*'fnd base rates'!D$108)
+($F805*'fnd base rates'!D$109)
+($G805*'fnd base rates'!D$110)
+($H805*'fnd base rates'!D$111)
+($I805*'fnd base rates'!D$112)
+($J805*'fnd base rates'!D$113)
+($K805*'fnd base rates'!D$114)
+($M805*'fnd base rates'!D$116)
+($N805*'fnd base rates'!D$117)
+($O805*'fnd base rates'!D$118)
+($P805*VLOOKUP($S805+12,rate_basefnd,4)))
*$R805</f>
        <v>1101.2037399999999</v>
      </c>
      <c r="W805" s="1">
        <f>(($D805*'fnd base rates'!E$107)
+($E805*'fnd base rates'!E$108)
+($F805*'fnd base rates'!E$109)
+($G805*'fnd base rates'!E$110)
+($H805*'fnd base rates'!E$111)
+($I805*'fnd base rates'!E$112)
+($J805*'fnd base rates'!E$113)
+($K805*'fnd base rates'!E$114)
+($M805*'fnd base rates'!E$116)
+($N805*'fnd base rates'!E$117)
+($O805*'fnd base rates'!E$118)
+($P805*VLOOKUP($S805+12,rate_basefnd,5)))
*$R805</f>
        <v>8161.197688762999</v>
      </c>
      <c r="X805" s="1">
        <f>(($D805*'fnd base rates'!F$107)
+($E805*'fnd base rates'!F$108)
+($F805*'fnd base rates'!F$109)
+($G805*'fnd base rates'!F$110)
+($H805*'fnd base rates'!F$111)
+($I805*'fnd base rates'!F$112)
+($J805*'fnd base rates'!F$113)
+($K805*'fnd base rates'!F$114)
+($M805*'fnd base rates'!F$116)
+($N805*'fnd base rates'!F$117)
+($O805*'fnd base rates'!F$118)
+($P805*VLOOKUP($S805+12,rate_basefnd,6)))
*$R805</f>
        <v>894.33655977400008</v>
      </c>
      <c r="Y805" s="1">
        <f>(($D805*'fnd base rates'!G$107)
+($E805*'fnd base rates'!G$108)
+($F805*'fnd base rates'!G$109)
+($G805*'fnd base rates'!G$110)
+($H805*'fnd base rates'!G$111)
+($I805*'fnd base rates'!G$112)
+($J805*'fnd base rates'!G$113)
+($K805*'fnd base rates'!G$114)
+($M805*'fnd base rates'!G$116)
+($N805*'fnd base rates'!G$117)
+($O805*'fnd base rates'!G$118)
+($P805*VLOOKUP($S805+12,rate_basefnd,7)))
*$R805</f>
        <v>320.65800892299995</v>
      </c>
      <c r="Z805" s="1">
        <f>(($D805*'fnd base rates'!H$107)
+($E805*'fnd base rates'!H$108)
+($F805*'fnd base rates'!H$109)
+($G805*'fnd base rates'!H$110)
+($H805*'fnd base rates'!H$111)
+($I805*'fnd base rates'!H$112)
+($J805*'fnd base rates'!H$113)
+($K805*'fnd base rates'!H$114)
+($M805*'fnd base rates'!H$116)
+($N805*'fnd base rates'!H$117)
+($O805*'fnd base rates'!H$118)
+($P805*VLOOKUP($S805+12,rate_basefnd,8)))</f>
        <v>814.79720999999995</v>
      </c>
      <c r="AA805" s="1">
        <f>(($D805*'fnd base rates'!I$107)
+($E805*'fnd base rates'!I$108)
+($F805*'fnd base rates'!I$109)
+($G805*'fnd base rates'!I$110)
+($H805*'fnd base rates'!I$111)
+($I805*'fnd base rates'!I$112)
+($J805*'fnd base rates'!I$113)
+($K805*'fnd base rates'!I$114)
+($M805*'fnd base rates'!I$116)
+($N805*'fnd base rates'!I$117)
+($O805*'fnd base rates'!I$118)
+($P805*VLOOKUP($S805+12,rate_basefnd,9)))
*$R805</f>
        <v>560.23113999999998</v>
      </c>
      <c r="AB805" s="1">
        <f>(($D805*'fnd base rates'!J$107)
+($E805*'fnd base rates'!J$108)
+($F805*'fnd base rates'!J$109)
+($G805*'fnd base rates'!J$110)
+($H805*'fnd base rates'!J$111)
+($I805*'fnd base rates'!J$112)
+($J805*'fnd base rates'!J$113)
+($K805*'fnd base rates'!J$114)
+($M805*'fnd base rates'!J$116)
+($N805*'fnd base rates'!J$117)
+($O805*'fnd base rates'!J$118)
+($P805*VLOOKUP($S805+12,rate_basefnd,10)))
*$R805</f>
        <v>1252.7141199999999</v>
      </c>
      <c r="AC805" s="1">
        <f>(($D805*'fnd base rates'!K$107)
+($E805*'fnd base rates'!K$108)
+($F805*'fnd base rates'!K$109)
+($G805*'fnd base rates'!K$110)
+($H805*'fnd base rates'!K$111)
+($I805*'fnd base rates'!K$112)
+($J805*'fnd base rates'!K$113)
+($K805*'fnd base rates'!K$114)
+($M805*'fnd base rates'!K$116)
+($N805*'fnd base rates'!K$117)
+($O805*'fnd base rates'!K$118)
+($P805*VLOOKUP($S805+12,rate_basefnd,11)))
*$R805</f>
        <v>1162.2708696269999</v>
      </c>
      <c r="AD805" s="1">
        <f>(($D805*'fnd base rates'!L$107)
+($E805*'fnd base rates'!L$108)
+($F805*'fnd base rates'!L$109)
+($G805*'fnd base rates'!L$110)
+($H805*'fnd base rates'!L$111)
+($I805*'fnd base rates'!L$112)
+($J805*'fnd base rates'!L$113)
+($K805*'fnd base rates'!L$114)
+($M805*'fnd base rates'!L$116)
+($N805*'fnd base rates'!L$117)
+($O805*'fnd base rates'!L$118)
+($P805*VLOOKUP($S805+12,rate_basefnd,12)))</f>
        <v>1718.533406</v>
      </c>
      <c r="AE805" s="1">
        <f>(($D805*'fnd base rates'!M$107)
+($E805*'fnd base rates'!M$108)
+($F805*'fnd base rates'!M$109)
+($G805*'fnd base rates'!M$110)
+($H805*'fnd base rates'!M$111)
+($I805*'fnd base rates'!M$112)
+($J805*'fnd base rates'!M$113)
+($K805*'fnd base rates'!M$114)
+($M805*'fnd base rates'!M$116)
+($N805*'fnd base rates'!M$117)
+($O805*'fnd base rates'!M$118)
+($P805*VLOOKUP($S805+12,rate_basefnd,13)))</f>
        <v>0</v>
      </c>
      <c r="AF805" s="4">
        <f t="shared" si="919"/>
        <v>16596.764326787998</v>
      </c>
      <c r="AH805" s="4">
        <f t="shared" si="920"/>
        <v>488219308</v>
      </c>
      <c r="AI805" s="4" t="str">
        <f t="shared" si="921"/>
        <v>488</v>
      </c>
      <c r="AJ805" s="2" t="str">
        <f t="shared" si="922"/>
        <v>219</v>
      </c>
      <c r="AK805" s="2" t="str">
        <f t="shared" si="923"/>
        <v>308</v>
      </c>
      <c r="AL805" s="4">
        <f t="shared" si="924"/>
        <v>1</v>
      </c>
      <c r="AM805" s="4">
        <f t="shared" si="916"/>
        <v>1</v>
      </c>
      <c r="AN805" s="4">
        <f t="shared" si="925"/>
        <v>16596.764326787998</v>
      </c>
      <c r="AO805" s="4">
        <f t="shared" si="926"/>
        <v>16597</v>
      </c>
      <c r="AP805" s="4">
        <f t="shared" si="927"/>
        <v>0</v>
      </c>
      <c r="AQ805" s="4">
        <v>16597</v>
      </c>
      <c r="AW805" s="4">
        <v>16541</v>
      </c>
      <c r="AX805" s="5">
        <f t="shared" si="928"/>
        <v>56</v>
      </c>
      <c r="AY805" s="4">
        <v>16597</v>
      </c>
      <c r="AZ805" s="5"/>
      <c r="BB805" s="5">
        <f t="shared" ref="BB805" si="955">BC805-BA805</f>
        <v>0</v>
      </c>
    </row>
    <row r="806" spans="1:54" s="4" customFormat="1">
      <c r="A806" s="278">
        <v>488</v>
      </c>
      <c r="B806" s="2">
        <v>488219336</v>
      </c>
      <c r="C806" s="10" t="s">
        <v>310</v>
      </c>
      <c r="D806" s="15">
        <f>'fnd enro'!D806</f>
        <v>0</v>
      </c>
      <c r="E806" s="15">
        <f>'fnd enro'!E806</f>
        <v>0</v>
      </c>
      <c r="F806" s="15">
        <f>'fnd enro'!F806</f>
        <v>13</v>
      </c>
      <c r="G806" s="15">
        <f>'fnd enro'!G806</f>
        <v>112</v>
      </c>
      <c r="H806" s="15">
        <f>'fnd enro'!H806</f>
        <v>60</v>
      </c>
      <c r="I806" s="15">
        <f>'fnd enro'!I806</f>
        <v>75</v>
      </c>
      <c r="J806" s="15">
        <f>'fnd enro'!J806</f>
        <v>0</v>
      </c>
      <c r="K806" s="16">
        <f>'fnd enro'!K806</f>
        <v>9.9580000000000002</v>
      </c>
      <c r="L806" s="15">
        <f>'fnd enro'!L806</f>
        <v>0</v>
      </c>
      <c r="M806" s="15">
        <f>'fnd enro'!M806</f>
        <v>11</v>
      </c>
      <c r="N806" s="15">
        <f>'fnd enro'!N806</f>
        <v>0</v>
      </c>
      <c r="O806" s="15">
        <f>'fnd enro'!O806</f>
        <v>0</v>
      </c>
      <c r="P806" s="15">
        <f>'fnd enro'!P806</f>
        <v>96</v>
      </c>
      <c r="Q806" s="15">
        <f>'fnd enro'!R806</f>
        <v>260</v>
      </c>
      <c r="R806" s="16">
        <f t="shared" si="918"/>
        <v>1.0569999999999999</v>
      </c>
      <c r="S806" s="15">
        <f>VALUE('fnd enro'!Q806)</f>
        <v>7</v>
      </c>
      <c r="T806" s="2"/>
      <c r="U806" s="1">
        <f>(($D806*'fnd base rates'!C$107)
+($E806*'fnd base rates'!C$108)
+($F806*'fnd base rates'!C$109)
+($G806*'fnd base rates'!C$110)
+($H806*'fnd base rates'!C$111)
+($I806*'fnd base rates'!C$112)
+($J806*'fnd base rates'!C$113)
+($K806*'fnd base rates'!C$114)
+($M806*'fnd base rates'!C$116)
+($N806*'fnd base rates'!C$117)
+($O806*'fnd base rates'!C$118)
+($P806*VLOOKUP($S806+12,rate_basefnd,3)))
*$R806</f>
        <v>148344.73495225998</v>
      </c>
      <c r="V806" s="1">
        <f>(($D806*'fnd base rates'!D$107)
+($E806*'fnd base rates'!D$108)
+($F806*'fnd base rates'!D$109)
+($G806*'fnd base rates'!D$110)
+($H806*'fnd base rates'!D$111)
+($I806*'fnd base rates'!D$112)
+($J806*'fnd base rates'!D$113)
+($K806*'fnd base rates'!D$114)
+($M806*'fnd base rates'!D$116)
+($N806*'fnd base rates'!D$117)
+($O806*'fnd base rates'!D$118)
+($P806*VLOOKUP($S806+12,rate_basefnd,4)))
*$R806</f>
        <v>233407.30020999999</v>
      </c>
      <c r="W806" s="1">
        <f>(($D806*'fnd base rates'!E$107)
+($E806*'fnd base rates'!E$108)
+($F806*'fnd base rates'!E$109)
+($G806*'fnd base rates'!E$110)
+($H806*'fnd base rates'!E$111)
+($I806*'fnd base rates'!E$112)
+($J806*'fnd base rates'!E$113)
+($K806*'fnd base rates'!E$114)
+($M806*'fnd base rates'!E$116)
+($N806*'fnd base rates'!E$117)
+($O806*'fnd base rates'!E$118)
+($P806*VLOOKUP($S806+12,rate_basefnd,5)))
*$R806</f>
        <v>1381489.6744483798</v>
      </c>
      <c r="X806" s="1">
        <f>(($D806*'fnd base rates'!F$107)
+($E806*'fnd base rates'!F$108)
+($F806*'fnd base rates'!F$109)
+($G806*'fnd base rates'!F$110)
+($H806*'fnd base rates'!F$111)
+($I806*'fnd base rates'!F$112)
+($J806*'fnd base rates'!F$113)
+($K806*'fnd base rates'!F$114)
+($M806*'fnd base rates'!F$116)
+($N806*'fnd base rates'!F$117)
+($O806*'fnd base rates'!F$118)
+($P806*VLOOKUP($S806+12,rate_basefnd,6)))
*$R806</f>
        <v>286632.07998123998</v>
      </c>
      <c r="Y806" s="1">
        <f>(($D806*'fnd base rates'!G$107)
+($E806*'fnd base rates'!G$108)
+($F806*'fnd base rates'!G$109)
+($G806*'fnd base rates'!G$110)
+($H806*'fnd base rates'!G$111)
+($I806*'fnd base rates'!G$112)
+($J806*'fnd base rates'!G$113)
+($K806*'fnd base rates'!G$114)
+($M806*'fnd base rates'!G$116)
+($N806*'fnd base rates'!G$117)
+($O806*'fnd base rates'!G$118)
+($P806*VLOOKUP($S806+12,rate_basefnd,7)))
*$R806</f>
        <v>57331.221409979989</v>
      </c>
      <c r="Z806" s="1">
        <f>(($D806*'fnd base rates'!H$107)
+($E806*'fnd base rates'!H$108)
+($F806*'fnd base rates'!H$109)
+($G806*'fnd base rates'!H$110)
+($H806*'fnd base rates'!H$111)
+($I806*'fnd base rates'!H$112)
+($J806*'fnd base rates'!H$113)
+($K806*'fnd base rates'!H$114)
+($M806*'fnd base rates'!H$116)
+($N806*'fnd base rates'!H$117)
+($O806*'fnd base rates'!H$118)
+($P806*VLOOKUP($S806+12,rate_basefnd,8)))</f>
        <v>155452.43459999998</v>
      </c>
      <c r="AA806" s="1">
        <f>(($D806*'fnd base rates'!I$107)
+($E806*'fnd base rates'!I$108)
+($F806*'fnd base rates'!I$109)
+($G806*'fnd base rates'!I$110)
+($H806*'fnd base rates'!I$111)
+($I806*'fnd base rates'!I$112)
+($J806*'fnd base rates'!I$113)
+($K806*'fnd base rates'!I$114)
+($M806*'fnd base rates'!I$116)
+($N806*'fnd base rates'!I$117)
+($O806*'fnd base rates'!I$118)
+($P806*VLOOKUP($S806+12,rate_basefnd,9)))
*$R806</f>
        <v>101927.96866</v>
      </c>
      <c r="AB806" s="1">
        <f>(($D806*'fnd base rates'!J$107)
+($E806*'fnd base rates'!J$108)
+($F806*'fnd base rates'!J$109)
+($G806*'fnd base rates'!J$110)
+($H806*'fnd base rates'!J$111)
+($I806*'fnd base rates'!J$112)
+($J806*'fnd base rates'!J$113)
+($K806*'fnd base rates'!J$114)
+($M806*'fnd base rates'!J$116)
+($N806*'fnd base rates'!J$117)
+($O806*'fnd base rates'!J$118)
+($P806*VLOOKUP($S806+12,rate_basefnd,10)))
*$R806</f>
        <v>139669.81315</v>
      </c>
      <c r="AC806" s="1">
        <f>(($D806*'fnd base rates'!K$107)
+($E806*'fnd base rates'!K$108)
+($F806*'fnd base rates'!K$109)
+($G806*'fnd base rates'!K$110)
+($H806*'fnd base rates'!K$111)
+($I806*'fnd base rates'!K$112)
+($J806*'fnd base rates'!K$113)
+($K806*'fnd base rates'!K$114)
+($M806*'fnd base rates'!K$116)
+($N806*'fnd base rates'!K$117)
+($O806*'fnd base rates'!K$118)
+($P806*VLOOKUP($S806+12,rate_basefnd,11)))
*$R806</f>
        <v>301150.25354301999</v>
      </c>
      <c r="AD806" s="1">
        <f>(($D806*'fnd base rates'!L$107)
+($E806*'fnd base rates'!L$108)
+($F806*'fnd base rates'!L$109)
+($G806*'fnd base rates'!L$110)
+($H806*'fnd base rates'!L$111)
+($I806*'fnd base rates'!L$112)
+($J806*'fnd base rates'!L$113)
+($K806*'fnd base rates'!L$114)
+($M806*'fnd base rates'!L$116)
+($N806*'fnd base rates'!L$117)
+($O806*'fnd base rates'!L$118)
+($P806*VLOOKUP($S806+12,rate_basefnd,12)))</f>
        <v>384342.21555999998</v>
      </c>
      <c r="AE806" s="1">
        <f>(($D806*'fnd base rates'!M$107)
+($E806*'fnd base rates'!M$108)
+($F806*'fnd base rates'!M$109)
+($G806*'fnd base rates'!M$110)
+($H806*'fnd base rates'!M$111)
+($I806*'fnd base rates'!M$112)
+($J806*'fnd base rates'!M$113)
+($K806*'fnd base rates'!M$114)
+($M806*'fnd base rates'!M$116)
+($N806*'fnd base rates'!M$117)
+($O806*'fnd base rates'!M$118)
+($P806*VLOOKUP($S806+12,rate_basefnd,13)))</f>
        <v>0</v>
      </c>
      <c r="AF806" s="4">
        <f t="shared" si="919"/>
        <v>3189747.6965148789</v>
      </c>
      <c r="AH806" s="4">
        <f t="shared" si="920"/>
        <v>488219336</v>
      </c>
      <c r="AI806" s="4" t="str">
        <f t="shared" si="921"/>
        <v>488</v>
      </c>
      <c r="AJ806" s="2" t="str">
        <f t="shared" si="922"/>
        <v>219</v>
      </c>
      <c r="AK806" s="2" t="str">
        <f t="shared" si="923"/>
        <v>336</v>
      </c>
      <c r="AL806" s="4">
        <f t="shared" si="924"/>
        <v>1</v>
      </c>
      <c r="AM806" s="4">
        <f t="shared" si="916"/>
        <v>260</v>
      </c>
      <c r="AN806" s="4">
        <f t="shared" si="925"/>
        <v>3189747.6965148789</v>
      </c>
      <c r="AO806" s="4">
        <f t="shared" si="926"/>
        <v>12268</v>
      </c>
      <c r="AP806" s="4">
        <f t="shared" si="927"/>
        <v>0</v>
      </c>
      <c r="AQ806" s="4">
        <v>12268</v>
      </c>
      <c r="AW806" s="4">
        <v>12240</v>
      </c>
      <c r="AX806" s="5">
        <f t="shared" si="928"/>
        <v>28</v>
      </c>
      <c r="AY806" s="4">
        <v>12268</v>
      </c>
      <c r="AZ806" s="5"/>
      <c r="BB806" s="5">
        <f t="shared" ref="BB806" si="956">BC806-BA806</f>
        <v>0</v>
      </c>
    </row>
    <row r="807" spans="1:54" s="4" customFormat="1">
      <c r="A807" s="278">
        <v>488</v>
      </c>
      <c r="B807" s="2">
        <v>488219625</v>
      </c>
      <c r="C807" s="10" t="s">
        <v>310</v>
      </c>
      <c r="D807" s="15">
        <f>'fnd enro'!D807</f>
        <v>0</v>
      </c>
      <c r="E807" s="15">
        <f>'fnd enro'!E807</f>
        <v>0</v>
      </c>
      <c r="F807" s="15">
        <f>'fnd enro'!F807</f>
        <v>0</v>
      </c>
      <c r="G807" s="15">
        <f>'fnd enro'!G807</f>
        <v>4</v>
      </c>
      <c r="H807" s="15">
        <f>'fnd enro'!H807</f>
        <v>0</v>
      </c>
      <c r="I807" s="15">
        <f>'fnd enro'!I807</f>
        <v>1</v>
      </c>
      <c r="J807" s="15">
        <f>'fnd enro'!J807</f>
        <v>0</v>
      </c>
      <c r="K807" s="16">
        <f>'fnd enro'!K807</f>
        <v>0.1915</v>
      </c>
      <c r="L807" s="15">
        <f>'fnd enro'!L807</f>
        <v>0</v>
      </c>
      <c r="M807" s="15">
        <f>'fnd enro'!M807</f>
        <v>2</v>
      </c>
      <c r="N807" s="15">
        <f>'fnd enro'!N807</f>
        <v>0</v>
      </c>
      <c r="O807" s="15">
        <f>'fnd enro'!O807</f>
        <v>0</v>
      </c>
      <c r="P807" s="15">
        <f>'fnd enro'!P807</f>
        <v>3</v>
      </c>
      <c r="Q807" s="15">
        <f>'fnd enro'!R807</f>
        <v>5</v>
      </c>
      <c r="R807" s="16">
        <f t="shared" si="918"/>
        <v>1.0569999999999999</v>
      </c>
      <c r="S807" s="15">
        <f>VALUE('fnd enro'!Q807)</f>
        <v>4</v>
      </c>
      <c r="T807" s="2"/>
      <c r="U807" s="1">
        <f>(($D807*'fnd base rates'!C$107)
+($E807*'fnd base rates'!C$108)
+($F807*'fnd base rates'!C$109)
+($G807*'fnd base rates'!C$110)
+($H807*'fnd base rates'!C$111)
+($I807*'fnd base rates'!C$112)
+($J807*'fnd base rates'!C$113)
+($K807*'fnd base rates'!C$114)
+($M807*'fnd base rates'!C$116)
+($N807*'fnd base rates'!C$117)
+($O807*'fnd base rates'!C$118)
+($P807*VLOOKUP($S807+12,rate_basefnd,3)))
*$R807</f>
        <v>3084.4755285049996</v>
      </c>
      <c r="V807" s="1">
        <f>(($D807*'fnd base rates'!D$107)
+($E807*'fnd base rates'!D$108)
+($F807*'fnd base rates'!D$109)
+($G807*'fnd base rates'!D$110)
+($H807*'fnd base rates'!D$111)
+($I807*'fnd base rates'!D$112)
+($J807*'fnd base rates'!D$113)
+($K807*'fnd base rates'!D$114)
+($M807*'fnd base rates'!D$116)
+($N807*'fnd base rates'!D$117)
+($O807*'fnd base rates'!D$118)
+($P807*VLOOKUP($S807+12,rate_basefnd,4)))
*$R807</f>
        <v>5049.7329399999999</v>
      </c>
      <c r="W807" s="1">
        <f>(($D807*'fnd base rates'!E$107)
+($E807*'fnd base rates'!E$108)
+($F807*'fnd base rates'!E$109)
+($G807*'fnd base rates'!E$110)
+($H807*'fnd base rates'!E$111)
+($I807*'fnd base rates'!E$112)
+($J807*'fnd base rates'!E$113)
+($K807*'fnd base rates'!E$114)
+($M807*'fnd base rates'!E$116)
+($N807*'fnd base rates'!E$117)
+($O807*'fnd base rates'!E$118)
+($P807*VLOOKUP($S807+12,rate_basefnd,5)))
*$R807</f>
        <v>31206.441283815002</v>
      </c>
      <c r="X807" s="1">
        <f>(($D807*'fnd base rates'!F$107)
+($E807*'fnd base rates'!F$108)
+($F807*'fnd base rates'!F$109)
+($G807*'fnd base rates'!F$110)
+($H807*'fnd base rates'!F$111)
+($I807*'fnd base rates'!F$112)
+($J807*'fnd base rates'!F$113)
+($K807*'fnd base rates'!F$114)
+($M807*'fnd base rates'!F$116)
+($N807*'fnd base rates'!F$117)
+($O807*'fnd base rates'!F$118)
+($P807*VLOOKUP($S807+12,rate_basefnd,6)))
*$R807</f>
        <v>6281.9644188700004</v>
      </c>
      <c r="Y807" s="1">
        <f>(($D807*'fnd base rates'!G$107)
+($E807*'fnd base rates'!G$108)
+($F807*'fnd base rates'!G$109)
+($G807*'fnd base rates'!G$110)
+($H807*'fnd base rates'!G$111)
+($I807*'fnd base rates'!G$112)
+($J807*'fnd base rates'!G$113)
+($K807*'fnd base rates'!G$114)
+($M807*'fnd base rates'!G$116)
+($N807*'fnd base rates'!G$117)
+($O807*'fnd base rates'!G$118)
+($P807*VLOOKUP($S807+12,rate_basefnd,7)))
*$R807</f>
        <v>1292.4474846149999</v>
      </c>
      <c r="Z807" s="1">
        <f>(($D807*'fnd base rates'!H$107)
+($E807*'fnd base rates'!H$108)
+($F807*'fnd base rates'!H$109)
+($G807*'fnd base rates'!H$110)
+($H807*'fnd base rates'!H$111)
+($I807*'fnd base rates'!H$112)
+($J807*'fnd base rates'!H$113)
+($K807*'fnd base rates'!H$114)
+($M807*'fnd base rates'!H$116)
+($N807*'fnd base rates'!H$117)
+($O807*'fnd base rates'!H$118)
+($P807*VLOOKUP($S807+12,rate_basefnd,8)))</f>
        <v>3089.8560499999999</v>
      </c>
      <c r="AA807" s="1">
        <f>(($D807*'fnd base rates'!I$107)
+($E807*'fnd base rates'!I$108)
+($F807*'fnd base rates'!I$109)
+($G807*'fnd base rates'!I$110)
+($H807*'fnd base rates'!I$111)
+($I807*'fnd base rates'!I$112)
+($J807*'fnd base rates'!I$113)
+($K807*'fnd base rates'!I$114)
+($M807*'fnd base rates'!I$116)
+($N807*'fnd base rates'!I$117)
+($O807*'fnd base rates'!I$118)
+($P807*VLOOKUP($S807+12,rate_basefnd,9)))
*$R807</f>
        <v>2045.3161399999999</v>
      </c>
      <c r="AB807" s="1">
        <f>(($D807*'fnd base rates'!J$107)
+($E807*'fnd base rates'!J$108)
+($F807*'fnd base rates'!J$109)
+($G807*'fnd base rates'!J$110)
+($H807*'fnd base rates'!J$111)
+($I807*'fnd base rates'!J$112)
+($J807*'fnd base rates'!J$113)
+($K807*'fnd base rates'!J$114)
+($M807*'fnd base rates'!J$116)
+($N807*'fnd base rates'!J$117)
+($O807*'fnd base rates'!J$118)
+($P807*VLOOKUP($S807+12,rate_basefnd,10)))
*$R807</f>
        <v>2949.5056499999996</v>
      </c>
      <c r="AC807" s="1">
        <f>(($D807*'fnd base rates'!K$107)
+($E807*'fnd base rates'!K$108)
+($F807*'fnd base rates'!K$109)
+($G807*'fnd base rates'!K$110)
+($H807*'fnd base rates'!K$111)
+($I807*'fnd base rates'!K$112)
+($J807*'fnd base rates'!K$113)
+($K807*'fnd base rates'!K$114)
+($M807*'fnd base rates'!K$116)
+($N807*'fnd base rates'!K$117)
+($O807*'fnd base rates'!K$118)
+($P807*VLOOKUP($S807+12,rate_basefnd,11)))
*$R807</f>
        <v>6212.2110281349987</v>
      </c>
      <c r="AD807" s="1">
        <f>(($D807*'fnd base rates'!L$107)
+($E807*'fnd base rates'!L$108)
+($F807*'fnd base rates'!L$109)
+($G807*'fnd base rates'!L$110)
+($H807*'fnd base rates'!L$111)
+($I807*'fnd base rates'!L$112)
+($J807*'fnd base rates'!L$113)
+($K807*'fnd base rates'!L$114)
+($M807*'fnd base rates'!L$116)
+($N807*'fnd base rates'!L$117)
+($O807*'fnd base rates'!L$118)
+($P807*VLOOKUP($S807+12,rate_basefnd,12)))</f>
        <v>8204.5970300000008</v>
      </c>
      <c r="AE807" s="1">
        <f>(($D807*'fnd base rates'!M$107)
+($E807*'fnd base rates'!M$108)
+($F807*'fnd base rates'!M$109)
+($G807*'fnd base rates'!M$110)
+($H807*'fnd base rates'!M$111)
+($I807*'fnd base rates'!M$112)
+($J807*'fnd base rates'!M$113)
+($K807*'fnd base rates'!M$114)
+($M807*'fnd base rates'!M$116)
+($N807*'fnd base rates'!M$117)
+($O807*'fnd base rates'!M$118)
+($P807*VLOOKUP($S807+12,rate_basefnd,13)))</f>
        <v>0</v>
      </c>
      <c r="AF807" s="4">
        <f t="shared" si="919"/>
        <v>69416.547553939992</v>
      </c>
      <c r="AH807" s="4">
        <f t="shared" si="920"/>
        <v>488219625</v>
      </c>
      <c r="AI807" s="4" t="str">
        <f t="shared" si="921"/>
        <v>488</v>
      </c>
      <c r="AJ807" s="2" t="str">
        <f t="shared" si="922"/>
        <v>219</v>
      </c>
      <c r="AK807" s="2" t="str">
        <f t="shared" si="923"/>
        <v>625</v>
      </c>
      <c r="AL807" s="4">
        <f t="shared" si="924"/>
        <v>1</v>
      </c>
      <c r="AM807" s="4">
        <f t="shared" si="916"/>
        <v>5</v>
      </c>
      <c r="AN807" s="4">
        <f t="shared" si="925"/>
        <v>69416.547553939992</v>
      </c>
      <c r="AO807" s="4">
        <f t="shared" si="926"/>
        <v>13883</v>
      </c>
      <c r="AP807" s="4">
        <f t="shared" si="927"/>
        <v>0</v>
      </c>
      <c r="AQ807" s="4">
        <v>13883</v>
      </c>
      <c r="AW807" s="4">
        <v>13859</v>
      </c>
      <c r="AX807" s="5">
        <f t="shared" si="928"/>
        <v>24</v>
      </c>
      <c r="AY807" s="4">
        <v>13883</v>
      </c>
      <c r="AZ807" s="5"/>
      <c r="BB807" s="5">
        <f t="shared" ref="BB807" si="957">BC807-BA807</f>
        <v>0</v>
      </c>
    </row>
    <row r="808" spans="1:54" s="4" customFormat="1">
      <c r="A808" s="278">
        <v>488</v>
      </c>
      <c r="B808" s="2">
        <v>488219712</v>
      </c>
      <c r="C808" s="10" t="s">
        <v>310</v>
      </c>
      <c r="D808" s="15">
        <f>'fnd enro'!D808</f>
        <v>0</v>
      </c>
      <c r="E808" s="15">
        <f>'fnd enro'!E808</f>
        <v>0</v>
      </c>
      <c r="F808" s="15">
        <f>'fnd enro'!F808</f>
        <v>0</v>
      </c>
      <c r="G808" s="15">
        <f>'fnd enro'!G808</f>
        <v>0</v>
      </c>
      <c r="H808" s="15">
        <f>'fnd enro'!H808</f>
        <v>1</v>
      </c>
      <c r="I808" s="15">
        <f>'fnd enro'!I808</f>
        <v>0</v>
      </c>
      <c r="J808" s="15">
        <f>'fnd enro'!J808</f>
        <v>0</v>
      </c>
      <c r="K808" s="16">
        <f>'fnd enro'!K808</f>
        <v>3.8300000000000001E-2</v>
      </c>
      <c r="L808" s="15">
        <f>'fnd enro'!L808</f>
        <v>0</v>
      </c>
      <c r="M808" s="15">
        <f>'fnd enro'!M808</f>
        <v>0</v>
      </c>
      <c r="N808" s="15">
        <f>'fnd enro'!N808</f>
        <v>0</v>
      </c>
      <c r="O808" s="15">
        <f>'fnd enro'!O808</f>
        <v>0</v>
      </c>
      <c r="P808" s="15">
        <f>'fnd enro'!P808</f>
        <v>0</v>
      </c>
      <c r="Q808" s="15">
        <f>'fnd enro'!R808</f>
        <v>1</v>
      </c>
      <c r="R808" s="16">
        <f t="shared" si="918"/>
        <v>1.0569999999999999</v>
      </c>
      <c r="S808" s="15">
        <f>VALUE('fnd enro'!Q808)</f>
        <v>6</v>
      </c>
      <c r="T808" s="2"/>
      <c r="U808" s="1">
        <f>(($D808*'fnd base rates'!C$107)
+($E808*'fnd base rates'!C$108)
+($F808*'fnd base rates'!C$109)
+($G808*'fnd base rates'!C$110)
+($H808*'fnd base rates'!C$111)
+($I808*'fnd base rates'!C$112)
+($J808*'fnd base rates'!C$113)
+($K808*'fnd base rates'!C$114)
+($M808*'fnd base rates'!C$116)
+($N808*'fnd base rates'!C$117)
+($O808*'fnd base rates'!C$118)
+($P808*VLOOKUP($S808+12,rate_basefnd,3)))
*$R808</f>
        <v>541.73606370099992</v>
      </c>
      <c r="V808" s="1">
        <f>(($D808*'fnd base rates'!D$107)
+($E808*'fnd base rates'!D$108)
+($F808*'fnd base rates'!D$109)
+($G808*'fnd base rates'!D$110)
+($H808*'fnd base rates'!D$111)
+($I808*'fnd base rates'!D$112)
+($J808*'fnd base rates'!D$113)
+($K808*'fnd base rates'!D$114)
+($M808*'fnd base rates'!D$116)
+($N808*'fnd base rates'!D$117)
+($O808*'fnd base rates'!D$118)
+($P808*VLOOKUP($S808+12,rate_basefnd,4)))
*$R808</f>
        <v>773.86140999999998</v>
      </c>
      <c r="W808" s="1">
        <f>(($D808*'fnd base rates'!E$107)
+($E808*'fnd base rates'!E$108)
+($F808*'fnd base rates'!E$109)
+($G808*'fnd base rates'!E$110)
+($H808*'fnd base rates'!E$111)
+($I808*'fnd base rates'!E$112)
+($J808*'fnd base rates'!E$113)
+($K808*'fnd base rates'!E$114)
+($M808*'fnd base rates'!E$116)
+($N808*'fnd base rates'!E$117)
+($O808*'fnd base rates'!E$118)
+($P808*VLOOKUP($S808+12,rate_basefnd,5)))
*$R808</f>
        <v>3496.276168763</v>
      </c>
      <c r="X808" s="1">
        <f>(($D808*'fnd base rates'!F$107)
+($E808*'fnd base rates'!F$108)
+($F808*'fnd base rates'!F$109)
+($G808*'fnd base rates'!F$110)
+($H808*'fnd base rates'!F$111)
+($I808*'fnd base rates'!F$112)
+($J808*'fnd base rates'!F$113)
+($K808*'fnd base rates'!F$114)
+($M808*'fnd base rates'!F$116)
+($N808*'fnd base rates'!F$117)
+($O808*'fnd base rates'!F$118)
+($P808*VLOOKUP($S808+12,rate_basefnd,6)))
*$R808</f>
        <v>1004.074299774</v>
      </c>
      <c r="Y808" s="1">
        <f>(($D808*'fnd base rates'!G$107)
+($E808*'fnd base rates'!G$108)
+($F808*'fnd base rates'!G$109)
+($G808*'fnd base rates'!G$110)
+($H808*'fnd base rates'!G$111)
+($I808*'fnd base rates'!G$112)
+($J808*'fnd base rates'!G$113)
+($K808*'fnd base rates'!G$114)
+($M808*'fnd base rates'!G$116)
+($N808*'fnd base rates'!G$117)
+($O808*'fnd base rates'!G$118)
+($P808*VLOOKUP($S808+12,rate_basefnd,7)))
*$R808</f>
        <v>170.24690892299998</v>
      </c>
      <c r="Z808" s="1">
        <f>(($D808*'fnd base rates'!H$107)
+($E808*'fnd base rates'!H$108)
+($F808*'fnd base rates'!H$109)
+($G808*'fnd base rates'!H$110)
+($H808*'fnd base rates'!H$111)
+($I808*'fnd base rates'!H$112)
+($J808*'fnd base rates'!H$113)
+($K808*'fnd base rates'!H$114)
+($M808*'fnd base rates'!H$116)
+($N808*'fnd base rates'!H$117)
+($O808*'fnd base rates'!H$118)
+($P808*VLOOKUP($S808+12,rate_basefnd,8)))</f>
        <v>500.77720999999997</v>
      </c>
      <c r="AA808" s="1">
        <f>(($D808*'fnd base rates'!I$107)
+($E808*'fnd base rates'!I$108)
+($F808*'fnd base rates'!I$109)
+($G808*'fnd base rates'!I$110)
+($H808*'fnd base rates'!I$111)
+($I808*'fnd base rates'!I$112)
+($J808*'fnd base rates'!I$113)
+($K808*'fnd base rates'!I$114)
+($M808*'fnd base rates'!I$116)
+($N808*'fnd base rates'!I$117)
+($O808*'fnd base rates'!I$118)
+($P808*VLOOKUP($S808+12,rate_basefnd,9)))
*$R808</f>
        <v>355.27884</v>
      </c>
      <c r="AB808" s="1">
        <f>(($D808*'fnd base rates'!J$107)
+($E808*'fnd base rates'!J$108)
+($F808*'fnd base rates'!J$109)
+($G808*'fnd base rates'!J$110)
+($H808*'fnd base rates'!J$111)
+($I808*'fnd base rates'!J$112)
+($J808*'fnd base rates'!J$113)
+($K808*'fnd base rates'!J$114)
+($M808*'fnd base rates'!J$116)
+($N808*'fnd base rates'!J$117)
+($O808*'fnd base rates'!J$118)
+($P808*VLOOKUP($S808+12,rate_basefnd,10)))
*$R808</f>
        <v>251.67169999999999</v>
      </c>
      <c r="AC808" s="1">
        <f>(($D808*'fnd base rates'!K$107)
+($E808*'fnd base rates'!K$108)
+($F808*'fnd base rates'!K$109)
+($G808*'fnd base rates'!K$110)
+($H808*'fnd base rates'!K$111)
+($I808*'fnd base rates'!K$112)
+($J808*'fnd base rates'!K$113)
+($K808*'fnd base rates'!K$114)
+($M808*'fnd base rates'!K$116)
+($N808*'fnd base rates'!K$117)
+($O808*'fnd base rates'!K$118)
+($P808*VLOOKUP($S808+12,rate_basefnd,11)))
*$R808</f>
        <v>1194.7419096269998</v>
      </c>
      <c r="AD808" s="1">
        <f>(($D808*'fnd base rates'!L$107)
+($E808*'fnd base rates'!L$108)
+($F808*'fnd base rates'!L$109)
+($G808*'fnd base rates'!L$110)
+($H808*'fnd base rates'!L$111)
+($I808*'fnd base rates'!L$112)
+($J808*'fnd base rates'!L$113)
+($K808*'fnd base rates'!L$114)
+($M808*'fnd base rates'!L$116)
+($N808*'fnd base rates'!L$117)
+($O808*'fnd base rates'!L$118)
+($P808*VLOOKUP($S808+12,rate_basefnd,12)))</f>
        <v>1351.523406</v>
      </c>
      <c r="AE808" s="1">
        <f>(($D808*'fnd base rates'!M$107)
+($E808*'fnd base rates'!M$108)
+($F808*'fnd base rates'!M$109)
+($G808*'fnd base rates'!M$110)
+($H808*'fnd base rates'!M$111)
+($I808*'fnd base rates'!M$112)
+($J808*'fnd base rates'!M$113)
+($K808*'fnd base rates'!M$114)
+($M808*'fnd base rates'!M$116)
+($N808*'fnd base rates'!M$117)
+($O808*'fnd base rates'!M$118)
+($P808*VLOOKUP($S808+12,rate_basefnd,13)))</f>
        <v>0</v>
      </c>
      <c r="AF808" s="4">
        <f t="shared" si="919"/>
        <v>9640.1879167879997</v>
      </c>
      <c r="AH808" s="4">
        <f t="shared" si="920"/>
        <v>488219712</v>
      </c>
      <c r="AI808" s="4" t="str">
        <f t="shared" si="921"/>
        <v>488</v>
      </c>
      <c r="AJ808" s="2" t="str">
        <f t="shared" si="922"/>
        <v>219</v>
      </c>
      <c r="AK808" s="2" t="str">
        <f t="shared" si="923"/>
        <v>712</v>
      </c>
      <c r="AL808" s="4">
        <f t="shared" si="924"/>
        <v>1</v>
      </c>
      <c r="AM808" s="4">
        <f t="shared" si="916"/>
        <v>1</v>
      </c>
      <c r="AN808" s="4">
        <f t="shared" si="925"/>
        <v>9640.1879167879997</v>
      </c>
      <c r="AO808" s="4">
        <f t="shared" si="926"/>
        <v>9640</v>
      </c>
      <c r="AP808" s="4">
        <f t="shared" si="927"/>
        <v>0</v>
      </c>
      <c r="AQ808" s="4">
        <v>9640</v>
      </c>
      <c r="AW808" s="4">
        <v>9622</v>
      </c>
      <c r="AX808" s="5">
        <f t="shared" si="928"/>
        <v>18</v>
      </c>
      <c r="AY808" s="4">
        <v>9640</v>
      </c>
      <c r="AZ808" s="5"/>
      <c r="BB808" s="5">
        <f t="shared" ref="BB808" si="958">BC808-BA808</f>
        <v>0</v>
      </c>
    </row>
    <row r="809" spans="1:54" s="4" customFormat="1">
      <c r="A809" s="278">
        <v>488</v>
      </c>
      <c r="B809" s="2">
        <v>488219760</v>
      </c>
      <c r="C809" s="10" t="s">
        <v>310</v>
      </c>
      <c r="D809" s="15">
        <f>'fnd enro'!D809</f>
        <v>0</v>
      </c>
      <c r="E809" s="15">
        <f>'fnd enro'!E809</f>
        <v>0</v>
      </c>
      <c r="F809" s="15">
        <f>'fnd enro'!F809</f>
        <v>0</v>
      </c>
      <c r="G809" s="15">
        <f>'fnd enro'!G809</f>
        <v>0</v>
      </c>
      <c r="H809" s="15">
        <f>'fnd enro'!H809</f>
        <v>2</v>
      </c>
      <c r="I809" s="15">
        <f>'fnd enro'!I809</f>
        <v>5</v>
      </c>
      <c r="J809" s="15">
        <f>'fnd enro'!J809</f>
        <v>0</v>
      </c>
      <c r="K809" s="16">
        <f>'fnd enro'!K809</f>
        <v>0.2681</v>
      </c>
      <c r="L809" s="15">
        <f>'fnd enro'!L809</f>
        <v>0</v>
      </c>
      <c r="M809" s="15">
        <f>'fnd enro'!M809</f>
        <v>0</v>
      </c>
      <c r="N809" s="15">
        <f>'fnd enro'!N809</f>
        <v>0</v>
      </c>
      <c r="O809" s="15">
        <f>'fnd enro'!O809</f>
        <v>0</v>
      </c>
      <c r="P809" s="15">
        <f>'fnd enro'!P809</f>
        <v>1</v>
      </c>
      <c r="Q809" s="15">
        <f>'fnd enro'!R809</f>
        <v>7</v>
      </c>
      <c r="R809" s="16">
        <f t="shared" si="918"/>
        <v>1.0569999999999999</v>
      </c>
      <c r="S809" s="15">
        <f>VALUE('fnd enro'!Q809)</f>
        <v>4</v>
      </c>
      <c r="T809" s="2"/>
      <c r="U809" s="1">
        <f>(($D809*'fnd base rates'!C$107)
+($E809*'fnd base rates'!C$108)
+($F809*'fnd base rates'!C$109)
+($G809*'fnd base rates'!C$110)
+($H809*'fnd base rates'!C$111)
+($I809*'fnd base rates'!C$112)
+($J809*'fnd base rates'!C$113)
+($K809*'fnd base rates'!C$114)
+($M809*'fnd base rates'!C$116)
+($N809*'fnd base rates'!C$117)
+($O809*'fnd base rates'!C$118)
+($P809*VLOOKUP($S809+12,rate_basefnd,3)))
*$R809</f>
        <v>3850.4671359069998</v>
      </c>
      <c r="V809" s="1">
        <f>(($D809*'fnd base rates'!D$107)
+($E809*'fnd base rates'!D$108)
+($F809*'fnd base rates'!D$109)
+($G809*'fnd base rates'!D$110)
+($H809*'fnd base rates'!D$111)
+($I809*'fnd base rates'!D$112)
+($J809*'fnd base rates'!D$113)
+($K809*'fnd base rates'!D$114)
+($M809*'fnd base rates'!D$116)
+($N809*'fnd base rates'!D$117)
+($O809*'fnd base rates'!D$118)
+($P809*VLOOKUP($S809+12,rate_basefnd,4)))
*$R809</f>
        <v>5693.3402399999995</v>
      </c>
      <c r="W809" s="1">
        <f>(($D809*'fnd base rates'!E$107)
+($E809*'fnd base rates'!E$108)
+($F809*'fnd base rates'!E$109)
+($G809*'fnd base rates'!E$110)
+($H809*'fnd base rates'!E$111)
+($I809*'fnd base rates'!E$112)
+($J809*'fnd base rates'!E$113)
+($K809*'fnd base rates'!E$114)
+($M809*'fnd base rates'!E$116)
+($N809*'fnd base rates'!E$117)
+($O809*'fnd base rates'!E$118)
+($P809*VLOOKUP($S809+12,rate_basefnd,5)))
*$R809</f>
        <v>34518.350501341003</v>
      </c>
      <c r="X809" s="1">
        <f>(($D809*'fnd base rates'!F$107)
+($E809*'fnd base rates'!F$108)
+($F809*'fnd base rates'!F$109)
+($G809*'fnd base rates'!F$110)
+($H809*'fnd base rates'!F$111)
+($I809*'fnd base rates'!F$112)
+($J809*'fnd base rates'!F$113)
+($K809*'fnd base rates'!F$114)
+($M809*'fnd base rates'!F$116)
+($N809*'fnd base rates'!F$117)
+($O809*'fnd base rates'!F$118)
+($P809*VLOOKUP($S809+12,rate_basefnd,6)))
*$R809</f>
        <v>6479.8313984179995</v>
      </c>
      <c r="Y809" s="1">
        <f>(($D809*'fnd base rates'!G$107)
+($E809*'fnd base rates'!G$108)
+($F809*'fnd base rates'!G$109)
+($G809*'fnd base rates'!G$110)
+($H809*'fnd base rates'!G$111)
+($I809*'fnd base rates'!G$112)
+($J809*'fnd base rates'!G$113)
+($K809*'fnd base rates'!G$114)
+($M809*'fnd base rates'!G$116)
+($N809*'fnd base rates'!G$117)
+($O809*'fnd base rates'!G$118)
+($P809*VLOOKUP($S809+12,rate_basefnd,7)))
*$R809</f>
        <v>1299.5000824609999</v>
      </c>
      <c r="Z809" s="1">
        <f>(($D809*'fnd base rates'!H$107)
+($E809*'fnd base rates'!H$108)
+($F809*'fnd base rates'!H$109)
+($G809*'fnd base rates'!H$110)
+($H809*'fnd base rates'!H$111)
+($I809*'fnd base rates'!H$112)
+($J809*'fnd base rates'!H$113)
+($K809*'fnd base rates'!H$114)
+($M809*'fnd base rates'!H$116)
+($N809*'fnd base rates'!H$117)
+($O809*'fnd base rates'!H$118)
+($P809*VLOOKUP($S809+12,rate_basefnd,8)))</f>
        <v>4982.0704699999997</v>
      </c>
      <c r="AA809" s="1">
        <f>(($D809*'fnd base rates'!I$107)
+($E809*'fnd base rates'!I$108)
+($F809*'fnd base rates'!I$109)
+($G809*'fnd base rates'!I$110)
+($H809*'fnd base rates'!I$111)
+($I809*'fnd base rates'!I$112)
+($J809*'fnd base rates'!I$113)
+($K809*'fnd base rates'!I$114)
+($M809*'fnd base rates'!I$116)
+($N809*'fnd base rates'!I$117)
+($O809*'fnd base rates'!I$118)
+($P809*VLOOKUP($S809+12,rate_basefnd,9)))
*$R809</f>
        <v>2973.9540599999996</v>
      </c>
      <c r="AB809" s="1">
        <f>(($D809*'fnd base rates'!J$107)
+($E809*'fnd base rates'!J$108)
+($F809*'fnd base rates'!J$109)
+($G809*'fnd base rates'!J$110)
+($H809*'fnd base rates'!J$111)
+($I809*'fnd base rates'!J$112)
+($J809*'fnd base rates'!J$113)
+($K809*'fnd base rates'!J$114)
+($M809*'fnd base rates'!J$116)
+($N809*'fnd base rates'!J$117)
+($O809*'fnd base rates'!J$118)
+($P809*VLOOKUP($S809+12,rate_basefnd,10)))
*$R809</f>
        <v>3972.575949999999</v>
      </c>
      <c r="AC809" s="1">
        <f>(($D809*'fnd base rates'!K$107)
+($E809*'fnd base rates'!K$108)
+($F809*'fnd base rates'!K$109)
+($G809*'fnd base rates'!K$110)
+($H809*'fnd base rates'!K$111)
+($I809*'fnd base rates'!K$112)
+($J809*'fnd base rates'!K$113)
+($K809*'fnd base rates'!K$114)
+($M809*'fnd base rates'!K$116)
+($N809*'fnd base rates'!K$117)
+($O809*'fnd base rates'!K$118)
+($P809*VLOOKUP($S809+12,rate_basefnd,11)))
*$R809</f>
        <v>8200.8381673889999</v>
      </c>
      <c r="AD809" s="1">
        <f>(($D809*'fnd base rates'!L$107)
+($E809*'fnd base rates'!L$108)
+($F809*'fnd base rates'!L$109)
+($G809*'fnd base rates'!L$110)
+($H809*'fnd base rates'!L$111)
+($I809*'fnd base rates'!L$112)
+($J809*'fnd base rates'!L$113)
+($K809*'fnd base rates'!L$114)
+($M809*'fnd base rates'!L$116)
+($N809*'fnd base rates'!L$117)
+($O809*'fnd base rates'!L$118)
+($P809*VLOOKUP($S809+12,rate_basefnd,12)))</f>
        <v>9263.4038419999997</v>
      </c>
      <c r="AE809" s="1">
        <f>(($D809*'fnd base rates'!M$107)
+($E809*'fnd base rates'!M$108)
+($F809*'fnd base rates'!M$109)
+($G809*'fnd base rates'!M$110)
+($H809*'fnd base rates'!M$111)
+($I809*'fnd base rates'!M$112)
+($J809*'fnd base rates'!M$113)
+($K809*'fnd base rates'!M$114)
+($M809*'fnd base rates'!M$116)
+($N809*'fnd base rates'!M$117)
+($O809*'fnd base rates'!M$118)
+($P809*VLOOKUP($S809+12,rate_basefnd,13)))</f>
        <v>0</v>
      </c>
      <c r="AF809" s="4">
        <f t="shared" si="919"/>
        <v>81234.33184751599</v>
      </c>
      <c r="AH809" s="4">
        <f t="shared" si="920"/>
        <v>488219760</v>
      </c>
      <c r="AI809" s="4" t="str">
        <f t="shared" si="921"/>
        <v>488</v>
      </c>
      <c r="AJ809" s="2" t="str">
        <f t="shared" si="922"/>
        <v>219</v>
      </c>
      <c r="AK809" s="2" t="str">
        <f t="shared" si="923"/>
        <v>760</v>
      </c>
      <c r="AL809" s="4">
        <f t="shared" si="924"/>
        <v>1</v>
      </c>
      <c r="AM809" s="4">
        <f t="shared" si="916"/>
        <v>7</v>
      </c>
      <c r="AN809" s="4">
        <f t="shared" si="925"/>
        <v>81234.33184751599</v>
      </c>
      <c r="AO809" s="4">
        <f t="shared" si="926"/>
        <v>11605</v>
      </c>
      <c r="AP809" s="4">
        <f t="shared" si="927"/>
        <v>0</v>
      </c>
      <c r="AQ809" s="4">
        <v>11605</v>
      </c>
      <c r="AW809" s="4">
        <v>11588</v>
      </c>
      <c r="AX809" s="5">
        <f t="shared" si="928"/>
        <v>17</v>
      </c>
      <c r="AY809" s="4">
        <v>11605</v>
      </c>
      <c r="AZ809" s="5"/>
      <c r="BB809" s="5">
        <f t="shared" ref="BB809" si="959">BC809-BA809</f>
        <v>0</v>
      </c>
    </row>
    <row r="810" spans="1:54" s="4" customFormat="1">
      <c r="A810" s="278">
        <v>488</v>
      </c>
      <c r="B810" s="2">
        <v>488219780</v>
      </c>
      <c r="C810" s="10" t="s">
        <v>310</v>
      </c>
      <c r="D810" s="15">
        <f>'fnd enro'!D810</f>
        <v>0</v>
      </c>
      <c r="E810" s="15">
        <f>'fnd enro'!E810</f>
        <v>0</v>
      </c>
      <c r="F810" s="15">
        <f>'fnd enro'!F810</f>
        <v>4</v>
      </c>
      <c r="G810" s="15">
        <f>'fnd enro'!G810</f>
        <v>24</v>
      </c>
      <c r="H810" s="15">
        <f>'fnd enro'!H810</f>
        <v>6</v>
      </c>
      <c r="I810" s="15">
        <f>'fnd enro'!I810</f>
        <v>10</v>
      </c>
      <c r="J810" s="15">
        <f>'fnd enro'!J810</f>
        <v>0</v>
      </c>
      <c r="K810" s="16">
        <f>'fnd enro'!K810</f>
        <v>1.6852</v>
      </c>
      <c r="L810" s="15">
        <f>'fnd enro'!L810</f>
        <v>0</v>
      </c>
      <c r="M810" s="15">
        <f>'fnd enro'!M810</f>
        <v>1</v>
      </c>
      <c r="N810" s="15">
        <f>'fnd enro'!N810</f>
        <v>0</v>
      </c>
      <c r="O810" s="15">
        <f>'fnd enro'!O810</f>
        <v>0</v>
      </c>
      <c r="P810" s="15">
        <f>'fnd enro'!P810</f>
        <v>12</v>
      </c>
      <c r="Q810" s="15">
        <f>'fnd enro'!R810</f>
        <v>44</v>
      </c>
      <c r="R810" s="16">
        <f t="shared" si="918"/>
        <v>1.0569999999999999</v>
      </c>
      <c r="S810" s="15">
        <f>VALUE('fnd enro'!Q810)</f>
        <v>5</v>
      </c>
      <c r="T810" s="2"/>
      <c r="U810" s="1">
        <f>(($D810*'fnd base rates'!C$107)
+($E810*'fnd base rates'!C$108)
+($F810*'fnd base rates'!C$109)
+($G810*'fnd base rates'!C$110)
+($H810*'fnd base rates'!C$111)
+($I810*'fnd base rates'!C$112)
+($J810*'fnd base rates'!C$113)
+($K810*'fnd base rates'!C$114)
+($M810*'fnd base rates'!C$116)
+($N810*'fnd base rates'!C$117)
+($O810*'fnd base rates'!C$118)
+($P810*VLOOKUP($S810+12,rate_basefnd,3)))
*$R810</f>
        <v>24649.272652844</v>
      </c>
      <c r="V810" s="1">
        <f>(($D810*'fnd base rates'!D$107)
+($E810*'fnd base rates'!D$108)
+($F810*'fnd base rates'!D$109)
+($G810*'fnd base rates'!D$110)
+($H810*'fnd base rates'!D$111)
+($I810*'fnd base rates'!D$112)
+($J810*'fnd base rates'!D$113)
+($K810*'fnd base rates'!D$114)
+($M810*'fnd base rates'!D$116)
+($N810*'fnd base rates'!D$117)
+($O810*'fnd base rates'!D$118)
+($P810*VLOOKUP($S810+12,rate_basefnd,4)))
*$R810</f>
        <v>37601.496030000002</v>
      </c>
      <c r="W810" s="1">
        <f>(($D810*'fnd base rates'!E$107)
+($E810*'fnd base rates'!E$108)
+($F810*'fnd base rates'!E$109)
+($G810*'fnd base rates'!E$110)
+($H810*'fnd base rates'!E$111)
+($I810*'fnd base rates'!E$112)
+($J810*'fnd base rates'!E$113)
+($K810*'fnd base rates'!E$114)
+($M810*'fnd base rates'!E$116)
+($N810*'fnd base rates'!E$117)
+($O810*'fnd base rates'!E$118)
+($P810*VLOOKUP($S810+12,rate_basefnd,5)))
*$R810</f>
        <v>214637.95185557203</v>
      </c>
      <c r="X810" s="1">
        <f>(($D810*'fnd base rates'!F$107)
+($E810*'fnd base rates'!F$108)
+($F810*'fnd base rates'!F$109)
+($G810*'fnd base rates'!F$110)
+($H810*'fnd base rates'!F$111)
+($I810*'fnd base rates'!F$112)
+($J810*'fnd base rates'!F$113)
+($K810*'fnd base rates'!F$114)
+($M810*'fnd base rates'!F$116)
+($N810*'fnd base rates'!F$117)
+($O810*'fnd base rates'!F$118)
+($P810*VLOOKUP($S810+12,rate_basefnd,6)))
*$R810</f>
        <v>50396.490340056</v>
      </c>
      <c r="Y810" s="1">
        <f>(($D810*'fnd base rates'!G$107)
+($E810*'fnd base rates'!G$108)
+($F810*'fnd base rates'!G$109)
+($G810*'fnd base rates'!G$110)
+($H810*'fnd base rates'!G$111)
+($I810*'fnd base rates'!G$112)
+($J810*'fnd base rates'!G$113)
+($K810*'fnd base rates'!G$114)
+($M810*'fnd base rates'!G$116)
+($N810*'fnd base rates'!G$117)
+($O810*'fnd base rates'!G$118)
+($P810*VLOOKUP($S810+12,rate_basefnd,7)))
*$R810</f>
        <v>8763.3228726119978</v>
      </c>
      <c r="Z810" s="1">
        <f>(($D810*'fnd base rates'!H$107)
+($E810*'fnd base rates'!H$108)
+($F810*'fnd base rates'!H$109)
+($G810*'fnd base rates'!H$110)
+($H810*'fnd base rates'!H$111)
+($I810*'fnd base rates'!H$112)
+($J810*'fnd base rates'!H$113)
+($K810*'fnd base rates'!H$114)
+($M810*'fnd base rates'!H$116)
+($N810*'fnd base rates'!H$117)
+($O810*'fnd base rates'!H$118)
+($P810*VLOOKUP($S810+12,rate_basefnd,8)))</f>
        <v>25300.087240000004</v>
      </c>
      <c r="AA810" s="1">
        <f>(($D810*'fnd base rates'!I$107)
+($E810*'fnd base rates'!I$108)
+($F810*'fnd base rates'!I$109)
+($G810*'fnd base rates'!I$110)
+($H810*'fnd base rates'!I$111)
+($I810*'fnd base rates'!I$112)
+($J810*'fnd base rates'!I$113)
+($K810*'fnd base rates'!I$114)
+($M810*'fnd base rates'!I$116)
+($N810*'fnd base rates'!I$117)
+($O810*'fnd base rates'!I$118)
+($P810*VLOOKUP($S810+12,rate_basefnd,9)))
*$R810</f>
        <v>15802.84762</v>
      </c>
      <c r="AB810" s="1">
        <f>(($D810*'fnd base rates'!J$107)
+($E810*'fnd base rates'!J$108)
+($F810*'fnd base rates'!J$109)
+($G810*'fnd base rates'!J$110)
+($H810*'fnd base rates'!J$111)
+($I810*'fnd base rates'!J$112)
+($J810*'fnd base rates'!J$113)
+($K810*'fnd base rates'!J$114)
+($M810*'fnd base rates'!J$116)
+($N810*'fnd base rates'!J$117)
+($O810*'fnd base rates'!J$118)
+($P810*VLOOKUP($S810+12,rate_basefnd,10)))
*$R810</f>
        <v>18381.272280000001</v>
      </c>
      <c r="AC810" s="1">
        <f>(($D810*'fnd base rates'!K$107)
+($E810*'fnd base rates'!K$108)
+($F810*'fnd base rates'!K$109)
+($G810*'fnd base rates'!K$110)
+($H810*'fnd base rates'!K$111)
+($I810*'fnd base rates'!K$112)
+($J810*'fnd base rates'!K$113)
+($K810*'fnd base rates'!K$114)
+($M810*'fnd base rates'!K$116)
+($N810*'fnd base rates'!K$117)
+($O810*'fnd base rates'!K$118)
+($P810*VLOOKUP($S810+12,rate_basefnd,11)))
*$R810</f>
        <v>50224.281443587999</v>
      </c>
      <c r="AD810" s="1">
        <f>(($D810*'fnd base rates'!L$107)
+($E810*'fnd base rates'!L$108)
+($F810*'fnd base rates'!L$109)
+($G810*'fnd base rates'!L$110)
+($H810*'fnd base rates'!L$111)
+($I810*'fnd base rates'!L$112)
+($J810*'fnd base rates'!L$113)
+($K810*'fnd base rates'!L$114)
+($M810*'fnd base rates'!L$116)
+($N810*'fnd base rates'!L$117)
+($O810*'fnd base rates'!L$118)
+($P810*VLOOKUP($S810+12,rate_basefnd,12)))</f>
        <v>62207.999863999998</v>
      </c>
      <c r="AE810" s="1">
        <f>(($D810*'fnd base rates'!M$107)
+($E810*'fnd base rates'!M$108)
+($F810*'fnd base rates'!M$109)
+($G810*'fnd base rates'!M$110)
+($H810*'fnd base rates'!M$111)
+($I810*'fnd base rates'!M$112)
+($J810*'fnd base rates'!M$113)
+($K810*'fnd base rates'!M$114)
+($M810*'fnd base rates'!M$116)
+($N810*'fnd base rates'!M$117)
+($O810*'fnd base rates'!M$118)
+($P810*VLOOKUP($S810+12,rate_basefnd,13)))</f>
        <v>0</v>
      </c>
      <c r="AF810" s="4">
        <f t="shared" si="919"/>
        <v>507965.02219867206</v>
      </c>
      <c r="AH810" s="4">
        <f t="shared" si="920"/>
        <v>488219780</v>
      </c>
      <c r="AI810" s="4" t="str">
        <f t="shared" si="921"/>
        <v>488</v>
      </c>
      <c r="AJ810" s="2" t="str">
        <f t="shared" si="922"/>
        <v>219</v>
      </c>
      <c r="AK810" s="2" t="str">
        <f t="shared" si="923"/>
        <v>780</v>
      </c>
      <c r="AL810" s="4">
        <f t="shared" si="924"/>
        <v>1</v>
      </c>
      <c r="AM810" s="4">
        <f t="shared" si="916"/>
        <v>44</v>
      </c>
      <c r="AN810" s="4">
        <f t="shared" si="925"/>
        <v>507965.02219867206</v>
      </c>
      <c r="AO810" s="4">
        <f t="shared" si="926"/>
        <v>11545</v>
      </c>
      <c r="AP810" s="4">
        <f t="shared" si="927"/>
        <v>0</v>
      </c>
      <c r="AQ810" s="4">
        <v>11545</v>
      </c>
      <c r="AW810" s="4">
        <v>11524</v>
      </c>
      <c r="AX810" s="5">
        <f t="shared" si="928"/>
        <v>21</v>
      </c>
      <c r="AY810" s="4">
        <v>11545</v>
      </c>
      <c r="AZ810" s="5"/>
      <c r="BB810" s="5">
        <f t="shared" ref="BB810" si="960">BC810-BA810</f>
        <v>0</v>
      </c>
    </row>
    <row r="811" spans="1:54" s="4" customFormat="1">
      <c r="A811" s="278">
        <v>489</v>
      </c>
      <c r="B811" s="2">
        <v>489020020</v>
      </c>
      <c r="C811" s="10" t="s">
        <v>1072</v>
      </c>
      <c r="D811" s="15">
        <f>'fnd enro'!D811</f>
        <v>0</v>
      </c>
      <c r="E811" s="15">
        <f>'fnd enro'!E811</f>
        <v>0</v>
      </c>
      <c r="F811" s="15">
        <f>'fnd enro'!F811</f>
        <v>0</v>
      </c>
      <c r="G811" s="15">
        <f>'fnd enro'!G811</f>
        <v>0</v>
      </c>
      <c r="H811" s="15">
        <f>'fnd enro'!H811</f>
        <v>0</v>
      </c>
      <c r="I811" s="15">
        <f>'fnd enro'!I811</f>
        <v>203</v>
      </c>
      <c r="J811" s="15">
        <f>'fnd enro'!J811</f>
        <v>0</v>
      </c>
      <c r="K811" s="16">
        <f>'fnd enro'!K811</f>
        <v>7.7748999999999997</v>
      </c>
      <c r="L811" s="15">
        <f>'fnd enro'!L811</f>
        <v>0</v>
      </c>
      <c r="M811" s="15">
        <f>'fnd enro'!M811</f>
        <v>0</v>
      </c>
      <c r="N811" s="15">
        <f>'fnd enro'!N811</f>
        <v>0</v>
      </c>
      <c r="O811" s="15">
        <f>'fnd enro'!O811</f>
        <v>6</v>
      </c>
      <c r="P811" s="15">
        <f>'fnd enro'!P811</f>
        <v>47</v>
      </c>
      <c r="Q811" s="15">
        <f>'fnd enro'!R811</f>
        <v>203</v>
      </c>
      <c r="R811" s="16">
        <f t="shared" si="918"/>
        <v>1</v>
      </c>
      <c r="S811" s="15">
        <f>VALUE('fnd enro'!Q811)</f>
        <v>8</v>
      </c>
      <c r="T811" s="2"/>
      <c r="U811" s="1">
        <f>(($D811*'fnd base rates'!C$107)
+($E811*'fnd base rates'!C$108)
+($F811*'fnd base rates'!C$109)
+($G811*'fnd base rates'!C$110)
+($H811*'fnd base rates'!C$111)
+($I811*'fnd base rates'!C$112)
+($J811*'fnd base rates'!C$113)
+($K811*'fnd base rates'!C$114)
+($M811*'fnd base rates'!C$116)
+($N811*'fnd base rates'!C$117)
+($O811*'fnd base rates'!C$118)
+($P811*VLOOKUP($S811+12,rate_basefnd,3)))
*$R811</f>
        <v>107628.26547900001</v>
      </c>
      <c r="V811" s="1">
        <f>(($D811*'fnd base rates'!D$107)
+($E811*'fnd base rates'!D$108)
+($F811*'fnd base rates'!D$109)
+($G811*'fnd base rates'!D$110)
+($H811*'fnd base rates'!D$111)
+($I811*'fnd base rates'!D$112)
+($J811*'fnd base rates'!D$113)
+($K811*'fnd base rates'!D$114)
+($M811*'fnd base rates'!D$116)
+($N811*'fnd base rates'!D$117)
+($O811*'fnd base rates'!D$118)
+($P811*VLOOKUP($S811+12,rate_basefnd,4)))
*$R811</f>
        <v>164077.93999999997</v>
      </c>
      <c r="W811" s="1">
        <f>(($D811*'fnd base rates'!E$107)
+($E811*'fnd base rates'!E$108)
+($F811*'fnd base rates'!E$109)
+($G811*'fnd base rates'!E$110)
+($H811*'fnd base rates'!E$111)
+($I811*'fnd base rates'!E$112)
+($J811*'fnd base rates'!E$113)
+($K811*'fnd base rates'!E$114)
+($M811*'fnd base rates'!E$116)
+($N811*'fnd base rates'!E$117)
+($O811*'fnd base rates'!E$118)
+($P811*VLOOKUP($S811+12,rate_basefnd,5)))
*$R811</f>
        <v>1102065.2375769999</v>
      </c>
      <c r="X811" s="1">
        <f>(($D811*'fnd base rates'!F$107)
+($E811*'fnd base rates'!F$108)
+($F811*'fnd base rates'!F$109)
+($G811*'fnd base rates'!F$110)
+($H811*'fnd base rates'!F$111)
+($I811*'fnd base rates'!F$112)
+($J811*'fnd base rates'!F$113)
+($K811*'fnd base rates'!F$114)
+($M811*'fnd base rates'!F$116)
+($N811*'fnd base rates'!F$117)
+($O811*'fnd base rates'!F$118)
+($P811*VLOOKUP($S811+12,rate_basefnd,6)))
*$R811</f>
        <v>172660.12154600001</v>
      </c>
      <c r="Y811" s="1">
        <f>(($D811*'fnd base rates'!G$107)
+($E811*'fnd base rates'!G$108)
+($F811*'fnd base rates'!G$109)
+($G811*'fnd base rates'!G$110)
+($H811*'fnd base rates'!G$111)
+($I811*'fnd base rates'!G$112)
+($J811*'fnd base rates'!G$113)
+($K811*'fnd base rates'!G$114)
+($M811*'fnd base rates'!G$116)
+($N811*'fnd base rates'!G$117)
+($O811*'fnd base rates'!G$118)
+($P811*VLOOKUP($S811+12,rate_basefnd,7)))
*$R811</f>
        <v>38959.966217000001</v>
      </c>
      <c r="Z811" s="1">
        <f>(($D811*'fnd base rates'!H$107)
+($E811*'fnd base rates'!H$108)
+($F811*'fnd base rates'!H$109)
+($G811*'fnd base rates'!H$110)
+($H811*'fnd base rates'!H$111)
+($I811*'fnd base rates'!H$112)
+($J811*'fnd base rates'!H$113)
+($K811*'fnd base rates'!H$114)
+($M811*'fnd base rates'!H$116)
+($N811*'fnd base rates'!H$117)
+($O811*'fnd base rates'!H$118)
+($P811*VLOOKUP($S811+12,rate_basefnd,8)))</f>
        <v>162538.29362999997</v>
      </c>
      <c r="AA811" s="1">
        <f>(($D811*'fnd base rates'!I$107)
+($E811*'fnd base rates'!I$108)
+($F811*'fnd base rates'!I$109)
+($G811*'fnd base rates'!I$110)
+($H811*'fnd base rates'!I$111)
+($I811*'fnd base rates'!I$112)
+($J811*'fnd base rates'!I$113)
+($K811*'fnd base rates'!I$114)
+($M811*'fnd base rates'!I$116)
+($N811*'fnd base rates'!I$117)
+($O811*'fnd base rates'!I$118)
+($P811*VLOOKUP($S811+12,rate_basefnd,9)))
*$R811</f>
        <v>88882.280000000013</v>
      </c>
      <c r="AB811" s="1">
        <f>(($D811*'fnd base rates'!J$107)
+($E811*'fnd base rates'!J$108)
+($F811*'fnd base rates'!J$109)
+($G811*'fnd base rates'!J$110)
+($H811*'fnd base rates'!J$111)
+($I811*'fnd base rates'!J$112)
+($J811*'fnd base rates'!J$113)
+($K811*'fnd base rates'!J$114)
+($M811*'fnd base rates'!J$116)
+($N811*'fnd base rates'!J$117)
+($O811*'fnd base rates'!J$118)
+($P811*VLOOKUP($S811+12,rate_basefnd,10)))
*$R811</f>
        <v>141481.34</v>
      </c>
      <c r="AC811" s="1">
        <f>(($D811*'fnd base rates'!K$107)
+($E811*'fnd base rates'!K$108)
+($F811*'fnd base rates'!K$109)
+($G811*'fnd base rates'!K$110)
+($H811*'fnd base rates'!K$111)
+($I811*'fnd base rates'!K$112)
+($J811*'fnd base rates'!K$113)
+($K811*'fnd base rates'!K$114)
+($M811*'fnd base rates'!K$116)
+($N811*'fnd base rates'!K$117)
+($O811*'fnd base rates'!K$118)
+($P811*VLOOKUP($S811+12,rate_basefnd,11)))
*$R811</f>
        <v>224760.60423299996</v>
      </c>
      <c r="AD811" s="1">
        <f>(($D811*'fnd base rates'!L$107)
+($E811*'fnd base rates'!L$108)
+($F811*'fnd base rates'!L$109)
+($G811*'fnd base rates'!L$110)
+($H811*'fnd base rates'!L$111)
+($I811*'fnd base rates'!L$112)
+($J811*'fnd base rates'!L$113)
+($K811*'fnd base rates'!L$114)
+($M811*'fnd base rates'!L$116)
+($N811*'fnd base rates'!L$117)
+($O811*'fnd base rates'!L$118)
+($P811*VLOOKUP($S811+12,rate_basefnd,12)))</f>
        <v>273989.54141800001</v>
      </c>
      <c r="AE811" s="1">
        <f>(($D811*'fnd base rates'!M$107)
+($E811*'fnd base rates'!M$108)
+($F811*'fnd base rates'!M$109)
+($G811*'fnd base rates'!M$110)
+($H811*'fnd base rates'!M$111)
+($I811*'fnd base rates'!M$112)
+($J811*'fnd base rates'!M$113)
+($K811*'fnd base rates'!M$114)
+($M811*'fnd base rates'!M$116)
+($N811*'fnd base rates'!M$117)
+($O811*'fnd base rates'!M$118)
+($P811*VLOOKUP($S811+12,rate_basefnd,13)))</f>
        <v>0</v>
      </c>
      <c r="AF811" s="4">
        <f t="shared" si="919"/>
        <v>2477043.5901000001</v>
      </c>
      <c r="AH811" s="4">
        <f t="shared" si="920"/>
        <v>489020020</v>
      </c>
      <c r="AI811" s="4" t="str">
        <f t="shared" si="921"/>
        <v>489</v>
      </c>
      <c r="AJ811" s="2" t="str">
        <f t="shared" si="922"/>
        <v>020</v>
      </c>
      <c r="AK811" s="2" t="str">
        <f t="shared" si="923"/>
        <v>020</v>
      </c>
      <c r="AL811" s="4">
        <f t="shared" si="924"/>
        <v>1</v>
      </c>
      <c r="AM811" s="4">
        <f t="shared" si="916"/>
        <v>203</v>
      </c>
      <c r="AN811" s="4">
        <f t="shared" si="925"/>
        <v>2477043.5901000001</v>
      </c>
      <c r="AO811" s="4">
        <f t="shared" si="926"/>
        <v>12202</v>
      </c>
      <c r="AP811" s="4">
        <f t="shared" si="927"/>
        <v>0</v>
      </c>
      <c r="AQ811" s="4">
        <v>12202</v>
      </c>
      <c r="AW811" s="4">
        <v>12178</v>
      </c>
      <c r="AX811" s="5">
        <f t="shared" si="928"/>
        <v>24</v>
      </c>
      <c r="AY811" s="4">
        <v>12202</v>
      </c>
      <c r="AZ811" s="5"/>
      <c r="BB811" s="5">
        <f t="shared" ref="BB811" si="961">BC811-BA811</f>
        <v>0</v>
      </c>
    </row>
    <row r="812" spans="1:54" s="4" customFormat="1">
      <c r="A812" s="278">
        <v>489</v>
      </c>
      <c r="B812" s="2">
        <v>489020036</v>
      </c>
      <c r="C812" s="10" t="s">
        <v>1072</v>
      </c>
      <c r="D812" s="15">
        <f>'fnd enro'!D812</f>
        <v>0</v>
      </c>
      <c r="E812" s="15">
        <f>'fnd enro'!E812</f>
        <v>0</v>
      </c>
      <c r="F812" s="15">
        <f>'fnd enro'!F812</f>
        <v>0</v>
      </c>
      <c r="G812" s="15">
        <f>'fnd enro'!G812</f>
        <v>0</v>
      </c>
      <c r="H812" s="15">
        <f>'fnd enro'!H812</f>
        <v>0</v>
      </c>
      <c r="I812" s="15">
        <f>'fnd enro'!I812</f>
        <v>101</v>
      </c>
      <c r="J812" s="15">
        <f>'fnd enro'!J812</f>
        <v>0</v>
      </c>
      <c r="K812" s="16">
        <f>'fnd enro'!K812</f>
        <v>3.8683000000000001</v>
      </c>
      <c r="L812" s="15">
        <f>'fnd enro'!L812</f>
        <v>0</v>
      </c>
      <c r="M812" s="15">
        <f>'fnd enro'!M812</f>
        <v>0</v>
      </c>
      <c r="N812" s="15">
        <f>'fnd enro'!N812</f>
        <v>0</v>
      </c>
      <c r="O812" s="15">
        <f>'fnd enro'!O812</f>
        <v>0</v>
      </c>
      <c r="P812" s="15">
        <f>'fnd enro'!P812</f>
        <v>17</v>
      </c>
      <c r="Q812" s="15">
        <f>'fnd enro'!R812</f>
        <v>101</v>
      </c>
      <c r="R812" s="16">
        <f t="shared" si="918"/>
        <v>1</v>
      </c>
      <c r="S812" s="15">
        <f>VALUE('fnd enro'!Q812)</f>
        <v>6</v>
      </c>
      <c r="T812" s="2"/>
      <c r="U812" s="1">
        <f>(($D812*'fnd base rates'!C$107)
+($E812*'fnd base rates'!C$108)
+($F812*'fnd base rates'!C$109)
+($G812*'fnd base rates'!C$110)
+($H812*'fnd base rates'!C$111)
+($I812*'fnd base rates'!C$112)
+($J812*'fnd base rates'!C$113)
+($K812*'fnd base rates'!C$114)
+($M812*'fnd base rates'!C$116)
+($N812*'fnd base rates'!C$117)
+($O812*'fnd base rates'!C$118)
+($P812*VLOOKUP($S812+12,rate_basefnd,3)))
*$R812</f>
        <v>52794.271592999998</v>
      </c>
      <c r="V812" s="1">
        <f>(($D812*'fnd base rates'!D$107)
+($E812*'fnd base rates'!D$108)
+($F812*'fnd base rates'!D$109)
+($G812*'fnd base rates'!D$110)
+($H812*'fnd base rates'!D$111)
+($I812*'fnd base rates'!D$112)
+($J812*'fnd base rates'!D$113)
+($K812*'fnd base rates'!D$114)
+($M812*'fnd base rates'!D$116)
+($N812*'fnd base rates'!D$117)
+($O812*'fnd base rates'!D$118)
+($P812*VLOOKUP($S812+12,rate_basefnd,4)))
*$R812</f>
        <v>78822.94</v>
      </c>
      <c r="W812" s="1">
        <f>(($D812*'fnd base rates'!E$107)
+($E812*'fnd base rates'!E$108)
+($F812*'fnd base rates'!E$109)
+($G812*'fnd base rates'!E$110)
+($H812*'fnd base rates'!E$111)
+($I812*'fnd base rates'!E$112)
+($J812*'fnd base rates'!E$113)
+($K812*'fnd base rates'!E$114)
+($M812*'fnd base rates'!E$116)
+($N812*'fnd base rates'!E$117)
+($O812*'fnd base rates'!E$118)
+($P812*VLOOKUP($S812+12,rate_basefnd,5)))
*$R812</f>
        <v>522104.92115900002</v>
      </c>
      <c r="X812" s="1">
        <f>(($D812*'fnd base rates'!F$107)
+($E812*'fnd base rates'!F$108)
+($F812*'fnd base rates'!F$109)
+($G812*'fnd base rates'!F$110)
+($H812*'fnd base rates'!F$111)
+($I812*'fnd base rates'!F$112)
+($J812*'fnd base rates'!F$113)
+($K812*'fnd base rates'!F$114)
+($M812*'fnd base rates'!F$116)
+($N812*'fnd base rates'!F$117)
+($O812*'fnd base rates'!F$118)
+($P812*VLOOKUP($S812+12,rate_basefnd,6)))
*$R812</f>
        <v>85456.946582000004</v>
      </c>
      <c r="Y812" s="1">
        <f>(($D812*'fnd base rates'!G$107)
+($E812*'fnd base rates'!G$108)
+($F812*'fnd base rates'!G$109)
+($G812*'fnd base rates'!G$110)
+($H812*'fnd base rates'!G$111)
+($I812*'fnd base rates'!G$112)
+($J812*'fnd base rates'!G$113)
+($K812*'fnd base rates'!G$114)
+($M812*'fnd base rates'!G$116)
+($N812*'fnd base rates'!G$117)
+($O812*'fnd base rates'!G$118)
+($P812*VLOOKUP($S812+12,rate_basefnd,7)))
*$R812</f>
        <v>18136.270038999999</v>
      </c>
      <c r="Z812" s="1">
        <f>(($D812*'fnd base rates'!H$107)
+($E812*'fnd base rates'!H$108)
+($F812*'fnd base rates'!H$109)
+($G812*'fnd base rates'!H$110)
+($H812*'fnd base rates'!H$111)
+($I812*'fnd base rates'!H$112)
+($J812*'fnd base rates'!H$113)
+($K812*'fnd base rates'!H$114)
+($M812*'fnd base rates'!H$116)
+($N812*'fnd base rates'!H$117)
+($O812*'fnd base rates'!H$118)
+($P812*VLOOKUP($S812+12,rate_basefnd,8)))</f>
        <v>80377.138210000005</v>
      </c>
      <c r="AA812" s="1">
        <f>(($D812*'fnd base rates'!I$107)
+($E812*'fnd base rates'!I$108)
+($F812*'fnd base rates'!I$109)
+($G812*'fnd base rates'!I$110)
+($H812*'fnd base rates'!I$111)
+($I812*'fnd base rates'!I$112)
+($J812*'fnd base rates'!I$113)
+($K812*'fnd base rates'!I$114)
+($M812*'fnd base rates'!I$116)
+($N812*'fnd base rates'!I$117)
+($O812*'fnd base rates'!I$118)
+($P812*VLOOKUP($S812+12,rate_basefnd,9)))
*$R812</f>
        <v>43095.740000000005</v>
      </c>
      <c r="AB812" s="1">
        <f>(($D812*'fnd base rates'!J$107)
+($E812*'fnd base rates'!J$108)
+($F812*'fnd base rates'!J$109)
+($G812*'fnd base rates'!J$110)
+($H812*'fnd base rates'!J$111)
+($I812*'fnd base rates'!J$112)
+($J812*'fnd base rates'!J$113)
+($K812*'fnd base rates'!J$114)
+($M812*'fnd base rates'!J$116)
+($N812*'fnd base rates'!J$117)
+($O812*'fnd base rates'!J$118)
+($P812*VLOOKUP($S812+12,rate_basefnd,10)))
*$R812</f>
        <v>65472.159999999996</v>
      </c>
      <c r="AC812" s="1">
        <f>(($D812*'fnd base rates'!K$107)
+($E812*'fnd base rates'!K$108)
+($F812*'fnd base rates'!K$109)
+($G812*'fnd base rates'!K$110)
+($H812*'fnd base rates'!K$111)
+($I812*'fnd base rates'!K$112)
+($J812*'fnd base rates'!K$113)
+($K812*'fnd base rates'!K$114)
+($M812*'fnd base rates'!K$116)
+($N812*'fnd base rates'!K$117)
+($O812*'fnd base rates'!K$118)
+($P812*VLOOKUP($S812+12,rate_basefnd,11)))
*$R812</f>
        <v>111058.995111</v>
      </c>
      <c r="AD812" s="1">
        <f>(($D812*'fnd base rates'!L$107)
+($E812*'fnd base rates'!L$108)
+($F812*'fnd base rates'!L$109)
+($G812*'fnd base rates'!L$110)
+($H812*'fnd base rates'!L$111)
+($I812*'fnd base rates'!L$112)
+($J812*'fnd base rates'!L$113)
+($K812*'fnd base rates'!L$114)
+($M812*'fnd base rates'!L$116)
+($N812*'fnd base rates'!L$117)
+($O812*'fnd base rates'!L$118)
+($P812*VLOOKUP($S812+12,rate_basefnd,12)))</f>
        <v>131883.21400599999</v>
      </c>
      <c r="AE812" s="1">
        <f>(($D812*'fnd base rates'!M$107)
+($E812*'fnd base rates'!M$108)
+($F812*'fnd base rates'!M$109)
+($G812*'fnd base rates'!M$110)
+($H812*'fnd base rates'!M$111)
+($I812*'fnd base rates'!M$112)
+($J812*'fnd base rates'!M$113)
+($K812*'fnd base rates'!M$114)
+($M812*'fnd base rates'!M$116)
+($N812*'fnd base rates'!M$117)
+($O812*'fnd base rates'!M$118)
+($P812*VLOOKUP($S812+12,rate_basefnd,13)))</f>
        <v>0</v>
      </c>
      <c r="AF812" s="4">
        <f t="shared" si="919"/>
        <v>1189202.5966999999</v>
      </c>
      <c r="AH812" s="4">
        <f t="shared" si="920"/>
        <v>489020036</v>
      </c>
      <c r="AI812" s="4" t="str">
        <f t="shared" si="921"/>
        <v>489</v>
      </c>
      <c r="AJ812" s="2" t="str">
        <f t="shared" si="922"/>
        <v>020</v>
      </c>
      <c r="AK812" s="2" t="str">
        <f t="shared" si="923"/>
        <v>036</v>
      </c>
      <c r="AL812" s="4">
        <f t="shared" si="924"/>
        <v>1</v>
      </c>
      <c r="AM812" s="4">
        <f t="shared" si="916"/>
        <v>101</v>
      </c>
      <c r="AN812" s="4">
        <f t="shared" si="925"/>
        <v>1189202.5966999999</v>
      </c>
      <c r="AO812" s="4">
        <f t="shared" si="926"/>
        <v>11774</v>
      </c>
      <c r="AP812" s="4">
        <f t="shared" si="927"/>
        <v>0</v>
      </c>
      <c r="AQ812" s="4">
        <v>11774</v>
      </c>
      <c r="AW812" s="4">
        <v>11757</v>
      </c>
      <c r="AX812" s="5">
        <f t="shared" si="928"/>
        <v>17</v>
      </c>
      <c r="AY812" s="4">
        <v>11774</v>
      </c>
      <c r="AZ812" s="5"/>
      <c r="BB812" s="5">
        <f t="shared" ref="BB812" si="962">BC812-BA812</f>
        <v>0</v>
      </c>
    </row>
    <row r="813" spans="1:54" s="4" customFormat="1">
      <c r="A813" s="278">
        <v>489</v>
      </c>
      <c r="B813" s="2">
        <v>489020052</v>
      </c>
      <c r="C813" s="10" t="s">
        <v>1072</v>
      </c>
      <c r="D813" s="15">
        <f>'fnd enro'!D813</f>
        <v>0</v>
      </c>
      <c r="E813" s="15">
        <f>'fnd enro'!E813</f>
        <v>0</v>
      </c>
      <c r="F813" s="15">
        <f>'fnd enro'!F813</f>
        <v>0</v>
      </c>
      <c r="G813" s="15">
        <f>'fnd enro'!G813</f>
        <v>0</v>
      </c>
      <c r="H813" s="15">
        <f>'fnd enro'!H813</f>
        <v>0</v>
      </c>
      <c r="I813" s="15">
        <f>'fnd enro'!I813</f>
        <v>6</v>
      </c>
      <c r="J813" s="15">
        <f>'fnd enro'!J813</f>
        <v>0</v>
      </c>
      <c r="K813" s="16">
        <f>'fnd enro'!K813</f>
        <v>0.2298</v>
      </c>
      <c r="L813" s="15">
        <f>'fnd enro'!L813</f>
        <v>0</v>
      </c>
      <c r="M813" s="15">
        <f>'fnd enro'!M813</f>
        <v>0</v>
      </c>
      <c r="N813" s="15">
        <f>'fnd enro'!N813</f>
        <v>0</v>
      </c>
      <c r="O813" s="15">
        <f>'fnd enro'!O813</f>
        <v>0</v>
      </c>
      <c r="P813" s="15">
        <f>'fnd enro'!P813</f>
        <v>2</v>
      </c>
      <c r="Q813" s="15">
        <f>'fnd enro'!R813</f>
        <v>6</v>
      </c>
      <c r="R813" s="16">
        <f t="shared" si="918"/>
        <v>1</v>
      </c>
      <c r="S813" s="15">
        <f>VALUE('fnd enro'!Q813)</f>
        <v>5</v>
      </c>
      <c r="T813" s="2"/>
      <c r="U813" s="1">
        <f>(($D813*'fnd base rates'!C$107)
+($E813*'fnd base rates'!C$108)
+($F813*'fnd base rates'!C$109)
+($G813*'fnd base rates'!C$110)
+($H813*'fnd base rates'!C$111)
+($I813*'fnd base rates'!C$112)
+($J813*'fnd base rates'!C$113)
+($K813*'fnd base rates'!C$114)
+($M813*'fnd base rates'!C$116)
+($N813*'fnd base rates'!C$117)
+($O813*'fnd base rates'!C$118)
+($P813*VLOOKUP($S813+12,rate_basefnd,3)))
*$R813</f>
        <v>3187.4737580000005</v>
      </c>
      <c r="V813" s="1">
        <f>(($D813*'fnd base rates'!D$107)
+($E813*'fnd base rates'!D$108)
+($F813*'fnd base rates'!D$109)
+($G813*'fnd base rates'!D$110)
+($H813*'fnd base rates'!D$111)
+($I813*'fnd base rates'!D$112)
+($J813*'fnd base rates'!D$113)
+($K813*'fnd base rates'!D$114)
+($M813*'fnd base rates'!D$116)
+($N813*'fnd base rates'!D$117)
+($O813*'fnd base rates'!D$118)
+($P813*VLOOKUP($S813+12,rate_basefnd,4)))
*$R813</f>
        <v>4925.08</v>
      </c>
      <c r="W813" s="1">
        <f>(($D813*'fnd base rates'!E$107)
+($E813*'fnd base rates'!E$108)
+($F813*'fnd base rates'!E$109)
+($G813*'fnd base rates'!E$110)
+($H813*'fnd base rates'!E$111)
+($I813*'fnd base rates'!E$112)
+($J813*'fnd base rates'!E$113)
+($K813*'fnd base rates'!E$114)
+($M813*'fnd base rates'!E$116)
+($N813*'fnd base rates'!E$117)
+($O813*'fnd base rates'!E$118)
+($P813*VLOOKUP($S813+12,rate_basefnd,5)))
*$R813</f>
        <v>33383.771553999999</v>
      </c>
      <c r="X813" s="1">
        <f>(($D813*'fnd base rates'!F$107)
+($E813*'fnd base rates'!F$108)
+($F813*'fnd base rates'!F$109)
+($G813*'fnd base rates'!F$110)
+($H813*'fnd base rates'!F$111)
+($I813*'fnd base rates'!F$112)
+($J813*'fnd base rates'!F$113)
+($K813*'fnd base rates'!F$114)
+($M813*'fnd base rates'!F$116)
+($N813*'fnd base rates'!F$117)
+($O813*'fnd base rates'!F$118)
+($P813*VLOOKUP($S813+12,rate_basefnd,6)))
*$R813</f>
        <v>5076.6502920000003</v>
      </c>
      <c r="Y813" s="1">
        <f>(($D813*'fnd base rates'!G$107)
+($E813*'fnd base rates'!G$108)
+($F813*'fnd base rates'!G$109)
+($G813*'fnd base rates'!G$110)
+($H813*'fnd base rates'!G$111)
+($I813*'fnd base rates'!G$112)
+($J813*'fnd base rates'!G$113)
+($K813*'fnd base rates'!G$114)
+($M813*'fnd base rates'!G$116)
+($N813*'fnd base rates'!G$117)
+($O813*'fnd base rates'!G$118)
+($P813*VLOOKUP($S813+12,rate_basefnd,7)))
*$R813</f>
        <v>1192.2768339999998</v>
      </c>
      <c r="Z813" s="1">
        <f>(($D813*'fnd base rates'!H$107)
+($E813*'fnd base rates'!H$108)
+($F813*'fnd base rates'!H$109)
+($G813*'fnd base rates'!H$110)
+($H813*'fnd base rates'!H$111)
+($I813*'fnd base rates'!H$112)
+($J813*'fnd base rates'!H$113)
+($K813*'fnd base rates'!H$114)
+($M813*'fnd base rates'!H$116)
+($N813*'fnd base rates'!H$117)
+($O813*'fnd base rates'!H$118)
+($P813*VLOOKUP($S813+12,rate_basefnd,8)))</f>
        <v>4792.48326</v>
      </c>
      <c r="AA813" s="1">
        <f>(($D813*'fnd base rates'!I$107)
+($E813*'fnd base rates'!I$108)
+($F813*'fnd base rates'!I$109)
+($G813*'fnd base rates'!I$110)
+($H813*'fnd base rates'!I$111)
+($I813*'fnd base rates'!I$112)
+($J813*'fnd base rates'!I$113)
+($K813*'fnd base rates'!I$114)
+($M813*'fnd base rates'!I$116)
+($N813*'fnd base rates'!I$117)
+($O813*'fnd base rates'!I$118)
+($P813*VLOOKUP($S813+12,rate_basefnd,9)))
*$R813</f>
        <v>2656.0200000000004</v>
      </c>
      <c r="AB813" s="1">
        <f>(($D813*'fnd base rates'!J$107)
+($E813*'fnd base rates'!J$108)
+($F813*'fnd base rates'!J$109)
+($G813*'fnd base rates'!J$110)
+($H813*'fnd base rates'!J$111)
+($I813*'fnd base rates'!J$112)
+($J813*'fnd base rates'!J$113)
+($K813*'fnd base rates'!J$114)
+($M813*'fnd base rates'!J$116)
+($N813*'fnd base rates'!J$117)
+($O813*'fnd base rates'!J$118)
+($P813*VLOOKUP($S813+12,rate_basefnd,10)))
*$R813</f>
        <v>4387.62</v>
      </c>
      <c r="AC813" s="1">
        <f>(($D813*'fnd base rates'!K$107)
+($E813*'fnd base rates'!K$108)
+($F813*'fnd base rates'!K$109)
+($G813*'fnd base rates'!K$110)
+($H813*'fnd base rates'!K$111)
+($I813*'fnd base rates'!K$112)
+($J813*'fnd base rates'!K$113)
+($K813*'fnd base rates'!K$114)
+($M813*'fnd base rates'!K$116)
+($N813*'fnd base rates'!K$117)
+($O813*'fnd base rates'!K$118)
+($P813*VLOOKUP($S813+12,rate_basefnd,11)))
*$R813</f>
        <v>6597.5640659999999</v>
      </c>
      <c r="AD813" s="1">
        <f>(($D813*'fnd base rates'!L$107)
+($E813*'fnd base rates'!L$108)
+($F813*'fnd base rates'!L$109)
+($G813*'fnd base rates'!L$110)
+($H813*'fnd base rates'!L$111)
+($I813*'fnd base rates'!L$112)
+($J813*'fnd base rates'!L$113)
+($K813*'fnd base rates'!L$114)
+($M813*'fnd base rates'!L$116)
+($N813*'fnd base rates'!L$117)
+($O813*'fnd base rates'!L$118)
+($P813*VLOOKUP($S813+12,rate_basefnd,12)))</f>
        <v>8217.6404359999997</v>
      </c>
      <c r="AE813" s="1">
        <f>(($D813*'fnd base rates'!M$107)
+($E813*'fnd base rates'!M$108)
+($F813*'fnd base rates'!M$109)
+($G813*'fnd base rates'!M$110)
+($H813*'fnd base rates'!M$111)
+($I813*'fnd base rates'!M$112)
+($J813*'fnd base rates'!M$113)
+($K813*'fnd base rates'!M$114)
+($M813*'fnd base rates'!M$116)
+($N813*'fnd base rates'!M$117)
+($O813*'fnd base rates'!M$118)
+($P813*VLOOKUP($S813+12,rate_basefnd,13)))</f>
        <v>0</v>
      </c>
      <c r="AF813" s="4">
        <f t="shared" si="919"/>
        <v>74416.580199999997</v>
      </c>
      <c r="AH813" s="4">
        <f t="shared" si="920"/>
        <v>489020052</v>
      </c>
      <c r="AI813" s="4" t="str">
        <f t="shared" si="921"/>
        <v>489</v>
      </c>
      <c r="AJ813" s="2" t="str">
        <f t="shared" si="922"/>
        <v>020</v>
      </c>
      <c r="AK813" s="2" t="str">
        <f t="shared" si="923"/>
        <v>052</v>
      </c>
      <c r="AL813" s="4">
        <f t="shared" si="924"/>
        <v>1</v>
      </c>
      <c r="AM813" s="4">
        <f t="shared" si="916"/>
        <v>6</v>
      </c>
      <c r="AN813" s="4">
        <f t="shared" si="925"/>
        <v>74416.580199999997</v>
      </c>
      <c r="AO813" s="4">
        <f t="shared" si="926"/>
        <v>12403</v>
      </c>
      <c r="AP813" s="4">
        <f t="shared" si="927"/>
        <v>0</v>
      </c>
      <c r="AQ813" s="4">
        <v>12403</v>
      </c>
      <c r="AW813" s="4">
        <v>12385</v>
      </c>
      <c r="AX813" s="5">
        <f t="shared" si="928"/>
        <v>18</v>
      </c>
      <c r="AY813" s="4">
        <v>12403</v>
      </c>
      <c r="AZ813" s="5"/>
      <c r="BB813" s="5">
        <f t="shared" ref="BB813" si="963">BC813-BA813</f>
        <v>0</v>
      </c>
    </row>
    <row r="814" spans="1:54" s="4" customFormat="1">
      <c r="A814" s="278">
        <v>489</v>
      </c>
      <c r="B814" s="2">
        <v>489020096</v>
      </c>
      <c r="C814" s="10" t="s">
        <v>1072</v>
      </c>
      <c r="D814" s="15">
        <f>'fnd enro'!D814</f>
        <v>0</v>
      </c>
      <c r="E814" s="15">
        <f>'fnd enro'!E814</f>
        <v>0</v>
      </c>
      <c r="F814" s="15">
        <f>'fnd enro'!F814</f>
        <v>0</v>
      </c>
      <c r="G814" s="15">
        <f>'fnd enro'!G814</f>
        <v>0</v>
      </c>
      <c r="H814" s="15">
        <f>'fnd enro'!H814</f>
        <v>0</v>
      </c>
      <c r="I814" s="15">
        <f>'fnd enro'!I814</f>
        <v>98</v>
      </c>
      <c r="J814" s="15">
        <f>'fnd enro'!J814</f>
        <v>0</v>
      </c>
      <c r="K814" s="16">
        <f>'fnd enro'!K814</f>
        <v>3.7534000000000001</v>
      </c>
      <c r="L814" s="15">
        <f>'fnd enro'!L814</f>
        <v>0</v>
      </c>
      <c r="M814" s="15">
        <f>'fnd enro'!M814</f>
        <v>0</v>
      </c>
      <c r="N814" s="15">
        <f>'fnd enro'!N814</f>
        <v>0</v>
      </c>
      <c r="O814" s="15">
        <f>'fnd enro'!O814</f>
        <v>1</v>
      </c>
      <c r="P814" s="15">
        <f>'fnd enro'!P814</f>
        <v>24</v>
      </c>
      <c r="Q814" s="15">
        <f>'fnd enro'!R814</f>
        <v>98</v>
      </c>
      <c r="R814" s="16">
        <f t="shared" si="918"/>
        <v>1</v>
      </c>
      <c r="S814" s="15">
        <f>VALUE('fnd enro'!Q814)</f>
        <v>6</v>
      </c>
      <c r="T814" s="2"/>
      <c r="U814" s="1">
        <f>(($D814*'fnd base rates'!C$107)
+($E814*'fnd base rates'!C$108)
+($F814*'fnd base rates'!C$109)
+($G814*'fnd base rates'!C$110)
+($H814*'fnd base rates'!C$111)
+($I814*'fnd base rates'!C$112)
+($J814*'fnd base rates'!C$113)
+($K814*'fnd base rates'!C$114)
+($M814*'fnd base rates'!C$116)
+($N814*'fnd base rates'!C$117)
+($O814*'fnd base rates'!C$118)
+($P814*VLOOKUP($S814+12,rate_basefnd,3)))
*$R814</f>
        <v>51766.344714000006</v>
      </c>
      <c r="V814" s="1">
        <f>(($D814*'fnd base rates'!D$107)
+($E814*'fnd base rates'!D$108)
+($F814*'fnd base rates'!D$109)
+($G814*'fnd base rates'!D$110)
+($H814*'fnd base rates'!D$111)
+($I814*'fnd base rates'!D$112)
+($J814*'fnd base rates'!D$113)
+($K814*'fnd base rates'!D$114)
+($M814*'fnd base rates'!D$116)
+($N814*'fnd base rates'!D$117)
+($O814*'fnd base rates'!D$118)
+($P814*VLOOKUP($S814+12,rate_basefnd,4)))
*$R814</f>
        <v>78785.080000000016</v>
      </c>
      <c r="W814" s="1">
        <f>(($D814*'fnd base rates'!E$107)
+($E814*'fnd base rates'!E$108)
+($F814*'fnd base rates'!E$109)
+($G814*'fnd base rates'!E$110)
+($H814*'fnd base rates'!E$111)
+($I814*'fnd base rates'!E$112)
+($J814*'fnd base rates'!E$113)
+($K814*'fnd base rates'!E$114)
+($M814*'fnd base rates'!E$116)
+($N814*'fnd base rates'!E$117)
+($O814*'fnd base rates'!E$118)
+($P814*VLOOKUP($S814+12,rate_basefnd,5)))
*$R814</f>
        <v>528668.08538199996</v>
      </c>
      <c r="X814" s="1">
        <f>(($D814*'fnd base rates'!F$107)
+($E814*'fnd base rates'!F$108)
+($F814*'fnd base rates'!F$109)
+($G814*'fnd base rates'!F$110)
+($H814*'fnd base rates'!F$111)
+($I814*'fnd base rates'!F$112)
+($J814*'fnd base rates'!F$113)
+($K814*'fnd base rates'!F$114)
+($M814*'fnd base rates'!F$116)
+($N814*'fnd base rates'!F$117)
+($O814*'fnd base rates'!F$118)
+($P814*VLOOKUP($S814+12,rate_basefnd,6)))
*$R814</f>
        <v>83068.641436000005</v>
      </c>
      <c r="Y814" s="1">
        <f>(($D814*'fnd base rates'!G$107)
+($E814*'fnd base rates'!G$108)
+($F814*'fnd base rates'!G$109)
+($G814*'fnd base rates'!G$110)
+($H814*'fnd base rates'!G$111)
+($I814*'fnd base rates'!G$112)
+($J814*'fnd base rates'!G$113)
+($K814*'fnd base rates'!G$114)
+($M814*'fnd base rates'!G$116)
+($N814*'fnd base rates'!G$117)
+($O814*'fnd base rates'!G$118)
+($P814*VLOOKUP($S814+12,rate_basefnd,7)))
*$R814</f>
        <v>18660.201622</v>
      </c>
      <c r="Z814" s="1">
        <f>(($D814*'fnd base rates'!H$107)
+($E814*'fnd base rates'!H$108)
+($F814*'fnd base rates'!H$109)
+($G814*'fnd base rates'!H$110)
+($H814*'fnd base rates'!H$111)
+($I814*'fnd base rates'!H$112)
+($J814*'fnd base rates'!H$113)
+($K814*'fnd base rates'!H$114)
+($M814*'fnd base rates'!H$116)
+($N814*'fnd base rates'!H$117)
+($O814*'fnd base rates'!H$118)
+($P814*VLOOKUP($S814+12,rate_basefnd,8)))</f>
        <v>78253.176579999985</v>
      </c>
      <c r="AA814" s="1">
        <f>(($D814*'fnd base rates'!I$107)
+($E814*'fnd base rates'!I$108)
+($F814*'fnd base rates'!I$109)
+($G814*'fnd base rates'!I$110)
+($H814*'fnd base rates'!I$111)
+($I814*'fnd base rates'!I$112)
+($J814*'fnd base rates'!I$113)
+($K814*'fnd base rates'!I$114)
+($M814*'fnd base rates'!I$116)
+($N814*'fnd base rates'!I$117)
+($O814*'fnd base rates'!I$118)
+($P814*VLOOKUP($S814+12,rate_basefnd,9)))
*$R814</f>
        <v>42731.170000000006</v>
      </c>
      <c r="AB814" s="1">
        <f>(($D814*'fnd base rates'!J$107)
+($E814*'fnd base rates'!J$108)
+($F814*'fnd base rates'!J$109)
+($G814*'fnd base rates'!J$110)
+($H814*'fnd base rates'!J$111)
+($I814*'fnd base rates'!J$112)
+($J814*'fnd base rates'!J$113)
+($K814*'fnd base rates'!J$114)
+($M814*'fnd base rates'!J$116)
+($N814*'fnd base rates'!J$117)
+($O814*'fnd base rates'!J$118)
+($P814*VLOOKUP($S814+12,rate_basefnd,10)))
*$R814</f>
        <v>67971.989999999991</v>
      </c>
      <c r="AC814" s="1">
        <f>(($D814*'fnd base rates'!K$107)
+($E814*'fnd base rates'!K$108)
+($F814*'fnd base rates'!K$109)
+($G814*'fnd base rates'!K$110)
+($H814*'fnd base rates'!K$111)
+($I814*'fnd base rates'!K$112)
+($J814*'fnd base rates'!K$113)
+($K814*'fnd base rates'!K$114)
+($M814*'fnd base rates'!K$116)
+($N814*'fnd base rates'!K$117)
+($O814*'fnd base rates'!K$118)
+($P814*VLOOKUP($S814+12,rate_basefnd,11)))
*$R814</f>
        <v>108017.383078</v>
      </c>
      <c r="AD814" s="1">
        <f>(($D814*'fnd base rates'!L$107)
+($E814*'fnd base rates'!L$108)
+($F814*'fnd base rates'!L$109)
+($G814*'fnd base rates'!L$110)
+($H814*'fnd base rates'!L$111)
+($I814*'fnd base rates'!L$112)
+($J814*'fnd base rates'!L$113)
+($K814*'fnd base rates'!L$114)
+($M814*'fnd base rates'!L$116)
+($N814*'fnd base rates'!L$117)
+($O814*'fnd base rates'!L$118)
+($P814*VLOOKUP($S814+12,rate_basefnd,12)))</f>
        <v>131601.96378800002</v>
      </c>
      <c r="AE814" s="1">
        <f>(($D814*'fnd base rates'!M$107)
+($E814*'fnd base rates'!M$108)
+($F814*'fnd base rates'!M$109)
+($G814*'fnd base rates'!M$110)
+($H814*'fnd base rates'!M$111)
+($I814*'fnd base rates'!M$112)
+($J814*'fnd base rates'!M$113)
+($K814*'fnd base rates'!M$114)
+($M814*'fnd base rates'!M$116)
+($N814*'fnd base rates'!M$117)
+($O814*'fnd base rates'!M$118)
+($P814*VLOOKUP($S814+12,rate_basefnd,13)))</f>
        <v>0</v>
      </c>
      <c r="AF814" s="4">
        <f t="shared" si="919"/>
        <v>1189524.0366</v>
      </c>
      <c r="AH814" s="4">
        <f t="shared" si="920"/>
        <v>489020096</v>
      </c>
      <c r="AI814" s="4" t="str">
        <f t="shared" si="921"/>
        <v>489</v>
      </c>
      <c r="AJ814" s="2" t="str">
        <f t="shared" si="922"/>
        <v>020</v>
      </c>
      <c r="AK814" s="2" t="str">
        <f t="shared" si="923"/>
        <v>096</v>
      </c>
      <c r="AL814" s="4">
        <f t="shared" si="924"/>
        <v>1</v>
      </c>
      <c r="AM814" s="4">
        <f t="shared" si="916"/>
        <v>98</v>
      </c>
      <c r="AN814" s="4">
        <f t="shared" si="925"/>
        <v>1189524.0366</v>
      </c>
      <c r="AO814" s="4">
        <f t="shared" si="926"/>
        <v>12138</v>
      </c>
      <c r="AP814" s="4">
        <f t="shared" si="927"/>
        <v>0</v>
      </c>
      <c r="AQ814" s="4">
        <v>12138</v>
      </c>
      <c r="AW814" s="4">
        <v>12119</v>
      </c>
      <c r="AX814" s="5">
        <f t="shared" si="928"/>
        <v>19</v>
      </c>
      <c r="AY814" s="4">
        <v>12138</v>
      </c>
      <c r="AZ814" s="5"/>
      <c r="BB814" s="5">
        <f t="shared" ref="BB814" si="964">BC814-BA814</f>
        <v>0</v>
      </c>
    </row>
    <row r="815" spans="1:54" s="4" customFormat="1">
      <c r="A815" s="278">
        <v>489</v>
      </c>
      <c r="B815" s="2">
        <v>489020172</v>
      </c>
      <c r="C815" s="10" t="s">
        <v>1072</v>
      </c>
      <c r="D815" s="15">
        <f>'fnd enro'!D815</f>
        <v>0</v>
      </c>
      <c r="E815" s="15">
        <f>'fnd enro'!E815</f>
        <v>0</v>
      </c>
      <c r="F815" s="15">
        <f>'fnd enro'!F815</f>
        <v>0</v>
      </c>
      <c r="G815" s="15">
        <f>'fnd enro'!G815</f>
        <v>0</v>
      </c>
      <c r="H815" s="15">
        <f>'fnd enro'!H815</f>
        <v>0</v>
      </c>
      <c r="I815" s="15">
        <f>'fnd enro'!I815</f>
        <v>48</v>
      </c>
      <c r="J815" s="15">
        <f>'fnd enro'!J815</f>
        <v>0</v>
      </c>
      <c r="K815" s="16">
        <f>'fnd enro'!K815</f>
        <v>1.8384</v>
      </c>
      <c r="L815" s="15">
        <f>'fnd enro'!L815</f>
        <v>0</v>
      </c>
      <c r="M815" s="15">
        <f>'fnd enro'!M815</f>
        <v>0</v>
      </c>
      <c r="N815" s="15">
        <f>'fnd enro'!N815</f>
        <v>0</v>
      </c>
      <c r="O815" s="15">
        <f>'fnd enro'!O815</f>
        <v>0</v>
      </c>
      <c r="P815" s="15">
        <f>'fnd enro'!P815</f>
        <v>3</v>
      </c>
      <c r="Q815" s="15">
        <f>'fnd enro'!R815</f>
        <v>48</v>
      </c>
      <c r="R815" s="16">
        <f t="shared" si="918"/>
        <v>1</v>
      </c>
      <c r="S815" s="15">
        <f>VALUE('fnd enro'!Q815)</f>
        <v>7</v>
      </c>
      <c r="T815" s="2"/>
      <c r="U815" s="1">
        <f>(($D815*'fnd base rates'!C$107)
+($E815*'fnd base rates'!C$108)
+($F815*'fnd base rates'!C$109)
+($G815*'fnd base rates'!C$110)
+($H815*'fnd base rates'!C$111)
+($I815*'fnd base rates'!C$112)
+($J815*'fnd base rates'!C$113)
+($K815*'fnd base rates'!C$114)
+($M815*'fnd base rates'!C$116)
+($N815*'fnd base rates'!C$117)
+($O815*'fnd base rates'!C$118)
+($P815*VLOOKUP($S815+12,rate_basefnd,3)))
*$R815</f>
        <v>24789.950064000004</v>
      </c>
      <c r="V815" s="1">
        <f>(($D815*'fnd base rates'!D$107)
+($E815*'fnd base rates'!D$108)
+($F815*'fnd base rates'!D$109)
+($G815*'fnd base rates'!D$110)
+($H815*'fnd base rates'!D$111)
+($I815*'fnd base rates'!D$112)
+($J815*'fnd base rates'!D$113)
+($K815*'fnd base rates'!D$114)
+($M815*'fnd base rates'!D$116)
+($N815*'fnd base rates'!D$117)
+($O815*'fnd base rates'!D$118)
+($P815*VLOOKUP($S815+12,rate_basefnd,4)))
*$R815</f>
        <v>36037.17</v>
      </c>
      <c r="W815" s="1">
        <f>(($D815*'fnd base rates'!E$107)
+($E815*'fnd base rates'!E$108)
+($F815*'fnd base rates'!E$109)
+($G815*'fnd base rates'!E$110)
+($H815*'fnd base rates'!E$111)
+($I815*'fnd base rates'!E$112)
+($J815*'fnd base rates'!E$113)
+($K815*'fnd base rates'!E$114)
+($M815*'fnd base rates'!E$116)
+($N815*'fnd base rates'!E$117)
+($O815*'fnd base rates'!E$118)
+($P815*VLOOKUP($S815+12,rate_basefnd,5)))
*$R815</f>
        <v>234235.72243199998</v>
      </c>
      <c r="X815" s="1">
        <f>(($D815*'fnd base rates'!F$107)
+($E815*'fnd base rates'!F$108)
+($F815*'fnd base rates'!F$109)
+($G815*'fnd base rates'!F$110)
+($H815*'fnd base rates'!F$111)
+($I815*'fnd base rates'!F$112)
+($J815*'fnd base rates'!F$113)
+($K815*'fnd base rates'!F$114)
+($M815*'fnd base rates'!F$116)
+($N815*'fnd base rates'!F$117)
+($O815*'fnd base rates'!F$118)
+($P815*VLOOKUP($S815+12,rate_basefnd,6)))
*$R815</f>
        <v>40613.202336000002</v>
      </c>
      <c r="Y815" s="1">
        <f>(($D815*'fnd base rates'!G$107)
+($E815*'fnd base rates'!G$108)
+($F815*'fnd base rates'!G$109)
+($G815*'fnd base rates'!G$110)
+($H815*'fnd base rates'!G$111)
+($I815*'fnd base rates'!G$112)
+($J815*'fnd base rates'!G$113)
+($K815*'fnd base rates'!G$114)
+($M815*'fnd base rates'!G$116)
+($N815*'fnd base rates'!G$117)
+($O815*'fnd base rates'!G$118)
+($P815*VLOOKUP($S815+12,rate_basefnd,7)))
*$R815</f>
        <v>7945.2546719999991</v>
      </c>
      <c r="Z815" s="1">
        <f>(($D815*'fnd base rates'!H$107)
+($E815*'fnd base rates'!H$108)
+($F815*'fnd base rates'!H$109)
+($G815*'fnd base rates'!H$110)
+($H815*'fnd base rates'!H$111)
+($I815*'fnd base rates'!H$112)
+($J815*'fnd base rates'!H$113)
+($K815*'fnd base rates'!H$114)
+($M815*'fnd base rates'!H$116)
+($N815*'fnd base rates'!H$117)
+($O815*'fnd base rates'!H$118)
+($P815*VLOOKUP($S815+12,rate_basefnd,8)))</f>
        <v>38095.72608</v>
      </c>
      <c r="AA815" s="1">
        <f>(($D815*'fnd base rates'!I$107)
+($E815*'fnd base rates'!I$108)
+($F815*'fnd base rates'!I$109)
+($G815*'fnd base rates'!I$110)
+($H815*'fnd base rates'!I$111)
+($I815*'fnd base rates'!I$112)
+($J815*'fnd base rates'!I$113)
+($K815*'fnd base rates'!I$114)
+($M815*'fnd base rates'!I$116)
+($N815*'fnd base rates'!I$117)
+($O815*'fnd base rates'!I$118)
+($P815*VLOOKUP($S815+12,rate_basefnd,9)))
*$R815</f>
        <v>19918.560000000001</v>
      </c>
      <c r="AB815" s="1">
        <f>(($D815*'fnd base rates'!J$107)
+($E815*'fnd base rates'!J$108)
+($F815*'fnd base rates'!J$109)
+($G815*'fnd base rates'!J$110)
+($H815*'fnd base rates'!J$111)
+($I815*'fnd base rates'!J$112)
+($J815*'fnd base rates'!J$113)
+($K815*'fnd base rates'!J$114)
+($M815*'fnd base rates'!J$116)
+($N815*'fnd base rates'!J$117)
+($O815*'fnd base rates'!J$118)
+($P815*VLOOKUP($S815+12,rate_basefnd,10)))
*$R815</f>
        <v>28192.17</v>
      </c>
      <c r="AC815" s="1">
        <f>(($D815*'fnd base rates'!K$107)
+($E815*'fnd base rates'!K$108)
+($F815*'fnd base rates'!K$109)
+($G815*'fnd base rates'!K$110)
+($H815*'fnd base rates'!K$111)
+($I815*'fnd base rates'!K$112)
+($J815*'fnd base rates'!K$113)
+($K815*'fnd base rates'!K$114)
+($M815*'fnd base rates'!K$116)
+($N815*'fnd base rates'!K$117)
+($O815*'fnd base rates'!K$118)
+($P815*VLOOKUP($S815+12,rate_basefnd,11)))
*$R815</f>
        <v>52780.512527999999</v>
      </c>
      <c r="AD815" s="1">
        <f>(($D815*'fnd base rates'!L$107)
+($E815*'fnd base rates'!L$108)
+($F815*'fnd base rates'!L$109)
+($G815*'fnd base rates'!L$110)
+($H815*'fnd base rates'!L$111)
+($I815*'fnd base rates'!L$112)
+($J815*'fnd base rates'!L$113)
+($K815*'fnd base rates'!L$114)
+($M815*'fnd base rates'!L$116)
+($N815*'fnd base rates'!L$117)
+($O815*'fnd base rates'!L$118)
+($P815*VLOOKUP($S815+12,rate_basefnd,12)))</f>
        <v>60429.793488000003</v>
      </c>
      <c r="AE815" s="1">
        <f>(($D815*'fnd base rates'!M$107)
+($E815*'fnd base rates'!M$108)
+($F815*'fnd base rates'!M$109)
+($G815*'fnd base rates'!M$110)
+($H815*'fnd base rates'!M$111)
+($I815*'fnd base rates'!M$112)
+($J815*'fnd base rates'!M$113)
+($K815*'fnd base rates'!M$114)
+($M815*'fnd base rates'!M$116)
+($N815*'fnd base rates'!M$117)
+($O815*'fnd base rates'!M$118)
+($P815*VLOOKUP($S815+12,rate_basefnd,13)))</f>
        <v>0</v>
      </c>
      <c r="AF815" s="4">
        <f t="shared" si="919"/>
        <v>543038.06160000002</v>
      </c>
      <c r="AH815" s="4">
        <f t="shared" si="920"/>
        <v>489020172</v>
      </c>
      <c r="AI815" s="4" t="str">
        <f t="shared" si="921"/>
        <v>489</v>
      </c>
      <c r="AJ815" s="2" t="str">
        <f t="shared" si="922"/>
        <v>020</v>
      </c>
      <c r="AK815" s="2" t="str">
        <f t="shared" si="923"/>
        <v>172</v>
      </c>
      <c r="AL815" s="4">
        <f t="shared" si="924"/>
        <v>1</v>
      </c>
      <c r="AM815" s="4">
        <f t="shared" si="916"/>
        <v>48</v>
      </c>
      <c r="AN815" s="4">
        <f t="shared" si="925"/>
        <v>543038.06160000002</v>
      </c>
      <c r="AO815" s="4">
        <f t="shared" si="926"/>
        <v>11313</v>
      </c>
      <c r="AP815" s="4">
        <f t="shared" si="927"/>
        <v>0</v>
      </c>
      <c r="AQ815" s="4">
        <v>11313</v>
      </c>
      <c r="AW815" s="4">
        <v>11297</v>
      </c>
      <c r="AX815" s="5">
        <f t="shared" si="928"/>
        <v>16</v>
      </c>
      <c r="AY815" s="4">
        <v>11313</v>
      </c>
      <c r="AZ815" s="5"/>
      <c r="BB815" s="5">
        <f t="shared" ref="BB815" si="965">BC815-BA815</f>
        <v>0</v>
      </c>
    </row>
    <row r="816" spans="1:54" s="4" customFormat="1">
      <c r="A816" s="278">
        <v>489</v>
      </c>
      <c r="B816" s="2">
        <v>489020201</v>
      </c>
      <c r="C816" s="10" t="s">
        <v>1072</v>
      </c>
      <c r="D816" s="15">
        <f>'fnd enro'!D816</f>
        <v>0</v>
      </c>
      <c r="E816" s="15">
        <f>'fnd enro'!E816</f>
        <v>0</v>
      </c>
      <c r="F816" s="15">
        <f>'fnd enro'!F816</f>
        <v>0</v>
      </c>
      <c r="G816" s="15">
        <f>'fnd enro'!G816</f>
        <v>0</v>
      </c>
      <c r="H816" s="15">
        <f>'fnd enro'!H816</f>
        <v>0</v>
      </c>
      <c r="I816" s="15">
        <f>'fnd enro'!I816</f>
        <v>1</v>
      </c>
      <c r="J816" s="15">
        <f>'fnd enro'!J816</f>
        <v>0</v>
      </c>
      <c r="K816" s="16">
        <f>'fnd enro'!K816</f>
        <v>3.8300000000000001E-2</v>
      </c>
      <c r="L816" s="15">
        <f>'fnd enro'!L816</f>
        <v>0</v>
      </c>
      <c r="M816" s="15">
        <f>'fnd enro'!M816</f>
        <v>0</v>
      </c>
      <c r="N816" s="15">
        <f>'fnd enro'!N816</f>
        <v>0</v>
      </c>
      <c r="O816" s="15">
        <f>'fnd enro'!O816</f>
        <v>0</v>
      </c>
      <c r="P816" s="15">
        <f>'fnd enro'!P816</f>
        <v>1</v>
      </c>
      <c r="Q816" s="15">
        <f>'fnd enro'!R816</f>
        <v>1</v>
      </c>
      <c r="R816" s="16">
        <f t="shared" si="918"/>
        <v>1</v>
      </c>
      <c r="S816" s="15">
        <f>VALUE('fnd enro'!Q816)</f>
        <v>11</v>
      </c>
      <c r="T816" s="2"/>
      <c r="U816" s="1">
        <f>(($D816*'fnd base rates'!C$107)
+($E816*'fnd base rates'!C$108)
+($F816*'fnd base rates'!C$109)
+($G816*'fnd base rates'!C$110)
+($H816*'fnd base rates'!C$111)
+($I816*'fnd base rates'!C$112)
+($J816*'fnd base rates'!C$113)
+($K816*'fnd base rates'!C$114)
+($M816*'fnd base rates'!C$116)
+($N816*'fnd base rates'!C$117)
+($O816*'fnd base rates'!C$118)
+($P816*VLOOKUP($S816+12,rate_basefnd,3)))
*$R816</f>
        <v>584.75229300000001</v>
      </c>
      <c r="V816" s="1">
        <f>(($D816*'fnd base rates'!D$107)
+($E816*'fnd base rates'!D$108)
+($F816*'fnd base rates'!D$109)
+($G816*'fnd base rates'!D$110)
+($H816*'fnd base rates'!D$111)
+($I816*'fnd base rates'!D$112)
+($J816*'fnd base rates'!D$113)
+($K816*'fnd base rates'!D$114)
+($M816*'fnd base rates'!D$116)
+($N816*'fnd base rates'!D$117)
+($O816*'fnd base rates'!D$118)
+($P816*VLOOKUP($S816+12,rate_basefnd,4)))
*$R816</f>
        <v>1074.3399999999999</v>
      </c>
      <c r="W816" s="1">
        <f>(($D816*'fnd base rates'!E$107)
+($E816*'fnd base rates'!E$108)
+($F816*'fnd base rates'!E$109)
+($G816*'fnd base rates'!E$110)
+($H816*'fnd base rates'!E$111)
+($I816*'fnd base rates'!E$112)
+($J816*'fnd base rates'!E$113)
+($K816*'fnd base rates'!E$114)
+($M816*'fnd base rates'!E$116)
+($N816*'fnd base rates'!E$117)
+($O816*'fnd base rates'!E$118)
+($P816*VLOOKUP($S816+12,rate_basefnd,5)))
*$R816</f>
        <v>8038.5752590000002</v>
      </c>
      <c r="X816" s="1">
        <f>(($D816*'fnd base rates'!F$107)
+($E816*'fnd base rates'!F$108)
+($F816*'fnd base rates'!F$109)
+($G816*'fnd base rates'!F$110)
+($H816*'fnd base rates'!F$111)
+($I816*'fnd base rates'!F$112)
+($J816*'fnd base rates'!F$113)
+($K816*'fnd base rates'!F$114)
+($M816*'fnd base rates'!F$116)
+($N816*'fnd base rates'!F$117)
+($O816*'fnd base rates'!F$118)
+($P816*VLOOKUP($S816+12,rate_basefnd,6)))
*$R816</f>
        <v>846.10838200000012</v>
      </c>
      <c r="Y816" s="1">
        <f>(($D816*'fnd base rates'!G$107)
+($E816*'fnd base rates'!G$108)
+($F816*'fnd base rates'!G$109)
+($G816*'fnd base rates'!G$110)
+($H816*'fnd base rates'!G$111)
+($I816*'fnd base rates'!G$112)
+($J816*'fnd base rates'!G$113)
+($K816*'fnd base rates'!G$114)
+($M816*'fnd base rates'!G$116)
+($N816*'fnd base rates'!G$117)
+($O816*'fnd base rates'!G$118)
+($P816*VLOOKUP($S816+12,rate_basefnd,7)))
*$R816</f>
        <v>318.76613899999995</v>
      </c>
      <c r="Z816" s="1">
        <f>(($D816*'fnd base rates'!H$107)
+($E816*'fnd base rates'!H$108)
+($F816*'fnd base rates'!H$109)
+($G816*'fnd base rates'!H$110)
+($H816*'fnd base rates'!H$111)
+($I816*'fnd base rates'!H$112)
+($J816*'fnd base rates'!H$113)
+($K816*'fnd base rates'!H$114)
+($M816*'fnd base rates'!H$116)
+($N816*'fnd base rates'!H$117)
+($O816*'fnd base rates'!H$118)
+($P816*VLOOKUP($S816+12,rate_basefnd,8)))</f>
        <v>817.14720999999997</v>
      </c>
      <c r="AA816" s="1">
        <f>(($D816*'fnd base rates'!I$107)
+($E816*'fnd base rates'!I$108)
+($F816*'fnd base rates'!I$109)
+($G816*'fnd base rates'!I$110)
+($H816*'fnd base rates'!I$111)
+($I816*'fnd base rates'!I$112)
+($J816*'fnd base rates'!I$113)
+($K816*'fnd base rates'!I$114)
+($M816*'fnd base rates'!I$116)
+($N816*'fnd base rates'!I$117)
+($O816*'fnd base rates'!I$118)
+($P816*VLOOKUP($S816+12,rate_basefnd,9)))
*$R816</f>
        <v>542.87</v>
      </c>
      <c r="AB816" s="1">
        <f>(($D816*'fnd base rates'!J$107)
+($E816*'fnd base rates'!J$108)
+($F816*'fnd base rates'!J$109)
+($G816*'fnd base rates'!J$110)
+($H816*'fnd base rates'!J$111)
+($I816*'fnd base rates'!J$112)
+($J816*'fnd base rates'!J$113)
+($K816*'fnd base rates'!J$114)
+($M816*'fnd base rates'!J$116)
+($N816*'fnd base rates'!J$117)
+($O816*'fnd base rates'!J$118)
+($P816*VLOOKUP($S816+12,rate_basefnd,10)))
*$R816</f>
        <v>1251.96</v>
      </c>
      <c r="AC816" s="1">
        <f>(($D816*'fnd base rates'!K$107)
+($E816*'fnd base rates'!K$108)
+($F816*'fnd base rates'!K$109)
+($G816*'fnd base rates'!K$110)
+($H816*'fnd base rates'!K$111)
+($I816*'fnd base rates'!K$112)
+($J816*'fnd base rates'!K$113)
+($K816*'fnd base rates'!K$114)
+($M816*'fnd base rates'!K$116)
+($N816*'fnd base rates'!K$117)
+($O816*'fnd base rates'!K$118)
+($P816*VLOOKUP($S816+12,rate_basefnd,11)))
*$R816</f>
        <v>1099.5940109999999</v>
      </c>
      <c r="AD816" s="1">
        <f>(($D816*'fnd base rates'!L$107)
+($E816*'fnd base rates'!L$108)
+($F816*'fnd base rates'!L$109)
+($G816*'fnd base rates'!L$110)
+($H816*'fnd base rates'!L$111)
+($I816*'fnd base rates'!L$112)
+($J816*'fnd base rates'!L$113)
+($K816*'fnd base rates'!L$114)
+($M816*'fnd base rates'!L$116)
+($N816*'fnd base rates'!L$117)
+($O816*'fnd base rates'!L$118)
+($P816*VLOOKUP($S816+12,rate_basefnd,12)))</f>
        <v>1769.8934060000001</v>
      </c>
      <c r="AE816" s="1">
        <f>(($D816*'fnd base rates'!M$107)
+($E816*'fnd base rates'!M$108)
+($F816*'fnd base rates'!M$109)
+($G816*'fnd base rates'!M$110)
+($H816*'fnd base rates'!M$111)
+($I816*'fnd base rates'!M$112)
+($J816*'fnd base rates'!M$113)
+($K816*'fnd base rates'!M$114)
+($M816*'fnd base rates'!M$116)
+($N816*'fnd base rates'!M$117)
+($O816*'fnd base rates'!M$118)
+($P816*VLOOKUP($S816+12,rate_basefnd,13)))</f>
        <v>0</v>
      </c>
      <c r="AF816" s="4">
        <f t="shared" si="919"/>
        <v>16344.006700000002</v>
      </c>
      <c r="AH816" s="4">
        <f t="shared" si="920"/>
        <v>489020201</v>
      </c>
      <c r="AI816" s="4" t="str">
        <f t="shared" si="921"/>
        <v>489</v>
      </c>
      <c r="AJ816" s="2" t="str">
        <f t="shared" si="922"/>
        <v>020</v>
      </c>
      <c r="AK816" s="2" t="str">
        <f t="shared" si="923"/>
        <v>201</v>
      </c>
      <c r="AL816" s="4">
        <f t="shared" si="924"/>
        <v>1</v>
      </c>
      <c r="AM816" s="4">
        <f t="shared" si="916"/>
        <v>1</v>
      </c>
      <c r="AN816" s="4">
        <f t="shared" si="925"/>
        <v>16344.006700000002</v>
      </c>
      <c r="AO816" s="4">
        <f t="shared" si="926"/>
        <v>16344</v>
      </c>
      <c r="AP816" s="4">
        <f t="shared" si="927"/>
        <v>0</v>
      </c>
      <c r="AQ816" s="4">
        <v>16344</v>
      </c>
      <c r="AW816" s="4">
        <v>16248</v>
      </c>
      <c r="AX816" s="5">
        <f t="shared" si="928"/>
        <v>96</v>
      </c>
      <c r="AY816" s="4">
        <v>16344</v>
      </c>
      <c r="AZ816" s="5"/>
      <c r="BB816" s="5">
        <f t="shared" ref="BB816" si="966">BC816-BA816</f>
        <v>0</v>
      </c>
    </row>
    <row r="817" spans="1:54" s="4" customFormat="1">
      <c r="A817" s="278">
        <v>489</v>
      </c>
      <c r="B817" s="2">
        <v>489020239</v>
      </c>
      <c r="C817" s="10" t="s">
        <v>1072</v>
      </c>
      <c r="D817" s="15">
        <f>'fnd enro'!D817</f>
        <v>0</v>
      </c>
      <c r="E817" s="15">
        <f>'fnd enro'!E817</f>
        <v>0</v>
      </c>
      <c r="F817" s="15">
        <f>'fnd enro'!F817</f>
        <v>0</v>
      </c>
      <c r="G817" s="15">
        <f>'fnd enro'!G817</f>
        <v>0</v>
      </c>
      <c r="H817" s="15">
        <f>'fnd enro'!H817</f>
        <v>0</v>
      </c>
      <c r="I817" s="15">
        <f>'fnd enro'!I817</f>
        <v>63</v>
      </c>
      <c r="J817" s="15">
        <f>'fnd enro'!J817</f>
        <v>0</v>
      </c>
      <c r="K817" s="16">
        <f>'fnd enro'!K817</f>
        <v>2.4129</v>
      </c>
      <c r="L817" s="15">
        <f>'fnd enro'!L817</f>
        <v>0</v>
      </c>
      <c r="M817" s="15">
        <f>'fnd enro'!M817</f>
        <v>0</v>
      </c>
      <c r="N817" s="15">
        <f>'fnd enro'!N817</f>
        <v>0</v>
      </c>
      <c r="O817" s="15">
        <f>'fnd enro'!O817</f>
        <v>0</v>
      </c>
      <c r="P817" s="15">
        <f>'fnd enro'!P817</f>
        <v>9</v>
      </c>
      <c r="Q817" s="15">
        <f>'fnd enro'!R817</f>
        <v>63</v>
      </c>
      <c r="R817" s="16">
        <f t="shared" si="918"/>
        <v>1</v>
      </c>
      <c r="S817" s="15">
        <f>VALUE('fnd enro'!Q817)</f>
        <v>6</v>
      </c>
      <c r="T817" s="2"/>
      <c r="U817" s="1">
        <f>(($D817*'fnd base rates'!C$107)
+($E817*'fnd base rates'!C$108)
+($F817*'fnd base rates'!C$109)
+($G817*'fnd base rates'!C$110)
+($H817*'fnd base rates'!C$111)
+($I817*'fnd base rates'!C$112)
+($J817*'fnd base rates'!C$113)
+($K817*'fnd base rates'!C$114)
+($M817*'fnd base rates'!C$116)
+($N817*'fnd base rates'!C$117)
+($O817*'fnd base rates'!C$118)
+($P817*VLOOKUP($S817+12,rate_basefnd,3)))
*$R817</f>
        <v>32833.944458999998</v>
      </c>
      <c r="V817" s="1">
        <f>(($D817*'fnd base rates'!D$107)
+($E817*'fnd base rates'!D$108)
+($F817*'fnd base rates'!D$109)
+($G817*'fnd base rates'!D$110)
+($H817*'fnd base rates'!D$111)
+($I817*'fnd base rates'!D$112)
+($J817*'fnd base rates'!D$113)
+($K817*'fnd base rates'!D$114)
+($M817*'fnd base rates'!D$116)
+($N817*'fnd base rates'!D$117)
+($O817*'fnd base rates'!D$118)
+($P817*VLOOKUP($S817+12,rate_basefnd,4)))
*$R817</f>
        <v>48706.560000000005</v>
      </c>
      <c r="W817" s="1">
        <f>(($D817*'fnd base rates'!E$107)
+($E817*'fnd base rates'!E$108)
+($F817*'fnd base rates'!E$109)
+($G817*'fnd base rates'!E$110)
+($H817*'fnd base rates'!E$111)
+($I817*'fnd base rates'!E$112)
+($J817*'fnd base rates'!E$113)
+($K817*'fnd base rates'!E$114)
+($M817*'fnd base rates'!E$116)
+($N817*'fnd base rates'!E$117)
+($O817*'fnd base rates'!E$118)
+($P817*VLOOKUP($S817+12,rate_basefnd,5)))
*$R817</f>
        <v>321176.76131699997</v>
      </c>
      <c r="X817" s="1">
        <f>(($D817*'fnd base rates'!F$107)
+($E817*'fnd base rates'!F$108)
+($F817*'fnd base rates'!F$109)
+($G817*'fnd base rates'!F$110)
+($H817*'fnd base rates'!F$111)
+($I817*'fnd base rates'!F$112)
+($J817*'fnd base rates'!F$113)
+($K817*'fnd base rates'!F$114)
+($M817*'fnd base rates'!F$116)
+($N817*'fnd base rates'!F$117)
+($O817*'fnd base rates'!F$118)
+($P817*VLOOKUP($S817+12,rate_basefnd,6)))
*$R817</f>
        <v>53304.828066000002</v>
      </c>
      <c r="Y817" s="1">
        <f>(($D817*'fnd base rates'!G$107)
+($E817*'fnd base rates'!G$108)
+($F817*'fnd base rates'!G$109)
+($G817*'fnd base rates'!G$110)
+($H817*'fnd base rates'!G$111)
+($I817*'fnd base rates'!G$112)
+($J817*'fnd base rates'!G$113)
+($K817*'fnd base rates'!G$114)
+($M817*'fnd base rates'!G$116)
+($N817*'fnd base rates'!G$117)
+($O817*'fnd base rates'!G$118)
+($P817*VLOOKUP($S817+12,rate_basefnd,7)))
*$R817</f>
        <v>11094.776757</v>
      </c>
      <c r="Z817" s="1">
        <f>(($D817*'fnd base rates'!H$107)
+($E817*'fnd base rates'!H$108)
+($F817*'fnd base rates'!H$109)
+($G817*'fnd base rates'!H$110)
+($H817*'fnd base rates'!H$111)
+($I817*'fnd base rates'!H$112)
+($J817*'fnd base rates'!H$113)
+($K817*'fnd base rates'!H$114)
+($M817*'fnd base rates'!H$116)
+($N817*'fnd base rates'!H$117)
+($O817*'fnd base rates'!H$118)
+($P817*VLOOKUP($S817+12,rate_basefnd,8)))</f>
        <v>50102.824229999998</v>
      </c>
      <c r="AA817" s="1">
        <f>(($D817*'fnd base rates'!I$107)
+($E817*'fnd base rates'!I$108)
+($F817*'fnd base rates'!I$109)
+($G817*'fnd base rates'!I$110)
+($H817*'fnd base rates'!I$111)
+($I817*'fnd base rates'!I$112)
+($J817*'fnd base rates'!I$113)
+($K817*'fnd base rates'!I$114)
+($M817*'fnd base rates'!I$116)
+($N817*'fnd base rates'!I$117)
+($O817*'fnd base rates'!I$118)
+($P817*VLOOKUP($S817+12,rate_basefnd,9)))
*$R817</f>
        <v>26699.58</v>
      </c>
      <c r="AB817" s="1">
        <f>(($D817*'fnd base rates'!J$107)
+($E817*'fnd base rates'!J$108)
+($F817*'fnd base rates'!J$109)
+($G817*'fnd base rates'!J$110)
+($H817*'fnd base rates'!J$111)
+($I817*'fnd base rates'!J$112)
+($J817*'fnd base rates'!J$113)
+($K817*'fnd base rates'!J$114)
+($M817*'fnd base rates'!J$116)
+($N817*'fnd base rates'!J$117)
+($O817*'fnd base rates'!J$118)
+($P817*VLOOKUP($S817+12,rate_basefnd,10)))
*$R817</f>
        <v>39893.759999999995</v>
      </c>
      <c r="AC817" s="1">
        <f>(($D817*'fnd base rates'!K$107)
+($E817*'fnd base rates'!K$108)
+($F817*'fnd base rates'!K$109)
+($G817*'fnd base rates'!K$110)
+($H817*'fnd base rates'!K$111)
+($I817*'fnd base rates'!K$112)
+($J817*'fnd base rates'!K$113)
+($K817*'fnd base rates'!K$114)
+($M817*'fnd base rates'!K$116)
+($N817*'fnd base rates'!K$117)
+($O817*'fnd base rates'!K$118)
+($P817*VLOOKUP($S817+12,rate_basefnd,11)))
*$R817</f>
        <v>69274.422693</v>
      </c>
      <c r="AD817" s="1">
        <f>(($D817*'fnd base rates'!L$107)
+($E817*'fnd base rates'!L$108)
+($F817*'fnd base rates'!L$109)
+($G817*'fnd base rates'!L$110)
+($H817*'fnd base rates'!L$111)
+($I817*'fnd base rates'!L$112)
+($J817*'fnd base rates'!L$113)
+($K817*'fnd base rates'!L$114)
+($M817*'fnd base rates'!L$116)
+($N817*'fnd base rates'!L$117)
+($O817*'fnd base rates'!L$118)
+($P817*VLOOKUP($S817+12,rate_basefnd,12)))</f>
        <v>81537.06457800002</v>
      </c>
      <c r="AE817" s="1">
        <f>(($D817*'fnd base rates'!M$107)
+($E817*'fnd base rates'!M$108)
+($F817*'fnd base rates'!M$109)
+($G817*'fnd base rates'!M$110)
+($H817*'fnd base rates'!M$111)
+($I817*'fnd base rates'!M$112)
+($J817*'fnd base rates'!M$113)
+($K817*'fnd base rates'!M$114)
+($M817*'fnd base rates'!M$116)
+($N817*'fnd base rates'!M$117)
+($O817*'fnd base rates'!M$118)
+($P817*VLOOKUP($S817+12,rate_basefnd,13)))</f>
        <v>0</v>
      </c>
      <c r="AF817" s="4">
        <f t="shared" si="919"/>
        <v>734624.52209999994</v>
      </c>
      <c r="AH817" s="4">
        <f t="shared" si="920"/>
        <v>489020239</v>
      </c>
      <c r="AI817" s="4" t="str">
        <f t="shared" si="921"/>
        <v>489</v>
      </c>
      <c r="AJ817" s="2" t="str">
        <f t="shared" si="922"/>
        <v>020</v>
      </c>
      <c r="AK817" s="2" t="str">
        <f t="shared" si="923"/>
        <v>239</v>
      </c>
      <c r="AL817" s="4">
        <f t="shared" si="924"/>
        <v>1</v>
      </c>
      <c r="AM817" s="4">
        <f t="shared" si="916"/>
        <v>63</v>
      </c>
      <c r="AN817" s="4">
        <f t="shared" si="925"/>
        <v>734624.52209999994</v>
      </c>
      <c r="AO817" s="4">
        <f t="shared" si="926"/>
        <v>11661</v>
      </c>
      <c r="AP817" s="4">
        <f t="shared" si="927"/>
        <v>0</v>
      </c>
      <c r="AQ817" s="4">
        <v>11661</v>
      </c>
      <c r="AW817" s="4">
        <v>11644</v>
      </c>
      <c r="AX817" s="5">
        <f t="shared" si="928"/>
        <v>17</v>
      </c>
      <c r="AY817" s="4">
        <v>11661</v>
      </c>
      <c r="AZ817" s="5"/>
      <c r="BB817" s="5">
        <f t="shared" ref="BB817" si="967">BC817-BA817</f>
        <v>0</v>
      </c>
    </row>
    <row r="818" spans="1:54" s="4" customFormat="1">
      <c r="A818" s="278">
        <v>489</v>
      </c>
      <c r="B818" s="2">
        <v>489020242</v>
      </c>
      <c r="C818" s="10" t="s">
        <v>1072</v>
      </c>
      <c r="D818" s="15">
        <f>'fnd enro'!D818</f>
        <v>0</v>
      </c>
      <c r="E818" s="15">
        <f>'fnd enro'!E818</f>
        <v>0</v>
      </c>
      <c r="F818" s="15">
        <f>'fnd enro'!F818</f>
        <v>0</v>
      </c>
      <c r="G818" s="15">
        <f>'fnd enro'!G818</f>
        <v>0</v>
      </c>
      <c r="H818" s="15">
        <f>'fnd enro'!H818</f>
        <v>0</v>
      </c>
      <c r="I818" s="15">
        <f>'fnd enro'!I818</f>
        <v>4</v>
      </c>
      <c r="J818" s="15">
        <f>'fnd enro'!J818</f>
        <v>0</v>
      </c>
      <c r="K818" s="16">
        <f>'fnd enro'!K818</f>
        <v>0.1532</v>
      </c>
      <c r="L818" s="15">
        <f>'fnd enro'!L818</f>
        <v>0</v>
      </c>
      <c r="M818" s="15">
        <f>'fnd enro'!M818</f>
        <v>0</v>
      </c>
      <c r="N818" s="15">
        <f>'fnd enro'!N818</f>
        <v>0</v>
      </c>
      <c r="O818" s="15">
        <f>'fnd enro'!O818</f>
        <v>0</v>
      </c>
      <c r="P818" s="15">
        <f>'fnd enro'!P818</f>
        <v>4</v>
      </c>
      <c r="Q818" s="15">
        <f>'fnd enro'!R818</f>
        <v>4</v>
      </c>
      <c r="R818" s="16">
        <f t="shared" si="918"/>
        <v>1</v>
      </c>
      <c r="S818" s="15">
        <f>VALUE('fnd enro'!Q818)</f>
        <v>8</v>
      </c>
      <c r="T818" s="2"/>
      <c r="U818" s="1">
        <f>(($D818*'fnd base rates'!C$107)
+($E818*'fnd base rates'!C$108)
+($F818*'fnd base rates'!C$109)
+($G818*'fnd base rates'!C$110)
+($H818*'fnd base rates'!C$111)
+($I818*'fnd base rates'!C$112)
+($J818*'fnd base rates'!C$113)
+($K818*'fnd base rates'!C$114)
+($M818*'fnd base rates'!C$116)
+($N818*'fnd base rates'!C$117)
+($O818*'fnd base rates'!C$118)
+($P818*VLOOKUP($S818+12,rate_basefnd,3)))
*$R818</f>
        <v>2311.529172</v>
      </c>
      <c r="V818" s="1">
        <f>(($D818*'fnd base rates'!D$107)
+($E818*'fnd base rates'!D$108)
+($F818*'fnd base rates'!D$109)
+($G818*'fnd base rates'!D$110)
+($H818*'fnd base rates'!D$111)
+($I818*'fnd base rates'!D$112)
+($J818*'fnd base rates'!D$113)
+($K818*'fnd base rates'!D$114)
+($M818*'fnd base rates'!D$116)
+($N818*'fnd base rates'!D$117)
+($O818*'fnd base rates'!D$118)
+($P818*VLOOKUP($S818+12,rate_basefnd,4)))
*$R818</f>
        <v>4167.28</v>
      </c>
      <c r="W818" s="1">
        <f>(($D818*'fnd base rates'!E$107)
+($E818*'fnd base rates'!E$108)
+($F818*'fnd base rates'!E$109)
+($G818*'fnd base rates'!E$110)
+($H818*'fnd base rates'!E$111)
+($I818*'fnd base rates'!E$112)
+($J818*'fnd base rates'!E$113)
+($K818*'fnd base rates'!E$114)
+($M818*'fnd base rates'!E$116)
+($N818*'fnd base rates'!E$117)
+($O818*'fnd base rates'!E$118)
+($P818*VLOOKUP($S818+12,rate_basefnd,5)))
*$R818</f>
        <v>30884.381035999999</v>
      </c>
      <c r="X818" s="1">
        <f>(($D818*'fnd base rates'!F$107)
+($E818*'fnd base rates'!F$108)
+($F818*'fnd base rates'!F$109)
+($G818*'fnd base rates'!F$110)
+($H818*'fnd base rates'!F$111)
+($I818*'fnd base rates'!F$112)
+($J818*'fnd base rates'!F$113)
+($K818*'fnd base rates'!F$114)
+($M818*'fnd base rates'!F$116)
+($N818*'fnd base rates'!F$117)
+($O818*'fnd base rates'!F$118)
+($P818*VLOOKUP($S818+12,rate_basefnd,6)))
*$R818</f>
        <v>3384.4335280000005</v>
      </c>
      <c r="Y818" s="1">
        <f>(($D818*'fnd base rates'!G$107)
+($E818*'fnd base rates'!G$108)
+($F818*'fnd base rates'!G$109)
+($G818*'fnd base rates'!G$110)
+($H818*'fnd base rates'!G$111)
+($I818*'fnd base rates'!G$112)
+($J818*'fnd base rates'!G$113)
+($K818*'fnd base rates'!G$114)
+($M818*'fnd base rates'!G$116)
+($N818*'fnd base rates'!G$117)
+($O818*'fnd base rates'!G$118)
+($P818*VLOOKUP($S818+12,rate_basefnd,7)))
*$R818</f>
        <v>1213.4645559999999</v>
      </c>
      <c r="Z818" s="1">
        <f>(($D818*'fnd base rates'!H$107)
+($E818*'fnd base rates'!H$108)
+($F818*'fnd base rates'!H$109)
+($G818*'fnd base rates'!H$110)
+($H818*'fnd base rates'!H$111)
+($I818*'fnd base rates'!H$112)
+($J818*'fnd base rates'!H$113)
+($K818*'fnd base rates'!H$114)
+($M818*'fnd base rates'!H$116)
+($N818*'fnd base rates'!H$117)
+($O818*'fnd base rates'!H$118)
+($P818*VLOOKUP($S818+12,rate_basefnd,8)))</f>
        <v>3259.1888399999998</v>
      </c>
      <c r="AA818" s="1">
        <f>(($D818*'fnd base rates'!I$107)
+($E818*'fnd base rates'!I$108)
+($F818*'fnd base rates'!I$109)
+($G818*'fnd base rates'!I$110)
+($H818*'fnd base rates'!I$111)
+($I818*'fnd base rates'!I$112)
+($J818*'fnd base rates'!I$113)
+($K818*'fnd base rates'!I$114)
+($M818*'fnd base rates'!I$116)
+($N818*'fnd base rates'!I$117)
+($O818*'fnd base rates'!I$118)
+($P818*VLOOKUP($S818+12,rate_basefnd,9)))
*$R818</f>
        <v>2120.08</v>
      </c>
      <c r="AB818" s="1">
        <f>(($D818*'fnd base rates'!J$107)
+($E818*'fnd base rates'!J$108)
+($F818*'fnd base rates'!J$109)
+($G818*'fnd base rates'!J$110)
+($H818*'fnd base rates'!J$111)
+($I818*'fnd base rates'!J$112)
+($J818*'fnd base rates'!J$113)
+($K818*'fnd base rates'!J$114)
+($M818*'fnd base rates'!J$116)
+($N818*'fnd base rates'!J$117)
+($O818*'fnd base rates'!J$118)
+($P818*VLOOKUP($S818+12,rate_basefnd,10)))
*$R818</f>
        <v>4740.6399999999994</v>
      </c>
      <c r="AC818" s="1">
        <f>(($D818*'fnd base rates'!K$107)
+($E818*'fnd base rates'!K$108)
+($F818*'fnd base rates'!K$109)
+($G818*'fnd base rates'!K$110)
+($H818*'fnd base rates'!K$111)
+($I818*'fnd base rates'!K$112)
+($J818*'fnd base rates'!K$113)
+($K818*'fnd base rates'!K$114)
+($M818*'fnd base rates'!K$116)
+($N818*'fnd base rates'!K$117)
+($O818*'fnd base rates'!K$118)
+($P818*VLOOKUP($S818+12,rate_basefnd,11)))
*$R818</f>
        <v>4398.3760439999996</v>
      </c>
      <c r="AD818" s="1">
        <f>(($D818*'fnd base rates'!L$107)
+($E818*'fnd base rates'!L$108)
+($F818*'fnd base rates'!L$109)
+($G818*'fnd base rates'!L$110)
+($H818*'fnd base rates'!L$111)
+($I818*'fnd base rates'!L$112)
+($J818*'fnd base rates'!L$113)
+($K818*'fnd base rates'!L$114)
+($M818*'fnd base rates'!L$116)
+($N818*'fnd base rates'!L$117)
+($O818*'fnd base rates'!L$118)
+($P818*VLOOKUP($S818+12,rate_basefnd,12)))</f>
        <v>6874.1336240000001</v>
      </c>
      <c r="AE818" s="1">
        <f>(($D818*'fnd base rates'!M$107)
+($E818*'fnd base rates'!M$108)
+($F818*'fnd base rates'!M$109)
+($G818*'fnd base rates'!M$110)
+($H818*'fnd base rates'!M$111)
+($I818*'fnd base rates'!M$112)
+($J818*'fnd base rates'!M$113)
+($K818*'fnd base rates'!M$114)
+($M818*'fnd base rates'!M$116)
+($N818*'fnd base rates'!M$117)
+($O818*'fnd base rates'!M$118)
+($P818*VLOOKUP($S818+12,rate_basefnd,13)))</f>
        <v>0</v>
      </c>
      <c r="AF818" s="4">
        <f t="shared" si="919"/>
        <v>63353.506800000003</v>
      </c>
      <c r="AH818" s="4">
        <f t="shared" si="920"/>
        <v>489020242</v>
      </c>
      <c r="AI818" s="4" t="str">
        <f t="shared" si="921"/>
        <v>489</v>
      </c>
      <c r="AJ818" s="2" t="str">
        <f t="shared" si="922"/>
        <v>020</v>
      </c>
      <c r="AK818" s="2" t="str">
        <f t="shared" si="923"/>
        <v>242</v>
      </c>
      <c r="AL818" s="4">
        <f t="shared" si="924"/>
        <v>1</v>
      </c>
      <c r="AM818" s="4">
        <f t="shared" si="916"/>
        <v>4</v>
      </c>
      <c r="AN818" s="4">
        <f t="shared" si="925"/>
        <v>63353.506800000003</v>
      </c>
      <c r="AO818" s="4">
        <f t="shared" si="926"/>
        <v>15838</v>
      </c>
      <c r="AP818" s="4">
        <f t="shared" si="927"/>
        <v>0</v>
      </c>
      <c r="AQ818" s="4">
        <v>15838</v>
      </c>
      <c r="AW818" s="4">
        <v>15785</v>
      </c>
      <c r="AX818" s="5">
        <f t="shared" si="928"/>
        <v>53</v>
      </c>
      <c r="AY818" s="4">
        <v>15838</v>
      </c>
      <c r="AZ818" s="5"/>
      <c r="BB818" s="5">
        <f t="shared" ref="BB818" si="968">BC818-BA818</f>
        <v>0</v>
      </c>
    </row>
    <row r="819" spans="1:54" s="4" customFormat="1">
      <c r="A819" s="278">
        <v>489</v>
      </c>
      <c r="B819" s="2">
        <v>489020261</v>
      </c>
      <c r="C819" s="10" t="s">
        <v>1072</v>
      </c>
      <c r="D819" s="15">
        <f>'fnd enro'!D819</f>
        <v>0</v>
      </c>
      <c r="E819" s="15">
        <f>'fnd enro'!E819</f>
        <v>0</v>
      </c>
      <c r="F819" s="15">
        <f>'fnd enro'!F819</f>
        <v>0</v>
      </c>
      <c r="G819" s="15">
        <f>'fnd enro'!G819</f>
        <v>0</v>
      </c>
      <c r="H819" s="15">
        <f>'fnd enro'!H819</f>
        <v>0</v>
      </c>
      <c r="I819" s="15">
        <f>'fnd enro'!I819</f>
        <v>186</v>
      </c>
      <c r="J819" s="15">
        <f>'fnd enro'!J819</f>
        <v>0</v>
      </c>
      <c r="K819" s="16">
        <f>'fnd enro'!K819</f>
        <v>7.1238000000000001</v>
      </c>
      <c r="L819" s="15">
        <f>'fnd enro'!L819</f>
        <v>0</v>
      </c>
      <c r="M819" s="15">
        <f>'fnd enro'!M819</f>
        <v>0</v>
      </c>
      <c r="N819" s="15">
        <f>'fnd enro'!N819</f>
        <v>0</v>
      </c>
      <c r="O819" s="15">
        <f>'fnd enro'!O819</f>
        <v>0</v>
      </c>
      <c r="P819" s="15">
        <f>'fnd enro'!P819</f>
        <v>24</v>
      </c>
      <c r="Q819" s="15">
        <f>'fnd enro'!R819</f>
        <v>186</v>
      </c>
      <c r="R819" s="16">
        <f t="shared" si="918"/>
        <v>1</v>
      </c>
      <c r="S819" s="15">
        <f>VALUE('fnd enro'!Q819)</f>
        <v>4</v>
      </c>
      <c r="T819" s="2"/>
      <c r="U819" s="1">
        <f>(($D819*'fnd base rates'!C$107)
+($E819*'fnd base rates'!C$108)
+($F819*'fnd base rates'!C$109)
+($G819*'fnd base rates'!C$110)
+($H819*'fnd base rates'!C$111)
+($I819*'fnd base rates'!C$112)
+($J819*'fnd base rates'!C$113)
+($K819*'fnd base rates'!C$114)
+($M819*'fnd base rates'!C$116)
+($N819*'fnd base rates'!C$117)
+($O819*'fnd base rates'!C$118)
+($P819*VLOOKUP($S819+12,rate_basefnd,3)))
*$R819</f>
        <v>96653.226498000018</v>
      </c>
      <c r="V819" s="1">
        <f>(($D819*'fnd base rates'!D$107)
+($E819*'fnd base rates'!D$108)
+($F819*'fnd base rates'!D$109)
+($G819*'fnd base rates'!D$110)
+($H819*'fnd base rates'!D$111)
+($I819*'fnd base rates'!D$112)
+($J819*'fnd base rates'!D$113)
+($K819*'fnd base rates'!D$114)
+($M819*'fnd base rates'!D$116)
+($N819*'fnd base rates'!D$117)
+($O819*'fnd base rates'!D$118)
+($P819*VLOOKUP($S819+12,rate_basefnd,4)))
*$R819</f>
        <v>142450.01999999999</v>
      </c>
      <c r="W819" s="1">
        <f>(($D819*'fnd base rates'!E$107)
+($E819*'fnd base rates'!E$108)
+($F819*'fnd base rates'!E$109)
+($G819*'fnd base rates'!E$110)
+($H819*'fnd base rates'!E$111)
+($I819*'fnd base rates'!E$112)
+($J819*'fnd base rates'!E$113)
+($K819*'fnd base rates'!E$114)
+($M819*'fnd base rates'!E$116)
+($N819*'fnd base rates'!E$117)
+($O819*'fnd base rates'!E$118)
+($P819*VLOOKUP($S819+12,rate_basefnd,5)))
*$R819</f>
        <v>935056.21817399992</v>
      </c>
      <c r="X819" s="1">
        <f>(($D819*'fnd base rates'!F$107)
+($E819*'fnd base rates'!F$108)
+($F819*'fnd base rates'!F$109)
+($G819*'fnd base rates'!F$110)
+($H819*'fnd base rates'!F$111)
+($I819*'fnd base rates'!F$112)
+($J819*'fnd base rates'!F$113)
+($K819*'fnd base rates'!F$114)
+($M819*'fnd base rates'!F$116)
+($N819*'fnd base rates'!F$117)
+($O819*'fnd base rates'!F$118)
+($P819*VLOOKUP($S819+12,rate_basefnd,6)))
*$R819</f>
        <v>157376.159052</v>
      </c>
      <c r="Y819" s="1">
        <f>(($D819*'fnd base rates'!G$107)
+($E819*'fnd base rates'!G$108)
+($F819*'fnd base rates'!G$109)
+($G819*'fnd base rates'!G$110)
+($H819*'fnd base rates'!G$111)
+($I819*'fnd base rates'!G$112)
+($J819*'fnd base rates'!G$113)
+($K819*'fnd base rates'!G$114)
+($M819*'fnd base rates'!G$116)
+($N819*'fnd base rates'!G$117)
+($O819*'fnd base rates'!G$118)
+($P819*VLOOKUP($S819+12,rate_basefnd,7)))
*$R819</f>
        <v>32116.921853999997</v>
      </c>
      <c r="Z819" s="1">
        <f>(($D819*'fnd base rates'!H$107)
+($E819*'fnd base rates'!H$108)
+($F819*'fnd base rates'!H$109)
+($G819*'fnd base rates'!H$110)
+($H819*'fnd base rates'!H$111)
+($I819*'fnd base rates'!H$112)
+($J819*'fnd base rates'!H$113)
+($K819*'fnd base rates'!H$114)
+($M819*'fnd base rates'!H$116)
+($N819*'fnd base rates'!H$117)
+($O819*'fnd base rates'!H$118)
+($P819*VLOOKUP($S819+12,rate_basefnd,8)))</f>
        <v>147824.66105999998</v>
      </c>
      <c r="AA819" s="1">
        <f>(($D819*'fnd base rates'!I$107)
+($E819*'fnd base rates'!I$108)
+($F819*'fnd base rates'!I$109)
+($G819*'fnd base rates'!I$110)
+($H819*'fnd base rates'!I$111)
+($I819*'fnd base rates'!I$112)
+($J819*'fnd base rates'!I$113)
+($K819*'fnd base rates'!I$114)
+($M819*'fnd base rates'!I$116)
+($N819*'fnd base rates'!I$117)
+($O819*'fnd base rates'!I$118)
+($P819*VLOOKUP($S819+12,rate_basefnd,9)))
*$R819</f>
        <v>78293.760000000009</v>
      </c>
      <c r="AB819" s="1">
        <f>(($D819*'fnd base rates'!J$107)
+($E819*'fnd base rates'!J$108)
+($F819*'fnd base rates'!J$109)
+($G819*'fnd base rates'!J$110)
+($H819*'fnd base rates'!J$111)
+($I819*'fnd base rates'!J$112)
+($J819*'fnd base rates'!J$113)
+($K819*'fnd base rates'!J$114)
+($M819*'fnd base rates'!J$116)
+($N819*'fnd base rates'!J$117)
+($O819*'fnd base rates'!J$118)
+($P819*VLOOKUP($S819+12,rate_basefnd,10)))
*$R819</f>
        <v>115008.23999999999</v>
      </c>
      <c r="AC819" s="1">
        <f>(($D819*'fnd base rates'!K$107)
+($E819*'fnd base rates'!K$108)
+($F819*'fnd base rates'!K$109)
+($G819*'fnd base rates'!K$110)
+($H819*'fnd base rates'!K$111)
+($I819*'fnd base rates'!K$112)
+($J819*'fnd base rates'!K$113)
+($K819*'fnd base rates'!K$114)
+($M819*'fnd base rates'!K$116)
+($N819*'fnd base rates'!K$117)
+($O819*'fnd base rates'!K$118)
+($P819*VLOOKUP($S819+12,rate_basefnd,11)))
*$R819</f>
        <v>204524.48604600001</v>
      </c>
      <c r="AD819" s="1">
        <f>(($D819*'fnd base rates'!L$107)
+($E819*'fnd base rates'!L$108)
+($F819*'fnd base rates'!L$109)
+($G819*'fnd base rates'!L$110)
+($H819*'fnd base rates'!L$111)
+($I819*'fnd base rates'!L$112)
+($J819*'fnd base rates'!L$113)
+($K819*'fnd base rates'!L$114)
+($M819*'fnd base rates'!L$116)
+($N819*'fnd base rates'!L$117)
+($O819*'fnd base rates'!L$118)
+($P819*VLOOKUP($S819+12,rate_basefnd,12)))</f>
        <v>238596.45351600001</v>
      </c>
      <c r="AE819" s="1">
        <f>(($D819*'fnd base rates'!M$107)
+($E819*'fnd base rates'!M$108)
+($F819*'fnd base rates'!M$109)
+($G819*'fnd base rates'!M$110)
+($H819*'fnd base rates'!M$111)
+($I819*'fnd base rates'!M$112)
+($J819*'fnd base rates'!M$113)
+($K819*'fnd base rates'!M$114)
+($M819*'fnd base rates'!M$116)
+($N819*'fnd base rates'!M$117)
+($O819*'fnd base rates'!M$118)
+($P819*VLOOKUP($S819+12,rate_basefnd,13)))</f>
        <v>0</v>
      </c>
      <c r="AF819" s="4">
        <f t="shared" si="919"/>
        <v>2147900.1461999998</v>
      </c>
      <c r="AH819" s="4">
        <f t="shared" si="920"/>
        <v>489020261</v>
      </c>
      <c r="AI819" s="4" t="str">
        <f t="shared" si="921"/>
        <v>489</v>
      </c>
      <c r="AJ819" s="2" t="str">
        <f t="shared" si="922"/>
        <v>020</v>
      </c>
      <c r="AK819" s="2" t="str">
        <f t="shared" si="923"/>
        <v>261</v>
      </c>
      <c r="AL819" s="4">
        <f t="shared" si="924"/>
        <v>1</v>
      </c>
      <c r="AM819" s="4">
        <f t="shared" si="916"/>
        <v>186</v>
      </c>
      <c r="AN819" s="4">
        <f t="shared" si="925"/>
        <v>2147900.1461999998</v>
      </c>
      <c r="AO819" s="4">
        <f t="shared" si="926"/>
        <v>11548</v>
      </c>
      <c r="AP819" s="4">
        <f t="shared" si="927"/>
        <v>0</v>
      </c>
      <c r="AQ819" s="4">
        <v>11548</v>
      </c>
      <c r="AW819" s="4">
        <v>11533</v>
      </c>
      <c r="AX819" s="5">
        <f t="shared" si="928"/>
        <v>15</v>
      </c>
      <c r="AY819" s="4">
        <v>11548</v>
      </c>
      <c r="AZ819" s="5"/>
      <c r="BB819" s="5">
        <f t="shared" ref="BB819" si="969">BC819-BA819</f>
        <v>0</v>
      </c>
    </row>
    <row r="820" spans="1:54" s="4" customFormat="1">
      <c r="A820" s="278">
        <v>489</v>
      </c>
      <c r="B820" s="2">
        <v>489020300</v>
      </c>
      <c r="C820" s="10" t="s">
        <v>1072</v>
      </c>
      <c r="D820" s="15">
        <f>'fnd enro'!D820</f>
        <v>0</v>
      </c>
      <c r="E820" s="15">
        <f>'fnd enro'!E820</f>
        <v>0</v>
      </c>
      <c r="F820" s="15">
        <f>'fnd enro'!F820</f>
        <v>0</v>
      </c>
      <c r="G820" s="15">
        <f>'fnd enro'!G820</f>
        <v>0</v>
      </c>
      <c r="H820" s="15">
        <f>'fnd enro'!H820</f>
        <v>0</v>
      </c>
      <c r="I820" s="15">
        <f>'fnd enro'!I820</f>
        <v>3</v>
      </c>
      <c r="J820" s="15">
        <f>'fnd enro'!J820</f>
        <v>0</v>
      </c>
      <c r="K820" s="16">
        <f>'fnd enro'!K820</f>
        <v>0.1149</v>
      </c>
      <c r="L820" s="15">
        <f>'fnd enro'!L820</f>
        <v>0</v>
      </c>
      <c r="M820" s="15">
        <f>'fnd enro'!M820</f>
        <v>0</v>
      </c>
      <c r="N820" s="15">
        <f>'fnd enro'!N820</f>
        <v>0</v>
      </c>
      <c r="O820" s="15">
        <f>'fnd enro'!O820</f>
        <v>0</v>
      </c>
      <c r="P820" s="15">
        <f>'fnd enro'!P820</f>
        <v>2</v>
      </c>
      <c r="Q820" s="15">
        <f>'fnd enro'!R820</f>
        <v>3</v>
      </c>
      <c r="R820" s="16">
        <f t="shared" si="918"/>
        <v>1</v>
      </c>
      <c r="S820" s="15">
        <f>VALUE('fnd enro'!Q820)</f>
        <v>8</v>
      </c>
      <c r="T820" s="2"/>
      <c r="U820" s="1">
        <f>(($D820*'fnd base rates'!C$107)
+($E820*'fnd base rates'!C$108)
+($F820*'fnd base rates'!C$109)
+($G820*'fnd base rates'!C$110)
+($H820*'fnd base rates'!C$111)
+($I820*'fnd base rates'!C$112)
+($J820*'fnd base rates'!C$113)
+($K820*'fnd base rates'!C$114)
+($M820*'fnd base rates'!C$116)
+($N820*'fnd base rates'!C$117)
+($O820*'fnd base rates'!C$118)
+($P820*VLOOKUP($S820+12,rate_basefnd,3)))
*$R820</f>
        <v>1668.2868790000002</v>
      </c>
      <c r="V820" s="1">
        <f>(($D820*'fnd base rates'!D$107)
+($E820*'fnd base rates'!D$108)
+($F820*'fnd base rates'!D$109)
+($G820*'fnd base rates'!D$110)
+($H820*'fnd base rates'!D$111)
+($I820*'fnd base rates'!D$112)
+($J820*'fnd base rates'!D$113)
+($K820*'fnd base rates'!D$114)
+($M820*'fnd base rates'!D$116)
+($N820*'fnd base rates'!D$117)
+($O820*'fnd base rates'!D$118)
+($P820*VLOOKUP($S820+12,rate_basefnd,4)))
*$R820</f>
        <v>2815.77</v>
      </c>
      <c r="W820" s="1">
        <f>(($D820*'fnd base rates'!E$107)
+($E820*'fnd base rates'!E$108)
+($F820*'fnd base rates'!E$109)
+($G820*'fnd base rates'!E$110)
+($H820*'fnd base rates'!E$111)
+($I820*'fnd base rates'!E$112)
+($J820*'fnd base rates'!E$113)
+($K820*'fnd base rates'!E$114)
+($M820*'fnd base rates'!E$116)
+($N820*'fnd base rates'!E$117)
+($O820*'fnd base rates'!E$118)
+($P820*VLOOKUP($S820+12,rate_basefnd,5)))
*$R820</f>
        <v>20140.095776999999</v>
      </c>
      <c r="X820" s="1">
        <f>(($D820*'fnd base rates'!F$107)
+($E820*'fnd base rates'!F$108)
+($F820*'fnd base rates'!F$109)
+($G820*'fnd base rates'!F$110)
+($H820*'fnd base rates'!F$111)
+($I820*'fnd base rates'!F$112)
+($J820*'fnd base rates'!F$113)
+($K820*'fnd base rates'!F$114)
+($M820*'fnd base rates'!F$116)
+($N820*'fnd base rates'!F$117)
+($O820*'fnd base rates'!F$118)
+($P820*VLOOKUP($S820+12,rate_basefnd,6)))
*$R820</f>
        <v>2538.3251460000001</v>
      </c>
      <c r="Y820" s="1">
        <f>(($D820*'fnd base rates'!G$107)
+($E820*'fnd base rates'!G$108)
+($F820*'fnd base rates'!G$109)
+($G820*'fnd base rates'!G$110)
+($H820*'fnd base rates'!G$111)
+($I820*'fnd base rates'!G$112)
+($J820*'fnd base rates'!G$113)
+($K820*'fnd base rates'!G$114)
+($M820*'fnd base rates'!G$116)
+($N820*'fnd base rates'!G$117)
+($O820*'fnd base rates'!G$118)
+($P820*VLOOKUP($S820+12,rate_basefnd,7)))
*$R820</f>
        <v>763.42841699999985</v>
      </c>
      <c r="Z820" s="1">
        <f>(($D820*'fnd base rates'!H$107)
+($E820*'fnd base rates'!H$108)
+($F820*'fnd base rates'!H$109)
+($G820*'fnd base rates'!H$110)
+($H820*'fnd base rates'!H$111)
+($I820*'fnd base rates'!H$112)
+($J820*'fnd base rates'!H$113)
+($K820*'fnd base rates'!H$114)
+($M820*'fnd base rates'!H$116)
+($N820*'fnd base rates'!H$117)
+($O820*'fnd base rates'!H$118)
+($P820*VLOOKUP($S820+12,rate_basefnd,8)))</f>
        <v>2421.9016299999998</v>
      </c>
      <c r="AA820" s="1">
        <f>(($D820*'fnd base rates'!I$107)
+($E820*'fnd base rates'!I$108)
+($F820*'fnd base rates'!I$109)
+($G820*'fnd base rates'!I$110)
+($H820*'fnd base rates'!I$111)
+($I820*'fnd base rates'!I$112)
+($J820*'fnd base rates'!I$113)
+($K820*'fnd base rates'!I$114)
+($M820*'fnd base rates'!I$116)
+($N820*'fnd base rates'!I$117)
+($O820*'fnd base rates'!I$118)
+($P820*VLOOKUP($S820+12,rate_basefnd,9)))
*$R820</f>
        <v>1467.64</v>
      </c>
      <c r="AB820" s="1">
        <f>(($D820*'fnd base rates'!J$107)
+($E820*'fnd base rates'!J$108)
+($F820*'fnd base rates'!J$109)
+($G820*'fnd base rates'!J$110)
+($H820*'fnd base rates'!J$111)
+($I820*'fnd base rates'!J$112)
+($J820*'fnd base rates'!J$113)
+($K820*'fnd base rates'!J$114)
+($M820*'fnd base rates'!J$116)
+($N820*'fnd base rates'!J$117)
+($O820*'fnd base rates'!J$118)
+($P820*VLOOKUP($S820+12,rate_basefnd,10)))
*$R820</f>
        <v>2919.3599999999997</v>
      </c>
      <c r="AC820" s="1">
        <f>(($D820*'fnd base rates'!K$107)
+($E820*'fnd base rates'!K$108)
+($F820*'fnd base rates'!K$109)
+($G820*'fnd base rates'!K$110)
+($H820*'fnd base rates'!K$111)
+($I820*'fnd base rates'!K$112)
+($J820*'fnd base rates'!K$113)
+($K820*'fnd base rates'!K$114)
+($M820*'fnd base rates'!K$116)
+($N820*'fnd base rates'!K$117)
+($O820*'fnd base rates'!K$118)
+($P820*VLOOKUP($S820+12,rate_basefnd,11)))
*$R820</f>
        <v>3298.782033</v>
      </c>
      <c r="AD820" s="1">
        <f>(($D820*'fnd base rates'!L$107)
+($E820*'fnd base rates'!L$108)
+($F820*'fnd base rates'!L$109)
+($G820*'fnd base rates'!L$110)
+($H820*'fnd base rates'!L$111)
+($I820*'fnd base rates'!L$112)
+($J820*'fnd base rates'!L$113)
+($K820*'fnd base rates'!L$114)
+($M820*'fnd base rates'!L$116)
+($N820*'fnd base rates'!L$117)
+($O820*'fnd base rates'!L$118)
+($P820*VLOOKUP($S820+12,rate_basefnd,12)))</f>
        <v>4666.5802180000001</v>
      </c>
      <c r="AE820" s="1">
        <f>(($D820*'fnd base rates'!M$107)
+($E820*'fnd base rates'!M$108)
+($F820*'fnd base rates'!M$109)
+($G820*'fnd base rates'!M$110)
+($H820*'fnd base rates'!M$111)
+($I820*'fnd base rates'!M$112)
+($J820*'fnd base rates'!M$113)
+($K820*'fnd base rates'!M$114)
+($M820*'fnd base rates'!M$116)
+($N820*'fnd base rates'!M$117)
+($O820*'fnd base rates'!M$118)
+($P820*VLOOKUP($S820+12,rate_basefnd,13)))</f>
        <v>0</v>
      </c>
      <c r="AF820" s="4">
        <f t="shared" si="919"/>
        <v>42700.170100000003</v>
      </c>
      <c r="AH820" s="4">
        <f t="shared" si="920"/>
        <v>489020300</v>
      </c>
      <c r="AI820" s="4" t="str">
        <f t="shared" si="921"/>
        <v>489</v>
      </c>
      <c r="AJ820" s="2" t="str">
        <f t="shared" si="922"/>
        <v>020</v>
      </c>
      <c r="AK820" s="2" t="str">
        <f t="shared" si="923"/>
        <v>300</v>
      </c>
      <c r="AL820" s="4">
        <f t="shared" si="924"/>
        <v>1</v>
      </c>
      <c r="AM820" s="4">
        <f t="shared" si="916"/>
        <v>3</v>
      </c>
      <c r="AN820" s="4">
        <f t="shared" si="925"/>
        <v>42700.170100000003</v>
      </c>
      <c r="AO820" s="4">
        <f t="shared" si="926"/>
        <v>14233</v>
      </c>
      <c r="AP820" s="4">
        <f t="shared" si="927"/>
        <v>0</v>
      </c>
      <c r="AQ820" s="4">
        <v>14233</v>
      </c>
      <c r="AW820" s="4">
        <v>14193</v>
      </c>
      <c r="AX820" s="5">
        <f t="shared" si="928"/>
        <v>40</v>
      </c>
      <c r="AY820" s="4">
        <v>14233</v>
      </c>
      <c r="AZ820" s="5"/>
      <c r="BB820" s="5">
        <f t="shared" ref="BB820" si="970">BC820-BA820</f>
        <v>0</v>
      </c>
    </row>
    <row r="821" spans="1:54" s="4" customFormat="1">
      <c r="A821" s="278">
        <v>489</v>
      </c>
      <c r="B821" s="2">
        <v>489020310</v>
      </c>
      <c r="C821" s="10" t="s">
        <v>1072</v>
      </c>
      <c r="D821" s="15">
        <f>'fnd enro'!D821</f>
        <v>0</v>
      </c>
      <c r="E821" s="15">
        <f>'fnd enro'!E821</f>
        <v>0</v>
      </c>
      <c r="F821" s="15">
        <f>'fnd enro'!F821</f>
        <v>0</v>
      </c>
      <c r="G821" s="15">
        <f>'fnd enro'!G821</f>
        <v>0</v>
      </c>
      <c r="H821" s="15">
        <f>'fnd enro'!H821</f>
        <v>0</v>
      </c>
      <c r="I821" s="15">
        <f>'fnd enro'!I821</f>
        <v>18</v>
      </c>
      <c r="J821" s="15">
        <f>'fnd enro'!J821</f>
        <v>0</v>
      </c>
      <c r="K821" s="16">
        <f>'fnd enro'!K821</f>
        <v>0.68940000000000001</v>
      </c>
      <c r="L821" s="15">
        <f>'fnd enro'!L821</f>
        <v>0</v>
      </c>
      <c r="M821" s="15">
        <f>'fnd enro'!M821</f>
        <v>0</v>
      </c>
      <c r="N821" s="15">
        <f>'fnd enro'!N821</f>
        <v>0</v>
      </c>
      <c r="O821" s="15">
        <f>'fnd enro'!O821</f>
        <v>0</v>
      </c>
      <c r="P821" s="15">
        <f>'fnd enro'!P821</f>
        <v>4</v>
      </c>
      <c r="Q821" s="15">
        <f>'fnd enro'!R821</f>
        <v>18</v>
      </c>
      <c r="R821" s="16">
        <f t="shared" si="918"/>
        <v>1</v>
      </c>
      <c r="S821" s="15">
        <f>VALUE('fnd enro'!Q821)</f>
        <v>10</v>
      </c>
      <c r="T821" s="2"/>
      <c r="U821" s="1">
        <f>(($D821*'fnd base rates'!C$107)
+($E821*'fnd base rates'!C$108)
+($F821*'fnd base rates'!C$109)
+($G821*'fnd base rates'!C$110)
+($H821*'fnd base rates'!C$111)
+($I821*'fnd base rates'!C$112)
+($J821*'fnd base rates'!C$113)
+($K821*'fnd base rates'!C$114)
+($M821*'fnd base rates'!C$116)
+($N821*'fnd base rates'!C$117)
+($O821*'fnd base rates'!C$118)
+($P821*VLOOKUP($S821+12,rate_basefnd,3)))
*$R821</f>
        <v>9506.0812740000001</v>
      </c>
      <c r="V821" s="1">
        <f>(($D821*'fnd base rates'!D$107)
+($E821*'fnd base rates'!D$108)
+($F821*'fnd base rates'!D$109)
+($G821*'fnd base rates'!D$110)
+($H821*'fnd base rates'!D$111)
+($I821*'fnd base rates'!D$112)
+($J821*'fnd base rates'!D$113)
+($K821*'fnd base rates'!D$114)
+($M821*'fnd base rates'!D$116)
+($N821*'fnd base rates'!D$117)
+($O821*'fnd base rates'!D$118)
+($P821*VLOOKUP($S821+12,rate_basefnd,4)))
*$R821</f>
        <v>14508.18</v>
      </c>
      <c r="W821" s="1">
        <f>(($D821*'fnd base rates'!E$107)
+($E821*'fnd base rates'!E$108)
+($F821*'fnd base rates'!E$109)
+($G821*'fnd base rates'!E$110)
+($H821*'fnd base rates'!E$111)
+($I821*'fnd base rates'!E$112)
+($J821*'fnd base rates'!E$113)
+($K821*'fnd base rates'!E$114)
+($M821*'fnd base rates'!E$116)
+($N821*'fnd base rates'!E$117)
+($O821*'fnd base rates'!E$118)
+($P821*VLOOKUP($S821+12,rate_basefnd,5)))
*$R821</f>
        <v>97544.054661999995</v>
      </c>
      <c r="X821" s="1">
        <f>(($D821*'fnd base rates'!F$107)
+($E821*'fnd base rates'!F$108)
+($F821*'fnd base rates'!F$109)
+($G821*'fnd base rates'!F$110)
+($H821*'fnd base rates'!F$111)
+($I821*'fnd base rates'!F$112)
+($J821*'fnd base rates'!F$113)
+($K821*'fnd base rates'!F$114)
+($M821*'fnd base rates'!F$116)
+($N821*'fnd base rates'!F$117)
+($O821*'fnd base rates'!F$118)
+($P821*VLOOKUP($S821+12,rate_basefnd,6)))
*$R821</f>
        <v>15229.950875999999</v>
      </c>
      <c r="Y821" s="1">
        <f>(($D821*'fnd base rates'!G$107)
+($E821*'fnd base rates'!G$108)
+($F821*'fnd base rates'!G$109)
+($G821*'fnd base rates'!G$110)
+($H821*'fnd base rates'!G$111)
+($I821*'fnd base rates'!G$112)
+($J821*'fnd base rates'!G$113)
+($K821*'fnd base rates'!G$114)
+($M821*'fnd base rates'!G$116)
+($N821*'fnd base rates'!G$117)
+($O821*'fnd base rates'!G$118)
+($P821*VLOOKUP($S821+12,rate_basefnd,7)))
*$R821</f>
        <v>3450.3305019999998</v>
      </c>
      <c r="Z821" s="1">
        <f>(($D821*'fnd base rates'!H$107)
+($E821*'fnd base rates'!H$108)
+($F821*'fnd base rates'!H$109)
+($G821*'fnd base rates'!H$110)
+($H821*'fnd base rates'!H$111)
+($I821*'fnd base rates'!H$112)
+($J821*'fnd base rates'!H$113)
+($K821*'fnd base rates'!H$114)
+($M821*'fnd base rates'!H$116)
+($N821*'fnd base rates'!H$117)
+($O821*'fnd base rates'!H$118)
+($P821*VLOOKUP($S821+12,rate_basefnd,8)))</f>
        <v>14358.089779999998</v>
      </c>
      <c r="AA821" s="1">
        <f>(($D821*'fnd base rates'!I$107)
+($E821*'fnd base rates'!I$108)
+($F821*'fnd base rates'!I$109)
+($G821*'fnd base rates'!I$110)
+($H821*'fnd base rates'!I$111)
+($I821*'fnd base rates'!I$112)
+($J821*'fnd base rates'!I$113)
+($K821*'fnd base rates'!I$114)
+($M821*'fnd base rates'!I$116)
+($N821*'fnd base rates'!I$117)
+($O821*'fnd base rates'!I$118)
+($P821*VLOOKUP($S821+12,rate_basefnd,9)))
*$R821</f>
        <v>7862.4800000000005</v>
      </c>
      <c r="AB821" s="1">
        <f>(($D821*'fnd base rates'!J$107)
+($E821*'fnd base rates'!J$108)
+($F821*'fnd base rates'!J$109)
+($G821*'fnd base rates'!J$110)
+($H821*'fnd base rates'!J$111)
+($I821*'fnd base rates'!J$112)
+($J821*'fnd base rates'!J$113)
+($K821*'fnd base rates'!J$114)
+($M821*'fnd base rates'!J$116)
+($N821*'fnd base rates'!J$117)
+($O821*'fnd base rates'!J$118)
+($P821*VLOOKUP($S821+12,rate_basefnd,10)))
*$R821</f>
        <v>12614.24</v>
      </c>
      <c r="AC821" s="1">
        <f>(($D821*'fnd base rates'!K$107)
+($E821*'fnd base rates'!K$108)
+($F821*'fnd base rates'!K$109)
+($G821*'fnd base rates'!K$110)
+($H821*'fnd base rates'!K$111)
+($I821*'fnd base rates'!K$112)
+($J821*'fnd base rates'!K$113)
+($K821*'fnd base rates'!K$114)
+($M821*'fnd base rates'!K$116)
+($N821*'fnd base rates'!K$117)
+($O821*'fnd base rates'!K$118)
+($P821*VLOOKUP($S821+12,rate_basefnd,11)))
*$R821</f>
        <v>19792.692198000001</v>
      </c>
      <c r="AD821" s="1">
        <f>(($D821*'fnd base rates'!L$107)
+($E821*'fnd base rates'!L$108)
+($F821*'fnd base rates'!L$109)
+($G821*'fnd base rates'!L$110)
+($H821*'fnd base rates'!L$111)
+($I821*'fnd base rates'!L$112)
+($J821*'fnd base rates'!L$113)
+($K821*'fnd base rates'!L$114)
+($M821*'fnd base rates'!L$116)
+($N821*'fnd base rates'!L$117)
+($O821*'fnd base rates'!L$118)
+($P821*VLOOKUP($S821+12,rate_basefnd,12)))</f>
        <v>24231.161308000002</v>
      </c>
      <c r="AE821" s="1">
        <f>(($D821*'fnd base rates'!M$107)
+($E821*'fnd base rates'!M$108)
+($F821*'fnd base rates'!M$109)
+($G821*'fnd base rates'!M$110)
+($H821*'fnd base rates'!M$111)
+($I821*'fnd base rates'!M$112)
+($J821*'fnd base rates'!M$113)
+($K821*'fnd base rates'!M$114)
+($M821*'fnd base rates'!M$116)
+($N821*'fnd base rates'!M$117)
+($O821*'fnd base rates'!M$118)
+($P821*VLOOKUP($S821+12,rate_basefnd,13)))</f>
        <v>0</v>
      </c>
      <c r="AF821" s="4">
        <f t="shared" si="919"/>
        <v>219097.26060000001</v>
      </c>
      <c r="AH821" s="4">
        <f t="shared" si="920"/>
        <v>489020310</v>
      </c>
      <c r="AI821" s="4" t="str">
        <f t="shared" si="921"/>
        <v>489</v>
      </c>
      <c r="AJ821" s="2" t="str">
        <f t="shared" si="922"/>
        <v>020</v>
      </c>
      <c r="AK821" s="2" t="str">
        <f t="shared" si="923"/>
        <v>310</v>
      </c>
      <c r="AL821" s="4">
        <f t="shared" si="924"/>
        <v>1</v>
      </c>
      <c r="AM821" s="4">
        <f t="shared" si="916"/>
        <v>18</v>
      </c>
      <c r="AN821" s="4">
        <f t="shared" si="925"/>
        <v>219097.26060000001</v>
      </c>
      <c r="AO821" s="4">
        <f t="shared" si="926"/>
        <v>12172</v>
      </c>
      <c r="AP821" s="4">
        <f t="shared" si="927"/>
        <v>0</v>
      </c>
      <c r="AQ821" s="4">
        <v>12172</v>
      </c>
      <c r="AW821" s="4">
        <v>12144</v>
      </c>
      <c r="AX821" s="5">
        <f t="shared" si="928"/>
        <v>28</v>
      </c>
      <c r="AY821" s="4">
        <v>12172</v>
      </c>
      <c r="AZ821" s="5"/>
      <c r="BB821" s="5">
        <f t="shared" ref="BB821" si="971">BC821-BA821</f>
        <v>0</v>
      </c>
    </row>
    <row r="822" spans="1:54" s="4" customFormat="1">
      <c r="A822" s="278">
        <v>489</v>
      </c>
      <c r="B822" s="2">
        <v>489020645</v>
      </c>
      <c r="C822" s="10" t="s">
        <v>1072</v>
      </c>
      <c r="D822" s="15">
        <f>'fnd enro'!D822</f>
        <v>0</v>
      </c>
      <c r="E822" s="15">
        <f>'fnd enro'!E822</f>
        <v>0</v>
      </c>
      <c r="F822" s="15">
        <f>'fnd enro'!F822</f>
        <v>0</v>
      </c>
      <c r="G822" s="15">
        <f>'fnd enro'!G822</f>
        <v>0</v>
      </c>
      <c r="H822" s="15">
        <f>'fnd enro'!H822</f>
        <v>0</v>
      </c>
      <c r="I822" s="15">
        <f>'fnd enro'!I822</f>
        <v>75</v>
      </c>
      <c r="J822" s="15">
        <f>'fnd enro'!J822</f>
        <v>0</v>
      </c>
      <c r="K822" s="16">
        <f>'fnd enro'!K822</f>
        <v>2.8725000000000001</v>
      </c>
      <c r="L822" s="15">
        <f>'fnd enro'!L822</f>
        <v>0</v>
      </c>
      <c r="M822" s="15">
        <f>'fnd enro'!M822</f>
        <v>0</v>
      </c>
      <c r="N822" s="15">
        <f>'fnd enro'!N822</f>
        <v>0</v>
      </c>
      <c r="O822" s="15">
        <f>'fnd enro'!O822</f>
        <v>1</v>
      </c>
      <c r="P822" s="15">
        <f>'fnd enro'!P822</f>
        <v>15</v>
      </c>
      <c r="Q822" s="15">
        <f>'fnd enro'!R822</f>
        <v>75</v>
      </c>
      <c r="R822" s="16">
        <f t="shared" si="918"/>
        <v>1</v>
      </c>
      <c r="S822" s="15">
        <f>VALUE('fnd enro'!Q822)</f>
        <v>9</v>
      </c>
      <c r="T822" s="2"/>
      <c r="U822" s="1">
        <f>(($D822*'fnd base rates'!C$107)
+($E822*'fnd base rates'!C$108)
+($F822*'fnd base rates'!C$109)
+($G822*'fnd base rates'!C$110)
+($H822*'fnd base rates'!C$111)
+($I822*'fnd base rates'!C$112)
+($J822*'fnd base rates'!C$113)
+($K822*'fnd base rates'!C$114)
+($M822*'fnd base rates'!C$116)
+($N822*'fnd base rates'!C$117)
+($O822*'fnd base rates'!C$118)
+($P822*VLOOKUP($S822+12,rate_basefnd,3)))
*$R822</f>
        <v>39541.441975000002</v>
      </c>
      <c r="V822" s="1">
        <f>(($D822*'fnd base rates'!D$107)
+($E822*'fnd base rates'!D$108)
+($F822*'fnd base rates'!D$109)
+($G822*'fnd base rates'!D$110)
+($H822*'fnd base rates'!D$111)
+($I822*'fnd base rates'!D$112)
+($J822*'fnd base rates'!D$113)
+($K822*'fnd base rates'!D$114)
+($M822*'fnd base rates'!D$116)
+($N822*'fnd base rates'!D$117)
+($O822*'fnd base rates'!D$118)
+($P822*VLOOKUP($S822+12,rate_basefnd,4)))
*$R822</f>
        <v>59875.969999999994</v>
      </c>
      <c r="W822" s="1">
        <f>(($D822*'fnd base rates'!E$107)
+($E822*'fnd base rates'!E$108)
+($F822*'fnd base rates'!E$109)
+($G822*'fnd base rates'!E$110)
+($H822*'fnd base rates'!E$111)
+($I822*'fnd base rates'!E$112)
+($J822*'fnd base rates'!E$113)
+($K822*'fnd base rates'!E$114)
+($M822*'fnd base rates'!E$116)
+($N822*'fnd base rates'!E$117)
+($O822*'fnd base rates'!E$118)
+($P822*VLOOKUP($S822+12,rate_basefnd,5)))
*$R822</f>
        <v>400407.93442500004</v>
      </c>
      <c r="X822" s="1">
        <f>(($D822*'fnd base rates'!F$107)
+($E822*'fnd base rates'!F$108)
+($F822*'fnd base rates'!F$109)
+($G822*'fnd base rates'!F$110)
+($H822*'fnd base rates'!F$111)
+($I822*'fnd base rates'!F$112)
+($J822*'fnd base rates'!F$113)
+($K822*'fnd base rates'!F$114)
+($M822*'fnd base rates'!F$116)
+($N822*'fnd base rates'!F$117)
+($O822*'fnd base rates'!F$118)
+($P822*VLOOKUP($S822+12,rate_basefnd,6)))
*$R822</f>
        <v>63608.148649999996</v>
      </c>
      <c r="Y822" s="1">
        <f>(($D822*'fnd base rates'!G$107)
+($E822*'fnd base rates'!G$108)
+($F822*'fnd base rates'!G$109)
+($G822*'fnd base rates'!G$110)
+($H822*'fnd base rates'!G$111)
+($I822*'fnd base rates'!G$112)
+($J822*'fnd base rates'!G$113)
+($K822*'fnd base rates'!G$114)
+($M822*'fnd base rates'!G$116)
+($N822*'fnd base rates'!G$117)
+($O822*'fnd base rates'!G$118)
+($P822*VLOOKUP($S822+12,rate_basefnd,7)))
*$R822</f>
        <v>14075.970424999998</v>
      </c>
      <c r="Z822" s="1">
        <f>(($D822*'fnd base rates'!H$107)
+($E822*'fnd base rates'!H$108)
+($F822*'fnd base rates'!H$109)
+($G822*'fnd base rates'!H$110)
+($H822*'fnd base rates'!H$111)
+($I822*'fnd base rates'!H$112)
+($J822*'fnd base rates'!H$113)
+($K822*'fnd base rates'!H$114)
+($M822*'fnd base rates'!H$116)
+($N822*'fnd base rates'!H$117)
+($O822*'fnd base rates'!H$118)
+($P822*VLOOKUP($S822+12,rate_basefnd,8)))</f>
        <v>59879.840750000003</v>
      </c>
      <c r="AA822" s="1">
        <f>(($D822*'fnd base rates'!I$107)
+($E822*'fnd base rates'!I$108)
+($F822*'fnd base rates'!I$109)
+($G822*'fnd base rates'!I$110)
+($H822*'fnd base rates'!I$111)
+($I822*'fnd base rates'!I$112)
+($J822*'fnd base rates'!I$113)
+($K822*'fnd base rates'!I$114)
+($M822*'fnd base rates'!I$116)
+($N822*'fnd base rates'!I$117)
+($O822*'fnd base rates'!I$118)
+($P822*VLOOKUP($S822+12,rate_basefnd,9)))
*$R822</f>
        <v>32538.09</v>
      </c>
      <c r="AB822" s="1">
        <f>(($D822*'fnd base rates'!J$107)
+($E822*'fnd base rates'!J$108)
+($F822*'fnd base rates'!J$109)
+($G822*'fnd base rates'!J$110)
+($H822*'fnd base rates'!J$111)
+($I822*'fnd base rates'!J$112)
+($J822*'fnd base rates'!J$113)
+($K822*'fnd base rates'!J$114)
+($M822*'fnd base rates'!J$116)
+($N822*'fnd base rates'!J$117)
+($O822*'fnd base rates'!J$118)
+($P822*VLOOKUP($S822+12,rate_basefnd,10)))
*$R822</f>
        <v>51091.93</v>
      </c>
      <c r="AC822" s="1">
        <f>(($D822*'fnd base rates'!K$107)
+($E822*'fnd base rates'!K$108)
+($F822*'fnd base rates'!K$109)
+($G822*'fnd base rates'!K$110)
+($H822*'fnd base rates'!K$111)
+($I822*'fnd base rates'!K$112)
+($J822*'fnd base rates'!K$113)
+($K822*'fnd base rates'!K$114)
+($M822*'fnd base rates'!K$116)
+($N822*'fnd base rates'!K$117)
+($O822*'fnd base rates'!K$118)
+($P822*VLOOKUP($S822+12,rate_basefnd,11)))
*$R822</f>
        <v>82726.720824999997</v>
      </c>
      <c r="AD822" s="1">
        <f>(($D822*'fnd base rates'!L$107)
+($E822*'fnd base rates'!L$108)
+($F822*'fnd base rates'!L$109)
+($G822*'fnd base rates'!L$110)
+($H822*'fnd base rates'!L$111)
+($I822*'fnd base rates'!L$112)
+($J822*'fnd base rates'!L$113)
+($K822*'fnd base rates'!L$114)
+($M822*'fnd base rates'!L$116)
+($N822*'fnd base rates'!L$117)
+($O822*'fnd base rates'!L$118)
+($P822*VLOOKUP($S822+12,rate_basefnd,12)))</f>
        <v>100054.23544999999</v>
      </c>
      <c r="AE822" s="1">
        <f>(($D822*'fnd base rates'!M$107)
+($E822*'fnd base rates'!M$108)
+($F822*'fnd base rates'!M$109)
+($G822*'fnd base rates'!M$110)
+($H822*'fnd base rates'!M$111)
+($I822*'fnd base rates'!M$112)
+($J822*'fnd base rates'!M$113)
+($K822*'fnd base rates'!M$114)
+($M822*'fnd base rates'!M$116)
+($N822*'fnd base rates'!M$117)
+($O822*'fnd base rates'!M$118)
+($P822*VLOOKUP($S822+12,rate_basefnd,13)))</f>
        <v>0</v>
      </c>
      <c r="AF822" s="4">
        <f t="shared" si="919"/>
        <v>903800.28249999997</v>
      </c>
      <c r="AH822" s="4">
        <f t="shared" si="920"/>
        <v>489020645</v>
      </c>
      <c r="AI822" s="4" t="str">
        <f t="shared" si="921"/>
        <v>489</v>
      </c>
      <c r="AJ822" s="2" t="str">
        <f t="shared" si="922"/>
        <v>020</v>
      </c>
      <c r="AK822" s="2" t="str">
        <f t="shared" si="923"/>
        <v>645</v>
      </c>
      <c r="AL822" s="4">
        <f t="shared" si="924"/>
        <v>1</v>
      </c>
      <c r="AM822" s="4">
        <f t="shared" si="916"/>
        <v>75</v>
      </c>
      <c r="AN822" s="4">
        <f t="shared" si="925"/>
        <v>903800.28249999997</v>
      </c>
      <c r="AO822" s="4">
        <f t="shared" si="926"/>
        <v>12051</v>
      </c>
      <c r="AP822" s="4">
        <f t="shared" si="927"/>
        <v>0</v>
      </c>
      <c r="AQ822" s="4">
        <v>12051</v>
      </c>
      <c r="AW822" s="4">
        <v>12026</v>
      </c>
      <c r="AX822" s="5">
        <f t="shared" si="928"/>
        <v>25</v>
      </c>
      <c r="AY822" s="4">
        <v>12051</v>
      </c>
      <c r="AZ822" s="5"/>
      <c r="BB822" s="5">
        <f t="shared" ref="BB822" si="972">BC822-BA822</f>
        <v>0</v>
      </c>
    </row>
    <row r="823" spans="1:54" s="4" customFormat="1">
      <c r="A823" s="278">
        <v>489</v>
      </c>
      <c r="B823" s="2">
        <v>489020660</v>
      </c>
      <c r="C823" s="10" t="s">
        <v>1072</v>
      </c>
      <c r="D823" s="15">
        <f>'fnd enro'!D823</f>
        <v>0</v>
      </c>
      <c r="E823" s="15">
        <f>'fnd enro'!E823</f>
        <v>0</v>
      </c>
      <c r="F823" s="15">
        <f>'fnd enro'!F823</f>
        <v>0</v>
      </c>
      <c r="G823" s="15">
        <f>'fnd enro'!G823</f>
        <v>0</v>
      </c>
      <c r="H823" s="15">
        <f>'fnd enro'!H823</f>
        <v>0</v>
      </c>
      <c r="I823" s="15">
        <f>'fnd enro'!I823</f>
        <v>10</v>
      </c>
      <c r="J823" s="15">
        <f>'fnd enro'!J823</f>
        <v>0</v>
      </c>
      <c r="K823" s="16">
        <f>'fnd enro'!K823</f>
        <v>0.38300000000000001</v>
      </c>
      <c r="L823" s="15">
        <f>'fnd enro'!L823</f>
        <v>0</v>
      </c>
      <c r="M823" s="15">
        <f>'fnd enro'!M823</f>
        <v>0</v>
      </c>
      <c r="N823" s="15">
        <f>'fnd enro'!N823</f>
        <v>0</v>
      </c>
      <c r="O823" s="15">
        <f>'fnd enro'!O823</f>
        <v>0</v>
      </c>
      <c r="P823" s="15">
        <f>'fnd enro'!P823</f>
        <v>1</v>
      </c>
      <c r="Q823" s="15">
        <f>'fnd enro'!R823</f>
        <v>10</v>
      </c>
      <c r="R823" s="16">
        <f t="shared" si="918"/>
        <v>1</v>
      </c>
      <c r="S823" s="15">
        <f>VALUE('fnd enro'!Q823)</f>
        <v>5</v>
      </c>
      <c r="T823" s="2"/>
      <c r="U823" s="1">
        <f>(($D823*'fnd base rates'!C$107)
+($E823*'fnd base rates'!C$108)
+($F823*'fnd base rates'!C$109)
+($G823*'fnd base rates'!C$110)
+($H823*'fnd base rates'!C$111)
+($I823*'fnd base rates'!C$112)
+($J823*'fnd base rates'!C$113)
+($K823*'fnd base rates'!C$114)
+($M823*'fnd base rates'!C$116)
+($N823*'fnd base rates'!C$117)
+($O823*'fnd base rates'!C$118)
+($P823*VLOOKUP($S823+12,rate_basefnd,3)))
*$R823</f>
        <v>5181.39293</v>
      </c>
      <c r="V823" s="1">
        <f>(($D823*'fnd base rates'!D$107)
+($E823*'fnd base rates'!D$108)
+($F823*'fnd base rates'!D$109)
+($G823*'fnd base rates'!D$110)
+($H823*'fnd base rates'!D$111)
+($I823*'fnd base rates'!D$112)
+($J823*'fnd base rates'!D$113)
+($K823*'fnd base rates'!D$114)
+($M823*'fnd base rates'!D$116)
+($N823*'fnd base rates'!D$117)
+($O823*'fnd base rates'!D$118)
+($P823*VLOOKUP($S823+12,rate_basefnd,4)))
*$R823</f>
        <v>7587.45</v>
      </c>
      <c r="W823" s="1">
        <f>(($D823*'fnd base rates'!E$107)
+($E823*'fnd base rates'!E$108)
+($F823*'fnd base rates'!E$109)
+($G823*'fnd base rates'!E$110)
+($H823*'fnd base rates'!E$111)
+($I823*'fnd base rates'!E$112)
+($J823*'fnd base rates'!E$113)
+($K823*'fnd base rates'!E$114)
+($M823*'fnd base rates'!E$116)
+($N823*'fnd base rates'!E$117)
+($O823*'fnd base rates'!E$118)
+($P823*VLOOKUP($S823+12,rate_basefnd,5)))
*$R823</f>
        <v>49577.222590000005</v>
      </c>
      <c r="X823" s="1">
        <f>(($D823*'fnd base rates'!F$107)
+($E823*'fnd base rates'!F$108)
+($F823*'fnd base rates'!F$109)
+($G823*'fnd base rates'!F$110)
+($H823*'fnd base rates'!F$111)
+($I823*'fnd base rates'!F$112)
+($J823*'fnd base rates'!F$113)
+($K823*'fnd base rates'!F$114)
+($M823*'fnd base rates'!F$116)
+($N823*'fnd base rates'!F$117)
+($O823*'fnd base rates'!F$118)
+($P823*VLOOKUP($S823+12,rate_basefnd,6)))
*$R823</f>
        <v>8461.0838199999998</v>
      </c>
      <c r="Y823" s="1">
        <f>(($D823*'fnd base rates'!G$107)
+($E823*'fnd base rates'!G$108)
+($F823*'fnd base rates'!G$109)
+($G823*'fnd base rates'!G$110)
+($H823*'fnd base rates'!G$111)
+($I823*'fnd base rates'!G$112)
+($J823*'fnd base rates'!G$113)
+($K823*'fnd base rates'!G$114)
+($M823*'fnd base rates'!G$116)
+($N823*'fnd base rates'!G$117)
+($O823*'fnd base rates'!G$118)
+($P823*VLOOKUP($S823+12,rate_basefnd,7)))
*$R823</f>
        <v>1693.0113899999999</v>
      </c>
      <c r="Z823" s="1">
        <f>(($D823*'fnd base rates'!H$107)
+($E823*'fnd base rates'!H$108)
+($F823*'fnd base rates'!H$109)
+($G823*'fnd base rates'!H$110)
+($H823*'fnd base rates'!H$111)
+($I823*'fnd base rates'!H$112)
+($J823*'fnd base rates'!H$113)
+($K823*'fnd base rates'!H$114)
+($M823*'fnd base rates'!H$116)
+($N823*'fnd base rates'!H$117)
+($O823*'fnd base rates'!H$118)
+($P823*VLOOKUP($S823+12,rate_basefnd,8)))</f>
        <v>7942.3920999999991</v>
      </c>
      <c r="AA823" s="1">
        <f>(($D823*'fnd base rates'!I$107)
+($E823*'fnd base rates'!I$108)
+($F823*'fnd base rates'!I$109)
+($G823*'fnd base rates'!I$110)
+($H823*'fnd base rates'!I$111)
+($I823*'fnd base rates'!I$112)
+($J823*'fnd base rates'!I$113)
+($K823*'fnd base rates'!I$114)
+($M823*'fnd base rates'!I$116)
+($N823*'fnd base rates'!I$117)
+($O823*'fnd base rates'!I$118)
+($P823*VLOOKUP($S823+12,rate_basefnd,9)))
*$R823</f>
        <v>4181.21</v>
      </c>
      <c r="AB823" s="1">
        <f>(($D823*'fnd base rates'!J$107)
+($E823*'fnd base rates'!J$108)
+($F823*'fnd base rates'!J$109)
+($G823*'fnd base rates'!J$110)
+($H823*'fnd base rates'!J$111)
+($I823*'fnd base rates'!J$112)
+($J823*'fnd base rates'!J$113)
+($K823*'fnd base rates'!J$114)
+($M823*'fnd base rates'!J$116)
+($N823*'fnd base rates'!J$117)
+($O823*'fnd base rates'!J$118)
+($P823*VLOOKUP($S823+12,rate_basefnd,10)))
*$R823</f>
        <v>6037.09</v>
      </c>
      <c r="AC823" s="1">
        <f>(($D823*'fnd base rates'!K$107)
+($E823*'fnd base rates'!K$108)
+($F823*'fnd base rates'!K$109)
+($G823*'fnd base rates'!K$110)
+($H823*'fnd base rates'!K$111)
+($I823*'fnd base rates'!K$112)
+($J823*'fnd base rates'!K$113)
+($K823*'fnd base rates'!K$114)
+($M823*'fnd base rates'!K$116)
+($N823*'fnd base rates'!K$117)
+($O823*'fnd base rates'!K$118)
+($P823*VLOOKUP($S823+12,rate_basefnd,11)))
*$R823</f>
        <v>10995.94011</v>
      </c>
      <c r="AD823" s="1">
        <f>(($D823*'fnd base rates'!L$107)
+($E823*'fnd base rates'!L$108)
+($F823*'fnd base rates'!L$109)
+($G823*'fnd base rates'!L$110)
+($H823*'fnd base rates'!L$111)
+($I823*'fnd base rates'!L$112)
+($J823*'fnd base rates'!L$113)
+($K823*'fnd base rates'!L$114)
+($M823*'fnd base rates'!L$116)
+($N823*'fnd base rates'!L$117)
+($O823*'fnd base rates'!L$118)
+($P823*VLOOKUP($S823+12,rate_basefnd,12)))</f>
        <v>12715.414060000001</v>
      </c>
      <c r="AE823" s="1">
        <f>(($D823*'fnd base rates'!M$107)
+($E823*'fnd base rates'!M$108)
+($F823*'fnd base rates'!M$109)
+($G823*'fnd base rates'!M$110)
+($H823*'fnd base rates'!M$111)
+($I823*'fnd base rates'!M$112)
+($J823*'fnd base rates'!M$113)
+($K823*'fnd base rates'!M$114)
+($M823*'fnd base rates'!M$116)
+($N823*'fnd base rates'!M$117)
+($O823*'fnd base rates'!M$118)
+($P823*VLOOKUP($S823+12,rate_basefnd,13)))</f>
        <v>0</v>
      </c>
      <c r="AF823" s="4">
        <f t="shared" si="919"/>
        <v>114372.20699999999</v>
      </c>
      <c r="AH823" s="4">
        <f t="shared" si="920"/>
        <v>489020660</v>
      </c>
      <c r="AI823" s="4" t="str">
        <f t="shared" si="921"/>
        <v>489</v>
      </c>
      <c r="AJ823" s="2" t="str">
        <f t="shared" si="922"/>
        <v>020</v>
      </c>
      <c r="AK823" s="2" t="str">
        <f t="shared" si="923"/>
        <v>660</v>
      </c>
      <c r="AL823" s="4">
        <f t="shared" si="924"/>
        <v>1</v>
      </c>
      <c r="AM823" s="4">
        <f t="shared" si="916"/>
        <v>10</v>
      </c>
      <c r="AN823" s="4">
        <f t="shared" si="925"/>
        <v>114372.20699999999</v>
      </c>
      <c r="AO823" s="4">
        <f t="shared" si="926"/>
        <v>11437</v>
      </c>
      <c r="AP823" s="4">
        <f t="shared" si="927"/>
        <v>0</v>
      </c>
      <c r="AQ823" s="4">
        <v>11437</v>
      </c>
      <c r="AW823" s="4">
        <v>11422</v>
      </c>
      <c r="AX823" s="5">
        <f t="shared" si="928"/>
        <v>15</v>
      </c>
      <c r="AY823" s="4">
        <v>11437</v>
      </c>
      <c r="AZ823" s="5"/>
      <c r="BB823" s="5">
        <f t="shared" ref="BB823" si="973">BC823-BA823</f>
        <v>0</v>
      </c>
    </row>
    <row r="824" spans="1:54" s="4" customFormat="1">
      <c r="A824" s="278">
        <v>489</v>
      </c>
      <c r="B824" s="2">
        <v>489020712</v>
      </c>
      <c r="C824" s="10" t="s">
        <v>1072</v>
      </c>
      <c r="D824" s="15">
        <f>'fnd enro'!D824</f>
        <v>0</v>
      </c>
      <c r="E824" s="15">
        <f>'fnd enro'!E824</f>
        <v>0</v>
      </c>
      <c r="F824" s="15">
        <f>'fnd enro'!F824</f>
        <v>0</v>
      </c>
      <c r="G824" s="15">
        <f>'fnd enro'!G824</f>
        <v>0</v>
      </c>
      <c r="H824" s="15">
        <f>'fnd enro'!H824</f>
        <v>0</v>
      </c>
      <c r="I824" s="15">
        <f>'fnd enro'!I824</f>
        <v>37</v>
      </c>
      <c r="J824" s="15">
        <f>'fnd enro'!J824</f>
        <v>0</v>
      </c>
      <c r="K824" s="16">
        <f>'fnd enro'!K824</f>
        <v>1.4171</v>
      </c>
      <c r="L824" s="15">
        <f>'fnd enro'!L824</f>
        <v>0</v>
      </c>
      <c r="M824" s="15">
        <f>'fnd enro'!M824</f>
        <v>0</v>
      </c>
      <c r="N824" s="15">
        <f>'fnd enro'!N824</f>
        <v>0</v>
      </c>
      <c r="O824" s="15">
        <f>'fnd enro'!O824</f>
        <v>0</v>
      </c>
      <c r="P824" s="15">
        <f>'fnd enro'!P824</f>
        <v>7</v>
      </c>
      <c r="Q824" s="15">
        <f>'fnd enro'!R824</f>
        <v>37</v>
      </c>
      <c r="R824" s="16">
        <f t="shared" si="918"/>
        <v>1</v>
      </c>
      <c r="S824" s="15">
        <f>VALUE('fnd enro'!Q824)</f>
        <v>6</v>
      </c>
      <c r="T824" s="2"/>
      <c r="U824" s="1">
        <f>(($D824*'fnd base rates'!C$107)
+($E824*'fnd base rates'!C$108)
+($F824*'fnd base rates'!C$109)
+($G824*'fnd base rates'!C$110)
+($H824*'fnd base rates'!C$111)
+($I824*'fnd base rates'!C$112)
+($J824*'fnd base rates'!C$113)
+($K824*'fnd base rates'!C$114)
+($M824*'fnd base rates'!C$116)
+($N824*'fnd base rates'!C$117)
+($O824*'fnd base rates'!C$118)
+($P824*VLOOKUP($S824+12,rate_basefnd,3)))
*$R824</f>
        <v>19387.244841</v>
      </c>
      <c r="V824" s="1">
        <f>(($D824*'fnd base rates'!D$107)
+($E824*'fnd base rates'!D$108)
+($F824*'fnd base rates'!D$109)
+($G824*'fnd base rates'!D$110)
+($H824*'fnd base rates'!D$111)
+($I824*'fnd base rates'!D$112)
+($J824*'fnd base rates'!D$113)
+($K824*'fnd base rates'!D$114)
+($M824*'fnd base rates'!D$116)
+($N824*'fnd base rates'!D$117)
+($O824*'fnd base rates'!D$118)
+($P824*VLOOKUP($S824+12,rate_basefnd,4)))
*$R824</f>
        <v>29097.32</v>
      </c>
      <c r="W824" s="1">
        <f>(($D824*'fnd base rates'!E$107)
+($E824*'fnd base rates'!E$108)
+($F824*'fnd base rates'!E$109)
+($G824*'fnd base rates'!E$110)
+($H824*'fnd base rates'!E$111)
+($I824*'fnd base rates'!E$112)
+($J824*'fnd base rates'!E$113)
+($K824*'fnd base rates'!E$114)
+($M824*'fnd base rates'!E$116)
+($N824*'fnd base rates'!E$117)
+($O824*'fnd base rates'!E$118)
+($P824*VLOOKUP($S824+12,rate_basefnd,5)))
*$R824</f>
        <v>193429.284583</v>
      </c>
      <c r="X824" s="1">
        <f>(($D824*'fnd base rates'!F$107)
+($E824*'fnd base rates'!F$108)
+($F824*'fnd base rates'!F$109)
+($G824*'fnd base rates'!F$110)
+($H824*'fnd base rates'!F$111)
+($I824*'fnd base rates'!F$112)
+($J824*'fnd base rates'!F$113)
+($K824*'fnd base rates'!F$114)
+($M824*'fnd base rates'!F$116)
+($N824*'fnd base rates'!F$117)
+($O824*'fnd base rates'!F$118)
+($P824*VLOOKUP($S824+12,rate_basefnd,6)))
*$R824</f>
        <v>31306.010134000004</v>
      </c>
      <c r="Y824" s="1">
        <f>(($D824*'fnd base rates'!G$107)
+($E824*'fnd base rates'!G$108)
+($F824*'fnd base rates'!G$109)
+($G824*'fnd base rates'!G$110)
+($H824*'fnd base rates'!G$111)
+($I824*'fnd base rates'!G$112)
+($J824*'fnd base rates'!G$113)
+($K824*'fnd base rates'!G$114)
+($M824*'fnd base rates'!G$116)
+($N824*'fnd base rates'!G$117)
+($O824*'fnd base rates'!G$118)
+($P824*VLOOKUP($S824+12,rate_basefnd,7)))
*$R824</f>
        <v>6748.9171429999988</v>
      </c>
      <c r="Z824" s="1">
        <f>(($D824*'fnd base rates'!H$107)
+($E824*'fnd base rates'!H$108)
+($F824*'fnd base rates'!H$109)
+($G824*'fnd base rates'!H$110)
+($H824*'fnd base rates'!H$111)
+($I824*'fnd base rates'!H$112)
+($J824*'fnd base rates'!H$113)
+($K824*'fnd base rates'!H$114)
+($M824*'fnd base rates'!H$116)
+($N824*'fnd base rates'!H$117)
+($O824*'fnd base rates'!H$118)
+($P824*VLOOKUP($S824+12,rate_basefnd,8)))</f>
        <v>29461.176769999998</v>
      </c>
      <c r="AA824" s="1">
        <f>(($D824*'fnd base rates'!I$107)
+($E824*'fnd base rates'!I$108)
+($F824*'fnd base rates'!I$109)
+($G824*'fnd base rates'!I$110)
+($H824*'fnd base rates'!I$111)
+($I824*'fnd base rates'!I$112)
+($J824*'fnd base rates'!I$113)
+($K824*'fnd base rates'!I$114)
+($M824*'fnd base rates'!I$116)
+($N824*'fnd base rates'!I$117)
+($O824*'fnd base rates'!I$118)
+($P824*VLOOKUP($S824+12,rate_basefnd,9)))
*$R824</f>
        <v>15875.140000000001</v>
      </c>
      <c r="AB824" s="1">
        <f>(($D824*'fnd base rates'!J$107)
+($E824*'fnd base rates'!J$108)
+($F824*'fnd base rates'!J$109)
+($G824*'fnd base rates'!J$110)
+($H824*'fnd base rates'!J$111)
+($I824*'fnd base rates'!J$112)
+($J824*'fnd base rates'!J$113)
+($K824*'fnd base rates'!J$114)
+($M824*'fnd base rates'!J$116)
+($N824*'fnd base rates'!J$117)
+($O824*'fnd base rates'!J$118)
+($P824*VLOOKUP($S824+12,rate_basefnd,10)))
*$R824</f>
        <v>24440</v>
      </c>
      <c r="AC824" s="1">
        <f>(($D824*'fnd base rates'!K$107)
+($E824*'fnd base rates'!K$108)
+($F824*'fnd base rates'!K$109)
+($G824*'fnd base rates'!K$110)
+($H824*'fnd base rates'!K$111)
+($I824*'fnd base rates'!K$112)
+($J824*'fnd base rates'!K$113)
+($K824*'fnd base rates'!K$114)
+($M824*'fnd base rates'!K$116)
+($N824*'fnd base rates'!K$117)
+($O824*'fnd base rates'!K$118)
+($P824*VLOOKUP($S824+12,rate_basefnd,11)))
*$R824</f>
        <v>40684.978406999995</v>
      </c>
      <c r="AD824" s="1">
        <f>(($D824*'fnd base rates'!L$107)
+($E824*'fnd base rates'!L$108)
+($F824*'fnd base rates'!L$109)
+($G824*'fnd base rates'!L$110)
+($H824*'fnd base rates'!L$111)
+($I824*'fnd base rates'!L$112)
+($J824*'fnd base rates'!L$113)
+($K824*'fnd base rates'!L$114)
+($M824*'fnd base rates'!L$116)
+($N824*'fnd base rates'!L$117)
+($O824*'fnd base rates'!L$118)
+($P824*VLOOKUP($S824+12,rate_basefnd,12)))</f>
        <v>48663.556022000004</v>
      </c>
      <c r="AE824" s="1">
        <f>(($D824*'fnd base rates'!M$107)
+($E824*'fnd base rates'!M$108)
+($F824*'fnd base rates'!M$109)
+($G824*'fnd base rates'!M$110)
+($H824*'fnd base rates'!M$111)
+($I824*'fnd base rates'!M$112)
+($J824*'fnd base rates'!M$113)
+($K824*'fnd base rates'!M$114)
+($M824*'fnd base rates'!M$116)
+($N824*'fnd base rates'!M$117)
+($O824*'fnd base rates'!M$118)
+($P824*VLOOKUP($S824+12,rate_basefnd,13)))</f>
        <v>0</v>
      </c>
      <c r="AF824" s="4">
        <f t="shared" si="919"/>
        <v>439093.62790000008</v>
      </c>
      <c r="AH824" s="4">
        <f t="shared" si="920"/>
        <v>489020712</v>
      </c>
      <c r="AI824" s="4" t="str">
        <f t="shared" si="921"/>
        <v>489</v>
      </c>
      <c r="AJ824" s="2" t="str">
        <f t="shared" si="922"/>
        <v>020</v>
      </c>
      <c r="AK824" s="2" t="str">
        <f t="shared" si="923"/>
        <v>712</v>
      </c>
      <c r="AL824" s="4">
        <f t="shared" si="924"/>
        <v>1</v>
      </c>
      <c r="AM824" s="4">
        <f t="shared" si="916"/>
        <v>37</v>
      </c>
      <c r="AN824" s="4">
        <f t="shared" si="925"/>
        <v>439093.62790000008</v>
      </c>
      <c r="AO824" s="4">
        <f t="shared" si="926"/>
        <v>11867</v>
      </c>
      <c r="AP824" s="4">
        <f t="shared" si="927"/>
        <v>0</v>
      </c>
      <c r="AQ824" s="4">
        <v>11867</v>
      </c>
      <c r="AW824" s="4">
        <v>11850</v>
      </c>
      <c r="AX824" s="5">
        <f t="shared" si="928"/>
        <v>17</v>
      </c>
      <c r="AY824" s="4">
        <v>11867</v>
      </c>
      <c r="AZ824" s="5"/>
      <c r="BB824" s="5">
        <f t="shared" ref="BB824" si="974">BC824-BA824</f>
        <v>0</v>
      </c>
    </row>
    <row r="825" spans="1:54" s="4" customFormat="1">
      <c r="A825" s="278">
        <v>491</v>
      </c>
      <c r="B825" s="2">
        <v>491095072</v>
      </c>
      <c r="C825" s="10" t="s">
        <v>314</v>
      </c>
      <c r="D825" s="15">
        <f>'fnd enro'!D825</f>
        <v>0</v>
      </c>
      <c r="E825" s="15">
        <f>'fnd enro'!E825</f>
        <v>0</v>
      </c>
      <c r="F825" s="15">
        <f>'fnd enro'!F825</f>
        <v>0</v>
      </c>
      <c r="G825" s="15">
        <f>'fnd enro'!G825</f>
        <v>2</v>
      </c>
      <c r="H825" s="15">
        <f>'fnd enro'!H825</f>
        <v>1</v>
      </c>
      <c r="I825" s="15">
        <f>'fnd enro'!I825</f>
        <v>0</v>
      </c>
      <c r="J825" s="15">
        <f>'fnd enro'!J825</f>
        <v>0</v>
      </c>
      <c r="K825" s="16">
        <f>'fnd enro'!K825</f>
        <v>0.1149</v>
      </c>
      <c r="L825" s="15">
        <f>'fnd enro'!L825</f>
        <v>0</v>
      </c>
      <c r="M825" s="15">
        <f>'fnd enro'!M825</f>
        <v>1</v>
      </c>
      <c r="N825" s="15">
        <f>'fnd enro'!N825</f>
        <v>0</v>
      </c>
      <c r="O825" s="15">
        <f>'fnd enro'!O825</f>
        <v>0</v>
      </c>
      <c r="P825" s="15">
        <f>'fnd enro'!P825</f>
        <v>2</v>
      </c>
      <c r="Q825" s="15">
        <f>'fnd enro'!R825</f>
        <v>3</v>
      </c>
      <c r="R825" s="16">
        <f t="shared" si="918"/>
        <v>1</v>
      </c>
      <c r="S825" s="15">
        <f>VALUE('fnd enro'!Q825)</f>
        <v>5</v>
      </c>
      <c r="T825" s="2"/>
      <c r="U825" s="1">
        <f>(($D825*'fnd base rates'!C$107)
+($E825*'fnd base rates'!C$108)
+($F825*'fnd base rates'!C$109)
+($G825*'fnd base rates'!C$110)
+($H825*'fnd base rates'!C$111)
+($I825*'fnd base rates'!C$112)
+($J825*'fnd base rates'!C$113)
+($K825*'fnd base rates'!C$114)
+($M825*'fnd base rates'!C$116)
+($N825*'fnd base rates'!C$117)
+($O825*'fnd base rates'!C$118)
+($P825*VLOOKUP($S825+12,rate_basefnd,3)))
*$R825</f>
        <v>1744.9168790000001</v>
      </c>
      <c r="V825" s="1">
        <f>(($D825*'fnd base rates'!D$107)
+($E825*'fnd base rates'!D$108)
+($F825*'fnd base rates'!D$109)
+($G825*'fnd base rates'!D$110)
+($H825*'fnd base rates'!D$111)
+($I825*'fnd base rates'!D$112)
+($J825*'fnd base rates'!D$113)
+($K825*'fnd base rates'!D$114)
+($M825*'fnd base rates'!D$116)
+($N825*'fnd base rates'!D$117)
+($O825*'fnd base rates'!D$118)
+($P825*VLOOKUP($S825+12,rate_basefnd,4)))
*$R825</f>
        <v>2894.96</v>
      </c>
      <c r="W825" s="1">
        <f>(($D825*'fnd base rates'!E$107)
+($E825*'fnd base rates'!E$108)
+($F825*'fnd base rates'!E$109)
+($G825*'fnd base rates'!E$110)
+($H825*'fnd base rates'!E$111)
+($I825*'fnd base rates'!E$112)
+($J825*'fnd base rates'!E$113)
+($K825*'fnd base rates'!E$114)
+($M825*'fnd base rates'!E$116)
+($N825*'fnd base rates'!E$117)
+($O825*'fnd base rates'!E$118)
+($P825*VLOOKUP($S825+12,rate_basefnd,5)))
*$R825</f>
        <v>17089.055777000001</v>
      </c>
      <c r="X825" s="1">
        <f>(($D825*'fnd base rates'!F$107)
+($E825*'fnd base rates'!F$108)
+($F825*'fnd base rates'!F$109)
+($G825*'fnd base rates'!F$110)
+($H825*'fnd base rates'!F$111)
+($I825*'fnd base rates'!F$112)
+($J825*'fnd base rates'!F$113)
+($K825*'fnd base rates'!F$114)
+($M825*'fnd base rates'!F$116)
+($N825*'fnd base rates'!F$117)
+($O825*'fnd base rates'!F$118)
+($P825*VLOOKUP($S825+12,rate_basefnd,6)))
*$R825</f>
        <v>3498.4751459999998</v>
      </c>
      <c r="Y825" s="1">
        <f>(($D825*'fnd base rates'!G$107)
+($E825*'fnd base rates'!G$108)
+($F825*'fnd base rates'!G$109)
+($G825*'fnd base rates'!G$110)
+($H825*'fnd base rates'!G$111)
+($I825*'fnd base rates'!G$112)
+($J825*'fnd base rates'!G$113)
+($K825*'fnd base rates'!G$114)
+($M825*'fnd base rates'!G$116)
+($N825*'fnd base rates'!G$117)
+($O825*'fnd base rates'!G$118)
+($P825*VLOOKUP($S825+12,rate_basefnd,7)))
*$R825</f>
        <v>760.47841699999992</v>
      </c>
      <c r="Z825" s="1">
        <f>(($D825*'fnd base rates'!H$107)
+($E825*'fnd base rates'!H$108)
+($F825*'fnd base rates'!H$109)
+($G825*'fnd base rates'!H$110)
+($H825*'fnd base rates'!H$111)
+($I825*'fnd base rates'!H$112)
+($J825*'fnd base rates'!H$113)
+($K825*'fnd base rates'!H$114)
+($M825*'fnd base rates'!H$116)
+($N825*'fnd base rates'!H$117)
+($O825*'fnd base rates'!H$118)
+($P825*VLOOKUP($S825+12,rate_basefnd,8)))</f>
        <v>1659.7216300000002</v>
      </c>
      <c r="AA825" s="1">
        <f>(($D825*'fnd base rates'!I$107)
+($E825*'fnd base rates'!I$108)
+($F825*'fnd base rates'!I$109)
+($G825*'fnd base rates'!I$110)
+($H825*'fnd base rates'!I$111)
+($I825*'fnd base rates'!I$112)
+($J825*'fnd base rates'!I$113)
+($K825*'fnd base rates'!I$114)
+($M825*'fnd base rates'!I$116)
+($N825*'fnd base rates'!I$117)
+($O825*'fnd base rates'!I$118)
+($P825*VLOOKUP($S825+12,rate_basefnd,9)))
*$R825</f>
        <v>1155.24</v>
      </c>
      <c r="AB825" s="1">
        <f>(($D825*'fnd base rates'!J$107)
+($E825*'fnd base rates'!J$108)
+($F825*'fnd base rates'!J$109)
+($G825*'fnd base rates'!J$110)
+($H825*'fnd base rates'!J$111)
+($I825*'fnd base rates'!J$112)
+($J825*'fnd base rates'!J$113)
+($K825*'fnd base rates'!J$114)
+($M825*'fnd base rates'!J$116)
+($N825*'fnd base rates'!J$117)
+($O825*'fnd base rates'!J$118)
+($P825*VLOOKUP($S825+12,rate_basefnd,10)))
*$R825</f>
        <v>1646.7600000000002</v>
      </c>
      <c r="AC825" s="1">
        <f>(($D825*'fnd base rates'!K$107)
+($E825*'fnd base rates'!K$108)
+($F825*'fnd base rates'!K$109)
+($G825*'fnd base rates'!K$110)
+($H825*'fnd base rates'!K$111)
+($I825*'fnd base rates'!K$112)
+($J825*'fnd base rates'!K$113)
+($K825*'fnd base rates'!K$114)
+($M825*'fnd base rates'!K$116)
+($N825*'fnd base rates'!K$117)
+($O825*'fnd base rates'!K$118)
+($P825*VLOOKUP($S825+12,rate_basefnd,11)))
*$R825</f>
        <v>3519.1220330000001</v>
      </c>
      <c r="AD825" s="1">
        <f>(($D825*'fnd base rates'!L$107)
+($E825*'fnd base rates'!L$108)
+($F825*'fnd base rates'!L$109)
+($G825*'fnd base rates'!L$110)
+($H825*'fnd base rates'!L$111)
+($I825*'fnd base rates'!L$112)
+($J825*'fnd base rates'!L$113)
+($K825*'fnd base rates'!L$114)
+($M825*'fnd base rates'!L$116)
+($N825*'fnd base rates'!L$117)
+($O825*'fnd base rates'!L$118)
+($P825*VLOOKUP($S825+12,rate_basefnd,12)))</f>
        <v>5060.4402179999997</v>
      </c>
      <c r="AE825" s="1">
        <f>(($D825*'fnd base rates'!M$107)
+($E825*'fnd base rates'!M$108)
+($F825*'fnd base rates'!M$109)
+($G825*'fnd base rates'!M$110)
+($H825*'fnd base rates'!M$111)
+($I825*'fnd base rates'!M$112)
+($J825*'fnd base rates'!M$113)
+($K825*'fnd base rates'!M$114)
+($M825*'fnd base rates'!M$116)
+($N825*'fnd base rates'!M$117)
+($O825*'fnd base rates'!M$118)
+($P825*VLOOKUP($S825+12,rate_basefnd,13)))</f>
        <v>0</v>
      </c>
      <c r="AF825" s="4">
        <f t="shared" si="919"/>
        <v>39029.170100000003</v>
      </c>
      <c r="AH825" s="4">
        <f t="shared" si="920"/>
        <v>491095072</v>
      </c>
      <c r="AI825" s="4" t="str">
        <f t="shared" si="921"/>
        <v>491</v>
      </c>
      <c r="AJ825" s="2" t="str">
        <f t="shared" si="922"/>
        <v>095</v>
      </c>
      <c r="AK825" s="2" t="str">
        <f t="shared" si="923"/>
        <v>072</v>
      </c>
      <c r="AL825" s="4">
        <f t="shared" si="924"/>
        <v>1</v>
      </c>
      <c r="AM825" s="4">
        <f t="shared" si="916"/>
        <v>3</v>
      </c>
      <c r="AN825" s="4">
        <f t="shared" si="925"/>
        <v>39029.170100000003</v>
      </c>
      <c r="AO825" s="4">
        <f t="shared" si="926"/>
        <v>13010</v>
      </c>
      <c r="AP825" s="4">
        <f t="shared" si="927"/>
        <v>0</v>
      </c>
      <c r="AQ825" s="4">
        <v>13010</v>
      </c>
      <c r="AW825" s="4">
        <v>12982</v>
      </c>
      <c r="AX825" s="5">
        <f t="shared" si="928"/>
        <v>28</v>
      </c>
      <c r="AY825" s="4">
        <v>13010</v>
      </c>
      <c r="AZ825" s="5"/>
      <c r="BB825" s="5">
        <f t="shared" ref="BB825" si="975">BC825-BA825</f>
        <v>0</v>
      </c>
    </row>
    <row r="826" spans="1:54" s="4" customFormat="1">
      <c r="A826" s="278">
        <v>491</v>
      </c>
      <c r="B826" s="2">
        <v>491095094</v>
      </c>
      <c r="C826" s="10" t="s">
        <v>314</v>
      </c>
      <c r="D826" s="15">
        <f>'fnd enro'!D826</f>
        <v>0</v>
      </c>
      <c r="E826" s="15">
        <f>'fnd enro'!E826</f>
        <v>0</v>
      </c>
      <c r="F826" s="15">
        <f>'fnd enro'!F826</f>
        <v>0</v>
      </c>
      <c r="G826" s="15">
        <f>'fnd enro'!G826</f>
        <v>1</v>
      </c>
      <c r="H826" s="15">
        <f>'fnd enro'!H826</f>
        <v>1</v>
      </c>
      <c r="I826" s="15">
        <f>'fnd enro'!I826</f>
        <v>0</v>
      </c>
      <c r="J826" s="15">
        <f>'fnd enro'!J826</f>
        <v>0</v>
      </c>
      <c r="K826" s="16">
        <f>'fnd enro'!K826</f>
        <v>7.6600000000000001E-2</v>
      </c>
      <c r="L826" s="15">
        <f>'fnd enro'!L826</f>
        <v>0</v>
      </c>
      <c r="M826" s="15">
        <f>'fnd enro'!M826</f>
        <v>0</v>
      </c>
      <c r="N826" s="15">
        <f>'fnd enro'!N826</f>
        <v>0</v>
      </c>
      <c r="O826" s="15">
        <f>'fnd enro'!O826</f>
        <v>0</v>
      </c>
      <c r="P826" s="15">
        <f>'fnd enro'!P826</f>
        <v>2</v>
      </c>
      <c r="Q826" s="15">
        <f>'fnd enro'!R826</f>
        <v>2</v>
      </c>
      <c r="R826" s="16">
        <f t="shared" si="918"/>
        <v>1</v>
      </c>
      <c r="S826" s="15">
        <f>VALUE('fnd enro'!Q826)</f>
        <v>6</v>
      </c>
      <c r="T826" s="2"/>
      <c r="U826" s="1">
        <f>(($D826*'fnd base rates'!C$107)
+($E826*'fnd base rates'!C$108)
+($F826*'fnd base rates'!C$109)
+($G826*'fnd base rates'!C$110)
+($H826*'fnd base rates'!C$111)
+($I826*'fnd base rates'!C$112)
+($J826*'fnd base rates'!C$113)
+($K826*'fnd base rates'!C$114)
+($M826*'fnd base rates'!C$116)
+($N826*'fnd base rates'!C$117)
+($O826*'fnd base rates'!C$118)
+($P826*VLOOKUP($S826+12,rate_basefnd,3)))
*$R826</f>
        <v>1146.1645859999999</v>
      </c>
      <c r="V826" s="1">
        <f>(($D826*'fnd base rates'!D$107)
+($E826*'fnd base rates'!D$108)
+($F826*'fnd base rates'!D$109)
+($G826*'fnd base rates'!D$110)
+($H826*'fnd base rates'!D$111)
+($I826*'fnd base rates'!D$112)
+($J826*'fnd base rates'!D$113)
+($K826*'fnd base rates'!D$114)
+($M826*'fnd base rates'!D$116)
+($N826*'fnd base rates'!D$117)
+($O826*'fnd base rates'!D$118)
+($P826*VLOOKUP($S826+12,rate_basefnd,4)))
*$R826</f>
        <v>2038.12</v>
      </c>
      <c r="W826" s="1">
        <f>(($D826*'fnd base rates'!E$107)
+($E826*'fnd base rates'!E$108)
+($F826*'fnd base rates'!E$109)
+($G826*'fnd base rates'!E$110)
+($H826*'fnd base rates'!E$111)
+($I826*'fnd base rates'!E$112)
+($J826*'fnd base rates'!E$113)
+($K826*'fnd base rates'!E$114)
+($M826*'fnd base rates'!E$116)
+($N826*'fnd base rates'!E$117)
+($O826*'fnd base rates'!E$118)
+($P826*VLOOKUP($S826+12,rate_basefnd,5)))
*$R826</f>
        <v>12620.240517999999</v>
      </c>
      <c r="X826" s="1">
        <f>(($D826*'fnd base rates'!F$107)
+($E826*'fnd base rates'!F$108)
+($F826*'fnd base rates'!F$109)
+($G826*'fnd base rates'!F$110)
+($H826*'fnd base rates'!F$111)
+($I826*'fnd base rates'!F$112)
+($J826*'fnd base rates'!F$113)
+($K826*'fnd base rates'!F$114)
+($M826*'fnd base rates'!F$116)
+($N826*'fnd base rates'!F$117)
+($O826*'fnd base rates'!F$118)
+($P826*VLOOKUP($S826+12,rate_basefnd,6)))
*$R826</f>
        <v>2141.0667640000001</v>
      </c>
      <c r="Y826" s="1">
        <f>(($D826*'fnd base rates'!G$107)
+($E826*'fnd base rates'!G$108)
+($F826*'fnd base rates'!G$109)
+($G826*'fnd base rates'!G$110)
+($H826*'fnd base rates'!G$111)
+($I826*'fnd base rates'!G$112)
+($J826*'fnd base rates'!G$113)
+($K826*'fnd base rates'!G$114)
+($M826*'fnd base rates'!G$116)
+($N826*'fnd base rates'!G$117)
+($O826*'fnd base rates'!G$118)
+($P826*VLOOKUP($S826+12,rate_basefnd,7)))
*$R826</f>
        <v>582.73227799999995</v>
      </c>
      <c r="Z826" s="1">
        <f>(($D826*'fnd base rates'!H$107)
+($E826*'fnd base rates'!H$108)
+($F826*'fnd base rates'!H$109)
+($G826*'fnd base rates'!H$110)
+($H826*'fnd base rates'!H$111)
+($I826*'fnd base rates'!H$112)
+($J826*'fnd base rates'!H$113)
+($K826*'fnd base rates'!H$114)
+($M826*'fnd base rates'!H$116)
+($N826*'fnd base rates'!H$117)
+($O826*'fnd base rates'!H$118)
+($P826*VLOOKUP($S826+12,rate_basefnd,8)))</f>
        <v>1043.21442</v>
      </c>
      <c r="AA826" s="1">
        <f>(($D826*'fnd base rates'!I$107)
+($E826*'fnd base rates'!I$108)
+($F826*'fnd base rates'!I$109)
+($G826*'fnd base rates'!I$110)
+($H826*'fnd base rates'!I$111)
+($I826*'fnd base rates'!I$112)
+($J826*'fnd base rates'!I$113)
+($K826*'fnd base rates'!I$114)
+($M826*'fnd base rates'!I$116)
+($N826*'fnd base rates'!I$117)
+($O826*'fnd base rates'!I$118)
+($P826*VLOOKUP($S826+12,rate_basefnd,9)))
*$R826</f>
        <v>831.68000000000006</v>
      </c>
      <c r="AB826" s="1">
        <f>(($D826*'fnd base rates'!J$107)
+($E826*'fnd base rates'!J$108)
+($F826*'fnd base rates'!J$109)
+($G826*'fnd base rates'!J$110)
+($H826*'fnd base rates'!J$111)
+($I826*'fnd base rates'!J$112)
+($J826*'fnd base rates'!J$113)
+($K826*'fnd base rates'!J$114)
+($M826*'fnd base rates'!J$116)
+($N826*'fnd base rates'!J$117)
+($O826*'fnd base rates'!J$118)
+($P826*VLOOKUP($S826+12,rate_basefnd,10)))
*$R826</f>
        <v>1562.58</v>
      </c>
      <c r="AC826" s="1">
        <f>(($D826*'fnd base rates'!K$107)
+($E826*'fnd base rates'!K$108)
+($F826*'fnd base rates'!K$109)
+($G826*'fnd base rates'!K$110)
+($H826*'fnd base rates'!K$111)
+($I826*'fnd base rates'!K$112)
+($J826*'fnd base rates'!K$113)
+($K826*'fnd base rates'!K$114)
+($M826*'fnd base rates'!K$116)
+($N826*'fnd base rates'!K$117)
+($O826*'fnd base rates'!K$118)
+($P826*VLOOKUP($S826+12,rate_basefnd,11)))
*$R826</f>
        <v>2182.2080220000003</v>
      </c>
      <c r="AD826" s="1">
        <f>(($D826*'fnd base rates'!L$107)
+($E826*'fnd base rates'!L$108)
+($F826*'fnd base rates'!L$109)
+($G826*'fnd base rates'!L$110)
+($H826*'fnd base rates'!L$111)
+($I826*'fnd base rates'!L$112)
+($J826*'fnd base rates'!L$113)
+($K826*'fnd base rates'!L$114)
+($M826*'fnd base rates'!L$116)
+($N826*'fnd base rates'!L$117)
+($O826*'fnd base rates'!L$118)
+($P826*VLOOKUP($S826+12,rate_basefnd,12)))</f>
        <v>3561.2268119999999</v>
      </c>
      <c r="AE826" s="1">
        <f>(($D826*'fnd base rates'!M$107)
+($E826*'fnd base rates'!M$108)
+($F826*'fnd base rates'!M$109)
+($G826*'fnd base rates'!M$110)
+($H826*'fnd base rates'!M$111)
+($I826*'fnd base rates'!M$112)
+($J826*'fnd base rates'!M$113)
+($K826*'fnd base rates'!M$114)
+($M826*'fnd base rates'!M$116)
+($N826*'fnd base rates'!M$117)
+($O826*'fnd base rates'!M$118)
+($P826*VLOOKUP($S826+12,rate_basefnd,13)))</f>
        <v>0</v>
      </c>
      <c r="AF826" s="4">
        <f t="shared" si="919"/>
        <v>27709.233399999997</v>
      </c>
      <c r="AH826" s="4">
        <f t="shared" si="920"/>
        <v>491095094</v>
      </c>
      <c r="AI826" s="4" t="str">
        <f t="shared" si="921"/>
        <v>491</v>
      </c>
      <c r="AJ826" s="2" t="str">
        <f t="shared" si="922"/>
        <v>095</v>
      </c>
      <c r="AK826" s="2" t="str">
        <f t="shared" si="923"/>
        <v>094</v>
      </c>
      <c r="AL826" s="4">
        <f t="shared" si="924"/>
        <v>1</v>
      </c>
      <c r="AM826" s="4">
        <f t="shared" si="916"/>
        <v>2</v>
      </c>
      <c r="AN826" s="4">
        <f t="shared" si="925"/>
        <v>27709.233399999997</v>
      </c>
      <c r="AO826" s="4">
        <f t="shared" si="926"/>
        <v>13855</v>
      </c>
      <c r="AP826" s="4">
        <f t="shared" si="927"/>
        <v>0</v>
      </c>
      <c r="AQ826" s="4">
        <v>13855</v>
      </c>
      <c r="AW826" s="4">
        <v>13819</v>
      </c>
      <c r="AX826" s="5">
        <f t="shared" si="928"/>
        <v>36</v>
      </c>
      <c r="AY826" s="4">
        <v>13855</v>
      </c>
      <c r="AZ826" s="5"/>
      <c r="BB826" s="5">
        <f t="shared" ref="BB826" si="976">BC826-BA826</f>
        <v>0</v>
      </c>
    </row>
    <row r="827" spans="1:54" s="4" customFormat="1">
      <c r="A827" s="278">
        <v>491</v>
      </c>
      <c r="B827" s="2">
        <v>491095095</v>
      </c>
      <c r="C827" s="10" t="s">
        <v>314</v>
      </c>
      <c r="D827" s="15">
        <f>'fnd enro'!D827</f>
        <v>0</v>
      </c>
      <c r="E827" s="15">
        <f>'fnd enro'!E827</f>
        <v>0</v>
      </c>
      <c r="F827" s="15">
        <f>'fnd enro'!F827</f>
        <v>108</v>
      </c>
      <c r="G827" s="15">
        <f>'fnd enro'!G827</f>
        <v>519</v>
      </c>
      <c r="H827" s="15">
        <f>'fnd enro'!H827</f>
        <v>312</v>
      </c>
      <c r="I827" s="15">
        <f>'fnd enro'!I827</f>
        <v>280</v>
      </c>
      <c r="J827" s="15">
        <f>'fnd enro'!J827</f>
        <v>0</v>
      </c>
      <c r="K827" s="16">
        <f>'fnd enro'!K827</f>
        <v>46.6877</v>
      </c>
      <c r="L827" s="15">
        <f>'fnd enro'!L827</f>
        <v>0</v>
      </c>
      <c r="M827" s="15">
        <f>'fnd enro'!M827</f>
        <v>104</v>
      </c>
      <c r="N827" s="15">
        <f>'fnd enro'!N827</f>
        <v>13</v>
      </c>
      <c r="O827" s="15">
        <f>'fnd enro'!O827</f>
        <v>62</v>
      </c>
      <c r="P827" s="15">
        <f>'fnd enro'!P827</f>
        <v>686</v>
      </c>
      <c r="Q827" s="15">
        <f>'fnd enro'!R827</f>
        <v>1219</v>
      </c>
      <c r="R827" s="16">
        <f t="shared" si="918"/>
        <v>1</v>
      </c>
      <c r="S827" s="15">
        <f>VALUE('fnd enro'!Q827)</f>
        <v>11</v>
      </c>
      <c r="T827" s="2"/>
      <c r="U827" s="1">
        <f>(($D827*'fnd base rates'!C$107)
+($E827*'fnd base rates'!C$108)
+($F827*'fnd base rates'!C$109)
+($G827*'fnd base rates'!C$110)
+($H827*'fnd base rates'!C$111)
+($I827*'fnd base rates'!C$112)
+($J827*'fnd base rates'!C$113)
+($K827*'fnd base rates'!C$114)
+($M827*'fnd base rates'!C$116)
+($N827*'fnd base rates'!C$117)
+($O827*'fnd base rates'!C$118)
+($P827*VLOOKUP($S827+12,rate_basefnd,3)))
*$R827</f>
        <v>690808.18516700016</v>
      </c>
      <c r="V827" s="1">
        <f>(($D827*'fnd base rates'!D$107)
+($E827*'fnd base rates'!D$108)
+($F827*'fnd base rates'!D$109)
+($G827*'fnd base rates'!D$110)
+($H827*'fnd base rates'!D$111)
+($I827*'fnd base rates'!D$112)
+($J827*'fnd base rates'!D$113)
+($K827*'fnd base rates'!D$114)
+($M827*'fnd base rates'!D$116)
+($N827*'fnd base rates'!D$117)
+($O827*'fnd base rates'!D$118)
+($P827*VLOOKUP($S827+12,rate_basefnd,4)))
*$R827</f>
        <v>1156087.21</v>
      </c>
      <c r="W827" s="1">
        <f>(($D827*'fnd base rates'!E$107)
+($E827*'fnd base rates'!E$108)
+($F827*'fnd base rates'!E$109)
+($G827*'fnd base rates'!E$110)
+($H827*'fnd base rates'!E$111)
+($I827*'fnd base rates'!E$112)
+($J827*'fnd base rates'!E$113)
+($K827*'fnd base rates'!E$114)
+($M827*'fnd base rates'!E$116)
+($N827*'fnd base rates'!E$117)
+($O827*'fnd base rates'!E$118)
+($P827*VLOOKUP($S827+12,rate_basefnd,5)))
*$R827</f>
        <v>7167700.0807210002</v>
      </c>
      <c r="X827" s="1">
        <f>(($D827*'fnd base rates'!F$107)
+($E827*'fnd base rates'!F$108)
+($F827*'fnd base rates'!F$109)
+($G827*'fnd base rates'!F$110)
+($H827*'fnd base rates'!F$111)
+($I827*'fnd base rates'!F$112)
+($J827*'fnd base rates'!F$113)
+($K827*'fnd base rates'!F$114)
+($M827*'fnd base rates'!F$116)
+($N827*'fnd base rates'!F$117)
+($O827*'fnd base rates'!F$118)
+($P827*VLOOKUP($S827+12,rate_basefnd,6)))
*$R827</f>
        <v>1308996.4476580003</v>
      </c>
      <c r="Y827" s="1">
        <f>(($D827*'fnd base rates'!G$107)
+($E827*'fnd base rates'!G$108)
+($F827*'fnd base rates'!G$109)
+($G827*'fnd base rates'!G$110)
+($H827*'fnd base rates'!G$111)
+($I827*'fnd base rates'!G$112)
+($J827*'fnd base rates'!G$113)
+($K827*'fnd base rates'!G$114)
+($M827*'fnd base rates'!G$116)
+($N827*'fnd base rates'!G$117)
+($O827*'fnd base rates'!G$118)
+($P827*VLOOKUP($S827+12,rate_basefnd,7)))
*$R827</f>
        <v>307542.84344099998</v>
      </c>
      <c r="Z827" s="1">
        <f>(($D827*'fnd base rates'!H$107)
+($E827*'fnd base rates'!H$108)
+($F827*'fnd base rates'!H$109)
+($G827*'fnd base rates'!H$110)
+($H827*'fnd base rates'!H$111)
+($I827*'fnd base rates'!H$112)
+($J827*'fnd base rates'!H$113)
+($K827*'fnd base rates'!H$114)
+($M827*'fnd base rates'!H$116)
+($N827*'fnd base rates'!H$117)
+($O827*'fnd base rates'!H$118)
+($P827*VLOOKUP($S827+12,rate_basefnd,8)))</f>
        <v>729731.62899000011</v>
      </c>
      <c r="AA827" s="1">
        <f>(($D827*'fnd base rates'!I$107)
+($E827*'fnd base rates'!I$108)
+($F827*'fnd base rates'!I$109)
+($G827*'fnd base rates'!I$110)
+($H827*'fnd base rates'!I$111)
+($I827*'fnd base rates'!I$112)
+($J827*'fnd base rates'!I$113)
+($K827*'fnd base rates'!I$114)
+($M827*'fnd base rates'!I$116)
+($N827*'fnd base rates'!I$117)
+($O827*'fnd base rates'!I$118)
+($P827*VLOOKUP($S827+12,rate_basefnd,9)))
*$R827</f>
        <v>492650.55999999994</v>
      </c>
      <c r="AB827" s="1">
        <f>(($D827*'fnd base rates'!J$107)
+($E827*'fnd base rates'!J$108)
+($F827*'fnd base rates'!J$109)
+($G827*'fnd base rates'!J$110)
+($H827*'fnd base rates'!J$111)
+($I827*'fnd base rates'!J$112)
+($J827*'fnd base rates'!J$113)
+($K827*'fnd base rates'!J$114)
+($M827*'fnd base rates'!J$116)
+($N827*'fnd base rates'!J$117)
+($O827*'fnd base rates'!J$118)
+($P827*VLOOKUP($S827+12,rate_basefnd,10)))
*$R827</f>
        <v>800491.65999999992</v>
      </c>
      <c r="AC827" s="1">
        <f>(($D827*'fnd base rates'!K$107)
+($E827*'fnd base rates'!K$108)
+($F827*'fnd base rates'!K$109)
+($G827*'fnd base rates'!K$110)
+($H827*'fnd base rates'!K$111)
+($I827*'fnd base rates'!K$112)
+($J827*'fnd base rates'!K$113)
+($K827*'fnd base rates'!K$114)
+($M827*'fnd base rates'!K$116)
+($N827*'fnd base rates'!K$117)
+($O827*'fnd base rates'!K$118)
+($P827*VLOOKUP($S827+12,rate_basefnd,11)))
*$R827</f>
        <v>1369562.089409</v>
      </c>
      <c r="AD827" s="1">
        <f>(($D827*'fnd base rates'!L$107)
+($E827*'fnd base rates'!L$108)
+($F827*'fnd base rates'!L$109)
+($G827*'fnd base rates'!L$110)
+($H827*'fnd base rates'!L$111)
+($I827*'fnd base rates'!L$112)
+($J827*'fnd base rates'!L$113)
+($K827*'fnd base rates'!L$114)
+($M827*'fnd base rates'!L$116)
+($N827*'fnd base rates'!L$117)
+($O827*'fnd base rates'!L$118)
+($P827*VLOOKUP($S827+12,rate_basefnd,12)))</f>
        <v>1999314.7019139999</v>
      </c>
      <c r="AE827" s="1">
        <f>(($D827*'fnd base rates'!M$107)
+($E827*'fnd base rates'!M$108)
+($F827*'fnd base rates'!M$109)
+($G827*'fnd base rates'!M$110)
+($H827*'fnd base rates'!M$111)
+($I827*'fnd base rates'!M$112)
+($J827*'fnd base rates'!M$113)
+($K827*'fnd base rates'!M$114)
+($M827*'fnd base rates'!M$116)
+($N827*'fnd base rates'!M$117)
+($O827*'fnd base rates'!M$118)
+($P827*VLOOKUP($S827+12,rate_basefnd,13)))</f>
        <v>0</v>
      </c>
      <c r="AF827" s="4">
        <f t="shared" si="919"/>
        <v>16022885.407300001</v>
      </c>
      <c r="AH827" s="4">
        <f t="shared" si="920"/>
        <v>491095095</v>
      </c>
      <c r="AI827" s="4" t="str">
        <f t="shared" si="921"/>
        <v>491</v>
      </c>
      <c r="AJ827" s="2" t="str">
        <f t="shared" si="922"/>
        <v>095</v>
      </c>
      <c r="AK827" s="2" t="str">
        <f t="shared" si="923"/>
        <v>095</v>
      </c>
      <c r="AL827" s="4">
        <f t="shared" si="924"/>
        <v>1</v>
      </c>
      <c r="AM827" s="4">
        <f t="shared" si="916"/>
        <v>1219</v>
      </c>
      <c r="AN827" s="4">
        <f t="shared" si="925"/>
        <v>16022885.407300001</v>
      </c>
      <c r="AO827" s="4">
        <f t="shared" si="926"/>
        <v>13144</v>
      </c>
      <c r="AP827" s="4">
        <f t="shared" si="927"/>
        <v>0</v>
      </c>
      <c r="AQ827" s="4">
        <v>13144</v>
      </c>
      <c r="AW827" s="4">
        <v>13079</v>
      </c>
      <c r="AX827" s="5">
        <f t="shared" si="928"/>
        <v>65</v>
      </c>
      <c r="AY827" s="4">
        <v>13144</v>
      </c>
      <c r="AZ827" s="5"/>
      <c r="BB827" s="5">
        <f t="shared" ref="BB827" si="977">BC827-BA827</f>
        <v>0</v>
      </c>
    </row>
    <row r="828" spans="1:54" s="4" customFormat="1">
      <c r="A828" s="278">
        <v>491</v>
      </c>
      <c r="B828" s="2">
        <v>491095201</v>
      </c>
      <c r="C828" s="10" t="s">
        <v>314</v>
      </c>
      <c r="D828" s="15">
        <f>'fnd enro'!D828</f>
        <v>0</v>
      </c>
      <c r="E828" s="15">
        <f>'fnd enro'!E828</f>
        <v>0</v>
      </c>
      <c r="F828" s="15">
        <f>'fnd enro'!F828</f>
        <v>0</v>
      </c>
      <c r="G828" s="15">
        <f>'fnd enro'!G828</f>
        <v>6</v>
      </c>
      <c r="H828" s="15">
        <f>'fnd enro'!H828</f>
        <v>1</v>
      </c>
      <c r="I828" s="15">
        <f>'fnd enro'!I828</f>
        <v>2</v>
      </c>
      <c r="J828" s="15">
        <f>'fnd enro'!J828</f>
        <v>0</v>
      </c>
      <c r="K828" s="16">
        <f>'fnd enro'!K828</f>
        <v>0.34470000000000001</v>
      </c>
      <c r="L828" s="15">
        <f>'fnd enro'!L828</f>
        <v>0</v>
      </c>
      <c r="M828" s="15">
        <f>'fnd enro'!M828</f>
        <v>0</v>
      </c>
      <c r="N828" s="15">
        <f>'fnd enro'!N828</f>
        <v>0</v>
      </c>
      <c r="O828" s="15">
        <f>'fnd enro'!O828</f>
        <v>0</v>
      </c>
      <c r="P828" s="15">
        <f>'fnd enro'!P828</f>
        <v>8</v>
      </c>
      <c r="Q828" s="15">
        <f>'fnd enro'!R828</f>
        <v>9</v>
      </c>
      <c r="R828" s="16">
        <f t="shared" si="918"/>
        <v>1</v>
      </c>
      <c r="S828" s="15">
        <f>VALUE('fnd enro'!Q828)</f>
        <v>11</v>
      </c>
      <c r="T828" s="2"/>
      <c r="U828" s="1">
        <f>(($D828*'fnd base rates'!C$107)
+($E828*'fnd base rates'!C$108)
+($F828*'fnd base rates'!C$109)
+($G828*'fnd base rates'!C$110)
+($H828*'fnd base rates'!C$111)
+($I828*'fnd base rates'!C$112)
+($J828*'fnd base rates'!C$113)
+($K828*'fnd base rates'!C$114)
+($M828*'fnd base rates'!C$116)
+($N828*'fnd base rates'!C$117)
+($O828*'fnd base rates'!C$118)
+($P828*VLOOKUP($S828+12,rate_basefnd,3)))
*$R828</f>
        <v>5190.5406370000001</v>
      </c>
      <c r="V828" s="1">
        <f>(($D828*'fnd base rates'!D$107)
+($E828*'fnd base rates'!D$108)
+($F828*'fnd base rates'!D$109)
+($G828*'fnd base rates'!D$110)
+($H828*'fnd base rates'!D$111)
+($I828*'fnd base rates'!D$112)
+($J828*'fnd base rates'!D$113)
+($K828*'fnd base rates'!D$114)
+($M828*'fnd base rates'!D$116)
+($N828*'fnd base rates'!D$117)
+($O828*'fnd base rates'!D$118)
+($P828*VLOOKUP($S828+12,rate_basefnd,4)))
*$R828</f>
        <v>9326.85</v>
      </c>
      <c r="W828" s="1">
        <f>(($D828*'fnd base rates'!E$107)
+($E828*'fnd base rates'!E$108)
+($F828*'fnd base rates'!E$109)
+($G828*'fnd base rates'!E$110)
+($H828*'fnd base rates'!E$111)
+($I828*'fnd base rates'!E$112)
+($J828*'fnd base rates'!E$113)
+($K828*'fnd base rates'!E$114)
+($M828*'fnd base rates'!E$116)
+($N828*'fnd base rates'!E$117)
+($O828*'fnd base rates'!E$118)
+($P828*VLOOKUP($S828+12,rate_basefnd,5)))
*$R828</f>
        <v>61692.297331000002</v>
      </c>
      <c r="X828" s="1">
        <f>(($D828*'fnd base rates'!F$107)
+($E828*'fnd base rates'!F$108)
+($F828*'fnd base rates'!F$109)
+($G828*'fnd base rates'!F$110)
+($H828*'fnd base rates'!F$111)
+($I828*'fnd base rates'!F$112)
+($J828*'fnd base rates'!F$113)
+($K828*'fnd base rates'!F$114)
+($M828*'fnd base rates'!F$116)
+($N828*'fnd base rates'!F$117)
+($O828*'fnd base rates'!F$118)
+($P828*VLOOKUP($S828+12,rate_basefnd,6)))
*$R828</f>
        <v>9788.9754379999995</v>
      </c>
      <c r="Y828" s="1">
        <f>(($D828*'fnd base rates'!G$107)
+($E828*'fnd base rates'!G$108)
+($F828*'fnd base rates'!G$109)
+($G828*'fnd base rates'!G$110)
+($H828*'fnd base rates'!G$111)
+($I828*'fnd base rates'!G$112)
+($J828*'fnd base rates'!G$113)
+($K828*'fnd base rates'!G$114)
+($M828*'fnd base rates'!G$116)
+($N828*'fnd base rates'!G$117)
+($O828*'fnd base rates'!G$118)
+($P828*VLOOKUP($S828+12,rate_basefnd,7)))
*$R828</f>
        <v>2670.4552509999999</v>
      </c>
      <c r="Z828" s="1">
        <f>(($D828*'fnd base rates'!H$107)
+($E828*'fnd base rates'!H$108)
+($F828*'fnd base rates'!H$109)
+($G828*'fnd base rates'!H$110)
+($H828*'fnd base rates'!H$111)
+($I828*'fnd base rates'!H$112)
+($J828*'fnd base rates'!H$113)
+($K828*'fnd base rates'!H$114)
+($M828*'fnd base rates'!H$116)
+($N828*'fnd base rates'!H$117)
+($O828*'fnd base rates'!H$118)
+($P828*VLOOKUP($S828+12,rate_basefnd,8)))</f>
        <v>5288.7748899999997</v>
      </c>
      <c r="AA828" s="1">
        <f>(($D828*'fnd base rates'!I$107)
+($E828*'fnd base rates'!I$108)
+($F828*'fnd base rates'!I$109)
+($G828*'fnd base rates'!I$110)
+($H828*'fnd base rates'!I$111)
+($I828*'fnd base rates'!I$112)
+($J828*'fnd base rates'!I$113)
+($K828*'fnd base rates'!I$114)
+($M828*'fnd base rates'!I$116)
+($N828*'fnd base rates'!I$117)
+($O828*'fnd base rates'!I$118)
+($P828*VLOOKUP($S828+12,rate_basefnd,9)))
*$R828</f>
        <v>3845.8</v>
      </c>
      <c r="AB828" s="1">
        <f>(($D828*'fnd base rates'!J$107)
+($E828*'fnd base rates'!J$108)
+($F828*'fnd base rates'!J$109)
+($G828*'fnd base rates'!J$110)
+($H828*'fnd base rates'!J$111)
+($I828*'fnd base rates'!J$112)
+($J828*'fnd base rates'!J$113)
+($K828*'fnd base rates'!J$114)
+($M828*'fnd base rates'!J$116)
+($N828*'fnd base rates'!J$117)
+($O828*'fnd base rates'!J$118)
+($P828*VLOOKUP($S828+12,rate_basefnd,10)))
*$R828</f>
        <v>7834.0999999999995</v>
      </c>
      <c r="AC828" s="1">
        <f>(($D828*'fnd base rates'!K$107)
+($E828*'fnd base rates'!K$108)
+($F828*'fnd base rates'!K$109)
+($G828*'fnd base rates'!K$110)
+($H828*'fnd base rates'!K$111)
+($I828*'fnd base rates'!K$112)
+($J828*'fnd base rates'!K$113)
+($K828*'fnd base rates'!K$114)
+($M828*'fnd base rates'!K$116)
+($N828*'fnd base rates'!K$117)
+($O828*'fnd base rates'!K$118)
+($P828*VLOOKUP($S828+12,rate_basefnd,11)))
*$R828</f>
        <v>9640.8660990000008</v>
      </c>
      <c r="AD828" s="1">
        <f>(($D828*'fnd base rates'!L$107)
+($E828*'fnd base rates'!L$108)
+($F828*'fnd base rates'!L$109)
+($G828*'fnd base rates'!L$110)
+($H828*'fnd base rates'!L$111)
+($I828*'fnd base rates'!L$112)
+($J828*'fnd base rates'!L$113)
+($K828*'fnd base rates'!L$114)
+($M828*'fnd base rates'!L$116)
+($N828*'fnd base rates'!L$117)
+($O828*'fnd base rates'!L$118)
+($P828*VLOOKUP($S828+12,rate_basefnd,12)))</f>
        <v>15954.850654000002</v>
      </c>
      <c r="AE828" s="1">
        <f>(($D828*'fnd base rates'!M$107)
+($E828*'fnd base rates'!M$108)
+($F828*'fnd base rates'!M$109)
+($G828*'fnd base rates'!M$110)
+($H828*'fnd base rates'!M$111)
+($I828*'fnd base rates'!M$112)
+($J828*'fnd base rates'!M$113)
+($K828*'fnd base rates'!M$114)
+($M828*'fnd base rates'!M$116)
+($N828*'fnd base rates'!M$117)
+($O828*'fnd base rates'!M$118)
+($P828*VLOOKUP($S828+12,rate_basefnd,13)))</f>
        <v>0</v>
      </c>
      <c r="AF828" s="4">
        <f t="shared" si="919"/>
        <v>131233.51030000002</v>
      </c>
      <c r="AH828" s="4">
        <f t="shared" si="920"/>
        <v>491095201</v>
      </c>
      <c r="AI828" s="4" t="str">
        <f t="shared" si="921"/>
        <v>491</v>
      </c>
      <c r="AJ828" s="2" t="str">
        <f t="shared" si="922"/>
        <v>095</v>
      </c>
      <c r="AK828" s="2" t="str">
        <f t="shared" si="923"/>
        <v>201</v>
      </c>
      <c r="AL828" s="4">
        <f t="shared" si="924"/>
        <v>1</v>
      </c>
      <c r="AM828" s="4">
        <f t="shared" si="916"/>
        <v>9</v>
      </c>
      <c r="AN828" s="4">
        <f t="shared" si="925"/>
        <v>131233.51030000002</v>
      </c>
      <c r="AO828" s="4">
        <f t="shared" si="926"/>
        <v>14582</v>
      </c>
      <c r="AP828" s="4">
        <f t="shared" si="927"/>
        <v>0</v>
      </c>
      <c r="AQ828" s="4">
        <v>14582</v>
      </c>
      <c r="AW828" s="4">
        <v>14492</v>
      </c>
      <c r="AX828" s="5">
        <f t="shared" si="928"/>
        <v>90</v>
      </c>
      <c r="AY828" s="4">
        <v>14582</v>
      </c>
      <c r="AZ828" s="5"/>
      <c r="BB828" s="5">
        <f t="shared" ref="BB828" si="978">BC828-BA828</f>
        <v>0</v>
      </c>
    </row>
    <row r="829" spans="1:54" s="4" customFormat="1">
      <c r="A829" s="278">
        <v>491</v>
      </c>
      <c r="B829" s="2">
        <v>491095218</v>
      </c>
      <c r="C829" s="10" t="s">
        <v>314</v>
      </c>
      <c r="D829" s="15">
        <f>'fnd enro'!D829</f>
        <v>0</v>
      </c>
      <c r="E829" s="15">
        <f>'fnd enro'!E829</f>
        <v>0</v>
      </c>
      <c r="F829" s="15">
        <f>'fnd enro'!F829</f>
        <v>0</v>
      </c>
      <c r="G829" s="15">
        <f>'fnd enro'!G829</f>
        <v>1</v>
      </c>
      <c r="H829" s="15">
        <f>'fnd enro'!H829</f>
        <v>0</v>
      </c>
      <c r="I829" s="15">
        <f>'fnd enro'!I829</f>
        <v>1</v>
      </c>
      <c r="J829" s="15">
        <f>'fnd enro'!J829</f>
        <v>0</v>
      </c>
      <c r="K829" s="16">
        <f>'fnd enro'!K829</f>
        <v>7.6600000000000001E-2</v>
      </c>
      <c r="L829" s="15">
        <f>'fnd enro'!L829</f>
        <v>0</v>
      </c>
      <c r="M829" s="15">
        <f>'fnd enro'!M829</f>
        <v>0</v>
      </c>
      <c r="N829" s="15">
        <f>'fnd enro'!N829</f>
        <v>0</v>
      </c>
      <c r="O829" s="15">
        <f>'fnd enro'!O829</f>
        <v>0</v>
      </c>
      <c r="P829" s="15">
        <f>'fnd enro'!P829</f>
        <v>2</v>
      </c>
      <c r="Q829" s="15">
        <f>'fnd enro'!R829</f>
        <v>2</v>
      </c>
      <c r="R829" s="16">
        <f t="shared" si="918"/>
        <v>1</v>
      </c>
      <c r="S829" s="15">
        <f>VALUE('fnd enro'!Q829)</f>
        <v>5</v>
      </c>
      <c r="T829" s="2"/>
      <c r="U829" s="1">
        <f>(($D829*'fnd base rates'!C$107)
+($E829*'fnd base rates'!C$108)
+($F829*'fnd base rates'!C$109)
+($G829*'fnd base rates'!C$110)
+($H829*'fnd base rates'!C$111)
+($I829*'fnd base rates'!C$112)
+($J829*'fnd base rates'!C$113)
+($K829*'fnd base rates'!C$114)
+($M829*'fnd base rates'!C$116)
+($N829*'fnd base rates'!C$117)
+($O829*'fnd base rates'!C$118)
+($P829*VLOOKUP($S829+12,rate_basefnd,3)))
*$R829</f>
        <v>1137.3845859999999</v>
      </c>
      <c r="V829" s="1">
        <f>(($D829*'fnd base rates'!D$107)
+($E829*'fnd base rates'!D$108)
+($F829*'fnd base rates'!D$109)
+($G829*'fnd base rates'!D$110)
+($H829*'fnd base rates'!D$111)
+($I829*'fnd base rates'!D$112)
+($J829*'fnd base rates'!D$113)
+($K829*'fnd base rates'!D$114)
+($M829*'fnd base rates'!D$116)
+($N829*'fnd base rates'!D$117)
+($O829*'fnd base rates'!D$118)
+($P829*VLOOKUP($S829+12,rate_basefnd,4)))
*$R829</f>
        <v>1996.56</v>
      </c>
      <c r="W829" s="1">
        <f>(($D829*'fnd base rates'!E$107)
+($E829*'fnd base rates'!E$108)
+($F829*'fnd base rates'!E$109)
+($G829*'fnd base rates'!E$110)
+($H829*'fnd base rates'!E$111)
+($I829*'fnd base rates'!E$112)
+($J829*'fnd base rates'!E$113)
+($K829*'fnd base rates'!E$114)
+($M829*'fnd base rates'!E$116)
+($N829*'fnd base rates'!E$117)
+($O829*'fnd base rates'!E$118)
+($P829*VLOOKUP($S829+12,rate_basefnd,5)))
*$R829</f>
        <v>13604.810518</v>
      </c>
      <c r="X829" s="1">
        <f>(($D829*'fnd base rates'!F$107)
+($E829*'fnd base rates'!F$108)
+($F829*'fnd base rates'!F$109)
+($G829*'fnd base rates'!F$110)
+($H829*'fnd base rates'!F$111)
+($I829*'fnd base rates'!F$112)
+($J829*'fnd base rates'!F$113)
+($K829*'fnd base rates'!F$114)
+($M829*'fnd base rates'!F$116)
+($N829*'fnd base rates'!F$117)
+($O829*'fnd base rates'!F$118)
+($P829*VLOOKUP($S829+12,rate_basefnd,6)))
*$R829</f>
        <v>2037.246764</v>
      </c>
      <c r="Y829" s="1">
        <f>(($D829*'fnd base rates'!G$107)
+($E829*'fnd base rates'!G$108)
+($F829*'fnd base rates'!G$109)
+($G829*'fnd base rates'!G$110)
+($H829*'fnd base rates'!G$111)
+($I829*'fnd base rates'!G$112)
+($J829*'fnd base rates'!G$113)
+($K829*'fnd base rates'!G$114)
+($M829*'fnd base rates'!G$116)
+($N829*'fnd base rates'!G$117)
+($O829*'fnd base rates'!G$118)
+($P829*VLOOKUP($S829+12,rate_basefnd,7)))
*$R829</f>
        <v>558.70227799999998</v>
      </c>
      <c r="Z829" s="1">
        <f>(($D829*'fnd base rates'!H$107)
+($E829*'fnd base rates'!H$108)
+($F829*'fnd base rates'!H$109)
+($G829*'fnd base rates'!H$110)
+($H829*'fnd base rates'!H$111)
+($I829*'fnd base rates'!H$112)
+($J829*'fnd base rates'!H$113)
+($K829*'fnd base rates'!H$114)
+($M829*'fnd base rates'!H$116)
+($N829*'fnd base rates'!H$117)
+($O829*'fnd base rates'!H$118)
+($P829*VLOOKUP($S829+12,rate_basefnd,8)))</f>
        <v>1331.72442</v>
      </c>
      <c r="AA829" s="1">
        <f>(($D829*'fnd base rates'!I$107)
+($E829*'fnd base rates'!I$108)
+($F829*'fnd base rates'!I$109)
+($G829*'fnd base rates'!I$110)
+($H829*'fnd base rates'!I$111)
+($I829*'fnd base rates'!I$112)
+($J829*'fnd base rates'!I$113)
+($K829*'fnd base rates'!I$114)
+($M829*'fnd base rates'!I$116)
+($N829*'fnd base rates'!I$117)
+($O829*'fnd base rates'!I$118)
+($P829*VLOOKUP($S829+12,rate_basefnd,9)))
*$R829</f>
        <v>886.74</v>
      </c>
      <c r="AB829" s="1">
        <f>(($D829*'fnd base rates'!J$107)
+($E829*'fnd base rates'!J$108)
+($F829*'fnd base rates'!J$109)
+($G829*'fnd base rates'!J$110)
+($H829*'fnd base rates'!J$111)
+($I829*'fnd base rates'!J$112)
+($J829*'fnd base rates'!J$113)
+($K829*'fnd base rates'!J$114)
+($M829*'fnd base rates'!J$116)
+($N829*'fnd base rates'!J$117)
+($O829*'fnd base rates'!J$118)
+($P829*VLOOKUP($S829+12,rate_basefnd,10)))
*$R829</f>
        <v>1788.18</v>
      </c>
      <c r="AC829" s="1">
        <f>(($D829*'fnd base rates'!K$107)
+($E829*'fnd base rates'!K$108)
+($F829*'fnd base rates'!K$109)
+($G829*'fnd base rates'!K$110)
+($H829*'fnd base rates'!K$111)
+($I829*'fnd base rates'!K$112)
+($J829*'fnd base rates'!K$113)
+($K829*'fnd base rates'!K$114)
+($M829*'fnd base rates'!K$116)
+($N829*'fnd base rates'!K$117)
+($O829*'fnd base rates'!K$118)
+($P829*VLOOKUP($S829+12,rate_basefnd,11)))
*$R829</f>
        <v>2151.488022</v>
      </c>
      <c r="AD829" s="1">
        <f>(($D829*'fnd base rates'!L$107)
+($E829*'fnd base rates'!L$108)
+($F829*'fnd base rates'!L$109)
+($G829*'fnd base rates'!L$110)
+($H829*'fnd base rates'!L$111)
+($I829*'fnd base rates'!L$112)
+($J829*'fnd base rates'!L$113)
+($K829*'fnd base rates'!L$114)
+($M829*'fnd base rates'!L$116)
+($N829*'fnd base rates'!L$117)
+($O829*'fnd base rates'!L$118)
+($P829*VLOOKUP($S829+12,rate_basefnd,12)))</f>
        <v>3373.6168119999998</v>
      </c>
      <c r="AE829" s="1">
        <f>(($D829*'fnd base rates'!M$107)
+($E829*'fnd base rates'!M$108)
+($F829*'fnd base rates'!M$109)
+($G829*'fnd base rates'!M$110)
+($H829*'fnd base rates'!M$111)
+($I829*'fnd base rates'!M$112)
+($J829*'fnd base rates'!M$113)
+($K829*'fnd base rates'!M$114)
+($M829*'fnd base rates'!M$116)
+($N829*'fnd base rates'!M$117)
+($O829*'fnd base rates'!M$118)
+($P829*VLOOKUP($S829+12,rate_basefnd,13)))</f>
        <v>0</v>
      </c>
      <c r="AF829" s="4">
        <f t="shared" si="919"/>
        <v>28866.453400000002</v>
      </c>
      <c r="AH829" s="4">
        <f t="shared" si="920"/>
        <v>491095218</v>
      </c>
      <c r="AI829" s="4" t="str">
        <f t="shared" si="921"/>
        <v>491</v>
      </c>
      <c r="AJ829" s="2" t="str">
        <f t="shared" si="922"/>
        <v>095</v>
      </c>
      <c r="AK829" s="2" t="str">
        <f t="shared" si="923"/>
        <v>218</v>
      </c>
      <c r="AL829" s="4">
        <f t="shared" si="924"/>
        <v>1</v>
      </c>
      <c r="AM829" s="4">
        <f t="shared" si="916"/>
        <v>2</v>
      </c>
      <c r="AN829" s="4">
        <f t="shared" si="925"/>
        <v>28866.453400000002</v>
      </c>
      <c r="AO829" s="4">
        <f t="shared" si="926"/>
        <v>14433</v>
      </c>
      <c r="AP829" s="4">
        <f t="shared" si="927"/>
        <v>0</v>
      </c>
      <c r="AQ829" s="4">
        <v>14433</v>
      </c>
      <c r="AW829" s="4">
        <v>14406</v>
      </c>
      <c r="AX829" s="5">
        <f t="shared" si="928"/>
        <v>27</v>
      </c>
      <c r="AY829" s="4">
        <v>14433</v>
      </c>
      <c r="AZ829" s="5"/>
      <c r="BB829" s="5">
        <f t="shared" ref="BB829" si="979">BC829-BA829</f>
        <v>0</v>
      </c>
    </row>
    <row r="830" spans="1:54" s="4" customFormat="1">
      <c r="A830" s="278">
        <v>491</v>
      </c>
      <c r="B830" s="2">
        <v>491095265</v>
      </c>
      <c r="C830" s="10" t="s">
        <v>314</v>
      </c>
      <c r="D830" s="15">
        <f>'fnd enro'!D830</f>
        <v>0</v>
      </c>
      <c r="E830" s="15">
        <f>'fnd enro'!E830</f>
        <v>0</v>
      </c>
      <c r="F830" s="15">
        <f>'fnd enro'!F830</f>
        <v>0</v>
      </c>
      <c r="G830" s="15">
        <f>'fnd enro'!G830</f>
        <v>1</v>
      </c>
      <c r="H830" s="15">
        <f>'fnd enro'!H830</f>
        <v>0</v>
      </c>
      <c r="I830" s="15">
        <f>'fnd enro'!I830</f>
        <v>1</v>
      </c>
      <c r="J830" s="15">
        <f>'fnd enro'!J830</f>
        <v>0</v>
      </c>
      <c r="K830" s="16">
        <f>'fnd enro'!K830</f>
        <v>7.6600000000000001E-2</v>
      </c>
      <c r="L830" s="15">
        <f>'fnd enro'!L830</f>
        <v>0</v>
      </c>
      <c r="M830" s="15">
        <f>'fnd enro'!M830</f>
        <v>0</v>
      </c>
      <c r="N830" s="15">
        <f>'fnd enro'!N830</f>
        <v>0</v>
      </c>
      <c r="O830" s="15">
        <f>'fnd enro'!O830</f>
        <v>0</v>
      </c>
      <c r="P830" s="15">
        <f>'fnd enro'!P830</f>
        <v>2</v>
      </c>
      <c r="Q830" s="15">
        <f>'fnd enro'!R830</f>
        <v>2</v>
      </c>
      <c r="R830" s="16">
        <f t="shared" si="918"/>
        <v>1</v>
      </c>
      <c r="S830" s="15">
        <f>VALUE('fnd enro'!Q830)</f>
        <v>4</v>
      </c>
      <c r="T830" s="2"/>
      <c r="U830" s="1">
        <f>(($D830*'fnd base rates'!C$107)
+($E830*'fnd base rates'!C$108)
+($F830*'fnd base rates'!C$109)
+($G830*'fnd base rates'!C$110)
+($H830*'fnd base rates'!C$111)
+($I830*'fnd base rates'!C$112)
+($J830*'fnd base rates'!C$113)
+($K830*'fnd base rates'!C$114)
+($M830*'fnd base rates'!C$116)
+($N830*'fnd base rates'!C$117)
+($O830*'fnd base rates'!C$118)
+($P830*VLOOKUP($S830+12,rate_basefnd,3)))
*$R830</f>
        <v>1135.3845859999999</v>
      </c>
      <c r="V830" s="1">
        <f>(($D830*'fnd base rates'!D$107)
+($E830*'fnd base rates'!D$108)
+($F830*'fnd base rates'!D$109)
+($G830*'fnd base rates'!D$110)
+($H830*'fnd base rates'!D$111)
+($I830*'fnd base rates'!D$112)
+($J830*'fnd base rates'!D$113)
+($K830*'fnd base rates'!D$114)
+($M830*'fnd base rates'!D$116)
+($N830*'fnd base rates'!D$117)
+($O830*'fnd base rates'!D$118)
+($P830*VLOOKUP($S830+12,rate_basefnd,4)))
*$R830</f>
        <v>1987.08</v>
      </c>
      <c r="W830" s="1">
        <f>(($D830*'fnd base rates'!E$107)
+($E830*'fnd base rates'!E$108)
+($F830*'fnd base rates'!E$109)
+($G830*'fnd base rates'!E$110)
+($H830*'fnd base rates'!E$111)
+($I830*'fnd base rates'!E$112)
+($J830*'fnd base rates'!E$113)
+($K830*'fnd base rates'!E$114)
+($M830*'fnd base rates'!E$116)
+($N830*'fnd base rates'!E$117)
+($O830*'fnd base rates'!E$118)
+($P830*VLOOKUP($S830+12,rate_basefnd,5)))
*$R830</f>
        <v>13512.290518</v>
      </c>
      <c r="X830" s="1">
        <f>(($D830*'fnd base rates'!F$107)
+($E830*'fnd base rates'!F$108)
+($F830*'fnd base rates'!F$109)
+($G830*'fnd base rates'!F$110)
+($H830*'fnd base rates'!F$111)
+($I830*'fnd base rates'!F$112)
+($J830*'fnd base rates'!F$113)
+($K830*'fnd base rates'!F$114)
+($M830*'fnd base rates'!F$116)
+($N830*'fnd base rates'!F$117)
+($O830*'fnd base rates'!F$118)
+($P830*VLOOKUP($S830+12,rate_basefnd,6)))
*$R830</f>
        <v>2037.246764</v>
      </c>
      <c r="Y830" s="1">
        <f>(($D830*'fnd base rates'!G$107)
+($E830*'fnd base rates'!G$108)
+($F830*'fnd base rates'!G$109)
+($G830*'fnd base rates'!G$110)
+($H830*'fnd base rates'!G$111)
+($I830*'fnd base rates'!G$112)
+($J830*'fnd base rates'!G$113)
+($K830*'fnd base rates'!G$114)
+($M830*'fnd base rates'!G$116)
+($N830*'fnd base rates'!G$117)
+($O830*'fnd base rates'!G$118)
+($P830*VLOOKUP($S830+12,rate_basefnd,7)))
*$R830</f>
        <v>554.22227799999996</v>
      </c>
      <c r="Z830" s="1">
        <f>(($D830*'fnd base rates'!H$107)
+($E830*'fnd base rates'!H$108)
+($F830*'fnd base rates'!H$109)
+($G830*'fnd base rates'!H$110)
+($H830*'fnd base rates'!H$111)
+($I830*'fnd base rates'!H$112)
+($J830*'fnd base rates'!H$113)
+($K830*'fnd base rates'!H$114)
+($M830*'fnd base rates'!H$116)
+($N830*'fnd base rates'!H$117)
+($O830*'fnd base rates'!H$118)
+($P830*VLOOKUP($S830+12,rate_basefnd,8)))</f>
        <v>1331.0444199999999</v>
      </c>
      <c r="AA830" s="1">
        <f>(($D830*'fnd base rates'!I$107)
+($E830*'fnd base rates'!I$108)
+($F830*'fnd base rates'!I$109)
+($G830*'fnd base rates'!I$110)
+($H830*'fnd base rates'!I$111)
+($I830*'fnd base rates'!I$112)
+($J830*'fnd base rates'!I$113)
+($K830*'fnd base rates'!I$114)
+($M830*'fnd base rates'!I$116)
+($N830*'fnd base rates'!I$117)
+($O830*'fnd base rates'!I$118)
+($P830*VLOOKUP($S830+12,rate_basefnd,9)))
*$R830</f>
        <v>883</v>
      </c>
      <c r="AB830" s="1">
        <f>(($D830*'fnd base rates'!J$107)
+($E830*'fnd base rates'!J$108)
+($F830*'fnd base rates'!J$109)
+($G830*'fnd base rates'!J$110)
+($H830*'fnd base rates'!J$111)
+($I830*'fnd base rates'!J$112)
+($J830*'fnd base rates'!J$113)
+($K830*'fnd base rates'!J$114)
+($M830*'fnd base rates'!J$116)
+($N830*'fnd base rates'!J$117)
+($O830*'fnd base rates'!J$118)
+($P830*VLOOKUP($S830+12,rate_basefnd,10)))
*$R830</f>
        <v>1768.7</v>
      </c>
      <c r="AC830" s="1">
        <f>(($D830*'fnd base rates'!K$107)
+($E830*'fnd base rates'!K$108)
+($F830*'fnd base rates'!K$109)
+($G830*'fnd base rates'!K$110)
+($H830*'fnd base rates'!K$111)
+($I830*'fnd base rates'!K$112)
+($J830*'fnd base rates'!K$113)
+($K830*'fnd base rates'!K$114)
+($M830*'fnd base rates'!K$116)
+($N830*'fnd base rates'!K$117)
+($O830*'fnd base rates'!K$118)
+($P830*VLOOKUP($S830+12,rate_basefnd,11)))
*$R830</f>
        <v>2151.488022</v>
      </c>
      <c r="AD830" s="1">
        <f>(($D830*'fnd base rates'!L$107)
+($E830*'fnd base rates'!L$108)
+($F830*'fnd base rates'!L$109)
+($G830*'fnd base rates'!L$110)
+($H830*'fnd base rates'!L$111)
+($I830*'fnd base rates'!L$112)
+($J830*'fnd base rates'!L$113)
+($K830*'fnd base rates'!L$114)
+($M830*'fnd base rates'!L$116)
+($N830*'fnd base rates'!L$117)
+($O830*'fnd base rates'!L$118)
+($P830*VLOOKUP($S830+12,rate_basefnd,12)))</f>
        <v>3358.6368119999997</v>
      </c>
      <c r="AE830" s="1">
        <f>(($D830*'fnd base rates'!M$107)
+($E830*'fnd base rates'!M$108)
+($F830*'fnd base rates'!M$109)
+($G830*'fnd base rates'!M$110)
+($H830*'fnd base rates'!M$111)
+($I830*'fnd base rates'!M$112)
+($J830*'fnd base rates'!M$113)
+($K830*'fnd base rates'!M$114)
+($M830*'fnd base rates'!M$116)
+($N830*'fnd base rates'!M$117)
+($O830*'fnd base rates'!M$118)
+($P830*VLOOKUP($S830+12,rate_basefnd,13)))</f>
        <v>0</v>
      </c>
      <c r="AF830" s="4">
        <f t="shared" si="919"/>
        <v>28719.093400000002</v>
      </c>
      <c r="AH830" s="4">
        <f t="shared" si="920"/>
        <v>491095265</v>
      </c>
      <c r="AI830" s="4" t="str">
        <f t="shared" si="921"/>
        <v>491</v>
      </c>
      <c r="AJ830" s="2" t="str">
        <f t="shared" si="922"/>
        <v>095</v>
      </c>
      <c r="AK830" s="2" t="str">
        <f t="shared" si="923"/>
        <v>265</v>
      </c>
      <c r="AL830" s="4">
        <f t="shared" si="924"/>
        <v>1</v>
      </c>
      <c r="AM830" s="4">
        <f t="shared" si="916"/>
        <v>2</v>
      </c>
      <c r="AN830" s="4">
        <f t="shared" si="925"/>
        <v>28719.093400000002</v>
      </c>
      <c r="AO830" s="4">
        <f t="shared" si="926"/>
        <v>14360</v>
      </c>
      <c r="AP830" s="4">
        <f t="shared" si="927"/>
        <v>0</v>
      </c>
      <c r="AQ830" s="4">
        <v>14360</v>
      </c>
      <c r="AW830" s="4">
        <v>14336</v>
      </c>
      <c r="AX830" s="5">
        <f t="shared" si="928"/>
        <v>24</v>
      </c>
      <c r="AY830" s="4">
        <v>14360</v>
      </c>
      <c r="AZ830" s="5"/>
      <c r="BB830" s="5">
        <f t="shared" ref="BB830" si="980">BC830-BA830</f>
        <v>0</v>
      </c>
    </row>
    <row r="831" spans="1:54" s="4" customFormat="1">
      <c r="A831" s="278">
        <v>491</v>
      </c>
      <c r="B831" s="2">
        <v>491095273</v>
      </c>
      <c r="C831" s="10" t="s">
        <v>314</v>
      </c>
      <c r="D831" s="15">
        <f>'fnd enro'!D831</f>
        <v>0</v>
      </c>
      <c r="E831" s="15">
        <f>'fnd enro'!E831</f>
        <v>0</v>
      </c>
      <c r="F831" s="15">
        <f>'fnd enro'!F831</f>
        <v>0</v>
      </c>
      <c r="G831" s="15">
        <f>'fnd enro'!G831</f>
        <v>4</v>
      </c>
      <c r="H831" s="15">
        <f>'fnd enro'!H831</f>
        <v>5</v>
      </c>
      <c r="I831" s="15">
        <f>'fnd enro'!I831</f>
        <v>0</v>
      </c>
      <c r="J831" s="15">
        <f>'fnd enro'!J831</f>
        <v>0</v>
      </c>
      <c r="K831" s="16">
        <f>'fnd enro'!K831</f>
        <v>0.34470000000000001</v>
      </c>
      <c r="L831" s="15">
        <f>'fnd enro'!L831</f>
        <v>0</v>
      </c>
      <c r="M831" s="15">
        <f>'fnd enro'!M831</f>
        <v>0</v>
      </c>
      <c r="N831" s="15">
        <f>'fnd enro'!N831</f>
        <v>0</v>
      </c>
      <c r="O831" s="15">
        <f>'fnd enro'!O831</f>
        <v>0</v>
      </c>
      <c r="P831" s="15">
        <f>'fnd enro'!P831</f>
        <v>5</v>
      </c>
      <c r="Q831" s="15">
        <f>'fnd enro'!R831</f>
        <v>9</v>
      </c>
      <c r="R831" s="16">
        <f t="shared" si="918"/>
        <v>1</v>
      </c>
      <c r="S831" s="15">
        <f>VALUE('fnd enro'!Q831)</f>
        <v>5</v>
      </c>
      <c r="T831" s="2"/>
      <c r="U831" s="1">
        <f>(($D831*'fnd base rates'!C$107)
+($E831*'fnd base rates'!C$108)
+($F831*'fnd base rates'!C$109)
+($G831*'fnd base rates'!C$110)
+($H831*'fnd base rates'!C$111)
+($I831*'fnd base rates'!C$112)
+($J831*'fnd base rates'!C$113)
+($K831*'fnd base rates'!C$114)
+($M831*'fnd base rates'!C$116)
+($N831*'fnd base rates'!C$117)
+($O831*'fnd base rates'!C$118)
+($P831*VLOOKUP($S831+12,rate_basefnd,3)))
*$R831</f>
        <v>4893.5506370000003</v>
      </c>
      <c r="V831" s="1">
        <f>(($D831*'fnd base rates'!D$107)
+($E831*'fnd base rates'!D$108)
+($F831*'fnd base rates'!D$109)
+($G831*'fnd base rates'!D$110)
+($H831*'fnd base rates'!D$111)
+($I831*'fnd base rates'!D$112)
+($J831*'fnd base rates'!D$113)
+($K831*'fnd base rates'!D$114)
+($M831*'fnd base rates'!D$116)
+($N831*'fnd base rates'!D$117)
+($O831*'fnd base rates'!D$118)
+($P831*VLOOKUP($S831+12,rate_basefnd,4)))
*$R831</f>
        <v>7919.92</v>
      </c>
      <c r="W831" s="1">
        <f>(($D831*'fnd base rates'!E$107)
+($E831*'fnd base rates'!E$108)
+($F831*'fnd base rates'!E$109)
+($G831*'fnd base rates'!E$110)
+($H831*'fnd base rates'!E$111)
+($I831*'fnd base rates'!E$112)
+($J831*'fnd base rates'!E$113)
+($K831*'fnd base rates'!E$114)
+($M831*'fnd base rates'!E$116)
+($N831*'fnd base rates'!E$117)
+($O831*'fnd base rates'!E$118)
+($P831*VLOOKUP($S831+12,rate_basefnd,5)))
*$R831</f>
        <v>44371.787331</v>
      </c>
      <c r="X831" s="1">
        <f>(($D831*'fnd base rates'!F$107)
+($E831*'fnd base rates'!F$108)
+($F831*'fnd base rates'!F$109)
+($G831*'fnd base rates'!F$110)
+($H831*'fnd base rates'!F$111)
+($I831*'fnd base rates'!F$112)
+($J831*'fnd base rates'!F$113)
+($K831*'fnd base rates'!F$114)
+($M831*'fnd base rates'!F$116)
+($N831*'fnd base rates'!F$117)
+($O831*'fnd base rates'!F$118)
+($P831*VLOOKUP($S831+12,rate_basefnd,6)))
*$R831</f>
        <v>9514.1954380000006</v>
      </c>
      <c r="Y831" s="1">
        <f>(($D831*'fnd base rates'!G$107)
+($E831*'fnd base rates'!G$108)
+($F831*'fnd base rates'!G$109)
+($G831*'fnd base rates'!G$110)
+($H831*'fnd base rates'!G$111)
+($I831*'fnd base rates'!G$112)
+($J831*'fnd base rates'!G$113)
+($K831*'fnd base rates'!G$114)
+($M831*'fnd base rates'!G$116)
+($N831*'fnd base rates'!G$117)
+($O831*'fnd base rates'!G$118)
+($P831*VLOOKUP($S831+12,rate_basefnd,7)))
*$R831</f>
        <v>2035.2052509999999</v>
      </c>
      <c r="Z831" s="1">
        <f>(($D831*'fnd base rates'!H$107)
+($E831*'fnd base rates'!H$108)
+($F831*'fnd base rates'!H$109)
+($G831*'fnd base rates'!H$110)
+($H831*'fnd base rates'!H$111)
+($I831*'fnd base rates'!H$112)
+($J831*'fnd base rates'!H$113)
+($K831*'fnd base rates'!H$114)
+($M831*'fnd base rates'!H$116)
+($N831*'fnd base rates'!H$117)
+($O831*'fnd base rates'!H$118)
+($P831*VLOOKUP($S831+12,rate_basefnd,8)))</f>
        <v>4603.5948900000003</v>
      </c>
      <c r="AA831" s="1">
        <f>(($D831*'fnd base rates'!I$107)
+($E831*'fnd base rates'!I$108)
+($F831*'fnd base rates'!I$109)
+($G831*'fnd base rates'!I$110)
+($H831*'fnd base rates'!I$111)
+($I831*'fnd base rates'!I$112)
+($J831*'fnd base rates'!I$113)
+($K831*'fnd base rates'!I$114)
+($M831*'fnd base rates'!I$116)
+($N831*'fnd base rates'!I$117)
+($O831*'fnd base rates'!I$118)
+($P831*VLOOKUP($S831+12,rate_basefnd,9)))
*$R831</f>
        <v>3281.5299999999997</v>
      </c>
      <c r="AB831" s="1">
        <f>(($D831*'fnd base rates'!J$107)
+($E831*'fnd base rates'!J$108)
+($F831*'fnd base rates'!J$109)
+($G831*'fnd base rates'!J$110)
+($H831*'fnd base rates'!J$111)
+($I831*'fnd base rates'!J$112)
+($J831*'fnd base rates'!J$113)
+($K831*'fnd base rates'!J$114)
+($M831*'fnd base rates'!J$116)
+($N831*'fnd base rates'!J$117)
+($O831*'fnd base rates'!J$118)
+($P831*VLOOKUP($S831+12,rate_basefnd,10)))
*$R831</f>
        <v>4506.99</v>
      </c>
      <c r="AC831" s="1">
        <f>(($D831*'fnd base rates'!K$107)
+($E831*'fnd base rates'!K$108)
+($F831*'fnd base rates'!K$109)
+($G831*'fnd base rates'!K$110)
+($H831*'fnd base rates'!K$111)
+($I831*'fnd base rates'!K$112)
+($J831*'fnd base rates'!K$113)
+($K831*'fnd base rates'!K$114)
+($M831*'fnd base rates'!K$116)
+($N831*'fnd base rates'!K$117)
+($O831*'fnd base rates'!K$118)
+($P831*VLOOKUP($S831+12,rate_basefnd,11)))
*$R831</f>
        <v>9859.1460990000014</v>
      </c>
      <c r="AD831" s="1">
        <f>(($D831*'fnd base rates'!L$107)
+($E831*'fnd base rates'!L$108)
+($F831*'fnd base rates'!L$109)
+($G831*'fnd base rates'!L$110)
+($H831*'fnd base rates'!L$111)
+($I831*'fnd base rates'!L$112)
+($J831*'fnd base rates'!L$113)
+($K831*'fnd base rates'!L$114)
+($M831*'fnd base rates'!L$116)
+($N831*'fnd base rates'!L$117)
+($O831*'fnd base rates'!L$118)
+($P831*VLOOKUP($S831+12,rate_basefnd,12)))</f>
        <v>14073.190654</v>
      </c>
      <c r="AE831" s="1">
        <f>(($D831*'fnd base rates'!M$107)
+($E831*'fnd base rates'!M$108)
+($F831*'fnd base rates'!M$109)
+($G831*'fnd base rates'!M$110)
+($H831*'fnd base rates'!M$111)
+($I831*'fnd base rates'!M$112)
+($J831*'fnd base rates'!M$113)
+($K831*'fnd base rates'!M$114)
+($M831*'fnd base rates'!M$116)
+($N831*'fnd base rates'!M$117)
+($O831*'fnd base rates'!M$118)
+($P831*VLOOKUP($S831+12,rate_basefnd,13)))</f>
        <v>0</v>
      </c>
      <c r="AF831" s="4">
        <f t="shared" si="919"/>
        <v>105059.11030000001</v>
      </c>
      <c r="AH831" s="4">
        <f t="shared" si="920"/>
        <v>491095273</v>
      </c>
      <c r="AI831" s="4" t="str">
        <f t="shared" si="921"/>
        <v>491</v>
      </c>
      <c r="AJ831" s="2" t="str">
        <f t="shared" si="922"/>
        <v>095</v>
      </c>
      <c r="AK831" s="2" t="str">
        <f t="shared" si="923"/>
        <v>273</v>
      </c>
      <c r="AL831" s="4">
        <f t="shared" si="924"/>
        <v>1</v>
      </c>
      <c r="AM831" s="4">
        <f t="shared" si="916"/>
        <v>9</v>
      </c>
      <c r="AN831" s="4">
        <f t="shared" si="925"/>
        <v>105059.11030000001</v>
      </c>
      <c r="AO831" s="4">
        <f t="shared" si="926"/>
        <v>11673</v>
      </c>
      <c r="AP831" s="4">
        <f t="shared" si="927"/>
        <v>0</v>
      </c>
      <c r="AQ831" s="4">
        <v>11673</v>
      </c>
      <c r="AW831" s="4">
        <v>11649</v>
      </c>
      <c r="AX831" s="5">
        <f t="shared" si="928"/>
        <v>24</v>
      </c>
      <c r="AY831" s="4">
        <v>11673</v>
      </c>
      <c r="AZ831" s="5"/>
      <c r="BB831" s="5">
        <f t="shared" ref="BB831" si="981">BC831-BA831</f>
        <v>0</v>
      </c>
    </row>
    <row r="832" spans="1:54" s="4" customFormat="1">
      <c r="A832" s="278">
        <v>491</v>
      </c>
      <c r="B832" s="2">
        <v>491095292</v>
      </c>
      <c r="C832" s="10" t="s">
        <v>314</v>
      </c>
      <c r="D832" s="15">
        <f>'fnd enro'!D832</f>
        <v>0</v>
      </c>
      <c r="E832" s="15">
        <f>'fnd enro'!E832</f>
        <v>0</v>
      </c>
      <c r="F832" s="15">
        <f>'fnd enro'!F832</f>
        <v>0</v>
      </c>
      <c r="G832" s="15">
        <f>'fnd enro'!G832</f>
        <v>5</v>
      </c>
      <c r="H832" s="15">
        <f>'fnd enro'!H832</f>
        <v>2</v>
      </c>
      <c r="I832" s="15">
        <f>'fnd enro'!I832</f>
        <v>4</v>
      </c>
      <c r="J832" s="15">
        <f>'fnd enro'!J832</f>
        <v>0</v>
      </c>
      <c r="K832" s="16">
        <f>'fnd enro'!K832</f>
        <v>0.42130000000000001</v>
      </c>
      <c r="L832" s="15">
        <f>'fnd enro'!L832</f>
        <v>0</v>
      </c>
      <c r="M832" s="15">
        <f>'fnd enro'!M832</f>
        <v>0</v>
      </c>
      <c r="N832" s="15">
        <f>'fnd enro'!N832</f>
        <v>0</v>
      </c>
      <c r="O832" s="15">
        <f>'fnd enro'!O832</f>
        <v>0</v>
      </c>
      <c r="P832" s="15">
        <f>'fnd enro'!P832</f>
        <v>6</v>
      </c>
      <c r="Q832" s="15">
        <f>'fnd enro'!R832</f>
        <v>11</v>
      </c>
      <c r="R832" s="16">
        <f t="shared" si="918"/>
        <v>1</v>
      </c>
      <c r="S832" s="15">
        <f>VALUE('fnd enro'!Q832)</f>
        <v>6</v>
      </c>
      <c r="T832" s="2"/>
      <c r="U832" s="1">
        <f>(($D832*'fnd base rates'!C$107)
+($E832*'fnd base rates'!C$108)
+($F832*'fnd base rates'!C$109)
+($G832*'fnd base rates'!C$110)
+($H832*'fnd base rates'!C$111)
+($I832*'fnd base rates'!C$112)
+($J832*'fnd base rates'!C$113)
+($K832*'fnd base rates'!C$114)
+($M832*'fnd base rates'!C$116)
+($N832*'fnd base rates'!C$117)
+($O832*'fnd base rates'!C$118)
+($P832*VLOOKUP($S832+12,rate_basefnd,3)))
*$R832</f>
        <v>6001.1052229999996</v>
      </c>
      <c r="V832" s="1">
        <f>(($D832*'fnd base rates'!D$107)
+($E832*'fnd base rates'!D$108)
+($F832*'fnd base rates'!D$109)
+($G832*'fnd base rates'!D$110)
+($H832*'fnd base rates'!D$111)
+($I832*'fnd base rates'!D$112)
+($J832*'fnd base rates'!D$113)
+($K832*'fnd base rates'!D$114)
+($M832*'fnd base rates'!D$116)
+($N832*'fnd base rates'!D$117)
+($O832*'fnd base rates'!D$118)
+($P832*VLOOKUP($S832+12,rate_basefnd,4)))
*$R832</f>
        <v>9775.01</v>
      </c>
      <c r="W832" s="1">
        <f>(($D832*'fnd base rates'!E$107)
+($E832*'fnd base rates'!E$108)
+($F832*'fnd base rates'!E$109)
+($G832*'fnd base rates'!E$110)
+($H832*'fnd base rates'!E$111)
+($I832*'fnd base rates'!E$112)
+($J832*'fnd base rates'!E$113)
+($K832*'fnd base rates'!E$114)
+($M832*'fnd base rates'!E$116)
+($N832*'fnd base rates'!E$117)
+($O832*'fnd base rates'!E$118)
+($P832*VLOOKUP($S832+12,rate_basefnd,5)))
*$R832</f>
        <v>60765.737848999997</v>
      </c>
      <c r="X832" s="1">
        <f>(($D832*'fnd base rates'!F$107)
+($E832*'fnd base rates'!F$108)
+($F832*'fnd base rates'!F$109)
+($G832*'fnd base rates'!F$110)
+($H832*'fnd base rates'!F$111)
+($I832*'fnd base rates'!F$112)
+($J832*'fnd base rates'!F$113)
+($K832*'fnd base rates'!F$114)
+($M832*'fnd base rates'!F$116)
+($N832*'fnd base rates'!F$117)
+($O832*'fnd base rates'!F$118)
+($P832*VLOOKUP($S832+12,rate_basefnd,6)))
*$R832</f>
        <v>11239.982201999999</v>
      </c>
      <c r="Y832" s="1">
        <f>(($D832*'fnd base rates'!G$107)
+($E832*'fnd base rates'!G$108)
+($F832*'fnd base rates'!G$109)
+($G832*'fnd base rates'!G$110)
+($H832*'fnd base rates'!G$111)
+($I832*'fnd base rates'!G$112)
+($J832*'fnd base rates'!G$113)
+($K832*'fnd base rates'!G$114)
+($M832*'fnd base rates'!G$116)
+($N832*'fnd base rates'!G$117)
+($O832*'fnd base rates'!G$118)
+($P832*VLOOKUP($S832+12,rate_basefnd,7)))
*$R832</f>
        <v>2513.7275289999998</v>
      </c>
      <c r="Z832" s="1">
        <f>(($D832*'fnd base rates'!H$107)
+($E832*'fnd base rates'!H$108)
+($F832*'fnd base rates'!H$109)
+($G832*'fnd base rates'!H$110)
+($H832*'fnd base rates'!H$111)
+($I832*'fnd base rates'!H$112)
+($J832*'fnd base rates'!H$113)
+($K832*'fnd base rates'!H$114)
+($M832*'fnd base rates'!H$116)
+($N832*'fnd base rates'!H$117)
+($O832*'fnd base rates'!H$118)
+($P832*VLOOKUP($S832+12,rate_basefnd,8)))</f>
        <v>6799.6493099999998</v>
      </c>
      <c r="AA832" s="1">
        <f>(($D832*'fnd base rates'!I$107)
+($E832*'fnd base rates'!I$108)
+($F832*'fnd base rates'!I$109)
+($G832*'fnd base rates'!I$110)
+($H832*'fnd base rates'!I$111)
+($I832*'fnd base rates'!I$112)
+($J832*'fnd base rates'!I$113)
+($K832*'fnd base rates'!I$114)
+($M832*'fnd base rates'!I$116)
+($N832*'fnd base rates'!I$117)
+($O832*'fnd base rates'!I$118)
+($P832*VLOOKUP($S832+12,rate_basefnd,9)))
*$R832</f>
        <v>4326.76</v>
      </c>
      <c r="AB832" s="1">
        <f>(($D832*'fnd base rates'!J$107)
+($E832*'fnd base rates'!J$108)
+($F832*'fnd base rates'!J$109)
+($G832*'fnd base rates'!J$110)
+($H832*'fnd base rates'!J$111)
+($I832*'fnd base rates'!J$112)
+($J832*'fnd base rates'!J$113)
+($K832*'fnd base rates'!J$114)
+($M832*'fnd base rates'!J$116)
+($N832*'fnd base rates'!J$117)
+($O832*'fnd base rates'!J$118)
+($P832*VLOOKUP($S832+12,rate_basefnd,10)))
*$R832</f>
        <v>6937.32</v>
      </c>
      <c r="AC832" s="1">
        <f>(($D832*'fnd base rates'!K$107)
+($E832*'fnd base rates'!K$108)
+($F832*'fnd base rates'!K$109)
+($G832*'fnd base rates'!K$110)
+($H832*'fnd base rates'!K$111)
+($I832*'fnd base rates'!K$112)
+($J832*'fnd base rates'!K$113)
+($K832*'fnd base rates'!K$114)
+($M832*'fnd base rates'!K$116)
+($N832*'fnd base rates'!K$117)
+($O832*'fnd base rates'!K$118)
+($P832*VLOOKUP($S832+12,rate_basefnd,11)))
*$R832</f>
        <v>11918.474120999999</v>
      </c>
      <c r="AD832" s="1">
        <f>(($D832*'fnd base rates'!L$107)
+($E832*'fnd base rates'!L$108)
+($F832*'fnd base rates'!L$109)
+($G832*'fnd base rates'!L$110)
+($H832*'fnd base rates'!L$111)
+($I832*'fnd base rates'!L$112)
+($J832*'fnd base rates'!L$113)
+($K832*'fnd base rates'!L$114)
+($M832*'fnd base rates'!L$116)
+($N832*'fnd base rates'!L$117)
+($O832*'fnd base rates'!L$118)
+($P832*VLOOKUP($S832+12,rate_basefnd,12)))</f>
        <v>16857.297466000004</v>
      </c>
      <c r="AE832" s="1">
        <f>(($D832*'fnd base rates'!M$107)
+($E832*'fnd base rates'!M$108)
+($F832*'fnd base rates'!M$109)
+($G832*'fnd base rates'!M$110)
+($H832*'fnd base rates'!M$111)
+($I832*'fnd base rates'!M$112)
+($J832*'fnd base rates'!M$113)
+($K832*'fnd base rates'!M$114)
+($M832*'fnd base rates'!M$116)
+($N832*'fnd base rates'!M$117)
+($O832*'fnd base rates'!M$118)
+($P832*VLOOKUP($S832+12,rate_basefnd,13)))</f>
        <v>0</v>
      </c>
      <c r="AF832" s="4">
        <f t="shared" si="919"/>
        <v>137135.0637</v>
      </c>
      <c r="AH832" s="4">
        <f t="shared" si="920"/>
        <v>491095292</v>
      </c>
      <c r="AI832" s="4" t="str">
        <f t="shared" si="921"/>
        <v>491</v>
      </c>
      <c r="AJ832" s="2" t="str">
        <f t="shared" si="922"/>
        <v>095</v>
      </c>
      <c r="AK832" s="2" t="str">
        <f t="shared" si="923"/>
        <v>292</v>
      </c>
      <c r="AL832" s="4">
        <f t="shared" si="924"/>
        <v>1</v>
      </c>
      <c r="AM832" s="4">
        <f t="shared" si="916"/>
        <v>11</v>
      </c>
      <c r="AN832" s="4">
        <f t="shared" si="925"/>
        <v>137135.0637</v>
      </c>
      <c r="AO832" s="4">
        <f t="shared" si="926"/>
        <v>12467</v>
      </c>
      <c r="AP832" s="4">
        <f t="shared" si="927"/>
        <v>0</v>
      </c>
      <c r="AQ832" s="4">
        <v>12467</v>
      </c>
      <c r="AW832" s="4">
        <v>12441</v>
      </c>
      <c r="AX832" s="5">
        <f t="shared" si="928"/>
        <v>26</v>
      </c>
      <c r="AY832" s="4">
        <v>12467</v>
      </c>
      <c r="AZ832" s="5"/>
      <c r="BB832" s="5">
        <f t="shared" ref="BB832" si="982">BC832-BA832</f>
        <v>0</v>
      </c>
    </row>
    <row r="833" spans="1:54" s="4" customFormat="1">
      <c r="A833" s="278">
        <v>491</v>
      </c>
      <c r="B833" s="2">
        <v>491095331</v>
      </c>
      <c r="C833" s="10" t="s">
        <v>314</v>
      </c>
      <c r="D833" s="15">
        <f>'fnd enro'!D833</f>
        <v>0</v>
      </c>
      <c r="E833" s="15">
        <f>'fnd enro'!E833</f>
        <v>0</v>
      </c>
      <c r="F833" s="15">
        <f>'fnd enro'!F833</f>
        <v>1</v>
      </c>
      <c r="G833" s="15">
        <f>'fnd enro'!G833</f>
        <v>6</v>
      </c>
      <c r="H833" s="15">
        <f>'fnd enro'!H833</f>
        <v>7</v>
      </c>
      <c r="I833" s="15">
        <f>'fnd enro'!I833</f>
        <v>15</v>
      </c>
      <c r="J833" s="15">
        <f>'fnd enro'!J833</f>
        <v>0</v>
      </c>
      <c r="K833" s="16">
        <f>'fnd enro'!K833</f>
        <v>1.1107</v>
      </c>
      <c r="L833" s="15">
        <f>'fnd enro'!L833</f>
        <v>0</v>
      </c>
      <c r="M833" s="15">
        <f>'fnd enro'!M833</f>
        <v>1</v>
      </c>
      <c r="N833" s="15">
        <f>'fnd enro'!N833</f>
        <v>0</v>
      </c>
      <c r="O833" s="15">
        <f>'fnd enro'!O833</f>
        <v>0</v>
      </c>
      <c r="P833" s="15">
        <f>'fnd enro'!P833</f>
        <v>15</v>
      </c>
      <c r="Q833" s="15">
        <f>'fnd enro'!R833</f>
        <v>29</v>
      </c>
      <c r="R833" s="16">
        <f t="shared" si="918"/>
        <v>1</v>
      </c>
      <c r="S833" s="15">
        <f>VALUE('fnd enro'!Q833)</f>
        <v>6</v>
      </c>
      <c r="T833" s="2"/>
      <c r="U833" s="1">
        <f>(($D833*'fnd base rates'!C$107)
+($E833*'fnd base rates'!C$108)
+($F833*'fnd base rates'!C$109)
+($G833*'fnd base rates'!C$110)
+($H833*'fnd base rates'!C$111)
+($I833*'fnd base rates'!C$112)
+($J833*'fnd base rates'!C$113)
+($K833*'fnd base rates'!C$114)
+($M833*'fnd base rates'!C$116)
+($N833*'fnd base rates'!C$117)
+($O833*'fnd base rates'!C$118)
+($P833*VLOOKUP($S833+12,rate_basefnd,3)))
*$R833</f>
        <v>15866.556497</v>
      </c>
      <c r="V833" s="1">
        <f>(($D833*'fnd base rates'!D$107)
+($E833*'fnd base rates'!D$108)
+($F833*'fnd base rates'!D$109)
+($G833*'fnd base rates'!D$110)
+($H833*'fnd base rates'!D$111)
+($I833*'fnd base rates'!D$112)
+($J833*'fnd base rates'!D$113)
+($K833*'fnd base rates'!D$114)
+($M833*'fnd base rates'!D$116)
+($N833*'fnd base rates'!D$117)
+($O833*'fnd base rates'!D$118)
+($P833*VLOOKUP($S833+12,rate_basefnd,4)))
*$R833</f>
        <v>25701.99</v>
      </c>
      <c r="W833" s="1">
        <f>(($D833*'fnd base rates'!E$107)
+($E833*'fnd base rates'!E$108)
+($F833*'fnd base rates'!E$109)
+($G833*'fnd base rates'!E$110)
+($H833*'fnd base rates'!E$111)
+($I833*'fnd base rates'!E$112)
+($J833*'fnd base rates'!E$113)
+($K833*'fnd base rates'!E$114)
+($M833*'fnd base rates'!E$116)
+($N833*'fnd base rates'!E$117)
+($O833*'fnd base rates'!E$118)
+($P833*VLOOKUP($S833+12,rate_basefnd,5)))
*$R833</f>
        <v>162775.12251099999</v>
      </c>
      <c r="X833" s="1">
        <f>(($D833*'fnd base rates'!F$107)
+($E833*'fnd base rates'!F$108)
+($F833*'fnd base rates'!F$109)
+($G833*'fnd base rates'!F$110)
+($H833*'fnd base rates'!F$111)
+($I833*'fnd base rates'!F$112)
+($J833*'fnd base rates'!F$113)
+($K833*'fnd base rates'!F$114)
+($M833*'fnd base rates'!F$116)
+($N833*'fnd base rates'!F$117)
+($O833*'fnd base rates'!F$118)
+($P833*VLOOKUP($S833+12,rate_basefnd,6)))
*$R833</f>
        <v>27845.363077999998</v>
      </c>
      <c r="Y833" s="1">
        <f>(($D833*'fnd base rates'!G$107)
+($E833*'fnd base rates'!G$108)
+($F833*'fnd base rates'!G$109)
+($G833*'fnd base rates'!G$110)
+($H833*'fnd base rates'!G$111)
+($I833*'fnd base rates'!G$112)
+($J833*'fnd base rates'!G$113)
+($K833*'fnd base rates'!G$114)
+($M833*'fnd base rates'!G$116)
+($N833*'fnd base rates'!G$117)
+($O833*'fnd base rates'!G$118)
+($P833*VLOOKUP($S833+12,rate_basefnd,7)))
*$R833</f>
        <v>6612.9280309999995</v>
      </c>
      <c r="Z833" s="1">
        <f>(($D833*'fnd base rates'!H$107)
+($E833*'fnd base rates'!H$108)
+($F833*'fnd base rates'!H$109)
+($G833*'fnd base rates'!H$110)
+($H833*'fnd base rates'!H$111)
+($I833*'fnd base rates'!H$112)
+($J833*'fnd base rates'!H$113)
+($K833*'fnd base rates'!H$114)
+($M833*'fnd base rates'!H$116)
+($N833*'fnd base rates'!H$117)
+($O833*'fnd base rates'!H$118)
+($P833*VLOOKUP($S833+12,rate_basefnd,8)))</f>
        <v>19326.68909</v>
      </c>
      <c r="AA833" s="1">
        <f>(($D833*'fnd base rates'!I$107)
+($E833*'fnd base rates'!I$108)
+($F833*'fnd base rates'!I$109)
+($G833*'fnd base rates'!I$110)
+($H833*'fnd base rates'!I$111)
+($I833*'fnd base rates'!I$112)
+($J833*'fnd base rates'!I$113)
+($K833*'fnd base rates'!I$114)
+($M833*'fnd base rates'!I$116)
+($N833*'fnd base rates'!I$117)
+($O833*'fnd base rates'!I$118)
+($P833*VLOOKUP($S833+12,rate_basefnd,9)))
*$R833</f>
        <v>12120.44</v>
      </c>
      <c r="AB833" s="1">
        <f>(($D833*'fnd base rates'!J$107)
+($E833*'fnd base rates'!J$108)
+($F833*'fnd base rates'!J$109)
+($G833*'fnd base rates'!J$110)
+($H833*'fnd base rates'!J$111)
+($I833*'fnd base rates'!J$112)
+($J833*'fnd base rates'!J$113)
+($K833*'fnd base rates'!J$114)
+($M833*'fnd base rates'!J$116)
+($N833*'fnd base rates'!J$117)
+($O833*'fnd base rates'!J$118)
+($P833*VLOOKUP($S833+12,rate_basefnd,10)))
*$R833</f>
        <v>19738.21</v>
      </c>
      <c r="AC833" s="1">
        <f>(($D833*'fnd base rates'!K$107)
+($E833*'fnd base rates'!K$108)
+($F833*'fnd base rates'!K$109)
+($G833*'fnd base rates'!K$110)
+($H833*'fnd base rates'!K$111)
+($I833*'fnd base rates'!K$112)
+($J833*'fnd base rates'!K$113)
+($K833*'fnd base rates'!K$114)
+($M833*'fnd base rates'!K$116)
+($N833*'fnd base rates'!K$117)
+($O833*'fnd base rates'!K$118)
+($P833*VLOOKUP($S833+12,rate_basefnd,11)))
*$R833</f>
        <v>32054.386319000001</v>
      </c>
      <c r="AD833" s="1">
        <f>(($D833*'fnd base rates'!L$107)
+($E833*'fnd base rates'!L$108)
+($F833*'fnd base rates'!L$109)
+($G833*'fnd base rates'!L$110)
+($H833*'fnd base rates'!L$111)
+($I833*'fnd base rates'!L$112)
+($J833*'fnd base rates'!L$113)
+($K833*'fnd base rates'!L$114)
+($M833*'fnd base rates'!L$116)
+($N833*'fnd base rates'!L$117)
+($O833*'fnd base rates'!L$118)
+($P833*VLOOKUP($S833+12,rate_basefnd,12)))</f>
        <v>44085.608773999993</v>
      </c>
      <c r="AE833" s="1">
        <f>(($D833*'fnd base rates'!M$107)
+($E833*'fnd base rates'!M$108)
+($F833*'fnd base rates'!M$109)
+($G833*'fnd base rates'!M$110)
+($H833*'fnd base rates'!M$111)
+($I833*'fnd base rates'!M$112)
+($J833*'fnd base rates'!M$113)
+($K833*'fnd base rates'!M$114)
+($M833*'fnd base rates'!M$116)
+($N833*'fnd base rates'!M$117)
+($O833*'fnd base rates'!M$118)
+($P833*VLOOKUP($S833+12,rate_basefnd,13)))</f>
        <v>0</v>
      </c>
      <c r="AF833" s="4">
        <f t="shared" si="919"/>
        <v>366127.29429999995</v>
      </c>
      <c r="AH833" s="4">
        <f t="shared" si="920"/>
        <v>491095331</v>
      </c>
      <c r="AI833" s="4" t="str">
        <f t="shared" si="921"/>
        <v>491</v>
      </c>
      <c r="AJ833" s="2" t="str">
        <f t="shared" si="922"/>
        <v>095</v>
      </c>
      <c r="AK833" s="2" t="str">
        <f t="shared" si="923"/>
        <v>331</v>
      </c>
      <c r="AL833" s="4">
        <f t="shared" si="924"/>
        <v>1</v>
      </c>
      <c r="AM833" s="4">
        <f t="shared" si="916"/>
        <v>29</v>
      </c>
      <c r="AN833" s="4">
        <f t="shared" si="925"/>
        <v>366127.29429999995</v>
      </c>
      <c r="AO833" s="4">
        <f t="shared" si="926"/>
        <v>12625</v>
      </c>
      <c r="AP833" s="4">
        <f t="shared" si="927"/>
        <v>0</v>
      </c>
      <c r="AQ833" s="4">
        <v>12625</v>
      </c>
      <c r="AW833" s="4">
        <v>12600</v>
      </c>
      <c r="AX833" s="5">
        <f t="shared" si="928"/>
        <v>25</v>
      </c>
      <c r="AY833" s="4">
        <v>12625</v>
      </c>
      <c r="AZ833" s="5"/>
      <c r="BB833" s="5">
        <f t="shared" ref="BB833" si="983">BC833-BA833</f>
        <v>0</v>
      </c>
    </row>
    <row r="834" spans="1:54" s="4" customFormat="1">
      <c r="A834" s="278">
        <v>491</v>
      </c>
      <c r="B834" s="2">
        <v>491095650</v>
      </c>
      <c r="C834" s="10" t="s">
        <v>314</v>
      </c>
      <c r="D834" s="15">
        <f>'fnd enro'!D834</f>
        <v>0</v>
      </c>
      <c r="E834" s="15">
        <f>'fnd enro'!E834</f>
        <v>0</v>
      </c>
      <c r="F834" s="15">
        <f>'fnd enro'!F834</f>
        <v>0</v>
      </c>
      <c r="G834" s="15">
        <f>'fnd enro'!G834</f>
        <v>3</v>
      </c>
      <c r="H834" s="15">
        <f>'fnd enro'!H834</f>
        <v>0</v>
      </c>
      <c r="I834" s="15">
        <f>'fnd enro'!I834</f>
        <v>1</v>
      </c>
      <c r="J834" s="15">
        <f>'fnd enro'!J834</f>
        <v>0</v>
      </c>
      <c r="K834" s="16">
        <f>'fnd enro'!K834</f>
        <v>0.1532</v>
      </c>
      <c r="L834" s="15">
        <f>'fnd enro'!L834</f>
        <v>0</v>
      </c>
      <c r="M834" s="15">
        <f>'fnd enro'!M834</f>
        <v>1</v>
      </c>
      <c r="N834" s="15">
        <f>'fnd enro'!N834</f>
        <v>0</v>
      </c>
      <c r="O834" s="15">
        <f>'fnd enro'!O834</f>
        <v>0</v>
      </c>
      <c r="P834" s="15">
        <f>'fnd enro'!P834</f>
        <v>4</v>
      </c>
      <c r="Q834" s="15">
        <f>'fnd enro'!R834</f>
        <v>4</v>
      </c>
      <c r="R834" s="16">
        <f t="shared" si="918"/>
        <v>1</v>
      </c>
      <c r="S834" s="15">
        <f>VALUE('fnd enro'!Q834)</f>
        <v>4</v>
      </c>
      <c r="T834" s="2"/>
      <c r="U834" s="1">
        <f>(($D834*'fnd base rates'!C$107)
+($E834*'fnd base rates'!C$108)
+($F834*'fnd base rates'!C$109)
+($G834*'fnd base rates'!C$110)
+($H834*'fnd base rates'!C$111)
+($I834*'fnd base rates'!C$112)
+($J834*'fnd base rates'!C$113)
+($K834*'fnd base rates'!C$114)
+($M834*'fnd base rates'!C$116)
+($N834*'fnd base rates'!C$117)
+($O834*'fnd base rates'!C$118)
+($P834*VLOOKUP($S834+12,rate_basefnd,3)))
*$R834</f>
        <v>2365.779172</v>
      </c>
      <c r="V834" s="1">
        <f>(($D834*'fnd base rates'!D$107)
+($E834*'fnd base rates'!D$108)
+($F834*'fnd base rates'!D$109)
+($G834*'fnd base rates'!D$110)
+($H834*'fnd base rates'!D$111)
+($I834*'fnd base rates'!D$112)
+($J834*'fnd base rates'!D$113)
+($K834*'fnd base rates'!D$114)
+($M834*'fnd base rates'!D$116)
+($N834*'fnd base rates'!D$117)
+($O834*'fnd base rates'!D$118)
+($P834*VLOOKUP($S834+12,rate_basefnd,4)))
*$R834</f>
        <v>4140.43</v>
      </c>
      <c r="W834" s="1">
        <f>(($D834*'fnd base rates'!E$107)
+($E834*'fnd base rates'!E$108)
+($F834*'fnd base rates'!E$109)
+($G834*'fnd base rates'!E$110)
+($H834*'fnd base rates'!E$111)
+($I834*'fnd base rates'!E$112)
+($J834*'fnd base rates'!E$113)
+($K834*'fnd base rates'!E$114)
+($M834*'fnd base rates'!E$116)
+($N834*'fnd base rates'!E$117)
+($O834*'fnd base rates'!E$118)
+($P834*VLOOKUP($S834+12,rate_basefnd,5)))
*$R834</f>
        <v>27201.091035999998</v>
      </c>
      <c r="X834" s="1">
        <f>(($D834*'fnd base rates'!F$107)
+($E834*'fnd base rates'!F$108)
+($F834*'fnd base rates'!F$109)
+($G834*'fnd base rates'!F$110)
+($H834*'fnd base rates'!F$111)
+($I834*'fnd base rates'!F$112)
+($J834*'fnd base rates'!F$113)
+($K834*'fnd base rates'!F$114)
+($M834*'fnd base rates'!F$116)
+($N834*'fnd base rates'!F$117)
+($O834*'fnd base rates'!F$118)
+($P834*VLOOKUP($S834+12,rate_basefnd,6)))
*$R834</f>
        <v>4585.7935280000002</v>
      </c>
      <c r="Y834" s="1">
        <f>(($D834*'fnd base rates'!G$107)
+($E834*'fnd base rates'!G$108)
+($F834*'fnd base rates'!G$109)
+($G834*'fnd base rates'!G$110)
+($H834*'fnd base rates'!G$111)
+($I834*'fnd base rates'!G$112)
+($J834*'fnd base rates'!G$113)
+($K834*'fnd base rates'!G$114)
+($M834*'fnd base rates'!G$116)
+($N834*'fnd base rates'!G$117)
+($O834*'fnd base rates'!G$118)
+($P834*VLOOKUP($S834+12,rate_basefnd,7)))
*$R834</f>
        <v>1149.154556</v>
      </c>
      <c r="Z834" s="1">
        <f>(($D834*'fnd base rates'!H$107)
+($E834*'fnd base rates'!H$108)
+($F834*'fnd base rates'!H$109)
+($G834*'fnd base rates'!H$110)
+($H834*'fnd base rates'!H$111)
+($I834*'fnd base rates'!H$112)
+($J834*'fnd base rates'!H$113)
+($K834*'fnd base rates'!H$114)
+($M834*'fnd base rates'!H$116)
+($N834*'fnd base rates'!H$117)
+($O834*'fnd base rates'!H$118)
+($P834*VLOOKUP($S834+12,rate_basefnd,8)))</f>
        <v>2489.3088400000001</v>
      </c>
      <c r="AA834" s="1">
        <f>(($D834*'fnd base rates'!I$107)
+($E834*'fnd base rates'!I$108)
+($F834*'fnd base rates'!I$109)
+($G834*'fnd base rates'!I$110)
+($H834*'fnd base rates'!I$111)
+($I834*'fnd base rates'!I$112)
+($J834*'fnd base rates'!I$113)
+($K834*'fnd base rates'!I$114)
+($M834*'fnd base rates'!I$116)
+($N834*'fnd base rates'!I$117)
+($O834*'fnd base rates'!I$118)
+($P834*VLOOKUP($S834+12,rate_basefnd,9)))
*$R834</f>
        <v>1698.38</v>
      </c>
      <c r="AB834" s="1">
        <f>(($D834*'fnd base rates'!J$107)
+($E834*'fnd base rates'!J$108)
+($F834*'fnd base rates'!J$109)
+($G834*'fnd base rates'!J$110)
+($H834*'fnd base rates'!J$111)
+($I834*'fnd base rates'!J$112)
+($J834*'fnd base rates'!J$113)
+($K834*'fnd base rates'!J$114)
+($M834*'fnd base rates'!J$116)
+($N834*'fnd base rates'!J$117)
+($O834*'fnd base rates'!J$118)
+($P834*VLOOKUP($S834+12,rate_basefnd,10)))
*$R834</f>
        <v>3157.88</v>
      </c>
      <c r="AC834" s="1">
        <f>(($D834*'fnd base rates'!K$107)
+($E834*'fnd base rates'!K$108)
+($F834*'fnd base rates'!K$109)
+($G834*'fnd base rates'!K$110)
+($H834*'fnd base rates'!K$111)
+($I834*'fnd base rates'!K$112)
+($J834*'fnd base rates'!K$113)
+($K834*'fnd base rates'!K$114)
+($M834*'fnd base rates'!K$116)
+($N834*'fnd base rates'!K$117)
+($O834*'fnd base rates'!K$118)
+($P834*VLOOKUP($S834+12,rate_basefnd,11)))
*$R834</f>
        <v>4540.2960440000006</v>
      </c>
      <c r="AD834" s="1">
        <f>(($D834*'fnd base rates'!L$107)
+($E834*'fnd base rates'!L$108)
+($F834*'fnd base rates'!L$109)
+($G834*'fnd base rates'!L$110)
+($H834*'fnd base rates'!L$111)
+($I834*'fnd base rates'!L$112)
+($J834*'fnd base rates'!L$113)
+($K834*'fnd base rates'!L$114)
+($M834*'fnd base rates'!L$116)
+($N834*'fnd base rates'!L$117)
+($O834*'fnd base rates'!L$118)
+($P834*VLOOKUP($S834+12,rate_basefnd,12)))</f>
        <v>7052.5736240000006</v>
      </c>
      <c r="AE834" s="1">
        <f>(($D834*'fnd base rates'!M$107)
+($E834*'fnd base rates'!M$108)
+($F834*'fnd base rates'!M$109)
+($G834*'fnd base rates'!M$110)
+($H834*'fnd base rates'!M$111)
+($I834*'fnd base rates'!M$112)
+($J834*'fnd base rates'!M$113)
+($K834*'fnd base rates'!M$114)
+($M834*'fnd base rates'!M$116)
+($N834*'fnd base rates'!M$117)
+($O834*'fnd base rates'!M$118)
+($P834*VLOOKUP($S834+12,rate_basefnd,13)))</f>
        <v>0</v>
      </c>
      <c r="AF834" s="4">
        <f t="shared" si="919"/>
        <v>58380.686799999996</v>
      </c>
      <c r="AH834" s="4">
        <f t="shared" si="920"/>
        <v>491095650</v>
      </c>
      <c r="AI834" s="4" t="str">
        <f t="shared" si="921"/>
        <v>491</v>
      </c>
      <c r="AJ834" s="2" t="str">
        <f t="shared" si="922"/>
        <v>095</v>
      </c>
      <c r="AK834" s="2" t="str">
        <f t="shared" si="923"/>
        <v>650</v>
      </c>
      <c r="AL834" s="4">
        <f t="shared" si="924"/>
        <v>1</v>
      </c>
      <c r="AM834" s="4">
        <f t="shared" si="916"/>
        <v>4</v>
      </c>
      <c r="AN834" s="4">
        <f t="shared" si="925"/>
        <v>58380.686799999996</v>
      </c>
      <c r="AO834" s="4">
        <f t="shared" si="926"/>
        <v>14595</v>
      </c>
      <c r="AP834" s="4">
        <f t="shared" si="927"/>
        <v>0</v>
      </c>
      <c r="AQ834" s="4">
        <v>14595</v>
      </c>
      <c r="AW834" s="4">
        <v>14569</v>
      </c>
      <c r="AX834" s="5">
        <f t="shared" si="928"/>
        <v>26</v>
      </c>
      <c r="AY834" s="4">
        <v>14595</v>
      </c>
      <c r="AZ834" s="5"/>
      <c r="BB834" s="5">
        <f t="shared" ref="BB834" si="984">BC834-BA834</f>
        <v>0</v>
      </c>
    </row>
    <row r="835" spans="1:54" s="4" customFormat="1">
      <c r="A835" s="278">
        <v>491</v>
      </c>
      <c r="B835" s="2">
        <v>491095665</v>
      </c>
      <c r="C835" s="10" t="s">
        <v>314</v>
      </c>
      <c r="D835" s="15">
        <f>'fnd enro'!D835</f>
        <v>0</v>
      </c>
      <c r="E835" s="15">
        <f>'fnd enro'!E835</f>
        <v>0</v>
      </c>
      <c r="F835" s="15">
        <f>'fnd enro'!F835</f>
        <v>1</v>
      </c>
      <c r="G835" s="15">
        <f>'fnd enro'!G835</f>
        <v>1</v>
      </c>
      <c r="H835" s="15">
        <f>'fnd enro'!H835</f>
        <v>1</v>
      </c>
      <c r="I835" s="15">
        <f>'fnd enro'!I835</f>
        <v>0</v>
      </c>
      <c r="J835" s="15">
        <f>'fnd enro'!J835</f>
        <v>0</v>
      </c>
      <c r="K835" s="16">
        <f>'fnd enro'!K835</f>
        <v>0.1149</v>
      </c>
      <c r="L835" s="15">
        <f>'fnd enro'!L835</f>
        <v>0</v>
      </c>
      <c r="M835" s="15">
        <f>'fnd enro'!M835</f>
        <v>1</v>
      </c>
      <c r="N835" s="15">
        <f>'fnd enro'!N835</f>
        <v>0</v>
      </c>
      <c r="O835" s="15">
        <f>'fnd enro'!O835</f>
        <v>0</v>
      </c>
      <c r="P835" s="15">
        <f>'fnd enro'!P835</f>
        <v>2</v>
      </c>
      <c r="Q835" s="15">
        <f>'fnd enro'!R835</f>
        <v>3</v>
      </c>
      <c r="R835" s="16">
        <f t="shared" si="918"/>
        <v>1</v>
      </c>
      <c r="S835" s="15">
        <f>VALUE('fnd enro'!Q835)</f>
        <v>4</v>
      </c>
      <c r="T835" s="2"/>
      <c r="U835" s="1">
        <f>(($D835*'fnd base rates'!C$107)
+($E835*'fnd base rates'!C$108)
+($F835*'fnd base rates'!C$109)
+($G835*'fnd base rates'!C$110)
+($H835*'fnd base rates'!C$111)
+($I835*'fnd base rates'!C$112)
+($J835*'fnd base rates'!C$113)
+($K835*'fnd base rates'!C$114)
+($M835*'fnd base rates'!C$116)
+($N835*'fnd base rates'!C$117)
+($O835*'fnd base rates'!C$118)
+($P835*VLOOKUP($S835+12,rate_basefnd,3)))
*$R835</f>
        <v>1742.9168790000001</v>
      </c>
      <c r="V835" s="1">
        <f>(($D835*'fnd base rates'!D$107)
+($E835*'fnd base rates'!D$108)
+($F835*'fnd base rates'!D$109)
+($G835*'fnd base rates'!D$110)
+($H835*'fnd base rates'!D$111)
+($I835*'fnd base rates'!D$112)
+($J835*'fnd base rates'!D$113)
+($K835*'fnd base rates'!D$114)
+($M835*'fnd base rates'!D$116)
+($N835*'fnd base rates'!D$117)
+($O835*'fnd base rates'!D$118)
+($P835*VLOOKUP($S835+12,rate_basefnd,4)))
*$R835</f>
        <v>2885.48</v>
      </c>
      <c r="W835" s="1">
        <f>(($D835*'fnd base rates'!E$107)
+($E835*'fnd base rates'!E$108)
+($F835*'fnd base rates'!E$109)
+($G835*'fnd base rates'!E$110)
+($H835*'fnd base rates'!E$111)
+($I835*'fnd base rates'!E$112)
+($J835*'fnd base rates'!E$113)
+($K835*'fnd base rates'!E$114)
+($M835*'fnd base rates'!E$116)
+($N835*'fnd base rates'!E$117)
+($O835*'fnd base rates'!E$118)
+($P835*VLOOKUP($S835+12,rate_basefnd,5)))
*$R835</f>
        <v>16996.575776999998</v>
      </c>
      <c r="X835" s="1">
        <f>(($D835*'fnd base rates'!F$107)
+($E835*'fnd base rates'!F$108)
+($F835*'fnd base rates'!F$109)
+($G835*'fnd base rates'!F$110)
+($H835*'fnd base rates'!F$111)
+($I835*'fnd base rates'!F$112)
+($J835*'fnd base rates'!F$113)
+($K835*'fnd base rates'!F$114)
+($M835*'fnd base rates'!F$116)
+($N835*'fnd base rates'!F$117)
+($O835*'fnd base rates'!F$118)
+($P835*VLOOKUP($S835+12,rate_basefnd,6)))
*$R835</f>
        <v>3498.4751459999998</v>
      </c>
      <c r="Y835" s="1">
        <f>(($D835*'fnd base rates'!G$107)
+($E835*'fnd base rates'!G$108)
+($F835*'fnd base rates'!G$109)
+($G835*'fnd base rates'!G$110)
+($H835*'fnd base rates'!G$111)
+($I835*'fnd base rates'!G$112)
+($J835*'fnd base rates'!G$113)
+($K835*'fnd base rates'!G$114)
+($M835*'fnd base rates'!G$116)
+($N835*'fnd base rates'!G$117)
+($O835*'fnd base rates'!G$118)
+($P835*VLOOKUP($S835+12,rate_basefnd,7)))
*$R835</f>
        <v>755.97841700000004</v>
      </c>
      <c r="Z835" s="1">
        <f>(($D835*'fnd base rates'!H$107)
+($E835*'fnd base rates'!H$108)
+($F835*'fnd base rates'!H$109)
+($G835*'fnd base rates'!H$110)
+($H835*'fnd base rates'!H$111)
+($I835*'fnd base rates'!H$112)
+($J835*'fnd base rates'!H$113)
+($K835*'fnd base rates'!H$114)
+($M835*'fnd base rates'!H$116)
+($N835*'fnd base rates'!H$117)
+($O835*'fnd base rates'!H$118)
+($P835*VLOOKUP($S835+12,rate_basefnd,8)))</f>
        <v>1659.0416300000002</v>
      </c>
      <c r="AA835" s="1">
        <f>(($D835*'fnd base rates'!I$107)
+($E835*'fnd base rates'!I$108)
+($F835*'fnd base rates'!I$109)
+($G835*'fnd base rates'!I$110)
+($H835*'fnd base rates'!I$111)
+($I835*'fnd base rates'!I$112)
+($J835*'fnd base rates'!I$113)
+($K835*'fnd base rates'!I$114)
+($M835*'fnd base rates'!I$116)
+($N835*'fnd base rates'!I$117)
+($O835*'fnd base rates'!I$118)
+($P835*VLOOKUP($S835+12,rate_basefnd,9)))
*$R835</f>
        <v>1151.5</v>
      </c>
      <c r="AB835" s="1">
        <f>(($D835*'fnd base rates'!J$107)
+($E835*'fnd base rates'!J$108)
+($F835*'fnd base rates'!J$109)
+($G835*'fnd base rates'!J$110)
+($H835*'fnd base rates'!J$111)
+($I835*'fnd base rates'!J$112)
+($J835*'fnd base rates'!J$113)
+($K835*'fnd base rates'!J$114)
+($M835*'fnd base rates'!J$116)
+($N835*'fnd base rates'!J$117)
+($O835*'fnd base rates'!J$118)
+($P835*VLOOKUP($S835+12,rate_basefnd,10)))
*$R835</f>
        <v>1578.71</v>
      </c>
      <c r="AC835" s="1">
        <f>(($D835*'fnd base rates'!K$107)
+($E835*'fnd base rates'!K$108)
+($F835*'fnd base rates'!K$109)
+($G835*'fnd base rates'!K$110)
+($H835*'fnd base rates'!K$111)
+($I835*'fnd base rates'!K$112)
+($J835*'fnd base rates'!K$113)
+($K835*'fnd base rates'!K$114)
+($M835*'fnd base rates'!K$116)
+($N835*'fnd base rates'!K$117)
+($O835*'fnd base rates'!K$118)
+($P835*VLOOKUP($S835+12,rate_basefnd,11)))
*$R835</f>
        <v>3519.1220330000001</v>
      </c>
      <c r="AD835" s="1">
        <f>(($D835*'fnd base rates'!L$107)
+($E835*'fnd base rates'!L$108)
+($F835*'fnd base rates'!L$109)
+($G835*'fnd base rates'!L$110)
+($H835*'fnd base rates'!L$111)
+($I835*'fnd base rates'!L$112)
+($J835*'fnd base rates'!L$113)
+($K835*'fnd base rates'!L$114)
+($M835*'fnd base rates'!L$116)
+($N835*'fnd base rates'!L$117)
+($O835*'fnd base rates'!L$118)
+($P835*VLOOKUP($S835+12,rate_basefnd,12)))</f>
        <v>5045.4302179999995</v>
      </c>
      <c r="AE835" s="1">
        <f>(($D835*'fnd base rates'!M$107)
+($E835*'fnd base rates'!M$108)
+($F835*'fnd base rates'!M$109)
+($G835*'fnd base rates'!M$110)
+($H835*'fnd base rates'!M$111)
+($I835*'fnd base rates'!M$112)
+($J835*'fnd base rates'!M$113)
+($K835*'fnd base rates'!M$114)
+($M835*'fnd base rates'!M$116)
+($N835*'fnd base rates'!M$117)
+($O835*'fnd base rates'!M$118)
+($P835*VLOOKUP($S835+12,rate_basefnd,13)))</f>
        <v>0</v>
      </c>
      <c r="AF835" s="4">
        <f t="shared" si="919"/>
        <v>38833.230100000001</v>
      </c>
      <c r="AH835" s="4">
        <f t="shared" si="920"/>
        <v>491095665</v>
      </c>
      <c r="AI835" s="4" t="str">
        <f t="shared" si="921"/>
        <v>491</v>
      </c>
      <c r="AJ835" s="2" t="str">
        <f t="shared" si="922"/>
        <v>095</v>
      </c>
      <c r="AK835" s="2" t="str">
        <f t="shared" si="923"/>
        <v>665</v>
      </c>
      <c r="AL835" s="4">
        <f t="shared" si="924"/>
        <v>1</v>
      </c>
      <c r="AM835" s="4">
        <f t="shared" si="916"/>
        <v>3</v>
      </c>
      <c r="AN835" s="4">
        <f t="shared" si="925"/>
        <v>38833.230100000001</v>
      </c>
      <c r="AO835" s="4">
        <f t="shared" si="926"/>
        <v>12944</v>
      </c>
      <c r="AP835" s="4">
        <f t="shared" si="927"/>
        <v>0</v>
      </c>
      <c r="AQ835" s="4">
        <v>12944</v>
      </c>
      <c r="AW835" s="4">
        <v>12920</v>
      </c>
      <c r="AX835" s="5">
        <f t="shared" si="928"/>
        <v>24</v>
      </c>
      <c r="AY835" s="4">
        <v>12944</v>
      </c>
      <c r="AZ835" s="5"/>
      <c r="BB835" s="5">
        <f t="shared" ref="BB835" si="985">BC835-BA835</f>
        <v>0</v>
      </c>
    </row>
    <row r="836" spans="1:54" s="4" customFormat="1">
      <c r="A836" s="278">
        <v>491</v>
      </c>
      <c r="B836" s="2">
        <v>491095763</v>
      </c>
      <c r="C836" s="10" t="s">
        <v>314</v>
      </c>
      <c r="D836" s="15">
        <f>'fnd enro'!D836</f>
        <v>0</v>
      </c>
      <c r="E836" s="15">
        <f>'fnd enro'!E836</f>
        <v>0</v>
      </c>
      <c r="F836" s="15">
        <f>'fnd enro'!F836</f>
        <v>0</v>
      </c>
      <c r="G836" s="15">
        <f>'fnd enro'!G836</f>
        <v>0</v>
      </c>
      <c r="H836" s="15">
        <f>'fnd enro'!H836</f>
        <v>0</v>
      </c>
      <c r="I836" s="15">
        <f>'fnd enro'!I836</f>
        <v>3</v>
      </c>
      <c r="J836" s="15">
        <f>'fnd enro'!J836</f>
        <v>0</v>
      </c>
      <c r="K836" s="16">
        <f>'fnd enro'!K836</f>
        <v>0.1149</v>
      </c>
      <c r="L836" s="15">
        <f>'fnd enro'!L836</f>
        <v>0</v>
      </c>
      <c r="M836" s="15">
        <f>'fnd enro'!M836</f>
        <v>0</v>
      </c>
      <c r="N836" s="15">
        <f>'fnd enro'!N836</f>
        <v>0</v>
      </c>
      <c r="O836" s="15">
        <f>'fnd enro'!O836</f>
        <v>0</v>
      </c>
      <c r="P836" s="15">
        <f>'fnd enro'!P836</f>
        <v>0</v>
      </c>
      <c r="Q836" s="15">
        <f>'fnd enro'!R836</f>
        <v>3</v>
      </c>
      <c r="R836" s="16">
        <f t="shared" si="918"/>
        <v>1</v>
      </c>
      <c r="S836" s="15">
        <f>VALUE('fnd enro'!Q836)</f>
        <v>4</v>
      </c>
      <c r="T836" s="2"/>
      <c r="U836" s="1">
        <f>(($D836*'fnd base rates'!C$107)
+($E836*'fnd base rates'!C$108)
+($F836*'fnd base rates'!C$109)
+($G836*'fnd base rates'!C$110)
+($H836*'fnd base rates'!C$111)
+($I836*'fnd base rates'!C$112)
+($J836*'fnd base rates'!C$113)
+($K836*'fnd base rates'!C$114)
+($M836*'fnd base rates'!C$116)
+($N836*'fnd base rates'!C$117)
+($O836*'fnd base rates'!C$118)
+($P836*VLOOKUP($S836+12,rate_basefnd,3)))
*$R836</f>
        <v>1537.5668790000002</v>
      </c>
      <c r="V836" s="1">
        <f>(($D836*'fnd base rates'!D$107)
+($E836*'fnd base rates'!D$108)
+($F836*'fnd base rates'!D$109)
+($G836*'fnd base rates'!D$110)
+($H836*'fnd base rates'!D$111)
+($I836*'fnd base rates'!D$112)
+($J836*'fnd base rates'!D$113)
+($K836*'fnd base rates'!D$114)
+($M836*'fnd base rates'!D$116)
+($N836*'fnd base rates'!D$117)
+($O836*'fnd base rates'!D$118)
+($P836*VLOOKUP($S836+12,rate_basefnd,4)))
*$R836</f>
        <v>2196.39</v>
      </c>
      <c r="W836" s="1">
        <f>(($D836*'fnd base rates'!E$107)
+($E836*'fnd base rates'!E$108)
+($F836*'fnd base rates'!E$109)
+($G836*'fnd base rates'!E$110)
+($H836*'fnd base rates'!E$111)
+($I836*'fnd base rates'!E$112)
+($J836*'fnd base rates'!E$113)
+($K836*'fnd base rates'!E$114)
+($M836*'fnd base rates'!E$116)
+($N836*'fnd base rates'!E$117)
+($O836*'fnd base rates'!E$118)
+($P836*VLOOKUP($S836+12,rate_basefnd,5)))
*$R836</f>
        <v>14093.715776999999</v>
      </c>
      <c r="X836" s="1">
        <f>(($D836*'fnd base rates'!F$107)
+($E836*'fnd base rates'!F$108)
+($F836*'fnd base rates'!F$109)
+($G836*'fnd base rates'!F$110)
+($H836*'fnd base rates'!F$111)
+($I836*'fnd base rates'!F$112)
+($J836*'fnd base rates'!F$113)
+($K836*'fnd base rates'!F$114)
+($M836*'fnd base rates'!F$116)
+($N836*'fnd base rates'!F$117)
+($O836*'fnd base rates'!F$118)
+($P836*VLOOKUP($S836+12,rate_basefnd,6)))
*$R836</f>
        <v>2538.3251460000001</v>
      </c>
      <c r="Y836" s="1">
        <f>(($D836*'fnd base rates'!G$107)
+($E836*'fnd base rates'!G$108)
+($F836*'fnd base rates'!G$109)
+($G836*'fnd base rates'!G$110)
+($H836*'fnd base rates'!G$111)
+($I836*'fnd base rates'!G$112)
+($J836*'fnd base rates'!G$113)
+($K836*'fnd base rates'!G$114)
+($M836*'fnd base rates'!G$116)
+($N836*'fnd base rates'!G$117)
+($O836*'fnd base rates'!G$118)
+($P836*VLOOKUP($S836+12,rate_basefnd,7)))
*$R836</f>
        <v>470.08841699999994</v>
      </c>
      <c r="Z836" s="1">
        <f>(($D836*'fnd base rates'!H$107)
+($E836*'fnd base rates'!H$108)
+($F836*'fnd base rates'!H$109)
+($G836*'fnd base rates'!H$110)
+($H836*'fnd base rates'!H$111)
+($I836*'fnd base rates'!H$112)
+($J836*'fnd base rates'!H$113)
+($K836*'fnd base rates'!H$114)
+($M836*'fnd base rates'!H$116)
+($N836*'fnd base rates'!H$117)
+($O836*'fnd base rates'!H$118)
+($P836*VLOOKUP($S836+12,rate_basefnd,8)))</f>
        <v>2376.9216299999998</v>
      </c>
      <c r="AA836" s="1">
        <f>(($D836*'fnd base rates'!I$107)
+($E836*'fnd base rates'!I$108)
+($F836*'fnd base rates'!I$109)
+($G836*'fnd base rates'!I$110)
+($H836*'fnd base rates'!I$111)
+($I836*'fnd base rates'!I$112)
+($J836*'fnd base rates'!I$113)
+($K836*'fnd base rates'!I$114)
+($M836*'fnd base rates'!I$116)
+($N836*'fnd base rates'!I$117)
+($O836*'fnd base rates'!I$118)
+($P836*VLOOKUP($S836+12,rate_basefnd,9)))
*$R836</f>
        <v>1222.8000000000002</v>
      </c>
      <c r="AB836" s="1">
        <f>(($D836*'fnd base rates'!J$107)
+($E836*'fnd base rates'!J$108)
+($F836*'fnd base rates'!J$109)
+($G836*'fnd base rates'!J$110)
+($H836*'fnd base rates'!J$111)
+($I836*'fnd base rates'!J$112)
+($J836*'fnd base rates'!J$113)
+($K836*'fnd base rates'!J$114)
+($M836*'fnd base rates'!J$116)
+($N836*'fnd base rates'!J$117)
+($O836*'fnd base rates'!J$118)
+($P836*VLOOKUP($S836+12,rate_basefnd,10)))
*$R836</f>
        <v>1647.12</v>
      </c>
      <c r="AC836" s="1">
        <f>(($D836*'fnd base rates'!K$107)
+($E836*'fnd base rates'!K$108)
+($F836*'fnd base rates'!K$109)
+($G836*'fnd base rates'!K$110)
+($H836*'fnd base rates'!K$111)
+($I836*'fnd base rates'!K$112)
+($J836*'fnd base rates'!K$113)
+($K836*'fnd base rates'!K$114)
+($M836*'fnd base rates'!K$116)
+($N836*'fnd base rates'!K$117)
+($O836*'fnd base rates'!K$118)
+($P836*VLOOKUP($S836+12,rate_basefnd,11)))
*$R836</f>
        <v>3298.782033</v>
      </c>
      <c r="AD836" s="1">
        <f>(($D836*'fnd base rates'!L$107)
+($E836*'fnd base rates'!L$108)
+($F836*'fnd base rates'!L$109)
+($G836*'fnd base rates'!L$110)
+($H836*'fnd base rates'!L$111)
+($I836*'fnd base rates'!L$112)
+($J836*'fnd base rates'!L$113)
+($K836*'fnd base rates'!L$114)
+($M836*'fnd base rates'!L$116)
+($N836*'fnd base rates'!L$117)
+($O836*'fnd base rates'!L$118)
+($P836*VLOOKUP($S836+12,rate_basefnd,12)))</f>
        <v>3688.5402180000001</v>
      </c>
      <c r="AE836" s="1">
        <f>(($D836*'fnd base rates'!M$107)
+($E836*'fnd base rates'!M$108)
+($F836*'fnd base rates'!M$109)
+($G836*'fnd base rates'!M$110)
+($H836*'fnd base rates'!M$111)
+($I836*'fnd base rates'!M$112)
+($J836*'fnd base rates'!M$113)
+($K836*'fnd base rates'!M$114)
+($M836*'fnd base rates'!M$116)
+($N836*'fnd base rates'!M$117)
+($O836*'fnd base rates'!M$118)
+($P836*VLOOKUP($S836+12,rate_basefnd,13)))</f>
        <v>0</v>
      </c>
      <c r="AF836" s="4">
        <f t="shared" si="919"/>
        <v>33070.250099999997</v>
      </c>
      <c r="AH836" s="4">
        <f t="shared" si="920"/>
        <v>491095763</v>
      </c>
      <c r="AI836" s="4" t="str">
        <f t="shared" si="921"/>
        <v>491</v>
      </c>
      <c r="AJ836" s="2" t="str">
        <f t="shared" si="922"/>
        <v>095</v>
      </c>
      <c r="AK836" s="2" t="str">
        <f t="shared" si="923"/>
        <v>763</v>
      </c>
      <c r="AL836" s="4">
        <f t="shared" si="924"/>
        <v>1</v>
      </c>
      <c r="AM836" s="4">
        <f t="shared" si="916"/>
        <v>3</v>
      </c>
      <c r="AN836" s="4">
        <f t="shared" si="925"/>
        <v>33070.250099999997</v>
      </c>
      <c r="AO836" s="4">
        <f t="shared" si="926"/>
        <v>11023</v>
      </c>
      <c r="AP836" s="4">
        <f t="shared" si="927"/>
        <v>0</v>
      </c>
      <c r="AQ836" s="4">
        <v>11023</v>
      </c>
      <c r="AW836" s="4">
        <v>11009</v>
      </c>
      <c r="AX836" s="5">
        <f t="shared" si="928"/>
        <v>14</v>
      </c>
      <c r="AY836" s="4">
        <v>11023</v>
      </c>
      <c r="AZ836" s="5"/>
      <c r="BB836" s="5">
        <f t="shared" ref="BB836" si="986">BC836-BA836</f>
        <v>0</v>
      </c>
    </row>
    <row r="837" spans="1:54" s="4" customFormat="1">
      <c r="A837" s="278">
        <v>492</v>
      </c>
      <c r="B837" s="2">
        <v>492281005</v>
      </c>
      <c r="C837" s="10" t="s">
        <v>1053</v>
      </c>
      <c r="D837" s="15">
        <f>'fnd enro'!D837</f>
        <v>0</v>
      </c>
      <c r="E837" s="15">
        <f>'fnd enro'!E837</f>
        <v>0</v>
      </c>
      <c r="F837" s="15">
        <f>'fnd enro'!F837</f>
        <v>1</v>
      </c>
      <c r="G837" s="15">
        <f>'fnd enro'!G837</f>
        <v>0</v>
      </c>
      <c r="H837" s="15">
        <f>'fnd enro'!H837</f>
        <v>0</v>
      </c>
      <c r="I837" s="15">
        <f>'fnd enro'!I837</f>
        <v>0</v>
      </c>
      <c r="J837" s="15">
        <f>'fnd enro'!J837</f>
        <v>0</v>
      </c>
      <c r="K837" s="16">
        <f>'fnd enro'!K837</f>
        <v>3.8300000000000001E-2</v>
      </c>
      <c r="L837" s="15">
        <f>'fnd enro'!L837</f>
        <v>0</v>
      </c>
      <c r="M837" s="15">
        <f>'fnd enro'!M837</f>
        <v>0</v>
      </c>
      <c r="N837" s="15">
        <f>'fnd enro'!N837</f>
        <v>0</v>
      </c>
      <c r="O837" s="15">
        <f>'fnd enro'!O837</f>
        <v>0</v>
      </c>
      <c r="P837" s="15">
        <f>'fnd enro'!P837</f>
        <v>1</v>
      </c>
      <c r="Q837" s="15">
        <f>'fnd enro'!R837</f>
        <v>1</v>
      </c>
      <c r="R837" s="16">
        <f t="shared" si="918"/>
        <v>1</v>
      </c>
      <c r="S837" s="15">
        <f>VALUE('fnd enro'!Q837)</f>
        <v>7</v>
      </c>
      <c r="T837" s="2"/>
      <c r="U837" s="1">
        <f>(($D837*'fnd base rates'!C$107)
+($E837*'fnd base rates'!C$108)
+($F837*'fnd base rates'!C$109)
+($G837*'fnd base rates'!C$110)
+($H837*'fnd base rates'!C$111)
+($I837*'fnd base rates'!C$112)
+($J837*'fnd base rates'!C$113)
+($K837*'fnd base rates'!C$114)
+($M837*'fnd base rates'!C$116)
+($N837*'fnd base rates'!C$117)
+($O837*'fnd base rates'!C$118)
+($P837*VLOOKUP($S837+12,rate_basefnd,3)))
*$R837</f>
        <v>575.48229300000003</v>
      </c>
      <c r="V837" s="1">
        <f>(($D837*'fnd base rates'!D$107)
+($E837*'fnd base rates'!D$108)
+($F837*'fnd base rates'!D$109)
+($G837*'fnd base rates'!D$110)
+($H837*'fnd base rates'!D$111)
+($I837*'fnd base rates'!D$112)
+($J837*'fnd base rates'!D$113)
+($K837*'fnd base rates'!D$114)
+($M837*'fnd base rates'!D$116)
+($N837*'fnd base rates'!D$117)
+($O837*'fnd base rates'!D$118)
+($P837*VLOOKUP($S837+12,rate_basefnd,4)))
*$R837</f>
        <v>1030.44</v>
      </c>
      <c r="W837" s="1">
        <f>(($D837*'fnd base rates'!E$107)
+($E837*'fnd base rates'!E$108)
+($F837*'fnd base rates'!E$109)
+($G837*'fnd base rates'!E$110)
+($H837*'fnd base rates'!E$111)
+($I837*'fnd base rates'!E$112)
+($J837*'fnd base rates'!E$113)
+($K837*'fnd base rates'!E$114)
+($M837*'fnd base rates'!E$116)
+($N837*'fnd base rates'!E$117)
+($O837*'fnd base rates'!E$118)
+($P837*VLOOKUP($S837+12,rate_basefnd,5)))
*$R837</f>
        <v>6622.6952590000001</v>
      </c>
      <c r="X837" s="1">
        <f>(($D837*'fnd base rates'!F$107)
+($E837*'fnd base rates'!F$108)
+($F837*'fnd base rates'!F$109)
+($G837*'fnd base rates'!F$110)
+($H837*'fnd base rates'!F$111)
+($I837*'fnd base rates'!F$112)
+($J837*'fnd base rates'!F$113)
+($K837*'fnd base rates'!F$114)
+($M837*'fnd base rates'!F$116)
+($N837*'fnd base rates'!F$117)
+($O837*'fnd base rates'!F$118)
+($P837*VLOOKUP($S837+12,rate_basefnd,6)))
*$R837</f>
        <v>1191.1383820000001</v>
      </c>
      <c r="Y837" s="1">
        <f>(($D837*'fnd base rates'!G$107)
+($E837*'fnd base rates'!G$108)
+($F837*'fnd base rates'!G$109)
+($G837*'fnd base rates'!G$110)
+($H837*'fnd base rates'!G$111)
+($I837*'fnd base rates'!G$112)
+($J837*'fnd base rates'!G$113)
+($K837*'fnd base rates'!G$114)
+($M837*'fnd base rates'!G$116)
+($N837*'fnd base rates'!G$117)
+($O837*'fnd base rates'!G$118)
+($P837*VLOOKUP($S837+12,rate_basefnd,7)))
*$R837</f>
        <v>291.16613900000004</v>
      </c>
      <c r="Z837" s="1">
        <f>(($D837*'fnd base rates'!H$107)
+($E837*'fnd base rates'!H$108)
+($F837*'fnd base rates'!H$109)
+($G837*'fnd base rates'!H$110)
+($H837*'fnd base rates'!H$111)
+($I837*'fnd base rates'!H$112)
+($J837*'fnd base rates'!H$113)
+($K837*'fnd base rates'!H$114)
+($M837*'fnd base rates'!H$116)
+($N837*'fnd base rates'!H$117)
+($O837*'fnd base rates'!H$118)
+($P837*VLOOKUP($S837+12,rate_basefnd,8)))</f>
        <v>522.43720999999994</v>
      </c>
      <c r="AA837" s="1">
        <f>(($D837*'fnd base rates'!I$107)
+($E837*'fnd base rates'!I$108)
+($F837*'fnd base rates'!I$109)
+($G837*'fnd base rates'!I$110)
+($H837*'fnd base rates'!I$111)
+($I837*'fnd base rates'!I$112)
+($J837*'fnd base rates'!I$113)
+($K837*'fnd base rates'!I$114)
+($M837*'fnd base rates'!I$116)
+($N837*'fnd base rates'!I$117)
+($O837*'fnd base rates'!I$118)
+($P837*VLOOKUP($S837+12,rate_basefnd,9)))
*$R837</f>
        <v>386.64000000000004</v>
      </c>
      <c r="AB837" s="1">
        <f>(($D837*'fnd base rates'!J$107)
+($E837*'fnd base rates'!J$108)
+($F837*'fnd base rates'!J$109)
+($G837*'fnd base rates'!J$110)
+($H837*'fnd base rates'!J$111)
+($I837*'fnd base rates'!J$112)
+($J837*'fnd base rates'!J$113)
+($K837*'fnd base rates'!J$114)
+($M837*'fnd base rates'!J$116)
+($N837*'fnd base rates'!J$117)
+($O837*'fnd base rates'!J$118)
+($P837*VLOOKUP($S837+12,rate_basefnd,10)))
*$R837</f>
        <v>709.94</v>
      </c>
      <c r="AC837" s="1">
        <f>(($D837*'fnd base rates'!K$107)
+($E837*'fnd base rates'!K$108)
+($F837*'fnd base rates'!K$109)
+($G837*'fnd base rates'!K$110)
+($H837*'fnd base rates'!K$111)
+($I837*'fnd base rates'!K$112)
+($J837*'fnd base rates'!K$113)
+($K837*'fnd base rates'!K$114)
+($M837*'fnd base rates'!K$116)
+($N837*'fnd base rates'!K$117)
+($O837*'fnd base rates'!K$118)
+($P837*VLOOKUP($S837+12,rate_basefnd,11)))
*$R837</f>
        <v>1051.8940110000001</v>
      </c>
      <c r="AD837" s="1">
        <f>(($D837*'fnd base rates'!L$107)
+($E837*'fnd base rates'!L$108)
+($F837*'fnd base rates'!L$109)
+($G837*'fnd base rates'!L$110)
+($H837*'fnd base rates'!L$111)
+($I837*'fnd base rates'!L$112)
+($J837*'fnd base rates'!L$113)
+($K837*'fnd base rates'!L$114)
+($M837*'fnd base rates'!L$116)
+($N837*'fnd base rates'!L$117)
+($O837*'fnd base rates'!L$118)
+($P837*VLOOKUP($S837+12,rate_basefnd,12)))</f>
        <v>1774.563406</v>
      </c>
      <c r="AE837" s="1">
        <f>(($D837*'fnd base rates'!M$107)
+($E837*'fnd base rates'!M$108)
+($F837*'fnd base rates'!M$109)
+($G837*'fnd base rates'!M$110)
+($H837*'fnd base rates'!M$111)
+($I837*'fnd base rates'!M$112)
+($J837*'fnd base rates'!M$113)
+($K837*'fnd base rates'!M$114)
+($M837*'fnd base rates'!M$116)
+($N837*'fnd base rates'!M$117)
+($O837*'fnd base rates'!M$118)
+($P837*VLOOKUP($S837+12,rate_basefnd,13)))</f>
        <v>0</v>
      </c>
      <c r="AF837" s="4">
        <f t="shared" si="919"/>
        <v>14156.396700000001</v>
      </c>
      <c r="AH837" s="4">
        <f t="shared" si="920"/>
        <v>492281005</v>
      </c>
      <c r="AI837" s="4" t="str">
        <f t="shared" si="921"/>
        <v>492</v>
      </c>
      <c r="AJ837" s="2" t="str">
        <f t="shared" si="922"/>
        <v>281</v>
      </c>
      <c r="AK837" s="2" t="str">
        <f t="shared" si="923"/>
        <v>005</v>
      </c>
      <c r="AL837" s="4">
        <f t="shared" si="924"/>
        <v>1</v>
      </c>
      <c r="AM837" s="4">
        <f t="shared" si="916"/>
        <v>1</v>
      </c>
      <c r="AN837" s="4">
        <f t="shared" si="925"/>
        <v>14156.396700000001</v>
      </c>
      <c r="AO837" s="4">
        <f t="shared" si="926"/>
        <v>14156</v>
      </c>
      <c r="AP837" s="4">
        <f t="shared" si="927"/>
        <v>0</v>
      </c>
      <c r="AQ837" s="4">
        <v>14156</v>
      </c>
      <c r="AW837" s="4">
        <v>14110</v>
      </c>
      <c r="AX837" s="5">
        <f t="shared" si="928"/>
        <v>46</v>
      </c>
      <c r="AY837" s="4">
        <v>14156</v>
      </c>
      <c r="AZ837" s="5"/>
      <c r="BB837" s="5">
        <f t="shared" ref="BB837" si="987">BC837-BA837</f>
        <v>0</v>
      </c>
    </row>
    <row r="838" spans="1:54" s="4" customFormat="1">
      <c r="A838" s="278">
        <v>492</v>
      </c>
      <c r="B838" s="2">
        <v>492281281</v>
      </c>
      <c r="C838" s="10" t="s">
        <v>1053</v>
      </c>
      <c r="D838" s="15">
        <f>'fnd enro'!D838</f>
        <v>0</v>
      </c>
      <c r="E838" s="15">
        <f>'fnd enro'!E838</f>
        <v>0</v>
      </c>
      <c r="F838" s="15">
        <f>'fnd enro'!F838</f>
        <v>65</v>
      </c>
      <c r="G838" s="15">
        <f>'fnd enro'!G838</f>
        <v>299</v>
      </c>
      <c r="H838" s="15">
        <f>'fnd enro'!H838</f>
        <v>0</v>
      </c>
      <c r="I838" s="15">
        <f>'fnd enro'!I838</f>
        <v>0</v>
      </c>
      <c r="J838" s="15">
        <f>'fnd enro'!J838</f>
        <v>0</v>
      </c>
      <c r="K838" s="16">
        <f>'fnd enro'!K838</f>
        <v>13.9412</v>
      </c>
      <c r="L838" s="15">
        <f>'fnd enro'!L838</f>
        <v>0</v>
      </c>
      <c r="M838" s="15">
        <f>'fnd enro'!M838</f>
        <v>95</v>
      </c>
      <c r="N838" s="15">
        <f>'fnd enro'!N838</f>
        <v>0</v>
      </c>
      <c r="O838" s="15">
        <f>'fnd enro'!O838</f>
        <v>0</v>
      </c>
      <c r="P838" s="15">
        <f>'fnd enro'!P838</f>
        <v>323</v>
      </c>
      <c r="Q838" s="15">
        <f>'fnd enro'!R838</f>
        <v>364</v>
      </c>
      <c r="R838" s="16">
        <f t="shared" si="918"/>
        <v>1</v>
      </c>
      <c r="S838" s="15">
        <f>VALUE('fnd enro'!Q838)</f>
        <v>12</v>
      </c>
      <c r="T838" s="2"/>
      <c r="U838" s="1">
        <f>(($D838*'fnd base rates'!C$107)
+($E838*'fnd base rates'!C$108)
+($F838*'fnd base rates'!C$109)
+($G838*'fnd base rates'!C$110)
+($H838*'fnd base rates'!C$111)
+($I838*'fnd base rates'!C$112)
+($J838*'fnd base rates'!C$113)
+($K838*'fnd base rates'!C$114)
+($M838*'fnd base rates'!C$116)
+($N838*'fnd base rates'!C$117)
+($O838*'fnd base rates'!C$118)
+($P838*VLOOKUP($S838+12,rate_basefnd,3)))
*$R838</f>
        <v>219579.73465200001</v>
      </c>
      <c r="V838" s="1">
        <f>(($D838*'fnd base rates'!D$107)
+($E838*'fnd base rates'!D$108)
+($F838*'fnd base rates'!D$109)
+($G838*'fnd base rates'!D$110)
+($H838*'fnd base rates'!D$111)
+($I838*'fnd base rates'!D$112)
+($J838*'fnd base rates'!D$113)
+($K838*'fnd base rates'!D$114)
+($M838*'fnd base rates'!D$116)
+($N838*'fnd base rates'!D$117)
+($O838*'fnd base rates'!D$118)
+($P838*VLOOKUP($S838+12,rate_basefnd,4)))
*$R838</f>
        <v>395977.28</v>
      </c>
      <c r="W838" s="1">
        <f>(($D838*'fnd base rates'!E$107)
+($E838*'fnd base rates'!E$108)
+($F838*'fnd base rates'!E$109)
+($G838*'fnd base rates'!E$110)
+($H838*'fnd base rates'!E$111)
+($I838*'fnd base rates'!E$112)
+($J838*'fnd base rates'!E$113)
+($K838*'fnd base rates'!E$114)
+($M838*'fnd base rates'!E$116)
+($N838*'fnd base rates'!E$117)
+($O838*'fnd base rates'!E$118)
+($P838*VLOOKUP($S838+12,rate_basefnd,5)))
*$R838</f>
        <v>2571006.5742760003</v>
      </c>
      <c r="X838" s="1">
        <f>(($D838*'fnd base rates'!F$107)
+($E838*'fnd base rates'!F$108)
+($F838*'fnd base rates'!F$109)
+($G838*'fnd base rates'!F$110)
+($H838*'fnd base rates'!F$111)
+($I838*'fnd base rates'!F$112)
+($J838*'fnd base rates'!F$113)
+($K838*'fnd base rates'!F$114)
+($M838*'fnd base rates'!F$116)
+($N838*'fnd base rates'!F$117)
+($O838*'fnd base rates'!F$118)
+($P838*VLOOKUP($S838+12,rate_basefnd,6)))
*$R838</f>
        <v>449370.02104800008</v>
      </c>
      <c r="Y838" s="1">
        <f>(($D838*'fnd base rates'!G$107)
+($E838*'fnd base rates'!G$108)
+($F838*'fnd base rates'!G$109)
+($G838*'fnd base rates'!G$110)
+($H838*'fnd base rates'!G$111)
+($I838*'fnd base rates'!G$112)
+($J838*'fnd base rates'!G$113)
+($K838*'fnd base rates'!G$114)
+($M838*'fnd base rates'!G$116)
+($N838*'fnd base rates'!G$117)
+($O838*'fnd base rates'!G$118)
+($P838*VLOOKUP($S838+12,rate_basefnd,7)))
*$R838</f>
        <v>112917.90459600001</v>
      </c>
      <c r="Z838" s="1">
        <f>(($D838*'fnd base rates'!H$107)
+($E838*'fnd base rates'!H$108)
+($F838*'fnd base rates'!H$109)
+($G838*'fnd base rates'!H$110)
+($H838*'fnd base rates'!H$111)
+($I838*'fnd base rates'!H$112)
+($J838*'fnd base rates'!H$113)
+($K838*'fnd base rates'!H$114)
+($M838*'fnd base rates'!H$116)
+($N838*'fnd base rates'!H$117)
+($O838*'fnd base rates'!H$118)
+($P838*VLOOKUP($S838+12,rate_basefnd,8)))</f>
        <v>201816.80443999998</v>
      </c>
      <c r="AA838" s="1">
        <f>(($D838*'fnd base rates'!I$107)
+($E838*'fnd base rates'!I$108)
+($F838*'fnd base rates'!I$109)
+($G838*'fnd base rates'!I$110)
+($H838*'fnd base rates'!I$111)
+($I838*'fnd base rates'!I$112)
+($J838*'fnd base rates'!I$113)
+($K838*'fnd base rates'!I$114)
+($M838*'fnd base rates'!I$116)
+($N838*'fnd base rates'!I$117)
+($O838*'fnd base rates'!I$118)
+($P838*VLOOKUP($S838+12,rate_basefnd,9)))
*$R838</f>
        <v>149522.77000000002</v>
      </c>
      <c r="AB838" s="1">
        <f>(($D838*'fnd base rates'!J$107)
+($E838*'fnd base rates'!J$108)
+($F838*'fnd base rates'!J$109)
+($G838*'fnd base rates'!J$110)
+($H838*'fnd base rates'!J$111)
+($I838*'fnd base rates'!J$112)
+($J838*'fnd base rates'!J$113)
+($K838*'fnd base rates'!J$114)
+($M838*'fnd base rates'!J$116)
+($N838*'fnd base rates'!J$117)
+($O838*'fnd base rates'!J$118)
+($P838*VLOOKUP($S838+12,rate_basefnd,10)))
*$R838</f>
        <v>285672.87</v>
      </c>
      <c r="AC838" s="1">
        <f>(($D838*'fnd base rates'!K$107)
+($E838*'fnd base rates'!K$108)
+($F838*'fnd base rates'!K$109)
+($G838*'fnd base rates'!K$110)
+($H838*'fnd base rates'!K$111)
+($I838*'fnd base rates'!K$112)
+($J838*'fnd base rates'!K$113)
+($K838*'fnd base rates'!K$114)
+($M838*'fnd base rates'!K$116)
+($N838*'fnd base rates'!K$117)
+($O838*'fnd base rates'!K$118)
+($P838*VLOOKUP($S838+12,rate_basefnd,11)))
*$R838</f>
        <v>409966.32000400004</v>
      </c>
      <c r="AD838" s="1">
        <f>(($D838*'fnd base rates'!L$107)
+($E838*'fnd base rates'!L$108)
+($F838*'fnd base rates'!L$109)
+($G838*'fnd base rates'!L$110)
+($H838*'fnd base rates'!L$111)
+($I838*'fnd base rates'!L$112)
+($J838*'fnd base rates'!L$113)
+($K838*'fnd base rates'!L$114)
+($M838*'fnd base rates'!L$116)
+($N838*'fnd base rates'!L$117)
+($O838*'fnd base rates'!L$118)
+($P838*VLOOKUP($S838+12,rate_basefnd,12)))</f>
        <v>678825.43978400005</v>
      </c>
      <c r="AE838" s="1">
        <f>(($D838*'fnd base rates'!M$107)
+($E838*'fnd base rates'!M$108)
+($F838*'fnd base rates'!M$109)
+($G838*'fnd base rates'!M$110)
+($H838*'fnd base rates'!M$111)
+($I838*'fnd base rates'!M$112)
+($J838*'fnd base rates'!M$113)
+($K838*'fnd base rates'!M$114)
+($M838*'fnd base rates'!M$116)
+($N838*'fnd base rates'!M$117)
+($O838*'fnd base rates'!M$118)
+($P838*VLOOKUP($S838+12,rate_basefnd,13)))</f>
        <v>0</v>
      </c>
      <c r="AF838" s="4">
        <f t="shared" si="919"/>
        <v>5474655.7187999999</v>
      </c>
      <c r="AH838" s="4">
        <f t="shared" si="920"/>
        <v>492281281</v>
      </c>
      <c r="AI838" s="4" t="str">
        <f t="shared" si="921"/>
        <v>492</v>
      </c>
      <c r="AJ838" s="2" t="str">
        <f t="shared" si="922"/>
        <v>281</v>
      </c>
      <c r="AK838" s="2" t="str">
        <f t="shared" si="923"/>
        <v>281</v>
      </c>
      <c r="AL838" s="4">
        <f t="shared" si="924"/>
        <v>1</v>
      </c>
      <c r="AM838" s="4">
        <f t="shared" si="916"/>
        <v>364</v>
      </c>
      <c r="AN838" s="4">
        <f t="shared" si="925"/>
        <v>5474655.7187999999</v>
      </c>
      <c r="AO838" s="4">
        <f t="shared" si="926"/>
        <v>15040</v>
      </c>
      <c r="AP838" s="4">
        <f t="shared" si="927"/>
        <v>0</v>
      </c>
      <c r="AQ838" s="4">
        <v>15040</v>
      </c>
      <c r="AW838" s="4">
        <v>14929</v>
      </c>
      <c r="AX838" s="5">
        <f t="shared" si="928"/>
        <v>111</v>
      </c>
      <c r="AY838" s="4">
        <v>15040</v>
      </c>
      <c r="AZ838" s="5"/>
      <c r="BB838" s="5">
        <f t="shared" ref="BB838" si="988">BC838-BA838</f>
        <v>0</v>
      </c>
    </row>
    <row r="839" spans="1:54" s="4" customFormat="1">
      <c r="A839" s="278">
        <v>493</v>
      </c>
      <c r="B839" s="2">
        <v>493057035</v>
      </c>
      <c r="C839" s="10" t="s">
        <v>1201</v>
      </c>
      <c r="D839" s="15">
        <f>'fnd enro'!D839</f>
        <v>0</v>
      </c>
      <c r="E839" s="15">
        <f>'fnd enro'!E839</f>
        <v>0</v>
      </c>
      <c r="F839" s="15">
        <f>'fnd enro'!F839</f>
        <v>0</v>
      </c>
      <c r="G839" s="15">
        <f>'fnd enro'!G839</f>
        <v>0</v>
      </c>
      <c r="H839" s="15">
        <f>'fnd enro'!H839</f>
        <v>0</v>
      </c>
      <c r="I839" s="15">
        <f>'fnd enro'!I839</f>
        <v>31</v>
      </c>
      <c r="J839" s="15">
        <f>'fnd enro'!J839</f>
        <v>0</v>
      </c>
      <c r="K839" s="16">
        <f>'fnd enro'!K839</f>
        <v>1.1873</v>
      </c>
      <c r="L839" s="15">
        <f>'fnd enro'!L839</f>
        <v>0</v>
      </c>
      <c r="M839" s="15">
        <f>'fnd enro'!M839</f>
        <v>0</v>
      </c>
      <c r="N839" s="15">
        <f>'fnd enro'!N839</f>
        <v>0</v>
      </c>
      <c r="O839" s="15">
        <f>'fnd enro'!O839</f>
        <v>18</v>
      </c>
      <c r="P839" s="15">
        <f>'fnd enro'!P839</f>
        <v>28</v>
      </c>
      <c r="Q839" s="15">
        <f>'fnd enro'!R839</f>
        <v>31</v>
      </c>
      <c r="R839" s="16">
        <f t="shared" si="918"/>
        <v>1.0389999999999999</v>
      </c>
      <c r="S839" s="15">
        <f>VALUE('fnd enro'!Q839)</f>
        <v>11</v>
      </c>
      <c r="T839" s="2"/>
      <c r="U839" s="1">
        <f>(($D839*'fnd base rates'!C$107)
+($E839*'fnd base rates'!C$108)
+($F839*'fnd base rates'!C$109)
+($G839*'fnd base rates'!C$110)
+($H839*'fnd base rates'!C$111)
+($I839*'fnd base rates'!C$112)
+($J839*'fnd base rates'!C$113)
+($K839*'fnd base rates'!C$114)
+($M839*'fnd base rates'!C$116)
+($N839*'fnd base rates'!C$117)
+($O839*'fnd base rates'!C$118)
+($P839*VLOOKUP($S839+12,rate_basefnd,3)))
*$R839</f>
        <v>20212.281135236997</v>
      </c>
      <c r="V839" s="1">
        <f>(($D839*'fnd base rates'!D$107)
+($E839*'fnd base rates'!D$108)
+($F839*'fnd base rates'!D$109)
+($G839*'fnd base rates'!D$110)
+($H839*'fnd base rates'!D$111)
+($I839*'fnd base rates'!D$112)
+($J839*'fnd base rates'!D$113)
+($K839*'fnd base rates'!D$114)
+($M839*'fnd base rates'!D$116)
+($N839*'fnd base rates'!D$117)
+($O839*'fnd base rates'!D$118)
+($P839*VLOOKUP($S839+12,rate_basefnd,4)))
*$R839</f>
        <v>36342.422529999996</v>
      </c>
      <c r="W839" s="1">
        <f>(($D839*'fnd base rates'!E$107)
+($E839*'fnd base rates'!E$108)
+($F839*'fnd base rates'!E$109)
+($G839*'fnd base rates'!E$110)
+($H839*'fnd base rates'!E$111)
+($I839*'fnd base rates'!E$112)
+($J839*'fnd base rates'!E$113)
+($K839*'fnd base rates'!E$114)
+($M839*'fnd base rates'!E$116)
+($N839*'fnd base rates'!E$117)
+($O839*'fnd base rates'!E$118)
+($P839*VLOOKUP($S839+12,rate_basefnd,5)))
*$R839</f>
        <v>268140.38530713099</v>
      </c>
      <c r="X839" s="1">
        <f>(($D839*'fnd base rates'!F$107)
+($E839*'fnd base rates'!F$108)
+($F839*'fnd base rates'!F$109)
+($G839*'fnd base rates'!F$110)
+($H839*'fnd base rates'!F$111)
+($I839*'fnd base rates'!F$112)
+($J839*'fnd base rates'!F$113)
+($K839*'fnd base rates'!F$114)
+($M839*'fnd base rates'!F$116)
+($N839*'fnd base rates'!F$117)
+($O839*'fnd base rates'!F$118)
+($P839*VLOOKUP($S839+12,rate_basefnd,6)))
*$R839</f>
        <v>30057.978915838001</v>
      </c>
      <c r="Y839" s="1">
        <f>(($D839*'fnd base rates'!G$107)
+($E839*'fnd base rates'!G$108)
+($F839*'fnd base rates'!G$109)
+($G839*'fnd base rates'!G$110)
+($H839*'fnd base rates'!G$111)
+($I839*'fnd base rates'!G$112)
+($J839*'fnd base rates'!G$113)
+($K839*'fnd base rates'!G$114)
+($M839*'fnd base rates'!G$116)
+($N839*'fnd base rates'!G$117)
+($O839*'fnd base rates'!G$118)
+($P839*VLOOKUP($S839+12,rate_basefnd,7)))
*$R839</f>
        <v>10563.534101050998</v>
      </c>
      <c r="Z839" s="1">
        <f>(($D839*'fnd base rates'!H$107)
+($E839*'fnd base rates'!H$108)
+($F839*'fnd base rates'!H$109)
+($G839*'fnd base rates'!H$110)
+($H839*'fnd base rates'!H$111)
+($I839*'fnd base rates'!H$112)
+($J839*'fnd base rates'!H$113)
+($K839*'fnd base rates'!H$114)
+($M839*'fnd base rates'!H$116)
+($N839*'fnd base rates'!H$117)
+($O839*'fnd base rates'!H$118)
+($P839*VLOOKUP($S839+12,rate_basefnd,8)))</f>
        <v>27185.74351</v>
      </c>
      <c r="AA839" s="1">
        <f>(($D839*'fnd base rates'!I$107)
+($E839*'fnd base rates'!I$108)
+($F839*'fnd base rates'!I$109)
+($G839*'fnd base rates'!I$110)
+($H839*'fnd base rates'!I$111)
+($I839*'fnd base rates'!I$112)
+($J839*'fnd base rates'!I$113)
+($K839*'fnd base rates'!I$114)
+($M839*'fnd base rates'!I$116)
+($N839*'fnd base rates'!I$117)
+($O839*'fnd base rates'!I$118)
+($P839*VLOOKUP($S839+12,rate_basefnd,9)))
*$R839</f>
        <v>18266.01482</v>
      </c>
      <c r="AB839" s="1">
        <f>(($D839*'fnd base rates'!J$107)
+($E839*'fnd base rates'!J$108)
+($F839*'fnd base rates'!J$109)
+($G839*'fnd base rates'!J$110)
+($H839*'fnd base rates'!J$111)
+($I839*'fnd base rates'!J$112)
+($J839*'fnd base rates'!J$113)
+($K839*'fnd base rates'!J$114)
+($M839*'fnd base rates'!J$116)
+($N839*'fnd base rates'!J$117)
+($O839*'fnd base rates'!J$118)
+($P839*VLOOKUP($S839+12,rate_basefnd,10)))
*$R839</f>
        <v>38534.161859999993</v>
      </c>
      <c r="AC839" s="1">
        <f>(($D839*'fnd base rates'!K$107)
+($E839*'fnd base rates'!K$108)
+($F839*'fnd base rates'!K$109)
+($G839*'fnd base rates'!K$110)
+($H839*'fnd base rates'!K$111)
+($I839*'fnd base rates'!K$112)
+($J839*'fnd base rates'!K$113)
+($K839*'fnd base rates'!K$114)
+($M839*'fnd base rates'!K$116)
+($N839*'fnd base rates'!K$117)
+($O839*'fnd base rates'!K$118)
+($P839*VLOOKUP($S839+12,rate_basefnd,11)))
*$R839</f>
        <v>40226.416840298989</v>
      </c>
      <c r="AD839" s="1">
        <f>(($D839*'fnd base rates'!L$107)
+($E839*'fnd base rates'!L$108)
+($F839*'fnd base rates'!L$109)
+($G839*'fnd base rates'!L$110)
+($H839*'fnd base rates'!L$111)
+($I839*'fnd base rates'!L$112)
+($J839*'fnd base rates'!L$113)
+($K839*'fnd base rates'!L$114)
+($M839*'fnd base rates'!L$116)
+($N839*'fnd base rates'!L$117)
+($O839*'fnd base rates'!L$118)
+($P839*VLOOKUP($S839+12,rate_basefnd,12)))</f>
        <v>57488.695586000002</v>
      </c>
      <c r="AE839" s="1">
        <f>(($D839*'fnd base rates'!M$107)
+($E839*'fnd base rates'!M$108)
+($F839*'fnd base rates'!M$109)
+($G839*'fnd base rates'!M$110)
+($H839*'fnd base rates'!M$111)
+($I839*'fnd base rates'!M$112)
+($J839*'fnd base rates'!M$113)
+($K839*'fnd base rates'!M$114)
+($M839*'fnd base rates'!M$116)
+($N839*'fnd base rates'!M$117)
+($O839*'fnd base rates'!M$118)
+($P839*VLOOKUP($S839+12,rate_basefnd,13)))</f>
        <v>0</v>
      </c>
      <c r="AF839" s="4">
        <f t="shared" si="919"/>
        <v>547017.63460555591</v>
      </c>
      <c r="AH839" s="4">
        <f t="shared" si="920"/>
        <v>493057035</v>
      </c>
      <c r="AI839" s="4" t="str">
        <f t="shared" si="921"/>
        <v>493</v>
      </c>
      <c r="AJ839" s="2" t="str">
        <f t="shared" si="922"/>
        <v>057</v>
      </c>
      <c r="AK839" s="2" t="str">
        <f t="shared" si="923"/>
        <v>035</v>
      </c>
      <c r="AL839" s="4">
        <f t="shared" si="924"/>
        <v>1</v>
      </c>
      <c r="AM839" s="4">
        <f t="shared" si="916"/>
        <v>31</v>
      </c>
      <c r="AN839" s="4">
        <f t="shared" si="925"/>
        <v>547017.63460555591</v>
      </c>
      <c r="AO839" s="4">
        <f t="shared" si="926"/>
        <v>17646</v>
      </c>
      <c r="AP839" s="4">
        <f t="shared" si="927"/>
        <v>0</v>
      </c>
      <c r="AQ839" s="4">
        <v>17646</v>
      </c>
      <c r="AW839" s="4">
        <v>17534</v>
      </c>
      <c r="AX839" s="5">
        <f t="shared" si="928"/>
        <v>112</v>
      </c>
      <c r="AY839" s="4">
        <v>17646</v>
      </c>
      <c r="AZ839" s="5"/>
      <c r="BB839" s="5">
        <f t="shared" ref="BB839" si="989">BC839-BA839</f>
        <v>0</v>
      </c>
    </row>
    <row r="840" spans="1:54" s="4" customFormat="1">
      <c r="A840" s="278">
        <v>493</v>
      </c>
      <c r="B840" s="2">
        <v>493057057</v>
      </c>
      <c r="C840" s="10" t="s">
        <v>1201</v>
      </c>
      <c r="D840" s="15">
        <f>'fnd enro'!D840</f>
        <v>0</v>
      </c>
      <c r="E840" s="15">
        <f>'fnd enro'!E840</f>
        <v>0</v>
      </c>
      <c r="F840" s="15">
        <f>'fnd enro'!F840</f>
        <v>0</v>
      </c>
      <c r="G840" s="15">
        <f>'fnd enro'!G840</f>
        <v>0</v>
      </c>
      <c r="H840" s="15">
        <f>'fnd enro'!H840</f>
        <v>0</v>
      </c>
      <c r="I840" s="15">
        <f>'fnd enro'!I840</f>
        <v>109</v>
      </c>
      <c r="J840" s="15">
        <f>'fnd enro'!J840</f>
        <v>0</v>
      </c>
      <c r="K840" s="16">
        <f>'fnd enro'!K840</f>
        <v>4.1746999999999996</v>
      </c>
      <c r="L840" s="15">
        <f>'fnd enro'!L840</f>
        <v>0</v>
      </c>
      <c r="M840" s="15">
        <f>'fnd enro'!M840</f>
        <v>0</v>
      </c>
      <c r="N840" s="15">
        <f>'fnd enro'!N840</f>
        <v>0</v>
      </c>
      <c r="O840" s="15">
        <f>'fnd enro'!O840</f>
        <v>75</v>
      </c>
      <c r="P840" s="15">
        <f>'fnd enro'!P840</f>
        <v>103</v>
      </c>
      <c r="Q840" s="15">
        <f>'fnd enro'!R840</f>
        <v>109</v>
      </c>
      <c r="R840" s="16">
        <f t="shared" si="918"/>
        <v>1.0389999999999999</v>
      </c>
      <c r="S840" s="15">
        <f>VALUE('fnd enro'!Q840)</f>
        <v>12</v>
      </c>
      <c r="T840" s="2"/>
      <c r="U840" s="1">
        <f>(($D840*'fnd base rates'!C$107)
+($E840*'fnd base rates'!C$108)
+($F840*'fnd base rates'!C$109)
+($G840*'fnd base rates'!C$110)
+($H840*'fnd base rates'!C$111)
+($I840*'fnd base rates'!C$112)
+($J840*'fnd base rates'!C$113)
+($K840*'fnd base rates'!C$114)
+($M840*'fnd base rates'!C$116)
+($N840*'fnd base rates'!C$117)
+($O840*'fnd base rates'!C$118)
+($P840*VLOOKUP($S840+12,rate_basefnd,3)))
*$R840</f>
        <v>72673.686134542993</v>
      </c>
      <c r="V840" s="1">
        <f>(($D840*'fnd base rates'!D$107)
+($E840*'fnd base rates'!D$108)
+($F840*'fnd base rates'!D$109)
+($G840*'fnd base rates'!D$110)
+($H840*'fnd base rates'!D$111)
+($I840*'fnd base rates'!D$112)
+($J840*'fnd base rates'!D$113)
+($K840*'fnd base rates'!D$114)
+($M840*'fnd base rates'!D$116)
+($N840*'fnd base rates'!D$117)
+($O840*'fnd base rates'!D$118)
+($P840*VLOOKUP($S840+12,rate_basefnd,4)))
*$R840</f>
        <v>132271.53662</v>
      </c>
      <c r="W840" s="1">
        <f>(($D840*'fnd base rates'!E$107)
+($E840*'fnd base rates'!E$108)
+($F840*'fnd base rates'!E$109)
+($G840*'fnd base rates'!E$110)
+($H840*'fnd base rates'!E$111)
+($I840*'fnd base rates'!E$112)
+($J840*'fnd base rates'!E$113)
+($K840*'fnd base rates'!E$114)
+($M840*'fnd base rates'!E$116)
+($N840*'fnd base rates'!E$117)
+($O840*'fnd base rates'!E$118)
+($P840*VLOOKUP($S840+12,rate_basefnd,5)))
*$R840</f>
        <v>981569.37186700897</v>
      </c>
      <c r="X840" s="1">
        <f>(($D840*'fnd base rates'!F$107)
+($E840*'fnd base rates'!F$108)
+($F840*'fnd base rates'!F$109)
+($G840*'fnd base rates'!F$110)
+($H840*'fnd base rates'!F$111)
+($I840*'fnd base rates'!F$112)
+($J840*'fnd base rates'!F$113)
+($K840*'fnd base rates'!F$114)
+($M840*'fnd base rates'!F$116)
+($N840*'fnd base rates'!F$117)
+($O840*'fnd base rates'!F$118)
+($P840*VLOOKUP($S840+12,rate_basefnd,6)))
*$R840</f>
        <v>107512.92886988199</v>
      </c>
      <c r="Y840" s="1">
        <f>(($D840*'fnd base rates'!G$107)
+($E840*'fnd base rates'!G$108)
+($F840*'fnd base rates'!G$109)
+($G840*'fnd base rates'!G$110)
+($H840*'fnd base rates'!G$111)
+($I840*'fnd base rates'!G$112)
+($J840*'fnd base rates'!G$113)
+($K840*'fnd base rates'!G$114)
+($M840*'fnd base rates'!G$116)
+($N840*'fnd base rates'!G$117)
+($O840*'fnd base rates'!G$118)
+($P840*VLOOKUP($S840+12,rate_basefnd,7)))
*$R840</f>
        <v>38924.523667888992</v>
      </c>
      <c r="Z840" s="1">
        <f>(($D840*'fnd base rates'!H$107)
+($E840*'fnd base rates'!H$108)
+($F840*'fnd base rates'!H$109)
+($G840*'fnd base rates'!H$110)
+($H840*'fnd base rates'!H$111)
+($I840*'fnd base rates'!H$112)
+($J840*'fnd base rates'!H$113)
+($K840*'fnd base rates'!H$114)
+($M840*'fnd base rates'!H$116)
+($N840*'fnd base rates'!H$117)
+($O840*'fnd base rates'!H$118)
+($P840*VLOOKUP($S840+12,rate_basefnd,8)))</f>
        <v>97029.38588999999</v>
      </c>
      <c r="AA840" s="1">
        <f>(($D840*'fnd base rates'!I$107)
+($E840*'fnd base rates'!I$108)
+($F840*'fnd base rates'!I$109)
+($G840*'fnd base rates'!I$110)
+($H840*'fnd base rates'!I$111)
+($I840*'fnd base rates'!I$112)
+($J840*'fnd base rates'!I$113)
+($K840*'fnd base rates'!I$114)
+($M840*'fnd base rates'!I$116)
+($N840*'fnd base rates'!I$117)
+($O840*'fnd base rates'!I$118)
+($P840*VLOOKUP($S840+12,rate_basefnd,9)))
*$R840</f>
        <v>66060.181060000003</v>
      </c>
      <c r="AB840" s="1">
        <f>(($D840*'fnd base rates'!J$107)
+($E840*'fnd base rates'!J$108)
+($F840*'fnd base rates'!J$109)
+($G840*'fnd base rates'!J$110)
+($H840*'fnd base rates'!J$111)
+($I840*'fnd base rates'!J$112)
+($J840*'fnd base rates'!J$113)
+($K840*'fnd base rates'!J$114)
+($M840*'fnd base rates'!J$116)
+($N840*'fnd base rates'!J$117)
+($O840*'fnd base rates'!J$118)
+($P840*VLOOKUP($S840+12,rate_basefnd,10)))
*$R840</f>
        <v>141218.27210999999</v>
      </c>
      <c r="AC840" s="1">
        <f>(($D840*'fnd base rates'!K$107)
+($E840*'fnd base rates'!K$108)
+($F840*'fnd base rates'!K$109)
+($G840*'fnd base rates'!K$110)
+($H840*'fnd base rates'!K$111)
+($I840*'fnd base rates'!K$112)
+($J840*'fnd base rates'!K$113)
+($K840*'fnd base rates'!K$114)
+($M840*'fnd base rates'!K$116)
+($N840*'fnd base rates'!K$117)
+($O840*'fnd base rates'!K$118)
+($P840*VLOOKUP($S840+12,rate_basefnd,11)))
*$R840</f>
        <v>144570.09358976097</v>
      </c>
      <c r="AD840" s="1">
        <f>(($D840*'fnd base rates'!L$107)
+($E840*'fnd base rates'!L$108)
+($F840*'fnd base rates'!L$109)
+($G840*'fnd base rates'!L$110)
+($H840*'fnd base rates'!L$111)
+($I840*'fnd base rates'!L$112)
+($J840*'fnd base rates'!L$113)
+($K840*'fnd base rates'!L$114)
+($M840*'fnd base rates'!L$116)
+($N840*'fnd base rates'!L$117)
+($O840*'fnd base rates'!L$118)
+($P840*VLOOKUP($S840+12,rate_basefnd,12)))</f>
        <v>208942.05125399999</v>
      </c>
      <c r="AE840" s="1">
        <f>(($D840*'fnd base rates'!M$107)
+($E840*'fnd base rates'!M$108)
+($F840*'fnd base rates'!M$109)
+($G840*'fnd base rates'!M$110)
+($H840*'fnd base rates'!M$111)
+($I840*'fnd base rates'!M$112)
+($J840*'fnd base rates'!M$113)
+($K840*'fnd base rates'!M$114)
+($M840*'fnd base rates'!M$116)
+($N840*'fnd base rates'!M$117)
+($O840*'fnd base rates'!M$118)
+($P840*VLOOKUP($S840+12,rate_basefnd,13)))</f>
        <v>0</v>
      </c>
      <c r="AF840" s="4">
        <f t="shared" si="919"/>
        <v>1990772.031063084</v>
      </c>
      <c r="AH840" s="4">
        <f t="shared" si="920"/>
        <v>493057057</v>
      </c>
      <c r="AI840" s="4" t="str">
        <f t="shared" si="921"/>
        <v>493</v>
      </c>
      <c r="AJ840" s="2" t="str">
        <f t="shared" si="922"/>
        <v>057</v>
      </c>
      <c r="AK840" s="2" t="str">
        <f t="shared" si="923"/>
        <v>057</v>
      </c>
      <c r="AL840" s="4">
        <f t="shared" si="924"/>
        <v>1</v>
      </c>
      <c r="AM840" s="4">
        <f t="shared" si="916"/>
        <v>109</v>
      </c>
      <c r="AN840" s="4">
        <f t="shared" si="925"/>
        <v>1990772.031063084</v>
      </c>
      <c r="AO840" s="4">
        <f t="shared" si="926"/>
        <v>18264</v>
      </c>
      <c r="AP840" s="4">
        <f t="shared" si="927"/>
        <v>0</v>
      </c>
      <c r="AQ840" s="4">
        <v>18264</v>
      </c>
      <c r="AW840" s="4">
        <v>18124</v>
      </c>
      <c r="AX840" s="5">
        <f t="shared" si="928"/>
        <v>140</v>
      </c>
      <c r="AY840" s="4">
        <v>18264</v>
      </c>
      <c r="AZ840" s="5"/>
      <c r="BB840" s="5">
        <f t="shared" ref="BB840" si="990">BC840-BA840</f>
        <v>0</v>
      </c>
    </row>
    <row r="841" spans="1:54" s="4" customFormat="1">
      <c r="A841" s="278">
        <v>493</v>
      </c>
      <c r="B841" s="2">
        <v>493057093</v>
      </c>
      <c r="C841" s="10" t="s">
        <v>1201</v>
      </c>
      <c r="D841" s="15">
        <f>'fnd enro'!D841</f>
        <v>0</v>
      </c>
      <c r="E841" s="15">
        <f>'fnd enro'!E841</f>
        <v>0</v>
      </c>
      <c r="F841" s="15">
        <f>'fnd enro'!F841</f>
        <v>0</v>
      </c>
      <c r="G841" s="15">
        <f>'fnd enro'!G841</f>
        <v>0</v>
      </c>
      <c r="H841" s="15">
        <f>'fnd enro'!H841</f>
        <v>0</v>
      </c>
      <c r="I841" s="15">
        <f>'fnd enro'!I841</f>
        <v>24</v>
      </c>
      <c r="J841" s="15">
        <f>'fnd enro'!J841</f>
        <v>0</v>
      </c>
      <c r="K841" s="16">
        <f>'fnd enro'!K841</f>
        <v>0.91920000000000002</v>
      </c>
      <c r="L841" s="15">
        <f>'fnd enro'!L841</f>
        <v>0</v>
      </c>
      <c r="M841" s="15">
        <f>'fnd enro'!M841</f>
        <v>0</v>
      </c>
      <c r="N841" s="15">
        <f>'fnd enro'!N841</f>
        <v>0</v>
      </c>
      <c r="O841" s="15">
        <f>'fnd enro'!O841</f>
        <v>17</v>
      </c>
      <c r="P841" s="15">
        <f>'fnd enro'!P841</f>
        <v>20</v>
      </c>
      <c r="Q841" s="15">
        <f>'fnd enro'!R841</f>
        <v>24</v>
      </c>
      <c r="R841" s="16">
        <f t="shared" si="918"/>
        <v>1.0389999999999999</v>
      </c>
      <c r="S841" s="15">
        <f>VALUE('fnd enro'!Q841)</f>
        <v>11</v>
      </c>
      <c r="T841" s="2"/>
      <c r="U841" s="1">
        <f>(($D841*'fnd base rates'!C$107)
+($E841*'fnd base rates'!C$108)
+($F841*'fnd base rates'!C$109)
+($G841*'fnd base rates'!C$110)
+($H841*'fnd base rates'!C$111)
+($I841*'fnd base rates'!C$112)
+($J841*'fnd base rates'!C$113)
+($K841*'fnd base rates'!C$114)
+($M841*'fnd base rates'!C$116)
+($N841*'fnd base rates'!C$117)
+($O841*'fnd base rates'!C$118)
+($P841*VLOOKUP($S841+12,rate_basefnd,3)))
*$R841</f>
        <v>15795.267658248</v>
      </c>
      <c r="V841" s="1">
        <f>(($D841*'fnd base rates'!D$107)
+($E841*'fnd base rates'!D$108)
+($F841*'fnd base rates'!D$109)
+($G841*'fnd base rates'!D$110)
+($H841*'fnd base rates'!D$111)
+($I841*'fnd base rates'!D$112)
+($J841*'fnd base rates'!D$113)
+($K841*'fnd base rates'!D$114)
+($M841*'fnd base rates'!D$116)
+($N841*'fnd base rates'!D$117)
+($O841*'fnd base rates'!D$118)
+($P841*VLOOKUP($S841+12,rate_basefnd,4)))
*$R841</f>
        <v>28017.320739999999</v>
      </c>
      <c r="W841" s="1">
        <f>(($D841*'fnd base rates'!E$107)
+($E841*'fnd base rates'!E$108)
+($F841*'fnd base rates'!E$109)
+($G841*'fnd base rates'!E$110)
+($H841*'fnd base rates'!E$111)
+($I841*'fnd base rates'!E$112)
+($J841*'fnd base rates'!E$113)
+($K841*'fnd base rates'!E$114)
+($M841*'fnd base rates'!E$116)
+($N841*'fnd base rates'!E$117)
+($O841*'fnd base rates'!E$118)
+($P841*VLOOKUP($S841+12,rate_basefnd,5)))
*$R841</f>
        <v>205113.82780842396</v>
      </c>
      <c r="X841" s="1">
        <f>(($D841*'fnd base rates'!F$107)
+($E841*'fnd base rates'!F$108)
+($F841*'fnd base rates'!F$109)
+($G841*'fnd base rates'!F$110)
+($H841*'fnd base rates'!F$111)
+($I841*'fnd base rates'!F$112)
+($J841*'fnd base rates'!F$113)
+($K841*'fnd base rates'!F$114)
+($M841*'fnd base rates'!F$116)
+($N841*'fnd base rates'!F$117)
+($O841*'fnd base rates'!F$118)
+($P841*VLOOKUP($S841+12,rate_basefnd,6)))
*$R841</f>
        <v>23748.361873551999</v>
      </c>
      <c r="Y841" s="1">
        <f>(($D841*'fnd base rates'!G$107)
+($E841*'fnd base rates'!G$108)
+($F841*'fnd base rates'!G$109)
+($G841*'fnd base rates'!G$110)
+($H841*'fnd base rates'!G$111)
+($I841*'fnd base rates'!G$112)
+($J841*'fnd base rates'!G$113)
+($K841*'fnd base rates'!G$114)
+($M841*'fnd base rates'!G$116)
+($N841*'fnd base rates'!G$117)
+($O841*'fnd base rates'!G$118)
+($P841*VLOOKUP($S841+12,rate_basefnd,7)))
*$R841</f>
        <v>8032.2257021039986</v>
      </c>
      <c r="Z841" s="1">
        <f>(($D841*'fnd base rates'!H$107)
+($E841*'fnd base rates'!H$108)
+($F841*'fnd base rates'!H$109)
+($G841*'fnd base rates'!H$110)
+($H841*'fnd base rates'!H$111)
+($I841*'fnd base rates'!H$112)
+($J841*'fnd base rates'!H$113)
+($K841*'fnd base rates'!H$114)
+($M841*'fnd base rates'!H$116)
+($N841*'fnd base rates'!H$117)
+($O841*'fnd base rates'!H$118)
+($P841*VLOOKUP($S841+12,rate_basefnd,8)))</f>
        <v>21333.723039999997</v>
      </c>
      <c r="AA841" s="1">
        <f>(($D841*'fnd base rates'!I$107)
+($E841*'fnd base rates'!I$108)
+($F841*'fnd base rates'!I$109)
+($G841*'fnd base rates'!I$110)
+($H841*'fnd base rates'!I$111)
+($I841*'fnd base rates'!I$112)
+($J841*'fnd base rates'!I$113)
+($K841*'fnd base rates'!I$114)
+($M841*'fnd base rates'!I$116)
+($N841*'fnd base rates'!I$117)
+($O841*'fnd base rates'!I$118)
+($P841*VLOOKUP($S841+12,rate_basefnd,9)))
*$R841</f>
        <v>14110.37847</v>
      </c>
      <c r="AB841" s="1">
        <f>(($D841*'fnd base rates'!J$107)
+($E841*'fnd base rates'!J$108)
+($F841*'fnd base rates'!J$109)
+($G841*'fnd base rates'!J$110)
+($H841*'fnd base rates'!J$111)
+($I841*'fnd base rates'!J$112)
+($J841*'fnd base rates'!J$113)
+($K841*'fnd base rates'!J$114)
+($M841*'fnd base rates'!J$116)
+($N841*'fnd base rates'!J$117)
+($O841*'fnd base rates'!J$118)
+($P841*VLOOKUP($S841+12,rate_basefnd,10)))
*$R841</f>
        <v>28676.057129999997</v>
      </c>
      <c r="AC841" s="1">
        <f>(($D841*'fnd base rates'!K$107)
+($E841*'fnd base rates'!K$108)
+($F841*'fnd base rates'!K$109)
+($G841*'fnd base rates'!K$110)
+($H841*'fnd base rates'!K$111)
+($I841*'fnd base rates'!K$112)
+($J841*'fnd base rates'!K$113)
+($K841*'fnd base rates'!K$114)
+($M841*'fnd base rates'!K$116)
+($N841*'fnd base rates'!K$117)
+($O841*'fnd base rates'!K$118)
+($P841*VLOOKUP($S841+12,rate_basefnd,11)))
*$R841</f>
        <v>31961.869968295996</v>
      </c>
      <c r="AD841" s="1">
        <f>(($D841*'fnd base rates'!L$107)
+($E841*'fnd base rates'!L$108)
+($F841*'fnd base rates'!L$109)
+($G841*'fnd base rates'!L$110)
+($H841*'fnd base rates'!L$111)
+($I841*'fnd base rates'!L$112)
+($J841*'fnd base rates'!L$113)
+($K841*'fnd base rates'!L$114)
+($M841*'fnd base rates'!L$116)
+($N841*'fnd base rates'!L$117)
+($O841*'fnd base rates'!L$118)
+($P841*VLOOKUP($S841+12,rate_basefnd,12)))</f>
        <v>44323.331744000003</v>
      </c>
      <c r="AE841" s="1">
        <f>(($D841*'fnd base rates'!M$107)
+($E841*'fnd base rates'!M$108)
+($F841*'fnd base rates'!M$109)
+($G841*'fnd base rates'!M$110)
+($H841*'fnd base rates'!M$111)
+($I841*'fnd base rates'!M$112)
+($J841*'fnd base rates'!M$113)
+($K841*'fnd base rates'!M$114)
+($M841*'fnd base rates'!M$116)
+($N841*'fnd base rates'!M$117)
+($O841*'fnd base rates'!M$118)
+($P841*VLOOKUP($S841+12,rate_basefnd,13)))</f>
        <v>0</v>
      </c>
      <c r="AF841" s="4">
        <f t="shared" si="919"/>
        <v>421112.3641346239</v>
      </c>
      <c r="AH841" s="4">
        <f t="shared" si="920"/>
        <v>493057093</v>
      </c>
      <c r="AI841" s="4" t="str">
        <f t="shared" si="921"/>
        <v>493</v>
      </c>
      <c r="AJ841" s="2" t="str">
        <f t="shared" si="922"/>
        <v>057</v>
      </c>
      <c r="AK841" s="2" t="str">
        <f t="shared" si="923"/>
        <v>093</v>
      </c>
      <c r="AL841" s="4">
        <f t="shared" si="924"/>
        <v>1</v>
      </c>
      <c r="AM841" s="4">
        <f t="shared" si="916"/>
        <v>24</v>
      </c>
      <c r="AN841" s="4">
        <f t="shared" si="925"/>
        <v>421112.3641346239</v>
      </c>
      <c r="AO841" s="4">
        <f t="shared" si="926"/>
        <v>17546</v>
      </c>
      <c r="AP841" s="4">
        <f t="shared" si="927"/>
        <v>0</v>
      </c>
      <c r="AQ841" s="4">
        <v>17546</v>
      </c>
      <c r="AW841" s="4">
        <v>17436</v>
      </c>
      <c r="AX841" s="5">
        <f t="shared" si="928"/>
        <v>110</v>
      </c>
      <c r="AY841" s="4">
        <v>17546</v>
      </c>
      <c r="AZ841" s="5"/>
      <c r="BB841" s="5">
        <f t="shared" ref="BB841" si="991">BC841-BA841</f>
        <v>0</v>
      </c>
    </row>
    <row r="842" spans="1:54" s="4" customFormat="1">
      <c r="A842" s="278">
        <v>493</v>
      </c>
      <c r="B842" s="2">
        <v>493057160</v>
      </c>
      <c r="C842" s="10" t="s">
        <v>1201</v>
      </c>
      <c r="D842" s="15">
        <f>'fnd enro'!D842</f>
        <v>0</v>
      </c>
      <c r="E842" s="15">
        <f>'fnd enro'!E842</f>
        <v>0</v>
      </c>
      <c r="F842" s="15">
        <f>'fnd enro'!F842</f>
        <v>0</v>
      </c>
      <c r="G842" s="15">
        <f>'fnd enro'!G842</f>
        <v>0</v>
      </c>
      <c r="H842" s="15">
        <f>'fnd enro'!H842</f>
        <v>0</v>
      </c>
      <c r="I842" s="15">
        <f>'fnd enro'!I842</f>
        <v>2</v>
      </c>
      <c r="J842" s="15">
        <f>'fnd enro'!J842</f>
        <v>0</v>
      </c>
      <c r="K842" s="16">
        <f>'fnd enro'!K842</f>
        <v>7.6600000000000001E-2</v>
      </c>
      <c r="L842" s="15">
        <f>'fnd enro'!L842</f>
        <v>0</v>
      </c>
      <c r="M842" s="15">
        <f>'fnd enro'!M842</f>
        <v>0</v>
      </c>
      <c r="N842" s="15">
        <f>'fnd enro'!N842</f>
        <v>0</v>
      </c>
      <c r="O842" s="15">
        <f>'fnd enro'!O842</f>
        <v>0</v>
      </c>
      <c r="P842" s="15">
        <f>'fnd enro'!P842</f>
        <v>2</v>
      </c>
      <c r="Q842" s="15">
        <f>'fnd enro'!R842</f>
        <v>2</v>
      </c>
      <c r="R842" s="16">
        <f t="shared" si="918"/>
        <v>1.0389999999999999</v>
      </c>
      <c r="S842" s="15">
        <f>VALUE('fnd enro'!Q842)</f>
        <v>11</v>
      </c>
      <c r="T842" s="2"/>
      <c r="U842" s="1">
        <f>(($D842*'fnd base rates'!C$107)
+($E842*'fnd base rates'!C$108)
+($F842*'fnd base rates'!C$109)
+($G842*'fnd base rates'!C$110)
+($H842*'fnd base rates'!C$111)
+($I842*'fnd base rates'!C$112)
+($J842*'fnd base rates'!C$113)
+($K842*'fnd base rates'!C$114)
+($M842*'fnd base rates'!C$116)
+($N842*'fnd base rates'!C$117)
+($O842*'fnd base rates'!C$118)
+($P842*VLOOKUP($S842+12,rate_basefnd,3)))
*$R842</f>
        <v>1215.1152648539999</v>
      </c>
      <c r="V842" s="1">
        <f>(($D842*'fnd base rates'!D$107)
+($E842*'fnd base rates'!D$108)
+($F842*'fnd base rates'!D$109)
+($G842*'fnd base rates'!D$110)
+($H842*'fnd base rates'!D$111)
+($I842*'fnd base rates'!D$112)
+($J842*'fnd base rates'!D$113)
+($K842*'fnd base rates'!D$114)
+($M842*'fnd base rates'!D$116)
+($N842*'fnd base rates'!D$117)
+($O842*'fnd base rates'!D$118)
+($P842*VLOOKUP($S842+12,rate_basefnd,4)))
*$R842</f>
        <v>2232.4785199999997</v>
      </c>
      <c r="W842" s="1">
        <f>(($D842*'fnd base rates'!E$107)
+($E842*'fnd base rates'!E$108)
+($F842*'fnd base rates'!E$109)
+($G842*'fnd base rates'!E$110)
+($H842*'fnd base rates'!E$111)
+($I842*'fnd base rates'!E$112)
+($J842*'fnd base rates'!E$113)
+($K842*'fnd base rates'!E$114)
+($M842*'fnd base rates'!E$116)
+($N842*'fnd base rates'!E$117)
+($O842*'fnd base rates'!E$118)
+($P842*VLOOKUP($S842+12,rate_basefnd,5)))
*$R842</f>
        <v>16704.159388201999</v>
      </c>
      <c r="X842" s="1">
        <f>(($D842*'fnd base rates'!F$107)
+($E842*'fnd base rates'!F$108)
+($F842*'fnd base rates'!F$109)
+($G842*'fnd base rates'!F$110)
+($H842*'fnd base rates'!F$111)
+($I842*'fnd base rates'!F$112)
+($J842*'fnd base rates'!F$113)
+($K842*'fnd base rates'!F$114)
+($M842*'fnd base rates'!F$116)
+($N842*'fnd base rates'!F$117)
+($O842*'fnd base rates'!F$118)
+($P842*VLOOKUP($S842+12,rate_basefnd,6)))
*$R842</f>
        <v>1758.2132177960002</v>
      </c>
      <c r="Y842" s="1">
        <f>(($D842*'fnd base rates'!G$107)
+($E842*'fnd base rates'!G$108)
+($F842*'fnd base rates'!G$109)
+($G842*'fnd base rates'!G$110)
+($H842*'fnd base rates'!G$111)
+($I842*'fnd base rates'!G$112)
+($J842*'fnd base rates'!G$113)
+($K842*'fnd base rates'!G$114)
+($M842*'fnd base rates'!G$116)
+($N842*'fnd base rates'!G$117)
+($O842*'fnd base rates'!G$118)
+($P842*VLOOKUP($S842+12,rate_basefnd,7)))
*$R842</f>
        <v>662.39603684199983</v>
      </c>
      <c r="Z842" s="1">
        <f>(($D842*'fnd base rates'!H$107)
+($E842*'fnd base rates'!H$108)
+($F842*'fnd base rates'!H$109)
+($G842*'fnd base rates'!H$110)
+($H842*'fnd base rates'!H$111)
+($I842*'fnd base rates'!H$112)
+($J842*'fnd base rates'!H$113)
+($K842*'fnd base rates'!H$114)
+($M842*'fnd base rates'!H$116)
+($N842*'fnd base rates'!H$117)
+($O842*'fnd base rates'!H$118)
+($P842*VLOOKUP($S842+12,rate_basefnd,8)))</f>
        <v>1634.2944199999999</v>
      </c>
      <c r="AA842" s="1">
        <f>(($D842*'fnd base rates'!I$107)
+($E842*'fnd base rates'!I$108)
+($F842*'fnd base rates'!I$109)
+($G842*'fnd base rates'!I$110)
+($H842*'fnd base rates'!I$111)
+($I842*'fnd base rates'!I$112)
+($J842*'fnd base rates'!I$113)
+($K842*'fnd base rates'!I$114)
+($M842*'fnd base rates'!I$116)
+($N842*'fnd base rates'!I$117)
+($O842*'fnd base rates'!I$118)
+($P842*VLOOKUP($S842+12,rate_basefnd,9)))
*$R842</f>
        <v>1128.08386</v>
      </c>
      <c r="AB842" s="1">
        <f>(($D842*'fnd base rates'!J$107)
+($E842*'fnd base rates'!J$108)
+($F842*'fnd base rates'!J$109)
+($G842*'fnd base rates'!J$110)
+($H842*'fnd base rates'!J$111)
+($I842*'fnd base rates'!J$112)
+($J842*'fnd base rates'!J$113)
+($K842*'fnd base rates'!J$114)
+($M842*'fnd base rates'!J$116)
+($N842*'fnd base rates'!J$117)
+($O842*'fnd base rates'!J$118)
+($P842*VLOOKUP($S842+12,rate_basefnd,10)))
*$R842</f>
        <v>2601.5728799999997</v>
      </c>
      <c r="AC842" s="1">
        <f>(($D842*'fnd base rates'!K$107)
+($E842*'fnd base rates'!K$108)
+($F842*'fnd base rates'!K$109)
+($G842*'fnd base rates'!K$110)
+($H842*'fnd base rates'!K$111)
+($I842*'fnd base rates'!K$112)
+($J842*'fnd base rates'!K$113)
+($K842*'fnd base rates'!K$114)
+($M842*'fnd base rates'!K$116)
+($N842*'fnd base rates'!K$117)
+($O842*'fnd base rates'!K$118)
+($P842*VLOOKUP($S842+12,rate_basefnd,11)))
*$R842</f>
        <v>2284.9563548579995</v>
      </c>
      <c r="AD842" s="1">
        <f>(($D842*'fnd base rates'!L$107)
+($E842*'fnd base rates'!L$108)
+($F842*'fnd base rates'!L$109)
+($G842*'fnd base rates'!L$110)
+($H842*'fnd base rates'!L$111)
+($I842*'fnd base rates'!L$112)
+($J842*'fnd base rates'!L$113)
+($K842*'fnd base rates'!L$114)
+($M842*'fnd base rates'!L$116)
+($N842*'fnd base rates'!L$117)
+($O842*'fnd base rates'!L$118)
+($P842*VLOOKUP($S842+12,rate_basefnd,12)))</f>
        <v>3539.7868120000003</v>
      </c>
      <c r="AE842" s="1">
        <f>(($D842*'fnd base rates'!M$107)
+($E842*'fnd base rates'!M$108)
+($F842*'fnd base rates'!M$109)
+($G842*'fnd base rates'!M$110)
+($H842*'fnd base rates'!M$111)
+($I842*'fnd base rates'!M$112)
+($J842*'fnd base rates'!M$113)
+($K842*'fnd base rates'!M$114)
+($M842*'fnd base rates'!M$116)
+($N842*'fnd base rates'!M$117)
+($O842*'fnd base rates'!M$118)
+($P842*VLOOKUP($S842+12,rate_basefnd,13)))</f>
        <v>0</v>
      </c>
      <c r="AF842" s="4">
        <f t="shared" si="919"/>
        <v>33761.056754552003</v>
      </c>
      <c r="AH842" s="4">
        <f t="shared" si="920"/>
        <v>493057160</v>
      </c>
      <c r="AI842" s="4" t="str">
        <f t="shared" si="921"/>
        <v>493</v>
      </c>
      <c r="AJ842" s="2" t="str">
        <f t="shared" si="922"/>
        <v>057</v>
      </c>
      <c r="AK842" s="2" t="str">
        <f t="shared" si="923"/>
        <v>160</v>
      </c>
      <c r="AL842" s="4">
        <f t="shared" si="924"/>
        <v>1</v>
      </c>
      <c r="AM842" s="4">
        <f t="shared" ref="AM842:AM905" si="992">enro</f>
        <v>2</v>
      </c>
      <c r="AN842" s="4">
        <f t="shared" si="925"/>
        <v>33761.056754552003</v>
      </c>
      <c r="AO842" s="4">
        <f t="shared" si="926"/>
        <v>16881</v>
      </c>
      <c r="AP842" s="4">
        <f t="shared" si="927"/>
        <v>0</v>
      </c>
      <c r="AQ842" s="4">
        <v>16881</v>
      </c>
      <c r="AW842" s="4">
        <v>16781</v>
      </c>
      <c r="AX842" s="5">
        <f t="shared" si="928"/>
        <v>100</v>
      </c>
      <c r="AY842" s="4">
        <v>16881</v>
      </c>
      <c r="AZ842" s="5"/>
      <c r="BB842" s="5">
        <f t="shared" ref="BB842" si="993">BC842-BA842</f>
        <v>0</v>
      </c>
    </row>
    <row r="843" spans="1:54" s="4" customFormat="1">
      <c r="A843" s="278">
        <v>493</v>
      </c>
      <c r="B843" s="2">
        <v>493057163</v>
      </c>
      <c r="C843" s="10" t="s">
        <v>1201</v>
      </c>
      <c r="D843" s="15">
        <f>'fnd enro'!D843</f>
        <v>0</v>
      </c>
      <c r="E843" s="15">
        <f>'fnd enro'!E843</f>
        <v>0</v>
      </c>
      <c r="F843" s="15">
        <f>'fnd enro'!F843</f>
        <v>0</v>
      </c>
      <c r="G843" s="15">
        <f>'fnd enro'!G843</f>
        <v>0</v>
      </c>
      <c r="H843" s="15">
        <f>'fnd enro'!H843</f>
        <v>0</v>
      </c>
      <c r="I843" s="15">
        <f>'fnd enro'!I843</f>
        <v>12</v>
      </c>
      <c r="J843" s="15">
        <f>'fnd enro'!J843</f>
        <v>0</v>
      </c>
      <c r="K843" s="16">
        <f>'fnd enro'!K843</f>
        <v>0.45960000000000001</v>
      </c>
      <c r="L843" s="15">
        <f>'fnd enro'!L843</f>
        <v>0</v>
      </c>
      <c r="M843" s="15">
        <f>'fnd enro'!M843</f>
        <v>0</v>
      </c>
      <c r="N843" s="15">
        <f>'fnd enro'!N843</f>
        <v>0</v>
      </c>
      <c r="O843" s="15">
        <f>'fnd enro'!O843</f>
        <v>7</v>
      </c>
      <c r="P843" s="15">
        <f>'fnd enro'!P843</f>
        <v>12</v>
      </c>
      <c r="Q843" s="15">
        <f>'fnd enro'!R843</f>
        <v>12</v>
      </c>
      <c r="R843" s="16">
        <f t="shared" ref="R843:R906" si="994">VLOOKUP(B843,charterinfo_b,6)</f>
        <v>1.0389999999999999</v>
      </c>
      <c r="S843" s="15">
        <f>VALUE('fnd enro'!Q843)</f>
        <v>12</v>
      </c>
      <c r="T843" s="2"/>
      <c r="U843" s="1">
        <f>(($D843*'fnd base rates'!C$107)
+($E843*'fnd base rates'!C$108)
+($F843*'fnd base rates'!C$109)
+($G843*'fnd base rates'!C$110)
+($H843*'fnd base rates'!C$111)
+($I843*'fnd base rates'!C$112)
+($J843*'fnd base rates'!C$113)
+($K843*'fnd base rates'!C$114)
+($M843*'fnd base rates'!C$116)
+($N843*'fnd base rates'!C$117)
+($O843*'fnd base rates'!C$118)
+($P843*VLOOKUP($S843+12,rate_basefnd,3)))
*$R843</f>
        <v>7939.8172291239998</v>
      </c>
      <c r="V843" s="1">
        <f>(($D843*'fnd base rates'!D$107)
+($E843*'fnd base rates'!D$108)
+($F843*'fnd base rates'!D$109)
+($G843*'fnd base rates'!D$110)
+($H843*'fnd base rates'!D$111)
+($I843*'fnd base rates'!D$112)
+($J843*'fnd base rates'!D$113)
+($K843*'fnd base rates'!D$114)
+($M843*'fnd base rates'!D$116)
+($N843*'fnd base rates'!D$117)
+($O843*'fnd base rates'!D$118)
+($P843*VLOOKUP($S843+12,rate_basefnd,4)))
*$R843</f>
        <v>14607.654259999999</v>
      </c>
      <c r="W843" s="1">
        <f>(($D843*'fnd base rates'!E$107)
+($E843*'fnd base rates'!E$108)
+($F843*'fnd base rates'!E$109)
+($G843*'fnd base rates'!E$110)
+($H843*'fnd base rates'!E$111)
+($I843*'fnd base rates'!E$112)
+($J843*'fnd base rates'!E$113)
+($K843*'fnd base rates'!E$114)
+($M843*'fnd base rates'!E$116)
+($N843*'fnd base rates'!E$117)
+($O843*'fnd base rates'!E$118)
+($P843*VLOOKUP($S843+12,rate_basefnd,5)))
*$R843</f>
        <v>109049.46385921197</v>
      </c>
      <c r="X843" s="1">
        <f>(($D843*'fnd base rates'!F$107)
+($E843*'fnd base rates'!F$108)
+($F843*'fnd base rates'!F$109)
+($G843*'fnd base rates'!F$110)
+($H843*'fnd base rates'!F$111)
+($I843*'fnd base rates'!F$112)
+($J843*'fnd base rates'!F$113)
+($K843*'fnd base rates'!F$114)
+($M843*'fnd base rates'!F$116)
+($N843*'fnd base rates'!F$117)
+($O843*'fnd base rates'!F$118)
+($P843*VLOOKUP($S843+12,rate_basefnd,6)))
*$R843</f>
        <v>11640.374766776</v>
      </c>
      <c r="Y843" s="1">
        <f>(($D843*'fnd base rates'!G$107)
+($E843*'fnd base rates'!G$108)
+($F843*'fnd base rates'!G$109)
+($G843*'fnd base rates'!G$110)
+($H843*'fnd base rates'!G$111)
+($I843*'fnd base rates'!G$112)
+($J843*'fnd base rates'!G$113)
+($K843*'fnd base rates'!G$114)
+($M843*'fnd base rates'!G$116)
+($N843*'fnd base rates'!G$117)
+($O843*'fnd base rates'!G$118)
+($P843*VLOOKUP($S843+12,rate_basefnd,7)))
*$R843</f>
        <v>4343.6991610519999</v>
      </c>
      <c r="Z843" s="1">
        <f>(($D843*'fnd base rates'!H$107)
+($E843*'fnd base rates'!H$108)
+($F843*'fnd base rates'!H$109)
+($G843*'fnd base rates'!H$110)
+($H843*'fnd base rates'!H$111)
+($I843*'fnd base rates'!H$112)
+($J843*'fnd base rates'!H$113)
+($K843*'fnd base rates'!H$114)
+($M843*'fnd base rates'!H$116)
+($N843*'fnd base rates'!H$117)
+($O843*'fnd base rates'!H$118)
+($P843*VLOOKUP($S843+12,rate_basefnd,8)))</f>
        <v>10564.336519999999</v>
      </c>
      <c r="AA843" s="1">
        <f>(($D843*'fnd base rates'!I$107)
+($E843*'fnd base rates'!I$108)
+($F843*'fnd base rates'!I$109)
+($G843*'fnd base rates'!I$110)
+($H843*'fnd base rates'!I$111)
+($I843*'fnd base rates'!I$112)
+($J843*'fnd base rates'!I$113)
+($K843*'fnd base rates'!I$114)
+($M843*'fnd base rates'!I$116)
+($N843*'fnd base rates'!I$117)
+($O843*'fnd base rates'!I$118)
+($P843*VLOOKUP($S843+12,rate_basefnd,9)))
*$R843</f>
        <v>7284.2108100000005</v>
      </c>
      <c r="AB843" s="1">
        <f>(($D843*'fnd base rates'!J$107)
+($E843*'fnd base rates'!J$108)
+($F843*'fnd base rates'!J$109)
+($G843*'fnd base rates'!J$110)
+($H843*'fnd base rates'!J$111)
+($I843*'fnd base rates'!J$112)
+($J843*'fnd base rates'!J$113)
+($K843*'fnd base rates'!J$114)
+($M843*'fnd base rates'!J$116)
+($N843*'fnd base rates'!J$117)
+($O843*'fnd base rates'!J$118)
+($P843*VLOOKUP($S843+12,rate_basefnd,10)))
*$R843</f>
        <v>16015.156389999998</v>
      </c>
      <c r="AC843" s="1">
        <f>(($D843*'fnd base rates'!K$107)
+($E843*'fnd base rates'!K$108)
+($F843*'fnd base rates'!K$109)
+($G843*'fnd base rates'!K$110)
+($H843*'fnd base rates'!K$111)
+($I843*'fnd base rates'!K$112)
+($J843*'fnd base rates'!K$113)
+($K843*'fnd base rates'!K$114)
+($M843*'fnd base rates'!K$116)
+($N843*'fnd base rates'!K$117)
+($O843*'fnd base rates'!K$118)
+($P843*VLOOKUP($S843+12,rate_basefnd,11)))
*$R843</f>
        <v>15580.135539147999</v>
      </c>
      <c r="AD843" s="1">
        <f>(($D843*'fnd base rates'!L$107)
+($E843*'fnd base rates'!L$108)
+($F843*'fnd base rates'!L$109)
+($G843*'fnd base rates'!L$110)
+($H843*'fnd base rates'!L$111)
+($I843*'fnd base rates'!L$112)
+($J843*'fnd base rates'!L$113)
+($K843*'fnd base rates'!L$114)
+($M843*'fnd base rates'!L$116)
+($N843*'fnd base rates'!L$117)
+($O843*'fnd base rates'!L$118)
+($P843*VLOOKUP($S843+12,rate_basefnd,12)))</f>
        <v>23073.630872000002</v>
      </c>
      <c r="AE843" s="1">
        <f>(($D843*'fnd base rates'!M$107)
+($E843*'fnd base rates'!M$108)
+($F843*'fnd base rates'!M$109)
+($G843*'fnd base rates'!M$110)
+($H843*'fnd base rates'!M$111)
+($I843*'fnd base rates'!M$112)
+($J843*'fnd base rates'!M$113)
+($K843*'fnd base rates'!M$114)
+($M843*'fnd base rates'!M$116)
+($N843*'fnd base rates'!M$117)
+($O843*'fnd base rates'!M$118)
+($P843*VLOOKUP($S843+12,rate_basefnd,13)))</f>
        <v>0</v>
      </c>
      <c r="AF843" s="4">
        <f t="shared" ref="AF843:AF906" si="995">SUM(U843:AE843)</f>
        <v>220098.47940731197</v>
      </c>
      <c r="AH843" s="4">
        <f t="shared" ref="AH843:AH906" si="996">B843</f>
        <v>493057163</v>
      </c>
      <c r="AI843" s="4" t="str">
        <f t="shared" ref="AI843:AI906" si="997">IF($B843&lt;499999999,MID($B843,1,3),MID($B843,1,4))</f>
        <v>493</v>
      </c>
      <c r="AJ843" s="2" t="str">
        <f t="shared" ref="AJ843:AJ906" si="998">IF($B843&lt;499999999,MID($B843,4,3),MID($B843,5,3))</f>
        <v>057</v>
      </c>
      <c r="AK843" s="2" t="str">
        <f t="shared" ref="AK843:AK906" si="999">IF($B843&lt;499999999,MID($B843,7,3),MID($B843,8,3))</f>
        <v>163</v>
      </c>
      <c r="AL843" s="4">
        <f t="shared" ref="AL843:AL906" si="1000">IF(VLOOKUP(VALUE(IF(AH843&lt;499999999,MID(AH843,4,3),MID(AH843,5,3))),distinfo,4)=R843,1,0)</f>
        <v>1</v>
      </c>
      <c r="AM843" s="4">
        <f t="shared" si="992"/>
        <v>12</v>
      </c>
      <c r="AN843" s="4">
        <f t="shared" ref="AN843:AN906" si="1001">AF843</f>
        <v>220098.47940731197</v>
      </c>
      <c r="AO843" s="4">
        <f t="shared" ref="AO843:AO906" si="1002">IF(OR(AF843=0,AM843=0),0,ROUND(AN843/AM843,0))</f>
        <v>18342</v>
      </c>
      <c r="AP843" s="4">
        <f t="shared" ref="AP843:AP906" si="1003">AO843-AQ843</f>
        <v>0</v>
      </c>
      <c r="AQ843" s="4">
        <v>18342</v>
      </c>
      <c r="AW843" s="4">
        <v>18199</v>
      </c>
      <c r="AX843" s="5">
        <f t="shared" ref="AX843:AX906" si="1004">AY843-AW843</f>
        <v>143</v>
      </c>
      <c r="AY843" s="4">
        <v>18342</v>
      </c>
      <c r="AZ843" s="5"/>
      <c r="BB843" s="5">
        <f t="shared" ref="BB843" si="1005">BC843-BA843</f>
        <v>0</v>
      </c>
    </row>
    <row r="844" spans="1:54" s="4" customFormat="1">
      <c r="A844" s="278">
        <v>493</v>
      </c>
      <c r="B844" s="2">
        <v>493057165</v>
      </c>
      <c r="C844" s="10" t="s">
        <v>1201</v>
      </c>
      <c r="D844" s="15">
        <f>'fnd enro'!D844</f>
        <v>0</v>
      </c>
      <c r="E844" s="15">
        <f>'fnd enro'!E844</f>
        <v>0</v>
      </c>
      <c r="F844" s="15">
        <f>'fnd enro'!F844</f>
        <v>0</v>
      </c>
      <c r="G844" s="15">
        <f>'fnd enro'!G844</f>
        <v>0</v>
      </c>
      <c r="H844" s="15">
        <f>'fnd enro'!H844</f>
        <v>0</v>
      </c>
      <c r="I844" s="15">
        <f>'fnd enro'!I844</f>
        <v>6</v>
      </c>
      <c r="J844" s="15">
        <f>'fnd enro'!J844</f>
        <v>0</v>
      </c>
      <c r="K844" s="16">
        <f>'fnd enro'!K844</f>
        <v>0.2298</v>
      </c>
      <c r="L844" s="15">
        <f>'fnd enro'!L844</f>
        <v>0</v>
      </c>
      <c r="M844" s="15">
        <f>'fnd enro'!M844</f>
        <v>0</v>
      </c>
      <c r="N844" s="15">
        <f>'fnd enro'!N844</f>
        <v>0</v>
      </c>
      <c r="O844" s="15">
        <f>'fnd enro'!O844</f>
        <v>1</v>
      </c>
      <c r="P844" s="15">
        <f>'fnd enro'!P844</f>
        <v>3</v>
      </c>
      <c r="Q844" s="15">
        <f>'fnd enro'!R844</f>
        <v>6</v>
      </c>
      <c r="R844" s="16">
        <f t="shared" si="994"/>
        <v>1.0389999999999999</v>
      </c>
      <c r="S844" s="15">
        <f>VALUE('fnd enro'!Q844)</f>
        <v>10</v>
      </c>
      <c r="T844" s="2"/>
      <c r="U844" s="1">
        <f>(($D844*'fnd base rates'!C$107)
+($E844*'fnd base rates'!C$108)
+($F844*'fnd base rates'!C$109)
+($G844*'fnd base rates'!C$110)
+($H844*'fnd base rates'!C$111)
+($I844*'fnd base rates'!C$112)
+($J844*'fnd base rates'!C$113)
+($K844*'fnd base rates'!C$114)
+($M844*'fnd base rates'!C$116)
+($N844*'fnd base rates'!C$117)
+($O844*'fnd base rates'!C$118)
+($P844*VLOOKUP($S844+12,rate_basefnd,3)))
*$R844</f>
        <v>3502.8469445620003</v>
      </c>
      <c r="V844" s="1">
        <f>(($D844*'fnd base rates'!D$107)
+($E844*'fnd base rates'!D$108)
+($F844*'fnd base rates'!D$109)
+($G844*'fnd base rates'!D$110)
+($H844*'fnd base rates'!D$111)
+($I844*'fnd base rates'!D$112)
+($J844*'fnd base rates'!D$113)
+($K844*'fnd base rates'!D$114)
+($M844*'fnd base rates'!D$116)
+($N844*'fnd base rates'!D$117)
+($O844*'fnd base rates'!D$118)
+($P844*VLOOKUP($S844+12,rate_basefnd,4)))
*$R844</f>
        <v>5756.2470199999998</v>
      </c>
      <c r="W844" s="1">
        <f>(($D844*'fnd base rates'!E$107)
+($E844*'fnd base rates'!E$108)
+($F844*'fnd base rates'!E$109)
+($G844*'fnd base rates'!E$110)
+($H844*'fnd base rates'!E$111)
+($I844*'fnd base rates'!E$112)
+($J844*'fnd base rates'!E$113)
+($K844*'fnd base rates'!E$114)
+($M844*'fnd base rates'!E$116)
+($N844*'fnd base rates'!E$117)
+($O844*'fnd base rates'!E$118)
+($P844*VLOOKUP($S844+12,rate_basefnd,5)))
*$R844</f>
        <v>40493.821374605999</v>
      </c>
      <c r="X844" s="1">
        <f>(($D844*'fnd base rates'!F$107)
+($E844*'fnd base rates'!F$108)
+($F844*'fnd base rates'!F$109)
+($G844*'fnd base rates'!F$110)
+($H844*'fnd base rates'!F$111)
+($I844*'fnd base rates'!F$112)
+($J844*'fnd base rates'!F$113)
+($K844*'fnd base rates'!F$114)
+($M844*'fnd base rates'!F$116)
+($N844*'fnd base rates'!F$117)
+($O844*'fnd base rates'!F$118)
+($P844*VLOOKUP($S844+12,rate_basefnd,6)))
*$R844</f>
        <v>5430.5104333879999</v>
      </c>
      <c r="Y844" s="1">
        <f>(($D844*'fnd base rates'!G$107)
+($E844*'fnd base rates'!G$108)
+($F844*'fnd base rates'!G$109)
+($G844*'fnd base rates'!G$110)
+($H844*'fnd base rates'!G$111)
+($I844*'fnd base rates'!G$112)
+($J844*'fnd base rates'!G$113)
+($K844*'fnd base rates'!G$114)
+($M844*'fnd base rates'!G$116)
+($N844*'fnd base rates'!G$117)
+($O844*'fnd base rates'!G$118)
+($P844*VLOOKUP($S844+12,rate_basefnd,7)))
*$R844</f>
        <v>1512.1469205259998</v>
      </c>
      <c r="Z844" s="1">
        <f>(($D844*'fnd base rates'!H$107)
+($E844*'fnd base rates'!H$108)
+($F844*'fnd base rates'!H$109)
+($G844*'fnd base rates'!H$110)
+($H844*'fnd base rates'!H$111)
+($I844*'fnd base rates'!H$112)
+($J844*'fnd base rates'!H$113)
+($K844*'fnd base rates'!H$114)
+($M844*'fnd base rates'!H$116)
+($N844*'fnd base rates'!H$117)
+($O844*'fnd base rates'!H$118)
+($P844*VLOOKUP($S844+12,rate_basefnd,8)))</f>
        <v>4933.4132599999994</v>
      </c>
      <c r="AA844" s="1">
        <f>(($D844*'fnd base rates'!I$107)
+($E844*'fnd base rates'!I$108)
+($F844*'fnd base rates'!I$109)
+($G844*'fnd base rates'!I$110)
+($H844*'fnd base rates'!I$111)
+($I844*'fnd base rates'!I$112)
+($J844*'fnd base rates'!I$113)
+($K844*'fnd base rates'!I$114)
+($M844*'fnd base rates'!I$116)
+($N844*'fnd base rates'!I$117)
+($O844*'fnd base rates'!I$118)
+($P844*VLOOKUP($S844+12,rate_basefnd,9)))
*$R844</f>
        <v>3017.4118500000004</v>
      </c>
      <c r="AB844" s="1">
        <f>(($D844*'fnd base rates'!J$107)
+($E844*'fnd base rates'!J$108)
+($F844*'fnd base rates'!J$109)
+($G844*'fnd base rates'!J$110)
+($H844*'fnd base rates'!J$111)
+($I844*'fnd base rates'!J$112)
+($J844*'fnd base rates'!J$113)
+($K844*'fnd base rates'!J$114)
+($M844*'fnd base rates'!J$116)
+($N844*'fnd base rates'!J$117)
+($O844*'fnd base rates'!J$118)
+($P844*VLOOKUP($S844+12,rate_basefnd,10)))
*$R844</f>
        <v>5573.5180899999987</v>
      </c>
      <c r="AC844" s="1">
        <f>(($D844*'fnd base rates'!K$107)
+($E844*'fnd base rates'!K$108)
+($F844*'fnd base rates'!K$109)
+($G844*'fnd base rates'!K$110)
+($H844*'fnd base rates'!K$111)
+($I844*'fnd base rates'!K$112)
+($J844*'fnd base rates'!K$113)
+($K844*'fnd base rates'!K$114)
+($M844*'fnd base rates'!K$116)
+($N844*'fnd base rates'!K$117)
+($O844*'fnd base rates'!K$118)
+($P844*VLOOKUP($S844+12,rate_basefnd,11)))
*$R844</f>
        <v>7122.0686945739999</v>
      </c>
      <c r="AD844" s="1">
        <f>(($D844*'fnd base rates'!L$107)
+($E844*'fnd base rates'!L$108)
+($F844*'fnd base rates'!L$109)
+($G844*'fnd base rates'!L$110)
+($H844*'fnd base rates'!L$111)
+($I844*'fnd base rates'!L$112)
+($J844*'fnd base rates'!L$113)
+($K844*'fnd base rates'!L$114)
+($M844*'fnd base rates'!L$116)
+($N844*'fnd base rates'!L$117)
+($O844*'fnd base rates'!L$118)
+($P844*VLOOKUP($S844+12,rate_basefnd,12)))</f>
        <v>9187.7504360000003</v>
      </c>
      <c r="AE844" s="1">
        <f>(($D844*'fnd base rates'!M$107)
+($E844*'fnd base rates'!M$108)
+($F844*'fnd base rates'!M$109)
+($G844*'fnd base rates'!M$110)
+($H844*'fnd base rates'!M$111)
+($I844*'fnd base rates'!M$112)
+($J844*'fnd base rates'!M$113)
+($K844*'fnd base rates'!M$114)
+($M844*'fnd base rates'!M$116)
+($N844*'fnd base rates'!M$117)
+($O844*'fnd base rates'!M$118)
+($P844*VLOOKUP($S844+12,rate_basefnd,13)))</f>
        <v>0</v>
      </c>
      <c r="AF844" s="4">
        <f t="shared" si="995"/>
        <v>86529.735023656001</v>
      </c>
      <c r="AH844" s="4">
        <f t="shared" si="996"/>
        <v>493057165</v>
      </c>
      <c r="AI844" s="4" t="str">
        <f t="shared" si="997"/>
        <v>493</v>
      </c>
      <c r="AJ844" s="2" t="str">
        <f t="shared" si="998"/>
        <v>057</v>
      </c>
      <c r="AK844" s="2" t="str">
        <f t="shared" si="999"/>
        <v>165</v>
      </c>
      <c r="AL844" s="4">
        <f t="shared" si="1000"/>
        <v>1</v>
      </c>
      <c r="AM844" s="4">
        <f t="shared" si="992"/>
        <v>6</v>
      </c>
      <c r="AN844" s="4">
        <f t="shared" si="1001"/>
        <v>86529.735023656001</v>
      </c>
      <c r="AO844" s="4">
        <f t="shared" si="1002"/>
        <v>14422</v>
      </c>
      <c r="AP844" s="4">
        <f t="shared" si="1003"/>
        <v>0</v>
      </c>
      <c r="AQ844" s="4">
        <v>14422</v>
      </c>
      <c r="AW844" s="4">
        <v>14370</v>
      </c>
      <c r="AX844" s="5">
        <f t="shared" si="1004"/>
        <v>52</v>
      </c>
      <c r="AY844" s="4">
        <v>14422</v>
      </c>
      <c r="AZ844" s="5"/>
      <c r="BB844" s="5">
        <f t="shared" ref="BB844" si="1006">BC844-BA844</f>
        <v>0</v>
      </c>
    </row>
    <row r="845" spans="1:54" s="4" customFormat="1">
      <c r="A845" s="278">
        <v>493</v>
      </c>
      <c r="B845" s="2">
        <v>493057176</v>
      </c>
      <c r="C845" s="10" t="s">
        <v>1201</v>
      </c>
      <c r="D845" s="15">
        <f>'fnd enro'!D845</f>
        <v>0</v>
      </c>
      <c r="E845" s="15">
        <f>'fnd enro'!E845</f>
        <v>0</v>
      </c>
      <c r="F845" s="15">
        <f>'fnd enro'!F845</f>
        <v>0</v>
      </c>
      <c r="G845" s="15">
        <f>'fnd enro'!G845</f>
        <v>0</v>
      </c>
      <c r="H845" s="15">
        <f>'fnd enro'!H845</f>
        <v>0</v>
      </c>
      <c r="I845" s="15">
        <f>'fnd enro'!I845</f>
        <v>2</v>
      </c>
      <c r="J845" s="15">
        <f>'fnd enro'!J845</f>
        <v>0</v>
      </c>
      <c r="K845" s="16">
        <f>'fnd enro'!K845</f>
        <v>7.6600000000000001E-2</v>
      </c>
      <c r="L845" s="15">
        <f>'fnd enro'!L845</f>
        <v>0</v>
      </c>
      <c r="M845" s="15">
        <f>'fnd enro'!M845</f>
        <v>0</v>
      </c>
      <c r="N845" s="15">
        <f>'fnd enro'!N845</f>
        <v>0</v>
      </c>
      <c r="O845" s="15">
        <f>'fnd enro'!O845</f>
        <v>2</v>
      </c>
      <c r="P845" s="15">
        <f>'fnd enro'!P845</f>
        <v>1</v>
      </c>
      <c r="Q845" s="15">
        <f>'fnd enro'!R845</f>
        <v>2</v>
      </c>
      <c r="R845" s="16">
        <f t="shared" si="994"/>
        <v>1.0389999999999999</v>
      </c>
      <c r="S845" s="15">
        <f>VALUE('fnd enro'!Q845)</f>
        <v>7</v>
      </c>
      <c r="T845" s="2"/>
      <c r="U845" s="1">
        <f>(($D845*'fnd base rates'!C$107)
+($E845*'fnd base rates'!C$108)
+($F845*'fnd base rates'!C$109)
+($G845*'fnd base rates'!C$110)
+($H845*'fnd base rates'!C$111)
+($I845*'fnd base rates'!C$112)
+($J845*'fnd base rates'!C$113)
+($K845*'fnd base rates'!C$114)
+($M845*'fnd base rates'!C$116)
+($N845*'fnd base rates'!C$117)
+($O845*'fnd base rates'!C$118)
+($P845*VLOOKUP($S845+12,rate_basefnd,3)))
*$R845</f>
        <v>1308.5629248539999</v>
      </c>
      <c r="V845" s="1">
        <f>(($D845*'fnd base rates'!D$107)
+($E845*'fnd base rates'!D$108)
+($F845*'fnd base rates'!D$109)
+($G845*'fnd base rates'!D$110)
+($H845*'fnd base rates'!D$111)
+($I845*'fnd base rates'!D$112)
+($J845*'fnd base rates'!D$113)
+($K845*'fnd base rates'!D$114)
+($M845*'fnd base rates'!D$116)
+($N845*'fnd base rates'!D$117)
+($O845*'fnd base rates'!D$118)
+($P845*VLOOKUP($S845+12,rate_basefnd,4)))
*$R845</f>
        <v>2143.05179</v>
      </c>
      <c r="W845" s="1">
        <f>(($D845*'fnd base rates'!E$107)
+($E845*'fnd base rates'!E$108)
+($F845*'fnd base rates'!E$109)
+($G845*'fnd base rates'!E$110)
+($H845*'fnd base rates'!E$111)
+($I845*'fnd base rates'!E$112)
+($J845*'fnd base rates'!E$113)
+($K845*'fnd base rates'!E$114)
+($M845*'fnd base rates'!E$116)
+($N845*'fnd base rates'!E$117)
+($O845*'fnd base rates'!E$118)
+($P845*VLOOKUP($S845+12,rate_basefnd,5)))
*$R845</f>
        <v>14969.995658202</v>
      </c>
      <c r="X845" s="1">
        <f>(($D845*'fnd base rates'!F$107)
+($E845*'fnd base rates'!F$108)
+($F845*'fnd base rates'!F$109)
+($G845*'fnd base rates'!F$110)
+($H845*'fnd base rates'!F$111)
+($I845*'fnd base rates'!F$112)
+($J845*'fnd base rates'!F$113)
+($K845*'fnd base rates'!F$114)
+($M845*'fnd base rates'!F$116)
+($N845*'fnd base rates'!F$117)
+($O845*'fnd base rates'!F$118)
+($P845*VLOOKUP($S845+12,rate_basefnd,6)))
*$R845</f>
        <v>2069.9547777960001</v>
      </c>
      <c r="Y845" s="1">
        <f>(($D845*'fnd base rates'!G$107)
+($E845*'fnd base rates'!G$108)
+($F845*'fnd base rates'!G$109)
+($G845*'fnd base rates'!G$110)
+($H845*'fnd base rates'!G$111)
+($I845*'fnd base rates'!G$112)
+($J845*'fnd base rates'!G$113)
+($K845*'fnd base rates'!G$114)
+($M845*'fnd base rates'!G$116)
+($N845*'fnd base rates'!G$117)
+($O845*'fnd base rates'!G$118)
+($P845*VLOOKUP($S845+12,rate_basefnd,7)))
*$R845</f>
        <v>561.46757684199986</v>
      </c>
      <c r="Z845" s="1">
        <f>(($D845*'fnd base rates'!H$107)
+($E845*'fnd base rates'!H$108)
+($F845*'fnd base rates'!H$109)
+($G845*'fnd base rates'!H$110)
+($H845*'fnd base rates'!H$111)
+($I845*'fnd base rates'!H$112)
+($J845*'fnd base rates'!H$113)
+($K845*'fnd base rates'!H$114)
+($M845*'fnd base rates'!H$116)
+($N845*'fnd base rates'!H$117)
+($O845*'fnd base rates'!H$118)
+($P845*VLOOKUP($S845+12,rate_basefnd,8)))</f>
        <v>1820.5744199999999</v>
      </c>
      <c r="AA845" s="1">
        <f>(($D845*'fnd base rates'!I$107)
+($E845*'fnd base rates'!I$108)
+($F845*'fnd base rates'!I$109)
+($G845*'fnd base rates'!I$110)
+($H845*'fnd base rates'!I$111)
+($I845*'fnd base rates'!I$112)
+($J845*'fnd base rates'!I$113)
+($K845*'fnd base rates'!I$114)
+($M845*'fnd base rates'!I$116)
+($N845*'fnd base rates'!I$117)
+($O845*'fnd base rates'!I$118)
+($P845*VLOOKUP($S845+12,rate_basefnd,9)))
*$R845</f>
        <v>1103.1062999999999</v>
      </c>
      <c r="AB845" s="1">
        <f>(($D845*'fnd base rates'!J$107)
+($E845*'fnd base rates'!J$108)
+($F845*'fnd base rates'!J$109)
+($G845*'fnd base rates'!J$110)
+($H845*'fnd base rates'!J$111)
+($I845*'fnd base rates'!J$112)
+($J845*'fnd base rates'!J$113)
+($K845*'fnd base rates'!J$114)
+($M845*'fnd base rates'!J$116)
+($N845*'fnd base rates'!J$117)
+($O845*'fnd base rates'!J$118)
+($P845*VLOOKUP($S845+12,rate_basefnd,10)))
*$R845</f>
        <v>1822.0839099999996</v>
      </c>
      <c r="AC845" s="1">
        <f>(($D845*'fnd base rates'!K$107)
+($E845*'fnd base rates'!K$108)
+($F845*'fnd base rates'!K$109)
+($G845*'fnd base rates'!K$110)
+($H845*'fnd base rates'!K$111)
+($I845*'fnd base rates'!K$112)
+($J845*'fnd base rates'!K$113)
+($K845*'fnd base rates'!K$114)
+($M845*'fnd base rates'!K$116)
+($N845*'fnd base rates'!K$117)
+($O845*'fnd base rates'!K$118)
+($P845*VLOOKUP($S845+12,rate_basefnd,11)))
*$R845</f>
        <v>2819.3556148579996</v>
      </c>
      <c r="AD845" s="1">
        <f>(($D845*'fnd base rates'!L$107)
+($E845*'fnd base rates'!L$108)
+($F845*'fnd base rates'!L$109)
+($G845*'fnd base rates'!L$110)
+($H845*'fnd base rates'!L$111)
+($I845*'fnd base rates'!L$112)
+($J845*'fnd base rates'!L$113)
+($K845*'fnd base rates'!L$114)
+($M845*'fnd base rates'!L$116)
+($N845*'fnd base rates'!L$117)
+($O845*'fnd base rates'!L$118)
+($P845*VLOOKUP($S845+12,rate_basefnd,12)))</f>
        <v>3401.5368120000003</v>
      </c>
      <c r="AE845" s="1">
        <f>(($D845*'fnd base rates'!M$107)
+($E845*'fnd base rates'!M$108)
+($F845*'fnd base rates'!M$109)
+($G845*'fnd base rates'!M$110)
+($H845*'fnd base rates'!M$111)
+($I845*'fnd base rates'!M$112)
+($J845*'fnd base rates'!M$113)
+($K845*'fnd base rates'!M$114)
+($M845*'fnd base rates'!M$116)
+($N845*'fnd base rates'!M$117)
+($O845*'fnd base rates'!M$118)
+($P845*VLOOKUP($S845+12,rate_basefnd,13)))</f>
        <v>0</v>
      </c>
      <c r="AF845" s="4">
        <f t="shared" si="995"/>
        <v>32019.689784552</v>
      </c>
      <c r="AH845" s="4">
        <f t="shared" si="996"/>
        <v>493057176</v>
      </c>
      <c r="AI845" s="4" t="str">
        <f t="shared" si="997"/>
        <v>493</v>
      </c>
      <c r="AJ845" s="2" t="str">
        <f t="shared" si="998"/>
        <v>057</v>
      </c>
      <c r="AK845" s="2" t="str">
        <f t="shared" si="999"/>
        <v>176</v>
      </c>
      <c r="AL845" s="4">
        <f t="shared" si="1000"/>
        <v>1</v>
      </c>
      <c r="AM845" s="4">
        <f t="shared" si="992"/>
        <v>2</v>
      </c>
      <c r="AN845" s="4">
        <f t="shared" si="1001"/>
        <v>32019.689784552</v>
      </c>
      <c r="AO845" s="4">
        <f t="shared" si="1002"/>
        <v>16010</v>
      </c>
      <c r="AP845" s="4">
        <f t="shared" si="1003"/>
        <v>0</v>
      </c>
      <c r="AQ845" s="4">
        <v>16010</v>
      </c>
      <c r="AW845" s="4">
        <v>15945</v>
      </c>
      <c r="AX845" s="5">
        <f t="shared" si="1004"/>
        <v>65</v>
      </c>
      <c r="AY845" s="4">
        <v>16010</v>
      </c>
      <c r="AZ845" s="5"/>
      <c r="BB845" s="5">
        <f t="shared" ref="BB845" si="1007">BC845-BA845</f>
        <v>0</v>
      </c>
    </row>
    <row r="846" spans="1:54" s="4" customFormat="1">
      <c r="A846" s="278">
        <v>493</v>
      </c>
      <c r="B846" s="2">
        <v>493057229</v>
      </c>
      <c r="C846" s="10" t="s">
        <v>1201</v>
      </c>
      <c r="D846" s="15">
        <f>'fnd enro'!D846</f>
        <v>0</v>
      </c>
      <c r="E846" s="15">
        <f>'fnd enro'!E846</f>
        <v>0</v>
      </c>
      <c r="F846" s="15">
        <f>'fnd enro'!F846</f>
        <v>0</v>
      </c>
      <c r="G846" s="15">
        <f>'fnd enro'!G846</f>
        <v>0</v>
      </c>
      <c r="H846" s="15">
        <f>'fnd enro'!H846</f>
        <v>0</v>
      </c>
      <c r="I846" s="15">
        <f>'fnd enro'!I846</f>
        <v>2</v>
      </c>
      <c r="J846" s="15">
        <f>'fnd enro'!J846</f>
        <v>0</v>
      </c>
      <c r="K846" s="16">
        <f>'fnd enro'!K846</f>
        <v>7.6600000000000001E-2</v>
      </c>
      <c r="L846" s="15">
        <f>'fnd enro'!L846</f>
        <v>0</v>
      </c>
      <c r="M846" s="15">
        <f>'fnd enro'!M846</f>
        <v>0</v>
      </c>
      <c r="N846" s="15">
        <f>'fnd enro'!N846</f>
        <v>0</v>
      </c>
      <c r="O846" s="15">
        <f>'fnd enro'!O846</f>
        <v>0</v>
      </c>
      <c r="P846" s="15">
        <f>'fnd enro'!P846</f>
        <v>2</v>
      </c>
      <c r="Q846" s="15">
        <f>'fnd enro'!R846</f>
        <v>2</v>
      </c>
      <c r="R846" s="16">
        <f t="shared" si="994"/>
        <v>1.0389999999999999</v>
      </c>
      <c r="S846" s="15">
        <f>VALUE('fnd enro'!Q846)</f>
        <v>7</v>
      </c>
      <c r="T846" s="2"/>
      <c r="U846" s="1">
        <f>(($D846*'fnd base rates'!C$107)
+($E846*'fnd base rates'!C$108)
+($F846*'fnd base rates'!C$109)
+($G846*'fnd base rates'!C$110)
+($H846*'fnd base rates'!C$111)
+($I846*'fnd base rates'!C$112)
+($J846*'fnd base rates'!C$113)
+($K846*'fnd base rates'!C$114)
+($M846*'fnd base rates'!C$116)
+($N846*'fnd base rates'!C$117)
+($O846*'fnd base rates'!C$118)
+($P846*VLOOKUP($S846+12,rate_basefnd,3)))
*$R846</f>
        <v>1195.8522048539999</v>
      </c>
      <c r="V846" s="1">
        <f>(($D846*'fnd base rates'!D$107)
+($E846*'fnd base rates'!D$108)
+($F846*'fnd base rates'!D$109)
+($G846*'fnd base rates'!D$110)
+($H846*'fnd base rates'!D$111)
+($I846*'fnd base rates'!D$112)
+($J846*'fnd base rates'!D$113)
+($K846*'fnd base rates'!D$114)
+($M846*'fnd base rates'!D$116)
+($N846*'fnd base rates'!D$117)
+($O846*'fnd base rates'!D$118)
+($P846*VLOOKUP($S846+12,rate_basefnd,4)))
*$R846</f>
        <v>2141.25432</v>
      </c>
      <c r="W846" s="1">
        <f>(($D846*'fnd base rates'!E$107)
+($E846*'fnd base rates'!E$108)
+($F846*'fnd base rates'!E$109)
+($G846*'fnd base rates'!E$110)
+($H846*'fnd base rates'!E$111)
+($I846*'fnd base rates'!E$112)
+($J846*'fnd base rates'!E$113)
+($K846*'fnd base rates'!E$114)
+($M846*'fnd base rates'!E$116)
+($N846*'fnd base rates'!E$117)
+($O846*'fnd base rates'!E$118)
+($P846*VLOOKUP($S846+12,rate_basefnd,5)))
*$R846</f>
        <v>15813.570148201999</v>
      </c>
      <c r="X846" s="1">
        <f>(($D846*'fnd base rates'!F$107)
+($E846*'fnd base rates'!F$108)
+($F846*'fnd base rates'!F$109)
+($G846*'fnd base rates'!F$110)
+($H846*'fnd base rates'!F$111)
+($I846*'fnd base rates'!F$112)
+($J846*'fnd base rates'!F$113)
+($K846*'fnd base rates'!F$114)
+($M846*'fnd base rates'!F$116)
+($N846*'fnd base rates'!F$117)
+($O846*'fnd base rates'!F$118)
+($P846*VLOOKUP($S846+12,rate_basefnd,6)))
*$R846</f>
        <v>1758.2132177960002</v>
      </c>
      <c r="Y846" s="1">
        <f>(($D846*'fnd base rates'!G$107)
+($E846*'fnd base rates'!G$108)
+($F846*'fnd base rates'!G$109)
+($G846*'fnd base rates'!G$110)
+($H846*'fnd base rates'!G$111)
+($I846*'fnd base rates'!G$112)
+($J846*'fnd base rates'!G$113)
+($K846*'fnd base rates'!G$114)
+($M846*'fnd base rates'!G$116)
+($N846*'fnd base rates'!G$117)
+($O846*'fnd base rates'!G$118)
+($P846*VLOOKUP($S846+12,rate_basefnd,7)))
*$R846</f>
        <v>619.1944168419999</v>
      </c>
      <c r="Z846" s="1">
        <f>(($D846*'fnd base rates'!H$107)
+($E846*'fnd base rates'!H$108)
+($F846*'fnd base rates'!H$109)
+($G846*'fnd base rates'!H$110)
+($H846*'fnd base rates'!H$111)
+($I846*'fnd base rates'!H$112)
+($J846*'fnd base rates'!H$113)
+($K846*'fnd base rates'!H$114)
+($M846*'fnd base rates'!H$116)
+($N846*'fnd base rates'!H$117)
+($O846*'fnd base rates'!H$118)
+($P846*VLOOKUP($S846+12,rate_basefnd,8)))</f>
        <v>1627.9344199999998</v>
      </c>
      <c r="AA846" s="1">
        <f>(($D846*'fnd base rates'!I$107)
+($E846*'fnd base rates'!I$108)
+($F846*'fnd base rates'!I$109)
+($G846*'fnd base rates'!I$110)
+($H846*'fnd base rates'!I$111)
+($I846*'fnd base rates'!I$112)
+($J846*'fnd base rates'!I$113)
+($K846*'fnd base rates'!I$114)
+($M846*'fnd base rates'!I$116)
+($N846*'fnd base rates'!I$117)
+($O846*'fnd base rates'!I$118)
+($P846*VLOOKUP($S846+12,rate_basefnd,9)))
*$R846</f>
        <v>1092.0305599999999</v>
      </c>
      <c r="AB846" s="1">
        <f>(($D846*'fnd base rates'!J$107)
+($E846*'fnd base rates'!J$108)
+($F846*'fnd base rates'!J$109)
+($G846*'fnd base rates'!J$110)
+($H846*'fnd base rates'!J$111)
+($I846*'fnd base rates'!J$112)
+($J846*'fnd base rates'!J$113)
+($K846*'fnd base rates'!J$114)
+($M846*'fnd base rates'!J$116)
+($N846*'fnd base rates'!J$117)
+($O846*'fnd base rates'!J$118)
+($P846*VLOOKUP($S846+12,rate_basefnd,10)))
*$R846</f>
        <v>2414.1996199999999</v>
      </c>
      <c r="AC846" s="1">
        <f>(($D846*'fnd base rates'!K$107)
+($E846*'fnd base rates'!K$108)
+($F846*'fnd base rates'!K$109)
+($G846*'fnd base rates'!K$110)
+($H846*'fnd base rates'!K$111)
+($I846*'fnd base rates'!K$112)
+($J846*'fnd base rates'!K$113)
+($K846*'fnd base rates'!K$114)
+($M846*'fnd base rates'!K$116)
+($N846*'fnd base rates'!K$117)
+($O846*'fnd base rates'!K$118)
+($P846*VLOOKUP($S846+12,rate_basefnd,11)))
*$R846</f>
        <v>2284.9563548579995</v>
      </c>
      <c r="AD846" s="1">
        <f>(($D846*'fnd base rates'!L$107)
+($E846*'fnd base rates'!L$108)
+($F846*'fnd base rates'!L$109)
+($G846*'fnd base rates'!L$110)
+($H846*'fnd base rates'!L$111)
+($I846*'fnd base rates'!L$112)
+($J846*'fnd base rates'!L$113)
+($K846*'fnd base rates'!L$114)
+($M846*'fnd base rates'!L$116)
+($N846*'fnd base rates'!L$117)
+($O846*'fnd base rates'!L$118)
+($P846*VLOOKUP($S846+12,rate_basefnd,12)))</f>
        <v>3401.126812</v>
      </c>
      <c r="AE846" s="1">
        <f>(($D846*'fnd base rates'!M$107)
+($E846*'fnd base rates'!M$108)
+($F846*'fnd base rates'!M$109)
+($G846*'fnd base rates'!M$110)
+($H846*'fnd base rates'!M$111)
+($I846*'fnd base rates'!M$112)
+($J846*'fnd base rates'!M$113)
+($K846*'fnd base rates'!M$114)
+($M846*'fnd base rates'!M$116)
+($N846*'fnd base rates'!M$117)
+($O846*'fnd base rates'!M$118)
+($P846*VLOOKUP($S846+12,rate_basefnd,13)))</f>
        <v>0</v>
      </c>
      <c r="AF846" s="4">
        <f t="shared" si="995"/>
        <v>32348.332074552</v>
      </c>
      <c r="AH846" s="4">
        <f t="shared" si="996"/>
        <v>493057229</v>
      </c>
      <c r="AI846" s="4" t="str">
        <f t="shared" si="997"/>
        <v>493</v>
      </c>
      <c r="AJ846" s="2" t="str">
        <f t="shared" si="998"/>
        <v>057</v>
      </c>
      <c r="AK846" s="2" t="str">
        <f t="shared" si="999"/>
        <v>229</v>
      </c>
      <c r="AL846" s="4">
        <f t="shared" si="1000"/>
        <v>1</v>
      </c>
      <c r="AM846" s="4">
        <f t="shared" si="992"/>
        <v>2</v>
      </c>
      <c r="AN846" s="4">
        <f t="shared" si="1001"/>
        <v>32348.332074552</v>
      </c>
      <c r="AO846" s="4">
        <f t="shared" si="1002"/>
        <v>16174</v>
      </c>
      <c r="AP846" s="4">
        <f t="shared" si="1003"/>
        <v>0</v>
      </c>
      <c r="AQ846" s="4">
        <v>16174</v>
      </c>
      <c r="AW846" s="4">
        <v>16130</v>
      </c>
      <c r="AX846" s="5">
        <f t="shared" si="1004"/>
        <v>44</v>
      </c>
      <c r="AY846" s="4">
        <v>16174</v>
      </c>
      <c r="AZ846" s="5"/>
      <c r="BB846" s="5">
        <f t="shared" ref="BB846" si="1008">BC846-BA846</f>
        <v>0</v>
      </c>
    </row>
    <row r="847" spans="1:54" s="4" customFormat="1">
      <c r="A847" s="278">
        <v>493</v>
      </c>
      <c r="B847" s="2">
        <v>493057244</v>
      </c>
      <c r="C847" s="10" t="s">
        <v>1201</v>
      </c>
      <c r="D847" s="15">
        <f>'fnd enro'!D847</f>
        <v>0</v>
      </c>
      <c r="E847" s="15">
        <f>'fnd enro'!E847</f>
        <v>0</v>
      </c>
      <c r="F847" s="15">
        <f>'fnd enro'!F847</f>
        <v>0</v>
      </c>
      <c r="G847" s="15">
        <f>'fnd enro'!G847</f>
        <v>0</v>
      </c>
      <c r="H847" s="15">
        <f>'fnd enro'!H847</f>
        <v>0</v>
      </c>
      <c r="I847" s="15">
        <f>'fnd enro'!I847</f>
        <v>2</v>
      </c>
      <c r="J847" s="15">
        <f>'fnd enro'!J847</f>
        <v>0</v>
      </c>
      <c r="K847" s="16">
        <f>'fnd enro'!K847</f>
        <v>7.6600000000000001E-2</v>
      </c>
      <c r="L847" s="15">
        <f>'fnd enro'!L847</f>
        <v>0</v>
      </c>
      <c r="M847" s="15">
        <f>'fnd enro'!M847</f>
        <v>0</v>
      </c>
      <c r="N847" s="15">
        <f>'fnd enro'!N847</f>
        <v>0</v>
      </c>
      <c r="O847" s="15">
        <f>'fnd enro'!O847</f>
        <v>0</v>
      </c>
      <c r="P847" s="15">
        <f>'fnd enro'!P847</f>
        <v>2</v>
      </c>
      <c r="Q847" s="15">
        <f>'fnd enro'!R847</f>
        <v>2</v>
      </c>
      <c r="R847" s="16">
        <f t="shared" si="994"/>
        <v>1.0389999999999999</v>
      </c>
      <c r="S847" s="15">
        <f>VALUE('fnd enro'!Q847)</f>
        <v>10</v>
      </c>
      <c r="T847" s="2"/>
      <c r="U847" s="1">
        <f>(($D847*'fnd base rates'!C$107)
+($E847*'fnd base rates'!C$108)
+($F847*'fnd base rates'!C$109)
+($G847*'fnd base rates'!C$110)
+($H847*'fnd base rates'!C$111)
+($I847*'fnd base rates'!C$112)
+($J847*'fnd base rates'!C$113)
+($K847*'fnd base rates'!C$114)
+($M847*'fnd base rates'!C$116)
+($N847*'fnd base rates'!C$117)
+($O847*'fnd base rates'!C$118)
+($P847*VLOOKUP($S847+12,rate_basefnd,3)))
*$R847</f>
        <v>1210.8345848539998</v>
      </c>
      <c r="V847" s="1">
        <f>(($D847*'fnd base rates'!D$107)
+($E847*'fnd base rates'!D$108)
+($F847*'fnd base rates'!D$109)
+($G847*'fnd base rates'!D$110)
+($H847*'fnd base rates'!D$111)
+($I847*'fnd base rates'!D$112)
+($J847*'fnd base rates'!D$113)
+($K847*'fnd base rates'!D$114)
+($M847*'fnd base rates'!D$116)
+($N847*'fnd base rates'!D$117)
+($O847*'fnd base rates'!D$118)
+($P847*VLOOKUP($S847+12,rate_basefnd,4)))
*$R847</f>
        <v>2212.2180199999998</v>
      </c>
      <c r="W847" s="1">
        <f>(($D847*'fnd base rates'!E$107)
+($E847*'fnd base rates'!E$108)
+($F847*'fnd base rates'!E$109)
+($G847*'fnd base rates'!E$110)
+($H847*'fnd base rates'!E$111)
+($I847*'fnd base rates'!E$112)
+($J847*'fnd base rates'!E$113)
+($K847*'fnd base rates'!E$114)
+($M847*'fnd base rates'!E$116)
+($N847*'fnd base rates'!E$117)
+($O847*'fnd base rates'!E$118)
+($P847*VLOOKUP($S847+12,rate_basefnd,5)))
*$R847</f>
        <v>16506.271448201998</v>
      </c>
      <c r="X847" s="1">
        <f>(($D847*'fnd base rates'!F$107)
+($E847*'fnd base rates'!F$108)
+($F847*'fnd base rates'!F$109)
+($G847*'fnd base rates'!F$110)
+($H847*'fnd base rates'!F$111)
+($I847*'fnd base rates'!F$112)
+($J847*'fnd base rates'!F$113)
+($K847*'fnd base rates'!F$114)
+($M847*'fnd base rates'!F$116)
+($N847*'fnd base rates'!F$117)
+($O847*'fnd base rates'!F$118)
+($P847*VLOOKUP($S847+12,rate_basefnd,6)))
*$R847</f>
        <v>1758.2132177960002</v>
      </c>
      <c r="Y847" s="1">
        <f>(($D847*'fnd base rates'!G$107)
+($E847*'fnd base rates'!G$108)
+($F847*'fnd base rates'!G$109)
+($G847*'fnd base rates'!G$110)
+($H847*'fnd base rates'!G$111)
+($I847*'fnd base rates'!G$112)
+($J847*'fnd base rates'!G$113)
+($K847*'fnd base rates'!G$114)
+($M847*'fnd base rates'!G$116)
+($N847*'fnd base rates'!G$117)
+($O847*'fnd base rates'!G$118)
+($P847*VLOOKUP($S847+12,rate_basefnd,7)))
*$R847</f>
        <v>652.79567684199981</v>
      </c>
      <c r="Z847" s="1">
        <f>(($D847*'fnd base rates'!H$107)
+($E847*'fnd base rates'!H$108)
+($F847*'fnd base rates'!H$109)
+($G847*'fnd base rates'!H$110)
+($H847*'fnd base rates'!H$111)
+($I847*'fnd base rates'!H$112)
+($J847*'fnd base rates'!H$113)
+($K847*'fnd base rates'!H$114)
+($M847*'fnd base rates'!H$116)
+($N847*'fnd base rates'!H$117)
+($O847*'fnd base rates'!H$118)
+($P847*VLOOKUP($S847+12,rate_basefnd,8)))</f>
        <v>1632.8944199999999</v>
      </c>
      <c r="AA847" s="1">
        <f>(($D847*'fnd base rates'!I$107)
+($E847*'fnd base rates'!I$108)
+($F847*'fnd base rates'!I$109)
+($G847*'fnd base rates'!I$110)
+($H847*'fnd base rates'!I$111)
+($I847*'fnd base rates'!I$112)
+($J847*'fnd base rates'!I$113)
+($K847*'fnd base rates'!I$114)
+($M847*'fnd base rates'!I$116)
+($N847*'fnd base rates'!I$117)
+($O847*'fnd base rates'!I$118)
+($P847*VLOOKUP($S847+12,rate_basefnd,9)))
*$R847</f>
        <v>1120.0835599999998</v>
      </c>
      <c r="AB847" s="1">
        <f>(($D847*'fnd base rates'!J$107)
+($E847*'fnd base rates'!J$108)
+($F847*'fnd base rates'!J$109)
+($G847*'fnd base rates'!J$110)
+($H847*'fnd base rates'!J$111)
+($I847*'fnd base rates'!J$112)
+($J847*'fnd base rates'!J$113)
+($K847*'fnd base rates'!J$114)
+($M847*'fnd base rates'!J$116)
+($N847*'fnd base rates'!J$117)
+($O847*'fnd base rates'!J$118)
+($P847*VLOOKUP($S847+12,rate_basefnd,10)))
*$R847</f>
        <v>2559.92976</v>
      </c>
      <c r="AC847" s="1">
        <f>(($D847*'fnd base rates'!K$107)
+($E847*'fnd base rates'!K$108)
+($F847*'fnd base rates'!K$109)
+($G847*'fnd base rates'!K$110)
+($H847*'fnd base rates'!K$111)
+($I847*'fnd base rates'!K$112)
+($J847*'fnd base rates'!K$113)
+($K847*'fnd base rates'!K$114)
+($M847*'fnd base rates'!K$116)
+($N847*'fnd base rates'!K$117)
+($O847*'fnd base rates'!K$118)
+($P847*VLOOKUP($S847+12,rate_basefnd,11)))
*$R847</f>
        <v>2284.9563548579995</v>
      </c>
      <c r="AD847" s="1">
        <f>(($D847*'fnd base rates'!L$107)
+($E847*'fnd base rates'!L$108)
+($F847*'fnd base rates'!L$109)
+($G847*'fnd base rates'!L$110)
+($H847*'fnd base rates'!L$111)
+($I847*'fnd base rates'!L$112)
+($J847*'fnd base rates'!L$113)
+($K847*'fnd base rates'!L$114)
+($M847*'fnd base rates'!L$116)
+($N847*'fnd base rates'!L$117)
+($O847*'fnd base rates'!L$118)
+($P847*VLOOKUP($S847+12,rate_basefnd,12)))</f>
        <v>3508.9868120000001</v>
      </c>
      <c r="AE847" s="1">
        <f>(($D847*'fnd base rates'!M$107)
+($E847*'fnd base rates'!M$108)
+($F847*'fnd base rates'!M$109)
+($G847*'fnd base rates'!M$110)
+($H847*'fnd base rates'!M$111)
+($I847*'fnd base rates'!M$112)
+($J847*'fnd base rates'!M$113)
+($K847*'fnd base rates'!M$114)
+($M847*'fnd base rates'!M$116)
+($N847*'fnd base rates'!M$117)
+($O847*'fnd base rates'!M$118)
+($P847*VLOOKUP($S847+12,rate_basefnd,13)))</f>
        <v>0</v>
      </c>
      <c r="AF847" s="4">
        <f t="shared" si="995"/>
        <v>33447.183854552</v>
      </c>
      <c r="AH847" s="4">
        <f t="shared" si="996"/>
        <v>493057244</v>
      </c>
      <c r="AI847" s="4" t="str">
        <f t="shared" si="997"/>
        <v>493</v>
      </c>
      <c r="AJ847" s="2" t="str">
        <f t="shared" si="998"/>
        <v>057</v>
      </c>
      <c r="AK847" s="2" t="str">
        <f t="shared" si="999"/>
        <v>244</v>
      </c>
      <c r="AL847" s="4">
        <f t="shared" si="1000"/>
        <v>1</v>
      </c>
      <c r="AM847" s="4">
        <f t="shared" si="992"/>
        <v>2</v>
      </c>
      <c r="AN847" s="4">
        <f t="shared" si="1001"/>
        <v>33447.183854552</v>
      </c>
      <c r="AO847" s="4">
        <f t="shared" si="1002"/>
        <v>16724</v>
      </c>
      <c r="AP847" s="4">
        <f t="shared" si="1003"/>
        <v>0</v>
      </c>
      <c r="AQ847" s="4">
        <v>16724</v>
      </c>
      <c r="AW847" s="4">
        <v>16647</v>
      </c>
      <c r="AX847" s="5">
        <f t="shared" si="1004"/>
        <v>77</v>
      </c>
      <c r="AY847" s="4">
        <v>16724</v>
      </c>
      <c r="AZ847" s="5"/>
      <c r="BB847" s="5">
        <f t="shared" ref="BB847" si="1009">BC847-BA847</f>
        <v>0</v>
      </c>
    </row>
    <row r="848" spans="1:54" s="4" customFormat="1">
      <c r="A848" s="278">
        <v>493</v>
      </c>
      <c r="B848" s="2">
        <v>493057248</v>
      </c>
      <c r="C848" s="10" t="s">
        <v>1201</v>
      </c>
      <c r="D848" s="15">
        <f>'fnd enro'!D848</f>
        <v>0</v>
      </c>
      <c r="E848" s="15">
        <f>'fnd enro'!E848</f>
        <v>0</v>
      </c>
      <c r="F848" s="15">
        <f>'fnd enro'!F848</f>
        <v>0</v>
      </c>
      <c r="G848" s="15">
        <f>'fnd enro'!G848</f>
        <v>0</v>
      </c>
      <c r="H848" s="15">
        <f>'fnd enro'!H848</f>
        <v>0</v>
      </c>
      <c r="I848" s="15">
        <f>'fnd enro'!I848</f>
        <v>23</v>
      </c>
      <c r="J848" s="15">
        <f>'fnd enro'!J848</f>
        <v>0</v>
      </c>
      <c r="K848" s="16">
        <f>'fnd enro'!K848</f>
        <v>0.88090000000000002</v>
      </c>
      <c r="L848" s="15">
        <f>'fnd enro'!L848</f>
        <v>0</v>
      </c>
      <c r="M848" s="15">
        <f>'fnd enro'!M848</f>
        <v>0</v>
      </c>
      <c r="N848" s="15">
        <f>'fnd enro'!N848</f>
        <v>0</v>
      </c>
      <c r="O848" s="15">
        <f>'fnd enro'!O848</f>
        <v>17</v>
      </c>
      <c r="P848" s="15">
        <f>'fnd enro'!P848</f>
        <v>21</v>
      </c>
      <c r="Q848" s="15">
        <f>'fnd enro'!R848</f>
        <v>23</v>
      </c>
      <c r="R848" s="16">
        <f t="shared" si="994"/>
        <v>1.0389999999999999</v>
      </c>
      <c r="S848" s="15">
        <f>VALUE('fnd enro'!Q848)</f>
        <v>12</v>
      </c>
      <c r="T848" s="2"/>
      <c r="U848" s="1">
        <f>(($D848*'fnd base rates'!C$107)
+($E848*'fnd base rates'!C$108)
+($F848*'fnd base rates'!C$109)
+($G848*'fnd base rates'!C$110)
+($H848*'fnd base rates'!C$111)
+($I848*'fnd base rates'!C$112)
+($J848*'fnd base rates'!C$113)
+($K848*'fnd base rates'!C$114)
+($M848*'fnd base rates'!C$116)
+($N848*'fnd base rates'!C$117)
+($O848*'fnd base rates'!C$118)
+($P848*VLOOKUP($S848+12,rate_basefnd,3)))
*$R848</f>
        <v>15382.751105820998</v>
      </c>
      <c r="V848" s="1">
        <f>(($D848*'fnd base rates'!D$107)
+($E848*'fnd base rates'!D$108)
+($F848*'fnd base rates'!D$109)
+($G848*'fnd base rates'!D$110)
+($H848*'fnd base rates'!D$111)
+($I848*'fnd base rates'!D$112)
+($J848*'fnd base rates'!D$113)
+($K848*'fnd base rates'!D$114)
+($M848*'fnd base rates'!D$116)
+($N848*'fnd base rates'!D$117)
+($O848*'fnd base rates'!D$118)
+($P848*VLOOKUP($S848+12,rate_basefnd,4)))
*$R848</f>
        <v>27825.147300000004</v>
      </c>
      <c r="W848" s="1">
        <f>(($D848*'fnd base rates'!E$107)
+($E848*'fnd base rates'!E$108)
+($F848*'fnd base rates'!E$109)
+($G848*'fnd base rates'!E$110)
+($H848*'fnd base rates'!E$111)
+($I848*'fnd base rates'!E$112)
+($J848*'fnd base rates'!E$113)
+($K848*'fnd base rates'!E$114)
+($M848*'fnd base rates'!E$116)
+($N848*'fnd base rates'!E$117)
+($O848*'fnd base rates'!E$118)
+($P848*VLOOKUP($S848+12,rate_basefnd,5)))
*$R848</f>
        <v>205781.26555432298</v>
      </c>
      <c r="X848" s="1">
        <f>(($D848*'fnd base rates'!F$107)
+($E848*'fnd base rates'!F$108)
+($F848*'fnd base rates'!F$109)
+($G848*'fnd base rates'!F$110)
+($H848*'fnd base rates'!F$111)
+($I848*'fnd base rates'!F$112)
+($J848*'fnd base rates'!F$113)
+($K848*'fnd base rates'!F$114)
+($M848*'fnd base rates'!F$116)
+($N848*'fnd base rates'!F$117)
+($O848*'fnd base rates'!F$118)
+($P848*VLOOKUP($S848+12,rate_basefnd,6)))
*$R848</f>
        <v>22869.255264654003</v>
      </c>
      <c r="Y848" s="1">
        <f>(($D848*'fnd base rates'!G$107)
+($E848*'fnd base rates'!G$108)
+($F848*'fnd base rates'!G$109)
+($G848*'fnd base rates'!G$110)
+($H848*'fnd base rates'!G$111)
+($I848*'fnd base rates'!G$112)
+($J848*'fnd base rates'!G$113)
+($K848*'fnd base rates'!G$114)
+($M848*'fnd base rates'!G$116)
+($N848*'fnd base rates'!G$117)
+($O848*'fnd base rates'!G$118)
+($P848*VLOOKUP($S848+12,rate_basefnd,7)))
*$R848</f>
        <v>8138.6129236829993</v>
      </c>
      <c r="Z848" s="1">
        <f>(($D848*'fnd base rates'!H$107)
+($E848*'fnd base rates'!H$108)
+($F848*'fnd base rates'!H$109)
+($G848*'fnd base rates'!H$110)
+($H848*'fnd base rates'!H$111)
+($I848*'fnd base rates'!H$112)
+($J848*'fnd base rates'!H$113)
+($K848*'fnd base rates'!H$114)
+($M848*'fnd base rates'!H$116)
+($N848*'fnd base rates'!H$117)
+($O848*'fnd base rates'!H$118)
+($P848*VLOOKUP($S848+12,rate_basefnd,8)))</f>
        <v>20581.165829999998</v>
      </c>
      <c r="AA848" s="1">
        <f>(($D848*'fnd base rates'!I$107)
+($E848*'fnd base rates'!I$108)
+($F848*'fnd base rates'!I$109)
+($G848*'fnd base rates'!I$110)
+($H848*'fnd base rates'!I$111)
+($I848*'fnd base rates'!I$112)
+($J848*'fnd base rates'!I$113)
+($K848*'fnd base rates'!I$114)
+($M848*'fnd base rates'!I$116)
+($N848*'fnd base rates'!I$117)
+($O848*'fnd base rates'!I$118)
+($P848*VLOOKUP($S848+12,rate_basefnd,9)))
*$R848</f>
        <v>13911.648939999999</v>
      </c>
      <c r="AB848" s="1">
        <f>(($D848*'fnd base rates'!J$107)
+($E848*'fnd base rates'!J$108)
+($F848*'fnd base rates'!J$109)
+($G848*'fnd base rates'!J$110)
+($H848*'fnd base rates'!J$111)
+($I848*'fnd base rates'!J$112)
+($J848*'fnd base rates'!J$113)
+($K848*'fnd base rates'!J$114)
+($M848*'fnd base rates'!J$116)
+($N848*'fnd base rates'!J$117)
+($O848*'fnd base rates'!J$118)
+($P848*VLOOKUP($S848+12,rate_basefnd,10)))
*$R848</f>
        <v>29273.191209999997</v>
      </c>
      <c r="AC848" s="1">
        <f>(($D848*'fnd base rates'!K$107)
+($E848*'fnd base rates'!K$108)
+($F848*'fnd base rates'!K$109)
+($G848*'fnd base rates'!K$110)
+($H848*'fnd base rates'!K$111)
+($I848*'fnd base rates'!K$112)
+($J848*'fnd base rates'!K$113)
+($K848*'fnd base rates'!K$114)
+($M848*'fnd base rates'!K$116)
+($N848*'fnd base rates'!K$117)
+($O848*'fnd base rates'!K$118)
+($P848*VLOOKUP($S848+12,rate_basefnd,11)))
*$R848</f>
        <v>30819.391790867001</v>
      </c>
      <c r="AD848" s="1">
        <f>(($D848*'fnd base rates'!L$107)
+($E848*'fnd base rates'!L$108)
+($F848*'fnd base rates'!L$109)
+($G848*'fnd base rates'!L$110)
+($H848*'fnd base rates'!L$111)
+($I848*'fnd base rates'!L$112)
+($J848*'fnd base rates'!L$113)
+($K848*'fnd base rates'!L$114)
+($M848*'fnd base rates'!L$116)
+($N848*'fnd base rates'!L$117)
+($O848*'fnd base rates'!L$118)
+($P848*VLOOKUP($S848+12,rate_basefnd,12)))</f>
        <v>43957.598338000003</v>
      </c>
      <c r="AE848" s="1">
        <f>(($D848*'fnd base rates'!M$107)
+($E848*'fnd base rates'!M$108)
+($F848*'fnd base rates'!M$109)
+($G848*'fnd base rates'!M$110)
+($H848*'fnd base rates'!M$111)
+($I848*'fnd base rates'!M$112)
+($J848*'fnd base rates'!M$113)
+($K848*'fnd base rates'!M$114)
+($M848*'fnd base rates'!M$116)
+($N848*'fnd base rates'!M$117)
+($O848*'fnd base rates'!M$118)
+($P848*VLOOKUP($S848+12,rate_basefnd,13)))</f>
        <v>0</v>
      </c>
      <c r="AF848" s="4">
        <f t="shared" si="995"/>
        <v>418540.02825734805</v>
      </c>
      <c r="AH848" s="4">
        <f t="shared" si="996"/>
        <v>493057248</v>
      </c>
      <c r="AI848" s="4" t="str">
        <f t="shared" si="997"/>
        <v>493</v>
      </c>
      <c r="AJ848" s="2" t="str">
        <f t="shared" si="998"/>
        <v>057</v>
      </c>
      <c r="AK848" s="2" t="str">
        <f t="shared" si="999"/>
        <v>248</v>
      </c>
      <c r="AL848" s="4">
        <f t="shared" si="1000"/>
        <v>1</v>
      </c>
      <c r="AM848" s="4">
        <f t="shared" si="992"/>
        <v>23</v>
      </c>
      <c r="AN848" s="4">
        <f t="shared" si="1001"/>
        <v>418540.02825734805</v>
      </c>
      <c r="AO848" s="4">
        <f t="shared" si="1002"/>
        <v>18197</v>
      </c>
      <c r="AP848" s="4">
        <f t="shared" si="1003"/>
        <v>0</v>
      </c>
      <c r="AQ848" s="4">
        <v>18197</v>
      </c>
      <c r="AW848" s="4">
        <v>18059</v>
      </c>
      <c r="AX848" s="5">
        <f t="shared" si="1004"/>
        <v>138</v>
      </c>
      <c r="AY848" s="4">
        <v>18197</v>
      </c>
      <c r="AZ848" s="5"/>
      <c r="BB848" s="5">
        <f t="shared" ref="BB848" si="1010">BC848-BA848</f>
        <v>0</v>
      </c>
    </row>
    <row r="849" spans="1:54" s="4" customFormat="1">
      <c r="A849" s="278">
        <v>493</v>
      </c>
      <c r="B849" s="2">
        <v>493057262</v>
      </c>
      <c r="C849" s="10" t="s">
        <v>1201</v>
      </c>
      <c r="D849" s="15">
        <f>'fnd enro'!D849</f>
        <v>0</v>
      </c>
      <c r="E849" s="15">
        <f>'fnd enro'!E849</f>
        <v>0</v>
      </c>
      <c r="F849" s="15">
        <f>'fnd enro'!F849</f>
        <v>0</v>
      </c>
      <c r="G849" s="15">
        <f>'fnd enro'!G849</f>
        <v>0</v>
      </c>
      <c r="H849" s="15">
        <f>'fnd enro'!H849</f>
        <v>0</v>
      </c>
      <c r="I849" s="15">
        <f>'fnd enro'!I849</f>
        <v>3</v>
      </c>
      <c r="J849" s="15">
        <f>'fnd enro'!J849</f>
        <v>0</v>
      </c>
      <c r="K849" s="16">
        <f>'fnd enro'!K849</f>
        <v>0.1149</v>
      </c>
      <c r="L849" s="15">
        <f>'fnd enro'!L849</f>
        <v>0</v>
      </c>
      <c r="M849" s="15">
        <f>'fnd enro'!M849</f>
        <v>0</v>
      </c>
      <c r="N849" s="15">
        <f>'fnd enro'!N849</f>
        <v>0</v>
      </c>
      <c r="O849" s="15">
        <f>'fnd enro'!O849</f>
        <v>1</v>
      </c>
      <c r="P849" s="15">
        <f>'fnd enro'!P849</f>
        <v>3</v>
      </c>
      <c r="Q849" s="15">
        <f>'fnd enro'!R849</f>
        <v>3</v>
      </c>
      <c r="R849" s="16">
        <f t="shared" si="994"/>
        <v>1.0389999999999999</v>
      </c>
      <c r="S849" s="15">
        <f>VALUE('fnd enro'!Q849)</f>
        <v>7</v>
      </c>
      <c r="T849" s="2"/>
      <c r="U849" s="1">
        <f>(($D849*'fnd base rates'!C$107)
+($E849*'fnd base rates'!C$108)
+($F849*'fnd base rates'!C$109)
+($G849*'fnd base rates'!C$110)
+($H849*'fnd base rates'!C$111)
+($I849*'fnd base rates'!C$112)
+($J849*'fnd base rates'!C$113)
+($K849*'fnd base rates'!C$114)
+($M849*'fnd base rates'!C$116)
+($N849*'fnd base rates'!C$117)
+($O849*'fnd base rates'!C$118)
+($P849*VLOOKUP($S849+12,rate_basefnd,3)))
*$R849</f>
        <v>1882.8413872810002</v>
      </c>
      <c r="V849" s="1">
        <f>(($D849*'fnd base rates'!D$107)
+($E849*'fnd base rates'!D$108)
+($F849*'fnd base rates'!D$109)
+($G849*'fnd base rates'!D$110)
+($H849*'fnd base rates'!D$111)
+($I849*'fnd base rates'!D$112)
+($J849*'fnd base rates'!D$113)
+($K849*'fnd base rates'!D$114)
+($M849*'fnd base rates'!D$116)
+($N849*'fnd base rates'!D$117)
+($O849*'fnd base rates'!D$118)
+($P849*VLOOKUP($S849+12,rate_basefnd,4)))
*$R849</f>
        <v>3367.7522599999998</v>
      </c>
      <c r="W849" s="1">
        <f>(($D849*'fnd base rates'!E$107)
+($E849*'fnd base rates'!E$108)
+($F849*'fnd base rates'!E$109)
+($G849*'fnd base rates'!E$110)
+($H849*'fnd base rates'!E$111)
+($I849*'fnd base rates'!E$112)
+($J849*'fnd base rates'!E$113)
+($K849*'fnd base rates'!E$114)
+($M849*'fnd base rates'!E$116)
+($N849*'fnd base rates'!E$117)
+($O849*'fnd base rates'!E$118)
+($P849*VLOOKUP($S849+12,rate_basefnd,5)))
*$R849</f>
        <v>24811.398732302998</v>
      </c>
      <c r="X849" s="1">
        <f>(($D849*'fnd base rates'!F$107)
+($E849*'fnd base rates'!F$108)
+($F849*'fnd base rates'!F$109)
+($G849*'fnd base rates'!F$110)
+($H849*'fnd base rates'!F$111)
+($I849*'fnd base rates'!F$112)
+($J849*'fnd base rates'!F$113)
+($K849*'fnd base rates'!F$114)
+($M849*'fnd base rates'!F$116)
+($N849*'fnd base rates'!F$117)
+($O849*'fnd base rates'!F$118)
+($P849*VLOOKUP($S849+12,rate_basefnd,6)))
*$R849</f>
        <v>2793.1906066940001</v>
      </c>
      <c r="Y849" s="1">
        <f>(($D849*'fnd base rates'!G$107)
+($E849*'fnd base rates'!G$108)
+($F849*'fnd base rates'!G$109)
+($G849*'fnd base rates'!G$110)
+($H849*'fnd base rates'!G$111)
+($I849*'fnd base rates'!G$112)
+($J849*'fnd base rates'!G$113)
+($K849*'fnd base rates'!G$114)
+($M849*'fnd base rates'!G$116)
+($N849*'fnd base rates'!G$117)
+($O849*'fnd base rates'!G$118)
+($P849*VLOOKUP($S849+12,rate_basefnd,7)))
*$R849</f>
        <v>973.32316526299996</v>
      </c>
      <c r="Z849" s="1">
        <f>(($D849*'fnd base rates'!H$107)
+($E849*'fnd base rates'!H$108)
+($F849*'fnd base rates'!H$109)
+($G849*'fnd base rates'!H$110)
+($H849*'fnd base rates'!H$111)
+($I849*'fnd base rates'!H$112)
+($J849*'fnd base rates'!H$113)
+($K849*'fnd base rates'!H$114)
+($M849*'fnd base rates'!H$116)
+($N849*'fnd base rates'!H$117)
+($O849*'fnd base rates'!H$118)
+($P849*VLOOKUP($S849+12,rate_basefnd,8)))</f>
        <v>2549.0516299999999</v>
      </c>
      <c r="AA849" s="1">
        <f>(($D849*'fnd base rates'!I$107)
+($E849*'fnd base rates'!I$108)
+($F849*'fnd base rates'!I$109)
+($G849*'fnd base rates'!I$110)
+($H849*'fnd base rates'!I$111)
+($I849*'fnd base rates'!I$112)
+($J849*'fnd base rates'!I$113)
+($K849*'fnd base rates'!I$114)
+($M849*'fnd base rates'!I$116)
+($N849*'fnd base rates'!I$117)
+($O849*'fnd base rates'!I$118)
+($P849*VLOOKUP($S849+12,rate_basefnd,9)))
*$R849</f>
        <v>1704.8431499999999</v>
      </c>
      <c r="AB849" s="1">
        <f>(($D849*'fnd base rates'!J$107)
+($E849*'fnd base rates'!J$108)
+($F849*'fnd base rates'!J$109)
+($G849*'fnd base rates'!J$110)
+($H849*'fnd base rates'!J$111)
+($I849*'fnd base rates'!J$112)
+($J849*'fnd base rates'!J$113)
+($K849*'fnd base rates'!J$114)
+($M849*'fnd base rates'!J$116)
+($N849*'fnd base rates'!J$117)
+($O849*'fnd base rates'!J$118)
+($P849*VLOOKUP($S849+12,rate_basefnd,10)))
*$R849</f>
        <v>3643.5652</v>
      </c>
      <c r="AC849" s="1">
        <f>(($D849*'fnd base rates'!K$107)
+($E849*'fnd base rates'!K$108)
+($F849*'fnd base rates'!K$109)
+($G849*'fnd base rates'!K$110)
+($H849*'fnd base rates'!K$111)
+($I849*'fnd base rates'!K$112)
+($J849*'fnd base rates'!K$113)
+($K849*'fnd base rates'!K$114)
+($M849*'fnd base rates'!K$116)
+($N849*'fnd base rates'!K$117)
+($O849*'fnd base rates'!K$118)
+($P849*VLOOKUP($S849+12,rate_basefnd,11)))
*$R849</f>
        <v>3694.634162287</v>
      </c>
      <c r="AD849" s="1">
        <f>(($D849*'fnd base rates'!L$107)
+($E849*'fnd base rates'!L$108)
+($F849*'fnd base rates'!L$109)
+($G849*'fnd base rates'!L$110)
+($H849*'fnd base rates'!L$111)
+($I849*'fnd base rates'!L$112)
+($J849*'fnd base rates'!L$113)
+($K849*'fnd base rates'!L$114)
+($M849*'fnd base rates'!L$116)
+($N849*'fnd base rates'!L$117)
+($O849*'fnd base rates'!L$118)
+($P849*VLOOKUP($S849+12,rate_basefnd,12)))</f>
        <v>5337.4202180000002</v>
      </c>
      <c r="AE849" s="1">
        <f>(($D849*'fnd base rates'!M$107)
+($E849*'fnd base rates'!M$108)
+($F849*'fnd base rates'!M$109)
+($G849*'fnd base rates'!M$110)
+($H849*'fnd base rates'!M$111)
+($I849*'fnd base rates'!M$112)
+($J849*'fnd base rates'!M$113)
+($K849*'fnd base rates'!M$114)
+($M849*'fnd base rates'!M$116)
+($N849*'fnd base rates'!M$117)
+($O849*'fnd base rates'!M$118)
+($P849*VLOOKUP($S849+12,rate_basefnd,13)))</f>
        <v>0</v>
      </c>
      <c r="AF849" s="4">
        <f t="shared" si="995"/>
        <v>50758.020511827999</v>
      </c>
      <c r="AH849" s="4">
        <f t="shared" si="996"/>
        <v>493057262</v>
      </c>
      <c r="AI849" s="4" t="str">
        <f t="shared" si="997"/>
        <v>493</v>
      </c>
      <c r="AJ849" s="2" t="str">
        <f t="shared" si="998"/>
        <v>057</v>
      </c>
      <c r="AK849" s="2" t="str">
        <f t="shared" si="999"/>
        <v>262</v>
      </c>
      <c r="AL849" s="4">
        <f t="shared" si="1000"/>
        <v>1</v>
      </c>
      <c r="AM849" s="4">
        <f t="shared" si="992"/>
        <v>3</v>
      </c>
      <c r="AN849" s="4">
        <f t="shared" si="1001"/>
        <v>50758.020511827999</v>
      </c>
      <c r="AO849" s="4">
        <f t="shared" si="1002"/>
        <v>16919</v>
      </c>
      <c r="AP849" s="4">
        <f t="shared" si="1003"/>
        <v>0</v>
      </c>
      <c r="AQ849" s="4">
        <v>16919</v>
      </c>
      <c r="AW849" s="4">
        <v>16863</v>
      </c>
      <c r="AX849" s="5">
        <f t="shared" si="1004"/>
        <v>56</v>
      </c>
      <c r="AY849" s="4">
        <v>16919</v>
      </c>
      <c r="AZ849" s="5"/>
      <c r="BB849" s="5">
        <f t="shared" ref="BB849" si="1011">BC849-BA849</f>
        <v>0</v>
      </c>
    </row>
    <row r="850" spans="1:54" s="4" customFormat="1">
      <c r="A850" s="278">
        <v>493</v>
      </c>
      <c r="B850" s="2">
        <v>493057274</v>
      </c>
      <c r="C850" s="10" t="s">
        <v>1201</v>
      </c>
      <c r="D850" s="15">
        <f>'fnd enro'!D850</f>
        <v>0</v>
      </c>
      <c r="E850" s="15">
        <f>'fnd enro'!E850</f>
        <v>0</v>
      </c>
      <c r="F850" s="15">
        <f>'fnd enro'!F850</f>
        <v>0</v>
      </c>
      <c r="G850" s="15">
        <f>'fnd enro'!G850</f>
        <v>0</v>
      </c>
      <c r="H850" s="15">
        <f>'fnd enro'!H850</f>
        <v>0</v>
      </c>
      <c r="I850" s="15">
        <f>'fnd enro'!I850</f>
        <v>3</v>
      </c>
      <c r="J850" s="15">
        <f>'fnd enro'!J850</f>
        <v>0</v>
      </c>
      <c r="K850" s="16">
        <f>'fnd enro'!K850</f>
        <v>0.1149</v>
      </c>
      <c r="L850" s="15">
        <f>'fnd enro'!L850</f>
        <v>0</v>
      </c>
      <c r="M850" s="15">
        <f>'fnd enro'!M850</f>
        <v>0</v>
      </c>
      <c r="N850" s="15">
        <f>'fnd enro'!N850</f>
        <v>0</v>
      </c>
      <c r="O850" s="15">
        <f>'fnd enro'!O850</f>
        <v>1</v>
      </c>
      <c r="P850" s="15">
        <f>'fnd enro'!P850</f>
        <v>3</v>
      </c>
      <c r="Q850" s="15">
        <f>'fnd enro'!R850</f>
        <v>3</v>
      </c>
      <c r="R850" s="16">
        <f t="shared" si="994"/>
        <v>1.0389999999999999</v>
      </c>
      <c r="S850" s="15">
        <f>VALUE('fnd enro'!Q850)</f>
        <v>10</v>
      </c>
      <c r="T850" s="2"/>
      <c r="U850" s="1">
        <f>(($D850*'fnd base rates'!C$107)
+($E850*'fnd base rates'!C$108)
+($F850*'fnd base rates'!C$109)
+($G850*'fnd base rates'!C$110)
+($H850*'fnd base rates'!C$111)
+($I850*'fnd base rates'!C$112)
+($J850*'fnd base rates'!C$113)
+($K850*'fnd base rates'!C$114)
+($M850*'fnd base rates'!C$116)
+($N850*'fnd base rates'!C$117)
+($O850*'fnd base rates'!C$118)
+($P850*VLOOKUP($S850+12,rate_basefnd,3)))
*$R850</f>
        <v>1905.314957281</v>
      </c>
      <c r="V850" s="1">
        <f>(($D850*'fnd base rates'!D$107)
+($E850*'fnd base rates'!D$108)
+($F850*'fnd base rates'!D$109)
+($G850*'fnd base rates'!D$110)
+($H850*'fnd base rates'!D$111)
+($I850*'fnd base rates'!D$112)
+($J850*'fnd base rates'!D$113)
+($K850*'fnd base rates'!D$114)
+($M850*'fnd base rates'!D$116)
+($N850*'fnd base rates'!D$117)
+($O850*'fnd base rates'!D$118)
+($P850*VLOOKUP($S850+12,rate_basefnd,4)))
*$R850</f>
        <v>3474.1978099999997</v>
      </c>
      <c r="W850" s="1">
        <f>(($D850*'fnd base rates'!E$107)
+($E850*'fnd base rates'!E$108)
+($F850*'fnd base rates'!E$109)
+($G850*'fnd base rates'!E$110)
+($H850*'fnd base rates'!E$111)
+($I850*'fnd base rates'!E$112)
+($J850*'fnd base rates'!E$113)
+($K850*'fnd base rates'!E$114)
+($M850*'fnd base rates'!E$116)
+($N850*'fnd base rates'!E$117)
+($O850*'fnd base rates'!E$118)
+($P850*VLOOKUP($S850+12,rate_basefnd,5)))
*$R850</f>
        <v>25850.450682302999</v>
      </c>
      <c r="X850" s="1">
        <f>(($D850*'fnd base rates'!F$107)
+($E850*'fnd base rates'!F$108)
+($F850*'fnd base rates'!F$109)
+($G850*'fnd base rates'!F$110)
+($H850*'fnd base rates'!F$111)
+($I850*'fnd base rates'!F$112)
+($J850*'fnd base rates'!F$113)
+($K850*'fnd base rates'!F$114)
+($M850*'fnd base rates'!F$116)
+($N850*'fnd base rates'!F$117)
+($O850*'fnd base rates'!F$118)
+($P850*VLOOKUP($S850+12,rate_basefnd,6)))
*$R850</f>
        <v>2793.1906066940001</v>
      </c>
      <c r="Y850" s="1">
        <f>(($D850*'fnd base rates'!G$107)
+($E850*'fnd base rates'!G$108)
+($F850*'fnd base rates'!G$109)
+($G850*'fnd base rates'!G$110)
+($H850*'fnd base rates'!G$111)
+($I850*'fnd base rates'!G$112)
+($J850*'fnd base rates'!G$113)
+($K850*'fnd base rates'!G$114)
+($M850*'fnd base rates'!G$116)
+($N850*'fnd base rates'!G$117)
+($O850*'fnd base rates'!G$118)
+($P850*VLOOKUP($S850+12,rate_basefnd,7)))
*$R850</f>
        <v>1023.7250552629999</v>
      </c>
      <c r="Z850" s="1">
        <f>(($D850*'fnd base rates'!H$107)
+($E850*'fnd base rates'!H$108)
+($F850*'fnd base rates'!H$109)
+($G850*'fnd base rates'!H$110)
+($H850*'fnd base rates'!H$111)
+($I850*'fnd base rates'!H$112)
+($J850*'fnd base rates'!H$113)
+($K850*'fnd base rates'!H$114)
+($M850*'fnd base rates'!H$116)
+($N850*'fnd base rates'!H$117)
+($O850*'fnd base rates'!H$118)
+($P850*VLOOKUP($S850+12,rate_basefnd,8)))</f>
        <v>2556.49163</v>
      </c>
      <c r="AA850" s="1">
        <f>(($D850*'fnd base rates'!I$107)
+($E850*'fnd base rates'!I$108)
+($F850*'fnd base rates'!I$109)
+($G850*'fnd base rates'!I$110)
+($H850*'fnd base rates'!I$111)
+($I850*'fnd base rates'!I$112)
+($J850*'fnd base rates'!I$113)
+($K850*'fnd base rates'!I$114)
+($M850*'fnd base rates'!I$116)
+($N850*'fnd base rates'!I$117)
+($O850*'fnd base rates'!I$118)
+($P850*VLOOKUP($S850+12,rate_basefnd,9)))
*$R850</f>
        <v>1746.92265</v>
      </c>
      <c r="AB850" s="1">
        <f>(($D850*'fnd base rates'!J$107)
+($E850*'fnd base rates'!J$108)
+($F850*'fnd base rates'!J$109)
+($G850*'fnd base rates'!J$110)
+($H850*'fnd base rates'!J$111)
+($I850*'fnd base rates'!J$112)
+($J850*'fnd base rates'!J$113)
+($K850*'fnd base rates'!J$114)
+($M850*'fnd base rates'!J$116)
+($N850*'fnd base rates'!J$117)
+($O850*'fnd base rates'!J$118)
+($P850*VLOOKUP($S850+12,rate_basefnd,10)))
*$R850</f>
        <v>3862.1604099999995</v>
      </c>
      <c r="AC850" s="1">
        <f>(($D850*'fnd base rates'!K$107)
+($E850*'fnd base rates'!K$108)
+($F850*'fnd base rates'!K$109)
+($G850*'fnd base rates'!K$110)
+($H850*'fnd base rates'!K$111)
+($I850*'fnd base rates'!K$112)
+($J850*'fnd base rates'!K$113)
+($K850*'fnd base rates'!K$114)
+($M850*'fnd base rates'!K$116)
+($N850*'fnd base rates'!K$117)
+($O850*'fnd base rates'!K$118)
+($P850*VLOOKUP($S850+12,rate_basefnd,11)))
*$R850</f>
        <v>3694.634162287</v>
      </c>
      <c r="AD850" s="1">
        <f>(($D850*'fnd base rates'!L$107)
+($E850*'fnd base rates'!L$108)
+($F850*'fnd base rates'!L$109)
+($G850*'fnd base rates'!L$110)
+($H850*'fnd base rates'!L$111)
+($I850*'fnd base rates'!L$112)
+($J850*'fnd base rates'!L$113)
+($K850*'fnd base rates'!L$114)
+($M850*'fnd base rates'!L$116)
+($N850*'fnd base rates'!L$117)
+($O850*'fnd base rates'!L$118)
+($P850*VLOOKUP($S850+12,rate_basefnd,12)))</f>
        <v>5499.2102180000002</v>
      </c>
      <c r="AE850" s="1">
        <f>(($D850*'fnd base rates'!M$107)
+($E850*'fnd base rates'!M$108)
+($F850*'fnd base rates'!M$109)
+($G850*'fnd base rates'!M$110)
+($H850*'fnd base rates'!M$111)
+($I850*'fnd base rates'!M$112)
+($J850*'fnd base rates'!M$113)
+($K850*'fnd base rates'!M$114)
+($M850*'fnd base rates'!M$116)
+($N850*'fnd base rates'!M$117)
+($O850*'fnd base rates'!M$118)
+($P850*VLOOKUP($S850+12,rate_basefnd,13)))</f>
        <v>0</v>
      </c>
      <c r="AF850" s="4">
        <f t="shared" si="995"/>
        <v>52406.298181827995</v>
      </c>
      <c r="AH850" s="4">
        <f t="shared" si="996"/>
        <v>493057274</v>
      </c>
      <c r="AI850" s="4" t="str">
        <f t="shared" si="997"/>
        <v>493</v>
      </c>
      <c r="AJ850" s="2" t="str">
        <f t="shared" si="998"/>
        <v>057</v>
      </c>
      <c r="AK850" s="2" t="str">
        <f t="shared" si="999"/>
        <v>274</v>
      </c>
      <c r="AL850" s="4">
        <f t="shared" si="1000"/>
        <v>1</v>
      </c>
      <c r="AM850" s="4">
        <f t="shared" si="992"/>
        <v>3</v>
      </c>
      <c r="AN850" s="4">
        <f t="shared" si="1001"/>
        <v>52406.298181827995</v>
      </c>
      <c r="AO850" s="4">
        <f t="shared" si="1002"/>
        <v>17469</v>
      </c>
      <c r="AP850" s="4">
        <f t="shared" si="1003"/>
        <v>0</v>
      </c>
      <c r="AQ850" s="4">
        <v>17469</v>
      </c>
      <c r="AW850" s="4">
        <v>17380</v>
      </c>
      <c r="AX850" s="5">
        <f t="shared" si="1004"/>
        <v>89</v>
      </c>
      <c r="AY850" s="4">
        <v>17469</v>
      </c>
      <c r="AZ850" s="5"/>
      <c r="BB850" s="5">
        <f t="shared" ref="BB850" si="1012">BC850-BA850</f>
        <v>0</v>
      </c>
    </row>
    <row r="851" spans="1:54" s="4" customFormat="1">
      <c r="A851" s="278">
        <v>493</v>
      </c>
      <c r="B851" s="2">
        <v>493057346</v>
      </c>
      <c r="C851" s="10" t="s">
        <v>1201</v>
      </c>
      <c r="D851" s="15">
        <f>'fnd enro'!D851</f>
        <v>0</v>
      </c>
      <c r="E851" s="15">
        <f>'fnd enro'!E851</f>
        <v>0</v>
      </c>
      <c r="F851" s="15">
        <f>'fnd enro'!F851</f>
        <v>0</v>
      </c>
      <c r="G851" s="15">
        <f>'fnd enro'!G851</f>
        <v>0</v>
      </c>
      <c r="H851" s="15">
        <f>'fnd enro'!H851</f>
        <v>0</v>
      </c>
      <c r="I851" s="15">
        <f>'fnd enro'!I851</f>
        <v>2</v>
      </c>
      <c r="J851" s="15">
        <f>'fnd enro'!J851</f>
        <v>0</v>
      </c>
      <c r="K851" s="16">
        <f>'fnd enro'!K851</f>
        <v>7.6600000000000001E-2</v>
      </c>
      <c r="L851" s="15">
        <f>'fnd enro'!L851</f>
        <v>0</v>
      </c>
      <c r="M851" s="15">
        <f>'fnd enro'!M851</f>
        <v>0</v>
      </c>
      <c r="N851" s="15">
        <f>'fnd enro'!N851</f>
        <v>0</v>
      </c>
      <c r="O851" s="15">
        <f>'fnd enro'!O851</f>
        <v>2</v>
      </c>
      <c r="P851" s="15">
        <f>'fnd enro'!P851</f>
        <v>2</v>
      </c>
      <c r="Q851" s="15">
        <f>'fnd enro'!R851</f>
        <v>2</v>
      </c>
      <c r="R851" s="16">
        <f t="shared" si="994"/>
        <v>1.0389999999999999</v>
      </c>
      <c r="S851" s="15">
        <f>VALUE('fnd enro'!Q851)</f>
        <v>6</v>
      </c>
      <c r="T851" s="2"/>
      <c r="U851" s="1">
        <f>(($D851*'fnd base rates'!C$107)
+($E851*'fnd base rates'!C$108)
+($F851*'fnd base rates'!C$109)
+($G851*'fnd base rates'!C$110)
+($H851*'fnd base rates'!C$111)
+($I851*'fnd base rates'!C$112)
+($J851*'fnd base rates'!C$113)
+($K851*'fnd base rates'!C$114)
+($M851*'fnd base rates'!C$116)
+($N851*'fnd base rates'!C$117)
+($O851*'fnd base rates'!C$118)
+($P851*VLOOKUP($S851+12,rate_basefnd,3)))
*$R851</f>
        <v>1368.9911648539999</v>
      </c>
      <c r="V851" s="1">
        <f>(($D851*'fnd base rates'!D$107)
+($E851*'fnd base rates'!D$108)
+($F851*'fnd base rates'!D$109)
+($G851*'fnd base rates'!D$110)
+($H851*'fnd base rates'!D$111)
+($I851*'fnd base rates'!D$112)
+($J851*'fnd base rates'!D$113)
+($K851*'fnd base rates'!D$114)
+($M851*'fnd base rates'!D$116)
+($N851*'fnd base rates'!D$117)
+($O851*'fnd base rates'!D$118)
+($P851*VLOOKUP($S851+12,rate_basefnd,4)))
*$R851</f>
        <v>2429.3482399999998</v>
      </c>
      <c r="W851" s="1">
        <f>(($D851*'fnd base rates'!E$107)
+($E851*'fnd base rates'!E$108)
+($F851*'fnd base rates'!E$109)
+($G851*'fnd base rates'!E$110)
+($H851*'fnd base rates'!E$111)
+($I851*'fnd base rates'!E$112)
+($J851*'fnd base rates'!E$113)
+($K851*'fnd base rates'!E$114)
+($M851*'fnd base rates'!E$116)
+($N851*'fnd base rates'!E$117)
+($O851*'fnd base rates'!E$118)
+($P851*VLOOKUP($S851+12,rate_basefnd,5)))
*$R851</f>
        <v>17764.749808201999</v>
      </c>
      <c r="X851" s="1">
        <f>(($D851*'fnd base rates'!F$107)
+($E851*'fnd base rates'!F$108)
+($F851*'fnd base rates'!F$109)
+($G851*'fnd base rates'!F$110)
+($H851*'fnd base rates'!F$111)
+($I851*'fnd base rates'!F$112)
+($J851*'fnd base rates'!F$113)
+($K851*'fnd base rates'!F$114)
+($M851*'fnd base rates'!F$116)
+($N851*'fnd base rates'!F$117)
+($O851*'fnd base rates'!F$118)
+($P851*VLOOKUP($S851+12,rate_basefnd,6)))
*$R851</f>
        <v>2069.9547777960001</v>
      </c>
      <c r="Y851" s="1">
        <f>(($D851*'fnd base rates'!G$107)
+($E851*'fnd base rates'!G$108)
+($F851*'fnd base rates'!G$109)
+($G851*'fnd base rates'!G$110)
+($H851*'fnd base rates'!G$111)
+($I851*'fnd base rates'!G$112)
+($J851*'fnd base rates'!G$113)
+($K851*'fnd base rates'!G$114)
+($M851*'fnd base rates'!G$116)
+($N851*'fnd base rates'!G$117)
+($O851*'fnd base rates'!G$118)
+($P851*VLOOKUP($S851+12,rate_basefnd,7)))
*$R851</f>
        <v>697.03629684199984</v>
      </c>
      <c r="Z851" s="1">
        <f>(($D851*'fnd base rates'!H$107)
+($E851*'fnd base rates'!H$108)
+($F851*'fnd base rates'!H$109)
+($G851*'fnd base rates'!H$110)
+($H851*'fnd base rates'!H$111)
+($I851*'fnd base rates'!H$112)
+($J851*'fnd base rates'!H$113)
+($K851*'fnd base rates'!H$114)
+($M851*'fnd base rates'!H$116)
+($N851*'fnd base rates'!H$117)
+($O851*'fnd base rates'!H$118)
+($P851*VLOOKUP($S851+12,rate_basefnd,8)))</f>
        <v>1840.5744199999999</v>
      </c>
      <c r="AA851" s="1">
        <f>(($D851*'fnd base rates'!I$107)
+($E851*'fnd base rates'!I$108)
+($F851*'fnd base rates'!I$109)
+($G851*'fnd base rates'!I$110)
+($H851*'fnd base rates'!I$111)
+($I851*'fnd base rates'!I$112)
+($J851*'fnd base rates'!I$113)
+($K851*'fnd base rates'!I$114)
+($M851*'fnd base rates'!I$116)
+($N851*'fnd base rates'!I$117)
+($O851*'fnd base rates'!I$118)
+($P851*VLOOKUP($S851+12,rate_basefnd,9)))
*$R851</f>
        <v>1216.2741800000001</v>
      </c>
      <c r="AB851" s="1">
        <f>(($D851*'fnd base rates'!J$107)
+($E851*'fnd base rates'!J$108)
+($F851*'fnd base rates'!J$109)
+($G851*'fnd base rates'!J$110)
+($H851*'fnd base rates'!J$111)
+($I851*'fnd base rates'!J$112)
+($J851*'fnd base rates'!J$113)
+($K851*'fnd base rates'!J$114)
+($M851*'fnd base rates'!J$116)
+($N851*'fnd base rates'!J$117)
+($O851*'fnd base rates'!J$118)
+($P851*VLOOKUP($S851+12,rate_basefnd,10)))
*$R851</f>
        <v>2410.1267399999997</v>
      </c>
      <c r="AC851" s="1">
        <f>(($D851*'fnd base rates'!K$107)
+($E851*'fnd base rates'!K$108)
+($F851*'fnd base rates'!K$109)
+($G851*'fnd base rates'!K$110)
+($H851*'fnd base rates'!K$111)
+($I851*'fnd base rates'!K$112)
+($J851*'fnd base rates'!K$113)
+($K851*'fnd base rates'!K$114)
+($M851*'fnd base rates'!K$116)
+($N851*'fnd base rates'!K$117)
+($O851*'fnd base rates'!K$118)
+($P851*VLOOKUP($S851+12,rate_basefnd,11)))
*$R851</f>
        <v>2819.3556148579996</v>
      </c>
      <c r="AD851" s="1">
        <f>(($D851*'fnd base rates'!L$107)
+($E851*'fnd base rates'!L$108)
+($F851*'fnd base rates'!L$109)
+($G851*'fnd base rates'!L$110)
+($H851*'fnd base rates'!L$111)
+($I851*'fnd base rates'!L$112)
+($J851*'fnd base rates'!L$113)
+($K851*'fnd base rates'!L$114)
+($M851*'fnd base rates'!L$116)
+($N851*'fnd base rates'!L$117)
+($O851*'fnd base rates'!L$118)
+($P851*VLOOKUP($S851+12,rate_basefnd,12)))</f>
        <v>3836.646812</v>
      </c>
      <c r="AE851" s="1">
        <f>(($D851*'fnd base rates'!M$107)
+($E851*'fnd base rates'!M$108)
+($F851*'fnd base rates'!M$109)
+($G851*'fnd base rates'!M$110)
+($H851*'fnd base rates'!M$111)
+($I851*'fnd base rates'!M$112)
+($J851*'fnd base rates'!M$113)
+($K851*'fnd base rates'!M$114)
+($M851*'fnd base rates'!M$116)
+($N851*'fnd base rates'!M$117)
+($O851*'fnd base rates'!M$118)
+($P851*VLOOKUP($S851+12,rate_basefnd,13)))</f>
        <v>0</v>
      </c>
      <c r="AF851" s="4">
        <f t="shared" si="995"/>
        <v>36453.058054551999</v>
      </c>
      <c r="AH851" s="4">
        <f t="shared" si="996"/>
        <v>493057346</v>
      </c>
      <c r="AI851" s="4" t="str">
        <f t="shared" si="997"/>
        <v>493</v>
      </c>
      <c r="AJ851" s="2" t="str">
        <f t="shared" si="998"/>
        <v>057</v>
      </c>
      <c r="AK851" s="2" t="str">
        <f t="shared" si="999"/>
        <v>346</v>
      </c>
      <c r="AL851" s="4">
        <f t="shared" si="1000"/>
        <v>1</v>
      </c>
      <c r="AM851" s="4">
        <f t="shared" si="992"/>
        <v>2</v>
      </c>
      <c r="AN851" s="4">
        <f t="shared" si="1001"/>
        <v>36453.058054551999</v>
      </c>
      <c r="AO851" s="4">
        <f t="shared" si="1002"/>
        <v>18227</v>
      </c>
      <c r="AP851" s="4">
        <f t="shared" si="1003"/>
        <v>0</v>
      </c>
      <c r="AQ851" s="4">
        <v>18227</v>
      </c>
      <c r="AW851" s="4">
        <v>18158</v>
      </c>
      <c r="AX851" s="5">
        <f t="shared" si="1004"/>
        <v>69</v>
      </c>
      <c r="AY851" s="4">
        <v>18227</v>
      </c>
      <c r="AZ851" s="5"/>
      <c r="BB851" s="5">
        <f t="shared" ref="BB851" si="1013">BC851-BA851</f>
        <v>0</v>
      </c>
    </row>
    <row r="852" spans="1:54" s="4" customFormat="1">
      <c r="A852" s="278">
        <v>494</v>
      </c>
      <c r="B852" s="2">
        <v>494093031</v>
      </c>
      <c r="C852" s="10" t="s">
        <v>1073</v>
      </c>
      <c r="D852" s="15">
        <f>'fnd enro'!D852</f>
        <v>0</v>
      </c>
      <c r="E852" s="15">
        <f>'fnd enro'!E852</f>
        <v>0</v>
      </c>
      <c r="F852" s="15">
        <f>'fnd enro'!F852</f>
        <v>0</v>
      </c>
      <c r="G852" s="15">
        <f>'fnd enro'!G852</f>
        <v>0</v>
      </c>
      <c r="H852" s="15">
        <f>'fnd enro'!H852</f>
        <v>0</v>
      </c>
      <c r="I852" s="15">
        <f>'fnd enro'!I852</f>
        <v>1</v>
      </c>
      <c r="J852" s="15">
        <f>'fnd enro'!J852</f>
        <v>0</v>
      </c>
      <c r="K852" s="16">
        <f>'fnd enro'!K852</f>
        <v>3.8300000000000001E-2</v>
      </c>
      <c r="L852" s="15">
        <f>'fnd enro'!L852</f>
        <v>0</v>
      </c>
      <c r="M852" s="15">
        <f>'fnd enro'!M852</f>
        <v>0</v>
      </c>
      <c r="N852" s="15">
        <f>'fnd enro'!N852</f>
        <v>0</v>
      </c>
      <c r="O852" s="15">
        <f>'fnd enro'!O852</f>
        <v>0</v>
      </c>
      <c r="P852" s="15">
        <f>'fnd enro'!P852</f>
        <v>0</v>
      </c>
      <c r="Q852" s="15">
        <f>'fnd enro'!R852</f>
        <v>1</v>
      </c>
      <c r="R852" s="16">
        <f t="shared" si="994"/>
        <v>1.042</v>
      </c>
      <c r="S852" s="15">
        <f>VALUE('fnd enro'!Q852)</f>
        <v>4</v>
      </c>
      <c r="T852" s="2"/>
      <c r="U852" s="1">
        <f>(($D852*'fnd base rates'!C$107)
+($E852*'fnd base rates'!C$108)
+($F852*'fnd base rates'!C$109)
+($G852*'fnd base rates'!C$110)
+($H852*'fnd base rates'!C$111)
+($I852*'fnd base rates'!C$112)
+($J852*'fnd base rates'!C$113)
+($K852*'fnd base rates'!C$114)
+($M852*'fnd base rates'!C$116)
+($N852*'fnd base rates'!C$117)
+($O852*'fnd base rates'!C$118)
+($P852*VLOOKUP($S852+12,rate_basefnd,3)))
*$R852</f>
        <v>534.04822930600005</v>
      </c>
      <c r="V852" s="1">
        <f>(($D852*'fnd base rates'!D$107)
+($E852*'fnd base rates'!D$108)
+($F852*'fnd base rates'!D$109)
+($G852*'fnd base rates'!D$110)
+($H852*'fnd base rates'!D$111)
+($I852*'fnd base rates'!D$112)
+($J852*'fnd base rates'!D$113)
+($K852*'fnd base rates'!D$114)
+($M852*'fnd base rates'!D$116)
+($N852*'fnd base rates'!D$117)
+($O852*'fnd base rates'!D$118)
+($P852*VLOOKUP($S852+12,rate_basefnd,4)))
*$R852</f>
        <v>762.87945999999999</v>
      </c>
      <c r="W852" s="1">
        <f>(($D852*'fnd base rates'!E$107)
+($E852*'fnd base rates'!E$108)
+($F852*'fnd base rates'!E$109)
+($G852*'fnd base rates'!E$110)
+($H852*'fnd base rates'!E$111)
+($I852*'fnd base rates'!E$112)
+($J852*'fnd base rates'!E$113)
+($K852*'fnd base rates'!E$114)
+($M852*'fnd base rates'!E$116)
+($N852*'fnd base rates'!E$117)
+($O852*'fnd base rates'!E$118)
+($P852*VLOOKUP($S852+12,rate_basefnd,5)))
*$R852</f>
        <v>4895.2172798780002</v>
      </c>
      <c r="X852" s="1">
        <f>(($D852*'fnd base rates'!F$107)
+($E852*'fnd base rates'!F$108)
+($F852*'fnd base rates'!F$109)
+($G852*'fnd base rates'!F$110)
+($H852*'fnd base rates'!F$111)
+($I852*'fnd base rates'!F$112)
+($J852*'fnd base rates'!F$113)
+($K852*'fnd base rates'!F$114)
+($M852*'fnd base rates'!F$116)
+($N852*'fnd base rates'!F$117)
+($O852*'fnd base rates'!F$118)
+($P852*VLOOKUP($S852+12,rate_basefnd,6)))
*$R852</f>
        <v>881.64493404400014</v>
      </c>
      <c r="Y852" s="1">
        <f>(($D852*'fnd base rates'!G$107)
+($E852*'fnd base rates'!G$108)
+($F852*'fnd base rates'!G$109)
+($G852*'fnd base rates'!G$110)
+($H852*'fnd base rates'!G$111)
+($I852*'fnd base rates'!G$112)
+($J852*'fnd base rates'!G$113)
+($K852*'fnd base rates'!G$114)
+($M852*'fnd base rates'!G$116)
+($N852*'fnd base rates'!G$117)
+($O852*'fnd base rates'!G$118)
+($P852*VLOOKUP($S852+12,rate_basefnd,7)))
*$R852</f>
        <v>163.27737683799998</v>
      </c>
      <c r="Z852" s="1">
        <f>(($D852*'fnd base rates'!H$107)
+($E852*'fnd base rates'!H$108)
+($F852*'fnd base rates'!H$109)
+($G852*'fnd base rates'!H$110)
+($H852*'fnd base rates'!H$111)
+($I852*'fnd base rates'!H$112)
+($J852*'fnd base rates'!H$113)
+($K852*'fnd base rates'!H$114)
+($M852*'fnd base rates'!H$116)
+($N852*'fnd base rates'!H$117)
+($O852*'fnd base rates'!H$118)
+($P852*VLOOKUP($S852+12,rate_basefnd,8)))</f>
        <v>792.30720999999994</v>
      </c>
      <c r="AA852" s="1">
        <f>(($D852*'fnd base rates'!I$107)
+($E852*'fnd base rates'!I$108)
+($F852*'fnd base rates'!I$109)
+($G852*'fnd base rates'!I$110)
+($H852*'fnd base rates'!I$111)
+($I852*'fnd base rates'!I$112)
+($J852*'fnd base rates'!I$113)
+($K852*'fnd base rates'!I$114)
+($M852*'fnd base rates'!I$116)
+($N852*'fnd base rates'!I$117)
+($O852*'fnd base rates'!I$118)
+($P852*VLOOKUP($S852+12,rate_basefnd,9)))
*$R852</f>
        <v>424.71920000000006</v>
      </c>
      <c r="AB852" s="1">
        <f>(($D852*'fnd base rates'!J$107)
+($E852*'fnd base rates'!J$108)
+($F852*'fnd base rates'!J$109)
+($G852*'fnd base rates'!J$110)
+($H852*'fnd base rates'!J$111)
+($I852*'fnd base rates'!J$112)
+($J852*'fnd base rates'!J$113)
+($K852*'fnd base rates'!J$114)
+($M852*'fnd base rates'!J$116)
+($N852*'fnd base rates'!J$117)
+($O852*'fnd base rates'!J$118)
+($P852*VLOOKUP($S852+12,rate_basefnd,10)))
*$R852</f>
        <v>572.09968000000003</v>
      </c>
      <c r="AC852" s="1">
        <f>(($D852*'fnd base rates'!K$107)
+($E852*'fnd base rates'!K$108)
+($F852*'fnd base rates'!K$109)
+($G852*'fnd base rates'!K$110)
+($H852*'fnd base rates'!K$111)
+($I852*'fnd base rates'!K$112)
+($J852*'fnd base rates'!K$113)
+($K852*'fnd base rates'!K$114)
+($M852*'fnd base rates'!K$116)
+($N852*'fnd base rates'!K$117)
+($O852*'fnd base rates'!K$118)
+($P852*VLOOKUP($S852+12,rate_basefnd,11)))
*$R852</f>
        <v>1145.7769594619999</v>
      </c>
      <c r="AD852" s="1">
        <f>(($D852*'fnd base rates'!L$107)
+($E852*'fnd base rates'!L$108)
+($F852*'fnd base rates'!L$109)
+($G852*'fnd base rates'!L$110)
+($H852*'fnd base rates'!L$111)
+($I852*'fnd base rates'!L$112)
+($J852*'fnd base rates'!L$113)
+($K852*'fnd base rates'!L$114)
+($M852*'fnd base rates'!L$116)
+($N852*'fnd base rates'!L$117)
+($O852*'fnd base rates'!L$118)
+($P852*VLOOKUP($S852+12,rate_basefnd,12)))</f>
        <v>1229.513406</v>
      </c>
      <c r="AE852" s="1">
        <f>(($D852*'fnd base rates'!M$107)
+($E852*'fnd base rates'!M$108)
+($F852*'fnd base rates'!M$109)
+($G852*'fnd base rates'!M$110)
+($H852*'fnd base rates'!M$111)
+($I852*'fnd base rates'!M$112)
+($J852*'fnd base rates'!M$113)
+($K852*'fnd base rates'!M$114)
+($M852*'fnd base rates'!M$116)
+($N852*'fnd base rates'!M$117)
+($O852*'fnd base rates'!M$118)
+($P852*VLOOKUP($S852+12,rate_basefnd,13)))</f>
        <v>0</v>
      </c>
      <c r="AF852" s="4">
        <f t="shared" si="995"/>
        <v>11401.483735528001</v>
      </c>
      <c r="AH852" s="4">
        <f t="shared" si="996"/>
        <v>494093031</v>
      </c>
      <c r="AI852" s="4" t="str">
        <f t="shared" si="997"/>
        <v>494</v>
      </c>
      <c r="AJ852" s="2" t="str">
        <f t="shared" si="998"/>
        <v>093</v>
      </c>
      <c r="AK852" s="2" t="str">
        <f t="shared" si="999"/>
        <v>031</v>
      </c>
      <c r="AL852" s="4">
        <f t="shared" si="1000"/>
        <v>1</v>
      </c>
      <c r="AM852" s="4">
        <f t="shared" si="992"/>
        <v>1</v>
      </c>
      <c r="AN852" s="4">
        <f t="shared" si="1001"/>
        <v>11401.483735528001</v>
      </c>
      <c r="AO852" s="4">
        <f t="shared" si="1002"/>
        <v>11401</v>
      </c>
      <c r="AP852" s="4">
        <f t="shared" si="1003"/>
        <v>0</v>
      </c>
      <c r="AQ852" s="4">
        <v>11401</v>
      </c>
      <c r="AW852" s="4">
        <v>11387</v>
      </c>
      <c r="AX852" s="5">
        <f t="shared" si="1004"/>
        <v>14</v>
      </c>
      <c r="AY852" s="4">
        <v>11401</v>
      </c>
      <c r="AZ852" s="5"/>
      <c r="BB852" s="5">
        <f t="shared" ref="BB852" si="1014">BC852-BA852</f>
        <v>0</v>
      </c>
    </row>
    <row r="853" spans="1:54" s="4" customFormat="1">
      <c r="A853" s="278">
        <v>494</v>
      </c>
      <c r="B853" s="2">
        <v>494093035</v>
      </c>
      <c r="C853" s="10" t="s">
        <v>1073</v>
      </c>
      <c r="D853" s="15">
        <f>'fnd enro'!D853</f>
        <v>0</v>
      </c>
      <c r="E853" s="15">
        <f>'fnd enro'!E853</f>
        <v>0</v>
      </c>
      <c r="F853" s="15">
        <f>'fnd enro'!F853</f>
        <v>0</v>
      </c>
      <c r="G853" s="15">
        <f>'fnd enro'!G853</f>
        <v>4</v>
      </c>
      <c r="H853" s="15">
        <f>'fnd enro'!H853</f>
        <v>0</v>
      </c>
      <c r="I853" s="15">
        <f>'fnd enro'!I853</f>
        <v>1</v>
      </c>
      <c r="J853" s="15">
        <f>'fnd enro'!J853</f>
        <v>0</v>
      </c>
      <c r="K853" s="16">
        <f>'fnd enro'!K853</f>
        <v>0.1915</v>
      </c>
      <c r="L853" s="15">
        <f>'fnd enro'!L853</f>
        <v>0</v>
      </c>
      <c r="M853" s="15">
        <f>'fnd enro'!M853</f>
        <v>1</v>
      </c>
      <c r="N853" s="15">
        <f>'fnd enro'!N853</f>
        <v>0</v>
      </c>
      <c r="O853" s="15">
        <f>'fnd enro'!O853</f>
        <v>0</v>
      </c>
      <c r="P853" s="15">
        <f>'fnd enro'!P853</f>
        <v>4</v>
      </c>
      <c r="Q853" s="15">
        <f>'fnd enro'!R853</f>
        <v>5</v>
      </c>
      <c r="R853" s="16">
        <f t="shared" si="994"/>
        <v>1.042</v>
      </c>
      <c r="S853" s="15">
        <f>VALUE('fnd enro'!Q853)</f>
        <v>11</v>
      </c>
      <c r="T853" s="2"/>
      <c r="U853" s="1">
        <f>(($D853*'fnd base rates'!C$107)
+($E853*'fnd base rates'!C$108)
+($F853*'fnd base rates'!C$109)
+($G853*'fnd base rates'!C$110)
+($H853*'fnd base rates'!C$111)
+($I853*'fnd base rates'!C$112)
+($J853*'fnd base rates'!C$113)
+($K853*'fnd base rates'!C$114)
+($M853*'fnd base rates'!C$116)
+($N853*'fnd base rates'!C$117)
+($O853*'fnd base rates'!C$118)
+($P853*VLOOKUP($S853+12,rate_basefnd,3)))
*$R853</f>
        <v>3070.2962065300003</v>
      </c>
      <c r="V853" s="1">
        <f>(($D853*'fnd base rates'!D$107)
+($E853*'fnd base rates'!D$108)
+($F853*'fnd base rates'!D$109)
+($G853*'fnd base rates'!D$110)
+($H853*'fnd base rates'!D$111)
+($I853*'fnd base rates'!D$112)
+($J853*'fnd base rates'!D$113)
+($K853*'fnd base rates'!D$114)
+($M853*'fnd base rates'!D$116)
+($N853*'fnd base rates'!D$117)
+($O853*'fnd base rates'!D$118)
+($P853*VLOOKUP($S853+12,rate_basefnd,4)))
*$R853</f>
        <v>5413.9819200000002</v>
      </c>
      <c r="W853" s="1">
        <f>(($D853*'fnd base rates'!E$107)
+($E853*'fnd base rates'!E$108)
+($F853*'fnd base rates'!E$109)
+($G853*'fnd base rates'!E$110)
+($H853*'fnd base rates'!E$111)
+($I853*'fnd base rates'!E$112)
+($J853*'fnd base rates'!E$113)
+($K853*'fnd base rates'!E$114)
+($M853*'fnd base rates'!E$116)
+($N853*'fnd base rates'!E$117)
+($O853*'fnd base rates'!E$118)
+($P853*VLOOKUP($S853+12,rate_basefnd,5)))
*$R853</f>
        <v>35497.497539390002</v>
      </c>
      <c r="X853" s="1">
        <f>(($D853*'fnd base rates'!F$107)
+($E853*'fnd base rates'!F$108)
+($F853*'fnd base rates'!F$109)
+($G853*'fnd base rates'!F$110)
+($H853*'fnd base rates'!F$111)
+($I853*'fnd base rates'!F$112)
+($J853*'fnd base rates'!F$113)
+($K853*'fnd base rates'!F$114)
+($M853*'fnd base rates'!F$116)
+($N853*'fnd base rates'!F$117)
+($O853*'fnd base rates'!F$118)
+($P853*VLOOKUP($S853+12,rate_basefnd,6)))
*$R853</f>
        <v>6019.5630502200011</v>
      </c>
      <c r="Y853" s="1">
        <f>(($D853*'fnd base rates'!G$107)
+($E853*'fnd base rates'!G$108)
+($F853*'fnd base rates'!G$109)
+($G853*'fnd base rates'!G$110)
+($H853*'fnd base rates'!G$111)
+($I853*'fnd base rates'!G$112)
+($J853*'fnd base rates'!G$113)
+($K853*'fnd base rates'!G$114)
+($M853*'fnd base rates'!G$116)
+($N853*'fnd base rates'!G$117)
+($O853*'fnd base rates'!G$118)
+($P853*VLOOKUP($S853+12,rate_basefnd,7)))
*$R853</f>
        <v>1513.0889241900002</v>
      </c>
      <c r="Z853" s="1">
        <f>(($D853*'fnd base rates'!H$107)
+($E853*'fnd base rates'!H$108)
+($F853*'fnd base rates'!H$109)
+($G853*'fnd base rates'!H$110)
+($H853*'fnd base rates'!H$111)
+($I853*'fnd base rates'!H$112)
+($J853*'fnd base rates'!H$113)
+($K853*'fnd base rates'!H$114)
+($M853*'fnd base rates'!H$116)
+($N853*'fnd base rates'!H$117)
+($O853*'fnd base rates'!H$118)
+($P853*VLOOKUP($S853+12,rate_basefnd,8)))</f>
        <v>3013.5260499999999</v>
      </c>
      <c r="AA853" s="1">
        <f>(($D853*'fnd base rates'!I$107)
+($E853*'fnd base rates'!I$108)
+($F853*'fnd base rates'!I$109)
+($G853*'fnd base rates'!I$110)
+($H853*'fnd base rates'!I$111)
+($I853*'fnd base rates'!I$112)
+($J853*'fnd base rates'!I$113)
+($K853*'fnd base rates'!I$114)
+($M853*'fnd base rates'!I$116)
+($N853*'fnd base rates'!I$117)
+($O853*'fnd base rates'!I$118)
+($P853*VLOOKUP($S853+12,rate_basefnd,9)))
*$R853</f>
        <v>2182.8024400000004</v>
      </c>
      <c r="AB853" s="1">
        <f>(($D853*'fnd base rates'!J$107)
+($E853*'fnd base rates'!J$108)
+($F853*'fnd base rates'!J$109)
+($G853*'fnd base rates'!J$110)
+($H853*'fnd base rates'!J$111)
+($I853*'fnd base rates'!J$112)
+($J853*'fnd base rates'!J$113)
+($K853*'fnd base rates'!J$114)
+($M853*'fnd base rates'!J$116)
+($N853*'fnd base rates'!J$117)
+($O853*'fnd base rates'!J$118)
+($P853*VLOOKUP($S853+12,rate_basefnd,10)))
*$R853</f>
        <v>4134.1558399999994</v>
      </c>
      <c r="AC853" s="1">
        <f>(($D853*'fnd base rates'!K$107)
+($E853*'fnd base rates'!K$108)
+($F853*'fnd base rates'!K$109)
+($G853*'fnd base rates'!K$110)
+($H853*'fnd base rates'!K$111)
+($I853*'fnd base rates'!K$112)
+($J853*'fnd base rates'!K$113)
+($K853*'fnd base rates'!K$114)
+($M853*'fnd base rates'!K$116)
+($N853*'fnd base rates'!K$117)
+($O853*'fnd base rates'!K$118)
+($P853*VLOOKUP($S853+12,rate_basefnd,11)))
*$R853</f>
        <v>5827.0620373099991</v>
      </c>
      <c r="AD853" s="1">
        <f>(($D853*'fnd base rates'!L$107)
+($E853*'fnd base rates'!L$108)
+($F853*'fnd base rates'!L$109)
+($G853*'fnd base rates'!L$110)
+($H853*'fnd base rates'!L$111)
+($I853*'fnd base rates'!L$112)
+($J853*'fnd base rates'!L$113)
+($K853*'fnd base rates'!L$114)
+($M853*'fnd base rates'!L$116)
+($N853*'fnd base rates'!L$117)
+($O853*'fnd base rates'!L$118)
+($P853*VLOOKUP($S853+12,rate_basefnd,12)))</f>
        <v>8866.4770300000018</v>
      </c>
      <c r="AE853" s="1">
        <f>(($D853*'fnd base rates'!M$107)
+($E853*'fnd base rates'!M$108)
+($F853*'fnd base rates'!M$109)
+($G853*'fnd base rates'!M$110)
+($H853*'fnd base rates'!M$111)
+($I853*'fnd base rates'!M$112)
+($J853*'fnd base rates'!M$113)
+($K853*'fnd base rates'!M$114)
+($M853*'fnd base rates'!M$116)
+($N853*'fnd base rates'!M$117)
+($O853*'fnd base rates'!M$118)
+($P853*VLOOKUP($S853+12,rate_basefnd,13)))</f>
        <v>0</v>
      </c>
      <c r="AF853" s="4">
        <f t="shared" si="995"/>
        <v>75538.451037640014</v>
      </c>
      <c r="AH853" s="4">
        <f t="shared" si="996"/>
        <v>494093035</v>
      </c>
      <c r="AI853" s="4" t="str">
        <f t="shared" si="997"/>
        <v>494</v>
      </c>
      <c r="AJ853" s="2" t="str">
        <f t="shared" si="998"/>
        <v>093</v>
      </c>
      <c r="AK853" s="2" t="str">
        <f t="shared" si="999"/>
        <v>035</v>
      </c>
      <c r="AL853" s="4">
        <f t="shared" si="1000"/>
        <v>1</v>
      </c>
      <c r="AM853" s="4">
        <f t="shared" si="992"/>
        <v>5</v>
      </c>
      <c r="AN853" s="4">
        <f t="shared" si="1001"/>
        <v>75538.451037640014</v>
      </c>
      <c r="AO853" s="4">
        <f t="shared" si="1002"/>
        <v>15108</v>
      </c>
      <c r="AP853" s="4">
        <f t="shared" si="1003"/>
        <v>0</v>
      </c>
      <c r="AQ853" s="4">
        <v>15108</v>
      </c>
      <c r="AW853" s="4">
        <v>15021</v>
      </c>
      <c r="AX853" s="5">
        <f t="shared" si="1004"/>
        <v>87</v>
      </c>
      <c r="AY853" s="4">
        <v>15108</v>
      </c>
      <c r="AZ853" s="5"/>
      <c r="BB853" s="5">
        <f t="shared" ref="BB853" si="1015">BC853-BA853</f>
        <v>0</v>
      </c>
    </row>
    <row r="854" spans="1:54" s="4" customFormat="1">
      <c r="A854" s="278">
        <v>494</v>
      </c>
      <c r="B854" s="2">
        <v>494093049</v>
      </c>
      <c r="C854" s="10" t="s">
        <v>1073</v>
      </c>
      <c r="D854" s="15">
        <f>'fnd enro'!D854</f>
        <v>0</v>
      </c>
      <c r="E854" s="15">
        <f>'fnd enro'!E854</f>
        <v>0</v>
      </c>
      <c r="F854" s="15">
        <f>'fnd enro'!F854</f>
        <v>0</v>
      </c>
      <c r="G854" s="15">
        <f>'fnd enro'!G854</f>
        <v>1</v>
      </c>
      <c r="H854" s="15">
        <f>'fnd enro'!H854</f>
        <v>1</v>
      </c>
      <c r="I854" s="15">
        <f>'fnd enro'!I854</f>
        <v>0</v>
      </c>
      <c r="J854" s="15">
        <f>'fnd enro'!J854</f>
        <v>0</v>
      </c>
      <c r="K854" s="16">
        <f>'fnd enro'!K854</f>
        <v>7.6600000000000001E-2</v>
      </c>
      <c r="L854" s="15">
        <f>'fnd enro'!L854</f>
        <v>0</v>
      </c>
      <c r="M854" s="15">
        <f>'fnd enro'!M854</f>
        <v>0</v>
      </c>
      <c r="N854" s="15">
        <f>'fnd enro'!N854</f>
        <v>0</v>
      </c>
      <c r="O854" s="15">
        <f>'fnd enro'!O854</f>
        <v>0</v>
      </c>
      <c r="P854" s="15">
        <f>'fnd enro'!P854</f>
        <v>2</v>
      </c>
      <c r="Q854" s="15">
        <f>'fnd enro'!R854</f>
        <v>2</v>
      </c>
      <c r="R854" s="16">
        <f t="shared" si="994"/>
        <v>1.042</v>
      </c>
      <c r="S854" s="15">
        <f>VALUE('fnd enro'!Q854)</f>
        <v>8</v>
      </c>
      <c r="T854" s="2"/>
      <c r="U854" s="1">
        <f>(($D854*'fnd base rates'!C$107)
+($E854*'fnd base rates'!C$108)
+($F854*'fnd base rates'!C$109)
+($G854*'fnd base rates'!C$110)
+($H854*'fnd base rates'!C$111)
+($I854*'fnd base rates'!C$112)
+($J854*'fnd base rates'!C$113)
+($K854*'fnd base rates'!C$114)
+($M854*'fnd base rates'!C$116)
+($N854*'fnd base rates'!C$117)
+($O854*'fnd base rates'!C$118)
+($P854*VLOOKUP($S854+12,rate_basefnd,3)))
*$R854</f>
        <v>1204.306698612</v>
      </c>
      <c r="V854" s="1">
        <f>(($D854*'fnd base rates'!D$107)
+($E854*'fnd base rates'!D$108)
+($F854*'fnd base rates'!D$109)
+($G854*'fnd base rates'!D$110)
+($H854*'fnd base rates'!D$111)
+($I854*'fnd base rates'!D$112)
+($J854*'fnd base rates'!D$113)
+($K854*'fnd base rates'!D$114)
+($M854*'fnd base rates'!D$116)
+($N854*'fnd base rates'!D$117)
+($O854*'fnd base rates'!D$118)
+($P854*VLOOKUP($S854+12,rate_basefnd,4)))
*$R854</f>
        <v>2171.1528800000001</v>
      </c>
      <c r="W854" s="1">
        <f>(($D854*'fnd base rates'!E$107)
+($E854*'fnd base rates'!E$108)
+($F854*'fnd base rates'!E$109)
+($G854*'fnd base rates'!E$110)
+($H854*'fnd base rates'!E$111)
+($I854*'fnd base rates'!E$112)
+($J854*'fnd base rates'!E$113)
+($K854*'fnd base rates'!E$114)
+($M854*'fnd base rates'!E$116)
+($N854*'fnd base rates'!E$117)
+($O854*'fnd base rates'!E$118)
+($P854*VLOOKUP($S854+12,rate_basefnd,5)))
*$R854</f>
        <v>13613.397099756001</v>
      </c>
      <c r="X854" s="1">
        <f>(($D854*'fnd base rates'!F$107)
+($E854*'fnd base rates'!F$108)
+($F854*'fnd base rates'!F$109)
+($G854*'fnd base rates'!F$110)
+($H854*'fnd base rates'!F$111)
+($I854*'fnd base rates'!F$112)
+($J854*'fnd base rates'!F$113)
+($K854*'fnd base rates'!F$114)
+($M854*'fnd base rates'!F$116)
+($N854*'fnd base rates'!F$117)
+($O854*'fnd base rates'!F$118)
+($P854*VLOOKUP($S854+12,rate_basefnd,6)))
*$R854</f>
        <v>2230.9915680880003</v>
      </c>
      <c r="Y854" s="1">
        <f>(($D854*'fnd base rates'!G$107)
+($E854*'fnd base rates'!G$108)
+($F854*'fnd base rates'!G$109)
+($G854*'fnd base rates'!G$110)
+($H854*'fnd base rates'!G$111)
+($I854*'fnd base rates'!G$112)
+($J854*'fnd base rates'!G$113)
+($K854*'fnd base rates'!G$114)
+($M854*'fnd base rates'!G$116)
+($N854*'fnd base rates'!G$117)
+($O854*'fnd base rates'!G$118)
+($P854*VLOOKUP($S854+12,rate_basefnd,7)))
*$R854</f>
        <v>629.69339367600003</v>
      </c>
      <c r="Z854" s="1">
        <f>(($D854*'fnd base rates'!H$107)
+($E854*'fnd base rates'!H$108)
+($F854*'fnd base rates'!H$109)
+($G854*'fnd base rates'!H$110)
+($H854*'fnd base rates'!H$111)
+($I854*'fnd base rates'!H$112)
+($J854*'fnd base rates'!H$113)
+($K854*'fnd base rates'!H$114)
+($M854*'fnd base rates'!H$116)
+($N854*'fnd base rates'!H$117)
+($O854*'fnd base rates'!H$118)
+($P854*VLOOKUP($S854+12,rate_basefnd,8)))</f>
        <v>1046.53442</v>
      </c>
      <c r="AA854" s="1">
        <f>(($D854*'fnd base rates'!I$107)
+($E854*'fnd base rates'!I$108)
+($F854*'fnd base rates'!I$109)
+($G854*'fnd base rates'!I$110)
+($H854*'fnd base rates'!I$111)
+($I854*'fnd base rates'!I$112)
+($J854*'fnd base rates'!I$113)
+($K854*'fnd base rates'!I$114)
+($M854*'fnd base rates'!I$116)
+($N854*'fnd base rates'!I$117)
+($O854*'fnd base rates'!I$118)
+($P854*VLOOKUP($S854+12,rate_basefnd,9)))
*$R854</f>
        <v>885.36656000000005</v>
      </c>
      <c r="AB854" s="1">
        <f>(($D854*'fnd base rates'!J$107)
+($E854*'fnd base rates'!J$108)
+($F854*'fnd base rates'!J$109)
+($G854*'fnd base rates'!J$110)
+($H854*'fnd base rates'!J$111)
+($I854*'fnd base rates'!J$112)
+($J854*'fnd base rates'!J$113)
+($K854*'fnd base rates'!J$114)
+($M854*'fnd base rates'!J$116)
+($N854*'fnd base rates'!J$117)
+($O854*'fnd base rates'!J$118)
+($P854*VLOOKUP($S854+12,rate_basefnd,10)))
*$R854</f>
        <v>1725.6561999999999</v>
      </c>
      <c r="AC854" s="1">
        <f>(($D854*'fnd base rates'!K$107)
+($E854*'fnd base rates'!K$108)
+($F854*'fnd base rates'!K$109)
+($G854*'fnd base rates'!K$110)
+($H854*'fnd base rates'!K$111)
+($I854*'fnd base rates'!K$112)
+($J854*'fnd base rates'!K$113)
+($K854*'fnd base rates'!K$114)
+($M854*'fnd base rates'!K$116)
+($N854*'fnd base rates'!K$117)
+($O854*'fnd base rates'!K$118)
+($P854*VLOOKUP($S854+12,rate_basefnd,11)))
*$R854</f>
        <v>2273.8607589240005</v>
      </c>
      <c r="AD854" s="1">
        <f>(($D854*'fnd base rates'!L$107)
+($E854*'fnd base rates'!L$108)
+($F854*'fnd base rates'!L$109)
+($G854*'fnd base rates'!L$110)
+($H854*'fnd base rates'!L$111)
+($I854*'fnd base rates'!L$112)
+($J854*'fnd base rates'!L$113)
+($K854*'fnd base rates'!L$114)
+($M854*'fnd base rates'!L$116)
+($N854*'fnd base rates'!L$117)
+($O854*'fnd base rates'!L$118)
+($P854*VLOOKUP($S854+12,rate_basefnd,12)))</f>
        <v>3633.106812</v>
      </c>
      <c r="AE854" s="1">
        <f>(($D854*'fnd base rates'!M$107)
+($E854*'fnd base rates'!M$108)
+($F854*'fnd base rates'!M$109)
+($G854*'fnd base rates'!M$110)
+($H854*'fnd base rates'!M$111)
+($I854*'fnd base rates'!M$112)
+($J854*'fnd base rates'!M$113)
+($K854*'fnd base rates'!M$114)
+($M854*'fnd base rates'!M$116)
+($N854*'fnd base rates'!M$117)
+($O854*'fnd base rates'!M$118)
+($P854*VLOOKUP($S854+12,rate_basefnd,13)))</f>
        <v>0</v>
      </c>
      <c r="AF854" s="4">
        <f t="shared" si="995"/>
        <v>29414.066391056003</v>
      </c>
      <c r="AH854" s="4">
        <f t="shared" si="996"/>
        <v>494093049</v>
      </c>
      <c r="AI854" s="4" t="str">
        <f t="shared" si="997"/>
        <v>494</v>
      </c>
      <c r="AJ854" s="2" t="str">
        <f t="shared" si="998"/>
        <v>093</v>
      </c>
      <c r="AK854" s="2" t="str">
        <f t="shared" si="999"/>
        <v>049</v>
      </c>
      <c r="AL854" s="4">
        <f t="shared" si="1000"/>
        <v>1</v>
      </c>
      <c r="AM854" s="4">
        <f t="shared" si="992"/>
        <v>2</v>
      </c>
      <c r="AN854" s="4">
        <f t="shared" si="1001"/>
        <v>29414.066391056003</v>
      </c>
      <c r="AO854" s="4">
        <f t="shared" si="1002"/>
        <v>14707</v>
      </c>
      <c r="AP854" s="4">
        <f t="shared" si="1003"/>
        <v>0</v>
      </c>
      <c r="AQ854" s="4">
        <v>14707</v>
      </c>
      <c r="AW854" s="4">
        <v>14648</v>
      </c>
      <c r="AX854" s="5">
        <f t="shared" si="1004"/>
        <v>59</v>
      </c>
      <c r="AY854" s="4">
        <v>14707</v>
      </c>
      <c r="AZ854" s="5"/>
      <c r="BB854" s="5">
        <f t="shared" ref="BB854" si="1016">BC854-BA854</f>
        <v>0</v>
      </c>
    </row>
    <row r="855" spans="1:54" s="4" customFormat="1">
      <c r="A855" s="278">
        <v>494</v>
      </c>
      <c r="B855" s="2">
        <v>494093056</v>
      </c>
      <c r="C855" s="10" t="s">
        <v>1073</v>
      </c>
      <c r="D855" s="15">
        <f>'fnd enro'!D855</f>
        <v>0</v>
      </c>
      <c r="E855" s="15">
        <f>'fnd enro'!E855</f>
        <v>0</v>
      </c>
      <c r="F855" s="15">
        <f>'fnd enro'!F855</f>
        <v>0</v>
      </c>
      <c r="G855" s="15">
        <f>'fnd enro'!G855</f>
        <v>0</v>
      </c>
      <c r="H855" s="15">
        <f>'fnd enro'!H855</f>
        <v>1</v>
      </c>
      <c r="I855" s="15">
        <f>'fnd enro'!I855</f>
        <v>0</v>
      </c>
      <c r="J855" s="15">
        <f>'fnd enro'!J855</f>
        <v>0</v>
      </c>
      <c r="K855" s="16">
        <f>'fnd enro'!K855</f>
        <v>3.8300000000000001E-2</v>
      </c>
      <c r="L855" s="15">
        <f>'fnd enro'!L855</f>
        <v>0</v>
      </c>
      <c r="M855" s="15">
        <f>'fnd enro'!M855</f>
        <v>0</v>
      </c>
      <c r="N855" s="15">
        <f>'fnd enro'!N855</f>
        <v>0</v>
      </c>
      <c r="O855" s="15">
        <f>'fnd enro'!O855</f>
        <v>0</v>
      </c>
      <c r="P855" s="15">
        <f>'fnd enro'!P855</f>
        <v>1</v>
      </c>
      <c r="Q855" s="15">
        <f>'fnd enro'!R855</f>
        <v>1</v>
      </c>
      <c r="R855" s="16">
        <f t="shared" si="994"/>
        <v>1.042</v>
      </c>
      <c r="S855" s="15">
        <f>VALUE('fnd enro'!Q855)</f>
        <v>3</v>
      </c>
      <c r="T855" s="2"/>
      <c r="U855" s="1">
        <f>(($D855*'fnd base rates'!C$107)
+($E855*'fnd base rates'!C$108)
+($F855*'fnd base rates'!C$109)
+($G855*'fnd base rates'!C$110)
+($H855*'fnd base rates'!C$111)
+($I855*'fnd base rates'!C$112)
+($J855*'fnd base rates'!C$113)
+($K855*'fnd base rates'!C$114)
+($M855*'fnd base rates'!C$116)
+($N855*'fnd base rates'!C$117)
+($O855*'fnd base rates'!C$118)
+($P855*VLOOKUP($S855+12,rate_basefnd,3)))
*$R855</f>
        <v>590.49336930599998</v>
      </c>
      <c r="V855" s="1">
        <f>(($D855*'fnd base rates'!D$107)
+($E855*'fnd base rates'!D$108)
+($F855*'fnd base rates'!D$109)
+($G855*'fnd base rates'!D$110)
+($H855*'fnd base rates'!D$111)
+($I855*'fnd base rates'!D$112)
+($J855*'fnd base rates'!D$113)
+($K855*'fnd base rates'!D$114)
+($M855*'fnd base rates'!D$116)
+($N855*'fnd base rates'!D$117)
+($O855*'fnd base rates'!D$118)
+($P855*VLOOKUP($S855+12,rate_basefnd,4)))
*$R855</f>
        <v>1030.3400199999999</v>
      </c>
      <c r="W855" s="1">
        <f>(($D855*'fnd base rates'!E$107)
+($E855*'fnd base rates'!E$108)
+($F855*'fnd base rates'!E$109)
+($G855*'fnd base rates'!E$110)
+($H855*'fnd base rates'!E$111)
+($I855*'fnd base rates'!E$112)
+($J855*'fnd base rates'!E$113)
+($K855*'fnd base rates'!E$114)
+($M855*'fnd base rates'!E$116)
+($N855*'fnd base rates'!E$117)
+($O855*'fnd base rates'!E$118)
+($P855*VLOOKUP($S855+12,rate_basefnd,5)))
*$R855</f>
        <v>6057.5474398780007</v>
      </c>
      <c r="X855" s="1">
        <f>(($D855*'fnd base rates'!F$107)
+($E855*'fnd base rates'!F$108)
+($F855*'fnd base rates'!F$109)
+($G855*'fnd base rates'!F$110)
+($H855*'fnd base rates'!F$111)
+($I855*'fnd base rates'!F$112)
+($J855*'fnd base rates'!F$113)
+($K855*'fnd base rates'!F$114)
+($M855*'fnd base rates'!F$116)
+($N855*'fnd base rates'!F$117)
+($O855*'fnd base rates'!F$118)
+($P855*VLOOKUP($S855+12,rate_basefnd,6)))
*$R855</f>
        <v>989.82537404400011</v>
      </c>
      <c r="Y855" s="1">
        <f>(($D855*'fnd base rates'!G$107)
+($E855*'fnd base rates'!G$108)
+($F855*'fnd base rates'!G$109)
+($G855*'fnd base rates'!G$110)
+($H855*'fnd base rates'!G$111)
+($I855*'fnd base rates'!G$112)
+($J855*'fnd base rates'!G$113)
+($K855*'fnd base rates'!G$114)
+($M855*'fnd base rates'!G$116)
+($N855*'fnd base rates'!G$117)
+($O855*'fnd base rates'!G$118)
+($P855*VLOOKUP($S855+12,rate_basefnd,7)))
*$R855</f>
        <v>294.50685683799998</v>
      </c>
      <c r="Z855" s="1">
        <f>(($D855*'fnd base rates'!H$107)
+($E855*'fnd base rates'!H$108)
+($F855*'fnd base rates'!H$109)
+($G855*'fnd base rates'!H$110)
+($H855*'fnd base rates'!H$111)
+($I855*'fnd base rates'!H$112)
+($J855*'fnd base rates'!H$113)
+($K855*'fnd base rates'!H$114)
+($M855*'fnd base rates'!H$116)
+($N855*'fnd base rates'!H$117)
+($O855*'fnd base rates'!H$118)
+($P855*VLOOKUP($S855+12,rate_basefnd,8)))</f>
        <v>519.41720999999995</v>
      </c>
      <c r="AA855" s="1">
        <f>(($D855*'fnd base rates'!I$107)
+($E855*'fnd base rates'!I$108)
+($F855*'fnd base rates'!I$109)
+($G855*'fnd base rates'!I$110)
+($H855*'fnd base rates'!I$111)
+($I855*'fnd base rates'!I$112)
+($J855*'fnd base rates'!I$113)
+($K855*'fnd base rates'!I$114)
+($M855*'fnd base rates'!I$116)
+($N855*'fnd base rates'!I$117)
+($O855*'fnd base rates'!I$118)
+($P855*VLOOKUP($S855+12,rate_basefnd,9)))
*$R855</f>
        <v>455.96878000000004</v>
      </c>
      <c r="AB855" s="1">
        <f>(($D855*'fnd base rates'!J$107)
+($E855*'fnd base rates'!J$108)
+($F855*'fnd base rates'!J$109)
+($G855*'fnd base rates'!J$110)
+($H855*'fnd base rates'!J$111)
+($I855*'fnd base rates'!J$112)
+($J855*'fnd base rates'!J$113)
+($K855*'fnd base rates'!J$114)
+($M855*'fnd base rates'!J$116)
+($N855*'fnd base rates'!J$117)
+($O855*'fnd base rates'!J$118)
+($P855*VLOOKUP($S855+12,rate_basefnd,10)))
*$R855</f>
        <v>797.47386000000006</v>
      </c>
      <c r="AC855" s="1">
        <f>(($D855*'fnd base rates'!K$107)
+($E855*'fnd base rates'!K$108)
+($F855*'fnd base rates'!K$109)
+($G855*'fnd base rates'!K$110)
+($H855*'fnd base rates'!K$111)
+($I855*'fnd base rates'!K$112)
+($J855*'fnd base rates'!K$113)
+($K855*'fnd base rates'!K$114)
+($M855*'fnd base rates'!K$116)
+($N855*'fnd base rates'!K$117)
+($O855*'fnd base rates'!K$118)
+($P855*VLOOKUP($S855+12,rate_basefnd,11)))
*$R855</f>
        <v>1177.787199462</v>
      </c>
      <c r="AD855" s="1">
        <f>(($D855*'fnd base rates'!L$107)
+($E855*'fnd base rates'!L$108)
+($F855*'fnd base rates'!L$109)
+($G855*'fnd base rates'!L$110)
+($H855*'fnd base rates'!L$111)
+($I855*'fnd base rates'!L$112)
+($J855*'fnd base rates'!L$113)
+($K855*'fnd base rates'!L$114)
+($M855*'fnd base rates'!L$116)
+($N855*'fnd base rates'!L$117)
+($O855*'fnd base rates'!L$118)
+($P855*VLOOKUP($S855+12,rate_basefnd,12)))</f>
        <v>1756.833406</v>
      </c>
      <c r="AE855" s="1">
        <f>(($D855*'fnd base rates'!M$107)
+($E855*'fnd base rates'!M$108)
+($F855*'fnd base rates'!M$109)
+($G855*'fnd base rates'!M$110)
+($H855*'fnd base rates'!M$111)
+($I855*'fnd base rates'!M$112)
+($J855*'fnd base rates'!M$113)
+($K855*'fnd base rates'!M$114)
+($M855*'fnd base rates'!M$116)
+($N855*'fnd base rates'!M$117)
+($O855*'fnd base rates'!M$118)
+($P855*VLOOKUP($S855+12,rate_basefnd,13)))</f>
        <v>0</v>
      </c>
      <c r="AF855" s="4">
        <f t="shared" si="995"/>
        <v>13670.193515527999</v>
      </c>
      <c r="AH855" s="4">
        <f t="shared" si="996"/>
        <v>494093056</v>
      </c>
      <c r="AI855" s="4" t="str">
        <f t="shared" si="997"/>
        <v>494</v>
      </c>
      <c r="AJ855" s="2" t="str">
        <f t="shared" si="998"/>
        <v>093</v>
      </c>
      <c r="AK855" s="2" t="str">
        <f t="shared" si="999"/>
        <v>056</v>
      </c>
      <c r="AL855" s="4">
        <f t="shared" si="1000"/>
        <v>1</v>
      </c>
      <c r="AM855" s="4">
        <f t="shared" si="992"/>
        <v>1</v>
      </c>
      <c r="AN855" s="4">
        <f t="shared" si="1001"/>
        <v>13670.193515527999</v>
      </c>
      <c r="AO855" s="4">
        <f t="shared" si="1002"/>
        <v>13670</v>
      </c>
      <c r="AP855" s="4">
        <f t="shared" si="1003"/>
        <v>0</v>
      </c>
      <c r="AQ855" s="4">
        <v>13670</v>
      </c>
      <c r="AW855" s="4">
        <v>13649</v>
      </c>
      <c r="AX855" s="5">
        <f t="shared" si="1004"/>
        <v>21</v>
      </c>
      <c r="AY855" s="4">
        <v>13670</v>
      </c>
      <c r="AZ855" s="5"/>
      <c r="BB855" s="5">
        <f t="shared" ref="BB855" si="1017">BC855-BA855</f>
        <v>0</v>
      </c>
    </row>
    <row r="856" spans="1:54" s="4" customFormat="1">
      <c r="A856" s="278">
        <v>494</v>
      </c>
      <c r="B856" s="2">
        <v>494093057</v>
      </c>
      <c r="C856" s="10" t="s">
        <v>1073</v>
      </c>
      <c r="D856" s="15">
        <f>'fnd enro'!D856</f>
        <v>0</v>
      </c>
      <c r="E856" s="15">
        <f>'fnd enro'!E856</f>
        <v>0</v>
      </c>
      <c r="F856" s="15">
        <f>'fnd enro'!F856</f>
        <v>4</v>
      </c>
      <c r="G856" s="15">
        <f>'fnd enro'!G856</f>
        <v>37</v>
      </c>
      <c r="H856" s="15">
        <f>'fnd enro'!H856</f>
        <v>21</v>
      </c>
      <c r="I856" s="15">
        <f>'fnd enro'!I856</f>
        <v>15</v>
      </c>
      <c r="J856" s="15">
        <f>'fnd enro'!J856</f>
        <v>0</v>
      </c>
      <c r="K856" s="16">
        <f>'fnd enro'!K856</f>
        <v>2.9491000000000001</v>
      </c>
      <c r="L856" s="15">
        <f>'fnd enro'!L856</f>
        <v>0</v>
      </c>
      <c r="M856" s="15">
        <f>'fnd enro'!M856</f>
        <v>11</v>
      </c>
      <c r="N856" s="15">
        <f>'fnd enro'!N856</f>
        <v>4</v>
      </c>
      <c r="O856" s="15">
        <f>'fnd enro'!O856</f>
        <v>0</v>
      </c>
      <c r="P856" s="15">
        <f>'fnd enro'!P856</f>
        <v>50</v>
      </c>
      <c r="Q856" s="15">
        <f>'fnd enro'!R856</f>
        <v>77</v>
      </c>
      <c r="R856" s="16">
        <f t="shared" si="994"/>
        <v>1.042</v>
      </c>
      <c r="S856" s="15">
        <f>VALUE('fnd enro'!Q856)</f>
        <v>12</v>
      </c>
      <c r="T856" s="2"/>
      <c r="U856" s="1">
        <f>(($D856*'fnd base rates'!C$107)
+($E856*'fnd base rates'!C$108)
+($F856*'fnd base rates'!C$109)
+($G856*'fnd base rates'!C$110)
+($H856*'fnd base rates'!C$111)
+($I856*'fnd base rates'!C$112)
+($J856*'fnd base rates'!C$113)
+($K856*'fnd base rates'!C$114)
+($M856*'fnd base rates'!C$116)
+($N856*'fnd base rates'!C$117)
+($O856*'fnd base rates'!C$118)
+($P856*VLOOKUP($S856+12,rate_basefnd,3)))
*$R856</f>
        <v>46497.402076562008</v>
      </c>
      <c r="V856" s="1">
        <f>(($D856*'fnd base rates'!D$107)
+($E856*'fnd base rates'!D$108)
+($F856*'fnd base rates'!D$109)
+($G856*'fnd base rates'!D$110)
+($H856*'fnd base rates'!D$111)
+($I856*'fnd base rates'!D$112)
+($J856*'fnd base rates'!D$113)
+($K856*'fnd base rates'!D$114)
+($M856*'fnd base rates'!D$116)
+($N856*'fnd base rates'!D$117)
+($O856*'fnd base rates'!D$118)
+($P856*VLOOKUP($S856+12,rate_basefnd,4)))
*$R856</f>
        <v>79713.375119999982</v>
      </c>
      <c r="W856" s="1">
        <f>(($D856*'fnd base rates'!E$107)
+($E856*'fnd base rates'!E$108)
+($F856*'fnd base rates'!E$109)
+($G856*'fnd base rates'!E$110)
+($H856*'fnd base rates'!E$111)
+($I856*'fnd base rates'!E$112)
+($J856*'fnd base rates'!E$113)
+($K856*'fnd base rates'!E$114)
+($M856*'fnd base rates'!E$116)
+($N856*'fnd base rates'!E$117)
+($O856*'fnd base rates'!E$118)
+($P856*VLOOKUP($S856+12,rate_basefnd,5)))
*$R856</f>
        <v>501778.39787060604</v>
      </c>
      <c r="X856" s="1">
        <f>(($D856*'fnd base rates'!F$107)
+($E856*'fnd base rates'!F$108)
+($F856*'fnd base rates'!F$109)
+($G856*'fnd base rates'!F$110)
+($H856*'fnd base rates'!F$111)
+($I856*'fnd base rates'!F$112)
+($J856*'fnd base rates'!F$113)
+($K856*'fnd base rates'!F$114)
+($M856*'fnd base rates'!F$116)
+($N856*'fnd base rates'!F$117)
+($O856*'fnd base rates'!F$118)
+($P856*VLOOKUP($S856+12,rate_basefnd,6)))
*$R856</f>
        <v>87532.840521388003</v>
      </c>
      <c r="Y856" s="1">
        <f>(($D856*'fnd base rates'!G$107)
+($E856*'fnd base rates'!G$108)
+($F856*'fnd base rates'!G$109)
+($G856*'fnd base rates'!G$110)
+($H856*'fnd base rates'!G$111)
+($I856*'fnd base rates'!G$112)
+($J856*'fnd base rates'!G$113)
+($K856*'fnd base rates'!G$114)
+($M856*'fnd base rates'!G$116)
+($N856*'fnd base rates'!G$117)
+($O856*'fnd base rates'!G$118)
+($P856*VLOOKUP($S856+12,rate_basefnd,7)))
*$R856</f>
        <v>21814.877176526003</v>
      </c>
      <c r="Z856" s="1">
        <f>(($D856*'fnd base rates'!H$107)
+($E856*'fnd base rates'!H$108)
+($F856*'fnd base rates'!H$109)
+($G856*'fnd base rates'!H$110)
+($H856*'fnd base rates'!H$111)
+($I856*'fnd base rates'!H$112)
+($J856*'fnd base rates'!H$113)
+($K856*'fnd base rates'!H$114)
+($M856*'fnd base rates'!H$116)
+($N856*'fnd base rates'!H$117)
+($O856*'fnd base rates'!H$118)
+($P856*VLOOKUP($S856+12,rate_basefnd,8)))</f>
        <v>46015.705170000001</v>
      </c>
      <c r="AA856" s="1">
        <f>(($D856*'fnd base rates'!I$107)
+($E856*'fnd base rates'!I$108)
+($F856*'fnd base rates'!I$109)
+($G856*'fnd base rates'!I$110)
+($H856*'fnd base rates'!I$111)
+($I856*'fnd base rates'!I$112)
+($J856*'fnd base rates'!I$113)
+($K856*'fnd base rates'!I$114)
+($M856*'fnd base rates'!I$116)
+($N856*'fnd base rates'!I$117)
+($O856*'fnd base rates'!I$118)
+($P856*VLOOKUP($S856+12,rate_basefnd,9)))
*$R856</f>
        <v>33583.576640000007</v>
      </c>
      <c r="AB856" s="1">
        <f>(($D856*'fnd base rates'!J$107)
+($E856*'fnd base rates'!J$108)
+($F856*'fnd base rates'!J$109)
+($G856*'fnd base rates'!J$110)
+($H856*'fnd base rates'!J$111)
+($I856*'fnd base rates'!J$112)
+($J856*'fnd base rates'!J$113)
+($K856*'fnd base rates'!J$114)
+($M856*'fnd base rates'!J$116)
+($N856*'fnd base rates'!J$117)
+($O856*'fnd base rates'!J$118)
+($P856*VLOOKUP($S856+12,rate_basefnd,10)))
*$R856</f>
        <v>57858.904759999998</v>
      </c>
      <c r="AC856" s="1">
        <f>(($D856*'fnd base rates'!K$107)
+($E856*'fnd base rates'!K$108)
+($F856*'fnd base rates'!K$109)
+($G856*'fnd base rates'!K$110)
+($H856*'fnd base rates'!K$111)
+($I856*'fnd base rates'!K$112)
+($J856*'fnd base rates'!K$113)
+($K856*'fnd base rates'!K$114)
+($M856*'fnd base rates'!K$116)
+($N856*'fnd base rates'!K$117)
+($O856*'fnd base rates'!K$118)
+($P856*VLOOKUP($S856+12,rate_basefnd,11)))
*$R856</f>
        <v>91374.458438574002</v>
      </c>
      <c r="AD856" s="1">
        <f>(($D856*'fnd base rates'!L$107)
+($E856*'fnd base rates'!L$108)
+($F856*'fnd base rates'!L$109)
+($G856*'fnd base rates'!L$110)
+($H856*'fnd base rates'!L$111)
+($I856*'fnd base rates'!L$112)
+($J856*'fnd base rates'!L$113)
+($K856*'fnd base rates'!L$114)
+($M856*'fnd base rates'!L$116)
+($N856*'fnd base rates'!L$117)
+($O856*'fnd base rates'!L$118)
+($P856*VLOOKUP($S856+12,rate_basefnd,12)))</f>
        <v>132031.02226200001</v>
      </c>
      <c r="AE856" s="1">
        <f>(($D856*'fnd base rates'!M$107)
+($E856*'fnd base rates'!M$108)
+($F856*'fnd base rates'!M$109)
+($G856*'fnd base rates'!M$110)
+($H856*'fnd base rates'!M$111)
+($I856*'fnd base rates'!M$112)
+($J856*'fnd base rates'!M$113)
+($K856*'fnd base rates'!M$114)
+($M856*'fnd base rates'!M$116)
+($N856*'fnd base rates'!M$117)
+($O856*'fnd base rates'!M$118)
+($P856*VLOOKUP($S856+12,rate_basefnd,13)))</f>
        <v>0</v>
      </c>
      <c r="AF856" s="4">
        <f t="shared" si="995"/>
        <v>1098200.560035656</v>
      </c>
      <c r="AH856" s="4">
        <f t="shared" si="996"/>
        <v>494093057</v>
      </c>
      <c r="AI856" s="4" t="str">
        <f t="shared" si="997"/>
        <v>494</v>
      </c>
      <c r="AJ856" s="2" t="str">
        <f t="shared" si="998"/>
        <v>093</v>
      </c>
      <c r="AK856" s="2" t="str">
        <f t="shared" si="999"/>
        <v>057</v>
      </c>
      <c r="AL856" s="4">
        <f t="shared" si="1000"/>
        <v>1</v>
      </c>
      <c r="AM856" s="4">
        <f t="shared" si="992"/>
        <v>77</v>
      </c>
      <c r="AN856" s="4">
        <f t="shared" si="1001"/>
        <v>1098200.560035656</v>
      </c>
      <c r="AO856" s="4">
        <f t="shared" si="1002"/>
        <v>14262</v>
      </c>
      <c r="AP856" s="4">
        <f t="shared" si="1003"/>
        <v>0</v>
      </c>
      <c r="AQ856" s="4">
        <v>14262</v>
      </c>
      <c r="AW856" s="4">
        <v>14174</v>
      </c>
      <c r="AX856" s="5">
        <f t="shared" si="1004"/>
        <v>88</v>
      </c>
      <c r="AY856" s="4">
        <v>14262</v>
      </c>
      <c r="AZ856" s="5"/>
      <c r="BB856" s="5">
        <f t="shared" ref="BB856" si="1018">BC856-BA856</f>
        <v>0</v>
      </c>
    </row>
    <row r="857" spans="1:54" s="4" customFormat="1">
      <c r="A857" s="278">
        <v>494</v>
      </c>
      <c r="B857" s="2">
        <v>494093071</v>
      </c>
      <c r="C857" s="10" t="s">
        <v>1073</v>
      </c>
      <c r="D857" s="15">
        <f>'fnd enro'!D857</f>
        <v>0</v>
      </c>
      <c r="E857" s="15">
        <f>'fnd enro'!E857</f>
        <v>0</v>
      </c>
      <c r="F857" s="15">
        <f>'fnd enro'!F857</f>
        <v>0</v>
      </c>
      <c r="G857" s="15">
        <f>'fnd enro'!G857</f>
        <v>2</v>
      </c>
      <c r="H857" s="15">
        <f>'fnd enro'!H857</f>
        <v>0</v>
      </c>
      <c r="I857" s="15">
        <f>'fnd enro'!I857</f>
        <v>0</v>
      </c>
      <c r="J857" s="15">
        <f>'fnd enro'!J857</f>
        <v>0</v>
      </c>
      <c r="K857" s="16">
        <f>'fnd enro'!K857</f>
        <v>7.6600000000000001E-2</v>
      </c>
      <c r="L857" s="15">
        <f>'fnd enro'!L857</f>
        <v>0</v>
      </c>
      <c r="M857" s="15">
        <f>'fnd enro'!M857</f>
        <v>2</v>
      </c>
      <c r="N857" s="15">
        <f>'fnd enro'!N857</f>
        <v>0</v>
      </c>
      <c r="O857" s="15">
        <f>'fnd enro'!O857</f>
        <v>0</v>
      </c>
      <c r="P857" s="15">
        <f>'fnd enro'!P857</f>
        <v>0</v>
      </c>
      <c r="Q857" s="15">
        <f>'fnd enro'!R857</f>
        <v>2</v>
      </c>
      <c r="R857" s="16">
        <f t="shared" si="994"/>
        <v>1.042</v>
      </c>
      <c r="S857" s="15">
        <f>VALUE('fnd enro'!Q857)</f>
        <v>4</v>
      </c>
      <c r="T857" s="2"/>
      <c r="U857" s="1">
        <f>(($D857*'fnd base rates'!C$107)
+($E857*'fnd base rates'!C$108)
+($F857*'fnd base rates'!C$109)
+($G857*'fnd base rates'!C$110)
+($H857*'fnd base rates'!C$111)
+($I857*'fnd base rates'!C$112)
+($J857*'fnd base rates'!C$113)
+($K857*'fnd base rates'!C$114)
+($M857*'fnd base rates'!C$116)
+($N857*'fnd base rates'!C$117)
+($O857*'fnd base rates'!C$118)
+($P857*VLOOKUP($S857+12,rate_basefnd,3)))
*$R857</f>
        <v>1266.097298612</v>
      </c>
      <c r="V857" s="1">
        <f>(($D857*'fnd base rates'!D$107)
+($E857*'fnd base rates'!D$108)
+($F857*'fnd base rates'!D$109)
+($G857*'fnd base rates'!D$110)
+($H857*'fnd base rates'!D$111)
+($I857*'fnd base rates'!D$112)
+($J857*'fnd base rates'!D$113)
+($K857*'fnd base rates'!D$114)
+($M857*'fnd base rates'!D$116)
+($N857*'fnd base rates'!D$117)
+($O857*'fnd base rates'!D$118)
+($P857*VLOOKUP($S857+12,rate_basefnd,4)))
*$R857</f>
        <v>1872.2655999999999</v>
      </c>
      <c r="W857" s="1">
        <f>(($D857*'fnd base rates'!E$107)
+($E857*'fnd base rates'!E$108)
+($F857*'fnd base rates'!E$109)
+($G857*'fnd base rates'!E$110)
+($H857*'fnd base rates'!E$111)
+($I857*'fnd base rates'!E$112)
+($J857*'fnd base rates'!E$113)
+($K857*'fnd base rates'!E$114)
+($M857*'fnd base rates'!E$116)
+($N857*'fnd base rates'!E$117)
+($O857*'fnd base rates'!E$118)
+($P857*VLOOKUP($S857+12,rate_basefnd,5)))
*$R857</f>
        <v>10158.281399755999</v>
      </c>
      <c r="X857" s="1">
        <f>(($D857*'fnd base rates'!F$107)
+($E857*'fnd base rates'!F$108)
+($F857*'fnd base rates'!F$109)
+($G857*'fnd base rates'!F$110)
+($H857*'fnd base rates'!F$111)
+($I857*'fnd base rates'!F$112)
+($J857*'fnd base rates'!F$113)
+($K857*'fnd base rates'!F$114)
+($M857*'fnd base rates'!F$116)
+($N857*'fnd base rates'!F$117)
+($O857*'fnd base rates'!F$118)
+($P857*VLOOKUP($S857+12,rate_basefnd,6)))
*$R857</f>
        <v>2828.8390680880002</v>
      </c>
      <c r="Y857" s="1">
        <f>(($D857*'fnd base rates'!G$107)
+($E857*'fnd base rates'!G$108)
+($F857*'fnd base rates'!G$109)
+($G857*'fnd base rates'!G$110)
+($H857*'fnd base rates'!G$111)
+($I857*'fnd base rates'!G$112)
+($J857*'fnd base rates'!G$113)
+($K857*'fnd base rates'!G$114)
+($M857*'fnd base rates'!G$116)
+($N857*'fnd base rates'!G$117)
+($O857*'fnd base rates'!G$118)
+($P857*VLOOKUP($S857+12,rate_basefnd,7)))
*$R857</f>
        <v>411.39439367599999</v>
      </c>
      <c r="Z857" s="1">
        <f>(($D857*'fnd base rates'!H$107)
+($E857*'fnd base rates'!H$108)
+($F857*'fnd base rates'!H$109)
+($G857*'fnd base rates'!H$110)
+($H857*'fnd base rates'!H$111)
+($I857*'fnd base rates'!H$112)
+($J857*'fnd base rates'!H$113)
+($K857*'fnd base rates'!H$114)
+($M857*'fnd base rates'!H$116)
+($N857*'fnd base rates'!H$117)
+($O857*'fnd base rates'!H$118)
+($P857*VLOOKUP($S857+12,rate_basefnd,8)))</f>
        <v>1239.0544199999999</v>
      </c>
      <c r="AA857" s="1">
        <f>(($D857*'fnd base rates'!I$107)
+($E857*'fnd base rates'!I$108)
+($F857*'fnd base rates'!I$109)
+($G857*'fnd base rates'!I$110)
+($H857*'fnd base rates'!I$111)
+($I857*'fnd base rates'!I$112)
+($J857*'fnd base rates'!I$113)
+($K857*'fnd base rates'!I$114)
+($M857*'fnd base rates'!I$116)
+($N857*'fnd base rates'!I$117)
+($O857*'fnd base rates'!I$118)
+($P857*VLOOKUP($S857+12,rate_basefnd,9)))
*$R857</f>
        <v>708.51832000000002</v>
      </c>
      <c r="AB857" s="1">
        <f>(($D857*'fnd base rates'!J$107)
+($E857*'fnd base rates'!J$108)
+($F857*'fnd base rates'!J$109)
+($G857*'fnd base rates'!J$110)
+($H857*'fnd base rates'!J$111)
+($I857*'fnd base rates'!J$112)
+($J857*'fnd base rates'!J$113)
+($K857*'fnd base rates'!J$114)
+($M857*'fnd base rates'!J$116)
+($N857*'fnd base rates'!J$117)
+($O857*'fnd base rates'!J$118)
+($P857*VLOOKUP($S857+12,rate_basefnd,10)))
*$R857</f>
        <v>353.27967999999998</v>
      </c>
      <c r="AC857" s="1">
        <f>(($D857*'fnd base rates'!K$107)
+($E857*'fnd base rates'!K$108)
+($F857*'fnd base rates'!K$109)
+($G857*'fnd base rates'!K$110)
+($H857*'fnd base rates'!K$111)
+($I857*'fnd base rates'!K$112)
+($J857*'fnd base rates'!K$113)
+($K857*'fnd base rates'!K$114)
+($M857*'fnd base rates'!K$116)
+($N857*'fnd base rates'!K$117)
+($O857*'fnd base rates'!K$118)
+($P857*VLOOKUP($S857+12,rate_basefnd,11)))
*$R857</f>
        <v>2786.1287989240004</v>
      </c>
      <c r="AD857" s="1">
        <f>(($D857*'fnd base rates'!L$107)
+($E857*'fnd base rates'!L$108)
+($F857*'fnd base rates'!L$109)
+($G857*'fnd base rates'!L$110)
+($H857*'fnd base rates'!L$111)
+($I857*'fnd base rates'!L$112)
+($J857*'fnd base rates'!L$113)
+($K857*'fnd base rates'!L$114)
+($M857*'fnd base rates'!L$116)
+($N857*'fnd base rates'!L$117)
+($O857*'fnd base rates'!L$118)
+($P857*VLOOKUP($S857+12,rate_basefnd,12)))</f>
        <v>3129.626812</v>
      </c>
      <c r="AE857" s="1">
        <f>(($D857*'fnd base rates'!M$107)
+($E857*'fnd base rates'!M$108)
+($F857*'fnd base rates'!M$109)
+($G857*'fnd base rates'!M$110)
+($H857*'fnd base rates'!M$111)
+($I857*'fnd base rates'!M$112)
+($J857*'fnd base rates'!M$113)
+($K857*'fnd base rates'!M$114)
+($M857*'fnd base rates'!M$116)
+($N857*'fnd base rates'!M$117)
+($O857*'fnd base rates'!M$118)
+($P857*VLOOKUP($S857+12,rate_basefnd,13)))</f>
        <v>0</v>
      </c>
      <c r="AF857" s="4">
        <f t="shared" si="995"/>
        <v>24753.485791055999</v>
      </c>
      <c r="AH857" s="4">
        <f t="shared" si="996"/>
        <v>494093071</v>
      </c>
      <c r="AI857" s="4" t="str">
        <f t="shared" si="997"/>
        <v>494</v>
      </c>
      <c r="AJ857" s="2" t="str">
        <f t="shared" si="998"/>
        <v>093</v>
      </c>
      <c r="AK857" s="2" t="str">
        <f t="shared" si="999"/>
        <v>071</v>
      </c>
      <c r="AL857" s="4">
        <f t="shared" si="1000"/>
        <v>1</v>
      </c>
      <c r="AM857" s="4">
        <f t="shared" si="992"/>
        <v>2</v>
      </c>
      <c r="AN857" s="4">
        <f t="shared" si="1001"/>
        <v>24753.485791055999</v>
      </c>
      <c r="AO857" s="4">
        <f t="shared" si="1002"/>
        <v>12377</v>
      </c>
      <c r="AP857" s="4">
        <f t="shared" si="1003"/>
        <v>0</v>
      </c>
      <c r="AQ857" s="4">
        <v>12377</v>
      </c>
      <c r="AW857" s="4">
        <v>12352</v>
      </c>
      <c r="AX857" s="5">
        <f t="shared" si="1004"/>
        <v>25</v>
      </c>
      <c r="AY857" s="4">
        <v>12377</v>
      </c>
      <c r="AZ857" s="5"/>
      <c r="BB857" s="5">
        <f t="shared" ref="BB857" si="1019">BC857-BA857</f>
        <v>0</v>
      </c>
    </row>
    <row r="858" spans="1:54" s="4" customFormat="1">
      <c r="A858" s="278">
        <v>494</v>
      </c>
      <c r="B858" s="2">
        <v>494093093</v>
      </c>
      <c r="C858" s="10" t="s">
        <v>1073</v>
      </c>
      <c r="D858" s="15">
        <f>'fnd enro'!D858</f>
        <v>0</v>
      </c>
      <c r="E858" s="15">
        <f>'fnd enro'!E858</f>
        <v>0</v>
      </c>
      <c r="F858" s="15">
        <f>'fnd enro'!F858</f>
        <v>19</v>
      </c>
      <c r="G858" s="15">
        <f>'fnd enro'!G858</f>
        <v>119</v>
      </c>
      <c r="H858" s="15">
        <f>'fnd enro'!H858</f>
        <v>67</v>
      </c>
      <c r="I858" s="15">
        <f>'fnd enro'!I858</f>
        <v>103</v>
      </c>
      <c r="J858" s="15">
        <f>'fnd enro'!J858</f>
        <v>0</v>
      </c>
      <c r="K858" s="16">
        <f>'fnd enro'!K858</f>
        <v>11.7964</v>
      </c>
      <c r="L858" s="15">
        <f>'fnd enro'!L858</f>
        <v>0</v>
      </c>
      <c r="M858" s="15">
        <f>'fnd enro'!M858</f>
        <v>53</v>
      </c>
      <c r="N858" s="15">
        <f>'fnd enro'!N858</f>
        <v>3</v>
      </c>
      <c r="O858" s="15">
        <f>'fnd enro'!O858</f>
        <v>5</v>
      </c>
      <c r="P858" s="15">
        <f>'fnd enro'!P858</f>
        <v>218</v>
      </c>
      <c r="Q858" s="15">
        <f>'fnd enro'!R858</f>
        <v>308</v>
      </c>
      <c r="R858" s="16">
        <f t="shared" si="994"/>
        <v>1.042</v>
      </c>
      <c r="S858" s="15">
        <f>VALUE('fnd enro'!Q858)</f>
        <v>11</v>
      </c>
      <c r="T858" s="2"/>
      <c r="U858" s="1">
        <f>(($D858*'fnd base rates'!C$107)
+($E858*'fnd base rates'!C$108)
+($F858*'fnd base rates'!C$109)
+($G858*'fnd base rates'!C$110)
+($H858*'fnd base rates'!C$111)
+($I858*'fnd base rates'!C$112)
+($J858*'fnd base rates'!C$113)
+($K858*'fnd base rates'!C$114)
+($M858*'fnd base rates'!C$116)
+($N858*'fnd base rates'!C$117)
+($O858*'fnd base rates'!C$118)
+($P858*VLOOKUP($S858+12,rate_basefnd,3)))
*$R858</f>
        <v>186900.08706624803</v>
      </c>
      <c r="V858" s="1">
        <f>(($D858*'fnd base rates'!D$107)
+($E858*'fnd base rates'!D$108)
+($F858*'fnd base rates'!D$109)
+($G858*'fnd base rates'!D$110)
+($H858*'fnd base rates'!D$111)
+($I858*'fnd base rates'!D$112)
+($J858*'fnd base rates'!D$113)
+($K858*'fnd base rates'!D$114)
+($M858*'fnd base rates'!D$116)
+($N858*'fnd base rates'!D$117)
+($O858*'fnd base rates'!D$118)
+($P858*VLOOKUP($S858+12,rate_basefnd,4)))
*$R858</f>
        <v>323212.13438</v>
      </c>
      <c r="W858" s="1">
        <f>(($D858*'fnd base rates'!E$107)
+($E858*'fnd base rates'!E$108)
+($F858*'fnd base rates'!E$109)
+($G858*'fnd base rates'!E$110)
+($H858*'fnd base rates'!E$111)
+($I858*'fnd base rates'!E$112)
+($J858*'fnd base rates'!E$113)
+($K858*'fnd base rates'!E$114)
+($M858*'fnd base rates'!E$116)
+($N858*'fnd base rates'!E$117)
+($O858*'fnd base rates'!E$118)
+($P858*VLOOKUP($S858+12,rate_basefnd,5)))
*$R858</f>
        <v>2101120.8933624239</v>
      </c>
      <c r="X858" s="1">
        <f>(($D858*'fnd base rates'!F$107)
+($E858*'fnd base rates'!F$108)
+($F858*'fnd base rates'!F$109)
+($G858*'fnd base rates'!F$110)
+($H858*'fnd base rates'!F$111)
+($I858*'fnd base rates'!F$112)
+($J858*'fnd base rates'!F$113)
+($K858*'fnd base rates'!F$114)
+($M858*'fnd base rates'!F$116)
+($N858*'fnd base rates'!F$117)
+($O858*'fnd base rates'!F$118)
+($P858*VLOOKUP($S858+12,rate_basefnd,6)))
*$R858</f>
        <v>338918.86898555193</v>
      </c>
      <c r="Y858" s="1">
        <f>(($D858*'fnd base rates'!G$107)
+($E858*'fnd base rates'!G$108)
+($F858*'fnd base rates'!G$109)
+($G858*'fnd base rates'!G$110)
+($H858*'fnd base rates'!G$111)
+($I858*'fnd base rates'!G$112)
+($J858*'fnd base rates'!G$113)
+($K858*'fnd base rates'!G$114)
+($M858*'fnd base rates'!G$116)
+($N858*'fnd base rates'!G$117)
+($O858*'fnd base rates'!G$118)
+($P858*VLOOKUP($S858+12,rate_basefnd,7)))
*$R858</f>
        <v>89435.506886104005</v>
      </c>
      <c r="Z858" s="1">
        <f>(($D858*'fnd base rates'!H$107)
+($E858*'fnd base rates'!H$108)
+($F858*'fnd base rates'!H$109)
+($G858*'fnd base rates'!H$110)
+($H858*'fnd base rates'!H$111)
+($I858*'fnd base rates'!H$112)
+($J858*'fnd base rates'!H$113)
+($K858*'fnd base rates'!H$114)
+($M858*'fnd base rates'!H$116)
+($N858*'fnd base rates'!H$117)
+($O858*'fnd base rates'!H$118)
+($P858*VLOOKUP($S858+12,rate_basefnd,8)))</f>
        <v>196885.96067999996</v>
      </c>
      <c r="AA858" s="1">
        <f>(($D858*'fnd base rates'!I$107)
+($E858*'fnd base rates'!I$108)
+($F858*'fnd base rates'!I$109)
+($G858*'fnd base rates'!I$110)
+($H858*'fnd base rates'!I$111)
+($I858*'fnd base rates'!I$112)
+($J858*'fnd base rates'!I$113)
+($K858*'fnd base rates'!I$114)
+($M858*'fnd base rates'!I$116)
+($N858*'fnd base rates'!I$117)
+($O858*'fnd base rates'!I$118)
+($P858*VLOOKUP($S858+12,rate_basefnd,9)))
*$R858</f>
        <v>141084.64306</v>
      </c>
      <c r="AB858" s="1">
        <f>(($D858*'fnd base rates'!J$107)
+($E858*'fnd base rates'!J$108)
+($F858*'fnd base rates'!J$109)
+($G858*'fnd base rates'!J$110)
+($H858*'fnd base rates'!J$111)
+($I858*'fnd base rates'!J$112)
+($J858*'fnd base rates'!J$113)
+($K858*'fnd base rates'!J$114)
+($M858*'fnd base rates'!J$116)
+($N858*'fnd base rates'!J$117)
+($O858*'fnd base rates'!J$118)
+($P858*VLOOKUP($S858+12,rate_basefnd,10)))
*$R858</f>
        <v>256721.43708</v>
      </c>
      <c r="AC858" s="1">
        <f>(($D858*'fnd base rates'!K$107)
+($E858*'fnd base rates'!K$108)
+($F858*'fnd base rates'!K$109)
+($G858*'fnd base rates'!K$110)
+($H858*'fnd base rates'!K$111)
+($I858*'fnd base rates'!K$112)
+($J858*'fnd base rates'!K$113)
+($K858*'fnd base rates'!K$114)
+($M858*'fnd base rates'!K$116)
+($N858*'fnd base rates'!K$117)
+($O858*'fnd base rates'!K$118)
+($P858*VLOOKUP($S858+12,rate_basefnd,11)))
*$R858</f>
        <v>366201.55887429602</v>
      </c>
      <c r="AD858" s="1">
        <f>(($D858*'fnd base rates'!L$107)
+($E858*'fnd base rates'!L$108)
+($F858*'fnd base rates'!L$109)
+($G858*'fnd base rates'!L$110)
+($H858*'fnd base rates'!L$111)
+($I858*'fnd base rates'!L$112)
+($J858*'fnd base rates'!L$113)
+($K858*'fnd base rates'!L$114)
+($M858*'fnd base rates'!L$116)
+($N858*'fnd base rates'!L$117)
+($O858*'fnd base rates'!L$118)
+($P858*VLOOKUP($S858+12,rate_basefnd,12)))</f>
        <v>530732.81904800015</v>
      </c>
      <c r="AE858" s="1">
        <f>(($D858*'fnd base rates'!M$107)
+($E858*'fnd base rates'!M$108)
+($F858*'fnd base rates'!M$109)
+($G858*'fnd base rates'!M$110)
+($H858*'fnd base rates'!M$111)
+($I858*'fnd base rates'!M$112)
+($J858*'fnd base rates'!M$113)
+($K858*'fnd base rates'!M$114)
+($M858*'fnd base rates'!M$116)
+($N858*'fnd base rates'!M$117)
+($O858*'fnd base rates'!M$118)
+($P858*VLOOKUP($S858+12,rate_basefnd,13)))</f>
        <v>0</v>
      </c>
      <c r="AF858" s="4">
        <f t="shared" si="995"/>
        <v>4531213.9094226249</v>
      </c>
      <c r="AH858" s="4">
        <f t="shared" si="996"/>
        <v>494093093</v>
      </c>
      <c r="AI858" s="4" t="str">
        <f t="shared" si="997"/>
        <v>494</v>
      </c>
      <c r="AJ858" s="2" t="str">
        <f t="shared" si="998"/>
        <v>093</v>
      </c>
      <c r="AK858" s="2" t="str">
        <f t="shared" si="999"/>
        <v>093</v>
      </c>
      <c r="AL858" s="4">
        <f t="shared" si="1000"/>
        <v>1</v>
      </c>
      <c r="AM858" s="4">
        <f t="shared" si="992"/>
        <v>308</v>
      </c>
      <c r="AN858" s="4">
        <f t="shared" si="1001"/>
        <v>4531213.9094226249</v>
      </c>
      <c r="AO858" s="4">
        <f t="shared" si="1002"/>
        <v>14712</v>
      </c>
      <c r="AP858" s="4">
        <f t="shared" si="1003"/>
        <v>0</v>
      </c>
      <c r="AQ858" s="4">
        <v>14712</v>
      </c>
      <c r="AW858" s="4">
        <v>14633</v>
      </c>
      <c r="AX858" s="5">
        <f t="shared" si="1004"/>
        <v>79</v>
      </c>
      <c r="AY858" s="4">
        <v>14712</v>
      </c>
      <c r="AZ858" s="5"/>
      <c r="BB858" s="5">
        <f t="shared" ref="BB858" si="1020">BC858-BA858</f>
        <v>0</v>
      </c>
    </row>
    <row r="859" spans="1:54" s="4" customFormat="1">
      <c r="A859" s="278">
        <v>494</v>
      </c>
      <c r="B859" s="2">
        <v>494093128</v>
      </c>
      <c r="C859" s="10" t="s">
        <v>1073</v>
      </c>
      <c r="D859" s="15">
        <f>'fnd enro'!D859</f>
        <v>0</v>
      </c>
      <c r="E859" s="15">
        <f>'fnd enro'!E859</f>
        <v>0</v>
      </c>
      <c r="F859" s="15">
        <f>'fnd enro'!F859</f>
        <v>0</v>
      </c>
      <c r="G859" s="15">
        <f>'fnd enro'!G859</f>
        <v>1</v>
      </c>
      <c r="H859" s="15">
        <f>'fnd enro'!H859</f>
        <v>0</v>
      </c>
      <c r="I859" s="15">
        <f>'fnd enro'!I859</f>
        <v>0</v>
      </c>
      <c r="J859" s="15">
        <f>'fnd enro'!J859</f>
        <v>0</v>
      </c>
      <c r="K859" s="16">
        <f>'fnd enro'!K859</f>
        <v>3.8300000000000001E-2</v>
      </c>
      <c r="L859" s="15">
        <f>'fnd enro'!L859</f>
        <v>0</v>
      </c>
      <c r="M859" s="15">
        <f>'fnd enro'!M859</f>
        <v>0</v>
      </c>
      <c r="N859" s="15">
        <f>'fnd enro'!N859</f>
        <v>0</v>
      </c>
      <c r="O859" s="15">
        <f>'fnd enro'!O859</f>
        <v>0</v>
      </c>
      <c r="P859" s="15">
        <f>'fnd enro'!P859</f>
        <v>0</v>
      </c>
      <c r="Q859" s="15">
        <f>'fnd enro'!R859</f>
        <v>1</v>
      </c>
      <c r="R859" s="16">
        <f t="shared" si="994"/>
        <v>1.042</v>
      </c>
      <c r="S859" s="15">
        <f>VALUE('fnd enro'!Q859)</f>
        <v>10</v>
      </c>
      <c r="T859" s="2"/>
      <c r="U859" s="1">
        <f>(($D859*'fnd base rates'!C$107)
+($E859*'fnd base rates'!C$108)
+($F859*'fnd base rates'!C$109)
+($G859*'fnd base rates'!C$110)
+($H859*'fnd base rates'!C$111)
+($I859*'fnd base rates'!C$112)
+($J859*'fnd base rates'!C$113)
+($K859*'fnd base rates'!C$114)
+($M859*'fnd base rates'!C$116)
+($N859*'fnd base rates'!C$117)
+($O859*'fnd base rates'!C$118)
+($P859*VLOOKUP($S859+12,rate_basefnd,3)))
*$R859</f>
        <v>534.04822930600005</v>
      </c>
      <c r="V859" s="1">
        <f>(($D859*'fnd base rates'!D$107)
+($E859*'fnd base rates'!D$108)
+($F859*'fnd base rates'!D$109)
+($G859*'fnd base rates'!D$110)
+($H859*'fnd base rates'!D$111)
+($I859*'fnd base rates'!D$112)
+($J859*'fnd base rates'!D$113)
+($K859*'fnd base rates'!D$114)
+($M859*'fnd base rates'!D$116)
+($N859*'fnd base rates'!D$117)
+($O859*'fnd base rates'!D$118)
+($P859*VLOOKUP($S859+12,rate_basefnd,4)))
*$R859</f>
        <v>762.87945999999999</v>
      </c>
      <c r="W859" s="1">
        <f>(($D859*'fnd base rates'!E$107)
+($E859*'fnd base rates'!E$108)
+($F859*'fnd base rates'!E$109)
+($G859*'fnd base rates'!E$110)
+($H859*'fnd base rates'!E$111)
+($I859*'fnd base rates'!E$112)
+($J859*'fnd base rates'!E$113)
+($K859*'fnd base rates'!E$114)
+($M859*'fnd base rates'!E$116)
+($N859*'fnd base rates'!E$117)
+($O859*'fnd base rates'!E$118)
+($P859*VLOOKUP($S859+12,rate_basefnd,5)))
*$R859</f>
        <v>3866.408999878</v>
      </c>
      <c r="X859" s="1">
        <f>(($D859*'fnd base rates'!F$107)
+($E859*'fnd base rates'!F$108)
+($F859*'fnd base rates'!F$109)
+($G859*'fnd base rates'!F$110)
+($H859*'fnd base rates'!F$111)
+($I859*'fnd base rates'!F$112)
+($J859*'fnd base rates'!F$113)
+($K859*'fnd base rates'!F$114)
+($M859*'fnd base rates'!F$116)
+($N859*'fnd base rates'!F$117)
+($O859*'fnd base rates'!F$118)
+($P859*VLOOKUP($S859+12,rate_basefnd,6)))
*$R859</f>
        <v>1241.1661940440001</v>
      </c>
      <c r="Y859" s="1">
        <f>(($D859*'fnd base rates'!G$107)
+($E859*'fnd base rates'!G$108)
+($F859*'fnd base rates'!G$109)
+($G859*'fnd base rates'!G$110)
+($H859*'fnd base rates'!G$111)
+($I859*'fnd base rates'!G$112)
+($J859*'fnd base rates'!G$113)
+($K859*'fnd base rates'!G$114)
+($M859*'fnd base rates'!G$116)
+($N859*'fnd base rates'!G$117)
+($O859*'fnd base rates'!G$118)
+($P859*VLOOKUP($S859+12,rate_basefnd,7)))
*$R859</f>
        <v>156.20219683799999</v>
      </c>
      <c r="Z859" s="1">
        <f>(($D859*'fnd base rates'!H$107)
+($E859*'fnd base rates'!H$108)
+($F859*'fnd base rates'!H$109)
+($G859*'fnd base rates'!H$110)
+($H859*'fnd base rates'!H$111)
+($I859*'fnd base rates'!H$112)
+($J859*'fnd base rates'!H$113)
+($K859*'fnd base rates'!H$114)
+($M859*'fnd base rates'!H$116)
+($N859*'fnd base rates'!H$117)
+($O859*'fnd base rates'!H$118)
+($P859*VLOOKUP($S859+12,rate_basefnd,8)))</f>
        <v>500.77720999999997</v>
      </c>
      <c r="AA859" s="1">
        <f>(($D859*'fnd base rates'!I$107)
+($E859*'fnd base rates'!I$108)
+($F859*'fnd base rates'!I$109)
+($G859*'fnd base rates'!I$110)
+($H859*'fnd base rates'!I$111)
+($I859*'fnd base rates'!I$112)
+($J859*'fnd base rates'!I$113)
+($K859*'fnd base rates'!I$114)
+($M859*'fnd base rates'!I$116)
+($N859*'fnd base rates'!I$117)
+($O859*'fnd base rates'!I$118)
+($P859*VLOOKUP($S859+12,rate_basefnd,9)))
*$R859</f>
        <v>280.00624000000005</v>
      </c>
      <c r="AB859" s="1">
        <f>(($D859*'fnd base rates'!J$107)
+($E859*'fnd base rates'!J$108)
+($F859*'fnd base rates'!J$109)
+($G859*'fnd base rates'!J$110)
+($H859*'fnd base rates'!J$111)
+($I859*'fnd base rates'!J$112)
+($J859*'fnd base rates'!J$113)
+($K859*'fnd base rates'!J$114)
+($M859*'fnd base rates'!J$116)
+($N859*'fnd base rates'!J$117)
+($O859*'fnd base rates'!J$118)
+($P859*VLOOKUP($S859+12,rate_basefnd,10)))
*$R859</f>
        <v>151.88192000000001</v>
      </c>
      <c r="AC859" s="1">
        <f>(($D859*'fnd base rates'!K$107)
+($E859*'fnd base rates'!K$108)
+($F859*'fnd base rates'!K$109)
+($G859*'fnd base rates'!K$110)
+($H859*'fnd base rates'!K$111)
+($I859*'fnd base rates'!K$112)
+($J859*'fnd base rates'!K$113)
+($K859*'fnd base rates'!K$114)
+($M859*'fnd base rates'!K$116)
+($N859*'fnd base rates'!K$117)
+($O859*'fnd base rates'!K$118)
+($P859*VLOOKUP($S859+12,rate_basefnd,11)))
*$R859</f>
        <v>1096.073559462</v>
      </c>
      <c r="AD859" s="1">
        <f>(($D859*'fnd base rates'!L$107)
+($E859*'fnd base rates'!L$108)
+($F859*'fnd base rates'!L$109)
+($G859*'fnd base rates'!L$110)
+($H859*'fnd base rates'!L$111)
+($I859*'fnd base rates'!L$112)
+($J859*'fnd base rates'!L$113)
+($K859*'fnd base rates'!L$114)
+($M859*'fnd base rates'!L$116)
+($N859*'fnd base rates'!L$117)
+($O859*'fnd base rates'!L$118)
+($P859*VLOOKUP($S859+12,rate_basefnd,12)))</f>
        <v>1303.543406</v>
      </c>
      <c r="AE859" s="1">
        <f>(($D859*'fnd base rates'!M$107)
+($E859*'fnd base rates'!M$108)
+($F859*'fnd base rates'!M$109)
+($G859*'fnd base rates'!M$110)
+($H859*'fnd base rates'!M$111)
+($I859*'fnd base rates'!M$112)
+($J859*'fnd base rates'!M$113)
+($K859*'fnd base rates'!M$114)
+($M859*'fnd base rates'!M$116)
+($N859*'fnd base rates'!M$117)
+($O859*'fnd base rates'!M$118)
+($P859*VLOOKUP($S859+12,rate_basefnd,13)))</f>
        <v>0</v>
      </c>
      <c r="AF859" s="4">
        <f t="shared" si="995"/>
        <v>9892.9874155280013</v>
      </c>
      <c r="AH859" s="4">
        <f t="shared" si="996"/>
        <v>494093128</v>
      </c>
      <c r="AI859" s="4" t="str">
        <f t="shared" si="997"/>
        <v>494</v>
      </c>
      <c r="AJ859" s="2" t="str">
        <f t="shared" si="998"/>
        <v>093</v>
      </c>
      <c r="AK859" s="2" t="str">
        <f t="shared" si="999"/>
        <v>128</v>
      </c>
      <c r="AL859" s="4">
        <f t="shared" si="1000"/>
        <v>1</v>
      </c>
      <c r="AM859" s="4">
        <f t="shared" si="992"/>
        <v>1</v>
      </c>
      <c r="AN859" s="4">
        <f t="shared" si="1001"/>
        <v>9892.9874155280013</v>
      </c>
      <c r="AO859" s="4">
        <f t="shared" si="1002"/>
        <v>9893</v>
      </c>
      <c r="AP859" s="4">
        <f t="shared" si="1003"/>
        <v>0</v>
      </c>
      <c r="AQ859" s="4">
        <v>9893</v>
      </c>
      <c r="AW859" s="4">
        <v>9875</v>
      </c>
      <c r="AX859" s="5">
        <f t="shared" si="1004"/>
        <v>18</v>
      </c>
      <c r="AY859" s="4">
        <v>9893</v>
      </c>
      <c r="AZ859" s="5"/>
      <c r="BB859" s="5">
        <f t="shared" ref="BB859" si="1021">BC859-BA859</f>
        <v>0</v>
      </c>
    </row>
    <row r="860" spans="1:54" s="4" customFormat="1">
      <c r="A860" s="278">
        <v>494</v>
      </c>
      <c r="B860" s="2">
        <v>494093149</v>
      </c>
      <c r="C860" s="10" t="s">
        <v>1073</v>
      </c>
      <c r="D860" s="15">
        <f>'fnd enro'!D860</f>
        <v>0</v>
      </c>
      <c r="E860" s="15">
        <f>'fnd enro'!E860</f>
        <v>0</v>
      </c>
      <c r="F860" s="15">
        <f>'fnd enro'!F860</f>
        <v>0</v>
      </c>
      <c r="G860" s="15">
        <f>'fnd enro'!G860</f>
        <v>1</v>
      </c>
      <c r="H860" s="15">
        <f>'fnd enro'!H860</f>
        <v>1</v>
      </c>
      <c r="I860" s="15">
        <f>'fnd enro'!I860</f>
        <v>0</v>
      </c>
      <c r="J860" s="15">
        <f>'fnd enro'!J860</f>
        <v>0</v>
      </c>
      <c r="K860" s="16">
        <f>'fnd enro'!K860</f>
        <v>7.6600000000000001E-2</v>
      </c>
      <c r="L860" s="15">
        <f>'fnd enro'!L860</f>
        <v>0</v>
      </c>
      <c r="M860" s="15">
        <f>'fnd enro'!M860</f>
        <v>0</v>
      </c>
      <c r="N860" s="15">
        <f>'fnd enro'!N860</f>
        <v>0</v>
      </c>
      <c r="O860" s="15">
        <f>'fnd enro'!O860</f>
        <v>0</v>
      </c>
      <c r="P860" s="15">
        <f>'fnd enro'!P860</f>
        <v>2</v>
      </c>
      <c r="Q860" s="15">
        <f>'fnd enro'!R860</f>
        <v>2</v>
      </c>
      <c r="R860" s="16">
        <f t="shared" si="994"/>
        <v>1.042</v>
      </c>
      <c r="S860" s="15">
        <f>VALUE('fnd enro'!Q860)</f>
        <v>12</v>
      </c>
      <c r="T860" s="2"/>
      <c r="U860" s="1">
        <f>(($D860*'fnd base rates'!C$107)
+($E860*'fnd base rates'!C$108)
+($F860*'fnd base rates'!C$109)
+($G860*'fnd base rates'!C$110)
+($H860*'fnd base rates'!C$111)
+($I860*'fnd base rates'!C$112)
+($J860*'fnd base rates'!C$113)
+($K860*'fnd base rates'!C$114)
+($M860*'fnd base rates'!C$116)
+($N860*'fnd base rates'!C$117)
+($O860*'fnd base rates'!C$118)
+($P860*VLOOKUP($S860+12,rate_basefnd,3)))
*$R860</f>
        <v>1222.916818612</v>
      </c>
      <c r="V860" s="1">
        <f>(($D860*'fnd base rates'!D$107)
+($E860*'fnd base rates'!D$108)
+($F860*'fnd base rates'!D$109)
+($G860*'fnd base rates'!D$110)
+($H860*'fnd base rates'!D$111)
+($I860*'fnd base rates'!D$112)
+($J860*'fnd base rates'!D$113)
+($K860*'fnd base rates'!D$114)
+($M860*'fnd base rates'!D$116)
+($N860*'fnd base rates'!D$117)
+($O860*'fnd base rates'!D$118)
+($P860*VLOOKUP($S860+12,rate_basefnd,4)))
*$R860</f>
        <v>2259.2644</v>
      </c>
      <c r="W860" s="1">
        <f>(($D860*'fnd base rates'!E$107)
+($E860*'fnd base rates'!E$108)
+($F860*'fnd base rates'!E$109)
+($G860*'fnd base rates'!E$110)
+($H860*'fnd base rates'!E$111)
+($I860*'fnd base rates'!E$112)
+($J860*'fnd base rates'!E$113)
+($K860*'fnd base rates'!E$114)
+($M860*'fnd base rates'!E$116)
+($N860*'fnd base rates'!E$117)
+($O860*'fnd base rates'!E$118)
+($P860*VLOOKUP($S860+12,rate_basefnd,5)))
*$R860</f>
        <v>14473.463899756</v>
      </c>
      <c r="X860" s="1">
        <f>(($D860*'fnd base rates'!F$107)
+($E860*'fnd base rates'!F$108)
+($F860*'fnd base rates'!F$109)
+($G860*'fnd base rates'!F$110)
+($H860*'fnd base rates'!F$111)
+($I860*'fnd base rates'!F$112)
+($J860*'fnd base rates'!F$113)
+($K860*'fnd base rates'!F$114)
+($M860*'fnd base rates'!F$116)
+($N860*'fnd base rates'!F$117)
+($O860*'fnd base rates'!F$118)
+($P860*VLOOKUP($S860+12,rate_basefnd,6)))
*$R860</f>
        <v>2230.9915680880003</v>
      </c>
      <c r="Y860" s="1">
        <f>(($D860*'fnd base rates'!G$107)
+($E860*'fnd base rates'!G$108)
+($F860*'fnd base rates'!G$109)
+($G860*'fnd base rates'!G$110)
+($H860*'fnd base rates'!G$111)
+($I860*'fnd base rates'!G$112)
+($J860*'fnd base rates'!G$113)
+($K860*'fnd base rates'!G$114)
+($M860*'fnd base rates'!G$116)
+($N860*'fnd base rates'!G$117)
+($O860*'fnd base rates'!G$118)
+($P860*VLOOKUP($S860+12,rate_basefnd,7)))
*$R860</f>
        <v>671.41507367600013</v>
      </c>
      <c r="Z860" s="1">
        <f>(($D860*'fnd base rates'!H$107)
+($E860*'fnd base rates'!H$108)
+($F860*'fnd base rates'!H$109)
+($G860*'fnd base rates'!H$110)
+($H860*'fnd base rates'!H$111)
+($I860*'fnd base rates'!H$112)
+($J860*'fnd base rates'!H$113)
+($K860*'fnd base rates'!H$114)
+($M860*'fnd base rates'!H$116)
+($N860*'fnd base rates'!H$117)
+($O860*'fnd base rates'!H$118)
+($P860*VLOOKUP($S860+12,rate_basefnd,8)))</f>
        <v>1052.6544199999998</v>
      </c>
      <c r="AA860" s="1">
        <f>(($D860*'fnd base rates'!I$107)
+($E860*'fnd base rates'!I$108)
+($F860*'fnd base rates'!I$109)
+($G860*'fnd base rates'!I$110)
+($H860*'fnd base rates'!I$111)
+($I860*'fnd base rates'!I$112)
+($J860*'fnd base rates'!I$113)
+($K860*'fnd base rates'!I$114)
+($M860*'fnd base rates'!I$116)
+($N860*'fnd base rates'!I$117)
+($O860*'fnd base rates'!I$118)
+($P860*VLOOKUP($S860+12,rate_basefnd,9)))
*$R860</f>
        <v>920.1902</v>
      </c>
      <c r="AB860" s="1">
        <f>(($D860*'fnd base rates'!J$107)
+($E860*'fnd base rates'!J$108)
+($F860*'fnd base rates'!J$109)
+($G860*'fnd base rates'!J$110)
+($H860*'fnd base rates'!J$111)
+($I860*'fnd base rates'!J$112)
+($J860*'fnd base rates'!J$113)
+($K860*'fnd base rates'!J$114)
+($M860*'fnd base rates'!J$116)
+($N860*'fnd base rates'!J$117)
+($O860*'fnd base rates'!J$118)
+($P860*VLOOKUP($S860+12,rate_basefnd,10)))
*$R860</f>
        <v>1906.6307600000002</v>
      </c>
      <c r="AC860" s="1">
        <f>(($D860*'fnd base rates'!K$107)
+($E860*'fnd base rates'!K$108)
+($F860*'fnd base rates'!K$109)
+($G860*'fnd base rates'!K$110)
+($H860*'fnd base rates'!K$111)
+($I860*'fnd base rates'!K$112)
+($J860*'fnd base rates'!K$113)
+($K860*'fnd base rates'!K$114)
+($M860*'fnd base rates'!K$116)
+($N860*'fnd base rates'!K$117)
+($O860*'fnd base rates'!K$118)
+($P860*VLOOKUP($S860+12,rate_basefnd,11)))
*$R860</f>
        <v>2273.8607589240005</v>
      </c>
      <c r="AD860" s="1">
        <f>(($D860*'fnd base rates'!L$107)
+($E860*'fnd base rates'!L$108)
+($F860*'fnd base rates'!L$109)
+($G860*'fnd base rates'!L$110)
+($H860*'fnd base rates'!L$111)
+($I860*'fnd base rates'!L$112)
+($J860*'fnd base rates'!L$113)
+($K860*'fnd base rates'!L$114)
+($M860*'fnd base rates'!L$116)
+($N860*'fnd base rates'!L$117)
+($O860*'fnd base rates'!L$118)
+($P860*VLOOKUP($S860+12,rate_basefnd,12)))</f>
        <v>3766.626812</v>
      </c>
      <c r="AE860" s="1">
        <f>(($D860*'fnd base rates'!M$107)
+($E860*'fnd base rates'!M$108)
+($F860*'fnd base rates'!M$109)
+($G860*'fnd base rates'!M$110)
+($H860*'fnd base rates'!M$111)
+($I860*'fnd base rates'!M$112)
+($J860*'fnd base rates'!M$113)
+($K860*'fnd base rates'!M$114)
+($M860*'fnd base rates'!M$116)
+($N860*'fnd base rates'!M$117)
+($O860*'fnd base rates'!M$118)
+($P860*VLOOKUP($S860+12,rate_basefnd,13)))</f>
        <v>0</v>
      </c>
      <c r="AF860" s="4">
        <f t="shared" si="995"/>
        <v>30778.014711055999</v>
      </c>
      <c r="AH860" s="4">
        <f t="shared" si="996"/>
        <v>494093149</v>
      </c>
      <c r="AI860" s="4" t="str">
        <f t="shared" si="997"/>
        <v>494</v>
      </c>
      <c r="AJ860" s="2" t="str">
        <f t="shared" si="998"/>
        <v>093</v>
      </c>
      <c r="AK860" s="2" t="str">
        <f t="shared" si="999"/>
        <v>149</v>
      </c>
      <c r="AL860" s="4">
        <f t="shared" si="1000"/>
        <v>1</v>
      </c>
      <c r="AM860" s="4">
        <f t="shared" si="992"/>
        <v>2</v>
      </c>
      <c r="AN860" s="4">
        <f t="shared" si="1001"/>
        <v>30778.014711055999</v>
      </c>
      <c r="AO860" s="4">
        <f t="shared" si="1002"/>
        <v>15389</v>
      </c>
      <c r="AP860" s="4">
        <f t="shared" si="1003"/>
        <v>0</v>
      </c>
      <c r="AQ860" s="4">
        <v>15389</v>
      </c>
      <c r="AW860" s="4">
        <v>15264</v>
      </c>
      <c r="AX860" s="5">
        <f t="shared" si="1004"/>
        <v>125</v>
      </c>
      <c r="AY860" s="4">
        <v>15389</v>
      </c>
      <c r="AZ860" s="5"/>
      <c r="BB860" s="5">
        <f t="shared" ref="BB860" si="1022">BC860-BA860</f>
        <v>0</v>
      </c>
    </row>
    <row r="861" spans="1:54" s="4" customFormat="1">
      <c r="A861" s="278">
        <v>494</v>
      </c>
      <c r="B861" s="2">
        <v>494093163</v>
      </c>
      <c r="C861" s="10" t="s">
        <v>1073</v>
      </c>
      <c r="D861" s="15">
        <f>'fnd enro'!D861</f>
        <v>0</v>
      </c>
      <c r="E861" s="15">
        <f>'fnd enro'!E861</f>
        <v>0</v>
      </c>
      <c r="F861" s="15">
        <f>'fnd enro'!F861</f>
        <v>1</v>
      </c>
      <c r="G861" s="15">
        <f>'fnd enro'!G861</f>
        <v>5</v>
      </c>
      <c r="H861" s="15">
        <f>'fnd enro'!H861</f>
        <v>5</v>
      </c>
      <c r="I861" s="15">
        <f>'fnd enro'!I861</f>
        <v>2</v>
      </c>
      <c r="J861" s="15">
        <f>'fnd enro'!J861</f>
        <v>0</v>
      </c>
      <c r="K861" s="16">
        <f>'fnd enro'!K861</f>
        <v>0.49790000000000001</v>
      </c>
      <c r="L861" s="15">
        <f>'fnd enro'!L861</f>
        <v>0</v>
      </c>
      <c r="M861" s="15">
        <f>'fnd enro'!M861</f>
        <v>2</v>
      </c>
      <c r="N861" s="15">
        <f>'fnd enro'!N861</f>
        <v>0</v>
      </c>
      <c r="O861" s="15">
        <f>'fnd enro'!O861</f>
        <v>0</v>
      </c>
      <c r="P861" s="15">
        <f>'fnd enro'!P861</f>
        <v>9</v>
      </c>
      <c r="Q861" s="15">
        <f>'fnd enro'!R861</f>
        <v>13</v>
      </c>
      <c r="R861" s="16">
        <f t="shared" si="994"/>
        <v>1.042</v>
      </c>
      <c r="S861" s="15">
        <f>VALUE('fnd enro'!Q861)</f>
        <v>12</v>
      </c>
      <c r="T861" s="2"/>
      <c r="U861" s="1">
        <f>(($D861*'fnd base rates'!C$107)
+($E861*'fnd base rates'!C$108)
+($F861*'fnd base rates'!C$109)
+($G861*'fnd base rates'!C$110)
+($H861*'fnd base rates'!C$111)
+($I861*'fnd base rates'!C$112)
+($J861*'fnd base rates'!C$113)
+($K861*'fnd base rates'!C$114)
+($M861*'fnd base rates'!C$116)
+($N861*'fnd base rates'!C$117)
+($O861*'fnd base rates'!C$118)
+($P861*VLOOKUP($S861+12,rate_basefnd,3)))
*$R861</f>
        <v>7837.3194409779999</v>
      </c>
      <c r="V861" s="1">
        <f>(($D861*'fnd base rates'!D$107)
+($E861*'fnd base rates'!D$108)
+($F861*'fnd base rates'!D$109)
+($G861*'fnd base rates'!D$110)
+($H861*'fnd base rates'!D$111)
+($I861*'fnd base rates'!D$112)
+($J861*'fnd base rates'!D$113)
+($K861*'fnd base rates'!D$114)
+($M861*'fnd base rates'!D$116)
+($N861*'fnd base rates'!D$117)
+($O861*'fnd base rates'!D$118)
+($P861*VLOOKUP($S861+12,rate_basefnd,4)))
*$R861</f>
        <v>13564.714320000003</v>
      </c>
      <c r="W861" s="1">
        <f>(($D861*'fnd base rates'!E$107)
+($E861*'fnd base rates'!E$108)
+($F861*'fnd base rates'!E$109)
+($G861*'fnd base rates'!E$110)
+($H861*'fnd base rates'!E$111)
+($I861*'fnd base rates'!E$112)
+($J861*'fnd base rates'!E$113)
+($K861*'fnd base rates'!E$114)
+($M861*'fnd base rates'!E$116)
+($N861*'fnd base rates'!E$117)
+($O861*'fnd base rates'!E$118)
+($P861*VLOOKUP($S861+12,rate_basefnd,5)))
*$R861</f>
        <v>84869.470758413998</v>
      </c>
      <c r="X861" s="1">
        <f>(($D861*'fnd base rates'!F$107)
+($E861*'fnd base rates'!F$108)
+($F861*'fnd base rates'!F$109)
+($G861*'fnd base rates'!F$110)
+($H861*'fnd base rates'!F$111)
+($I861*'fnd base rates'!F$112)
+($J861*'fnd base rates'!F$113)
+($K861*'fnd base rates'!F$114)
+($M861*'fnd base rates'!F$116)
+($N861*'fnd base rates'!F$117)
+($O861*'fnd base rates'!F$118)
+($P861*VLOOKUP($S861+12,rate_basefnd,6)))
*$R861</f>
        <v>14505.920582572004</v>
      </c>
      <c r="Y861" s="1">
        <f>(($D861*'fnd base rates'!G$107)
+($E861*'fnd base rates'!G$108)
+($F861*'fnd base rates'!G$109)
+($G861*'fnd base rates'!G$110)
+($H861*'fnd base rates'!G$111)
+($I861*'fnd base rates'!G$112)
+($J861*'fnd base rates'!G$113)
+($K861*'fnd base rates'!G$114)
+($M861*'fnd base rates'!G$116)
+($N861*'fnd base rates'!G$117)
+($O861*'fnd base rates'!G$118)
+($P861*VLOOKUP($S861+12,rate_basefnd,7)))
*$R861</f>
        <v>3765.1104988940001</v>
      </c>
      <c r="Z861" s="1">
        <f>(($D861*'fnd base rates'!H$107)
+($E861*'fnd base rates'!H$108)
+($F861*'fnd base rates'!H$109)
+($G861*'fnd base rates'!H$110)
+($H861*'fnd base rates'!H$111)
+($I861*'fnd base rates'!H$112)
+($J861*'fnd base rates'!H$113)
+($K861*'fnd base rates'!H$114)
+($M861*'fnd base rates'!H$116)
+($N861*'fnd base rates'!H$117)
+($O861*'fnd base rates'!H$118)
+($P861*VLOOKUP($S861+12,rate_basefnd,8)))</f>
        <v>7560.6137299999991</v>
      </c>
      <c r="AA861" s="1">
        <f>(($D861*'fnd base rates'!I$107)
+($E861*'fnd base rates'!I$108)
+($F861*'fnd base rates'!I$109)
+($G861*'fnd base rates'!I$110)
+($H861*'fnd base rates'!I$111)
+($I861*'fnd base rates'!I$112)
+($J861*'fnd base rates'!I$113)
+($K861*'fnd base rates'!I$114)
+($M861*'fnd base rates'!I$116)
+($N861*'fnd base rates'!I$117)
+($O861*'fnd base rates'!I$118)
+($P861*VLOOKUP($S861+12,rate_basefnd,9)))
*$R861</f>
        <v>5733.9280200000003</v>
      </c>
      <c r="AB861" s="1">
        <f>(($D861*'fnd base rates'!J$107)
+($E861*'fnd base rates'!J$108)
+($F861*'fnd base rates'!J$109)
+($G861*'fnd base rates'!J$110)
+($H861*'fnd base rates'!J$111)
+($I861*'fnd base rates'!J$112)
+($J861*'fnd base rates'!J$113)
+($K861*'fnd base rates'!J$114)
+($M861*'fnd base rates'!J$116)
+($N861*'fnd base rates'!J$117)
+($O861*'fnd base rates'!J$118)
+($P861*VLOOKUP($S861+12,rate_basefnd,10)))
*$R861</f>
        <v>10074.81666</v>
      </c>
      <c r="AC861" s="1">
        <f>(($D861*'fnd base rates'!K$107)
+($E861*'fnd base rates'!K$108)
+($F861*'fnd base rates'!K$109)
+($G861*'fnd base rates'!K$110)
+($H861*'fnd base rates'!K$111)
+($I861*'fnd base rates'!K$112)
+($J861*'fnd base rates'!K$113)
+($K861*'fnd base rates'!K$114)
+($M861*'fnd base rates'!K$116)
+($N861*'fnd base rates'!K$117)
+($O861*'fnd base rates'!K$118)
+($P861*VLOOKUP($S861+12,rate_basefnd,11)))
*$R861</f>
        <v>15350.912953005998</v>
      </c>
      <c r="AD861" s="1">
        <f>(($D861*'fnd base rates'!L$107)
+($E861*'fnd base rates'!L$108)
+($F861*'fnd base rates'!L$109)
+($G861*'fnd base rates'!L$110)
+($H861*'fnd base rates'!L$111)
+($I861*'fnd base rates'!L$112)
+($J861*'fnd base rates'!L$113)
+($K861*'fnd base rates'!L$114)
+($M861*'fnd base rates'!L$116)
+($N861*'fnd base rates'!L$117)
+($O861*'fnd base rates'!L$118)
+($P861*VLOOKUP($S861+12,rate_basefnd,12)))</f>
        <v>22562.434278000004</v>
      </c>
      <c r="AE861" s="1">
        <f>(($D861*'fnd base rates'!M$107)
+($E861*'fnd base rates'!M$108)
+($F861*'fnd base rates'!M$109)
+($G861*'fnd base rates'!M$110)
+($H861*'fnd base rates'!M$111)
+($I861*'fnd base rates'!M$112)
+($J861*'fnd base rates'!M$113)
+($K861*'fnd base rates'!M$114)
+($M861*'fnd base rates'!M$116)
+($N861*'fnd base rates'!M$117)
+($O861*'fnd base rates'!M$118)
+($P861*VLOOKUP($S861+12,rate_basefnd,13)))</f>
        <v>0</v>
      </c>
      <c r="AF861" s="4">
        <f t="shared" si="995"/>
        <v>185825.24124186402</v>
      </c>
      <c r="AH861" s="4">
        <f t="shared" si="996"/>
        <v>494093163</v>
      </c>
      <c r="AI861" s="4" t="str">
        <f t="shared" si="997"/>
        <v>494</v>
      </c>
      <c r="AJ861" s="2" t="str">
        <f t="shared" si="998"/>
        <v>093</v>
      </c>
      <c r="AK861" s="2" t="str">
        <f t="shared" si="999"/>
        <v>163</v>
      </c>
      <c r="AL861" s="4">
        <f t="shared" si="1000"/>
        <v>1</v>
      </c>
      <c r="AM861" s="4">
        <f t="shared" si="992"/>
        <v>13</v>
      </c>
      <c r="AN861" s="4">
        <f t="shared" si="1001"/>
        <v>185825.24124186402</v>
      </c>
      <c r="AO861" s="4">
        <f t="shared" si="1002"/>
        <v>14294</v>
      </c>
      <c r="AP861" s="4">
        <f t="shared" si="1003"/>
        <v>0</v>
      </c>
      <c r="AQ861" s="4">
        <v>14294</v>
      </c>
      <c r="AW861" s="4">
        <v>14201</v>
      </c>
      <c r="AX861" s="5">
        <f t="shared" si="1004"/>
        <v>93</v>
      </c>
      <c r="AY861" s="4">
        <v>14294</v>
      </c>
      <c r="AZ861" s="5"/>
      <c r="BB861" s="5">
        <f t="shared" ref="BB861" si="1023">BC861-BA861</f>
        <v>0</v>
      </c>
    </row>
    <row r="862" spans="1:54" s="4" customFormat="1">
      <c r="A862" s="278">
        <v>494</v>
      </c>
      <c r="B862" s="2">
        <v>494093165</v>
      </c>
      <c r="C862" s="10" t="s">
        <v>1073</v>
      </c>
      <c r="D862" s="15">
        <f>'fnd enro'!D862</f>
        <v>0</v>
      </c>
      <c r="E862" s="15">
        <f>'fnd enro'!E862</f>
        <v>0</v>
      </c>
      <c r="F862" s="15">
        <f>'fnd enro'!F862</f>
        <v>4</v>
      </c>
      <c r="G862" s="15">
        <f>'fnd enro'!G862</f>
        <v>21</v>
      </c>
      <c r="H862" s="15">
        <f>'fnd enro'!H862</f>
        <v>14</v>
      </c>
      <c r="I862" s="15">
        <f>'fnd enro'!I862</f>
        <v>19</v>
      </c>
      <c r="J862" s="15">
        <f>'fnd enro'!J862</f>
        <v>0</v>
      </c>
      <c r="K862" s="16">
        <f>'fnd enro'!K862</f>
        <v>2.2214</v>
      </c>
      <c r="L862" s="15">
        <f>'fnd enro'!L862</f>
        <v>0</v>
      </c>
      <c r="M862" s="15">
        <f>'fnd enro'!M862</f>
        <v>6</v>
      </c>
      <c r="N862" s="15">
        <f>'fnd enro'!N862</f>
        <v>1</v>
      </c>
      <c r="O862" s="15">
        <f>'fnd enro'!O862</f>
        <v>1</v>
      </c>
      <c r="P862" s="15">
        <f>'fnd enro'!P862</f>
        <v>40</v>
      </c>
      <c r="Q862" s="15">
        <f>'fnd enro'!R862</f>
        <v>58</v>
      </c>
      <c r="R862" s="16">
        <f t="shared" si="994"/>
        <v>1.042</v>
      </c>
      <c r="S862" s="15">
        <f>VALUE('fnd enro'!Q862)</f>
        <v>10</v>
      </c>
      <c r="T862" s="2"/>
      <c r="U862" s="1">
        <f>(($D862*'fnd base rates'!C$107)
+($E862*'fnd base rates'!C$108)
+($F862*'fnd base rates'!C$109)
+($G862*'fnd base rates'!C$110)
+($H862*'fnd base rates'!C$111)
+($I862*'fnd base rates'!C$112)
+($J862*'fnd base rates'!C$113)
+($K862*'fnd base rates'!C$114)
+($M862*'fnd base rates'!C$116)
+($N862*'fnd base rates'!C$117)
+($O862*'fnd base rates'!C$118)
+($P862*VLOOKUP($S862+12,rate_basefnd,3)))
*$R862</f>
        <v>34686.849359748005</v>
      </c>
      <c r="V862" s="1">
        <f>(($D862*'fnd base rates'!D$107)
+($E862*'fnd base rates'!D$108)
+($F862*'fnd base rates'!D$109)
+($G862*'fnd base rates'!D$110)
+($H862*'fnd base rates'!D$111)
+($I862*'fnd base rates'!D$112)
+($J862*'fnd base rates'!D$113)
+($K862*'fnd base rates'!D$114)
+($M862*'fnd base rates'!D$116)
+($N862*'fnd base rates'!D$117)
+($O862*'fnd base rates'!D$118)
+($P862*VLOOKUP($S862+12,rate_basefnd,4)))
*$R862</f>
        <v>59481.840600000003</v>
      </c>
      <c r="W862" s="1">
        <f>(($D862*'fnd base rates'!E$107)
+($E862*'fnd base rates'!E$108)
+($F862*'fnd base rates'!E$109)
+($G862*'fnd base rates'!E$110)
+($H862*'fnd base rates'!E$111)
+($I862*'fnd base rates'!E$112)
+($J862*'fnd base rates'!E$113)
+($K862*'fnd base rates'!E$114)
+($M862*'fnd base rates'!E$116)
+($N862*'fnd base rates'!E$117)
+($O862*'fnd base rates'!E$118)
+($P862*VLOOKUP($S862+12,rate_basefnd,5)))
*$R862</f>
        <v>382837.64075292402</v>
      </c>
      <c r="X862" s="1">
        <f>(($D862*'fnd base rates'!F$107)
+($E862*'fnd base rates'!F$108)
+($F862*'fnd base rates'!F$109)
+($G862*'fnd base rates'!F$110)
+($H862*'fnd base rates'!F$111)
+($I862*'fnd base rates'!F$112)
+($J862*'fnd base rates'!F$113)
+($K862*'fnd base rates'!F$114)
+($M862*'fnd base rates'!F$116)
+($N862*'fnd base rates'!F$117)
+($O862*'fnd base rates'!F$118)
+($P862*VLOOKUP($S862+12,rate_basefnd,6)))
*$R862</f>
        <v>63015.862954552002</v>
      </c>
      <c r="Y862" s="1">
        <f>(($D862*'fnd base rates'!G$107)
+($E862*'fnd base rates'!G$108)
+($F862*'fnd base rates'!G$109)
+($G862*'fnd base rates'!G$110)
+($H862*'fnd base rates'!G$111)
+($I862*'fnd base rates'!G$112)
+($J862*'fnd base rates'!G$113)
+($K862*'fnd base rates'!G$114)
+($M862*'fnd base rates'!G$116)
+($N862*'fnd base rates'!G$117)
+($O862*'fnd base rates'!G$118)
+($P862*VLOOKUP($S862+12,rate_basefnd,7)))
*$R862</f>
        <v>16313.037316604001</v>
      </c>
      <c r="Z862" s="1">
        <f>(($D862*'fnd base rates'!H$107)
+($E862*'fnd base rates'!H$108)
+($F862*'fnd base rates'!H$109)
+($G862*'fnd base rates'!H$110)
+($H862*'fnd base rates'!H$111)
+($I862*'fnd base rates'!H$112)
+($J862*'fnd base rates'!H$113)
+($K862*'fnd base rates'!H$114)
+($M862*'fnd base rates'!H$116)
+($N862*'fnd base rates'!H$117)
+($O862*'fnd base rates'!H$118)
+($P862*VLOOKUP($S862+12,rate_basefnd,8)))</f>
        <v>36494.188180000005</v>
      </c>
      <c r="AA862" s="1">
        <f>(($D862*'fnd base rates'!I$107)
+($E862*'fnd base rates'!I$108)
+($F862*'fnd base rates'!I$109)
+($G862*'fnd base rates'!I$110)
+($H862*'fnd base rates'!I$111)
+($I862*'fnd base rates'!I$112)
+($J862*'fnd base rates'!I$113)
+($K862*'fnd base rates'!I$114)
+($M862*'fnd base rates'!I$116)
+($N862*'fnd base rates'!I$117)
+($O862*'fnd base rates'!I$118)
+($P862*VLOOKUP($S862+12,rate_basefnd,9)))
*$R862</f>
        <v>26041.257620000004</v>
      </c>
      <c r="AB862" s="1">
        <f>(($D862*'fnd base rates'!J$107)
+($E862*'fnd base rates'!J$108)
+($F862*'fnd base rates'!J$109)
+($G862*'fnd base rates'!J$110)
+($H862*'fnd base rates'!J$111)
+($I862*'fnd base rates'!J$112)
+($J862*'fnd base rates'!J$113)
+($K862*'fnd base rates'!J$114)
+($M862*'fnd base rates'!J$116)
+($N862*'fnd base rates'!J$117)
+($O862*'fnd base rates'!J$118)
+($P862*VLOOKUP($S862+12,rate_basefnd,10)))
*$R862</f>
        <v>46597.22926</v>
      </c>
      <c r="AC862" s="1">
        <f>(($D862*'fnd base rates'!K$107)
+($E862*'fnd base rates'!K$108)
+($F862*'fnd base rates'!K$109)
+($G862*'fnd base rates'!K$110)
+($H862*'fnd base rates'!K$111)
+($I862*'fnd base rates'!K$112)
+($J862*'fnd base rates'!K$113)
+($K862*'fnd base rates'!K$114)
+($M862*'fnd base rates'!K$116)
+($N862*'fnd base rates'!K$117)
+($O862*'fnd base rates'!K$118)
+($P862*VLOOKUP($S862+12,rate_basefnd,11)))
*$R862</f>
        <v>68022.627608796</v>
      </c>
      <c r="AD862" s="1">
        <f>(($D862*'fnd base rates'!L$107)
+($E862*'fnd base rates'!L$108)
+($F862*'fnd base rates'!L$109)
+($G862*'fnd base rates'!L$110)
+($H862*'fnd base rates'!L$111)
+($I862*'fnd base rates'!L$112)
+($J862*'fnd base rates'!L$113)
+($K862*'fnd base rates'!L$114)
+($M862*'fnd base rates'!L$116)
+($N862*'fnd base rates'!L$117)
+($O862*'fnd base rates'!L$118)
+($P862*VLOOKUP($S862+12,rate_basefnd,12)))</f>
        <v>97947.647548000008</v>
      </c>
      <c r="AE862" s="1">
        <f>(($D862*'fnd base rates'!M$107)
+($E862*'fnd base rates'!M$108)
+($F862*'fnd base rates'!M$109)
+($G862*'fnd base rates'!M$110)
+($H862*'fnd base rates'!M$111)
+($I862*'fnd base rates'!M$112)
+($J862*'fnd base rates'!M$113)
+($K862*'fnd base rates'!M$114)
+($M862*'fnd base rates'!M$116)
+($N862*'fnd base rates'!M$117)
+($O862*'fnd base rates'!M$118)
+($P862*VLOOKUP($S862+12,rate_basefnd,13)))</f>
        <v>0</v>
      </c>
      <c r="AF862" s="4">
        <f t="shared" si="995"/>
        <v>831438.18120062421</v>
      </c>
      <c r="AH862" s="4">
        <f t="shared" si="996"/>
        <v>494093165</v>
      </c>
      <c r="AI862" s="4" t="str">
        <f t="shared" si="997"/>
        <v>494</v>
      </c>
      <c r="AJ862" s="2" t="str">
        <f t="shared" si="998"/>
        <v>093</v>
      </c>
      <c r="AK862" s="2" t="str">
        <f t="shared" si="999"/>
        <v>165</v>
      </c>
      <c r="AL862" s="4">
        <f t="shared" si="1000"/>
        <v>1</v>
      </c>
      <c r="AM862" s="4">
        <f t="shared" si="992"/>
        <v>58</v>
      </c>
      <c r="AN862" s="4">
        <f t="shared" si="1001"/>
        <v>831438.18120062421</v>
      </c>
      <c r="AO862" s="4">
        <f t="shared" si="1002"/>
        <v>14335</v>
      </c>
      <c r="AP862" s="4">
        <f t="shared" si="1003"/>
        <v>0</v>
      </c>
      <c r="AQ862" s="4">
        <v>14335</v>
      </c>
      <c r="AW862" s="4">
        <v>14274</v>
      </c>
      <c r="AX862" s="5">
        <f t="shared" si="1004"/>
        <v>61</v>
      </c>
      <c r="AY862" s="4">
        <v>14335</v>
      </c>
      <c r="AZ862" s="5"/>
      <c r="BB862" s="5">
        <f t="shared" ref="BB862" si="1024">BC862-BA862</f>
        <v>0</v>
      </c>
    </row>
    <row r="863" spans="1:54" s="4" customFormat="1">
      <c r="A863" s="278">
        <v>494</v>
      </c>
      <c r="B863" s="2">
        <v>494093176</v>
      </c>
      <c r="C863" s="10" t="s">
        <v>1073</v>
      </c>
      <c r="D863" s="15">
        <f>'fnd enro'!D863</f>
        <v>0</v>
      </c>
      <c r="E863" s="15">
        <f>'fnd enro'!E863</f>
        <v>0</v>
      </c>
      <c r="F863" s="15">
        <f>'fnd enro'!F863</f>
        <v>1</v>
      </c>
      <c r="G863" s="15">
        <f>'fnd enro'!G863</f>
        <v>5</v>
      </c>
      <c r="H863" s="15">
        <f>'fnd enro'!H863</f>
        <v>2</v>
      </c>
      <c r="I863" s="15">
        <f>'fnd enro'!I863</f>
        <v>0</v>
      </c>
      <c r="J863" s="15">
        <f>'fnd enro'!J863</f>
        <v>0</v>
      </c>
      <c r="K863" s="16">
        <f>'fnd enro'!K863</f>
        <v>0.30640000000000001</v>
      </c>
      <c r="L863" s="15">
        <f>'fnd enro'!L863</f>
        <v>0</v>
      </c>
      <c r="M863" s="15">
        <f>'fnd enro'!M863</f>
        <v>2</v>
      </c>
      <c r="N863" s="15">
        <f>'fnd enro'!N863</f>
        <v>1</v>
      </c>
      <c r="O863" s="15">
        <f>'fnd enro'!O863</f>
        <v>0</v>
      </c>
      <c r="P863" s="15">
        <f>'fnd enro'!P863</f>
        <v>8</v>
      </c>
      <c r="Q863" s="15">
        <f>'fnd enro'!R863</f>
        <v>8</v>
      </c>
      <c r="R863" s="16">
        <f t="shared" si="994"/>
        <v>1.042</v>
      </c>
      <c r="S863" s="15">
        <f>VALUE('fnd enro'!Q863)</f>
        <v>7</v>
      </c>
      <c r="T863" s="2"/>
      <c r="U863" s="1">
        <f>(($D863*'fnd base rates'!C$107)
+($E863*'fnd base rates'!C$108)
+($F863*'fnd base rates'!C$109)
+($G863*'fnd base rates'!C$110)
+($H863*'fnd base rates'!C$111)
+($I863*'fnd base rates'!C$112)
+($J863*'fnd base rates'!C$113)
+($K863*'fnd base rates'!C$114)
+($M863*'fnd base rates'!C$116)
+($N863*'fnd base rates'!C$117)
+($O863*'fnd base rates'!C$118)
+($P863*VLOOKUP($S863+12,rate_basefnd,3)))
*$R863</f>
        <v>5099.2649344480014</v>
      </c>
      <c r="V863" s="1">
        <f>(($D863*'fnd base rates'!D$107)
+($E863*'fnd base rates'!D$108)
+($F863*'fnd base rates'!D$109)
+($G863*'fnd base rates'!D$110)
+($H863*'fnd base rates'!D$111)
+($I863*'fnd base rates'!D$112)
+($J863*'fnd base rates'!D$113)
+($K863*'fnd base rates'!D$114)
+($M863*'fnd base rates'!D$116)
+($N863*'fnd base rates'!D$117)
+($O863*'fnd base rates'!D$118)
+($P863*VLOOKUP($S863+12,rate_basefnd,4)))
*$R863</f>
        <v>9118.3127600000007</v>
      </c>
      <c r="W863" s="1">
        <f>(($D863*'fnd base rates'!E$107)
+($E863*'fnd base rates'!E$108)
+($F863*'fnd base rates'!E$109)
+($G863*'fnd base rates'!E$110)
+($H863*'fnd base rates'!E$111)
+($I863*'fnd base rates'!E$112)
+($J863*'fnd base rates'!E$113)
+($K863*'fnd base rates'!E$114)
+($M863*'fnd base rates'!E$116)
+($N863*'fnd base rates'!E$117)
+($O863*'fnd base rates'!E$118)
+($P863*VLOOKUP($S863+12,rate_basefnd,5)))
*$R863</f>
        <v>58066.817179024001</v>
      </c>
      <c r="X863" s="1">
        <f>(($D863*'fnd base rates'!F$107)
+($E863*'fnd base rates'!F$108)
+($F863*'fnd base rates'!F$109)
+($G863*'fnd base rates'!F$110)
+($H863*'fnd base rates'!F$111)
+($I863*'fnd base rates'!F$112)
+($J863*'fnd base rates'!F$113)
+($K863*'fnd base rates'!F$114)
+($M863*'fnd base rates'!F$116)
+($N863*'fnd base rates'!F$117)
+($O863*'fnd base rates'!F$118)
+($P863*VLOOKUP($S863+12,rate_basefnd,6)))
*$R863</f>
        <v>9955.212832352001</v>
      </c>
      <c r="Y863" s="1">
        <f>(($D863*'fnd base rates'!G$107)
+($E863*'fnd base rates'!G$108)
+($F863*'fnd base rates'!G$109)
+($G863*'fnd base rates'!G$110)
+($H863*'fnd base rates'!G$111)
+($I863*'fnd base rates'!G$112)
+($J863*'fnd base rates'!G$113)
+($K863*'fnd base rates'!G$114)
+($M863*'fnd base rates'!G$116)
+($N863*'fnd base rates'!G$117)
+($O863*'fnd base rates'!G$118)
+($P863*VLOOKUP($S863+12,rate_basefnd,7)))
*$R863</f>
        <v>2601.5708947040002</v>
      </c>
      <c r="Z863" s="1">
        <f>(($D863*'fnd base rates'!H$107)
+($E863*'fnd base rates'!H$108)
+($F863*'fnd base rates'!H$109)
+($G863*'fnd base rates'!H$110)
+($H863*'fnd base rates'!H$111)
+($I863*'fnd base rates'!H$112)
+($J863*'fnd base rates'!H$113)
+($K863*'fnd base rates'!H$114)
+($M863*'fnd base rates'!H$116)
+($N863*'fnd base rates'!H$117)
+($O863*'fnd base rates'!H$118)
+($P863*VLOOKUP($S863+12,rate_basefnd,8)))</f>
        <v>4541.7876799999995</v>
      </c>
      <c r="AA863" s="1">
        <f>(($D863*'fnd base rates'!I$107)
+($E863*'fnd base rates'!I$108)
+($F863*'fnd base rates'!I$109)
+($G863*'fnd base rates'!I$110)
+($H863*'fnd base rates'!I$111)
+($I863*'fnd base rates'!I$112)
+($J863*'fnd base rates'!I$113)
+($K863*'fnd base rates'!I$114)
+($M863*'fnd base rates'!I$116)
+($N863*'fnd base rates'!I$117)
+($O863*'fnd base rates'!I$118)
+($P863*VLOOKUP($S863+12,rate_basefnd,9)))
*$R863</f>
        <v>3590.0234400000008</v>
      </c>
      <c r="AB863" s="1">
        <f>(($D863*'fnd base rates'!J$107)
+($E863*'fnd base rates'!J$108)
+($F863*'fnd base rates'!J$109)
+($G863*'fnd base rates'!J$110)
+($H863*'fnd base rates'!J$111)
+($I863*'fnd base rates'!J$112)
+($J863*'fnd base rates'!J$113)
+($K863*'fnd base rates'!J$114)
+($M863*'fnd base rates'!J$116)
+($N863*'fnd base rates'!J$117)
+($O863*'fnd base rates'!J$118)
+($P863*VLOOKUP($S863+12,rate_basefnd,10)))
*$R863</f>
        <v>6540.2901400000001</v>
      </c>
      <c r="AC863" s="1">
        <f>(($D863*'fnd base rates'!K$107)
+($E863*'fnd base rates'!K$108)
+($F863*'fnd base rates'!K$109)
+($G863*'fnd base rates'!K$110)
+($H863*'fnd base rates'!K$111)
+($I863*'fnd base rates'!K$112)
+($J863*'fnd base rates'!K$113)
+($K863*'fnd base rates'!K$114)
+($M863*'fnd base rates'!K$116)
+($N863*'fnd base rates'!K$117)
+($O863*'fnd base rates'!K$118)
+($P863*VLOOKUP($S863+12,rate_basefnd,11)))
*$R863</f>
        <v>9838.0868556960013</v>
      </c>
      <c r="AD863" s="1">
        <f>(($D863*'fnd base rates'!L$107)
+($E863*'fnd base rates'!L$108)
+($F863*'fnd base rates'!L$109)
+($G863*'fnd base rates'!L$110)
+($H863*'fnd base rates'!L$111)
+($I863*'fnd base rates'!L$112)
+($J863*'fnd base rates'!L$113)
+($K863*'fnd base rates'!L$114)
+($M863*'fnd base rates'!L$116)
+($N863*'fnd base rates'!L$117)
+($O863*'fnd base rates'!L$118)
+($P863*VLOOKUP($S863+12,rate_basefnd,12)))</f>
        <v>15089.767247999998</v>
      </c>
      <c r="AE863" s="1">
        <f>(($D863*'fnd base rates'!M$107)
+($E863*'fnd base rates'!M$108)
+($F863*'fnd base rates'!M$109)
+($G863*'fnd base rates'!M$110)
+($H863*'fnd base rates'!M$111)
+($I863*'fnd base rates'!M$112)
+($J863*'fnd base rates'!M$113)
+($K863*'fnd base rates'!M$114)
+($M863*'fnd base rates'!M$116)
+($N863*'fnd base rates'!M$117)
+($O863*'fnd base rates'!M$118)
+($P863*VLOOKUP($S863+12,rate_basefnd,13)))</f>
        <v>0</v>
      </c>
      <c r="AF863" s="4">
        <f t="shared" si="995"/>
        <v>124441.13396422401</v>
      </c>
      <c r="AH863" s="4">
        <f t="shared" si="996"/>
        <v>494093176</v>
      </c>
      <c r="AI863" s="4" t="str">
        <f t="shared" si="997"/>
        <v>494</v>
      </c>
      <c r="AJ863" s="2" t="str">
        <f t="shared" si="998"/>
        <v>093</v>
      </c>
      <c r="AK863" s="2" t="str">
        <f t="shared" si="999"/>
        <v>176</v>
      </c>
      <c r="AL863" s="4">
        <f t="shared" si="1000"/>
        <v>1</v>
      </c>
      <c r="AM863" s="4">
        <f t="shared" si="992"/>
        <v>8</v>
      </c>
      <c r="AN863" s="4">
        <f t="shared" si="1001"/>
        <v>124441.13396422401</v>
      </c>
      <c r="AO863" s="4">
        <f t="shared" si="1002"/>
        <v>15555</v>
      </c>
      <c r="AP863" s="4">
        <f t="shared" si="1003"/>
        <v>0</v>
      </c>
      <c r="AQ863" s="4">
        <v>15555</v>
      </c>
      <c r="AW863" s="4">
        <v>15505</v>
      </c>
      <c r="AX863" s="5">
        <f t="shared" si="1004"/>
        <v>50</v>
      </c>
      <c r="AY863" s="4">
        <v>15555</v>
      </c>
      <c r="AZ863" s="5"/>
      <c r="BB863" s="5">
        <f t="shared" ref="BB863" si="1025">BC863-BA863</f>
        <v>0</v>
      </c>
    </row>
    <row r="864" spans="1:54" s="4" customFormat="1">
      <c r="A864" s="278">
        <v>494</v>
      </c>
      <c r="B864" s="2">
        <v>494093178</v>
      </c>
      <c r="C864" s="10" t="s">
        <v>1073</v>
      </c>
      <c r="D864" s="15">
        <f>'fnd enro'!D864</f>
        <v>0</v>
      </c>
      <c r="E864" s="15">
        <f>'fnd enro'!E864</f>
        <v>0</v>
      </c>
      <c r="F864" s="15">
        <f>'fnd enro'!F864</f>
        <v>0</v>
      </c>
      <c r="G864" s="15">
        <f>'fnd enro'!G864</f>
        <v>1</v>
      </c>
      <c r="H864" s="15">
        <f>'fnd enro'!H864</f>
        <v>1</v>
      </c>
      <c r="I864" s="15">
        <f>'fnd enro'!I864</f>
        <v>0</v>
      </c>
      <c r="J864" s="15">
        <f>'fnd enro'!J864</f>
        <v>0</v>
      </c>
      <c r="K864" s="16">
        <f>'fnd enro'!K864</f>
        <v>7.6600000000000001E-2</v>
      </c>
      <c r="L864" s="15">
        <f>'fnd enro'!L864</f>
        <v>0</v>
      </c>
      <c r="M864" s="15">
        <f>'fnd enro'!M864</f>
        <v>0</v>
      </c>
      <c r="N864" s="15">
        <f>'fnd enro'!N864</f>
        <v>0</v>
      </c>
      <c r="O864" s="15">
        <f>'fnd enro'!O864</f>
        <v>0</v>
      </c>
      <c r="P864" s="15">
        <f>'fnd enro'!P864</f>
        <v>0</v>
      </c>
      <c r="Q864" s="15">
        <f>'fnd enro'!R864</f>
        <v>2</v>
      </c>
      <c r="R864" s="16">
        <f t="shared" si="994"/>
        <v>1.042</v>
      </c>
      <c r="S864" s="15">
        <f>VALUE('fnd enro'!Q864)</f>
        <v>4</v>
      </c>
      <c r="T864" s="2"/>
      <c r="U864" s="1">
        <f>(($D864*'fnd base rates'!C$107)
+($E864*'fnd base rates'!C$108)
+($F864*'fnd base rates'!C$109)
+($G864*'fnd base rates'!C$110)
+($H864*'fnd base rates'!C$111)
+($I864*'fnd base rates'!C$112)
+($J864*'fnd base rates'!C$113)
+($K864*'fnd base rates'!C$114)
+($M864*'fnd base rates'!C$116)
+($N864*'fnd base rates'!C$117)
+($O864*'fnd base rates'!C$118)
+($P864*VLOOKUP($S864+12,rate_basefnd,3)))
*$R864</f>
        <v>1068.0964586120001</v>
      </c>
      <c r="V864" s="1">
        <f>(($D864*'fnd base rates'!D$107)
+($E864*'fnd base rates'!D$108)
+($F864*'fnd base rates'!D$109)
+($G864*'fnd base rates'!D$110)
+($H864*'fnd base rates'!D$111)
+($I864*'fnd base rates'!D$112)
+($J864*'fnd base rates'!D$113)
+($K864*'fnd base rates'!D$114)
+($M864*'fnd base rates'!D$116)
+($N864*'fnd base rates'!D$117)
+($O864*'fnd base rates'!D$118)
+($P864*VLOOKUP($S864+12,rate_basefnd,4)))
*$R864</f>
        <v>1525.75892</v>
      </c>
      <c r="W864" s="1">
        <f>(($D864*'fnd base rates'!E$107)
+($E864*'fnd base rates'!E$108)
+($F864*'fnd base rates'!E$109)
+($G864*'fnd base rates'!E$110)
+($H864*'fnd base rates'!E$111)
+($I864*'fnd base rates'!E$112)
+($J864*'fnd base rates'!E$113)
+($K864*'fnd base rates'!E$114)
+($M864*'fnd base rates'!E$116)
+($N864*'fnd base rates'!E$117)
+($O864*'fnd base rates'!E$118)
+($P864*VLOOKUP($S864+12,rate_basefnd,5)))
*$R864</f>
        <v>7313.0691397560004</v>
      </c>
      <c r="X864" s="1">
        <f>(($D864*'fnd base rates'!F$107)
+($E864*'fnd base rates'!F$108)
+($F864*'fnd base rates'!F$109)
+($G864*'fnd base rates'!F$110)
+($H864*'fnd base rates'!F$111)
+($I864*'fnd base rates'!F$112)
+($J864*'fnd base rates'!F$113)
+($K864*'fnd base rates'!F$114)
+($M864*'fnd base rates'!F$116)
+($N864*'fnd base rates'!F$117)
+($O864*'fnd base rates'!F$118)
+($P864*VLOOKUP($S864+12,rate_basefnd,6)))
*$R864</f>
        <v>2230.9915680880003</v>
      </c>
      <c r="Y864" s="1">
        <f>(($D864*'fnd base rates'!G$107)
+($E864*'fnd base rates'!G$108)
+($F864*'fnd base rates'!G$109)
+($G864*'fnd base rates'!G$110)
+($H864*'fnd base rates'!G$111)
+($I864*'fnd base rates'!G$112)
+($J864*'fnd base rates'!G$113)
+($K864*'fnd base rates'!G$114)
+($M864*'fnd base rates'!G$116)
+($N864*'fnd base rates'!G$117)
+($O864*'fnd base rates'!G$118)
+($P864*VLOOKUP($S864+12,rate_basefnd,7)))
*$R864</f>
        <v>324.03311367600003</v>
      </c>
      <c r="Z864" s="1">
        <f>(($D864*'fnd base rates'!H$107)
+($E864*'fnd base rates'!H$108)
+($F864*'fnd base rates'!H$109)
+($G864*'fnd base rates'!H$110)
+($H864*'fnd base rates'!H$111)
+($I864*'fnd base rates'!H$112)
+($J864*'fnd base rates'!H$113)
+($K864*'fnd base rates'!H$114)
+($M864*'fnd base rates'!H$116)
+($N864*'fnd base rates'!H$117)
+($O864*'fnd base rates'!H$118)
+($P864*VLOOKUP($S864+12,rate_basefnd,8)))</f>
        <v>1001.5544199999999</v>
      </c>
      <c r="AA864" s="1">
        <f>(($D864*'fnd base rates'!I$107)
+($E864*'fnd base rates'!I$108)
+($F864*'fnd base rates'!I$109)
+($G864*'fnd base rates'!I$110)
+($H864*'fnd base rates'!I$111)
+($I864*'fnd base rates'!I$112)
+($J864*'fnd base rates'!I$113)
+($K864*'fnd base rates'!I$114)
+($M864*'fnd base rates'!I$116)
+($N864*'fnd base rates'!I$117)
+($O864*'fnd base rates'!I$118)
+($P864*VLOOKUP($S864+12,rate_basefnd,9)))
*$R864</f>
        <v>630.24328000000003</v>
      </c>
      <c r="AB864" s="1">
        <f>(($D864*'fnd base rates'!J$107)
+($E864*'fnd base rates'!J$108)
+($F864*'fnd base rates'!J$109)
+($G864*'fnd base rates'!J$110)
+($H864*'fnd base rates'!J$111)
+($I864*'fnd base rates'!J$112)
+($J864*'fnd base rates'!J$113)
+($K864*'fnd base rates'!J$114)
+($M864*'fnd base rates'!J$116)
+($N864*'fnd base rates'!J$117)
+($O864*'fnd base rates'!J$118)
+($P864*VLOOKUP($S864+12,rate_basefnd,10)))
*$R864</f>
        <v>399.98212000000001</v>
      </c>
      <c r="AC864" s="1">
        <f>(($D864*'fnd base rates'!K$107)
+($E864*'fnd base rates'!K$108)
+($F864*'fnd base rates'!K$109)
+($G864*'fnd base rates'!K$110)
+($H864*'fnd base rates'!K$111)
+($I864*'fnd base rates'!K$112)
+($J864*'fnd base rates'!K$113)
+($K864*'fnd base rates'!K$114)
+($M864*'fnd base rates'!K$116)
+($N864*'fnd base rates'!K$117)
+($O864*'fnd base rates'!K$118)
+($P864*VLOOKUP($S864+12,rate_basefnd,11)))
*$R864</f>
        <v>2273.8607589240005</v>
      </c>
      <c r="AD864" s="1">
        <f>(($D864*'fnd base rates'!L$107)
+($E864*'fnd base rates'!L$108)
+($F864*'fnd base rates'!L$109)
+($G864*'fnd base rates'!L$110)
+($H864*'fnd base rates'!L$111)
+($I864*'fnd base rates'!L$112)
+($J864*'fnd base rates'!L$113)
+($K864*'fnd base rates'!L$114)
+($M864*'fnd base rates'!L$116)
+($N864*'fnd base rates'!L$117)
+($O864*'fnd base rates'!L$118)
+($P864*VLOOKUP($S864+12,rate_basefnd,12)))</f>
        <v>2655.066812</v>
      </c>
      <c r="AE864" s="1">
        <f>(($D864*'fnd base rates'!M$107)
+($E864*'fnd base rates'!M$108)
+($F864*'fnd base rates'!M$109)
+($G864*'fnd base rates'!M$110)
+($H864*'fnd base rates'!M$111)
+($I864*'fnd base rates'!M$112)
+($J864*'fnd base rates'!M$113)
+($K864*'fnd base rates'!M$114)
+($M864*'fnd base rates'!M$116)
+($N864*'fnd base rates'!M$117)
+($O864*'fnd base rates'!M$118)
+($P864*VLOOKUP($S864+12,rate_basefnd,13)))</f>
        <v>0</v>
      </c>
      <c r="AF864" s="4">
        <f t="shared" si="995"/>
        <v>19422.656591056002</v>
      </c>
      <c r="AH864" s="4">
        <f t="shared" si="996"/>
        <v>494093178</v>
      </c>
      <c r="AI864" s="4" t="str">
        <f t="shared" si="997"/>
        <v>494</v>
      </c>
      <c r="AJ864" s="2" t="str">
        <f t="shared" si="998"/>
        <v>093</v>
      </c>
      <c r="AK864" s="2" t="str">
        <f t="shared" si="999"/>
        <v>178</v>
      </c>
      <c r="AL864" s="4">
        <f t="shared" si="1000"/>
        <v>1</v>
      </c>
      <c r="AM864" s="4">
        <f t="shared" si="992"/>
        <v>2</v>
      </c>
      <c r="AN864" s="4">
        <f t="shared" si="1001"/>
        <v>19422.656591056002</v>
      </c>
      <c r="AO864" s="4">
        <f t="shared" si="1002"/>
        <v>9711</v>
      </c>
      <c r="AP864" s="4">
        <f t="shared" si="1003"/>
        <v>0</v>
      </c>
      <c r="AQ864" s="4">
        <v>9711</v>
      </c>
      <c r="AW864" s="4">
        <v>9693</v>
      </c>
      <c r="AX864" s="5">
        <f t="shared" si="1004"/>
        <v>18</v>
      </c>
      <c r="AY864" s="4">
        <v>9711</v>
      </c>
      <c r="AZ864" s="5"/>
      <c r="BB864" s="5">
        <f t="shared" ref="BB864" si="1026">BC864-BA864</f>
        <v>0</v>
      </c>
    </row>
    <row r="865" spans="1:54" s="4" customFormat="1">
      <c r="A865" s="278">
        <v>494</v>
      </c>
      <c r="B865" s="2">
        <v>494093181</v>
      </c>
      <c r="C865" s="10" t="s">
        <v>1073</v>
      </c>
      <c r="D865" s="15">
        <f>'fnd enro'!D865</f>
        <v>0</v>
      </c>
      <c r="E865" s="15">
        <f>'fnd enro'!E865</f>
        <v>0</v>
      </c>
      <c r="F865" s="15">
        <f>'fnd enro'!F865</f>
        <v>1</v>
      </c>
      <c r="G865" s="15">
        <f>'fnd enro'!G865</f>
        <v>2</v>
      </c>
      <c r="H865" s="15">
        <f>'fnd enro'!H865</f>
        <v>1</v>
      </c>
      <c r="I865" s="15">
        <f>'fnd enro'!I865</f>
        <v>3</v>
      </c>
      <c r="J865" s="15">
        <f>'fnd enro'!J865</f>
        <v>0</v>
      </c>
      <c r="K865" s="16">
        <f>'fnd enro'!K865</f>
        <v>0.2681</v>
      </c>
      <c r="L865" s="15">
        <f>'fnd enro'!L865</f>
        <v>0</v>
      </c>
      <c r="M865" s="15">
        <f>'fnd enro'!M865</f>
        <v>0</v>
      </c>
      <c r="N865" s="15">
        <f>'fnd enro'!N865</f>
        <v>0</v>
      </c>
      <c r="O865" s="15">
        <f>'fnd enro'!O865</f>
        <v>0</v>
      </c>
      <c r="P865" s="15">
        <f>'fnd enro'!P865</f>
        <v>6</v>
      </c>
      <c r="Q865" s="15">
        <f>'fnd enro'!R865</f>
        <v>7</v>
      </c>
      <c r="R865" s="16">
        <f t="shared" si="994"/>
        <v>1.042</v>
      </c>
      <c r="S865" s="15">
        <f>VALUE('fnd enro'!Q865)</f>
        <v>9</v>
      </c>
      <c r="T865" s="2"/>
      <c r="U865" s="1">
        <f>(($D865*'fnd base rates'!C$107)
+($E865*'fnd base rates'!C$108)
+($F865*'fnd base rates'!C$109)
+($G865*'fnd base rates'!C$110)
+($H865*'fnd base rates'!C$111)
+($I865*'fnd base rates'!C$112)
+($J865*'fnd base rates'!C$113)
+($K865*'fnd base rates'!C$114)
+($M865*'fnd base rates'!C$116)
+($N865*'fnd base rates'!C$117)
+($O865*'fnd base rates'!C$118)
+($P865*VLOOKUP($S865+12,rate_basefnd,3)))
*$R865</f>
        <v>4162.0356451420002</v>
      </c>
      <c r="V865" s="1">
        <f>(($D865*'fnd base rates'!D$107)
+($E865*'fnd base rates'!D$108)
+($F865*'fnd base rates'!D$109)
+($G865*'fnd base rates'!D$110)
+($H865*'fnd base rates'!D$111)
+($I865*'fnd base rates'!D$112)
+($J865*'fnd base rates'!D$113)
+($K865*'fnd base rates'!D$114)
+($M865*'fnd base rates'!D$116)
+($N865*'fnd base rates'!D$117)
+($O865*'fnd base rates'!D$118)
+($P865*VLOOKUP($S865+12,rate_basefnd,4)))
*$R865</f>
        <v>7347.5483799999993</v>
      </c>
      <c r="W865" s="1">
        <f>(($D865*'fnd base rates'!E$107)
+($E865*'fnd base rates'!E$108)
+($F865*'fnd base rates'!E$109)
+($G865*'fnd base rates'!E$110)
+($H865*'fnd base rates'!E$111)
+($I865*'fnd base rates'!E$112)
+($J865*'fnd base rates'!E$113)
+($K865*'fnd base rates'!E$114)
+($M865*'fnd base rates'!E$116)
+($N865*'fnd base rates'!E$117)
+($O865*'fnd base rates'!E$118)
+($P865*VLOOKUP($S865+12,rate_basefnd,5)))
*$R865</f>
        <v>49327.411819146007</v>
      </c>
      <c r="X865" s="1">
        <f>(($D865*'fnd base rates'!F$107)
+($E865*'fnd base rates'!F$108)
+($F865*'fnd base rates'!F$109)
+($G865*'fnd base rates'!F$110)
+($H865*'fnd base rates'!F$111)
+($I865*'fnd base rates'!F$112)
+($J865*'fnd base rates'!F$113)
+($K865*'fnd base rates'!F$114)
+($M865*'fnd base rates'!F$116)
+($N865*'fnd base rates'!F$117)
+($O865*'fnd base rates'!F$118)
+($P865*VLOOKUP($S865+12,rate_basefnd,6)))
*$R865</f>
        <v>7358.2587583080003</v>
      </c>
      <c r="Y865" s="1">
        <f>(($D865*'fnd base rates'!G$107)
+($E865*'fnd base rates'!G$108)
+($F865*'fnd base rates'!G$109)
+($G865*'fnd base rates'!G$110)
+($H865*'fnd base rates'!G$111)
+($I865*'fnd base rates'!G$112)
+($J865*'fnd base rates'!G$113)
+($K865*'fnd base rates'!G$114)
+($M865*'fnd base rates'!G$116)
+($N865*'fnd base rates'!G$117)
+($O865*'fnd base rates'!G$118)
+($P865*VLOOKUP($S865+12,rate_basefnd,7)))
*$R865</f>
        <v>2076.9279178660004</v>
      </c>
      <c r="Z865" s="1">
        <f>(($D865*'fnd base rates'!H$107)
+($E865*'fnd base rates'!H$108)
+($F865*'fnd base rates'!H$109)
+($G865*'fnd base rates'!H$110)
+($H865*'fnd base rates'!H$111)
+($I865*'fnd base rates'!H$112)
+($J865*'fnd base rates'!H$113)
+($K865*'fnd base rates'!H$114)
+($M865*'fnd base rates'!H$116)
+($N865*'fnd base rates'!H$117)
+($O865*'fnd base rates'!H$118)
+($P865*VLOOKUP($S865+12,rate_basefnd,8)))</f>
        <v>4519.8904699999994</v>
      </c>
      <c r="AA865" s="1">
        <f>(($D865*'fnd base rates'!I$107)
+($E865*'fnd base rates'!I$108)
+($F865*'fnd base rates'!I$109)
+($G865*'fnd base rates'!I$110)
+($H865*'fnd base rates'!I$111)
+($I865*'fnd base rates'!I$112)
+($J865*'fnd base rates'!I$113)
+($K865*'fnd base rates'!I$114)
+($M865*'fnd base rates'!I$116)
+($N865*'fnd base rates'!I$117)
+($O865*'fnd base rates'!I$118)
+($P865*VLOOKUP($S865+12,rate_basefnd,9)))
*$R865</f>
        <v>3257.9172000000003</v>
      </c>
      <c r="AB865" s="1">
        <f>(($D865*'fnd base rates'!J$107)
+($E865*'fnd base rates'!J$108)
+($F865*'fnd base rates'!J$109)
+($G865*'fnd base rates'!J$110)
+($H865*'fnd base rates'!J$111)
+($I865*'fnd base rates'!J$112)
+($J865*'fnd base rates'!J$113)
+($K865*'fnd base rates'!J$114)
+($M865*'fnd base rates'!J$116)
+($N865*'fnd base rates'!J$117)
+($O865*'fnd base rates'!J$118)
+($P865*VLOOKUP($S865+12,rate_basefnd,10)))
*$R865</f>
        <v>6492.6290600000002</v>
      </c>
      <c r="AC865" s="1">
        <f>(($D865*'fnd base rates'!K$107)
+($E865*'fnd base rates'!K$108)
+($F865*'fnd base rates'!K$109)
+($G865*'fnd base rates'!K$110)
+($H865*'fnd base rates'!K$111)
+($I865*'fnd base rates'!K$112)
+($J865*'fnd base rates'!K$113)
+($K865*'fnd base rates'!K$114)
+($M865*'fnd base rates'!K$116)
+($N865*'fnd base rates'!K$117)
+($O865*'fnd base rates'!K$118)
+($P865*VLOOKUP($S865+12,rate_basefnd,11)))
*$R865</f>
        <v>7903.3387562340004</v>
      </c>
      <c r="AD865" s="1">
        <f>(($D865*'fnd base rates'!L$107)
+($E865*'fnd base rates'!L$108)
+($F865*'fnd base rates'!L$109)
+($G865*'fnd base rates'!L$110)
+($H865*'fnd base rates'!L$111)
+($I865*'fnd base rates'!L$112)
+($J865*'fnd base rates'!L$113)
+($K865*'fnd base rates'!L$114)
+($M865*'fnd base rates'!L$116)
+($N865*'fnd base rates'!L$117)
+($O865*'fnd base rates'!L$118)
+($P865*VLOOKUP($S865+12,rate_basefnd,12)))</f>
        <v>11992.663842000002</v>
      </c>
      <c r="AE865" s="1">
        <f>(($D865*'fnd base rates'!M$107)
+($E865*'fnd base rates'!M$108)
+($F865*'fnd base rates'!M$109)
+($G865*'fnd base rates'!M$110)
+($H865*'fnd base rates'!M$111)
+($I865*'fnd base rates'!M$112)
+($J865*'fnd base rates'!M$113)
+($K865*'fnd base rates'!M$114)
+($M865*'fnd base rates'!M$116)
+($N865*'fnd base rates'!M$117)
+($O865*'fnd base rates'!M$118)
+($P865*VLOOKUP($S865+12,rate_basefnd,13)))</f>
        <v>0</v>
      </c>
      <c r="AF865" s="4">
        <f t="shared" si="995"/>
        <v>104438.62184869603</v>
      </c>
      <c r="AH865" s="4">
        <f t="shared" si="996"/>
        <v>494093181</v>
      </c>
      <c r="AI865" s="4" t="str">
        <f t="shared" si="997"/>
        <v>494</v>
      </c>
      <c r="AJ865" s="2" t="str">
        <f t="shared" si="998"/>
        <v>093</v>
      </c>
      <c r="AK865" s="2" t="str">
        <f t="shared" si="999"/>
        <v>181</v>
      </c>
      <c r="AL865" s="4">
        <f t="shared" si="1000"/>
        <v>1</v>
      </c>
      <c r="AM865" s="4">
        <f t="shared" si="992"/>
        <v>7</v>
      </c>
      <c r="AN865" s="4">
        <f t="shared" si="1001"/>
        <v>104438.62184869603</v>
      </c>
      <c r="AO865" s="4">
        <f t="shared" si="1002"/>
        <v>14920</v>
      </c>
      <c r="AP865" s="4">
        <f t="shared" si="1003"/>
        <v>0</v>
      </c>
      <c r="AQ865" s="4">
        <v>14920</v>
      </c>
      <c r="AW865" s="4">
        <v>14859</v>
      </c>
      <c r="AX865" s="5">
        <f t="shared" si="1004"/>
        <v>61</v>
      </c>
      <c r="AY865" s="4">
        <v>14920</v>
      </c>
      <c r="AZ865" s="5"/>
      <c r="BB865" s="5">
        <f t="shared" ref="BB865" si="1027">BC865-BA865</f>
        <v>0</v>
      </c>
    </row>
    <row r="866" spans="1:54" s="4" customFormat="1">
      <c r="A866" s="278">
        <v>494</v>
      </c>
      <c r="B866" s="2">
        <v>494093229</v>
      </c>
      <c r="C866" s="10" t="s">
        <v>1073</v>
      </c>
      <c r="D866" s="15">
        <f>'fnd enro'!D866</f>
        <v>0</v>
      </c>
      <c r="E866" s="15">
        <f>'fnd enro'!E866</f>
        <v>0</v>
      </c>
      <c r="F866" s="15">
        <f>'fnd enro'!F866</f>
        <v>0</v>
      </c>
      <c r="G866" s="15">
        <f>'fnd enro'!G866</f>
        <v>2</v>
      </c>
      <c r="H866" s="15">
        <f>'fnd enro'!H866</f>
        <v>1</v>
      </c>
      <c r="I866" s="15">
        <f>'fnd enro'!I866</f>
        <v>2</v>
      </c>
      <c r="J866" s="15">
        <f>'fnd enro'!J866</f>
        <v>0</v>
      </c>
      <c r="K866" s="16">
        <f>'fnd enro'!K866</f>
        <v>0.1915</v>
      </c>
      <c r="L866" s="15">
        <f>'fnd enro'!L866</f>
        <v>0</v>
      </c>
      <c r="M866" s="15">
        <f>'fnd enro'!M866</f>
        <v>1</v>
      </c>
      <c r="N866" s="15">
        <f>'fnd enro'!N866</f>
        <v>0</v>
      </c>
      <c r="O866" s="15">
        <f>'fnd enro'!O866</f>
        <v>2</v>
      </c>
      <c r="P866" s="15">
        <f>'fnd enro'!P866</f>
        <v>4</v>
      </c>
      <c r="Q866" s="15">
        <f>'fnd enro'!R866</f>
        <v>5</v>
      </c>
      <c r="R866" s="16">
        <f t="shared" si="994"/>
        <v>1.042</v>
      </c>
      <c r="S866" s="15">
        <f>VALUE('fnd enro'!Q866)</f>
        <v>7</v>
      </c>
      <c r="T866" s="2"/>
      <c r="U866" s="1">
        <f>(($D866*'fnd base rates'!C$107)
+($E866*'fnd base rates'!C$108)
+($F866*'fnd base rates'!C$109)
+($G866*'fnd base rates'!C$110)
+($H866*'fnd base rates'!C$111)
+($I866*'fnd base rates'!C$112)
+($J866*'fnd base rates'!C$113)
+($K866*'fnd base rates'!C$114)
+($M866*'fnd base rates'!C$116)
+($N866*'fnd base rates'!C$117)
+($O866*'fnd base rates'!C$118)
+($P866*VLOOKUP($S866+12,rate_basefnd,3)))
*$R866</f>
        <v>3210.2993265300006</v>
      </c>
      <c r="V866" s="1">
        <f>(($D866*'fnd base rates'!D$107)
+($E866*'fnd base rates'!D$108)
+($F866*'fnd base rates'!D$109)
+($G866*'fnd base rates'!D$110)
+($H866*'fnd base rates'!D$111)
+($I866*'fnd base rates'!D$112)
+($J866*'fnd base rates'!D$113)
+($K866*'fnd base rates'!D$114)
+($M866*'fnd base rates'!D$116)
+($N866*'fnd base rates'!D$117)
+($O866*'fnd base rates'!D$118)
+($P866*VLOOKUP($S866+12,rate_basefnd,4)))
*$R866</f>
        <v>5543.6484</v>
      </c>
      <c r="W866" s="1">
        <f>(($D866*'fnd base rates'!E$107)
+($E866*'fnd base rates'!E$108)
+($F866*'fnd base rates'!E$109)
+($G866*'fnd base rates'!E$110)
+($H866*'fnd base rates'!E$111)
+($I866*'fnd base rates'!E$112)
+($J866*'fnd base rates'!E$113)
+($K866*'fnd base rates'!E$114)
+($M866*'fnd base rates'!E$116)
+($N866*'fnd base rates'!E$117)
+($O866*'fnd base rates'!E$118)
+($P866*VLOOKUP($S866+12,rate_basefnd,5)))
*$R866</f>
        <v>36508.623079389996</v>
      </c>
      <c r="X866" s="1">
        <f>(($D866*'fnd base rates'!F$107)
+($E866*'fnd base rates'!F$108)
+($F866*'fnd base rates'!F$109)
+($G866*'fnd base rates'!F$110)
+($H866*'fnd base rates'!F$111)
+($I866*'fnd base rates'!F$112)
+($J866*'fnd base rates'!F$113)
+($K866*'fnd base rates'!F$114)
+($M866*'fnd base rates'!F$116)
+($N866*'fnd base rates'!F$117)
+($O866*'fnd base rates'!F$118)
+($P866*VLOOKUP($S866+12,rate_basefnd,6)))
*$R866</f>
        <v>5721.3426502200009</v>
      </c>
      <c r="Y866" s="1">
        <f>(($D866*'fnd base rates'!G$107)
+($E866*'fnd base rates'!G$108)
+($F866*'fnd base rates'!G$109)
+($G866*'fnd base rates'!G$110)
+($H866*'fnd base rates'!G$111)
+($I866*'fnd base rates'!G$112)
+($J866*'fnd base rates'!G$113)
+($K866*'fnd base rates'!G$114)
+($M866*'fnd base rates'!G$116)
+($N866*'fnd base rates'!G$117)
+($O866*'fnd base rates'!G$118)
+($P866*VLOOKUP($S866+12,rate_basefnd,7)))
*$R866</f>
        <v>1534.4603441900001</v>
      </c>
      <c r="Z866" s="1">
        <f>(($D866*'fnd base rates'!H$107)
+($E866*'fnd base rates'!H$108)
+($F866*'fnd base rates'!H$109)
+($G866*'fnd base rates'!H$110)
+($H866*'fnd base rates'!H$111)
+($I866*'fnd base rates'!H$112)
+($J866*'fnd base rates'!H$113)
+($K866*'fnd base rates'!H$114)
+($M866*'fnd base rates'!H$116)
+($N866*'fnd base rates'!H$117)
+($O866*'fnd base rates'!H$118)
+($P866*VLOOKUP($S866+12,rate_basefnd,8)))</f>
        <v>3506.6360500000001</v>
      </c>
      <c r="AA866" s="1">
        <f>(($D866*'fnd base rates'!I$107)
+($E866*'fnd base rates'!I$108)
+($F866*'fnd base rates'!I$109)
+($G866*'fnd base rates'!I$110)
+($H866*'fnd base rates'!I$111)
+($I866*'fnd base rates'!I$112)
+($J866*'fnd base rates'!I$113)
+($K866*'fnd base rates'!I$114)
+($M866*'fnd base rates'!I$116)
+($N866*'fnd base rates'!I$117)
+($O866*'fnd base rates'!I$118)
+($P866*VLOOKUP($S866+12,rate_basefnd,9)))
*$R866</f>
        <v>2459.4117600000004</v>
      </c>
      <c r="AB866" s="1">
        <f>(($D866*'fnd base rates'!J$107)
+($E866*'fnd base rates'!J$108)
+($F866*'fnd base rates'!J$109)
+($G866*'fnd base rates'!J$110)
+($H866*'fnd base rates'!J$111)
+($I866*'fnd base rates'!J$112)
+($J866*'fnd base rates'!J$113)
+($K866*'fnd base rates'!J$114)
+($M866*'fnd base rates'!J$116)
+($N866*'fnd base rates'!J$117)
+($O866*'fnd base rates'!J$118)
+($P866*VLOOKUP($S866+12,rate_basefnd,10)))
*$R866</f>
        <v>4319.4234399999996</v>
      </c>
      <c r="AC866" s="1">
        <f>(($D866*'fnd base rates'!K$107)
+($E866*'fnd base rates'!K$108)
+($F866*'fnd base rates'!K$109)
+($G866*'fnd base rates'!K$110)
+($H866*'fnd base rates'!K$111)
+($I866*'fnd base rates'!K$112)
+($J866*'fnd base rates'!K$113)
+($K866*'fnd base rates'!K$114)
+($M866*'fnd base rates'!K$116)
+($N866*'fnd base rates'!K$117)
+($O866*'fnd base rates'!K$118)
+($P866*VLOOKUP($S866+12,rate_basefnd,11)))
*$R866</f>
        <v>6494.4213573100005</v>
      </c>
      <c r="AD866" s="1">
        <f>(($D866*'fnd base rates'!L$107)
+($E866*'fnd base rates'!L$108)
+($F866*'fnd base rates'!L$109)
+($G866*'fnd base rates'!L$110)
+($H866*'fnd base rates'!L$111)
+($I866*'fnd base rates'!L$112)
+($J866*'fnd base rates'!L$113)
+($K866*'fnd base rates'!L$114)
+($M866*'fnd base rates'!L$116)
+($N866*'fnd base rates'!L$117)
+($O866*'fnd base rates'!L$118)
+($P866*VLOOKUP($S866+12,rate_basefnd,12)))</f>
        <v>9034.5670300000002</v>
      </c>
      <c r="AE866" s="1">
        <f>(($D866*'fnd base rates'!M$107)
+($E866*'fnd base rates'!M$108)
+($F866*'fnd base rates'!M$109)
+($G866*'fnd base rates'!M$110)
+($H866*'fnd base rates'!M$111)
+($I866*'fnd base rates'!M$112)
+($J866*'fnd base rates'!M$113)
+($K866*'fnd base rates'!M$114)
+($M866*'fnd base rates'!M$116)
+($N866*'fnd base rates'!M$117)
+($O866*'fnd base rates'!M$118)
+($P866*VLOOKUP($S866+12,rate_basefnd,13)))</f>
        <v>0</v>
      </c>
      <c r="AF866" s="4">
        <f t="shared" si="995"/>
        <v>78332.833437640016</v>
      </c>
      <c r="AH866" s="4">
        <f t="shared" si="996"/>
        <v>494093229</v>
      </c>
      <c r="AI866" s="4" t="str">
        <f t="shared" si="997"/>
        <v>494</v>
      </c>
      <c r="AJ866" s="2" t="str">
        <f t="shared" si="998"/>
        <v>093</v>
      </c>
      <c r="AK866" s="2" t="str">
        <f t="shared" si="999"/>
        <v>229</v>
      </c>
      <c r="AL866" s="4">
        <f t="shared" si="1000"/>
        <v>1</v>
      </c>
      <c r="AM866" s="4">
        <f t="shared" si="992"/>
        <v>5</v>
      </c>
      <c r="AN866" s="4">
        <f t="shared" si="1001"/>
        <v>78332.833437640016</v>
      </c>
      <c r="AO866" s="4">
        <f t="shared" si="1002"/>
        <v>15667</v>
      </c>
      <c r="AP866" s="4">
        <f t="shared" si="1003"/>
        <v>0</v>
      </c>
      <c r="AQ866" s="4">
        <v>15667</v>
      </c>
      <c r="AW866" s="4">
        <v>15611</v>
      </c>
      <c r="AX866" s="5">
        <f t="shared" si="1004"/>
        <v>56</v>
      </c>
      <c r="AY866" s="4">
        <v>15667</v>
      </c>
      <c r="AZ866" s="5"/>
      <c r="BB866" s="5">
        <f t="shared" ref="BB866" si="1028">BC866-BA866</f>
        <v>0</v>
      </c>
    </row>
    <row r="867" spans="1:54" s="4" customFormat="1">
      <c r="A867" s="278">
        <v>494</v>
      </c>
      <c r="B867" s="2">
        <v>494093248</v>
      </c>
      <c r="C867" s="10" t="s">
        <v>1073</v>
      </c>
      <c r="D867" s="15">
        <f>'fnd enro'!D867</f>
        <v>0</v>
      </c>
      <c r="E867" s="15">
        <f>'fnd enro'!E867</f>
        <v>0</v>
      </c>
      <c r="F867" s="15">
        <f>'fnd enro'!F867</f>
        <v>31</v>
      </c>
      <c r="G867" s="15">
        <f>'fnd enro'!G867</f>
        <v>107</v>
      </c>
      <c r="H867" s="15">
        <f>'fnd enro'!H867</f>
        <v>66</v>
      </c>
      <c r="I867" s="15">
        <f>'fnd enro'!I867</f>
        <v>72</v>
      </c>
      <c r="J867" s="15">
        <f>'fnd enro'!J867</f>
        <v>0</v>
      </c>
      <c r="K867" s="16">
        <f>'fnd enro'!K867</f>
        <v>10.5708</v>
      </c>
      <c r="L867" s="15">
        <f>'fnd enro'!L867</f>
        <v>0</v>
      </c>
      <c r="M867" s="15">
        <f>'fnd enro'!M867</f>
        <v>31</v>
      </c>
      <c r="N867" s="15">
        <f>'fnd enro'!N867</f>
        <v>6</v>
      </c>
      <c r="O867" s="15">
        <f>'fnd enro'!O867</f>
        <v>3</v>
      </c>
      <c r="P867" s="15">
        <f>'fnd enro'!P867</f>
        <v>194</v>
      </c>
      <c r="Q867" s="15">
        <f>'fnd enro'!R867</f>
        <v>276</v>
      </c>
      <c r="R867" s="16">
        <f t="shared" si="994"/>
        <v>1.042</v>
      </c>
      <c r="S867" s="15">
        <f>VALUE('fnd enro'!Q867)</f>
        <v>12</v>
      </c>
      <c r="T867" s="2"/>
      <c r="U867" s="1">
        <f>(($D867*'fnd base rates'!C$107)
+($E867*'fnd base rates'!C$108)
+($F867*'fnd base rates'!C$109)
+($G867*'fnd base rates'!C$110)
+($H867*'fnd base rates'!C$111)
+($I867*'fnd base rates'!C$112)
+($J867*'fnd base rates'!C$113)
+($K867*'fnd base rates'!C$114)
+($M867*'fnd base rates'!C$116)
+($N867*'fnd base rates'!C$117)
+($O867*'fnd base rates'!C$118)
+($P867*VLOOKUP($S867+12,rate_basefnd,3)))
*$R867</f>
        <v>166376.12214845602</v>
      </c>
      <c r="V867" s="1">
        <f>(($D867*'fnd base rates'!D$107)
+($E867*'fnd base rates'!D$108)
+($F867*'fnd base rates'!D$109)
+($G867*'fnd base rates'!D$110)
+($H867*'fnd base rates'!D$111)
+($I867*'fnd base rates'!D$112)
+($J867*'fnd base rates'!D$113)
+($K867*'fnd base rates'!D$114)
+($M867*'fnd base rates'!D$116)
+($N867*'fnd base rates'!D$117)
+($O867*'fnd base rates'!D$118)
+($P867*VLOOKUP($S867+12,rate_basefnd,4)))
*$R867</f>
        <v>288636.92801999999</v>
      </c>
      <c r="W867" s="1">
        <f>(($D867*'fnd base rates'!E$107)
+($E867*'fnd base rates'!E$108)
+($F867*'fnd base rates'!E$109)
+($G867*'fnd base rates'!E$110)
+($H867*'fnd base rates'!E$111)
+($I867*'fnd base rates'!E$112)
+($J867*'fnd base rates'!E$113)
+($K867*'fnd base rates'!E$114)
+($M867*'fnd base rates'!E$116)
+($N867*'fnd base rates'!E$117)
+($O867*'fnd base rates'!E$118)
+($P867*VLOOKUP($S867+12,rate_basefnd,5)))
*$R867</f>
        <v>1856582.6366863281</v>
      </c>
      <c r="X867" s="1">
        <f>(($D867*'fnd base rates'!F$107)
+($E867*'fnd base rates'!F$108)
+($F867*'fnd base rates'!F$109)
+($G867*'fnd base rates'!F$110)
+($H867*'fnd base rates'!F$111)
+($I867*'fnd base rates'!F$112)
+($J867*'fnd base rates'!F$113)
+($K867*'fnd base rates'!F$114)
+($M867*'fnd base rates'!F$116)
+($N867*'fnd base rates'!F$117)
+($O867*'fnd base rates'!F$118)
+($P867*VLOOKUP($S867+12,rate_basefnd,6)))
*$R867</f>
        <v>307020.01021614397</v>
      </c>
      <c r="Y867" s="1">
        <f>(($D867*'fnd base rates'!G$107)
+($E867*'fnd base rates'!G$108)
+($F867*'fnd base rates'!G$109)
+($G867*'fnd base rates'!G$110)
+($H867*'fnd base rates'!G$111)
+($I867*'fnd base rates'!G$112)
+($J867*'fnd base rates'!G$113)
+($K867*'fnd base rates'!G$114)
+($M867*'fnd base rates'!G$116)
+($N867*'fnd base rates'!G$117)
+($O867*'fnd base rates'!G$118)
+($P867*VLOOKUP($S867+12,rate_basefnd,7)))
*$R867</f>
        <v>80064.544087287984</v>
      </c>
      <c r="Z867" s="1">
        <f>(($D867*'fnd base rates'!H$107)
+($E867*'fnd base rates'!H$108)
+($F867*'fnd base rates'!H$109)
+($G867*'fnd base rates'!H$110)
+($H867*'fnd base rates'!H$111)
+($I867*'fnd base rates'!H$112)
+($J867*'fnd base rates'!H$113)
+($K867*'fnd base rates'!H$114)
+($M867*'fnd base rates'!H$116)
+($N867*'fnd base rates'!H$117)
+($O867*'fnd base rates'!H$118)
+($P867*VLOOKUP($S867+12,rate_basefnd,8)))</f>
        <v>168912.80996000001</v>
      </c>
      <c r="AA867" s="1">
        <f>(($D867*'fnd base rates'!I$107)
+($E867*'fnd base rates'!I$108)
+($F867*'fnd base rates'!I$109)
+($G867*'fnd base rates'!I$110)
+($H867*'fnd base rates'!I$111)
+($I867*'fnd base rates'!I$112)
+($J867*'fnd base rates'!I$113)
+($K867*'fnd base rates'!I$114)
+($M867*'fnd base rates'!I$116)
+($N867*'fnd base rates'!I$117)
+($O867*'fnd base rates'!I$118)
+($P867*VLOOKUP($S867+12,rate_basefnd,9)))
*$R867</f>
        <v>123432.10022000001</v>
      </c>
      <c r="AB867" s="1">
        <f>(($D867*'fnd base rates'!J$107)
+($E867*'fnd base rates'!J$108)
+($F867*'fnd base rates'!J$109)
+($G867*'fnd base rates'!J$110)
+($H867*'fnd base rates'!J$111)
+($I867*'fnd base rates'!J$112)
+($J867*'fnd base rates'!J$113)
+($K867*'fnd base rates'!J$114)
+($M867*'fnd base rates'!J$116)
+($N867*'fnd base rates'!J$117)
+($O867*'fnd base rates'!J$118)
+($P867*VLOOKUP($S867+12,rate_basefnd,10)))
*$R867</f>
        <v>224092.04068000001</v>
      </c>
      <c r="AC867" s="1">
        <f>(($D867*'fnd base rates'!K$107)
+($E867*'fnd base rates'!K$108)
+($F867*'fnd base rates'!K$109)
+($G867*'fnd base rates'!K$110)
+($H867*'fnd base rates'!K$111)
+($I867*'fnd base rates'!K$112)
+($J867*'fnd base rates'!K$113)
+($K867*'fnd base rates'!K$114)
+($M867*'fnd base rates'!K$116)
+($N867*'fnd base rates'!K$117)
+($O867*'fnd base rates'!K$118)
+($P867*VLOOKUP($S867+12,rate_basefnd,11)))
*$R867</f>
        <v>323371.21343151201</v>
      </c>
      <c r="AD867" s="1">
        <f>(($D867*'fnd base rates'!L$107)
+($E867*'fnd base rates'!L$108)
+($F867*'fnd base rates'!L$109)
+($G867*'fnd base rates'!L$110)
+($H867*'fnd base rates'!L$111)
+($I867*'fnd base rates'!L$112)
+($J867*'fnd base rates'!L$113)
+($K867*'fnd base rates'!L$114)
+($M867*'fnd base rates'!L$116)
+($N867*'fnd base rates'!L$117)
+($O867*'fnd base rates'!L$118)
+($P867*VLOOKUP($S867+12,rate_basefnd,12)))</f>
        <v>475888.75005600002</v>
      </c>
      <c r="AE867" s="1">
        <f>(($D867*'fnd base rates'!M$107)
+($E867*'fnd base rates'!M$108)
+($F867*'fnd base rates'!M$109)
+($G867*'fnd base rates'!M$110)
+($H867*'fnd base rates'!M$111)
+($I867*'fnd base rates'!M$112)
+($J867*'fnd base rates'!M$113)
+($K867*'fnd base rates'!M$114)
+($M867*'fnd base rates'!M$116)
+($N867*'fnd base rates'!M$117)
+($O867*'fnd base rates'!M$118)
+($P867*VLOOKUP($S867+12,rate_basefnd,13)))</f>
        <v>0</v>
      </c>
      <c r="AF867" s="4">
        <f t="shared" si="995"/>
        <v>4014377.1555057284</v>
      </c>
      <c r="AH867" s="4">
        <f t="shared" si="996"/>
        <v>494093248</v>
      </c>
      <c r="AI867" s="4" t="str">
        <f t="shared" si="997"/>
        <v>494</v>
      </c>
      <c r="AJ867" s="2" t="str">
        <f t="shared" si="998"/>
        <v>093</v>
      </c>
      <c r="AK867" s="2" t="str">
        <f t="shared" si="999"/>
        <v>248</v>
      </c>
      <c r="AL867" s="4">
        <f t="shared" si="1000"/>
        <v>1</v>
      </c>
      <c r="AM867" s="4">
        <f t="shared" si="992"/>
        <v>276</v>
      </c>
      <c r="AN867" s="4">
        <f t="shared" si="1001"/>
        <v>4014377.1555057284</v>
      </c>
      <c r="AO867" s="4">
        <f t="shared" si="1002"/>
        <v>14545</v>
      </c>
      <c r="AP867" s="4">
        <f t="shared" si="1003"/>
        <v>0</v>
      </c>
      <c r="AQ867" s="4">
        <v>14545</v>
      </c>
      <c r="AW867" s="4">
        <v>14451</v>
      </c>
      <c r="AX867" s="5">
        <f t="shared" si="1004"/>
        <v>94</v>
      </c>
      <c r="AY867" s="4">
        <v>14545</v>
      </c>
      <c r="AZ867" s="5"/>
      <c r="BB867" s="5">
        <f t="shared" ref="BB867" si="1029">BC867-BA867</f>
        <v>0</v>
      </c>
    </row>
    <row r="868" spans="1:54" s="4" customFormat="1">
      <c r="A868" s="278">
        <v>494</v>
      </c>
      <c r="B868" s="2">
        <v>494093262</v>
      </c>
      <c r="C868" s="10" t="s">
        <v>1073</v>
      </c>
      <c r="D868" s="15">
        <f>'fnd enro'!D868</f>
        <v>0</v>
      </c>
      <c r="E868" s="15">
        <f>'fnd enro'!E868</f>
        <v>0</v>
      </c>
      <c r="F868" s="15">
        <f>'fnd enro'!F868</f>
        <v>1</v>
      </c>
      <c r="G868" s="15">
        <f>'fnd enro'!G868</f>
        <v>5</v>
      </c>
      <c r="H868" s="15">
        <f>'fnd enro'!H868</f>
        <v>4</v>
      </c>
      <c r="I868" s="15">
        <f>'fnd enro'!I868</f>
        <v>4</v>
      </c>
      <c r="J868" s="15">
        <f>'fnd enro'!J868</f>
        <v>0</v>
      </c>
      <c r="K868" s="16">
        <f>'fnd enro'!K868</f>
        <v>0.53620000000000001</v>
      </c>
      <c r="L868" s="15">
        <f>'fnd enro'!L868</f>
        <v>0</v>
      </c>
      <c r="M868" s="15">
        <f>'fnd enro'!M868</f>
        <v>1</v>
      </c>
      <c r="N868" s="15">
        <f>'fnd enro'!N868</f>
        <v>0</v>
      </c>
      <c r="O868" s="15">
        <f>'fnd enro'!O868</f>
        <v>0</v>
      </c>
      <c r="P868" s="15">
        <f>'fnd enro'!P868</f>
        <v>8</v>
      </c>
      <c r="Q868" s="15">
        <f>'fnd enro'!R868</f>
        <v>14</v>
      </c>
      <c r="R868" s="16">
        <f t="shared" si="994"/>
        <v>1.042</v>
      </c>
      <c r="S868" s="15">
        <f>VALUE('fnd enro'!Q868)</f>
        <v>7</v>
      </c>
      <c r="T868" s="2"/>
      <c r="U868" s="1">
        <f>(($D868*'fnd base rates'!C$107)
+($E868*'fnd base rates'!C$108)
+($F868*'fnd base rates'!C$109)
+($G868*'fnd base rates'!C$110)
+($H868*'fnd base rates'!C$111)
+($I868*'fnd base rates'!C$112)
+($J868*'fnd base rates'!C$113)
+($K868*'fnd base rates'!C$114)
+($M868*'fnd base rates'!C$116)
+($N868*'fnd base rates'!C$117)
+($O868*'fnd base rates'!C$118)
+($P868*VLOOKUP($S868+12,rate_basefnd,3)))
*$R868</f>
        <v>8100.5101902840006</v>
      </c>
      <c r="V868" s="1">
        <f>(($D868*'fnd base rates'!D$107)
+($E868*'fnd base rates'!D$108)
+($F868*'fnd base rates'!D$109)
+($G868*'fnd base rates'!D$110)
+($H868*'fnd base rates'!D$111)
+($I868*'fnd base rates'!D$112)
+($J868*'fnd base rates'!D$113)
+($K868*'fnd base rates'!D$114)
+($M868*'fnd base rates'!D$116)
+($N868*'fnd base rates'!D$117)
+($O868*'fnd base rates'!D$118)
+($P868*VLOOKUP($S868+12,rate_basefnd,4)))
*$R868</f>
        <v>13340.27794</v>
      </c>
      <c r="W868" s="1">
        <f>(($D868*'fnd base rates'!E$107)
+($E868*'fnd base rates'!E$108)
+($F868*'fnd base rates'!E$109)
+($G868*'fnd base rates'!E$110)
+($H868*'fnd base rates'!E$111)
+($I868*'fnd base rates'!E$112)
+($J868*'fnd base rates'!E$113)
+($K868*'fnd base rates'!E$114)
+($M868*'fnd base rates'!E$116)
+($N868*'fnd base rates'!E$117)
+($O868*'fnd base rates'!E$118)
+($P868*VLOOKUP($S868+12,rate_basefnd,5)))
*$R868</f>
        <v>82053.919298291992</v>
      </c>
      <c r="X868" s="1">
        <f>(($D868*'fnd base rates'!F$107)
+($E868*'fnd base rates'!F$108)
+($F868*'fnd base rates'!F$109)
+($G868*'fnd base rates'!F$110)
+($H868*'fnd base rates'!F$111)
+($I868*'fnd base rates'!F$112)
+($J868*'fnd base rates'!F$113)
+($K868*'fnd base rates'!F$114)
+($M868*'fnd base rates'!F$116)
+($N868*'fnd base rates'!F$117)
+($O868*'fnd base rates'!F$118)
+($P868*VLOOKUP($S868+12,rate_basefnd,6)))
*$R868</f>
        <v>15106.131736616002</v>
      </c>
      <c r="Y868" s="1">
        <f>(($D868*'fnd base rates'!G$107)
+($E868*'fnd base rates'!G$108)
+($F868*'fnd base rates'!G$109)
+($G868*'fnd base rates'!G$110)
+($H868*'fnd base rates'!G$111)
+($I868*'fnd base rates'!G$112)
+($J868*'fnd base rates'!G$113)
+($K868*'fnd base rates'!G$114)
+($M868*'fnd base rates'!G$116)
+($N868*'fnd base rates'!G$117)
+($O868*'fnd base rates'!G$118)
+($P868*VLOOKUP($S868+12,rate_basefnd,7)))
*$R868</f>
        <v>3488.8305957320003</v>
      </c>
      <c r="Z868" s="1">
        <f>(($D868*'fnd base rates'!H$107)
+($E868*'fnd base rates'!H$108)
+($F868*'fnd base rates'!H$109)
+($G868*'fnd base rates'!H$110)
+($H868*'fnd base rates'!H$111)
+($I868*'fnd base rates'!H$112)
+($J868*'fnd base rates'!H$113)
+($K868*'fnd base rates'!H$114)
+($M868*'fnd base rates'!H$116)
+($N868*'fnd base rates'!H$117)
+($O868*'fnd base rates'!H$118)
+($P868*VLOOKUP($S868+12,rate_basefnd,8)))</f>
        <v>8469.0309400000006</v>
      </c>
      <c r="AA868" s="1">
        <f>(($D868*'fnd base rates'!I$107)
+($E868*'fnd base rates'!I$108)
+($F868*'fnd base rates'!I$109)
+($G868*'fnd base rates'!I$110)
+($H868*'fnd base rates'!I$111)
+($I868*'fnd base rates'!I$112)
+($J868*'fnd base rates'!I$113)
+($K868*'fnd base rates'!I$114)
+($M868*'fnd base rates'!I$116)
+($N868*'fnd base rates'!I$117)
+($O868*'fnd base rates'!I$118)
+($P868*VLOOKUP($S868+12,rate_basefnd,9)))
*$R868</f>
        <v>5837.0964400000012</v>
      </c>
      <c r="AB868" s="1">
        <f>(($D868*'fnd base rates'!J$107)
+($E868*'fnd base rates'!J$108)
+($F868*'fnd base rates'!J$109)
+($G868*'fnd base rates'!J$110)
+($H868*'fnd base rates'!J$111)
+($I868*'fnd base rates'!J$112)
+($J868*'fnd base rates'!J$113)
+($K868*'fnd base rates'!J$114)
+($M868*'fnd base rates'!J$116)
+($N868*'fnd base rates'!J$117)
+($O868*'fnd base rates'!J$118)
+($P868*VLOOKUP($S868+12,rate_basefnd,10)))
*$R868</f>
        <v>9274.1230199999991</v>
      </c>
      <c r="AC868" s="1">
        <f>(($D868*'fnd base rates'!K$107)
+($E868*'fnd base rates'!K$108)
+($F868*'fnd base rates'!K$109)
+($G868*'fnd base rates'!K$110)
+($H868*'fnd base rates'!K$111)
+($I868*'fnd base rates'!K$112)
+($J868*'fnd base rates'!K$113)
+($K868*'fnd base rates'!K$114)
+($M868*'fnd base rates'!K$116)
+($N868*'fnd base rates'!K$117)
+($O868*'fnd base rates'!K$118)
+($P868*VLOOKUP($S868+12,rate_basefnd,11)))
*$R868</f>
        <v>16167.688832468002</v>
      </c>
      <c r="AD868" s="1">
        <f>(($D868*'fnd base rates'!L$107)
+($E868*'fnd base rates'!L$108)
+($F868*'fnd base rates'!L$109)
+($G868*'fnd base rates'!L$110)
+($H868*'fnd base rates'!L$111)
+($I868*'fnd base rates'!L$112)
+($J868*'fnd base rates'!L$113)
+($K868*'fnd base rates'!L$114)
+($M868*'fnd base rates'!L$116)
+($N868*'fnd base rates'!L$117)
+($O868*'fnd base rates'!L$118)
+($P868*VLOOKUP($S868+12,rate_basefnd,12)))</f>
        <v>22175.047684000005</v>
      </c>
      <c r="AE868" s="1">
        <f>(($D868*'fnd base rates'!M$107)
+($E868*'fnd base rates'!M$108)
+($F868*'fnd base rates'!M$109)
+($G868*'fnd base rates'!M$110)
+($H868*'fnd base rates'!M$111)
+($I868*'fnd base rates'!M$112)
+($J868*'fnd base rates'!M$113)
+($K868*'fnd base rates'!M$114)
+($M868*'fnd base rates'!M$116)
+($N868*'fnd base rates'!M$117)
+($O868*'fnd base rates'!M$118)
+($P868*VLOOKUP($S868+12,rate_basefnd,13)))</f>
        <v>0</v>
      </c>
      <c r="AF868" s="4">
        <f t="shared" si="995"/>
        <v>184012.65667739202</v>
      </c>
      <c r="AH868" s="4">
        <f t="shared" si="996"/>
        <v>494093262</v>
      </c>
      <c r="AI868" s="4" t="str">
        <f t="shared" si="997"/>
        <v>494</v>
      </c>
      <c r="AJ868" s="2" t="str">
        <f t="shared" si="998"/>
        <v>093</v>
      </c>
      <c r="AK868" s="2" t="str">
        <f t="shared" si="999"/>
        <v>262</v>
      </c>
      <c r="AL868" s="4">
        <f t="shared" si="1000"/>
        <v>1</v>
      </c>
      <c r="AM868" s="4">
        <f t="shared" si="992"/>
        <v>14</v>
      </c>
      <c r="AN868" s="4">
        <f t="shared" si="1001"/>
        <v>184012.65667739202</v>
      </c>
      <c r="AO868" s="4">
        <f t="shared" si="1002"/>
        <v>13144</v>
      </c>
      <c r="AP868" s="4">
        <f t="shared" si="1003"/>
        <v>0</v>
      </c>
      <c r="AQ868" s="4">
        <v>13144</v>
      </c>
      <c r="AW868" s="4">
        <v>13109</v>
      </c>
      <c r="AX868" s="5">
        <f t="shared" si="1004"/>
        <v>35</v>
      </c>
      <c r="AY868" s="4">
        <v>13144</v>
      </c>
      <c r="AZ868" s="5"/>
      <c r="BB868" s="5">
        <f t="shared" ref="BB868" si="1030">BC868-BA868</f>
        <v>0</v>
      </c>
    </row>
    <row r="869" spans="1:54" s="4" customFormat="1">
      <c r="A869" s="278">
        <v>494</v>
      </c>
      <c r="B869" s="2">
        <v>494093271</v>
      </c>
      <c r="C869" s="10" t="s">
        <v>1073</v>
      </c>
      <c r="D869" s="15">
        <f>'fnd enro'!D869</f>
        <v>0</v>
      </c>
      <c r="E869" s="15">
        <f>'fnd enro'!E869</f>
        <v>0</v>
      </c>
      <c r="F869" s="15">
        <f>'fnd enro'!F869</f>
        <v>0</v>
      </c>
      <c r="G869" s="15">
        <f>'fnd enro'!G869</f>
        <v>1</v>
      </c>
      <c r="H869" s="15">
        <f>'fnd enro'!H869</f>
        <v>0</v>
      </c>
      <c r="I869" s="15">
        <f>'fnd enro'!I869</f>
        <v>0</v>
      </c>
      <c r="J869" s="15">
        <f>'fnd enro'!J869</f>
        <v>0</v>
      </c>
      <c r="K869" s="16">
        <f>'fnd enro'!K869</f>
        <v>3.8300000000000001E-2</v>
      </c>
      <c r="L869" s="15">
        <f>'fnd enro'!L869</f>
        <v>0</v>
      </c>
      <c r="M869" s="15">
        <f>'fnd enro'!M869</f>
        <v>1</v>
      </c>
      <c r="N869" s="15">
        <f>'fnd enro'!N869</f>
        <v>0</v>
      </c>
      <c r="O869" s="15">
        <f>'fnd enro'!O869</f>
        <v>0</v>
      </c>
      <c r="P869" s="15">
        <f>'fnd enro'!P869</f>
        <v>1</v>
      </c>
      <c r="Q869" s="15">
        <f>'fnd enro'!R869</f>
        <v>1</v>
      </c>
      <c r="R869" s="16">
        <f t="shared" si="994"/>
        <v>1.042</v>
      </c>
      <c r="S869" s="15">
        <f>VALUE('fnd enro'!Q869)</f>
        <v>3</v>
      </c>
      <c r="T869" s="2"/>
      <c r="U869" s="1">
        <f>(($D869*'fnd base rates'!C$107)
+($E869*'fnd base rates'!C$108)
+($F869*'fnd base rates'!C$109)
+($G869*'fnd base rates'!C$110)
+($H869*'fnd base rates'!C$111)
+($I869*'fnd base rates'!C$112)
+($J869*'fnd base rates'!C$113)
+($K869*'fnd base rates'!C$114)
+($M869*'fnd base rates'!C$116)
+($N869*'fnd base rates'!C$117)
+($O869*'fnd base rates'!C$118)
+($P869*VLOOKUP($S869+12,rate_basefnd,3)))
*$R869</f>
        <v>689.49378930599994</v>
      </c>
      <c r="V869" s="1">
        <f>(($D869*'fnd base rates'!D$107)
+($E869*'fnd base rates'!D$108)
+($F869*'fnd base rates'!D$109)
+($G869*'fnd base rates'!D$110)
+($H869*'fnd base rates'!D$111)
+($I869*'fnd base rates'!D$112)
+($J869*'fnd base rates'!D$113)
+($K869*'fnd base rates'!D$114)
+($M869*'fnd base rates'!D$116)
+($N869*'fnd base rates'!D$117)
+($O869*'fnd base rates'!D$118)
+($P869*VLOOKUP($S869+12,rate_basefnd,4)))
*$R869</f>
        <v>1203.5933600000001</v>
      </c>
      <c r="W869" s="1">
        <f>(($D869*'fnd base rates'!E$107)
+($E869*'fnd base rates'!E$108)
+($F869*'fnd base rates'!E$109)
+($G869*'fnd base rates'!E$110)
+($H869*'fnd base rates'!E$111)
+($I869*'fnd base rates'!E$112)
+($J869*'fnd base rates'!E$113)
+($K869*'fnd base rates'!E$114)
+($M869*'fnd base rates'!E$116)
+($N869*'fnd base rates'!E$117)
+($O869*'fnd base rates'!E$118)
+($P869*VLOOKUP($S869+12,rate_basefnd,5)))
*$R869</f>
        <v>7690.0279998779997</v>
      </c>
      <c r="X869" s="1">
        <f>(($D869*'fnd base rates'!F$107)
+($E869*'fnd base rates'!F$108)
+($F869*'fnd base rates'!F$109)
+($G869*'fnd base rates'!F$110)
+($H869*'fnd base rates'!F$111)
+($I869*'fnd base rates'!F$112)
+($J869*'fnd base rates'!F$113)
+($K869*'fnd base rates'!F$114)
+($M869*'fnd base rates'!F$116)
+($N869*'fnd base rates'!F$117)
+($O869*'fnd base rates'!F$118)
+($P869*VLOOKUP($S869+12,rate_basefnd,6)))
*$R869</f>
        <v>1414.4195340440001</v>
      </c>
      <c r="Y869" s="1">
        <f>(($D869*'fnd base rates'!G$107)
+($E869*'fnd base rates'!G$108)
+($F869*'fnd base rates'!G$109)
+($G869*'fnd base rates'!G$110)
+($H869*'fnd base rates'!G$111)
+($I869*'fnd base rates'!G$112)
+($J869*'fnd base rates'!G$113)
+($K869*'fnd base rates'!G$114)
+($M869*'fnd base rates'!G$116)
+($N869*'fnd base rates'!G$117)
+($O869*'fnd base rates'!G$118)
+($P869*VLOOKUP($S869+12,rate_basefnd,7)))
*$R869</f>
        <v>332.37313683799999</v>
      </c>
      <c r="Z869" s="1">
        <f>(($D869*'fnd base rates'!H$107)
+($E869*'fnd base rates'!H$108)
+($F869*'fnd base rates'!H$109)
+($G869*'fnd base rates'!H$110)
+($H869*'fnd base rates'!H$111)
+($I869*'fnd base rates'!H$112)
+($J869*'fnd base rates'!H$113)
+($K869*'fnd base rates'!H$114)
+($M869*'fnd base rates'!H$116)
+($N869*'fnd base rates'!H$117)
+($O869*'fnd base rates'!H$118)
+($P869*VLOOKUP($S869+12,rate_basefnd,8)))</f>
        <v>638.16720999999995</v>
      </c>
      <c r="AA869" s="1">
        <f>(($D869*'fnd base rates'!I$107)
+($E869*'fnd base rates'!I$108)
+($F869*'fnd base rates'!I$109)
+($G869*'fnd base rates'!I$110)
+($H869*'fnd base rates'!I$111)
+($I869*'fnd base rates'!I$112)
+($J869*'fnd base rates'!I$113)
+($K869*'fnd base rates'!I$114)
+($M869*'fnd base rates'!I$116)
+($N869*'fnd base rates'!I$117)
+($O869*'fnd base rates'!I$118)
+($P869*VLOOKUP($S869+12,rate_basefnd,9)))
*$R869</f>
        <v>459.99090000000007</v>
      </c>
      <c r="AB869" s="1">
        <f>(($D869*'fnd base rates'!J$107)
+($E869*'fnd base rates'!J$108)
+($F869*'fnd base rates'!J$109)
+($G869*'fnd base rates'!J$110)
+($H869*'fnd base rates'!J$111)
+($I869*'fnd base rates'!J$112)
+($J869*'fnd base rates'!J$113)
+($K869*'fnd base rates'!J$114)
+($M869*'fnd base rates'!J$116)
+($N869*'fnd base rates'!J$117)
+($O869*'fnd base rates'!J$118)
+($P869*VLOOKUP($S869+12,rate_basefnd,10)))
*$R869</f>
        <v>726.01350000000002</v>
      </c>
      <c r="AC869" s="1">
        <f>(($D869*'fnd base rates'!K$107)
+($E869*'fnd base rates'!K$108)
+($F869*'fnd base rates'!K$109)
+($G869*'fnd base rates'!K$110)
+($H869*'fnd base rates'!K$111)
+($I869*'fnd base rates'!K$112)
+($J869*'fnd base rates'!K$113)
+($K869*'fnd base rates'!K$114)
+($M869*'fnd base rates'!K$116)
+($N869*'fnd base rates'!K$117)
+($O869*'fnd base rates'!K$118)
+($P869*VLOOKUP($S869+12,rate_basefnd,11)))
*$R869</f>
        <v>1393.0643994620002</v>
      </c>
      <c r="AD869" s="1">
        <f>(($D869*'fnd base rates'!L$107)
+($E869*'fnd base rates'!L$108)
+($F869*'fnd base rates'!L$109)
+($G869*'fnd base rates'!L$110)
+($H869*'fnd base rates'!L$111)
+($I869*'fnd base rates'!L$112)
+($J869*'fnd base rates'!L$113)
+($K869*'fnd base rates'!L$114)
+($M869*'fnd base rates'!L$116)
+($N869*'fnd base rates'!L$117)
+($O869*'fnd base rates'!L$118)
+($P869*VLOOKUP($S869+12,rate_basefnd,12)))</f>
        <v>1970.1234059999999</v>
      </c>
      <c r="AE869" s="1">
        <f>(($D869*'fnd base rates'!M$107)
+($E869*'fnd base rates'!M$108)
+($F869*'fnd base rates'!M$109)
+($G869*'fnd base rates'!M$110)
+($H869*'fnd base rates'!M$111)
+($I869*'fnd base rates'!M$112)
+($J869*'fnd base rates'!M$113)
+($K869*'fnd base rates'!M$114)
+($M869*'fnd base rates'!M$116)
+($N869*'fnd base rates'!M$117)
+($O869*'fnd base rates'!M$118)
+($P869*VLOOKUP($S869+12,rate_basefnd,13)))</f>
        <v>0</v>
      </c>
      <c r="AF869" s="4">
        <f t="shared" si="995"/>
        <v>16517.267235527997</v>
      </c>
      <c r="AH869" s="4">
        <f t="shared" si="996"/>
        <v>494093271</v>
      </c>
      <c r="AI869" s="4" t="str">
        <f t="shared" si="997"/>
        <v>494</v>
      </c>
      <c r="AJ869" s="2" t="str">
        <f t="shared" si="998"/>
        <v>093</v>
      </c>
      <c r="AK869" s="2" t="str">
        <f t="shared" si="999"/>
        <v>271</v>
      </c>
      <c r="AL869" s="4">
        <f t="shared" si="1000"/>
        <v>1</v>
      </c>
      <c r="AM869" s="4">
        <f t="shared" si="992"/>
        <v>1</v>
      </c>
      <c r="AN869" s="4">
        <f t="shared" si="1001"/>
        <v>16517.267235527997</v>
      </c>
      <c r="AO869" s="4">
        <f t="shared" si="1002"/>
        <v>16517</v>
      </c>
      <c r="AP869" s="4">
        <f t="shared" si="1003"/>
        <v>0</v>
      </c>
      <c r="AQ869" s="4">
        <v>16517</v>
      </c>
      <c r="AW869" s="4">
        <v>16490</v>
      </c>
      <c r="AX869" s="5">
        <f t="shared" si="1004"/>
        <v>27</v>
      </c>
      <c r="AY869" s="4">
        <v>16517</v>
      </c>
      <c r="AZ869" s="5"/>
      <c r="BB869" s="5">
        <f t="shared" ref="BB869" si="1031">BC869-BA869</f>
        <v>0</v>
      </c>
    </row>
    <row r="870" spans="1:54" s="4" customFormat="1">
      <c r="A870" s="278">
        <v>494</v>
      </c>
      <c r="B870" s="2">
        <v>494093274</v>
      </c>
      <c r="C870" s="10" t="s">
        <v>1073</v>
      </c>
      <c r="D870" s="15">
        <f>'fnd enro'!D870</f>
        <v>0</v>
      </c>
      <c r="E870" s="15">
        <f>'fnd enro'!E870</f>
        <v>0</v>
      </c>
      <c r="F870" s="15">
        <f>'fnd enro'!F870</f>
        <v>0</v>
      </c>
      <c r="G870" s="15">
        <f>'fnd enro'!G870</f>
        <v>0</v>
      </c>
      <c r="H870" s="15">
        <f>'fnd enro'!H870</f>
        <v>0</v>
      </c>
      <c r="I870" s="15">
        <f>'fnd enro'!I870</f>
        <v>1</v>
      </c>
      <c r="J870" s="15">
        <f>'fnd enro'!J870</f>
        <v>0</v>
      </c>
      <c r="K870" s="16">
        <f>'fnd enro'!K870</f>
        <v>3.8300000000000001E-2</v>
      </c>
      <c r="L870" s="15">
        <f>'fnd enro'!L870</f>
        <v>0</v>
      </c>
      <c r="M870" s="15">
        <f>'fnd enro'!M870</f>
        <v>0</v>
      </c>
      <c r="N870" s="15">
        <f>'fnd enro'!N870</f>
        <v>0</v>
      </c>
      <c r="O870" s="15">
        <f>'fnd enro'!O870</f>
        <v>0</v>
      </c>
      <c r="P870" s="15">
        <f>'fnd enro'!P870</f>
        <v>1</v>
      </c>
      <c r="Q870" s="15">
        <f>'fnd enro'!R870</f>
        <v>1</v>
      </c>
      <c r="R870" s="16">
        <f t="shared" si="994"/>
        <v>1.042</v>
      </c>
      <c r="S870" s="15">
        <f>VALUE('fnd enro'!Q870)</f>
        <v>10</v>
      </c>
      <c r="T870" s="2"/>
      <c r="U870" s="1">
        <f>(($D870*'fnd base rates'!C$107)
+($E870*'fnd base rates'!C$108)
+($F870*'fnd base rates'!C$109)
+($G870*'fnd base rates'!C$110)
+($H870*'fnd base rates'!C$111)
+($I870*'fnd base rates'!C$112)
+($J870*'fnd base rates'!C$113)
+($K870*'fnd base rates'!C$114)
+($M870*'fnd base rates'!C$116)
+($N870*'fnd base rates'!C$117)
+($O870*'fnd base rates'!C$118)
+($P870*VLOOKUP($S870+12,rate_basefnd,3)))
*$R870</f>
        <v>607.165369306</v>
      </c>
      <c r="V870" s="1">
        <f>(($D870*'fnd base rates'!D$107)
+($E870*'fnd base rates'!D$108)
+($F870*'fnd base rates'!D$109)
+($G870*'fnd base rates'!D$110)
+($H870*'fnd base rates'!D$111)
+($I870*'fnd base rates'!D$112)
+($J870*'fnd base rates'!D$113)
+($K870*'fnd base rates'!D$114)
+($M870*'fnd base rates'!D$116)
+($N870*'fnd base rates'!D$117)
+($O870*'fnd base rates'!D$118)
+($P870*VLOOKUP($S870+12,rate_basefnd,4)))
*$R870</f>
        <v>1109.30278</v>
      </c>
      <c r="W870" s="1">
        <f>(($D870*'fnd base rates'!E$107)
+($E870*'fnd base rates'!E$108)
+($F870*'fnd base rates'!E$109)
+($G870*'fnd base rates'!E$110)
+($H870*'fnd base rates'!E$111)
+($I870*'fnd base rates'!E$112)
+($J870*'fnd base rates'!E$113)
+($K870*'fnd base rates'!E$114)
+($M870*'fnd base rates'!E$116)
+($N870*'fnd base rates'!E$117)
+($O870*'fnd base rates'!E$118)
+($P870*VLOOKUP($S870+12,rate_basefnd,5)))
*$R870</f>
        <v>8276.9657598779995</v>
      </c>
      <c r="X870" s="1">
        <f>(($D870*'fnd base rates'!F$107)
+($E870*'fnd base rates'!F$108)
+($F870*'fnd base rates'!F$109)
+($G870*'fnd base rates'!F$110)
+($H870*'fnd base rates'!F$111)
+($I870*'fnd base rates'!F$112)
+($J870*'fnd base rates'!F$113)
+($K870*'fnd base rates'!F$114)
+($M870*'fnd base rates'!F$116)
+($N870*'fnd base rates'!F$117)
+($O870*'fnd base rates'!F$118)
+($P870*VLOOKUP($S870+12,rate_basefnd,6)))
*$R870</f>
        <v>881.64493404400014</v>
      </c>
      <c r="Y870" s="1">
        <f>(($D870*'fnd base rates'!G$107)
+($E870*'fnd base rates'!G$108)
+($F870*'fnd base rates'!G$109)
+($G870*'fnd base rates'!G$110)
+($H870*'fnd base rates'!G$111)
+($I870*'fnd base rates'!G$112)
+($J870*'fnd base rates'!G$113)
+($K870*'fnd base rates'!G$114)
+($M870*'fnd base rates'!G$116)
+($N870*'fnd base rates'!G$117)
+($O870*'fnd base rates'!G$118)
+($P870*VLOOKUP($S870+12,rate_basefnd,7)))
*$R870</f>
        <v>327.34027683799997</v>
      </c>
      <c r="Z870" s="1">
        <f>(($D870*'fnd base rates'!H$107)
+($E870*'fnd base rates'!H$108)
+($F870*'fnd base rates'!H$109)
+($G870*'fnd base rates'!H$110)
+($H870*'fnd base rates'!H$111)
+($I870*'fnd base rates'!H$112)
+($J870*'fnd base rates'!H$113)
+($K870*'fnd base rates'!H$114)
+($M870*'fnd base rates'!H$116)
+($N870*'fnd base rates'!H$117)
+($O870*'fnd base rates'!H$118)
+($P870*VLOOKUP($S870+12,rate_basefnd,8)))</f>
        <v>816.44720999999993</v>
      </c>
      <c r="AA870" s="1">
        <f>(($D870*'fnd base rates'!I$107)
+($E870*'fnd base rates'!I$108)
+($F870*'fnd base rates'!I$109)
+($G870*'fnd base rates'!I$110)
+($H870*'fnd base rates'!I$111)
+($I870*'fnd base rates'!I$112)
+($J870*'fnd base rates'!I$113)
+($K870*'fnd base rates'!I$114)
+($M870*'fnd base rates'!I$116)
+($N870*'fnd base rates'!I$117)
+($O870*'fnd base rates'!I$118)
+($P870*VLOOKUP($S870+12,rate_basefnd,9)))
*$R870</f>
        <v>561.65884000000005</v>
      </c>
      <c r="AB870" s="1">
        <f>(($D870*'fnd base rates'!J$107)
+($E870*'fnd base rates'!J$108)
+($F870*'fnd base rates'!J$109)
+($G870*'fnd base rates'!J$110)
+($H870*'fnd base rates'!J$111)
+($I870*'fnd base rates'!J$112)
+($J870*'fnd base rates'!J$113)
+($K870*'fnd base rates'!J$114)
+($M870*'fnd base rates'!J$116)
+($N870*'fnd base rates'!J$117)
+($O870*'fnd base rates'!J$118)
+($P870*VLOOKUP($S870+12,rate_basefnd,10)))
*$R870</f>
        <v>1283.6606400000001</v>
      </c>
      <c r="AC870" s="1">
        <f>(($D870*'fnd base rates'!K$107)
+($E870*'fnd base rates'!K$108)
+($F870*'fnd base rates'!K$109)
+($G870*'fnd base rates'!K$110)
+($H870*'fnd base rates'!K$111)
+($I870*'fnd base rates'!K$112)
+($J870*'fnd base rates'!K$113)
+($K870*'fnd base rates'!K$114)
+($M870*'fnd base rates'!K$116)
+($N870*'fnd base rates'!K$117)
+($O870*'fnd base rates'!K$118)
+($P870*VLOOKUP($S870+12,rate_basefnd,11)))
*$R870</f>
        <v>1145.7769594619999</v>
      </c>
      <c r="AD870" s="1">
        <f>(($D870*'fnd base rates'!L$107)
+($E870*'fnd base rates'!L$108)
+($F870*'fnd base rates'!L$109)
+($G870*'fnd base rates'!L$110)
+($H870*'fnd base rates'!L$111)
+($I870*'fnd base rates'!L$112)
+($J870*'fnd base rates'!L$113)
+($K870*'fnd base rates'!L$114)
+($M870*'fnd base rates'!L$116)
+($N870*'fnd base rates'!L$117)
+($O870*'fnd base rates'!L$118)
+($P870*VLOOKUP($S870+12,rate_basefnd,12)))</f>
        <v>1754.493406</v>
      </c>
      <c r="AE870" s="1">
        <f>(($D870*'fnd base rates'!M$107)
+($E870*'fnd base rates'!M$108)
+($F870*'fnd base rates'!M$109)
+($G870*'fnd base rates'!M$110)
+($H870*'fnd base rates'!M$111)
+($I870*'fnd base rates'!M$112)
+($J870*'fnd base rates'!M$113)
+($K870*'fnd base rates'!M$114)
+($M870*'fnd base rates'!M$116)
+($N870*'fnd base rates'!M$117)
+($O870*'fnd base rates'!M$118)
+($P870*VLOOKUP($S870+12,rate_basefnd,13)))</f>
        <v>0</v>
      </c>
      <c r="AF870" s="4">
        <f t="shared" si="995"/>
        <v>16764.456175528001</v>
      </c>
      <c r="AH870" s="4">
        <f t="shared" si="996"/>
        <v>494093274</v>
      </c>
      <c r="AI870" s="4" t="str">
        <f t="shared" si="997"/>
        <v>494</v>
      </c>
      <c r="AJ870" s="2" t="str">
        <f t="shared" si="998"/>
        <v>093</v>
      </c>
      <c r="AK870" s="2" t="str">
        <f t="shared" si="999"/>
        <v>274</v>
      </c>
      <c r="AL870" s="4">
        <f t="shared" si="1000"/>
        <v>1</v>
      </c>
      <c r="AM870" s="4">
        <f t="shared" si="992"/>
        <v>1</v>
      </c>
      <c r="AN870" s="4">
        <f t="shared" si="1001"/>
        <v>16764.456175528001</v>
      </c>
      <c r="AO870" s="4">
        <f t="shared" si="1002"/>
        <v>16764</v>
      </c>
      <c r="AP870" s="4">
        <f t="shared" si="1003"/>
        <v>0</v>
      </c>
      <c r="AQ870" s="4">
        <v>16764</v>
      </c>
      <c r="AW870" s="4">
        <v>16688</v>
      </c>
      <c r="AX870" s="5">
        <f t="shared" si="1004"/>
        <v>76</v>
      </c>
      <c r="AY870" s="4">
        <v>16764</v>
      </c>
      <c r="AZ870" s="5"/>
      <c r="BB870" s="5">
        <f t="shared" ref="BB870" si="1032">BC870-BA870</f>
        <v>0</v>
      </c>
    </row>
    <row r="871" spans="1:54" s="4" customFormat="1">
      <c r="A871" s="278">
        <v>494</v>
      </c>
      <c r="B871" s="2">
        <v>494093284</v>
      </c>
      <c r="C871" s="10" t="s">
        <v>1073</v>
      </c>
      <c r="D871" s="15">
        <f>'fnd enro'!D871</f>
        <v>0</v>
      </c>
      <c r="E871" s="15">
        <f>'fnd enro'!E871</f>
        <v>0</v>
      </c>
      <c r="F871" s="15">
        <f>'fnd enro'!F871</f>
        <v>0</v>
      </c>
      <c r="G871" s="15">
        <f>'fnd enro'!G871</f>
        <v>1</v>
      </c>
      <c r="H871" s="15">
        <f>'fnd enro'!H871</f>
        <v>0</v>
      </c>
      <c r="I871" s="15">
        <f>'fnd enro'!I871</f>
        <v>0</v>
      </c>
      <c r="J871" s="15">
        <f>'fnd enro'!J871</f>
        <v>0</v>
      </c>
      <c r="K871" s="16">
        <f>'fnd enro'!K871</f>
        <v>3.8300000000000001E-2</v>
      </c>
      <c r="L871" s="15">
        <f>'fnd enro'!L871</f>
        <v>0</v>
      </c>
      <c r="M871" s="15">
        <f>'fnd enro'!M871</f>
        <v>0</v>
      </c>
      <c r="N871" s="15">
        <f>'fnd enro'!N871</f>
        <v>0</v>
      </c>
      <c r="O871" s="15">
        <f>'fnd enro'!O871</f>
        <v>0</v>
      </c>
      <c r="P871" s="15">
        <f>'fnd enro'!P871</f>
        <v>1</v>
      </c>
      <c r="Q871" s="15">
        <f>'fnd enro'!R871</f>
        <v>1</v>
      </c>
      <c r="R871" s="16">
        <f t="shared" si="994"/>
        <v>1.042</v>
      </c>
      <c r="S871" s="15">
        <f>VALUE('fnd enro'!Q871)</f>
        <v>5</v>
      </c>
      <c r="T871" s="2"/>
      <c r="U871" s="1">
        <f>(($D871*'fnd base rates'!C$107)
+($E871*'fnd base rates'!C$108)
+($F871*'fnd base rates'!C$109)
+($G871*'fnd base rates'!C$110)
+($H871*'fnd base rates'!C$111)
+($I871*'fnd base rates'!C$112)
+($J871*'fnd base rates'!C$113)
+($K871*'fnd base rates'!C$114)
+($M871*'fnd base rates'!C$116)
+($N871*'fnd base rates'!C$117)
+($O871*'fnd base rates'!C$118)
+($P871*VLOOKUP($S871+12,rate_basefnd,3)))
*$R871</f>
        <v>592.57736930599992</v>
      </c>
      <c r="V871" s="1">
        <f>(($D871*'fnd base rates'!D$107)
+($E871*'fnd base rates'!D$108)
+($F871*'fnd base rates'!D$109)
+($G871*'fnd base rates'!D$110)
+($H871*'fnd base rates'!D$111)
+($I871*'fnd base rates'!D$112)
+($J871*'fnd base rates'!D$113)
+($K871*'fnd base rates'!D$114)
+($M871*'fnd base rates'!D$116)
+($N871*'fnd base rates'!D$117)
+($O871*'fnd base rates'!D$118)
+($P871*VLOOKUP($S871+12,rate_basefnd,4)))
*$R871</f>
        <v>1040.20776</v>
      </c>
      <c r="W871" s="1">
        <f>(($D871*'fnd base rates'!E$107)
+($E871*'fnd base rates'!E$108)
+($F871*'fnd base rates'!E$109)
+($G871*'fnd base rates'!E$110)
+($H871*'fnd base rates'!E$111)
+($I871*'fnd base rates'!E$112)
+($J871*'fnd base rates'!E$113)
+($K871*'fnd base rates'!E$114)
+($M871*'fnd base rates'!E$116)
+($N871*'fnd base rates'!E$117)
+($O871*'fnd base rates'!E$118)
+($P871*VLOOKUP($S871+12,rate_basefnd,5)))
*$R871</f>
        <v>6573.7021398780007</v>
      </c>
      <c r="X871" s="1">
        <f>(($D871*'fnd base rates'!F$107)
+($E871*'fnd base rates'!F$108)
+($F871*'fnd base rates'!F$109)
+($G871*'fnd base rates'!F$110)
+($H871*'fnd base rates'!F$111)
+($I871*'fnd base rates'!F$112)
+($J871*'fnd base rates'!F$113)
+($K871*'fnd base rates'!F$114)
+($M871*'fnd base rates'!F$116)
+($N871*'fnd base rates'!F$117)
+($O871*'fnd base rates'!F$118)
+($P871*VLOOKUP($S871+12,rate_basefnd,6)))
*$R871</f>
        <v>1241.1661940440001</v>
      </c>
      <c r="Y871" s="1">
        <f>(($D871*'fnd base rates'!G$107)
+($E871*'fnd base rates'!G$108)
+($F871*'fnd base rates'!G$109)
+($G871*'fnd base rates'!G$110)
+($H871*'fnd base rates'!G$111)
+($I871*'fnd base rates'!G$112)
+($J871*'fnd base rates'!G$113)
+($K871*'fnd base rates'!G$114)
+($M871*'fnd base rates'!G$116)
+($N871*'fnd base rates'!G$117)
+($O871*'fnd base rates'!G$118)
+($P871*VLOOKUP($S871+12,rate_basefnd,7)))
*$R871</f>
        <v>287.54629683800005</v>
      </c>
      <c r="Z871" s="1">
        <f>(($D871*'fnd base rates'!H$107)
+($E871*'fnd base rates'!H$108)
+($F871*'fnd base rates'!H$109)
+($G871*'fnd base rates'!H$110)
+($H871*'fnd base rates'!H$111)
+($I871*'fnd base rates'!H$112)
+($J871*'fnd base rates'!H$113)
+($K871*'fnd base rates'!H$114)
+($M871*'fnd base rates'!H$116)
+($N871*'fnd base rates'!H$117)
+($O871*'fnd base rates'!H$118)
+($P871*VLOOKUP($S871+12,rate_basefnd,8)))</f>
        <v>520.09721000000002</v>
      </c>
      <c r="AA871" s="1">
        <f>(($D871*'fnd base rates'!I$107)
+($E871*'fnd base rates'!I$108)
+($F871*'fnd base rates'!I$109)
+($G871*'fnd base rates'!I$110)
+($H871*'fnd base rates'!I$111)
+($I871*'fnd base rates'!I$112)
+($J871*'fnd base rates'!I$113)
+($K871*'fnd base rates'!I$114)
+($M871*'fnd base rates'!I$116)
+($N871*'fnd base rates'!I$117)
+($O871*'fnd base rates'!I$118)
+($P871*VLOOKUP($S871+12,rate_basefnd,9)))
*$R871</f>
        <v>389.63506000000001</v>
      </c>
      <c r="AB871" s="1">
        <f>(($D871*'fnd base rates'!J$107)
+($E871*'fnd base rates'!J$108)
+($F871*'fnd base rates'!J$109)
+($G871*'fnd base rates'!J$110)
+($H871*'fnd base rates'!J$111)
+($I871*'fnd base rates'!J$112)
+($J871*'fnd base rates'!J$113)
+($K871*'fnd base rates'!J$114)
+($M871*'fnd base rates'!J$116)
+($N871*'fnd base rates'!J$117)
+($O871*'fnd base rates'!J$118)
+($P871*VLOOKUP($S871+12,rate_basefnd,10)))
*$R871</f>
        <v>721.53290000000004</v>
      </c>
      <c r="AC871" s="1">
        <f>(($D871*'fnd base rates'!K$107)
+($E871*'fnd base rates'!K$108)
+($F871*'fnd base rates'!K$109)
+($G871*'fnd base rates'!K$110)
+($H871*'fnd base rates'!K$111)
+($I871*'fnd base rates'!K$112)
+($J871*'fnd base rates'!K$113)
+($K871*'fnd base rates'!K$114)
+($M871*'fnd base rates'!K$116)
+($N871*'fnd base rates'!K$117)
+($O871*'fnd base rates'!K$118)
+($P871*VLOOKUP($S871+12,rate_basefnd,11)))
*$R871</f>
        <v>1096.073559462</v>
      </c>
      <c r="AD871" s="1">
        <f>(($D871*'fnd base rates'!L$107)
+($E871*'fnd base rates'!L$108)
+($F871*'fnd base rates'!L$109)
+($G871*'fnd base rates'!L$110)
+($H871*'fnd base rates'!L$111)
+($I871*'fnd base rates'!L$112)
+($J871*'fnd base rates'!L$113)
+($K871*'fnd base rates'!L$114)
+($M871*'fnd base rates'!L$116)
+($N871*'fnd base rates'!L$117)
+($O871*'fnd base rates'!L$118)
+($P871*VLOOKUP($S871+12,rate_basefnd,12)))</f>
        <v>1723.823406</v>
      </c>
      <c r="AE871" s="1">
        <f>(($D871*'fnd base rates'!M$107)
+($E871*'fnd base rates'!M$108)
+($F871*'fnd base rates'!M$109)
+($G871*'fnd base rates'!M$110)
+($H871*'fnd base rates'!M$111)
+($I871*'fnd base rates'!M$112)
+($J871*'fnd base rates'!M$113)
+($K871*'fnd base rates'!M$114)
+($M871*'fnd base rates'!M$116)
+($N871*'fnd base rates'!M$117)
+($O871*'fnd base rates'!M$118)
+($P871*VLOOKUP($S871+12,rate_basefnd,13)))</f>
        <v>0</v>
      </c>
      <c r="AF871" s="4">
        <f t="shared" si="995"/>
        <v>14186.361895528002</v>
      </c>
      <c r="AH871" s="4">
        <f t="shared" si="996"/>
        <v>494093284</v>
      </c>
      <c r="AI871" s="4" t="str">
        <f t="shared" si="997"/>
        <v>494</v>
      </c>
      <c r="AJ871" s="2" t="str">
        <f t="shared" si="998"/>
        <v>093</v>
      </c>
      <c r="AK871" s="2" t="str">
        <f t="shared" si="999"/>
        <v>284</v>
      </c>
      <c r="AL871" s="4">
        <f t="shared" si="1000"/>
        <v>1</v>
      </c>
      <c r="AM871" s="4">
        <f t="shared" si="992"/>
        <v>1</v>
      </c>
      <c r="AN871" s="4">
        <f t="shared" si="1001"/>
        <v>14186.361895528002</v>
      </c>
      <c r="AO871" s="4">
        <f t="shared" si="1002"/>
        <v>14186</v>
      </c>
      <c r="AP871" s="4">
        <f t="shared" si="1003"/>
        <v>0</v>
      </c>
      <c r="AQ871" s="4">
        <v>14186</v>
      </c>
      <c r="AW871" s="4">
        <v>14156</v>
      </c>
      <c r="AX871" s="5">
        <f t="shared" si="1004"/>
        <v>30</v>
      </c>
      <c r="AY871" s="4">
        <v>14186</v>
      </c>
      <c r="AZ871" s="5"/>
      <c r="BB871" s="5">
        <f t="shared" ref="BB871" si="1033">BC871-BA871</f>
        <v>0</v>
      </c>
    </row>
    <row r="872" spans="1:54" s="4" customFormat="1">
      <c r="A872" s="278">
        <v>494</v>
      </c>
      <c r="B872" s="2">
        <v>494093291</v>
      </c>
      <c r="C872" s="10" t="s">
        <v>1073</v>
      </c>
      <c r="D872" s="15">
        <f>'fnd enro'!D872</f>
        <v>0</v>
      </c>
      <c r="E872" s="15">
        <f>'fnd enro'!E872</f>
        <v>0</v>
      </c>
      <c r="F872" s="15">
        <f>'fnd enro'!F872</f>
        <v>0</v>
      </c>
      <c r="G872" s="15">
        <f>'fnd enro'!G872</f>
        <v>0</v>
      </c>
      <c r="H872" s="15">
        <f>'fnd enro'!H872</f>
        <v>2</v>
      </c>
      <c r="I872" s="15">
        <f>'fnd enro'!I872</f>
        <v>0</v>
      </c>
      <c r="J872" s="15">
        <f>'fnd enro'!J872</f>
        <v>0</v>
      </c>
      <c r="K872" s="16">
        <f>'fnd enro'!K872</f>
        <v>7.6600000000000001E-2</v>
      </c>
      <c r="L872" s="15">
        <f>'fnd enro'!L872</f>
        <v>0</v>
      </c>
      <c r="M872" s="15">
        <f>'fnd enro'!M872</f>
        <v>0</v>
      </c>
      <c r="N872" s="15">
        <f>'fnd enro'!N872</f>
        <v>0</v>
      </c>
      <c r="O872" s="15">
        <f>'fnd enro'!O872</f>
        <v>0</v>
      </c>
      <c r="P872" s="15">
        <f>'fnd enro'!P872</f>
        <v>2</v>
      </c>
      <c r="Q872" s="15">
        <f>'fnd enro'!R872</f>
        <v>2</v>
      </c>
      <c r="R872" s="16">
        <f t="shared" si="994"/>
        <v>1.042</v>
      </c>
      <c r="S872" s="15">
        <f>VALUE('fnd enro'!Q872)</f>
        <v>4</v>
      </c>
      <c r="T872" s="2"/>
      <c r="U872" s="1">
        <f>(($D872*'fnd base rates'!C$107)
+($E872*'fnd base rates'!C$108)
+($F872*'fnd base rates'!C$109)
+($G872*'fnd base rates'!C$110)
+($H872*'fnd base rates'!C$111)
+($I872*'fnd base rates'!C$112)
+($J872*'fnd base rates'!C$113)
+($K872*'fnd base rates'!C$114)
+($M872*'fnd base rates'!C$116)
+($N872*'fnd base rates'!C$117)
+($O872*'fnd base rates'!C$118)
+($P872*VLOOKUP($S872+12,rate_basefnd,3)))
*$R872</f>
        <v>1183.070738612</v>
      </c>
      <c r="V872" s="1">
        <f>(($D872*'fnd base rates'!D$107)
+($E872*'fnd base rates'!D$108)
+($F872*'fnd base rates'!D$109)
+($G872*'fnd base rates'!D$110)
+($H872*'fnd base rates'!D$111)
+($I872*'fnd base rates'!D$112)
+($J872*'fnd base rates'!D$113)
+($K872*'fnd base rates'!D$114)
+($M872*'fnd base rates'!D$116)
+($N872*'fnd base rates'!D$117)
+($O872*'fnd base rates'!D$118)
+($P872*VLOOKUP($S872+12,rate_basefnd,4)))
*$R872</f>
        <v>2070.5373599999998</v>
      </c>
      <c r="W872" s="1">
        <f>(($D872*'fnd base rates'!E$107)
+($E872*'fnd base rates'!E$108)
+($F872*'fnd base rates'!E$109)
+($G872*'fnd base rates'!E$110)
+($H872*'fnd base rates'!E$111)
+($I872*'fnd base rates'!E$112)
+($J872*'fnd base rates'!E$113)
+($K872*'fnd base rates'!E$114)
+($M872*'fnd base rates'!E$116)
+($N872*'fnd base rates'!E$117)
+($O872*'fnd base rates'!E$118)
+($P872*VLOOKUP($S872+12,rate_basefnd,5)))
*$R872</f>
        <v>12211.500719756001</v>
      </c>
      <c r="X872" s="1">
        <f>(($D872*'fnd base rates'!F$107)
+($E872*'fnd base rates'!F$108)
+($F872*'fnd base rates'!F$109)
+($G872*'fnd base rates'!F$110)
+($H872*'fnd base rates'!F$111)
+($I872*'fnd base rates'!F$112)
+($J872*'fnd base rates'!F$113)
+($K872*'fnd base rates'!F$114)
+($M872*'fnd base rates'!F$116)
+($N872*'fnd base rates'!F$117)
+($O872*'fnd base rates'!F$118)
+($P872*VLOOKUP($S872+12,rate_basefnd,6)))
*$R872</f>
        <v>1979.6507480880002</v>
      </c>
      <c r="Y872" s="1">
        <f>(($D872*'fnd base rates'!G$107)
+($E872*'fnd base rates'!G$108)
+($F872*'fnd base rates'!G$109)
+($G872*'fnd base rates'!G$110)
+($H872*'fnd base rates'!G$111)
+($I872*'fnd base rates'!G$112)
+($J872*'fnd base rates'!G$113)
+($K872*'fnd base rates'!G$114)
+($M872*'fnd base rates'!G$116)
+($N872*'fnd base rates'!G$117)
+($O872*'fnd base rates'!G$118)
+($P872*VLOOKUP($S872+12,rate_basefnd,7)))
*$R872</f>
        <v>593.6818736759999</v>
      </c>
      <c r="Z872" s="1">
        <f>(($D872*'fnd base rates'!H$107)
+($E872*'fnd base rates'!H$108)
+($F872*'fnd base rates'!H$109)
+($G872*'fnd base rates'!H$110)
+($H872*'fnd base rates'!H$111)
+($I872*'fnd base rates'!H$112)
+($J872*'fnd base rates'!H$113)
+($K872*'fnd base rates'!H$114)
+($M872*'fnd base rates'!H$116)
+($N872*'fnd base rates'!H$117)
+($O872*'fnd base rates'!H$118)
+($P872*VLOOKUP($S872+12,rate_basefnd,8)))</f>
        <v>1039.51442</v>
      </c>
      <c r="AA872" s="1">
        <f>(($D872*'fnd base rates'!I$107)
+($E872*'fnd base rates'!I$108)
+($F872*'fnd base rates'!I$109)
+($G872*'fnd base rates'!I$110)
+($H872*'fnd base rates'!I$111)
+($I872*'fnd base rates'!I$112)
+($J872*'fnd base rates'!I$113)
+($K872*'fnd base rates'!I$114)
+($M872*'fnd base rates'!I$116)
+($N872*'fnd base rates'!I$117)
+($O872*'fnd base rates'!I$118)
+($P872*VLOOKUP($S872+12,rate_basefnd,9)))
*$R872</f>
        <v>915.83464000000015</v>
      </c>
      <c r="AB872" s="1">
        <f>(($D872*'fnd base rates'!J$107)
+($E872*'fnd base rates'!J$108)
+($F872*'fnd base rates'!J$109)
+($G872*'fnd base rates'!J$110)
+($H872*'fnd base rates'!J$111)
+($I872*'fnd base rates'!J$112)
+($J872*'fnd base rates'!J$113)
+($K872*'fnd base rates'!J$114)
+($M872*'fnd base rates'!J$116)
+($N872*'fnd base rates'!J$117)
+($O872*'fnd base rates'!J$118)
+($P872*VLOOKUP($S872+12,rate_basefnd,10)))
*$R872</f>
        <v>1615.2042000000001</v>
      </c>
      <c r="AC872" s="1">
        <f>(($D872*'fnd base rates'!K$107)
+($E872*'fnd base rates'!K$108)
+($F872*'fnd base rates'!K$109)
+($G872*'fnd base rates'!K$110)
+($H872*'fnd base rates'!K$111)
+($I872*'fnd base rates'!K$112)
+($J872*'fnd base rates'!K$113)
+($K872*'fnd base rates'!K$114)
+($M872*'fnd base rates'!K$116)
+($N872*'fnd base rates'!K$117)
+($O872*'fnd base rates'!K$118)
+($P872*VLOOKUP($S872+12,rate_basefnd,11)))
*$R872</f>
        <v>2355.574398924</v>
      </c>
      <c r="AD872" s="1">
        <f>(($D872*'fnd base rates'!L$107)
+($E872*'fnd base rates'!L$108)
+($F872*'fnd base rates'!L$109)
+($G872*'fnd base rates'!L$110)
+($H872*'fnd base rates'!L$111)
+($I872*'fnd base rates'!L$112)
+($J872*'fnd base rates'!L$113)
+($K872*'fnd base rates'!L$114)
+($M872*'fnd base rates'!L$116)
+($N872*'fnd base rates'!L$117)
+($O872*'fnd base rates'!L$118)
+($P872*VLOOKUP($S872+12,rate_basefnd,12)))</f>
        <v>3528.626812</v>
      </c>
      <c r="AE872" s="1">
        <f>(($D872*'fnd base rates'!M$107)
+($E872*'fnd base rates'!M$108)
+($F872*'fnd base rates'!M$109)
+($G872*'fnd base rates'!M$110)
+($H872*'fnd base rates'!M$111)
+($I872*'fnd base rates'!M$112)
+($J872*'fnd base rates'!M$113)
+($K872*'fnd base rates'!M$114)
+($M872*'fnd base rates'!M$116)
+($N872*'fnd base rates'!M$117)
+($O872*'fnd base rates'!M$118)
+($P872*VLOOKUP($S872+12,rate_basefnd,13)))</f>
        <v>0</v>
      </c>
      <c r="AF872" s="4">
        <f t="shared" si="995"/>
        <v>27493.195911055998</v>
      </c>
      <c r="AH872" s="4">
        <f t="shared" si="996"/>
        <v>494093291</v>
      </c>
      <c r="AI872" s="4" t="str">
        <f t="shared" si="997"/>
        <v>494</v>
      </c>
      <c r="AJ872" s="2" t="str">
        <f t="shared" si="998"/>
        <v>093</v>
      </c>
      <c r="AK872" s="2" t="str">
        <f t="shared" si="999"/>
        <v>291</v>
      </c>
      <c r="AL872" s="4">
        <f t="shared" si="1000"/>
        <v>1</v>
      </c>
      <c r="AM872" s="4">
        <f t="shared" si="992"/>
        <v>2</v>
      </c>
      <c r="AN872" s="4">
        <f t="shared" si="1001"/>
        <v>27493.195911055998</v>
      </c>
      <c r="AO872" s="4">
        <f t="shared" si="1002"/>
        <v>13747</v>
      </c>
      <c r="AP872" s="4">
        <f t="shared" si="1003"/>
        <v>0</v>
      </c>
      <c r="AQ872" s="4">
        <v>13747</v>
      </c>
      <c r="AW872" s="4">
        <v>13721</v>
      </c>
      <c r="AX872" s="5">
        <f t="shared" si="1004"/>
        <v>26</v>
      </c>
      <c r="AY872" s="4">
        <v>13747</v>
      </c>
      <c r="AZ872" s="5"/>
      <c r="BB872" s="5">
        <f t="shared" ref="BB872" si="1034">BC872-BA872</f>
        <v>0</v>
      </c>
    </row>
    <row r="873" spans="1:54" s="4" customFormat="1">
      <c r="A873" s="278">
        <v>494</v>
      </c>
      <c r="B873" s="2">
        <v>494093293</v>
      </c>
      <c r="C873" s="10" t="s">
        <v>1073</v>
      </c>
      <c r="D873" s="15">
        <f>'fnd enro'!D873</f>
        <v>0</v>
      </c>
      <c r="E873" s="15">
        <f>'fnd enro'!E873</f>
        <v>0</v>
      </c>
      <c r="F873" s="15">
        <f>'fnd enro'!F873</f>
        <v>0</v>
      </c>
      <c r="G873" s="15">
        <f>'fnd enro'!G873</f>
        <v>1</v>
      </c>
      <c r="H873" s="15">
        <f>'fnd enro'!H873</f>
        <v>0</v>
      </c>
      <c r="I873" s="15">
        <f>'fnd enro'!I873</f>
        <v>2</v>
      </c>
      <c r="J873" s="15">
        <f>'fnd enro'!J873</f>
        <v>0</v>
      </c>
      <c r="K873" s="16">
        <f>'fnd enro'!K873</f>
        <v>0.1149</v>
      </c>
      <c r="L873" s="15">
        <f>'fnd enro'!L873</f>
        <v>0</v>
      </c>
      <c r="M873" s="15">
        <f>'fnd enro'!M873</f>
        <v>0</v>
      </c>
      <c r="N873" s="15">
        <f>'fnd enro'!N873</f>
        <v>0</v>
      </c>
      <c r="O873" s="15">
        <f>'fnd enro'!O873</f>
        <v>0</v>
      </c>
      <c r="P873" s="15">
        <f>'fnd enro'!P873</f>
        <v>3</v>
      </c>
      <c r="Q873" s="15">
        <f>'fnd enro'!R873</f>
        <v>3</v>
      </c>
      <c r="R873" s="16">
        <f t="shared" si="994"/>
        <v>1.042</v>
      </c>
      <c r="S873" s="15">
        <f>VALUE('fnd enro'!Q873)</f>
        <v>10</v>
      </c>
      <c r="T873" s="2"/>
      <c r="U873" s="1">
        <f>(($D873*'fnd base rates'!C$107)
+($E873*'fnd base rates'!C$108)
+($F873*'fnd base rates'!C$109)
+($G873*'fnd base rates'!C$110)
+($H873*'fnd base rates'!C$111)
+($I873*'fnd base rates'!C$112)
+($J873*'fnd base rates'!C$113)
+($K873*'fnd base rates'!C$114)
+($M873*'fnd base rates'!C$116)
+($N873*'fnd base rates'!C$117)
+($O873*'fnd base rates'!C$118)
+($P873*VLOOKUP($S873+12,rate_basefnd,3)))
*$R873</f>
        <v>1821.4961079180002</v>
      </c>
      <c r="V873" s="1">
        <f>(($D873*'fnd base rates'!D$107)
+($E873*'fnd base rates'!D$108)
+($F873*'fnd base rates'!D$109)
+($G873*'fnd base rates'!D$110)
+($H873*'fnd base rates'!D$111)
+($I873*'fnd base rates'!D$112)
+($J873*'fnd base rates'!D$113)
+($K873*'fnd base rates'!D$114)
+($M873*'fnd base rates'!D$116)
+($N873*'fnd base rates'!D$117)
+($O873*'fnd base rates'!D$118)
+($P873*VLOOKUP($S873+12,rate_basefnd,4)))
*$R873</f>
        <v>3327.9083399999995</v>
      </c>
      <c r="W873" s="1">
        <f>(($D873*'fnd base rates'!E$107)
+($E873*'fnd base rates'!E$108)
+($F873*'fnd base rates'!E$109)
+($G873*'fnd base rates'!E$110)
+($H873*'fnd base rates'!E$111)
+($I873*'fnd base rates'!E$112)
+($J873*'fnd base rates'!E$113)
+($K873*'fnd base rates'!E$114)
+($M873*'fnd base rates'!E$116)
+($N873*'fnd base rates'!E$117)
+($O873*'fnd base rates'!E$118)
+($P873*VLOOKUP($S873+12,rate_basefnd,5)))
*$R873</f>
        <v>23802.088999634001</v>
      </c>
      <c r="X873" s="1">
        <f>(($D873*'fnd base rates'!F$107)
+($E873*'fnd base rates'!F$108)
+($F873*'fnd base rates'!F$109)
+($G873*'fnd base rates'!F$110)
+($H873*'fnd base rates'!F$111)
+($I873*'fnd base rates'!F$112)
+($J873*'fnd base rates'!F$113)
+($K873*'fnd base rates'!F$114)
+($M873*'fnd base rates'!F$116)
+($N873*'fnd base rates'!F$117)
+($O873*'fnd base rates'!F$118)
+($P873*VLOOKUP($S873+12,rate_basefnd,6)))
*$R873</f>
        <v>3004.4560621320002</v>
      </c>
      <c r="Y873" s="1">
        <f>(($D873*'fnd base rates'!G$107)
+($E873*'fnd base rates'!G$108)
+($F873*'fnd base rates'!G$109)
+($G873*'fnd base rates'!G$110)
+($H873*'fnd base rates'!G$111)
+($I873*'fnd base rates'!G$112)
+($J873*'fnd base rates'!G$113)
+($K873*'fnd base rates'!G$114)
+($M873*'fnd base rates'!G$116)
+($N873*'fnd base rates'!G$117)
+($O873*'fnd base rates'!G$118)
+($P873*VLOOKUP($S873+12,rate_basefnd,7)))
*$R873</f>
        <v>974.94565051399991</v>
      </c>
      <c r="Z873" s="1">
        <f>(($D873*'fnd base rates'!H$107)
+($E873*'fnd base rates'!H$108)
+($F873*'fnd base rates'!H$109)
+($G873*'fnd base rates'!H$110)
+($H873*'fnd base rates'!H$111)
+($I873*'fnd base rates'!H$112)
+($J873*'fnd base rates'!H$113)
+($K873*'fnd base rates'!H$114)
+($M873*'fnd base rates'!H$116)
+($N873*'fnd base rates'!H$117)
+($O873*'fnd base rates'!H$118)
+($P873*VLOOKUP($S873+12,rate_basefnd,8)))</f>
        <v>2157.8116300000002</v>
      </c>
      <c r="AA873" s="1">
        <f>(($D873*'fnd base rates'!I$107)
+($E873*'fnd base rates'!I$108)
+($F873*'fnd base rates'!I$109)
+($G873*'fnd base rates'!I$110)
+($H873*'fnd base rates'!I$111)
+($I873*'fnd base rates'!I$112)
+($J873*'fnd base rates'!I$113)
+($K873*'fnd base rates'!I$114)
+($M873*'fnd base rates'!I$116)
+($N873*'fnd base rates'!I$117)
+($O873*'fnd base rates'!I$118)
+($P873*VLOOKUP($S873+12,rate_basefnd,9)))
*$R873</f>
        <v>1540.2635600000001</v>
      </c>
      <c r="AB873" s="1">
        <f>(($D873*'fnd base rates'!J$107)
+($E873*'fnd base rates'!J$108)
+($F873*'fnd base rates'!J$109)
+($G873*'fnd base rates'!J$110)
+($H873*'fnd base rates'!J$111)
+($I873*'fnd base rates'!J$112)
+($J873*'fnd base rates'!J$113)
+($K873*'fnd base rates'!J$114)
+($M873*'fnd base rates'!J$116)
+($N873*'fnd base rates'!J$117)
+($O873*'fnd base rates'!J$118)
+($P873*VLOOKUP($S873+12,rate_basefnd,10)))
*$R873</f>
        <v>3430.7641599999997</v>
      </c>
      <c r="AC873" s="1">
        <f>(($D873*'fnd base rates'!K$107)
+($E873*'fnd base rates'!K$108)
+($F873*'fnd base rates'!K$109)
+($G873*'fnd base rates'!K$110)
+($H873*'fnd base rates'!K$111)
+($I873*'fnd base rates'!K$112)
+($J873*'fnd base rates'!K$113)
+($K873*'fnd base rates'!K$114)
+($M873*'fnd base rates'!K$116)
+($N873*'fnd base rates'!K$117)
+($O873*'fnd base rates'!K$118)
+($P873*VLOOKUP($S873+12,rate_basefnd,11)))
*$R873</f>
        <v>3387.6274783860003</v>
      </c>
      <c r="AD873" s="1">
        <f>(($D873*'fnd base rates'!L$107)
+($E873*'fnd base rates'!L$108)
+($F873*'fnd base rates'!L$109)
+($G873*'fnd base rates'!L$110)
+($H873*'fnd base rates'!L$111)
+($I873*'fnd base rates'!L$112)
+($J873*'fnd base rates'!L$113)
+($K873*'fnd base rates'!L$114)
+($M873*'fnd base rates'!L$116)
+($N873*'fnd base rates'!L$117)
+($O873*'fnd base rates'!L$118)
+($P873*VLOOKUP($S873+12,rate_basefnd,12)))</f>
        <v>5337.5102180000013</v>
      </c>
      <c r="AE873" s="1">
        <f>(($D873*'fnd base rates'!M$107)
+($E873*'fnd base rates'!M$108)
+($F873*'fnd base rates'!M$109)
+($G873*'fnd base rates'!M$110)
+($H873*'fnd base rates'!M$111)
+($I873*'fnd base rates'!M$112)
+($J873*'fnd base rates'!M$113)
+($K873*'fnd base rates'!M$114)
+($M873*'fnd base rates'!M$116)
+($N873*'fnd base rates'!M$117)
+($O873*'fnd base rates'!M$118)
+($P873*VLOOKUP($S873+12,rate_basefnd,13)))</f>
        <v>0</v>
      </c>
      <c r="AF873" s="4">
        <f t="shared" si="995"/>
        <v>48784.872206584005</v>
      </c>
      <c r="AH873" s="4">
        <f t="shared" si="996"/>
        <v>494093293</v>
      </c>
      <c r="AI873" s="4" t="str">
        <f t="shared" si="997"/>
        <v>494</v>
      </c>
      <c r="AJ873" s="2" t="str">
        <f t="shared" si="998"/>
        <v>093</v>
      </c>
      <c r="AK873" s="2" t="str">
        <f t="shared" si="999"/>
        <v>293</v>
      </c>
      <c r="AL873" s="4">
        <f t="shared" si="1000"/>
        <v>1</v>
      </c>
      <c r="AM873" s="4">
        <f t="shared" si="992"/>
        <v>3</v>
      </c>
      <c r="AN873" s="4">
        <f t="shared" si="1001"/>
        <v>48784.872206584005</v>
      </c>
      <c r="AO873" s="4">
        <f t="shared" si="1002"/>
        <v>16262</v>
      </c>
      <c r="AP873" s="4">
        <f t="shared" si="1003"/>
        <v>0</v>
      </c>
      <c r="AQ873" s="4">
        <v>16262</v>
      </c>
      <c r="AW873" s="4">
        <v>16184</v>
      </c>
      <c r="AX873" s="5">
        <f t="shared" si="1004"/>
        <v>78</v>
      </c>
      <c r="AY873" s="4">
        <v>16262</v>
      </c>
      <c r="AZ873" s="5"/>
      <c r="BB873" s="5">
        <f t="shared" ref="BB873" si="1035">BC873-BA873</f>
        <v>0</v>
      </c>
    </row>
    <row r="874" spans="1:54" s="4" customFormat="1">
      <c r="A874" s="278">
        <v>494</v>
      </c>
      <c r="B874" s="2">
        <v>494093346</v>
      </c>
      <c r="C874" s="10" t="s">
        <v>1073</v>
      </c>
      <c r="D874" s="15">
        <f>'fnd enro'!D874</f>
        <v>0</v>
      </c>
      <c r="E874" s="15">
        <f>'fnd enro'!E874</f>
        <v>0</v>
      </c>
      <c r="F874" s="15">
        <f>'fnd enro'!F874</f>
        <v>0</v>
      </c>
      <c r="G874" s="15">
        <f>'fnd enro'!G874</f>
        <v>0</v>
      </c>
      <c r="H874" s="15">
        <f>'fnd enro'!H874</f>
        <v>2</v>
      </c>
      <c r="I874" s="15">
        <f>'fnd enro'!I874</f>
        <v>0</v>
      </c>
      <c r="J874" s="15">
        <f>'fnd enro'!J874</f>
        <v>0</v>
      </c>
      <c r="K874" s="16">
        <f>'fnd enro'!K874</f>
        <v>7.6600000000000001E-2</v>
      </c>
      <c r="L874" s="15">
        <f>'fnd enro'!L874</f>
        <v>0</v>
      </c>
      <c r="M874" s="15">
        <f>'fnd enro'!M874</f>
        <v>0</v>
      </c>
      <c r="N874" s="15">
        <f>'fnd enro'!N874</f>
        <v>0</v>
      </c>
      <c r="O874" s="15">
        <f>'fnd enro'!O874</f>
        <v>0</v>
      </c>
      <c r="P874" s="15">
        <f>'fnd enro'!P874</f>
        <v>2</v>
      </c>
      <c r="Q874" s="15">
        <f>'fnd enro'!R874</f>
        <v>2</v>
      </c>
      <c r="R874" s="16">
        <f t="shared" si="994"/>
        <v>1.042</v>
      </c>
      <c r="S874" s="15">
        <f>VALUE('fnd enro'!Q874)</f>
        <v>6</v>
      </c>
      <c r="T874" s="2"/>
      <c r="U874" s="1">
        <f>(($D874*'fnd base rates'!C$107)
+($E874*'fnd base rates'!C$108)
+($F874*'fnd base rates'!C$109)
+($G874*'fnd base rates'!C$110)
+($H874*'fnd base rates'!C$111)
+($I874*'fnd base rates'!C$112)
+($J874*'fnd base rates'!C$113)
+($K874*'fnd base rates'!C$114)
+($M874*'fnd base rates'!C$116)
+($N874*'fnd base rates'!C$117)
+($O874*'fnd base rates'!C$118)
+($P874*VLOOKUP($S874+12,rate_basefnd,3)))
*$R874</f>
        <v>1194.3034986119999</v>
      </c>
      <c r="V874" s="1">
        <f>(($D874*'fnd base rates'!D$107)
+($E874*'fnd base rates'!D$108)
+($F874*'fnd base rates'!D$109)
+($G874*'fnd base rates'!D$110)
+($H874*'fnd base rates'!D$111)
+($I874*'fnd base rates'!D$112)
+($J874*'fnd base rates'!D$113)
+($K874*'fnd base rates'!D$114)
+($M874*'fnd base rates'!D$116)
+($N874*'fnd base rates'!D$117)
+($O874*'fnd base rates'!D$118)
+($P874*VLOOKUP($S874+12,rate_basefnd,4)))
*$R874</f>
        <v>2123.7210399999999</v>
      </c>
      <c r="W874" s="1">
        <f>(($D874*'fnd base rates'!E$107)
+($E874*'fnd base rates'!E$108)
+($F874*'fnd base rates'!E$109)
+($G874*'fnd base rates'!E$110)
+($H874*'fnd base rates'!E$111)
+($I874*'fnd base rates'!E$112)
+($J874*'fnd base rates'!E$113)
+($K874*'fnd base rates'!E$114)
+($M874*'fnd base rates'!E$116)
+($N874*'fnd base rates'!E$117)
+($O874*'fnd base rates'!E$118)
+($P874*VLOOKUP($S874+12,rate_basefnd,5)))
*$R874</f>
        <v>12730.541759756001</v>
      </c>
      <c r="X874" s="1">
        <f>(($D874*'fnd base rates'!F$107)
+($E874*'fnd base rates'!F$108)
+($F874*'fnd base rates'!F$109)
+($G874*'fnd base rates'!F$110)
+($H874*'fnd base rates'!F$111)
+($I874*'fnd base rates'!F$112)
+($J874*'fnd base rates'!F$113)
+($K874*'fnd base rates'!F$114)
+($M874*'fnd base rates'!F$116)
+($N874*'fnd base rates'!F$117)
+($O874*'fnd base rates'!F$118)
+($P874*VLOOKUP($S874+12,rate_basefnd,6)))
*$R874</f>
        <v>1979.6507480880002</v>
      </c>
      <c r="Y874" s="1">
        <f>(($D874*'fnd base rates'!G$107)
+($E874*'fnd base rates'!G$108)
+($F874*'fnd base rates'!G$109)
+($G874*'fnd base rates'!G$110)
+($H874*'fnd base rates'!G$111)
+($I874*'fnd base rates'!G$112)
+($J874*'fnd base rates'!G$113)
+($K874*'fnd base rates'!G$114)
+($M874*'fnd base rates'!G$116)
+($N874*'fnd base rates'!G$117)
+($O874*'fnd base rates'!G$118)
+($P874*VLOOKUP($S874+12,rate_basefnd,7)))
*$R874</f>
        <v>618.83575367600008</v>
      </c>
      <c r="Z874" s="1">
        <f>(($D874*'fnd base rates'!H$107)
+($E874*'fnd base rates'!H$108)
+($F874*'fnd base rates'!H$109)
+($G874*'fnd base rates'!H$110)
+($H874*'fnd base rates'!H$111)
+($I874*'fnd base rates'!H$112)
+($J874*'fnd base rates'!H$113)
+($K874*'fnd base rates'!H$114)
+($M874*'fnd base rates'!H$116)
+($N874*'fnd base rates'!H$117)
+($O874*'fnd base rates'!H$118)
+($P874*VLOOKUP($S874+12,rate_basefnd,8)))</f>
        <v>1043.21442</v>
      </c>
      <c r="AA874" s="1">
        <f>(($D874*'fnd base rates'!I$107)
+($E874*'fnd base rates'!I$108)
+($F874*'fnd base rates'!I$109)
+($G874*'fnd base rates'!I$110)
+($H874*'fnd base rates'!I$111)
+($I874*'fnd base rates'!I$112)
+($J874*'fnd base rates'!I$113)
+($K874*'fnd base rates'!I$114)
+($M874*'fnd base rates'!I$116)
+($N874*'fnd base rates'!I$117)
+($O874*'fnd base rates'!I$118)
+($P874*VLOOKUP($S874+12,rate_basefnd,9)))
*$R874</f>
        <v>936.84136000000012</v>
      </c>
      <c r="AB874" s="1">
        <f>(($D874*'fnd base rates'!J$107)
+($E874*'fnd base rates'!J$108)
+($F874*'fnd base rates'!J$109)
+($G874*'fnd base rates'!J$110)
+($H874*'fnd base rates'!J$111)
+($I874*'fnd base rates'!J$112)
+($J874*'fnd base rates'!J$113)
+($K874*'fnd base rates'!J$114)
+($M874*'fnd base rates'!J$116)
+($N874*'fnd base rates'!J$117)
+($O874*'fnd base rates'!J$118)
+($P874*VLOOKUP($S874+12,rate_basefnd,10)))
*$R874</f>
        <v>1724.4266400000001</v>
      </c>
      <c r="AC874" s="1">
        <f>(($D874*'fnd base rates'!K$107)
+($E874*'fnd base rates'!K$108)
+($F874*'fnd base rates'!K$109)
+($G874*'fnd base rates'!K$110)
+($H874*'fnd base rates'!K$111)
+($I874*'fnd base rates'!K$112)
+($J874*'fnd base rates'!K$113)
+($K874*'fnd base rates'!K$114)
+($M874*'fnd base rates'!K$116)
+($N874*'fnd base rates'!K$117)
+($O874*'fnd base rates'!K$118)
+($P874*VLOOKUP($S874+12,rate_basefnd,11)))
*$R874</f>
        <v>2355.574398924</v>
      </c>
      <c r="AD874" s="1">
        <f>(($D874*'fnd base rates'!L$107)
+($E874*'fnd base rates'!L$108)
+($F874*'fnd base rates'!L$109)
+($G874*'fnd base rates'!L$110)
+($H874*'fnd base rates'!L$111)
+($I874*'fnd base rates'!L$112)
+($J874*'fnd base rates'!L$113)
+($K874*'fnd base rates'!L$114)
+($M874*'fnd base rates'!L$116)
+($N874*'fnd base rates'!L$117)
+($O874*'fnd base rates'!L$118)
+($P874*VLOOKUP($S874+12,rate_basefnd,12)))</f>
        <v>3609.2068119999999</v>
      </c>
      <c r="AE874" s="1">
        <f>(($D874*'fnd base rates'!M$107)
+($E874*'fnd base rates'!M$108)
+($F874*'fnd base rates'!M$109)
+($G874*'fnd base rates'!M$110)
+($H874*'fnd base rates'!M$111)
+($I874*'fnd base rates'!M$112)
+($J874*'fnd base rates'!M$113)
+($K874*'fnd base rates'!M$114)
+($M874*'fnd base rates'!M$116)
+($N874*'fnd base rates'!M$117)
+($O874*'fnd base rates'!M$118)
+($P874*VLOOKUP($S874+12,rate_basefnd,13)))</f>
        <v>0</v>
      </c>
      <c r="AF874" s="4">
        <f t="shared" si="995"/>
        <v>28316.316431056002</v>
      </c>
      <c r="AH874" s="4">
        <f t="shared" si="996"/>
        <v>494093346</v>
      </c>
      <c r="AI874" s="4" t="str">
        <f t="shared" si="997"/>
        <v>494</v>
      </c>
      <c r="AJ874" s="2" t="str">
        <f t="shared" si="998"/>
        <v>093</v>
      </c>
      <c r="AK874" s="2" t="str">
        <f t="shared" si="999"/>
        <v>346</v>
      </c>
      <c r="AL874" s="4">
        <f t="shared" si="1000"/>
        <v>1</v>
      </c>
      <c r="AM874" s="4">
        <f t="shared" si="992"/>
        <v>2</v>
      </c>
      <c r="AN874" s="4">
        <f t="shared" si="1001"/>
        <v>28316.316431056002</v>
      </c>
      <c r="AO874" s="4">
        <f t="shared" si="1002"/>
        <v>14158</v>
      </c>
      <c r="AP874" s="4">
        <f t="shared" si="1003"/>
        <v>0</v>
      </c>
      <c r="AQ874" s="4">
        <v>14158</v>
      </c>
      <c r="AW874" s="4">
        <v>14121</v>
      </c>
      <c r="AX874" s="5">
        <f t="shared" si="1004"/>
        <v>37</v>
      </c>
      <c r="AY874" s="4">
        <v>14158</v>
      </c>
      <c r="AZ874" s="5"/>
      <c r="BB874" s="5">
        <f t="shared" ref="BB874" si="1036">BC874-BA874</f>
        <v>0</v>
      </c>
    </row>
    <row r="875" spans="1:54" s="4" customFormat="1">
      <c r="A875" s="278">
        <v>494</v>
      </c>
      <c r="B875" s="2">
        <v>494093347</v>
      </c>
      <c r="C875" s="10" t="s">
        <v>1073</v>
      </c>
      <c r="D875" s="15">
        <f>'fnd enro'!D875</f>
        <v>0</v>
      </c>
      <c r="E875" s="15">
        <f>'fnd enro'!E875</f>
        <v>0</v>
      </c>
      <c r="F875" s="15">
        <f>'fnd enro'!F875</f>
        <v>1</v>
      </c>
      <c r="G875" s="15">
        <f>'fnd enro'!G875</f>
        <v>0</v>
      </c>
      <c r="H875" s="15">
        <f>'fnd enro'!H875</f>
        <v>1</v>
      </c>
      <c r="I875" s="15">
        <f>'fnd enro'!I875</f>
        <v>0</v>
      </c>
      <c r="J875" s="15">
        <f>'fnd enro'!J875</f>
        <v>0</v>
      </c>
      <c r="K875" s="16">
        <f>'fnd enro'!K875</f>
        <v>7.6600000000000001E-2</v>
      </c>
      <c r="L875" s="15">
        <f>'fnd enro'!L875</f>
        <v>0</v>
      </c>
      <c r="M875" s="15">
        <f>'fnd enro'!M875</f>
        <v>1</v>
      </c>
      <c r="N875" s="15">
        <f>'fnd enro'!N875</f>
        <v>0</v>
      </c>
      <c r="O875" s="15">
        <f>'fnd enro'!O875</f>
        <v>0</v>
      </c>
      <c r="P875" s="15">
        <f>'fnd enro'!P875</f>
        <v>0</v>
      </c>
      <c r="Q875" s="15">
        <f>'fnd enro'!R875</f>
        <v>2</v>
      </c>
      <c r="R875" s="16">
        <f t="shared" si="994"/>
        <v>1.042</v>
      </c>
      <c r="S875" s="15">
        <f>VALUE('fnd enro'!Q875)</f>
        <v>6</v>
      </c>
      <c r="T875" s="2"/>
      <c r="U875" s="1">
        <f>(($D875*'fnd base rates'!C$107)
+($E875*'fnd base rates'!C$108)
+($F875*'fnd base rates'!C$109)
+($G875*'fnd base rates'!C$110)
+($H875*'fnd base rates'!C$111)
+($I875*'fnd base rates'!C$112)
+($J875*'fnd base rates'!C$113)
+($K875*'fnd base rates'!C$114)
+($M875*'fnd base rates'!C$116)
+($N875*'fnd base rates'!C$117)
+($O875*'fnd base rates'!C$118)
+($P875*VLOOKUP($S875+12,rate_basefnd,3)))
*$R875</f>
        <v>1167.096878612</v>
      </c>
      <c r="V875" s="1">
        <f>(($D875*'fnd base rates'!D$107)
+($E875*'fnd base rates'!D$108)
+($F875*'fnd base rates'!D$109)
+($G875*'fnd base rates'!D$110)
+($H875*'fnd base rates'!D$111)
+($I875*'fnd base rates'!D$112)
+($J875*'fnd base rates'!D$113)
+($K875*'fnd base rates'!D$114)
+($M875*'fnd base rates'!D$116)
+($N875*'fnd base rates'!D$117)
+($O875*'fnd base rates'!D$118)
+($P875*VLOOKUP($S875+12,rate_basefnd,4)))
*$R875</f>
        <v>1699.01226</v>
      </c>
      <c r="W875" s="1">
        <f>(($D875*'fnd base rates'!E$107)
+($E875*'fnd base rates'!E$108)
+($F875*'fnd base rates'!E$109)
+($G875*'fnd base rates'!E$110)
+($H875*'fnd base rates'!E$111)
+($I875*'fnd base rates'!E$112)
+($J875*'fnd base rates'!E$113)
+($K875*'fnd base rates'!E$114)
+($M875*'fnd base rates'!E$116)
+($N875*'fnd base rates'!E$117)
+($O875*'fnd base rates'!E$118)
+($P875*VLOOKUP($S875+12,rate_basefnd,5)))
*$R875</f>
        <v>8525.8425197560009</v>
      </c>
      <c r="X875" s="1">
        <f>(($D875*'fnd base rates'!F$107)
+($E875*'fnd base rates'!F$108)
+($F875*'fnd base rates'!F$109)
+($G875*'fnd base rates'!F$110)
+($H875*'fnd base rates'!F$111)
+($I875*'fnd base rates'!F$112)
+($J875*'fnd base rates'!F$113)
+($K875*'fnd base rates'!F$114)
+($M875*'fnd base rates'!F$116)
+($N875*'fnd base rates'!F$117)
+($O875*'fnd base rates'!F$118)
+($P875*VLOOKUP($S875+12,rate_basefnd,6)))
*$R875</f>
        <v>2404.2449080880001</v>
      </c>
      <c r="Y875" s="1">
        <f>(($D875*'fnd base rates'!G$107)
+($E875*'fnd base rates'!G$108)
+($F875*'fnd base rates'!G$109)
+($G875*'fnd base rates'!G$110)
+($H875*'fnd base rates'!G$111)
+($I875*'fnd base rates'!G$112)
+($J875*'fnd base rates'!G$113)
+($K875*'fnd base rates'!G$114)
+($M875*'fnd base rates'!G$116)
+($N875*'fnd base rates'!G$117)
+($O875*'fnd base rates'!G$118)
+($P875*VLOOKUP($S875+12,rate_basefnd,7)))
*$R875</f>
        <v>373.50727367600007</v>
      </c>
      <c r="Z875" s="1">
        <f>(($D875*'fnd base rates'!H$107)
+($E875*'fnd base rates'!H$108)
+($F875*'fnd base rates'!H$109)
+($G875*'fnd base rates'!H$110)
+($H875*'fnd base rates'!H$111)
+($I875*'fnd base rates'!H$112)
+($J875*'fnd base rates'!H$113)
+($K875*'fnd base rates'!H$114)
+($M875*'fnd base rates'!H$116)
+($N875*'fnd base rates'!H$117)
+($O875*'fnd base rates'!H$118)
+($P875*VLOOKUP($S875+12,rate_basefnd,8)))</f>
        <v>1120.3044199999999</v>
      </c>
      <c r="AA875" s="1">
        <f>(($D875*'fnd base rates'!I$107)
+($E875*'fnd base rates'!I$108)
+($F875*'fnd base rates'!I$109)
+($G875*'fnd base rates'!I$110)
+($H875*'fnd base rates'!I$111)
+($I875*'fnd base rates'!I$112)
+($J875*'fnd base rates'!I$113)
+($K875*'fnd base rates'!I$114)
+($M875*'fnd base rates'!I$116)
+($N875*'fnd base rates'!I$117)
+($O875*'fnd base rates'!I$118)
+($P875*VLOOKUP($S875+12,rate_basefnd,9)))
*$R875</f>
        <v>704.49620000000004</v>
      </c>
      <c r="AB875" s="1">
        <f>(($D875*'fnd base rates'!J$107)
+($E875*'fnd base rates'!J$108)
+($F875*'fnd base rates'!J$109)
+($G875*'fnd base rates'!J$110)
+($H875*'fnd base rates'!J$111)
+($I875*'fnd base rates'!J$112)
+($J875*'fnd base rates'!J$113)
+($K875*'fnd base rates'!J$114)
+($M875*'fnd base rates'!J$116)
+($N875*'fnd base rates'!J$117)
+($O875*'fnd base rates'!J$118)
+($P875*VLOOKUP($S875+12,rate_basefnd,10)))
*$R875</f>
        <v>374.13009999999997</v>
      </c>
      <c r="AC875" s="1">
        <f>(($D875*'fnd base rates'!K$107)
+($E875*'fnd base rates'!K$108)
+($F875*'fnd base rates'!K$109)
+($G875*'fnd base rates'!K$110)
+($H875*'fnd base rates'!K$111)
+($I875*'fnd base rates'!K$112)
+($J875*'fnd base rates'!K$113)
+($K875*'fnd base rates'!K$114)
+($M875*'fnd base rates'!K$116)
+($N875*'fnd base rates'!K$117)
+($O875*'fnd base rates'!K$118)
+($P875*VLOOKUP($S875+12,rate_basefnd,11)))
*$R875</f>
        <v>2570.8515989240004</v>
      </c>
      <c r="AD875" s="1">
        <f>(($D875*'fnd base rates'!L$107)
+($E875*'fnd base rates'!L$108)
+($F875*'fnd base rates'!L$109)
+($G875*'fnd base rates'!L$110)
+($H875*'fnd base rates'!L$111)
+($I875*'fnd base rates'!L$112)
+($J875*'fnd base rates'!L$113)
+($K875*'fnd base rates'!L$114)
+($M875*'fnd base rates'!L$116)
+($N875*'fnd base rates'!L$117)
+($O875*'fnd base rates'!L$118)
+($P875*VLOOKUP($S875+12,rate_basefnd,12)))</f>
        <v>2916.3068120000003</v>
      </c>
      <c r="AE875" s="1">
        <f>(($D875*'fnd base rates'!M$107)
+($E875*'fnd base rates'!M$108)
+($F875*'fnd base rates'!M$109)
+($G875*'fnd base rates'!M$110)
+($H875*'fnd base rates'!M$111)
+($I875*'fnd base rates'!M$112)
+($J875*'fnd base rates'!M$113)
+($K875*'fnd base rates'!M$114)
+($M875*'fnd base rates'!M$116)
+($N875*'fnd base rates'!M$117)
+($O875*'fnd base rates'!M$118)
+($P875*VLOOKUP($S875+12,rate_basefnd,13)))</f>
        <v>0</v>
      </c>
      <c r="AF875" s="4">
        <f t="shared" si="995"/>
        <v>21855.792971056002</v>
      </c>
      <c r="AH875" s="4">
        <f t="shared" si="996"/>
        <v>494093347</v>
      </c>
      <c r="AI875" s="4" t="str">
        <f t="shared" si="997"/>
        <v>494</v>
      </c>
      <c r="AJ875" s="2" t="str">
        <f t="shared" si="998"/>
        <v>093</v>
      </c>
      <c r="AK875" s="2" t="str">
        <f t="shared" si="999"/>
        <v>347</v>
      </c>
      <c r="AL875" s="4">
        <f t="shared" si="1000"/>
        <v>1</v>
      </c>
      <c r="AM875" s="4">
        <f t="shared" si="992"/>
        <v>2</v>
      </c>
      <c r="AN875" s="4">
        <f t="shared" si="1001"/>
        <v>21855.792971056002</v>
      </c>
      <c r="AO875" s="4">
        <f t="shared" si="1002"/>
        <v>10928</v>
      </c>
      <c r="AP875" s="4">
        <f t="shared" si="1003"/>
        <v>0</v>
      </c>
      <c r="AQ875" s="4">
        <v>10928</v>
      </c>
      <c r="AW875" s="4">
        <v>10907</v>
      </c>
      <c r="AX875" s="5">
        <f t="shared" si="1004"/>
        <v>21</v>
      </c>
      <c r="AY875" s="4">
        <v>10928</v>
      </c>
      <c r="AZ875" s="5"/>
      <c r="BB875" s="5">
        <f t="shared" ref="BB875" si="1037">BC875-BA875</f>
        <v>0</v>
      </c>
    </row>
    <row r="876" spans="1:54" s="4" customFormat="1">
      <c r="A876" s="278">
        <v>496</v>
      </c>
      <c r="B876" s="2">
        <v>496201003</v>
      </c>
      <c r="C876" s="10" t="s">
        <v>1074</v>
      </c>
      <c r="D876" s="15">
        <f>'fnd enro'!D876</f>
        <v>0</v>
      </c>
      <c r="E876" s="15">
        <f>'fnd enro'!E876</f>
        <v>0</v>
      </c>
      <c r="F876" s="15">
        <f>'fnd enro'!F876</f>
        <v>0</v>
      </c>
      <c r="G876" s="15">
        <f>'fnd enro'!G876</f>
        <v>0</v>
      </c>
      <c r="H876" s="15">
        <f>'fnd enro'!H876</f>
        <v>0</v>
      </c>
      <c r="I876" s="15">
        <f>'fnd enro'!I876</f>
        <v>1</v>
      </c>
      <c r="J876" s="15">
        <f>'fnd enro'!J876</f>
        <v>0</v>
      </c>
      <c r="K876" s="16">
        <f>'fnd enro'!K876</f>
        <v>3.8300000000000001E-2</v>
      </c>
      <c r="L876" s="15">
        <f>'fnd enro'!L876</f>
        <v>0</v>
      </c>
      <c r="M876" s="15">
        <f>'fnd enro'!M876</f>
        <v>0</v>
      </c>
      <c r="N876" s="15">
        <f>'fnd enro'!N876</f>
        <v>0</v>
      </c>
      <c r="O876" s="15">
        <f>'fnd enro'!O876</f>
        <v>0</v>
      </c>
      <c r="P876" s="15">
        <f>'fnd enro'!P876</f>
        <v>1</v>
      </c>
      <c r="Q876" s="15">
        <f>'fnd enro'!R876</f>
        <v>1</v>
      </c>
      <c r="R876" s="16">
        <f t="shared" si="994"/>
        <v>1</v>
      </c>
      <c r="S876" s="15">
        <f>VALUE('fnd enro'!Q876)</f>
        <v>6</v>
      </c>
      <c r="T876" s="2"/>
      <c r="U876" s="1">
        <f>(($D876*'fnd base rates'!C$107)
+($E876*'fnd base rates'!C$108)
+($F876*'fnd base rates'!C$109)
+($G876*'fnd base rates'!C$110)
+($H876*'fnd base rates'!C$111)
+($I876*'fnd base rates'!C$112)
+($J876*'fnd base rates'!C$113)
+($K876*'fnd base rates'!C$114)
+($M876*'fnd base rates'!C$116)
+($N876*'fnd base rates'!C$117)
+($O876*'fnd base rates'!C$118)
+($P876*VLOOKUP($S876+12,rate_basefnd,3)))
*$R876</f>
        <v>573.08229299999994</v>
      </c>
      <c r="V876" s="1">
        <f>(($D876*'fnd base rates'!D$107)
+($E876*'fnd base rates'!D$108)
+($F876*'fnd base rates'!D$109)
+($G876*'fnd base rates'!D$110)
+($H876*'fnd base rates'!D$111)
+($I876*'fnd base rates'!D$112)
+($J876*'fnd base rates'!D$113)
+($K876*'fnd base rates'!D$114)
+($M876*'fnd base rates'!D$116)
+($N876*'fnd base rates'!D$117)
+($O876*'fnd base rates'!D$118)
+($P876*VLOOKUP($S876+12,rate_basefnd,4)))
*$R876</f>
        <v>1019.06</v>
      </c>
      <c r="W876" s="1">
        <f>(($D876*'fnd base rates'!E$107)
+($E876*'fnd base rates'!E$108)
+($F876*'fnd base rates'!E$109)
+($G876*'fnd base rates'!E$110)
+($H876*'fnd base rates'!E$111)
+($I876*'fnd base rates'!E$112)
+($J876*'fnd base rates'!E$113)
+($K876*'fnd base rates'!E$114)
+($M876*'fnd base rates'!E$116)
+($N876*'fnd base rates'!E$117)
+($O876*'fnd base rates'!E$118)
+($P876*VLOOKUP($S876+12,rate_basefnd,5)))
*$R876</f>
        <v>7498.8752590000004</v>
      </c>
      <c r="X876" s="1">
        <f>(($D876*'fnd base rates'!F$107)
+($E876*'fnd base rates'!F$108)
+($F876*'fnd base rates'!F$109)
+($G876*'fnd base rates'!F$110)
+($H876*'fnd base rates'!F$111)
+($I876*'fnd base rates'!F$112)
+($J876*'fnd base rates'!F$113)
+($K876*'fnd base rates'!F$114)
+($M876*'fnd base rates'!F$116)
+($N876*'fnd base rates'!F$117)
+($O876*'fnd base rates'!F$118)
+($P876*VLOOKUP($S876+12,rate_basefnd,6)))
*$R876</f>
        <v>846.10838200000012</v>
      </c>
      <c r="Y876" s="1">
        <f>(($D876*'fnd base rates'!G$107)
+($E876*'fnd base rates'!G$108)
+($F876*'fnd base rates'!G$109)
+($G876*'fnd base rates'!G$110)
+($H876*'fnd base rates'!G$111)
+($I876*'fnd base rates'!G$112)
+($J876*'fnd base rates'!G$113)
+($K876*'fnd base rates'!G$114)
+($M876*'fnd base rates'!G$116)
+($N876*'fnd base rates'!G$117)
+($O876*'fnd base rates'!G$118)
+($P876*VLOOKUP($S876+12,rate_basefnd,7)))
*$R876</f>
        <v>292.57613900000001</v>
      </c>
      <c r="Z876" s="1">
        <f>(($D876*'fnd base rates'!H$107)
+($E876*'fnd base rates'!H$108)
+($F876*'fnd base rates'!H$109)
+($G876*'fnd base rates'!H$110)
+($H876*'fnd base rates'!H$111)
+($I876*'fnd base rates'!H$112)
+($J876*'fnd base rates'!H$113)
+($K876*'fnd base rates'!H$114)
+($M876*'fnd base rates'!H$116)
+($N876*'fnd base rates'!H$117)
+($O876*'fnd base rates'!H$118)
+($P876*VLOOKUP($S876+12,rate_basefnd,8)))</f>
        <v>813.13720999999998</v>
      </c>
      <c r="AA876" s="1">
        <f>(($D876*'fnd base rates'!I$107)
+($E876*'fnd base rates'!I$108)
+($F876*'fnd base rates'!I$109)
+($G876*'fnd base rates'!I$110)
+($H876*'fnd base rates'!I$111)
+($I876*'fnd base rates'!I$112)
+($J876*'fnd base rates'!I$113)
+($K876*'fnd base rates'!I$114)
+($M876*'fnd base rates'!I$116)
+($N876*'fnd base rates'!I$117)
+($O876*'fnd base rates'!I$118)
+($P876*VLOOKUP($S876+12,rate_basefnd,9)))
*$R876</f>
        <v>521.02</v>
      </c>
      <c r="AB876" s="1">
        <f>(($D876*'fnd base rates'!J$107)
+($E876*'fnd base rates'!J$108)
+($F876*'fnd base rates'!J$109)
+($G876*'fnd base rates'!J$110)
+($H876*'fnd base rates'!J$111)
+($I876*'fnd base rates'!J$112)
+($J876*'fnd base rates'!J$113)
+($K876*'fnd base rates'!J$114)
+($M876*'fnd base rates'!J$116)
+($N876*'fnd base rates'!J$117)
+($O876*'fnd base rates'!J$118)
+($P876*VLOOKUP($S876+12,rate_basefnd,10)))
*$R876</f>
        <v>1138.4000000000001</v>
      </c>
      <c r="AC876" s="1">
        <f>(($D876*'fnd base rates'!K$107)
+($E876*'fnd base rates'!K$108)
+($F876*'fnd base rates'!K$109)
+($G876*'fnd base rates'!K$110)
+($H876*'fnd base rates'!K$111)
+($I876*'fnd base rates'!K$112)
+($J876*'fnd base rates'!K$113)
+($K876*'fnd base rates'!K$114)
+($M876*'fnd base rates'!K$116)
+($N876*'fnd base rates'!K$117)
+($O876*'fnd base rates'!K$118)
+($P876*VLOOKUP($S876+12,rate_basefnd,11)))
*$R876</f>
        <v>1099.5940109999999</v>
      </c>
      <c r="AD876" s="1">
        <f>(($D876*'fnd base rates'!L$107)
+($E876*'fnd base rates'!L$108)
+($F876*'fnd base rates'!L$109)
+($G876*'fnd base rates'!L$110)
+($H876*'fnd base rates'!L$111)
+($I876*'fnd base rates'!L$112)
+($J876*'fnd base rates'!L$113)
+($K876*'fnd base rates'!L$114)
+($M876*'fnd base rates'!L$116)
+($N876*'fnd base rates'!L$117)
+($O876*'fnd base rates'!L$118)
+($P876*VLOOKUP($S876+12,rate_basefnd,12)))</f>
        <v>1682.593406</v>
      </c>
      <c r="AE876" s="1">
        <f>(($D876*'fnd base rates'!M$107)
+($E876*'fnd base rates'!M$108)
+($F876*'fnd base rates'!M$109)
+($G876*'fnd base rates'!M$110)
+($H876*'fnd base rates'!M$111)
+($I876*'fnd base rates'!M$112)
+($J876*'fnd base rates'!M$113)
+($K876*'fnd base rates'!M$114)
+($M876*'fnd base rates'!M$116)
+($N876*'fnd base rates'!M$117)
+($O876*'fnd base rates'!M$118)
+($P876*VLOOKUP($S876+12,rate_basefnd,13)))</f>
        <v>0</v>
      </c>
      <c r="AF876" s="4">
        <f t="shared" si="995"/>
        <v>15484.446700000002</v>
      </c>
      <c r="AH876" s="4">
        <f t="shared" si="996"/>
        <v>496201003</v>
      </c>
      <c r="AI876" s="4" t="str">
        <f t="shared" si="997"/>
        <v>496</v>
      </c>
      <c r="AJ876" s="2" t="str">
        <f t="shared" si="998"/>
        <v>201</v>
      </c>
      <c r="AK876" s="2" t="str">
        <f t="shared" si="999"/>
        <v>003</v>
      </c>
      <c r="AL876" s="4">
        <f t="shared" si="1000"/>
        <v>1</v>
      </c>
      <c r="AM876" s="4">
        <f t="shared" si="992"/>
        <v>1</v>
      </c>
      <c r="AN876" s="4">
        <f t="shared" si="1001"/>
        <v>15484.446700000002</v>
      </c>
      <c r="AO876" s="4">
        <f t="shared" si="1002"/>
        <v>15484</v>
      </c>
      <c r="AP876" s="4">
        <f t="shared" si="1003"/>
        <v>0</v>
      </c>
      <c r="AQ876" s="4">
        <v>15484</v>
      </c>
      <c r="AW876" s="4">
        <v>15452</v>
      </c>
      <c r="AX876" s="5">
        <f t="shared" si="1004"/>
        <v>32</v>
      </c>
      <c r="AY876" s="4">
        <v>15484</v>
      </c>
      <c r="AZ876" s="5"/>
      <c r="BB876" s="5">
        <f t="shared" ref="BB876" si="1038">BC876-BA876</f>
        <v>0</v>
      </c>
    </row>
    <row r="877" spans="1:54" s="4" customFormat="1">
      <c r="A877" s="278">
        <v>496</v>
      </c>
      <c r="B877" s="2">
        <v>496201072</v>
      </c>
      <c r="C877" s="10" t="s">
        <v>1074</v>
      </c>
      <c r="D877" s="15">
        <f>'fnd enro'!D877</f>
        <v>0</v>
      </c>
      <c r="E877" s="15">
        <f>'fnd enro'!E877</f>
        <v>0</v>
      </c>
      <c r="F877" s="15">
        <f>'fnd enro'!F877</f>
        <v>0</v>
      </c>
      <c r="G877" s="15">
        <f>'fnd enro'!G877</f>
        <v>0</v>
      </c>
      <c r="H877" s="15">
        <f>'fnd enro'!H877</f>
        <v>1</v>
      </c>
      <c r="I877" s="15">
        <f>'fnd enro'!I877</f>
        <v>5</v>
      </c>
      <c r="J877" s="15">
        <f>'fnd enro'!J877</f>
        <v>0</v>
      </c>
      <c r="K877" s="16">
        <f>'fnd enro'!K877</f>
        <v>0.2298</v>
      </c>
      <c r="L877" s="15">
        <f>'fnd enro'!L877</f>
        <v>0</v>
      </c>
      <c r="M877" s="15">
        <f>'fnd enro'!M877</f>
        <v>0</v>
      </c>
      <c r="N877" s="15">
        <f>'fnd enro'!N877</f>
        <v>0</v>
      </c>
      <c r="O877" s="15">
        <f>'fnd enro'!O877</f>
        <v>0</v>
      </c>
      <c r="P877" s="15">
        <f>'fnd enro'!P877</f>
        <v>3</v>
      </c>
      <c r="Q877" s="15">
        <f>'fnd enro'!R877</f>
        <v>6</v>
      </c>
      <c r="R877" s="16">
        <f t="shared" si="994"/>
        <v>1</v>
      </c>
      <c r="S877" s="15">
        <f>VALUE('fnd enro'!Q877)</f>
        <v>5</v>
      </c>
      <c r="T877" s="2"/>
      <c r="U877" s="1">
        <f>(($D877*'fnd base rates'!C$107)
+($E877*'fnd base rates'!C$108)
+($F877*'fnd base rates'!C$109)
+($G877*'fnd base rates'!C$110)
+($H877*'fnd base rates'!C$111)
+($I877*'fnd base rates'!C$112)
+($J877*'fnd base rates'!C$113)
+($K877*'fnd base rates'!C$114)
+($M877*'fnd base rates'!C$116)
+($N877*'fnd base rates'!C$117)
+($O877*'fnd base rates'!C$118)
+($P877*VLOOKUP($S877+12,rate_basefnd,3)))
*$R877</f>
        <v>3243.6437580000002</v>
      </c>
      <c r="V877" s="1">
        <f>(($D877*'fnd base rates'!D$107)
+($E877*'fnd base rates'!D$108)
+($F877*'fnd base rates'!D$109)
+($G877*'fnd base rates'!D$110)
+($H877*'fnd base rates'!D$111)
+($I877*'fnd base rates'!D$112)
+($J877*'fnd base rates'!D$113)
+($K877*'fnd base rates'!D$114)
+($M877*'fnd base rates'!D$116)
+($N877*'fnd base rates'!D$117)
+($O877*'fnd base rates'!D$118)
+($P877*VLOOKUP($S877+12,rate_basefnd,4)))
*$R877</f>
        <v>5191.2299999999996</v>
      </c>
      <c r="W877" s="1">
        <f>(($D877*'fnd base rates'!E$107)
+($E877*'fnd base rates'!E$108)
+($F877*'fnd base rates'!E$109)
+($G877*'fnd base rates'!E$110)
+($H877*'fnd base rates'!E$111)
+($I877*'fnd base rates'!E$112)
+($J877*'fnd base rates'!E$113)
+($K877*'fnd base rates'!E$114)
+($M877*'fnd base rates'!E$116)
+($N877*'fnd base rates'!E$117)
+($O877*'fnd base rates'!E$118)
+($P877*VLOOKUP($S877+12,rate_basefnd,5)))
*$R877</f>
        <v>34591.771553999999</v>
      </c>
      <c r="X877" s="1">
        <f>(($D877*'fnd base rates'!F$107)
+($E877*'fnd base rates'!F$108)
+($F877*'fnd base rates'!F$109)
+($G877*'fnd base rates'!F$110)
+($H877*'fnd base rates'!F$111)
+($I877*'fnd base rates'!F$112)
+($J877*'fnd base rates'!F$113)
+($K877*'fnd base rates'!F$114)
+($M877*'fnd base rates'!F$116)
+($N877*'fnd base rates'!F$117)
+($O877*'fnd base rates'!F$118)
+($P877*VLOOKUP($S877+12,rate_basefnd,6)))
*$R877</f>
        <v>5180.470292</v>
      </c>
      <c r="Y877" s="1">
        <f>(($D877*'fnd base rates'!G$107)
+($E877*'fnd base rates'!G$108)
+($F877*'fnd base rates'!G$109)
+($G877*'fnd base rates'!G$110)
+($H877*'fnd base rates'!G$111)
+($I877*'fnd base rates'!G$112)
+($J877*'fnd base rates'!G$113)
+($K877*'fnd base rates'!G$114)
+($M877*'fnd base rates'!G$116)
+($N877*'fnd base rates'!G$117)
+($O877*'fnd base rates'!G$118)
+($P877*VLOOKUP($S877+12,rate_basefnd,7)))
*$R877</f>
        <v>1322.6968339999999</v>
      </c>
      <c r="Z877" s="1">
        <f>(($D877*'fnd base rates'!H$107)
+($E877*'fnd base rates'!H$108)
+($F877*'fnd base rates'!H$109)
+($G877*'fnd base rates'!H$110)
+($H877*'fnd base rates'!H$111)
+($I877*'fnd base rates'!H$112)
+($J877*'fnd base rates'!H$113)
+($K877*'fnd base rates'!H$114)
+($M877*'fnd base rates'!H$116)
+($N877*'fnd base rates'!H$117)
+($O877*'fnd base rates'!H$118)
+($P877*VLOOKUP($S877+12,rate_basefnd,8)))</f>
        <v>4520.2732599999999</v>
      </c>
      <c r="AA877" s="1">
        <f>(($D877*'fnd base rates'!I$107)
+($E877*'fnd base rates'!I$108)
+($F877*'fnd base rates'!I$109)
+($G877*'fnd base rates'!I$110)
+($H877*'fnd base rates'!I$111)
+($I877*'fnd base rates'!I$112)
+($J877*'fnd base rates'!I$113)
+($K877*'fnd base rates'!I$114)
+($M877*'fnd base rates'!I$116)
+($N877*'fnd base rates'!I$117)
+($O877*'fnd base rates'!I$118)
+($P877*VLOOKUP($S877+12,rate_basefnd,9)))
*$R877</f>
        <v>2689.75</v>
      </c>
      <c r="AB877" s="1">
        <f>(($D877*'fnd base rates'!J$107)
+($E877*'fnd base rates'!J$108)
+($F877*'fnd base rates'!J$109)
+($G877*'fnd base rates'!J$110)
+($H877*'fnd base rates'!J$111)
+($I877*'fnd base rates'!J$112)
+($J877*'fnd base rates'!J$113)
+($K877*'fnd base rates'!J$114)
+($M877*'fnd base rates'!J$116)
+($N877*'fnd base rates'!J$117)
+($O877*'fnd base rates'!J$118)
+($P877*VLOOKUP($S877+12,rate_basefnd,10)))
*$R877</f>
        <v>4623.37</v>
      </c>
      <c r="AC877" s="1">
        <f>(($D877*'fnd base rates'!K$107)
+($E877*'fnd base rates'!K$108)
+($F877*'fnd base rates'!K$109)
+($G877*'fnd base rates'!K$110)
+($H877*'fnd base rates'!K$111)
+($I877*'fnd base rates'!K$112)
+($J877*'fnd base rates'!K$113)
+($K877*'fnd base rates'!K$114)
+($M877*'fnd base rates'!K$116)
+($N877*'fnd base rates'!K$117)
+($O877*'fnd base rates'!K$118)
+($P877*VLOOKUP($S877+12,rate_basefnd,11)))
*$R877</f>
        <v>6628.2840660000002</v>
      </c>
      <c r="AD877" s="1">
        <f>(($D877*'fnd base rates'!L$107)
+($E877*'fnd base rates'!L$108)
+($F877*'fnd base rates'!L$109)
+($G877*'fnd base rates'!L$110)
+($H877*'fnd base rates'!L$111)
+($I877*'fnd base rates'!L$112)
+($J877*'fnd base rates'!L$113)
+($K877*'fnd base rates'!L$114)
+($M877*'fnd base rates'!L$116)
+($N877*'fnd base rates'!L$117)
+($O877*'fnd base rates'!L$118)
+($P877*VLOOKUP($S877+12,rate_basefnd,12)))</f>
        <v>8759.9304360000006</v>
      </c>
      <c r="AE877" s="1">
        <f>(($D877*'fnd base rates'!M$107)
+($E877*'fnd base rates'!M$108)
+($F877*'fnd base rates'!M$109)
+($G877*'fnd base rates'!M$110)
+($H877*'fnd base rates'!M$111)
+($I877*'fnd base rates'!M$112)
+($J877*'fnd base rates'!M$113)
+($K877*'fnd base rates'!M$114)
+($M877*'fnd base rates'!M$116)
+($N877*'fnd base rates'!M$117)
+($O877*'fnd base rates'!M$118)
+($P877*VLOOKUP($S877+12,rate_basefnd,13)))</f>
        <v>0</v>
      </c>
      <c r="AF877" s="4">
        <f t="shared" si="995"/>
        <v>76751.420199999993</v>
      </c>
      <c r="AH877" s="4">
        <f t="shared" si="996"/>
        <v>496201072</v>
      </c>
      <c r="AI877" s="4" t="str">
        <f t="shared" si="997"/>
        <v>496</v>
      </c>
      <c r="AJ877" s="2" t="str">
        <f t="shared" si="998"/>
        <v>201</v>
      </c>
      <c r="AK877" s="2" t="str">
        <f t="shared" si="999"/>
        <v>072</v>
      </c>
      <c r="AL877" s="4">
        <f t="shared" si="1000"/>
        <v>1</v>
      </c>
      <c r="AM877" s="4">
        <f t="shared" si="992"/>
        <v>6</v>
      </c>
      <c r="AN877" s="4">
        <f t="shared" si="1001"/>
        <v>76751.420199999993</v>
      </c>
      <c r="AO877" s="4">
        <f t="shared" si="1002"/>
        <v>12792</v>
      </c>
      <c r="AP877" s="4">
        <f t="shared" si="1003"/>
        <v>0</v>
      </c>
      <c r="AQ877" s="4">
        <v>12792</v>
      </c>
      <c r="AW877" s="4">
        <v>12771</v>
      </c>
      <c r="AX877" s="5">
        <f t="shared" si="1004"/>
        <v>21</v>
      </c>
      <c r="AY877" s="4">
        <v>12792</v>
      </c>
      <c r="AZ877" s="5"/>
      <c r="BB877" s="5">
        <f t="shared" ref="BB877" si="1039">BC877-BA877</f>
        <v>0</v>
      </c>
    </row>
    <row r="878" spans="1:54" s="4" customFormat="1">
      <c r="A878" s="278">
        <v>496</v>
      </c>
      <c r="B878" s="2">
        <v>496201095</v>
      </c>
      <c r="C878" s="10" t="s">
        <v>1074</v>
      </c>
      <c r="D878" s="15">
        <f>'fnd enro'!D878</f>
        <v>0</v>
      </c>
      <c r="E878" s="15">
        <f>'fnd enro'!E878</f>
        <v>0</v>
      </c>
      <c r="F878" s="15">
        <f>'fnd enro'!F878</f>
        <v>0</v>
      </c>
      <c r="G878" s="15">
        <f>'fnd enro'!G878</f>
        <v>0</v>
      </c>
      <c r="H878" s="15">
        <f>'fnd enro'!H878</f>
        <v>2</v>
      </c>
      <c r="I878" s="15">
        <f>'fnd enro'!I878</f>
        <v>2</v>
      </c>
      <c r="J878" s="15">
        <f>'fnd enro'!J878</f>
        <v>0</v>
      </c>
      <c r="K878" s="16">
        <f>'fnd enro'!K878</f>
        <v>0.1532</v>
      </c>
      <c r="L878" s="15">
        <f>'fnd enro'!L878</f>
        <v>0</v>
      </c>
      <c r="M878" s="15">
        <f>'fnd enro'!M878</f>
        <v>0</v>
      </c>
      <c r="N878" s="15">
        <f>'fnd enro'!N878</f>
        <v>0</v>
      </c>
      <c r="O878" s="15">
        <f>'fnd enro'!O878</f>
        <v>0</v>
      </c>
      <c r="P878" s="15">
        <f>'fnd enro'!P878</f>
        <v>4</v>
      </c>
      <c r="Q878" s="15">
        <f>'fnd enro'!R878</f>
        <v>4</v>
      </c>
      <c r="R878" s="16">
        <f t="shared" si="994"/>
        <v>1</v>
      </c>
      <c r="S878" s="15">
        <f>VALUE('fnd enro'!Q878)</f>
        <v>11</v>
      </c>
      <c r="T878" s="2"/>
      <c r="U878" s="1">
        <f>(($D878*'fnd base rates'!C$107)
+($E878*'fnd base rates'!C$108)
+($F878*'fnd base rates'!C$109)
+($G878*'fnd base rates'!C$110)
+($H878*'fnd base rates'!C$111)
+($I878*'fnd base rates'!C$112)
+($J878*'fnd base rates'!C$113)
+($K878*'fnd base rates'!C$114)
+($M878*'fnd base rates'!C$116)
+($N878*'fnd base rates'!C$117)
+($O878*'fnd base rates'!C$118)
+($P878*VLOOKUP($S878+12,rate_basefnd,3)))
*$R878</f>
        <v>2339.009172</v>
      </c>
      <c r="V878" s="1">
        <f>(($D878*'fnd base rates'!D$107)
+($E878*'fnd base rates'!D$108)
+($F878*'fnd base rates'!D$109)
+($G878*'fnd base rates'!D$110)
+($H878*'fnd base rates'!D$111)
+($I878*'fnd base rates'!D$112)
+($J878*'fnd base rates'!D$113)
+($K878*'fnd base rates'!D$114)
+($M878*'fnd base rates'!D$116)
+($N878*'fnd base rates'!D$117)
+($O878*'fnd base rates'!D$118)
+($P878*VLOOKUP($S878+12,rate_basefnd,4)))
*$R878</f>
        <v>4297.3599999999997</v>
      </c>
      <c r="W878" s="1">
        <f>(($D878*'fnd base rates'!E$107)
+($E878*'fnd base rates'!E$108)
+($F878*'fnd base rates'!E$109)
+($G878*'fnd base rates'!E$110)
+($H878*'fnd base rates'!E$111)
+($I878*'fnd base rates'!E$112)
+($J878*'fnd base rates'!E$113)
+($K878*'fnd base rates'!E$114)
+($M878*'fnd base rates'!E$116)
+($N878*'fnd base rates'!E$117)
+($O878*'fnd base rates'!E$118)
+($P878*VLOOKUP($S878+12,rate_basefnd,5)))
*$R878</f>
        <v>29373.961036000001</v>
      </c>
      <c r="X878" s="1">
        <f>(($D878*'fnd base rates'!F$107)
+($E878*'fnd base rates'!F$108)
+($F878*'fnd base rates'!F$109)
+($G878*'fnd base rates'!F$110)
+($H878*'fnd base rates'!F$111)
+($I878*'fnd base rates'!F$112)
+($J878*'fnd base rates'!F$113)
+($K878*'fnd base rates'!F$114)
+($M878*'fnd base rates'!F$116)
+($N878*'fnd base rates'!F$117)
+($O878*'fnd base rates'!F$118)
+($P878*VLOOKUP($S878+12,rate_basefnd,6)))
*$R878</f>
        <v>3592.0735279999999</v>
      </c>
      <c r="Y878" s="1">
        <f>(($D878*'fnd base rates'!G$107)
+($E878*'fnd base rates'!G$108)
+($F878*'fnd base rates'!G$109)
+($G878*'fnd base rates'!G$110)
+($H878*'fnd base rates'!G$111)
+($I878*'fnd base rates'!G$112)
+($J878*'fnd base rates'!G$113)
+($K878*'fnd base rates'!G$114)
+($M878*'fnd base rates'!G$116)
+($N878*'fnd base rates'!G$117)
+($O878*'fnd base rates'!G$118)
+($P878*VLOOKUP($S878+12,rate_basefnd,7)))
*$R878</f>
        <v>1283.804556</v>
      </c>
      <c r="Z878" s="1">
        <f>(($D878*'fnd base rates'!H$107)
+($E878*'fnd base rates'!H$108)
+($F878*'fnd base rates'!H$109)
+($G878*'fnd base rates'!H$110)
+($H878*'fnd base rates'!H$111)
+($I878*'fnd base rates'!H$112)
+($J878*'fnd base rates'!H$113)
+($K878*'fnd base rates'!H$114)
+($M878*'fnd base rates'!H$116)
+($N878*'fnd base rates'!H$117)
+($O878*'fnd base rates'!H$118)
+($P878*VLOOKUP($S878+12,rate_basefnd,8)))</f>
        <v>2685.5288399999999</v>
      </c>
      <c r="AA878" s="1">
        <f>(($D878*'fnd base rates'!I$107)
+($E878*'fnd base rates'!I$108)
+($F878*'fnd base rates'!I$109)
+($G878*'fnd base rates'!I$110)
+($H878*'fnd base rates'!I$111)
+($I878*'fnd base rates'!I$112)
+($J878*'fnd base rates'!I$113)
+($K878*'fnd base rates'!I$114)
+($M878*'fnd base rates'!I$116)
+($N878*'fnd base rates'!I$117)
+($O878*'fnd base rates'!I$118)
+($P878*VLOOKUP($S878+12,rate_basefnd,9)))
*$R878</f>
        <v>2028.52</v>
      </c>
      <c r="AB878" s="1">
        <f>(($D878*'fnd base rates'!J$107)
+($E878*'fnd base rates'!J$108)
+($F878*'fnd base rates'!J$109)
+($G878*'fnd base rates'!J$110)
+($H878*'fnd base rates'!J$111)
+($I878*'fnd base rates'!J$112)
+($J878*'fnd base rates'!J$113)
+($K878*'fnd base rates'!J$114)
+($M878*'fnd base rates'!J$116)
+($N878*'fnd base rates'!J$117)
+($O878*'fnd base rates'!J$118)
+($P878*VLOOKUP($S878+12,rate_basefnd,10)))
*$R878</f>
        <v>4385.96</v>
      </c>
      <c r="AC878" s="1">
        <f>(($D878*'fnd base rates'!K$107)
+($E878*'fnd base rates'!K$108)
+($F878*'fnd base rates'!K$109)
+($G878*'fnd base rates'!K$110)
+($H878*'fnd base rates'!K$111)
+($I878*'fnd base rates'!K$112)
+($J878*'fnd base rates'!K$113)
+($K878*'fnd base rates'!K$114)
+($M878*'fnd base rates'!K$116)
+($N878*'fnd base rates'!K$117)
+($O878*'fnd base rates'!K$118)
+($P878*VLOOKUP($S878+12,rate_basefnd,11)))
*$R878</f>
        <v>4459.8160440000001</v>
      </c>
      <c r="AD878" s="1">
        <f>(($D878*'fnd base rates'!L$107)
+($E878*'fnd base rates'!L$108)
+($F878*'fnd base rates'!L$109)
+($G878*'fnd base rates'!L$110)
+($H878*'fnd base rates'!L$111)
+($I878*'fnd base rates'!L$112)
+($J878*'fnd base rates'!L$113)
+($K878*'fnd base rates'!L$114)
+($M878*'fnd base rates'!L$116)
+($N878*'fnd base rates'!L$117)
+($O878*'fnd base rates'!L$118)
+($P878*VLOOKUP($S878+12,rate_basefnd,12)))</f>
        <v>7323.593624000001</v>
      </c>
      <c r="AE878" s="1">
        <f>(($D878*'fnd base rates'!M$107)
+($E878*'fnd base rates'!M$108)
+($F878*'fnd base rates'!M$109)
+($G878*'fnd base rates'!M$110)
+($H878*'fnd base rates'!M$111)
+($I878*'fnd base rates'!M$112)
+($J878*'fnd base rates'!M$113)
+($K878*'fnd base rates'!M$114)
+($M878*'fnd base rates'!M$116)
+($N878*'fnd base rates'!M$117)
+($O878*'fnd base rates'!M$118)
+($P878*VLOOKUP($S878+12,rate_basefnd,13)))</f>
        <v>0</v>
      </c>
      <c r="AF878" s="4">
        <f t="shared" si="995"/>
        <v>61769.626799999998</v>
      </c>
      <c r="AH878" s="4">
        <f t="shared" si="996"/>
        <v>496201095</v>
      </c>
      <c r="AI878" s="4" t="str">
        <f t="shared" si="997"/>
        <v>496</v>
      </c>
      <c r="AJ878" s="2" t="str">
        <f t="shared" si="998"/>
        <v>201</v>
      </c>
      <c r="AK878" s="2" t="str">
        <f t="shared" si="999"/>
        <v>095</v>
      </c>
      <c r="AL878" s="4">
        <f t="shared" si="1000"/>
        <v>1</v>
      </c>
      <c r="AM878" s="4">
        <f t="shared" si="992"/>
        <v>4</v>
      </c>
      <c r="AN878" s="4">
        <f t="shared" si="1001"/>
        <v>61769.626799999998</v>
      </c>
      <c r="AO878" s="4">
        <f t="shared" si="1002"/>
        <v>15442</v>
      </c>
      <c r="AP878" s="4">
        <f t="shared" si="1003"/>
        <v>0</v>
      </c>
      <c r="AQ878" s="4">
        <v>15442</v>
      </c>
      <c r="AW878" s="4">
        <v>15344</v>
      </c>
      <c r="AX878" s="5">
        <f t="shared" si="1004"/>
        <v>98</v>
      </c>
      <c r="AY878" s="4">
        <v>15442</v>
      </c>
      <c r="AZ878" s="5"/>
      <c r="BB878" s="5">
        <f t="shared" ref="BB878" si="1040">BC878-BA878</f>
        <v>0</v>
      </c>
    </row>
    <row r="879" spans="1:54" s="4" customFormat="1">
      <c r="A879" s="278">
        <v>496</v>
      </c>
      <c r="B879" s="2">
        <v>496201201</v>
      </c>
      <c r="C879" s="10" t="s">
        <v>1074</v>
      </c>
      <c r="D879" s="15">
        <f>'fnd enro'!D879</f>
        <v>0</v>
      </c>
      <c r="E879" s="15">
        <f>'fnd enro'!E879</f>
        <v>0</v>
      </c>
      <c r="F879" s="15">
        <f>'fnd enro'!F879</f>
        <v>0</v>
      </c>
      <c r="G879" s="15">
        <f>'fnd enro'!G879</f>
        <v>89</v>
      </c>
      <c r="H879" s="15">
        <f>'fnd enro'!H879</f>
        <v>267</v>
      </c>
      <c r="I879" s="15">
        <f>'fnd enro'!I879</f>
        <v>136</v>
      </c>
      <c r="J879" s="15">
        <f>'fnd enro'!J879</f>
        <v>0</v>
      </c>
      <c r="K879" s="16">
        <f>'fnd enro'!K879</f>
        <v>18.843599999999999</v>
      </c>
      <c r="L879" s="15">
        <f>'fnd enro'!L879</f>
        <v>0</v>
      </c>
      <c r="M879" s="15">
        <f>'fnd enro'!M879</f>
        <v>11</v>
      </c>
      <c r="N879" s="15">
        <f>'fnd enro'!N879</f>
        <v>20</v>
      </c>
      <c r="O879" s="15">
        <f>'fnd enro'!O879</f>
        <v>14</v>
      </c>
      <c r="P879" s="15">
        <f>'fnd enro'!P879</f>
        <v>318</v>
      </c>
      <c r="Q879" s="15">
        <f>'fnd enro'!R879</f>
        <v>492</v>
      </c>
      <c r="R879" s="16">
        <f t="shared" si="994"/>
        <v>1</v>
      </c>
      <c r="S879" s="15">
        <f>VALUE('fnd enro'!Q879)</f>
        <v>11</v>
      </c>
      <c r="T879" s="2"/>
      <c r="U879" s="1">
        <f>(($D879*'fnd base rates'!C$107)
+($E879*'fnd base rates'!C$108)
+($F879*'fnd base rates'!C$109)
+($G879*'fnd base rates'!C$110)
+($H879*'fnd base rates'!C$111)
+($I879*'fnd base rates'!C$112)
+($J879*'fnd base rates'!C$113)
+($K879*'fnd base rates'!C$114)
+($M879*'fnd base rates'!C$116)
+($N879*'fnd base rates'!C$117)
+($O879*'fnd base rates'!C$118)
+($P879*VLOOKUP($S879+12,rate_basefnd,3)))
*$R879</f>
        <v>279372.29815599998</v>
      </c>
      <c r="V879" s="1">
        <f>(($D879*'fnd base rates'!D$107)
+($E879*'fnd base rates'!D$108)
+($F879*'fnd base rates'!D$109)
+($G879*'fnd base rates'!D$110)
+($H879*'fnd base rates'!D$111)
+($I879*'fnd base rates'!D$112)
+($J879*'fnd base rates'!D$113)
+($K879*'fnd base rates'!D$114)
+($M879*'fnd base rates'!D$116)
+($N879*'fnd base rates'!D$117)
+($O879*'fnd base rates'!D$118)
+($P879*VLOOKUP($S879+12,rate_basefnd,4)))
*$R879</f>
        <v>476454.39</v>
      </c>
      <c r="W879" s="1">
        <f>(($D879*'fnd base rates'!E$107)
+($E879*'fnd base rates'!E$108)
+($F879*'fnd base rates'!E$109)
+($G879*'fnd base rates'!E$110)
+($H879*'fnd base rates'!E$111)
+($I879*'fnd base rates'!E$112)
+($J879*'fnd base rates'!E$113)
+($K879*'fnd base rates'!E$114)
+($M879*'fnd base rates'!E$116)
+($N879*'fnd base rates'!E$117)
+($O879*'fnd base rates'!E$118)
+($P879*VLOOKUP($S879+12,rate_basefnd,5)))
*$R879</f>
        <v>2966617.2074279999</v>
      </c>
      <c r="X879" s="1">
        <f>(($D879*'fnd base rates'!F$107)
+($E879*'fnd base rates'!F$108)
+($F879*'fnd base rates'!F$109)
+($G879*'fnd base rates'!F$110)
+($H879*'fnd base rates'!F$111)
+($I879*'fnd base rates'!F$112)
+($J879*'fnd base rates'!F$113)
+($K879*'fnd base rates'!F$114)
+($M879*'fnd base rates'!F$116)
+($N879*'fnd base rates'!F$117)
+($O879*'fnd base rates'!F$118)
+($P879*VLOOKUP($S879+12,rate_basefnd,6)))
*$R879</f>
        <v>482136.58394400007</v>
      </c>
      <c r="Y879" s="1">
        <f>(($D879*'fnd base rates'!G$107)
+($E879*'fnd base rates'!G$108)
+($F879*'fnd base rates'!G$109)
+($G879*'fnd base rates'!G$110)
+($H879*'fnd base rates'!G$111)
+($I879*'fnd base rates'!G$112)
+($J879*'fnd base rates'!G$113)
+($K879*'fnd base rates'!G$114)
+($M879*'fnd base rates'!G$116)
+($N879*'fnd base rates'!G$117)
+($O879*'fnd base rates'!G$118)
+($P879*VLOOKUP($S879+12,rate_basefnd,7)))
*$R879</f>
        <v>131316.18038799998</v>
      </c>
      <c r="Z879" s="1">
        <f>(($D879*'fnd base rates'!H$107)
+($E879*'fnd base rates'!H$108)
+($F879*'fnd base rates'!H$109)
+($G879*'fnd base rates'!H$110)
+($H879*'fnd base rates'!H$111)
+($I879*'fnd base rates'!H$112)
+($J879*'fnd base rates'!H$113)
+($K879*'fnd base rates'!H$114)
+($M879*'fnd base rates'!H$116)
+($N879*'fnd base rates'!H$117)
+($O879*'fnd base rates'!H$118)
+($P879*VLOOKUP($S879+12,rate_basefnd,8)))</f>
        <v>299231.7373199999</v>
      </c>
      <c r="AA879" s="1">
        <f>(($D879*'fnd base rates'!I$107)
+($E879*'fnd base rates'!I$108)
+($F879*'fnd base rates'!I$109)
+($G879*'fnd base rates'!I$110)
+($H879*'fnd base rates'!I$111)
+($I879*'fnd base rates'!I$112)
+($J879*'fnd base rates'!I$113)
+($K879*'fnd base rates'!I$114)
+($M879*'fnd base rates'!I$116)
+($N879*'fnd base rates'!I$117)
+($O879*'fnd base rates'!I$118)
+($P879*VLOOKUP($S879+12,rate_basefnd,9)))
*$R879</f>
        <v>215291.10000000003</v>
      </c>
      <c r="AB879" s="1">
        <f>(($D879*'fnd base rates'!J$107)
+($E879*'fnd base rates'!J$108)
+($F879*'fnd base rates'!J$109)
+($G879*'fnd base rates'!J$110)
+($H879*'fnd base rates'!J$111)
+($I879*'fnd base rates'!J$112)
+($J879*'fnd base rates'!J$113)
+($K879*'fnd base rates'!J$114)
+($M879*'fnd base rates'!J$116)
+($N879*'fnd base rates'!J$117)
+($O879*'fnd base rates'!J$118)
+($P879*VLOOKUP($S879+12,rate_basefnd,10)))
*$R879</f>
        <v>375803.92</v>
      </c>
      <c r="AC879" s="1">
        <f>(($D879*'fnd base rates'!K$107)
+($E879*'fnd base rates'!K$108)
+($F879*'fnd base rates'!K$109)
+($G879*'fnd base rates'!K$110)
+($H879*'fnd base rates'!K$111)
+($I879*'fnd base rates'!K$112)
+($J879*'fnd base rates'!K$113)
+($K879*'fnd base rates'!K$114)
+($M879*'fnd base rates'!K$116)
+($N879*'fnd base rates'!K$117)
+($O879*'fnd base rates'!K$118)
+($P879*VLOOKUP($S879+12,rate_basefnd,11)))
*$R879</f>
        <v>557682.99341199989</v>
      </c>
      <c r="AD879" s="1">
        <f>(($D879*'fnd base rates'!L$107)
+($E879*'fnd base rates'!L$108)
+($F879*'fnd base rates'!L$109)
+($G879*'fnd base rates'!L$110)
+($H879*'fnd base rates'!L$111)
+($I879*'fnd base rates'!L$112)
+($J879*'fnd base rates'!L$113)
+($K879*'fnd base rates'!L$114)
+($M879*'fnd base rates'!L$116)
+($N879*'fnd base rates'!L$117)
+($O879*'fnd base rates'!L$118)
+($P879*VLOOKUP($S879+12,rate_basefnd,12)))</f>
        <v>827591.96575199999</v>
      </c>
      <c r="AE879" s="1">
        <f>(($D879*'fnd base rates'!M$107)
+($E879*'fnd base rates'!M$108)
+($F879*'fnd base rates'!M$109)
+($G879*'fnd base rates'!M$110)
+($H879*'fnd base rates'!M$111)
+($I879*'fnd base rates'!M$112)
+($J879*'fnd base rates'!M$113)
+($K879*'fnd base rates'!M$114)
+($M879*'fnd base rates'!M$116)
+($N879*'fnd base rates'!M$117)
+($O879*'fnd base rates'!M$118)
+($P879*VLOOKUP($S879+12,rate_basefnd,13)))</f>
        <v>0</v>
      </c>
      <c r="AF879" s="4">
        <f t="shared" si="995"/>
        <v>6611498.3763999995</v>
      </c>
      <c r="AH879" s="4">
        <f t="shared" si="996"/>
        <v>496201201</v>
      </c>
      <c r="AI879" s="4" t="str">
        <f t="shared" si="997"/>
        <v>496</v>
      </c>
      <c r="AJ879" s="2" t="str">
        <f t="shared" si="998"/>
        <v>201</v>
      </c>
      <c r="AK879" s="2" t="str">
        <f t="shared" si="999"/>
        <v>201</v>
      </c>
      <c r="AL879" s="4">
        <f t="shared" si="1000"/>
        <v>1</v>
      </c>
      <c r="AM879" s="4">
        <f t="shared" si="992"/>
        <v>492</v>
      </c>
      <c r="AN879" s="4">
        <f t="shared" si="1001"/>
        <v>6611498.3763999995</v>
      </c>
      <c r="AO879" s="4">
        <f t="shared" si="1002"/>
        <v>13438</v>
      </c>
      <c r="AP879" s="4">
        <f t="shared" si="1003"/>
        <v>0</v>
      </c>
      <c r="AQ879" s="4">
        <v>13438</v>
      </c>
      <c r="AW879" s="4">
        <v>13367</v>
      </c>
      <c r="AX879" s="5">
        <f t="shared" si="1004"/>
        <v>71</v>
      </c>
      <c r="AY879" s="4">
        <v>13438</v>
      </c>
      <c r="AZ879" s="5"/>
      <c r="BB879" s="5">
        <f t="shared" ref="BB879" si="1041">BC879-BA879</f>
        <v>0</v>
      </c>
    </row>
    <row r="880" spans="1:54" s="4" customFormat="1">
      <c r="A880" s="278">
        <v>497</v>
      </c>
      <c r="B880" s="2">
        <v>497117005</v>
      </c>
      <c r="C880" s="10" t="s">
        <v>262</v>
      </c>
      <c r="D880" s="15">
        <f>'fnd enro'!D880</f>
        <v>0</v>
      </c>
      <c r="E880" s="15">
        <f>'fnd enro'!E880</f>
        <v>0</v>
      </c>
      <c r="F880" s="15">
        <f>'fnd enro'!F880</f>
        <v>1</v>
      </c>
      <c r="G880" s="15">
        <f>'fnd enro'!G880</f>
        <v>5</v>
      </c>
      <c r="H880" s="15">
        <f>'fnd enro'!H880</f>
        <v>3</v>
      </c>
      <c r="I880" s="15">
        <f>'fnd enro'!I880</f>
        <v>0</v>
      </c>
      <c r="J880" s="15">
        <f>'fnd enro'!J880</f>
        <v>0</v>
      </c>
      <c r="K880" s="16">
        <f>'fnd enro'!K880</f>
        <v>0.34470000000000001</v>
      </c>
      <c r="L880" s="15">
        <f>'fnd enro'!L880</f>
        <v>0</v>
      </c>
      <c r="M880" s="15">
        <f>'fnd enro'!M880</f>
        <v>1</v>
      </c>
      <c r="N880" s="15">
        <f>'fnd enro'!N880</f>
        <v>0</v>
      </c>
      <c r="O880" s="15">
        <f>'fnd enro'!O880</f>
        <v>0</v>
      </c>
      <c r="P880" s="15">
        <f>'fnd enro'!P880</f>
        <v>1</v>
      </c>
      <c r="Q880" s="15">
        <f>'fnd enro'!R880</f>
        <v>9</v>
      </c>
      <c r="R880" s="16">
        <f t="shared" si="994"/>
        <v>1</v>
      </c>
      <c r="S880" s="15">
        <f>VALUE('fnd enro'!Q880)</f>
        <v>7</v>
      </c>
      <c r="T880" s="2"/>
      <c r="U880" s="1">
        <f>(($D880*'fnd base rates'!C$107)
+($E880*'fnd base rates'!C$108)
+($F880*'fnd base rates'!C$109)
+($G880*'fnd base rates'!C$110)
+($H880*'fnd base rates'!C$111)
+($I880*'fnd base rates'!C$112)
+($J880*'fnd base rates'!C$113)
+($K880*'fnd base rates'!C$114)
+($M880*'fnd base rates'!C$116)
+($N880*'fnd base rates'!C$117)
+($O880*'fnd base rates'!C$118)
+($P880*VLOOKUP($S880+12,rate_basefnd,3)))
*$R880</f>
        <v>4770.6706370000002</v>
      </c>
      <c r="V880" s="1">
        <f>(($D880*'fnd base rates'!D$107)
+($E880*'fnd base rates'!D$108)
+($F880*'fnd base rates'!D$109)
+($G880*'fnd base rates'!D$110)
+($H880*'fnd base rates'!D$111)
+($I880*'fnd base rates'!D$112)
+($J880*'fnd base rates'!D$113)
+($K880*'fnd base rates'!D$114)
+($M880*'fnd base rates'!D$116)
+($N880*'fnd base rates'!D$117)
+($O880*'fnd base rates'!D$118)
+($P880*VLOOKUP($S880+12,rate_basefnd,4)))
*$R880</f>
        <v>7053.7500000000009</v>
      </c>
      <c r="W880" s="1">
        <f>(($D880*'fnd base rates'!E$107)
+($E880*'fnd base rates'!E$108)
+($F880*'fnd base rates'!E$109)
+($G880*'fnd base rates'!E$110)
+($H880*'fnd base rates'!E$111)
+($I880*'fnd base rates'!E$112)
+($J880*'fnd base rates'!E$113)
+($K880*'fnd base rates'!E$114)
+($M880*'fnd base rates'!E$116)
+($N880*'fnd base rates'!E$117)
+($O880*'fnd base rates'!E$118)
+($P880*VLOOKUP($S880+12,rate_basefnd,5)))
*$R880</f>
        <v>36262.577330999993</v>
      </c>
      <c r="X880" s="1">
        <f>(($D880*'fnd base rates'!F$107)
+($E880*'fnd base rates'!F$108)
+($F880*'fnd base rates'!F$109)
+($G880*'fnd base rates'!F$110)
+($H880*'fnd base rates'!F$111)
+($I880*'fnd base rates'!F$112)
+($J880*'fnd base rates'!F$113)
+($K880*'fnd base rates'!F$114)
+($M880*'fnd base rates'!F$116)
+($N880*'fnd base rates'!F$117)
+($O880*'fnd base rates'!F$118)
+($P880*VLOOKUP($S880+12,rate_basefnd,6)))
*$R880</f>
        <v>10162.885438000001</v>
      </c>
      <c r="Y880" s="1">
        <f>(($D880*'fnd base rates'!G$107)
+($E880*'fnd base rates'!G$108)
+($F880*'fnd base rates'!G$109)
+($G880*'fnd base rates'!G$110)
+($H880*'fnd base rates'!G$111)
+($I880*'fnd base rates'!G$112)
+($J880*'fnd base rates'!G$113)
+($K880*'fnd base rates'!G$114)
+($M880*'fnd base rates'!G$116)
+($N880*'fnd base rates'!G$117)
+($O880*'fnd base rates'!G$118)
+($P880*VLOOKUP($S880+12,rate_basefnd,7)))
*$R880</f>
        <v>1571.3952510000001</v>
      </c>
      <c r="Z880" s="1">
        <f>(($D880*'fnd base rates'!H$107)
+($E880*'fnd base rates'!H$108)
+($F880*'fnd base rates'!H$109)
+($G880*'fnd base rates'!H$110)
+($H880*'fnd base rates'!H$111)
+($I880*'fnd base rates'!H$112)
+($J880*'fnd base rates'!H$113)
+($K880*'fnd base rates'!H$114)
+($M880*'fnd base rates'!H$116)
+($N880*'fnd base rates'!H$117)
+($O880*'fnd base rates'!H$118)
+($P880*VLOOKUP($S880+12,rate_basefnd,8)))</f>
        <v>4647.4048899999998</v>
      </c>
      <c r="AA880" s="1">
        <f>(($D880*'fnd base rates'!I$107)
+($E880*'fnd base rates'!I$108)
+($F880*'fnd base rates'!I$109)
+($G880*'fnd base rates'!I$110)
+($H880*'fnd base rates'!I$111)
+($I880*'fnd base rates'!I$112)
+($J880*'fnd base rates'!I$113)
+($K880*'fnd base rates'!I$114)
+($M880*'fnd base rates'!I$116)
+($N880*'fnd base rates'!I$117)
+($O880*'fnd base rates'!I$118)
+($P880*VLOOKUP($S880+12,rate_basefnd,9)))
*$R880</f>
        <v>2809.8600000000006</v>
      </c>
      <c r="AB880" s="1">
        <f>(($D880*'fnd base rates'!J$107)
+($E880*'fnd base rates'!J$108)
+($F880*'fnd base rates'!J$109)
+($G880*'fnd base rates'!J$110)
+($H880*'fnd base rates'!J$111)
+($I880*'fnd base rates'!J$112)
+($J880*'fnd base rates'!J$113)
+($K880*'fnd base rates'!J$114)
+($M880*'fnd base rates'!J$116)
+($N880*'fnd base rates'!J$117)
+($O880*'fnd base rates'!J$118)
+($P880*VLOOKUP($S880+12,rate_basefnd,10)))
*$R880</f>
        <v>2176.8000000000002</v>
      </c>
      <c r="AC880" s="1">
        <f>(($D880*'fnd base rates'!K$107)
+($E880*'fnd base rates'!K$108)
+($F880*'fnd base rates'!K$109)
+($G880*'fnd base rates'!K$110)
+($H880*'fnd base rates'!K$111)
+($I880*'fnd base rates'!K$112)
+($J880*'fnd base rates'!K$113)
+($K880*'fnd base rates'!K$114)
+($M880*'fnd base rates'!K$116)
+($N880*'fnd base rates'!K$117)
+($O880*'fnd base rates'!K$118)
+($P880*VLOOKUP($S880+12,rate_basefnd,11)))
*$R880</f>
        <v>9987.3260989999999</v>
      </c>
      <c r="AD880" s="1">
        <f>(($D880*'fnd base rates'!L$107)
+($E880*'fnd base rates'!L$108)
+($F880*'fnd base rates'!L$109)
+($G880*'fnd base rates'!L$110)
+($H880*'fnd base rates'!L$111)
+($I880*'fnd base rates'!L$112)
+($J880*'fnd base rates'!L$113)
+($K880*'fnd base rates'!L$114)
+($M880*'fnd base rates'!L$116)
+($N880*'fnd base rates'!L$117)
+($O880*'fnd base rates'!L$118)
+($P880*VLOOKUP($S880+12,rate_basefnd,12)))</f>
        <v>12608.120654000002</v>
      </c>
      <c r="AE880" s="1">
        <f>(($D880*'fnd base rates'!M$107)
+($E880*'fnd base rates'!M$108)
+($F880*'fnd base rates'!M$109)
+($G880*'fnd base rates'!M$110)
+($H880*'fnd base rates'!M$111)
+($I880*'fnd base rates'!M$112)
+($J880*'fnd base rates'!M$113)
+($K880*'fnd base rates'!M$114)
+($M880*'fnd base rates'!M$116)
+($N880*'fnd base rates'!M$117)
+($O880*'fnd base rates'!M$118)
+($P880*VLOOKUP($S880+12,rate_basefnd,13)))</f>
        <v>0</v>
      </c>
      <c r="AF880" s="4">
        <f t="shared" si="995"/>
        <v>92050.790299999993</v>
      </c>
      <c r="AH880" s="4">
        <f t="shared" si="996"/>
        <v>497117005</v>
      </c>
      <c r="AI880" s="4" t="str">
        <f t="shared" si="997"/>
        <v>497</v>
      </c>
      <c r="AJ880" s="2" t="str">
        <f t="shared" si="998"/>
        <v>117</v>
      </c>
      <c r="AK880" s="2" t="str">
        <f t="shared" si="999"/>
        <v>005</v>
      </c>
      <c r="AL880" s="4">
        <f t="shared" si="1000"/>
        <v>1</v>
      </c>
      <c r="AM880" s="4">
        <f t="shared" si="992"/>
        <v>9</v>
      </c>
      <c r="AN880" s="4">
        <f t="shared" si="1001"/>
        <v>92050.790299999993</v>
      </c>
      <c r="AO880" s="4">
        <f t="shared" si="1002"/>
        <v>10228</v>
      </c>
      <c r="AP880" s="4">
        <f t="shared" si="1003"/>
        <v>0</v>
      </c>
      <c r="AQ880" s="4">
        <v>10228</v>
      </c>
      <c r="AW880" s="4">
        <v>10206</v>
      </c>
      <c r="AX880" s="5">
        <f t="shared" si="1004"/>
        <v>22</v>
      </c>
      <c r="AY880" s="4">
        <v>10228</v>
      </c>
      <c r="AZ880" s="5"/>
      <c r="BB880" s="5">
        <f t="shared" ref="BB880" si="1042">BC880-BA880</f>
        <v>0</v>
      </c>
    </row>
    <row r="881" spans="1:54" s="4" customFormat="1">
      <c r="A881" s="278">
        <v>497</v>
      </c>
      <c r="B881" s="2">
        <v>497117008</v>
      </c>
      <c r="C881" s="10" t="s">
        <v>262</v>
      </c>
      <c r="D881" s="15">
        <f>'fnd enro'!D881</f>
        <v>0</v>
      </c>
      <c r="E881" s="15">
        <f>'fnd enro'!E881</f>
        <v>0</v>
      </c>
      <c r="F881" s="15">
        <f>'fnd enro'!F881</f>
        <v>8</v>
      </c>
      <c r="G881" s="15">
        <f>'fnd enro'!G881</f>
        <v>50</v>
      </c>
      <c r="H881" s="15">
        <f>'fnd enro'!H881</f>
        <v>12</v>
      </c>
      <c r="I881" s="15">
        <f>'fnd enro'!I881</f>
        <v>0</v>
      </c>
      <c r="J881" s="15">
        <f>'fnd enro'!J881</f>
        <v>0</v>
      </c>
      <c r="K881" s="16">
        <f>'fnd enro'!K881</f>
        <v>2.681</v>
      </c>
      <c r="L881" s="15">
        <f>'fnd enro'!L881</f>
        <v>0</v>
      </c>
      <c r="M881" s="15">
        <f>'fnd enro'!M881</f>
        <v>3</v>
      </c>
      <c r="N881" s="15">
        <f>'fnd enro'!N881</f>
        <v>0</v>
      </c>
      <c r="O881" s="15">
        <f>'fnd enro'!O881</f>
        <v>0</v>
      </c>
      <c r="P881" s="15">
        <f>'fnd enro'!P881</f>
        <v>14</v>
      </c>
      <c r="Q881" s="15">
        <f>'fnd enro'!R881</f>
        <v>70</v>
      </c>
      <c r="R881" s="16">
        <f t="shared" si="994"/>
        <v>1</v>
      </c>
      <c r="S881" s="15">
        <f>VALUE('fnd enro'!Q881)</f>
        <v>8</v>
      </c>
      <c r="T881" s="2"/>
      <c r="U881" s="1">
        <f>(($D881*'fnd base rates'!C$107)
+($E881*'fnd base rates'!C$108)
+($F881*'fnd base rates'!C$109)
+($G881*'fnd base rates'!C$110)
+($H881*'fnd base rates'!C$111)
+($I881*'fnd base rates'!C$112)
+($J881*'fnd base rates'!C$113)
+($K881*'fnd base rates'!C$114)
+($M881*'fnd base rates'!C$116)
+($N881*'fnd base rates'!C$117)
+($O881*'fnd base rates'!C$118)
+($P881*VLOOKUP($S881+12,rate_basefnd,3)))
*$R881</f>
        <v>37076.630510000003</v>
      </c>
      <c r="V881" s="1">
        <f>(($D881*'fnd base rates'!D$107)
+($E881*'fnd base rates'!D$108)
+($F881*'fnd base rates'!D$109)
+($G881*'fnd base rates'!D$110)
+($H881*'fnd base rates'!D$111)
+($I881*'fnd base rates'!D$112)
+($J881*'fnd base rates'!D$113)
+($K881*'fnd base rates'!D$114)
+($M881*'fnd base rates'!D$116)
+($N881*'fnd base rates'!D$117)
+($O881*'fnd base rates'!D$118)
+($P881*VLOOKUP($S881+12,rate_basefnd,4)))
*$R881</f>
        <v>56083.569999999992</v>
      </c>
      <c r="W881" s="1">
        <f>(($D881*'fnd base rates'!E$107)
+($E881*'fnd base rates'!E$108)
+($F881*'fnd base rates'!E$109)
+($G881*'fnd base rates'!E$110)
+($H881*'fnd base rates'!E$111)
+($I881*'fnd base rates'!E$112)
+($J881*'fnd base rates'!E$113)
+($K881*'fnd base rates'!E$114)
+($M881*'fnd base rates'!E$116)
+($N881*'fnd base rates'!E$117)
+($O881*'fnd base rates'!E$118)
+($P881*VLOOKUP($S881+12,rate_basefnd,5)))
*$R881</f>
        <v>300722.13812999998</v>
      </c>
      <c r="X881" s="1">
        <f>(($D881*'fnd base rates'!F$107)
+($E881*'fnd base rates'!F$108)
+($F881*'fnd base rates'!F$109)
+($G881*'fnd base rates'!F$110)
+($H881*'fnd base rates'!F$111)
+($I881*'fnd base rates'!F$112)
+($J881*'fnd base rates'!F$113)
+($K881*'fnd base rates'!F$114)
+($M881*'fnd base rates'!F$116)
+($N881*'fnd base rates'!F$117)
+($O881*'fnd base rates'!F$118)
+($P881*VLOOKUP($S881+12,rate_basefnd,6)))
*$R881</f>
        <v>80983.976739999998</v>
      </c>
      <c r="Y881" s="1">
        <f>(($D881*'fnd base rates'!G$107)
+($E881*'fnd base rates'!G$108)
+($F881*'fnd base rates'!G$109)
+($G881*'fnd base rates'!G$110)
+($H881*'fnd base rates'!G$111)
+($I881*'fnd base rates'!G$112)
+($J881*'fnd base rates'!G$113)
+($K881*'fnd base rates'!G$114)
+($M881*'fnd base rates'!G$116)
+($N881*'fnd base rates'!G$117)
+($O881*'fnd base rates'!G$118)
+($P881*VLOOKUP($S881+12,rate_basefnd,7)))
*$R881</f>
        <v>12823.069729999999</v>
      </c>
      <c r="Z881" s="1">
        <f>(($D881*'fnd base rates'!H$107)
+($E881*'fnd base rates'!H$108)
+($F881*'fnd base rates'!H$109)
+($G881*'fnd base rates'!H$110)
+($H881*'fnd base rates'!H$111)
+($I881*'fnd base rates'!H$112)
+($J881*'fnd base rates'!H$113)
+($K881*'fnd base rates'!H$114)
+($M881*'fnd base rates'!H$116)
+($N881*'fnd base rates'!H$117)
+($O881*'fnd base rates'!H$118)
+($P881*VLOOKUP($S881+12,rate_basefnd,8)))</f>
        <v>35725.514700000007</v>
      </c>
      <c r="AA881" s="1">
        <f>(($D881*'fnd base rates'!I$107)
+($E881*'fnd base rates'!I$108)
+($F881*'fnd base rates'!I$109)
+($G881*'fnd base rates'!I$110)
+($H881*'fnd base rates'!I$111)
+($I881*'fnd base rates'!I$112)
+($J881*'fnd base rates'!I$113)
+($K881*'fnd base rates'!I$114)
+($M881*'fnd base rates'!I$116)
+($N881*'fnd base rates'!I$117)
+($O881*'fnd base rates'!I$118)
+($P881*VLOOKUP($S881+12,rate_basefnd,9)))
*$R881</f>
        <v>21546.86</v>
      </c>
      <c r="AB881" s="1">
        <f>(($D881*'fnd base rates'!J$107)
+($E881*'fnd base rates'!J$108)
+($F881*'fnd base rates'!J$109)
+($G881*'fnd base rates'!J$110)
+($H881*'fnd base rates'!J$111)
+($I881*'fnd base rates'!J$112)
+($J881*'fnd base rates'!J$113)
+($K881*'fnd base rates'!J$114)
+($M881*'fnd base rates'!J$116)
+($N881*'fnd base rates'!J$117)
+($O881*'fnd base rates'!J$118)
+($P881*VLOOKUP($S881+12,rate_basefnd,10)))
*$R881</f>
        <v>19899.68</v>
      </c>
      <c r="AC881" s="1">
        <f>(($D881*'fnd base rates'!K$107)
+($E881*'fnd base rates'!K$108)
+($F881*'fnd base rates'!K$109)
+($G881*'fnd base rates'!K$110)
+($H881*'fnd base rates'!K$111)
+($I881*'fnd base rates'!K$112)
+($J881*'fnd base rates'!K$113)
+($K881*'fnd base rates'!K$114)
+($M881*'fnd base rates'!K$116)
+($N881*'fnd base rates'!K$117)
+($O881*'fnd base rates'!K$118)
+($P881*VLOOKUP($S881+12,rate_basefnd,11)))
*$R881</f>
        <v>75428.680769999992</v>
      </c>
      <c r="AD881" s="1">
        <f>(($D881*'fnd base rates'!L$107)
+($E881*'fnd base rates'!L$108)
+($F881*'fnd base rates'!L$109)
+($G881*'fnd base rates'!L$110)
+($H881*'fnd base rates'!L$111)
+($I881*'fnd base rates'!L$112)
+($J881*'fnd base rates'!L$113)
+($K881*'fnd base rates'!L$114)
+($M881*'fnd base rates'!L$116)
+($N881*'fnd base rates'!L$117)
+($O881*'fnd base rates'!L$118)
+($P881*VLOOKUP($S881+12,rate_basefnd,12)))</f>
        <v>99453.648419999998</v>
      </c>
      <c r="AE881" s="1">
        <f>(($D881*'fnd base rates'!M$107)
+($E881*'fnd base rates'!M$108)
+($F881*'fnd base rates'!M$109)
+($G881*'fnd base rates'!M$110)
+($H881*'fnd base rates'!M$111)
+($I881*'fnd base rates'!M$112)
+($J881*'fnd base rates'!M$113)
+($K881*'fnd base rates'!M$114)
+($M881*'fnd base rates'!M$116)
+($N881*'fnd base rates'!M$117)
+($O881*'fnd base rates'!M$118)
+($P881*VLOOKUP($S881+12,rate_basefnd,13)))</f>
        <v>0</v>
      </c>
      <c r="AF881" s="4">
        <f t="shared" si="995"/>
        <v>739743.76899999997</v>
      </c>
      <c r="AH881" s="4">
        <f t="shared" si="996"/>
        <v>497117008</v>
      </c>
      <c r="AI881" s="4" t="str">
        <f t="shared" si="997"/>
        <v>497</v>
      </c>
      <c r="AJ881" s="2" t="str">
        <f t="shared" si="998"/>
        <v>117</v>
      </c>
      <c r="AK881" s="2" t="str">
        <f t="shared" si="999"/>
        <v>008</v>
      </c>
      <c r="AL881" s="4">
        <f t="shared" si="1000"/>
        <v>1</v>
      </c>
      <c r="AM881" s="4">
        <f t="shared" si="992"/>
        <v>70</v>
      </c>
      <c r="AN881" s="4">
        <f t="shared" si="1001"/>
        <v>739743.76899999997</v>
      </c>
      <c r="AO881" s="4">
        <f t="shared" si="1002"/>
        <v>10568</v>
      </c>
      <c r="AP881" s="4">
        <f t="shared" si="1003"/>
        <v>0</v>
      </c>
      <c r="AQ881" s="4">
        <v>10568</v>
      </c>
      <c r="AW881" s="4">
        <v>10542</v>
      </c>
      <c r="AX881" s="5">
        <f t="shared" si="1004"/>
        <v>26</v>
      </c>
      <c r="AY881" s="4">
        <v>10568</v>
      </c>
      <c r="AZ881" s="5"/>
      <c r="BB881" s="5">
        <f t="shared" ref="BB881" si="1043">BC881-BA881</f>
        <v>0</v>
      </c>
    </row>
    <row r="882" spans="1:54" s="4" customFormat="1">
      <c r="A882" s="278">
        <v>497</v>
      </c>
      <c r="B882" s="2">
        <v>497117024</v>
      </c>
      <c r="C882" s="10" t="s">
        <v>262</v>
      </c>
      <c r="D882" s="15">
        <f>'fnd enro'!D882</f>
        <v>0</v>
      </c>
      <c r="E882" s="15">
        <f>'fnd enro'!E882</f>
        <v>0</v>
      </c>
      <c r="F882" s="15">
        <f>'fnd enro'!F882</f>
        <v>2</v>
      </c>
      <c r="G882" s="15">
        <f>'fnd enro'!G882</f>
        <v>11</v>
      </c>
      <c r="H882" s="15">
        <f>'fnd enro'!H882</f>
        <v>5</v>
      </c>
      <c r="I882" s="15">
        <f>'fnd enro'!I882</f>
        <v>7</v>
      </c>
      <c r="J882" s="15">
        <f>'fnd enro'!J882</f>
        <v>0</v>
      </c>
      <c r="K882" s="16">
        <f>'fnd enro'!K882</f>
        <v>0.95750000000000002</v>
      </c>
      <c r="L882" s="15">
        <f>'fnd enro'!L882</f>
        <v>0</v>
      </c>
      <c r="M882" s="15">
        <f>'fnd enro'!M882</f>
        <v>1</v>
      </c>
      <c r="N882" s="15">
        <f>'fnd enro'!N882</f>
        <v>0</v>
      </c>
      <c r="O882" s="15">
        <f>'fnd enro'!O882</f>
        <v>0</v>
      </c>
      <c r="P882" s="15">
        <f>'fnd enro'!P882</f>
        <v>6</v>
      </c>
      <c r="Q882" s="15">
        <f>'fnd enro'!R882</f>
        <v>25</v>
      </c>
      <c r="R882" s="16">
        <f t="shared" si="994"/>
        <v>1</v>
      </c>
      <c r="S882" s="15">
        <f>VALUE('fnd enro'!Q882)</f>
        <v>4</v>
      </c>
      <c r="T882" s="2"/>
      <c r="U882" s="1">
        <f>(($D882*'fnd base rates'!C$107)
+($E882*'fnd base rates'!C$108)
+($F882*'fnd base rates'!C$109)
+($G882*'fnd base rates'!C$110)
+($H882*'fnd base rates'!C$111)
+($I882*'fnd base rates'!C$112)
+($J882*'fnd base rates'!C$113)
+($K882*'fnd base rates'!C$114)
+($M882*'fnd base rates'!C$116)
+($N882*'fnd base rates'!C$117)
+($O882*'fnd base rates'!C$118)
+($P882*VLOOKUP($S882+12,rate_basefnd,3)))
*$R882</f>
        <v>13239.087325</v>
      </c>
      <c r="V882" s="1">
        <f>(($D882*'fnd base rates'!D$107)
+($E882*'fnd base rates'!D$108)
+($F882*'fnd base rates'!D$109)
+($G882*'fnd base rates'!D$110)
+($H882*'fnd base rates'!D$111)
+($I882*'fnd base rates'!D$112)
+($J882*'fnd base rates'!D$113)
+($K882*'fnd base rates'!D$114)
+($M882*'fnd base rates'!D$116)
+($N882*'fnd base rates'!D$117)
+($O882*'fnd base rates'!D$118)
+($P882*VLOOKUP($S882+12,rate_basefnd,4)))
*$R882</f>
        <v>20037.98</v>
      </c>
      <c r="W882" s="1">
        <f>(($D882*'fnd base rates'!E$107)
+($E882*'fnd base rates'!E$108)
+($F882*'fnd base rates'!E$109)
+($G882*'fnd base rates'!E$110)
+($H882*'fnd base rates'!E$111)
+($I882*'fnd base rates'!E$112)
+($J882*'fnd base rates'!E$113)
+($K882*'fnd base rates'!E$114)
+($M882*'fnd base rates'!E$116)
+($N882*'fnd base rates'!E$117)
+($O882*'fnd base rates'!E$118)
+($P882*VLOOKUP($S882+12,rate_basefnd,5)))
*$R882</f>
        <v>114136.751475</v>
      </c>
      <c r="X882" s="1">
        <f>(($D882*'fnd base rates'!F$107)
+($E882*'fnd base rates'!F$108)
+($F882*'fnd base rates'!F$109)
+($G882*'fnd base rates'!F$110)
+($H882*'fnd base rates'!F$111)
+($I882*'fnd base rates'!F$112)
+($J882*'fnd base rates'!F$113)
+($K882*'fnd base rates'!F$114)
+($M882*'fnd base rates'!F$116)
+($N882*'fnd base rates'!F$117)
+($O882*'fnd base rates'!F$118)
+($P882*VLOOKUP($S882+12,rate_basefnd,6)))
*$R882</f>
        <v>26323.469550000005</v>
      </c>
      <c r="Y882" s="1">
        <f>(($D882*'fnd base rates'!G$107)
+($E882*'fnd base rates'!G$108)
+($F882*'fnd base rates'!G$109)
+($G882*'fnd base rates'!G$110)
+($H882*'fnd base rates'!G$111)
+($I882*'fnd base rates'!G$112)
+($J882*'fnd base rates'!G$113)
+($K882*'fnd base rates'!G$114)
+($M882*'fnd base rates'!G$116)
+($N882*'fnd base rates'!G$117)
+($O882*'fnd base rates'!G$118)
+($P882*VLOOKUP($S882+12,rate_basefnd,7)))
*$R882</f>
        <v>4641.3034749999997</v>
      </c>
      <c r="Z882" s="1">
        <f>(($D882*'fnd base rates'!H$107)
+($E882*'fnd base rates'!H$108)
+($F882*'fnd base rates'!H$109)
+($G882*'fnd base rates'!H$110)
+($H882*'fnd base rates'!H$111)
+($I882*'fnd base rates'!H$112)
+($J882*'fnd base rates'!H$113)
+($K882*'fnd base rates'!H$114)
+($M882*'fnd base rates'!H$116)
+($N882*'fnd base rates'!H$117)
+($O882*'fnd base rates'!H$118)
+($P882*VLOOKUP($S882+12,rate_basefnd,8)))</f>
        <v>14792.770249999998</v>
      </c>
      <c r="AA882" s="1">
        <f>(($D882*'fnd base rates'!I$107)
+($E882*'fnd base rates'!I$108)
+($F882*'fnd base rates'!I$109)
+($G882*'fnd base rates'!I$110)
+($H882*'fnd base rates'!I$111)
+($I882*'fnd base rates'!I$112)
+($J882*'fnd base rates'!I$113)
+($K882*'fnd base rates'!I$114)
+($M882*'fnd base rates'!I$116)
+($N882*'fnd base rates'!I$117)
+($O882*'fnd base rates'!I$118)
+($P882*VLOOKUP($S882+12,rate_basefnd,9)))
*$R882</f>
        <v>8718.4599999999991</v>
      </c>
      <c r="AB882" s="1">
        <f>(($D882*'fnd base rates'!J$107)
+($E882*'fnd base rates'!J$108)
+($F882*'fnd base rates'!J$109)
+($G882*'fnd base rates'!J$110)
+($H882*'fnd base rates'!J$111)
+($I882*'fnd base rates'!J$112)
+($J882*'fnd base rates'!J$113)
+($K882*'fnd base rates'!J$114)
+($M882*'fnd base rates'!J$116)
+($N882*'fnd base rates'!J$117)
+($O882*'fnd base rates'!J$118)
+($P882*VLOOKUP($S882+12,rate_basefnd,10)))
*$R882</f>
        <v>10076.98</v>
      </c>
      <c r="AC882" s="1">
        <f>(($D882*'fnd base rates'!K$107)
+($E882*'fnd base rates'!K$108)
+($F882*'fnd base rates'!K$109)
+($G882*'fnd base rates'!K$110)
+($H882*'fnd base rates'!K$111)
+($I882*'fnd base rates'!K$112)
+($J882*'fnd base rates'!K$113)
+($K882*'fnd base rates'!K$114)
+($M882*'fnd base rates'!K$116)
+($N882*'fnd base rates'!K$117)
+($O882*'fnd base rates'!K$118)
+($P882*VLOOKUP($S882+12,rate_basefnd,11)))
*$R882</f>
        <v>27308.370275000001</v>
      </c>
      <c r="AD882" s="1">
        <f>(($D882*'fnd base rates'!L$107)
+($E882*'fnd base rates'!L$108)
+($F882*'fnd base rates'!L$109)
+($G882*'fnd base rates'!L$110)
+($H882*'fnd base rates'!L$111)
+($I882*'fnd base rates'!L$112)
+($J882*'fnd base rates'!L$113)
+($K882*'fnd base rates'!L$114)
+($M882*'fnd base rates'!L$116)
+($N882*'fnd base rates'!L$117)
+($O882*'fnd base rates'!L$118)
+($P882*VLOOKUP($S882+12,rate_basefnd,12)))</f>
        <v>35048.225150000006</v>
      </c>
      <c r="AE882" s="1">
        <f>(($D882*'fnd base rates'!M$107)
+($E882*'fnd base rates'!M$108)
+($F882*'fnd base rates'!M$109)
+($G882*'fnd base rates'!M$110)
+($H882*'fnd base rates'!M$111)
+($I882*'fnd base rates'!M$112)
+($J882*'fnd base rates'!M$113)
+($K882*'fnd base rates'!M$114)
+($M882*'fnd base rates'!M$116)
+($N882*'fnd base rates'!M$117)
+($O882*'fnd base rates'!M$118)
+($P882*VLOOKUP($S882+12,rate_basefnd,13)))</f>
        <v>0</v>
      </c>
      <c r="AF882" s="4">
        <f t="shared" si="995"/>
        <v>274323.39750000002</v>
      </c>
      <c r="AH882" s="4">
        <f t="shared" si="996"/>
        <v>497117024</v>
      </c>
      <c r="AI882" s="4" t="str">
        <f t="shared" si="997"/>
        <v>497</v>
      </c>
      <c r="AJ882" s="2" t="str">
        <f t="shared" si="998"/>
        <v>117</v>
      </c>
      <c r="AK882" s="2" t="str">
        <f t="shared" si="999"/>
        <v>024</v>
      </c>
      <c r="AL882" s="4">
        <f t="shared" si="1000"/>
        <v>1</v>
      </c>
      <c r="AM882" s="4">
        <f t="shared" si="992"/>
        <v>25</v>
      </c>
      <c r="AN882" s="4">
        <f t="shared" si="1001"/>
        <v>274323.39750000002</v>
      </c>
      <c r="AO882" s="4">
        <f t="shared" si="1002"/>
        <v>10973</v>
      </c>
      <c r="AP882" s="4">
        <f t="shared" si="1003"/>
        <v>0</v>
      </c>
      <c r="AQ882" s="4">
        <v>10973</v>
      </c>
      <c r="AW882" s="4">
        <v>10954</v>
      </c>
      <c r="AX882" s="5">
        <f t="shared" si="1004"/>
        <v>19</v>
      </c>
      <c r="AY882" s="4">
        <v>10973</v>
      </c>
      <c r="AZ882" s="5"/>
      <c r="BB882" s="5">
        <f t="shared" ref="BB882" si="1044">BC882-BA882</f>
        <v>0</v>
      </c>
    </row>
    <row r="883" spans="1:54" s="4" customFormat="1">
      <c r="A883" s="278">
        <v>497</v>
      </c>
      <c r="B883" s="2">
        <v>497117061</v>
      </c>
      <c r="C883" s="10" t="s">
        <v>262</v>
      </c>
      <c r="D883" s="15">
        <f>'fnd enro'!D883</f>
        <v>0</v>
      </c>
      <c r="E883" s="15">
        <f>'fnd enro'!E883</f>
        <v>0</v>
      </c>
      <c r="F883" s="15">
        <f>'fnd enro'!F883</f>
        <v>3</v>
      </c>
      <c r="G883" s="15">
        <f>'fnd enro'!G883</f>
        <v>5</v>
      </c>
      <c r="H883" s="15">
        <f>'fnd enro'!H883</f>
        <v>6</v>
      </c>
      <c r="I883" s="15">
        <f>'fnd enro'!I883</f>
        <v>5</v>
      </c>
      <c r="J883" s="15">
        <f>'fnd enro'!J883</f>
        <v>0</v>
      </c>
      <c r="K883" s="16">
        <f>'fnd enro'!K883</f>
        <v>0.72770000000000001</v>
      </c>
      <c r="L883" s="15">
        <f>'fnd enro'!L883</f>
        <v>0</v>
      </c>
      <c r="M883" s="15">
        <f>'fnd enro'!M883</f>
        <v>0</v>
      </c>
      <c r="N883" s="15">
        <f>'fnd enro'!N883</f>
        <v>0</v>
      </c>
      <c r="O883" s="15">
        <f>'fnd enro'!O883</f>
        <v>0</v>
      </c>
      <c r="P883" s="15">
        <f>'fnd enro'!P883</f>
        <v>8</v>
      </c>
      <c r="Q883" s="15">
        <f>'fnd enro'!R883</f>
        <v>19</v>
      </c>
      <c r="R883" s="16">
        <f t="shared" si="994"/>
        <v>1</v>
      </c>
      <c r="S883" s="15">
        <f>VALUE('fnd enro'!Q883)</f>
        <v>10</v>
      </c>
      <c r="T883" s="2"/>
      <c r="U883" s="1">
        <f>(($D883*'fnd base rates'!C$107)
+($E883*'fnd base rates'!C$108)
+($F883*'fnd base rates'!C$109)
+($G883*'fnd base rates'!C$110)
+($H883*'fnd base rates'!C$111)
+($I883*'fnd base rates'!C$112)
+($J883*'fnd base rates'!C$113)
+($K883*'fnd base rates'!C$114)
+($M883*'fnd base rates'!C$116)
+($N883*'fnd base rates'!C$117)
+($O883*'fnd base rates'!C$118)
+($P883*VLOOKUP($S883+12,rate_basefnd,3)))
*$R883</f>
        <v>10299.283567000002</v>
      </c>
      <c r="V883" s="1">
        <f>(($D883*'fnd base rates'!D$107)
+($E883*'fnd base rates'!D$108)
+($F883*'fnd base rates'!D$109)
+($G883*'fnd base rates'!D$110)
+($H883*'fnd base rates'!D$111)
+($I883*'fnd base rates'!D$112)
+($J883*'fnd base rates'!D$113)
+($K883*'fnd base rates'!D$114)
+($M883*'fnd base rates'!D$116)
+($N883*'fnd base rates'!D$117)
+($O883*'fnd base rates'!D$118)
+($P883*VLOOKUP($S883+12,rate_basefnd,4)))
*$R883</f>
        <v>16570.149999999998</v>
      </c>
      <c r="W883" s="1">
        <f>(($D883*'fnd base rates'!E$107)
+($E883*'fnd base rates'!E$108)
+($F883*'fnd base rates'!E$109)
+($G883*'fnd base rates'!E$110)
+($H883*'fnd base rates'!E$111)
+($I883*'fnd base rates'!E$112)
+($J883*'fnd base rates'!E$113)
+($K883*'fnd base rates'!E$114)
+($M883*'fnd base rates'!E$116)
+($N883*'fnd base rates'!E$117)
+($O883*'fnd base rates'!E$118)
+($P883*VLOOKUP($S883+12,rate_basefnd,5)))
*$R883</f>
        <v>98984.099921000001</v>
      </c>
      <c r="X883" s="1">
        <f>(($D883*'fnd base rates'!F$107)
+($E883*'fnd base rates'!F$108)
+($F883*'fnd base rates'!F$109)
+($G883*'fnd base rates'!F$110)
+($H883*'fnd base rates'!F$111)
+($I883*'fnd base rates'!F$112)
+($J883*'fnd base rates'!F$113)
+($K883*'fnd base rates'!F$114)
+($M883*'fnd base rates'!F$116)
+($N883*'fnd base rates'!F$117)
+($O883*'fnd base rates'!F$118)
+($P883*VLOOKUP($S883+12,rate_basefnd,6)))
*$R883</f>
        <v>19459.219257999997</v>
      </c>
      <c r="Y883" s="1">
        <f>(($D883*'fnd base rates'!G$107)
+($E883*'fnd base rates'!G$108)
+($F883*'fnd base rates'!G$109)
+($G883*'fnd base rates'!G$110)
+($H883*'fnd base rates'!G$111)
+($I883*'fnd base rates'!G$112)
+($J883*'fnd base rates'!G$113)
+($K883*'fnd base rates'!G$114)
+($M883*'fnd base rates'!G$116)
+($N883*'fnd base rates'!G$117)
+($O883*'fnd base rates'!G$118)
+($P883*VLOOKUP($S883+12,rate_basefnd,7)))
*$R883</f>
        <v>4208.6666409999998</v>
      </c>
      <c r="Z883" s="1">
        <f>(($D883*'fnd base rates'!H$107)
+($E883*'fnd base rates'!H$108)
+($F883*'fnd base rates'!H$109)
+($G883*'fnd base rates'!H$110)
+($H883*'fnd base rates'!H$111)
+($I883*'fnd base rates'!H$112)
+($J883*'fnd base rates'!H$113)
+($K883*'fnd base rates'!H$114)
+($M883*'fnd base rates'!H$116)
+($N883*'fnd base rates'!H$117)
+($O883*'fnd base rates'!H$118)
+($P883*VLOOKUP($S883+12,rate_basefnd,8)))</f>
        <v>11165.536990000001</v>
      </c>
      <c r="AA883" s="1">
        <f>(($D883*'fnd base rates'!I$107)
+($E883*'fnd base rates'!I$108)
+($F883*'fnd base rates'!I$109)
+($G883*'fnd base rates'!I$110)
+($H883*'fnd base rates'!I$111)
+($I883*'fnd base rates'!I$112)
+($J883*'fnd base rates'!I$113)
+($K883*'fnd base rates'!I$114)
+($M883*'fnd base rates'!I$116)
+($N883*'fnd base rates'!I$117)
+($O883*'fnd base rates'!I$118)
+($P883*VLOOKUP($S883+12,rate_basefnd,9)))
*$R883</f>
        <v>7255.84</v>
      </c>
      <c r="AB883" s="1">
        <f>(($D883*'fnd base rates'!J$107)
+($E883*'fnd base rates'!J$108)
+($F883*'fnd base rates'!J$109)
+($G883*'fnd base rates'!J$110)
+($H883*'fnd base rates'!J$111)
+($I883*'fnd base rates'!J$112)
+($J883*'fnd base rates'!J$113)
+($K883*'fnd base rates'!J$114)
+($M883*'fnd base rates'!J$116)
+($N883*'fnd base rates'!J$117)
+($O883*'fnd base rates'!J$118)
+($P883*VLOOKUP($S883+12,rate_basefnd,10)))
*$R883</f>
        <v>10657.21</v>
      </c>
      <c r="AC883" s="1">
        <f>(($D883*'fnd base rates'!K$107)
+($E883*'fnd base rates'!K$108)
+($F883*'fnd base rates'!K$109)
+($G883*'fnd base rates'!K$110)
+($H883*'fnd base rates'!K$111)
+($I883*'fnd base rates'!K$112)
+($J883*'fnd base rates'!K$113)
+($K883*'fnd base rates'!K$114)
+($M883*'fnd base rates'!K$116)
+($N883*'fnd base rates'!K$117)
+($O883*'fnd base rates'!K$118)
+($P883*VLOOKUP($S883+12,rate_basefnd,11)))
*$R883</f>
        <v>20695.006208999999</v>
      </c>
      <c r="AD883" s="1">
        <f>(($D883*'fnd base rates'!L$107)
+($E883*'fnd base rates'!L$108)
+($F883*'fnd base rates'!L$109)
+($G883*'fnd base rates'!L$110)
+($H883*'fnd base rates'!L$111)
+($I883*'fnd base rates'!L$112)
+($J883*'fnd base rates'!L$113)
+($K883*'fnd base rates'!L$114)
+($M883*'fnd base rates'!L$116)
+($N883*'fnd base rates'!L$117)
+($O883*'fnd base rates'!L$118)
+($P883*VLOOKUP($S883+12,rate_basefnd,12)))</f>
        <v>28884.804714000002</v>
      </c>
      <c r="AE883" s="1">
        <f>(($D883*'fnd base rates'!M$107)
+($E883*'fnd base rates'!M$108)
+($F883*'fnd base rates'!M$109)
+($G883*'fnd base rates'!M$110)
+($H883*'fnd base rates'!M$111)
+($I883*'fnd base rates'!M$112)
+($J883*'fnd base rates'!M$113)
+($K883*'fnd base rates'!M$114)
+($M883*'fnd base rates'!M$116)
+($N883*'fnd base rates'!M$117)
+($O883*'fnd base rates'!M$118)
+($P883*VLOOKUP($S883+12,rate_basefnd,13)))</f>
        <v>0</v>
      </c>
      <c r="AF883" s="4">
        <f t="shared" si="995"/>
        <v>228179.81729999997</v>
      </c>
      <c r="AH883" s="4">
        <f t="shared" si="996"/>
        <v>497117061</v>
      </c>
      <c r="AI883" s="4" t="str">
        <f t="shared" si="997"/>
        <v>497</v>
      </c>
      <c r="AJ883" s="2" t="str">
        <f t="shared" si="998"/>
        <v>117</v>
      </c>
      <c r="AK883" s="2" t="str">
        <f t="shared" si="999"/>
        <v>061</v>
      </c>
      <c r="AL883" s="4">
        <f t="shared" si="1000"/>
        <v>1</v>
      </c>
      <c r="AM883" s="4">
        <f t="shared" si="992"/>
        <v>19</v>
      </c>
      <c r="AN883" s="4">
        <f t="shared" si="1001"/>
        <v>228179.81729999997</v>
      </c>
      <c r="AO883" s="4">
        <f t="shared" si="1002"/>
        <v>12009</v>
      </c>
      <c r="AP883" s="4">
        <f t="shared" si="1003"/>
        <v>0</v>
      </c>
      <c r="AQ883" s="4">
        <v>12009</v>
      </c>
      <c r="AW883" s="4">
        <v>11967</v>
      </c>
      <c r="AX883" s="5">
        <f t="shared" si="1004"/>
        <v>42</v>
      </c>
      <c r="AY883" s="4">
        <v>12009</v>
      </c>
      <c r="AZ883" s="5"/>
      <c r="BB883" s="5">
        <f t="shared" ref="BB883" si="1045">BC883-BA883</f>
        <v>0</v>
      </c>
    </row>
    <row r="884" spans="1:54" s="4" customFormat="1">
      <c r="A884" s="278">
        <v>497</v>
      </c>
      <c r="B884" s="2">
        <v>497117074</v>
      </c>
      <c r="C884" s="10" t="s">
        <v>262</v>
      </c>
      <c r="D884" s="15">
        <f>'fnd enro'!D884</f>
        <v>0</v>
      </c>
      <c r="E884" s="15">
        <f>'fnd enro'!E884</f>
        <v>0</v>
      </c>
      <c r="F884" s="15">
        <f>'fnd enro'!F884</f>
        <v>2</v>
      </c>
      <c r="G884" s="15">
        <f>'fnd enro'!G884</f>
        <v>4</v>
      </c>
      <c r="H884" s="15">
        <f>'fnd enro'!H884</f>
        <v>1</v>
      </c>
      <c r="I884" s="15">
        <f>'fnd enro'!I884</f>
        <v>0</v>
      </c>
      <c r="J884" s="15">
        <f>'fnd enro'!J884</f>
        <v>0</v>
      </c>
      <c r="K884" s="16">
        <f>'fnd enro'!K884</f>
        <v>0.2681</v>
      </c>
      <c r="L884" s="15">
        <f>'fnd enro'!L884</f>
        <v>0</v>
      </c>
      <c r="M884" s="15">
        <f>'fnd enro'!M884</f>
        <v>0</v>
      </c>
      <c r="N884" s="15">
        <f>'fnd enro'!N884</f>
        <v>0</v>
      </c>
      <c r="O884" s="15">
        <f>'fnd enro'!O884</f>
        <v>0</v>
      </c>
      <c r="P884" s="15">
        <f>'fnd enro'!P884</f>
        <v>1</v>
      </c>
      <c r="Q884" s="15">
        <f>'fnd enro'!R884</f>
        <v>7</v>
      </c>
      <c r="R884" s="16">
        <f t="shared" si="994"/>
        <v>1</v>
      </c>
      <c r="S884" s="15">
        <f>VALUE('fnd enro'!Q884)</f>
        <v>4</v>
      </c>
      <c r="T884" s="2"/>
      <c r="U884" s="1">
        <f>(($D884*'fnd base rates'!C$107)
+($E884*'fnd base rates'!C$108)
+($F884*'fnd base rates'!C$109)
+($G884*'fnd base rates'!C$110)
+($H884*'fnd base rates'!C$111)
+($I884*'fnd base rates'!C$112)
+($J884*'fnd base rates'!C$113)
+($K884*'fnd base rates'!C$114)
+($M884*'fnd base rates'!C$116)
+($N884*'fnd base rates'!C$117)
+($O884*'fnd base rates'!C$118)
+($P884*VLOOKUP($S884+12,rate_basefnd,3)))
*$R884</f>
        <v>3642.826051</v>
      </c>
      <c r="V884" s="1">
        <f>(($D884*'fnd base rates'!D$107)
+($E884*'fnd base rates'!D$108)
+($F884*'fnd base rates'!D$109)
+($G884*'fnd base rates'!D$110)
+($H884*'fnd base rates'!D$111)
+($I884*'fnd base rates'!D$112)
+($J884*'fnd base rates'!D$113)
+($K884*'fnd base rates'!D$114)
+($M884*'fnd base rates'!D$116)
+($N884*'fnd base rates'!D$117)
+($O884*'fnd base rates'!D$118)
+($P884*VLOOKUP($S884+12,rate_basefnd,4)))
*$R884</f>
        <v>5386.32</v>
      </c>
      <c r="W884" s="1">
        <f>(($D884*'fnd base rates'!E$107)
+($E884*'fnd base rates'!E$108)
+($F884*'fnd base rates'!E$109)
+($G884*'fnd base rates'!E$110)
+($H884*'fnd base rates'!E$111)
+($I884*'fnd base rates'!E$112)
+($J884*'fnd base rates'!E$113)
+($K884*'fnd base rates'!E$114)
+($M884*'fnd base rates'!E$116)
+($N884*'fnd base rates'!E$117)
+($O884*'fnd base rates'!E$118)
+($P884*VLOOKUP($S884+12,rate_basefnd,5)))
*$R884</f>
        <v>28123.116813000001</v>
      </c>
      <c r="X884" s="1">
        <f>(($D884*'fnd base rates'!F$107)
+($E884*'fnd base rates'!F$108)
+($F884*'fnd base rates'!F$109)
+($G884*'fnd base rates'!F$110)
+($H884*'fnd base rates'!F$111)
+($I884*'fnd base rates'!F$112)
+($J884*'fnd base rates'!F$113)
+($K884*'fnd base rates'!F$114)
+($M884*'fnd base rates'!F$116)
+($N884*'fnd base rates'!F$117)
+($O884*'fnd base rates'!F$118)
+($P884*VLOOKUP($S884+12,rate_basefnd,6)))
*$R884</f>
        <v>8096.7586740000006</v>
      </c>
      <c r="Y884" s="1">
        <f>(($D884*'fnd base rates'!G$107)
+($E884*'fnd base rates'!G$108)
+($F884*'fnd base rates'!G$109)
+($G884*'fnd base rates'!G$110)
+($H884*'fnd base rates'!G$111)
+($I884*'fnd base rates'!G$112)
+($J884*'fnd base rates'!G$113)
+($K884*'fnd base rates'!G$114)
+($M884*'fnd base rates'!G$116)
+($N884*'fnd base rates'!G$117)
+($O884*'fnd base rates'!G$118)
+($P884*VLOOKUP($S884+12,rate_basefnd,7)))
*$R884</f>
        <v>1184.2729729999999</v>
      </c>
      <c r="Z884" s="1">
        <f>(($D884*'fnd base rates'!H$107)
+($E884*'fnd base rates'!H$108)
+($F884*'fnd base rates'!H$109)
+($G884*'fnd base rates'!H$110)
+($H884*'fnd base rates'!H$111)
+($I884*'fnd base rates'!H$112)
+($J884*'fnd base rates'!H$113)
+($K884*'fnd base rates'!H$114)
+($M884*'fnd base rates'!H$116)
+($N884*'fnd base rates'!H$117)
+($O884*'fnd base rates'!H$118)
+($P884*VLOOKUP($S884+12,rate_basefnd,8)))</f>
        <v>3524.42047</v>
      </c>
      <c r="AA884" s="1">
        <f>(($D884*'fnd base rates'!I$107)
+($E884*'fnd base rates'!I$108)
+($F884*'fnd base rates'!I$109)
+($G884*'fnd base rates'!I$110)
+($H884*'fnd base rates'!I$111)
+($I884*'fnd base rates'!I$112)
+($J884*'fnd base rates'!I$113)
+($K884*'fnd base rates'!I$114)
+($M884*'fnd base rates'!I$116)
+($N884*'fnd base rates'!I$117)
+($O884*'fnd base rates'!I$118)
+($P884*VLOOKUP($S884+12,rate_basefnd,9)))
*$R884</f>
        <v>2051.7800000000002</v>
      </c>
      <c r="AB884" s="1">
        <f>(($D884*'fnd base rates'!J$107)
+($E884*'fnd base rates'!J$108)
+($F884*'fnd base rates'!J$109)
+($G884*'fnd base rates'!J$110)
+($H884*'fnd base rates'!J$111)
+($I884*'fnd base rates'!J$112)
+($J884*'fnd base rates'!J$113)
+($K884*'fnd base rates'!J$114)
+($M884*'fnd base rates'!J$116)
+($N884*'fnd base rates'!J$117)
+($O884*'fnd base rates'!J$118)
+($P884*VLOOKUP($S884+12,rate_basefnd,10)))
*$R884</f>
        <v>1552.47</v>
      </c>
      <c r="AC884" s="1">
        <f>(($D884*'fnd base rates'!K$107)
+($E884*'fnd base rates'!K$108)
+($F884*'fnd base rates'!K$109)
+($G884*'fnd base rates'!K$110)
+($H884*'fnd base rates'!K$111)
+($I884*'fnd base rates'!K$112)
+($J884*'fnd base rates'!K$113)
+($K884*'fnd base rates'!K$114)
+($M884*'fnd base rates'!K$116)
+($N884*'fnd base rates'!K$117)
+($O884*'fnd base rates'!K$118)
+($P884*VLOOKUP($S884+12,rate_basefnd,11)))
*$R884</f>
        <v>7441.6780770000005</v>
      </c>
      <c r="AD884" s="1">
        <f>(($D884*'fnd base rates'!L$107)
+($E884*'fnd base rates'!L$108)
+($F884*'fnd base rates'!L$109)
+($G884*'fnd base rates'!L$110)
+($H884*'fnd base rates'!L$111)
+($I884*'fnd base rates'!L$112)
+($J884*'fnd base rates'!L$113)
+($K884*'fnd base rates'!L$114)
+($M884*'fnd base rates'!L$116)
+($N884*'fnd base rates'!L$117)
+($O884*'fnd base rates'!L$118)
+($P884*VLOOKUP($S884+12,rate_basefnd,12)))</f>
        <v>9585.5138420000003</v>
      </c>
      <c r="AE884" s="1">
        <f>(($D884*'fnd base rates'!M$107)
+($E884*'fnd base rates'!M$108)
+($F884*'fnd base rates'!M$109)
+($G884*'fnd base rates'!M$110)
+($H884*'fnd base rates'!M$111)
+($I884*'fnd base rates'!M$112)
+($J884*'fnd base rates'!M$113)
+($K884*'fnd base rates'!M$114)
+($M884*'fnd base rates'!M$116)
+($N884*'fnd base rates'!M$117)
+($O884*'fnd base rates'!M$118)
+($P884*VLOOKUP($S884+12,rate_basefnd,13)))</f>
        <v>0</v>
      </c>
      <c r="AF884" s="4">
        <f t="shared" si="995"/>
        <v>70589.156900000002</v>
      </c>
      <c r="AH884" s="4">
        <f t="shared" si="996"/>
        <v>497117074</v>
      </c>
      <c r="AI884" s="4" t="str">
        <f t="shared" si="997"/>
        <v>497</v>
      </c>
      <c r="AJ884" s="2" t="str">
        <f t="shared" si="998"/>
        <v>117</v>
      </c>
      <c r="AK884" s="2" t="str">
        <f t="shared" si="999"/>
        <v>074</v>
      </c>
      <c r="AL884" s="4">
        <f t="shared" si="1000"/>
        <v>1</v>
      </c>
      <c r="AM884" s="4">
        <f t="shared" si="992"/>
        <v>7</v>
      </c>
      <c r="AN884" s="4">
        <f t="shared" si="1001"/>
        <v>70589.156900000002</v>
      </c>
      <c r="AO884" s="4">
        <f t="shared" si="1002"/>
        <v>10084</v>
      </c>
      <c r="AP884" s="4">
        <f t="shared" si="1003"/>
        <v>0</v>
      </c>
      <c r="AQ884" s="4">
        <v>10084</v>
      </c>
      <c r="AW884" s="4">
        <v>10065</v>
      </c>
      <c r="AX884" s="5">
        <f t="shared" si="1004"/>
        <v>19</v>
      </c>
      <c r="AY884" s="4">
        <v>10084</v>
      </c>
      <c r="AZ884" s="5"/>
      <c r="BB884" s="5">
        <f t="shared" ref="BB884" si="1046">BC884-BA884</f>
        <v>0</v>
      </c>
    </row>
    <row r="885" spans="1:54" s="4" customFormat="1">
      <c r="A885" s="278">
        <v>497</v>
      </c>
      <c r="B885" s="2">
        <v>497117086</v>
      </c>
      <c r="C885" s="10" t="s">
        <v>262</v>
      </c>
      <c r="D885" s="15">
        <f>'fnd enro'!D885</f>
        <v>0</v>
      </c>
      <c r="E885" s="15">
        <f>'fnd enro'!E885</f>
        <v>0</v>
      </c>
      <c r="F885" s="15">
        <f>'fnd enro'!F885</f>
        <v>1</v>
      </c>
      <c r="G885" s="15">
        <f>'fnd enro'!G885</f>
        <v>13</v>
      </c>
      <c r="H885" s="15">
        <f>'fnd enro'!H885</f>
        <v>6</v>
      </c>
      <c r="I885" s="15">
        <f>'fnd enro'!I885</f>
        <v>5</v>
      </c>
      <c r="J885" s="15">
        <f>'fnd enro'!J885</f>
        <v>0</v>
      </c>
      <c r="K885" s="16">
        <f>'fnd enro'!K885</f>
        <v>0.95750000000000002</v>
      </c>
      <c r="L885" s="15">
        <f>'fnd enro'!L885</f>
        <v>0</v>
      </c>
      <c r="M885" s="15">
        <f>'fnd enro'!M885</f>
        <v>1</v>
      </c>
      <c r="N885" s="15">
        <f>'fnd enro'!N885</f>
        <v>1</v>
      </c>
      <c r="O885" s="15">
        <f>'fnd enro'!O885</f>
        <v>0</v>
      </c>
      <c r="P885" s="15">
        <f>'fnd enro'!P885</f>
        <v>5</v>
      </c>
      <c r="Q885" s="15">
        <f>'fnd enro'!R885</f>
        <v>25</v>
      </c>
      <c r="R885" s="16">
        <f t="shared" si="994"/>
        <v>1</v>
      </c>
      <c r="S885" s="15">
        <f>VALUE('fnd enro'!Q885)</f>
        <v>7</v>
      </c>
      <c r="T885" s="2"/>
      <c r="U885" s="1">
        <f>(($D885*'fnd base rates'!C$107)
+($E885*'fnd base rates'!C$108)
+($F885*'fnd base rates'!C$109)
+($G885*'fnd base rates'!C$110)
+($H885*'fnd base rates'!C$111)
+($I885*'fnd base rates'!C$112)
+($J885*'fnd base rates'!C$113)
+($K885*'fnd base rates'!C$114)
+($M885*'fnd base rates'!C$116)
+($N885*'fnd base rates'!C$117)
+($O885*'fnd base rates'!C$118)
+($P885*VLOOKUP($S885+12,rate_basefnd,3)))
*$R885</f>
        <v>13322.717325</v>
      </c>
      <c r="V885" s="1">
        <f>(($D885*'fnd base rates'!D$107)
+($E885*'fnd base rates'!D$108)
+($F885*'fnd base rates'!D$109)
+($G885*'fnd base rates'!D$110)
+($H885*'fnd base rates'!D$111)
+($I885*'fnd base rates'!D$112)
+($J885*'fnd base rates'!D$113)
+($K885*'fnd base rates'!D$114)
+($M885*'fnd base rates'!D$116)
+($N885*'fnd base rates'!D$117)
+($O885*'fnd base rates'!D$118)
+($P885*VLOOKUP($S885+12,rate_basefnd,4)))
*$R885</f>
        <v>20135.79</v>
      </c>
      <c r="W885" s="1">
        <f>(($D885*'fnd base rates'!E$107)
+($E885*'fnd base rates'!E$108)
+($F885*'fnd base rates'!E$109)
+($G885*'fnd base rates'!E$110)
+($H885*'fnd base rates'!E$111)
+($I885*'fnd base rates'!E$112)
+($J885*'fnd base rates'!E$113)
+($K885*'fnd base rates'!E$114)
+($M885*'fnd base rates'!E$116)
+($N885*'fnd base rates'!E$117)
+($O885*'fnd base rates'!E$118)
+($P885*VLOOKUP($S885+12,rate_basefnd,5)))
*$R885</f>
        <v>112231.181475</v>
      </c>
      <c r="X885" s="1">
        <f>(($D885*'fnd base rates'!F$107)
+($E885*'fnd base rates'!F$108)
+($F885*'fnd base rates'!F$109)
+($G885*'fnd base rates'!F$110)
+($H885*'fnd base rates'!F$111)
+($I885*'fnd base rates'!F$112)
+($J885*'fnd base rates'!F$113)
+($K885*'fnd base rates'!F$114)
+($M885*'fnd base rates'!F$116)
+($N885*'fnd base rates'!F$117)
+($O885*'fnd base rates'!F$118)
+($P885*VLOOKUP($S885+12,rate_basefnd,6)))
*$R885</f>
        <v>26947.039550000005</v>
      </c>
      <c r="Y885" s="1">
        <f>(($D885*'fnd base rates'!G$107)
+($E885*'fnd base rates'!G$108)
+($F885*'fnd base rates'!G$109)
+($G885*'fnd base rates'!G$110)
+($H885*'fnd base rates'!G$111)
+($I885*'fnd base rates'!G$112)
+($J885*'fnd base rates'!G$113)
+($K885*'fnd base rates'!G$114)
+($M885*'fnd base rates'!G$116)
+($N885*'fnd base rates'!G$117)
+($O885*'fnd base rates'!G$118)
+($P885*VLOOKUP($S885+12,rate_basefnd,7)))
*$R885</f>
        <v>4652.3634749999992</v>
      </c>
      <c r="Z885" s="1">
        <f>(($D885*'fnd base rates'!H$107)
+($E885*'fnd base rates'!H$108)
+($F885*'fnd base rates'!H$109)
+($G885*'fnd base rates'!H$110)
+($H885*'fnd base rates'!H$111)
+($I885*'fnd base rates'!H$112)
+($J885*'fnd base rates'!H$113)
+($K885*'fnd base rates'!H$114)
+($M885*'fnd base rates'!H$116)
+($N885*'fnd base rates'!H$117)
+($O885*'fnd base rates'!H$118)
+($P885*VLOOKUP($S885+12,rate_basefnd,8)))</f>
        <v>14328.920249999999</v>
      </c>
      <c r="AA885" s="1">
        <f>(($D885*'fnd base rates'!I$107)
+($E885*'fnd base rates'!I$108)
+($F885*'fnd base rates'!I$109)
+($G885*'fnd base rates'!I$110)
+($H885*'fnd base rates'!I$111)
+($I885*'fnd base rates'!I$112)
+($J885*'fnd base rates'!I$113)
+($K885*'fnd base rates'!I$114)
+($M885*'fnd base rates'!I$116)
+($N885*'fnd base rates'!I$117)
+($O885*'fnd base rates'!I$118)
+($P885*VLOOKUP($S885+12,rate_basefnd,9)))
*$R885</f>
        <v>8552.5400000000009</v>
      </c>
      <c r="AB885" s="1">
        <f>(($D885*'fnd base rates'!J$107)
+($E885*'fnd base rates'!J$108)
+($F885*'fnd base rates'!J$109)
+($G885*'fnd base rates'!J$110)
+($H885*'fnd base rates'!J$111)
+($I885*'fnd base rates'!J$112)
+($J885*'fnd base rates'!J$113)
+($K885*'fnd base rates'!J$114)
+($M885*'fnd base rates'!J$116)
+($N885*'fnd base rates'!J$117)
+($O885*'fnd base rates'!J$118)
+($P885*VLOOKUP($S885+12,rate_basefnd,10)))
*$R885</f>
        <v>9278.34</v>
      </c>
      <c r="AC885" s="1">
        <f>(($D885*'fnd base rates'!K$107)
+($E885*'fnd base rates'!K$108)
+($F885*'fnd base rates'!K$109)
+($G885*'fnd base rates'!K$110)
+($H885*'fnd base rates'!K$111)
+($I885*'fnd base rates'!K$112)
+($J885*'fnd base rates'!K$113)
+($K885*'fnd base rates'!K$114)
+($M885*'fnd base rates'!K$116)
+($N885*'fnd base rates'!K$117)
+($O885*'fnd base rates'!K$118)
+($P885*VLOOKUP($S885+12,rate_basefnd,11)))
*$R885</f>
        <v>27590.900275</v>
      </c>
      <c r="AD885" s="1">
        <f>(($D885*'fnd base rates'!L$107)
+($E885*'fnd base rates'!L$108)
+($F885*'fnd base rates'!L$109)
+($G885*'fnd base rates'!L$110)
+($H885*'fnd base rates'!L$111)
+($I885*'fnd base rates'!L$112)
+($J885*'fnd base rates'!L$113)
+($K885*'fnd base rates'!L$114)
+($M885*'fnd base rates'!L$116)
+($N885*'fnd base rates'!L$117)
+($O885*'fnd base rates'!L$118)
+($P885*VLOOKUP($S885+12,rate_basefnd,12)))</f>
        <v>35397.355150000003</v>
      </c>
      <c r="AE885" s="1">
        <f>(($D885*'fnd base rates'!M$107)
+($E885*'fnd base rates'!M$108)
+($F885*'fnd base rates'!M$109)
+($G885*'fnd base rates'!M$110)
+($H885*'fnd base rates'!M$111)
+($I885*'fnd base rates'!M$112)
+($J885*'fnd base rates'!M$113)
+($K885*'fnd base rates'!M$114)
+($M885*'fnd base rates'!M$116)
+($N885*'fnd base rates'!M$117)
+($O885*'fnd base rates'!M$118)
+($P885*VLOOKUP($S885+12,rate_basefnd,13)))</f>
        <v>0</v>
      </c>
      <c r="AF885" s="4">
        <f t="shared" si="995"/>
        <v>272437.14750000002</v>
      </c>
      <c r="AH885" s="4">
        <f t="shared" si="996"/>
        <v>497117086</v>
      </c>
      <c r="AI885" s="4" t="str">
        <f t="shared" si="997"/>
        <v>497</v>
      </c>
      <c r="AJ885" s="2" t="str">
        <f t="shared" si="998"/>
        <v>117</v>
      </c>
      <c r="AK885" s="2" t="str">
        <f t="shared" si="999"/>
        <v>086</v>
      </c>
      <c r="AL885" s="4">
        <f t="shared" si="1000"/>
        <v>1</v>
      </c>
      <c r="AM885" s="4">
        <f t="shared" si="992"/>
        <v>25</v>
      </c>
      <c r="AN885" s="4">
        <f t="shared" si="1001"/>
        <v>272437.14750000002</v>
      </c>
      <c r="AO885" s="4">
        <f t="shared" si="1002"/>
        <v>10897</v>
      </c>
      <c r="AP885" s="4">
        <f t="shared" si="1003"/>
        <v>0</v>
      </c>
      <c r="AQ885" s="4">
        <v>10897</v>
      </c>
      <c r="AW885" s="4">
        <v>10874</v>
      </c>
      <c r="AX885" s="5">
        <f t="shared" si="1004"/>
        <v>23</v>
      </c>
      <c r="AY885" s="4">
        <v>10897</v>
      </c>
      <c r="AZ885" s="5"/>
      <c r="BB885" s="5">
        <f t="shared" ref="BB885" si="1047">BC885-BA885</f>
        <v>0</v>
      </c>
    </row>
    <row r="886" spans="1:54" s="4" customFormat="1">
      <c r="A886" s="278">
        <v>497</v>
      </c>
      <c r="B886" s="2">
        <v>497117087</v>
      </c>
      <c r="C886" s="10" t="s">
        <v>262</v>
      </c>
      <c r="D886" s="15">
        <f>'fnd enro'!D886</f>
        <v>0</v>
      </c>
      <c r="E886" s="15">
        <f>'fnd enro'!E886</f>
        <v>0</v>
      </c>
      <c r="F886" s="15">
        <f>'fnd enro'!F886</f>
        <v>1</v>
      </c>
      <c r="G886" s="15">
        <f>'fnd enro'!G886</f>
        <v>0</v>
      </c>
      <c r="H886" s="15">
        <f>'fnd enro'!H886</f>
        <v>0</v>
      </c>
      <c r="I886" s="15">
        <f>'fnd enro'!I886</f>
        <v>0</v>
      </c>
      <c r="J886" s="15">
        <f>'fnd enro'!J886</f>
        <v>0</v>
      </c>
      <c r="K886" s="16">
        <f>'fnd enro'!K886</f>
        <v>3.8300000000000001E-2</v>
      </c>
      <c r="L886" s="15">
        <f>'fnd enro'!L886</f>
        <v>0</v>
      </c>
      <c r="M886" s="15">
        <f>'fnd enro'!M886</f>
        <v>0</v>
      </c>
      <c r="N886" s="15">
        <f>'fnd enro'!N886</f>
        <v>0</v>
      </c>
      <c r="O886" s="15">
        <f>'fnd enro'!O886</f>
        <v>0</v>
      </c>
      <c r="P886" s="15">
        <f>'fnd enro'!P886</f>
        <v>0</v>
      </c>
      <c r="Q886" s="15">
        <f>'fnd enro'!R886</f>
        <v>1</v>
      </c>
      <c r="R886" s="16">
        <f t="shared" si="994"/>
        <v>1</v>
      </c>
      <c r="S886" s="15">
        <f>VALUE('fnd enro'!Q886)</f>
        <v>5</v>
      </c>
      <c r="T886" s="2"/>
      <c r="U886" s="1">
        <f>(($D886*'fnd base rates'!C$107)
+($E886*'fnd base rates'!C$108)
+($F886*'fnd base rates'!C$109)
+($G886*'fnd base rates'!C$110)
+($H886*'fnd base rates'!C$111)
+($I886*'fnd base rates'!C$112)
+($J886*'fnd base rates'!C$113)
+($K886*'fnd base rates'!C$114)
+($M886*'fnd base rates'!C$116)
+($N886*'fnd base rates'!C$117)
+($O886*'fnd base rates'!C$118)
+($P886*VLOOKUP($S886+12,rate_basefnd,3)))
*$R886</f>
        <v>512.52229299999999</v>
      </c>
      <c r="V886" s="1">
        <f>(($D886*'fnd base rates'!D$107)
+($E886*'fnd base rates'!D$108)
+($F886*'fnd base rates'!D$109)
+($G886*'fnd base rates'!D$110)
+($H886*'fnd base rates'!D$111)
+($I886*'fnd base rates'!D$112)
+($J886*'fnd base rates'!D$113)
+($K886*'fnd base rates'!D$114)
+($M886*'fnd base rates'!D$116)
+($N886*'fnd base rates'!D$117)
+($O886*'fnd base rates'!D$118)
+($P886*VLOOKUP($S886+12,rate_basefnd,4)))
*$R886</f>
        <v>732.13</v>
      </c>
      <c r="W886" s="1">
        <f>(($D886*'fnd base rates'!E$107)
+($E886*'fnd base rates'!E$108)
+($F886*'fnd base rates'!E$109)
+($G886*'fnd base rates'!E$110)
+($H886*'fnd base rates'!E$111)
+($I886*'fnd base rates'!E$112)
+($J886*'fnd base rates'!E$113)
+($K886*'fnd base rates'!E$114)
+($M886*'fnd base rates'!E$116)
+($N886*'fnd base rates'!E$117)
+($O886*'fnd base rates'!E$118)
+($P886*VLOOKUP($S886+12,rate_basefnd,5)))
*$R886</f>
        <v>3710.6052590000004</v>
      </c>
      <c r="X886" s="1">
        <f>(($D886*'fnd base rates'!F$107)
+($E886*'fnd base rates'!F$108)
+($F886*'fnd base rates'!F$109)
+($G886*'fnd base rates'!F$110)
+($H886*'fnd base rates'!F$111)
+($I886*'fnd base rates'!F$112)
+($J886*'fnd base rates'!F$113)
+($K886*'fnd base rates'!F$114)
+($M886*'fnd base rates'!F$116)
+($N886*'fnd base rates'!F$117)
+($O886*'fnd base rates'!F$118)
+($P886*VLOOKUP($S886+12,rate_basefnd,6)))
*$R886</f>
        <v>1191.1383820000001</v>
      </c>
      <c r="Y886" s="1">
        <f>(($D886*'fnd base rates'!G$107)
+($E886*'fnd base rates'!G$108)
+($F886*'fnd base rates'!G$109)
+($G886*'fnd base rates'!G$110)
+($H886*'fnd base rates'!G$111)
+($I886*'fnd base rates'!G$112)
+($J886*'fnd base rates'!G$113)
+($K886*'fnd base rates'!G$114)
+($M886*'fnd base rates'!G$116)
+($N886*'fnd base rates'!G$117)
+($O886*'fnd base rates'!G$118)
+($P886*VLOOKUP($S886+12,rate_basefnd,7)))
*$R886</f>
        <v>149.88613900000001</v>
      </c>
      <c r="Z886" s="1">
        <f>(($D886*'fnd base rates'!H$107)
+($E886*'fnd base rates'!H$108)
+($F886*'fnd base rates'!H$109)
+($G886*'fnd base rates'!H$110)
+($H886*'fnd base rates'!H$111)
+($I886*'fnd base rates'!H$112)
+($J886*'fnd base rates'!H$113)
+($K886*'fnd base rates'!H$114)
+($M886*'fnd base rates'!H$116)
+($N886*'fnd base rates'!H$117)
+($O886*'fnd base rates'!H$118)
+($P886*VLOOKUP($S886+12,rate_basefnd,8)))</f>
        <v>500.77720999999997</v>
      </c>
      <c r="AA886" s="1">
        <f>(($D886*'fnd base rates'!I$107)
+($E886*'fnd base rates'!I$108)
+($F886*'fnd base rates'!I$109)
+($G886*'fnd base rates'!I$110)
+($H886*'fnd base rates'!I$111)
+($I886*'fnd base rates'!I$112)
+($J886*'fnd base rates'!I$113)
+($K886*'fnd base rates'!I$114)
+($M886*'fnd base rates'!I$116)
+($N886*'fnd base rates'!I$117)
+($O886*'fnd base rates'!I$118)
+($P886*VLOOKUP($S886+12,rate_basefnd,9)))
*$R886</f>
        <v>268.72000000000003</v>
      </c>
      <c r="AB886" s="1">
        <f>(($D886*'fnd base rates'!J$107)
+($E886*'fnd base rates'!J$108)
+($F886*'fnd base rates'!J$109)
+($G886*'fnd base rates'!J$110)
+($H886*'fnd base rates'!J$111)
+($I886*'fnd base rates'!J$112)
+($J886*'fnd base rates'!J$113)
+($K886*'fnd base rates'!J$114)
+($M886*'fnd base rates'!J$116)
+($N886*'fnd base rates'!J$117)
+($O886*'fnd base rates'!J$118)
+($P886*VLOOKUP($S886+12,rate_basefnd,10)))
*$R886</f>
        <v>97.19</v>
      </c>
      <c r="AC886" s="1">
        <f>(($D886*'fnd base rates'!K$107)
+($E886*'fnd base rates'!K$108)
+($F886*'fnd base rates'!K$109)
+($G886*'fnd base rates'!K$110)
+($H886*'fnd base rates'!K$111)
+($I886*'fnd base rates'!K$112)
+($J886*'fnd base rates'!K$113)
+($K886*'fnd base rates'!K$114)
+($M886*'fnd base rates'!K$116)
+($N886*'fnd base rates'!K$117)
+($O886*'fnd base rates'!K$118)
+($P886*VLOOKUP($S886+12,rate_basefnd,11)))
*$R886</f>
        <v>1051.8940110000001</v>
      </c>
      <c r="AD886" s="1">
        <f>(($D886*'fnd base rates'!L$107)
+($E886*'fnd base rates'!L$108)
+($F886*'fnd base rates'!L$109)
+($G886*'fnd base rates'!L$110)
+($H886*'fnd base rates'!L$111)
+($I886*'fnd base rates'!L$112)
+($J886*'fnd base rates'!L$113)
+($K886*'fnd base rates'!L$114)
+($M886*'fnd base rates'!L$116)
+($N886*'fnd base rates'!L$117)
+($O886*'fnd base rates'!L$118)
+($P886*VLOOKUP($S886+12,rate_basefnd,12)))</f>
        <v>1303.513406</v>
      </c>
      <c r="AE886" s="1">
        <f>(($D886*'fnd base rates'!M$107)
+($E886*'fnd base rates'!M$108)
+($F886*'fnd base rates'!M$109)
+($G886*'fnd base rates'!M$110)
+($H886*'fnd base rates'!M$111)
+($I886*'fnd base rates'!M$112)
+($J886*'fnd base rates'!M$113)
+($K886*'fnd base rates'!M$114)
+($M886*'fnd base rates'!M$116)
+($N886*'fnd base rates'!M$117)
+($O886*'fnd base rates'!M$118)
+($P886*VLOOKUP($S886+12,rate_basefnd,13)))</f>
        <v>0</v>
      </c>
      <c r="AF886" s="4">
        <f t="shared" si="995"/>
        <v>9518.3767000000007</v>
      </c>
      <c r="AH886" s="4">
        <f t="shared" si="996"/>
        <v>497117087</v>
      </c>
      <c r="AI886" s="4" t="str">
        <f t="shared" si="997"/>
        <v>497</v>
      </c>
      <c r="AJ886" s="2" t="str">
        <f t="shared" si="998"/>
        <v>117</v>
      </c>
      <c r="AK886" s="2" t="str">
        <f t="shared" si="999"/>
        <v>087</v>
      </c>
      <c r="AL886" s="4">
        <f t="shared" si="1000"/>
        <v>1</v>
      </c>
      <c r="AM886" s="4">
        <f t="shared" si="992"/>
        <v>1</v>
      </c>
      <c r="AN886" s="4">
        <f t="shared" si="1001"/>
        <v>9518.3767000000007</v>
      </c>
      <c r="AO886" s="4">
        <f t="shared" si="1002"/>
        <v>9518</v>
      </c>
      <c r="AP886" s="4">
        <f t="shared" si="1003"/>
        <v>0</v>
      </c>
      <c r="AQ886" s="4">
        <v>9518</v>
      </c>
      <c r="AW886" s="4">
        <v>9501</v>
      </c>
      <c r="AX886" s="5">
        <f t="shared" si="1004"/>
        <v>17</v>
      </c>
      <c r="AY886" s="4">
        <v>9518</v>
      </c>
      <c r="AZ886" s="5"/>
      <c r="BB886" s="5">
        <f t="shared" ref="BB886" si="1048">BC886-BA886</f>
        <v>0</v>
      </c>
    </row>
    <row r="887" spans="1:54" s="4" customFormat="1">
      <c r="A887" s="278">
        <v>497</v>
      </c>
      <c r="B887" s="2">
        <v>497117111</v>
      </c>
      <c r="C887" s="10" t="s">
        <v>262</v>
      </c>
      <c r="D887" s="15">
        <f>'fnd enro'!D887</f>
        <v>0</v>
      </c>
      <c r="E887" s="15">
        <f>'fnd enro'!E887</f>
        <v>0</v>
      </c>
      <c r="F887" s="15">
        <f>'fnd enro'!F887</f>
        <v>1</v>
      </c>
      <c r="G887" s="15">
        <f>'fnd enro'!G887</f>
        <v>7</v>
      </c>
      <c r="H887" s="15">
        <f>'fnd enro'!H887</f>
        <v>3</v>
      </c>
      <c r="I887" s="15">
        <f>'fnd enro'!I887</f>
        <v>0</v>
      </c>
      <c r="J887" s="15">
        <f>'fnd enro'!J887</f>
        <v>0</v>
      </c>
      <c r="K887" s="16">
        <f>'fnd enro'!K887</f>
        <v>0.42130000000000001</v>
      </c>
      <c r="L887" s="15">
        <f>'fnd enro'!L887</f>
        <v>0</v>
      </c>
      <c r="M887" s="15">
        <f>'fnd enro'!M887</f>
        <v>0</v>
      </c>
      <c r="N887" s="15">
        <f>'fnd enro'!N887</f>
        <v>0</v>
      </c>
      <c r="O887" s="15">
        <f>'fnd enro'!O887</f>
        <v>0</v>
      </c>
      <c r="P887" s="15">
        <f>'fnd enro'!P887</f>
        <v>3</v>
      </c>
      <c r="Q887" s="15">
        <f>'fnd enro'!R887</f>
        <v>11</v>
      </c>
      <c r="R887" s="16">
        <f t="shared" si="994"/>
        <v>1</v>
      </c>
      <c r="S887" s="15">
        <f>VALUE('fnd enro'!Q887)</f>
        <v>6</v>
      </c>
      <c r="T887" s="2"/>
      <c r="U887" s="1">
        <f>(($D887*'fnd base rates'!C$107)
+($E887*'fnd base rates'!C$108)
+($F887*'fnd base rates'!C$109)
+($G887*'fnd base rates'!C$110)
+($H887*'fnd base rates'!C$111)
+($I887*'fnd base rates'!C$112)
+($J887*'fnd base rates'!C$113)
+($K887*'fnd base rates'!C$114)
+($M887*'fnd base rates'!C$116)
+($N887*'fnd base rates'!C$117)
+($O887*'fnd base rates'!C$118)
+($P887*VLOOKUP($S887+12,rate_basefnd,3)))
*$R887</f>
        <v>5819.4252230000002</v>
      </c>
      <c r="V887" s="1">
        <f>(($D887*'fnd base rates'!D$107)
+($E887*'fnd base rates'!D$108)
+($F887*'fnd base rates'!D$109)
+($G887*'fnd base rates'!D$110)
+($H887*'fnd base rates'!D$111)
+($I887*'fnd base rates'!D$112)
+($J887*'fnd base rates'!D$113)
+($K887*'fnd base rates'!D$114)
+($M887*'fnd base rates'!D$116)
+($N887*'fnd base rates'!D$117)
+($O887*'fnd base rates'!D$118)
+($P887*VLOOKUP($S887+12,rate_basefnd,4)))
*$R887</f>
        <v>8914.2200000000012</v>
      </c>
      <c r="W887" s="1">
        <f>(($D887*'fnd base rates'!E$107)
+($E887*'fnd base rates'!E$108)
+($F887*'fnd base rates'!E$109)
+($G887*'fnd base rates'!E$110)
+($H887*'fnd base rates'!E$111)
+($I887*'fnd base rates'!E$112)
+($J887*'fnd base rates'!E$113)
+($K887*'fnd base rates'!E$114)
+($M887*'fnd base rates'!E$116)
+($N887*'fnd base rates'!E$117)
+($O887*'fnd base rates'!E$118)
+($P887*VLOOKUP($S887+12,rate_basefnd,5)))
*$R887</f>
        <v>48010.677849</v>
      </c>
      <c r="X887" s="1">
        <f>(($D887*'fnd base rates'!F$107)
+($E887*'fnd base rates'!F$108)
+($F887*'fnd base rates'!F$109)
+($G887*'fnd base rates'!F$110)
+($H887*'fnd base rates'!F$111)
+($I887*'fnd base rates'!F$112)
+($J887*'fnd base rates'!F$113)
+($K887*'fnd base rates'!F$114)
+($M887*'fnd base rates'!F$116)
+($N887*'fnd base rates'!F$117)
+($O887*'fnd base rates'!F$118)
+($P887*VLOOKUP($S887+12,rate_basefnd,6)))
*$R887</f>
        <v>12378.892201999999</v>
      </c>
      <c r="Y887" s="1">
        <f>(($D887*'fnd base rates'!G$107)
+($E887*'fnd base rates'!G$108)
+($F887*'fnd base rates'!G$109)
+($G887*'fnd base rates'!G$110)
+($H887*'fnd base rates'!G$111)
+($I887*'fnd base rates'!G$112)
+($J887*'fnd base rates'!G$113)
+($K887*'fnd base rates'!G$114)
+($M887*'fnd base rates'!G$116)
+($N887*'fnd base rates'!G$117)
+($O887*'fnd base rates'!G$118)
+($P887*VLOOKUP($S887+12,rate_basefnd,7)))
*$R887</f>
        <v>2090.0675289999999</v>
      </c>
      <c r="Z887" s="1">
        <f>(($D887*'fnd base rates'!H$107)
+($E887*'fnd base rates'!H$108)
+($F887*'fnd base rates'!H$109)
+($G887*'fnd base rates'!H$110)
+($H887*'fnd base rates'!H$111)
+($I887*'fnd base rates'!H$112)
+($J887*'fnd base rates'!H$113)
+($K887*'fnd base rates'!H$114)
+($M887*'fnd base rates'!H$116)
+($N887*'fnd base rates'!H$117)
+($O887*'fnd base rates'!H$118)
+($P887*VLOOKUP($S887+12,rate_basefnd,8)))</f>
        <v>5571.0393100000001</v>
      </c>
      <c r="AA887" s="1">
        <f>(($D887*'fnd base rates'!I$107)
+($E887*'fnd base rates'!I$108)
+($F887*'fnd base rates'!I$109)
+($G887*'fnd base rates'!I$110)
+($H887*'fnd base rates'!I$111)
+($I887*'fnd base rates'!I$112)
+($J887*'fnd base rates'!I$113)
+($K887*'fnd base rates'!I$114)
+($M887*'fnd base rates'!I$116)
+($N887*'fnd base rates'!I$117)
+($O887*'fnd base rates'!I$118)
+($P887*VLOOKUP($S887+12,rate_basefnd,9)))
*$R887</f>
        <v>3498.38</v>
      </c>
      <c r="AB887" s="1">
        <f>(($D887*'fnd base rates'!J$107)
+($E887*'fnd base rates'!J$108)
+($F887*'fnd base rates'!J$109)
+($G887*'fnd base rates'!J$110)
+($H887*'fnd base rates'!J$111)
+($I887*'fnd base rates'!J$112)
+($J887*'fnd base rates'!J$113)
+($K887*'fnd base rates'!J$114)
+($M887*'fnd base rates'!J$116)
+($N887*'fnd base rates'!J$117)
+($O887*'fnd base rates'!J$118)
+($P887*VLOOKUP($S887+12,rate_basefnd,10)))
*$R887</f>
        <v>3599.89</v>
      </c>
      <c r="AC887" s="1">
        <f>(($D887*'fnd base rates'!K$107)
+($E887*'fnd base rates'!K$108)
+($F887*'fnd base rates'!K$109)
+($G887*'fnd base rates'!K$110)
+($H887*'fnd base rates'!K$111)
+($I887*'fnd base rates'!K$112)
+($J887*'fnd base rates'!K$113)
+($K887*'fnd base rates'!K$114)
+($M887*'fnd base rates'!K$116)
+($N887*'fnd base rates'!K$117)
+($O887*'fnd base rates'!K$118)
+($P887*VLOOKUP($S887+12,rate_basefnd,11)))
*$R887</f>
        <v>11806.094121000002</v>
      </c>
      <c r="AD887" s="1">
        <f>(($D887*'fnd base rates'!L$107)
+($E887*'fnd base rates'!L$108)
+($F887*'fnd base rates'!L$109)
+($G887*'fnd base rates'!L$110)
+($H887*'fnd base rates'!L$111)
+($I887*'fnd base rates'!L$112)
+($J887*'fnd base rates'!L$113)
+($K887*'fnd base rates'!L$114)
+($M887*'fnd base rates'!L$116)
+($N887*'fnd base rates'!L$117)
+($O887*'fnd base rates'!L$118)
+($P887*VLOOKUP($S887+12,rate_basefnd,12)))</f>
        <v>15842.127466</v>
      </c>
      <c r="AE887" s="1">
        <f>(($D887*'fnd base rates'!M$107)
+($E887*'fnd base rates'!M$108)
+($F887*'fnd base rates'!M$109)
+($G887*'fnd base rates'!M$110)
+($H887*'fnd base rates'!M$111)
+($I887*'fnd base rates'!M$112)
+($J887*'fnd base rates'!M$113)
+($K887*'fnd base rates'!M$114)
+($M887*'fnd base rates'!M$116)
+($N887*'fnd base rates'!M$117)
+($O887*'fnd base rates'!M$118)
+($P887*VLOOKUP($S887+12,rate_basefnd,13)))</f>
        <v>0</v>
      </c>
      <c r="AF887" s="4">
        <f t="shared" si="995"/>
        <v>117530.81370000001</v>
      </c>
      <c r="AH887" s="4">
        <f t="shared" si="996"/>
        <v>497117111</v>
      </c>
      <c r="AI887" s="4" t="str">
        <f t="shared" si="997"/>
        <v>497</v>
      </c>
      <c r="AJ887" s="2" t="str">
        <f t="shared" si="998"/>
        <v>117</v>
      </c>
      <c r="AK887" s="2" t="str">
        <f t="shared" si="999"/>
        <v>111</v>
      </c>
      <c r="AL887" s="4">
        <f t="shared" si="1000"/>
        <v>1</v>
      </c>
      <c r="AM887" s="4">
        <f t="shared" si="992"/>
        <v>11</v>
      </c>
      <c r="AN887" s="4">
        <f t="shared" si="1001"/>
        <v>117530.81370000001</v>
      </c>
      <c r="AO887" s="4">
        <f t="shared" si="1002"/>
        <v>10685</v>
      </c>
      <c r="AP887" s="4">
        <f t="shared" si="1003"/>
        <v>0</v>
      </c>
      <c r="AQ887" s="4">
        <v>10685</v>
      </c>
      <c r="AW887" s="4">
        <v>10662</v>
      </c>
      <c r="AX887" s="5">
        <f t="shared" si="1004"/>
        <v>23</v>
      </c>
      <c r="AY887" s="4">
        <v>10685</v>
      </c>
      <c r="AZ887" s="5"/>
      <c r="BB887" s="5">
        <f t="shared" ref="BB887" si="1049">BC887-BA887</f>
        <v>0</v>
      </c>
    </row>
    <row r="888" spans="1:54" s="4" customFormat="1">
      <c r="A888" s="278">
        <v>497</v>
      </c>
      <c r="B888" s="2">
        <v>497117114</v>
      </c>
      <c r="C888" s="10" t="s">
        <v>262</v>
      </c>
      <c r="D888" s="15">
        <f>'fnd enro'!D888</f>
        <v>0</v>
      </c>
      <c r="E888" s="15">
        <f>'fnd enro'!E888</f>
        <v>0</v>
      </c>
      <c r="F888" s="15">
        <f>'fnd enro'!F888</f>
        <v>1</v>
      </c>
      <c r="G888" s="15">
        <f>'fnd enro'!G888</f>
        <v>9</v>
      </c>
      <c r="H888" s="15">
        <f>'fnd enro'!H888</f>
        <v>7</v>
      </c>
      <c r="I888" s="15">
        <f>'fnd enro'!I888</f>
        <v>2</v>
      </c>
      <c r="J888" s="15">
        <f>'fnd enro'!J888</f>
        <v>0</v>
      </c>
      <c r="K888" s="16">
        <f>'fnd enro'!K888</f>
        <v>0.72770000000000001</v>
      </c>
      <c r="L888" s="15">
        <f>'fnd enro'!L888</f>
        <v>0</v>
      </c>
      <c r="M888" s="15">
        <f>'fnd enro'!M888</f>
        <v>3</v>
      </c>
      <c r="N888" s="15">
        <f>'fnd enro'!N888</f>
        <v>0</v>
      </c>
      <c r="O888" s="15">
        <f>'fnd enro'!O888</f>
        <v>1</v>
      </c>
      <c r="P888" s="15">
        <f>'fnd enro'!P888</f>
        <v>10</v>
      </c>
      <c r="Q888" s="15">
        <f>'fnd enro'!R888</f>
        <v>19</v>
      </c>
      <c r="R888" s="16">
        <f t="shared" si="994"/>
        <v>1</v>
      </c>
      <c r="S888" s="15">
        <f>VALUE('fnd enro'!Q888)</f>
        <v>10</v>
      </c>
      <c r="T888" s="2"/>
      <c r="U888" s="1">
        <f>(($D888*'fnd base rates'!C$107)
+($E888*'fnd base rates'!C$108)
+($F888*'fnd base rates'!C$109)
+($G888*'fnd base rates'!C$110)
+($H888*'fnd base rates'!C$111)
+($I888*'fnd base rates'!C$112)
+($J888*'fnd base rates'!C$113)
+($K888*'fnd base rates'!C$114)
+($M888*'fnd base rates'!C$116)
+($N888*'fnd base rates'!C$117)
+($O888*'fnd base rates'!C$118)
+($P888*VLOOKUP($S888+12,rate_basefnd,3)))
*$R888</f>
        <v>10810.373567000001</v>
      </c>
      <c r="V888" s="1">
        <f>(($D888*'fnd base rates'!D$107)
+($E888*'fnd base rates'!D$108)
+($F888*'fnd base rates'!D$109)
+($G888*'fnd base rates'!D$110)
+($H888*'fnd base rates'!D$111)
+($I888*'fnd base rates'!D$112)
+($J888*'fnd base rates'!D$113)
+($K888*'fnd base rates'!D$114)
+($M888*'fnd base rates'!D$116)
+($N888*'fnd base rates'!D$117)
+($O888*'fnd base rates'!D$118)
+($P888*VLOOKUP($S888+12,rate_basefnd,4)))
*$R888</f>
        <v>17883.899999999998</v>
      </c>
      <c r="W888" s="1">
        <f>(($D888*'fnd base rates'!E$107)
+($E888*'fnd base rates'!E$108)
+($F888*'fnd base rates'!E$109)
+($G888*'fnd base rates'!E$110)
+($H888*'fnd base rates'!E$111)
+($I888*'fnd base rates'!E$112)
+($J888*'fnd base rates'!E$113)
+($K888*'fnd base rates'!E$114)
+($M888*'fnd base rates'!E$116)
+($N888*'fnd base rates'!E$117)
+($O888*'fnd base rates'!E$118)
+($P888*VLOOKUP($S888+12,rate_basefnd,5)))
*$R888</f>
        <v>106651.68992100001</v>
      </c>
      <c r="X888" s="1">
        <f>(($D888*'fnd base rates'!F$107)
+($E888*'fnd base rates'!F$108)
+($F888*'fnd base rates'!F$109)
+($G888*'fnd base rates'!F$110)
+($H888*'fnd base rates'!F$111)
+($I888*'fnd base rates'!F$112)
+($J888*'fnd base rates'!F$113)
+($K888*'fnd base rates'!F$114)
+($M888*'fnd base rates'!F$116)
+($N888*'fnd base rates'!F$117)
+($O888*'fnd base rates'!F$118)
+($P888*VLOOKUP($S888+12,rate_basefnd,6)))
*$R888</f>
        <v>20901.929258000004</v>
      </c>
      <c r="Y888" s="1">
        <f>(($D888*'fnd base rates'!G$107)
+($E888*'fnd base rates'!G$108)
+($F888*'fnd base rates'!G$109)
+($G888*'fnd base rates'!G$110)
+($H888*'fnd base rates'!G$111)
+($I888*'fnd base rates'!G$112)
+($J888*'fnd base rates'!G$113)
+($K888*'fnd base rates'!G$114)
+($M888*'fnd base rates'!G$116)
+($N888*'fnd base rates'!G$117)
+($O888*'fnd base rates'!G$118)
+($P888*VLOOKUP($S888+12,rate_basefnd,7)))
*$R888</f>
        <v>4699.7566409999999</v>
      </c>
      <c r="Z888" s="1">
        <f>(($D888*'fnd base rates'!H$107)
+($E888*'fnd base rates'!H$108)
+($F888*'fnd base rates'!H$109)
+($G888*'fnd base rates'!H$110)
+($H888*'fnd base rates'!H$111)
+($I888*'fnd base rates'!H$112)
+($J888*'fnd base rates'!H$113)
+($K888*'fnd base rates'!H$114)
+($M888*'fnd base rates'!H$116)
+($N888*'fnd base rates'!H$117)
+($O888*'fnd base rates'!H$118)
+($P888*VLOOKUP($S888+12,rate_basefnd,8)))</f>
        <v>10802.626990000001</v>
      </c>
      <c r="AA888" s="1">
        <f>(($D888*'fnd base rates'!I$107)
+($E888*'fnd base rates'!I$108)
+($F888*'fnd base rates'!I$109)
+($G888*'fnd base rates'!I$110)
+($H888*'fnd base rates'!I$111)
+($I888*'fnd base rates'!I$112)
+($J888*'fnd base rates'!I$113)
+($K888*'fnd base rates'!I$114)
+($M888*'fnd base rates'!I$116)
+($N888*'fnd base rates'!I$117)
+($O888*'fnd base rates'!I$118)
+($P888*VLOOKUP($S888+12,rate_basefnd,9)))
*$R888</f>
        <v>7447.51</v>
      </c>
      <c r="AB888" s="1">
        <f>(($D888*'fnd base rates'!J$107)
+($E888*'fnd base rates'!J$108)
+($F888*'fnd base rates'!J$109)
+($G888*'fnd base rates'!J$110)
+($H888*'fnd base rates'!J$111)
+($I888*'fnd base rates'!J$112)
+($J888*'fnd base rates'!J$113)
+($K888*'fnd base rates'!J$114)
+($M888*'fnd base rates'!J$116)
+($N888*'fnd base rates'!J$117)
+($O888*'fnd base rates'!J$118)
+($P888*VLOOKUP($S888+12,rate_basefnd,10)))
*$R888</f>
        <v>11095.32</v>
      </c>
      <c r="AC888" s="1">
        <f>(($D888*'fnd base rates'!K$107)
+($E888*'fnd base rates'!K$108)
+($F888*'fnd base rates'!K$109)
+($G888*'fnd base rates'!K$110)
+($H888*'fnd base rates'!K$111)
+($I888*'fnd base rates'!K$112)
+($J888*'fnd base rates'!K$113)
+($K888*'fnd base rates'!K$114)
+($M888*'fnd base rates'!K$116)
+($N888*'fnd base rates'!K$117)
+($O888*'fnd base rates'!K$118)
+($P888*VLOOKUP($S888+12,rate_basefnd,11)))
*$R888</f>
        <v>21742.556209000002</v>
      </c>
      <c r="AD888" s="1">
        <f>(($D888*'fnd base rates'!L$107)
+($E888*'fnd base rates'!L$108)
+($F888*'fnd base rates'!L$109)
+($G888*'fnd base rates'!L$110)
+($H888*'fnd base rates'!L$111)
+($I888*'fnd base rates'!L$112)
+($J888*'fnd base rates'!L$113)
+($K888*'fnd base rates'!L$114)
+($M888*'fnd base rates'!L$116)
+($N888*'fnd base rates'!L$117)
+($O888*'fnd base rates'!L$118)
+($P888*VLOOKUP($S888+12,rate_basefnd,12)))</f>
        <v>31224.434713999999</v>
      </c>
      <c r="AE888" s="1">
        <f>(($D888*'fnd base rates'!M$107)
+($E888*'fnd base rates'!M$108)
+($F888*'fnd base rates'!M$109)
+($G888*'fnd base rates'!M$110)
+($H888*'fnd base rates'!M$111)
+($I888*'fnd base rates'!M$112)
+($J888*'fnd base rates'!M$113)
+($K888*'fnd base rates'!M$114)
+($M888*'fnd base rates'!M$116)
+($N888*'fnd base rates'!M$117)
+($O888*'fnd base rates'!M$118)
+($P888*VLOOKUP($S888+12,rate_basefnd,13)))</f>
        <v>0</v>
      </c>
      <c r="AF888" s="4">
        <f t="shared" si="995"/>
        <v>243260.09730000002</v>
      </c>
      <c r="AH888" s="4">
        <f t="shared" si="996"/>
        <v>497117114</v>
      </c>
      <c r="AI888" s="4" t="str">
        <f t="shared" si="997"/>
        <v>497</v>
      </c>
      <c r="AJ888" s="2" t="str">
        <f t="shared" si="998"/>
        <v>117</v>
      </c>
      <c r="AK888" s="2" t="str">
        <f t="shared" si="999"/>
        <v>114</v>
      </c>
      <c r="AL888" s="4">
        <f t="shared" si="1000"/>
        <v>1</v>
      </c>
      <c r="AM888" s="4">
        <f t="shared" si="992"/>
        <v>19</v>
      </c>
      <c r="AN888" s="4">
        <f t="shared" si="1001"/>
        <v>243260.09730000002</v>
      </c>
      <c r="AO888" s="4">
        <f t="shared" si="1002"/>
        <v>12803</v>
      </c>
      <c r="AP888" s="4">
        <f t="shared" si="1003"/>
        <v>0</v>
      </c>
      <c r="AQ888" s="4">
        <v>12803</v>
      </c>
      <c r="AW888" s="4">
        <v>12751</v>
      </c>
      <c r="AX888" s="5">
        <f t="shared" si="1004"/>
        <v>52</v>
      </c>
      <c r="AY888" s="4">
        <v>12803</v>
      </c>
      <c r="AZ888" s="5"/>
      <c r="BB888" s="5">
        <f t="shared" ref="BB888" si="1050">BC888-BA888</f>
        <v>0</v>
      </c>
    </row>
    <row r="889" spans="1:54" s="4" customFormat="1">
      <c r="A889" s="278">
        <v>497</v>
      </c>
      <c r="B889" s="2">
        <v>497117117</v>
      </c>
      <c r="C889" s="10" t="s">
        <v>262</v>
      </c>
      <c r="D889" s="15">
        <f>'fnd enro'!D889</f>
        <v>0</v>
      </c>
      <c r="E889" s="15">
        <f>'fnd enro'!E889</f>
        <v>0</v>
      </c>
      <c r="F889" s="15">
        <f>'fnd enro'!F889</f>
        <v>3</v>
      </c>
      <c r="G889" s="15">
        <f>'fnd enro'!G889</f>
        <v>13</v>
      </c>
      <c r="H889" s="15">
        <f>'fnd enro'!H889</f>
        <v>10</v>
      </c>
      <c r="I889" s="15">
        <f>'fnd enro'!I889</f>
        <v>8</v>
      </c>
      <c r="J889" s="15">
        <f>'fnd enro'!J889</f>
        <v>0</v>
      </c>
      <c r="K889" s="16">
        <f>'fnd enro'!K889</f>
        <v>1.3022</v>
      </c>
      <c r="L889" s="15">
        <f>'fnd enro'!L889</f>
        <v>0</v>
      </c>
      <c r="M889" s="15">
        <f>'fnd enro'!M889</f>
        <v>0</v>
      </c>
      <c r="N889" s="15">
        <f>'fnd enro'!N889</f>
        <v>0</v>
      </c>
      <c r="O889" s="15">
        <f>'fnd enro'!O889</f>
        <v>0</v>
      </c>
      <c r="P889" s="15">
        <f>'fnd enro'!P889</f>
        <v>3</v>
      </c>
      <c r="Q889" s="15">
        <f>'fnd enro'!R889</f>
        <v>34</v>
      </c>
      <c r="R889" s="16">
        <f t="shared" si="994"/>
        <v>1</v>
      </c>
      <c r="S889" s="15">
        <f>VALUE('fnd enro'!Q889)</f>
        <v>4</v>
      </c>
      <c r="T889" s="2"/>
      <c r="U889" s="1">
        <f>(($D889*'fnd base rates'!C$107)
+($E889*'fnd base rates'!C$108)
+($F889*'fnd base rates'!C$109)
+($G889*'fnd base rates'!C$110)
+($H889*'fnd base rates'!C$111)
+($I889*'fnd base rates'!C$112)
+($J889*'fnd base rates'!C$113)
+($K889*'fnd base rates'!C$114)
+($M889*'fnd base rates'!C$116)
+($N889*'fnd base rates'!C$117)
+($O889*'fnd base rates'!C$118)
+($P889*VLOOKUP($S889+12,rate_basefnd,3)))
*$R889</f>
        <v>17591.267961999998</v>
      </c>
      <c r="V889" s="1">
        <f>(($D889*'fnd base rates'!D$107)
+($E889*'fnd base rates'!D$108)
+($F889*'fnd base rates'!D$109)
+($G889*'fnd base rates'!D$110)
+($H889*'fnd base rates'!D$111)
+($I889*'fnd base rates'!D$112)
+($J889*'fnd base rates'!D$113)
+($K889*'fnd base rates'!D$114)
+($M889*'fnd base rates'!D$116)
+($N889*'fnd base rates'!D$117)
+($O889*'fnd base rates'!D$118)
+($P889*VLOOKUP($S889+12,rate_basefnd,4)))
*$R889</f>
        <v>25676.65</v>
      </c>
      <c r="W889" s="1">
        <f>(($D889*'fnd base rates'!E$107)
+($E889*'fnd base rates'!E$108)
+($F889*'fnd base rates'!E$109)
+($G889*'fnd base rates'!E$110)
+($H889*'fnd base rates'!E$111)
+($I889*'fnd base rates'!E$112)
+($J889*'fnd base rates'!E$113)
+($K889*'fnd base rates'!E$114)
+($M889*'fnd base rates'!E$116)
+($N889*'fnd base rates'!E$117)
+($O889*'fnd base rates'!E$118)
+($P889*VLOOKUP($S889+12,rate_basefnd,5)))
*$R889</f>
        <v>137685.48880600001</v>
      </c>
      <c r="X889" s="1">
        <f>(($D889*'fnd base rates'!F$107)
+($E889*'fnd base rates'!F$108)
+($F889*'fnd base rates'!F$109)
+($G889*'fnd base rates'!F$110)
+($H889*'fnd base rates'!F$111)
+($I889*'fnd base rates'!F$112)
+($J889*'fnd base rates'!F$113)
+($K889*'fnd base rates'!F$114)
+($M889*'fnd base rates'!F$116)
+($N889*'fnd base rates'!F$117)
+($O889*'fnd base rates'!F$118)
+($P889*VLOOKUP($S889+12,rate_basefnd,6)))
*$R889</f>
        <v>35326.364988000001</v>
      </c>
      <c r="Y889" s="1">
        <f>(($D889*'fnd base rates'!G$107)
+($E889*'fnd base rates'!G$108)
+($F889*'fnd base rates'!G$109)
+($G889*'fnd base rates'!G$110)
+($H889*'fnd base rates'!G$111)
+($I889*'fnd base rates'!G$112)
+($J889*'fnd base rates'!G$113)
+($K889*'fnd base rates'!G$114)
+($M889*'fnd base rates'!G$116)
+($N889*'fnd base rates'!G$117)
+($O889*'fnd base rates'!G$118)
+($P889*VLOOKUP($S889+12,rate_basefnd,7)))
*$R889</f>
        <v>5634.0987260000002</v>
      </c>
      <c r="Z889" s="1">
        <f>(($D889*'fnd base rates'!H$107)
+($E889*'fnd base rates'!H$108)
+($F889*'fnd base rates'!H$109)
+($G889*'fnd base rates'!H$110)
+($H889*'fnd base rates'!H$111)
+($I889*'fnd base rates'!H$112)
+($J889*'fnd base rates'!H$113)
+($K889*'fnd base rates'!H$114)
+($M889*'fnd base rates'!H$116)
+($N889*'fnd base rates'!H$117)
+($O889*'fnd base rates'!H$118)
+($P889*VLOOKUP($S889+12,rate_basefnd,8)))</f>
        <v>19415.60514</v>
      </c>
      <c r="AA889" s="1">
        <f>(($D889*'fnd base rates'!I$107)
+($E889*'fnd base rates'!I$108)
+($F889*'fnd base rates'!I$109)
+($G889*'fnd base rates'!I$110)
+($H889*'fnd base rates'!I$111)
+($I889*'fnd base rates'!I$112)
+($J889*'fnd base rates'!I$113)
+($K889*'fnd base rates'!I$114)
+($M889*'fnd base rates'!I$116)
+($N889*'fnd base rates'!I$117)
+($O889*'fnd base rates'!I$118)
+($P889*VLOOKUP($S889+12,rate_basefnd,9)))
*$R889</f>
        <v>11231.54</v>
      </c>
      <c r="AB889" s="1">
        <f>(($D889*'fnd base rates'!J$107)
+($E889*'fnd base rates'!J$108)
+($F889*'fnd base rates'!J$109)
+($G889*'fnd base rates'!J$110)
+($H889*'fnd base rates'!J$111)
+($I889*'fnd base rates'!J$112)
+($J889*'fnd base rates'!J$113)
+($K889*'fnd base rates'!J$114)
+($M889*'fnd base rates'!J$116)
+($N889*'fnd base rates'!J$117)
+($O889*'fnd base rates'!J$118)
+($P889*VLOOKUP($S889+12,rate_basefnd,10)))
*$R889</f>
        <v>10570.62</v>
      </c>
      <c r="AC889" s="1">
        <f>(($D889*'fnd base rates'!K$107)
+($E889*'fnd base rates'!K$108)
+($F889*'fnd base rates'!K$109)
+($G889*'fnd base rates'!K$110)
+($H889*'fnd base rates'!K$111)
+($I889*'fnd base rates'!K$112)
+($J889*'fnd base rates'!K$113)
+($K889*'fnd base rates'!K$114)
+($M889*'fnd base rates'!K$116)
+($N889*'fnd base rates'!K$117)
+($O889*'fnd base rates'!K$118)
+($P889*VLOOKUP($S889+12,rate_basefnd,11)))
*$R889</f>
        <v>36930.196373999999</v>
      </c>
      <c r="AD889" s="1">
        <f>(($D889*'fnd base rates'!L$107)
+($E889*'fnd base rates'!L$108)
+($F889*'fnd base rates'!L$109)
+($G889*'fnd base rates'!L$110)
+($H889*'fnd base rates'!L$111)
+($I889*'fnd base rates'!L$112)
+($J889*'fnd base rates'!L$113)
+($K889*'fnd base rates'!L$114)
+($M889*'fnd base rates'!L$116)
+($N889*'fnd base rates'!L$117)
+($O889*'fnd base rates'!L$118)
+($P889*VLOOKUP($S889+12,rate_basefnd,12)))</f>
        <v>45446.315803999998</v>
      </c>
      <c r="AE889" s="1">
        <f>(($D889*'fnd base rates'!M$107)
+($E889*'fnd base rates'!M$108)
+($F889*'fnd base rates'!M$109)
+($G889*'fnd base rates'!M$110)
+($H889*'fnd base rates'!M$111)
+($I889*'fnd base rates'!M$112)
+($J889*'fnd base rates'!M$113)
+($K889*'fnd base rates'!M$114)
+($M889*'fnd base rates'!M$116)
+($N889*'fnd base rates'!M$117)
+($O889*'fnd base rates'!M$118)
+($P889*VLOOKUP($S889+12,rate_basefnd,13)))</f>
        <v>0</v>
      </c>
      <c r="AF889" s="4">
        <f t="shared" si="995"/>
        <v>345508.14780000004</v>
      </c>
      <c r="AH889" s="4">
        <f t="shared" si="996"/>
        <v>497117117</v>
      </c>
      <c r="AI889" s="4" t="str">
        <f t="shared" si="997"/>
        <v>497</v>
      </c>
      <c r="AJ889" s="2" t="str">
        <f t="shared" si="998"/>
        <v>117</v>
      </c>
      <c r="AK889" s="2" t="str">
        <f t="shared" si="999"/>
        <v>117</v>
      </c>
      <c r="AL889" s="4">
        <f t="shared" si="1000"/>
        <v>1</v>
      </c>
      <c r="AM889" s="4">
        <f t="shared" si="992"/>
        <v>34</v>
      </c>
      <c r="AN889" s="4">
        <f t="shared" si="1001"/>
        <v>345508.14780000004</v>
      </c>
      <c r="AO889" s="4">
        <f t="shared" si="1002"/>
        <v>10162</v>
      </c>
      <c r="AP889" s="4">
        <f t="shared" si="1003"/>
        <v>0</v>
      </c>
      <c r="AQ889" s="4">
        <v>10162</v>
      </c>
      <c r="AW889" s="4">
        <v>10144</v>
      </c>
      <c r="AX889" s="5">
        <f t="shared" si="1004"/>
        <v>18</v>
      </c>
      <c r="AY889" s="4">
        <v>10162</v>
      </c>
      <c r="AZ889" s="5"/>
      <c r="BB889" s="5">
        <f t="shared" ref="BB889" si="1051">BC889-BA889</f>
        <v>0</v>
      </c>
    </row>
    <row r="890" spans="1:54" s="4" customFormat="1">
      <c r="A890" s="278">
        <v>497</v>
      </c>
      <c r="B890" s="2">
        <v>497117127</v>
      </c>
      <c r="C890" s="10" t="s">
        <v>262</v>
      </c>
      <c r="D890" s="15">
        <f>'fnd enro'!D890</f>
        <v>0</v>
      </c>
      <c r="E890" s="15">
        <f>'fnd enro'!E890</f>
        <v>0</v>
      </c>
      <c r="F890" s="15">
        <f>'fnd enro'!F890</f>
        <v>0</v>
      </c>
      <c r="G890" s="15">
        <f>'fnd enro'!G890</f>
        <v>2</v>
      </c>
      <c r="H890" s="15">
        <f>'fnd enro'!H890</f>
        <v>0</v>
      </c>
      <c r="I890" s="15">
        <f>'fnd enro'!I890</f>
        <v>0</v>
      </c>
      <c r="J890" s="15">
        <f>'fnd enro'!J890</f>
        <v>0</v>
      </c>
      <c r="K890" s="16">
        <f>'fnd enro'!K890</f>
        <v>7.6600000000000001E-2</v>
      </c>
      <c r="L890" s="15">
        <f>'fnd enro'!L890</f>
        <v>0</v>
      </c>
      <c r="M890" s="15">
        <f>'fnd enro'!M890</f>
        <v>0</v>
      </c>
      <c r="N890" s="15">
        <f>'fnd enro'!N890</f>
        <v>0</v>
      </c>
      <c r="O890" s="15">
        <f>'fnd enro'!O890</f>
        <v>0</v>
      </c>
      <c r="P890" s="15">
        <f>'fnd enro'!P890</f>
        <v>0</v>
      </c>
      <c r="Q890" s="15">
        <f>'fnd enro'!R890</f>
        <v>2</v>
      </c>
      <c r="R890" s="16">
        <f t="shared" si="994"/>
        <v>1</v>
      </c>
      <c r="S890" s="15">
        <f>VALUE('fnd enro'!Q890)</f>
        <v>4</v>
      </c>
      <c r="T890" s="2"/>
      <c r="U890" s="1">
        <f>(($D890*'fnd base rates'!C$107)
+($E890*'fnd base rates'!C$108)
+($F890*'fnd base rates'!C$109)
+($G890*'fnd base rates'!C$110)
+($H890*'fnd base rates'!C$111)
+($I890*'fnd base rates'!C$112)
+($J890*'fnd base rates'!C$113)
+($K890*'fnd base rates'!C$114)
+($M890*'fnd base rates'!C$116)
+($N890*'fnd base rates'!C$117)
+($O890*'fnd base rates'!C$118)
+($P890*VLOOKUP($S890+12,rate_basefnd,3)))
*$R890</f>
        <v>1025.044586</v>
      </c>
      <c r="V890" s="1">
        <f>(($D890*'fnd base rates'!D$107)
+($E890*'fnd base rates'!D$108)
+($F890*'fnd base rates'!D$109)
+($G890*'fnd base rates'!D$110)
+($H890*'fnd base rates'!D$111)
+($I890*'fnd base rates'!D$112)
+($J890*'fnd base rates'!D$113)
+($K890*'fnd base rates'!D$114)
+($M890*'fnd base rates'!D$116)
+($N890*'fnd base rates'!D$117)
+($O890*'fnd base rates'!D$118)
+($P890*VLOOKUP($S890+12,rate_basefnd,4)))
*$R890</f>
        <v>1464.26</v>
      </c>
      <c r="W890" s="1">
        <f>(($D890*'fnd base rates'!E$107)
+($E890*'fnd base rates'!E$108)
+($F890*'fnd base rates'!E$109)
+($G890*'fnd base rates'!E$110)
+($H890*'fnd base rates'!E$111)
+($I890*'fnd base rates'!E$112)
+($J890*'fnd base rates'!E$113)
+($K890*'fnd base rates'!E$114)
+($M890*'fnd base rates'!E$116)
+($N890*'fnd base rates'!E$117)
+($O890*'fnd base rates'!E$118)
+($P890*VLOOKUP($S890+12,rate_basefnd,5)))
*$R890</f>
        <v>7421.1305179999999</v>
      </c>
      <c r="X890" s="1">
        <f>(($D890*'fnd base rates'!F$107)
+($E890*'fnd base rates'!F$108)
+($F890*'fnd base rates'!F$109)
+($G890*'fnd base rates'!F$110)
+($H890*'fnd base rates'!F$111)
+($I890*'fnd base rates'!F$112)
+($J890*'fnd base rates'!F$113)
+($K890*'fnd base rates'!F$114)
+($M890*'fnd base rates'!F$116)
+($N890*'fnd base rates'!F$117)
+($O890*'fnd base rates'!F$118)
+($P890*VLOOKUP($S890+12,rate_basefnd,6)))
*$R890</f>
        <v>2382.2767640000002</v>
      </c>
      <c r="Y890" s="1">
        <f>(($D890*'fnd base rates'!G$107)
+($E890*'fnd base rates'!G$108)
+($F890*'fnd base rates'!G$109)
+($G890*'fnd base rates'!G$110)
+($H890*'fnd base rates'!G$111)
+($I890*'fnd base rates'!G$112)
+($J890*'fnd base rates'!G$113)
+($K890*'fnd base rates'!G$114)
+($M890*'fnd base rates'!G$116)
+($N890*'fnd base rates'!G$117)
+($O890*'fnd base rates'!G$118)
+($P890*VLOOKUP($S890+12,rate_basefnd,7)))
*$R890</f>
        <v>299.81227799999999</v>
      </c>
      <c r="Z890" s="1">
        <f>(($D890*'fnd base rates'!H$107)
+($E890*'fnd base rates'!H$108)
+($F890*'fnd base rates'!H$109)
+($G890*'fnd base rates'!H$110)
+($H890*'fnd base rates'!H$111)
+($I890*'fnd base rates'!H$112)
+($J890*'fnd base rates'!H$113)
+($K890*'fnd base rates'!H$114)
+($M890*'fnd base rates'!H$116)
+($N890*'fnd base rates'!H$117)
+($O890*'fnd base rates'!H$118)
+($P890*VLOOKUP($S890+12,rate_basefnd,8)))</f>
        <v>1001.5544199999999</v>
      </c>
      <c r="AA890" s="1">
        <f>(($D890*'fnd base rates'!I$107)
+($E890*'fnd base rates'!I$108)
+($F890*'fnd base rates'!I$109)
+($G890*'fnd base rates'!I$110)
+($H890*'fnd base rates'!I$111)
+($I890*'fnd base rates'!I$112)
+($J890*'fnd base rates'!I$113)
+($K890*'fnd base rates'!I$114)
+($M890*'fnd base rates'!I$116)
+($N890*'fnd base rates'!I$117)
+($O890*'fnd base rates'!I$118)
+($P890*VLOOKUP($S890+12,rate_basefnd,9)))
*$R890</f>
        <v>537.44000000000005</v>
      </c>
      <c r="AB890" s="1">
        <f>(($D890*'fnd base rates'!J$107)
+($E890*'fnd base rates'!J$108)
+($F890*'fnd base rates'!J$109)
+($G890*'fnd base rates'!J$110)
+($H890*'fnd base rates'!J$111)
+($I890*'fnd base rates'!J$112)
+($J890*'fnd base rates'!J$113)
+($K890*'fnd base rates'!J$114)
+($M890*'fnd base rates'!J$116)
+($N890*'fnd base rates'!J$117)
+($O890*'fnd base rates'!J$118)
+($P890*VLOOKUP($S890+12,rate_basefnd,10)))
*$R890</f>
        <v>291.52</v>
      </c>
      <c r="AC890" s="1">
        <f>(($D890*'fnd base rates'!K$107)
+($E890*'fnd base rates'!K$108)
+($F890*'fnd base rates'!K$109)
+($G890*'fnd base rates'!K$110)
+($H890*'fnd base rates'!K$111)
+($I890*'fnd base rates'!K$112)
+($J890*'fnd base rates'!K$113)
+($K890*'fnd base rates'!K$114)
+($M890*'fnd base rates'!K$116)
+($N890*'fnd base rates'!K$117)
+($O890*'fnd base rates'!K$118)
+($P890*VLOOKUP($S890+12,rate_basefnd,11)))
*$R890</f>
        <v>2103.7880220000002</v>
      </c>
      <c r="AD890" s="1">
        <f>(($D890*'fnd base rates'!L$107)
+($E890*'fnd base rates'!L$108)
+($F890*'fnd base rates'!L$109)
+($G890*'fnd base rates'!L$110)
+($H890*'fnd base rates'!L$111)
+($I890*'fnd base rates'!L$112)
+($J890*'fnd base rates'!L$113)
+($K890*'fnd base rates'!L$114)
+($M890*'fnd base rates'!L$116)
+($N890*'fnd base rates'!L$117)
+($O890*'fnd base rates'!L$118)
+($P890*VLOOKUP($S890+12,rate_basefnd,12)))</f>
        <v>2607.086812</v>
      </c>
      <c r="AE890" s="1">
        <f>(($D890*'fnd base rates'!M$107)
+($E890*'fnd base rates'!M$108)
+($F890*'fnd base rates'!M$109)
+($G890*'fnd base rates'!M$110)
+($H890*'fnd base rates'!M$111)
+($I890*'fnd base rates'!M$112)
+($J890*'fnd base rates'!M$113)
+($K890*'fnd base rates'!M$114)
+($M890*'fnd base rates'!M$116)
+($N890*'fnd base rates'!M$117)
+($O890*'fnd base rates'!M$118)
+($P890*VLOOKUP($S890+12,rate_basefnd,13)))</f>
        <v>0</v>
      </c>
      <c r="AF890" s="4">
        <f t="shared" si="995"/>
        <v>19133.913400000001</v>
      </c>
      <c r="AH890" s="4">
        <f t="shared" si="996"/>
        <v>497117127</v>
      </c>
      <c r="AI890" s="4" t="str">
        <f t="shared" si="997"/>
        <v>497</v>
      </c>
      <c r="AJ890" s="2" t="str">
        <f t="shared" si="998"/>
        <v>117</v>
      </c>
      <c r="AK890" s="2" t="str">
        <f t="shared" si="999"/>
        <v>127</v>
      </c>
      <c r="AL890" s="4">
        <f t="shared" si="1000"/>
        <v>1</v>
      </c>
      <c r="AM890" s="4">
        <f t="shared" si="992"/>
        <v>2</v>
      </c>
      <c r="AN890" s="4">
        <f t="shared" si="1001"/>
        <v>19133.913400000001</v>
      </c>
      <c r="AO890" s="4">
        <f t="shared" si="1002"/>
        <v>9567</v>
      </c>
      <c r="AP890" s="4">
        <f t="shared" si="1003"/>
        <v>0</v>
      </c>
      <c r="AQ890" s="4">
        <v>9567</v>
      </c>
      <c r="AW890" s="4">
        <v>9549</v>
      </c>
      <c r="AX890" s="5">
        <f t="shared" si="1004"/>
        <v>18</v>
      </c>
      <c r="AY890" s="4">
        <v>9567</v>
      </c>
      <c r="AZ890" s="5"/>
      <c r="BB890" s="5">
        <f t="shared" ref="BB890" si="1052">BC890-BA890</f>
        <v>0</v>
      </c>
    </row>
    <row r="891" spans="1:54" s="4" customFormat="1">
      <c r="A891" s="278">
        <v>497</v>
      </c>
      <c r="B891" s="2">
        <v>497117137</v>
      </c>
      <c r="C891" s="10" t="s">
        <v>262</v>
      </c>
      <c r="D891" s="15">
        <f>'fnd enro'!D891</f>
        <v>0</v>
      </c>
      <c r="E891" s="15">
        <f>'fnd enro'!E891</f>
        <v>0</v>
      </c>
      <c r="F891" s="15">
        <f>'fnd enro'!F891</f>
        <v>2</v>
      </c>
      <c r="G891" s="15">
        <f>'fnd enro'!G891</f>
        <v>8</v>
      </c>
      <c r="H891" s="15">
        <f>'fnd enro'!H891</f>
        <v>14</v>
      </c>
      <c r="I891" s="15">
        <f>'fnd enro'!I891</f>
        <v>11</v>
      </c>
      <c r="J891" s="15">
        <f>'fnd enro'!J891</f>
        <v>0</v>
      </c>
      <c r="K891" s="16">
        <f>'fnd enro'!K891</f>
        <v>1.3405</v>
      </c>
      <c r="L891" s="15">
        <f>'fnd enro'!L891</f>
        <v>0</v>
      </c>
      <c r="M891" s="15">
        <f>'fnd enro'!M891</f>
        <v>0</v>
      </c>
      <c r="N891" s="15">
        <f>'fnd enro'!N891</f>
        <v>0</v>
      </c>
      <c r="O891" s="15">
        <f>'fnd enro'!O891</f>
        <v>0</v>
      </c>
      <c r="P891" s="15">
        <f>'fnd enro'!P891</f>
        <v>7</v>
      </c>
      <c r="Q891" s="15">
        <f>'fnd enro'!R891</f>
        <v>35</v>
      </c>
      <c r="R891" s="16">
        <f t="shared" si="994"/>
        <v>1</v>
      </c>
      <c r="S891" s="15">
        <f>VALUE('fnd enro'!Q891)</f>
        <v>12</v>
      </c>
      <c r="T891" s="2"/>
      <c r="U891" s="1">
        <f>(($D891*'fnd base rates'!C$107)
+($E891*'fnd base rates'!C$108)
+($F891*'fnd base rates'!C$109)
+($G891*'fnd base rates'!C$110)
+($H891*'fnd base rates'!C$111)
+($I891*'fnd base rates'!C$112)
+($J891*'fnd base rates'!C$113)
+($K891*'fnd base rates'!C$114)
+($M891*'fnd base rates'!C$116)
+($N891*'fnd base rates'!C$117)
+($O891*'fnd base rates'!C$118)
+($P891*VLOOKUP($S891+12,rate_basefnd,3)))
*$R891</f>
        <v>18458.310255</v>
      </c>
      <c r="V891" s="1">
        <f>(($D891*'fnd base rates'!D$107)
+($E891*'fnd base rates'!D$108)
+($F891*'fnd base rates'!D$109)
+($G891*'fnd base rates'!D$110)
+($H891*'fnd base rates'!D$111)
+($I891*'fnd base rates'!D$112)
+($J891*'fnd base rates'!D$113)
+($K891*'fnd base rates'!D$114)
+($M891*'fnd base rates'!D$116)
+($N891*'fnd base rates'!D$117)
+($O891*'fnd base rates'!D$118)
+($P891*VLOOKUP($S891+12,rate_basefnd,4)))
*$R891</f>
        <v>28088.34</v>
      </c>
      <c r="W891" s="1">
        <f>(($D891*'fnd base rates'!E$107)
+($E891*'fnd base rates'!E$108)
+($F891*'fnd base rates'!E$109)
+($G891*'fnd base rates'!E$110)
+($H891*'fnd base rates'!E$111)
+($I891*'fnd base rates'!E$112)
+($J891*'fnd base rates'!E$113)
+($K891*'fnd base rates'!E$114)
+($M891*'fnd base rates'!E$116)
+($N891*'fnd base rates'!E$117)
+($O891*'fnd base rates'!E$118)
+($P891*VLOOKUP($S891+12,rate_basefnd,5)))
*$R891</f>
        <v>159142.21406500001</v>
      </c>
      <c r="X891" s="1">
        <f>(($D891*'fnd base rates'!F$107)
+($E891*'fnd base rates'!F$108)
+($F891*'fnd base rates'!F$109)
+($G891*'fnd base rates'!F$110)
+($H891*'fnd base rates'!F$111)
+($I891*'fnd base rates'!F$112)
+($J891*'fnd base rates'!F$113)
+($K891*'fnd base rates'!F$114)
+($M891*'fnd base rates'!F$116)
+($N891*'fnd base rates'!F$117)
+($O891*'fnd base rates'!F$118)
+($P891*VLOOKUP($S891+12,rate_basefnd,6)))
*$R891</f>
        <v>34517.573370000006</v>
      </c>
      <c r="Y891" s="1">
        <f>(($D891*'fnd base rates'!G$107)
+($E891*'fnd base rates'!G$108)
+($F891*'fnd base rates'!G$109)
+($G891*'fnd base rates'!G$110)
+($H891*'fnd base rates'!G$111)
+($I891*'fnd base rates'!G$112)
+($J891*'fnd base rates'!G$113)
+($K891*'fnd base rates'!G$114)
+($M891*'fnd base rates'!G$116)
+($N891*'fnd base rates'!G$117)
+($O891*'fnd base rates'!G$118)
+($P891*VLOOKUP($S891+12,rate_basefnd,7)))
*$R891</f>
        <v>6644.4348649999993</v>
      </c>
      <c r="Z891" s="1">
        <f>(($D891*'fnd base rates'!H$107)
+($E891*'fnd base rates'!H$108)
+($F891*'fnd base rates'!H$109)
+($G891*'fnd base rates'!H$110)
+($H891*'fnd base rates'!H$111)
+($I891*'fnd base rates'!H$112)
+($J891*'fnd base rates'!H$113)
+($K891*'fnd base rates'!H$114)
+($M891*'fnd base rates'!H$116)
+($N891*'fnd base rates'!H$117)
+($O891*'fnd base rates'!H$118)
+($P891*VLOOKUP($S891+12,rate_basefnd,8)))</f>
        <v>20912.88235</v>
      </c>
      <c r="AA891" s="1">
        <f>(($D891*'fnd base rates'!I$107)
+($E891*'fnd base rates'!I$108)
+($F891*'fnd base rates'!I$109)
+($G891*'fnd base rates'!I$110)
+($H891*'fnd base rates'!I$111)
+($I891*'fnd base rates'!I$112)
+($J891*'fnd base rates'!I$113)
+($K891*'fnd base rates'!I$114)
+($M891*'fnd base rates'!I$116)
+($N891*'fnd base rates'!I$117)
+($O891*'fnd base rates'!I$118)
+($P891*VLOOKUP($S891+12,rate_basefnd,9)))
*$R891</f>
        <v>12850.390000000001</v>
      </c>
      <c r="AB891" s="1">
        <f>(($D891*'fnd base rates'!J$107)
+($E891*'fnd base rates'!J$108)
+($F891*'fnd base rates'!J$109)
+($G891*'fnd base rates'!J$110)
+($H891*'fnd base rates'!J$111)
+($I891*'fnd base rates'!J$112)
+($J891*'fnd base rates'!J$113)
+($K891*'fnd base rates'!J$114)
+($M891*'fnd base rates'!J$116)
+($N891*'fnd base rates'!J$117)
+($O891*'fnd base rates'!J$118)
+($P891*VLOOKUP($S891+12,rate_basefnd,10)))
*$R891</f>
        <v>15794.02</v>
      </c>
      <c r="AC891" s="1">
        <f>(($D891*'fnd base rates'!K$107)
+($E891*'fnd base rates'!K$108)
+($F891*'fnd base rates'!K$109)
+($G891*'fnd base rates'!K$110)
+($H891*'fnd base rates'!K$111)
+($I891*'fnd base rates'!K$112)
+($J891*'fnd base rates'!K$113)
+($K891*'fnd base rates'!K$114)
+($M891*'fnd base rates'!K$116)
+($N891*'fnd base rates'!K$117)
+($O891*'fnd base rates'!K$118)
+($P891*VLOOKUP($S891+12,rate_basefnd,11)))
*$R891</f>
        <v>38438.870385000002</v>
      </c>
      <c r="AD891" s="1">
        <f>(($D891*'fnd base rates'!L$107)
+($E891*'fnd base rates'!L$108)
+($F891*'fnd base rates'!L$109)
+($G891*'fnd base rates'!L$110)
+($H891*'fnd base rates'!L$111)
+($I891*'fnd base rates'!L$112)
+($J891*'fnd base rates'!L$113)
+($K891*'fnd base rates'!L$114)
+($M891*'fnd base rates'!L$116)
+($N891*'fnd base rates'!L$117)
+($O891*'fnd base rates'!L$118)
+($P891*VLOOKUP($S891+12,rate_basefnd,12)))</f>
        <v>49371.809210000007</v>
      </c>
      <c r="AE891" s="1">
        <f>(($D891*'fnd base rates'!M$107)
+($E891*'fnd base rates'!M$108)
+($F891*'fnd base rates'!M$109)
+($G891*'fnd base rates'!M$110)
+($H891*'fnd base rates'!M$111)
+($I891*'fnd base rates'!M$112)
+($J891*'fnd base rates'!M$113)
+($K891*'fnd base rates'!M$114)
+($M891*'fnd base rates'!M$116)
+($N891*'fnd base rates'!M$117)
+($O891*'fnd base rates'!M$118)
+($P891*VLOOKUP($S891+12,rate_basefnd,13)))</f>
        <v>0</v>
      </c>
      <c r="AF891" s="4">
        <f t="shared" si="995"/>
        <v>384218.84450000001</v>
      </c>
      <c r="AH891" s="4">
        <f t="shared" si="996"/>
        <v>497117137</v>
      </c>
      <c r="AI891" s="4" t="str">
        <f t="shared" si="997"/>
        <v>497</v>
      </c>
      <c r="AJ891" s="2" t="str">
        <f t="shared" si="998"/>
        <v>117</v>
      </c>
      <c r="AK891" s="2" t="str">
        <f t="shared" si="999"/>
        <v>137</v>
      </c>
      <c r="AL891" s="4">
        <f t="shared" si="1000"/>
        <v>1</v>
      </c>
      <c r="AM891" s="4">
        <f t="shared" si="992"/>
        <v>35</v>
      </c>
      <c r="AN891" s="4">
        <f t="shared" si="1001"/>
        <v>384218.84450000001</v>
      </c>
      <c r="AO891" s="4">
        <f t="shared" si="1002"/>
        <v>10978</v>
      </c>
      <c r="AP891" s="4">
        <f t="shared" si="1003"/>
        <v>0</v>
      </c>
      <c r="AQ891" s="4">
        <v>10978</v>
      </c>
      <c r="AW891" s="4">
        <v>10940</v>
      </c>
      <c r="AX891" s="5">
        <f t="shared" si="1004"/>
        <v>38</v>
      </c>
      <c r="AY891" s="4">
        <v>10978</v>
      </c>
      <c r="AZ891" s="5"/>
      <c r="BB891" s="5">
        <f t="shared" ref="BB891" si="1053">BC891-BA891</f>
        <v>0</v>
      </c>
    </row>
    <row r="892" spans="1:54" s="4" customFormat="1">
      <c r="A892" s="278">
        <v>497</v>
      </c>
      <c r="B892" s="2">
        <v>497117154</v>
      </c>
      <c r="C892" s="10" t="s">
        <v>262</v>
      </c>
      <c r="D892" s="15">
        <f>'fnd enro'!D892</f>
        <v>0</v>
      </c>
      <c r="E892" s="15">
        <f>'fnd enro'!E892</f>
        <v>0</v>
      </c>
      <c r="F892" s="15">
        <f>'fnd enro'!F892</f>
        <v>0</v>
      </c>
      <c r="G892" s="15">
        <f>'fnd enro'!G892</f>
        <v>3</v>
      </c>
      <c r="H892" s="15">
        <f>'fnd enro'!H892</f>
        <v>0</v>
      </c>
      <c r="I892" s="15">
        <f>'fnd enro'!I892</f>
        <v>0</v>
      </c>
      <c r="J892" s="15">
        <f>'fnd enro'!J892</f>
        <v>0</v>
      </c>
      <c r="K892" s="16">
        <f>'fnd enro'!K892</f>
        <v>0.1149</v>
      </c>
      <c r="L892" s="15">
        <f>'fnd enro'!L892</f>
        <v>0</v>
      </c>
      <c r="M892" s="15">
        <f>'fnd enro'!M892</f>
        <v>0</v>
      </c>
      <c r="N892" s="15">
        <f>'fnd enro'!N892</f>
        <v>0</v>
      </c>
      <c r="O892" s="15">
        <f>'fnd enro'!O892</f>
        <v>0</v>
      </c>
      <c r="P892" s="15">
        <f>'fnd enro'!P892</f>
        <v>0</v>
      </c>
      <c r="Q892" s="15">
        <f>'fnd enro'!R892</f>
        <v>3</v>
      </c>
      <c r="R892" s="16">
        <f t="shared" si="994"/>
        <v>1</v>
      </c>
      <c r="S892" s="15">
        <f>VALUE('fnd enro'!Q892)</f>
        <v>5</v>
      </c>
      <c r="T892" s="2"/>
      <c r="U892" s="1">
        <f>(($D892*'fnd base rates'!C$107)
+($E892*'fnd base rates'!C$108)
+($F892*'fnd base rates'!C$109)
+($G892*'fnd base rates'!C$110)
+($H892*'fnd base rates'!C$111)
+($I892*'fnd base rates'!C$112)
+($J892*'fnd base rates'!C$113)
+($K892*'fnd base rates'!C$114)
+($M892*'fnd base rates'!C$116)
+($N892*'fnd base rates'!C$117)
+($O892*'fnd base rates'!C$118)
+($P892*VLOOKUP($S892+12,rate_basefnd,3)))
*$R892</f>
        <v>1537.5668790000002</v>
      </c>
      <c r="V892" s="1">
        <f>(($D892*'fnd base rates'!D$107)
+($E892*'fnd base rates'!D$108)
+($F892*'fnd base rates'!D$109)
+($G892*'fnd base rates'!D$110)
+($H892*'fnd base rates'!D$111)
+($I892*'fnd base rates'!D$112)
+($J892*'fnd base rates'!D$113)
+($K892*'fnd base rates'!D$114)
+($M892*'fnd base rates'!D$116)
+($N892*'fnd base rates'!D$117)
+($O892*'fnd base rates'!D$118)
+($P892*VLOOKUP($S892+12,rate_basefnd,4)))
*$R892</f>
        <v>2196.39</v>
      </c>
      <c r="W892" s="1">
        <f>(($D892*'fnd base rates'!E$107)
+($E892*'fnd base rates'!E$108)
+($F892*'fnd base rates'!E$109)
+($G892*'fnd base rates'!E$110)
+($H892*'fnd base rates'!E$111)
+($I892*'fnd base rates'!E$112)
+($J892*'fnd base rates'!E$113)
+($K892*'fnd base rates'!E$114)
+($M892*'fnd base rates'!E$116)
+($N892*'fnd base rates'!E$117)
+($O892*'fnd base rates'!E$118)
+($P892*VLOOKUP($S892+12,rate_basefnd,5)))
*$R892</f>
        <v>11131.695776999999</v>
      </c>
      <c r="X892" s="1">
        <f>(($D892*'fnd base rates'!F$107)
+($E892*'fnd base rates'!F$108)
+($F892*'fnd base rates'!F$109)
+($G892*'fnd base rates'!F$110)
+($H892*'fnd base rates'!F$111)
+($I892*'fnd base rates'!F$112)
+($J892*'fnd base rates'!F$113)
+($K892*'fnd base rates'!F$114)
+($M892*'fnd base rates'!F$116)
+($N892*'fnd base rates'!F$117)
+($O892*'fnd base rates'!F$118)
+($P892*VLOOKUP($S892+12,rate_basefnd,6)))
*$R892</f>
        <v>3573.4151459999998</v>
      </c>
      <c r="Y892" s="1">
        <f>(($D892*'fnd base rates'!G$107)
+($E892*'fnd base rates'!G$108)
+($F892*'fnd base rates'!G$109)
+($G892*'fnd base rates'!G$110)
+($H892*'fnd base rates'!G$111)
+($I892*'fnd base rates'!G$112)
+($J892*'fnd base rates'!G$113)
+($K892*'fnd base rates'!G$114)
+($M892*'fnd base rates'!G$116)
+($N892*'fnd base rates'!G$117)
+($O892*'fnd base rates'!G$118)
+($P892*VLOOKUP($S892+12,rate_basefnd,7)))
*$R892</f>
        <v>449.71841699999993</v>
      </c>
      <c r="Z892" s="1">
        <f>(($D892*'fnd base rates'!H$107)
+($E892*'fnd base rates'!H$108)
+($F892*'fnd base rates'!H$109)
+($G892*'fnd base rates'!H$110)
+($H892*'fnd base rates'!H$111)
+($I892*'fnd base rates'!H$112)
+($J892*'fnd base rates'!H$113)
+($K892*'fnd base rates'!H$114)
+($M892*'fnd base rates'!H$116)
+($N892*'fnd base rates'!H$117)
+($O892*'fnd base rates'!H$118)
+($P892*VLOOKUP($S892+12,rate_basefnd,8)))</f>
        <v>1502.3316300000001</v>
      </c>
      <c r="AA892" s="1">
        <f>(($D892*'fnd base rates'!I$107)
+($E892*'fnd base rates'!I$108)
+($F892*'fnd base rates'!I$109)
+($G892*'fnd base rates'!I$110)
+($H892*'fnd base rates'!I$111)
+($I892*'fnd base rates'!I$112)
+($J892*'fnd base rates'!I$113)
+($K892*'fnd base rates'!I$114)
+($M892*'fnd base rates'!I$116)
+($N892*'fnd base rates'!I$117)
+($O892*'fnd base rates'!I$118)
+($P892*VLOOKUP($S892+12,rate_basefnd,9)))
*$R892</f>
        <v>806.16000000000008</v>
      </c>
      <c r="AB892" s="1">
        <f>(($D892*'fnd base rates'!J$107)
+($E892*'fnd base rates'!J$108)
+($F892*'fnd base rates'!J$109)
+($G892*'fnd base rates'!J$110)
+($H892*'fnd base rates'!J$111)
+($I892*'fnd base rates'!J$112)
+($J892*'fnd base rates'!J$113)
+($K892*'fnd base rates'!J$114)
+($M892*'fnd base rates'!J$116)
+($N892*'fnd base rates'!J$117)
+($O892*'fnd base rates'!J$118)
+($P892*VLOOKUP($S892+12,rate_basefnd,10)))
*$R892</f>
        <v>437.28</v>
      </c>
      <c r="AC892" s="1">
        <f>(($D892*'fnd base rates'!K$107)
+($E892*'fnd base rates'!K$108)
+($F892*'fnd base rates'!K$109)
+($G892*'fnd base rates'!K$110)
+($H892*'fnd base rates'!K$111)
+($I892*'fnd base rates'!K$112)
+($J892*'fnd base rates'!K$113)
+($K892*'fnd base rates'!K$114)
+($M892*'fnd base rates'!K$116)
+($N892*'fnd base rates'!K$117)
+($O892*'fnd base rates'!K$118)
+($P892*VLOOKUP($S892+12,rate_basefnd,11)))
*$R892</f>
        <v>3155.6820330000005</v>
      </c>
      <c r="AD892" s="1">
        <f>(($D892*'fnd base rates'!L$107)
+($E892*'fnd base rates'!L$108)
+($F892*'fnd base rates'!L$109)
+($G892*'fnd base rates'!L$110)
+($H892*'fnd base rates'!L$111)
+($I892*'fnd base rates'!L$112)
+($J892*'fnd base rates'!L$113)
+($K892*'fnd base rates'!L$114)
+($M892*'fnd base rates'!L$116)
+($N892*'fnd base rates'!L$117)
+($O892*'fnd base rates'!L$118)
+($P892*VLOOKUP($S892+12,rate_basefnd,12)))</f>
        <v>3910.6302180000002</v>
      </c>
      <c r="AE892" s="1">
        <f>(($D892*'fnd base rates'!M$107)
+($E892*'fnd base rates'!M$108)
+($F892*'fnd base rates'!M$109)
+($G892*'fnd base rates'!M$110)
+($H892*'fnd base rates'!M$111)
+($I892*'fnd base rates'!M$112)
+($J892*'fnd base rates'!M$113)
+($K892*'fnd base rates'!M$114)
+($M892*'fnd base rates'!M$116)
+($N892*'fnd base rates'!M$117)
+($O892*'fnd base rates'!M$118)
+($P892*VLOOKUP($S892+12,rate_basefnd,13)))</f>
        <v>0</v>
      </c>
      <c r="AF892" s="4">
        <f t="shared" si="995"/>
        <v>28700.8701</v>
      </c>
      <c r="AH892" s="4">
        <f t="shared" si="996"/>
        <v>497117154</v>
      </c>
      <c r="AI892" s="4" t="str">
        <f t="shared" si="997"/>
        <v>497</v>
      </c>
      <c r="AJ892" s="2" t="str">
        <f t="shared" si="998"/>
        <v>117</v>
      </c>
      <c r="AK892" s="2" t="str">
        <f t="shared" si="999"/>
        <v>154</v>
      </c>
      <c r="AL892" s="4">
        <f t="shared" si="1000"/>
        <v>1</v>
      </c>
      <c r="AM892" s="4">
        <f t="shared" si="992"/>
        <v>3</v>
      </c>
      <c r="AN892" s="4">
        <f t="shared" si="1001"/>
        <v>28700.8701</v>
      </c>
      <c r="AO892" s="4">
        <f t="shared" si="1002"/>
        <v>9567</v>
      </c>
      <c r="AP892" s="4">
        <f t="shared" si="1003"/>
        <v>0</v>
      </c>
      <c r="AQ892" s="4">
        <v>9567</v>
      </c>
      <c r="AW892" s="4">
        <v>9549</v>
      </c>
      <c r="AX892" s="5">
        <f t="shared" si="1004"/>
        <v>18</v>
      </c>
      <c r="AY892" s="4">
        <v>9567</v>
      </c>
      <c r="AZ892" s="5"/>
      <c r="BB892" s="5">
        <f t="shared" ref="BB892" si="1054">BC892-BA892</f>
        <v>0</v>
      </c>
    </row>
    <row r="893" spans="1:54" s="4" customFormat="1">
      <c r="A893" s="278">
        <v>497</v>
      </c>
      <c r="B893" s="2">
        <v>497117159</v>
      </c>
      <c r="C893" s="10" t="s">
        <v>262</v>
      </c>
      <c r="D893" s="15">
        <f>'fnd enro'!D893</f>
        <v>0</v>
      </c>
      <c r="E893" s="15">
        <f>'fnd enro'!E893</f>
        <v>0</v>
      </c>
      <c r="F893" s="15">
        <f>'fnd enro'!F893</f>
        <v>0</v>
      </c>
      <c r="G893" s="15">
        <f>'fnd enro'!G893</f>
        <v>2</v>
      </c>
      <c r="H893" s="15">
        <f>'fnd enro'!H893</f>
        <v>3</v>
      </c>
      <c r="I893" s="15">
        <f>'fnd enro'!I893</f>
        <v>0</v>
      </c>
      <c r="J893" s="15">
        <f>'fnd enro'!J893</f>
        <v>0</v>
      </c>
      <c r="K893" s="16">
        <f>'fnd enro'!K893</f>
        <v>0.1915</v>
      </c>
      <c r="L893" s="15">
        <f>'fnd enro'!L893</f>
        <v>0</v>
      </c>
      <c r="M893" s="15">
        <f>'fnd enro'!M893</f>
        <v>0</v>
      </c>
      <c r="N893" s="15">
        <f>'fnd enro'!N893</f>
        <v>0</v>
      </c>
      <c r="O893" s="15">
        <f>'fnd enro'!O893</f>
        <v>0</v>
      </c>
      <c r="P893" s="15">
        <f>'fnd enro'!P893</f>
        <v>0</v>
      </c>
      <c r="Q893" s="15">
        <f>'fnd enro'!R893</f>
        <v>5</v>
      </c>
      <c r="R893" s="16">
        <f t="shared" si="994"/>
        <v>1</v>
      </c>
      <c r="S893" s="15">
        <f>VALUE('fnd enro'!Q893)</f>
        <v>2</v>
      </c>
      <c r="T893" s="2"/>
      <c r="U893" s="1">
        <f>(($D893*'fnd base rates'!C$107)
+($E893*'fnd base rates'!C$108)
+($F893*'fnd base rates'!C$109)
+($G893*'fnd base rates'!C$110)
+($H893*'fnd base rates'!C$111)
+($I893*'fnd base rates'!C$112)
+($J893*'fnd base rates'!C$113)
+($K893*'fnd base rates'!C$114)
+($M893*'fnd base rates'!C$116)
+($N893*'fnd base rates'!C$117)
+($O893*'fnd base rates'!C$118)
+($P893*VLOOKUP($S893+12,rate_basefnd,3)))
*$R893</f>
        <v>2562.611465</v>
      </c>
      <c r="V893" s="1">
        <f>(($D893*'fnd base rates'!D$107)
+($E893*'fnd base rates'!D$108)
+($F893*'fnd base rates'!D$109)
+($G893*'fnd base rates'!D$110)
+($H893*'fnd base rates'!D$111)
+($I893*'fnd base rates'!D$112)
+($J893*'fnd base rates'!D$113)
+($K893*'fnd base rates'!D$114)
+($M893*'fnd base rates'!D$116)
+($N893*'fnd base rates'!D$117)
+($O893*'fnd base rates'!D$118)
+($P893*VLOOKUP($S893+12,rate_basefnd,4)))
*$R893</f>
        <v>3660.6499999999996</v>
      </c>
      <c r="W893" s="1">
        <f>(($D893*'fnd base rates'!E$107)
+($E893*'fnd base rates'!E$108)
+($F893*'fnd base rates'!E$109)
+($G893*'fnd base rates'!E$110)
+($H893*'fnd base rates'!E$111)
+($I893*'fnd base rates'!E$112)
+($J893*'fnd base rates'!E$113)
+($K893*'fnd base rates'!E$114)
+($M893*'fnd base rates'!E$116)
+($N893*'fnd base rates'!E$117)
+($O893*'fnd base rates'!E$118)
+($P893*VLOOKUP($S893+12,rate_basefnd,5)))
*$R893</f>
        <v>17344.336295000001</v>
      </c>
      <c r="X893" s="1">
        <f>(($D893*'fnd base rates'!F$107)
+($E893*'fnd base rates'!F$108)
+($F893*'fnd base rates'!F$109)
+($G893*'fnd base rates'!F$110)
+($H893*'fnd base rates'!F$111)
+($I893*'fnd base rates'!F$112)
+($J893*'fnd base rates'!F$113)
+($K893*'fnd base rates'!F$114)
+($M893*'fnd base rates'!F$116)
+($N893*'fnd base rates'!F$117)
+($O893*'fnd base rates'!F$118)
+($P893*VLOOKUP($S893+12,rate_basefnd,6)))
*$R893</f>
        <v>5232.0619100000004</v>
      </c>
      <c r="Y893" s="1">
        <f>(($D893*'fnd base rates'!G$107)
+($E893*'fnd base rates'!G$108)
+($F893*'fnd base rates'!G$109)
+($G893*'fnd base rates'!G$110)
+($H893*'fnd base rates'!G$111)
+($I893*'fnd base rates'!G$112)
+($J893*'fnd base rates'!G$113)
+($K893*'fnd base rates'!G$114)
+($M893*'fnd base rates'!G$116)
+($N893*'fnd base rates'!G$117)
+($O893*'fnd base rates'!G$118)
+($P893*VLOOKUP($S893+12,rate_basefnd,7)))
*$R893</f>
        <v>783.01069500000006</v>
      </c>
      <c r="Z893" s="1">
        <f>(($D893*'fnd base rates'!H$107)
+($E893*'fnd base rates'!H$108)
+($F893*'fnd base rates'!H$109)
+($G893*'fnd base rates'!H$110)
+($H893*'fnd base rates'!H$111)
+($I893*'fnd base rates'!H$112)
+($J893*'fnd base rates'!H$113)
+($K893*'fnd base rates'!H$114)
+($M893*'fnd base rates'!H$116)
+($N893*'fnd base rates'!H$117)
+($O893*'fnd base rates'!H$118)
+($P893*VLOOKUP($S893+12,rate_basefnd,8)))</f>
        <v>2503.8860499999996</v>
      </c>
      <c r="AA893" s="1">
        <f>(($D893*'fnd base rates'!I$107)
+($E893*'fnd base rates'!I$108)
+($F893*'fnd base rates'!I$109)
+($G893*'fnd base rates'!I$110)
+($H893*'fnd base rates'!I$111)
+($I893*'fnd base rates'!I$112)
+($J893*'fnd base rates'!I$113)
+($K893*'fnd base rates'!I$114)
+($M893*'fnd base rates'!I$116)
+($N893*'fnd base rates'!I$117)
+($O893*'fnd base rates'!I$118)
+($P893*VLOOKUP($S893+12,rate_basefnd,9)))
*$R893</f>
        <v>1545.8000000000002</v>
      </c>
      <c r="AB893" s="1">
        <f>(($D893*'fnd base rates'!J$107)
+($E893*'fnd base rates'!J$108)
+($F893*'fnd base rates'!J$109)
+($G893*'fnd base rates'!J$110)
+($H893*'fnd base rates'!J$111)
+($I893*'fnd base rates'!J$112)
+($J893*'fnd base rates'!J$113)
+($K893*'fnd base rates'!J$114)
+($M893*'fnd base rates'!J$116)
+($N893*'fnd base rates'!J$117)
+($O893*'fnd base rates'!J$118)
+($P893*VLOOKUP($S893+12,rate_basefnd,10)))
*$R893</f>
        <v>1005.8199999999999</v>
      </c>
      <c r="AC893" s="1">
        <f>(($D893*'fnd base rates'!K$107)
+($E893*'fnd base rates'!K$108)
+($F893*'fnd base rates'!K$109)
+($G893*'fnd base rates'!K$110)
+($H893*'fnd base rates'!K$111)
+($I893*'fnd base rates'!K$112)
+($J893*'fnd base rates'!K$113)
+($K893*'fnd base rates'!K$114)
+($M893*'fnd base rates'!K$116)
+($N893*'fnd base rates'!K$117)
+($O893*'fnd base rates'!K$118)
+($P893*VLOOKUP($S893+12,rate_basefnd,11)))
*$R893</f>
        <v>5494.730055</v>
      </c>
      <c r="AD893" s="1">
        <f>(($D893*'fnd base rates'!L$107)
+($E893*'fnd base rates'!L$108)
+($F893*'fnd base rates'!L$109)
+($G893*'fnd base rates'!L$110)
+($H893*'fnd base rates'!L$111)
+($I893*'fnd base rates'!L$112)
+($J893*'fnd base rates'!L$113)
+($K893*'fnd base rates'!L$114)
+($M893*'fnd base rates'!L$116)
+($N893*'fnd base rates'!L$117)
+($O893*'fnd base rates'!L$118)
+($P893*VLOOKUP($S893+12,rate_basefnd,12)))</f>
        <v>6661.6570300000003</v>
      </c>
      <c r="AE893" s="1">
        <f>(($D893*'fnd base rates'!M$107)
+($E893*'fnd base rates'!M$108)
+($F893*'fnd base rates'!M$109)
+($G893*'fnd base rates'!M$110)
+($H893*'fnd base rates'!M$111)
+($I893*'fnd base rates'!M$112)
+($J893*'fnd base rates'!M$113)
+($K893*'fnd base rates'!M$114)
+($M893*'fnd base rates'!M$116)
+($N893*'fnd base rates'!M$117)
+($O893*'fnd base rates'!M$118)
+($P893*VLOOKUP($S893+12,rate_basefnd,13)))</f>
        <v>0</v>
      </c>
      <c r="AF893" s="4">
        <f t="shared" si="995"/>
        <v>46794.563500000004</v>
      </c>
      <c r="AH893" s="4">
        <f t="shared" si="996"/>
        <v>497117159</v>
      </c>
      <c r="AI893" s="4" t="str">
        <f t="shared" si="997"/>
        <v>497</v>
      </c>
      <c r="AJ893" s="2" t="str">
        <f t="shared" si="998"/>
        <v>117</v>
      </c>
      <c r="AK893" s="2" t="str">
        <f t="shared" si="999"/>
        <v>159</v>
      </c>
      <c r="AL893" s="4">
        <f t="shared" si="1000"/>
        <v>1</v>
      </c>
      <c r="AM893" s="4">
        <f t="shared" si="992"/>
        <v>5</v>
      </c>
      <c r="AN893" s="4">
        <f t="shared" si="1001"/>
        <v>46794.563500000004</v>
      </c>
      <c r="AO893" s="4">
        <f t="shared" si="1002"/>
        <v>9359</v>
      </c>
      <c r="AP893" s="4">
        <f t="shared" si="1003"/>
        <v>0</v>
      </c>
      <c r="AQ893" s="4">
        <v>9359</v>
      </c>
      <c r="AW893" s="4">
        <v>9341</v>
      </c>
      <c r="AX893" s="5">
        <f t="shared" si="1004"/>
        <v>18</v>
      </c>
      <c r="AY893" s="4">
        <v>9359</v>
      </c>
      <c r="AZ893" s="5"/>
      <c r="BB893" s="5">
        <f t="shared" ref="BB893" si="1055">BC893-BA893</f>
        <v>0</v>
      </c>
    </row>
    <row r="894" spans="1:54" s="4" customFormat="1">
      <c r="A894" s="278">
        <v>497</v>
      </c>
      <c r="B894" s="2">
        <v>497117161</v>
      </c>
      <c r="C894" s="10" t="s">
        <v>262</v>
      </c>
      <c r="D894" s="15">
        <f>'fnd enro'!D894</f>
        <v>0</v>
      </c>
      <c r="E894" s="15">
        <f>'fnd enro'!E894</f>
        <v>0</v>
      </c>
      <c r="F894" s="15">
        <f>'fnd enro'!F894</f>
        <v>1</v>
      </c>
      <c r="G894" s="15">
        <f>'fnd enro'!G894</f>
        <v>0</v>
      </c>
      <c r="H894" s="15">
        <f>'fnd enro'!H894</f>
        <v>0</v>
      </c>
      <c r="I894" s="15">
        <f>'fnd enro'!I894</f>
        <v>0</v>
      </c>
      <c r="J894" s="15">
        <f>'fnd enro'!J894</f>
        <v>0</v>
      </c>
      <c r="K894" s="16">
        <f>'fnd enro'!K894</f>
        <v>3.8300000000000001E-2</v>
      </c>
      <c r="L894" s="15">
        <f>'fnd enro'!L894</f>
        <v>0</v>
      </c>
      <c r="M894" s="15">
        <f>'fnd enro'!M894</f>
        <v>0</v>
      </c>
      <c r="N894" s="15">
        <f>'fnd enro'!N894</f>
        <v>0</v>
      </c>
      <c r="O894" s="15">
        <f>'fnd enro'!O894</f>
        <v>0</v>
      </c>
      <c r="P894" s="15">
        <f>'fnd enro'!P894</f>
        <v>0</v>
      </c>
      <c r="Q894" s="15">
        <f>'fnd enro'!R894</f>
        <v>1</v>
      </c>
      <c r="R894" s="16">
        <f t="shared" si="994"/>
        <v>1</v>
      </c>
      <c r="S894" s="15">
        <f>VALUE('fnd enro'!Q894)</f>
        <v>6</v>
      </c>
      <c r="T894" s="2"/>
      <c r="U894" s="1">
        <f>(($D894*'fnd base rates'!C$107)
+($E894*'fnd base rates'!C$108)
+($F894*'fnd base rates'!C$109)
+($G894*'fnd base rates'!C$110)
+($H894*'fnd base rates'!C$111)
+($I894*'fnd base rates'!C$112)
+($J894*'fnd base rates'!C$113)
+($K894*'fnd base rates'!C$114)
+($M894*'fnd base rates'!C$116)
+($N894*'fnd base rates'!C$117)
+($O894*'fnd base rates'!C$118)
+($P894*VLOOKUP($S894+12,rate_basefnd,3)))
*$R894</f>
        <v>512.52229299999999</v>
      </c>
      <c r="V894" s="1">
        <f>(($D894*'fnd base rates'!D$107)
+($E894*'fnd base rates'!D$108)
+($F894*'fnd base rates'!D$109)
+($G894*'fnd base rates'!D$110)
+($H894*'fnd base rates'!D$111)
+($I894*'fnd base rates'!D$112)
+($J894*'fnd base rates'!D$113)
+($K894*'fnd base rates'!D$114)
+($M894*'fnd base rates'!D$116)
+($N894*'fnd base rates'!D$117)
+($O894*'fnd base rates'!D$118)
+($P894*VLOOKUP($S894+12,rate_basefnd,4)))
*$R894</f>
        <v>732.13</v>
      </c>
      <c r="W894" s="1">
        <f>(($D894*'fnd base rates'!E$107)
+($E894*'fnd base rates'!E$108)
+($F894*'fnd base rates'!E$109)
+($G894*'fnd base rates'!E$110)
+($H894*'fnd base rates'!E$111)
+($I894*'fnd base rates'!E$112)
+($J894*'fnd base rates'!E$113)
+($K894*'fnd base rates'!E$114)
+($M894*'fnd base rates'!E$116)
+($N894*'fnd base rates'!E$117)
+($O894*'fnd base rates'!E$118)
+($P894*VLOOKUP($S894+12,rate_basefnd,5)))
*$R894</f>
        <v>3710.6052590000004</v>
      </c>
      <c r="X894" s="1">
        <f>(($D894*'fnd base rates'!F$107)
+($E894*'fnd base rates'!F$108)
+($F894*'fnd base rates'!F$109)
+($G894*'fnd base rates'!F$110)
+($H894*'fnd base rates'!F$111)
+($I894*'fnd base rates'!F$112)
+($J894*'fnd base rates'!F$113)
+($K894*'fnd base rates'!F$114)
+($M894*'fnd base rates'!F$116)
+($N894*'fnd base rates'!F$117)
+($O894*'fnd base rates'!F$118)
+($P894*VLOOKUP($S894+12,rate_basefnd,6)))
*$R894</f>
        <v>1191.1383820000001</v>
      </c>
      <c r="Y894" s="1">
        <f>(($D894*'fnd base rates'!G$107)
+($E894*'fnd base rates'!G$108)
+($F894*'fnd base rates'!G$109)
+($G894*'fnd base rates'!G$110)
+($H894*'fnd base rates'!G$111)
+($I894*'fnd base rates'!G$112)
+($J894*'fnd base rates'!G$113)
+($K894*'fnd base rates'!G$114)
+($M894*'fnd base rates'!G$116)
+($N894*'fnd base rates'!G$117)
+($O894*'fnd base rates'!G$118)
+($P894*VLOOKUP($S894+12,rate_basefnd,7)))
*$R894</f>
        <v>149.88613900000001</v>
      </c>
      <c r="Z894" s="1">
        <f>(($D894*'fnd base rates'!H$107)
+($E894*'fnd base rates'!H$108)
+($F894*'fnd base rates'!H$109)
+($G894*'fnd base rates'!H$110)
+($H894*'fnd base rates'!H$111)
+($I894*'fnd base rates'!H$112)
+($J894*'fnd base rates'!H$113)
+($K894*'fnd base rates'!H$114)
+($M894*'fnd base rates'!H$116)
+($N894*'fnd base rates'!H$117)
+($O894*'fnd base rates'!H$118)
+($P894*VLOOKUP($S894+12,rate_basefnd,8)))</f>
        <v>500.77720999999997</v>
      </c>
      <c r="AA894" s="1">
        <f>(($D894*'fnd base rates'!I$107)
+($E894*'fnd base rates'!I$108)
+($F894*'fnd base rates'!I$109)
+($G894*'fnd base rates'!I$110)
+($H894*'fnd base rates'!I$111)
+($I894*'fnd base rates'!I$112)
+($J894*'fnd base rates'!I$113)
+($K894*'fnd base rates'!I$114)
+($M894*'fnd base rates'!I$116)
+($N894*'fnd base rates'!I$117)
+($O894*'fnd base rates'!I$118)
+($P894*VLOOKUP($S894+12,rate_basefnd,9)))
*$R894</f>
        <v>268.72000000000003</v>
      </c>
      <c r="AB894" s="1">
        <f>(($D894*'fnd base rates'!J$107)
+($E894*'fnd base rates'!J$108)
+($F894*'fnd base rates'!J$109)
+($G894*'fnd base rates'!J$110)
+($H894*'fnd base rates'!J$111)
+($I894*'fnd base rates'!J$112)
+($J894*'fnd base rates'!J$113)
+($K894*'fnd base rates'!J$114)
+($M894*'fnd base rates'!J$116)
+($N894*'fnd base rates'!J$117)
+($O894*'fnd base rates'!J$118)
+($P894*VLOOKUP($S894+12,rate_basefnd,10)))
*$R894</f>
        <v>97.19</v>
      </c>
      <c r="AC894" s="1">
        <f>(($D894*'fnd base rates'!K$107)
+($E894*'fnd base rates'!K$108)
+($F894*'fnd base rates'!K$109)
+($G894*'fnd base rates'!K$110)
+($H894*'fnd base rates'!K$111)
+($I894*'fnd base rates'!K$112)
+($J894*'fnd base rates'!K$113)
+($K894*'fnd base rates'!K$114)
+($M894*'fnd base rates'!K$116)
+($N894*'fnd base rates'!K$117)
+($O894*'fnd base rates'!K$118)
+($P894*VLOOKUP($S894+12,rate_basefnd,11)))
*$R894</f>
        <v>1051.8940110000001</v>
      </c>
      <c r="AD894" s="1">
        <f>(($D894*'fnd base rates'!L$107)
+($E894*'fnd base rates'!L$108)
+($F894*'fnd base rates'!L$109)
+($G894*'fnd base rates'!L$110)
+($H894*'fnd base rates'!L$111)
+($I894*'fnd base rates'!L$112)
+($J894*'fnd base rates'!L$113)
+($K894*'fnd base rates'!L$114)
+($M894*'fnd base rates'!L$116)
+($N894*'fnd base rates'!L$117)
+($O894*'fnd base rates'!L$118)
+($P894*VLOOKUP($S894+12,rate_basefnd,12)))</f>
        <v>1303.513406</v>
      </c>
      <c r="AE894" s="1">
        <f>(($D894*'fnd base rates'!M$107)
+($E894*'fnd base rates'!M$108)
+($F894*'fnd base rates'!M$109)
+($G894*'fnd base rates'!M$110)
+($H894*'fnd base rates'!M$111)
+($I894*'fnd base rates'!M$112)
+($J894*'fnd base rates'!M$113)
+($K894*'fnd base rates'!M$114)
+($M894*'fnd base rates'!M$116)
+($N894*'fnd base rates'!M$117)
+($O894*'fnd base rates'!M$118)
+($P894*VLOOKUP($S894+12,rate_basefnd,13)))</f>
        <v>0</v>
      </c>
      <c r="AF894" s="4">
        <f t="shared" si="995"/>
        <v>9518.3767000000007</v>
      </c>
      <c r="AH894" s="4">
        <f t="shared" si="996"/>
        <v>497117161</v>
      </c>
      <c r="AI894" s="4" t="str">
        <f t="shared" si="997"/>
        <v>497</v>
      </c>
      <c r="AJ894" s="2" t="str">
        <f t="shared" si="998"/>
        <v>117</v>
      </c>
      <c r="AK894" s="2" t="str">
        <f t="shared" si="999"/>
        <v>161</v>
      </c>
      <c r="AL894" s="4">
        <f t="shared" si="1000"/>
        <v>1</v>
      </c>
      <c r="AM894" s="4">
        <f t="shared" si="992"/>
        <v>1</v>
      </c>
      <c r="AN894" s="4">
        <f t="shared" si="1001"/>
        <v>9518.3767000000007</v>
      </c>
      <c r="AO894" s="4">
        <f t="shared" si="1002"/>
        <v>9518</v>
      </c>
      <c r="AP894" s="4">
        <f t="shared" si="1003"/>
        <v>0</v>
      </c>
      <c r="AQ894" s="4">
        <v>9518</v>
      </c>
      <c r="AW894" s="4">
        <v>9501</v>
      </c>
      <c r="AX894" s="5">
        <f t="shared" si="1004"/>
        <v>17</v>
      </c>
      <c r="AY894" s="4">
        <v>9518</v>
      </c>
      <c r="AZ894" s="5"/>
      <c r="BB894" s="5">
        <f t="shared" ref="BB894" si="1056">BC894-BA894</f>
        <v>0</v>
      </c>
    </row>
    <row r="895" spans="1:54" s="4" customFormat="1">
      <c r="A895" s="278">
        <v>497</v>
      </c>
      <c r="B895" s="2">
        <v>497117210</v>
      </c>
      <c r="C895" s="10" t="s">
        <v>262</v>
      </c>
      <c r="D895" s="15">
        <f>'fnd enro'!D895</f>
        <v>0</v>
      </c>
      <c r="E895" s="15">
        <f>'fnd enro'!E895</f>
        <v>0</v>
      </c>
      <c r="F895" s="15">
        <f>'fnd enro'!F895</f>
        <v>4</v>
      </c>
      <c r="G895" s="15">
        <f>'fnd enro'!G895</f>
        <v>16</v>
      </c>
      <c r="H895" s="15">
        <f>'fnd enro'!H895</f>
        <v>13</v>
      </c>
      <c r="I895" s="15">
        <f>'fnd enro'!I895</f>
        <v>14</v>
      </c>
      <c r="J895" s="15">
        <f>'fnd enro'!J895</f>
        <v>0</v>
      </c>
      <c r="K895" s="16">
        <f>'fnd enro'!K895</f>
        <v>1.8001</v>
      </c>
      <c r="L895" s="15">
        <f>'fnd enro'!L895</f>
        <v>0</v>
      </c>
      <c r="M895" s="15">
        <f>'fnd enro'!M895</f>
        <v>0</v>
      </c>
      <c r="N895" s="15">
        <f>'fnd enro'!N895</f>
        <v>0</v>
      </c>
      <c r="O895" s="15">
        <f>'fnd enro'!O895</f>
        <v>0</v>
      </c>
      <c r="P895" s="15">
        <f>'fnd enro'!P895</f>
        <v>9</v>
      </c>
      <c r="Q895" s="15">
        <f>'fnd enro'!R895</f>
        <v>47</v>
      </c>
      <c r="R895" s="16">
        <f t="shared" si="994"/>
        <v>1</v>
      </c>
      <c r="S895" s="15">
        <f>VALUE('fnd enro'!Q895)</f>
        <v>5</v>
      </c>
      <c r="T895" s="2"/>
      <c r="U895" s="1">
        <f>(($D895*'fnd base rates'!C$107)
+($E895*'fnd base rates'!C$108)
+($F895*'fnd base rates'!C$109)
+($G895*'fnd base rates'!C$110)
+($H895*'fnd base rates'!C$111)
+($I895*'fnd base rates'!C$112)
+($J895*'fnd base rates'!C$113)
+($K895*'fnd base rates'!C$114)
+($M895*'fnd base rates'!C$116)
+($N895*'fnd base rates'!C$117)
+($O895*'fnd base rates'!C$118)
+($P895*VLOOKUP($S895+12,rate_basefnd,3)))
*$R895</f>
        <v>24594.077770999997</v>
      </c>
      <c r="V895" s="1">
        <f>(($D895*'fnd base rates'!D$107)
+($E895*'fnd base rates'!D$108)
+($F895*'fnd base rates'!D$109)
+($G895*'fnd base rates'!D$110)
+($H895*'fnd base rates'!D$111)
+($I895*'fnd base rates'!D$112)
+($J895*'fnd base rates'!D$113)
+($K895*'fnd base rates'!D$114)
+($M895*'fnd base rates'!D$116)
+($N895*'fnd base rates'!D$117)
+($O895*'fnd base rates'!D$118)
+($P895*VLOOKUP($S895+12,rate_basefnd,4)))
*$R895</f>
        <v>36805.46</v>
      </c>
      <c r="W895" s="1">
        <f>(($D895*'fnd base rates'!E$107)
+($E895*'fnd base rates'!E$108)
+($F895*'fnd base rates'!E$109)
+($G895*'fnd base rates'!E$110)
+($H895*'fnd base rates'!E$111)
+($I895*'fnd base rates'!E$112)
+($J895*'fnd base rates'!E$113)
+($K895*'fnd base rates'!E$114)
+($M895*'fnd base rates'!E$116)
+($N895*'fnd base rates'!E$117)
+($O895*'fnd base rates'!E$118)
+($P895*VLOOKUP($S895+12,rate_basefnd,5)))
*$R895</f>
        <v>206366.22717299996</v>
      </c>
      <c r="X895" s="1">
        <f>(($D895*'fnd base rates'!F$107)
+($E895*'fnd base rates'!F$108)
+($F895*'fnd base rates'!F$109)
+($G895*'fnd base rates'!F$110)
+($H895*'fnd base rates'!F$111)
+($I895*'fnd base rates'!F$112)
+($J895*'fnd base rates'!F$113)
+($K895*'fnd base rates'!F$114)
+($M895*'fnd base rates'!F$116)
+($N895*'fnd base rates'!F$117)
+($O895*'fnd base rates'!F$118)
+($P895*VLOOKUP($S895+12,rate_basefnd,6)))
*$R895</f>
        <v>48017.353954000006</v>
      </c>
      <c r="Y895" s="1">
        <f>(($D895*'fnd base rates'!G$107)
+($E895*'fnd base rates'!G$108)
+($F895*'fnd base rates'!G$109)
+($G895*'fnd base rates'!G$110)
+($H895*'fnd base rates'!G$111)
+($I895*'fnd base rates'!G$112)
+($J895*'fnd base rates'!G$113)
+($K895*'fnd base rates'!G$114)
+($M895*'fnd base rates'!G$116)
+($N895*'fnd base rates'!G$117)
+($O895*'fnd base rates'!G$118)
+($P895*VLOOKUP($S895+12,rate_basefnd,7)))
*$R895</f>
        <v>8420.0985330000003</v>
      </c>
      <c r="Z895" s="1">
        <f>(($D895*'fnd base rates'!H$107)
+($E895*'fnd base rates'!H$108)
+($F895*'fnd base rates'!H$109)
+($G895*'fnd base rates'!H$110)
+($H895*'fnd base rates'!H$111)
+($I895*'fnd base rates'!H$112)
+($J895*'fnd base rates'!H$113)
+($K895*'fnd base rates'!H$114)
+($M895*'fnd base rates'!H$116)
+($N895*'fnd base rates'!H$117)
+($O895*'fnd base rates'!H$118)
+($P895*VLOOKUP($S895+12,rate_basefnd,8)))</f>
        <v>27791.828870000001</v>
      </c>
      <c r="AA895" s="1">
        <f>(($D895*'fnd base rates'!I$107)
+($E895*'fnd base rates'!I$108)
+($F895*'fnd base rates'!I$109)
+($G895*'fnd base rates'!I$110)
+($H895*'fnd base rates'!I$111)
+($I895*'fnd base rates'!I$112)
+($J895*'fnd base rates'!I$113)
+($K895*'fnd base rates'!I$114)
+($M895*'fnd base rates'!I$116)
+($N895*'fnd base rates'!I$117)
+($O895*'fnd base rates'!I$118)
+($P895*VLOOKUP($S895+12,rate_basefnd,9)))
*$R895</f>
        <v>16397.25</v>
      </c>
      <c r="AB895" s="1">
        <f>(($D895*'fnd base rates'!J$107)
+($E895*'fnd base rates'!J$108)
+($F895*'fnd base rates'!J$109)
+($G895*'fnd base rates'!J$110)
+($H895*'fnd base rates'!J$111)
+($I895*'fnd base rates'!J$112)
+($J895*'fnd base rates'!J$113)
+($K895*'fnd base rates'!J$114)
+($M895*'fnd base rates'!J$116)
+($N895*'fnd base rates'!J$117)
+($O895*'fnd base rates'!J$118)
+($P895*VLOOKUP($S895+12,rate_basefnd,10)))
*$R895</f>
        <v>18422.989999999998</v>
      </c>
      <c r="AC895" s="1">
        <f>(($D895*'fnd base rates'!K$107)
+($E895*'fnd base rates'!K$108)
+($F895*'fnd base rates'!K$109)
+($G895*'fnd base rates'!K$110)
+($H895*'fnd base rates'!K$111)
+($I895*'fnd base rates'!K$112)
+($J895*'fnd base rates'!K$113)
+($K895*'fnd base rates'!K$114)
+($M895*'fnd base rates'!K$116)
+($N895*'fnd base rates'!K$117)
+($O895*'fnd base rates'!K$118)
+($P895*VLOOKUP($S895+12,rate_basefnd,11)))
*$R895</f>
        <v>51126.278516999999</v>
      </c>
      <c r="AD895" s="1">
        <f>(($D895*'fnd base rates'!L$107)
+($E895*'fnd base rates'!L$108)
+($F895*'fnd base rates'!L$109)
+($G895*'fnd base rates'!L$110)
+($H895*'fnd base rates'!L$111)
+($I895*'fnd base rates'!L$112)
+($J895*'fnd base rates'!L$113)
+($K895*'fnd base rates'!L$114)
+($M895*'fnd base rates'!L$116)
+($N895*'fnd base rates'!L$117)
+($O895*'fnd base rates'!L$118)
+($P895*VLOOKUP($S895+12,rate_basefnd,12)))</f>
        <v>64636.260082000001</v>
      </c>
      <c r="AE895" s="1">
        <f>(($D895*'fnd base rates'!M$107)
+($E895*'fnd base rates'!M$108)
+($F895*'fnd base rates'!M$109)
+($G895*'fnd base rates'!M$110)
+($H895*'fnd base rates'!M$111)
+($I895*'fnd base rates'!M$112)
+($J895*'fnd base rates'!M$113)
+($K895*'fnd base rates'!M$114)
+($M895*'fnd base rates'!M$116)
+($N895*'fnd base rates'!M$117)
+($O895*'fnd base rates'!M$118)
+($P895*VLOOKUP($S895+12,rate_basefnd,13)))</f>
        <v>0</v>
      </c>
      <c r="AF895" s="4">
        <f t="shared" si="995"/>
        <v>502577.82489999995</v>
      </c>
      <c r="AH895" s="4">
        <f t="shared" si="996"/>
        <v>497117210</v>
      </c>
      <c r="AI895" s="4" t="str">
        <f t="shared" si="997"/>
        <v>497</v>
      </c>
      <c r="AJ895" s="2" t="str">
        <f t="shared" si="998"/>
        <v>117</v>
      </c>
      <c r="AK895" s="2" t="str">
        <f t="shared" si="999"/>
        <v>210</v>
      </c>
      <c r="AL895" s="4">
        <f t="shared" si="1000"/>
        <v>1</v>
      </c>
      <c r="AM895" s="4">
        <f t="shared" si="992"/>
        <v>47</v>
      </c>
      <c r="AN895" s="4">
        <f t="shared" si="1001"/>
        <v>502577.82489999995</v>
      </c>
      <c r="AO895" s="4">
        <f t="shared" si="1002"/>
        <v>10693</v>
      </c>
      <c r="AP895" s="4">
        <f t="shared" si="1003"/>
        <v>0</v>
      </c>
      <c r="AQ895" s="4">
        <v>10693</v>
      </c>
      <c r="AW895" s="4">
        <v>10674</v>
      </c>
      <c r="AX895" s="5">
        <f t="shared" si="1004"/>
        <v>19</v>
      </c>
      <c r="AY895" s="4">
        <v>10693</v>
      </c>
      <c r="AZ895" s="5"/>
      <c r="BB895" s="5">
        <f t="shared" ref="BB895" si="1057">BC895-BA895</f>
        <v>0</v>
      </c>
    </row>
    <row r="896" spans="1:54" s="4" customFormat="1">
      <c r="A896" s="278">
        <v>497</v>
      </c>
      <c r="B896" s="2">
        <v>497117223</v>
      </c>
      <c r="C896" s="10" t="s">
        <v>262</v>
      </c>
      <c r="D896" s="15">
        <f>'fnd enro'!D896</f>
        <v>0</v>
      </c>
      <c r="E896" s="15">
        <f>'fnd enro'!E896</f>
        <v>0</v>
      </c>
      <c r="F896" s="15">
        <f>'fnd enro'!F896</f>
        <v>0</v>
      </c>
      <c r="G896" s="15">
        <f>'fnd enro'!G896</f>
        <v>3</v>
      </c>
      <c r="H896" s="15">
        <f>'fnd enro'!H896</f>
        <v>1</v>
      </c>
      <c r="I896" s="15">
        <f>'fnd enro'!I896</f>
        <v>0</v>
      </c>
      <c r="J896" s="15">
        <f>'fnd enro'!J896</f>
        <v>0</v>
      </c>
      <c r="K896" s="16">
        <f>'fnd enro'!K896</f>
        <v>0.1532</v>
      </c>
      <c r="L896" s="15">
        <f>'fnd enro'!L896</f>
        <v>0</v>
      </c>
      <c r="M896" s="15">
        <f>'fnd enro'!M896</f>
        <v>0</v>
      </c>
      <c r="N896" s="15">
        <f>'fnd enro'!N896</f>
        <v>0</v>
      </c>
      <c r="O896" s="15">
        <f>'fnd enro'!O896</f>
        <v>0</v>
      </c>
      <c r="P896" s="15">
        <f>'fnd enro'!P896</f>
        <v>0</v>
      </c>
      <c r="Q896" s="15">
        <f>'fnd enro'!R896</f>
        <v>4</v>
      </c>
      <c r="R896" s="16">
        <f t="shared" si="994"/>
        <v>1</v>
      </c>
      <c r="S896" s="15">
        <f>VALUE('fnd enro'!Q896)</f>
        <v>10</v>
      </c>
      <c r="T896" s="2"/>
      <c r="U896" s="1">
        <f>(($D896*'fnd base rates'!C$107)
+($E896*'fnd base rates'!C$108)
+($F896*'fnd base rates'!C$109)
+($G896*'fnd base rates'!C$110)
+($H896*'fnd base rates'!C$111)
+($I896*'fnd base rates'!C$112)
+($J896*'fnd base rates'!C$113)
+($K896*'fnd base rates'!C$114)
+($M896*'fnd base rates'!C$116)
+($N896*'fnd base rates'!C$117)
+($O896*'fnd base rates'!C$118)
+($P896*VLOOKUP($S896+12,rate_basefnd,3)))
*$R896</f>
        <v>2050.089172</v>
      </c>
      <c r="V896" s="1">
        <f>(($D896*'fnd base rates'!D$107)
+($E896*'fnd base rates'!D$108)
+($F896*'fnd base rates'!D$109)
+($G896*'fnd base rates'!D$110)
+($H896*'fnd base rates'!D$111)
+($I896*'fnd base rates'!D$112)
+($J896*'fnd base rates'!D$113)
+($K896*'fnd base rates'!D$114)
+($M896*'fnd base rates'!D$116)
+($N896*'fnd base rates'!D$117)
+($O896*'fnd base rates'!D$118)
+($P896*VLOOKUP($S896+12,rate_basefnd,4)))
*$R896</f>
        <v>2928.52</v>
      </c>
      <c r="W896" s="1">
        <f>(($D896*'fnd base rates'!E$107)
+($E896*'fnd base rates'!E$108)
+($F896*'fnd base rates'!E$109)
+($G896*'fnd base rates'!E$110)
+($H896*'fnd base rates'!E$111)
+($I896*'fnd base rates'!E$112)
+($J896*'fnd base rates'!E$113)
+($K896*'fnd base rates'!E$114)
+($M896*'fnd base rates'!E$116)
+($N896*'fnd base rates'!E$117)
+($O896*'fnd base rates'!E$118)
+($P896*VLOOKUP($S896+12,rate_basefnd,5)))
*$R896</f>
        <v>14439.431036</v>
      </c>
      <c r="X896" s="1">
        <f>(($D896*'fnd base rates'!F$107)
+($E896*'fnd base rates'!F$108)
+($F896*'fnd base rates'!F$109)
+($G896*'fnd base rates'!F$110)
+($H896*'fnd base rates'!F$111)
+($I896*'fnd base rates'!F$112)
+($J896*'fnd base rates'!F$113)
+($K896*'fnd base rates'!F$114)
+($M896*'fnd base rates'!F$116)
+($N896*'fnd base rates'!F$117)
+($O896*'fnd base rates'!F$118)
+($P896*VLOOKUP($S896+12,rate_basefnd,6)))
*$R896</f>
        <v>4523.3435280000003</v>
      </c>
      <c r="Y896" s="1">
        <f>(($D896*'fnd base rates'!G$107)
+($E896*'fnd base rates'!G$108)
+($F896*'fnd base rates'!G$109)
+($G896*'fnd base rates'!G$110)
+($H896*'fnd base rates'!G$111)
+($I896*'fnd base rates'!G$112)
+($J896*'fnd base rates'!G$113)
+($K896*'fnd base rates'!G$114)
+($M896*'fnd base rates'!G$116)
+($N896*'fnd base rates'!G$117)
+($O896*'fnd base rates'!G$118)
+($P896*VLOOKUP($S896+12,rate_basefnd,7)))
*$R896</f>
        <v>610.78455599999995</v>
      </c>
      <c r="Z896" s="1">
        <f>(($D896*'fnd base rates'!H$107)
+($E896*'fnd base rates'!H$108)
+($F896*'fnd base rates'!H$109)
+($G896*'fnd base rates'!H$110)
+($H896*'fnd base rates'!H$111)
+($I896*'fnd base rates'!H$112)
+($J896*'fnd base rates'!H$113)
+($K896*'fnd base rates'!H$114)
+($M896*'fnd base rates'!H$116)
+($N896*'fnd base rates'!H$117)
+($O896*'fnd base rates'!H$118)
+($P896*VLOOKUP($S896+12,rate_basefnd,8)))</f>
        <v>2003.1088399999999</v>
      </c>
      <c r="AA896" s="1">
        <f>(($D896*'fnd base rates'!I$107)
+($E896*'fnd base rates'!I$108)
+($F896*'fnd base rates'!I$109)
+($G896*'fnd base rates'!I$110)
+($H896*'fnd base rates'!I$111)
+($I896*'fnd base rates'!I$112)
+($J896*'fnd base rates'!I$113)
+($K896*'fnd base rates'!I$114)
+($M896*'fnd base rates'!I$116)
+($N896*'fnd base rates'!I$117)
+($O896*'fnd base rates'!I$118)
+($P896*VLOOKUP($S896+12,rate_basefnd,9)))
*$R896</f>
        <v>1142.2800000000002</v>
      </c>
      <c r="AB896" s="1">
        <f>(($D896*'fnd base rates'!J$107)
+($E896*'fnd base rates'!J$108)
+($F896*'fnd base rates'!J$109)
+($G896*'fnd base rates'!J$110)
+($H896*'fnd base rates'!J$111)
+($I896*'fnd base rates'!J$112)
+($J896*'fnd base rates'!J$113)
+($K896*'fnd base rates'!J$114)
+($M896*'fnd base rates'!J$116)
+($N896*'fnd base rates'!J$117)
+($O896*'fnd base rates'!J$118)
+($P896*VLOOKUP($S896+12,rate_basefnd,10)))
*$R896</f>
        <v>675.38</v>
      </c>
      <c r="AC896" s="1">
        <f>(($D896*'fnd base rates'!K$107)
+($E896*'fnd base rates'!K$108)
+($F896*'fnd base rates'!K$109)
+($G896*'fnd base rates'!K$110)
+($H896*'fnd base rates'!K$111)
+($I896*'fnd base rates'!K$112)
+($J896*'fnd base rates'!K$113)
+($K896*'fnd base rates'!K$114)
+($M896*'fnd base rates'!K$116)
+($N896*'fnd base rates'!K$117)
+($O896*'fnd base rates'!K$118)
+($P896*VLOOKUP($S896+12,rate_basefnd,11)))
*$R896</f>
        <v>4285.9960440000004</v>
      </c>
      <c r="AD896" s="1">
        <f>(($D896*'fnd base rates'!L$107)
+($E896*'fnd base rates'!L$108)
+($F896*'fnd base rates'!L$109)
+($G896*'fnd base rates'!L$110)
+($H896*'fnd base rates'!L$111)
+($I896*'fnd base rates'!L$112)
+($J896*'fnd base rates'!L$113)
+($K896*'fnd base rates'!L$114)
+($M896*'fnd base rates'!L$116)
+($N896*'fnd base rates'!L$117)
+($O896*'fnd base rates'!L$118)
+($P896*VLOOKUP($S896+12,rate_basefnd,12)))</f>
        <v>5262.1536239999996</v>
      </c>
      <c r="AE896" s="1">
        <f>(($D896*'fnd base rates'!M$107)
+($E896*'fnd base rates'!M$108)
+($F896*'fnd base rates'!M$109)
+($G896*'fnd base rates'!M$110)
+($H896*'fnd base rates'!M$111)
+($I896*'fnd base rates'!M$112)
+($J896*'fnd base rates'!M$113)
+($K896*'fnd base rates'!M$114)
+($M896*'fnd base rates'!M$116)
+($N896*'fnd base rates'!M$117)
+($O896*'fnd base rates'!M$118)
+($P896*VLOOKUP($S896+12,rate_basefnd,13)))</f>
        <v>0</v>
      </c>
      <c r="AF896" s="4">
        <f t="shared" si="995"/>
        <v>37921.086799999997</v>
      </c>
      <c r="AH896" s="4">
        <f t="shared" si="996"/>
        <v>497117223</v>
      </c>
      <c r="AI896" s="4" t="str">
        <f t="shared" si="997"/>
        <v>497</v>
      </c>
      <c r="AJ896" s="2" t="str">
        <f t="shared" si="998"/>
        <v>117</v>
      </c>
      <c r="AK896" s="2" t="str">
        <f t="shared" si="999"/>
        <v>223</v>
      </c>
      <c r="AL896" s="4">
        <f t="shared" si="1000"/>
        <v>1</v>
      </c>
      <c r="AM896" s="4">
        <f t="shared" si="992"/>
        <v>4</v>
      </c>
      <c r="AN896" s="4">
        <f t="shared" si="1001"/>
        <v>37921.086799999997</v>
      </c>
      <c r="AO896" s="4">
        <f t="shared" si="1002"/>
        <v>9480</v>
      </c>
      <c r="AP896" s="4">
        <f t="shared" si="1003"/>
        <v>0</v>
      </c>
      <c r="AQ896" s="4">
        <v>9480</v>
      </c>
      <c r="AW896" s="4">
        <v>9463</v>
      </c>
      <c r="AX896" s="5">
        <f t="shared" si="1004"/>
        <v>17</v>
      </c>
      <c r="AY896" s="4">
        <v>9480</v>
      </c>
      <c r="AZ896" s="5"/>
      <c r="BB896" s="5">
        <f t="shared" ref="BB896" si="1058">BC896-BA896</f>
        <v>0</v>
      </c>
    </row>
    <row r="897" spans="1:54" s="4" customFormat="1">
      <c r="A897" s="278">
        <v>497</v>
      </c>
      <c r="B897" s="2">
        <v>497117272</v>
      </c>
      <c r="C897" s="10" t="s">
        <v>262</v>
      </c>
      <c r="D897" s="15">
        <f>'fnd enro'!D897</f>
        <v>0</v>
      </c>
      <c r="E897" s="15">
        <f>'fnd enro'!E897</f>
        <v>0</v>
      </c>
      <c r="F897" s="15">
        <f>'fnd enro'!F897</f>
        <v>1</v>
      </c>
      <c r="G897" s="15">
        <f>'fnd enro'!G897</f>
        <v>2</v>
      </c>
      <c r="H897" s="15">
        <f>'fnd enro'!H897</f>
        <v>0</v>
      </c>
      <c r="I897" s="15">
        <f>'fnd enro'!I897</f>
        <v>0</v>
      </c>
      <c r="J897" s="15">
        <f>'fnd enro'!J897</f>
        <v>0</v>
      </c>
      <c r="K897" s="16">
        <f>'fnd enro'!K897</f>
        <v>0.1149</v>
      </c>
      <c r="L897" s="15">
        <f>'fnd enro'!L897</f>
        <v>0</v>
      </c>
      <c r="M897" s="15">
        <f>'fnd enro'!M897</f>
        <v>0</v>
      </c>
      <c r="N897" s="15">
        <f>'fnd enro'!N897</f>
        <v>0</v>
      </c>
      <c r="O897" s="15">
        <f>'fnd enro'!O897</f>
        <v>0</v>
      </c>
      <c r="P897" s="15">
        <f>'fnd enro'!P897</f>
        <v>0</v>
      </c>
      <c r="Q897" s="15">
        <f>'fnd enro'!R897</f>
        <v>3</v>
      </c>
      <c r="R897" s="16">
        <f t="shared" si="994"/>
        <v>1</v>
      </c>
      <c r="S897" s="15">
        <f>VALUE('fnd enro'!Q897)</f>
        <v>7</v>
      </c>
      <c r="T897" s="2"/>
      <c r="U897" s="1">
        <f>(($D897*'fnd base rates'!C$107)
+($E897*'fnd base rates'!C$108)
+($F897*'fnd base rates'!C$109)
+($G897*'fnd base rates'!C$110)
+($H897*'fnd base rates'!C$111)
+($I897*'fnd base rates'!C$112)
+($J897*'fnd base rates'!C$113)
+($K897*'fnd base rates'!C$114)
+($M897*'fnd base rates'!C$116)
+($N897*'fnd base rates'!C$117)
+($O897*'fnd base rates'!C$118)
+($P897*VLOOKUP($S897+12,rate_basefnd,3)))
*$R897</f>
        <v>1537.5668790000002</v>
      </c>
      <c r="V897" s="1">
        <f>(($D897*'fnd base rates'!D$107)
+($E897*'fnd base rates'!D$108)
+($F897*'fnd base rates'!D$109)
+($G897*'fnd base rates'!D$110)
+($H897*'fnd base rates'!D$111)
+($I897*'fnd base rates'!D$112)
+($J897*'fnd base rates'!D$113)
+($K897*'fnd base rates'!D$114)
+($M897*'fnd base rates'!D$116)
+($N897*'fnd base rates'!D$117)
+($O897*'fnd base rates'!D$118)
+($P897*VLOOKUP($S897+12,rate_basefnd,4)))
*$R897</f>
        <v>2196.39</v>
      </c>
      <c r="W897" s="1">
        <f>(($D897*'fnd base rates'!E$107)
+($E897*'fnd base rates'!E$108)
+($F897*'fnd base rates'!E$109)
+($G897*'fnd base rates'!E$110)
+($H897*'fnd base rates'!E$111)
+($I897*'fnd base rates'!E$112)
+($J897*'fnd base rates'!E$113)
+($K897*'fnd base rates'!E$114)
+($M897*'fnd base rates'!E$116)
+($N897*'fnd base rates'!E$117)
+($O897*'fnd base rates'!E$118)
+($P897*VLOOKUP($S897+12,rate_basefnd,5)))
*$R897</f>
        <v>11131.735777</v>
      </c>
      <c r="X897" s="1">
        <f>(($D897*'fnd base rates'!F$107)
+($E897*'fnd base rates'!F$108)
+($F897*'fnd base rates'!F$109)
+($G897*'fnd base rates'!F$110)
+($H897*'fnd base rates'!F$111)
+($I897*'fnd base rates'!F$112)
+($J897*'fnd base rates'!F$113)
+($K897*'fnd base rates'!F$114)
+($M897*'fnd base rates'!F$116)
+($N897*'fnd base rates'!F$117)
+($O897*'fnd base rates'!F$118)
+($P897*VLOOKUP($S897+12,rate_basefnd,6)))
*$R897</f>
        <v>3573.4151459999998</v>
      </c>
      <c r="Y897" s="1">
        <f>(($D897*'fnd base rates'!G$107)
+($E897*'fnd base rates'!G$108)
+($F897*'fnd base rates'!G$109)
+($G897*'fnd base rates'!G$110)
+($H897*'fnd base rates'!G$111)
+($I897*'fnd base rates'!G$112)
+($J897*'fnd base rates'!G$113)
+($K897*'fnd base rates'!G$114)
+($M897*'fnd base rates'!G$116)
+($N897*'fnd base rates'!G$117)
+($O897*'fnd base rates'!G$118)
+($P897*VLOOKUP($S897+12,rate_basefnd,7)))
*$R897</f>
        <v>449.69841699999995</v>
      </c>
      <c r="Z897" s="1">
        <f>(($D897*'fnd base rates'!H$107)
+($E897*'fnd base rates'!H$108)
+($F897*'fnd base rates'!H$109)
+($G897*'fnd base rates'!H$110)
+($H897*'fnd base rates'!H$111)
+($I897*'fnd base rates'!H$112)
+($J897*'fnd base rates'!H$113)
+($K897*'fnd base rates'!H$114)
+($M897*'fnd base rates'!H$116)
+($N897*'fnd base rates'!H$117)
+($O897*'fnd base rates'!H$118)
+($P897*VLOOKUP($S897+12,rate_basefnd,8)))</f>
        <v>1502.3316300000001</v>
      </c>
      <c r="AA897" s="1">
        <f>(($D897*'fnd base rates'!I$107)
+($E897*'fnd base rates'!I$108)
+($F897*'fnd base rates'!I$109)
+($G897*'fnd base rates'!I$110)
+($H897*'fnd base rates'!I$111)
+($I897*'fnd base rates'!I$112)
+($J897*'fnd base rates'!I$113)
+($K897*'fnd base rates'!I$114)
+($M897*'fnd base rates'!I$116)
+($N897*'fnd base rates'!I$117)
+($O897*'fnd base rates'!I$118)
+($P897*VLOOKUP($S897+12,rate_basefnd,9)))
*$R897</f>
        <v>806.16000000000008</v>
      </c>
      <c r="AB897" s="1">
        <f>(($D897*'fnd base rates'!J$107)
+($E897*'fnd base rates'!J$108)
+($F897*'fnd base rates'!J$109)
+($G897*'fnd base rates'!J$110)
+($H897*'fnd base rates'!J$111)
+($I897*'fnd base rates'!J$112)
+($J897*'fnd base rates'!J$113)
+($K897*'fnd base rates'!J$114)
+($M897*'fnd base rates'!J$116)
+($N897*'fnd base rates'!J$117)
+($O897*'fnd base rates'!J$118)
+($P897*VLOOKUP($S897+12,rate_basefnd,10)))
*$R897</f>
        <v>388.71</v>
      </c>
      <c r="AC897" s="1">
        <f>(($D897*'fnd base rates'!K$107)
+($E897*'fnd base rates'!K$108)
+($F897*'fnd base rates'!K$109)
+($G897*'fnd base rates'!K$110)
+($H897*'fnd base rates'!K$111)
+($I897*'fnd base rates'!K$112)
+($J897*'fnd base rates'!K$113)
+($K897*'fnd base rates'!K$114)
+($M897*'fnd base rates'!K$116)
+($N897*'fnd base rates'!K$117)
+($O897*'fnd base rates'!K$118)
+($P897*VLOOKUP($S897+12,rate_basefnd,11)))
*$R897</f>
        <v>3155.6820330000005</v>
      </c>
      <c r="AD897" s="1">
        <f>(($D897*'fnd base rates'!L$107)
+($E897*'fnd base rates'!L$108)
+($F897*'fnd base rates'!L$109)
+($G897*'fnd base rates'!L$110)
+($H897*'fnd base rates'!L$111)
+($I897*'fnd base rates'!L$112)
+($J897*'fnd base rates'!L$113)
+($K897*'fnd base rates'!L$114)
+($M897*'fnd base rates'!L$116)
+($N897*'fnd base rates'!L$117)
+($O897*'fnd base rates'!L$118)
+($P897*VLOOKUP($S897+12,rate_basefnd,12)))</f>
        <v>3910.6002180000005</v>
      </c>
      <c r="AE897" s="1">
        <f>(($D897*'fnd base rates'!M$107)
+($E897*'fnd base rates'!M$108)
+($F897*'fnd base rates'!M$109)
+($G897*'fnd base rates'!M$110)
+($H897*'fnd base rates'!M$111)
+($I897*'fnd base rates'!M$112)
+($J897*'fnd base rates'!M$113)
+($K897*'fnd base rates'!M$114)
+($M897*'fnd base rates'!M$116)
+($N897*'fnd base rates'!M$117)
+($O897*'fnd base rates'!M$118)
+($P897*VLOOKUP($S897+12,rate_basefnd,13)))</f>
        <v>0</v>
      </c>
      <c r="AF897" s="4">
        <f t="shared" si="995"/>
        <v>28652.290099999998</v>
      </c>
      <c r="AH897" s="4">
        <f t="shared" si="996"/>
        <v>497117272</v>
      </c>
      <c r="AI897" s="4" t="str">
        <f t="shared" si="997"/>
        <v>497</v>
      </c>
      <c r="AJ897" s="2" t="str">
        <f t="shared" si="998"/>
        <v>117</v>
      </c>
      <c r="AK897" s="2" t="str">
        <f t="shared" si="999"/>
        <v>272</v>
      </c>
      <c r="AL897" s="4">
        <f t="shared" si="1000"/>
        <v>1</v>
      </c>
      <c r="AM897" s="4">
        <f t="shared" si="992"/>
        <v>3</v>
      </c>
      <c r="AN897" s="4">
        <f t="shared" si="1001"/>
        <v>28652.290099999998</v>
      </c>
      <c r="AO897" s="4">
        <f t="shared" si="1002"/>
        <v>9551</v>
      </c>
      <c r="AP897" s="4">
        <f t="shared" si="1003"/>
        <v>0</v>
      </c>
      <c r="AQ897" s="4">
        <v>9551</v>
      </c>
      <c r="AW897" s="4">
        <v>9533</v>
      </c>
      <c r="AX897" s="5">
        <f t="shared" si="1004"/>
        <v>18</v>
      </c>
      <c r="AY897" s="4">
        <v>9551</v>
      </c>
      <c r="AZ897" s="5"/>
      <c r="BB897" s="5">
        <f t="shared" ref="BB897" si="1059">BC897-BA897</f>
        <v>0</v>
      </c>
    </row>
    <row r="898" spans="1:54" s="4" customFormat="1">
      <c r="A898" s="278">
        <v>497</v>
      </c>
      <c r="B898" s="2">
        <v>497117275</v>
      </c>
      <c r="C898" s="10" t="s">
        <v>262</v>
      </c>
      <c r="D898" s="15">
        <f>'fnd enro'!D898</f>
        <v>0</v>
      </c>
      <c r="E898" s="15">
        <f>'fnd enro'!E898</f>
        <v>0</v>
      </c>
      <c r="F898" s="15">
        <f>'fnd enro'!F898</f>
        <v>0</v>
      </c>
      <c r="G898" s="15">
        <f>'fnd enro'!G898</f>
        <v>3</v>
      </c>
      <c r="H898" s="15">
        <f>'fnd enro'!H898</f>
        <v>0</v>
      </c>
      <c r="I898" s="15">
        <f>'fnd enro'!I898</f>
        <v>0</v>
      </c>
      <c r="J898" s="15">
        <f>'fnd enro'!J898</f>
        <v>0</v>
      </c>
      <c r="K898" s="16">
        <f>'fnd enro'!K898</f>
        <v>0.1149</v>
      </c>
      <c r="L898" s="15">
        <f>'fnd enro'!L898</f>
        <v>0</v>
      </c>
      <c r="M898" s="15">
        <f>'fnd enro'!M898</f>
        <v>1</v>
      </c>
      <c r="N898" s="15">
        <f>'fnd enro'!N898</f>
        <v>0</v>
      </c>
      <c r="O898" s="15">
        <f>'fnd enro'!O898</f>
        <v>0</v>
      </c>
      <c r="P898" s="15">
        <f>'fnd enro'!P898</f>
        <v>1</v>
      </c>
      <c r="Q898" s="15">
        <f>'fnd enro'!R898</f>
        <v>3</v>
      </c>
      <c r="R898" s="16">
        <f t="shared" si="994"/>
        <v>1</v>
      </c>
      <c r="S898" s="15">
        <f>VALUE('fnd enro'!Q898)</f>
        <v>4</v>
      </c>
      <c r="T898" s="2"/>
      <c r="U898" s="1">
        <f>(($D898*'fnd base rates'!C$107)
+($E898*'fnd base rates'!C$108)
+($F898*'fnd base rates'!C$109)
+($G898*'fnd base rates'!C$110)
+($H898*'fnd base rates'!C$111)
+($I898*'fnd base rates'!C$112)
+($J898*'fnd base rates'!C$113)
+($K898*'fnd base rates'!C$114)
+($M898*'fnd base rates'!C$116)
+($N898*'fnd base rates'!C$117)
+($O898*'fnd base rates'!C$118)
+($P898*VLOOKUP($S898+12,rate_basefnd,3)))
*$R898</f>
        <v>1687.7468790000003</v>
      </c>
      <c r="V898" s="1">
        <f>(($D898*'fnd base rates'!D$107)
+($E898*'fnd base rates'!D$108)
+($F898*'fnd base rates'!D$109)
+($G898*'fnd base rates'!D$110)
+($H898*'fnd base rates'!D$111)
+($I898*'fnd base rates'!D$112)
+($J898*'fnd base rates'!D$113)
+($K898*'fnd base rates'!D$114)
+($M898*'fnd base rates'!D$116)
+($N898*'fnd base rates'!D$117)
+($O898*'fnd base rates'!D$118)
+($P898*VLOOKUP($S898+12,rate_basefnd,4)))
*$R898</f>
        <v>2624.0699999999997</v>
      </c>
      <c r="W898" s="1">
        <f>(($D898*'fnd base rates'!E$107)
+($E898*'fnd base rates'!E$108)
+($F898*'fnd base rates'!E$109)
+($G898*'fnd base rates'!E$110)
+($H898*'fnd base rates'!E$111)
+($I898*'fnd base rates'!E$112)
+($J898*'fnd base rates'!E$113)
+($K898*'fnd base rates'!E$114)
+($M898*'fnd base rates'!E$116)
+($N898*'fnd base rates'!E$117)
+($O898*'fnd base rates'!E$118)
+($P898*VLOOKUP($S898+12,rate_basefnd,5)))
*$R898</f>
        <v>14847.455776999999</v>
      </c>
      <c r="X898" s="1">
        <f>(($D898*'fnd base rates'!F$107)
+($E898*'fnd base rates'!F$108)
+($F898*'fnd base rates'!F$109)
+($G898*'fnd base rates'!F$110)
+($H898*'fnd base rates'!F$111)
+($I898*'fnd base rates'!F$112)
+($J898*'fnd base rates'!F$113)
+($K898*'fnd base rates'!F$114)
+($M898*'fnd base rates'!F$116)
+($N898*'fnd base rates'!F$117)
+($O898*'fnd base rates'!F$118)
+($P898*VLOOKUP($S898+12,rate_basefnd,6)))
*$R898</f>
        <v>3739.6851459999998</v>
      </c>
      <c r="Y898" s="1">
        <f>(($D898*'fnd base rates'!G$107)
+($E898*'fnd base rates'!G$108)
+($F898*'fnd base rates'!G$109)
+($G898*'fnd base rates'!G$110)
+($H898*'fnd base rates'!G$111)
+($I898*'fnd base rates'!G$112)
+($J898*'fnd base rates'!G$113)
+($K898*'fnd base rates'!G$114)
+($M898*'fnd base rates'!G$116)
+($N898*'fnd base rates'!G$117)
+($O898*'fnd base rates'!G$118)
+($P898*VLOOKUP($S898+12,rate_basefnd,7)))
*$R898</f>
        <v>621.02841699999999</v>
      </c>
      <c r="Z898" s="1">
        <f>(($D898*'fnd base rates'!H$107)
+($E898*'fnd base rates'!H$108)
+($F898*'fnd base rates'!H$109)
+($G898*'fnd base rates'!H$110)
+($H898*'fnd base rates'!H$111)
+($I898*'fnd base rates'!H$112)
+($J898*'fnd base rates'!H$113)
+($K898*'fnd base rates'!H$114)
+($M898*'fnd base rates'!H$116)
+($N898*'fnd base rates'!H$117)
+($O898*'fnd base rates'!H$118)
+($P898*VLOOKUP($S898+12,rate_basefnd,8)))</f>
        <v>1640.0616300000002</v>
      </c>
      <c r="AA898" s="1">
        <f>(($D898*'fnd base rates'!I$107)
+($E898*'fnd base rates'!I$108)
+($F898*'fnd base rates'!I$109)
+($G898*'fnd base rates'!I$110)
+($H898*'fnd base rates'!I$111)
+($I898*'fnd base rates'!I$112)
+($J898*'fnd base rates'!I$113)
+($K898*'fnd base rates'!I$114)
+($M898*'fnd base rates'!I$116)
+($N898*'fnd base rates'!I$117)
+($O898*'fnd base rates'!I$118)
+($P898*VLOOKUP($S898+12,rate_basefnd,9)))
*$R898</f>
        <v>980.7600000000001</v>
      </c>
      <c r="AB898" s="1">
        <f>(($D898*'fnd base rates'!J$107)
+($E898*'fnd base rates'!J$108)
+($F898*'fnd base rates'!J$109)
+($G898*'fnd base rates'!J$110)
+($H898*'fnd base rates'!J$111)
+($I898*'fnd base rates'!J$112)
+($J898*'fnd base rates'!J$113)
+($K898*'fnd base rates'!J$114)
+($M898*'fnd base rates'!J$116)
+($N898*'fnd base rates'!J$117)
+($O898*'fnd base rates'!J$118)
+($P898*VLOOKUP($S898+12,rate_basefnd,10)))
*$R898</f>
        <v>997.99</v>
      </c>
      <c r="AC898" s="1">
        <f>(($D898*'fnd base rates'!K$107)
+($E898*'fnd base rates'!K$108)
+($F898*'fnd base rates'!K$109)
+($G898*'fnd base rates'!K$110)
+($H898*'fnd base rates'!K$111)
+($I898*'fnd base rates'!K$112)
+($J898*'fnd base rates'!K$113)
+($K898*'fnd base rates'!K$114)
+($M898*'fnd base rates'!K$116)
+($N898*'fnd base rates'!K$117)
+($O898*'fnd base rates'!K$118)
+($P898*VLOOKUP($S898+12,rate_basefnd,11)))
*$R898</f>
        <v>3440.7020330000005</v>
      </c>
      <c r="AD898" s="1">
        <f>(($D898*'fnd base rates'!L$107)
+($E898*'fnd base rates'!L$108)
+($F898*'fnd base rates'!L$109)
+($G898*'fnd base rates'!L$110)
+($H898*'fnd base rates'!L$111)
+($I898*'fnd base rates'!L$112)
+($J898*'fnd base rates'!L$113)
+($K898*'fnd base rates'!L$114)
+($M898*'fnd base rates'!L$116)
+($N898*'fnd base rates'!L$117)
+($O898*'fnd base rates'!L$118)
+($P898*VLOOKUP($S898+12,rate_basefnd,12)))</f>
        <v>4584.6902180000006</v>
      </c>
      <c r="AE898" s="1">
        <f>(($D898*'fnd base rates'!M$107)
+($E898*'fnd base rates'!M$108)
+($F898*'fnd base rates'!M$109)
+($G898*'fnd base rates'!M$110)
+($H898*'fnd base rates'!M$111)
+($I898*'fnd base rates'!M$112)
+($J898*'fnd base rates'!M$113)
+($K898*'fnd base rates'!M$114)
+($M898*'fnd base rates'!M$116)
+($N898*'fnd base rates'!M$117)
+($O898*'fnd base rates'!M$118)
+($P898*VLOOKUP($S898+12,rate_basefnd,13)))</f>
        <v>0</v>
      </c>
      <c r="AF898" s="4">
        <f t="shared" si="995"/>
        <v>35164.190100000007</v>
      </c>
      <c r="AH898" s="4">
        <f t="shared" si="996"/>
        <v>497117275</v>
      </c>
      <c r="AI898" s="4" t="str">
        <f t="shared" si="997"/>
        <v>497</v>
      </c>
      <c r="AJ898" s="2" t="str">
        <f t="shared" si="998"/>
        <v>117</v>
      </c>
      <c r="AK898" s="2" t="str">
        <f t="shared" si="999"/>
        <v>275</v>
      </c>
      <c r="AL898" s="4">
        <f t="shared" si="1000"/>
        <v>1</v>
      </c>
      <c r="AM898" s="4">
        <f t="shared" si="992"/>
        <v>3</v>
      </c>
      <c r="AN898" s="4">
        <f t="shared" si="1001"/>
        <v>35164.190100000007</v>
      </c>
      <c r="AO898" s="4">
        <f t="shared" si="1002"/>
        <v>11721</v>
      </c>
      <c r="AP898" s="4">
        <f t="shared" si="1003"/>
        <v>0</v>
      </c>
      <c r="AQ898" s="4">
        <v>11721</v>
      </c>
      <c r="AW898" s="4">
        <v>11699</v>
      </c>
      <c r="AX898" s="5">
        <f t="shared" si="1004"/>
        <v>22</v>
      </c>
      <c r="AY898" s="4">
        <v>11721</v>
      </c>
      <c r="AZ898" s="5"/>
      <c r="BB898" s="5">
        <f t="shared" ref="BB898" si="1060">BC898-BA898</f>
        <v>0</v>
      </c>
    </row>
    <row r="899" spans="1:54" s="4" customFormat="1">
      <c r="A899" s="278">
        <v>497</v>
      </c>
      <c r="B899" s="2">
        <v>497117278</v>
      </c>
      <c r="C899" s="10" t="s">
        <v>262</v>
      </c>
      <c r="D899" s="15">
        <f>'fnd enro'!D899</f>
        <v>0</v>
      </c>
      <c r="E899" s="15">
        <f>'fnd enro'!E899</f>
        <v>0</v>
      </c>
      <c r="F899" s="15">
        <f>'fnd enro'!F899</f>
        <v>3</v>
      </c>
      <c r="G899" s="15">
        <f>'fnd enro'!G899</f>
        <v>16</v>
      </c>
      <c r="H899" s="15">
        <f>'fnd enro'!H899</f>
        <v>15</v>
      </c>
      <c r="I899" s="15">
        <f>'fnd enro'!I899</f>
        <v>8</v>
      </c>
      <c r="J899" s="15">
        <f>'fnd enro'!J899</f>
        <v>0</v>
      </c>
      <c r="K899" s="16">
        <f>'fnd enro'!K899</f>
        <v>1.6086</v>
      </c>
      <c r="L899" s="15">
        <f>'fnd enro'!L899</f>
        <v>0</v>
      </c>
      <c r="M899" s="15">
        <f>'fnd enro'!M899</f>
        <v>0</v>
      </c>
      <c r="N899" s="15">
        <f>'fnd enro'!N899</f>
        <v>0</v>
      </c>
      <c r="O899" s="15">
        <f>'fnd enro'!O899</f>
        <v>0</v>
      </c>
      <c r="P899" s="15">
        <f>'fnd enro'!P899</f>
        <v>7</v>
      </c>
      <c r="Q899" s="15">
        <f>'fnd enro'!R899</f>
        <v>42</v>
      </c>
      <c r="R899" s="16">
        <f t="shared" si="994"/>
        <v>1</v>
      </c>
      <c r="S899" s="15">
        <f>VALUE('fnd enro'!Q899)</f>
        <v>6</v>
      </c>
      <c r="T899" s="2"/>
      <c r="U899" s="1">
        <f>(($D899*'fnd base rates'!C$107)
+($E899*'fnd base rates'!C$108)
+($F899*'fnd base rates'!C$109)
+($G899*'fnd base rates'!C$110)
+($H899*'fnd base rates'!C$111)
+($I899*'fnd base rates'!C$112)
+($J899*'fnd base rates'!C$113)
+($K899*'fnd base rates'!C$114)
+($M899*'fnd base rates'!C$116)
+($N899*'fnd base rates'!C$117)
+($O899*'fnd base rates'!C$118)
+($P899*VLOOKUP($S899+12,rate_basefnd,3)))
*$R899</f>
        <v>21949.856306000001</v>
      </c>
      <c r="V899" s="1">
        <f>(($D899*'fnd base rates'!D$107)
+($E899*'fnd base rates'!D$108)
+($F899*'fnd base rates'!D$109)
+($G899*'fnd base rates'!D$110)
+($H899*'fnd base rates'!D$111)
+($I899*'fnd base rates'!D$112)
+($J899*'fnd base rates'!D$113)
+($K899*'fnd base rates'!D$114)
+($M899*'fnd base rates'!D$116)
+($N899*'fnd base rates'!D$117)
+($O899*'fnd base rates'!D$118)
+($P899*VLOOKUP($S899+12,rate_basefnd,4)))
*$R899</f>
        <v>32757.969999999998</v>
      </c>
      <c r="W899" s="1">
        <f>(($D899*'fnd base rates'!E$107)
+($E899*'fnd base rates'!E$108)
+($F899*'fnd base rates'!E$109)
+($G899*'fnd base rates'!E$110)
+($H899*'fnd base rates'!E$111)
+($I899*'fnd base rates'!E$112)
+($J899*'fnd base rates'!E$113)
+($K899*'fnd base rates'!E$114)
+($M899*'fnd base rates'!E$116)
+($N899*'fnd base rates'!E$117)
+($O899*'fnd base rates'!E$118)
+($P899*VLOOKUP($S899+12,rate_basefnd,5)))
*$R899</f>
        <v>177306.92087799998</v>
      </c>
      <c r="X899" s="1">
        <f>(($D899*'fnd base rates'!F$107)
+($E899*'fnd base rates'!F$108)
+($F899*'fnd base rates'!F$109)
+($G899*'fnd base rates'!F$110)
+($H899*'fnd base rates'!F$111)
+($I899*'fnd base rates'!F$112)
+($J899*'fnd base rates'!F$113)
+($K899*'fnd base rates'!F$114)
+($M899*'fnd base rates'!F$116)
+($N899*'fnd base rates'!F$117)
+($O899*'fnd base rates'!F$118)
+($P899*VLOOKUP($S899+12,rate_basefnd,6)))
*$R899</f>
        <v>43649.422043999999</v>
      </c>
      <c r="Y899" s="1">
        <f>(($D899*'fnd base rates'!G$107)
+($E899*'fnd base rates'!G$108)
+($F899*'fnd base rates'!G$109)
+($G899*'fnd base rates'!G$110)
+($H899*'fnd base rates'!G$111)
+($I899*'fnd base rates'!G$112)
+($J899*'fnd base rates'!G$113)
+($K899*'fnd base rates'!G$114)
+($M899*'fnd base rates'!G$116)
+($N899*'fnd base rates'!G$117)
+($O899*'fnd base rates'!G$118)
+($P899*VLOOKUP($S899+12,rate_basefnd,7)))
*$R899</f>
        <v>7468.8778379999994</v>
      </c>
      <c r="Z899" s="1">
        <f>(($D899*'fnd base rates'!H$107)
+($E899*'fnd base rates'!H$108)
+($F899*'fnd base rates'!H$109)
+($G899*'fnd base rates'!H$110)
+($H899*'fnd base rates'!H$111)
+($I899*'fnd base rates'!H$112)
+($J899*'fnd base rates'!H$113)
+($K899*'fnd base rates'!H$114)
+($M899*'fnd base rates'!H$116)
+($N899*'fnd base rates'!H$117)
+($O899*'fnd base rates'!H$118)
+($P899*VLOOKUP($S899+12,rate_basefnd,8)))</f>
        <v>23510.69282</v>
      </c>
      <c r="AA899" s="1">
        <f>(($D899*'fnd base rates'!I$107)
+($E899*'fnd base rates'!I$108)
+($F899*'fnd base rates'!I$109)
+($G899*'fnd base rates'!I$110)
+($H899*'fnd base rates'!I$111)
+($I899*'fnd base rates'!I$112)
+($J899*'fnd base rates'!I$113)
+($K899*'fnd base rates'!I$114)
+($M899*'fnd base rates'!I$116)
+($N899*'fnd base rates'!I$117)
+($O899*'fnd base rates'!I$118)
+($P899*VLOOKUP($S899+12,rate_basefnd,9)))
*$R899</f>
        <v>14202.22</v>
      </c>
      <c r="AB899" s="1">
        <f>(($D899*'fnd base rates'!J$107)
+($E899*'fnd base rates'!J$108)
+($F899*'fnd base rates'!J$109)
+($G899*'fnd base rates'!J$110)
+($H899*'fnd base rates'!J$111)
+($I899*'fnd base rates'!J$112)
+($J899*'fnd base rates'!J$113)
+($K899*'fnd base rates'!J$114)
+($M899*'fnd base rates'!J$116)
+($N899*'fnd base rates'!J$117)
+($O899*'fnd base rates'!J$118)
+($P899*VLOOKUP($S899+12,rate_basefnd,10)))
*$R899</f>
        <v>14713.07</v>
      </c>
      <c r="AC899" s="1">
        <f>(($D899*'fnd base rates'!K$107)
+($E899*'fnd base rates'!K$108)
+($F899*'fnd base rates'!K$109)
+($G899*'fnd base rates'!K$110)
+($H899*'fnd base rates'!K$111)
+($I899*'fnd base rates'!K$112)
+($J899*'fnd base rates'!K$113)
+($K899*'fnd base rates'!K$114)
+($M899*'fnd base rates'!K$116)
+($N899*'fnd base rates'!K$117)
+($O899*'fnd base rates'!K$118)
+($P899*VLOOKUP($S899+12,rate_basefnd,11)))
*$R899</f>
        <v>45737.448462</v>
      </c>
      <c r="AD899" s="1">
        <f>(($D899*'fnd base rates'!L$107)
+($E899*'fnd base rates'!L$108)
+($F899*'fnd base rates'!L$109)
+($G899*'fnd base rates'!L$110)
+($H899*'fnd base rates'!L$111)
+($I899*'fnd base rates'!L$112)
+($J899*'fnd base rates'!L$113)
+($K899*'fnd base rates'!L$114)
+($M899*'fnd base rates'!L$116)
+($N899*'fnd base rates'!L$117)
+($O899*'fnd base rates'!L$118)
+($P899*VLOOKUP($S899+12,rate_basefnd,12)))</f>
        <v>58047.753052000007</v>
      </c>
      <c r="AE899" s="1">
        <f>(($D899*'fnd base rates'!M$107)
+($E899*'fnd base rates'!M$108)
+($F899*'fnd base rates'!M$109)
+($G899*'fnd base rates'!M$110)
+($H899*'fnd base rates'!M$111)
+($I899*'fnd base rates'!M$112)
+($J899*'fnd base rates'!M$113)
+($K899*'fnd base rates'!M$114)
+($M899*'fnd base rates'!M$116)
+($N899*'fnd base rates'!M$117)
+($O899*'fnd base rates'!M$118)
+($P899*VLOOKUP($S899+12,rate_basefnd,13)))</f>
        <v>0</v>
      </c>
      <c r="AF899" s="4">
        <f t="shared" si="995"/>
        <v>439344.23139999999</v>
      </c>
      <c r="AH899" s="4">
        <f t="shared" si="996"/>
        <v>497117278</v>
      </c>
      <c r="AI899" s="4" t="str">
        <f t="shared" si="997"/>
        <v>497</v>
      </c>
      <c r="AJ899" s="2" t="str">
        <f t="shared" si="998"/>
        <v>117</v>
      </c>
      <c r="AK899" s="2" t="str">
        <f t="shared" si="999"/>
        <v>278</v>
      </c>
      <c r="AL899" s="4">
        <f t="shared" si="1000"/>
        <v>1</v>
      </c>
      <c r="AM899" s="4">
        <f t="shared" si="992"/>
        <v>42</v>
      </c>
      <c r="AN899" s="4">
        <f t="shared" si="1001"/>
        <v>439344.23139999999</v>
      </c>
      <c r="AO899" s="4">
        <f t="shared" si="1002"/>
        <v>10461</v>
      </c>
      <c r="AP899" s="4">
        <f t="shared" si="1003"/>
        <v>0</v>
      </c>
      <c r="AQ899" s="4">
        <v>10461</v>
      </c>
      <c r="AW899" s="4">
        <v>10441</v>
      </c>
      <c r="AX899" s="5">
        <f t="shared" si="1004"/>
        <v>20</v>
      </c>
      <c r="AY899" s="4">
        <v>10461</v>
      </c>
      <c r="AZ899" s="5"/>
      <c r="BB899" s="5">
        <f t="shared" ref="BB899" si="1061">BC899-BA899</f>
        <v>0</v>
      </c>
    </row>
    <row r="900" spans="1:54" s="4" customFormat="1">
      <c r="A900" s="278">
        <v>497</v>
      </c>
      <c r="B900" s="2">
        <v>497117281</v>
      </c>
      <c r="C900" s="10" t="s">
        <v>262</v>
      </c>
      <c r="D900" s="15">
        <f>'fnd enro'!D900</f>
        <v>0</v>
      </c>
      <c r="E900" s="15">
        <f>'fnd enro'!E900</f>
        <v>0</v>
      </c>
      <c r="F900" s="15">
        <f>'fnd enro'!F900</f>
        <v>6</v>
      </c>
      <c r="G900" s="15">
        <f>'fnd enro'!G900</f>
        <v>32</v>
      </c>
      <c r="H900" s="15">
        <f>'fnd enro'!H900</f>
        <v>31</v>
      </c>
      <c r="I900" s="15">
        <f>'fnd enro'!I900</f>
        <v>17</v>
      </c>
      <c r="J900" s="15">
        <f>'fnd enro'!J900</f>
        <v>0</v>
      </c>
      <c r="K900" s="16">
        <f>'fnd enro'!K900</f>
        <v>3.2938000000000001</v>
      </c>
      <c r="L900" s="15">
        <f>'fnd enro'!L900</f>
        <v>0</v>
      </c>
      <c r="M900" s="15">
        <f>'fnd enro'!M900</f>
        <v>1</v>
      </c>
      <c r="N900" s="15">
        <f>'fnd enro'!N900</f>
        <v>0</v>
      </c>
      <c r="O900" s="15">
        <f>'fnd enro'!O900</f>
        <v>0</v>
      </c>
      <c r="P900" s="15">
        <f>'fnd enro'!P900</f>
        <v>57</v>
      </c>
      <c r="Q900" s="15">
        <f>'fnd enro'!R900</f>
        <v>86</v>
      </c>
      <c r="R900" s="16">
        <f t="shared" si="994"/>
        <v>1</v>
      </c>
      <c r="S900" s="15">
        <f>VALUE('fnd enro'!Q900)</f>
        <v>12</v>
      </c>
      <c r="T900" s="2"/>
      <c r="U900" s="1">
        <f>(($D900*'fnd base rates'!C$107)
+($E900*'fnd base rates'!C$108)
+($F900*'fnd base rates'!C$109)
+($G900*'fnd base rates'!C$110)
+($H900*'fnd base rates'!C$111)
+($I900*'fnd base rates'!C$112)
+($J900*'fnd base rates'!C$113)
+($K900*'fnd base rates'!C$114)
+($M900*'fnd base rates'!C$116)
+($N900*'fnd base rates'!C$117)
+($O900*'fnd base rates'!C$118)
+($P900*VLOOKUP($S900+12,rate_basefnd,3)))
*$R900</f>
        <v>48406.457197999996</v>
      </c>
      <c r="V900" s="1">
        <f>(($D900*'fnd base rates'!D$107)
+($E900*'fnd base rates'!D$108)
+($F900*'fnd base rates'!D$109)
+($G900*'fnd base rates'!D$110)
+($H900*'fnd base rates'!D$111)
+($I900*'fnd base rates'!D$112)
+($J900*'fnd base rates'!D$113)
+($K900*'fnd base rates'!D$114)
+($M900*'fnd base rates'!D$116)
+($N900*'fnd base rates'!D$117)
+($O900*'fnd base rates'!D$118)
+($P900*VLOOKUP($S900+12,rate_basefnd,4)))
*$R900</f>
        <v>83191.739999999991</v>
      </c>
      <c r="W900" s="1">
        <f>(($D900*'fnd base rates'!E$107)
+($E900*'fnd base rates'!E$108)
+($F900*'fnd base rates'!E$109)
+($G900*'fnd base rates'!E$110)
+($H900*'fnd base rates'!E$111)
+($I900*'fnd base rates'!E$112)
+($J900*'fnd base rates'!E$113)
+($K900*'fnd base rates'!E$114)
+($M900*'fnd base rates'!E$116)
+($N900*'fnd base rates'!E$117)
+($O900*'fnd base rates'!E$118)
+($P900*VLOOKUP($S900+12,rate_basefnd,5)))
*$R900</f>
        <v>520415.48227399995</v>
      </c>
      <c r="X900" s="1">
        <f>(($D900*'fnd base rates'!F$107)
+($E900*'fnd base rates'!F$108)
+($F900*'fnd base rates'!F$109)
+($G900*'fnd base rates'!F$110)
+($H900*'fnd base rates'!F$111)
+($I900*'fnd base rates'!F$112)
+($J900*'fnd base rates'!F$113)
+($K900*'fnd base rates'!F$114)
+($M900*'fnd base rates'!F$116)
+($N900*'fnd base rates'!F$117)
+($O900*'fnd base rates'!F$118)
+($P900*VLOOKUP($S900+12,rate_basefnd,6)))
*$R900</f>
        <v>89261.150852000006</v>
      </c>
      <c r="Y900" s="1">
        <f>(($D900*'fnd base rates'!G$107)
+($E900*'fnd base rates'!G$108)
+($F900*'fnd base rates'!G$109)
+($G900*'fnd base rates'!G$110)
+($H900*'fnd base rates'!G$111)
+($I900*'fnd base rates'!G$112)
+($J900*'fnd base rates'!G$113)
+($K900*'fnd base rates'!G$114)
+($M900*'fnd base rates'!G$116)
+($N900*'fnd base rates'!G$117)
+($O900*'fnd base rates'!G$118)
+($P900*VLOOKUP($S900+12,rate_basefnd,7)))
*$R900</f>
        <v>22902.027953999997</v>
      </c>
      <c r="Z900" s="1">
        <f>(($D900*'fnd base rates'!H$107)
+($E900*'fnd base rates'!H$108)
+($F900*'fnd base rates'!H$109)
+($G900*'fnd base rates'!H$110)
+($H900*'fnd base rates'!H$111)
+($I900*'fnd base rates'!H$112)
+($J900*'fnd base rates'!H$113)
+($K900*'fnd base rates'!H$114)
+($M900*'fnd base rates'!H$116)
+($N900*'fnd base rates'!H$117)
+($O900*'fnd base rates'!H$118)
+($P900*VLOOKUP($S900+12,rate_basefnd,8)))</f>
        <v>49597.950060000003</v>
      </c>
      <c r="AA900" s="1">
        <f>(($D900*'fnd base rates'!I$107)
+($E900*'fnd base rates'!I$108)
+($F900*'fnd base rates'!I$109)
+($G900*'fnd base rates'!I$110)
+($H900*'fnd base rates'!I$111)
+($I900*'fnd base rates'!I$112)
+($J900*'fnd base rates'!I$113)
+($K900*'fnd base rates'!I$114)
+($M900*'fnd base rates'!I$116)
+($N900*'fnd base rates'!I$117)
+($O900*'fnd base rates'!I$118)
+($P900*VLOOKUP($S900+12,rate_basefnd,9)))
*$R900</f>
        <v>35561.949999999997</v>
      </c>
      <c r="AB900" s="1">
        <f>(($D900*'fnd base rates'!J$107)
+($E900*'fnd base rates'!J$108)
+($F900*'fnd base rates'!J$109)
+($G900*'fnd base rates'!J$110)
+($H900*'fnd base rates'!J$111)
+($I900*'fnd base rates'!J$112)
+($J900*'fnd base rates'!J$113)
+($K900*'fnd base rates'!J$114)
+($M900*'fnd base rates'!J$116)
+($N900*'fnd base rates'!J$117)
+($O900*'fnd base rates'!J$118)
+($P900*VLOOKUP($S900+12,rate_basefnd,10)))
*$R900</f>
        <v>63194.720000000001</v>
      </c>
      <c r="AC900" s="1">
        <f>(($D900*'fnd base rates'!K$107)
+($E900*'fnd base rates'!K$108)
+($F900*'fnd base rates'!K$109)
+($G900*'fnd base rates'!K$110)
+($H900*'fnd base rates'!K$111)
+($I900*'fnd base rates'!K$112)
+($J900*'fnd base rates'!K$113)
+($K900*'fnd base rates'!K$114)
+($M900*'fnd base rates'!K$116)
+($N900*'fnd base rates'!K$117)
+($O900*'fnd base rates'!K$118)
+($P900*VLOOKUP($S900+12,rate_basefnd,11)))
*$R900</f>
        <v>93989.824946000022</v>
      </c>
      <c r="AD900" s="1">
        <f>(($D900*'fnd base rates'!L$107)
+($E900*'fnd base rates'!L$108)
+($F900*'fnd base rates'!L$109)
+($G900*'fnd base rates'!L$110)
+($H900*'fnd base rates'!L$111)
+($I900*'fnd base rates'!L$112)
+($J900*'fnd base rates'!L$113)
+($K900*'fnd base rates'!L$114)
+($M900*'fnd base rates'!L$116)
+($N900*'fnd base rates'!L$117)
+($O900*'fnd base rates'!L$118)
+($P900*VLOOKUP($S900+12,rate_basefnd,12)))</f>
        <v>144274.15291599999</v>
      </c>
      <c r="AE900" s="1">
        <f>(($D900*'fnd base rates'!M$107)
+($E900*'fnd base rates'!M$108)
+($F900*'fnd base rates'!M$109)
+($G900*'fnd base rates'!M$110)
+($H900*'fnd base rates'!M$111)
+($I900*'fnd base rates'!M$112)
+($J900*'fnd base rates'!M$113)
+($K900*'fnd base rates'!M$114)
+($M900*'fnd base rates'!M$116)
+($N900*'fnd base rates'!M$117)
+($O900*'fnd base rates'!M$118)
+($P900*VLOOKUP($S900+12,rate_basefnd,13)))</f>
        <v>0</v>
      </c>
      <c r="AF900" s="4">
        <f t="shared" si="995"/>
        <v>1150795.4561999999</v>
      </c>
      <c r="AH900" s="4">
        <f t="shared" si="996"/>
        <v>497117281</v>
      </c>
      <c r="AI900" s="4" t="str">
        <f t="shared" si="997"/>
        <v>497</v>
      </c>
      <c r="AJ900" s="2" t="str">
        <f t="shared" si="998"/>
        <v>117</v>
      </c>
      <c r="AK900" s="2" t="str">
        <f t="shared" si="999"/>
        <v>281</v>
      </c>
      <c r="AL900" s="4">
        <f t="shared" si="1000"/>
        <v>1</v>
      </c>
      <c r="AM900" s="4">
        <f t="shared" si="992"/>
        <v>86</v>
      </c>
      <c r="AN900" s="4">
        <f t="shared" si="1001"/>
        <v>1150795.4561999999</v>
      </c>
      <c r="AO900" s="4">
        <f t="shared" si="1002"/>
        <v>13381</v>
      </c>
      <c r="AP900" s="4">
        <f t="shared" si="1003"/>
        <v>0</v>
      </c>
      <c r="AQ900" s="4">
        <v>13381</v>
      </c>
      <c r="AW900" s="4">
        <v>13296</v>
      </c>
      <c r="AX900" s="5">
        <f t="shared" si="1004"/>
        <v>85</v>
      </c>
      <c r="AY900" s="4">
        <v>13381</v>
      </c>
      <c r="AZ900" s="5"/>
      <c r="BB900" s="5">
        <f t="shared" ref="BB900" si="1062">BC900-BA900</f>
        <v>0</v>
      </c>
    </row>
    <row r="901" spans="1:54" s="4" customFormat="1">
      <c r="A901" s="278">
        <v>497</v>
      </c>
      <c r="B901" s="2">
        <v>497117325</v>
      </c>
      <c r="C901" s="10" t="s">
        <v>262</v>
      </c>
      <c r="D901" s="15">
        <f>'fnd enro'!D901</f>
        <v>0</v>
      </c>
      <c r="E901" s="15">
        <f>'fnd enro'!E901</f>
        <v>0</v>
      </c>
      <c r="F901" s="15">
        <f>'fnd enro'!F901</f>
        <v>2</v>
      </c>
      <c r="G901" s="15">
        <f>'fnd enro'!G901</f>
        <v>2</v>
      </c>
      <c r="H901" s="15">
        <f>'fnd enro'!H901</f>
        <v>3</v>
      </c>
      <c r="I901" s="15">
        <f>'fnd enro'!I901</f>
        <v>0</v>
      </c>
      <c r="J901" s="15">
        <f>'fnd enro'!J901</f>
        <v>0</v>
      </c>
      <c r="K901" s="16">
        <f>'fnd enro'!K901</f>
        <v>0.2681</v>
      </c>
      <c r="L901" s="15">
        <f>'fnd enro'!L901</f>
        <v>0</v>
      </c>
      <c r="M901" s="15">
        <f>'fnd enro'!M901</f>
        <v>0</v>
      </c>
      <c r="N901" s="15">
        <f>'fnd enro'!N901</f>
        <v>0</v>
      </c>
      <c r="O901" s="15">
        <f>'fnd enro'!O901</f>
        <v>0</v>
      </c>
      <c r="P901" s="15">
        <f>'fnd enro'!P901</f>
        <v>1</v>
      </c>
      <c r="Q901" s="15">
        <f>'fnd enro'!R901</f>
        <v>7</v>
      </c>
      <c r="R901" s="16">
        <f t="shared" si="994"/>
        <v>1</v>
      </c>
      <c r="S901" s="15">
        <f>VALUE('fnd enro'!Q901)</f>
        <v>8</v>
      </c>
      <c r="T901" s="2"/>
      <c r="U901" s="1">
        <f>(($D901*'fnd base rates'!C$107)
+($E901*'fnd base rates'!C$108)
+($F901*'fnd base rates'!C$109)
+($G901*'fnd base rates'!C$110)
+($H901*'fnd base rates'!C$111)
+($I901*'fnd base rates'!C$112)
+($J901*'fnd base rates'!C$113)
+($K901*'fnd base rates'!C$114)
+($M901*'fnd base rates'!C$116)
+($N901*'fnd base rates'!C$117)
+($O901*'fnd base rates'!C$118)
+($P901*VLOOKUP($S901+12,rate_basefnd,3)))
*$R901</f>
        <v>3653.0160510000001</v>
      </c>
      <c r="V901" s="1">
        <f>(($D901*'fnd base rates'!D$107)
+($E901*'fnd base rates'!D$108)
+($F901*'fnd base rates'!D$109)
+($G901*'fnd base rates'!D$110)
+($H901*'fnd base rates'!D$111)
+($I901*'fnd base rates'!D$112)
+($J901*'fnd base rates'!D$113)
+($K901*'fnd base rates'!D$114)
+($M901*'fnd base rates'!D$116)
+($N901*'fnd base rates'!D$117)
+($O901*'fnd base rates'!D$118)
+($P901*VLOOKUP($S901+12,rate_basefnd,4)))
*$R901</f>
        <v>5434.5999999999995</v>
      </c>
      <c r="W901" s="1">
        <f>(($D901*'fnd base rates'!E$107)
+($E901*'fnd base rates'!E$108)
+($F901*'fnd base rates'!E$109)
+($G901*'fnd base rates'!E$110)
+($H901*'fnd base rates'!E$111)
+($I901*'fnd base rates'!E$112)
+($J901*'fnd base rates'!E$113)
+($K901*'fnd base rates'!E$114)
+($M901*'fnd base rates'!E$116)
+($N901*'fnd base rates'!E$117)
+($O901*'fnd base rates'!E$118)
+($P901*VLOOKUP($S901+12,rate_basefnd,5)))
*$R901</f>
        <v>27788.736813</v>
      </c>
      <c r="X901" s="1">
        <f>(($D901*'fnd base rates'!F$107)
+($E901*'fnd base rates'!F$108)
+($F901*'fnd base rates'!F$109)
+($G901*'fnd base rates'!F$110)
+($H901*'fnd base rates'!F$111)
+($I901*'fnd base rates'!F$112)
+($J901*'fnd base rates'!F$113)
+($K901*'fnd base rates'!F$114)
+($M901*'fnd base rates'!F$116)
+($N901*'fnd base rates'!F$117)
+($O901*'fnd base rates'!F$118)
+($P901*VLOOKUP($S901+12,rate_basefnd,6)))
*$R901</f>
        <v>7614.3386740000005</v>
      </c>
      <c r="Y901" s="1">
        <f>(($D901*'fnd base rates'!G$107)
+($E901*'fnd base rates'!G$108)
+($F901*'fnd base rates'!G$109)
+($G901*'fnd base rates'!G$110)
+($H901*'fnd base rates'!G$111)
+($I901*'fnd base rates'!G$112)
+($J901*'fnd base rates'!G$113)
+($K901*'fnd base rates'!G$114)
+($M901*'fnd base rates'!G$116)
+($N901*'fnd base rates'!G$117)
+($O901*'fnd base rates'!G$118)
+($P901*VLOOKUP($S901+12,rate_basefnd,7)))
*$R901</f>
        <v>1229.4529730000002</v>
      </c>
      <c r="Z901" s="1">
        <f>(($D901*'fnd base rates'!H$107)
+($E901*'fnd base rates'!H$108)
+($F901*'fnd base rates'!H$109)
+($G901*'fnd base rates'!H$110)
+($H901*'fnd base rates'!H$111)
+($I901*'fnd base rates'!H$112)
+($J901*'fnd base rates'!H$113)
+($K901*'fnd base rates'!H$114)
+($M901*'fnd base rates'!H$116)
+($N901*'fnd base rates'!H$117)
+($O901*'fnd base rates'!H$118)
+($P901*VLOOKUP($S901+12,rate_basefnd,8)))</f>
        <v>3527.9304699999998</v>
      </c>
      <c r="AA901" s="1">
        <f>(($D901*'fnd base rates'!I$107)
+($E901*'fnd base rates'!I$108)
+($F901*'fnd base rates'!I$109)
+($G901*'fnd base rates'!I$110)
+($H901*'fnd base rates'!I$111)
+($I901*'fnd base rates'!I$112)
+($J901*'fnd base rates'!I$113)
+($K901*'fnd base rates'!I$114)
+($M901*'fnd base rates'!I$116)
+($N901*'fnd base rates'!I$117)
+($O901*'fnd base rates'!I$118)
+($P901*VLOOKUP($S901+12,rate_basefnd,9)))
*$R901</f>
        <v>2205.6600000000003</v>
      </c>
      <c r="AB901" s="1">
        <f>(($D901*'fnd base rates'!J$107)
+($E901*'fnd base rates'!J$108)
+($F901*'fnd base rates'!J$109)
+($G901*'fnd base rates'!J$110)
+($H901*'fnd base rates'!J$111)
+($I901*'fnd base rates'!J$112)
+($J901*'fnd base rates'!J$113)
+($K901*'fnd base rates'!J$114)
+($M901*'fnd base rates'!J$116)
+($N901*'fnd base rates'!J$117)
+($O901*'fnd base rates'!J$118)
+($P901*VLOOKUP($S901+12,rate_basefnd,10)))
*$R901</f>
        <v>1836.3199999999997</v>
      </c>
      <c r="AC901" s="1">
        <f>(($D901*'fnd base rates'!K$107)
+($E901*'fnd base rates'!K$108)
+($F901*'fnd base rates'!K$109)
+($G901*'fnd base rates'!K$110)
+($H901*'fnd base rates'!K$111)
+($I901*'fnd base rates'!K$112)
+($J901*'fnd base rates'!K$113)
+($K901*'fnd base rates'!K$114)
+($M901*'fnd base rates'!K$116)
+($N901*'fnd base rates'!K$117)
+($O901*'fnd base rates'!K$118)
+($P901*VLOOKUP($S901+12,rate_basefnd,11)))
*$R901</f>
        <v>7598.5180769999997</v>
      </c>
      <c r="AD901" s="1">
        <f>(($D901*'fnd base rates'!L$107)
+($E901*'fnd base rates'!L$108)
+($F901*'fnd base rates'!L$109)
+($G901*'fnd base rates'!L$110)
+($H901*'fnd base rates'!L$111)
+($I901*'fnd base rates'!L$112)
+($J901*'fnd base rates'!L$113)
+($K901*'fnd base rates'!L$114)
+($M901*'fnd base rates'!L$116)
+($N901*'fnd base rates'!L$117)
+($O901*'fnd base rates'!L$118)
+($P901*VLOOKUP($S901+12,rate_basefnd,12)))</f>
        <v>9757.703841999999</v>
      </c>
      <c r="AE901" s="1">
        <f>(($D901*'fnd base rates'!M$107)
+($E901*'fnd base rates'!M$108)
+($F901*'fnd base rates'!M$109)
+($G901*'fnd base rates'!M$110)
+($H901*'fnd base rates'!M$111)
+($I901*'fnd base rates'!M$112)
+($J901*'fnd base rates'!M$113)
+($K901*'fnd base rates'!M$114)
+($M901*'fnd base rates'!M$116)
+($N901*'fnd base rates'!M$117)
+($O901*'fnd base rates'!M$118)
+($P901*VLOOKUP($S901+12,rate_basefnd,13)))</f>
        <v>0</v>
      </c>
      <c r="AF901" s="4">
        <f t="shared" si="995"/>
        <v>70646.276899999997</v>
      </c>
      <c r="AH901" s="4">
        <f t="shared" si="996"/>
        <v>497117325</v>
      </c>
      <c r="AI901" s="4" t="str">
        <f t="shared" si="997"/>
        <v>497</v>
      </c>
      <c r="AJ901" s="2" t="str">
        <f t="shared" si="998"/>
        <v>117</v>
      </c>
      <c r="AK901" s="2" t="str">
        <f t="shared" si="999"/>
        <v>325</v>
      </c>
      <c r="AL901" s="4">
        <f t="shared" si="1000"/>
        <v>1</v>
      </c>
      <c r="AM901" s="4">
        <f t="shared" si="992"/>
        <v>7</v>
      </c>
      <c r="AN901" s="4">
        <f t="shared" si="1001"/>
        <v>70646.276899999997</v>
      </c>
      <c r="AO901" s="4">
        <f t="shared" si="1002"/>
        <v>10092</v>
      </c>
      <c r="AP901" s="4">
        <f t="shared" si="1003"/>
        <v>0</v>
      </c>
      <c r="AQ901" s="4">
        <v>10092</v>
      </c>
      <c r="AW901" s="4">
        <v>10069</v>
      </c>
      <c r="AX901" s="5">
        <f t="shared" si="1004"/>
        <v>23</v>
      </c>
      <c r="AY901" s="4">
        <v>10092</v>
      </c>
      <c r="AZ901" s="5"/>
      <c r="BB901" s="5">
        <f t="shared" ref="BB901" si="1063">BC901-BA901</f>
        <v>0</v>
      </c>
    </row>
    <row r="902" spans="1:54" s="4" customFormat="1">
      <c r="A902" s="278">
        <v>497</v>
      </c>
      <c r="B902" s="2">
        <v>497117327</v>
      </c>
      <c r="C902" s="10" t="s">
        <v>262</v>
      </c>
      <c r="D902" s="15">
        <f>'fnd enro'!D902</f>
        <v>0</v>
      </c>
      <c r="E902" s="15">
        <f>'fnd enro'!E902</f>
        <v>0</v>
      </c>
      <c r="F902" s="15">
        <f>'fnd enro'!F902</f>
        <v>0</v>
      </c>
      <c r="G902" s="15">
        <f>'fnd enro'!G902</f>
        <v>1</v>
      </c>
      <c r="H902" s="15">
        <f>'fnd enro'!H902</f>
        <v>0</v>
      </c>
      <c r="I902" s="15">
        <f>'fnd enro'!I902</f>
        <v>0</v>
      </c>
      <c r="J902" s="15">
        <f>'fnd enro'!J902</f>
        <v>0</v>
      </c>
      <c r="K902" s="16">
        <f>'fnd enro'!K902</f>
        <v>3.8300000000000001E-2</v>
      </c>
      <c r="L902" s="15">
        <f>'fnd enro'!L902</f>
        <v>0</v>
      </c>
      <c r="M902" s="15">
        <f>'fnd enro'!M902</f>
        <v>0</v>
      </c>
      <c r="N902" s="15">
        <f>'fnd enro'!N902</f>
        <v>0</v>
      </c>
      <c r="O902" s="15">
        <f>'fnd enro'!O902</f>
        <v>0</v>
      </c>
      <c r="P902" s="15">
        <f>'fnd enro'!P902</f>
        <v>0</v>
      </c>
      <c r="Q902" s="15">
        <f>'fnd enro'!R902</f>
        <v>1</v>
      </c>
      <c r="R902" s="16">
        <f t="shared" si="994"/>
        <v>1</v>
      </c>
      <c r="S902" s="15">
        <f>VALUE('fnd enro'!Q902)</f>
        <v>5</v>
      </c>
      <c r="T902" s="2"/>
      <c r="U902" s="1">
        <f>(($D902*'fnd base rates'!C$107)
+($E902*'fnd base rates'!C$108)
+($F902*'fnd base rates'!C$109)
+($G902*'fnd base rates'!C$110)
+($H902*'fnd base rates'!C$111)
+($I902*'fnd base rates'!C$112)
+($J902*'fnd base rates'!C$113)
+($K902*'fnd base rates'!C$114)
+($M902*'fnd base rates'!C$116)
+($N902*'fnd base rates'!C$117)
+($O902*'fnd base rates'!C$118)
+($P902*VLOOKUP($S902+12,rate_basefnd,3)))
*$R902</f>
        <v>512.52229299999999</v>
      </c>
      <c r="V902" s="1">
        <f>(($D902*'fnd base rates'!D$107)
+($E902*'fnd base rates'!D$108)
+($F902*'fnd base rates'!D$109)
+($G902*'fnd base rates'!D$110)
+($H902*'fnd base rates'!D$111)
+($I902*'fnd base rates'!D$112)
+($J902*'fnd base rates'!D$113)
+($K902*'fnd base rates'!D$114)
+($M902*'fnd base rates'!D$116)
+($N902*'fnd base rates'!D$117)
+($O902*'fnd base rates'!D$118)
+($P902*VLOOKUP($S902+12,rate_basefnd,4)))
*$R902</f>
        <v>732.13</v>
      </c>
      <c r="W902" s="1">
        <f>(($D902*'fnd base rates'!E$107)
+($E902*'fnd base rates'!E$108)
+($F902*'fnd base rates'!E$109)
+($G902*'fnd base rates'!E$110)
+($H902*'fnd base rates'!E$111)
+($I902*'fnd base rates'!E$112)
+($J902*'fnd base rates'!E$113)
+($K902*'fnd base rates'!E$114)
+($M902*'fnd base rates'!E$116)
+($N902*'fnd base rates'!E$117)
+($O902*'fnd base rates'!E$118)
+($P902*VLOOKUP($S902+12,rate_basefnd,5)))
*$R902</f>
        <v>3710.565259</v>
      </c>
      <c r="X902" s="1">
        <f>(($D902*'fnd base rates'!F$107)
+($E902*'fnd base rates'!F$108)
+($F902*'fnd base rates'!F$109)
+($G902*'fnd base rates'!F$110)
+($H902*'fnd base rates'!F$111)
+($I902*'fnd base rates'!F$112)
+($J902*'fnd base rates'!F$113)
+($K902*'fnd base rates'!F$114)
+($M902*'fnd base rates'!F$116)
+($N902*'fnd base rates'!F$117)
+($O902*'fnd base rates'!F$118)
+($P902*VLOOKUP($S902+12,rate_basefnd,6)))
*$R902</f>
        <v>1191.1383820000001</v>
      </c>
      <c r="Y902" s="1">
        <f>(($D902*'fnd base rates'!G$107)
+($E902*'fnd base rates'!G$108)
+($F902*'fnd base rates'!G$109)
+($G902*'fnd base rates'!G$110)
+($H902*'fnd base rates'!G$111)
+($I902*'fnd base rates'!G$112)
+($J902*'fnd base rates'!G$113)
+($K902*'fnd base rates'!G$114)
+($M902*'fnd base rates'!G$116)
+($N902*'fnd base rates'!G$117)
+($O902*'fnd base rates'!G$118)
+($P902*VLOOKUP($S902+12,rate_basefnd,7)))
*$R902</f>
        <v>149.906139</v>
      </c>
      <c r="Z902" s="1">
        <f>(($D902*'fnd base rates'!H$107)
+($E902*'fnd base rates'!H$108)
+($F902*'fnd base rates'!H$109)
+($G902*'fnd base rates'!H$110)
+($H902*'fnd base rates'!H$111)
+($I902*'fnd base rates'!H$112)
+($J902*'fnd base rates'!H$113)
+($K902*'fnd base rates'!H$114)
+($M902*'fnd base rates'!H$116)
+($N902*'fnd base rates'!H$117)
+($O902*'fnd base rates'!H$118)
+($P902*VLOOKUP($S902+12,rate_basefnd,8)))</f>
        <v>500.77720999999997</v>
      </c>
      <c r="AA902" s="1">
        <f>(($D902*'fnd base rates'!I$107)
+($E902*'fnd base rates'!I$108)
+($F902*'fnd base rates'!I$109)
+($G902*'fnd base rates'!I$110)
+($H902*'fnd base rates'!I$111)
+($I902*'fnd base rates'!I$112)
+($J902*'fnd base rates'!I$113)
+($K902*'fnd base rates'!I$114)
+($M902*'fnd base rates'!I$116)
+($N902*'fnd base rates'!I$117)
+($O902*'fnd base rates'!I$118)
+($P902*VLOOKUP($S902+12,rate_basefnd,9)))
*$R902</f>
        <v>268.72000000000003</v>
      </c>
      <c r="AB902" s="1">
        <f>(($D902*'fnd base rates'!J$107)
+($E902*'fnd base rates'!J$108)
+($F902*'fnd base rates'!J$109)
+($G902*'fnd base rates'!J$110)
+($H902*'fnd base rates'!J$111)
+($I902*'fnd base rates'!J$112)
+($J902*'fnd base rates'!J$113)
+($K902*'fnd base rates'!J$114)
+($M902*'fnd base rates'!J$116)
+($N902*'fnd base rates'!J$117)
+($O902*'fnd base rates'!J$118)
+($P902*VLOOKUP($S902+12,rate_basefnd,10)))
*$R902</f>
        <v>145.76</v>
      </c>
      <c r="AC902" s="1">
        <f>(($D902*'fnd base rates'!K$107)
+($E902*'fnd base rates'!K$108)
+($F902*'fnd base rates'!K$109)
+($G902*'fnd base rates'!K$110)
+($H902*'fnd base rates'!K$111)
+($I902*'fnd base rates'!K$112)
+($J902*'fnd base rates'!K$113)
+($K902*'fnd base rates'!K$114)
+($M902*'fnd base rates'!K$116)
+($N902*'fnd base rates'!K$117)
+($O902*'fnd base rates'!K$118)
+($P902*VLOOKUP($S902+12,rate_basefnd,11)))
*$R902</f>
        <v>1051.8940110000001</v>
      </c>
      <c r="AD902" s="1">
        <f>(($D902*'fnd base rates'!L$107)
+($E902*'fnd base rates'!L$108)
+($F902*'fnd base rates'!L$109)
+($G902*'fnd base rates'!L$110)
+($H902*'fnd base rates'!L$111)
+($I902*'fnd base rates'!L$112)
+($J902*'fnd base rates'!L$113)
+($K902*'fnd base rates'!L$114)
+($M902*'fnd base rates'!L$116)
+($N902*'fnd base rates'!L$117)
+($O902*'fnd base rates'!L$118)
+($P902*VLOOKUP($S902+12,rate_basefnd,12)))</f>
        <v>1303.543406</v>
      </c>
      <c r="AE902" s="1">
        <f>(($D902*'fnd base rates'!M$107)
+($E902*'fnd base rates'!M$108)
+($F902*'fnd base rates'!M$109)
+($G902*'fnd base rates'!M$110)
+($H902*'fnd base rates'!M$111)
+($I902*'fnd base rates'!M$112)
+($J902*'fnd base rates'!M$113)
+($K902*'fnd base rates'!M$114)
+($M902*'fnd base rates'!M$116)
+($N902*'fnd base rates'!M$117)
+($O902*'fnd base rates'!M$118)
+($P902*VLOOKUP($S902+12,rate_basefnd,13)))</f>
        <v>0</v>
      </c>
      <c r="AF902" s="4">
        <f t="shared" si="995"/>
        <v>9566.9567000000006</v>
      </c>
      <c r="AH902" s="4">
        <f t="shared" si="996"/>
        <v>497117327</v>
      </c>
      <c r="AI902" s="4" t="str">
        <f t="shared" si="997"/>
        <v>497</v>
      </c>
      <c r="AJ902" s="2" t="str">
        <f t="shared" si="998"/>
        <v>117</v>
      </c>
      <c r="AK902" s="2" t="str">
        <f t="shared" si="999"/>
        <v>327</v>
      </c>
      <c r="AL902" s="4">
        <f t="shared" si="1000"/>
        <v>1</v>
      </c>
      <c r="AM902" s="4">
        <f t="shared" si="992"/>
        <v>1</v>
      </c>
      <c r="AN902" s="4">
        <f t="shared" si="1001"/>
        <v>9566.9567000000006</v>
      </c>
      <c r="AO902" s="4">
        <f t="shared" si="1002"/>
        <v>9567</v>
      </c>
      <c r="AP902" s="4">
        <f t="shared" si="1003"/>
        <v>0</v>
      </c>
      <c r="AQ902" s="4">
        <v>9567</v>
      </c>
      <c r="AW902" s="4">
        <v>9549</v>
      </c>
      <c r="AX902" s="5">
        <f t="shared" si="1004"/>
        <v>18</v>
      </c>
      <c r="AY902" s="4">
        <v>9567</v>
      </c>
      <c r="AZ902" s="5"/>
      <c r="BB902" s="5">
        <f t="shared" ref="BB902" si="1064">BC902-BA902</f>
        <v>0</v>
      </c>
    </row>
    <row r="903" spans="1:54" s="4" customFormat="1">
      <c r="A903" s="278">
        <v>497</v>
      </c>
      <c r="B903" s="2">
        <v>497117332</v>
      </c>
      <c r="C903" s="10" t="s">
        <v>262</v>
      </c>
      <c r="D903" s="15">
        <f>'fnd enro'!D903</f>
        <v>0</v>
      </c>
      <c r="E903" s="15">
        <f>'fnd enro'!E903</f>
        <v>0</v>
      </c>
      <c r="F903" s="15">
        <f>'fnd enro'!F903</f>
        <v>0</v>
      </c>
      <c r="G903" s="15">
        <f>'fnd enro'!G903</f>
        <v>4</v>
      </c>
      <c r="H903" s="15">
        <f>'fnd enro'!H903</f>
        <v>2</v>
      </c>
      <c r="I903" s="15">
        <f>'fnd enro'!I903</f>
        <v>0</v>
      </c>
      <c r="J903" s="15">
        <f>'fnd enro'!J903</f>
        <v>0</v>
      </c>
      <c r="K903" s="16">
        <f>'fnd enro'!K903</f>
        <v>0.2298</v>
      </c>
      <c r="L903" s="15">
        <f>'fnd enro'!L903</f>
        <v>0</v>
      </c>
      <c r="M903" s="15">
        <f>'fnd enro'!M903</f>
        <v>0</v>
      </c>
      <c r="N903" s="15">
        <f>'fnd enro'!N903</f>
        <v>0</v>
      </c>
      <c r="O903" s="15">
        <f>'fnd enro'!O903</f>
        <v>0</v>
      </c>
      <c r="P903" s="15">
        <f>'fnd enro'!P903</f>
        <v>0</v>
      </c>
      <c r="Q903" s="15">
        <f>'fnd enro'!R903</f>
        <v>6</v>
      </c>
      <c r="R903" s="16">
        <f t="shared" si="994"/>
        <v>1</v>
      </c>
      <c r="S903" s="15">
        <f>VALUE('fnd enro'!Q903)</f>
        <v>10</v>
      </c>
      <c r="T903" s="2"/>
      <c r="U903" s="1">
        <f>(($D903*'fnd base rates'!C$107)
+($E903*'fnd base rates'!C$108)
+($F903*'fnd base rates'!C$109)
+($G903*'fnd base rates'!C$110)
+($H903*'fnd base rates'!C$111)
+($I903*'fnd base rates'!C$112)
+($J903*'fnd base rates'!C$113)
+($K903*'fnd base rates'!C$114)
+($M903*'fnd base rates'!C$116)
+($N903*'fnd base rates'!C$117)
+($O903*'fnd base rates'!C$118)
+($P903*VLOOKUP($S903+12,rate_basefnd,3)))
*$R903</f>
        <v>3075.1337580000004</v>
      </c>
      <c r="V903" s="1">
        <f>(($D903*'fnd base rates'!D$107)
+($E903*'fnd base rates'!D$108)
+($F903*'fnd base rates'!D$109)
+($G903*'fnd base rates'!D$110)
+($H903*'fnd base rates'!D$111)
+($I903*'fnd base rates'!D$112)
+($J903*'fnd base rates'!D$113)
+($K903*'fnd base rates'!D$114)
+($M903*'fnd base rates'!D$116)
+($N903*'fnd base rates'!D$117)
+($O903*'fnd base rates'!D$118)
+($P903*VLOOKUP($S903+12,rate_basefnd,4)))
*$R903</f>
        <v>4392.78</v>
      </c>
      <c r="W903" s="1">
        <f>(($D903*'fnd base rates'!E$107)
+($E903*'fnd base rates'!E$108)
+($F903*'fnd base rates'!E$109)
+($G903*'fnd base rates'!E$110)
+($H903*'fnd base rates'!E$111)
+($I903*'fnd base rates'!E$112)
+($J903*'fnd base rates'!E$113)
+($K903*'fnd base rates'!E$114)
+($M903*'fnd base rates'!E$116)
+($N903*'fnd base rates'!E$117)
+($O903*'fnd base rates'!E$118)
+($P903*VLOOKUP($S903+12,rate_basefnd,5)))
*$R903</f>
        <v>21457.731553999998</v>
      </c>
      <c r="X903" s="1">
        <f>(($D903*'fnd base rates'!F$107)
+($E903*'fnd base rates'!F$108)
+($F903*'fnd base rates'!F$109)
+($G903*'fnd base rates'!F$110)
+($H903*'fnd base rates'!F$111)
+($I903*'fnd base rates'!F$112)
+($J903*'fnd base rates'!F$113)
+($K903*'fnd base rates'!F$114)
+($M903*'fnd base rates'!F$116)
+($N903*'fnd base rates'!F$117)
+($O903*'fnd base rates'!F$118)
+($P903*VLOOKUP($S903+12,rate_basefnd,6)))
*$R903</f>
        <v>6664.4102919999996</v>
      </c>
      <c r="Y903" s="1">
        <f>(($D903*'fnd base rates'!G$107)
+($E903*'fnd base rates'!G$108)
+($F903*'fnd base rates'!G$109)
+($G903*'fnd base rates'!G$110)
+($H903*'fnd base rates'!G$111)
+($I903*'fnd base rates'!G$112)
+($J903*'fnd base rates'!G$113)
+($K903*'fnd base rates'!G$114)
+($M903*'fnd base rates'!G$116)
+($N903*'fnd base rates'!G$117)
+($O903*'fnd base rates'!G$118)
+($P903*VLOOKUP($S903+12,rate_basefnd,7)))
*$R903</f>
        <v>921.75683399999991</v>
      </c>
      <c r="Z903" s="1">
        <f>(($D903*'fnd base rates'!H$107)
+($E903*'fnd base rates'!H$108)
+($F903*'fnd base rates'!H$109)
+($G903*'fnd base rates'!H$110)
+($H903*'fnd base rates'!H$111)
+($I903*'fnd base rates'!H$112)
+($J903*'fnd base rates'!H$113)
+($K903*'fnd base rates'!H$114)
+($M903*'fnd base rates'!H$116)
+($N903*'fnd base rates'!H$117)
+($O903*'fnd base rates'!H$118)
+($P903*VLOOKUP($S903+12,rate_basefnd,8)))</f>
        <v>3004.6632600000003</v>
      </c>
      <c r="AA903" s="1">
        <f>(($D903*'fnd base rates'!I$107)
+($E903*'fnd base rates'!I$108)
+($F903*'fnd base rates'!I$109)
+($G903*'fnd base rates'!I$110)
+($H903*'fnd base rates'!I$111)
+($I903*'fnd base rates'!I$112)
+($J903*'fnd base rates'!I$113)
+($K903*'fnd base rates'!I$114)
+($M903*'fnd base rates'!I$116)
+($N903*'fnd base rates'!I$117)
+($O903*'fnd base rates'!I$118)
+($P903*VLOOKUP($S903+12,rate_basefnd,9)))
*$R903</f>
        <v>1747.1200000000001</v>
      </c>
      <c r="AB903" s="1">
        <f>(($D903*'fnd base rates'!J$107)
+($E903*'fnd base rates'!J$108)
+($F903*'fnd base rates'!J$109)
+($G903*'fnd base rates'!J$110)
+($H903*'fnd base rates'!J$111)
+($I903*'fnd base rates'!J$112)
+($J903*'fnd base rates'!J$113)
+($K903*'fnd base rates'!J$114)
+($M903*'fnd base rates'!J$116)
+($N903*'fnd base rates'!J$117)
+($O903*'fnd base rates'!J$118)
+($P903*VLOOKUP($S903+12,rate_basefnd,10)))
*$R903</f>
        <v>1059.24</v>
      </c>
      <c r="AC903" s="1">
        <f>(($D903*'fnd base rates'!K$107)
+($E903*'fnd base rates'!K$108)
+($F903*'fnd base rates'!K$109)
+($G903*'fnd base rates'!K$110)
+($H903*'fnd base rates'!K$111)
+($I903*'fnd base rates'!K$112)
+($J903*'fnd base rates'!K$113)
+($K903*'fnd base rates'!K$114)
+($M903*'fnd base rates'!K$116)
+($N903*'fnd base rates'!K$117)
+($O903*'fnd base rates'!K$118)
+($P903*VLOOKUP($S903+12,rate_basefnd,11)))
*$R903</f>
        <v>6468.2040660000002</v>
      </c>
      <c r="AD903" s="1">
        <f>(($D903*'fnd base rates'!L$107)
+($E903*'fnd base rates'!L$108)
+($F903*'fnd base rates'!L$109)
+($G903*'fnd base rates'!L$110)
+($H903*'fnd base rates'!L$111)
+($I903*'fnd base rates'!L$112)
+($J903*'fnd base rates'!L$113)
+($K903*'fnd base rates'!L$114)
+($M903*'fnd base rates'!L$116)
+($N903*'fnd base rates'!L$117)
+($O903*'fnd base rates'!L$118)
+($P903*VLOOKUP($S903+12,rate_basefnd,12)))</f>
        <v>7917.2204360000014</v>
      </c>
      <c r="AE903" s="1">
        <f>(($D903*'fnd base rates'!M$107)
+($E903*'fnd base rates'!M$108)
+($F903*'fnd base rates'!M$109)
+($G903*'fnd base rates'!M$110)
+($H903*'fnd base rates'!M$111)
+($I903*'fnd base rates'!M$112)
+($J903*'fnd base rates'!M$113)
+($K903*'fnd base rates'!M$114)
+($M903*'fnd base rates'!M$116)
+($N903*'fnd base rates'!M$117)
+($O903*'fnd base rates'!M$118)
+($P903*VLOOKUP($S903+12,rate_basefnd,13)))</f>
        <v>0</v>
      </c>
      <c r="AF903" s="4">
        <f t="shared" si="995"/>
        <v>56708.260200000004</v>
      </c>
      <c r="AH903" s="4">
        <f t="shared" si="996"/>
        <v>497117332</v>
      </c>
      <c r="AI903" s="4" t="str">
        <f t="shared" si="997"/>
        <v>497</v>
      </c>
      <c r="AJ903" s="2" t="str">
        <f t="shared" si="998"/>
        <v>117</v>
      </c>
      <c r="AK903" s="2" t="str">
        <f t="shared" si="999"/>
        <v>332</v>
      </c>
      <c r="AL903" s="4">
        <f t="shared" si="1000"/>
        <v>1</v>
      </c>
      <c r="AM903" s="4">
        <f t="shared" si="992"/>
        <v>6</v>
      </c>
      <c r="AN903" s="4">
        <f t="shared" si="1001"/>
        <v>56708.260200000004</v>
      </c>
      <c r="AO903" s="4">
        <f t="shared" si="1002"/>
        <v>9451</v>
      </c>
      <c r="AP903" s="4">
        <f t="shared" si="1003"/>
        <v>0</v>
      </c>
      <c r="AQ903" s="4">
        <v>9451</v>
      </c>
      <c r="AW903" s="4">
        <v>9434</v>
      </c>
      <c r="AX903" s="5">
        <f t="shared" si="1004"/>
        <v>17</v>
      </c>
      <c r="AY903" s="4">
        <v>9451</v>
      </c>
      <c r="AZ903" s="5"/>
      <c r="BB903" s="5">
        <f t="shared" ref="BB903" si="1065">BC903-BA903</f>
        <v>0</v>
      </c>
    </row>
    <row r="904" spans="1:54" s="4" customFormat="1">
      <c r="A904" s="278">
        <v>497</v>
      </c>
      <c r="B904" s="2">
        <v>497117340</v>
      </c>
      <c r="C904" s="10" t="s">
        <v>262</v>
      </c>
      <c r="D904" s="15">
        <f>'fnd enro'!D904</f>
        <v>0</v>
      </c>
      <c r="E904" s="15">
        <f>'fnd enro'!E904</f>
        <v>0</v>
      </c>
      <c r="F904" s="15">
        <f>'fnd enro'!F904</f>
        <v>1</v>
      </c>
      <c r="G904" s="15">
        <f>'fnd enro'!G904</f>
        <v>1</v>
      </c>
      <c r="H904" s="15">
        <f>'fnd enro'!H904</f>
        <v>0</v>
      </c>
      <c r="I904" s="15">
        <f>'fnd enro'!I904</f>
        <v>0</v>
      </c>
      <c r="J904" s="15">
        <f>'fnd enro'!J904</f>
        <v>0</v>
      </c>
      <c r="K904" s="16">
        <f>'fnd enro'!K904</f>
        <v>7.6600000000000001E-2</v>
      </c>
      <c r="L904" s="15">
        <f>'fnd enro'!L904</f>
        <v>0</v>
      </c>
      <c r="M904" s="15">
        <f>'fnd enro'!M904</f>
        <v>0</v>
      </c>
      <c r="N904" s="15">
        <f>'fnd enro'!N904</f>
        <v>0</v>
      </c>
      <c r="O904" s="15">
        <f>'fnd enro'!O904</f>
        <v>0</v>
      </c>
      <c r="P904" s="15">
        <f>'fnd enro'!P904</f>
        <v>0</v>
      </c>
      <c r="Q904" s="15">
        <f>'fnd enro'!R904</f>
        <v>2</v>
      </c>
      <c r="R904" s="16">
        <f t="shared" si="994"/>
        <v>1</v>
      </c>
      <c r="S904" s="15">
        <f>VALUE('fnd enro'!Q904)</f>
        <v>5</v>
      </c>
      <c r="T904" s="2"/>
      <c r="U904" s="1">
        <f>(($D904*'fnd base rates'!C$107)
+($E904*'fnd base rates'!C$108)
+($F904*'fnd base rates'!C$109)
+($G904*'fnd base rates'!C$110)
+($H904*'fnd base rates'!C$111)
+($I904*'fnd base rates'!C$112)
+($J904*'fnd base rates'!C$113)
+($K904*'fnd base rates'!C$114)
+($M904*'fnd base rates'!C$116)
+($N904*'fnd base rates'!C$117)
+($O904*'fnd base rates'!C$118)
+($P904*VLOOKUP($S904+12,rate_basefnd,3)))
*$R904</f>
        <v>1025.044586</v>
      </c>
      <c r="V904" s="1">
        <f>(($D904*'fnd base rates'!D$107)
+($E904*'fnd base rates'!D$108)
+($F904*'fnd base rates'!D$109)
+($G904*'fnd base rates'!D$110)
+($H904*'fnd base rates'!D$111)
+($I904*'fnd base rates'!D$112)
+($J904*'fnd base rates'!D$113)
+($K904*'fnd base rates'!D$114)
+($M904*'fnd base rates'!D$116)
+($N904*'fnd base rates'!D$117)
+($O904*'fnd base rates'!D$118)
+($P904*VLOOKUP($S904+12,rate_basefnd,4)))
*$R904</f>
        <v>1464.26</v>
      </c>
      <c r="W904" s="1">
        <f>(($D904*'fnd base rates'!E$107)
+($E904*'fnd base rates'!E$108)
+($F904*'fnd base rates'!E$109)
+($G904*'fnd base rates'!E$110)
+($H904*'fnd base rates'!E$111)
+($I904*'fnd base rates'!E$112)
+($J904*'fnd base rates'!E$113)
+($K904*'fnd base rates'!E$114)
+($M904*'fnd base rates'!E$116)
+($N904*'fnd base rates'!E$117)
+($O904*'fnd base rates'!E$118)
+($P904*VLOOKUP($S904+12,rate_basefnd,5)))
*$R904</f>
        <v>7421.1705180000008</v>
      </c>
      <c r="X904" s="1">
        <f>(($D904*'fnd base rates'!F$107)
+($E904*'fnd base rates'!F$108)
+($F904*'fnd base rates'!F$109)
+($G904*'fnd base rates'!F$110)
+($H904*'fnd base rates'!F$111)
+($I904*'fnd base rates'!F$112)
+($J904*'fnd base rates'!F$113)
+($K904*'fnd base rates'!F$114)
+($M904*'fnd base rates'!F$116)
+($N904*'fnd base rates'!F$117)
+($O904*'fnd base rates'!F$118)
+($P904*VLOOKUP($S904+12,rate_basefnd,6)))
*$R904</f>
        <v>2382.2767640000002</v>
      </c>
      <c r="Y904" s="1">
        <f>(($D904*'fnd base rates'!G$107)
+($E904*'fnd base rates'!G$108)
+($F904*'fnd base rates'!G$109)
+($G904*'fnd base rates'!G$110)
+($H904*'fnd base rates'!G$111)
+($I904*'fnd base rates'!G$112)
+($J904*'fnd base rates'!G$113)
+($K904*'fnd base rates'!G$114)
+($M904*'fnd base rates'!G$116)
+($N904*'fnd base rates'!G$117)
+($O904*'fnd base rates'!G$118)
+($P904*VLOOKUP($S904+12,rate_basefnd,7)))
*$R904</f>
        <v>299.79227800000001</v>
      </c>
      <c r="Z904" s="1">
        <f>(($D904*'fnd base rates'!H$107)
+($E904*'fnd base rates'!H$108)
+($F904*'fnd base rates'!H$109)
+($G904*'fnd base rates'!H$110)
+($H904*'fnd base rates'!H$111)
+($I904*'fnd base rates'!H$112)
+($J904*'fnd base rates'!H$113)
+($K904*'fnd base rates'!H$114)
+($M904*'fnd base rates'!H$116)
+($N904*'fnd base rates'!H$117)
+($O904*'fnd base rates'!H$118)
+($P904*VLOOKUP($S904+12,rate_basefnd,8)))</f>
        <v>1001.5544199999999</v>
      </c>
      <c r="AA904" s="1">
        <f>(($D904*'fnd base rates'!I$107)
+($E904*'fnd base rates'!I$108)
+($F904*'fnd base rates'!I$109)
+($G904*'fnd base rates'!I$110)
+($H904*'fnd base rates'!I$111)
+($I904*'fnd base rates'!I$112)
+($J904*'fnd base rates'!I$113)
+($K904*'fnd base rates'!I$114)
+($M904*'fnd base rates'!I$116)
+($N904*'fnd base rates'!I$117)
+($O904*'fnd base rates'!I$118)
+($P904*VLOOKUP($S904+12,rate_basefnd,9)))
*$R904</f>
        <v>537.44000000000005</v>
      </c>
      <c r="AB904" s="1">
        <f>(($D904*'fnd base rates'!J$107)
+($E904*'fnd base rates'!J$108)
+($F904*'fnd base rates'!J$109)
+($G904*'fnd base rates'!J$110)
+($H904*'fnd base rates'!J$111)
+($I904*'fnd base rates'!J$112)
+($J904*'fnd base rates'!J$113)
+($K904*'fnd base rates'!J$114)
+($M904*'fnd base rates'!J$116)
+($N904*'fnd base rates'!J$117)
+($O904*'fnd base rates'!J$118)
+($P904*VLOOKUP($S904+12,rate_basefnd,10)))
*$R904</f>
        <v>242.95</v>
      </c>
      <c r="AC904" s="1">
        <f>(($D904*'fnd base rates'!K$107)
+($E904*'fnd base rates'!K$108)
+($F904*'fnd base rates'!K$109)
+($G904*'fnd base rates'!K$110)
+($H904*'fnd base rates'!K$111)
+($I904*'fnd base rates'!K$112)
+($J904*'fnd base rates'!K$113)
+($K904*'fnd base rates'!K$114)
+($M904*'fnd base rates'!K$116)
+($N904*'fnd base rates'!K$117)
+($O904*'fnd base rates'!K$118)
+($P904*VLOOKUP($S904+12,rate_basefnd,11)))
*$R904</f>
        <v>2103.7880220000002</v>
      </c>
      <c r="AD904" s="1">
        <f>(($D904*'fnd base rates'!L$107)
+($E904*'fnd base rates'!L$108)
+($F904*'fnd base rates'!L$109)
+($G904*'fnd base rates'!L$110)
+($H904*'fnd base rates'!L$111)
+($I904*'fnd base rates'!L$112)
+($J904*'fnd base rates'!L$113)
+($K904*'fnd base rates'!L$114)
+($M904*'fnd base rates'!L$116)
+($N904*'fnd base rates'!L$117)
+($O904*'fnd base rates'!L$118)
+($P904*VLOOKUP($S904+12,rate_basefnd,12)))</f>
        <v>2607.0568119999998</v>
      </c>
      <c r="AE904" s="1">
        <f>(($D904*'fnd base rates'!M$107)
+($E904*'fnd base rates'!M$108)
+($F904*'fnd base rates'!M$109)
+($G904*'fnd base rates'!M$110)
+($H904*'fnd base rates'!M$111)
+($I904*'fnd base rates'!M$112)
+($J904*'fnd base rates'!M$113)
+($K904*'fnd base rates'!M$114)
+($M904*'fnd base rates'!M$116)
+($N904*'fnd base rates'!M$117)
+($O904*'fnd base rates'!M$118)
+($P904*VLOOKUP($S904+12,rate_basefnd,13)))</f>
        <v>0</v>
      </c>
      <c r="AF904" s="4">
        <f t="shared" si="995"/>
        <v>19085.333400000003</v>
      </c>
      <c r="AH904" s="4">
        <f t="shared" si="996"/>
        <v>497117340</v>
      </c>
      <c r="AI904" s="4" t="str">
        <f t="shared" si="997"/>
        <v>497</v>
      </c>
      <c r="AJ904" s="2" t="str">
        <f t="shared" si="998"/>
        <v>117</v>
      </c>
      <c r="AK904" s="2" t="str">
        <f t="shared" si="999"/>
        <v>340</v>
      </c>
      <c r="AL904" s="4">
        <f t="shared" si="1000"/>
        <v>1</v>
      </c>
      <c r="AM904" s="4">
        <f t="shared" si="992"/>
        <v>2</v>
      </c>
      <c r="AN904" s="4">
        <f t="shared" si="1001"/>
        <v>19085.333400000003</v>
      </c>
      <c r="AO904" s="4">
        <f t="shared" si="1002"/>
        <v>9543</v>
      </c>
      <c r="AP904" s="4">
        <f t="shared" si="1003"/>
        <v>0</v>
      </c>
      <c r="AQ904" s="4">
        <v>9543</v>
      </c>
      <c r="AW904" s="4">
        <v>9525</v>
      </c>
      <c r="AX904" s="5">
        <f t="shared" si="1004"/>
        <v>18</v>
      </c>
      <c r="AY904" s="4">
        <v>9543</v>
      </c>
      <c r="AZ904" s="5"/>
      <c r="BB904" s="5">
        <f t="shared" ref="BB904" si="1066">BC904-BA904</f>
        <v>0</v>
      </c>
    </row>
    <row r="905" spans="1:54" s="4" customFormat="1">
      <c r="A905" s="278">
        <v>497</v>
      </c>
      <c r="B905" s="2">
        <v>497117605</v>
      </c>
      <c r="C905" s="10" t="s">
        <v>262</v>
      </c>
      <c r="D905" s="15">
        <f>'fnd enro'!D905</f>
        <v>0</v>
      </c>
      <c r="E905" s="15">
        <f>'fnd enro'!E905</f>
        <v>0</v>
      </c>
      <c r="F905" s="15">
        <f>'fnd enro'!F905</f>
        <v>0</v>
      </c>
      <c r="G905" s="15">
        <f>'fnd enro'!G905</f>
        <v>0</v>
      </c>
      <c r="H905" s="15">
        <f>'fnd enro'!H905</f>
        <v>29</v>
      </c>
      <c r="I905" s="15">
        <f>'fnd enro'!I905</f>
        <v>27</v>
      </c>
      <c r="J905" s="15">
        <f>'fnd enro'!J905</f>
        <v>0</v>
      </c>
      <c r="K905" s="16">
        <f>'fnd enro'!K905</f>
        <v>2.1448</v>
      </c>
      <c r="L905" s="15">
        <f>'fnd enro'!L905</f>
        <v>0</v>
      </c>
      <c r="M905" s="15">
        <f>'fnd enro'!M905</f>
        <v>0</v>
      </c>
      <c r="N905" s="15">
        <f>'fnd enro'!N905</f>
        <v>2</v>
      </c>
      <c r="O905" s="15">
        <f>'fnd enro'!O905</f>
        <v>2</v>
      </c>
      <c r="P905" s="15">
        <f>'fnd enro'!P905</f>
        <v>14</v>
      </c>
      <c r="Q905" s="15">
        <f>'fnd enro'!R905</f>
        <v>56</v>
      </c>
      <c r="R905" s="16">
        <f t="shared" si="994"/>
        <v>1</v>
      </c>
      <c r="S905" s="15">
        <f>VALUE('fnd enro'!Q905)</f>
        <v>6</v>
      </c>
      <c r="T905" s="2"/>
      <c r="U905" s="1">
        <f>(($D905*'fnd base rates'!C$107)
+($E905*'fnd base rates'!C$108)
+($F905*'fnd base rates'!C$109)
+($G905*'fnd base rates'!C$110)
+($H905*'fnd base rates'!C$111)
+($I905*'fnd base rates'!C$112)
+($J905*'fnd base rates'!C$113)
+($K905*'fnd base rates'!C$114)
+($M905*'fnd base rates'!C$116)
+($N905*'fnd base rates'!C$117)
+($O905*'fnd base rates'!C$118)
+($P905*VLOOKUP($S905+12,rate_basefnd,3)))
*$R905</f>
        <v>29920.228407999999</v>
      </c>
      <c r="V905" s="1">
        <f>(($D905*'fnd base rates'!D$107)
+($E905*'fnd base rates'!D$108)
+($F905*'fnd base rates'!D$109)
+($G905*'fnd base rates'!D$110)
+($H905*'fnd base rates'!D$111)
+($I905*'fnd base rates'!D$112)
+($J905*'fnd base rates'!D$113)
+($K905*'fnd base rates'!D$114)
+($M905*'fnd base rates'!D$116)
+($N905*'fnd base rates'!D$117)
+($O905*'fnd base rates'!D$118)
+($P905*VLOOKUP($S905+12,rate_basefnd,4)))
*$R905</f>
        <v>45665.78</v>
      </c>
      <c r="W905" s="1">
        <f>(($D905*'fnd base rates'!E$107)
+($E905*'fnd base rates'!E$108)
+($F905*'fnd base rates'!E$109)
+($G905*'fnd base rates'!E$110)
+($H905*'fnd base rates'!E$111)
+($I905*'fnd base rates'!E$112)
+($J905*'fnd base rates'!E$113)
+($K905*'fnd base rates'!E$114)
+($M905*'fnd base rates'!E$116)
+($N905*'fnd base rates'!E$117)
+($O905*'fnd base rates'!E$118)
+($P905*VLOOKUP($S905+12,rate_basefnd,5)))
*$R905</f>
        <v>266527.50450400001</v>
      </c>
      <c r="X905" s="1">
        <f>(($D905*'fnd base rates'!F$107)
+($E905*'fnd base rates'!F$108)
+($F905*'fnd base rates'!F$109)
+($G905*'fnd base rates'!F$110)
+($H905*'fnd base rates'!F$111)
+($I905*'fnd base rates'!F$112)
+($J905*'fnd base rates'!F$113)
+($K905*'fnd base rates'!F$114)
+($M905*'fnd base rates'!F$116)
+($N905*'fnd base rates'!F$117)
+($O905*'fnd base rates'!F$118)
+($P905*VLOOKUP($S905+12,rate_basefnd,6)))
*$R905</f>
        <v>51042.329392000007</v>
      </c>
      <c r="Y905" s="1">
        <f>(($D905*'fnd base rates'!G$107)
+($E905*'fnd base rates'!G$108)
+($F905*'fnd base rates'!G$109)
+($G905*'fnd base rates'!G$110)
+($H905*'fnd base rates'!G$111)
+($I905*'fnd base rates'!G$112)
+($J905*'fnd base rates'!G$113)
+($K905*'fnd base rates'!G$114)
+($M905*'fnd base rates'!G$116)
+($N905*'fnd base rates'!G$117)
+($O905*'fnd base rates'!G$118)
+($P905*VLOOKUP($S905+12,rate_basefnd,7)))
*$R905</f>
        <v>10989.593783999999</v>
      </c>
      <c r="Z905" s="1">
        <f>(($D905*'fnd base rates'!H$107)
+($E905*'fnd base rates'!H$108)
+($F905*'fnd base rates'!H$109)
+($G905*'fnd base rates'!H$110)
+($H905*'fnd base rates'!H$111)
+($I905*'fnd base rates'!H$112)
+($J905*'fnd base rates'!H$113)
+($K905*'fnd base rates'!H$114)
+($M905*'fnd base rates'!H$116)
+($N905*'fnd base rates'!H$117)
+($O905*'fnd base rates'!H$118)
+($P905*VLOOKUP($S905+12,rate_basefnd,8)))</f>
        <v>36670.333760000009</v>
      </c>
      <c r="AA905" s="1">
        <f>(($D905*'fnd base rates'!I$107)
+($E905*'fnd base rates'!I$108)
+($F905*'fnd base rates'!I$109)
+($G905*'fnd base rates'!I$110)
+($H905*'fnd base rates'!I$111)
+($I905*'fnd base rates'!I$112)
+($J905*'fnd base rates'!I$113)
+($K905*'fnd base rates'!I$114)
+($M905*'fnd base rates'!I$116)
+($N905*'fnd base rates'!I$117)
+($O905*'fnd base rates'!I$118)
+($P905*VLOOKUP($S905+12,rate_basefnd,9)))
*$R905</f>
        <v>22618.9</v>
      </c>
      <c r="AB905" s="1">
        <f>(($D905*'fnd base rates'!J$107)
+($E905*'fnd base rates'!J$108)
+($F905*'fnd base rates'!J$109)
+($G905*'fnd base rates'!J$110)
+($H905*'fnd base rates'!J$111)
+($I905*'fnd base rates'!J$112)
+($J905*'fnd base rates'!J$113)
+($K905*'fnd base rates'!J$114)
+($M905*'fnd base rates'!J$116)
+($N905*'fnd base rates'!J$117)
+($O905*'fnd base rates'!J$118)
+($P905*VLOOKUP($S905+12,rate_basefnd,10)))
*$R905</f>
        <v>30072.799999999996</v>
      </c>
      <c r="AC905" s="1">
        <f>(($D905*'fnd base rates'!K$107)
+($E905*'fnd base rates'!K$108)
+($F905*'fnd base rates'!K$109)
+($G905*'fnd base rates'!K$110)
+($H905*'fnd base rates'!K$111)
+($I905*'fnd base rates'!K$112)
+($J905*'fnd base rates'!K$113)
+($K905*'fnd base rates'!K$114)
+($M905*'fnd base rates'!K$116)
+($N905*'fnd base rates'!K$117)
+($O905*'fnd base rates'!K$118)
+($P905*VLOOKUP($S905+12,rate_basefnd,11)))
*$R905</f>
        <v>63581.504615999991</v>
      </c>
      <c r="AD905" s="1">
        <f>(($D905*'fnd base rates'!L$107)
+($E905*'fnd base rates'!L$108)
+($F905*'fnd base rates'!L$109)
+($G905*'fnd base rates'!L$110)
+($H905*'fnd base rates'!L$111)
+($I905*'fnd base rates'!L$112)
+($J905*'fnd base rates'!L$113)
+($K905*'fnd base rates'!L$114)
+($M905*'fnd base rates'!L$116)
+($N905*'fnd base rates'!L$117)
+($O905*'fnd base rates'!L$118)
+($P905*VLOOKUP($S905+12,rate_basefnd,12)))</f>
        <v>79754.720736000003</v>
      </c>
      <c r="AE905" s="1">
        <f>(($D905*'fnd base rates'!M$107)
+($E905*'fnd base rates'!M$108)
+($F905*'fnd base rates'!M$109)
+($G905*'fnd base rates'!M$110)
+($H905*'fnd base rates'!M$111)
+($I905*'fnd base rates'!M$112)
+($J905*'fnd base rates'!M$113)
+($K905*'fnd base rates'!M$114)
+($M905*'fnd base rates'!M$116)
+($N905*'fnd base rates'!M$117)
+($O905*'fnd base rates'!M$118)
+($P905*VLOOKUP($S905+12,rate_basefnd,13)))</f>
        <v>0</v>
      </c>
      <c r="AF905" s="4">
        <f t="shared" si="995"/>
        <v>636843.69519999996</v>
      </c>
      <c r="AH905" s="4">
        <f t="shared" si="996"/>
        <v>497117605</v>
      </c>
      <c r="AI905" s="4" t="str">
        <f t="shared" si="997"/>
        <v>497</v>
      </c>
      <c r="AJ905" s="2" t="str">
        <f t="shared" si="998"/>
        <v>117</v>
      </c>
      <c r="AK905" s="2" t="str">
        <f t="shared" si="999"/>
        <v>605</v>
      </c>
      <c r="AL905" s="4">
        <f t="shared" si="1000"/>
        <v>1</v>
      </c>
      <c r="AM905" s="4">
        <f t="shared" si="992"/>
        <v>56</v>
      </c>
      <c r="AN905" s="4">
        <f t="shared" si="1001"/>
        <v>636843.69519999996</v>
      </c>
      <c r="AO905" s="4">
        <f t="shared" si="1002"/>
        <v>11372</v>
      </c>
      <c r="AP905" s="4">
        <f t="shared" si="1003"/>
        <v>0</v>
      </c>
      <c r="AQ905" s="4">
        <v>11372</v>
      </c>
      <c r="AW905" s="4">
        <v>11350</v>
      </c>
      <c r="AX905" s="5">
        <f t="shared" si="1004"/>
        <v>22</v>
      </c>
      <c r="AY905" s="4">
        <v>11372</v>
      </c>
      <c r="AZ905" s="5"/>
      <c r="BB905" s="5">
        <f t="shared" ref="BB905" si="1067">BC905-BA905</f>
        <v>0</v>
      </c>
    </row>
    <row r="906" spans="1:54" s="4" customFormat="1">
      <c r="A906" s="278">
        <v>497</v>
      </c>
      <c r="B906" s="2">
        <v>497117670</v>
      </c>
      <c r="C906" s="10" t="s">
        <v>262</v>
      </c>
      <c r="D906" s="15">
        <f>'fnd enro'!D906</f>
        <v>0</v>
      </c>
      <c r="E906" s="15">
        <f>'fnd enro'!E906</f>
        <v>0</v>
      </c>
      <c r="F906" s="15">
        <f>'fnd enro'!F906</f>
        <v>0</v>
      </c>
      <c r="G906" s="15">
        <f>'fnd enro'!G906</f>
        <v>0</v>
      </c>
      <c r="H906" s="15">
        <f>'fnd enro'!H906</f>
        <v>1</v>
      </c>
      <c r="I906" s="15">
        <f>'fnd enro'!I906</f>
        <v>5</v>
      </c>
      <c r="J906" s="15">
        <f>'fnd enro'!J906</f>
        <v>0</v>
      </c>
      <c r="K906" s="16">
        <f>'fnd enro'!K906</f>
        <v>0.2298</v>
      </c>
      <c r="L906" s="15">
        <f>'fnd enro'!L906</f>
        <v>0</v>
      </c>
      <c r="M906" s="15">
        <f>'fnd enro'!M906</f>
        <v>0</v>
      </c>
      <c r="N906" s="15">
        <f>'fnd enro'!N906</f>
        <v>0</v>
      </c>
      <c r="O906" s="15">
        <f>'fnd enro'!O906</f>
        <v>0</v>
      </c>
      <c r="P906" s="15">
        <f>'fnd enro'!P906</f>
        <v>0</v>
      </c>
      <c r="Q906" s="15">
        <f>'fnd enro'!R906</f>
        <v>6</v>
      </c>
      <c r="R906" s="16">
        <f t="shared" si="994"/>
        <v>1</v>
      </c>
      <c r="S906" s="15">
        <f>VALUE('fnd enro'!Q906)</f>
        <v>4</v>
      </c>
      <c r="T906" s="2"/>
      <c r="U906" s="1">
        <f>(($D906*'fnd base rates'!C$107)
+($E906*'fnd base rates'!C$108)
+($F906*'fnd base rates'!C$109)
+($G906*'fnd base rates'!C$110)
+($H906*'fnd base rates'!C$111)
+($I906*'fnd base rates'!C$112)
+($J906*'fnd base rates'!C$113)
+($K906*'fnd base rates'!C$114)
+($M906*'fnd base rates'!C$116)
+($N906*'fnd base rates'!C$117)
+($O906*'fnd base rates'!C$118)
+($P906*VLOOKUP($S906+12,rate_basefnd,3)))
*$R906</f>
        <v>3075.1337579999999</v>
      </c>
      <c r="V906" s="1">
        <f>(($D906*'fnd base rates'!D$107)
+($E906*'fnd base rates'!D$108)
+($F906*'fnd base rates'!D$109)
+($G906*'fnd base rates'!D$110)
+($H906*'fnd base rates'!D$111)
+($I906*'fnd base rates'!D$112)
+($J906*'fnd base rates'!D$113)
+($K906*'fnd base rates'!D$114)
+($M906*'fnd base rates'!D$116)
+($N906*'fnd base rates'!D$117)
+($O906*'fnd base rates'!D$118)
+($P906*VLOOKUP($S906+12,rate_basefnd,4)))
*$R906</f>
        <v>4392.78</v>
      </c>
      <c r="W906" s="1">
        <f>(($D906*'fnd base rates'!E$107)
+($E906*'fnd base rates'!E$108)
+($F906*'fnd base rates'!E$109)
+($G906*'fnd base rates'!E$110)
+($H906*'fnd base rates'!E$111)
+($I906*'fnd base rates'!E$112)
+($J906*'fnd base rates'!E$113)
+($K906*'fnd base rates'!E$114)
+($M906*'fnd base rates'!E$116)
+($N906*'fnd base rates'!E$117)
+($O906*'fnd base rates'!E$118)
+($P906*VLOOKUP($S906+12,rate_basefnd,5)))
*$R906</f>
        <v>26797.261554000001</v>
      </c>
      <c r="X906" s="1">
        <f>(($D906*'fnd base rates'!F$107)
+($E906*'fnd base rates'!F$108)
+($F906*'fnd base rates'!F$109)
+($G906*'fnd base rates'!F$110)
+($H906*'fnd base rates'!F$111)
+($I906*'fnd base rates'!F$112)
+($J906*'fnd base rates'!F$113)
+($K906*'fnd base rates'!F$114)
+($M906*'fnd base rates'!F$116)
+($N906*'fnd base rates'!F$117)
+($O906*'fnd base rates'!F$118)
+($P906*VLOOKUP($S906+12,rate_basefnd,6)))
*$R906</f>
        <v>5180.470292</v>
      </c>
      <c r="Y906" s="1">
        <f>(($D906*'fnd base rates'!G$107)
+($E906*'fnd base rates'!G$108)
+($F906*'fnd base rates'!G$109)
+($G906*'fnd base rates'!G$110)
+($H906*'fnd base rates'!G$111)
+($I906*'fnd base rates'!G$112)
+($J906*'fnd base rates'!G$113)
+($K906*'fnd base rates'!G$114)
+($M906*'fnd base rates'!G$116)
+($N906*'fnd base rates'!G$117)
+($O906*'fnd base rates'!G$118)
+($P906*VLOOKUP($S906+12,rate_basefnd,7)))
*$R906</f>
        <v>944.54683399999988</v>
      </c>
      <c r="Z906" s="1">
        <f>(($D906*'fnd base rates'!H$107)
+($E906*'fnd base rates'!H$108)
+($F906*'fnd base rates'!H$109)
+($G906*'fnd base rates'!H$110)
+($H906*'fnd base rates'!H$111)
+($I906*'fnd base rates'!H$112)
+($J906*'fnd base rates'!H$113)
+($K906*'fnd base rates'!H$114)
+($M906*'fnd base rates'!H$116)
+($N906*'fnd base rates'!H$117)
+($O906*'fnd base rates'!H$118)
+($P906*VLOOKUP($S906+12,rate_basefnd,8)))</f>
        <v>4462.3132599999999</v>
      </c>
      <c r="AA906" s="1">
        <f>(($D906*'fnd base rates'!I$107)
+($E906*'fnd base rates'!I$108)
+($F906*'fnd base rates'!I$109)
+($G906*'fnd base rates'!I$110)
+($H906*'fnd base rates'!I$111)
+($I906*'fnd base rates'!I$112)
+($J906*'fnd base rates'!I$113)
+($K906*'fnd base rates'!I$114)
+($M906*'fnd base rates'!I$116)
+($N906*'fnd base rates'!I$117)
+($O906*'fnd base rates'!I$118)
+($P906*VLOOKUP($S906+12,rate_basefnd,9)))
*$R906</f>
        <v>2374.12</v>
      </c>
      <c r="AB906" s="1">
        <f>(($D906*'fnd base rates'!J$107)
+($E906*'fnd base rates'!J$108)
+($F906*'fnd base rates'!J$109)
+($G906*'fnd base rates'!J$110)
+($H906*'fnd base rates'!J$111)
+($I906*'fnd base rates'!J$112)
+($J906*'fnd base rates'!J$113)
+($K906*'fnd base rates'!J$114)
+($M906*'fnd base rates'!J$116)
+($N906*'fnd base rates'!J$117)
+($O906*'fnd base rates'!J$118)
+($P906*VLOOKUP($S906+12,rate_basefnd,10)))
*$R906</f>
        <v>2983.2999999999997</v>
      </c>
      <c r="AC906" s="1">
        <f>(($D906*'fnd base rates'!K$107)
+($E906*'fnd base rates'!K$108)
+($F906*'fnd base rates'!K$109)
+($G906*'fnd base rates'!K$110)
+($H906*'fnd base rates'!K$111)
+($I906*'fnd base rates'!K$112)
+($J906*'fnd base rates'!K$113)
+($K906*'fnd base rates'!K$114)
+($M906*'fnd base rates'!K$116)
+($N906*'fnd base rates'!K$117)
+($O906*'fnd base rates'!K$118)
+($P906*VLOOKUP($S906+12,rate_basefnd,11)))
*$R906</f>
        <v>6628.2840660000002</v>
      </c>
      <c r="AD906" s="1">
        <f>(($D906*'fnd base rates'!L$107)
+($E906*'fnd base rates'!L$108)
+($F906*'fnd base rates'!L$109)
+($G906*'fnd base rates'!L$110)
+($H906*'fnd base rates'!L$111)
+($I906*'fnd base rates'!L$112)
+($J906*'fnd base rates'!L$113)
+($K906*'fnd base rates'!L$114)
+($M906*'fnd base rates'!L$116)
+($N906*'fnd base rates'!L$117)
+($O906*'fnd base rates'!L$118)
+($P906*VLOOKUP($S906+12,rate_basefnd,12)))</f>
        <v>7499.0904360000004</v>
      </c>
      <c r="AE906" s="1">
        <f>(($D906*'fnd base rates'!M$107)
+($E906*'fnd base rates'!M$108)
+($F906*'fnd base rates'!M$109)
+($G906*'fnd base rates'!M$110)
+($H906*'fnd base rates'!M$111)
+($I906*'fnd base rates'!M$112)
+($J906*'fnd base rates'!M$113)
+($K906*'fnd base rates'!M$114)
+($M906*'fnd base rates'!M$116)
+($N906*'fnd base rates'!M$117)
+($O906*'fnd base rates'!M$118)
+($P906*VLOOKUP($S906+12,rate_basefnd,13)))</f>
        <v>0</v>
      </c>
      <c r="AF906" s="4">
        <f t="shared" si="995"/>
        <v>64337.300200000005</v>
      </c>
      <c r="AH906" s="4">
        <f t="shared" si="996"/>
        <v>497117670</v>
      </c>
      <c r="AI906" s="4" t="str">
        <f t="shared" si="997"/>
        <v>497</v>
      </c>
      <c r="AJ906" s="2" t="str">
        <f t="shared" si="998"/>
        <v>117</v>
      </c>
      <c r="AK906" s="2" t="str">
        <f t="shared" si="999"/>
        <v>670</v>
      </c>
      <c r="AL906" s="4">
        <f t="shared" si="1000"/>
        <v>1</v>
      </c>
      <c r="AM906" s="4">
        <f t="shared" ref="AM906:AM969" si="1068">enro</f>
        <v>6</v>
      </c>
      <c r="AN906" s="4">
        <f t="shared" si="1001"/>
        <v>64337.300200000005</v>
      </c>
      <c r="AO906" s="4">
        <f t="shared" si="1002"/>
        <v>10723</v>
      </c>
      <c r="AP906" s="4">
        <f t="shared" si="1003"/>
        <v>0</v>
      </c>
      <c r="AQ906" s="4">
        <v>10723</v>
      </c>
      <c r="AW906" s="4">
        <v>10708</v>
      </c>
      <c r="AX906" s="5">
        <f t="shared" si="1004"/>
        <v>15</v>
      </c>
      <c r="AY906" s="4">
        <v>10723</v>
      </c>
      <c r="AZ906" s="5"/>
      <c r="BB906" s="5">
        <f t="shared" ref="BB906" si="1069">BC906-BA906</f>
        <v>0</v>
      </c>
    </row>
    <row r="907" spans="1:54" s="4" customFormat="1">
      <c r="A907" s="278">
        <v>497</v>
      </c>
      <c r="B907" s="2">
        <v>497117672</v>
      </c>
      <c r="C907" s="10" t="s">
        <v>262</v>
      </c>
      <c r="D907" s="15">
        <f>'fnd enro'!D907</f>
        <v>0</v>
      </c>
      <c r="E907" s="15">
        <f>'fnd enro'!E907</f>
        <v>0</v>
      </c>
      <c r="F907" s="15">
        <f>'fnd enro'!F907</f>
        <v>0</v>
      </c>
      <c r="G907" s="15">
        <f>'fnd enro'!G907</f>
        <v>0</v>
      </c>
      <c r="H907" s="15">
        <f>'fnd enro'!H907</f>
        <v>1</v>
      </c>
      <c r="I907" s="15">
        <f>'fnd enro'!I907</f>
        <v>0</v>
      </c>
      <c r="J907" s="15">
        <f>'fnd enro'!J907</f>
        <v>0</v>
      </c>
      <c r="K907" s="16">
        <f>'fnd enro'!K907</f>
        <v>3.8300000000000001E-2</v>
      </c>
      <c r="L907" s="15">
        <f>'fnd enro'!L907</f>
        <v>0</v>
      </c>
      <c r="M907" s="15">
        <f>'fnd enro'!M907</f>
        <v>0</v>
      </c>
      <c r="N907" s="15">
        <f>'fnd enro'!N907</f>
        <v>0</v>
      </c>
      <c r="O907" s="15">
        <f>'fnd enro'!O907</f>
        <v>0</v>
      </c>
      <c r="P907" s="15">
        <f>'fnd enro'!P907</f>
        <v>0</v>
      </c>
      <c r="Q907" s="15">
        <f>'fnd enro'!R907</f>
        <v>1</v>
      </c>
      <c r="R907" s="16">
        <f t="shared" ref="R907:R970" si="1070">VLOOKUP(B907,charterinfo_b,6)</f>
        <v>1</v>
      </c>
      <c r="S907" s="15">
        <f>VALUE('fnd enro'!Q907)</f>
        <v>7</v>
      </c>
      <c r="T907" s="2"/>
      <c r="U907" s="1">
        <f>(($D907*'fnd base rates'!C$107)
+($E907*'fnd base rates'!C$108)
+($F907*'fnd base rates'!C$109)
+($G907*'fnd base rates'!C$110)
+($H907*'fnd base rates'!C$111)
+($I907*'fnd base rates'!C$112)
+($J907*'fnd base rates'!C$113)
+($K907*'fnd base rates'!C$114)
+($M907*'fnd base rates'!C$116)
+($N907*'fnd base rates'!C$117)
+($O907*'fnd base rates'!C$118)
+($P907*VLOOKUP($S907+12,rate_basefnd,3)))
*$R907</f>
        <v>512.52229299999999</v>
      </c>
      <c r="V907" s="1">
        <f>(($D907*'fnd base rates'!D$107)
+($E907*'fnd base rates'!D$108)
+($F907*'fnd base rates'!D$109)
+($G907*'fnd base rates'!D$110)
+($H907*'fnd base rates'!D$111)
+($I907*'fnd base rates'!D$112)
+($J907*'fnd base rates'!D$113)
+($K907*'fnd base rates'!D$114)
+($M907*'fnd base rates'!D$116)
+($N907*'fnd base rates'!D$117)
+($O907*'fnd base rates'!D$118)
+($P907*VLOOKUP($S907+12,rate_basefnd,4)))
*$R907</f>
        <v>732.13</v>
      </c>
      <c r="W907" s="1">
        <f>(($D907*'fnd base rates'!E$107)
+($E907*'fnd base rates'!E$108)
+($F907*'fnd base rates'!E$109)
+($G907*'fnd base rates'!E$110)
+($H907*'fnd base rates'!E$111)
+($I907*'fnd base rates'!E$112)
+($J907*'fnd base rates'!E$113)
+($K907*'fnd base rates'!E$114)
+($M907*'fnd base rates'!E$116)
+($N907*'fnd base rates'!E$117)
+($O907*'fnd base rates'!E$118)
+($P907*VLOOKUP($S907+12,rate_basefnd,5)))
*$R907</f>
        <v>3307.735259</v>
      </c>
      <c r="X907" s="1">
        <f>(($D907*'fnd base rates'!F$107)
+($E907*'fnd base rates'!F$108)
+($F907*'fnd base rates'!F$109)
+($G907*'fnd base rates'!F$110)
+($H907*'fnd base rates'!F$111)
+($I907*'fnd base rates'!F$112)
+($J907*'fnd base rates'!F$113)
+($K907*'fnd base rates'!F$114)
+($M907*'fnd base rates'!F$116)
+($N907*'fnd base rates'!F$117)
+($O907*'fnd base rates'!F$118)
+($P907*VLOOKUP($S907+12,rate_basefnd,6)))
*$R907</f>
        <v>949.92838200000006</v>
      </c>
      <c r="Y907" s="1">
        <f>(($D907*'fnd base rates'!G$107)
+($E907*'fnd base rates'!G$108)
+($F907*'fnd base rates'!G$109)
+($G907*'fnd base rates'!G$110)
+($H907*'fnd base rates'!G$111)
+($I907*'fnd base rates'!G$112)
+($J907*'fnd base rates'!G$113)
+($K907*'fnd base rates'!G$114)
+($M907*'fnd base rates'!G$116)
+($N907*'fnd base rates'!G$117)
+($O907*'fnd base rates'!G$118)
+($P907*VLOOKUP($S907+12,rate_basefnd,7)))
*$R907</f>
        <v>161.06613899999999</v>
      </c>
      <c r="Z907" s="1">
        <f>(($D907*'fnd base rates'!H$107)
+($E907*'fnd base rates'!H$108)
+($F907*'fnd base rates'!H$109)
+($G907*'fnd base rates'!H$110)
+($H907*'fnd base rates'!H$111)
+($I907*'fnd base rates'!H$112)
+($J907*'fnd base rates'!H$113)
+($K907*'fnd base rates'!H$114)
+($M907*'fnd base rates'!H$116)
+($N907*'fnd base rates'!H$117)
+($O907*'fnd base rates'!H$118)
+($P907*VLOOKUP($S907+12,rate_basefnd,8)))</f>
        <v>500.77720999999997</v>
      </c>
      <c r="AA907" s="1">
        <f>(($D907*'fnd base rates'!I$107)
+($E907*'fnd base rates'!I$108)
+($F907*'fnd base rates'!I$109)
+($G907*'fnd base rates'!I$110)
+($H907*'fnd base rates'!I$111)
+($I907*'fnd base rates'!I$112)
+($J907*'fnd base rates'!I$113)
+($K907*'fnd base rates'!I$114)
+($M907*'fnd base rates'!I$116)
+($N907*'fnd base rates'!I$117)
+($O907*'fnd base rates'!I$118)
+($P907*VLOOKUP($S907+12,rate_basefnd,9)))
*$R907</f>
        <v>336.12</v>
      </c>
      <c r="AB907" s="1">
        <f>(($D907*'fnd base rates'!J$107)
+($E907*'fnd base rates'!J$108)
+($F907*'fnd base rates'!J$109)
+($G907*'fnd base rates'!J$110)
+($H907*'fnd base rates'!J$111)
+($I907*'fnd base rates'!J$112)
+($J907*'fnd base rates'!J$113)
+($K907*'fnd base rates'!J$114)
+($M907*'fnd base rates'!J$116)
+($N907*'fnd base rates'!J$117)
+($O907*'fnd base rates'!J$118)
+($P907*VLOOKUP($S907+12,rate_basefnd,10)))
*$R907</f>
        <v>238.1</v>
      </c>
      <c r="AC907" s="1">
        <f>(($D907*'fnd base rates'!K$107)
+($E907*'fnd base rates'!K$108)
+($F907*'fnd base rates'!K$109)
+($G907*'fnd base rates'!K$110)
+($H907*'fnd base rates'!K$111)
+($I907*'fnd base rates'!K$112)
+($J907*'fnd base rates'!K$113)
+($K907*'fnd base rates'!K$114)
+($M907*'fnd base rates'!K$116)
+($N907*'fnd base rates'!K$117)
+($O907*'fnd base rates'!K$118)
+($P907*VLOOKUP($S907+12,rate_basefnd,11)))
*$R907</f>
        <v>1130.3140109999999</v>
      </c>
      <c r="AD907" s="1">
        <f>(($D907*'fnd base rates'!L$107)
+($E907*'fnd base rates'!L$108)
+($F907*'fnd base rates'!L$109)
+($G907*'fnd base rates'!L$110)
+($H907*'fnd base rates'!L$111)
+($I907*'fnd base rates'!L$112)
+($J907*'fnd base rates'!L$113)
+($K907*'fnd base rates'!L$114)
+($M907*'fnd base rates'!L$116)
+($N907*'fnd base rates'!L$117)
+($O907*'fnd base rates'!L$118)
+($P907*VLOOKUP($S907+12,rate_basefnd,12)))</f>
        <v>1351.523406</v>
      </c>
      <c r="AE907" s="1">
        <f>(($D907*'fnd base rates'!M$107)
+($E907*'fnd base rates'!M$108)
+($F907*'fnd base rates'!M$109)
+($G907*'fnd base rates'!M$110)
+($H907*'fnd base rates'!M$111)
+($I907*'fnd base rates'!M$112)
+($J907*'fnd base rates'!M$113)
+($K907*'fnd base rates'!M$114)
+($M907*'fnd base rates'!M$116)
+($N907*'fnd base rates'!M$117)
+($O907*'fnd base rates'!M$118)
+($P907*VLOOKUP($S907+12,rate_basefnd,13)))</f>
        <v>0</v>
      </c>
      <c r="AF907" s="4">
        <f t="shared" ref="AF907:AF970" si="1071">SUM(U907:AE907)</f>
        <v>9220.2167000000009</v>
      </c>
      <c r="AH907" s="4">
        <f t="shared" ref="AH907:AH970" si="1072">B907</f>
        <v>497117672</v>
      </c>
      <c r="AI907" s="4" t="str">
        <f t="shared" ref="AI907:AI970" si="1073">IF($B907&lt;499999999,MID($B907,1,3),MID($B907,1,4))</f>
        <v>497</v>
      </c>
      <c r="AJ907" s="2" t="str">
        <f t="shared" ref="AJ907:AJ970" si="1074">IF($B907&lt;499999999,MID($B907,4,3),MID($B907,5,3))</f>
        <v>117</v>
      </c>
      <c r="AK907" s="2" t="str">
        <f t="shared" ref="AK907:AK970" si="1075">IF($B907&lt;499999999,MID($B907,7,3),MID($B907,8,3))</f>
        <v>672</v>
      </c>
      <c r="AL907" s="4">
        <f t="shared" ref="AL907:AL970" si="1076">IF(VLOOKUP(VALUE(IF(AH907&lt;499999999,MID(AH907,4,3),MID(AH907,5,3))),distinfo,4)=R907,1,0)</f>
        <v>1</v>
      </c>
      <c r="AM907" s="4">
        <f t="shared" si="1068"/>
        <v>1</v>
      </c>
      <c r="AN907" s="4">
        <f t="shared" ref="AN907:AN970" si="1077">AF907</f>
        <v>9220.2167000000009</v>
      </c>
      <c r="AO907" s="4">
        <f t="shared" ref="AO907:AO970" si="1078">IF(OR(AF907=0,AM907=0),0,ROUND(AN907/AM907,0))</f>
        <v>9220</v>
      </c>
      <c r="AP907" s="4">
        <f t="shared" ref="AP907:AP970" si="1079">AO907-AQ907</f>
        <v>0</v>
      </c>
      <c r="AQ907" s="4">
        <v>9220</v>
      </c>
      <c r="AW907" s="4">
        <v>9202</v>
      </c>
      <c r="AX907" s="5">
        <f t="shared" ref="AX907:AX970" si="1080">AY907-AW907</f>
        <v>18</v>
      </c>
      <c r="AY907" s="4">
        <v>9220</v>
      </c>
      <c r="AZ907" s="5"/>
      <c r="BB907" s="5">
        <f t="shared" ref="BB907" si="1081">BC907-BA907</f>
        <v>0</v>
      </c>
    </row>
    <row r="908" spans="1:54" s="4" customFormat="1">
      <c r="A908" s="278">
        <v>497</v>
      </c>
      <c r="B908" s="2">
        <v>497117674</v>
      </c>
      <c r="C908" s="10" t="s">
        <v>262</v>
      </c>
      <c r="D908" s="15">
        <f>'fnd enro'!D908</f>
        <v>0</v>
      </c>
      <c r="E908" s="15">
        <f>'fnd enro'!E908</f>
        <v>0</v>
      </c>
      <c r="F908" s="15">
        <f>'fnd enro'!F908</f>
        <v>1</v>
      </c>
      <c r="G908" s="15">
        <f>'fnd enro'!G908</f>
        <v>7</v>
      </c>
      <c r="H908" s="15">
        <f>'fnd enro'!H908</f>
        <v>2</v>
      </c>
      <c r="I908" s="15">
        <f>'fnd enro'!I908</f>
        <v>6</v>
      </c>
      <c r="J908" s="15">
        <f>'fnd enro'!J908</f>
        <v>0</v>
      </c>
      <c r="K908" s="16">
        <f>'fnd enro'!K908</f>
        <v>0.61280000000000001</v>
      </c>
      <c r="L908" s="15">
        <f>'fnd enro'!L908</f>
        <v>0</v>
      </c>
      <c r="M908" s="15">
        <f>'fnd enro'!M908</f>
        <v>0</v>
      </c>
      <c r="N908" s="15">
        <f>'fnd enro'!N908</f>
        <v>0</v>
      </c>
      <c r="O908" s="15">
        <f>'fnd enro'!O908</f>
        <v>0</v>
      </c>
      <c r="P908" s="15">
        <f>'fnd enro'!P908</f>
        <v>8</v>
      </c>
      <c r="Q908" s="15">
        <f>'fnd enro'!R908</f>
        <v>16</v>
      </c>
      <c r="R908" s="16">
        <f t="shared" si="1070"/>
        <v>1</v>
      </c>
      <c r="S908" s="15">
        <f>VALUE('fnd enro'!Q908)</f>
        <v>9</v>
      </c>
      <c r="T908" s="2"/>
      <c r="U908" s="1">
        <f>(($D908*'fnd base rates'!C$107)
+($E908*'fnd base rates'!C$108)
+($F908*'fnd base rates'!C$109)
+($G908*'fnd base rates'!C$110)
+($H908*'fnd base rates'!C$111)
+($I908*'fnd base rates'!C$112)
+($J908*'fnd base rates'!C$113)
+($K908*'fnd base rates'!C$114)
+($M908*'fnd base rates'!C$116)
+($N908*'fnd base rates'!C$117)
+($O908*'fnd base rates'!C$118)
+($P908*VLOOKUP($S908+12,rate_basefnd,3)))
*$R908</f>
        <v>8742.5166879999997</v>
      </c>
      <c r="V908" s="1">
        <f>(($D908*'fnd base rates'!D$107)
+($E908*'fnd base rates'!D$108)
+($F908*'fnd base rates'!D$109)
+($G908*'fnd base rates'!D$110)
+($H908*'fnd base rates'!D$111)
+($I908*'fnd base rates'!D$112)
+($J908*'fnd base rates'!D$113)
+($K908*'fnd base rates'!D$114)
+($M908*'fnd base rates'!D$116)
+($N908*'fnd base rates'!D$117)
+($O908*'fnd base rates'!D$118)
+($P908*VLOOKUP($S908+12,rate_basefnd,4)))
*$R908</f>
        <v>14282.72</v>
      </c>
      <c r="W908" s="1">
        <f>(($D908*'fnd base rates'!E$107)
+($E908*'fnd base rates'!E$108)
+($F908*'fnd base rates'!E$109)
+($G908*'fnd base rates'!E$110)
+($H908*'fnd base rates'!E$111)
+($I908*'fnd base rates'!E$112)
+($J908*'fnd base rates'!E$113)
+($K908*'fnd base rates'!E$114)
+($M908*'fnd base rates'!E$116)
+($N908*'fnd base rates'!E$117)
+($O908*'fnd base rates'!E$118)
+($P908*VLOOKUP($S908+12,rate_basefnd,5)))
*$R908</f>
        <v>89562.104143999997</v>
      </c>
      <c r="X908" s="1">
        <f>(($D908*'fnd base rates'!F$107)
+($E908*'fnd base rates'!F$108)
+($F908*'fnd base rates'!F$109)
+($G908*'fnd base rates'!F$110)
+($H908*'fnd base rates'!F$111)
+($I908*'fnd base rates'!F$112)
+($J908*'fnd base rates'!F$113)
+($K908*'fnd base rates'!F$114)
+($M908*'fnd base rates'!F$116)
+($N908*'fnd base rates'!F$117)
+($O908*'fnd base rates'!F$118)
+($P908*VLOOKUP($S908+12,rate_basefnd,6)))
*$R908</f>
        <v>16505.614112000003</v>
      </c>
      <c r="Y908" s="1">
        <f>(($D908*'fnd base rates'!G$107)
+($E908*'fnd base rates'!G$108)
+($F908*'fnd base rates'!G$109)
+($G908*'fnd base rates'!G$110)
+($H908*'fnd base rates'!G$111)
+($I908*'fnd base rates'!G$112)
+($J908*'fnd base rates'!G$113)
+($K908*'fnd base rates'!G$114)
+($M908*'fnd base rates'!G$116)
+($N908*'fnd base rates'!G$117)
+($O908*'fnd base rates'!G$118)
+($P908*VLOOKUP($S908+12,rate_basefnd,7)))
*$R908</f>
        <v>3678.0182239999999</v>
      </c>
      <c r="Z908" s="1">
        <f>(($D908*'fnd base rates'!H$107)
+($E908*'fnd base rates'!H$108)
+($F908*'fnd base rates'!H$109)
+($G908*'fnd base rates'!H$110)
+($H908*'fnd base rates'!H$111)
+($I908*'fnd base rates'!H$112)
+($J908*'fnd base rates'!H$113)
+($K908*'fnd base rates'!H$114)
+($M908*'fnd base rates'!H$116)
+($N908*'fnd base rates'!H$117)
+($O908*'fnd base rates'!H$118)
+($P908*VLOOKUP($S908+12,rate_basefnd,8)))</f>
        <v>9948.0953599999975</v>
      </c>
      <c r="AA908" s="1">
        <f>(($D908*'fnd base rates'!I$107)
+($E908*'fnd base rates'!I$108)
+($F908*'fnd base rates'!I$109)
+($G908*'fnd base rates'!I$110)
+($H908*'fnd base rates'!I$111)
+($I908*'fnd base rates'!I$112)
+($J908*'fnd base rates'!I$113)
+($K908*'fnd base rates'!I$114)
+($M908*'fnd base rates'!I$116)
+($N908*'fnd base rates'!I$117)
+($O908*'fnd base rates'!I$118)
+($P908*VLOOKUP($S908+12,rate_basefnd,9)))
*$R908</f>
        <v>6282.96</v>
      </c>
      <c r="AB908" s="1">
        <f>(($D908*'fnd base rates'!J$107)
+($E908*'fnd base rates'!J$108)
+($F908*'fnd base rates'!J$109)
+($G908*'fnd base rates'!J$110)
+($H908*'fnd base rates'!J$111)
+($I908*'fnd base rates'!J$112)
+($J908*'fnd base rates'!J$113)
+($K908*'fnd base rates'!J$114)
+($M908*'fnd base rates'!J$116)
+($N908*'fnd base rates'!J$117)
+($O908*'fnd base rates'!J$118)
+($P908*VLOOKUP($S908+12,rate_basefnd,10)))
*$R908</f>
        <v>10163.950000000001</v>
      </c>
      <c r="AC908" s="1">
        <f>(($D908*'fnd base rates'!K$107)
+($E908*'fnd base rates'!K$108)
+($F908*'fnd base rates'!K$109)
+($G908*'fnd base rates'!K$110)
+($H908*'fnd base rates'!K$111)
+($I908*'fnd base rates'!K$112)
+($J908*'fnd base rates'!K$113)
+($K908*'fnd base rates'!K$114)
+($M908*'fnd base rates'!K$116)
+($N908*'fnd base rates'!K$117)
+($O908*'fnd base rates'!K$118)
+($P908*VLOOKUP($S908+12,rate_basefnd,11)))
*$R908</f>
        <v>17273.344175999999</v>
      </c>
      <c r="AD908" s="1">
        <f>(($D908*'fnd base rates'!L$107)
+($E908*'fnd base rates'!L$108)
+($F908*'fnd base rates'!L$109)
+($G908*'fnd base rates'!L$110)
+($H908*'fnd base rates'!L$111)
+($I908*'fnd base rates'!L$112)
+($J908*'fnd base rates'!L$113)
+($K908*'fnd base rates'!L$114)
+($M908*'fnd base rates'!L$116)
+($N908*'fnd base rates'!L$117)
+($O908*'fnd base rates'!L$118)
+($P908*VLOOKUP($S908+12,rate_basefnd,12)))</f>
        <v>24564.444496</v>
      </c>
      <c r="AE908" s="1">
        <f>(($D908*'fnd base rates'!M$107)
+($E908*'fnd base rates'!M$108)
+($F908*'fnd base rates'!M$109)
+($G908*'fnd base rates'!M$110)
+($H908*'fnd base rates'!M$111)
+($I908*'fnd base rates'!M$112)
+($J908*'fnd base rates'!M$113)
+($K908*'fnd base rates'!M$114)
+($M908*'fnd base rates'!M$116)
+($N908*'fnd base rates'!M$117)
+($O908*'fnd base rates'!M$118)
+($P908*VLOOKUP($S908+12,rate_basefnd,13)))</f>
        <v>0</v>
      </c>
      <c r="AF908" s="4">
        <f t="shared" si="1071"/>
        <v>201003.7672</v>
      </c>
      <c r="AH908" s="4">
        <f t="shared" si="1072"/>
        <v>497117674</v>
      </c>
      <c r="AI908" s="4" t="str">
        <f t="shared" si="1073"/>
        <v>497</v>
      </c>
      <c r="AJ908" s="2" t="str">
        <f t="shared" si="1074"/>
        <v>117</v>
      </c>
      <c r="AK908" s="2" t="str">
        <f t="shared" si="1075"/>
        <v>674</v>
      </c>
      <c r="AL908" s="4">
        <f t="shared" si="1076"/>
        <v>1</v>
      </c>
      <c r="AM908" s="4">
        <f t="shared" si="1068"/>
        <v>16</v>
      </c>
      <c r="AN908" s="4">
        <f t="shared" si="1077"/>
        <v>201003.7672</v>
      </c>
      <c r="AO908" s="4">
        <f t="shared" si="1078"/>
        <v>12563</v>
      </c>
      <c r="AP908" s="4">
        <f t="shared" si="1079"/>
        <v>0</v>
      </c>
      <c r="AQ908" s="4">
        <v>12563</v>
      </c>
      <c r="AW908" s="4">
        <v>12521</v>
      </c>
      <c r="AX908" s="5">
        <f t="shared" si="1080"/>
        <v>42</v>
      </c>
      <c r="AY908" s="4">
        <v>12563</v>
      </c>
      <c r="AZ908" s="5"/>
      <c r="BB908" s="5">
        <f t="shared" ref="BB908" si="1082">BC908-BA908</f>
        <v>0</v>
      </c>
    </row>
    <row r="909" spans="1:54" s="4" customFormat="1">
      <c r="A909" s="278">
        <v>497</v>
      </c>
      <c r="B909" s="2">
        <v>497117680</v>
      </c>
      <c r="C909" s="10" t="s">
        <v>262</v>
      </c>
      <c r="D909" s="15">
        <f>'fnd enro'!D909</f>
        <v>0</v>
      </c>
      <c r="E909" s="15">
        <f>'fnd enro'!E909</f>
        <v>0</v>
      </c>
      <c r="F909" s="15">
        <f>'fnd enro'!F909</f>
        <v>0</v>
      </c>
      <c r="G909" s="15">
        <f>'fnd enro'!G909</f>
        <v>1</v>
      </c>
      <c r="H909" s="15">
        <f>'fnd enro'!H909</f>
        <v>1</v>
      </c>
      <c r="I909" s="15">
        <f>'fnd enro'!I909</f>
        <v>0</v>
      </c>
      <c r="J909" s="15">
        <f>'fnd enro'!J909</f>
        <v>0</v>
      </c>
      <c r="K909" s="16">
        <f>'fnd enro'!K909</f>
        <v>7.6600000000000001E-2</v>
      </c>
      <c r="L909" s="15">
        <f>'fnd enro'!L909</f>
        <v>0</v>
      </c>
      <c r="M909" s="15">
        <f>'fnd enro'!M909</f>
        <v>0</v>
      </c>
      <c r="N909" s="15">
        <f>'fnd enro'!N909</f>
        <v>0</v>
      </c>
      <c r="O909" s="15">
        <f>'fnd enro'!O909</f>
        <v>0</v>
      </c>
      <c r="P909" s="15">
        <f>'fnd enro'!P909</f>
        <v>0</v>
      </c>
      <c r="Q909" s="15">
        <f>'fnd enro'!R909</f>
        <v>2</v>
      </c>
      <c r="R909" s="16">
        <f t="shared" si="1070"/>
        <v>1</v>
      </c>
      <c r="S909" s="15">
        <f>VALUE('fnd enro'!Q909)</f>
        <v>4</v>
      </c>
      <c r="T909" s="2"/>
      <c r="U909" s="1">
        <f>(($D909*'fnd base rates'!C$107)
+($E909*'fnd base rates'!C$108)
+($F909*'fnd base rates'!C$109)
+($G909*'fnd base rates'!C$110)
+($H909*'fnd base rates'!C$111)
+($I909*'fnd base rates'!C$112)
+($J909*'fnd base rates'!C$113)
+($K909*'fnd base rates'!C$114)
+($M909*'fnd base rates'!C$116)
+($N909*'fnd base rates'!C$117)
+($O909*'fnd base rates'!C$118)
+($P909*VLOOKUP($S909+12,rate_basefnd,3)))
*$R909</f>
        <v>1025.044586</v>
      </c>
      <c r="V909" s="1">
        <f>(($D909*'fnd base rates'!D$107)
+($E909*'fnd base rates'!D$108)
+($F909*'fnd base rates'!D$109)
+($G909*'fnd base rates'!D$110)
+($H909*'fnd base rates'!D$111)
+($I909*'fnd base rates'!D$112)
+($J909*'fnd base rates'!D$113)
+($K909*'fnd base rates'!D$114)
+($M909*'fnd base rates'!D$116)
+($N909*'fnd base rates'!D$117)
+($O909*'fnd base rates'!D$118)
+($P909*VLOOKUP($S909+12,rate_basefnd,4)))
*$R909</f>
        <v>1464.26</v>
      </c>
      <c r="W909" s="1">
        <f>(($D909*'fnd base rates'!E$107)
+($E909*'fnd base rates'!E$108)
+($F909*'fnd base rates'!E$109)
+($G909*'fnd base rates'!E$110)
+($H909*'fnd base rates'!E$111)
+($I909*'fnd base rates'!E$112)
+($J909*'fnd base rates'!E$113)
+($K909*'fnd base rates'!E$114)
+($M909*'fnd base rates'!E$116)
+($N909*'fnd base rates'!E$117)
+($O909*'fnd base rates'!E$118)
+($P909*VLOOKUP($S909+12,rate_basefnd,5)))
*$R909</f>
        <v>7018.300518</v>
      </c>
      <c r="X909" s="1">
        <f>(($D909*'fnd base rates'!F$107)
+($E909*'fnd base rates'!F$108)
+($F909*'fnd base rates'!F$109)
+($G909*'fnd base rates'!F$110)
+($H909*'fnd base rates'!F$111)
+($I909*'fnd base rates'!F$112)
+($J909*'fnd base rates'!F$113)
+($K909*'fnd base rates'!F$114)
+($M909*'fnd base rates'!F$116)
+($N909*'fnd base rates'!F$117)
+($O909*'fnd base rates'!F$118)
+($P909*VLOOKUP($S909+12,rate_basefnd,6)))
*$R909</f>
        <v>2141.0667640000001</v>
      </c>
      <c r="Y909" s="1">
        <f>(($D909*'fnd base rates'!G$107)
+($E909*'fnd base rates'!G$108)
+($F909*'fnd base rates'!G$109)
+($G909*'fnd base rates'!G$110)
+($H909*'fnd base rates'!G$111)
+($I909*'fnd base rates'!G$112)
+($J909*'fnd base rates'!G$113)
+($K909*'fnd base rates'!G$114)
+($M909*'fnd base rates'!G$116)
+($N909*'fnd base rates'!G$117)
+($O909*'fnd base rates'!G$118)
+($P909*VLOOKUP($S909+12,rate_basefnd,7)))
*$R909</f>
        <v>310.97227800000002</v>
      </c>
      <c r="Z909" s="1">
        <f>(($D909*'fnd base rates'!H$107)
+($E909*'fnd base rates'!H$108)
+($F909*'fnd base rates'!H$109)
+($G909*'fnd base rates'!H$110)
+($H909*'fnd base rates'!H$111)
+($I909*'fnd base rates'!H$112)
+($J909*'fnd base rates'!H$113)
+($K909*'fnd base rates'!H$114)
+($M909*'fnd base rates'!H$116)
+($N909*'fnd base rates'!H$117)
+($O909*'fnd base rates'!H$118)
+($P909*VLOOKUP($S909+12,rate_basefnd,8)))</f>
        <v>1001.5544199999999</v>
      </c>
      <c r="AA909" s="1">
        <f>(($D909*'fnd base rates'!I$107)
+($E909*'fnd base rates'!I$108)
+($F909*'fnd base rates'!I$109)
+($G909*'fnd base rates'!I$110)
+($H909*'fnd base rates'!I$111)
+($I909*'fnd base rates'!I$112)
+($J909*'fnd base rates'!I$113)
+($K909*'fnd base rates'!I$114)
+($M909*'fnd base rates'!I$116)
+($N909*'fnd base rates'!I$117)
+($O909*'fnd base rates'!I$118)
+($P909*VLOOKUP($S909+12,rate_basefnd,9)))
*$R909</f>
        <v>604.84</v>
      </c>
      <c r="AB909" s="1">
        <f>(($D909*'fnd base rates'!J$107)
+($E909*'fnd base rates'!J$108)
+($F909*'fnd base rates'!J$109)
+($G909*'fnd base rates'!J$110)
+($H909*'fnd base rates'!J$111)
+($I909*'fnd base rates'!J$112)
+($J909*'fnd base rates'!J$113)
+($K909*'fnd base rates'!J$114)
+($M909*'fnd base rates'!J$116)
+($N909*'fnd base rates'!J$117)
+($O909*'fnd base rates'!J$118)
+($P909*VLOOKUP($S909+12,rate_basefnd,10)))
*$R909</f>
        <v>383.86</v>
      </c>
      <c r="AC909" s="1">
        <f>(($D909*'fnd base rates'!K$107)
+($E909*'fnd base rates'!K$108)
+($F909*'fnd base rates'!K$109)
+($G909*'fnd base rates'!K$110)
+($H909*'fnd base rates'!K$111)
+($I909*'fnd base rates'!K$112)
+($J909*'fnd base rates'!K$113)
+($K909*'fnd base rates'!K$114)
+($M909*'fnd base rates'!K$116)
+($N909*'fnd base rates'!K$117)
+($O909*'fnd base rates'!K$118)
+($P909*VLOOKUP($S909+12,rate_basefnd,11)))
*$R909</f>
        <v>2182.2080220000003</v>
      </c>
      <c r="AD909" s="1">
        <f>(($D909*'fnd base rates'!L$107)
+($E909*'fnd base rates'!L$108)
+($F909*'fnd base rates'!L$109)
+($G909*'fnd base rates'!L$110)
+($H909*'fnd base rates'!L$111)
+($I909*'fnd base rates'!L$112)
+($J909*'fnd base rates'!L$113)
+($K909*'fnd base rates'!L$114)
+($M909*'fnd base rates'!L$116)
+($N909*'fnd base rates'!L$117)
+($O909*'fnd base rates'!L$118)
+($P909*VLOOKUP($S909+12,rate_basefnd,12)))</f>
        <v>2655.066812</v>
      </c>
      <c r="AE909" s="1">
        <f>(($D909*'fnd base rates'!M$107)
+($E909*'fnd base rates'!M$108)
+($F909*'fnd base rates'!M$109)
+($G909*'fnd base rates'!M$110)
+($H909*'fnd base rates'!M$111)
+($I909*'fnd base rates'!M$112)
+($J909*'fnd base rates'!M$113)
+($K909*'fnd base rates'!M$114)
+($M909*'fnd base rates'!M$116)
+($N909*'fnd base rates'!M$117)
+($O909*'fnd base rates'!M$118)
+($P909*VLOOKUP($S909+12,rate_basefnd,13)))</f>
        <v>0</v>
      </c>
      <c r="AF909" s="4">
        <f t="shared" si="1071"/>
        <v>18787.173400000003</v>
      </c>
      <c r="AH909" s="4">
        <f t="shared" si="1072"/>
        <v>497117680</v>
      </c>
      <c r="AI909" s="4" t="str">
        <f t="shared" si="1073"/>
        <v>497</v>
      </c>
      <c r="AJ909" s="2" t="str">
        <f t="shared" si="1074"/>
        <v>117</v>
      </c>
      <c r="AK909" s="2" t="str">
        <f t="shared" si="1075"/>
        <v>680</v>
      </c>
      <c r="AL909" s="4">
        <f t="shared" si="1076"/>
        <v>1</v>
      </c>
      <c r="AM909" s="4">
        <f t="shared" si="1068"/>
        <v>2</v>
      </c>
      <c r="AN909" s="4">
        <f t="shared" si="1077"/>
        <v>18787.173400000003</v>
      </c>
      <c r="AO909" s="4">
        <f t="shared" si="1078"/>
        <v>9394</v>
      </c>
      <c r="AP909" s="4">
        <f t="shared" si="1079"/>
        <v>0</v>
      </c>
      <c r="AQ909" s="4">
        <v>9394</v>
      </c>
      <c r="AW909" s="4">
        <v>9376</v>
      </c>
      <c r="AX909" s="5">
        <f t="shared" si="1080"/>
        <v>18</v>
      </c>
      <c r="AY909" s="4">
        <v>9394</v>
      </c>
      <c r="AZ909" s="5"/>
      <c r="BB909" s="5">
        <f t="shared" ref="BB909" si="1083">BC909-BA909</f>
        <v>0</v>
      </c>
    </row>
    <row r="910" spans="1:54" s="4" customFormat="1">
      <c r="A910" s="278">
        <v>497</v>
      </c>
      <c r="B910" s="2">
        <v>497117683</v>
      </c>
      <c r="C910" s="10" t="s">
        <v>262</v>
      </c>
      <c r="D910" s="15">
        <f>'fnd enro'!D910</f>
        <v>0</v>
      </c>
      <c r="E910" s="15">
        <f>'fnd enro'!E910</f>
        <v>0</v>
      </c>
      <c r="F910" s="15">
        <f>'fnd enro'!F910</f>
        <v>0</v>
      </c>
      <c r="G910" s="15">
        <f>'fnd enro'!G910</f>
        <v>0</v>
      </c>
      <c r="H910" s="15">
        <f>'fnd enro'!H910</f>
        <v>2</v>
      </c>
      <c r="I910" s="15">
        <f>'fnd enro'!I910</f>
        <v>1</v>
      </c>
      <c r="J910" s="15">
        <f>'fnd enro'!J910</f>
        <v>0</v>
      </c>
      <c r="K910" s="16">
        <f>'fnd enro'!K910</f>
        <v>0.1149</v>
      </c>
      <c r="L910" s="15">
        <f>'fnd enro'!L910</f>
        <v>0</v>
      </c>
      <c r="M910" s="15">
        <f>'fnd enro'!M910</f>
        <v>0</v>
      </c>
      <c r="N910" s="15">
        <f>'fnd enro'!N910</f>
        <v>0</v>
      </c>
      <c r="O910" s="15">
        <f>'fnd enro'!O910</f>
        <v>0</v>
      </c>
      <c r="P910" s="15">
        <f>'fnd enro'!P910</f>
        <v>1</v>
      </c>
      <c r="Q910" s="15">
        <f>'fnd enro'!R910</f>
        <v>3</v>
      </c>
      <c r="R910" s="16">
        <f t="shared" si="1070"/>
        <v>1</v>
      </c>
      <c r="S910" s="15">
        <f>VALUE('fnd enro'!Q910)</f>
        <v>4</v>
      </c>
      <c r="T910" s="2"/>
      <c r="U910" s="1">
        <f>(($D910*'fnd base rates'!C$107)
+($E910*'fnd base rates'!C$108)
+($F910*'fnd base rates'!C$109)
+($G910*'fnd base rates'!C$110)
+($H910*'fnd base rates'!C$111)
+($I910*'fnd base rates'!C$112)
+($J910*'fnd base rates'!C$113)
+($K910*'fnd base rates'!C$114)
+($M910*'fnd base rates'!C$116)
+($N910*'fnd base rates'!C$117)
+($O910*'fnd base rates'!C$118)
+($P910*VLOOKUP($S910+12,rate_basefnd,3)))
*$R910</f>
        <v>1592.7368790000003</v>
      </c>
      <c r="V910" s="1">
        <f>(($D910*'fnd base rates'!D$107)
+($E910*'fnd base rates'!D$108)
+($F910*'fnd base rates'!D$109)
+($G910*'fnd base rates'!D$110)
+($H910*'fnd base rates'!D$111)
+($I910*'fnd base rates'!D$112)
+($J910*'fnd base rates'!D$113)
+($K910*'fnd base rates'!D$114)
+($M910*'fnd base rates'!D$116)
+($N910*'fnd base rates'!D$117)
+($O910*'fnd base rates'!D$118)
+($P910*VLOOKUP($S910+12,rate_basefnd,4)))
*$R910</f>
        <v>2457.7999999999997</v>
      </c>
      <c r="W910" s="1">
        <f>(($D910*'fnd base rates'!E$107)
+($E910*'fnd base rates'!E$108)
+($F910*'fnd base rates'!E$109)
+($G910*'fnd base rates'!E$110)
+($H910*'fnd base rates'!E$111)
+($I910*'fnd base rates'!E$112)
+($J910*'fnd base rates'!E$113)
+($K910*'fnd base rates'!E$114)
+($M910*'fnd base rates'!E$116)
+($N910*'fnd base rates'!E$117)
+($O910*'fnd base rates'!E$118)
+($P910*VLOOKUP($S910+12,rate_basefnd,5)))
*$R910</f>
        <v>13865.285776999999</v>
      </c>
      <c r="X910" s="1">
        <f>(($D910*'fnd base rates'!F$107)
+($E910*'fnd base rates'!F$108)
+($F910*'fnd base rates'!F$109)
+($G910*'fnd base rates'!F$110)
+($H910*'fnd base rates'!F$111)
+($I910*'fnd base rates'!F$112)
+($J910*'fnd base rates'!F$113)
+($K910*'fnd base rates'!F$114)
+($M910*'fnd base rates'!F$116)
+($N910*'fnd base rates'!F$117)
+($O910*'fnd base rates'!F$118)
+($P910*VLOOKUP($S910+12,rate_basefnd,6)))
*$R910</f>
        <v>2745.965146</v>
      </c>
      <c r="Y910" s="1">
        <f>(($D910*'fnd base rates'!G$107)
+($E910*'fnd base rates'!G$108)
+($F910*'fnd base rates'!G$109)
+($G910*'fnd base rates'!G$110)
+($H910*'fnd base rates'!G$111)
+($I910*'fnd base rates'!G$112)
+($J910*'fnd base rates'!G$113)
+($K910*'fnd base rates'!G$114)
+($M910*'fnd base rates'!G$116)
+($N910*'fnd base rates'!G$117)
+($O910*'fnd base rates'!G$118)
+($P910*VLOOKUP($S910+12,rate_basefnd,7)))
*$R910</f>
        <v>602.63841699999989</v>
      </c>
      <c r="Z910" s="1">
        <f>(($D910*'fnd base rates'!H$107)
+($E910*'fnd base rates'!H$108)
+($F910*'fnd base rates'!H$109)
+($G910*'fnd base rates'!H$110)
+($H910*'fnd base rates'!H$111)
+($I910*'fnd base rates'!H$112)
+($J910*'fnd base rates'!H$113)
+($K910*'fnd base rates'!H$114)
+($M910*'fnd base rates'!H$116)
+($N910*'fnd base rates'!H$117)
+($O910*'fnd base rates'!H$118)
+($P910*VLOOKUP($S910+12,rate_basefnd,8)))</f>
        <v>1812.8416299999999</v>
      </c>
      <c r="AA910" s="1">
        <f>(($D910*'fnd base rates'!I$107)
+($E910*'fnd base rates'!I$108)
+($F910*'fnd base rates'!I$109)
+($G910*'fnd base rates'!I$110)
+($H910*'fnd base rates'!I$111)
+($I910*'fnd base rates'!I$112)
+($J910*'fnd base rates'!I$113)
+($K910*'fnd base rates'!I$114)
+($M910*'fnd base rates'!I$116)
+($N910*'fnd base rates'!I$117)
+($O910*'fnd base rates'!I$118)
+($P910*VLOOKUP($S910+12,rate_basefnd,9)))
*$R910</f>
        <v>1183.18</v>
      </c>
      <c r="AB910" s="1">
        <f>(($D910*'fnd base rates'!J$107)
+($E910*'fnd base rates'!J$108)
+($F910*'fnd base rates'!J$109)
+($G910*'fnd base rates'!J$110)
+($H910*'fnd base rates'!J$111)
+($I910*'fnd base rates'!J$112)
+($J910*'fnd base rates'!J$113)
+($K910*'fnd base rates'!J$114)
+($M910*'fnd base rates'!J$116)
+($N910*'fnd base rates'!J$117)
+($O910*'fnd base rates'!J$118)
+($P910*VLOOKUP($S910+12,rate_basefnd,10)))
*$R910</f>
        <v>1562.19</v>
      </c>
      <c r="AC910" s="1">
        <f>(($D910*'fnd base rates'!K$107)
+($E910*'fnd base rates'!K$108)
+($F910*'fnd base rates'!K$109)
+($G910*'fnd base rates'!K$110)
+($H910*'fnd base rates'!K$111)
+($I910*'fnd base rates'!K$112)
+($J910*'fnd base rates'!K$113)
+($K910*'fnd base rates'!K$114)
+($M910*'fnd base rates'!K$116)
+($N910*'fnd base rates'!K$117)
+($O910*'fnd base rates'!K$118)
+($P910*VLOOKUP($S910+12,rate_basefnd,11)))
*$R910</f>
        <v>3360.222033</v>
      </c>
      <c r="AD910" s="1">
        <f>(($D910*'fnd base rates'!L$107)
+($E910*'fnd base rates'!L$108)
+($F910*'fnd base rates'!L$109)
+($G910*'fnd base rates'!L$110)
+($H910*'fnd base rates'!L$111)
+($I910*'fnd base rates'!L$112)
+($J910*'fnd base rates'!L$113)
+($K910*'fnd base rates'!L$114)
+($M910*'fnd base rates'!L$116)
+($N910*'fnd base rates'!L$117)
+($O910*'fnd base rates'!L$118)
+($P910*VLOOKUP($S910+12,rate_basefnd,12)))</f>
        <v>4345.3502180000005</v>
      </c>
      <c r="AE910" s="1">
        <f>(($D910*'fnd base rates'!M$107)
+($E910*'fnd base rates'!M$108)
+($F910*'fnd base rates'!M$109)
+($G910*'fnd base rates'!M$110)
+($H910*'fnd base rates'!M$111)
+($I910*'fnd base rates'!M$112)
+($J910*'fnd base rates'!M$113)
+($K910*'fnd base rates'!M$114)
+($M910*'fnd base rates'!M$116)
+($N910*'fnd base rates'!M$117)
+($O910*'fnd base rates'!M$118)
+($P910*VLOOKUP($S910+12,rate_basefnd,13)))</f>
        <v>0</v>
      </c>
      <c r="AF910" s="4">
        <f t="shared" si="1071"/>
        <v>33528.210099999997</v>
      </c>
      <c r="AH910" s="4">
        <f t="shared" si="1072"/>
        <v>497117683</v>
      </c>
      <c r="AI910" s="4" t="str">
        <f t="shared" si="1073"/>
        <v>497</v>
      </c>
      <c r="AJ910" s="2" t="str">
        <f t="shared" si="1074"/>
        <v>117</v>
      </c>
      <c r="AK910" s="2" t="str">
        <f t="shared" si="1075"/>
        <v>683</v>
      </c>
      <c r="AL910" s="4">
        <f t="shared" si="1076"/>
        <v>1</v>
      </c>
      <c r="AM910" s="4">
        <f t="shared" si="1068"/>
        <v>3</v>
      </c>
      <c r="AN910" s="4">
        <f t="shared" si="1077"/>
        <v>33528.210099999997</v>
      </c>
      <c r="AO910" s="4">
        <f t="shared" si="1078"/>
        <v>11176</v>
      </c>
      <c r="AP910" s="4">
        <f t="shared" si="1079"/>
        <v>0</v>
      </c>
      <c r="AQ910" s="4">
        <v>11176</v>
      </c>
      <c r="AW910" s="4">
        <v>11157</v>
      </c>
      <c r="AX910" s="5">
        <f t="shared" si="1080"/>
        <v>19</v>
      </c>
      <c r="AY910" s="4">
        <v>11176</v>
      </c>
      <c r="AZ910" s="5"/>
      <c r="BB910" s="5">
        <f t="shared" ref="BB910" si="1084">BC910-BA910</f>
        <v>0</v>
      </c>
    </row>
    <row r="911" spans="1:54" s="4" customFormat="1">
      <c r="A911" s="278">
        <v>497</v>
      </c>
      <c r="B911" s="2">
        <v>497117750</v>
      </c>
      <c r="C911" s="10" t="s">
        <v>262</v>
      </c>
      <c r="D911" s="15">
        <f>'fnd enro'!D911</f>
        <v>0</v>
      </c>
      <c r="E911" s="15">
        <f>'fnd enro'!E911</f>
        <v>0</v>
      </c>
      <c r="F911" s="15">
        <f>'fnd enro'!F911</f>
        <v>0</v>
      </c>
      <c r="G911" s="15">
        <f>'fnd enro'!G911</f>
        <v>0</v>
      </c>
      <c r="H911" s="15">
        <f>'fnd enro'!H911</f>
        <v>1</v>
      </c>
      <c r="I911" s="15">
        <f>'fnd enro'!I911</f>
        <v>1</v>
      </c>
      <c r="J911" s="15">
        <f>'fnd enro'!J911</f>
        <v>0</v>
      </c>
      <c r="K911" s="16">
        <f>'fnd enro'!K911</f>
        <v>7.6600000000000001E-2</v>
      </c>
      <c r="L911" s="15">
        <f>'fnd enro'!L911</f>
        <v>0</v>
      </c>
      <c r="M911" s="15">
        <f>'fnd enro'!M911</f>
        <v>0</v>
      </c>
      <c r="N911" s="15">
        <f>'fnd enro'!N911</f>
        <v>0</v>
      </c>
      <c r="O911" s="15">
        <f>'fnd enro'!O911</f>
        <v>0</v>
      </c>
      <c r="P911" s="15">
        <f>'fnd enro'!P911</f>
        <v>0</v>
      </c>
      <c r="Q911" s="15">
        <f>'fnd enro'!R911</f>
        <v>2</v>
      </c>
      <c r="R911" s="16">
        <f t="shared" si="1070"/>
        <v>1</v>
      </c>
      <c r="S911" s="15">
        <f>VALUE('fnd enro'!Q911)</f>
        <v>6</v>
      </c>
      <c r="T911" s="2"/>
      <c r="U911" s="1">
        <f>(($D911*'fnd base rates'!C$107)
+($E911*'fnd base rates'!C$108)
+($F911*'fnd base rates'!C$109)
+($G911*'fnd base rates'!C$110)
+($H911*'fnd base rates'!C$111)
+($I911*'fnd base rates'!C$112)
+($J911*'fnd base rates'!C$113)
+($K911*'fnd base rates'!C$114)
+($M911*'fnd base rates'!C$116)
+($N911*'fnd base rates'!C$117)
+($O911*'fnd base rates'!C$118)
+($P911*VLOOKUP($S911+12,rate_basefnd,3)))
*$R911</f>
        <v>1025.044586</v>
      </c>
      <c r="V911" s="1">
        <f>(($D911*'fnd base rates'!D$107)
+($E911*'fnd base rates'!D$108)
+($F911*'fnd base rates'!D$109)
+($G911*'fnd base rates'!D$110)
+($H911*'fnd base rates'!D$111)
+($I911*'fnd base rates'!D$112)
+($J911*'fnd base rates'!D$113)
+($K911*'fnd base rates'!D$114)
+($M911*'fnd base rates'!D$116)
+($N911*'fnd base rates'!D$117)
+($O911*'fnd base rates'!D$118)
+($P911*VLOOKUP($S911+12,rate_basefnd,4)))
*$R911</f>
        <v>1464.26</v>
      </c>
      <c r="W911" s="1">
        <f>(($D911*'fnd base rates'!E$107)
+($E911*'fnd base rates'!E$108)
+($F911*'fnd base rates'!E$109)
+($G911*'fnd base rates'!E$110)
+($H911*'fnd base rates'!E$111)
+($I911*'fnd base rates'!E$112)
+($J911*'fnd base rates'!E$113)
+($K911*'fnd base rates'!E$114)
+($M911*'fnd base rates'!E$116)
+($N911*'fnd base rates'!E$117)
+($O911*'fnd base rates'!E$118)
+($P911*VLOOKUP($S911+12,rate_basefnd,5)))
*$R911</f>
        <v>8005.6405180000002</v>
      </c>
      <c r="X911" s="1">
        <f>(($D911*'fnd base rates'!F$107)
+($E911*'fnd base rates'!F$108)
+($F911*'fnd base rates'!F$109)
+($G911*'fnd base rates'!F$110)
+($H911*'fnd base rates'!F$111)
+($I911*'fnd base rates'!F$112)
+($J911*'fnd base rates'!F$113)
+($K911*'fnd base rates'!F$114)
+($M911*'fnd base rates'!F$116)
+($N911*'fnd base rates'!F$117)
+($O911*'fnd base rates'!F$118)
+($P911*VLOOKUP($S911+12,rate_basefnd,6)))
*$R911</f>
        <v>1796.0367639999999</v>
      </c>
      <c r="Y911" s="1">
        <f>(($D911*'fnd base rates'!G$107)
+($E911*'fnd base rates'!G$108)
+($F911*'fnd base rates'!G$109)
+($G911*'fnd base rates'!G$110)
+($H911*'fnd base rates'!G$111)
+($I911*'fnd base rates'!G$112)
+($J911*'fnd base rates'!G$113)
+($K911*'fnd base rates'!G$114)
+($M911*'fnd base rates'!G$116)
+($N911*'fnd base rates'!G$117)
+($O911*'fnd base rates'!G$118)
+($P911*VLOOKUP($S911+12,rate_basefnd,7)))
*$R911</f>
        <v>317.76227799999998</v>
      </c>
      <c r="Z911" s="1">
        <f>(($D911*'fnd base rates'!H$107)
+($E911*'fnd base rates'!H$108)
+($F911*'fnd base rates'!H$109)
+($G911*'fnd base rates'!H$110)
+($H911*'fnd base rates'!H$111)
+($I911*'fnd base rates'!H$112)
+($J911*'fnd base rates'!H$113)
+($K911*'fnd base rates'!H$114)
+($M911*'fnd base rates'!H$116)
+($N911*'fnd base rates'!H$117)
+($O911*'fnd base rates'!H$118)
+($P911*VLOOKUP($S911+12,rate_basefnd,8)))</f>
        <v>1293.0844199999999</v>
      </c>
      <c r="AA911" s="1">
        <f>(($D911*'fnd base rates'!I$107)
+($E911*'fnd base rates'!I$108)
+($F911*'fnd base rates'!I$109)
+($G911*'fnd base rates'!I$110)
+($H911*'fnd base rates'!I$111)
+($I911*'fnd base rates'!I$112)
+($J911*'fnd base rates'!I$113)
+($K911*'fnd base rates'!I$114)
+($M911*'fnd base rates'!I$116)
+($N911*'fnd base rates'!I$117)
+($O911*'fnd base rates'!I$118)
+($P911*VLOOKUP($S911+12,rate_basefnd,9)))
*$R911</f>
        <v>743.72</v>
      </c>
      <c r="AB911" s="1">
        <f>(($D911*'fnd base rates'!J$107)
+($E911*'fnd base rates'!J$108)
+($F911*'fnd base rates'!J$109)
+($G911*'fnd base rates'!J$110)
+($H911*'fnd base rates'!J$111)
+($I911*'fnd base rates'!J$112)
+($J911*'fnd base rates'!J$113)
+($K911*'fnd base rates'!J$114)
+($M911*'fnd base rates'!J$116)
+($N911*'fnd base rates'!J$117)
+($O911*'fnd base rates'!J$118)
+($P911*VLOOKUP($S911+12,rate_basefnd,10)))
*$R911</f>
        <v>787.14</v>
      </c>
      <c r="AC911" s="1">
        <f>(($D911*'fnd base rates'!K$107)
+($E911*'fnd base rates'!K$108)
+($F911*'fnd base rates'!K$109)
+($G911*'fnd base rates'!K$110)
+($H911*'fnd base rates'!K$111)
+($I911*'fnd base rates'!K$112)
+($J911*'fnd base rates'!K$113)
+($K911*'fnd base rates'!K$114)
+($M911*'fnd base rates'!K$116)
+($N911*'fnd base rates'!K$117)
+($O911*'fnd base rates'!K$118)
+($P911*VLOOKUP($S911+12,rate_basefnd,11)))
*$R911</f>
        <v>2229.9080220000001</v>
      </c>
      <c r="AD911" s="1">
        <f>(($D911*'fnd base rates'!L$107)
+($E911*'fnd base rates'!L$108)
+($F911*'fnd base rates'!L$109)
+($G911*'fnd base rates'!L$110)
+($H911*'fnd base rates'!L$111)
+($I911*'fnd base rates'!L$112)
+($J911*'fnd base rates'!L$113)
+($K911*'fnd base rates'!L$114)
+($M911*'fnd base rates'!L$116)
+($N911*'fnd base rates'!L$117)
+($O911*'fnd base rates'!L$118)
+($P911*VLOOKUP($S911+12,rate_basefnd,12)))</f>
        <v>2581.0368120000003</v>
      </c>
      <c r="AE911" s="1">
        <f>(($D911*'fnd base rates'!M$107)
+($E911*'fnd base rates'!M$108)
+($F911*'fnd base rates'!M$109)
+($G911*'fnd base rates'!M$110)
+($H911*'fnd base rates'!M$111)
+($I911*'fnd base rates'!M$112)
+($J911*'fnd base rates'!M$113)
+($K911*'fnd base rates'!M$114)
+($M911*'fnd base rates'!M$116)
+($N911*'fnd base rates'!M$117)
+($O911*'fnd base rates'!M$118)
+($P911*VLOOKUP($S911+12,rate_basefnd,13)))</f>
        <v>0</v>
      </c>
      <c r="AF911" s="4">
        <f t="shared" si="1071"/>
        <v>20243.633399999999</v>
      </c>
      <c r="AH911" s="4">
        <f t="shared" si="1072"/>
        <v>497117750</v>
      </c>
      <c r="AI911" s="4" t="str">
        <f t="shared" si="1073"/>
        <v>497</v>
      </c>
      <c r="AJ911" s="2" t="str">
        <f t="shared" si="1074"/>
        <v>117</v>
      </c>
      <c r="AK911" s="2" t="str">
        <f t="shared" si="1075"/>
        <v>750</v>
      </c>
      <c r="AL911" s="4">
        <f t="shared" si="1076"/>
        <v>1</v>
      </c>
      <c r="AM911" s="4">
        <f t="shared" si="1068"/>
        <v>2</v>
      </c>
      <c r="AN911" s="4">
        <f t="shared" si="1077"/>
        <v>20243.633399999999</v>
      </c>
      <c r="AO911" s="4">
        <f t="shared" si="1078"/>
        <v>10122</v>
      </c>
      <c r="AP911" s="4">
        <f t="shared" si="1079"/>
        <v>0</v>
      </c>
      <c r="AQ911" s="4">
        <v>10122</v>
      </c>
      <c r="AW911" s="4">
        <v>10106</v>
      </c>
      <c r="AX911" s="5">
        <f t="shared" si="1080"/>
        <v>16</v>
      </c>
      <c r="AY911" s="4">
        <v>10122</v>
      </c>
      <c r="AZ911" s="5"/>
      <c r="BB911" s="5">
        <f t="shared" ref="BB911" si="1085">BC911-BA911</f>
        <v>0</v>
      </c>
    </row>
    <row r="912" spans="1:54" s="4" customFormat="1">
      <c r="A912" s="278">
        <v>497</v>
      </c>
      <c r="B912" s="2">
        <v>497117755</v>
      </c>
      <c r="C912" s="10" t="s">
        <v>262</v>
      </c>
      <c r="D912" s="15">
        <f>'fnd enro'!D912</f>
        <v>0</v>
      </c>
      <c r="E912" s="15">
        <f>'fnd enro'!E912</f>
        <v>0</v>
      </c>
      <c r="F912" s="15">
        <f>'fnd enro'!F912</f>
        <v>0</v>
      </c>
      <c r="G912" s="15">
        <f>'fnd enro'!G912</f>
        <v>0</v>
      </c>
      <c r="H912" s="15">
        <f>'fnd enro'!H912</f>
        <v>0</v>
      </c>
      <c r="I912" s="15">
        <f>'fnd enro'!I912</f>
        <v>3</v>
      </c>
      <c r="J912" s="15">
        <f>'fnd enro'!J912</f>
        <v>0</v>
      </c>
      <c r="K912" s="16">
        <f>'fnd enro'!K912</f>
        <v>0.1149</v>
      </c>
      <c r="L912" s="15">
        <f>'fnd enro'!L912</f>
        <v>0</v>
      </c>
      <c r="M912" s="15">
        <f>'fnd enro'!M912</f>
        <v>0</v>
      </c>
      <c r="N912" s="15">
        <f>'fnd enro'!N912</f>
        <v>0</v>
      </c>
      <c r="O912" s="15">
        <f>'fnd enro'!O912</f>
        <v>0</v>
      </c>
      <c r="P912" s="15">
        <f>'fnd enro'!P912</f>
        <v>2</v>
      </c>
      <c r="Q912" s="15">
        <f>'fnd enro'!R912</f>
        <v>3</v>
      </c>
      <c r="R912" s="16">
        <f t="shared" si="1070"/>
        <v>1</v>
      </c>
      <c r="S912" s="15">
        <f>VALUE('fnd enro'!Q912)</f>
        <v>9</v>
      </c>
      <c r="T912" s="2"/>
      <c r="U912" s="1">
        <f>(($D912*'fnd base rates'!C$107)
+($E912*'fnd base rates'!C$108)
+($F912*'fnd base rates'!C$109)
+($G912*'fnd base rates'!C$110)
+($H912*'fnd base rates'!C$111)
+($I912*'fnd base rates'!C$112)
+($J912*'fnd base rates'!C$113)
+($K912*'fnd base rates'!C$114)
+($M912*'fnd base rates'!C$116)
+($N912*'fnd base rates'!C$117)
+($O912*'fnd base rates'!C$118)
+($P912*VLOOKUP($S912+12,rate_basefnd,3)))
*$R912</f>
        <v>1673.1068790000002</v>
      </c>
      <c r="V912" s="1">
        <f>(($D912*'fnd base rates'!D$107)
+($E912*'fnd base rates'!D$108)
+($F912*'fnd base rates'!D$109)
+($G912*'fnd base rates'!D$110)
+($H912*'fnd base rates'!D$111)
+($I912*'fnd base rates'!D$112)
+($J912*'fnd base rates'!D$113)
+($K912*'fnd base rates'!D$114)
+($M912*'fnd base rates'!D$116)
+($N912*'fnd base rates'!D$117)
+($O912*'fnd base rates'!D$118)
+($P912*VLOOKUP($S912+12,rate_basefnd,4)))
*$R912</f>
        <v>2838.5499999999997</v>
      </c>
      <c r="W912" s="1">
        <f>(($D912*'fnd base rates'!E$107)
+($E912*'fnd base rates'!E$108)
+($F912*'fnd base rates'!E$109)
+($G912*'fnd base rates'!E$110)
+($H912*'fnd base rates'!E$111)
+($I912*'fnd base rates'!E$112)
+($J912*'fnd base rates'!E$113)
+($K912*'fnd base rates'!E$114)
+($M912*'fnd base rates'!E$116)
+($N912*'fnd base rates'!E$117)
+($O912*'fnd base rates'!E$118)
+($P912*VLOOKUP($S912+12,rate_basefnd,5)))
*$R912</f>
        <v>20362.375777000001</v>
      </c>
      <c r="X912" s="1">
        <f>(($D912*'fnd base rates'!F$107)
+($E912*'fnd base rates'!F$108)
+($F912*'fnd base rates'!F$109)
+($G912*'fnd base rates'!F$110)
+($H912*'fnd base rates'!F$111)
+($I912*'fnd base rates'!F$112)
+($J912*'fnd base rates'!F$113)
+($K912*'fnd base rates'!F$114)
+($M912*'fnd base rates'!F$116)
+($N912*'fnd base rates'!F$117)
+($O912*'fnd base rates'!F$118)
+($P912*VLOOKUP($S912+12,rate_basefnd,6)))
*$R912</f>
        <v>2538.3251460000001</v>
      </c>
      <c r="Y912" s="1">
        <f>(($D912*'fnd base rates'!G$107)
+($E912*'fnd base rates'!G$108)
+($F912*'fnd base rates'!G$109)
+($G912*'fnd base rates'!G$110)
+($H912*'fnd base rates'!G$111)
+($I912*'fnd base rates'!G$112)
+($J912*'fnd base rates'!G$113)
+($K912*'fnd base rates'!G$114)
+($M912*'fnd base rates'!G$116)
+($N912*'fnd base rates'!G$117)
+($O912*'fnd base rates'!G$118)
+($P912*VLOOKUP($S912+12,rate_basefnd,7)))
*$R912</f>
        <v>774.20841699999994</v>
      </c>
      <c r="Z912" s="1">
        <f>(($D912*'fnd base rates'!H$107)
+($E912*'fnd base rates'!H$108)
+($F912*'fnd base rates'!H$109)
+($G912*'fnd base rates'!H$110)
+($H912*'fnd base rates'!H$111)
+($I912*'fnd base rates'!H$112)
+($J912*'fnd base rates'!H$113)
+($K912*'fnd base rates'!H$114)
+($M912*'fnd base rates'!H$116)
+($N912*'fnd base rates'!H$117)
+($O912*'fnd base rates'!H$118)
+($P912*VLOOKUP($S912+12,rate_basefnd,8)))</f>
        <v>2423.5416299999997</v>
      </c>
      <c r="AA912" s="1">
        <f>(($D912*'fnd base rates'!I$107)
+($E912*'fnd base rates'!I$108)
+($F912*'fnd base rates'!I$109)
+($G912*'fnd base rates'!I$110)
+($H912*'fnd base rates'!I$111)
+($I912*'fnd base rates'!I$112)
+($J912*'fnd base rates'!I$113)
+($K912*'fnd base rates'!I$114)
+($M912*'fnd base rates'!I$116)
+($N912*'fnd base rates'!I$117)
+($O912*'fnd base rates'!I$118)
+($P912*VLOOKUP($S912+12,rate_basefnd,9)))
*$R912</f>
        <v>1476.64</v>
      </c>
      <c r="AB912" s="1">
        <f>(($D912*'fnd base rates'!J$107)
+($E912*'fnd base rates'!J$108)
+($F912*'fnd base rates'!J$109)
+($G912*'fnd base rates'!J$110)
+($H912*'fnd base rates'!J$111)
+($I912*'fnd base rates'!J$112)
+($J912*'fnd base rates'!J$113)
+($K912*'fnd base rates'!J$114)
+($M912*'fnd base rates'!J$116)
+($N912*'fnd base rates'!J$117)
+($O912*'fnd base rates'!J$118)
+($P912*VLOOKUP($S912+12,rate_basefnd,10)))
*$R912</f>
        <v>2966.12</v>
      </c>
      <c r="AC912" s="1">
        <f>(($D912*'fnd base rates'!K$107)
+($E912*'fnd base rates'!K$108)
+($F912*'fnd base rates'!K$109)
+($G912*'fnd base rates'!K$110)
+($H912*'fnd base rates'!K$111)
+($I912*'fnd base rates'!K$112)
+($J912*'fnd base rates'!K$113)
+($K912*'fnd base rates'!K$114)
+($M912*'fnd base rates'!K$116)
+($N912*'fnd base rates'!K$117)
+($O912*'fnd base rates'!K$118)
+($P912*VLOOKUP($S912+12,rate_basefnd,11)))
*$R912</f>
        <v>3298.782033</v>
      </c>
      <c r="AD912" s="1">
        <f>(($D912*'fnd base rates'!L$107)
+($E912*'fnd base rates'!L$108)
+($F912*'fnd base rates'!L$109)
+($G912*'fnd base rates'!L$110)
+($H912*'fnd base rates'!L$111)
+($I912*'fnd base rates'!L$112)
+($J912*'fnd base rates'!L$113)
+($K912*'fnd base rates'!L$114)
+($M912*'fnd base rates'!L$116)
+($N912*'fnd base rates'!L$117)
+($O912*'fnd base rates'!L$118)
+($P912*VLOOKUP($S912+12,rate_basefnd,12)))</f>
        <v>4702.5402180000001</v>
      </c>
      <c r="AE912" s="1">
        <f>(($D912*'fnd base rates'!M$107)
+($E912*'fnd base rates'!M$108)
+($F912*'fnd base rates'!M$109)
+($G912*'fnd base rates'!M$110)
+($H912*'fnd base rates'!M$111)
+($I912*'fnd base rates'!M$112)
+($J912*'fnd base rates'!M$113)
+($K912*'fnd base rates'!M$114)
+($M912*'fnd base rates'!M$116)
+($N912*'fnd base rates'!M$117)
+($O912*'fnd base rates'!M$118)
+($P912*VLOOKUP($S912+12,rate_basefnd,13)))</f>
        <v>0</v>
      </c>
      <c r="AF912" s="4">
        <f t="shared" si="1071"/>
        <v>43054.190100000007</v>
      </c>
      <c r="AH912" s="4">
        <f t="shared" si="1072"/>
        <v>497117755</v>
      </c>
      <c r="AI912" s="4" t="str">
        <f t="shared" si="1073"/>
        <v>497</v>
      </c>
      <c r="AJ912" s="2" t="str">
        <f t="shared" si="1074"/>
        <v>117</v>
      </c>
      <c r="AK912" s="2" t="str">
        <f t="shared" si="1075"/>
        <v>755</v>
      </c>
      <c r="AL912" s="4">
        <f t="shared" si="1076"/>
        <v>1</v>
      </c>
      <c r="AM912" s="4">
        <f t="shared" si="1068"/>
        <v>3</v>
      </c>
      <c r="AN912" s="4">
        <f t="shared" si="1077"/>
        <v>43054.190100000007</v>
      </c>
      <c r="AO912" s="4">
        <f t="shared" si="1078"/>
        <v>14351</v>
      </c>
      <c r="AP912" s="4">
        <f t="shared" si="1079"/>
        <v>0</v>
      </c>
      <c r="AQ912" s="2">
        <v>14351</v>
      </c>
      <c r="AW912" s="4">
        <v>14304</v>
      </c>
      <c r="AX912" s="5">
        <f t="shared" si="1080"/>
        <v>47</v>
      </c>
      <c r="AY912" s="4">
        <v>14351</v>
      </c>
      <c r="AZ912" s="5"/>
      <c r="BB912" s="5">
        <f t="shared" ref="BB912" si="1086">BC912-BA912</f>
        <v>0</v>
      </c>
    </row>
    <row r="913" spans="1:54" s="4" customFormat="1">
      <c r="A913" s="278">
        <v>497</v>
      </c>
      <c r="B913" s="2">
        <v>497117766</v>
      </c>
      <c r="C913" s="10" t="s">
        <v>262</v>
      </c>
      <c r="D913" s="15">
        <f>'fnd enro'!D913</f>
        <v>0</v>
      </c>
      <c r="E913" s="15">
        <f>'fnd enro'!E913</f>
        <v>0</v>
      </c>
      <c r="F913" s="15">
        <f>'fnd enro'!F913</f>
        <v>0</v>
      </c>
      <c r="G913" s="15">
        <f>'fnd enro'!G913</f>
        <v>1</v>
      </c>
      <c r="H913" s="15">
        <f>'fnd enro'!H913</f>
        <v>1</v>
      </c>
      <c r="I913" s="15">
        <f>'fnd enro'!I913</f>
        <v>2</v>
      </c>
      <c r="J913" s="15">
        <f>'fnd enro'!J913</f>
        <v>0</v>
      </c>
      <c r="K913" s="16">
        <f>'fnd enro'!K913</f>
        <v>0.1532</v>
      </c>
      <c r="L913" s="15">
        <f>'fnd enro'!L913</f>
        <v>0</v>
      </c>
      <c r="M913" s="15">
        <f>'fnd enro'!M913</f>
        <v>0</v>
      </c>
      <c r="N913" s="15">
        <f>'fnd enro'!N913</f>
        <v>0</v>
      </c>
      <c r="O913" s="15">
        <f>'fnd enro'!O913</f>
        <v>0</v>
      </c>
      <c r="P913" s="15">
        <f>'fnd enro'!P913</f>
        <v>2</v>
      </c>
      <c r="Q913" s="15">
        <f>'fnd enro'!R913</f>
        <v>4</v>
      </c>
      <c r="R913" s="16">
        <f t="shared" si="1070"/>
        <v>1</v>
      </c>
      <c r="S913" s="15">
        <f>VALUE('fnd enro'!Q913)</f>
        <v>6</v>
      </c>
      <c r="T913" s="2"/>
      <c r="U913" s="1">
        <f>(($D913*'fnd base rates'!C$107)
+($E913*'fnd base rates'!C$108)
+($F913*'fnd base rates'!C$109)
+($G913*'fnd base rates'!C$110)
+($H913*'fnd base rates'!C$111)
+($I913*'fnd base rates'!C$112)
+($J913*'fnd base rates'!C$113)
+($K913*'fnd base rates'!C$114)
+($M913*'fnd base rates'!C$116)
+($N913*'fnd base rates'!C$117)
+($O913*'fnd base rates'!C$118)
+($P913*VLOOKUP($S913+12,rate_basefnd,3)))
*$R913</f>
        <v>2171.2091719999999</v>
      </c>
      <c r="V913" s="1">
        <f>(($D913*'fnd base rates'!D$107)
+($E913*'fnd base rates'!D$108)
+($F913*'fnd base rates'!D$109)
+($G913*'fnd base rates'!D$110)
+($H913*'fnd base rates'!D$111)
+($I913*'fnd base rates'!D$112)
+($J913*'fnd base rates'!D$113)
+($K913*'fnd base rates'!D$114)
+($M913*'fnd base rates'!D$116)
+($N913*'fnd base rates'!D$117)
+($O913*'fnd base rates'!D$118)
+($P913*VLOOKUP($S913+12,rate_basefnd,4)))
*$R913</f>
        <v>3502.38</v>
      </c>
      <c r="W913" s="1">
        <f>(($D913*'fnd base rates'!E$107)
+($E913*'fnd base rates'!E$108)
+($F913*'fnd base rates'!E$109)
+($G913*'fnd base rates'!E$110)
+($H913*'fnd base rates'!E$111)
+($I913*'fnd base rates'!E$112)
+($J913*'fnd base rates'!E$113)
+($K913*'fnd base rates'!E$114)
+($M913*'fnd base rates'!E$116)
+($N913*'fnd base rates'!E$117)
+($O913*'fnd base rates'!E$118)
+($P913*VLOOKUP($S913+12,rate_basefnd,5)))
*$R913</f>
        <v>22016.051035999997</v>
      </c>
      <c r="X913" s="1">
        <f>(($D913*'fnd base rates'!F$107)
+($E913*'fnd base rates'!F$108)
+($F913*'fnd base rates'!F$109)
+($G913*'fnd base rates'!F$110)
+($H913*'fnd base rates'!F$111)
+($I913*'fnd base rates'!F$112)
+($J913*'fnd base rates'!F$113)
+($K913*'fnd base rates'!F$114)
+($M913*'fnd base rates'!F$116)
+($N913*'fnd base rates'!F$117)
+($O913*'fnd base rates'!F$118)
+($P913*VLOOKUP($S913+12,rate_basefnd,6)))
*$R913</f>
        <v>3833.2835279999999</v>
      </c>
      <c r="Y913" s="1">
        <f>(($D913*'fnd base rates'!G$107)
+($E913*'fnd base rates'!G$108)
+($F913*'fnd base rates'!G$109)
+($G913*'fnd base rates'!G$110)
+($H913*'fnd base rates'!G$111)
+($I913*'fnd base rates'!G$112)
+($J913*'fnd base rates'!G$113)
+($K913*'fnd base rates'!G$114)
+($M913*'fnd base rates'!G$116)
+($N913*'fnd base rates'!G$117)
+($O913*'fnd base rates'!G$118)
+($P913*VLOOKUP($S913+12,rate_basefnd,7)))
*$R913</f>
        <v>896.12455599999998</v>
      </c>
      <c r="Z913" s="1">
        <f>(($D913*'fnd base rates'!H$107)
+($E913*'fnd base rates'!H$108)
+($F913*'fnd base rates'!H$109)
+($G913*'fnd base rates'!H$110)
+($H913*'fnd base rates'!H$111)
+($I913*'fnd base rates'!H$112)
+($J913*'fnd base rates'!H$113)
+($K913*'fnd base rates'!H$114)
+($M913*'fnd base rates'!H$116)
+($N913*'fnd base rates'!H$117)
+($O913*'fnd base rates'!H$118)
+($P913*VLOOKUP($S913+12,rate_basefnd,8)))</f>
        <v>2627.8288399999997</v>
      </c>
      <c r="AA913" s="1">
        <f>(($D913*'fnd base rates'!I$107)
+($E913*'fnd base rates'!I$108)
+($F913*'fnd base rates'!I$109)
+($G913*'fnd base rates'!I$110)
+($H913*'fnd base rates'!I$111)
+($I913*'fnd base rates'!I$112)
+($J913*'fnd base rates'!I$113)
+($K913*'fnd base rates'!I$114)
+($M913*'fnd base rates'!I$116)
+($N913*'fnd base rates'!I$117)
+($O913*'fnd base rates'!I$118)
+($P913*VLOOKUP($S913+12,rate_basefnd,9)))
*$R913</f>
        <v>1646.8799999999999</v>
      </c>
      <c r="AB913" s="1">
        <f>(($D913*'fnd base rates'!J$107)
+($E913*'fnd base rates'!J$108)
+($F913*'fnd base rates'!J$109)
+($G913*'fnd base rates'!J$110)
+($H913*'fnd base rates'!J$111)
+($I913*'fnd base rates'!J$112)
+($J913*'fnd base rates'!J$113)
+($K913*'fnd base rates'!J$114)
+($M913*'fnd base rates'!J$116)
+($N913*'fnd base rates'!J$117)
+($O913*'fnd base rates'!J$118)
+($P913*VLOOKUP($S913+12,rate_basefnd,10)))
*$R913</f>
        <v>2660.66</v>
      </c>
      <c r="AC913" s="1">
        <f>(($D913*'fnd base rates'!K$107)
+($E913*'fnd base rates'!K$108)
+($F913*'fnd base rates'!K$109)
+($G913*'fnd base rates'!K$110)
+($H913*'fnd base rates'!K$111)
+($I913*'fnd base rates'!K$112)
+($J913*'fnd base rates'!K$113)
+($K913*'fnd base rates'!K$114)
+($M913*'fnd base rates'!K$116)
+($N913*'fnd base rates'!K$117)
+($O913*'fnd base rates'!K$118)
+($P913*VLOOKUP($S913+12,rate_basefnd,11)))
*$R913</f>
        <v>4381.3960440000001</v>
      </c>
      <c r="AD913" s="1">
        <f>(($D913*'fnd base rates'!L$107)
+($E913*'fnd base rates'!L$108)
+($F913*'fnd base rates'!L$109)
+($G913*'fnd base rates'!L$110)
+($H913*'fnd base rates'!L$111)
+($I913*'fnd base rates'!L$112)
+($J913*'fnd base rates'!L$113)
+($K913*'fnd base rates'!L$114)
+($M913*'fnd base rates'!L$116)
+($N913*'fnd base rates'!L$117)
+($O913*'fnd base rates'!L$118)
+($P913*VLOOKUP($S913+12,rate_basefnd,12)))</f>
        <v>6020.2536239999999</v>
      </c>
      <c r="AE913" s="1">
        <f>(($D913*'fnd base rates'!M$107)
+($E913*'fnd base rates'!M$108)
+($F913*'fnd base rates'!M$109)
+($G913*'fnd base rates'!M$110)
+($H913*'fnd base rates'!M$111)
+($I913*'fnd base rates'!M$112)
+($J913*'fnd base rates'!M$113)
+($K913*'fnd base rates'!M$114)
+($M913*'fnd base rates'!M$116)
+($N913*'fnd base rates'!M$117)
+($O913*'fnd base rates'!M$118)
+($P913*VLOOKUP($S913+12,rate_basefnd,13)))</f>
        <v>0</v>
      </c>
      <c r="AF913" s="4">
        <f t="shared" si="1071"/>
        <v>49756.066799999986</v>
      </c>
      <c r="AH913" s="4">
        <f t="shared" si="1072"/>
        <v>497117766</v>
      </c>
      <c r="AI913" s="4" t="str">
        <f t="shared" si="1073"/>
        <v>497</v>
      </c>
      <c r="AJ913" s="2" t="str">
        <f t="shared" si="1074"/>
        <v>117</v>
      </c>
      <c r="AK913" s="2" t="str">
        <f t="shared" si="1075"/>
        <v>766</v>
      </c>
      <c r="AL913" s="4">
        <f t="shared" si="1076"/>
        <v>1</v>
      </c>
      <c r="AM913" s="4">
        <f t="shared" si="1068"/>
        <v>4</v>
      </c>
      <c r="AN913" s="4">
        <f t="shared" si="1077"/>
        <v>49756.066799999986</v>
      </c>
      <c r="AO913" s="4">
        <f t="shared" si="1078"/>
        <v>12439</v>
      </c>
      <c r="AP913" s="4">
        <f t="shared" si="1079"/>
        <v>0</v>
      </c>
      <c r="AQ913" s="2">
        <v>12439</v>
      </c>
      <c r="AW913" s="4">
        <v>12414</v>
      </c>
      <c r="AX913" s="5">
        <f t="shared" si="1080"/>
        <v>25</v>
      </c>
      <c r="AY913" s="4">
        <v>12439</v>
      </c>
      <c r="AZ913" s="5"/>
      <c r="BB913" s="5">
        <f t="shared" ref="BB913" si="1087">BC913-BA913</f>
        <v>0</v>
      </c>
    </row>
    <row r="914" spans="1:54" s="4" customFormat="1">
      <c r="A914" s="278">
        <v>498</v>
      </c>
      <c r="B914" s="2">
        <v>498281061</v>
      </c>
      <c r="C914" s="10" t="s">
        <v>1044</v>
      </c>
      <c r="D914" s="15">
        <f>'fnd enro'!D914</f>
        <v>0</v>
      </c>
      <c r="E914" s="15">
        <f>'fnd enro'!E914</f>
        <v>0</v>
      </c>
      <c r="F914" s="15">
        <f>'fnd enro'!F914</f>
        <v>0</v>
      </c>
      <c r="G914" s="15">
        <f>'fnd enro'!G914</f>
        <v>0</v>
      </c>
      <c r="H914" s="15">
        <f>'fnd enro'!H914</f>
        <v>2</v>
      </c>
      <c r="I914" s="15">
        <f>'fnd enro'!I914</f>
        <v>0</v>
      </c>
      <c r="J914" s="15">
        <f>'fnd enro'!J914</f>
        <v>0</v>
      </c>
      <c r="K914" s="16">
        <f>'fnd enro'!K914</f>
        <v>7.6600000000000001E-2</v>
      </c>
      <c r="L914" s="15">
        <f>'fnd enro'!L914</f>
        <v>0</v>
      </c>
      <c r="M914" s="15">
        <f>'fnd enro'!M914</f>
        <v>0</v>
      </c>
      <c r="N914" s="15">
        <f>'fnd enro'!N914</f>
        <v>0</v>
      </c>
      <c r="O914" s="15">
        <f>'fnd enro'!O914</f>
        <v>0</v>
      </c>
      <c r="P914" s="15">
        <f>'fnd enro'!P914</f>
        <v>2</v>
      </c>
      <c r="Q914" s="15">
        <f>'fnd enro'!R914</f>
        <v>2</v>
      </c>
      <c r="R914" s="16">
        <f t="shared" si="1070"/>
        <v>1</v>
      </c>
      <c r="S914" s="15">
        <f>VALUE('fnd enro'!Q914)</f>
        <v>10</v>
      </c>
      <c r="T914" s="2"/>
      <c r="U914" s="1">
        <f>(($D914*'fnd base rates'!C$107)
+($E914*'fnd base rates'!C$108)
+($F914*'fnd base rates'!C$109)
+($G914*'fnd base rates'!C$110)
+($H914*'fnd base rates'!C$111)
+($I914*'fnd base rates'!C$112)
+($J914*'fnd base rates'!C$113)
+($K914*'fnd base rates'!C$114)
+($M914*'fnd base rates'!C$116)
+($N914*'fnd base rates'!C$117)
+($O914*'fnd base rates'!C$118)
+($P914*VLOOKUP($S914+12,rate_basefnd,3)))
*$R914</f>
        <v>1165.3845859999999</v>
      </c>
      <c r="V914" s="1">
        <f>(($D914*'fnd base rates'!D$107)
+($E914*'fnd base rates'!D$108)
+($F914*'fnd base rates'!D$109)
+($G914*'fnd base rates'!D$110)
+($H914*'fnd base rates'!D$111)
+($I914*'fnd base rates'!D$112)
+($J914*'fnd base rates'!D$113)
+($K914*'fnd base rates'!D$114)
+($M914*'fnd base rates'!D$116)
+($N914*'fnd base rates'!D$117)
+($O914*'fnd base rates'!D$118)
+($P914*VLOOKUP($S914+12,rate_basefnd,4)))
*$R914</f>
        <v>2129.1799999999998</v>
      </c>
      <c r="W914" s="1">
        <f>(($D914*'fnd base rates'!E$107)
+($E914*'fnd base rates'!E$108)
+($F914*'fnd base rates'!E$109)
+($G914*'fnd base rates'!E$110)
+($H914*'fnd base rates'!E$111)
+($I914*'fnd base rates'!E$112)
+($J914*'fnd base rates'!E$113)
+($K914*'fnd base rates'!E$114)
+($M914*'fnd base rates'!E$116)
+($N914*'fnd base rates'!E$117)
+($O914*'fnd base rates'!E$118)
+($P914*VLOOKUP($S914+12,rate_basefnd,5)))
*$R914</f>
        <v>13106.350517999999</v>
      </c>
      <c r="X914" s="1">
        <f>(($D914*'fnd base rates'!F$107)
+($E914*'fnd base rates'!F$108)
+($F914*'fnd base rates'!F$109)
+($G914*'fnd base rates'!F$110)
+($H914*'fnd base rates'!F$111)
+($I914*'fnd base rates'!F$112)
+($J914*'fnd base rates'!F$113)
+($K914*'fnd base rates'!F$114)
+($M914*'fnd base rates'!F$116)
+($N914*'fnd base rates'!F$117)
+($O914*'fnd base rates'!F$118)
+($P914*VLOOKUP($S914+12,rate_basefnd,6)))
*$R914</f>
        <v>1899.8567640000001</v>
      </c>
      <c r="Y914" s="1">
        <f>(($D914*'fnd base rates'!G$107)
+($E914*'fnd base rates'!G$108)
+($F914*'fnd base rates'!G$109)
+($G914*'fnd base rates'!G$110)
+($H914*'fnd base rates'!G$111)
+($I914*'fnd base rates'!G$112)
+($J914*'fnd base rates'!G$113)
+($K914*'fnd base rates'!G$114)
+($M914*'fnd base rates'!G$116)
+($N914*'fnd base rates'!G$117)
+($O914*'fnd base rates'!G$118)
+($P914*VLOOKUP($S914+12,rate_basefnd,7)))
*$R914</f>
        <v>637.03227799999991</v>
      </c>
      <c r="Z914" s="1">
        <f>(($D914*'fnd base rates'!H$107)
+($E914*'fnd base rates'!H$108)
+($F914*'fnd base rates'!H$109)
+($G914*'fnd base rates'!H$110)
+($H914*'fnd base rates'!H$111)
+($I914*'fnd base rates'!H$112)
+($J914*'fnd base rates'!H$113)
+($K914*'fnd base rates'!H$114)
+($M914*'fnd base rates'!H$116)
+($N914*'fnd base rates'!H$117)
+($O914*'fnd base rates'!H$118)
+($P914*VLOOKUP($S914+12,rate_basefnd,8)))</f>
        <v>1049.8344199999999</v>
      </c>
      <c r="AA914" s="1">
        <f>(($D914*'fnd base rates'!I$107)
+($E914*'fnd base rates'!I$108)
+($F914*'fnd base rates'!I$109)
+($G914*'fnd base rates'!I$110)
+($H914*'fnd base rates'!I$111)
+($I914*'fnd base rates'!I$112)
+($J914*'fnd base rates'!I$113)
+($K914*'fnd base rates'!I$114)
+($M914*'fnd base rates'!I$116)
+($N914*'fnd base rates'!I$117)
+($O914*'fnd base rates'!I$118)
+($P914*VLOOKUP($S914+12,rate_basefnd,9)))
*$R914</f>
        <v>935.07999999999993</v>
      </c>
      <c r="AB914" s="1">
        <f>(($D914*'fnd base rates'!J$107)
+($E914*'fnd base rates'!J$108)
+($F914*'fnd base rates'!J$109)
+($G914*'fnd base rates'!J$110)
+($H914*'fnd base rates'!J$111)
+($I914*'fnd base rates'!J$112)
+($J914*'fnd base rates'!J$113)
+($K914*'fnd base rates'!J$114)
+($M914*'fnd base rates'!J$116)
+($N914*'fnd base rates'!J$117)
+($O914*'fnd base rates'!J$118)
+($P914*VLOOKUP($S914+12,rate_basefnd,10)))
*$R914</f>
        <v>1841.96</v>
      </c>
      <c r="AC914" s="1">
        <f>(($D914*'fnd base rates'!K$107)
+($E914*'fnd base rates'!K$108)
+($F914*'fnd base rates'!K$109)
+($G914*'fnd base rates'!K$110)
+($H914*'fnd base rates'!K$111)
+($I914*'fnd base rates'!K$112)
+($J914*'fnd base rates'!K$113)
+($K914*'fnd base rates'!K$114)
+($M914*'fnd base rates'!K$116)
+($N914*'fnd base rates'!K$117)
+($O914*'fnd base rates'!K$118)
+($P914*VLOOKUP($S914+12,rate_basefnd,11)))
*$R914</f>
        <v>2260.6280219999999</v>
      </c>
      <c r="AD914" s="1">
        <f>(($D914*'fnd base rates'!L$107)
+($E914*'fnd base rates'!L$108)
+($F914*'fnd base rates'!L$109)
+($G914*'fnd base rates'!L$110)
+($H914*'fnd base rates'!L$111)
+($I914*'fnd base rates'!L$112)
+($J914*'fnd base rates'!L$113)
+($K914*'fnd base rates'!L$114)
+($M914*'fnd base rates'!L$116)
+($N914*'fnd base rates'!L$117)
+($O914*'fnd base rates'!L$118)
+($P914*VLOOKUP($S914+12,rate_basefnd,12)))</f>
        <v>3753.0068120000001</v>
      </c>
      <c r="AE914" s="1">
        <f>(($D914*'fnd base rates'!M$107)
+($E914*'fnd base rates'!M$108)
+($F914*'fnd base rates'!M$109)
+($G914*'fnd base rates'!M$110)
+($H914*'fnd base rates'!M$111)
+($I914*'fnd base rates'!M$112)
+($J914*'fnd base rates'!M$113)
+($K914*'fnd base rates'!M$114)
+($M914*'fnd base rates'!M$116)
+($N914*'fnd base rates'!M$117)
+($O914*'fnd base rates'!M$118)
+($P914*VLOOKUP($S914+12,rate_basefnd,13)))</f>
        <v>0</v>
      </c>
      <c r="AF914" s="4">
        <f t="shared" si="1071"/>
        <v>28778.313399999995</v>
      </c>
      <c r="AH914" s="4">
        <f t="shared" si="1072"/>
        <v>498281061</v>
      </c>
      <c r="AI914" s="4" t="str">
        <f t="shared" si="1073"/>
        <v>498</v>
      </c>
      <c r="AJ914" s="2" t="str">
        <f t="shared" si="1074"/>
        <v>281</v>
      </c>
      <c r="AK914" s="2" t="str">
        <f t="shared" si="1075"/>
        <v>061</v>
      </c>
      <c r="AL914" s="4">
        <f t="shared" si="1076"/>
        <v>1</v>
      </c>
      <c r="AM914" s="4">
        <f t="shared" si="1068"/>
        <v>2</v>
      </c>
      <c r="AN914" s="4">
        <f t="shared" si="1077"/>
        <v>28778.313399999995</v>
      </c>
      <c r="AO914" s="4">
        <f t="shared" si="1078"/>
        <v>14389</v>
      </c>
      <c r="AP914" s="4">
        <f t="shared" si="1079"/>
        <v>0</v>
      </c>
      <c r="AQ914" s="2">
        <v>14389</v>
      </c>
      <c r="AW914" s="4">
        <v>14311</v>
      </c>
      <c r="AX914" s="5">
        <f t="shared" si="1080"/>
        <v>78</v>
      </c>
      <c r="AY914" s="4">
        <v>14389</v>
      </c>
      <c r="AZ914" s="5"/>
      <c r="BB914" s="5">
        <f t="shared" ref="BB914" si="1088">BC914-BA914</f>
        <v>0</v>
      </c>
    </row>
    <row r="915" spans="1:54" s="4" customFormat="1">
      <c r="A915" s="278">
        <v>498</v>
      </c>
      <c r="B915" s="2">
        <v>498281137</v>
      </c>
      <c r="C915" s="10" t="s">
        <v>1044</v>
      </c>
      <c r="D915" s="15">
        <f>'fnd enro'!D915</f>
        <v>0</v>
      </c>
      <c r="E915" s="15">
        <f>'fnd enro'!E915</f>
        <v>0</v>
      </c>
      <c r="F915" s="15">
        <f>'fnd enro'!F915</f>
        <v>0</v>
      </c>
      <c r="G915" s="15">
        <f>'fnd enro'!G915</f>
        <v>1</v>
      </c>
      <c r="H915" s="15">
        <f>'fnd enro'!H915</f>
        <v>0</v>
      </c>
      <c r="I915" s="15">
        <f>'fnd enro'!I915</f>
        <v>0</v>
      </c>
      <c r="J915" s="15">
        <f>'fnd enro'!J915</f>
        <v>0</v>
      </c>
      <c r="K915" s="16">
        <f>'fnd enro'!K915</f>
        <v>3.8300000000000001E-2</v>
      </c>
      <c r="L915" s="15">
        <f>'fnd enro'!L915</f>
        <v>0</v>
      </c>
      <c r="M915" s="15">
        <f>'fnd enro'!M915</f>
        <v>0</v>
      </c>
      <c r="N915" s="15">
        <f>'fnd enro'!N915</f>
        <v>0</v>
      </c>
      <c r="O915" s="15">
        <f>'fnd enro'!O915</f>
        <v>0</v>
      </c>
      <c r="P915" s="15">
        <f>'fnd enro'!P915</f>
        <v>1</v>
      </c>
      <c r="Q915" s="15">
        <f>'fnd enro'!R915</f>
        <v>1</v>
      </c>
      <c r="R915" s="16">
        <f t="shared" si="1070"/>
        <v>1</v>
      </c>
      <c r="S915" s="15">
        <f>VALUE('fnd enro'!Q915)</f>
        <v>12</v>
      </c>
      <c r="T915" s="2"/>
      <c r="U915" s="1">
        <f>(($D915*'fnd base rates'!C$107)
+($E915*'fnd base rates'!C$108)
+($F915*'fnd base rates'!C$109)
+($G915*'fnd base rates'!C$110)
+($H915*'fnd base rates'!C$111)
+($I915*'fnd base rates'!C$112)
+($J915*'fnd base rates'!C$113)
+($K915*'fnd base rates'!C$114)
+($M915*'fnd base rates'!C$116)
+($N915*'fnd base rates'!C$117)
+($O915*'fnd base rates'!C$118)
+($P915*VLOOKUP($S915+12,rate_basefnd,3)))
*$R915</f>
        <v>586.81229299999995</v>
      </c>
      <c r="V915" s="1">
        <f>(($D915*'fnd base rates'!D$107)
+($E915*'fnd base rates'!D$108)
+($F915*'fnd base rates'!D$109)
+($G915*'fnd base rates'!D$110)
+($H915*'fnd base rates'!D$111)
+($I915*'fnd base rates'!D$112)
+($J915*'fnd base rates'!D$113)
+($K915*'fnd base rates'!D$114)
+($M915*'fnd base rates'!D$116)
+($N915*'fnd base rates'!D$117)
+($O915*'fnd base rates'!D$118)
+($P915*VLOOKUP($S915+12,rate_basefnd,4)))
*$R915</f>
        <v>1084.0999999999999</v>
      </c>
      <c r="W915" s="1">
        <f>(($D915*'fnd base rates'!E$107)
+($E915*'fnd base rates'!E$108)
+($F915*'fnd base rates'!E$109)
+($G915*'fnd base rates'!E$110)
+($H915*'fnd base rates'!E$111)
+($I915*'fnd base rates'!E$112)
+($J915*'fnd base rates'!E$113)
+($K915*'fnd base rates'!E$114)
+($M915*'fnd base rates'!E$116)
+($N915*'fnd base rates'!E$117)
+($O915*'fnd base rates'!E$118)
+($P915*VLOOKUP($S915+12,rate_basefnd,5)))
*$R915</f>
        <v>7146.4552590000003</v>
      </c>
      <c r="X915" s="1">
        <f>(($D915*'fnd base rates'!F$107)
+($E915*'fnd base rates'!F$108)
+($F915*'fnd base rates'!F$109)
+($G915*'fnd base rates'!F$110)
+($H915*'fnd base rates'!F$111)
+($I915*'fnd base rates'!F$112)
+($J915*'fnd base rates'!F$113)
+($K915*'fnd base rates'!F$114)
+($M915*'fnd base rates'!F$116)
+($N915*'fnd base rates'!F$117)
+($O915*'fnd base rates'!F$118)
+($P915*VLOOKUP($S915+12,rate_basefnd,6)))
*$R915</f>
        <v>1191.1383820000001</v>
      </c>
      <c r="Y915" s="1">
        <f>(($D915*'fnd base rates'!G$107)
+($E915*'fnd base rates'!G$108)
+($F915*'fnd base rates'!G$109)
+($G915*'fnd base rates'!G$110)
+($H915*'fnd base rates'!G$111)
+($I915*'fnd base rates'!G$112)
+($J915*'fnd base rates'!G$113)
+($K915*'fnd base rates'!G$114)
+($M915*'fnd base rates'!G$116)
+($N915*'fnd base rates'!G$117)
+($O915*'fnd base rates'!G$118)
+($P915*VLOOKUP($S915+12,rate_basefnd,7)))
*$R915</f>
        <v>316.59613899999999</v>
      </c>
      <c r="Z915" s="1">
        <f>(($D915*'fnd base rates'!H$107)
+($E915*'fnd base rates'!H$108)
+($F915*'fnd base rates'!H$109)
+($G915*'fnd base rates'!H$110)
+($H915*'fnd base rates'!H$111)
+($I915*'fnd base rates'!H$112)
+($J915*'fnd base rates'!H$113)
+($K915*'fnd base rates'!H$114)
+($M915*'fnd base rates'!H$116)
+($N915*'fnd base rates'!H$117)
+($O915*'fnd base rates'!H$118)
+($P915*VLOOKUP($S915+12,rate_basefnd,8)))</f>
        <v>526.32720999999992</v>
      </c>
      <c r="AA915" s="1">
        <f>(($D915*'fnd base rates'!I$107)
+($E915*'fnd base rates'!I$108)
+($F915*'fnd base rates'!I$109)
+($G915*'fnd base rates'!I$110)
+($H915*'fnd base rates'!I$111)
+($I915*'fnd base rates'!I$112)
+($J915*'fnd base rates'!I$113)
+($K915*'fnd base rates'!I$114)
+($M915*'fnd base rates'!I$116)
+($N915*'fnd base rates'!I$117)
+($O915*'fnd base rates'!I$118)
+($P915*VLOOKUP($S915+12,rate_basefnd,9)))
*$R915</f>
        <v>407.85</v>
      </c>
      <c r="AB915" s="1">
        <f>(($D915*'fnd base rates'!J$107)
+($E915*'fnd base rates'!J$108)
+($F915*'fnd base rates'!J$109)
+($G915*'fnd base rates'!J$110)
+($H915*'fnd base rates'!J$111)
+($I915*'fnd base rates'!J$112)
+($J915*'fnd base rates'!J$113)
+($K915*'fnd base rates'!J$114)
+($M915*'fnd base rates'!J$116)
+($N915*'fnd base rates'!J$117)
+($O915*'fnd base rates'!J$118)
+($P915*VLOOKUP($S915+12,rate_basefnd,10)))
*$R915</f>
        <v>868.72</v>
      </c>
      <c r="AC915" s="1">
        <f>(($D915*'fnd base rates'!K$107)
+($E915*'fnd base rates'!K$108)
+($F915*'fnd base rates'!K$109)
+($G915*'fnd base rates'!K$110)
+($H915*'fnd base rates'!K$111)
+($I915*'fnd base rates'!K$112)
+($J915*'fnd base rates'!K$113)
+($K915*'fnd base rates'!K$114)
+($M915*'fnd base rates'!K$116)
+($N915*'fnd base rates'!K$117)
+($O915*'fnd base rates'!K$118)
+($P915*VLOOKUP($S915+12,rate_basefnd,11)))
*$R915</f>
        <v>1051.8940110000001</v>
      </c>
      <c r="AD915" s="1">
        <f>(($D915*'fnd base rates'!L$107)
+($E915*'fnd base rates'!L$108)
+($F915*'fnd base rates'!L$109)
+($G915*'fnd base rates'!L$110)
+($H915*'fnd base rates'!L$111)
+($I915*'fnd base rates'!L$112)
+($J915*'fnd base rates'!L$113)
+($K915*'fnd base rates'!L$114)
+($M915*'fnd base rates'!L$116)
+($N915*'fnd base rates'!L$117)
+($O915*'fnd base rates'!L$118)
+($P915*VLOOKUP($S915+12,rate_basefnd,12)))</f>
        <v>1859.323406</v>
      </c>
      <c r="AE915" s="1">
        <f>(($D915*'fnd base rates'!M$107)
+($E915*'fnd base rates'!M$108)
+($F915*'fnd base rates'!M$109)
+($G915*'fnd base rates'!M$110)
+($H915*'fnd base rates'!M$111)
+($I915*'fnd base rates'!M$112)
+($J915*'fnd base rates'!M$113)
+($K915*'fnd base rates'!M$114)
+($M915*'fnd base rates'!M$116)
+($N915*'fnd base rates'!M$117)
+($O915*'fnd base rates'!M$118)
+($P915*VLOOKUP($S915+12,rate_basefnd,13)))</f>
        <v>0</v>
      </c>
      <c r="AF915" s="4">
        <f t="shared" si="1071"/>
        <v>15039.216699999999</v>
      </c>
      <c r="AH915" s="4">
        <f t="shared" si="1072"/>
        <v>498281137</v>
      </c>
      <c r="AI915" s="4" t="str">
        <f t="shared" si="1073"/>
        <v>498</v>
      </c>
      <c r="AJ915" s="2" t="str">
        <f t="shared" si="1074"/>
        <v>281</v>
      </c>
      <c r="AK915" s="2" t="str">
        <f t="shared" si="1075"/>
        <v>137</v>
      </c>
      <c r="AL915" s="4">
        <f t="shared" si="1076"/>
        <v>1</v>
      </c>
      <c r="AM915" s="4">
        <f t="shared" si="1068"/>
        <v>1</v>
      </c>
      <c r="AN915" s="4">
        <f t="shared" si="1077"/>
        <v>15039.216699999999</v>
      </c>
      <c r="AO915" s="4">
        <f t="shared" si="1078"/>
        <v>15039</v>
      </c>
      <c r="AP915" s="4">
        <f t="shared" si="1079"/>
        <v>0</v>
      </c>
      <c r="AQ915" s="2">
        <v>15039</v>
      </c>
      <c r="AW915" s="4">
        <v>14918</v>
      </c>
      <c r="AX915" s="5">
        <f t="shared" si="1080"/>
        <v>121</v>
      </c>
      <c r="AY915" s="4">
        <v>15039</v>
      </c>
      <c r="AZ915" s="5"/>
      <c r="BB915" s="5">
        <f t="shared" ref="BB915" si="1089">BC915-BA915</f>
        <v>0</v>
      </c>
    </row>
    <row r="916" spans="1:54" s="4" customFormat="1">
      <c r="A916" s="278">
        <v>498</v>
      </c>
      <c r="B916" s="2">
        <v>498281281</v>
      </c>
      <c r="C916" s="10" t="s">
        <v>1044</v>
      </c>
      <c r="D916" s="15">
        <f>'fnd enro'!D916</f>
        <v>0</v>
      </c>
      <c r="E916" s="15">
        <f>'fnd enro'!E916</f>
        <v>0</v>
      </c>
      <c r="F916" s="15">
        <f>'fnd enro'!F916</f>
        <v>0</v>
      </c>
      <c r="G916" s="15">
        <f>'fnd enro'!G916</f>
        <v>110</v>
      </c>
      <c r="H916" s="15">
        <f>'fnd enro'!H916</f>
        <v>305</v>
      </c>
      <c r="I916" s="15">
        <f>'fnd enro'!I916</f>
        <v>0</v>
      </c>
      <c r="J916" s="15">
        <f>'fnd enro'!J916</f>
        <v>0</v>
      </c>
      <c r="K916" s="16">
        <f>'fnd enro'!K916</f>
        <v>15.894500000000001</v>
      </c>
      <c r="L916" s="15">
        <f>'fnd enro'!L916</f>
        <v>0</v>
      </c>
      <c r="M916" s="15">
        <f>'fnd enro'!M916</f>
        <v>8</v>
      </c>
      <c r="N916" s="15">
        <f>'fnd enro'!N916</f>
        <v>11</v>
      </c>
      <c r="O916" s="15">
        <f>'fnd enro'!O916</f>
        <v>0</v>
      </c>
      <c r="P916" s="15">
        <f>'fnd enro'!P916</f>
        <v>346</v>
      </c>
      <c r="Q916" s="15">
        <f>'fnd enro'!R916</f>
        <v>415</v>
      </c>
      <c r="R916" s="16">
        <f t="shared" si="1070"/>
        <v>1</v>
      </c>
      <c r="S916" s="15">
        <f>VALUE('fnd enro'!Q916)</f>
        <v>12</v>
      </c>
      <c r="T916" s="2"/>
      <c r="U916" s="1">
        <f>(($D916*'fnd base rates'!C$107)
+($E916*'fnd base rates'!C$108)
+($F916*'fnd base rates'!C$109)
+($G916*'fnd base rates'!C$110)
+($H916*'fnd base rates'!C$111)
+($I916*'fnd base rates'!C$112)
+($J916*'fnd base rates'!C$113)
+($K916*'fnd base rates'!C$114)
+($M916*'fnd base rates'!C$116)
+($N916*'fnd base rates'!C$117)
+($O916*'fnd base rates'!C$118)
+($P916*VLOOKUP($S916+12,rate_basefnd,3)))
*$R916</f>
        <v>240259.52159499997</v>
      </c>
      <c r="V916" s="1">
        <f>(($D916*'fnd base rates'!D$107)
+($E916*'fnd base rates'!D$108)
+($F916*'fnd base rates'!D$109)
+($G916*'fnd base rates'!D$110)
+($H916*'fnd base rates'!D$111)
+($I916*'fnd base rates'!D$112)
+($J916*'fnd base rates'!D$113)
+($K916*'fnd base rates'!D$114)
+($M916*'fnd base rates'!D$116)
+($N916*'fnd base rates'!D$117)
+($O916*'fnd base rates'!D$118)
+($P916*VLOOKUP($S916+12,rate_basefnd,4)))
*$R916</f>
        <v>428867.64999999997</v>
      </c>
      <c r="W916" s="1">
        <f>(($D916*'fnd base rates'!E$107)
+($E916*'fnd base rates'!E$108)
+($F916*'fnd base rates'!E$109)
+($G916*'fnd base rates'!E$110)
+($H916*'fnd base rates'!E$111)
+($I916*'fnd base rates'!E$112)
+($J916*'fnd base rates'!E$113)
+($K916*'fnd base rates'!E$114)
+($M916*'fnd base rates'!E$116)
+($N916*'fnd base rates'!E$117)
+($O916*'fnd base rates'!E$118)
+($P916*VLOOKUP($S916+12,rate_basefnd,5)))
*$R916</f>
        <v>2628603.0624850001</v>
      </c>
      <c r="X916" s="1">
        <f>(($D916*'fnd base rates'!F$107)
+($E916*'fnd base rates'!F$108)
+($F916*'fnd base rates'!F$109)
+($G916*'fnd base rates'!F$110)
+($H916*'fnd base rates'!F$111)
+($I916*'fnd base rates'!F$112)
+($J916*'fnd base rates'!F$113)
+($K916*'fnd base rates'!F$114)
+($M916*'fnd base rates'!F$116)
+($N916*'fnd base rates'!F$117)
+($O916*'fnd base rates'!F$118)
+($P916*VLOOKUP($S916+12,rate_basefnd,6)))
*$R916</f>
        <v>424005.45852999995</v>
      </c>
      <c r="Y916" s="1">
        <f>(($D916*'fnd base rates'!G$107)
+($E916*'fnd base rates'!G$108)
+($F916*'fnd base rates'!G$109)
+($G916*'fnd base rates'!G$110)
+($H916*'fnd base rates'!G$111)
+($I916*'fnd base rates'!G$112)
+($J916*'fnd base rates'!G$113)
+($K916*'fnd base rates'!G$114)
+($M916*'fnd base rates'!G$116)
+($N916*'fnd base rates'!G$117)
+($O916*'fnd base rates'!G$118)
+($P916*VLOOKUP($S916+12,rate_basefnd,7)))
*$R916</f>
        <v>124218.707685</v>
      </c>
      <c r="Z916" s="1">
        <f>(($D916*'fnd base rates'!H$107)
+($E916*'fnd base rates'!H$108)
+($F916*'fnd base rates'!H$109)
+($G916*'fnd base rates'!H$110)
+($H916*'fnd base rates'!H$111)
+($I916*'fnd base rates'!H$112)
+($J916*'fnd base rates'!H$113)
+($K916*'fnd base rates'!H$114)
+($M916*'fnd base rates'!H$116)
+($N916*'fnd base rates'!H$117)
+($O916*'fnd base rates'!H$118)
+($P916*VLOOKUP($S916+12,rate_basefnd,8)))</f>
        <v>218985.53214999996</v>
      </c>
      <c r="AA916" s="1">
        <f>(($D916*'fnd base rates'!I$107)
+($E916*'fnd base rates'!I$108)
+($F916*'fnd base rates'!I$109)
+($G916*'fnd base rates'!I$110)
+($H916*'fnd base rates'!I$111)
+($I916*'fnd base rates'!I$112)
+($J916*'fnd base rates'!I$113)
+($K916*'fnd base rates'!I$114)
+($M916*'fnd base rates'!I$116)
+($N916*'fnd base rates'!I$117)
+($O916*'fnd base rates'!I$118)
+($P916*VLOOKUP($S916+12,rate_basefnd,9)))
*$R916</f>
        <v>181608.53999999998</v>
      </c>
      <c r="AB916" s="1">
        <f>(($D916*'fnd base rates'!J$107)
+($E916*'fnd base rates'!J$108)
+($F916*'fnd base rates'!J$109)
+($G916*'fnd base rates'!J$110)
+($H916*'fnd base rates'!J$111)
+($I916*'fnd base rates'!J$112)
+($J916*'fnd base rates'!J$113)
+($K916*'fnd base rates'!J$114)
+($M916*'fnd base rates'!J$116)
+($N916*'fnd base rates'!J$117)
+($O916*'fnd base rates'!J$118)
+($P916*VLOOKUP($S916+12,rate_basefnd,10)))
*$R916</f>
        <v>339262.9</v>
      </c>
      <c r="AC916" s="1">
        <f>(($D916*'fnd base rates'!K$107)
+($E916*'fnd base rates'!K$108)
+($F916*'fnd base rates'!K$109)
+($G916*'fnd base rates'!K$110)
+($H916*'fnd base rates'!K$111)
+($I916*'fnd base rates'!K$112)
+($J916*'fnd base rates'!K$113)
+($K916*'fnd base rates'!K$114)
+($M916*'fnd base rates'!K$116)
+($N916*'fnd base rates'!K$117)
+($O916*'fnd base rates'!K$118)
+($P916*VLOOKUP($S916+12,rate_basefnd,11)))
*$R916</f>
        <v>466028.88456499996</v>
      </c>
      <c r="AD916" s="1">
        <f>(($D916*'fnd base rates'!L$107)
+($E916*'fnd base rates'!L$108)
+($F916*'fnd base rates'!L$109)
+($G916*'fnd base rates'!L$110)
+($H916*'fnd base rates'!L$111)
+($I916*'fnd base rates'!L$112)
+($J916*'fnd base rates'!L$113)
+($K916*'fnd base rates'!L$114)
+($M916*'fnd base rates'!L$116)
+($N916*'fnd base rates'!L$117)
+($O916*'fnd base rates'!L$118)
+($P916*VLOOKUP($S916+12,rate_basefnd,12)))</f>
        <v>753014.50349000015</v>
      </c>
      <c r="AE916" s="1">
        <f>(($D916*'fnd base rates'!M$107)
+($E916*'fnd base rates'!M$108)
+($F916*'fnd base rates'!M$109)
+($G916*'fnd base rates'!M$110)
+($H916*'fnd base rates'!M$111)
+($I916*'fnd base rates'!M$112)
+($J916*'fnd base rates'!M$113)
+($K916*'fnd base rates'!M$114)
+($M916*'fnd base rates'!M$116)
+($N916*'fnd base rates'!M$117)
+($O916*'fnd base rates'!M$118)
+($P916*VLOOKUP($S916+12,rate_basefnd,13)))</f>
        <v>0</v>
      </c>
      <c r="AF916" s="4">
        <f t="shared" si="1071"/>
        <v>5804854.7604999999</v>
      </c>
      <c r="AH916" s="4">
        <f t="shared" si="1072"/>
        <v>498281281</v>
      </c>
      <c r="AI916" s="4" t="str">
        <f t="shared" si="1073"/>
        <v>498</v>
      </c>
      <c r="AJ916" s="2" t="str">
        <f t="shared" si="1074"/>
        <v>281</v>
      </c>
      <c r="AK916" s="2" t="str">
        <f t="shared" si="1075"/>
        <v>281</v>
      </c>
      <c r="AL916" s="4">
        <f t="shared" si="1076"/>
        <v>1</v>
      </c>
      <c r="AM916" s="4">
        <f t="shared" si="1068"/>
        <v>415</v>
      </c>
      <c r="AN916" s="4">
        <f t="shared" si="1077"/>
        <v>5804854.7604999999</v>
      </c>
      <c r="AO916" s="4">
        <f t="shared" si="1078"/>
        <v>13988</v>
      </c>
      <c r="AP916" s="4">
        <f t="shared" si="1079"/>
        <v>0</v>
      </c>
      <c r="AQ916" s="2">
        <v>13988</v>
      </c>
      <c r="AW916" s="4">
        <v>13883</v>
      </c>
      <c r="AX916" s="5">
        <f t="shared" si="1080"/>
        <v>105</v>
      </c>
      <c r="AY916" s="4">
        <v>13988</v>
      </c>
      <c r="AZ916" s="5"/>
      <c r="BB916" s="5">
        <f t="shared" ref="BB916" si="1090">BC916-BA916</f>
        <v>0</v>
      </c>
    </row>
    <row r="917" spans="1:54" s="4" customFormat="1">
      <c r="A917" s="278">
        <v>498</v>
      </c>
      <c r="B917" s="2">
        <v>498281332</v>
      </c>
      <c r="C917" s="10" t="s">
        <v>1044</v>
      </c>
      <c r="D917" s="15">
        <f>'fnd enro'!D917</f>
        <v>0</v>
      </c>
      <c r="E917" s="15">
        <f>'fnd enro'!E917</f>
        <v>0</v>
      </c>
      <c r="F917" s="15">
        <f>'fnd enro'!F917</f>
        <v>0</v>
      </c>
      <c r="G917" s="15">
        <f>'fnd enro'!G917</f>
        <v>0</v>
      </c>
      <c r="H917" s="15">
        <f>'fnd enro'!H917</f>
        <v>1</v>
      </c>
      <c r="I917" s="15">
        <f>'fnd enro'!I917</f>
        <v>0</v>
      </c>
      <c r="J917" s="15">
        <f>'fnd enro'!J917</f>
        <v>0</v>
      </c>
      <c r="K917" s="16">
        <f>'fnd enro'!K917</f>
        <v>3.8300000000000001E-2</v>
      </c>
      <c r="L917" s="15">
        <f>'fnd enro'!L917</f>
        <v>0</v>
      </c>
      <c r="M917" s="15">
        <f>'fnd enro'!M917</f>
        <v>0</v>
      </c>
      <c r="N917" s="15">
        <f>'fnd enro'!N917</f>
        <v>0</v>
      </c>
      <c r="O917" s="15">
        <f>'fnd enro'!O917</f>
        <v>0</v>
      </c>
      <c r="P917" s="15">
        <f>'fnd enro'!P917</f>
        <v>1</v>
      </c>
      <c r="Q917" s="15">
        <f>'fnd enro'!R917</f>
        <v>1</v>
      </c>
      <c r="R917" s="16">
        <f t="shared" si="1070"/>
        <v>1</v>
      </c>
      <c r="S917" s="15">
        <f>VALUE('fnd enro'!Q917)</f>
        <v>10</v>
      </c>
      <c r="T917" s="2"/>
      <c r="U917" s="1">
        <f>(($D917*'fnd base rates'!C$107)
+($E917*'fnd base rates'!C$108)
+($F917*'fnd base rates'!C$109)
+($G917*'fnd base rates'!C$110)
+($H917*'fnd base rates'!C$111)
+($I917*'fnd base rates'!C$112)
+($J917*'fnd base rates'!C$113)
+($K917*'fnd base rates'!C$114)
+($M917*'fnd base rates'!C$116)
+($N917*'fnd base rates'!C$117)
+($O917*'fnd base rates'!C$118)
+($P917*VLOOKUP($S917+12,rate_basefnd,3)))
*$R917</f>
        <v>582.69229299999995</v>
      </c>
      <c r="V917" s="1">
        <f>(($D917*'fnd base rates'!D$107)
+($E917*'fnd base rates'!D$108)
+($F917*'fnd base rates'!D$109)
+($G917*'fnd base rates'!D$110)
+($H917*'fnd base rates'!D$111)
+($I917*'fnd base rates'!D$112)
+($J917*'fnd base rates'!D$113)
+($K917*'fnd base rates'!D$114)
+($M917*'fnd base rates'!D$116)
+($N917*'fnd base rates'!D$117)
+($O917*'fnd base rates'!D$118)
+($P917*VLOOKUP($S917+12,rate_basefnd,4)))
*$R917</f>
        <v>1064.5899999999999</v>
      </c>
      <c r="W917" s="1">
        <f>(($D917*'fnd base rates'!E$107)
+($E917*'fnd base rates'!E$108)
+($F917*'fnd base rates'!E$109)
+($G917*'fnd base rates'!E$110)
+($H917*'fnd base rates'!E$111)
+($I917*'fnd base rates'!E$112)
+($J917*'fnd base rates'!E$113)
+($K917*'fnd base rates'!E$114)
+($M917*'fnd base rates'!E$116)
+($N917*'fnd base rates'!E$117)
+($O917*'fnd base rates'!E$118)
+($P917*VLOOKUP($S917+12,rate_basefnd,5)))
*$R917</f>
        <v>6553.1752589999996</v>
      </c>
      <c r="X917" s="1">
        <f>(($D917*'fnd base rates'!F$107)
+($E917*'fnd base rates'!F$108)
+($F917*'fnd base rates'!F$109)
+($G917*'fnd base rates'!F$110)
+($H917*'fnd base rates'!F$111)
+($I917*'fnd base rates'!F$112)
+($J917*'fnd base rates'!F$113)
+($K917*'fnd base rates'!F$114)
+($M917*'fnd base rates'!F$116)
+($N917*'fnd base rates'!F$117)
+($O917*'fnd base rates'!F$118)
+($P917*VLOOKUP($S917+12,rate_basefnd,6)))
*$R917</f>
        <v>949.92838200000006</v>
      </c>
      <c r="Y917" s="1">
        <f>(($D917*'fnd base rates'!G$107)
+($E917*'fnd base rates'!G$108)
+($F917*'fnd base rates'!G$109)
+($G917*'fnd base rates'!G$110)
+($H917*'fnd base rates'!G$111)
+($I917*'fnd base rates'!G$112)
+($J917*'fnd base rates'!G$113)
+($K917*'fnd base rates'!G$114)
+($M917*'fnd base rates'!G$116)
+($N917*'fnd base rates'!G$117)
+($O917*'fnd base rates'!G$118)
+($P917*VLOOKUP($S917+12,rate_basefnd,7)))
*$R917</f>
        <v>318.51613899999995</v>
      </c>
      <c r="Z917" s="1">
        <f>(($D917*'fnd base rates'!H$107)
+($E917*'fnd base rates'!H$108)
+($F917*'fnd base rates'!H$109)
+($G917*'fnd base rates'!H$110)
+($H917*'fnd base rates'!H$111)
+($I917*'fnd base rates'!H$112)
+($J917*'fnd base rates'!H$113)
+($K917*'fnd base rates'!H$114)
+($M917*'fnd base rates'!H$116)
+($N917*'fnd base rates'!H$117)
+($O917*'fnd base rates'!H$118)
+($P917*VLOOKUP($S917+12,rate_basefnd,8)))</f>
        <v>524.91720999999995</v>
      </c>
      <c r="AA917" s="1">
        <f>(($D917*'fnd base rates'!I$107)
+($E917*'fnd base rates'!I$108)
+($F917*'fnd base rates'!I$109)
+($G917*'fnd base rates'!I$110)
+($H917*'fnd base rates'!I$111)
+($I917*'fnd base rates'!I$112)
+($J917*'fnd base rates'!I$113)
+($K917*'fnd base rates'!I$114)
+($M917*'fnd base rates'!I$116)
+($N917*'fnd base rates'!I$117)
+($O917*'fnd base rates'!I$118)
+($P917*VLOOKUP($S917+12,rate_basefnd,9)))
*$R917</f>
        <v>467.53999999999996</v>
      </c>
      <c r="AB917" s="1">
        <f>(($D917*'fnd base rates'!J$107)
+($E917*'fnd base rates'!J$108)
+($F917*'fnd base rates'!J$109)
+($G917*'fnd base rates'!J$110)
+($H917*'fnd base rates'!J$111)
+($I917*'fnd base rates'!J$112)
+($J917*'fnd base rates'!J$113)
+($K917*'fnd base rates'!J$114)
+($M917*'fnd base rates'!J$116)
+($N917*'fnd base rates'!J$117)
+($O917*'fnd base rates'!J$118)
+($P917*VLOOKUP($S917+12,rate_basefnd,10)))
*$R917</f>
        <v>920.98</v>
      </c>
      <c r="AC917" s="1">
        <f>(($D917*'fnd base rates'!K$107)
+($E917*'fnd base rates'!K$108)
+($F917*'fnd base rates'!K$109)
+($G917*'fnd base rates'!K$110)
+($H917*'fnd base rates'!K$111)
+($I917*'fnd base rates'!K$112)
+($J917*'fnd base rates'!K$113)
+($K917*'fnd base rates'!K$114)
+($M917*'fnd base rates'!K$116)
+($N917*'fnd base rates'!K$117)
+($O917*'fnd base rates'!K$118)
+($P917*VLOOKUP($S917+12,rate_basefnd,11)))
*$R917</f>
        <v>1130.3140109999999</v>
      </c>
      <c r="AD917" s="1">
        <f>(($D917*'fnd base rates'!L$107)
+($E917*'fnd base rates'!L$108)
+($F917*'fnd base rates'!L$109)
+($G917*'fnd base rates'!L$110)
+($H917*'fnd base rates'!L$111)
+($I917*'fnd base rates'!L$112)
+($J917*'fnd base rates'!L$113)
+($K917*'fnd base rates'!L$114)
+($M917*'fnd base rates'!L$116)
+($N917*'fnd base rates'!L$117)
+($O917*'fnd base rates'!L$118)
+($P917*VLOOKUP($S917+12,rate_basefnd,12)))</f>
        <v>1876.503406</v>
      </c>
      <c r="AE917" s="1">
        <f>(($D917*'fnd base rates'!M$107)
+($E917*'fnd base rates'!M$108)
+($F917*'fnd base rates'!M$109)
+($G917*'fnd base rates'!M$110)
+($H917*'fnd base rates'!M$111)
+($I917*'fnd base rates'!M$112)
+($J917*'fnd base rates'!M$113)
+($K917*'fnd base rates'!M$114)
+($M917*'fnd base rates'!M$116)
+($N917*'fnd base rates'!M$117)
+($O917*'fnd base rates'!M$118)
+($P917*VLOOKUP($S917+12,rate_basefnd,13)))</f>
        <v>0</v>
      </c>
      <c r="AF917" s="4">
        <f t="shared" si="1071"/>
        <v>14389.156699999998</v>
      </c>
      <c r="AH917" s="4">
        <f t="shared" si="1072"/>
        <v>498281332</v>
      </c>
      <c r="AI917" s="4" t="str">
        <f t="shared" si="1073"/>
        <v>498</v>
      </c>
      <c r="AJ917" s="2" t="str">
        <f t="shared" si="1074"/>
        <v>281</v>
      </c>
      <c r="AK917" s="2" t="str">
        <f t="shared" si="1075"/>
        <v>332</v>
      </c>
      <c r="AL917" s="4">
        <f t="shared" si="1076"/>
        <v>1</v>
      </c>
      <c r="AM917" s="4">
        <f t="shared" si="1068"/>
        <v>1</v>
      </c>
      <c r="AN917" s="4">
        <f t="shared" si="1077"/>
        <v>14389.156699999998</v>
      </c>
      <c r="AO917" s="4">
        <f t="shared" si="1078"/>
        <v>14389</v>
      </c>
      <c r="AP917" s="4">
        <f t="shared" si="1079"/>
        <v>0</v>
      </c>
      <c r="AQ917" s="2">
        <v>14389</v>
      </c>
      <c r="AW917" s="4">
        <v>14311</v>
      </c>
      <c r="AX917" s="5">
        <f t="shared" si="1080"/>
        <v>78</v>
      </c>
      <c r="AY917" s="4">
        <v>14389</v>
      </c>
      <c r="AZ917" s="5"/>
      <c r="BB917" s="5">
        <f t="shared" ref="BB917" si="1091">BC917-BA917</f>
        <v>0</v>
      </c>
    </row>
    <row r="918" spans="1:54" s="4" customFormat="1">
      <c r="A918" s="278">
        <v>499</v>
      </c>
      <c r="B918" s="2">
        <v>499061024</v>
      </c>
      <c r="C918" s="10" t="s">
        <v>1118</v>
      </c>
      <c r="D918" s="15">
        <f>'fnd enro'!D918</f>
        <v>0</v>
      </c>
      <c r="E918" s="15">
        <f>'fnd enro'!E918</f>
        <v>0</v>
      </c>
      <c r="F918" s="15">
        <f>'fnd enro'!F918</f>
        <v>0</v>
      </c>
      <c r="G918" s="15">
        <f>'fnd enro'!G918</f>
        <v>0</v>
      </c>
      <c r="H918" s="15">
        <f>'fnd enro'!H918</f>
        <v>0</v>
      </c>
      <c r="I918" s="15">
        <f>'fnd enro'!I918</f>
        <v>1</v>
      </c>
      <c r="J918" s="15">
        <f>'fnd enro'!J918</f>
        <v>0</v>
      </c>
      <c r="K918" s="16">
        <f>'fnd enro'!K918</f>
        <v>3.8300000000000001E-2</v>
      </c>
      <c r="L918" s="15">
        <f>'fnd enro'!L918</f>
        <v>0</v>
      </c>
      <c r="M918" s="15">
        <f>'fnd enro'!M918</f>
        <v>0</v>
      </c>
      <c r="N918" s="15">
        <f>'fnd enro'!N918</f>
        <v>0</v>
      </c>
      <c r="O918" s="15">
        <f>'fnd enro'!O918</f>
        <v>0</v>
      </c>
      <c r="P918" s="15">
        <f>'fnd enro'!P918</f>
        <v>0</v>
      </c>
      <c r="Q918" s="15">
        <f>'fnd enro'!R918</f>
        <v>1</v>
      </c>
      <c r="R918" s="16">
        <f t="shared" si="1070"/>
        <v>1</v>
      </c>
      <c r="S918" s="15">
        <f>VALUE('fnd enro'!Q918)</f>
        <v>4</v>
      </c>
      <c r="T918" s="2"/>
      <c r="U918" s="1">
        <f>(($D918*'fnd base rates'!C$107)
+($E918*'fnd base rates'!C$108)
+($F918*'fnd base rates'!C$109)
+($G918*'fnd base rates'!C$110)
+($H918*'fnd base rates'!C$111)
+($I918*'fnd base rates'!C$112)
+($J918*'fnd base rates'!C$113)
+($K918*'fnd base rates'!C$114)
+($M918*'fnd base rates'!C$116)
+($N918*'fnd base rates'!C$117)
+($O918*'fnd base rates'!C$118)
+($P918*VLOOKUP($S918+12,rate_basefnd,3)))
*$R918</f>
        <v>512.52229299999999</v>
      </c>
      <c r="V918" s="1">
        <f>(($D918*'fnd base rates'!D$107)
+($E918*'fnd base rates'!D$108)
+($F918*'fnd base rates'!D$109)
+($G918*'fnd base rates'!D$110)
+($H918*'fnd base rates'!D$111)
+($I918*'fnd base rates'!D$112)
+($J918*'fnd base rates'!D$113)
+($K918*'fnd base rates'!D$114)
+($M918*'fnd base rates'!D$116)
+($N918*'fnd base rates'!D$117)
+($O918*'fnd base rates'!D$118)
+($P918*VLOOKUP($S918+12,rate_basefnd,4)))
*$R918</f>
        <v>732.13</v>
      </c>
      <c r="W918" s="1">
        <f>(($D918*'fnd base rates'!E$107)
+($E918*'fnd base rates'!E$108)
+($F918*'fnd base rates'!E$109)
+($G918*'fnd base rates'!E$110)
+($H918*'fnd base rates'!E$111)
+($I918*'fnd base rates'!E$112)
+($J918*'fnd base rates'!E$113)
+($K918*'fnd base rates'!E$114)
+($M918*'fnd base rates'!E$116)
+($N918*'fnd base rates'!E$117)
+($O918*'fnd base rates'!E$118)
+($P918*VLOOKUP($S918+12,rate_basefnd,5)))
*$R918</f>
        <v>4697.9052590000001</v>
      </c>
      <c r="X918" s="1">
        <f>(($D918*'fnd base rates'!F$107)
+($E918*'fnd base rates'!F$108)
+($F918*'fnd base rates'!F$109)
+($G918*'fnd base rates'!F$110)
+($H918*'fnd base rates'!F$111)
+($I918*'fnd base rates'!F$112)
+($J918*'fnd base rates'!F$113)
+($K918*'fnd base rates'!F$114)
+($M918*'fnd base rates'!F$116)
+($N918*'fnd base rates'!F$117)
+($O918*'fnd base rates'!F$118)
+($P918*VLOOKUP($S918+12,rate_basefnd,6)))
*$R918</f>
        <v>846.10838200000012</v>
      </c>
      <c r="Y918" s="1">
        <f>(($D918*'fnd base rates'!G$107)
+($E918*'fnd base rates'!G$108)
+($F918*'fnd base rates'!G$109)
+($G918*'fnd base rates'!G$110)
+($H918*'fnd base rates'!G$111)
+($I918*'fnd base rates'!G$112)
+($J918*'fnd base rates'!G$113)
+($K918*'fnd base rates'!G$114)
+($M918*'fnd base rates'!G$116)
+($N918*'fnd base rates'!G$117)
+($O918*'fnd base rates'!G$118)
+($P918*VLOOKUP($S918+12,rate_basefnd,7)))
*$R918</f>
        <v>156.69613899999999</v>
      </c>
      <c r="Z918" s="1">
        <f>(($D918*'fnd base rates'!H$107)
+($E918*'fnd base rates'!H$108)
+($F918*'fnd base rates'!H$109)
+($G918*'fnd base rates'!H$110)
+($H918*'fnd base rates'!H$111)
+($I918*'fnd base rates'!H$112)
+($J918*'fnd base rates'!H$113)
+($K918*'fnd base rates'!H$114)
+($M918*'fnd base rates'!H$116)
+($N918*'fnd base rates'!H$117)
+($O918*'fnd base rates'!H$118)
+($P918*VLOOKUP($S918+12,rate_basefnd,8)))</f>
        <v>792.30720999999994</v>
      </c>
      <c r="AA918" s="1">
        <f>(($D918*'fnd base rates'!I$107)
+($E918*'fnd base rates'!I$108)
+($F918*'fnd base rates'!I$109)
+($G918*'fnd base rates'!I$110)
+($H918*'fnd base rates'!I$111)
+($I918*'fnd base rates'!I$112)
+($J918*'fnd base rates'!I$113)
+($K918*'fnd base rates'!I$114)
+($M918*'fnd base rates'!I$116)
+($N918*'fnd base rates'!I$117)
+($O918*'fnd base rates'!I$118)
+($P918*VLOOKUP($S918+12,rate_basefnd,9)))
*$R918</f>
        <v>407.6</v>
      </c>
      <c r="AB918" s="1">
        <f>(($D918*'fnd base rates'!J$107)
+($E918*'fnd base rates'!J$108)
+($F918*'fnd base rates'!J$109)
+($G918*'fnd base rates'!J$110)
+($H918*'fnd base rates'!J$111)
+($I918*'fnd base rates'!J$112)
+($J918*'fnd base rates'!J$113)
+($K918*'fnd base rates'!J$114)
+($M918*'fnd base rates'!J$116)
+($N918*'fnd base rates'!J$117)
+($O918*'fnd base rates'!J$118)
+($P918*VLOOKUP($S918+12,rate_basefnd,10)))
*$R918</f>
        <v>549.04</v>
      </c>
      <c r="AC918" s="1">
        <f>(($D918*'fnd base rates'!K$107)
+($E918*'fnd base rates'!K$108)
+($F918*'fnd base rates'!K$109)
+($G918*'fnd base rates'!K$110)
+($H918*'fnd base rates'!K$111)
+($I918*'fnd base rates'!K$112)
+($J918*'fnd base rates'!K$113)
+($K918*'fnd base rates'!K$114)
+($M918*'fnd base rates'!K$116)
+($N918*'fnd base rates'!K$117)
+($O918*'fnd base rates'!K$118)
+($P918*VLOOKUP($S918+12,rate_basefnd,11)))
*$R918</f>
        <v>1099.5940109999999</v>
      </c>
      <c r="AD918" s="1">
        <f>(($D918*'fnd base rates'!L$107)
+($E918*'fnd base rates'!L$108)
+($F918*'fnd base rates'!L$109)
+($G918*'fnd base rates'!L$110)
+($H918*'fnd base rates'!L$111)
+($I918*'fnd base rates'!L$112)
+($J918*'fnd base rates'!L$113)
+($K918*'fnd base rates'!L$114)
+($M918*'fnd base rates'!L$116)
+($N918*'fnd base rates'!L$117)
+($O918*'fnd base rates'!L$118)
+($P918*VLOOKUP($S918+12,rate_basefnd,12)))</f>
        <v>1229.513406</v>
      </c>
      <c r="AE918" s="1">
        <f>(($D918*'fnd base rates'!M$107)
+($E918*'fnd base rates'!M$108)
+($F918*'fnd base rates'!M$109)
+($G918*'fnd base rates'!M$110)
+($H918*'fnd base rates'!M$111)
+($I918*'fnd base rates'!M$112)
+($J918*'fnd base rates'!M$113)
+($K918*'fnd base rates'!M$114)
+($M918*'fnd base rates'!M$116)
+($N918*'fnd base rates'!M$117)
+($O918*'fnd base rates'!M$118)
+($P918*VLOOKUP($S918+12,rate_basefnd,13)))</f>
        <v>0</v>
      </c>
      <c r="AF918" s="4">
        <f t="shared" si="1071"/>
        <v>11023.4167</v>
      </c>
      <c r="AH918" s="4">
        <f t="shared" si="1072"/>
        <v>499061024</v>
      </c>
      <c r="AI918" s="4" t="str">
        <f t="shared" si="1073"/>
        <v>499</v>
      </c>
      <c r="AJ918" s="2" t="str">
        <f t="shared" si="1074"/>
        <v>061</v>
      </c>
      <c r="AK918" s="2" t="str">
        <f t="shared" si="1075"/>
        <v>024</v>
      </c>
      <c r="AL918" s="4">
        <f t="shared" si="1076"/>
        <v>1</v>
      </c>
      <c r="AM918" s="4">
        <f t="shared" si="1068"/>
        <v>1</v>
      </c>
      <c r="AN918" s="4">
        <f t="shared" si="1077"/>
        <v>11023.4167</v>
      </c>
      <c r="AO918" s="4">
        <f t="shared" si="1078"/>
        <v>11023</v>
      </c>
      <c r="AP918" s="4">
        <f t="shared" si="1079"/>
        <v>0</v>
      </c>
      <c r="AQ918" s="2">
        <v>11023</v>
      </c>
      <c r="AW918" s="4">
        <v>11009</v>
      </c>
      <c r="AX918" s="5">
        <f t="shared" si="1080"/>
        <v>14</v>
      </c>
      <c r="AY918" s="4">
        <v>11023</v>
      </c>
      <c r="AZ918" s="5"/>
      <c r="BB918" s="5">
        <f t="shared" ref="BB918" si="1092">BC918-BA918</f>
        <v>0</v>
      </c>
    </row>
    <row r="919" spans="1:54" s="4" customFormat="1">
      <c r="A919" s="278">
        <v>499</v>
      </c>
      <c r="B919" s="2">
        <v>499061061</v>
      </c>
      <c r="C919" s="10" t="s">
        <v>1118</v>
      </c>
      <c r="D919" s="15">
        <f>'fnd enro'!D919</f>
        <v>0</v>
      </c>
      <c r="E919" s="15">
        <f>'fnd enro'!E919</f>
        <v>0</v>
      </c>
      <c r="F919" s="15">
        <f>'fnd enro'!F919</f>
        <v>0</v>
      </c>
      <c r="G919" s="15">
        <f>'fnd enro'!G919</f>
        <v>0</v>
      </c>
      <c r="H919" s="15">
        <f>'fnd enro'!H919</f>
        <v>71</v>
      </c>
      <c r="I919" s="15">
        <f>'fnd enro'!I919</f>
        <v>70</v>
      </c>
      <c r="J919" s="15">
        <f>'fnd enro'!J919</f>
        <v>0</v>
      </c>
      <c r="K919" s="16">
        <f>'fnd enro'!K919</f>
        <v>5.4002999999999997</v>
      </c>
      <c r="L919" s="15">
        <f>'fnd enro'!L919</f>
        <v>0</v>
      </c>
      <c r="M919" s="15">
        <f>'fnd enro'!M919</f>
        <v>0</v>
      </c>
      <c r="N919" s="15">
        <f>'fnd enro'!N919</f>
        <v>2</v>
      </c>
      <c r="O919" s="15">
        <f>'fnd enro'!O919</f>
        <v>1</v>
      </c>
      <c r="P919" s="15">
        <f>'fnd enro'!P919</f>
        <v>71</v>
      </c>
      <c r="Q919" s="15">
        <f>'fnd enro'!R919</f>
        <v>141</v>
      </c>
      <c r="R919" s="16">
        <f t="shared" si="1070"/>
        <v>1</v>
      </c>
      <c r="S919" s="15">
        <f>VALUE('fnd enro'!Q919)</f>
        <v>10</v>
      </c>
      <c r="T919" s="2"/>
      <c r="U919" s="1">
        <f>(($D919*'fnd base rates'!C$107)
+($E919*'fnd base rates'!C$108)
+($F919*'fnd base rates'!C$109)
+($G919*'fnd base rates'!C$110)
+($H919*'fnd base rates'!C$111)
+($I919*'fnd base rates'!C$112)
+($J919*'fnd base rates'!C$113)
+($K919*'fnd base rates'!C$114)
+($M919*'fnd base rates'!C$116)
+($N919*'fnd base rates'!C$117)
+($O919*'fnd base rates'!C$118)
+($P919*VLOOKUP($S919+12,rate_basefnd,3)))
*$R919</f>
        <v>77533.133312999998</v>
      </c>
      <c r="V919" s="1">
        <f>(($D919*'fnd base rates'!D$107)
+($E919*'fnd base rates'!D$108)
+($F919*'fnd base rates'!D$109)
+($G919*'fnd base rates'!D$110)
+($H919*'fnd base rates'!D$111)
+($I919*'fnd base rates'!D$112)
+($J919*'fnd base rates'!D$113)
+($K919*'fnd base rates'!D$114)
+($M919*'fnd base rates'!D$116)
+($N919*'fnd base rates'!D$117)
+($O919*'fnd base rates'!D$118)
+($P919*VLOOKUP($S919+12,rate_basefnd,4)))
*$R919</f>
        <v>127334.45000000001</v>
      </c>
      <c r="W919" s="1">
        <f>(($D919*'fnd base rates'!E$107)
+($E919*'fnd base rates'!E$108)
+($F919*'fnd base rates'!E$109)
+($G919*'fnd base rates'!E$110)
+($H919*'fnd base rates'!E$111)
+($I919*'fnd base rates'!E$112)
+($J919*'fnd base rates'!E$113)
+($K919*'fnd base rates'!E$114)
+($M919*'fnd base rates'!E$116)
+($N919*'fnd base rates'!E$117)
+($O919*'fnd base rates'!E$118)
+($P919*VLOOKUP($S919+12,rate_basefnd,5)))
*$R919</f>
        <v>797624.88151899993</v>
      </c>
      <c r="X919" s="1">
        <f>(($D919*'fnd base rates'!F$107)
+($E919*'fnd base rates'!F$108)
+($F919*'fnd base rates'!F$109)
+($G919*'fnd base rates'!F$110)
+($H919*'fnd base rates'!F$111)
+($I919*'fnd base rates'!F$112)
+($J919*'fnd base rates'!F$113)
+($K919*'fnd base rates'!F$114)
+($M919*'fnd base rates'!F$116)
+($N919*'fnd base rates'!F$117)
+($O919*'fnd base rates'!F$118)
+($P919*VLOOKUP($S919+12,rate_basefnd,6)))
*$R919</f>
        <v>127171.96186200001</v>
      </c>
      <c r="Y919" s="1">
        <f>(($D919*'fnd base rates'!G$107)
+($E919*'fnd base rates'!G$108)
+($F919*'fnd base rates'!G$109)
+($G919*'fnd base rates'!G$110)
+($H919*'fnd base rates'!G$111)
+($I919*'fnd base rates'!G$112)
+($J919*'fnd base rates'!G$113)
+($K919*'fnd base rates'!G$114)
+($M919*'fnd base rates'!G$116)
+($N919*'fnd base rates'!G$117)
+($O919*'fnd base rates'!G$118)
+($P919*VLOOKUP($S919+12,rate_basefnd,7)))
*$R919</f>
        <v>33726.075598999996</v>
      </c>
      <c r="Z919" s="1">
        <f>(($D919*'fnd base rates'!H$107)
+($E919*'fnd base rates'!H$108)
+($F919*'fnd base rates'!H$109)
+($G919*'fnd base rates'!H$110)
+($H919*'fnd base rates'!H$111)
+($I919*'fnd base rates'!H$112)
+($J919*'fnd base rates'!H$113)
+($K919*'fnd base rates'!H$114)
+($M919*'fnd base rates'!H$116)
+($N919*'fnd base rates'!H$117)
+($O919*'fnd base rates'!H$118)
+($P919*VLOOKUP($S919+12,rate_basefnd,8)))</f>
        <v>93087.356609999988</v>
      </c>
      <c r="AA919" s="1">
        <f>(($D919*'fnd base rates'!I$107)
+($E919*'fnd base rates'!I$108)
+($F919*'fnd base rates'!I$109)
+($G919*'fnd base rates'!I$110)
+($H919*'fnd base rates'!I$111)
+($I919*'fnd base rates'!I$112)
+($J919*'fnd base rates'!I$113)
+($K919*'fnd base rates'!I$114)
+($M919*'fnd base rates'!I$116)
+($N919*'fnd base rates'!I$117)
+($O919*'fnd base rates'!I$118)
+($P919*VLOOKUP($S919+12,rate_basefnd,9)))
*$R919</f>
        <v>61941.390000000007</v>
      </c>
      <c r="AB919" s="1">
        <f>(($D919*'fnd base rates'!J$107)
+($E919*'fnd base rates'!J$108)
+($F919*'fnd base rates'!J$109)
+($G919*'fnd base rates'!J$110)
+($H919*'fnd base rates'!J$111)
+($I919*'fnd base rates'!J$112)
+($J919*'fnd base rates'!J$113)
+($K919*'fnd base rates'!J$114)
+($M919*'fnd base rates'!J$116)
+($N919*'fnd base rates'!J$117)
+($O919*'fnd base rates'!J$118)
+($P919*VLOOKUP($S919+12,rate_basefnd,10)))
*$R919</f>
        <v>103893.73</v>
      </c>
      <c r="AC919" s="1">
        <f>(($D919*'fnd base rates'!K$107)
+($E919*'fnd base rates'!K$108)
+($F919*'fnd base rates'!K$109)
+($G919*'fnd base rates'!K$110)
+($H919*'fnd base rates'!K$111)
+($I919*'fnd base rates'!K$112)
+($J919*'fnd base rates'!K$113)
+($K919*'fnd base rates'!K$114)
+($M919*'fnd base rates'!K$116)
+($N919*'fnd base rates'!K$117)
+($O919*'fnd base rates'!K$118)
+($P919*VLOOKUP($S919+12,rate_basefnd,11)))
*$R919</f>
        <v>158080.06555100001</v>
      </c>
      <c r="AD919" s="1">
        <f>(($D919*'fnd base rates'!L$107)
+($E919*'fnd base rates'!L$108)
+($F919*'fnd base rates'!L$109)
+($G919*'fnd base rates'!L$110)
+($H919*'fnd base rates'!L$111)
+($I919*'fnd base rates'!L$112)
+($J919*'fnd base rates'!L$113)
+($K919*'fnd base rates'!L$114)
+($M919*'fnd base rates'!L$116)
+($N919*'fnd base rates'!L$117)
+($O919*'fnd base rates'!L$118)
+($P919*VLOOKUP($S919+12,rate_basefnd,12)))</f>
        <v>220082.51024600002</v>
      </c>
      <c r="AE919" s="1">
        <f>(($D919*'fnd base rates'!M$107)
+($E919*'fnd base rates'!M$108)
+($F919*'fnd base rates'!M$109)
+($G919*'fnd base rates'!M$110)
+($H919*'fnd base rates'!M$111)
+($I919*'fnd base rates'!M$112)
+($J919*'fnd base rates'!M$113)
+($K919*'fnd base rates'!M$114)
+($M919*'fnd base rates'!M$116)
+($N919*'fnd base rates'!M$117)
+($O919*'fnd base rates'!M$118)
+($P919*VLOOKUP($S919+12,rate_basefnd,13)))</f>
        <v>0</v>
      </c>
      <c r="AF919" s="4">
        <f t="shared" si="1071"/>
        <v>1800475.5546999997</v>
      </c>
      <c r="AH919" s="4">
        <f t="shared" si="1072"/>
        <v>499061061</v>
      </c>
      <c r="AI919" s="4" t="str">
        <f t="shared" si="1073"/>
        <v>499</v>
      </c>
      <c r="AJ919" s="2" t="str">
        <f t="shared" si="1074"/>
        <v>061</v>
      </c>
      <c r="AK919" s="2" t="str">
        <f t="shared" si="1075"/>
        <v>061</v>
      </c>
      <c r="AL919" s="4">
        <f t="shared" si="1076"/>
        <v>1</v>
      </c>
      <c r="AM919" s="4">
        <f t="shared" si="1068"/>
        <v>141</v>
      </c>
      <c r="AN919" s="4">
        <f t="shared" si="1077"/>
        <v>1800475.5546999997</v>
      </c>
      <c r="AO919" s="4">
        <f t="shared" si="1078"/>
        <v>12769</v>
      </c>
      <c r="AP919" s="4">
        <f t="shared" si="1079"/>
        <v>0</v>
      </c>
      <c r="AQ919" s="2">
        <v>12769</v>
      </c>
      <c r="AW919" s="4">
        <v>12723</v>
      </c>
      <c r="AX919" s="5">
        <f t="shared" si="1080"/>
        <v>46</v>
      </c>
      <c r="AY919" s="4">
        <v>12769</v>
      </c>
      <c r="AZ919" s="5"/>
      <c r="BB919" s="5">
        <f t="shared" ref="BB919" si="1093">BC919-BA919</f>
        <v>0</v>
      </c>
    </row>
    <row r="920" spans="1:54" s="4" customFormat="1">
      <c r="A920" s="278">
        <v>499</v>
      </c>
      <c r="B920" s="2">
        <v>499061111</v>
      </c>
      <c r="C920" s="10" t="s">
        <v>1118</v>
      </c>
      <c r="D920" s="15">
        <f>'fnd enro'!D920</f>
        <v>0</v>
      </c>
      <c r="E920" s="15">
        <f>'fnd enro'!E920</f>
        <v>0</v>
      </c>
      <c r="F920" s="15">
        <f>'fnd enro'!F920</f>
        <v>0</v>
      </c>
      <c r="G920" s="15">
        <f>'fnd enro'!G920</f>
        <v>0</v>
      </c>
      <c r="H920" s="15">
        <f>'fnd enro'!H920</f>
        <v>0</v>
      </c>
      <c r="I920" s="15">
        <f>'fnd enro'!I920</f>
        <v>1</v>
      </c>
      <c r="J920" s="15">
        <f>'fnd enro'!J920</f>
        <v>0</v>
      </c>
      <c r="K920" s="16">
        <f>'fnd enro'!K920</f>
        <v>3.8300000000000001E-2</v>
      </c>
      <c r="L920" s="15">
        <f>'fnd enro'!L920</f>
        <v>0</v>
      </c>
      <c r="M920" s="15">
        <f>'fnd enro'!M920</f>
        <v>0</v>
      </c>
      <c r="N920" s="15">
        <f>'fnd enro'!N920</f>
        <v>0</v>
      </c>
      <c r="O920" s="15">
        <f>'fnd enro'!O920</f>
        <v>0</v>
      </c>
      <c r="P920" s="15">
        <f>'fnd enro'!P920</f>
        <v>1</v>
      </c>
      <c r="Q920" s="15">
        <f>'fnd enro'!R920</f>
        <v>1</v>
      </c>
      <c r="R920" s="16">
        <f t="shared" si="1070"/>
        <v>1</v>
      </c>
      <c r="S920" s="15">
        <f>VALUE('fnd enro'!Q920)</f>
        <v>6</v>
      </c>
      <c r="T920" s="2"/>
      <c r="U920" s="1">
        <f>(($D920*'fnd base rates'!C$107)
+($E920*'fnd base rates'!C$108)
+($F920*'fnd base rates'!C$109)
+($G920*'fnd base rates'!C$110)
+($H920*'fnd base rates'!C$111)
+($I920*'fnd base rates'!C$112)
+($J920*'fnd base rates'!C$113)
+($K920*'fnd base rates'!C$114)
+($M920*'fnd base rates'!C$116)
+($N920*'fnd base rates'!C$117)
+($O920*'fnd base rates'!C$118)
+($P920*VLOOKUP($S920+12,rate_basefnd,3)))
*$R920</f>
        <v>573.08229299999994</v>
      </c>
      <c r="V920" s="1">
        <f>(($D920*'fnd base rates'!D$107)
+($E920*'fnd base rates'!D$108)
+($F920*'fnd base rates'!D$109)
+($G920*'fnd base rates'!D$110)
+($H920*'fnd base rates'!D$111)
+($I920*'fnd base rates'!D$112)
+($J920*'fnd base rates'!D$113)
+($K920*'fnd base rates'!D$114)
+($M920*'fnd base rates'!D$116)
+($N920*'fnd base rates'!D$117)
+($O920*'fnd base rates'!D$118)
+($P920*VLOOKUP($S920+12,rate_basefnd,4)))
*$R920</f>
        <v>1019.06</v>
      </c>
      <c r="W920" s="1">
        <f>(($D920*'fnd base rates'!E$107)
+($E920*'fnd base rates'!E$108)
+($F920*'fnd base rates'!E$109)
+($G920*'fnd base rates'!E$110)
+($H920*'fnd base rates'!E$111)
+($I920*'fnd base rates'!E$112)
+($J920*'fnd base rates'!E$113)
+($K920*'fnd base rates'!E$114)
+($M920*'fnd base rates'!E$116)
+($N920*'fnd base rates'!E$117)
+($O920*'fnd base rates'!E$118)
+($P920*VLOOKUP($S920+12,rate_basefnd,5)))
*$R920</f>
        <v>7498.8752590000004</v>
      </c>
      <c r="X920" s="1">
        <f>(($D920*'fnd base rates'!F$107)
+($E920*'fnd base rates'!F$108)
+($F920*'fnd base rates'!F$109)
+($G920*'fnd base rates'!F$110)
+($H920*'fnd base rates'!F$111)
+($I920*'fnd base rates'!F$112)
+($J920*'fnd base rates'!F$113)
+($K920*'fnd base rates'!F$114)
+($M920*'fnd base rates'!F$116)
+($N920*'fnd base rates'!F$117)
+($O920*'fnd base rates'!F$118)
+($P920*VLOOKUP($S920+12,rate_basefnd,6)))
*$R920</f>
        <v>846.10838200000012</v>
      </c>
      <c r="Y920" s="1">
        <f>(($D920*'fnd base rates'!G$107)
+($E920*'fnd base rates'!G$108)
+($F920*'fnd base rates'!G$109)
+($G920*'fnd base rates'!G$110)
+($H920*'fnd base rates'!G$111)
+($I920*'fnd base rates'!G$112)
+($J920*'fnd base rates'!G$113)
+($K920*'fnd base rates'!G$114)
+($M920*'fnd base rates'!G$116)
+($N920*'fnd base rates'!G$117)
+($O920*'fnd base rates'!G$118)
+($P920*VLOOKUP($S920+12,rate_basefnd,7)))
*$R920</f>
        <v>292.57613900000001</v>
      </c>
      <c r="Z920" s="1">
        <f>(($D920*'fnd base rates'!H$107)
+($E920*'fnd base rates'!H$108)
+($F920*'fnd base rates'!H$109)
+($G920*'fnd base rates'!H$110)
+($H920*'fnd base rates'!H$111)
+($I920*'fnd base rates'!H$112)
+($J920*'fnd base rates'!H$113)
+($K920*'fnd base rates'!H$114)
+($M920*'fnd base rates'!H$116)
+($N920*'fnd base rates'!H$117)
+($O920*'fnd base rates'!H$118)
+($P920*VLOOKUP($S920+12,rate_basefnd,8)))</f>
        <v>813.13720999999998</v>
      </c>
      <c r="AA920" s="1">
        <f>(($D920*'fnd base rates'!I$107)
+($E920*'fnd base rates'!I$108)
+($F920*'fnd base rates'!I$109)
+($G920*'fnd base rates'!I$110)
+($H920*'fnd base rates'!I$111)
+($I920*'fnd base rates'!I$112)
+($J920*'fnd base rates'!I$113)
+($K920*'fnd base rates'!I$114)
+($M920*'fnd base rates'!I$116)
+($N920*'fnd base rates'!I$117)
+($O920*'fnd base rates'!I$118)
+($P920*VLOOKUP($S920+12,rate_basefnd,9)))
*$R920</f>
        <v>521.02</v>
      </c>
      <c r="AB920" s="1">
        <f>(($D920*'fnd base rates'!J$107)
+($E920*'fnd base rates'!J$108)
+($F920*'fnd base rates'!J$109)
+($G920*'fnd base rates'!J$110)
+($H920*'fnd base rates'!J$111)
+($I920*'fnd base rates'!J$112)
+($J920*'fnd base rates'!J$113)
+($K920*'fnd base rates'!J$114)
+($M920*'fnd base rates'!J$116)
+($N920*'fnd base rates'!J$117)
+($O920*'fnd base rates'!J$118)
+($P920*VLOOKUP($S920+12,rate_basefnd,10)))
*$R920</f>
        <v>1138.4000000000001</v>
      </c>
      <c r="AC920" s="1">
        <f>(($D920*'fnd base rates'!K$107)
+($E920*'fnd base rates'!K$108)
+($F920*'fnd base rates'!K$109)
+($G920*'fnd base rates'!K$110)
+($H920*'fnd base rates'!K$111)
+($I920*'fnd base rates'!K$112)
+($J920*'fnd base rates'!K$113)
+($K920*'fnd base rates'!K$114)
+($M920*'fnd base rates'!K$116)
+($N920*'fnd base rates'!K$117)
+($O920*'fnd base rates'!K$118)
+($P920*VLOOKUP($S920+12,rate_basefnd,11)))
*$R920</f>
        <v>1099.5940109999999</v>
      </c>
      <c r="AD920" s="1">
        <f>(($D920*'fnd base rates'!L$107)
+($E920*'fnd base rates'!L$108)
+($F920*'fnd base rates'!L$109)
+($G920*'fnd base rates'!L$110)
+($H920*'fnd base rates'!L$111)
+($I920*'fnd base rates'!L$112)
+($J920*'fnd base rates'!L$113)
+($K920*'fnd base rates'!L$114)
+($M920*'fnd base rates'!L$116)
+($N920*'fnd base rates'!L$117)
+($O920*'fnd base rates'!L$118)
+($P920*VLOOKUP($S920+12,rate_basefnd,12)))</f>
        <v>1682.593406</v>
      </c>
      <c r="AE920" s="1">
        <f>(($D920*'fnd base rates'!M$107)
+($E920*'fnd base rates'!M$108)
+($F920*'fnd base rates'!M$109)
+($G920*'fnd base rates'!M$110)
+($H920*'fnd base rates'!M$111)
+($I920*'fnd base rates'!M$112)
+($J920*'fnd base rates'!M$113)
+($K920*'fnd base rates'!M$114)
+($M920*'fnd base rates'!M$116)
+($N920*'fnd base rates'!M$117)
+($O920*'fnd base rates'!M$118)
+($P920*VLOOKUP($S920+12,rate_basefnd,13)))</f>
        <v>0</v>
      </c>
      <c r="AF920" s="4">
        <f t="shared" si="1071"/>
        <v>15484.446700000002</v>
      </c>
      <c r="AH920" s="4">
        <f t="shared" si="1072"/>
        <v>499061111</v>
      </c>
      <c r="AI920" s="4" t="str">
        <f t="shared" si="1073"/>
        <v>499</v>
      </c>
      <c r="AJ920" s="2" t="str">
        <f t="shared" si="1074"/>
        <v>061</v>
      </c>
      <c r="AK920" s="2" t="str">
        <f t="shared" si="1075"/>
        <v>111</v>
      </c>
      <c r="AL920" s="4">
        <f t="shared" si="1076"/>
        <v>1</v>
      </c>
      <c r="AM920" s="4">
        <f t="shared" si="1068"/>
        <v>1</v>
      </c>
      <c r="AN920" s="4">
        <f t="shared" si="1077"/>
        <v>15484.446700000002</v>
      </c>
      <c r="AO920" s="4">
        <f t="shared" si="1078"/>
        <v>15484</v>
      </c>
      <c r="AP920" s="4">
        <f t="shared" si="1079"/>
        <v>0</v>
      </c>
      <c r="AQ920" s="2">
        <v>15484</v>
      </c>
      <c r="AW920" s="4">
        <v>15452</v>
      </c>
      <c r="AX920" s="5">
        <f t="shared" si="1080"/>
        <v>32</v>
      </c>
      <c r="AY920" s="4">
        <v>15484</v>
      </c>
      <c r="AZ920" s="5"/>
      <c r="BB920" s="5">
        <f t="shared" ref="BB920" si="1094">BC920-BA920</f>
        <v>0</v>
      </c>
    </row>
    <row r="921" spans="1:54" s="4" customFormat="1">
      <c r="A921" s="278">
        <v>499</v>
      </c>
      <c r="B921" s="2">
        <v>499061114</v>
      </c>
      <c r="C921" s="10" t="s">
        <v>1118</v>
      </c>
      <c r="D921" s="15">
        <f>'fnd enro'!D921</f>
        <v>0</v>
      </c>
      <c r="E921" s="15">
        <f>'fnd enro'!E921</f>
        <v>0</v>
      </c>
      <c r="F921" s="15">
        <f>'fnd enro'!F921</f>
        <v>0</v>
      </c>
      <c r="G921" s="15">
        <f>'fnd enro'!G921</f>
        <v>0</v>
      </c>
      <c r="H921" s="15">
        <f>'fnd enro'!H921</f>
        <v>0</v>
      </c>
      <c r="I921" s="15">
        <f>'fnd enro'!I921</f>
        <v>1</v>
      </c>
      <c r="J921" s="15">
        <f>'fnd enro'!J921</f>
        <v>0</v>
      </c>
      <c r="K921" s="16">
        <f>'fnd enro'!K921</f>
        <v>3.8300000000000001E-2</v>
      </c>
      <c r="L921" s="15">
        <f>'fnd enro'!L921</f>
        <v>0</v>
      </c>
      <c r="M921" s="15">
        <f>'fnd enro'!M921</f>
        <v>0</v>
      </c>
      <c r="N921" s="15">
        <f>'fnd enro'!N921</f>
        <v>0</v>
      </c>
      <c r="O921" s="15">
        <f>'fnd enro'!O921</f>
        <v>0</v>
      </c>
      <c r="P921" s="15">
        <f>'fnd enro'!P921</f>
        <v>1</v>
      </c>
      <c r="Q921" s="15">
        <f>'fnd enro'!R921</f>
        <v>1</v>
      </c>
      <c r="R921" s="16">
        <f t="shared" si="1070"/>
        <v>1</v>
      </c>
      <c r="S921" s="15">
        <f>VALUE('fnd enro'!Q921)</f>
        <v>10</v>
      </c>
      <c r="T921" s="2"/>
      <c r="U921" s="1">
        <f>(($D921*'fnd base rates'!C$107)
+($E921*'fnd base rates'!C$108)
+($F921*'fnd base rates'!C$109)
+($G921*'fnd base rates'!C$110)
+($H921*'fnd base rates'!C$111)
+($I921*'fnd base rates'!C$112)
+($J921*'fnd base rates'!C$113)
+($K921*'fnd base rates'!C$114)
+($M921*'fnd base rates'!C$116)
+($N921*'fnd base rates'!C$117)
+($O921*'fnd base rates'!C$118)
+($P921*VLOOKUP($S921+12,rate_basefnd,3)))
*$R921</f>
        <v>582.69229299999995</v>
      </c>
      <c r="V921" s="1">
        <f>(($D921*'fnd base rates'!D$107)
+($E921*'fnd base rates'!D$108)
+($F921*'fnd base rates'!D$109)
+($G921*'fnd base rates'!D$110)
+($H921*'fnd base rates'!D$111)
+($I921*'fnd base rates'!D$112)
+($J921*'fnd base rates'!D$113)
+($K921*'fnd base rates'!D$114)
+($M921*'fnd base rates'!D$116)
+($N921*'fnd base rates'!D$117)
+($O921*'fnd base rates'!D$118)
+($P921*VLOOKUP($S921+12,rate_basefnd,4)))
*$R921</f>
        <v>1064.5899999999999</v>
      </c>
      <c r="W921" s="1">
        <f>(($D921*'fnd base rates'!E$107)
+($E921*'fnd base rates'!E$108)
+($F921*'fnd base rates'!E$109)
+($G921*'fnd base rates'!E$110)
+($H921*'fnd base rates'!E$111)
+($I921*'fnd base rates'!E$112)
+($J921*'fnd base rates'!E$113)
+($K921*'fnd base rates'!E$114)
+($M921*'fnd base rates'!E$116)
+($N921*'fnd base rates'!E$117)
+($O921*'fnd base rates'!E$118)
+($P921*VLOOKUP($S921+12,rate_basefnd,5)))
*$R921</f>
        <v>7943.3452589999997</v>
      </c>
      <c r="X921" s="1">
        <f>(($D921*'fnd base rates'!F$107)
+($E921*'fnd base rates'!F$108)
+($F921*'fnd base rates'!F$109)
+($G921*'fnd base rates'!F$110)
+($H921*'fnd base rates'!F$111)
+($I921*'fnd base rates'!F$112)
+($J921*'fnd base rates'!F$113)
+($K921*'fnd base rates'!F$114)
+($M921*'fnd base rates'!F$116)
+($N921*'fnd base rates'!F$117)
+($O921*'fnd base rates'!F$118)
+($P921*VLOOKUP($S921+12,rate_basefnd,6)))
*$R921</f>
        <v>846.10838200000012</v>
      </c>
      <c r="Y921" s="1">
        <f>(($D921*'fnd base rates'!G$107)
+($E921*'fnd base rates'!G$108)
+($F921*'fnd base rates'!G$109)
+($G921*'fnd base rates'!G$110)
+($H921*'fnd base rates'!G$111)
+($I921*'fnd base rates'!G$112)
+($J921*'fnd base rates'!G$113)
+($K921*'fnd base rates'!G$114)
+($M921*'fnd base rates'!G$116)
+($N921*'fnd base rates'!G$117)
+($O921*'fnd base rates'!G$118)
+($P921*VLOOKUP($S921+12,rate_basefnd,7)))
*$R921</f>
        <v>314.14613899999995</v>
      </c>
      <c r="Z921" s="1">
        <f>(($D921*'fnd base rates'!H$107)
+($E921*'fnd base rates'!H$108)
+($F921*'fnd base rates'!H$109)
+($G921*'fnd base rates'!H$110)
+($H921*'fnd base rates'!H$111)
+($I921*'fnd base rates'!H$112)
+($J921*'fnd base rates'!H$113)
+($K921*'fnd base rates'!H$114)
+($M921*'fnd base rates'!H$116)
+($N921*'fnd base rates'!H$117)
+($O921*'fnd base rates'!H$118)
+($P921*VLOOKUP($S921+12,rate_basefnd,8)))</f>
        <v>816.44720999999993</v>
      </c>
      <c r="AA921" s="1">
        <f>(($D921*'fnd base rates'!I$107)
+($E921*'fnd base rates'!I$108)
+($F921*'fnd base rates'!I$109)
+($G921*'fnd base rates'!I$110)
+($H921*'fnd base rates'!I$111)
+($I921*'fnd base rates'!I$112)
+($J921*'fnd base rates'!I$113)
+($K921*'fnd base rates'!I$114)
+($M921*'fnd base rates'!I$116)
+($N921*'fnd base rates'!I$117)
+($O921*'fnd base rates'!I$118)
+($P921*VLOOKUP($S921+12,rate_basefnd,9)))
*$R921</f>
        <v>539.02</v>
      </c>
      <c r="AB921" s="1">
        <f>(($D921*'fnd base rates'!J$107)
+($E921*'fnd base rates'!J$108)
+($F921*'fnd base rates'!J$109)
+($G921*'fnd base rates'!J$110)
+($H921*'fnd base rates'!J$111)
+($I921*'fnd base rates'!J$112)
+($J921*'fnd base rates'!J$113)
+($K921*'fnd base rates'!J$114)
+($M921*'fnd base rates'!J$116)
+($N921*'fnd base rates'!J$117)
+($O921*'fnd base rates'!J$118)
+($P921*VLOOKUP($S921+12,rate_basefnd,10)))
*$R921</f>
        <v>1231.92</v>
      </c>
      <c r="AC921" s="1">
        <f>(($D921*'fnd base rates'!K$107)
+($E921*'fnd base rates'!K$108)
+($F921*'fnd base rates'!K$109)
+($G921*'fnd base rates'!K$110)
+($H921*'fnd base rates'!K$111)
+($I921*'fnd base rates'!K$112)
+($J921*'fnd base rates'!K$113)
+($K921*'fnd base rates'!K$114)
+($M921*'fnd base rates'!K$116)
+($N921*'fnd base rates'!K$117)
+($O921*'fnd base rates'!K$118)
+($P921*VLOOKUP($S921+12,rate_basefnd,11)))
*$R921</f>
        <v>1099.5940109999999</v>
      </c>
      <c r="AD921" s="1">
        <f>(($D921*'fnd base rates'!L$107)
+($E921*'fnd base rates'!L$108)
+($F921*'fnd base rates'!L$109)
+($G921*'fnd base rates'!L$110)
+($H921*'fnd base rates'!L$111)
+($I921*'fnd base rates'!L$112)
+($J921*'fnd base rates'!L$113)
+($K921*'fnd base rates'!L$114)
+($M921*'fnd base rates'!L$116)
+($N921*'fnd base rates'!L$117)
+($O921*'fnd base rates'!L$118)
+($P921*VLOOKUP($S921+12,rate_basefnd,12)))</f>
        <v>1754.493406</v>
      </c>
      <c r="AE921" s="1">
        <f>(($D921*'fnd base rates'!M$107)
+($E921*'fnd base rates'!M$108)
+($F921*'fnd base rates'!M$109)
+($G921*'fnd base rates'!M$110)
+($H921*'fnd base rates'!M$111)
+($I921*'fnd base rates'!M$112)
+($J921*'fnd base rates'!M$113)
+($K921*'fnd base rates'!M$114)
+($M921*'fnd base rates'!M$116)
+($N921*'fnd base rates'!M$117)
+($O921*'fnd base rates'!M$118)
+($P921*VLOOKUP($S921+12,rate_basefnd,13)))</f>
        <v>0</v>
      </c>
      <c r="AF921" s="4">
        <f t="shared" si="1071"/>
        <v>16192.3567</v>
      </c>
      <c r="AH921" s="4">
        <f t="shared" si="1072"/>
        <v>499061114</v>
      </c>
      <c r="AI921" s="4" t="str">
        <f t="shared" si="1073"/>
        <v>499</v>
      </c>
      <c r="AJ921" s="2" t="str">
        <f t="shared" si="1074"/>
        <v>061</v>
      </c>
      <c r="AK921" s="2" t="str">
        <f t="shared" si="1075"/>
        <v>114</v>
      </c>
      <c r="AL921" s="4">
        <f t="shared" si="1076"/>
        <v>1</v>
      </c>
      <c r="AM921" s="4">
        <f t="shared" si="1068"/>
        <v>1</v>
      </c>
      <c r="AN921" s="4">
        <f t="shared" si="1077"/>
        <v>16192.3567</v>
      </c>
      <c r="AO921" s="4">
        <f t="shared" si="1078"/>
        <v>16192</v>
      </c>
      <c r="AP921" s="4">
        <f t="shared" si="1079"/>
        <v>0</v>
      </c>
      <c r="AQ921" s="2">
        <v>16192</v>
      </c>
      <c r="AW921" s="4">
        <v>16118</v>
      </c>
      <c r="AX921" s="5">
        <f t="shared" si="1080"/>
        <v>74</v>
      </c>
      <c r="AY921" s="4">
        <v>16192</v>
      </c>
      <c r="AZ921" s="5"/>
      <c r="BB921" s="5">
        <f t="shared" ref="BB921" si="1095">BC921-BA921</f>
        <v>0</v>
      </c>
    </row>
    <row r="922" spans="1:54" s="4" customFormat="1">
      <c r="A922" s="278">
        <v>499</v>
      </c>
      <c r="B922" s="2">
        <v>499061137</v>
      </c>
      <c r="C922" s="10" t="s">
        <v>1118</v>
      </c>
      <c r="D922" s="15">
        <f>'fnd enro'!D922</f>
        <v>0</v>
      </c>
      <c r="E922" s="15">
        <f>'fnd enro'!E922</f>
        <v>0</v>
      </c>
      <c r="F922" s="15">
        <f>'fnd enro'!F922</f>
        <v>0</v>
      </c>
      <c r="G922" s="15">
        <f>'fnd enro'!G922</f>
        <v>0</v>
      </c>
      <c r="H922" s="15">
        <f>'fnd enro'!H922</f>
        <v>2</v>
      </c>
      <c r="I922" s="15">
        <f>'fnd enro'!I922</f>
        <v>2</v>
      </c>
      <c r="J922" s="15">
        <f>'fnd enro'!J922</f>
        <v>0</v>
      </c>
      <c r="K922" s="16">
        <f>'fnd enro'!K922</f>
        <v>0.1532</v>
      </c>
      <c r="L922" s="15">
        <f>'fnd enro'!L922</f>
        <v>0</v>
      </c>
      <c r="M922" s="15">
        <f>'fnd enro'!M922</f>
        <v>0</v>
      </c>
      <c r="N922" s="15">
        <f>'fnd enro'!N922</f>
        <v>0</v>
      </c>
      <c r="O922" s="15">
        <f>'fnd enro'!O922</f>
        <v>0</v>
      </c>
      <c r="P922" s="15">
        <f>'fnd enro'!P922</f>
        <v>3</v>
      </c>
      <c r="Q922" s="15">
        <f>'fnd enro'!R922</f>
        <v>4</v>
      </c>
      <c r="R922" s="16">
        <f t="shared" si="1070"/>
        <v>1</v>
      </c>
      <c r="S922" s="15">
        <f>VALUE('fnd enro'!Q922)</f>
        <v>12</v>
      </c>
      <c r="T922" s="2"/>
      <c r="U922" s="1">
        <f>(($D922*'fnd base rates'!C$107)
+($E922*'fnd base rates'!C$108)
+($F922*'fnd base rates'!C$109)
+($G922*'fnd base rates'!C$110)
+($H922*'fnd base rates'!C$111)
+($I922*'fnd base rates'!C$112)
+($J922*'fnd base rates'!C$113)
+($K922*'fnd base rates'!C$114)
+($M922*'fnd base rates'!C$116)
+($N922*'fnd base rates'!C$117)
+($O922*'fnd base rates'!C$118)
+($P922*VLOOKUP($S922+12,rate_basefnd,3)))
*$R922</f>
        <v>2272.9591719999999</v>
      </c>
      <c r="V922" s="1">
        <f>(($D922*'fnd base rates'!D$107)
+($E922*'fnd base rates'!D$108)
+($F922*'fnd base rates'!D$109)
+($G922*'fnd base rates'!D$110)
+($H922*'fnd base rates'!D$111)
+($I922*'fnd base rates'!D$112)
+($J922*'fnd base rates'!D$113)
+($K922*'fnd base rates'!D$114)
+($M922*'fnd base rates'!D$116)
+($N922*'fnd base rates'!D$117)
+($O922*'fnd base rates'!D$118)
+($P922*VLOOKUP($S922+12,rate_basefnd,4)))
*$R922</f>
        <v>3984.4300000000003</v>
      </c>
      <c r="W922" s="1">
        <f>(($D922*'fnd base rates'!E$107)
+($E922*'fnd base rates'!E$108)
+($F922*'fnd base rates'!E$109)
+($G922*'fnd base rates'!E$110)
+($H922*'fnd base rates'!E$111)
+($I922*'fnd base rates'!E$112)
+($J922*'fnd base rates'!E$113)
+($K922*'fnd base rates'!E$114)
+($M922*'fnd base rates'!E$116)
+($N922*'fnd base rates'!E$117)
+($O922*'fnd base rates'!E$118)
+($P922*VLOOKUP($S922+12,rate_basefnd,5)))
*$R922</f>
        <v>26318.951035999999</v>
      </c>
      <c r="X922" s="1">
        <f>(($D922*'fnd base rates'!F$107)
+($E922*'fnd base rates'!F$108)
+($F922*'fnd base rates'!F$109)
+($G922*'fnd base rates'!F$110)
+($H922*'fnd base rates'!F$111)
+($I922*'fnd base rates'!F$112)
+($J922*'fnd base rates'!F$113)
+($K922*'fnd base rates'!F$114)
+($M922*'fnd base rates'!F$116)
+($N922*'fnd base rates'!F$117)
+($O922*'fnd base rates'!F$118)
+($P922*VLOOKUP($S922+12,rate_basefnd,6)))
*$R922</f>
        <v>3592.0735279999999</v>
      </c>
      <c r="Y922" s="1">
        <f>(($D922*'fnd base rates'!G$107)
+($E922*'fnd base rates'!G$108)
+($F922*'fnd base rates'!G$109)
+($G922*'fnd base rates'!G$110)
+($H922*'fnd base rates'!G$111)
+($I922*'fnd base rates'!G$112)
+($J922*'fnd base rates'!G$113)
+($K922*'fnd base rates'!G$114)
+($M922*'fnd base rates'!G$116)
+($N922*'fnd base rates'!G$117)
+($O922*'fnd base rates'!G$118)
+($P922*VLOOKUP($S922+12,rate_basefnd,7)))
*$R922</f>
        <v>1135.594556</v>
      </c>
      <c r="Z922" s="1">
        <f>(($D922*'fnd base rates'!H$107)
+($E922*'fnd base rates'!H$108)
+($F922*'fnd base rates'!H$109)
+($G922*'fnd base rates'!H$110)
+($H922*'fnd base rates'!H$111)
+($I922*'fnd base rates'!H$112)
+($J922*'fnd base rates'!H$113)
+($K922*'fnd base rates'!H$114)
+($M922*'fnd base rates'!H$116)
+($N922*'fnd base rates'!H$117)
+($O922*'fnd base rates'!H$118)
+($P922*VLOOKUP($S922+12,rate_basefnd,8)))</f>
        <v>2662.8188399999999</v>
      </c>
      <c r="AA922" s="1">
        <f>(($D922*'fnd base rates'!I$107)
+($E922*'fnd base rates'!I$108)
+($F922*'fnd base rates'!I$109)
+($G922*'fnd base rates'!I$110)
+($H922*'fnd base rates'!I$111)
+($I922*'fnd base rates'!I$112)
+($J922*'fnd base rates'!I$113)
+($K922*'fnd base rates'!I$114)
+($M922*'fnd base rates'!I$116)
+($N922*'fnd base rates'!I$117)
+($O922*'fnd base rates'!I$118)
+($P922*VLOOKUP($S922+12,rate_basefnd,9)))
*$R922</f>
        <v>1904.83</v>
      </c>
      <c r="AB922" s="1">
        <f>(($D922*'fnd base rates'!J$107)
+($E922*'fnd base rates'!J$108)
+($F922*'fnd base rates'!J$109)
+($G922*'fnd base rates'!J$110)
+($H922*'fnd base rates'!J$111)
+($I922*'fnd base rates'!J$112)
+($J922*'fnd base rates'!J$113)
+($K922*'fnd base rates'!J$114)
+($M922*'fnd base rates'!J$116)
+($N922*'fnd base rates'!J$117)
+($O922*'fnd base rates'!J$118)
+($P922*VLOOKUP($S922+12,rate_basefnd,10)))
*$R922</f>
        <v>3743.16</v>
      </c>
      <c r="AC922" s="1">
        <f>(($D922*'fnd base rates'!K$107)
+($E922*'fnd base rates'!K$108)
+($F922*'fnd base rates'!K$109)
+($G922*'fnd base rates'!K$110)
+($H922*'fnd base rates'!K$111)
+($I922*'fnd base rates'!K$112)
+($J922*'fnd base rates'!K$113)
+($K922*'fnd base rates'!K$114)
+($M922*'fnd base rates'!K$116)
+($N922*'fnd base rates'!K$117)
+($O922*'fnd base rates'!K$118)
+($P922*VLOOKUP($S922+12,rate_basefnd,11)))
*$R922</f>
        <v>4459.8160440000001</v>
      </c>
      <c r="AD922" s="1">
        <f>(($D922*'fnd base rates'!L$107)
+($E922*'fnd base rates'!L$108)
+($F922*'fnd base rates'!L$109)
+($G922*'fnd base rates'!L$110)
+($H922*'fnd base rates'!L$111)
+($I922*'fnd base rates'!L$112)
+($J922*'fnd base rates'!L$113)
+($K922*'fnd base rates'!L$114)
+($M922*'fnd base rates'!L$116)
+($N922*'fnd base rates'!L$117)
+($O922*'fnd base rates'!L$118)
+($P922*VLOOKUP($S922+12,rate_basefnd,12)))</f>
        <v>6829.4136240000007</v>
      </c>
      <c r="AE922" s="1">
        <f>(($D922*'fnd base rates'!M$107)
+($E922*'fnd base rates'!M$108)
+($F922*'fnd base rates'!M$109)
+($G922*'fnd base rates'!M$110)
+($H922*'fnd base rates'!M$111)
+($I922*'fnd base rates'!M$112)
+($J922*'fnd base rates'!M$113)
+($K922*'fnd base rates'!M$114)
+($M922*'fnd base rates'!M$116)
+($N922*'fnd base rates'!M$117)
+($O922*'fnd base rates'!M$118)
+($P922*VLOOKUP($S922+12,rate_basefnd,13)))</f>
        <v>0</v>
      </c>
      <c r="AF922" s="4">
        <f t="shared" si="1071"/>
        <v>56904.046799999996</v>
      </c>
      <c r="AH922" s="4">
        <f t="shared" si="1072"/>
        <v>499061137</v>
      </c>
      <c r="AI922" s="4" t="str">
        <f t="shared" si="1073"/>
        <v>499</v>
      </c>
      <c r="AJ922" s="2" t="str">
        <f t="shared" si="1074"/>
        <v>061</v>
      </c>
      <c r="AK922" s="2" t="str">
        <f t="shared" si="1075"/>
        <v>137</v>
      </c>
      <c r="AL922" s="4">
        <f t="shared" si="1076"/>
        <v>1</v>
      </c>
      <c r="AM922" s="4">
        <f t="shared" si="1068"/>
        <v>4</v>
      </c>
      <c r="AN922" s="4">
        <f t="shared" si="1077"/>
        <v>56904.046799999996</v>
      </c>
      <c r="AO922" s="4">
        <f t="shared" si="1078"/>
        <v>14226</v>
      </c>
      <c r="AP922" s="4">
        <f t="shared" si="1079"/>
        <v>0</v>
      </c>
      <c r="AQ922" s="2">
        <v>14226</v>
      </c>
      <c r="AW922" s="4">
        <v>14132</v>
      </c>
      <c r="AX922" s="5">
        <f t="shared" si="1080"/>
        <v>94</v>
      </c>
      <c r="AY922" s="4">
        <v>14226</v>
      </c>
      <c r="AZ922" s="5"/>
      <c r="BB922" s="5">
        <f t="shared" ref="BB922" si="1096">BC922-BA922</f>
        <v>0</v>
      </c>
    </row>
    <row r="923" spans="1:54" s="4" customFormat="1">
      <c r="A923" s="278">
        <v>499</v>
      </c>
      <c r="B923" s="2">
        <v>499061161</v>
      </c>
      <c r="C923" s="10" t="s">
        <v>1118</v>
      </c>
      <c r="D923" s="15">
        <f>'fnd enro'!D923</f>
        <v>0</v>
      </c>
      <c r="E923" s="15">
        <f>'fnd enro'!E923</f>
        <v>0</v>
      </c>
      <c r="F923" s="15">
        <f>'fnd enro'!F923</f>
        <v>0</v>
      </c>
      <c r="G923" s="15">
        <f>'fnd enro'!G923</f>
        <v>0</v>
      </c>
      <c r="H923" s="15">
        <f>'fnd enro'!H923</f>
        <v>1</v>
      </c>
      <c r="I923" s="15">
        <f>'fnd enro'!I923</f>
        <v>8</v>
      </c>
      <c r="J923" s="15">
        <f>'fnd enro'!J923</f>
        <v>0</v>
      </c>
      <c r="K923" s="16">
        <f>'fnd enro'!K923</f>
        <v>0.34470000000000001</v>
      </c>
      <c r="L923" s="15">
        <f>'fnd enro'!L923</f>
        <v>0</v>
      </c>
      <c r="M923" s="15">
        <f>'fnd enro'!M923</f>
        <v>0</v>
      </c>
      <c r="N923" s="15">
        <f>'fnd enro'!N923</f>
        <v>1</v>
      </c>
      <c r="O923" s="15">
        <f>'fnd enro'!O923</f>
        <v>0</v>
      </c>
      <c r="P923" s="15">
        <f>'fnd enro'!P923</f>
        <v>9</v>
      </c>
      <c r="Q923" s="15">
        <f>'fnd enro'!R923</f>
        <v>9</v>
      </c>
      <c r="R923" s="16">
        <f t="shared" si="1070"/>
        <v>1</v>
      </c>
      <c r="S923" s="15">
        <f>VALUE('fnd enro'!Q923)</f>
        <v>6</v>
      </c>
      <c r="T923" s="2"/>
      <c r="U923" s="1">
        <f>(($D923*'fnd base rates'!C$107)
+($E923*'fnd base rates'!C$108)
+($F923*'fnd base rates'!C$109)
+($G923*'fnd base rates'!C$110)
+($H923*'fnd base rates'!C$111)
+($I923*'fnd base rates'!C$112)
+($J923*'fnd base rates'!C$113)
+($K923*'fnd base rates'!C$114)
+($M923*'fnd base rates'!C$116)
+($N923*'fnd base rates'!C$117)
+($O923*'fnd base rates'!C$118)
+($P923*VLOOKUP($S923+12,rate_basefnd,3)))
*$R923</f>
        <v>5257.5906370000002</v>
      </c>
      <c r="V923" s="1">
        <f>(($D923*'fnd base rates'!D$107)
+($E923*'fnd base rates'!D$108)
+($F923*'fnd base rates'!D$109)
+($G923*'fnd base rates'!D$110)
+($H923*'fnd base rates'!D$111)
+($I923*'fnd base rates'!D$112)
+($J923*'fnd base rates'!D$113)
+($K923*'fnd base rates'!D$114)
+($M923*'fnd base rates'!D$116)
+($N923*'fnd base rates'!D$117)
+($O923*'fnd base rates'!D$118)
+($P923*VLOOKUP($S923+12,rate_basefnd,4)))
*$R923</f>
        <v>9346.26</v>
      </c>
      <c r="W923" s="1">
        <f>(($D923*'fnd base rates'!E$107)
+($E923*'fnd base rates'!E$108)
+($F923*'fnd base rates'!E$109)
+($G923*'fnd base rates'!E$110)
+($H923*'fnd base rates'!E$111)
+($I923*'fnd base rates'!E$112)
+($J923*'fnd base rates'!E$113)
+($K923*'fnd base rates'!E$114)
+($M923*'fnd base rates'!E$116)
+($N923*'fnd base rates'!E$117)
+($O923*'fnd base rates'!E$118)
+($P923*VLOOKUP($S923+12,rate_basefnd,5)))
*$R923</f>
        <v>67322.697331000003</v>
      </c>
      <c r="X923" s="1">
        <f>(($D923*'fnd base rates'!F$107)
+($E923*'fnd base rates'!F$108)
+($F923*'fnd base rates'!F$109)
+($G923*'fnd base rates'!F$110)
+($H923*'fnd base rates'!F$111)
+($I923*'fnd base rates'!F$112)
+($J923*'fnd base rates'!F$113)
+($K923*'fnd base rates'!F$114)
+($M923*'fnd base rates'!F$116)
+($N923*'fnd base rates'!F$117)
+($O923*'fnd base rates'!F$118)
+($P923*VLOOKUP($S923+12,rate_basefnd,6)))
*$R923</f>
        <v>7893.5154380000013</v>
      </c>
      <c r="Y923" s="1">
        <f>(($D923*'fnd base rates'!G$107)
+($E923*'fnd base rates'!G$108)
+($F923*'fnd base rates'!G$109)
+($G923*'fnd base rates'!G$110)
+($H923*'fnd base rates'!G$111)
+($I923*'fnd base rates'!G$112)
+($J923*'fnd base rates'!G$113)
+($K923*'fnd base rates'!G$114)
+($M923*'fnd base rates'!G$116)
+($N923*'fnd base rates'!G$117)
+($O923*'fnd base rates'!G$118)
+($P923*VLOOKUP($S923+12,rate_basefnd,7)))
*$R923</f>
        <v>2687.4752509999998</v>
      </c>
      <c r="Z923" s="1">
        <f>(($D923*'fnd base rates'!H$107)
+($E923*'fnd base rates'!H$108)
+($F923*'fnd base rates'!H$109)
+($G923*'fnd base rates'!H$110)
+($H923*'fnd base rates'!H$111)
+($I923*'fnd base rates'!H$112)
+($J923*'fnd base rates'!H$113)
+($K923*'fnd base rates'!H$114)
+($M923*'fnd base rates'!H$116)
+($N923*'fnd base rates'!H$117)
+($O923*'fnd base rates'!H$118)
+($P923*VLOOKUP($S923+12,rate_basefnd,8)))</f>
        <v>7151.4948899999999</v>
      </c>
      <c r="AA923" s="1">
        <f>(($D923*'fnd base rates'!I$107)
+($E923*'fnd base rates'!I$108)
+($F923*'fnd base rates'!I$109)
+($G923*'fnd base rates'!I$110)
+($H923*'fnd base rates'!I$111)
+($I923*'fnd base rates'!I$112)
+($J923*'fnd base rates'!I$113)
+($K923*'fnd base rates'!I$114)
+($M923*'fnd base rates'!I$116)
+($N923*'fnd base rates'!I$117)
+($O923*'fnd base rates'!I$118)
+($P923*VLOOKUP($S923+12,rate_basefnd,9)))
*$R923</f>
        <v>4692.58</v>
      </c>
      <c r="AB923" s="1">
        <f>(($D923*'fnd base rates'!J$107)
+($E923*'fnd base rates'!J$108)
+($F923*'fnd base rates'!J$109)
+($G923*'fnd base rates'!J$110)
+($H923*'fnd base rates'!J$111)
+($I923*'fnd base rates'!J$112)
+($J923*'fnd base rates'!J$113)
+($K923*'fnd base rates'!J$114)
+($M923*'fnd base rates'!J$116)
+($N923*'fnd base rates'!J$117)
+($O923*'fnd base rates'!J$118)
+($P923*VLOOKUP($S923+12,rate_basefnd,10)))
*$R923</f>
        <v>9959.619999999999</v>
      </c>
      <c r="AC923" s="1">
        <f>(($D923*'fnd base rates'!K$107)
+($E923*'fnd base rates'!K$108)
+($F923*'fnd base rates'!K$109)
+($G923*'fnd base rates'!K$110)
+($H923*'fnd base rates'!K$111)
+($I923*'fnd base rates'!K$112)
+($J923*'fnd base rates'!K$113)
+($K923*'fnd base rates'!K$114)
+($M923*'fnd base rates'!K$116)
+($N923*'fnd base rates'!K$117)
+($O923*'fnd base rates'!K$118)
+($P923*VLOOKUP($S923+12,rate_basefnd,11)))
*$R923</f>
        <v>10226.576099</v>
      </c>
      <c r="AD923" s="1">
        <f>(($D923*'fnd base rates'!L$107)
+($E923*'fnd base rates'!L$108)
+($F923*'fnd base rates'!L$109)
+($G923*'fnd base rates'!L$110)
+($H923*'fnd base rates'!L$111)
+($I923*'fnd base rates'!L$112)
+($J923*'fnd base rates'!L$113)
+($K923*'fnd base rates'!L$114)
+($M923*'fnd base rates'!L$116)
+($N923*'fnd base rates'!L$117)
+($O923*'fnd base rates'!L$118)
+($P923*VLOOKUP($S923+12,rate_basefnd,12)))</f>
        <v>15539.900653999999</v>
      </c>
      <c r="AE923" s="1">
        <f>(($D923*'fnd base rates'!M$107)
+($E923*'fnd base rates'!M$108)
+($F923*'fnd base rates'!M$109)
+($G923*'fnd base rates'!M$110)
+($H923*'fnd base rates'!M$111)
+($I923*'fnd base rates'!M$112)
+($J923*'fnd base rates'!M$113)
+($K923*'fnd base rates'!M$114)
+($M923*'fnd base rates'!M$116)
+($N923*'fnd base rates'!M$117)
+($O923*'fnd base rates'!M$118)
+($P923*VLOOKUP($S923+12,rate_basefnd,13)))</f>
        <v>0</v>
      </c>
      <c r="AF923" s="4">
        <f t="shared" si="1071"/>
        <v>140077.71030000001</v>
      </c>
      <c r="AH923" s="4">
        <f t="shared" si="1072"/>
        <v>499061161</v>
      </c>
      <c r="AI923" s="4" t="str">
        <f t="shared" si="1073"/>
        <v>499</v>
      </c>
      <c r="AJ923" s="2" t="str">
        <f t="shared" si="1074"/>
        <v>061</v>
      </c>
      <c r="AK923" s="2" t="str">
        <f t="shared" si="1075"/>
        <v>161</v>
      </c>
      <c r="AL923" s="4">
        <f t="shared" si="1076"/>
        <v>1</v>
      </c>
      <c r="AM923" s="4">
        <f t="shared" si="1068"/>
        <v>9</v>
      </c>
      <c r="AN923" s="4">
        <f t="shared" si="1077"/>
        <v>140077.71030000001</v>
      </c>
      <c r="AO923" s="4">
        <f t="shared" si="1078"/>
        <v>15564</v>
      </c>
      <c r="AP923" s="4">
        <f t="shared" si="1079"/>
        <v>0</v>
      </c>
      <c r="AQ923" s="2">
        <v>15564</v>
      </c>
      <c r="AW923" s="4">
        <v>15531</v>
      </c>
      <c r="AX923" s="5">
        <f t="shared" si="1080"/>
        <v>33</v>
      </c>
      <c r="AY923" s="4">
        <v>15564</v>
      </c>
      <c r="AZ923" s="5"/>
      <c r="BB923" s="5">
        <f t="shared" ref="BB923" si="1097">BC923-BA923</f>
        <v>0</v>
      </c>
    </row>
    <row r="924" spans="1:54" s="4" customFormat="1">
      <c r="A924" s="278">
        <v>499</v>
      </c>
      <c r="B924" s="2">
        <v>499061227</v>
      </c>
      <c r="C924" s="10" t="s">
        <v>1118</v>
      </c>
      <c r="D924" s="15">
        <f>'fnd enro'!D924</f>
        <v>0</v>
      </c>
      <c r="E924" s="15">
        <f>'fnd enro'!E924</f>
        <v>0</v>
      </c>
      <c r="F924" s="15">
        <f>'fnd enro'!F924</f>
        <v>0</v>
      </c>
      <c r="G924" s="15">
        <f>'fnd enro'!G924</f>
        <v>0</v>
      </c>
      <c r="H924" s="15">
        <f>'fnd enro'!H924</f>
        <v>0</v>
      </c>
      <c r="I924" s="15">
        <f>'fnd enro'!I924</f>
        <v>1</v>
      </c>
      <c r="J924" s="15">
        <f>'fnd enro'!J924</f>
        <v>0</v>
      </c>
      <c r="K924" s="16">
        <f>'fnd enro'!K924</f>
        <v>3.8300000000000001E-2</v>
      </c>
      <c r="L924" s="15">
        <f>'fnd enro'!L924</f>
        <v>0</v>
      </c>
      <c r="M924" s="15">
        <f>'fnd enro'!M924</f>
        <v>0</v>
      </c>
      <c r="N924" s="15">
        <f>'fnd enro'!N924</f>
        <v>0</v>
      </c>
      <c r="O924" s="15">
        <f>'fnd enro'!O924</f>
        <v>0</v>
      </c>
      <c r="P924" s="15">
        <f>'fnd enro'!P924</f>
        <v>1</v>
      </c>
      <c r="Q924" s="15">
        <f>'fnd enro'!R924</f>
        <v>1</v>
      </c>
      <c r="R924" s="16">
        <f t="shared" si="1070"/>
        <v>1</v>
      </c>
      <c r="S924" s="15">
        <f>VALUE('fnd enro'!Q924)</f>
        <v>9</v>
      </c>
      <c r="T924" s="2"/>
      <c r="U924" s="1">
        <f>(($D924*'fnd base rates'!C$107)
+($E924*'fnd base rates'!C$108)
+($F924*'fnd base rates'!C$109)
+($G924*'fnd base rates'!C$110)
+($H924*'fnd base rates'!C$111)
+($I924*'fnd base rates'!C$112)
+($J924*'fnd base rates'!C$113)
+($K924*'fnd base rates'!C$114)
+($M924*'fnd base rates'!C$116)
+($N924*'fnd base rates'!C$117)
+($O924*'fnd base rates'!C$118)
+($P924*VLOOKUP($S924+12,rate_basefnd,3)))
*$R924</f>
        <v>580.29229299999997</v>
      </c>
      <c r="V924" s="1">
        <f>(($D924*'fnd base rates'!D$107)
+($E924*'fnd base rates'!D$108)
+($F924*'fnd base rates'!D$109)
+($G924*'fnd base rates'!D$110)
+($H924*'fnd base rates'!D$111)
+($I924*'fnd base rates'!D$112)
+($J924*'fnd base rates'!D$113)
+($K924*'fnd base rates'!D$114)
+($M924*'fnd base rates'!D$116)
+($N924*'fnd base rates'!D$117)
+($O924*'fnd base rates'!D$118)
+($P924*VLOOKUP($S924+12,rate_basefnd,4)))
*$R924</f>
        <v>1053.21</v>
      </c>
      <c r="W924" s="1">
        <f>(($D924*'fnd base rates'!E$107)
+($E924*'fnd base rates'!E$108)
+($F924*'fnd base rates'!E$109)
+($G924*'fnd base rates'!E$110)
+($H924*'fnd base rates'!E$111)
+($I924*'fnd base rates'!E$112)
+($J924*'fnd base rates'!E$113)
+($K924*'fnd base rates'!E$114)
+($M924*'fnd base rates'!E$116)
+($N924*'fnd base rates'!E$117)
+($O924*'fnd base rates'!E$118)
+($P924*VLOOKUP($S924+12,rate_basefnd,5)))
*$R924</f>
        <v>7832.235259</v>
      </c>
      <c r="X924" s="1">
        <f>(($D924*'fnd base rates'!F$107)
+($E924*'fnd base rates'!F$108)
+($F924*'fnd base rates'!F$109)
+($G924*'fnd base rates'!F$110)
+($H924*'fnd base rates'!F$111)
+($I924*'fnd base rates'!F$112)
+($J924*'fnd base rates'!F$113)
+($K924*'fnd base rates'!F$114)
+($M924*'fnd base rates'!F$116)
+($N924*'fnd base rates'!F$117)
+($O924*'fnd base rates'!F$118)
+($P924*VLOOKUP($S924+12,rate_basefnd,6)))
*$R924</f>
        <v>846.10838200000012</v>
      </c>
      <c r="Y924" s="1">
        <f>(($D924*'fnd base rates'!G$107)
+($E924*'fnd base rates'!G$108)
+($F924*'fnd base rates'!G$109)
+($G924*'fnd base rates'!G$110)
+($H924*'fnd base rates'!G$111)
+($I924*'fnd base rates'!G$112)
+($J924*'fnd base rates'!G$113)
+($K924*'fnd base rates'!G$114)
+($M924*'fnd base rates'!G$116)
+($N924*'fnd base rates'!G$117)
+($O924*'fnd base rates'!G$118)
+($P924*VLOOKUP($S924+12,rate_basefnd,7)))
*$R924</f>
        <v>308.75613899999996</v>
      </c>
      <c r="Z924" s="1">
        <f>(($D924*'fnd base rates'!H$107)
+($E924*'fnd base rates'!H$108)
+($F924*'fnd base rates'!H$109)
+($G924*'fnd base rates'!H$110)
+($H924*'fnd base rates'!H$111)
+($I924*'fnd base rates'!H$112)
+($J924*'fnd base rates'!H$113)
+($K924*'fnd base rates'!H$114)
+($M924*'fnd base rates'!H$116)
+($N924*'fnd base rates'!H$117)
+($O924*'fnd base rates'!H$118)
+($P924*VLOOKUP($S924+12,rate_basefnd,8)))</f>
        <v>815.61720999999989</v>
      </c>
      <c r="AA924" s="1">
        <f>(($D924*'fnd base rates'!I$107)
+($E924*'fnd base rates'!I$108)
+($F924*'fnd base rates'!I$109)
+($G924*'fnd base rates'!I$110)
+($H924*'fnd base rates'!I$111)
+($I924*'fnd base rates'!I$112)
+($J924*'fnd base rates'!I$113)
+($K924*'fnd base rates'!I$114)
+($M924*'fnd base rates'!I$116)
+($N924*'fnd base rates'!I$117)
+($O924*'fnd base rates'!I$118)
+($P924*VLOOKUP($S924+12,rate_basefnd,9)))
*$R924</f>
        <v>534.52</v>
      </c>
      <c r="AB924" s="1">
        <f>(($D924*'fnd base rates'!J$107)
+($E924*'fnd base rates'!J$108)
+($F924*'fnd base rates'!J$109)
+($G924*'fnd base rates'!J$110)
+($H924*'fnd base rates'!J$111)
+($I924*'fnd base rates'!J$112)
+($J924*'fnd base rates'!J$113)
+($K924*'fnd base rates'!J$114)
+($M924*'fnd base rates'!J$116)
+($N924*'fnd base rates'!J$117)
+($O924*'fnd base rates'!J$118)
+($P924*VLOOKUP($S924+12,rate_basefnd,10)))
*$R924</f>
        <v>1208.54</v>
      </c>
      <c r="AC924" s="1">
        <f>(($D924*'fnd base rates'!K$107)
+($E924*'fnd base rates'!K$108)
+($F924*'fnd base rates'!K$109)
+($G924*'fnd base rates'!K$110)
+($H924*'fnd base rates'!K$111)
+($I924*'fnd base rates'!K$112)
+($J924*'fnd base rates'!K$113)
+($K924*'fnd base rates'!K$114)
+($M924*'fnd base rates'!K$116)
+($N924*'fnd base rates'!K$117)
+($O924*'fnd base rates'!K$118)
+($P924*VLOOKUP($S924+12,rate_basefnd,11)))
*$R924</f>
        <v>1099.5940109999999</v>
      </c>
      <c r="AD924" s="1">
        <f>(($D924*'fnd base rates'!L$107)
+($E924*'fnd base rates'!L$108)
+($F924*'fnd base rates'!L$109)
+($G924*'fnd base rates'!L$110)
+($H924*'fnd base rates'!L$111)
+($I924*'fnd base rates'!L$112)
+($J924*'fnd base rates'!L$113)
+($K924*'fnd base rates'!L$114)
+($M924*'fnd base rates'!L$116)
+($N924*'fnd base rates'!L$117)
+($O924*'fnd base rates'!L$118)
+($P924*VLOOKUP($S924+12,rate_basefnd,12)))</f>
        <v>1736.513406</v>
      </c>
      <c r="AE924" s="1">
        <f>(($D924*'fnd base rates'!M$107)
+($E924*'fnd base rates'!M$108)
+($F924*'fnd base rates'!M$109)
+($G924*'fnd base rates'!M$110)
+($H924*'fnd base rates'!M$111)
+($I924*'fnd base rates'!M$112)
+($J924*'fnd base rates'!M$113)
+($K924*'fnd base rates'!M$114)
+($M924*'fnd base rates'!M$116)
+($N924*'fnd base rates'!M$117)
+($O924*'fnd base rates'!M$118)
+($P924*VLOOKUP($S924+12,rate_basefnd,13)))</f>
        <v>0</v>
      </c>
      <c r="AF924" s="4">
        <f t="shared" si="1071"/>
        <v>16015.386699999999</v>
      </c>
      <c r="AH924" s="4">
        <f t="shared" si="1072"/>
        <v>499061227</v>
      </c>
      <c r="AI924" s="4" t="str">
        <f t="shared" si="1073"/>
        <v>499</v>
      </c>
      <c r="AJ924" s="2" t="str">
        <f t="shared" si="1074"/>
        <v>061</v>
      </c>
      <c r="AK924" s="2" t="str">
        <f t="shared" si="1075"/>
        <v>227</v>
      </c>
      <c r="AL924" s="4">
        <f t="shared" si="1076"/>
        <v>1</v>
      </c>
      <c r="AM924" s="4">
        <f t="shared" si="1068"/>
        <v>1</v>
      </c>
      <c r="AN924" s="4">
        <f t="shared" si="1077"/>
        <v>16015.386699999999</v>
      </c>
      <c r="AO924" s="4">
        <f t="shared" si="1078"/>
        <v>16015</v>
      </c>
      <c r="AP924" s="4">
        <f t="shared" si="1079"/>
        <v>0</v>
      </c>
      <c r="AQ924" s="2">
        <v>16015</v>
      </c>
      <c r="AW924" s="4">
        <v>15951</v>
      </c>
      <c r="AX924" s="5">
        <f t="shared" si="1080"/>
        <v>64</v>
      </c>
      <c r="AY924" s="4">
        <v>16015</v>
      </c>
      <c r="AZ924" s="5"/>
      <c r="BB924" s="5">
        <f t="shared" ref="BB924" si="1098">BC924-BA924</f>
        <v>0</v>
      </c>
    </row>
    <row r="925" spans="1:54" s="4" customFormat="1">
      <c r="A925" s="278">
        <v>499</v>
      </c>
      <c r="B925" s="2">
        <v>499061278</v>
      </c>
      <c r="C925" s="10" t="s">
        <v>1118</v>
      </c>
      <c r="D925" s="15">
        <f>'fnd enro'!D925</f>
        <v>0</v>
      </c>
      <c r="E925" s="15">
        <f>'fnd enro'!E925</f>
        <v>0</v>
      </c>
      <c r="F925" s="15">
        <f>'fnd enro'!F925</f>
        <v>0</v>
      </c>
      <c r="G925" s="15">
        <f>'fnd enro'!G925</f>
        <v>0</v>
      </c>
      <c r="H925" s="15">
        <f>'fnd enro'!H925</f>
        <v>0</v>
      </c>
      <c r="I925" s="15">
        <f>'fnd enro'!I925</f>
        <v>3</v>
      </c>
      <c r="J925" s="15">
        <f>'fnd enro'!J925</f>
        <v>0</v>
      </c>
      <c r="K925" s="16">
        <f>'fnd enro'!K925</f>
        <v>0.1149</v>
      </c>
      <c r="L925" s="15">
        <f>'fnd enro'!L925</f>
        <v>0</v>
      </c>
      <c r="M925" s="15">
        <f>'fnd enro'!M925</f>
        <v>0</v>
      </c>
      <c r="N925" s="15">
        <f>'fnd enro'!N925</f>
        <v>0</v>
      </c>
      <c r="O925" s="15">
        <f>'fnd enro'!O925</f>
        <v>0</v>
      </c>
      <c r="P925" s="15">
        <f>'fnd enro'!P925</f>
        <v>1</v>
      </c>
      <c r="Q925" s="15">
        <f>'fnd enro'!R925</f>
        <v>3</v>
      </c>
      <c r="R925" s="16">
        <f t="shared" si="1070"/>
        <v>1</v>
      </c>
      <c r="S925" s="15">
        <f>VALUE('fnd enro'!Q925)</f>
        <v>6</v>
      </c>
      <c r="T925" s="2"/>
      <c r="U925" s="1">
        <f>(($D925*'fnd base rates'!C$107)
+($E925*'fnd base rates'!C$108)
+($F925*'fnd base rates'!C$109)
+($G925*'fnd base rates'!C$110)
+($H925*'fnd base rates'!C$111)
+($I925*'fnd base rates'!C$112)
+($J925*'fnd base rates'!C$113)
+($K925*'fnd base rates'!C$114)
+($M925*'fnd base rates'!C$116)
+($N925*'fnd base rates'!C$117)
+($O925*'fnd base rates'!C$118)
+($P925*VLOOKUP($S925+12,rate_basefnd,3)))
*$R925</f>
        <v>1598.1268790000001</v>
      </c>
      <c r="V925" s="1">
        <f>(($D925*'fnd base rates'!D$107)
+($E925*'fnd base rates'!D$108)
+($F925*'fnd base rates'!D$109)
+($G925*'fnd base rates'!D$110)
+($H925*'fnd base rates'!D$111)
+($I925*'fnd base rates'!D$112)
+($J925*'fnd base rates'!D$113)
+($K925*'fnd base rates'!D$114)
+($M925*'fnd base rates'!D$116)
+($N925*'fnd base rates'!D$117)
+($O925*'fnd base rates'!D$118)
+($P925*VLOOKUP($S925+12,rate_basefnd,4)))
*$R925</f>
        <v>2483.3199999999997</v>
      </c>
      <c r="W925" s="1">
        <f>(($D925*'fnd base rates'!E$107)
+($E925*'fnd base rates'!E$108)
+($F925*'fnd base rates'!E$109)
+($G925*'fnd base rates'!E$110)
+($H925*'fnd base rates'!E$111)
+($I925*'fnd base rates'!E$112)
+($J925*'fnd base rates'!E$113)
+($K925*'fnd base rates'!E$114)
+($M925*'fnd base rates'!E$116)
+($N925*'fnd base rates'!E$117)
+($O925*'fnd base rates'!E$118)
+($P925*VLOOKUP($S925+12,rate_basefnd,5)))
*$R925</f>
        <v>16894.685776999999</v>
      </c>
      <c r="X925" s="1">
        <f>(($D925*'fnd base rates'!F$107)
+($E925*'fnd base rates'!F$108)
+($F925*'fnd base rates'!F$109)
+($G925*'fnd base rates'!F$110)
+($H925*'fnd base rates'!F$111)
+($I925*'fnd base rates'!F$112)
+($J925*'fnd base rates'!F$113)
+($K925*'fnd base rates'!F$114)
+($M925*'fnd base rates'!F$116)
+($N925*'fnd base rates'!F$117)
+($O925*'fnd base rates'!F$118)
+($P925*VLOOKUP($S925+12,rate_basefnd,6)))
*$R925</f>
        <v>2538.3251460000001</v>
      </c>
      <c r="Y925" s="1">
        <f>(($D925*'fnd base rates'!G$107)
+($E925*'fnd base rates'!G$108)
+($F925*'fnd base rates'!G$109)
+($G925*'fnd base rates'!G$110)
+($H925*'fnd base rates'!G$111)
+($I925*'fnd base rates'!G$112)
+($J925*'fnd base rates'!G$113)
+($K925*'fnd base rates'!G$114)
+($M925*'fnd base rates'!G$116)
+($N925*'fnd base rates'!G$117)
+($O925*'fnd base rates'!G$118)
+($P925*VLOOKUP($S925+12,rate_basefnd,7)))
*$R925</f>
        <v>605.96841699999993</v>
      </c>
      <c r="Z925" s="1">
        <f>(($D925*'fnd base rates'!H$107)
+($E925*'fnd base rates'!H$108)
+($F925*'fnd base rates'!H$109)
+($G925*'fnd base rates'!H$110)
+($H925*'fnd base rates'!H$111)
+($I925*'fnd base rates'!H$112)
+($J925*'fnd base rates'!H$113)
+($K925*'fnd base rates'!H$114)
+($M925*'fnd base rates'!H$116)
+($N925*'fnd base rates'!H$117)
+($O925*'fnd base rates'!H$118)
+($P925*VLOOKUP($S925+12,rate_basefnd,8)))</f>
        <v>2397.7516299999997</v>
      </c>
      <c r="AA925" s="1">
        <f>(($D925*'fnd base rates'!I$107)
+($E925*'fnd base rates'!I$108)
+($F925*'fnd base rates'!I$109)
+($G925*'fnd base rates'!I$110)
+($H925*'fnd base rates'!I$111)
+($I925*'fnd base rates'!I$112)
+($J925*'fnd base rates'!I$113)
+($K925*'fnd base rates'!I$114)
+($M925*'fnd base rates'!I$116)
+($N925*'fnd base rates'!I$117)
+($O925*'fnd base rates'!I$118)
+($P925*VLOOKUP($S925+12,rate_basefnd,9)))
*$R925</f>
        <v>1336.2200000000003</v>
      </c>
      <c r="AB925" s="1">
        <f>(($D925*'fnd base rates'!J$107)
+($E925*'fnd base rates'!J$108)
+($F925*'fnd base rates'!J$109)
+($G925*'fnd base rates'!J$110)
+($H925*'fnd base rates'!J$111)
+($I925*'fnd base rates'!J$112)
+($J925*'fnd base rates'!J$113)
+($K925*'fnd base rates'!J$114)
+($M925*'fnd base rates'!J$116)
+($N925*'fnd base rates'!J$117)
+($O925*'fnd base rates'!J$118)
+($P925*VLOOKUP($S925+12,rate_basefnd,10)))
*$R925</f>
        <v>2236.48</v>
      </c>
      <c r="AC925" s="1">
        <f>(($D925*'fnd base rates'!K$107)
+($E925*'fnd base rates'!K$108)
+($F925*'fnd base rates'!K$109)
+($G925*'fnd base rates'!K$110)
+($H925*'fnd base rates'!K$111)
+($I925*'fnd base rates'!K$112)
+($J925*'fnd base rates'!K$113)
+($K925*'fnd base rates'!K$114)
+($M925*'fnd base rates'!K$116)
+($N925*'fnd base rates'!K$117)
+($O925*'fnd base rates'!K$118)
+($P925*VLOOKUP($S925+12,rate_basefnd,11)))
*$R925</f>
        <v>3298.782033</v>
      </c>
      <c r="AD925" s="1">
        <f>(($D925*'fnd base rates'!L$107)
+($E925*'fnd base rates'!L$108)
+($F925*'fnd base rates'!L$109)
+($G925*'fnd base rates'!L$110)
+($H925*'fnd base rates'!L$111)
+($I925*'fnd base rates'!L$112)
+($J925*'fnd base rates'!L$113)
+($K925*'fnd base rates'!L$114)
+($M925*'fnd base rates'!L$116)
+($N925*'fnd base rates'!L$117)
+($O925*'fnd base rates'!L$118)
+($P925*VLOOKUP($S925+12,rate_basefnd,12)))</f>
        <v>4141.620218</v>
      </c>
      <c r="AE925" s="1">
        <f>(($D925*'fnd base rates'!M$107)
+($E925*'fnd base rates'!M$108)
+($F925*'fnd base rates'!M$109)
+($G925*'fnd base rates'!M$110)
+($H925*'fnd base rates'!M$111)
+($I925*'fnd base rates'!M$112)
+($J925*'fnd base rates'!M$113)
+($K925*'fnd base rates'!M$114)
+($M925*'fnd base rates'!M$116)
+($N925*'fnd base rates'!M$117)
+($O925*'fnd base rates'!M$118)
+($P925*VLOOKUP($S925+12,rate_basefnd,13)))</f>
        <v>0</v>
      </c>
      <c r="AF925" s="4">
        <f t="shared" si="1071"/>
        <v>37531.280100000004</v>
      </c>
      <c r="AH925" s="4">
        <f t="shared" si="1072"/>
        <v>499061278</v>
      </c>
      <c r="AI925" s="4" t="str">
        <f t="shared" si="1073"/>
        <v>499</v>
      </c>
      <c r="AJ925" s="2" t="str">
        <f t="shared" si="1074"/>
        <v>061</v>
      </c>
      <c r="AK925" s="2" t="str">
        <f t="shared" si="1075"/>
        <v>278</v>
      </c>
      <c r="AL925" s="4">
        <f t="shared" si="1076"/>
        <v>1</v>
      </c>
      <c r="AM925" s="4">
        <f t="shared" si="1068"/>
        <v>3</v>
      </c>
      <c r="AN925" s="4">
        <f t="shared" si="1077"/>
        <v>37531.280100000004</v>
      </c>
      <c r="AO925" s="4">
        <f t="shared" si="1078"/>
        <v>12510</v>
      </c>
      <c r="AP925" s="4">
        <f t="shared" si="1079"/>
        <v>0</v>
      </c>
      <c r="AQ925" s="2">
        <v>12510</v>
      </c>
      <c r="AW925" s="4">
        <v>12490</v>
      </c>
      <c r="AX925" s="5">
        <f t="shared" si="1080"/>
        <v>20</v>
      </c>
      <c r="AY925" s="4">
        <v>12510</v>
      </c>
      <c r="AZ925" s="5"/>
      <c r="BB925" s="5">
        <f t="shared" ref="BB925" si="1099">BC925-BA925</f>
        <v>0</v>
      </c>
    </row>
    <row r="926" spans="1:54" s="4" customFormat="1">
      <c r="A926" s="278">
        <v>499</v>
      </c>
      <c r="B926" s="2">
        <v>499061281</v>
      </c>
      <c r="C926" s="10" t="s">
        <v>1118</v>
      </c>
      <c r="D926" s="15">
        <f>'fnd enro'!D926</f>
        <v>0</v>
      </c>
      <c r="E926" s="15">
        <f>'fnd enro'!E926</f>
        <v>0</v>
      </c>
      <c r="F926" s="15">
        <f>'fnd enro'!F926</f>
        <v>0</v>
      </c>
      <c r="G926" s="15">
        <f>'fnd enro'!G926</f>
        <v>0</v>
      </c>
      <c r="H926" s="15">
        <f>'fnd enro'!H926</f>
        <v>185</v>
      </c>
      <c r="I926" s="15">
        <f>'fnd enro'!I926</f>
        <v>188</v>
      </c>
      <c r="J926" s="15">
        <f>'fnd enro'!J926</f>
        <v>0</v>
      </c>
      <c r="K926" s="16">
        <f>'fnd enro'!K926</f>
        <v>14.2859</v>
      </c>
      <c r="L926" s="15">
        <f>'fnd enro'!L926</f>
        <v>0</v>
      </c>
      <c r="M926" s="15">
        <f>'fnd enro'!M926</f>
        <v>0</v>
      </c>
      <c r="N926" s="15">
        <f>'fnd enro'!N926</f>
        <v>15</v>
      </c>
      <c r="O926" s="15">
        <f>'fnd enro'!O926</f>
        <v>9</v>
      </c>
      <c r="P926" s="15">
        <f>'fnd enro'!P926</f>
        <v>235</v>
      </c>
      <c r="Q926" s="15">
        <f>'fnd enro'!R926</f>
        <v>373</v>
      </c>
      <c r="R926" s="16">
        <f t="shared" si="1070"/>
        <v>1</v>
      </c>
      <c r="S926" s="15">
        <f>VALUE('fnd enro'!Q926)</f>
        <v>12</v>
      </c>
      <c r="T926" s="2"/>
      <c r="U926" s="1">
        <f>(($D926*'fnd base rates'!C$107)
+($E926*'fnd base rates'!C$108)
+($F926*'fnd base rates'!C$109)
+($G926*'fnd base rates'!C$110)
+($H926*'fnd base rates'!C$111)
+($I926*'fnd base rates'!C$112)
+($J926*'fnd base rates'!C$113)
+($K926*'fnd base rates'!C$114)
+($M926*'fnd base rates'!C$116)
+($N926*'fnd base rates'!C$117)
+($O926*'fnd base rates'!C$118)
+($P926*VLOOKUP($S926+12,rate_basefnd,3)))
*$R926</f>
        <v>210898.19528900002</v>
      </c>
      <c r="V926" s="1">
        <f>(($D926*'fnd base rates'!D$107)
+($E926*'fnd base rates'!D$108)
+($F926*'fnd base rates'!D$109)
+($G926*'fnd base rates'!D$110)
+($H926*'fnd base rates'!D$111)
+($I926*'fnd base rates'!D$112)
+($J926*'fnd base rates'!D$113)
+($K926*'fnd base rates'!D$114)
+($M926*'fnd base rates'!D$116)
+($N926*'fnd base rates'!D$117)
+($O926*'fnd base rates'!D$118)
+($P926*VLOOKUP($S926+12,rate_basefnd,4)))
*$R926</f>
        <v>359768.42</v>
      </c>
      <c r="W926" s="1">
        <f>(($D926*'fnd base rates'!E$107)
+($E926*'fnd base rates'!E$108)
+($F926*'fnd base rates'!E$109)
+($G926*'fnd base rates'!E$110)
+($H926*'fnd base rates'!E$111)
+($I926*'fnd base rates'!E$112)
+($J926*'fnd base rates'!E$113)
+($K926*'fnd base rates'!E$114)
+($M926*'fnd base rates'!E$116)
+($N926*'fnd base rates'!E$117)
+($O926*'fnd base rates'!E$118)
+($P926*VLOOKUP($S926+12,rate_basefnd,5)))
*$R926</f>
        <v>2330367.0216070004</v>
      </c>
      <c r="X926" s="1">
        <f>(($D926*'fnd base rates'!F$107)
+($E926*'fnd base rates'!F$108)
+($F926*'fnd base rates'!F$109)
+($G926*'fnd base rates'!F$110)
+($H926*'fnd base rates'!F$111)
+($I926*'fnd base rates'!F$112)
+($J926*'fnd base rates'!F$113)
+($K926*'fnd base rates'!F$114)
+($M926*'fnd base rates'!F$116)
+($N926*'fnd base rates'!F$117)
+($O926*'fnd base rates'!F$118)
+($P926*VLOOKUP($S926+12,rate_basefnd,6)))
*$R926</f>
        <v>338776.106486</v>
      </c>
      <c r="Y926" s="1">
        <f>(($D926*'fnd base rates'!G$107)
+($E926*'fnd base rates'!G$108)
+($F926*'fnd base rates'!G$109)
+($G926*'fnd base rates'!G$110)
+($H926*'fnd base rates'!G$111)
+($I926*'fnd base rates'!G$112)
+($J926*'fnd base rates'!G$113)
+($K926*'fnd base rates'!G$114)
+($M926*'fnd base rates'!G$116)
+($N926*'fnd base rates'!G$117)
+($O926*'fnd base rates'!G$118)
+($P926*VLOOKUP($S926+12,rate_basefnd,7)))
*$R926</f>
        <v>99562.799847000002</v>
      </c>
      <c r="Z926" s="1">
        <f>(($D926*'fnd base rates'!H$107)
+($E926*'fnd base rates'!H$108)
+($F926*'fnd base rates'!H$109)
+($G926*'fnd base rates'!H$110)
+($H926*'fnd base rates'!H$111)
+($I926*'fnd base rates'!H$112)
+($J926*'fnd base rates'!H$113)
+($K926*'fnd base rates'!H$114)
+($M926*'fnd base rates'!H$116)
+($N926*'fnd base rates'!H$117)
+($O926*'fnd base rates'!H$118)
+($P926*VLOOKUP($S926+12,rate_basefnd,8)))</f>
        <v>250437.98933000001</v>
      </c>
      <c r="AA926" s="1">
        <f>(($D926*'fnd base rates'!I$107)
+($E926*'fnd base rates'!I$108)
+($F926*'fnd base rates'!I$109)
+($G926*'fnd base rates'!I$110)
+($H926*'fnd base rates'!I$111)
+($I926*'fnd base rates'!I$112)
+($J926*'fnd base rates'!I$113)
+($K926*'fnd base rates'!I$114)
+($M926*'fnd base rates'!I$116)
+($N926*'fnd base rates'!I$117)
+($O926*'fnd base rates'!I$118)
+($P926*VLOOKUP($S926+12,rate_basefnd,9)))
*$R926</f>
        <v>173208.36</v>
      </c>
      <c r="AB926" s="1">
        <f>(($D926*'fnd base rates'!J$107)
+($E926*'fnd base rates'!J$108)
+($F926*'fnd base rates'!J$109)
+($G926*'fnd base rates'!J$110)
+($H926*'fnd base rates'!J$111)
+($I926*'fnd base rates'!J$112)
+($J926*'fnd base rates'!J$113)
+($K926*'fnd base rates'!J$114)
+($M926*'fnd base rates'!J$116)
+($N926*'fnd base rates'!J$117)
+($O926*'fnd base rates'!J$118)
+($P926*VLOOKUP($S926+12,rate_basefnd,10)))
*$R926</f>
        <v>317730.89</v>
      </c>
      <c r="AC926" s="1">
        <f>(($D926*'fnd base rates'!K$107)
+($E926*'fnd base rates'!K$108)
+($F926*'fnd base rates'!K$109)
+($G926*'fnd base rates'!K$110)
+($H926*'fnd base rates'!K$111)
+($I926*'fnd base rates'!K$112)
+($J926*'fnd base rates'!K$113)
+($K926*'fnd base rates'!K$114)
+($M926*'fnd base rates'!K$116)
+($N926*'fnd base rates'!K$117)
+($O926*'fnd base rates'!K$118)
+($P926*VLOOKUP($S926+12,rate_basefnd,11)))
*$R926</f>
        <v>422638.94610300008</v>
      </c>
      <c r="AD926" s="1">
        <f>(($D926*'fnd base rates'!L$107)
+($E926*'fnd base rates'!L$108)
+($F926*'fnd base rates'!L$109)
+($G926*'fnd base rates'!L$110)
+($H926*'fnd base rates'!L$111)
+($I926*'fnd base rates'!L$112)
+($J926*'fnd base rates'!L$113)
+($K926*'fnd base rates'!L$114)
+($M926*'fnd base rates'!L$116)
+($N926*'fnd base rates'!L$117)
+($O926*'fnd base rates'!L$118)
+($P926*VLOOKUP($S926+12,rate_basefnd,12)))</f>
        <v>618028.47043800005</v>
      </c>
      <c r="AE926" s="1">
        <f>(($D926*'fnd base rates'!M$107)
+($E926*'fnd base rates'!M$108)
+($F926*'fnd base rates'!M$109)
+($G926*'fnd base rates'!M$110)
+($H926*'fnd base rates'!M$111)
+($I926*'fnd base rates'!M$112)
+($J926*'fnd base rates'!M$113)
+($K926*'fnd base rates'!M$114)
+($M926*'fnd base rates'!M$116)
+($N926*'fnd base rates'!M$117)
+($O926*'fnd base rates'!M$118)
+($P926*VLOOKUP($S926+12,rate_basefnd,13)))</f>
        <v>0</v>
      </c>
      <c r="AF926" s="4">
        <f t="shared" si="1071"/>
        <v>5121417.1990999999</v>
      </c>
      <c r="AH926" s="4">
        <f t="shared" si="1072"/>
        <v>499061281</v>
      </c>
      <c r="AI926" s="4" t="str">
        <f t="shared" si="1073"/>
        <v>499</v>
      </c>
      <c r="AJ926" s="2" t="str">
        <f t="shared" si="1074"/>
        <v>061</v>
      </c>
      <c r="AK926" s="2" t="str">
        <f t="shared" si="1075"/>
        <v>281</v>
      </c>
      <c r="AL926" s="4">
        <f t="shared" si="1076"/>
        <v>1</v>
      </c>
      <c r="AM926" s="4">
        <f t="shared" si="1068"/>
        <v>373</v>
      </c>
      <c r="AN926" s="4">
        <f t="shared" si="1077"/>
        <v>5121417.1990999999</v>
      </c>
      <c r="AO926" s="4">
        <f t="shared" si="1078"/>
        <v>13730</v>
      </c>
      <c r="AP926" s="4">
        <f t="shared" si="1079"/>
        <v>0</v>
      </c>
      <c r="AQ926" s="2">
        <v>13730</v>
      </c>
      <c r="AW926" s="4">
        <v>13648</v>
      </c>
      <c r="AX926" s="5">
        <f t="shared" si="1080"/>
        <v>82</v>
      </c>
      <c r="AY926" s="4">
        <v>13730</v>
      </c>
      <c r="AZ926" s="5"/>
      <c r="BB926" s="5">
        <f t="shared" ref="BB926" si="1100">BC926-BA926</f>
        <v>0</v>
      </c>
    </row>
    <row r="927" spans="1:54" s="4" customFormat="1">
      <c r="A927" s="278">
        <v>499</v>
      </c>
      <c r="B927" s="2">
        <v>499061325</v>
      </c>
      <c r="C927" s="10" t="s">
        <v>1118</v>
      </c>
      <c r="D927" s="15">
        <f>'fnd enro'!D927</f>
        <v>0</v>
      </c>
      <c r="E927" s="15">
        <f>'fnd enro'!E927</f>
        <v>0</v>
      </c>
      <c r="F927" s="15">
        <f>'fnd enro'!F927</f>
        <v>0</v>
      </c>
      <c r="G927" s="15">
        <f>'fnd enro'!G927</f>
        <v>0</v>
      </c>
      <c r="H927" s="15">
        <f>'fnd enro'!H927</f>
        <v>0</v>
      </c>
      <c r="I927" s="15">
        <f>'fnd enro'!I927</f>
        <v>2</v>
      </c>
      <c r="J927" s="15">
        <f>'fnd enro'!J927</f>
        <v>0</v>
      </c>
      <c r="K927" s="16">
        <f>'fnd enro'!K927</f>
        <v>7.6600000000000001E-2</v>
      </c>
      <c r="L927" s="15">
        <f>'fnd enro'!L927</f>
        <v>0</v>
      </c>
      <c r="M927" s="15">
        <f>'fnd enro'!M927</f>
        <v>0</v>
      </c>
      <c r="N927" s="15">
        <f>'fnd enro'!N927</f>
        <v>0</v>
      </c>
      <c r="O927" s="15">
        <f>'fnd enro'!O927</f>
        <v>0</v>
      </c>
      <c r="P927" s="15">
        <f>'fnd enro'!P927</f>
        <v>2</v>
      </c>
      <c r="Q927" s="15">
        <f>'fnd enro'!R927</f>
        <v>2</v>
      </c>
      <c r="R927" s="16">
        <f t="shared" si="1070"/>
        <v>1</v>
      </c>
      <c r="S927" s="15">
        <f>VALUE('fnd enro'!Q927)</f>
        <v>8</v>
      </c>
      <c r="T927" s="2"/>
      <c r="U927" s="1">
        <f>(($D927*'fnd base rates'!C$107)
+($E927*'fnd base rates'!C$108)
+($F927*'fnd base rates'!C$109)
+($G927*'fnd base rates'!C$110)
+($H927*'fnd base rates'!C$111)
+($I927*'fnd base rates'!C$112)
+($J927*'fnd base rates'!C$113)
+($K927*'fnd base rates'!C$114)
+($M927*'fnd base rates'!C$116)
+($N927*'fnd base rates'!C$117)
+($O927*'fnd base rates'!C$118)
+($P927*VLOOKUP($S927+12,rate_basefnd,3)))
*$R927</f>
        <v>1155.764586</v>
      </c>
      <c r="V927" s="1">
        <f>(($D927*'fnd base rates'!D$107)
+($E927*'fnd base rates'!D$108)
+($F927*'fnd base rates'!D$109)
+($G927*'fnd base rates'!D$110)
+($H927*'fnd base rates'!D$111)
+($I927*'fnd base rates'!D$112)
+($J927*'fnd base rates'!D$113)
+($K927*'fnd base rates'!D$114)
+($M927*'fnd base rates'!D$116)
+($N927*'fnd base rates'!D$117)
+($O927*'fnd base rates'!D$118)
+($P927*VLOOKUP($S927+12,rate_basefnd,4)))
*$R927</f>
        <v>2083.64</v>
      </c>
      <c r="W927" s="1">
        <f>(($D927*'fnd base rates'!E$107)
+($E927*'fnd base rates'!E$108)
+($F927*'fnd base rates'!E$109)
+($G927*'fnd base rates'!E$110)
+($H927*'fnd base rates'!E$111)
+($I927*'fnd base rates'!E$112)
+($J927*'fnd base rates'!E$113)
+($K927*'fnd base rates'!E$114)
+($M927*'fnd base rates'!E$116)
+($N927*'fnd base rates'!E$117)
+($O927*'fnd base rates'!E$118)
+($P927*VLOOKUP($S927+12,rate_basefnd,5)))
*$R927</f>
        <v>15442.190517999999</v>
      </c>
      <c r="X927" s="1">
        <f>(($D927*'fnd base rates'!F$107)
+($E927*'fnd base rates'!F$108)
+($F927*'fnd base rates'!F$109)
+($G927*'fnd base rates'!F$110)
+($H927*'fnd base rates'!F$111)
+($I927*'fnd base rates'!F$112)
+($J927*'fnd base rates'!F$113)
+($K927*'fnd base rates'!F$114)
+($M927*'fnd base rates'!F$116)
+($N927*'fnd base rates'!F$117)
+($O927*'fnd base rates'!F$118)
+($P927*VLOOKUP($S927+12,rate_basefnd,6)))
*$R927</f>
        <v>1692.2167640000002</v>
      </c>
      <c r="Y927" s="1">
        <f>(($D927*'fnd base rates'!G$107)
+($E927*'fnd base rates'!G$108)
+($F927*'fnd base rates'!G$109)
+($G927*'fnd base rates'!G$110)
+($H927*'fnd base rates'!G$111)
+($I927*'fnd base rates'!G$112)
+($J927*'fnd base rates'!G$113)
+($K927*'fnd base rates'!G$114)
+($M927*'fnd base rates'!G$116)
+($N927*'fnd base rates'!G$117)
+($O927*'fnd base rates'!G$118)
+($P927*VLOOKUP($S927+12,rate_basefnd,7)))
*$R927</f>
        <v>606.73227799999995</v>
      </c>
      <c r="Z927" s="1">
        <f>(($D927*'fnd base rates'!H$107)
+($E927*'fnd base rates'!H$108)
+($F927*'fnd base rates'!H$109)
+($G927*'fnd base rates'!H$110)
+($H927*'fnd base rates'!H$111)
+($I927*'fnd base rates'!H$112)
+($J927*'fnd base rates'!H$113)
+($K927*'fnd base rates'!H$114)
+($M927*'fnd base rates'!H$116)
+($N927*'fnd base rates'!H$117)
+($O927*'fnd base rates'!H$118)
+($P927*VLOOKUP($S927+12,rate_basefnd,8)))</f>
        <v>1629.5944199999999</v>
      </c>
      <c r="AA927" s="1">
        <f>(($D927*'fnd base rates'!I$107)
+($E927*'fnd base rates'!I$108)
+($F927*'fnd base rates'!I$109)
+($G927*'fnd base rates'!I$110)
+($H927*'fnd base rates'!I$111)
+($I927*'fnd base rates'!I$112)
+($J927*'fnd base rates'!I$113)
+($K927*'fnd base rates'!I$114)
+($M927*'fnd base rates'!I$116)
+($N927*'fnd base rates'!I$117)
+($O927*'fnd base rates'!I$118)
+($P927*VLOOKUP($S927+12,rate_basefnd,9)))
*$R927</f>
        <v>1060.04</v>
      </c>
      <c r="AB927" s="1">
        <f>(($D927*'fnd base rates'!J$107)
+($E927*'fnd base rates'!J$108)
+($F927*'fnd base rates'!J$109)
+($G927*'fnd base rates'!J$110)
+($H927*'fnd base rates'!J$111)
+($I927*'fnd base rates'!J$112)
+($J927*'fnd base rates'!J$113)
+($K927*'fnd base rates'!J$114)
+($M927*'fnd base rates'!J$116)
+($N927*'fnd base rates'!J$117)
+($O927*'fnd base rates'!J$118)
+($P927*VLOOKUP($S927+12,rate_basefnd,10)))
*$R927</f>
        <v>2370.3199999999997</v>
      </c>
      <c r="AC927" s="1">
        <f>(($D927*'fnd base rates'!K$107)
+($E927*'fnd base rates'!K$108)
+($F927*'fnd base rates'!K$109)
+($G927*'fnd base rates'!K$110)
+($H927*'fnd base rates'!K$111)
+($I927*'fnd base rates'!K$112)
+($J927*'fnd base rates'!K$113)
+($K927*'fnd base rates'!K$114)
+($M927*'fnd base rates'!K$116)
+($N927*'fnd base rates'!K$117)
+($O927*'fnd base rates'!K$118)
+($P927*VLOOKUP($S927+12,rate_basefnd,11)))
*$R927</f>
        <v>2199.1880219999998</v>
      </c>
      <c r="AD927" s="1">
        <f>(($D927*'fnd base rates'!L$107)
+($E927*'fnd base rates'!L$108)
+($F927*'fnd base rates'!L$109)
+($G927*'fnd base rates'!L$110)
+($H927*'fnd base rates'!L$111)
+($I927*'fnd base rates'!L$112)
+($J927*'fnd base rates'!L$113)
+($K927*'fnd base rates'!L$114)
+($M927*'fnd base rates'!L$116)
+($N927*'fnd base rates'!L$117)
+($O927*'fnd base rates'!L$118)
+($P927*VLOOKUP($S927+12,rate_basefnd,12)))</f>
        <v>3437.066812</v>
      </c>
      <c r="AE927" s="1">
        <f>(($D927*'fnd base rates'!M$107)
+($E927*'fnd base rates'!M$108)
+($F927*'fnd base rates'!M$109)
+($G927*'fnd base rates'!M$110)
+($H927*'fnd base rates'!M$111)
+($I927*'fnd base rates'!M$112)
+($J927*'fnd base rates'!M$113)
+($K927*'fnd base rates'!M$114)
+($M927*'fnd base rates'!M$116)
+($N927*'fnd base rates'!M$117)
+($O927*'fnd base rates'!M$118)
+($P927*VLOOKUP($S927+12,rate_basefnd,13)))</f>
        <v>0</v>
      </c>
      <c r="AF927" s="4">
        <f t="shared" si="1071"/>
        <v>31676.753400000001</v>
      </c>
      <c r="AH927" s="4">
        <f t="shared" si="1072"/>
        <v>499061325</v>
      </c>
      <c r="AI927" s="4" t="str">
        <f t="shared" si="1073"/>
        <v>499</v>
      </c>
      <c r="AJ927" s="2" t="str">
        <f t="shared" si="1074"/>
        <v>061</v>
      </c>
      <c r="AK927" s="2" t="str">
        <f t="shared" si="1075"/>
        <v>325</v>
      </c>
      <c r="AL927" s="4">
        <f t="shared" si="1076"/>
        <v>1</v>
      </c>
      <c r="AM927" s="4">
        <f t="shared" si="1068"/>
        <v>2</v>
      </c>
      <c r="AN927" s="4">
        <f t="shared" si="1077"/>
        <v>31676.753400000001</v>
      </c>
      <c r="AO927" s="4">
        <f t="shared" si="1078"/>
        <v>15838</v>
      </c>
      <c r="AP927" s="4">
        <f t="shared" si="1079"/>
        <v>0</v>
      </c>
      <c r="AQ927" s="2">
        <v>15838</v>
      </c>
      <c r="AW927" s="4">
        <v>15785</v>
      </c>
      <c r="AX927" s="5">
        <f t="shared" si="1080"/>
        <v>53</v>
      </c>
      <c r="AY927" s="4">
        <v>15838</v>
      </c>
      <c r="AZ927" s="5"/>
      <c r="BB927" s="5">
        <f t="shared" ref="BB927" si="1101">BC927-BA927</f>
        <v>0</v>
      </c>
    </row>
    <row r="928" spans="1:54" s="4" customFormat="1">
      <c r="A928" s="278">
        <v>499</v>
      </c>
      <c r="B928" s="2">
        <v>499061332</v>
      </c>
      <c r="C928" s="10" t="s">
        <v>1118</v>
      </c>
      <c r="D928" s="15">
        <f>'fnd enro'!D928</f>
        <v>0</v>
      </c>
      <c r="E928" s="15">
        <f>'fnd enro'!E928</f>
        <v>0</v>
      </c>
      <c r="F928" s="15">
        <f>'fnd enro'!F928</f>
        <v>0</v>
      </c>
      <c r="G928" s="15">
        <f>'fnd enro'!G928</f>
        <v>0</v>
      </c>
      <c r="H928" s="15">
        <f>'fnd enro'!H928</f>
        <v>0</v>
      </c>
      <c r="I928" s="15">
        <f>'fnd enro'!I928</f>
        <v>2</v>
      </c>
      <c r="J928" s="15">
        <f>'fnd enro'!J928</f>
        <v>0</v>
      </c>
      <c r="K928" s="16">
        <f>'fnd enro'!K928</f>
        <v>7.6600000000000001E-2</v>
      </c>
      <c r="L928" s="15">
        <f>'fnd enro'!L928</f>
        <v>0</v>
      </c>
      <c r="M928" s="15">
        <f>'fnd enro'!M928</f>
        <v>0</v>
      </c>
      <c r="N928" s="15">
        <f>'fnd enro'!N928</f>
        <v>0</v>
      </c>
      <c r="O928" s="15">
        <f>'fnd enro'!O928</f>
        <v>0</v>
      </c>
      <c r="P928" s="15">
        <f>'fnd enro'!P928</f>
        <v>1</v>
      </c>
      <c r="Q928" s="15">
        <f>'fnd enro'!R928</f>
        <v>2</v>
      </c>
      <c r="R928" s="16">
        <f t="shared" si="1070"/>
        <v>1</v>
      </c>
      <c r="S928" s="15">
        <f>VALUE('fnd enro'!Q928)</f>
        <v>10</v>
      </c>
      <c r="T928" s="2"/>
      <c r="U928" s="1">
        <f>(($D928*'fnd base rates'!C$107)
+($E928*'fnd base rates'!C$108)
+($F928*'fnd base rates'!C$109)
+($G928*'fnd base rates'!C$110)
+($H928*'fnd base rates'!C$111)
+($I928*'fnd base rates'!C$112)
+($J928*'fnd base rates'!C$113)
+($K928*'fnd base rates'!C$114)
+($M928*'fnd base rates'!C$116)
+($N928*'fnd base rates'!C$117)
+($O928*'fnd base rates'!C$118)
+($P928*VLOOKUP($S928+12,rate_basefnd,3)))
*$R928</f>
        <v>1095.2145860000001</v>
      </c>
      <c r="V928" s="1">
        <f>(($D928*'fnd base rates'!D$107)
+($E928*'fnd base rates'!D$108)
+($F928*'fnd base rates'!D$109)
+($G928*'fnd base rates'!D$110)
+($H928*'fnd base rates'!D$111)
+($I928*'fnd base rates'!D$112)
+($J928*'fnd base rates'!D$113)
+($K928*'fnd base rates'!D$114)
+($M928*'fnd base rates'!D$116)
+($N928*'fnd base rates'!D$117)
+($O928*'fnd base rates'!D$118)
+($P928*VLOOKUP($S928+12,rate_basefnd,4)))
*$R928</f>
        <v>1796.72</v>
      </c>
      <c r="W928" s="1">
        <f>(($D928*'fnd base rates'!E$107)
+($E928*'fnd base rates'!E$108)
+($F928*'fnd base rates'!E$109)
+($G928*'fnd base rates'!E$110)
+($H928*'fnd base rates'!E$111)
+($I928*'fnd base rates'!E$112)
+($J928*'fnd base rates'!E$113)
+($K928*'fnd base rates'!E$114)
+($M928*'fnd base rates'!E$116)
+($N928*'fnd base rates'!E$117)
+($O928*'fnd base rates'!E$118)
+($P928*VLOOKUP($S928+12,rate_basefnd,5)))
*$R928</f>
        <v>12641.250518000001</v>
      </c>
      <c r="X928" s="1">
        <f>(($D928*'fnd base rates'!F$107)
+($E928*'fnd base rates'!F$108)
+($F928*'fnd base rates'!F$109)
+($G928*'fnd base rates'!F$110)
+($H928*'fnd base rates'!F$111)
+($I928*'fnd base rates'!F$112)
+($J928*'fnd base rates'!F$113)
+($K928*'fnd base rates'!F$114)
+($M928*'fnd base rates'!F$116)
+($N928*'fnd base rates'!F$117)
+($O928*'fnd base rates'!F$118)
+($P928*VLOOKUP($S928+12,rate_basefnd,6)))
*$R928</f>
        <v>1692.2167640000002</v>
      </c>
      <c r="Y928" s="1">
        <f>(($D928*'fnd base rates'!G$107)
+($E928*'fnd base rates'!G$108)
+($F928*'fnd base rates'!G$109)
+($G928*'fnd base rates'!G$110)
+($H928*'fnd base rates'!G$111)
+($I928*'fnd base rates'!G$112)
+($J928*'fnd base rates'!G$113)
+($K928*'fnd base rates'!G$114)
+($M928*'fnd base rates'!G$116)
+($N928*'fnd base rates'!G$117)
+($O928*'fnd base rates'!G$118)
+($P928*VLOOKUP($S928+12,rate_basefnd,7)))
*$R928</f>
        <v>470.84227799999996</v>
      </c>
      <c r="Z928" s="1">
        <f>(($D928*'fnd base rates'!H$107)
+($E928*'fnd base rates'!H$108)
+($F928*'fnd base rates'!H$109)
+($G928*'fnd base rates'!H$110)
+($H928*'fnd base rates'!H$111)
+($I928*'fnd base rates'!H$112)
+($J928*'fnd base rates'!H$113)
+($K928*'fnd base rates'!H$114)
+($M928*'fnd base rates'!H$116)
+($N928*'fnd base rates'!H$117)
+($O928*'fnd base rates'!H$118)
+($P928*VLOOKUP($S928+12,rate_basefnd,8)))</f>
        <v>1608.75442</v>
      </c>
      <c r="AA928" s="1">
        <f>(($D928*'fnd base rates'!I$107)
+($E928*'fnd base rates'!I$108)
+($F928*'fnd base rates'!I$109)
+($G928*'fnd base rates'!I$110)
+($H928*'fnd base rates'!I$111)
+($I928*'fnd base rates'!I$112)
+($J928*'fnd base rates'!I$113)
+($K928*'fnd base rates'!I$114)
+($M928*'fnd base rates'!I$116)
+($N928*'fnd base rates'!I$117)
+($O928*'fnd base rates'!I$118)
+($P928*VLOOKUP($S928+12,rate_basefnd,9)))
*$R928</f>
        <v>946.62</v>
      </c>
      <c r="AB928" s="1">
        <f>(($D928*'fnd base rates'!J$107)
+($E928*'fnd base rates'!J$108)
+($F928*'fnd base rates'!J$109)
+($G928*'fnd base rates'!J$110)
+($H928*'fnd base rates'!J$111)
+($I928*'fnd base rates'!J$112)
+($J928*'fnd base rates'!J$113)
+($K928*'fnd base rates'!J$114)
+($M928*'fnd base rates'!J$116)
+($N928*'fnd base rates'!J$117)
+($O928*'fnd base rates'!J$118)
+($P928*VLOOKUP($S928+12,rate_basefnd,10)))
*$R928</f>
        <v>1780.96</v>
      </c>
      <c r="AC928" s="1">
        <f>(($D928*'fnd base rates'!K$107)
+($E928*'fnd base rates'!K$108)
+($F928*'fnd base rates'!K$109)
+($G928*'fnd base rates'!K$110)
+($H928*'fnd base rates'!K$111)
+($I928*'fnd base rates'!K$112)
+($J928*'fnd base rates'!K$113)
+($K928*'fnd base rates'!K$114)
+($M928*'fnd base rates'!K$116)
+($N928*'fnd base rates'!K$117)
+($O928*'fnd base rates'!K$118)
+($P928*VLOOKUP($S928+12,rate_basefnd,11)))
*$R928</f>
        <v>2199.1880219999998</v>
      </c>
      <c r="AD928" s="1">
        <f>(($D928*'fnd base rates'!L$107)
+($E928*'fnd base rates'!L$108)
+($F928*'fnd base rates'!L$109)
+($G928*'fnd base rates'!L$110)
+($H928*'fnd base rates'!L$111)
+($I928*'fnd base rates'!L$112)
+($J928*'fnd base rates'!L$113)
+($K928*'fnd base rates'!L$114)
+($M928*'fnd base rates'!L$116)
+($N928*'fnd base rates'!L$117)
+($O928*'fnd base rates'!L$118)
+($P928*VLOOKUP($S928+12,rate_basefnd,12)))</f>
        <v>2984.0068120000001</v>
      </c>
      <c r="AE928" s="1">
        <f>(($D928*'fnd base rates'!M$107)
+($E928*'fnd base rates'!M$108)
+($F928*'fnd base rates'!M$109)
+($G928*'fnd base rates'!M$110)
+($H928*'fnd base rates'!M$111)
+($I928*'fnd base rates'!M$112)
+($J928*'fnd base rates'!M$113)
+($K928*'fnd base rates'!M$114)
+($M928*'fnd base rates'!M$116)
+($N928*'fnd base rates'!M$117)
+($O928*'fnd base rates'!M$118)
+($P928*VLOOKUP($S928+12,rate_basefnd,13)))</f>
        <v>0</v>
      </c>
      <c r="AF928" s="4">
        <f t="shared" si="1071"/>
        <v>27215.773399999998</v>
      </c>
      <c r="AH928" s="4">
        <f t="shared" si="1072"/>
        <v>499061332</v>
      </c>
      <c r="AI928" s="4" t="str">
        <f t="shared" si="1073"/>
        <v>499</v>
      </c>
      <c r="AJ928" s="2" t="str">
        <f t="shared" si="1074"/>
        <v>061</v>
      </c>
      <c r="AK928" s="2" t="str">
        <f t="shared" si="1075"/>
        <v>332</v>
      </c>
      <c r="AL928" s="4">
        <f t="shared" si="1076"/>
        <v>1</v>
      </c>
      <c r="AM928" s="4">
        <f t="shared" si="1068"/>
        <v>2</v>
      </c>
      <c r="AN928" s="4">
        <f t="shared" si="1077"/>
        <v>27215.773399999998</v>
      </c>
      <c r="AO928" s="4">
        <f t="shared" si="1078"/>
        <v>13608</v>
      </c>
      <c r="AP928" s="4">
        <f t="shared" si="1079"/>
        <v>0</v>
      </c>
      <c r="AQ928" s="2">
        <v>13608</v>
      </c>
      <c r="AW928" s="4">
        <v>13564</v>
      </c>
      <c r="AX928" s="5">
        <f t="shared" si="1080"/>
        <v>44</v>
      </c>
      <c r="AY928" s="4">
        <v>13608</v>
      </c>
      <c r="AZ928" s="5"/>
      <c r="BB928" s="5">
        <f t="shared" ref="BB928" si="1102">BC928-BA928</f>
        <v>0</v>
      </c>
    </row>
    <row r="929" spans="1:54" s="4" customFormat="1">
      <c r="A929" s="278">
        <v>499</v>
      </c>
      <c r="B929" s="2">
        <v>499061672</v>
      </c>
      <c r="C929" s="10" t="s">
        <v>1118</v>
      </c>
      <c r="D929" s="15">
        <f>'fnd enro'!D929</f>
        <v>0</v>
      </c>
      <c r="E929" s="15">
        <f>'fnd enro'!E929</f>
        <v>0</v>
      </c>
      <c r="F929" s="15">
        <f>'fnd enro'!F929</f>
        <v>0</v>
      </c>
      <c r="G929" s="15">
        <f>'fnd enro'!G929</f>
        <v>0</v>
      </c>
      <c r="H929" s="15">
        <f>'fnd enro'!H929</f>
        <v>0</v>
      </c>
      <c r="I929" s="15">
        <f>'fnd enro'!I929</f>
        <v>1</v>
      </c>
      <c r="J929" s="15">
        <f>'fnd enro'!J929</f>
        <v>0</v>
      </c>
      <c r="K929" s="16">
        <f>'fnd enro'!K929</f>
        <v>3.8300000000000001E-2</v>
      </c>
      <c r="L929" s="15">
        <f>'fnd enro'!L929</f>
        <v>0</v>
      </c>
      <c r="M929" s="15">
        <f>'fnd enro'!M929</f>
        <v>0</v>
      </c>
      <c r="N929" s="15">
        <f>'fnd enro'!N929</f>
        <v>0</v>
      </c>
      <c r="O929" s="15">
        <f>'fnd enro'!O929</f>
        <v>0</v>
      </c>
      <c r="P929" s="15">
        <f>'fnd enro'!P929</f>
        <v>1</v>
      </c>
      <c r="Q929" s="15">
        <f>'fnd enro'!R929</f>
        <v>1</v>
      </c>
      <c r="R929" s="16">
        <f t="shared" si="1070"/>
        <v>1</v>
      </c>
      <c r="S929" s="15">
        <f>VALUE('fnd enro'!Q929)</f>
        <v>7</v>
      </c>
      <c r="T929" s="2"/>
      <c r="U929" s="1">
        <f>(($D929*'fnd base rates'!C$107)
+($E929*'fnd base rates'!C$108)
+($F929*'fnd base rates'!C$109)
+($G929*'fnd base rates'!C$110)
+($H929*'fnd base rates'!C$111)
+($I929*'fnd base rates'!C$112)
+($J929*'fnd base rates'!C$113)
+($K929*'fnd base rates'!C$114)
+($M929*'fnd base rates'!C$116)
+($N929*'fnd base rates'!C$117)
+($O929*'fnd base rates'!C$118)
+($P929*VLOOKUP($S929+12,rate_basefnd,3)))
*$R929</f>
        <v>575.48229300000003</v>
      </c>
      <c r="V929" s="1">
        <f>(($D929*'fnd base rates'!D$107)
+($E929*'fnd base rates'!D$108)
+($F929*'fnd base rates'!D$109)
+($G929*'fnd base rates'!D$110)
+($H929*'fnd base rates'!D$111)
+($I929*'fnd base rates'!D$112)
+($J929*'fnd base rates'!D$113)
+($K929*'fnd base rates'!D$114)
+($M929*'fnd base rates'!D$116)
+($N929*'fnd base rates'!D$117)
+($O929*'fnd base rates'!D$118)
+($P929*VLOOKUP($S929+12,rate_basefnd,4)))
*$R929</f>
        <v>1030.44</v>
      </c>
      <c r="W929" s="1">
        <f>(($D929*'fnd base rates'!E$107)
+($E929*'fnd base rates'!E$108)
+($F929*'fnd base rates'!E$109)
+($G929*'fnd base rates'!E$110)
+($H929*'fnd base rates'!E$111)
+($I929*'fnd base rates'!E$112)
+($J929*'fnd base rates'!E$113)
+($K929*'fnd base rates'!E$114)
+($M929*'fnd base rates'!E$116)
+($N929*'fnd base rates'!E$117)
+($O929*'fnd base rates'!E$118)
+($P929*VLOOKUP($S929+12,rate_basefnd,5)))
*$R929</f>
        <v>7609.9952590000003</v>
      </c>
      <c r="X929" s="1">
        <f>(($D929*'fnd base rates'!F$107)
+($E929*'fnd base rates'!F$108)
+($F929*'fnd base rates'!F$109)
+($G929*'fnd base rates'!F$110)
+($H929*'fnd base rates'!F$111)
+($I929*'fnd base rates'!F$112)
+($J929*'fnd base rates'!F$113)
+($K929*'fnd base rates'!F$114)
+($M929*'fnd base rates'!F$116)
+($N929*'fnd base rates'!F$117)
+($O929*'fnd base rates'!F$118)
+($P929*VLOOKUP($S929+12,rate_basefnd,6)))
*$R929</f>
        <v>846.10838200000012</v>
      </c>
      <c r="Y929" s="1">
        <f>(($D929*'fnd base rates'!G$107)
+($E929*'fnd base rates'!G$108)
+($F929*'fnd base rates'!G$109)
+($G929*'fnd base rates'!G$110)
+($H929*'fnd base rates'!G$111)
+($I929*'fnd base rates'!G$112)
+($J929*'fnd base rates'!G$113)
+($K929*'fnd base rates'!G$114)
+($M929*'fnd base rates'!G$116)
+($N929*'fnd base rates'!G$117)
+($O929*'fnd base rates'!G$118)
+($P929*VLOOKUP($S929+12,rate_basefnd,7)))
*$R929</f>
        <v>297.97613899999999</v>
      </c>
      <c r="Z929" s="1">
        <f>(($D929*'fnd base rates'!H$107)
+($E929*'fnd base rates'!H$108)
+($F929*'fnd base rates'!H$109)
+($G929*'fnd base rates'!H$110)
+($H929*'fnd base rates'!H$111)
+($I929*'fnd base rates'!H$112)
+($J929*'fnd base rates'!H$113)
+($K929*'fnd base rates'!H$114)
+($M929*'fnd base rates'!H$116)
+($N929*'fnd base rates'!H$117)
+($O929*'fnd base rates'!H$118)
+($P929*VLOOKUP($S929+12,rate_basefnd,8)))</f>
        <v>813.96720999999991</v>
      </c>
      <c r="AA929" s="1">
        <f>(($D929*'fnd base rates'!I$107)
+($E929*'fnd base rates'!I$108)
+($F929*'fnd base rates'!I$109)
+($G929*'fnd base rates'!I$110)
+($H929*'fnd base rates'!I$111)
+($I929*'fnd base rates'!I$112)
+($J929*'fnd base rates'!I$113)
+($K929*'fnd base rates'!I$114)
+($M929*'fnd base rates'!I$116)
+($N929*'fnd base rates'!I$117)
+($O929*'fnd base rates'!I$118)
+($P929*VLOOKUP($S929+12,rate_basefnd,9)))
*$R929</f>
        <v>525.52</v>
      </c>
      <c r="AB929" s="1">
        <f>(($D929*'fnd base rates'!J$107)
+($E929*'fnd base rates'!J$108)
+($F929*'fnd base rates'!J$109)
+($G929*'fnd base rates'!J$110)
+($H929*'fnd base rates'!J$111)
+($I929*'fnd base rates'!J$112)
+($J929*'fnd base rates'!J$113)
+($K929*'fnd base rates'!J$114)
+($M929*'fnd base rates'!J$116)
+($N929*'fnd base rates'!J$117)
+($O929*'fnd base rates'!J$118)
+($P929*VLOOKUP($S929+12,rate_basefnd,10)))
*$R929</f>
        <v>1161.79</v>
      </c>
      <c r="AC929" s="1">
        <f>(($D929*'fnd base rates'!K$107)
+($E929*'fnd base rates'!K$108)
+($F929*'fnd base rates'!K$109)
+($G929*'fnd base rates'!K$110)
+($H929*'fnd base rates'!K$111)
+($I929*'fnd base rates'!K$112)
+($J929*'fnd base rates'!K$113)
+($K929*'fnd base rates'!K$114)
+($M929*'fnd base rates'!K$116)
+($N929*'fnd base rates'!K$117)
+($O929*'fnd base rates'!K$118)
+($P929*VLOOKUP($S929+12,rate_basefnd,11)))
*$R929</f>
        <v>1099.5940109999999</v>
      </c>
      <c r="AD929" s="1">
        <f>(($D929*'fnd base rates'!L$107)
+($E929*'fnd base rates'!L$108)
+($F929*'fnd base rates'!L$109)
+($G929*'fnd base rates'!L$110)
+($H929*'fnd base rates'!L$111)
+($I929*'fnd base rates'!L$112)
+($J929*'fnd base rates'!L$113)
+($K929*'fnd base rates'!L$114)
+($M929*'fnd base rates'!L$116)
+($N929*'fnd base rates'!L$117)
+($O929*'fnd base rates'!L$118)
+($P929*VLOOKUP($S929+12,rate_basefnd,12)))</f>
        <v>1700.563406</v>
      </c>
      <c r="AE929" s="1">
        <f>(($D929*'fnd base rates'!M$107)
+($E929*'fnd base rates'!M$108)
+($F929*'fnd base rates'!M$109)
+($G929*'fnd base rates'!M$110)
+($H929*'fnd base rates'!M$111)
+($I929*'fnd base rates'!M$112)
+($J929*'fnd base rates'!M$113)
+($K929*'fnd base rates'!M$114)
+($M929*'fnd base rates'!M$116)
+($N929*'fnd base rates'!M$117)
+($O929*'fnd base rates'!M$118)
+($P929*VLOOKUP($S929+12,rate_basefnd,13)))</f>
        <v>0</v>
      </c>
      <c r="AF929" s="4">
        <f t="shared" si="1071"/>
        <v>15661.436700000002</v>
      </c>
      <c r="AH929" s="4">
        <f t="shared" si="1072"/>
        <v>499061672</v>
      </c>
      <c r="AI929" s="4" t="str">
        <f t="shared" si="1073"/>
        <v>499</v>
      </c>
      <c r="AJ929" s="2" t="str">
        <f t="shared" si="1074"/>
        <v>061</v>
      </c>
      <c r="AK929" s="2" t="str">
        <f t="shared" si="1075"/>
        <v>672</v>
      </c>
      <c r="AL929" s="4">
        <f t="shared" si="1076"/>
        <v>1</v>
      </c>
      <c r="AM929" s="4">
        <f t="shared" si="1068"/>
        <v>1</v>
      </c>
      <c r="AN929" s="4">
        <f t="shared" si="1077"/>
        <v>15661.436700000002</v>
      </c>
      <c r="AO929" s="4">
        <f t="shared" si="1078"/>
        <v>15661</v>
      </c>
      <c r="AP929" s="4">
        <f t="shared" si="1079"/>
        <v>0</v>
      </c>
      <c r="AQ929" s="2">
        <v>15661</v>
      </c>
      <c r="AW929" s="4">
        <v>15619</v>
      </c>
      <c r="AX929" s="5">
        <f t="shared" si="1080"/>
        <v>42</v>
      </c>
      <c r="AY929" s="4">
        <v>15661</v>
      </c>
      <c r="AZ929" s="5"/>
      <c r="BB929" s="5">
        <f t="shared" ref="BB929" si="1103">BC929-BA929</f>
        <v>0</v>
      </c>
    </row>
    <row r="930" spans="1:54" s="4" customFormat="1">
      <c r="A930" s="278">
        <v>499</v>
      </c>
      <c r="B930" s="2">
        <v>499061766</v>
      </c>
      <c r="C930" s="10" t="s">
        <v>1118</v>
      </c>
      <c r="D930" s="15">
        <f>'fnd enro'!D930</f>
        <v>0</v>
      </c>
      <c r="E930" s="15">
        <f>'fnd enro'!E930</f>
        <v>0</v>
      </c>
      <c r="F930" s="15">
        <f>'fnd enro'!F930</f>
        <v>0</v>
      </c>
      <c r="G930" s="15">
        <f>'fnd enro'!G930</f>
        <v>0</v>
      </c>
      <c r="H930" s="15">
        <f>'fnd enro'!H930</f>
        <v>0</v>
      </c>
      <c r="I930" s="15">
        <f>'fnd enro'!I930</f>
        <v>1</v>
      </c>
      <c r="J930" s="15">
        <f>'fnd enro'!J930</f>
        <v>0</v>
      </c>
      <c r="K930" s="16">
        <f>'fnd enro'!K930</f>
        <v>3.8300000000000001E-2</v>
      </c>
      <c r="L930" s="15">
        <f>'fnd enro'!L930</f>
        <v>0</v>
      </c>
      <c r="M930" s="15">
        <f>'fnd enro'!M930</f>
        <v>0</v>
      </c>
      <c r="N930" s="15">
        <f>'fnd enro'!N930</f>
        <v>0</v>
      </c>
      <c r="O930" s="15">
        <f>'fnd enro'!O930</f>
        <v>0</v>
      </c>
      <c r="P930" s="15">
        <f>'fnd enro'!P930</f>
        <v>1</v>
      </c>
      <c r="Q930" s="15">
        <f>'fnd enro'!R930</f>
        <v>1</v>
      </c>
      <c r="R930" s="16">
        <f t="shared" si="1070"/>
        <v>1</v>
      </c>
      <c r="S930" s="15">
        <f>VALUE('fnd enro'!Q930)</f>
        <v>6</v>
      </c>
      <c r="T930" s="2"/>
      <c r="U930" s="1">
        <f>(($D930*'fnd base rates'!C$107)
+($E930*'fnd base rates'!C$108)
+($F930*'fnd base rates'!C$109)
+($G930*'fnd base rates'!C$110)
+($H930*'fnd base rates'!C$111)
+($I930*'fnd base rates'!C$112)
+($J930*'fnd base rates'!C$113)
+($K930*'fnd base rates'!C$114)
+($M930*'fnd base rates'!C$116)
+($N930*'fnd base rates'!C$117)
+($O930*'fnd base rates'!C$118)
+($P930*VLOOKUP($S930+12,rate_basefnd,3)))
*$R930</f>
        <v>573.08229299999994</v>
      </c>
      <c r="V930" s="1">
        <f>(($D930*'fnd base rates'!D$107)
+($E930*'fnd base rates'!D$108)
+($F930*'fnd base rates'!D$109)
+($G930*'fnd base rates'!D$110)
+($H930*'fnd base rates'!D$111)
+($I930*'fnd base rates'!D$112)
+($J930*'fnd base rates'!D$113)
+($K930*'fnd base rates'!D$114)
+($M930*'fnd base rates'!D$116)
+($N930*'fnd base rates'!D$117)
+($O930*'fnd base rates'!D$118)
+($P930*VLOOKUP($S930+12,rate_basefnd,4)))
*$R930</f>
        <v>1019.06</v>
      </c>
      <c r="W930" s="1">
        <f>(($D930*'fnd base rates'!E$107)
+($E930*'fnd base rates'!E$108)
+($F930*'fnd base rates'!E$109)
+($G930*'fnd base rates'!E$110)
+($H930*'fnd base rates'!E$111)
+($I930*'fnd base rates'!E$112)
+($J930*'fnd base rates'!E$113)
+($K930*'fnd base rates'!E$114)
+($M930*'fnd base rates'!E$116)
+($N930*'fnd base rates'!E$117)
+($O930*'fnd base rates'!E$118)
+($P930*VLOOKUP($S930+12,rate_basefnd,5)))
*$R930</f>
        <v>7498.8752590000004</v>
      </c>
      <c r="X930" s="1">
        <f>(($D930*'fnd base rates'!F$107)
+($E930*'fnd base rates'!F$108)
+($F930*'fnd base rates'!F$109)
+($G930*'fnd base rates'!F$110)
+($H930*'fnd base rates'!F$111)
+($I930*'fnd base rates'!F$112)
+($J930*'fnd base rates'!F$113)
+($K930*'fnd base rates'!F$114)
+($M930*'fnd base rates'!F$116)
+($N930*'fnd base rates'!F$117)
+($O930*'fnd base rates'!F$118)
+($P930*VLOOKUP($S930+12,rate_basefnd,6)))
*$R930</f>
        <v>846.10838200000012</v>
      </c>
      <c r="Y930" s="1">
        <f>(($D930*'fnd base rates'!G$107)
+($E930*'fnd base rates'!G$108)
+($F930*'fnd base rates'!G$109)
+($G930*'fnd base rates'!G$110)
+($H930*'fnd base rates'!G$111)
+($I930*'fnd base rates'!G$112)
+($J930*'fnd base rates'!G$113)
+($K930*'fnd base rates'!G$114)
+($M930*'fnd base rates'!G$116)
+($N930*'fnd base rates'!G$117)
+($O930*'fnd base rates'!G$118)
+($P930*VLOOKUP($S930+12,rate_basefnd,7)))
*$R930</f>
        <v>292.57613900000001</v>
      </c>
      <c r="Z930" s="1">
        <f>(($D930*'fnd base rates'!H$107)
+($E930*'fnd base rates'!H$108)
+($F930*'fnd base rates'!H$109)
+($G930*'fnd base rates'!H$110)
+($H930*'fnd base rates'!H$111)
+($I930*'fnd base rates'!H$112)
+($J930*'fnd base rates'!H$113)
+($K930*'fnd base rates'!H$114)
+($M930*'fnd base rates'!H$116)
+($N930*'fnd base rates'!H$117)
+($O930*'fnd base rates'!H$118)
+($P930*VLOOKUP($S930+12,rate_basefnd,8)))</f>
        <v>813.13720999999998</v>
      </c>
      <c r="AA930" s="1">
        <f>(($D930*'fnd base rates'!I$107)
+($E930*'fnd base rates'!I$108)
+($F930*'fnd base rates'!I$109)
+($G930*'fnd base rates'!I$110)
+($H930*'fnd base rates'!I$111)
+($I930*'fnd base rates'!I$112)
+($J930*'fnd base rates'!I$113)
+($K930*'fnd base rates'!I$114)
+($M930*'fnd base rates'!I$116)
+($N930*'fnd base rates'!I$117)
+($O930*'fnd base rates'!I$118)
+($P930*VLOOKUP($S930+12,rate_basefnd,9)))
*$R930</f>
        <v>521.02</v>
      </c>
      <c r="AB930" s="1">
        <f>(($D930*'fnd base rates'!J$107)
+($E930*'fnd base rates'!J$108)
+($F930*'fnd base rates'!J$109)
+($G930*'fnd base rates'!J$110)
+($H930*'fnd base rates'!J$111)
+($I930*'fnd base rates'!J$112)
+($J930*'fnd base rates'!J$113)
+($K930*'fnd base rates'!J$114)
+($M930*'fnd base rates'!J$116)
+($N930*'fnd base rates'!J$117)
+($O930*'fnd base rates'!J$118)
+($P930*VLOOKUP($S930+12,rate_basefnd,10)))
*$R930</f>
        <v>1138.4000000000001</v>
      </c>
      <c r="AC930" s="1">
        <f>(($D930*'fnd base rates'!K$107)
+($E930*'fnd base rates'!K$108)
+($F930*'fnd base rates'!K$109)
+($G930*'fnd base rates'!K$110)
+($H930*'fnd base rates'!K$111)
+($I930*'fnd base rates'!K$112)
+($J930*'fnd base rates'!K$113)
+($K930*'fnd base rates'!K$114)
+($M930*'fnd base rates'!K$116)
+($N930*'fnd base rates'!K$117)
+($O930*'fnd base rates'!K$118)
+($P930*VLOOKUP($S930+12,rate_basefnd,11)))
*$R930</f>
        <v>1099.5940109999999</v>
      </c>
      <c r="AD930" s="1">
        <f>(($D930*'fnd base rates'!L$107)
+($E930*'fnd base rates'!L$108)
+($F930*'fnd base rates'!L$109)
+($G930*'fnd base rates'!L$110)
+($H930*'fnd base rates'!L$111)
+($I930*'fnd base rates'!L$112)
+($J930*'fnd base rates'!L$113)
+($K930*'fnd base rates'!L$114)
+($M930*'fnd base rates'!L$116)
+($N930*'fnd base rates'!L$117)
+($O930*'fnd base rates'!L$118)
+($P930*VLOOKUP($S930+12,rate_basefnd,12)))</f>
        <v>1682.593406</v>
      </c>
      <c r="AE930" s="1">
        <f>(($D930*'fnd base rates'!M$107)
+($E930*'fnd base rates'!M$108)
+($F930*'fnd base rates'!M$109)
+($G930*'fnd base rates'!M$110)
+($H930*'fnd base rates'!M$111)
+($I930*'fnd base rates'!M$112)
+($J930*'fnd base rates'!M$113)
+($K930*'fnd base rates'!M$114)
+($M930*'fnd base rates'!M$116)
+($N930*'fnd base rates'!M$117)
+($O930*'fnd base rates'!M$118)
+($P930*VLOOKUP($S930+12,rate_basefnd,13)))</f>
        <v>0</v>
      </c>
      <c r="AF930" s="4">
        <f t="shared" si="1071"/>
        <v>15484.446700000002</v>
      </c>
      <c r="AH930" s="4">
        <f t="shared" si="1072"/>
        <v>499061766</v>
      </c>
      <c r="AI930" s="4" t="str">
        <f t="shared" si="1073"/>
        <v>499</v>
      </c>
      <c r="AJ930" s="2" t="str">
        <f t="shared" si="1074"/>
        <v>061</v>
      </c>
      <c r="AK930" s="2" t="str">
        <f t="shared" si="1075"/>
        <v>766</v>
      </c>
      <c r="AL930" s="4">
        <f t="shared" si="1076"/>
        <v>1</v>
      </c>
      <c r="AM930" s="4">
        <f t="shared" si="1068"/>
        <v>1</v>
      </c>
      <c r="AN930" s="4">
        <f t="shared" si="1077"/>
        <v>15484.446700000002</v>
      </c>
      <c r="AO930" s="4">
        <f t="shared" si="1078"/>
        <v>15484</v>
      </c>
      <c r="AP930" s="4">
        <f t="shared" si="1079"/>
        <v>0</v>
      </c>
      <c r="AQ930" s="2">
        <v>15484</v>
      </c>
      <c r="AW930" s="4">
        <v>15452</v>
      </c>
      <c r="AX930" s="5">
        <f t="shared" si="1080"/>
        <v>32</v>
      </c>
      <c r="AY930" s="4">
        <v>15484</v>
      </c>
      <c r="AZ930" s="5"/>
      <c r="BB930" s="5">
        <f t="shared" ref="BB930" si="1104">BC930-BA930</f>
        <v>0</v>
      </c>
    </row>
    <row r="931" spans="1:54" s="4" customFormat="1">
      <c r="A931" s="278">
        <v>3501</v>
      </c>
      <c r="B931" s="2">
        <v>3501061061</v>
      </c>
      <c r="C931" s="10" t="s">
        <v>1084</v>
      </c>
      <c r="D931" s="15">
        <f>'fnd enro'!D931</f>
        <v>0</v>
      </c>
      <c r="E931" s="15">
        <f>'fnd enro'!E931</f>
        <v>0</v>
      </c>
      <c r="F931" s="15">
        <f>'fnd enro'!F931</f>
        <v>0</v>
      </c>
      <c r="G931" s="15">
        <f>'fnd enro'!G931</f>
        <v>0</v>
      </c>
      <c r="H931" s="15">
        <f>'fnd enro'!H931</f>
        <v>0</v>
      </c>
      <c r="I931" s="15">
        <f>'fnd enro'!I931</f>
        <v>40</v>
      </c>
      <c r="J931" s="15">
        <f>'fnd enro'!J931</f>
        <v>0</v>
      </c>
      <c r="K931" s="16">
        <f>'fnd enro'!K931</f>
        <v>1.532</v>
      </c>
      <c r="L931" s="15">
        <f>'fnd enro'!L931</f>
        <v>0</v>
      </c>
      <c r="M931" s="15">
        <f>'fnd enro'!M931</f>
        <v>0</v>
      </c>
      <c r="N931" s="15">
        <f>'fnd enro'!N931</f>
        <v>0</v>
      </c>
      <c r="O931" s="15">
        <f>'fnd enro'!O931</f>
        <v>3</v>
      </c>
      <c r="P931" s="15">
        <f>'fnd enro'!P931</f>
        <v>32</v>
      </c>
      <c r="Q931" s="15">
        <f>'fnd enro'!R931</f>
        <v>40</v>
      </c>
      <c r="R931" s="16">
        <f t="shared" si="1070"/>
        <v>1</v>
      </c>
      <c r="S931" s="15">
        <f>VALUE('fnd enro'!Q931)</f>
        <v>10</v>
      </c>
      <c r="T931" s="2"/>
      <c r="U931" s="1">
        <f>(($D931*'fnd base rates'!C$107)
+($E931*'fnd base rates'!C$108)
+($F931*'fnd base rates'!C$109)
+($G931*'fnd base rates'!C$110)
+($H931*'fnd base rates'!C$111)
+($I931*'fnd base rates'!C$112)
+($J931*'fnd base rates'!C$113)
+($K931*'fnd base rates'!C$114)
+($M931*'fnd base rates'!C$116)
+($N931*'fnd base rates'!C$117)
+($O931*'fnd base rates'!C$118)
+($P931*VLOOKUP($S931+12,rate_basefnd,3)))
*$R931</f>
        <v>23003.491719999998</v>
      </c>
      <c r="V931" s="1">
        <f>(($D931*'fnd base rates'!D$107)
+($E931*'fnd base rates'!D$108)
+($F931*'fnd base rates'!D$109)
+($G931*'fnd base rates'!D$110)
+($H931*'fnd base rates'!D$111)
+($I931*'fnd base rates'!D$112)
+($J931*'fnd base rates'!D$113)
+($K931*'fnd base rates'!D$114)
+($M931*'fnd base rates'!D$116)
+($N931*'fnd base rates'!D$117)
+($O931*'fnd base rates'!D$118)
+($P931*VLOOKUP($S931+12,rate_basefnd,4)))
*$R931</f>
        <v>40373.980000000003</v>
      </c>
      <c r="W931" s="1">
        <f>(($D931*'fnd base rates'!E$107)
+($E931*'fnd base rates'!E$108)
+($F931*'fnd base rates'!E$109)
+($G931*'fnd base rates'!E$110)
+($H931*'fnd base rates'!E$111)
+($I931*'fnd base rates'!E$112)
+($J931*'fnd base rates'!E$113)
+($K931*'fnd base rates'!E$114)
+($M931*'fnd base rates'!E$116)
+($N931*'fnd base rates'!E$117)
+($O931*'fnd base rates'!E$118)
+($P931*VLOOKUP($S931+12,rate_basefnd,5)))
*$R931</f>
        <v>294920.56036</v>
      </c>
      <c r="X931" s="1">
        <f>(($D931*'fnd base rates'!F$107)
+($E931*'fnd base rates'!F$108)
+($F931*'fnd base rates'!F$109)
+($G931*'fnd base rates'!F$110)
+($H931*'fnd base rates'!F$111)
+($I931*'fnd base rates'!F$112)
+($J931*'fnd base rates'!F$113)
+($K931*'fnd base rates'!F$114)
+($M931*'fnd base rates'!F$116)
+($N931*'fnd base rates'!F$117)
+($O931*'fnd base rates'!F$118)
+($P931*VLOOKUP($S931+12,rate_basefnd,6)))
*$R931</f>
        <v>34294.395279999997</v>
      </c>
      <c r="Y931" s="1">
        <f>(($D931*'fnd base rates'!G$107)
+($E931*'fnd base rates'!G$108)
+($F931*'fnd base rates'!G$109)
+($G931*'fnd base rates'!G$110)
+($H931*'fnd base rates'!G$111)
+($I931*'fnd base rates'!G$112)
+($J931*'fnd base rates'!G$113)
+($K931*'fnd base rates'!G$114)
+($M931*'fnd base rates'!G$116)
+($N931*'fnd base rates'!G$117)
+($O931*'fnd base rates'!G$118)
+($P931*VLOOKUP($S931+12,rate_basefnd,7)))
*$R931</f>
        <v>11434.825559999999</v>
      </c>
      <c r="Z931" s="1">
        <f>(($D931*'fnd base rates'!H$107)
+($E931*'fnd base rates'!H$108)
+($F931*'fnd base rates'!H$109)
+($G931*'fnd base rates'!H$110)
+($H931*'fnd base rates'!H$111)
+($I931*'fnd base rates'!H$112)
+($J931*'fnd base rates'!H$113)
+($K931*'fnd base rates'!H$114)
+($M931*'fnd base rates'!H$116)
+($N931*'fnd base rates'!H$117)
+($O931*'fnd base rates'!H$118)
+($P931*VLOOKUP($S931+12,rate_basefnd,8)))</f>
        <v>32786.218399999998</v>
      </c>
      <c r="AA931" s="1">
        <f>(($D931*'fnd base rates'!I$107)
+($E931*'fnd base rates'!I$108)
+($F931*'fnd base rates'!I$109)
+($G931*'fnd base rates'!I$110)
+($H931*'fnd base rates'!I$111)
+($I931*'fnd base rates'!I$112)
+($J931*'fnd base rates'!I$113)
+($K931*'fnd base rates'!I$114)
+($M931*'fnd base rates'!I$116)
+($N931*'fnd base rates'!I$117)
+($O931*'fnd base rates'!I$118)
+($P931*VLOOKUP($S931+12,rate_basefnd,9)))
*$R931</f>
        <v>20702.309999999998</v>
      </c>
      <c r="AB931" s="1">
        <f>(($D931*'fnd base rates'!J$107)
+($E931*'fnd base rates'!J$108)
+($F931*'fnd base rates'!J$109)
+($G931*'fnd base rates'!J$110)
+($H931*'fnd base rates'!J$111)
+($I931*'fnd base rates'!J$112)
+($J931*'fnd base rates'!J$113)
+($K931*'fnd base rates'!J$114)
+($M931*'fnd base rates'!J$116)
+($N931*'fnd base rates'!J$117)
+($O931*'fnd base rates'!J$118)
+($P931*VLOOKUP($S931+12,rate_basefnd,10)))
*$R931</f>
        <v>43878.05</v>
      </c>
      <c r="AC931" s="1">
        <f>(($D931*'fnd base rates'!K$107)
+($E931*'fnd base rates'!K$108)
+($F931*'fnd base rates'!K$109)
+($G931*'fnd base rates'!K$110)
+($H931*'fnd base rates'!K$111)
+($I931*'fnd base rates'!K$112)
+($J931*'fnd base rates'!K$113)
+($K931*'fnd base rates'!K$114)
+($M931*'fnd base rates'!K$116)
+($N931*'fnd base rates'!K$117)
+($O931*'fnd base rates'!K$118)
+($P931*VLOOKUP($S931+12,rate_basefnd,11)))
*$R931</f>
        <v>44755.27044</v>
      </c>
      <c r="AD931" s="1">
        <f>(($D931*'fnd base rates'!L$107)
+($E931*'fnd base rates'!L$108)
+($F931*'fnd base rates'!L$109)
+($G931*'fnd base rates'!L$110)
+($H931*'fnd base rates'!L$111)
+($I931*'fnd base rates'!L$112)
+($J931*'fnd base rates'!L$113)
+($K931*'fnd base rates'!L$114)
+($M931*'fnd base rates'!L$116)
+($N931*'fnd base rates'!L$117)
+($O931*'fnd base rates'!L$118)
+($P931*VLOOKUP($S931+12,rate_basefnd,12)))</f>
        <v>66687.086240000004</v>
      </c>
      <c r="AE931" s="1">
        <f>(($D931*'fnd base rates'!M$107)
+($E931*'fnd base rates'!M$108)
+($F931*'fnd base rates'!M$109)
+($G931*'fnd base rates'!M$110)
+($H931*'fnd base rates'!M$111)
+($I931*'fnd base rates'!M$112)
+($J931*'fnd base rates'!M$113)
+($K931*'fnd base rates'!M$114)
+($M931*'fnd base rates'!M$116)
+($N931*'fnd base rates'!M$117)
+($O931*'fnd base rates'!M$118)
+($P931*VLOOKUP($S931+12,rate_basefnd,13)))</f>
        <v>0</v>
      </c>
      <c r="AF931" s="4">
        <f t="shared" si="1071"/>
        <v>612836.18800000008</v>
      </c>
      <c r="AH931" s="4">
        <f t="shared" si="1072"/>
        <v>3501061061</v>
      </c>
      <c r="AI931" s="4" t="str">
        <f t="shared" si="1073"/>
        <v>3501</v>
      </c>
      <c r="AJ931" s="2" t="str">
        <f t="shared" si="1074"/>
        <v>061</v>
      </c>
      <c r="AK931" s="2" t="str">
        <f t="shared" si="1075"/>
        <v>061</v>
      </c>
      <c r="AL931" s="4">
        <f t="shared" si="1076"/>
        <v>1</v>
      </c>
      <c r="AM931" s="4">
        <f t="shared" si="1068"/>
        <v>40</v>
      </c>
      <c r="AN931" s="4">
        <f t="shared" si="1077"/>
        <v>612836.18800000008</v>
      </c>
      <c r="AO931" s="4">
        <f t="shared" si="1078"/>
        <v>15321</v>
      </c>
      <c r="AP931" s="4">
        <f t="shared" si="1079"/>
        <v>0</v>
      </c>
      <c r="AQ931" s="2">
        <v>15321</v>
      </c>
      <c r="AW931" s="4">
        <v>15256</v>
      </c>
      <c r="AX931" s="5">
        <f t="shared" si="1080"/>
        <v>65</v>
      </c>
      <c r="AY931" s="4">
        <v>15321</v>
      </c>
      <c r="AZ931" s="5"/>
      <c r="BB931" s="5">
        <f t="shared" ref="BB931" si="1105">BC931-BA931</f>
        <v>0</v>
      </c>
    </row>
    <row r="932" spans="1:54" s="4" customFormat="1">
      <c r="A932" s="278">
        <v>3501</v>
      </c>
      <c r="B932" s="2">
        <v>3501061137</v>
      </c>
      <c r="C932" s="10" t="s">
        <v>1084</v>
      </c>
      <c r="D932" s="15">
        <f>'fnd enro'!D932</f>
        <v>0</v>
      </c>
      <c r="E932" s="15">
        <f>'fnd enro'!E932</f>
        <v>0</v>
      </c>
      <c r="F932" s="15">
        <f>'fnd enro'!F932</f>
        <v>0</v>
      </c>
      <c r="G932" s="15">
        <f>'fnd enro'!G932</f>
        <v>0</v>
      </c>
      <c r="H932" s="15">
        <f>'fnd enro'!H932</f>
        <v>0</v>
      </c>
      <c r="I932" s="15">
        <f>'fnd enro'!I932</f>
        <v>104</v>
      </c>
      <c r="J932" s="15">
        <f>'fnd enro'!J932</f>
        <v>0</v>
      </c>
      <c r="K932" s="16">
        <f>'fnd enro'!K932</f>
        <v>3.9832000000000001</v>
      </c>
      <c r="L932" s="15">
        <f>'fnd enro'!L932</f>
        <v>0</v>
      </c>
      <c r="M932" s="15">
        <f>'fnd enro'!M932</f>
        <v>0</v>
      </c>
      <c r="N932" s="15">
        <f>'fnd enro'!N932</f>
        <v>0</v>
      </c>
      <c r="O932" s="15">
        <f>'fnd enro'!O932</f>
        <v>8</v>
      </c>
      <c r="P932" s="15">
        <f>'fnd enro'!P932</f>
        <v>95</v>
      </c>
      <c r="Q932" s="15">
        <f>'fnd enro'!R932</f>
        <v>104</v>
      </c>
      <c r="R932" s="16">
        <f t="shared" si="1070"/>
        <v>1</v>
      </c>
      <c r="S932" s="15">
        <f>VALUE('fnd enro'!Q932)</f>
        <v>12</v>
      </c>
      <c r="T932" s="2"/>
      <c r="U932" s="1">
        <f>(($D932*'fnd base rates'!C$107)
+($E932*'fnd base rates'!C$108)
+($F932*'fnd base rates'!C$109)
+($G932*'fnd base rates'!C$110)
+($H932*'fnd base rates'!C$111)
+($I932*'fnd base rates'!C$112)
+($J932*'fnd base rates'!C$113)
+($K932*'fnd base rates'!C$114)
+($M932*'fnd base rates'!C$116)
+($N932*'fnd base rates'!C$117)
+($O932*'fnd base rates'!C$118)
+($P932*VLOOKUP($S932+12,rate_basefnd,3)))
*$R932</f>
        <v>61045.628472000004</v>
      </c>
      <c r="V932" s="1">
        <f>(($D932*'fnd base rates'!D$107)
+($E932*'fnd base rates'!D$108)
+($F932*'fnd base rates'!D$109)
+($G932*'fnd base rates'!D$110)
+($H932*'fnd base rates'!D$111)
+($I932*'fnd base rates'!D$112)
+($J932*'fnd base rates'!D$113)
+($K932*'fnd base rates'!D$114)
+($M932*'fnd base rates'!D$116)
+($N932*'fnd base rates'!D$117)
+($O932*'fnd base rates'!D$118)
+($P932*VLOOKUP($S932+12,rate_basefnd,4)))
*$R932</f>
        <v>110778.83000000002</v>
      </c>
      <c r="W932" s="1">
        <f>(($D932*'fnd base rates'!E$107)
+($E932*'fnd base rates'!E$108)
+($F932*'fnd base rates'!E$109)
+($G932*'fnd base rates'!E$110)
+($H932*'fnd base rates'!E$111)
+($I932*'fnd base rates'!E$112)
+($J932*'fnd base rates'!E$113)
+($K932*'fnd base rates'!E$114)
+($M932*'fnd base rates'!E$116)
+($N932*'fnd base rates'!E$117)
+($O932*'fnd base rates'!E$118)
+($P932*VLOOKUP($S932+12,rate_basefnd,5)))
*$R932</f>
        <v>823392.41693599988</v>
      </c>
      <c r="X932" s="1">
        <f>(($D932*'fnd base rates'!F$107)
+($E932*'fnd base rates'!F$108)
+($F932*'fnd base rates'!F$109)
+($G932*'fnd base rates'!F$110)
+($H932*'fnd base rates'!F$111)
+($I932*'fnd base rates'!F$112)
+($J932*'fnd base rates'!F$113)
+($K932*'fnd base rates'!F$114)
+($M932*'fnd base rates'!F$116)
+($N932*'fnd base rates'!F$117)
+($O932*'fnd base rates'!F$118)
+($P932*VLOOKUP($S932+12,rate_basefnd,6)))
*$R932</f>
        <v>89195.431727999996</v>
      </c>
      <c r="Y932" s="1">
        <f>(($D932*'fnd base rates'!G$107)
+($E932*'fnd base rates'!G$108)
+($F932*'fnd base rates'!G$109)
+($G932*'fnd base rates'!G$110)
+($H932*'fnd base rates'!G$111)
+($I932*'fnd base rates'!G$112)
+($J932*'fnd base rates'!G$113)
+($K932*'fnd base rates'!G$114)
+($M932*'fnd base rates'!G$116)
+($N932*'fnd base rates'!G$117)
+($O932*'fnd base rates'!G$118)
+($P932*VLOOKUP($S932+12,rate_basefnd,7)))
*$R932</f>
        <v>32474.828455999996</v>
      </c>
      <c r="Z932" s="1">
        <f>(($D932*'fnd base rates'!H$107)
+($E932*'fnd base rates'!H$108)
+($F932*'fnd base rates'!H$109)
+($G932*'fnd base rates'!H$110)
+($H932*'fnd base rates'!H$111)
+($I932*'fnd base rates'!H$112)
+($J932*'fnd base rates'!H$113)
+($K932*'fnd base rates'!H$114)
+($M932*'fnd base rates'!H$116)
+($N932*'fnd base rates'!H$117)
+($O932*'fnd base rates'!H$118)
+($P932*VLOOKUP($S932+12,rate_basefnd,8)))</f>
        <v>85684.399839999984</v>
      </c>
      <c r="AA932" s="1">
        <f>(($D932*'fnd base rates'!I$107)
+($E932*'fnd base rates'!I$108)
+($F932*'fnd base rates'!I$109)
+($G932*'fnd base rates'!I$110)
+($H932*'fnd base rates'!I$111)
+($I932*'fnd base rates'!I$112)
+($J932*'fnd base rates'!I$113)
+($K932*'fnd base rates'!I$114)
+($M932*'fnd base rates'!I$116)
+($N932*'fnd base rates'!I$117)
+($O932*'fnd base rates'!I$118)
+($P932*VLOOKUP($S932+12,rate_basefnd,9)))
*$R932</f>
        <v>56122.07</v>
      </c>
      <c r="AB932" s="1">
        <f>(($D932*'fnd base rates'!J$107)
+($E932*'fnd base rates'!J$108)
+($F932*'fnd base rates'!J$109)
+($G932*'fnd base rates'!J$110)
+($H932*'fnd base rates'!J$111)
+($I932*'fnd base rates'!J$112)
+($J932*'fnd base rates'!J$113)
+($K932*'fnd base rates'!J$114)
+($M932*'fnd base rates'!J$116)
+($N932*'fnd base rates'!J$117)
+($O932*'fnd base rates'!J$118)
+($P932*VLOOKUP($S932+12,rate_basefnd,10)))
*$R932</f>
        <v>125952.79999999999</v>
      </c>
      <c r="AC932" s="1">
        <f>(($D932*'fnd base rates'!K$107)
+($E932*'fnd base rates'!K$108)
+($F932*'fnd base rates'!K$109)
+($G932*'fnd base rates'!K$110)
+($H932*'fnd base rates'!K$111)
+($I932*'fnd base rates'!K$112)
+($J932*'fnd base rates'!K$113)
+($K932*'fnd base rates'!K$114)
+($M932*'fnd base rates'!K$116)
+($N932*'fnd base rates'!K$117)
+($O932*'fnd base rates'!K$118)
+($P932*VLOOKUP($S932+12,rate_basefnd,11)))
*$R932</f>
        <v>116415.13714399999</v>
      </c>
      <c r="AD932" s="1">
        <f>(($D932*'fnd base rates'!L$107)
+($E932*'fnd base rates'!L$108)
+($F932*'fnd base rates'!L$109)
+($G932*'fnd base rates'!L$110)
+($H932*'fnd base rates'!L$111)
+($I932*'fnd base rates'!L$112)
+($J932*'fnd base rates'!L$113)
+($K932*'fnd base rates'!L$114)
+($M932*'fnd base rates'!L$116)
+($N932*'fnd base rates'!L$117)
+($O932*'fnd base rates'!L$118)
+($P932*VLOOKUP($S932+12,rate_basefnd,12)))</f>
        <v>182554.33422399999</v>
      </c>
      <c r="AE932" s="1">
        <f>(($D932*'fnd base rates'!M$107)
+($E932*'fnd base rates'!M$108)
+($F932*'fnd base rates'!M$109)
+($G932*'fnd base rates'!M$110)
+($H932*'fnd base rates'!M$111)
+($I932*'fnd base rates'!M$112)
+($J932*'fnd base rates'!M$113)
+($K932*'fnd base rates'!M$114)
+($M932*'fnd base rates'!M$116)
+($N932*'fnd base rates'!M$117)
+($O932*'fnd base rates'!M$118)
+($P932*VLOOKUP($S932+12,rate_basefnd,13)))</f>
        <v>0</v>
      </c>
      <c r="AF932" s="4">
        <f t="shared" si="1071"/>
        <v>1683615.8768000002</v>
      </c>
      <c r="AH932" s="4">
        <f t="shared" si="1072"/>
        <v>3501061137</v>
      </c>
      <c r="AI932" s="4" t="str">
        <f t="shared" si="1073"/>
        <v>3501</v>
      </c>
      <c r="AJ932" s="2" t="str">
        <f t="shared" si="1074"/>
        <v>061</v>
      </c>
      <c r="AK932" s="2" t="str">
        <f t="shared" si="1075"/>
        <v>137</v>
      </c>
      <c r="AL932" s="4">
        <f t="shared" si="1076"/>
        <v>1</v>
      </c>
      <c r="AM932" s="4">
        <f t="shared" si="1068"/>
        <v>104</v>
      </c>
      <c r="AN932" s="4">
        <f t="shared" si="1077"/>
        <v>1683615.8768000002</v>
      </c>
      <c r="AO932" s="4">
        <f t="shared" si="1078"/>
        <v>16189</v>
      </c>
      <c r="AP932" s="4">
        <f t="shared" si="1079"/>
        <v>0</v>
      </c>
      <c r="AQ932" s="2">
        <v>16189</v>
      </c>
      <c r="AW932" s="4">
        <v>16077</v>
      </c>
      <c r="AX932" s="5">
        <f t="shared" si="1080"/>
        <v>112</v>
      </c>
      <c r="AY932" s="4">
        <v>16189</v>
      </c>
      <c r="AZ932" s="5"/>
      <c r="BB932" s="5">
        <f t="shared" ref="BB932" si="1106">BC932-BA932</f>
        <v>0</v>
      </c>
    </row>
    <row r="933" spans="1:54" s="4" customFormat="1">
      <c r="A933" s="278">
        <v>3501</v>
      </c>
      <c r="B933" s="2">
        <v>3501061161</v>
      </c>
      <c r="C933" s="10" t="s">
        <v>1084</v>
      </c>
      <c r="D933" s="15">
        <f>'fnd enro'!D933</f>
        <v>0</v>
      </c>
      <c r="E933" s="15">
        <f>'fnd enro'!E933</f>
        <v>0</v>
      </c>
      <c r="F933" s="15">
        <f>'fnd enro'!F933</f>
        <v>0</v>
      </c>
      <c r="G933" s="15">
        <f>'fnd enro'!G933</f>
        <v>0</v>
      </c>
      <c r="H933" s="15">
        <f>'fnd enro'!H933</f>
        <v>0</v>
      </c>
      <c r="I933" s="15">
        <f>'fnd enro'!I933</f>
        <v>2</v>
      </c>
      <c r="J933" s="15">
        <f>'fnd enro'!J933</f>
        <v>0</v>
      </c>
      <c r="K933" s="16">
        <f>'fnd enro'!K933</f>
        <v>7.6600000000000001E-2</v>
      </c>
      <c r="L933" s="15">
        <f>'fnd enro'!L933</f>
        <v>0</v>
      </c>
      <c r="M933" s="15">
        <f>'fnd enro'!M933</f>
        <v>0</v>
      </c>
      <c r="N933" s="15">
        <f>'fnd enro'!N933</f>
        <v>0</v>
      </c>
      <c r="O933" s="15">
        <f>'fnd enro'!O933</f>
        <v>0</v>
      </c>
      <c r="P933" s="15">
        <f>'fnd enro'!P933</f>
        <v>1</v>
      </c>
      <c r="Q933" s="15">
        <f>'fnd enro'!R933</f>
        <v>2</v>
      </c>
      <c r="R933" s="16">
        <f t="shared" si="1070"/>
        <v>1</v>
      </c>
      <c r="S933" s="15">
        <f>VALUE('fnd enro'!Q933)</f>
        <v>6</v>
      </c>
      <c r="T933" s="2"/>
      <c r="U933" s="1">
        <f>(($D933*'fnd base rates'!C$107)
+($E933*'fnd base rates'!C$108)
+($F933*'fnd base rates'!C$109)
+($G933*'fnd base rates'!C$110)
+($H933*'fnd base rates'!C$111)
+($I933*'fnd base rates'!C$112)
+($J933*'fnd base rates'!C$113)
+($K933*'fnd base rates'!C$114)
+($M933*'fnd base rates'!C$116)
+($N933*'fnd base rates'!C$117)
+($O933*'fnd base rates'!C$118)
+($P933*VLOOKUP($S933+12,rate_basefnd,3)))
*$R933</f>
        <v>1085.6045859999999</v>
      </c>
      <c r="V933" s="1">
        <f>(($D933*'fnd base rates'!D$107)
+($E933*'fnd base rates'!D$108)
+($F933*'fnd base rates'!D$109)
+($G933*'fnd base rates'!D$110)
+($H933*'fnd base rates'!D$111)
+($I933*'fnd base rates'!D$112)
+($J933*'fnd base rates'!D$113)
+($K933*'fnd base rates'!D$114)
+($M933*'fnd base rates'!D$116)
+($N933*'fnd base rates'!D$117)
+($O933*'fnd base rates'!D$118)
+($P933*VLOOKUP($S933+12,rate_basefnd,4)))
*$R933</f>
        <v>1751.19</v>
      </c>
      <c r="W933" s="1">
        <f>(($D933*'fnd base rates'!E$107)
+($E933*'fnd base rates'!E$108)
+($F933*'fnd base rates'!E$109)
+($G933*'fnd base rates'!E$110)
+($H933*'fnd base rates'!E$111)
+($I933*'fnd base rates'!E$112)
+($J933*'fnd base rates'!E$113)
+($K933*'fnd base rates'!E$114)
+($M933*'fnd base rates'!E$116)
+($N933*'fnd base rates'!E$117)
+($O933*'fnd base rates'!E$118)
+($P933*VLOOKUP($S933+12,rate_basefnd,5)))
*$R933</f>
        <v>12196.780518</v>
      </c>
      <c r="X933" s="1">
        <f>(($D933*'fnd base rates'!F$107)
+($E933*'fnd base rates'!F$108)
+($F933*'fnd base rates'!F$109)
+($G933*'fnd base rates'!F$110)
+($H933*'fnd base rates'!F$111)
+($I933*'fnd base rates'!F$112)
+($J933*'fnd base rates'!F$113)
+($K933*'fnd base rates'!F$114)
+($M933*'fnd base rates'!F$116)
+($N933*'fnd base rates'!F$117)
+($O933*'fnd base rates'!F$118)
+($P933*VLOOKUP($S933+12,rate_basefnd,6)))
*$R933</f>
        <v>1692.2167640000002</v>
      </c>
      <c r="Y933" s="1">
        <f>(($D933*'fnd base rates'!G$107)
+($E933*'fnd base rates'!G$108)
+($F933*'fnd base rates'!G$109)
+($G933*'fnd base rates'!G$110)
+($H933*'fnd base rates'!G$111)
+($I933*'fnd base rates'!G$112)
+($J933*'fnd base rates'!G$113)
+($K933*'fnd base rates'!G$114)
+($M933*'fnd base rates'!G$116)
+($N933*'fnd base rates'!G$117)
+($O933*'fnd base rates'!G$118)
+($P933*VLOOKUP($S933+12,rate_basefnd,7)))
*$R933</f>
        <v>449.27227799999997</v>
      </c>
      <c r="Z933" s="1">
        <f>(($D933*'fnd base rates'!H$107)
+($E933*'fnd base rates'!H$108)
+($F933*'fnd base rates'!H$109)
+($G933*'fnd base rates'!H$110)
+($H933*'fnd base rates'!H$111)
+($I933*'fnd base rates'!H$112)
+($J933*'fnd base rates'!H$113)
+($K933*'fnd base rates'!H$114)
+($M933*'fnd base rates'!H$116)
+($N933*'fnd base rates'!H$117)
+($O933*'fnd base rates'!H$118)
+($P933*VLOOKUP($S933+12,rate_basefnd,8)))</f>
        <v>1605.4444199999998</v>
      </c>
      <c r="AA933" s="1">
        <f>(($D933*'fnd base rates'!I$107)
+($E933*'fnd base rates'!I$108)
+($F933*'fnd base rates'!I$109)
+($G933*'fnd base rates'!I$110)
+($H933*'fnd base rates'!I$111)
+($I933*'fnd base rates'!I$112)
+($J933*'fnd base rates'!I$113)
+($K933*'fnd base rates'!I$114)
+($M933*'fnd base rates'!I$116)
+($N933*'fnd base rates'!I$117)
+($O933*'fnd base rates'!I$118)
+($P933*VLOOKUP($S933+12,rate_basefnd,9)))
*$R933</f>
        <v>928.62</v>
      </c>
      <c r="AB933" s="1">
        <f>(($D933*'fnd base rates'!J$107)
+($E933*'fnd base rates'!J$108)
+($F933*'fnd base rates'!J$109)
+($G933*'fnd base rates'!J$110)
+($H933*'fnd base rates'!J$111)
+($I933*'fnd base rates'!J$112)
+($J933*'fnd base rates'!J$113)
+($K933*'fnd base rates'!J$114)
+($M933*'fnd base rates'!J$116)
+($N933*'fnd base rates'!J$117)
+($O933*'fnd base rates'!J$118)
+($P933*VLOOKUP($S933+12,rate_basefnd,10)))
*$R933</f>
        <v>1687.44</v>
      </c>
      <c r="AC933" s="1">
        <f>(($D933*'fnd base rates'!K$107)
+($E933*'fnd base rates'!K$108)
+($F933*'fnd base rates'!K$109)
+($G933*'fnd base rates'!K$110)
+($H933*'fnd base rates'!K$111)
+($I933*'fnd base rates'!K$112)
+($J933*'fnd base rates'!K$113)
+($K933*'fnd base rates'!K$114)
+($M933*'fnd base rates'!K$116)
+($N933*'fnd base rates'!K$117)
+($O933*'fnd base rates'!K$118)
+($P933*VLOOKUP($S933+12,rate_basefnd,11)))
*$R933</f>
        <v>2199.1880219999998</v>
      </c>
      <c r="AD933" s="1">
        <f>(($D933*'fnd base rates'!L$107)
+($E933*'fnd base rates'!L$108)
+($F933*'fnd base rates'!L$109)
+($G933*'fnd base rates'!L$110)
+($H933*'fnd base rates'!L$111)
+($I933*'fnd base rates'!L$112)
+($J933*'fnd base rates'!L$113)
+($K933*'fnd base rates'!L$114)
+($M933*'fnd base rates'!L$116)
+($N933*'fnd base rates'!L$117)
+($O933*'fnd base rates'!L$118)
+($P933*VLOOKUP($S933+12,rate_basefnd,12)))</f>
        <v>2912.106812</v>
      </c>
      <c r="AE933" s="1">
        <f>(($D933*'fnd base rates'!M$107)
+($E933*'fnd base rates'!M$108)
+($F933*'fnd base rates'!M$109)
+($G933*'fnd base rates'!M$110)
+($H933*'fnd base rates'!M$111)
+($I933*'fnd base rates'!M$112)
+($J933*'fnd base rates'!M$113)
+($K933*'fnd base rates'!M$114)
+($M933*'fnd base rates'!M$116)
+($N933*'fnd base rates'!M$117)
+($O933*'fnd base rates'!M$118)
+($P933*VLOOKUP($S933+12,rate_basefnd,13)))</f>
        <v>0</v>
      </c>
      <c r="AF933" s="4">
        <f t="shared" si="1071"/>
        <v>26507.863399999995</v>
      </c>
      <c r="AH933" s="4">
        <f t="shared" si="1072"/>
        <v>3501061161</v>
      </c>
      <c r="AI933" s="4" t="str">
        <f t="shared" si="1073"/>
        <v>3501</v>
      </c>
      <c r="AJ933" s="2" t="str">
        <f t="shared" si="1074"/>
        <v>061</v>
      </c>
      <c r="AK933" s="2" t="str">
        <f t="shared" si="1075"/>
        <v>161</v>
      </c>
      <c r="AL933" s="4">
        <f t="shared" si="1076"/>
        <v>1</v>
      </c>
      <c r="AM933" s="4">
        <f t="shared" si="1068"/>
        <v>2</v>
      </c>
      <c r="AN933" s="4">
        <f t="shared" si="1077"/>
        <v>26507.863399999995</v>
      </c>
      <c r="AO933" s="4">
        <f t="shared" si="1078"/>
        <v>13254</v>
      </c>
      <c r="AP933" s="4">
        <f t="shared" si="1079"/>
        <v>0</v>
      </c>
      <c r="AQ933" s="2">
        <v>13254</v>
      </c>
      <c r="AW933" s="4">
        <v>13231</v>
      </c>
      <c r="AX933" s="5">
        <f t="shared" si="1080"/>
        <v>23</v>
      </c>
      <c r="AY933" s="4">
        <v>13254</v>
      </c>
      <c r="AZ933" s="5"/>
      <c r="BB933" s="5">
        <f t="shared" ref="BB933" si="1107">BC933-BA933</f>
        <v>0</v>
      </c>
    </row>
    <row r="934" spans="1:54" s="4" customFormat="1">
      <c r="A934" s="278">
        <v>3501</v>
      </c>
      <c r="B934" s="2">
        <v>3501061210</v>
      </c>
      <c r="C934" s="10" t="s">
        <v>1084</v>
      </c>
      <c r="D934" s="15">
        <f>'fnd enro'!D934</f>
        <v>0</v>
      </c>
      <c r="E934" s="15">
        <f>'fnd enro'!E934</f>
        <v>0</v>
      </c>
      <c r="F934" s="15">
        <f>'fnd enro'!F934</f>
        <v>0</v>
      </c>
      <c r="G934" s="15">
        <f>'fnd enro'!G934</f>
        <v>0</v>
      </c>
      <c r="H934" s="15">
        <f>'fnd enro'!H934</f>
        <v>0</v>
      </c>
      <c r="I934" s="15">
        <f>'fnd enro'!I934</f>
        <v>1</v>
      </c>
      <c r="J934" s="15">
        <f>'fnd enro'!J934</f>
        <v>0</v>
      </c>
      <c r="K934" s="16">
        <f>'fnd enro'!K934</f>
        <v>3.8300000000000001E-2</v>
      </c>
      <c r="L934" s="15">
        <f>'fnd enro'!L934</f>
        <v>0</v>
      </c>
      <c r="M934" s="15">
        <f>'fnd enro'!M934</f>
        <v>0</v>
      </c>
      <c r="N934" s="15">
        <f>'fnd enro'!N934</f>
        <v>0</v>
      </c>
      <c r="O934" s="15">
        <f>'fnd enro'!O934</f>
        <v>0</v>
      </c>
      <c r="P934" s="15">
        <f>'fnd enro'!P934</f>
        <v>1</v>
      </c>
      <c r="Q934" s="15">
        <f>'fnd enro'!R934</f>
        <v>1</v>
      </c>
      <c r="R934" s="16">
        <f t="shared" si="1070"/>
        <v>1</v>
      </c>
      <c r="S934" s="15">
        <f>VALUE('fnd enro'!Q934)</f>
        <v>5</v>
      </c>
      <c r="T934" s="2"/>
      <c r="U934" s="1">
        <f>(($D934*'fnd base rates'!C$107)
+($E934*'fnd base rates'!C$108)
+($F934*'fnd base rates'!C$109)
+($G934*'fnd base rates'!C$110)
+($H934*'fnd base rates'!C$111)
+($I934*'fnd base rates'!C$112)
+($J934*'fnd base rates'!C$113)
+($K934*'fnd base rates'!C$114)
+($M934*'fnd base rates'!C$116)
+($N934*'fnd base rates'!C$117)
+($O934*'fnd base rates'!C$118)
+($P934*VLOOKUP($S934+12,rate_basefnd,3)))
*$R934</f>
        <v>568.69229299999995</v>
      </c>
      <c r="V934" s="1">
        <f>(($D934*'fnd base rates'!D$107)
+($E934*'fnd base rates'!D$108)
+($F934*'fnd base rates'!D$109)
+($G934*'fnd base rates'!D$110)
+($H934*'fnd base rates'!D$111)
+($I934*'fnd base rates'!D$112)
+($J934*'fnd base rates'!D$113)
+($K934*'fnd base rates'!D$114)
+($M934*'fnd base rates'!D$116)
+($N934*'fnd base rates'!D$117)
+($O934*'fnd base rates'!D$118)
+($P934*VLOOKUP($S934+12,rate_basefnd,4)))
*$R934</f>
        <v>998.28</v>
      </c>
      <c r="W934" s="1">
        <f>(($D934*'fnd base rates'!E$107)
+($E934*'fnd base rates'!E$108)
+($F934*'fnd base rates'!E$109)
+($G934*'fnd base rates'!E$110)
+($H934*'fnd base rates'!E$111)
+($I934*'fnd base rates'!E$112)
+($J934*'fnd base rates'!E$113)
+($K934*'fnd base rates'!E$114)
+($M934*'fnd base rates'!E$116)
+($N934*'fnd base rates'!E$117)
+($O934*'fnd base rates'!E$118)
+($P934*VLOOKUP($S934+12,rate_basefnd,5)))
*$R934</f>
        <v>7296.0752590000002</v>
      </c>
      <c r="X934" s="1">
        <f>(($D934*'fnd base rates'!F$107)
+($E934*'fnd base rates'!F$108)
+($F934*'fnd base rates'!F$109)
+($G934*'fnd base rates'!F$110)
+($H934*'fnd base rates'!F$111)
+($I934*'fnd base rates'!F$112)
+($J934*'fnd base rates'!F$113)
+($K934*'fnd base rates'!F$114)
+($M934*'fnd base rates'!F$116)
+($N934*'fnd base rates'!F$117)
+($O934*'fnd base rates'!F$118)
+($P934*VLOOKUP($S934+12,rate_basefnd,6)))
*$R934</f>
        <v>846.10838200000012</v>
      </c>
      <c r="Y934" s="1">
        <f>(($D934*'fnd base rates'!G$107)
+($E934*'fnd base rates'!G$108)
+($F934*'fnd base rates'!G$109)
+($G934*'fnd base rates'!G$110)
+($H934*'fnd base rates'!G$111)
+($I934*'fnd base rates'!G$112)
+($J934*'fnd base rates'!G$113)
+($K934*'fnd base rates'!G$114)
+($M934*'fnd base rates'!G$116)
+($N934*'fnd base rates'!G$117)
+($O934*'fnd base rates'!G$118)
+($P934*VLOOKUP($S934+12,rate_basefnd,7)))
*$R934</f>
        <v>282.74613899999997</v>
      </c>
      <c r="Z934" s="1">
        <f>(($D934*'fnd base rates'!H$107)
+($E934*'fnd base rates'!H$108)
+($F934*'fnd base rates'!H$109)
+($G934*'fnd base rates'!H$110)
+($H934*'fnd base rates'!H$111)
+($I934*'fnd base rates'!H$112)
+($J934*'fnd base rates'!H$113)
+($K934*'fnd base rates'!H$114)
+($M934*'fnd base rates'!H$116)
+($N934*'fnd base rates'!H$117)
+($O934*'fnd base rates'!H$118)
+($P934*VLOOKUP($S934+12,rate_basefnd,8)))</f>
        <v>811.62720999999999</v>
      </c>
      <c r="AA934" s="1">
        <f>(($D934*'fnd base rates'!I$107)
+($E934*'fnd base rates'!I$108)
+($F934*'fnd base rates'!I$109)
+($G934*'fnd base rates'!I$110)
+($H934*'fnd base rates'!I$111)
+($I934*'fnd base rates'!I$112)
+($J934*'fnd base rates'!I$113)
+($K934*'fnd base rates'!I$114)
+($M934*'fnd base rates'!I$116)
+($N934*'fnd base rates'!I$117)
+($O934*'fnd base rates'!I$118)
+($P934*VLOOKUP($S934+12,rate_basefnd,9)))
*$R934</f>
        <v>512.81000000000006</v>
      </c>
      <c r="AB934" s="1">
        <f>(($D934*'fnd base rates'!J$107)
+($E934*'fnd base rates'!J$108)
+($F934*'fnd base rates'!J$109)
+($G934*'fnd base rates'!J$110)
+($H934*'fnd base rates'!J$111)
+($I934*'fnd base rates'!J$112)
+($J934*'fnd base rates'!J$113)
+($K934*'fnd base rates'!J$114)
+($M934*'fnd base rates'!J$116)
+($N934*'fnd base rates'!J$117)
+($O934*'fnd base rates'!J$118)
+($P934*VLOOKUP($S934+12,rate_basefnd,10)))
*$R934</f>
        <v>1095.73</v>
      </c>
      <c r="AC934" s="1">
        <f>(($D934*'fnd base rates'!K$107)
+($E934*'fnd base rates'!K$108)
+($F934*'fnd base rates'!K$109)
+($G934*'fnd base rates'!K$110)
+($H934*'fnd base rates'!K$111)
+($I934*'fnd base rates'!K$112)
+($J934*'fnd base rates'!K$113)
+($K934*'fnd base rates'!K$114)
+($M934*'fnd base rates'!K$116)
+($N934*'fnd base rates'!K$117)
+($O934*'fnd base rates'!K$118)
+($P934*VLOOKUP($S934+12,rate_basefnd,11)))
*$R934</f>
        <v>1099.5940109999999</v>
      </c>
      <c r="AD934" s="1">
        <f>(($D934*'fnd base rates'!L$107)
+($E934*'fnd base rates'!L$108)
+($F934*'fnd base rates'!L$109)
+($G934*'fnd base rates'!L$110)
+($H934*'fnd base rates'!L$111)
+($I934*'fnd base rates'!L$112)
+($J934*'fnd base rates'!L$113)
+($K934*'fnd base rates'!L$114)
+($M934*'fnd base rates'!L$116)
+($N934*'fnd base rates'!L$117)
+($O934*'fnd base rates'!L$118)
+($P934*VLOOKUP($S934+12,rate_basefnd,12)))</f>
        <v>1649.793406</v>
      </c>
      <c r="AE934" s="1">
        <f>(($D934*'fnd base rates'!M$107)
+($E934*'fnd base rates'!M$108)
+($F934*'fnd base rates'!M$109)
+($G934*'fnd base rates'!M$110)
+($H934*'fnd base rates'!M$111)
+($I934*'fnd base rates'!M$112)
+($J934*'fnd base rates'!M$113)
+($K934*'fnd base rates'!M$114)
+($M934*'fnd base rates'!M$116)
+($N934*'fnd base rates'!M$117)
+($O934*'fnd base rates'!M$118)
+($P934*VLOOKUP($S934+12,rate_basefnd,13)))</f>
        <v>0</v>
      </c>
      <c r="AF934" s="4">
        <f t="shared" si="1071"/>
        <v>15161.456700000001</v>
      </c>
      <c r="AH934" s="4">
        <f t="shared" si="1072"/>
        <v>3501061210</v>
      </c>
      <c r="AI934" s="4" t="str">
        <f t="shared" si="1073"/>
        <v>3501</v>
      </c>
      <c r="AJ934" s="2" t="str">
        <f t="shared" si="1074"/>
        <v>061</v>
      </c>
      <c r="AK934" s="2" t="str">
        <f t="shared" si="1075"/>
        <v>210</v>
      </c>
      <c r="AL934" s="4">
        <f t="shared" si="1076"/>
        <v>1</v>
      </c>
      <c r="AM934" s="4">
        <f t="shared" si="1068"/>
        <v>1</v>
      </c>
      <c r="AN934" s="4">
        <f t="shared" si="1077"/>
        <v>15161.456700000001</v>
      </c>
      <c r="AO934" s="4">
        <f t="shared" si="1078"/>
        <v>15161</v>
      </c>
      <c r="AP934" s="4">
        <f t="shared" si="1079"/>
        <v>0</v>
      </c>
      <c r="AQ934" s="2">
        <v>15161</v>
      </c>
      <c r="AW934" s="4">
        <v>15136</v>
      </c>
      <c r="AX934" s="5">
        <f t="shared" si="1080"/>
        <v>25</v>
      </c>
      <c r="AY934" s="4">
        <v>15161</v>
      </c>
      <c r="AZ934" s="5"/>
      <c r="BB934" s="5">
        <f t="shared" ref="BB934" si="1108">BC934-BA934</f>
        <v>0</v>
      </c>
    </row>
    <row r="935" spans="1:54" s="4" customFormat="1">
      <c r="A935" s="278">
        <v>3501</v>
      </c>
      <c r="B935" s="2">
        <v>3501061278</v>
      </c>
      <c r="C935" s="10" t="s">
        <v>1084</v>
      </c>
      <c r="D935" s="15">
        <f>'fnd enro'!D935</f>
        <v>0</v>
      </c>
      <c r="E935" s="15">
        <f>'fnd enro'!E935</f>
        <v>0</v>
      </c>
      <c r="F935" s="15">
        <f>'fnd enro'!F935</f>
        <v>0</v>
      </c>
      <c r="G935" s="15">
        <f>'fnd enro'!G935</f>
        <v>0</v>
      </c>
      <c r="H935" s="15">
        <f>'fnd enro'!H935</f>
        <v>0</v>
      </c>
      <c r="I935" s="15">
        <f>'fnd enro'!I935</f>
        <v>6</v>
      </c>
      <c r="J935" s="15">
        <f>'fnd enro'!J935</f>
        <v>0</v>
      </c>
      <c r="K935" s="16">
        <f>'fnd enro'!K935</f>
        <v>0.2298</v>
      </c>
      <c r="L935" s="15">
        <f>'fnd enro'!L935</f>
        <v>0</v>
      </c>
      <c r="M935" s="15">
        <f>'fnd enro'!M935</f>
        <v>0</v>
      </c>
      <c r="N935" s="15">
        <f>'fnd enro'!N935</f>
        <v>0</v>
      </c>
      <c r="O935" s="15">
        <f>'fnd enro'!O935</f>
        <v>2</v>
      </c>
      <c r="P935" s="15">
        <f>'fnd enro'!P935</f>
        <v>5</v>
      </c>
      <c r="Q935" s="15">
        <f>'fnd enro'!R935</f>
        <v>6</v>
      </c>
      <c r="R935" s="16">
        <f t="shared" si="1070"/>
        <v>1</v>
      </c>
      <c r="S935" s="15">
        <f>VALUE('fnd enro'!Q935)</f>
        <v>6</v>
      </c>
      <c r="T935" s="2"/>
      <c r="U935" s="1">
        <f>(($D935*'fnd base rates'!C$107)
+($E935*'fnd base rates'!C$108)
+($F935*'fnd base rates'!C$109)
+($G935*'fnd base rates'!C$110)
+($H935*'fnd base rates'!C$111)
+($I935*'fnd base rates'!C$112)
+($J935*'fnd base rates'!C$113)
+($K935*'fnd base rates'!C$114)
+($M935*'fnd base rates'!C$116)
+($N935*'fnd base rates'!C$117)
+($O935*'fnd base rates'!C$118)
+($P935*VLOOKUP($S935+12,rate_basefnd,3)))
*$R935</f>
        <v>3549.3737580000006</v>
      </c>
      <c r="V935" s="1">
        <f>(($D935*'fnd base rates'!D$107)
+($E935*'fnd base rates'!D$108)
+($F935*'fnd base rates'!D$109)
+($G935*'fnd base rates'!D$110)
+($H935*'fnd base rates'!D$111)
+($I935*'fnd base rates'!D$112)
+($J935*'fnd base rates'!D$113)
+($K935*'fnd base rates'!D$114)
+($M935*'fnd base rates'!D$116)
+($N935*'fnd base rates'!D$117)
+($O935*'fnd base rates'!D$118)
+($P935*VLOOKUP($S935+12,rate_basefnd,4)))
*$R935</f>
        <v>6127.4699999999993</v>
      </c>
      <c r="W935" s="1">
        <f>(($D935*'fnd base rates'!E$107)
+($E935*'fnd base rates'!E$108)
+($F935*'fnd base rates'!E$109)
+($G935*'fnd base rates'!E$110)
+($H935*'fnd base rates'!E$111)
+($I935*'fnd base rates'!E$112)
+($J935*'fnd base rates'!E$113)
+($K935*'fnd base rates'!E$114)
+($M935*'fnd base rates'!E$116)
+($N935*'fnd base rates'!E$117)
+($O935*'fnd base rates'!E$118)
+($P935*VLOOKUP($S935+12,rate_basefnd,5)))
*$R935</f>
        <v>44292.461553999994</v>
      </c>
      <c r="X935" s="1">
        <f>(($D935*'fnd base rates'!F$107)
+($E935*'fnd base rates'!F$108)
+($F935*'fnd base rates'!F$109)
+($G935*'fnd base rates'!F$110)
+($H935*'fnd base rates'!F$111)
+($I935*'fnd base rates'!F$112)
+($J935*'fnd base rates'!F$113)
+($K935*'fnd base rates'!F$114)
+($M935*'fnd base rates'!F$116)
+($N935*'fnd base rates'!F$117)
+($O935*'fnd base rates'!F$118)
+($P935*VLOOKUP($S935+12,rate_basefnd,6)))
*$R935</f>
        <v>5376.6902920000002</v>
      </c>
      <c r="Y935" s="1">
        <f>(($D935*'fnd base rates'!G$107)
+($E935*'fnd base rates'!G$108)
+($F935*'fnd base rates'!G$109)
+($G935*'fnd base rates'!G$110)
+($H935*'fnd base rates'!G$111)
+($I935*'fnd base rates'!G$112)
+($J935*'fnd base rates'!G$113)
+($K935*'fnd base rates'!G$114)
+($M935*'fnd base rates'!G$116)
+($N935*'fnd base rates'!G$117)
+($O935*'fnd base rates'!G$118)
+($P935*VLOOKUP($S935+12,rate_basefnd,7)))
*$R935</f>
        <v>1705.2968339999998</v>
      </c>
      <c r="Z935" s="1">
        <f>(($D935*'fnd base rates'!H$107)
+($E935*'fnd base rates'!H$108)
+($F935*'fnd base rates'!H$109)
+($G935*'fnd base rates'!H$110)
+($H935*'fnd base rates'!H$111)
+($I935*'fnd base rates'!H$112)
+($J935*'fnd base rates'!H$113)
+($K935*'fnd base rates'!H$114)
+($M935*'fnd base rates'!H$116)
+($N935*'fnd base rates'!H$117)
+($O935*'fnd base rates'!H$118)
+($P935*VLOOKUP($S935+12,rate_basefnd,8)))</f>
        <v>5072.2932599999995</v>
      </c>
      <c r="AA935" s="1">
        <f>(($D935*'fnd base rates'!I$107)
+($E935*'fnd base rates'!I$108)
+($F935*'fnd base rates'!I$109)
+($G935*'fnd base rates'!I$110)
+($H935*'fnd base rates'!I$111)
+($I935*'fnd base rates'!I$112)
+($J935*'fnd base rates'!I$113)
+($K935*'fnd base rates'!I$114)
+($M935*'fnd base rates'!I$116)
+($N935*'fnd base rates'!I$117)
+($O935*'fnd base rates'!I$118)
+($P935*VLOOKUP($S935+12,rate_basefnd,9)))
*$R935</f>
        <v>3141.28</v>
      </c>
      <c r="AB935" s="1">
        <f>(($D935*'fnd base rates'!J$107)
+($E935*'fnd base rates'!J$108)
+($F935*'fnd base rates'!J$109)
+($G935*'fnd base rates'!J$110)
+($H935*'fnd base rates'!J$111)
+($I935*'fnd base rates'!J$112)
+($J935*'fnd base rates'!J$113)
+($K935*'fnd base rates'!J$114)
+($M935*'fnd base rates'!J$116)
+($N935*'fnd base rates'!J$117)
+($O935*'fnd base rates'!J$118)
+($P935*VLOOKUP($S935+12,rate_basefnd,10)))
*$R935</f>
        <v>6283.9</v>
      </c>
      <c r="AC935" s="1">
        <f>(($D935*'fnd base rates'!K$107)
+($E935*'fnd base rates'!K$108)
+($F935*'fnd base rates'!K$109)
+($G935*'fnd base rates'!K$110)
+($H935*'fnd base rates'!K$111)
+($I935*'fnd base rates'!K$112)
+($J935*'fnd base rates'!K$113)
+($K935*'fnd base rates'!K$114)
+($M935*'fnd base rates'!K$116)
+($N935*'fnd base rates'!K$117)
+($O935*'fnd base rates'!K$118)
+($P935*VLOOKUP($S935+12,rate_basefnd,11)))
*$R935</f>
        <v>7111.9040660000001</v>
      </c>
      <c r="AD935" s="1">
        <f>(($D935*'fnd base rates'!L$107)
+($E935*'fnd base rates'!L$108)
+($F935*'fnd base rates'!L$109)
+($G935*'fnd base rates'!L$110)
+($H935*'fnd base rates'!L$111)
+($I935*'fnd base rates'!L$112)
+($J935*'fnd base rates'!L$113)
+($K935*'fnd base rates'!L$114)
+($M935*'fnd base rates'!L$116)
+($N935*'fnd base rates'!L$117)
+($O935*'fnd base rates'!L$118)
+($P935*VLOOKUP($S935+12,rate_basefnd,12)))</f>
        <v>10113.940436000001</v>
      </c>
      <c r="AE935" s="1">
        <f>(($D935*'fnd base rates'!M$107)
+($E935*'fnd base rates'!M$108)
+($F935*'fnd base rates'!M$109)
+($G935*'fnd base rates'!M$110)
+($H935*'fnd base rates'!M$111)
+($I935*'fnd base rates'!M$112)
+($J935*'fnd base rates'!M$113)
+($K935*'fnd base rates'!M$114)
+($M935*'fnd base rates'!M$116)
+($N935*'fnd base rates'!M$117)
+($O935*'fnd base rates'!M$118)
+($P935*VLOOKUP($S935+12,rate_basefnd,13)))</f>
        <v>0</v>
      </c>
      <c r="AF935" s="4">
        <f t="shared" si="1071"/>
        <v>92774.610199999996</v>
      </c>
      <c r="AH935" s="4">
        <f t="shared" si="1072"/>
        <v>3501061278</v>
      </c>
      <c r="AI935" s="4" t="str">
        <f t="shared" si="1073"/>
        <v>3501</v>
      </c>
      <c r="AJ935" s="2" t="str">
        <f t="shared" si="1074"/>
        <v>061</v>
      </c>
      <c r="AK935" s="2" t="str">
        <f t="shared" si="1075"/>
        <v>278</v>
      </c>
      <c r="AL935" s="4">
        <f t="shared" si="1076"/>
        <v>1</v>
      </c>
      <c r="AM935" s="4">
        <f t="shared" si="1068"/>
        <v>6</v>
      </c>
      <c r="AN935" s="4">
        <f t="shared" si="1077"/>
        <v>92774.610199999996</v>
      </c>
      <c r="AO935" s="4">
        <f t="shared" si="1078"/>
        <v>15462</v>
      </c>
      <c r="AP935" s="4">
        <f t="shared" si="1079"/>
        <v>0</v>
      </c>
      <c r="AQ935" s="2">
        <v>15462</v>
      </c>
      <c r="AW935" s="4">
        <v>15422</v>
      </c>
      <c r="AX935" s="5">
        <f t="shared" si="1080"/>
        <v>40</v>
      </c>
      <c r="AY935" s="4">
        <v>15462</v>
      </c>
      <c r="AZ935" s="5"/>
      <c r="BB935" s="5">
        <f t="shared" ref="BB935" si="1109">BC935-BA935</f>
        <v>0</v>
      </c>
    </row>
    <row r="936" spans="1:54" s="4" customFormat="1">
      <c r="A936" s="278">
        <v>3501</v>
      </c>
      <c r="B936" s="2">
        <v>3501061281</v>
      </c>
      <c r="C936" s="10" t="s">
        <v>1084</v>
      </c>
      <c r="D936" s="15">
        <f>'fnd enro'!D936</f>
        <v>0</v>
      </c>
      <c r="E936" s="15">
        <f>'fnd enro'!E936</f>
        <v>0</v>
      </c>
      <c r="F936" s="15">
        <f>'fnd enro'!F936</f>
        <v>0</v>
      </c>
      <c r="G936" s="15">
        <f>'fnd enro'!G936</f>
        <v>0</v>
      </c>
      <c r="H936" s="15">
        <f>'fnd enro'!H936</f>
        <v>0</v>
      </c>
      <c r="I936" s="15">
        <f>'fnd enro'!I936</f>
        <v>104</v>
      </c>
      <c r="J936" s="15">
        <f>'fnd enro'!J936</f>
        <v>0</v>
      </c>
      <c r="K936" s="16">
        <f>'fnd enro'!K936</f>
        <v>3.9832000000000001</v>
      </c>
      <c r="L936" s="15">
        <f>'fnd enro'!L936</f>
        <v>0</v>
      </c>
      <c r="M936" s="15">
        <f>'fnd enro'!M936</f>
        <v>0</v>
      </c>
      <c r="N936" s="15">
        <f>'fnd enro'!N936</f>
        <v>0</v>
      </c>
      <c r="O936" s="15">
        <f>'fnd enro'!O936</f>
        <v>3</v>
      </c>
      <c r="P936" s="15">
        <f>'fnd enro'!P936</f>
        <v>92</v>
      </c>
      <c r="Q936" s="15">
        <f>'fnd enro'!R936</f>
        <v>104</v>
      </c>
      <c r="R936" s="16">
        <f t="shared" si="1070"/>
        <v>1</v>
      </c>
      <c r="S936" s="15">
        <f>VALUE('fnd enro'!Q936)</f>
        <v>12</v>
      </c>
      <c r="T936" s="2"/>
      <c r="U936" s="1">
        <f>(($D936*'fnd base rates'!C$107)
+($E936*'fnd base rates'!C$108)
+($F936*'fnd base rates'!C$109)
+($G936*'fnd base rates'!C$110)
+($H936*'fnd base rates'!C$111)
+($I936*'fnd base rates'!C$112)
+($J936*'fnd base rates'!C$113)
+($K936*'fnd base rates'!C$114)
+($M936*'fnd base rates'!C$116)
+($N936*'fnd base rates'!C$117)
+($O936*'fnd base rates'!C$118)
+($P936*VLOOKUP($S936+12,rate_basefnd,3)))
*$R936</f>
        <v>60394.158472000003</v>
      </c>
      <c r="V936" s="1">
        <f>(($D936*'fnd base rates'!D$107)
+($E936*'fnd base rates'!D$108)
+($F936*'fnd base rates'!D$109)
+($G936*'fnd base rates'!D$110)
+($H936*'fnd base rates'!D$111)
+($I936*'fnd base rates'!D$112)
+($J936*'fnd base rates'!D$113)
+($K936*'fnd base rates'!D$114)
+($M936*'fnd base rates'!D$116)
+($N936*'fnd base rates'!D$117)
+($O936*'fnd base rates'!D$118)
+($P936*VLOOKUP($S936+12,rate_basefnd,4)))
*$R936</f>
        <v>108972.82</v>
      </c>
      <c r="W936" s="1">
        <f>(($D936*'fnd base rates'!E$107)
+($E936*'fnd base rates'!E$108)
+($F936*'fnd base rates'!E$109)
+($G936*'fnd base rates'!E$110)
+($H936*'fnd base rates'!E$111)
+($I936*'fnd base rates'!E$112)
+($J936*'fnd base rates'!E$113)
+($K936*'fnd base rates'!E$114)
+($M936*'fnd base rates'!E$116)
+($N936*'fnd base rates'!E$117)
+($O936*'fnd base rates'!E$118)
+($P936*VLOOKUP($S936+12,rate_basefnd,5)))
*$R936</f>
        <v>807834.296936</v>
      </c>
      <c r="X936" s="1">
        <f>(($D936*'fnd base rates'!F$107)
+($E936*'fnd base rates'!F$108)
+($F936*'fnd base rates'!F$109)
+($G936*'fnd base rates'!F$110)
+($H936*'fnd base rates'!F$111)
+($I936*'fnd base rates'!F$112)
+($J936*'fnd base rates'!F$113)
+($K936*'fnd base rates'!F$114)
+($M936*'fnd base rates'!F$116)
+($N936*'fnd base rates'!F$117)
+($O936*'fnd base rates'!F$118)
+($P936*VLOOKUP($S936+12,rate_basefnd,6)))
*$R936</f>
        <v>88445.33172799999</v>
      </c>
      <c r="Y936" s="1">
        <f>(($D936*'fnd base rates'!G$107)
+($E936*'fnd base rates'!G$108)
+($F936*'fnd base rates'!G$109)
+($G936*'fnd base rates'!G$110)
+($H936*'fnd base rates'!G$111)
+($I936*'fnd base rates'!G$112)
+($J936*'fnd base rates'!G$113)
+($K936*'fnd base rates'!G$114)
+($M936*'fnd base rates'!G$116)
+($N936*'fnd base rates'!G$117)
+($O936*'fnd base rates'!G$118)
+($P936*VLOOKUP($S936+12,rate_basefnd,7)))
*$R936</f>
        <v>31760.458455999997</v>
      </c>
      <c r="Z936" s="1">
        <f>(($D936*'fnd base rates'!H$107)
+($E936*'fnd base rates'!H$108)
+($F936*'fnd base rates'!H$109)
+($G936*'fnd base rates'!H$110)
+($H936*'fnd base rates'!H$111)
+($I936*'fnd base rates'!H$112)
+($J936*'fnd base rates'!H$113)
+($K936*'fnd base rates'!H$114)
+($M936*'fnd base rates'!H$116)
+($N936*'fnd base rates'!H$117)
+($O936*'fnd base rates'!H$118)
+($P936*VLOOKUP($S936+12,rate_basefnd,8)))</f>
        <v>85071.999839999989</v>
      </c>
      <c r="AA936" s="1">
        <f>(($D936*'fnd base rates'!I$107)
+($E936*'fnd base rates'!I$108)
+($F936*'fnd base rates'!I$109)
+($G936*'fnd base rates'!I$110)
+($H936*'fnd base rates'!I$111)
+($I936*'fnd base rates'!I$112)
+($J936*'fnd base rates'!I$113)
+($K936*'fnd base rates'!I$114)
+($M936*'fnd base rates'!I$116)
+($N936*'fnd base rates'!I$117)
+($O936*'fnd base rates'!I$118)
+($P936*VLOOKUP($S936+12,rate_basefnd,9)))
*$R936</f>
        <v>55383.23</v>
      </c>
      <c r="AB936" s="1">
        <f>(($D936*'fnd base rates'!J$107)
+($E936*'fnd base rates'!J$108)
+($F936*'fnd base rates'!J$109)
+($G936*'fnd base rates'!J$110)
+($H936*'fnd base rates'!J$111)
+($I936*'fnd base rates'!J$112)
+($J936*'fnd base rates'!J$113)
+($K936*'fnd base rates'!J$114)
+($M936*'fnd base rates'!J$116)
+($N936*'fnd base rates'!J$117)
+($O936*'fnd base rates'!J$118)
+($P936*VLOOKUP($S936+12,rate_basefnd,10)))
*$R936</f>
        <v>123676.77</v>
      </c>
      <c r="AC936" s="1">
        <f>(($D936*'fnd base rates'!K$107)
+($E936*'fnd base rates'!K$108)
+($F936*'fnd base rates'!K$109)
+($G936*'fnd base rates'!K$110)
+($H936*'fnd base rates'!K$111)
+($I936*'fnd base rates'!K$112)
+($J936*'fnd base rates'!K$113)
+($K936*'fnd base rates'!K$114)
+($M936*'fnd base rates'!K$116)
+($N936*'fnd base rates'!K$117)
+($O936*'fnd base rates'!K$118)
+($P936*VLOOKUP($S936+12,rate_basefnd,11)))
*$R936</f>
        <v>115129.28714399999</v>
      </c>
      <c r="AD936" s="1">
        <f>(($D936*'fnd base rates'!L$107)
+($E936*'fnd base rates'!L$108)
+($F936*'fnd base rates'!L$109)
+($G936*'fnd base rates'!L$110)
+($H936*'fnd base rates'!L$111)
+($I936*'fnd base rates'!L$112)
+($J936*'fnd base rates'!L$113)
+($K936*'fnd base rates'!L$114)
+($M936*'fnd base rates'!L$116)
+($N936*'fnd base rates'!L$117)
+($O936*'fnd base rates'!L$118)
+($P936*VLOOKUP($S936+12,rate_basefnd,12)))</f>
        <v>179708.344224</v>
      </c>
      <c r="AE936" s="1">
        <f>(($D936*'fnd base rates'!M$107)
+($E936*'fnd base rates'!M$108)
+($F936*'fnd base rates'!M$109)
+($G936*'fnd base rates'!M$110)
+($H936*'fnd base rates'!M$111)
+($I936*'fnd base rates'!M$112)
+($J936*'fnd base rates'!M$113)
+($K936*'fnd base rates'!M$114)
+($M936*'fnd base rates'!M$116)
+($N936*'fnd base rates'!M$117)
+($O936*'fnd base rates'!M$118)
+($P936*VLOOKUP($S936+12,rate_basefnd,13)))</f>
        <v>0</v>
      </c>
      <c r="AF936" s="4">
        <f t="shared" si="1071"/>
        <v>1656376.6968</v>
      </c>
      <c r="AH936" s="4">
        <f t="shared" si="1072"/>
        <v>3501061281</v>
      </c>
      <c r="AI936" s="4" t="str">
        <f t="shared" si="1073"/>
        <v>3501</v>
      </c>
      <c r="AJ936" s="2" t="str">
        <f t="shared" si="1074"/>
        <v>061</v>
      </c>
      <c r="AK936" s="2" t="str">
        <f t="shared" si="1075"/>
        <v>281</v>
      </c>
      <c r="AL936" s="4">
        <f t="shared" si="1076"/>
        <v>1</v>
      </c>
      <c r="AM936" s="4">
        <f t="shared" si="1068"/>
        <v>104</v>
      </c>
      <c r="AN936" s="4">
        <f t="shared" si="1077"/>
        <v>1656376.6968</v>
      </c>
      <c r="AO936" s="4">
        <f t="shared" si="1078"/>
        <v>15927</v>
      </c>
      <c r="AP936" s="4">
        <f t="shared" si="1079"/>
        <v>0</v>
      </c>
      <c r="AQ936" s="2">
        <v>15927</v>
      </c>
      <c r="AW936" s="4">
        <v>15820</v>
      </c>
      <c r="AX936" s="5">
        <f t="shared" si="1080"/>
        <v>107</v>
      </c>
      <c r="AY936" s="4">
        <v>15927</v>
      </c>
      <c r="AZ936" s="5"/>
      <c r="BB936" s="5">
        <f t="shared" ref="BB936" si="1110">BC936-BA936</f>
        <v>0</v>
      </c>
    </row>
    <row r="937" spans="1:54" s="4" customFormat="1">
      <c r="A937" s="278">
        <v>3501</v>
      </c>
      <c r="B937" s="2">
        <v>3501061325</v>
      </c>
      <c r="C937" s="10" t="s">
        <v>1084</v>
      </c>
      <c r="D937" s="15">
        <f>'fnd enro'!D937</f>
        <v>0</v>
      </c>
      <c r="E937" s="15">
        <f>'fnd enro'!E937</f>
        <v>0</v>
      </c>
      <c r="F937" s="15">
        <f>'fnd enro'!F937</f>
        <v>0</v>
      </c>
      <c r="G937" s="15">
        <f>'fnd enro'!G937</f>
        <v>0</v>
      </c>
      <c r="H937" s="15">
        <f>'fnd enro'!H937</f>
        <v>0</v>
      </c>
      <c r="I937" s="15">
        <f>'fnd enro'!I937</f>
        <v>2</v>
      </c>
      <c r="J937" s="15">
        <f>'fnd enro'!J937</f>
        <v>0</v>
      </c>
      <c r="K937" s="16">
        <f>'fnd enro'!K937</f>
        <v>7.6600000000000001E-2</v>
      </c>
      <c r="L937" s="15">
        <f>'fnd enro'!L937</f>
        <v>0</v>
      </c>
      <c r="M937" s="15">
        <f>'fnd enro'!M937</f>
        <v>0</v>
      </c>
      <c r="N937" s="15">
        <f>'fnd enro'!N937</f>
        <v>0</v>
      </c>
      <c r="O937" s="15">
        <f>'fnd enro'!O937</f>
        <v>0</v>
      </c>
      <c r="P937" s="15">
        <f>'fnd enro'!P937</f>
        <v>2</v>
      </c>
      <c r="Q937" s="15">
        <f>'fnd enro'!R937</f>
        <v>2</v>
      </c>
      <c r="R937" s="16">
        <f t="shared" si="1070"/>
        <v>1</v>
      </c>
      <c r="S937" s="15">
        <f>VALUE('fnd enro'!Q937)</f>
        <v>8</v>
      </c>
      <c r="T937" s="2"/>
      <c r="U937" s="1">
        <f>(($D937*'fnd base rates'!C$107)
+($E937*'fnd base rates'!C$108)
+($F937*'fnd base rates'!C$109)
+($G937*'fnd base rates'!C$110)
+($H937*'fnd base rates'!C$111)
+($I937*'fnd base rates'!C$112)
+($J937*'fnd base rates'!C$113)
+($K937*'fnd base rates'!C$114)
+($M937*'fnd base rates'!C$116)
+($N937*'fnd base rates'!C$117)
+($O937*'fnd base rates'!C$118)
+($P937*VLOOKUP($S937+12,rate_basefnd,3)))
*$R937</f>
        <v>1155.764586</v>
      </c>
      <c r="V937" s="1">
        <f>(($D937*'fnd base rates'!D$107)
+($E937*'fnd base rates'!D$108)
+($F937*'fnd base rates'!D$109)
+($G937*'fnd base rates'!D$110)
+($H937*'fnd base rates'!D$111)
+($I937*'fnd base rates'!D$112)
+($J937*'fnd base rates'!D$113)
+($K937*'fnd base rates'!D$114)
+($M937*'fnd base rates'!D$116)
+($N937*'fnd base rates'!D$117)
+($O937*'fnd base rates'!D$118)
+($P937*VLOOKUP($S937+12,rate_basefnd,4)))
*$R937</f>
        <v>2083.64</v>
      </c>
      <c r="W937" s="1">
        <f>(($D937*'fnd base rates'!E$107)
+($E937*'fnd base rates'!E$108)
+($F937*'fnd base rates'!E$109)
+($G937*'fnd base rates'!E$110)
+($H937*'fnd base rates'!E$111)
+($I937*'fnd base rates'!E$112)
+($J937*'fnd base rates'!E$113)
+($K937*'fnd base rates'!E$114)
+($M937*'fnd base rates'!E$116)
+($N937*'fnd base rates'!E$117)
+($O937*'fnd base rates'!E$118)
+($P937*VLOOKUP($S937+12,rate_basefnd,5)))
*$R937</f>
        <v>15442.190517999999</v>
      </c>
      <c r="X937" s="1">
        <f>(($D937*'fnd base rates'!F$107)
+($E937*'fnd base rates'!F$108)
+($F937*'fnd base rates'!F$109)
+($G937*'fnd base rates'!F$110)
+($H937*'fnd base rates'!F$111)
+($I937*'fnd base rates'!F$112)
+($J937*'fnd base rates'!F$113)
+($K937*'fnd base rates'!F$114)
+($M937*'fnd base rates'!F$116)
+($N937*'fnd base rates'!F$117)
+($O937*'fnd base rates'!F$118)
+($P937*VLOOKUP($S937+12,rate_basefnd,6)))
*$R937</f>
        <v>1692.2167640000002</v>
      </c>
      <c r="Y937" s="1">
        <f>(($D937*'fnd base rates'!G$107)
+($E937*'fnd base rates'!G$108)
+($F937*'fnd base rates'!G$109)
+($G937*'fnd base rates'!G$110)
+($H937*'fnd base rates'!G$111)
+($I937*'fnd base rates'!G$112)
+($J937*'fnd base rates'!G$113)
+($K937*'fnd base rates'!G$114)
+($M937*'fnd base rates'!G$116)
+($N937*'fnd base rates'!G$117)
+($O937*'fnd base rates'!G$118)
+($P937*VLOOKUP($S937+12,rate_basefnd,7)))
*$R937</f>
        <v>606.73227799999995</v>
      </c>
      <c r="Z937" s="1">
        <f>(($D937*'fnd base rates'!H$107)
+($E937*'fnd base rates'!H$108)
+($F937*'fnd base rates'!H$109)
+($G937*'fnd base rates'!H$110)
+($H937*'fnd base rates'!H$111)
+($I937*'fnd base rates'!H$112)
+($J937*'fnd base rates'!H$113)
+($K937*'fnd base rates'!H$114)
+($M937*'fnd base rates'!H$116)
+($N937*'fnd base rates'!H$117)
+($O937*'fnd base rates'!H$118)
+($P937*VLOOKUP($S937+12,rate_basefnd,8)))</f>
        <v>1629.5944199999999</v>
      </c>
      <c r="AA937" s="1">
        <f>(($D937*'fnd base rates'!I$107)
+($E937*'fnd base rates'!I$108)
+($F937*'fnd base rates'!I$109)
+($G937*'fnd base rates'!I$110)
+($H937*'fnd base rates'!I$111)
+($I937*'fnd base rates'!I$112)
+($J937*'fnd base rates'!I$113)
+($K937*'fnd base rates'!I$114)
+($M937*'fnd base rates'!I$116)
+($N937*'fnd base rates'!I$117)
+($O937*'fnd base rates'!I$118)
+($P937*VLOOKUP($S937+12,rate_basefnd,9)))
*$R937</f>
        <v>1060.04</v>
      </c>
      <c r="AB937" s="1">
        <f>(($D937*'fnd base rates'!J$107)
+($E937*'fnd base rates'!J$108)
+($F937*'fnd base rates'!J$109)
+($G937*'fnd base rates'!J$110)
+($H937*'fnd base rates'!J$111)
+($I937*'fnd base rates'!J$112)
+($J937*'fnd base rates'!J$113)
+($K937*'fnd base rates'!J$114)
+($M937*'fnd base rates'!J$116)
+($N937*'fnd base rates'!J$117)
+($O937*'fnd base rates'!J$118)
+($P937*VLOOKUP($S937+12,rate_basefnd,10)))
*$R937</f>
        <v>2370.3199999999997</v>
      </c>
      <c r="AC937" s="1">
        <f>(($D937*'fnd base rates'!K$107)
+($E937*'fnd base rates'!K$108)
+($F937*'fnd base rates'!K$109)
+($G937*'fnd base rates'!K$110)
+($H937*'fnd base rates'!K$111)
+($I937*'fnd base rates'!K$112)
+($J937*'fnd base rates'!K$113)
+($K937*'fnd base rates'!K$114)
+($M937*'fnd base rates'!K$116)
+($N937*'fnd base rates'!K$117)
+($O937*'fnd base rates'!K$118)
+($P937*VLOOKUP($S937+12,rate_basefnd,11)))
*$R937</f>
        <v>2199.1880219999998</v>
      </c>
      <c r="AD937" s="1">
        <f>(($D937*'fnd base rates'!L$107)
+($E937*'fnd base rates'!L$108)
+($F937*'fnd base rates'!L$109)
+($G937*'fnd base rates'!L$110)
+($H937*'fnd base rates'!L$111)
+($I937*'fnd base rates'!L$112)
+($J937*'fnd base rates'!L$113)
+($K937*'fnd base rates'!L$114)
+($M937*'fnd base rates'!L$116)
+($N937*'fnd base rates'!L$117)
+($O937*'fnd base rates'!L$118)
+($P937*VLOOKUP($S937+12,rate_basefnd,12)))</f>
        <v>3437.066812</v>
      </c>
      <c r="AE937" s="1">
        <f>(($D937*'fnd base rates'!M$107)
+($E937*'fnd base rates'!M$108)
+($F937*'fnd base rates'!M$109)
+($G937*'fnd base rates'!M$110)
+($H937*'fnd base rates'!M$111)
+($I937*'fnd base rates'!M$112)
+($J937*'fnd base rates'!M$113)
+($K937*'fnd base rates'!M$114)
+($M937*'fnd base rates'!M$116)
+($N937*'fnd base rates'!M$117)
+($O937*'fnd base rates'!M$118)
+($P937*VLOOKUP($S937+12,rate_basefnd,13)))</f>
        <v>0</v>
      </c>
      <c r="AF937" s="4">
        <f t="shared" si="1071"/>
        <v>31676.753400000001</v>
      </c>
      <c r="AH937" s="4">
        <f t="shared" si="1072"/>
        <v>3501061325</v>
      </c>
      <c r="AI937" s="4" t="str">
        <f t="shared" si="1073"/>
        <v>3501</v>
      </c>
      <c r="AJ937" s="2" t="str">
        <f t="shared" si="1074"/>
        <v>061</v>
      </c>
      <c r="AK937" s="2" t="str">
        <f t="shared" si="1075"/>
        <v>325</v>
      </c>
      <c r="AL937" s="4">
        <f t="shared" si="1076"/>
        <v>1</v>
      </c>
      <c r="AM937" s="4">
        <f t="shared" si="1068"/>
        <v>2</v>
      </c>
      <c r="AN937" s="4">
        <f t="shared" si="1077"/>
        <v>31676.753400000001</v>
      </c>
      <c r="AO937" s="4">
        <f t="shared" si="1078"/>
        <v>15838</v>
      </c>
      <c r="AP937" s="4">
        <f t="shared" si="1079"/>
        <v>0</v>
      </c>
      <c r="AQ937" s="2">
        <v>15838</v>
      </c>
      <c r="AW937" s="4">
        <v>15785</v>
      </c>
      <c r="AX937" s="5">
        <f t="shared" si="1080"/>
        <v>53</v>
      </c>
      <c r="AY937" s="4">
        <v>15838</v>
      </c>
      <c r="AZ937" s="5"/>
      <c r="BB937" s="5">
        <f t="shared" ref="BB937" si="1111">BC937-BA937</f>
        <v>0</v>
      </c>
    </row>
    <row r="938" spans="1:54" s="4" customFormat="1">
      <c r="A938" s="278">
        <v>3501</v>
      </c>
      <c r="B938" s="2">
        <v>3501061332</v>
      </c>
      <c r="C938" s="10" t="s">
        <v>1084</v>
      </c>
      <c r="D938" s="15">
        <f>'fnd enro'!D938</f>
        <v>0</v>
      </c>
      <c r="E938" s="15">
        <f>'fnd enro'!E938</f>
        <v>0</v>
      </c>
      <c r="F938" s="15">
        <f>'fnd enro'!F938</f>
        <v>0</v>
      </c>
      <c r="G938" s="15">
        <f>'fnd enro'!G938</f>
        <v>0</v>
      </c>
      <c r="H938" s="15">
        <f>'fnd enro'!H938</f>
        <v>0</v>
      </c>
      <c r="I938" s="15">
        <f>'fnd enro'!I938</f>
        <v>3</v>
      </c>
      <c r="J938" s="15">
        <f>'fnd enro'!J938</f>
        <v>0</v>
      </c>
      <c r="K938" s="16">
        <f>'fnd enro'!K938</f>
        <v>0.1149</v>
      </c>
      <c r="L938" s="15">
        <f>'fnd enro'!L938</f>
        <v>0</v>
      </c>
      <c r="M938" s="15">
        <f>'fnd enro'!M938</f>
        <v>0</v>
      </c>
      <c r="N938" s="15">
        <f>'fnd enro'!N938</f>
        <v>0</v>
      </c>
      <c r="O938" s="15">
        <f>'fnd enro'!O938</f>
        <v>1</v>
      </c>
      <c r="P938" s="15">
        <f>'fnd enro'!P938</f>
        <v>3</v>
      </c>
      <c r="Q938" s="15">
        <f>'fnd enro'!R938</f>
        <v>3</v>
      </c>
      <c r="R938" s="16">
        <f t="shared" si="1070"/>
        <v>1</v>
      </c>
      <c r="S938" s="15">
        <f>VALUE('fnd enro'!Q938)</f>
        <v>10</v>
      </c>
      <c r="T938" s="2"/>
      <c r="U938" s="1">
        <f>(($D938*'fnd base rates'!C$107)
+($E938*'fnd base rates'!C$108)
+($F938*'fnd base rates'!C$109)
+($G938*'fnd base rates'!C$110)
+($H938*'fnd base rates'!C$111)
+($I938*'fnd base rates'!C$112)
+($J938*'fnd base rates'!C$113)
+($K938*'fnd base rates'!C$114)
+($M938*'fnd base rates'!C$116)
+($N938*'fnd base rates'!C$117)
+($O938*'fnd base rates'!C$118)
+($P938*VLOOKUP($S938+12,rate_basefnd,3)))
*$R938</f>
        <v>1833.7968790000002</v>
      </c>
      <c r="V938" s="1">
        <f>(($D938*'fnd base rates'!D$107)
+($E938*'fnd base rates'!D$108)
+($F938*'fnd base rates'!D$109)
+($G938*'fnd base rates'!D$110)
+($H938*'fnd base rates'!D$111)
+($I938*'fnd base rates'!D$112)
+($J938*'fnd base rates'!D$113)
+($K938*'fnd base rates'!D$114)
+($M938*'fnd base rates'!D$116)
+($N938*'fnd base rates'!D$117)
+($O938*'fnd base rates'!D$118)
+($P938*VLOOKUP($S938+12,rate_basefnd,4)))
*$R938</f>
        <v>3343.79</v>
      </c>
      <c r="W938" s="1">
        <f>(($D938*'fnd base rates'!E$107)
+($E938*'fnd base rates'!E$108)
+($F938*'fnd base rates'!E$109)
+($G938*'fnd base rates'!E$110)
+($H938*'fnd base rates'!E$111)
+($I938*'fnd base rates'!E$112)
+($J938*'fnd base rates'!E$113)
+($K938*'fnd base rates'!E$114)
+($M938*'fnd base rates'!E$116)
+($N938*'fnd base rates'!E$117)
+($O938*'fnd base rates'!E$118)
+($P938*VLOOKUP($S938+12,rate_basefnd,5)))
*$R938</f>
        <v>24880.125777000001</v>
      </c>
      <c r="X938" s="1">
        <f>(($D938*'fnd base rates'!F$107)
+($E938*'fnd base rates'!F$108)
+($F938*'fnd base rates'!F$109)
+($G938*'fnd base rates'!F$110)
+($H938*'fnd base rates'!F$111)
+($I938*'fnd base rates'!F$112)
+($J938*'fnd base rates'!F$113)
+($K938*'fnd base rates'!F$114)
+($M938*'fnd base rates'!F$116)
+($N938*'fnd base rates'!F$117)
+($O938*'fnd base rates'!F$118)
+($P938*VLOOKUP($S938+12,rate_basefnd,6)))
*$R938</f>
        <v>2688.3451460000001</v>
      </c>
      <c r="Y938" s="1">
        <f>(($D938*'fnd base rates'!G$107)
+($E938*'fnd base rates'!G$108)
+($F938*'fnd base rates'!G$109)
+($G938*'fnd base rates'!G$110)
+($H938*'fnd base rates'!G$111)
+($I938*'fnd base rates'!G$112)
+($J938*'fnd base rates'!G$113)
+($K938*'fnd base rates'!G$114)
+($M938*'fnd base rates'!G$116)
+($N938*'fnd base rates'!G$117)
+($O938*'fnd base rates'!G$118)
+($P938*VLOOKUP($S938+12,rate_basefnd,7)))
*$R938</f>
        <v>985.29841699999997</v>
      </c>
      <c r="Z938" s="1">
        <f>(($D938*'fnd base rates'!H$107)
+($E938*'fnd base rates'!H$108)
+($F938*'fnd base rates'!H$109)
+($G938*'fnd base rates'!H$110)
+($H938*'fnd base rates'!H$111)
+($I938*'fnd base rates'!H$112)
+($J938*'fnd base rates'!H$113)
+($K938*'fnd base rates'!H$114)
+($M938*'fnd base rates'!H$116)
+($N938*'fnd base rates'!H$117)
+($O938*'fnd base rates'!H$118)
+($P938*VLOOKUP($S938+12,rate_basefnd,8)))</f>
        <v>2556.49163</v>
      </c>
      <c r="AA938" s="1">
        <f>(($D938*'fnd base rates'!I$107)
+($E938*'fnd base rates'!I$108)
+($F938*'fnd base rates'!I$109)
+($G938*'fnd base rates'!I$110)
+($H938*'fnd base rates'!I$111)
+($I938*'fnd base rates'!I$112)
+($J938*'fnd base rates'!I$113)
+($K938*'fnd base rates'!I$114)
+($M938*'fnd base rates'!I$116)
+($N938*'fnd base rates'!I$117)
+($O938*'fnd base rates'!I$118)
+($P938*VLOOKUP($S938+12,rate_basefnd,9)))
*$R938</f>
        <v>1681.3500000000001</v>
      </c>
      <c r="AB938" s="1">
        <f>(($D938*'fnd base rates'!J$107)
+($E938*'fnd base rates'!J$108)
+($F938*'fnd base rates'!J$109)
+($G938*'fnd base rates'!J$110)
+($H938*'fnd base rates'!J$111)
+($I938*'fnd base rates'!J$112)
+($J938*'fnd base rates'!J$113)
+($K938*'fnd base rates'!J$114)
+($M938*'fnd base rates'!J$116)
+($N938*'fnd base rates'!J$117)
+($O938*'fnd base rates'!J$118)
+($P938*VLOOKUP($S938+12,rate_basefnd,10)))
*$R938</f>
        <v>3717.1899999999996</v>
      </c>
      <c r="AC938" s="1">
        <f>(($D938*'fnd base rates'!K$107)
+($E938*'fnd base rates'!K$108)
+($F938*'fnd base rates'!K$109)
+($G938*'fnd base rates'!K$110)
+($H938*'fnd base rates'!K$111)
+($I938*'fnd base rates'!K$112)
+($J938*'fnd base rates'!K$113)
+($K938*'fnd base rates'!K$114)
+($M938*'fnd base rates'!K$116)
+($N938*'fnd base rates'!K$117)
+($O938*'fnd base rates'!K$118)
+($P938*VLOOKUP($S938+12,rate_basefnd,11)))
*$R938</f>
        <v>3555.952033</v>
      </c>
      <c r="AD938" s="1">
        <f>(($D938*'fnd base rates'!L$107)
+($E938*'fnd base rates'!L$108)
+($F938*'fnd base rates'!L$109)
+($G938*'fnd base rates'!L$110)
+($H938*'fnd base rates'!L$111)
+($I938*'fnd base rates'!L$112)
+($J938*'fnd base rates'!L$113)
+($K938*'fnd base rates'!L$114)
+($M938*'fnd base rates'!L$116)
+($N938*'fnd base rates'!L$117)
+($O938*'fnd base rates'!L$118)
+($P938*VLOOKUP($S938+12,rate_basefnd,12)))</f>
        <v>5499.2102180000002</v>
      </c>
      <c r="AE938" s="1">
        <f>(($D938*'fnd base rates'!M$107)
+($E938*'fnd base rates'!M$108)
+($F938*'fnd base rates'!M$109)
+($G938*'fnd base rates'!M$110)
+($H938*'fnd base rates'!M$111)
+($I938*'fnd base rates'!M$112)
+($J938*'fnd base rates'!M$113)
+($K938*'fnd base rates'!M$114)
+($M938*'fnd base rates'!M$116)
+($N938*'fnd base rates'!M$117)
+($O938*'fnd base rates'!M$118)
+($P938*VLOOKUP($S938+12,rate_basefnd,13)))</f>
        <v>0</v>
      </c>
      <c r="AF938" s="4">
        <f t="shared" si="1071"/>
        <v>50741.5501</v>
      </c>
      <c r="AH938" s="4">
        <f t="shared" si="1072"/>
        <v>3501061332</v>
      </c>
      <c r="AI938" s="4" t="str">
        <f t="shared" si="1073"/>
        <v>3501</v>
      </c>
      <c r="AJ938" s="2" t="str">
        <f t="shared" si="1074"/>
        <v>061</v>
      </c>
      <c r="AK938" s="2" t="str">
        <f t="shared" si="1075"/>
        <v>332</v>
      </c>
      <c r="AL938" s="4">
        <f t="shared" si="1076"/>
        <v>1</v>
      </c>
      <c r="AM938" s="4">
        <f t="shared" si="1068"/>
        <v>3</v>
      </c>
      <c r="AN938" s="4">
        <f t="shared" si="1077"/>
        <v>50741.5501</v>
      </c>
      <c r="AO938" s="4">
        <f t="shared" si="1078"/>
        <v>16914</v>
      </c>
      <c r="AP938" s="4">
        <f t="shared" si="1079"/>
        <v>0</v>
      </c>
      <c r="AQ938" s="2">
        <v>16914</v>
      </c>
      <c r="AW938" s="4">
        <v>16828</v>
      </c>
      <c r="AX938" s="5">
        <f t="shared" si="1080"/>
        <v>86</v>
      </c>
      <c r="AY938" s="4">
        <v>16914</v>
      </c>
      <c r="AZ938" s="5"/>
      <c r="BB938" s="5">
        <f t="shared" ref="BB938" si="1112">BC938-BA938</f>
        <v>0</v>
      </c>
    </row>
    <row r="939" spans="1:54" s="4" customFormat="1">
      <c r="A939" s="278">
        <v>3501</v>
      </c>
      <c r="B939" s="2">
        <v>3501061683</v>
      </c>
      <c r="C939" s="10" t="s">
        <v>1084</v>
      </c>
      <c r="D939" s="15">
        <f>'fnd enro'!D939</f>
        <v>0</v>
      </c>
      <c r="E939" s="15">
        <f>'fnd enro'!E939</f>
        <v>0</v>
      </c>
      <c r="F939" s="15">
        <f>'fnd enro'!F939</f>
        <v>0</v>
      </c>
      <c r="G939" s="15">
        <f>'fnd enro'!G939</f>
        <v>0</v>
      </c>
      <c r="H939" s="15">
        <f>'fnd enro'!H939</f>
        <v>0</v>
      </c>
      <c r="I939" s="15">
        <f>'fnd enro'!I939</f>
        <v>1</v>
      </c>
      <c r="J939" s="15">
        <f>'fnd enro'!J939</f>
        <v>0</v>
      </c>
      <c r="K939" s="16">
        <f>'fnd enro'!K939</f>
        <v>3.8300000000000001E-2</v>
      </c>
      <c r="L939" s="15">
        <f>'fnd enro'!L939</f>
        <v>0</v>
      </c>
      <c r="M939" s="15">
        <f>'fnd enro'!M939</f>
        <v>0</v>
      </c>
      <c r="N939" s="15">
        <f>'fnd enro'!N939</f>
        <v>0</v>
      </c>
      <c r="O939" s="15">
        <f>'fnd enro'!O939</f>
        <v>0</v>
      </c>
      <c r="P939" s="15">
        <f>'fnd enro'!P939</f>
        <v>1</v>
      </c>
      <c r="Q939" s="15">
        <f>'fnd enro'!R939</f>
        <v>1</v>
      </c>
      <c r="R939" s="16">
        <f t="shared" si="1070"/>
        <v>1</v>
      </c>
      <c r="S939" s="15">
        <f>VALUE('fnd enro'!Q939)</f>
        <v>4</v>
      </c>
      <c r="T939" s="2"/>
      <c r="U939" s="1">
        <f>(($D939*'fnd base rates'!C$107)
+($E939*'fnd base rates'!C$108)
+($F939*'fnd base rates'!C$109)
+($G939*'fnd base rates'!C$110)
+($H939*'fnd base rates'!C$111)
+($I939*'fnd base rates'!C$112)
+($J939*'fnd base rates'!C$113)
+($K939*'fnd base rates'!C$114)
+($M939*'fnd base rates'!C$116)
+($N939*'fnd base rates'!C$117)
+($O939*'fnd base rates'!C$118)
+($P939*VLOOKUP($S939+12,rate_basefnd,3)))
*$R939</f>
        <v>567.69229299999995</v>
      </c>
      <c r="V939" s="1">
        <f>(($D939*'fnd base rates'!D$107)
+($E939*'fnd base rates'!D$108)
+($F939*'fnd base rates'!D$109)
+($G939*'fnd base rates'!D$110)
+($H939*'fnd base rates'!D$111)
+($I939*'fnd base rates'!D$112)
+($J939*'fnd base rates'!D$113)
+($K939*'fnd base rates'!D$114)
+($M939*'fnd base rates'!D$116)
+($N939*'fnd base rates'!D$117)
+($O939*'fnd base rates'!D$118)
+($P939*VLOOKUP($S939+12,rate_basefnd,4)))
*$R939</f>
        <v>993.54</v>
      </c>
      <c r="W939" s="1">
        <f>(($D939*'fnd base rates'!E$107)
+($E939*'fnd base rates'!E$108)
+($F939*'fnd base rates'!E$109)
+($G939*'fnd base rates'!E$110)
+($H939*'fnd base rates'!E$111)
+($I939*'fnd base rates'!E$112)
+($J939*'fnd base rates'!E$113)
+($K939*'fnd base rates'!E$114)
+($M939*'fnd base rates'!E$116)
+($N939*'fnd base rates'!E$117)
+($O939*'fnd base rates'!E$118)
+($P939*VLOOKUP($S939+12,rate_basefnd,5)))
*$R939</f>
        <v>7249.815259</v>
      </c>
      <c r="X939" s="1">
        <f>(($D939*'fnd base rates'!F$107)
+($E939*'fnd base rates'!F$108)
+($F939*'fnd base rates'!F$109)
+($G939*'fnd base rates'!F$110)
+($H939*'fnd base rates'!F$111)
+($I939*'fnd base rates'!F$112)
+($J939*'fnd base rates'!F$113)
+($K939*'fnd base rates'!F$114)
+($M939*'fnd base rates'!F$116)
+($N939*'fnd base rates'!F$117)
+($O939*'fnd base rates'!F$118)
+($P939*VLOOKUP($S939+12,rate_basefnd,6)))
*$R939</f>
        <v>846.10838200000012</v>
      </c>
      <c r="Y939" s="1">
        <f>(($D939*'fnd base rates'!G$107)
+($E939*'fnd base rates'!G$108)
+($F939*'fnd base rates'!G$109)
+($G939*'fnd base rates'!G$110)
+($H939*'fnd base rates'!G$111)
+($I939*'fnd base rates'!G$112)
+($J939*'fnd base rates'!G$113)
+($K939*'fnd base rates'!G$114)
+($M939*'fnd base rates'!G$116)
+($N939*'fnd base rates'!G$117)
+($O939*'fnd base rates'!G$118)
+($P939*VLOOKUP($S939+12,rate_basefnd,7)))
*$R939</f>
        <v>280.50613899999996</v>
      </c>
      <c r="Z939" s="1">
        <f>(($D939*'fnd base rates'!H$107)
+($E939*'fnd base rates'!H$108)
+($F939*'fnd base rates'!H$109)
+($G939*'fnd base rates'!H$110)
+($H939*'fnd base rates'!H$111)
+($I939*'fnd base rates'!H$112)
+($J939*'fnd base rates'!H$113)
+($K939*'fnd base rates'!H$114)
+($M939*'fnd base rates'!H$116)
+($N939*'fnd base rates'!H$117)
+($O939*'fnd base rates'!H$118)
+($P939*VLOOKUP($S939+12,rate_basefnd,8)))</f>
        <v>811.28720999999996</v>
      </c>
      <c r="AA939" s="1">
        <f>(($D939*'fnd base rates'!I$107)
+($E939*'fnd base rates'!I$108)
+($F939*'fnd base rates'!I$109)
+($G939*'fnd base rates'!I$110)
+($H939*'fnd base rates'!I$111)
+($I939*'fnd base rates'!I$112)
+($J939*'fnd base rates'!I$113)
+($K939*'fnd base rates'!I$114)
+($M939*'fnd base rates'!I$116)
+($N939*'fnd base rates'!I$117)
+($O939*'fnd base rates'!I$118)
+($P939*VLOOKUP($S939+12,rate_basefnd,9)))
*$R939</f>
        <v>510.94000000000005</v>
      </c>
      <c r="AB939" s="1">
        <f>(($D939*'fnd base rates'!J$107)
+($E939*'fnd base rates'!J$108)
+($F939*'fnd base rates'!J$109)
+($G939*'fnd base rates'!J$110)
+($H939*'fnd base rates'!J$111)
+($I939*'fnd base rates'!J$112)
+($J939*'fnd base rates'!J$113)
+($K939*'fnd base rates'!J$114)
+($M939*'fnd base rates'!J$116)
+($N939*'fnd base rates'!J$117)
+($O939*'fnd base rates'!J$118)
+($P939*VLOOKUP($S939+12,rate_basefnd,10)))
*$R939</f>
        <v>1085.99</v>
      </c>
      <c r="AC939" s="1">
        <f>(($D939*'fnd base rates'!K$107)
+($E939*'fnd base rates'!K$108)
+($F939*'fnd base rates'!K$109)
+($G939*'fnd base rates'!K$110)
+($H939*'fnd base rates'!K$111)
+($I939*'fnd base rates'!K$112)
+($J939*'fnd base rates'!K$113)
+($K939*'fnd base rates'!K$114)
+($M939*'fnd base rates'!K$116)
+($N939*'fnd base rates'!K$117)
+($O939*'fnd base rates'!K$118)
+($P939*VLOOKUP($S939+12,rate_basefnd,11)))
*$R939</f>
        <v>1099.5940109999999</v>
      </c>
      <c r="AD939" s="1">
        <f>(($D939*'fnd base rates'!L$107)
+($E939*'fnd base rates'!L$108)
+($F939*'fnd base rates'!L$109)
+($G939*'fnd base rates'!L$110)
+($H939*'fnd base rates'!L$111)
+($I939*'fnd base rates'!L$112)
+($J939*'fnd base rates'!L$113)
+($K939*'fnd base rates'!L$114)
+($M939*'fnd base rates'!L$116)
+($N939*'fnd base rates'!L$117)
+($O939*'fnd base rates'!L$118)
+($P939*VLOOKUP($S939+12,rate_basefnd,12)))</f>
        <v>1642.303406</v>
      </c>
      <c r="AE939" s="1">
        <f>(($D939*'fnd base rates'!M$107)
+($E939*'fnd base rates'!M$108)
+($F939*'fnd base rates'!M$109)
+($G939*'fnd base rates'!M$110)
+($H939*'fnd base rates'!M$111)
+($I939*'fnd base rates'!M$112)
+($J939*'fnd base rates'!M$113)
+($K939*'fnd base rates'!M$114)
+($M939*'fnd base rates'!M$116)
+($N939*'fnd base rates'!M$117)
+($O939*'fnd base rates'!M$118)
+($P939*VLOOKUP($S939+12,rate_basefnd,13)))</f>
        <v>0</v>
      </c>
      <c r="AF939" s="4">
        <f t="shared" si="1071"/>
        <v>15087.776699999999</v>
      </c>
      <c r="AH939" s="4">
        <f t="shared" si="1072"/>
        <v>3501061683</v>
      </c>
      <c r="AI939" s="4" t="str">
        <f t="shared" si="1073"/>
        <v>3501</v>
      </c>
      <c r="AJ939" s="2" t="str">
        <f t="shared" si="1074"/>
        <v>061</v>
      </c>
      <c r="AK939" s="2" t="str">
        <f t="shared" si="1075"/>
        <v>683</v>
      </c>
      <c r="AL939" s="4">
        <f t="shared" si="1076"/>
        <v>1</v>
      </c>
      <c r="AM939" s="4">
        <f t="shared" si="1068"/>
        <v>1</v>
      </c>
      <c r="AN939" s="4">
        <f t="shared" si="1077"/>
        <v>15087.776699999999</v>
      </c>
      <c r="AO939" s="4">
        <f t="shared" si="1078"/>
        <v>15088</v>
      </c>
      <c r="AP939" s="4">
        <f t="shared" si="1079"/>
        <v>0</v>
      </c>
      <c r="AQ939" s="2">
        <v>15088</v>
      </c>
      <c r="AW939" s="4">
        <v>15066</v>
      </c>
      <c r="AX939" s="5">
        <f t="shared" si="1080"/>
        <v>22</v>
      </c>
      <c r="AY939" s="4">
        <v>15088</v>
      </c>
      <c r="AZ939" s="5"/>
      <c r="BB939" s="5">
        <f t="shared" ref="BB939" si="1113">BC939-BA939</f>
        <v>0</v>
      </c>
    </row>
    <row r="940" spans="1:54" s="4" customFormat="1">
      <c r="A940" s="278">
        <v>3502</v>
      </c>
      <c r="B940" s="2">
        <v>3502281061</v>
      </c>
      <c r="C940" s="10" t="s">
        <v>1085</v>
      </c>
      <c r="D940" s="15">
        <f>'fnd enro'!D940</f>
        <v>0</v>
      </c>
      <c r="E940" s="15">
        <f>'fnd enro'!E940</f>
        <v>0</v>
      </c>
      <c r="F940" s="15">
        <f>'fnd enro'!F940</f>
        <v>0</v>
      </c>
      <c r="G940" s="15">
        <f>'fnd enro'!G940</f>
        <v>0</v>
      </c>
      <c r="H940" s="15">
        <f>'fnd enro'!H940</f>
        <v>0</v>
      </c>
      <c r="I940" s="15">
        <f>'fnd enro'!I940</f>
        <v>2</v>
      </c>
      <c r="J940" s="15">
        <f>'fnd enro'!J940</f>
        <v>0</v>
      </c>
      <c r="K940" s="16">
        <f>'fnd enro'!K940</f>
        <v>7.6600000000000001E-2</v>
      </c>
      <c r="L940" s="15">
        <f>'fnd enro'!L940</f>
        <v>0</v>
      </c>
      <c r="M940" s="15">
        <f>'fnd enro'!M940</f>
        <v>0</v>
      </c>
      <c r="N940" s="15">
        <f>'fnd enro'!N940</f>
        <v>0</v>
      </c>
      <c r="O940" s="15">
        <f>'fnd enro'!O940</f>
        <v>0</v>
      </c>
      <c r="P940" s="15">
        <f>'fnd enro'!P940</f>
        <v>1</v>
      </c>
      <c r="Q940" s="15">
        <f>'fnd enro'!R940</f>
        <v>2</v>
      </c>
      <c r="R940" s="16">
        <f t="shared" si="1070"/>
        <v>1</v>
      </c>
      <c r="S940" s="15">
        <f>VALUE('fnd enro'!Q940)</f>
        <v>10</v>
      </c>
      <c r="T940" s="2"/>
      <c r="U940" s="1">
        <f>(($D940*'fnd base rates'!C$107)
+($E940*'fnd base rates'!C$108)
+($F940*'fnd base rates'!C$109)
+($G940*'fnd base rates'!C$110)
+($H940*'fnd base rates'!C$111)
+($I940*'fnd base rates'!C$112)
+($J940*'fnd base rates'!C$113)
+($K940*'fnd base rates'!C$114)
+($M940*'fnd base rates'!C$116)
+($N940*'fnd base rates'!C$117)
+($O940*'fnd base rates'!C$118)
+($P940*VLOOKUP($S940+12,rate_basefnd,3)))
*$R940</f>
        <v>1095.2145860000001</v>
      </c>
      <c r="V940" s="1">
        <f>(($D940*'fnd base rates'!D$107)
+($E940*'fnd base rates'!D$108)
+($F940*'fnd base rates'!D$109)
+($G940*'fnd base rates'!D$110)
+($H940*'fnd base rates'!D$111)
+($I940*'fnd base rates'!D$112)
+($J940*'fnd base rates'!D$113)
+($K940*'fnd base rates'!D$114)
+($M940*'fnd base rates'!D$116)
+($N940*'fnd base rates'!D$117)
+($O940*'fnd base rates'!D$118)
+($P940*VLOOKUP($S940+12,rate_basefnd,4)))
*$R940</f>
        <v>1796.72</v>
      </c>
      <c r="W940" s="1">
        <f>(($D940*'fnd base rates'!E$107)
+($E940*'fnd base rates'!E$108)
+($F940*'fnd base rates'!E$109)
+($G940*'fnd base rates'!E$110)
+($H940*'fnd base rates'!E$111)
+($I940*'fnd base rates'!E$112)
+($J940*'fnd base rates'!E$113)
+($K940*'fnd base rates'!E$114)
+($M940*'fnd base rates'!E$116)
+($N940*'fnd base rates'!E$117)
+($O940*'fnd base rates'!E$118)
+($P940*VLOOKUP($S940+12,rate_basefnd,5)))
*$R940</f>
        <v>12641.250518000001</v>
      </c>
      <c r="X940" s="1">
        <f>(($D940*'fnd base rates'!F$107)
+($E940*'fnd base rates'!F$108)
+($F940*'fnd base rates'!F$109)
+($G940*'fnd base rates'!F$110)
+($H940*'fnd base rates'!F$111)
+($I940*'fnd base rates'!F$112)
+($J940*'fnd base rates'!F$113)
+($K940*'fnd base rates'!F$114)
+($M940*'fnd base rates'!F$116)
+($N940*'fnd base rates'!F$117)
+($O940*'fnd base rates'!F$118)
+($P940*VLOOKUP($S940+12,rate_basefnd,6)))
*$R940</f>
        <v>1692.2167640000002</v>
      </c>
      <c r="Y940" s="1">
        <f>(($D940*'fnd base rates'!G$107)
+($E940*'fnd base rates'!G$108)
+($F940*'fnd base rates'!G$109)
+($G940*'fnd base rates'!G$110)
+($H940*'fnd base rates'!G$111)
+($I940*'fnd base rates'!G$112)
+($J940*'fnd base rates'!G$113)
+($K940*'fnd base rates'!G$114)
+($M940*'fnd base rates'!G$116)
+($N940*'fnd base rates'!G$117)
+($O940*'fnd base rates'!G$118)
+($P940*VLOOKUP($S940+12,rate_basefnd,7)))
*$R940</f>
        <v>470.84227799999996</v>
      </c>
      <c r="Z940" s="1">
        <f>(($D940*'fnd base rates'!H$107)
+($E940*'fnd base rates'!H$108)
+($F940*'fnd base rates'!H$109)
+($G940*'fnd base rates'!H$110)
+($H940*'fnd base rates'!H$111)
+($I940*'fnd base rates'!H$112)
+($J940*'fnd base rates'!H$113)
+($K940*'fnd base rates'!H$114)
+($M940*'fnd base rates'!H$116)
+($N940*'fnd base rates'!H$117)
+($O940*'fnd base rates'!H$118)
+($P940*VLOOKUP($S940+12,rate_basefnd,8)))</f>
        <v>1608.75442</v>
      </c>
      <c r="AA940" s="1">
        <f>(($D940*'fnd base rates'!I$107)
+($E940*'fnd base rates'!I$108)
+($F940*'fnd base rates'!I$109)
+($G940*'fnd base rates'!I$110)
+($H940*'fnd base rates'!I$111)
+($I940*'fnd base rates'!I$112)
+($J940*'fnd base rates'!I$113)
+($K940*'fnd base rates'!I$114)
+($M940*'fnd base rates'!I$116)
+($N940*'fnd base rates'!I$117)
+($O940*'fnd base rates'!I$118)
+($P940*VLOOKUP($S940+12,rate_basefnd,9)))
*$R940</f>
        <v>946.62</v>
      </c>
      <c r="AB940" s="1">
        <f>(($D940*'fnd base rates'!J$107)
+($E940*'fnd base rates'!J$108)
+($F940*'fnd base rates'!J$109)
+($G940*'fnd base rates'!J$110)
+($H940*'fnd base rates'!J$111)
+($I940*'fnd base rates'!J$112)
+($J940*'fnd base rates'!J$113)
+($K940*'fnd base rates'!J$114)
+($M940*'fnd base rates'!J$116)
+($N940*'fnd base rates'!J$117)
+($O940*'fnd base rates'!J$118)
+($P940*VLOOKUP($S940+12,rate_basefnd,10)))
*$R940</f>
        <v>1780.96</v>
      </c>
      <c r="AC940" s="1">
        <f>(($D940*'fnd base rates'!K$107)
+($E940*'fnd base rates'!K$108)
+($F940*'fnd base rates'!K$109)
+($G940*'fnd base rates'!K$110)
+($H940*'fnd base rates'!K$111)
+($I940*'fnd base rates'!K$112)
+($J940*'fnd base rates'!K$113)
+($K940*'fnd base rates'!K$114)
+($M940*'fnd base rates'!K$116)
+($N940*'fnd base rates'!K$117)
+($O940*'fnd base rates'!K$118)
+($P940*VLOOKUP($S940+12,rate_basefnd,11)))
*$R940</f>
        <v>2199.1880219999998</v>
      </c>
      <c r="AD940" s="1">
        <f>(($D940*'fnd base rates'!L$107)
+($E940*'fnd base rates'!L$108)
+($F940*'fnd base rates'!L$109)
+($G940*'fnd base rates'!L$110)
+($H940*'fnd base rates'!L$111)
+($I940*'fnd base rates'!L$112)
+($J940*'fnd base rates'!L$113)
+($K940*'fnd base rates'!L$114)
+($M940*'fnd base rates'!L$116)
+($N940*'fnd base rates'!L$117)
+($O940*'fnd base rates'!L$118)
+($P940*VLOOKUP($S940+12,rate_basefnd,12)))</f>
        <v>2984.0068120000001</v>
      </c>
      <c r="AE940" s="1">
        <f>(($D940*'fnd base rates'!M$107)
+($E940*'fnd base rates'!M$108)
+($F940*'fnd base rates'!M$109)
+($G940*'fnd base rates'!M$110)
+($H940*'fnd base rates'!M$111)
+($I940*'fnd base rates'!M$112)
+($J940*'fnd base rates'!M$113)
+($K940*'fnd base rates'!M$114)
+($M940*'fnd base rates'!M$116)
+($N940*'fnd base rates'!M$117)
+($O940*'fnd base rates'!M$118)
+($P940*VLOOKUP($S940+12,rate_basefnd,13)))</f>
        <v>0</v>
      </c>
      <c r="AF940" s="4">
        <f t="shared" si="1071"/>
        <v>27215.773399999998</v>
      </c>
      <c r="AH940" s="4">
        <f t="shared" si="1072"/>
        <v>3502281061</v>
      </c>
      <c r="AI940" s="4" t="str">
        <f t="shared" si="1073"/>
        <v>3502</v>
      </c>
      <c r="AJ940" s="2" t="str">
        <f t="shared" si="1074"/>
        <v>281</v>
      </c>
      <c r="AK940" s="2" t="str">
        <f t="shared" si="1075"/>
        <v>061</v>
      </c>
      <c r="AL940" s="4">
        <f t="shared" si="1076"/>
        <v>1</v>
      </c>
      <c r="AM940" s="4">
        <f t="shared" si="1068"/>
        <v>2</v>
      </c>
      <c r="AN940" s="4">
        <f t="shared" si="1077"/>
        <v>27215.773399999998</v>
      </c>
      <c r="AO940" s="4">
        <f t="shared" si="1078"/>
        <v>13608</v>
      </c>
      <c r="AP940" s="4">
        <f t="shared" si="1079"/>
        <v>0</v>
      </c>
      <c r="AQ940" s="2">
        <v>13608</v>
      </c>
      <c r="AW940" s="4">
        <v>13564</v>
      </c>
      <c r="AX940" s="5">
        <f t="shared" si="1080"/>
        <v>44</v>
      </c>
      <c r="AY940" s="4">
        <v>13608</v>
      </c>
      <c r="AZ940" s="5"/>
      <c r="BB940" s="5">
        <f t="shared" ref="BB940" si="1114">BC940-BA940</f>
        <v>0</v>
      </c>
    </row>
    <row r="941" spans="1:54" s="4" customFormat="1">
      <c r="A941" s="278">
        <v>3502</v>
      </c>
      <c r="B941" s="2">
        <v>3502281161</v>
      </c>
      <c r="C941" s="10" t="s">
        <v>1085</v>
      </c>
      <c r="D941" s="15">
        <f>'fnd enro'!D941</f>
        <v>0</v>
      </c>
      <c r="E941" s="15">
        <f>'fnd enro'!E941</f>
        <v>0</v>
      </c>
      <c r="F941" s="15">
        <f>'fnd enro'!F941</f>
        <v>0</v>
      </c>
      <c r="G941" s="15">
        <f>'fnd enro'!G941</f>
        <v>0</v>
      </c>
      <c r="H941" s="15">
        <f>'fnd enro'!H941</f>
        <v>2</v>
      </c>
      <c r="I941" s="15">
        <f>'fnd enro'!I941</f>
        <v>0</v>
      </c>
      <c r="J941" s="15">
        <f>'fnd enro'!J941</f>
        <v>0</v>
      </c>
      <c r="K941" s="16">
        <f>'fnd enro'!K941</f>
        <v>7.6600000000000001E-2</v>
      </c>
      <c r="L941" s="15">
        <f>'fnd enro'!L941</f>
        <v>0</v>
      </c>
      <c r="M941" s="15">
        <f>'fnd enro'!M941</f>
        <v>0</v>
      </c>
      <c r="N941" s="15">
        <f>'fnd enro'!N941</f>
        <v>0</v>
      </c>
      <c r="O941" s="15">
        <f>'fnd enro'!O941</f>
        <v>0</v>
      </c>
      <c r="P941" s="15">
        <f>'fnd enro'!P941</f>
        <v>2</v>
      </c>
      <c r="Q941" s="15">
        <f>'fnd enro'!R941</f>
        <v>2</v>
      </c>
      <c r="R941" s="16">
        <f t="shared" si="1070"/>
        <v>1</v>
      </c>
      <c r="S941" s="15">
        <f>VALUE('fnd enro'!Q941)</f>
        <v>6</v>
      </c>
      <c r="T941" s="2"/>
      <c r="U941" s="1">
        <f>(($D941*'fnd base rates'!C$107)
+($E941*'fnd base rates'!C$108)
+($F941*'fnd base rates'!C$109)
+($G941*'fnd base rates'!C$110)
+($H941*'fnd base rates'!C$111)
+($I941*'fnd base rates'!C$112)
+($J941*'fnd base rates'!C$113)
+($K941*'fnd base rates'!C$114)
+($M941*'fnd base rates'!C$116)
+($N941*'fnd base rates'!C$117)
+($O941*'fnd base rates'!C$118)
+($P941*VLOOKUP($S941+12,rate_basefnd,3)))
*$R941</f>
        <v>1146.1645859999999</v>
      </c>
      <c r="V941" s="1">
        <f>(($D941*'fnd base rates'!D$107)
+($E941*'fnd base rates'!D$108)
+($F941*'fnd base rates'!D$109)
+($G941*'fnd base rates'!D$110)
+($H941*'fnd base rates'!D$111)
+($I941*'fnd base rates'!D$112)
+($J941*'fnd base rates'!D$113)
+($K941*'fnd base rates'!D$114)
+($M941*'fnd base rates'!D$116)
+($N941*'fnd base rates'!D$117)
+($O941*'fnd base rates'!D$118)
+($P941*VLOOKUP($S941+12,rate_basefnd,4)))
*$R941</f>
        <v>2038.12</v>
      </c>
      <c r="W941" s="1">
        <f>(($D941*'fnd base rates'!E$107)
+($E941*'fnd base rates'!E$108)
+($F941*'fnd base rates'!E$109)
+($G941*'fnd base rates'!E$110)
+($H941*'fnd base rates'!E$111)
+($I941*'fnd base rates'!E$112)
+($J941*'fnd base rates'!E$113)
+($K941*'fnd base rates'!E$114)
+($M941*'fnd base rates'!E$116)
+($N941*'fnd base rates'!E$117)
+($O941*'fnd base rates'!E$118)
+($P941*VLOOKUP($S941+12,rate_basefnd,5)))
*$R941</f>
        <v>12217.410518000001</v>
      </c>
      <c r="X941" s="1">
        <f>(($D941*'fnd base rates'!F$107)
+($E941*'fnd base rates'!F$108)
+($F941*'fnd base rates'!F$109)
+($G941*'fnd base rates'!F$110)
+($H941*'fnd base rates'!F$111)
+($I941*'fnd base rates'!F$112)
+($J941*'fnd base rates'!F$113)
+($K941*'fnd base rates'!F$114)
+($M941*'fnd base rates'!F$116)
+($N941*'fnd base rates'!F$117)
+($O941*'fnd base rates'!F$118)
+($P941*VLOOKUP($S941+12,rate_basefnd,6)))
*$R941</f>
        <v>1899.8567640000001</v>
      </c>
      <c r="Y941" s="1">
        <f>(($D941*'fnd base rates'!G$107)
+($E941*'fnd base rates'!G$108)
+($F941*'fnd base rates'!G$109)
+($G941*'fnd base rates'!G$110)
+($H941*'fnd base rates'!G$111)
+($I941*'fnd base rates'!G$112)
+($J941*'fnd base rates'!G$113)
+($K941*'fnd base rates'!G$114)
+($M941*'fnd base rates'!G$116)
+($N941*'fnd base rates'!G$117)
+($O941*'fnd base rates'!G$118)
+($P941*VLOOKUP($S941+12,rate_basefnd,7)))
*$R941</f>
        <v>593.89227800000003</v>
      </c>
      <c r="Z941" s="1">
        <f>(($D941*'fnd base rates'!H$107)
+($E941*'fnd base rates'!H$108)
+($F941*'fnd base rates'!H$109)
+($G941*'fnd base rates'!H$110)
+($H941*'fnd base rates'!H$111)
+($I941*'fnd base rates'!H$112)
+($J941*'fnd base rates'!H$113)
+($K941*'fnd base rates'!H$114)
+($M941*'fnd base rates'!H$116)
+($N941*'fnd base rates'!H$117)
+($O941*'fnd base rates'!H$118)
+($P941*VLOOKUP($S941+12,rate_basefnd,8)))</f>
        <v>1043.21442</v>
      </c>
      <c r="AA941" s="1">
        <f>(($D941*'fnd base rates'!I$107)
+($E941*'fnd base rates'!I$108)
+($F941*'fnd base rates'!I$109)
+($G941*'fnd base rates'!I$110)
+($H941*'fnd base rates'!I$111)
+($I941*'fnd base rates'!I$112)
+($J941*'fnd base rates'!I$113)
+($K941*'fnd base rates'!I$114)
+($M941*'fnd base rates'!I$116)
+($N941*'fnd base rates'!I$117)
+($O941*'fnd base rates'!I$118)
+($P941*VLOOKUP($S941+12,rate_basefnd,9)))
*$R941</f>
        <v>899.08</v>
      </c>
      <c r="AB941" s="1">
        <f>(($D941*'fnd base rates'!J$107)
+($E941*'fnd base rates'!J$108)
+($F941*'fnd base rates'!J$109)
+($G941*'fnd base rates'!J$110)
+($H941*'fnd base rates'!J$111)
+($I941*'fnd base rates'!J$112)
+($J941*'fnd base rates'!J$113)
+($K941*'fnd base rates'!J$114)
+($M941*'fnd base rates'!J$116)
+($N941*'fnd base rates'!J$117)
+($O941*'fnd base rates'!J$118)
+($P941*VLOOKUP($S941+12,rate_basefnd,10)))
*$R941</f>
        <v>1654.92</v>
      </c>
      <c r="AC941" s="1">
        <f>(($D941*'fnd base rates'!K$107)
+($E941*'fnd base rates'!K$108)
+($F941*'fnd base rates'!K$109)
+($G941*'fnd base rates'!K$110)
+($H941*'fnd base rates'!K$111)
+($I941*'fnd base rates'!K$112)
+($J941*'fnd base rates'!K$113)
+($K941*'fnd base rates'!K$114)
+($M941*'fnd base rates'!K$116)
+($N941*'fnd base rates'!K$117)
+($O941*'fnd base rates'!K$118)
+($P941*VLOOKUP($S941+12,rate_basefnd,11)))
*$R941</f>
        <v>2260.6280219999999</v>
      </c>
      <c r="AD941" s="1">
        <f>(($D941*'fnd base rates'!L$107)
+($E941*'fnd base rates'!L$108)
+($F941*'fnd base rates'!L$109)
+($G941*'fnd base rates'!L$110)
+($H941*'fnd base rates'!L$111)
+($I941*'fnd base rates'!L$112)
+($J941*'fnd base rates'!L$113)
+($K941*'fnd base rates'!L$114)
+($M941*'fnd base rates'!L$116)
+($N941*'fnd base rates'!L$117)
+($O941*'fnd base rates'!L$118)
+($P941*VLOOKUP($S941+12,rate_basefnd,12)))</f>
        <v>3609.2068119999999</v>
      </c>
      <c r="AE941" s="1">
        <f>(($D941*'fnd base rates'!M$107)
+($E941*'fnd base rates'!M$108)
+($F941*'fnd base rates'!M$109)
+($G941*'fnd base rates'!M$110)
+($H941*'fnd base rates'!M$111)
+($I941*'fnd base rates'!M$112)
+($J941*'fnd base rates'!M$113)
+($K941*'fnd base rates'!M$114)
+($M941*'fnd base rates'!M$116)
+($N941*'fnd base rates'!M$117)
+($O941*'fnd base rates'!M$118)
+($P941*VLOOKUP($S941+12,rate_basefnd,13)))</f>
        <v>0</v>
      </c>
      <c r="AF941" s="4">
        <f t="shared" si="1071"/>
        <v>27362.493400000007</v>
      </c>
      <c r="AH941" s="4">
        <f t="shared" si="1072"/>
        <v>3502281161</v>
      </c>
      <c r="AI941" s="4" t="str">
        <f t="shared" si="1073"/>
        <v>3502</v>
      </c>
      <c r="AJ941" s="2" t="str">
        <f t="shared" si="1074"/>
        <v>281</v>
      </c>
      <c r="AK941" s="2" t="str">
        <f t="shared" si="1075"/>
        <v>161</v>
      </c>
      <c r="AL941" s="4">
        <f t="shared" si="1076"/>
        <v>1</v>
      </c>
      <c r="AM941" s="4">
        <f t="shared" si="1068"/>
        <v>2</v>
      </c>
      <c r="AN941" s="4">
        <f t="shared" si="1077"/>
        <v>27362.493400000007</v>
      </c>
      <c r="AO941" s="4">
        <f t="shared" si="1078"/>
        <v>13681</v>
      </c>
      <c r="AP941" s="4">
        <f t="shared" si="1079"/>
        <v>0</v>
      </c>
      <c r="AQ941" s="2">
        <v>13681</v>
      </c>
      <c r="AW941" s="4">
        <v>13645</v>
      </c>
      <c r="AX941" s="5">
        <f t="shared" si="1080"/>
        <v>36</v>
      </c>
      <c r="AY941" s="4">
        <v>13681</v>
      </c>
      <c r="AZ941" s="5"/>
      <c r="BB941" s="5">
        <f t="shared" ref="BB941" si="1115">BC941-BA941</f>
        <v>0</v>
      </c>
    </row>
    <row r="942" spans="1:54" s="4" customFormat="1">
      <c r="A942" s="278">
        <v>3502</v>
      </c>
      <c r="B942" s="2">
        <v>3502281281</v>
      </c>
      <c r="C942" s="10" t="s">
        <v>1085</v>
      </c>
      <c r="D942" s="15">
        <f>'fnd enro'!D942</f>
        <v>0</v>
      </c>
      <c r="E942" s="15">
        <f>'fnd enro'!E942</f>
        <v>0</v>
      </c>
      <c r="F942" s="15">
        <f>'fnd enro'!F942</f>
        <v>0</v>
      </c>
      <c r="G942" s="15">
        <f>'fnd enro'!G942</f>
        <v>0</v>
      </c>
      <c r="H942" s="15">
        <f>'fnd enro'!H942</f>
        <v>225</v>
      </c>
      <c r="I942" s="15">
        <f>'fnd enro'!I942</f>
        <v>240</v>
      </c>
      <c r="J942" s="15">
        <f>'fnd enro'!J942</f>
        <v>0</v>
      </c>
      <c r="K942" s="16">
        <f>'fnd enro'!K942</f>
        <v>17.8095</v>
      </c>
      <c r="L942" s="15">
        <f>'fnd enro'!L942</f>
        <v>0</v>
      </c>
      <c r="M942" s="15">
        <f>'fnd enro'!M942</f>
        <v>0</v>
      </c>
      <c r="N942" s="15">
        <f>'fnd enro'!N942</f>
        <v>17</v>
      </c>
      <c r="O942" s="15">
        <f>'fnd enro'!O942</f>
        <v>24</v>
      </c>
      <c r="P942" s="15">
        <f>'fnd enro'!P942</f>
        <v>369</v>
      </c>
      <c r="Q942" s="15">
        <f>'fnd enro'!R942</f>
        <v>465</v>
      </c>
      <c r="R942" s="16">
        <f t="shared" si="1070"/>
        <v>1</v>
      </c>
      <c r="S942" s="15">
        <f>VALUE('fnd enro'!Q942)</f>
        <v>12</v>
      </c>
      <c r="T942" s="2"/>
      <c r="U942" s="1">
        <f>(($D942*'fnd base rates'!C$107)
+($E942*'fnd base rates'!C$108)
+($F942*'fnd base rates'!C$109)
+($G942*'fnd base rates'!C$110)
+($H942*'fnd base rates'!C$111)
+($I942*'fnd base rates'!C$112)
+($J942*'fnd base rates'!C$113)
+($K942*'fnd base rates'!C$114)
+($M942*'fnd base rates'!C$116)
+($N942*'fnd base rates'!C$117)
+($O942*'fnd base rates'!C$118)
+($P942*VLOOKUP($S942+12,rate_basefnd,3)))
*$R942</f>
        <v>269490.60624499997</v>
      </c>
      <c r="V942" s="1">
        <f>(($D942*'fnd base rates'!D$107)
+($E942*'fnd base rates'!D$108)
+($F942*'fnd base rates'!D$109)
+($G942*'fnd base rates'!D$110)
+($H942*'fnd base rates'!D$111)
+($I942*'fnd base rates'!D$112)
+($J942*'fnd base rates'!D$113)
+($K942*'fnd base rates'!D$114)
+($M942*'fnd base rates'!D$116)
+($N942*'fnd base rates'!D$117)
+($O942*'fnd base rates'!D$118)
+($P942*VLOOKUP($S942+12,rate_basefnd,4)))
*$R942</f>
        <v>476888.1</v>
      </c>
      <c r="W942" s="1">
        <f>(($D942*'fnd base rates'!E$107)
+($E942*'fnd base rates'!E$108)
+($F942*'fnd base rates'!E$109)
+($G942*'fnd base rates'!E$110)
+($H942*'fnd base rates'!E$111)
+($I942*'fnd base rates'!E$112)
+($J942*'fnd base rates'!E$113)
+($K942*'fnd base rates'!E$114)
+($M942*'fnd base rates'!E$116)
+($N942*'fnd base rates'!E$117)
+($O942*'fnd base rates'!E$118)
+($P942*VLOOKUP($S942+12,rate_basefnd,5)))
*$R942</f>
        <v>3185574.095435</v>
      </c>
      <c r="X942" s="1">
        <f>(($D942*'fnd base rates'!F$107)
+($E942*'fnd base rates'!F$108)
+($F942*'fnd base rates'!F$109)
+($G942*'fnd base rates'!F$110)
+($H942*'fnd base rates'!F$111)
+($I942*'fnd base rates'!F$112)
+($J942*'fnd base rates'!F$113)
+($K942*'fnd base rates'!F$114)
+($M942*'fnd base rates'!F$116)
+($N942*'fnd base rates'!F$117)
+($O942*'fnd base rates'!F$118)
+($P942*VLOOKUP($S942+12,rate_basefnd,6)))
*$R942</f>
        <v>423370.61762999999</v>
      </c>
      <c r="Y942" s="1">
        <f>(($D942*'fnd base rates'!G$107)
+($E942*'fnd base rates'!G$108)
+($F942*'fnd base rates'!G$109)
+($G942*'fnd base rates'!G$110)
+($H942*'fnd base rates'!G$111)
+($I942*'fnd base rates'!G$112)
+($J942*'fnd base rates'!G$113)
+($K942*'fnd base rates'!G$114)
+($M942*'fnd base rates'!G$116)
+($N942*'fnd base rates'!G$117)
+($O942*'fnd base rates'!G$118)
+($P942*VLOOKUP($S942+12,rate_basefnd,7)))
*$R942</f>
        <v>137232.84463499999</v>
      </c>
      <c r="Z942" s="1">
        <f>(($D942*'fnd base rates'!H$107)
+($E942*'fnd base rates'!H$108)
+($F942*'fnd base rates'!H$109)
+($G942*'fnd base rates'!H$110)
+($H942*'fnd base rates'!H$111)
+($I942*'fnd base rates'!H$112)
+($J942*'fnd base rates'!H$113)
+($K942*'fnd base rates'!H$114)
+($M942*'fnd base rates'!H$116)
+($N942*'fnd base rates'!H$117)
+($O942*'fnd base rates'!H$118)
+($P942*VLOOKUP($S942+12,rate_basefnd,8)))</f>
        <v>316949.58265</v>
      </c>
      <c r="AA942" s="1">
        <f>(($D942*'fnd base rates'!I$107)
+($E942*'fnd base rates'!I$108)
+($F942*'fnd base rates'!I$109)
+($G942*'fnd base rates'!I$110)
+($H942*'fnd base rates'!I$111)
+($I942*'fnd base rates'!I$112)
+($J942*'fnd base rates'!I$113)
+($K942*'fnd base rates'!I$114)
+($M942*'fnd base rates'!I$116)
+($N942*'fnd base rates'!I$117)
+($O942*'fnd base rates'!I$118)
+($P942*VLOOKUP($S942+12,rate_basefnd,9)))
*$R942</f>
        <v>227605.88999999998</v>
      </c>
      <c r="AB942" s="1">
        <f>(($D942*'fnd base rates'!J$107)
+($E942*'fnd base rates'!J$108)
+($F942*'fnd base rates'!J$109)
+($G942*'fnd base rates'!J$110)
+($H942*'fnd base rates'!J$111)
+($I942*'fnd base rates'!J$112)
+($J942*'fnd base rates'!J$113)
+($K942*'fnd base rates'!J$114)
+($M942*'fnd base rates'!J$116)
+($N942*'fnd base rates'!J$117)
+($O942*'fnd base rates'!J$118)
+($P942*VLOOKUP($S942+12,rate_basefnd,10)))
*$R942</f>
        <v>453052.98</v>
      </c>
      <c r="AC942" s="1">
        <f>(($D942*'fnd base rates'!K$107)
+($E942*'fnd base rates'!K$108)
+($F942*'fnd base rates'!K$109)
+($G942*'fnd base rates'!K$110)
+($H942*'fnd base rates'!K$111)
+($I942*'fnd base rates'!K$112)
+($J942*'fnd base rates'!K$113)
+($K942*'fnd base rates'!K$114)
+($M942*'fnd base rates'!K$116)
+($N942*'fnd base rates'!K$117)
+($O942*'fnd base rates'!K$118)
+($P942*VLOOKUP($S942+12,rate_basefnd,11)))
*$R942</f>
        <v>529486.96511500003</v>
      </c>
      <c r="AD942" s="1">
        <f>(($D942*'fnd base rates'!L$107)
+($E942*'fnd base rates'!L$108)
+($F942*'fnd base rates'!L$109)
+($G942*'fnd base rates'!L$110)
+($H942*'fnd base rates'!L$111)
+($I942*'fnd base rates'!L$112)
+($J942*'fnd base rates'!L$113)
+($K942*'fnd base rates'!L$114)
+($M942*'fnd base rates'!L$116)
+($N942*'fnd base rates'!L$117)
+($O942*'fnd base rates'!L$118)
+($P942*VLOOKUP($S942+12,rate_basefnd,12)))</f>
        <v>814583.67378999991</v>
      </c>
      <c r="AE942" s="1">
        <f>(($D942*'fnd base rates'!M$107)
+($E942*'fnd base rates'!M$108)
+($F942*'fnd base rates'!M$109)
+($G942*'fnd base rates'!M$110)
+($H942*'fnd base rates'!M$111)
+($I942*'fnd base rates'!M$112)
+($J942*'fnd base rates'!M$113)
+($K942*'fnd base rates'!M$114)
+($M942*'fnd base rates'!M$116)
+($N942*'fnd base rates'!M$117)
+($O942*'fnd base rates'!M$118)
+($P942*VLOOKUP($S942+12,rate_basefnd,13)))</f>
        <v>0</v>
      </c>
      <c r="AF942" s="4">
        <f t="shared" si="1071"/>
        <v>6834235.3554999996</v>
      </c>
      <c r="AH942" s="4">
        <f t="shared" si="1072"/>
        <v>3502281281</v>
      </c>
      <c r="AI942" s="4" t="str">
        <f t="shared" si="1073"/>
        <v>3502</v>
      </c>
      <c r="AJ942" s="2" t="str">
        <f t="shared" si="1074"/>
        <v>281</v>
      </c>
      <c r="AK942" s="2" t="str">
        <f t="shared" si="1075"/>
        <v>281</v>
      </c>
      <c r="AL942" s="4">
        <f t="shared" si="1076"/>
        <v>1</v>
      </c>
      <c r="AM942" s="4">
        <f t="shared" si="1068"/>
        <v>465</v>
      </c>
      <c r="AN942" s="4">
        <f t="shared" si="1077"/>
        <v>6834235.3554999996</v>
      </c>
      <c r="AO942" s="4">
        <f t="shared" si="1078"/>
        <v>14697</v>
      </c>
      <c r="AP942" s="4">
        <f t="shared" si="1079"/>
        <v>0</v>
      </c>
      <c r="AQ942" s="2">
        <v>14697</v>
      </c>
      <c r="AW942" s="4">
        <v>14597</v>
      </c>
      <c r="AX942" s="5">
        <f t="shared" si="1080"/>
        <v>100</v>
      </c>
      <c r="AY942" s="4">
        <v>14697</v>
      </c>
      <c r="AZ942" s="5"/>
      <c r="BB942" s="5">
        <f t="shared" ref="BB942" si="1116">BC942-BA942</f>
        <v>0</v>
      </c>
    </row>
    <row r="943" spans="1:54" s="4" customFormat="1">
      <c r="A943" s="278">
        <v>3503</v>
      </c>
      <c r="B943" s="2">
        <v>3503160031</v>
      </c>
      <c r="C943" s="10" t="s">
        <v>1116</v>
      </c>
      <c r="D943" s="15">
        <f>'fnd enro'!D943</f>
        <v>0</v>
      </c>
      <c r="E943" s="15">
        <f>'fnd enro'!E943</f>
        <v>0</v>
      </c>
      <c r="F943" s="15">
        <f>'fnd enro'!F943</f>
        <v>0</v>
      </c>
      <c r="G943" s="15">
        <f>'fnd enro'!G943</f>
        <v>3</v>
      </c>
      <c r="H943" s="15">
        <f>'fnd enro'!H943</f>
        <v>1</v>
      </c>
      <c r="I943" s="15">
        <f>'fnd enro'!I943</f>
        <v>0</v>
      </c>
      <c r="J943" s="15">
        <f>'fnd enro'!J943</f>
        <v>0</v>
      </c>
      <c r="K943" s="16">
        <f>'fnd enro'!K943</f>
        <v>0.1532</v>
      </c>
      <c r="L943" s="15">
        <f>'fnd enro'!L943</f>
        <v>0</v>
      </c>
      <c r="M943" s="15">
        <f>'fnd enro'!M943</f>
        <v>0</v>
      </c>
      <c r="N943" s="15">
        <f>'fnd enro'!N943</f>
        <v>0</v>
      </c>
      <c r="O943" s="15">
        <f>'fnd enro'!O943</f>
        <v>0</v>
      </c>
      <c r="P943" s="15">
        <f>'fnd enro'!P943</f>
        <v>1</v>
      </c>
      <c r="Q943" s="15">
        <f>'fnd enro'!R943</f>
        <v>4</v>
      </c>
      <c r="R943" s="16">
        <f t="shared" si="1070"/>
        <v>1</v>
      </c>
      <c r="S943" s="15">
        <f>VALUE('fnd enro'!Q943)</f>
        <v>4</v>
      </c>
      <c r="T943" s="2"/>
      <c r="U943" s="1">
        <f>(($D943*'fnd base rates'!C$107)
+($E943*'fnd base rates'!C$108)
+($F943*'fnd base rates'!C$109)
+($G943*'fnd base rates'!C$110)
+($H943*'fnd base rates'!C$111)
+($I943*'fnd base rates'!C$112)
+($J943*'fnd base rates'!C$113)
+($K943*'fnd base rates'!C$114)
+($M943*'fnd base rates'!C$116)
+($N943*'fnd base rates'!C$117)
+($O943*'fnd base rates'!C$118)
+($P943*VLOOKUP($S943+12,rate_basefnd,3)))
*$R943</f>
        <v>2105.259172</v>
      </c>
      <c r="V943" s="1">
        <f>(($D943*'fnd base rates'!D$107)
+($E943*'fnd base rates'!D$108)
+($F943*'fnd base rates'!D$109)
+($G943*'fnd base rates'!D$110)
+($H943*'fnd base rates'!D$111)
+($I943*'fnd base rates'!D$112)
+($J943*'fnd base rates'!D$113)
+($K943*'fnd base rates'!D$114)
+($M943*'fnd base rates'!D$116)
+($N943*'fnd base rates'!D$117)
+($O943*'fnd base rates'!D$118)
+($P943*VLOOKUP($S943+12,rate_basefnd,4)))
*$R943</f>
        <v>3189.93</v>
      </c>
      <c r="W943" s="1">
        <f>(($D943*'fnd base rates'!E$107)
+($E943*'fnd base rates'!E$108)
+($F943*'fnd base rates'!E$109)
+($G943*'fnd base rates'!E$110)
+($H943*'fnd base rates'!E$111)
+($I943*'fnd base rates'!E$112)
+($J943*'fnd base rates'!E$113)
+($K943*'fnd base rates'!E$114)
+($M943*'fnd base rates'!E$116)
+($N943*'fnd base rates'!E$117)
+($O943*'fnd base rates'!E$118)
+($P943*VLOOKUP($S943+12,rate_basefnd,5)))
*$R943</f>
        <v>16991.341035999998</v>
      </c>
      <c r="X943" s="1">
        <f>(($D943*'fnd base rates'!F$107)
+($E943*'fnd base rates'!F$108)
+($F943*'fnd base rates'!F$109)
+($G943*'fnd base rates'!F$110)
+($H943*'fnd base rates'!F$111)
+($I943*'fnd base rates'!F$112)
+($J943*'fnd base rates'!F$113)
+($K943*'fnd base rates'!F$114)
+($M943*'fnd base rates'!F$116)
+($N943*'fnd base rates'!F$117)
+($O943*'fnd base rates'!F$118)
+($P943*VLOOKUP($S943+12,rate_basefnd,6)))
*$R943</f>
        <v>4523.3435280000003</v>
      </c>
      <c r="Y943" s="1">
        <f>(($D943*'fnd base rates'!G$107)
+($E943*'fnd base rates'!G$108)
+($F943*'fnd base rates'!G$109)
+($G943*'fnd base rates'!G$110)
+($H943*'fnd base rates'!G$111)
+($I943*'fnd base rates'!G$112)
+($J943*'fnd base rates'!G$113)
+($K943*'fnd base rates'!G$114)
+($M943*'fnd base rates'!G$116)
+($N943*'fnd base rates'!G$117)
+($O943*'fnd base rates'!G$118)
+($P943*VLOOKUP($S943+12,rate_basefnd,7)))
*$R943</f>
        <v>734.59455600000001</v>
      </c>
      <c r="Z943" s="1">
        <f>(($D943*'fnd base rates'!H$107)
+($E943*'fnd base rates'!H$108)
+($F943*'fnd base rates'!H$109)
+($G943*'fnd base rates'!H$110)
+($H943*'fnd base rates'!H$111)
+($I943*'fnd base rates'!H$112)
+($J943*'fnd base rates'!H$113)
+($K943*'fnd base rates'!H$114)
+($M943*'fnd base rates'!H$116)
+($N943*'fnd base rates'!H$117)
+($O943*'fnd base rates'!H$118)
+($P943*VLOOKUP($S943+12,rate_basefnd,8)))</f>
        <v>2022.0888399999999</v>
      </c>
      <c r="AA943" s="1">
        <f>(($D943*'fnd base rates'!I$107)
+($E943*'fnd base rates'!I$108)
+($F943*'fnd base rates'!I$109)
+($G943*'fnd base rates'!I$110)
+($H943*'fnd base rates'!I$111)
+($I943*'fnd base rates'!I$112)
+($J943*'fnd base rates'!I$113)
+($K943*'fnd base rates'!I$114)
+($M943*'fnd base rates'!I$116)
+($N943*'fnd base rates'!I$117)
+($O943*'fnd base rates'!I$118)
+($P943*VLOOKUP($S943+12,rate_basefnd,9)))
*$R943</f>
        <v>1245.6200000000001</v>
      </c>
      <c r="AB943" s="1">
        <f>(($D943*'fnd base rates'!J$107)
+($E943*'fnd base rates'!J$108)
+($F943*'fnd base rates'!J$109)
+($G943*'fnd base rates'!J$110)
+($H943*'fnd base rates'!J$111)
+($I943*'fnd base rates'!J$112)
+($J943*'fnd base rates'!J$113)
+($K943*'fnd base rates'!J$114)
+($M943*'fnd base rates'!J$116)
+($N943*'fnd base rates'!J$117)
+($O943*'fnd base rates'!J$118)
+($P943*VLOOKUP($S943+12,rate_basefnd,10)))
*$R943</f>
        <v>1212.33</v>
      </c>
      <c r="AC943" s="1">
        <f>(($D943*'fnd base rates'!K$107)
+($E943*'fnd base rates'!K$108)
+($F943*'fnd base rates'!K$109)
+($G943*'fnd base rates'!K$110)
+($H943*'fnd base rates'!K$111)
+($I943*'fnd base rates'!K$112)
+($J943*'fnd base rates'!K$113)
+($K943*'fnd base rates'!K$114)
+($M943*'fnd base rates'!K$116)
+($N943*'fnd base rates'!K$117)
+($O943*'fnd base rates'!K$118)
+($P943*VLOOKUP($S943+12,rate_basefnd,11)))
*$R943</f>
        <v>4285.9960440000004</v>
      </c>
      <c r="AD943" s="1">
        <f>(($D943*'fnd base rates'!L$107)
+($E943*'fnd base rates'!L$108)
+($F943*'fnd base rates'!L$109)
+($G943*'fnd base rates'!L$110)
+($H943*'fnd base rates'!L$111)
+($I943*'fnd base rates'!L$112)
+($J943*'fnd base rates'!L$113)
+($K943*'fnd base rates'!L$114)
+($M943*'fnd base rates'!L$116)
+($N943*'fnd base rates'!L$117)
+($O943*'fnd base rates'!L$118)
+($P943*VLOOKUP($S943+12,rate_basefnd,12)))</f>
        <v>5674.9436239999995</v>
      </c>
      <c r="AE943" s="1">
        <f>(($D943*'fnd base rates'!M$107)
+($E943*'fnd base rates'!M$108)
+($F943*'fnd base rates'!M$109)
+($G943*'fnd base rates'!M$110)
+($H943*'fnd base rates'!M$111)
+($I943*'fnd base rates'!M$112)
+($J943*'fnd base rates'!M$113)
+($K943*'fnd base rates'!M$114)
+($M943*'fnd base rates'!M$116)
+($N943*'fnd base rates'!M$117)
+($O943*'fnd base rates'!M$118)
+($P943*VLOOKUP($S943+12,rate_basefnd,13)))</f>
        <v>0</v>
      </c>
      <c r="AF943" s="4">
        <f t="shared" si="1071"/>
        <v>41985.446799999998</v>
      </c>
      <c r="AH943" s="4">
        <f t="shared" si="1072"/>
        <v>3503160031</v>
      </c>
      <c r="AI943" s="4" t="str">
        <f t="shared" si="1073"/>
        <v>3503</v>
      </c>
      <c r="AJ943" s="2" t="str">
        <f t="shared" si="1074"/>
        <v>160</v>
      </c>
      <c r="AK943" s="2" t="str">
        <f t="shared" si="1075"/>
        <v>031</v>
      </c>
      <c r="AL943" s="4">
        <f t="shared" si="1076"/>
        <v>1</v>
      </c>
      <c r="AM943" s="4">
        <f t="shared" si="1068"/>
        <v>4</v>
      </c>
      <c r="AN943" s="4">
        <f t="shared" si="1077"/>
        <v>41985.446799999998</v>
      </c>
      <c r="AO943" s="4">
        <f t="shared" si="1078"/>
        <v>10496</v>
      </c>
      <c r="AP943" s="4">
        <f t="shared" si="1079"/>
        <v>0</v>
      </c>
      <c r="AQ943" s="2">
        <v>10496</v>
      </c>
      <c r="AW943" s="4">
        <v>10477</v>
      </c>
      <c r="AX943" s="5">
        <f t="shared" si="1080"/>
        <v>19</v>
      </c>
      <c r="AY943" s="4">
        <v>10496</v>
      </c>
      <c r="AZ943" s="5"/>
      <c r="BB943" s="5">
        <f t="shared" ref="BB943" si="1117">BC943-BA943</f>
        <v>0</v>
      </c>
    </row>
    <row r="944" spans="1:54" s="4" customFormat="1">
      <c r="A944" s="278">
        <v>3503</v>
      </c>
      <c r="B944" s="2">
        <v>3503160048</v>
      </c>
      <c r="C944" s="10" t="s">
        <v>1116</v>
      </c>
      <c r="D944" s="15">
        <f>'fnd enro'!D944</f>
        <v>0</v>
      </c>
      <c r="E944" s="15">
        <f>'fnd enro'!E944</f>
        <v>0</v>
      </c>
      <c r="F944" s="15">
        <f>'fnd enro'!F944</f>
        <v>0</v>
      </c>
      <c r="G944" s="15">
        <f>'fnd enro'!G944</f>
        <v>3</v>
      </c>
      <c r="H944" s="15">
        <f>'fnd enro'!H944</f>
        <v>1</v>
      </c>
      <c r="I944" s="15">
        <f>'fnd enro'!I944</f>
        <v>0</v>
      </c>
      <c r="J944" s="15">
        <f>'fnd enro'!J944</f>
        <v>0</v>
      </c>
      <c r="K944" s="16">
        <f>'fnd enro'!K944</f>
        <v>0.1532</v>
      </c>
      <c r="L944" s="15">
        <f>'fnd enro'!L944</f>
        <v>0</v>
      </c>
      <c r="M944" s="15">
        <f>'fnd enro'!M944</f>
        <v>0</v>
      </c>
      <c r="N944" s="15">
        <f>'fnd enro'!N944</f>
        <v>0</v>
      </c>
      <c r="O944" s="15">
        <f>'fnd enro'!O944</f>
        <v>0</v>
      </c>
      <c r="P944" s="15">
        <f>'fnd enro'!P944</f>
        <v>0</v>
      </c>
      <c r="Q944" s="15">
        <f>'fnd enro'!R944</f>
        <v>4</v>
      </c>
      <c r="R944" s="16">
        <f t="shared" si="1070"/>
        <v>1</v>
      </c>
      <c r="S944" s="15">
        <f>VALUE('fnd enro'!Q944)</f>
        <v>3</v>
      </c>
      <c r="T944" s="2"/>
      <c r="U944" s="1">
        <f>(($D944*'fnd base rates'!C$107)
+($E944*'fnd base rates'!C$108)
+($F944*'fnd base rates'!C$109)
+($G944*'fnd base rates'!C$110)
+($H944*'fnd base rates'!C$111)
+($I944*'fnd base rates'!C$112)
+($J944*'fnd base rates'!C$113)
+($K944*'fnd base rates'!C$114)
+($M944*'fnd base rates'!C$116)
+($N944*'fnd base rates'!C$117)
+($O944*'fnd base rates'!C$118)
+($P944*VLOOKUP($S944+12,rate_basefnd,3)))
*$R944</f>
        <v>2050.089172</v>
      </c>
      <c r="V944" s="1">
        <f>(($D944*'fnd base rates'!D$107)
+($E944*'fnd base rates'!D$108)
+($F944*'fnd base rates'!D$109)
+($G944*'fnd base rates'!D$110)
+($H944*'fnd base rates'!D$111)
+($I944*'fnd base rates'!D$112)
+($J944*'fnd base rates'!D$113)
+($K944*'fnd base rates'!D$114)
+($M944*'fnd base rates'!D$116)
+($N944*'fnd base rates'!D$117)
+($O944*'fnd base rates'!D$118)
+($P944*VLOOKUP($S944+12,rate_basefnd,4)))
*$R944</f>
        <v>2928.52</v>
      </c>
      <c r="W944" s="1">
        <f>(($D944*'fnd base rates'!E$107)
+($E944*'fnd base rates'!E$108)
+($F944*'fnd base rates'!E$109)
+($G944*'fnd base rates'!E$110)
+($H944*'fnd base rates'!E$111)
+($I944*'fnd base rates'!E$112)
+($J944*'fnd base rates'!E$113)
+($K944*'fnd base rates'!E$114)
+($M944*'fnd base rates'!E$116)
+($N944*'fnd base rates'!E$117)
+($O944*'fnd base rates'!E$118)
+($P944*VLOOKUP($S944+12,rate_basefnd,5)))
*$R944</f>
        <v>14439.431036</v>
      </c>
      <c r="X944" s="1">
        <f>(($D944*'fnd base rates'!F$107)
+($E944*'fnd base rates'!F$108)
+($F944*'fnd base rates'!F$109)
+($G944*'fnd base rates'!F$110)
+($H944*'fnd base rates'!F$111)
+($I944*'fnd base rates'!F$112)
+($J944*'fnd base rates'!F$113)
+($K944*'fnd base rates'!F$114)
+($M944*'fnd base rates'!F$116)
+($N944*'fnd base rates'!F$117)
+($O944*'fnd base rates'!F$118)
+($P944*VLOOKUP($S944+12,rate_basefnd,6)))
*$R944</f>
        <v>4523.3435280000003</v>
      </c>
      <c r="Y944" s="1">
        <f>(($D944*'fnd base rates'!G$107)
+($E944*'fnd base rates'!G$108)
+($F944*'fnd base rates'!G$109)
+($G944*'fnd base rates'!G$110)
+($H944*'fnd base rates'!G$111)
+($I944*'fnd base rates'!G$112)
+($J944*'fnd base rates'!G$113)
+($K944*'fnd base rates'!G$114)
+($M944*'fnd base rates'!G$116)
+($N944*'fnd base rates'!G$117)
+($O944*'fnd base rates'!G$118)
+($P944*VLOOKUP($S944+12,rate_basefnd,7)))
*$R944</f>
        <v>610.78455599999995</v>
      </c>
      <c r="Z944" s="1">
        <f>(($D944*'fnd base rates'!H$107)
+($E944*'fnd base rates'!H$108)
+($F944*'fnd base rates'!H$109)
+($G944*'fnd base rates'!H$110)
+($H944*'fnd base rates'!H$111)
+($I944*'fnd base rates'!H$112)
+($J944*'fnd base rates'!H$113)
+($K944*'fnd base rates'!H$114)
+($M944*'fnd base rates'!H$116)
+($N944*'fnd base rates'!H$117)
+($O944*'fnd base rates'!H$118)
+($P944*VLOOKUP($S944+12,rate_basefnd,8)))</f>
        <v>2003.1088399999999</v>
      </c>
      <c r="AA944" s="1">
        <f>(($D944*'fnd base rates'!I$107)
+($E944*'fnd base rates'!I$108)
+($F944*'fnd base rates'!I$109)
+($G944*'fnd base rates'!I$110)
+($H944*'fnd base rates'!I$111)
+($I944*'fnd base rates'!I$112)
+($J944*'fnd base rates'!I$113)
+($K944*'fnd base rates'!I$114)
+($M944*'fnd base rates'!I$116)
+($N944*'fnd base rates'!I$117)
+($O944*'fnd base rates'!I$118)
+($P944*VLOOKUP($S944+12,rate_basefnd,9)))
*$R944</f>
        <v>1142.2800000000002</v>
      </c>
      <c r="AB944" s="1">
        <f>(($D944*'fnd base rates'!J$107)
+($E944*'fnd base rates'!J$108)
+($F944*'fnd base rates'!J$109)
+($G944*'fnd base rates'!J$110)
+($H944*'fnd base rates'!J$111)
+($I944*'fnd base rates'!J$112)
+($J944*'fnd base rates'!J$113)
+($K944*'fnd base rates'!J$114)
+($M944*'fnd base rates'!J$116)
+($N944*'fnd base rates'!J$117)
+($O944*'fnd base rates'!J$118)
+($P944*VLOOKUP($S944+12,rate_basefnd,10)))
*$R944</f>
        <v>675.38</v>
      </c>
      <c r="AC944" s="1">
        <f>(($D944*'fnd base rates'!K$107)
+($E944*'fnd base rates'!K$108)
+($F944*'fnd base rates'!K$109)
+($G944*'fnd base rates'!K$110)
+($H944*'fnd base rates'!K$111)
+($I944*'fnd base rates'!K$112)
+($J944*'fnd base rates'!K$113)
+($K944*'fnd base rates'!K$114)
+($M944*'fnd base rates'!K$116)
+($N944*'fnd base rates'!K$117)
+($O944*'fnd base rates'!K$118)
+($P944*VLOOKUP($S944+12,rate_basefnd,11)))
*$R944</f>
        <v>4285.9960440000004</v>
      </c>
      <c r="AD944" s="1">
        <f>(($D944*'fnd base rates'!L$107)
+($E944*'fnd base rates'!L$108)
+($F944*'fnd base rates'!L$109)
+($G944*'fnd base rates'!L$110)
+($H944*'fnd base rates'!L$111)
+($I944*'fnd base rates'!L$112)
+($J944*'fnd base rates'!L$113)
+($K944*'fnd base rates'!L$114)
+($M944*'fnd base rates'!L$116)
+($N944*'fnd base rates'!L$117)
+($O944*'fnd base rates'!L$118)
+($P944*VLOOKUP($S944+12,rate_basefnd,12)))</f>
        <v>5262.1536239999996</v>
      </c>
      <c r="AE944" s="1">
        <f>(($D944*'fnd base rates'!M$107)
+($E944*'fnd base rates'!M$108)
+($F944*'fnd base rates'!M$109)
+($G944*'fnd base rates'!M$110)
+($H944*'fnd base rates'!M$111)
+($I944*'fnd base rates'!M$112)
+($J944*'fnd base rates'!M$113)
+($K944*'fnd base rates'!M$114)
+($M944*'fnd base rates'!M$116)
+($N944*'fnd base rates'!M$117)
+($O944*'fnd base rates'!M$118)
+($P944*VLOOKUP($S944+12,rate_basefnd,13)))</f>
        <v>0</v>
      </c>
      <c r="AF944" s="4">
        <f t="shared" si="1071"/>
        <v>37921.086799999997</v>
      </c>
      <c r="AH944" s="4">
        <f t="shared" si="1072"/>
        <v>3503160048</v>
      </c>
      <c r="AI944" s="4" t="str">
        <f t="shared" si="1073"/>
        <v>3503</v>
      </c>
      <c r="AJ944" s="2" t="str">
        <f t="shared" si="1074"/>
        <v>160</v>
      </c>
      <c r="AK944" s="2" t="str">
        <f t="shared" si="1075"/>
        <v>048</v>
      </c>
      <c r="AL944" s="4">
        <f t="shared" si="1076"/>
        <v>1</v>
      </c>
      <c r="AM944" s="4">
        <f t="shared" si="1068"/>
        <v>4</v>
      </c>
      <c r="AN944" s="4">
        <f t="shared" si="1077"/>
        <v>37921.086799999997</v>
      </c>
      <c r="AO944" s="4">
        <f t="shared" si="1078"/>
        <v>9480</v>
      </c>
      <c r="AP944" s="4">
        <f t="shared" si="1079"/>
        <v>0</v>
      </c>
      <c r="AQ944" s="2">
        <v>9480</v>
      </c>
      <c r="AW944" s="4">
        <v>9463</v>
      </c>
      <c r="AX944" s="5">
        <f t="shared" si="1080"/>
        <v>17</v>
      </c>
      <c r="AY944" s="4">
        <v>9480</v>
      </c>
      <c r="AZ944" s="5"/>
      <c r="BB944" s="5">
        <f t="shared" ref="BB944" si="1118">BC944-BA944</f>
        <v>0</v>
      </c>
    </row>
    <row r="945" spans="1:54" s="4" customFormat="1">
      <c r="A945" s="278">
        <v>3503</v>
      </c>
      <c r="B945" s="2">
        <v>3503160056</v>
      </c>
      <c r="C945" s="10" t="s">
        <v>1116</v>
      </c>
      <c r="D945" s="15">
        <f>'fnd enro'!D945</f>
        <v>0</v>
      </c>
      <c r="E945" s="15">
        <f>'fnd enro'!E945</f>
        <v>0</v>
      </c>
      <c r="F945" s="15">
        <f>'fnd enro'!F945</f>
        <v>0</v>
      </c>
      <c r="G945" s="15">
        <f>'fnd enro'!G945</f>
        <v>5</v>
      </c>
      <c r="H945" s="15">
        <f>'fnd enro'!H945</f>
        <v>2</v>
      </c>
      <c r="I945" s="15">
        <f>'fnd enro'!I945</f>
        <v>1</v>
      </c>
      <c r="J945" s="15">
        <f>'fnd enro'!J945</f>
        <v>0</v>
      </c>
      <c r="K945" s="16">
        <f>'fnd enro'!K945</f>
        <v>0.30640000000000001</v>
      </c>
      <c r="L945" s="15">
        <f>'fnd enro'!L945</f>
        <v>0</v>
      </c>
      <c r="M945" s="15">
        <f>'fnd enro'!M945</f>
        <v>1</v>
      </c>
      <c r="N945" s="15">
        <f>'fnd enro'!N945</f>
        <v>1</v>
      </c>
      <c r="O945" s="15">
        <f>'fnd enro'!O945</f>
        <v>0</v>
      </c>
      <c r="P945" s="15">
        <f>'fnd enro'!P945</f>
        <v>6</v>
      </c>
      <c r="Q945" s="15">
        <f>'fnd enro'!R945</f>
        <v>8</v>
      </c>
      <c r="R945" s="16">
        <f t="shared" si="1070"/>
        <v>1</v>
      </c>
      <c r="S945" s="15">
        <f>VALUE('fnd enro'!Q945)</f>
        <v>3</v>
      </c>
      <c r="T945" s="2"/>
      <c r="U945" s="1">
        <f>(($D945*'fnd base rates'!C$107)
+($E945*'fnd base rates'!C$108)
+($F945*'fnd base rates'!C$109)
+($G945*'fnd base rates'!C$110)
+($H945*'fnd base rates'!C$111)
+($I945*'fnd base rates'!C$112)
+($J945*'fnd base rates'!C$113)
+($K945*'fnd base rates'!C$114)
+($M945*'fnd base rates'!C$116)
+($N945*'fnd base rates'!C$117)
+($O945*'fnd base rates'!C$118)
+($P945*VLOOKUP($S945+12,rate_basefnd,3)))
*$R945</f>
        <v>4620.0583440000009</v>
      </c>
      <c r="V945" s="1">
        <f>(($D945*'fnd base rates'!D$107)
+($E945*'fnd base rates'!D$108)
+($F945*'fnd base rates'!D$109)
+($G945*'fnd base rates'!D$110)
+($H945*'fnd base rates'!D$111)
+($I945*'fnd base rates'!D$112)
+($J945*'fnd base rates'!D$113)
+($K945*'fnd base rates'!D$114)
+($M945*'fnd base rates'!D$116)
+($N945*'fnd base rates'!D$117)
+($O945*'fnd base rates'!D$118)
+($P945*VLOOKUP($S945+12,rate_basefnd,4)))
*$R945</f>
        <v>7738.1100000000006</v>
      </c>
      <c r="W945" s="1">
        <f>(($D945*'fnd base rates'!E$107)
+($E945*'fnd base rates'!E$108)
+($F945*'fnd base rates'!E$109)
+($G945*'fnd base rates'!E$110)
+($H945*'fnd base rates'!E$111)
+($I945*'fnd base rates'!E$112)
+($J945*'fnd base rates'!E$113)
+($K945*'fnd base rates'!E$114)
+($M945*'fnd base rates'!E$116)
+($N945*'fnd base rates'!E$117)
+($O945*'fnd base rates'!E$118)
+($P945*VLOOKUP($S945+12,rate_basefnd,5)))
*$R945</f>
        <v>47286.942072000005</v>
      </c>
      <c r="X945" s="1">
        <f>(($D945*'fnd base rates'!F$107)
+($E945*'fnd base rates'!F$108)
+($F945*'fnd base rates'!F$109)
+($G945*'fnd base rates'!F$110)
+($H945*'fnd base rates'!F$111)
+($I945*'fnd base rates'!F$112)
+($J945*'fnd base rates'!F$113)
+($K945*'fnd base rates'!F$114)
+($M945*'fnd base rates'!F$116)
+($N945*'fnd base rates'!F$117)
+($O945*'fnd base rates'!F$118)
+($P945*VLOOKUP($S945+12,rate_basefnd,6)))
*$R945</f>
        <v>9042.6470559999998</v>
      </c>
      <c r="Y945" s="1">
        <f>(($D945*'fnd base rates'!G$107)
+($E945*'fnd base rates'!G$108)
+($F945*'fnd base rates'!G$109)
+($G945*'fnd base rates'!G$110)
+($H945*'fnd base rates'!G$111)
+($I945*'fnd base rates'!G$112)
+($J945*'fnd base rates'!G$113)
+($K945*'fnd base rates'!G$114)
+($M945*'fnd base rates'!G$116)
+($N945*'fnd base rates'!G$117)
+($O945*'fnd base rates'!G$118)
+($P945*VLOOKUP($S945+12,rate_basefnd,7)))
*$R945</f>
        <v>2055.1991119999998</v>
      </c>
      <c r="Z945" s="1">
        <f>(($D945*'fnd base rates'!H$107)
+($E945*'fnd base rates'!H$108)
+($F945*'fnd base rates'!H$109)
+($G945*'fnd base rates'!H$110)
+($H945*'fnd base rates'!H$111)
+($I945*'fnd base rates'!H$112)
+($J945*'fnd base rates'!H$113)
+($K945*'fnd base rates'!H$114)
+($M945*'fnd base rates'!H$116)
+($N945*'fnd base rates'!H$117)
+($O945*'fnd base rates'!H$118)
+($P945*VLOOKUP($S945+12,rate_basefnd,8)))</f>
        <v>4653.1276799999996</v>
      </c>
      <c r="AA945" s="1">
        <f>(($D945*'fnd base rates'!I$107)
+($E945*'fnd base rates'!I$108)
+($F945*'fnd base rates'!I$109)
+($G945*'fnd base rates'!I$110)
+($H945*'fnd base rates'!I$111)
+($I945*'fnd base rates'!I$112)
+($J945*'fnd base rates'!I$113)
+($K945*'fnd base rates'!I$114)
+($M945*'fnd base rates'!I$116)
+($N945*'fnd base rates'!I$117)
+($O945*'fnd base rates'!I$118)
+($P945*VLOOKUP($S945+12,rate_basefnd,9)))
*$R945</f>
        <v>3178.4000000000005</v>
      </c>
      <c r="AB945" s="1">
        <f>(($D945*'fnd base rates'!J$107)
+($E945*'fnd base rates'!J$108)
+($F945*'fnd base rates'!J$109)
+($G945*'fnd base rates'!J$110)
+($H945*'fnd base rates'!J$111)
+($I945*'fnd base rates'!J$112)
+($J945*'fnd base rates'!J$113)
+($K945*'fnd base rates'!J$114)
+($M945*'fnd base rates'!J$116)
+($N945*'fnd base rates'!J$117)
+($O945*'fnd base rates'!J$118)
+($P945*VLOOKUP($S945+12,rate_basefnd,10)))
*$R945</f>
        <v>4966.1400000000003</v>
      </c>
      <c r="AC945" s="1">
        <f>(($D945*'fnd base rates'!K$107)
+($E945*'fnd base rates'!K$108)
+($F945*'fnd base rates'!K$109)
+($G945*'fnd base rates'!K$110)
+($H945*'fnd base rates'!K$111)
+($I945*'fnd base rates'!K$112)
+($J945*'fnd base rates'!K$113)
+($K945*'fnd base rates'!K$114)
+($M945*'fnd base rates'!K$116)
+($N945*'fnd base rates'!K$117)
+($O945*'fnd base rates'!K$118)
+($P945*VLOOKUP($S945+12,rate_basefnd,11)))
*$R945</f>
        <v>9204.2220880000004</v>
      </c>
      <c r="AD945" s="1">
        <f>(($D945*'fnd base rates'!L$107)
+($E945*'fnd base rates'!L$108)
+($F945*'fnd base rates'!L$109)
+($G945*'fnd base rates'!L$110)
+($H945*'fnd base rates'!L$111)
+($I945*'fnd base rates'!L$112)
+($J945*'fnd base rates'!L$113)
+($K945*'fnd base rates'!L$114)
+($M945*'fnd base rates'!L$116)
+($N945*'fnd base rates'!L$117)
+($O945*'fnd base rates'!L$118)
+($P945*VLOOKUP($S945+12,rate_basefnd,12)))</f>
        <v>13417.957248000001</v>
      </c>
      <c r="AE945" s="1">
        <f>(($D945*'fnd base rates'!M$107)
+($E945*'fnd base rates'!M$108)
+($F945*'fnd base rates'!M$109)
+($G945*'fnd base rates'!M$110)
+($H945*'fnd base rates'!M$111)
+($I945*'fnd base rates'!M$112)
+($J945*'fnd base rates'!M$113)
+($K945*'fnd base rates'!M$114)
+($M945*'fnd base rates'!M$116)
+($N945*'fnd base rates'!M$117)
+($O945*'fnd base rates'!M$118)
+($P945*VLOOKUP($S945+12,rate_basefnd,13)))</f>
        <v>0</v>
      </c>
      <c r="AF945" s="4">
        <f t="shared" si="1071"/>
        <v>106162.80360000001</v>
      </c>
      <c r="AH945" s="4">
        <f t="shared" si="1072"/>
        <v>3503160056</v>
      </c>
      <c r="AI945" s="4" t="str">
        <f t="shared" si="1073"/>
        <v>3503</v>
      </c>
      <c r="AJ945" s="2" t="str">
        <f t="shared" si="1074"/>
        <v>160</v>
      </c>
      <c r="AK945" s="2" t="str">
        <f t="shared" si="1075"/>
        <v>056</v>
      </c>
      <c r="AL945" s="4">
        <f t="shared" si="1076"/>
        <v>1</v>
      </c>
      <c r="AM945" s="4">
        <f t="shared" si="1068"/>
        <v>8</v>
      </c>
      <c r="AN945" s="4">
        <f t="shared" si="1077"/>
        <v>106162.80360000001</v>
      </c>
      <c r="AO945" s="4">
        <f t="shared" si="1078"/>
        <v>13270</v>
      </c>
      <c r="AP945" s="4">
        <f t="shared" si="1079"/>
        <v>0</v>
      </c>
      <c r="AQ945" s="2">
        <v>13270</v>
      </c>
      <c r="AW945" s="4">
        <v>13249</v>
      </c>
      <c r="AX945" s="5">
        <f t="shared" si="1080"/>
        <v>21</v>
      </c>
      <c r="AY945" s="4">
        <v>13270</v>
      </c>
      <c r="AZ945" s="5"/>
      <c r="BB945" s="5">
        <f t="shared" ref="BB945" si="1119">BC945-BA945</f>
        <v>0</v>
      </c>
    </row>
    <row r="946" spans="1:54" s="4" customFormat="1">
      <c r="A946" s="278">
        <v>3503</v>
      </c>
      <c r="B946" s="2">
        <v>3503160079</v>
      </c>
      <c r="C946" s="10" t="s">
        <v>1116</v>
      </c>
      <c r="D946" s="15">
        <f>'fnd enro'!D946</f>
        <v>0</v>
      </c>
      <c r="E946" s="15">
        <f>'fnd enro'!E946</f>
        <v>0</v>
      </c>
      <c r="F946" s="15">
        <f>'fnd enro'!F946</f>
        <v>4</v>
      </c>
      <c r="G946" s="15">
        <f>'fnd enro'!G946</f>
        <v>34</v>
      </c>
      <c r="H946" s="15">
        <f>'fnd enro'!H946</f>
        <v>17</v>
      </c>
      <c r="I946" s="15">
        <f>'fnd enro'!I946</f>
        <v>4</v>
      </c>
      <c r="J946" s="15">
        <f>'fnd enro'!J946</f>
        <v>0</v>
      </c>
      <c r="K946" s="16">
        <f>'fnd enro'!K946</f>
        <v>2.2597</v>
      </c>
      <c r="L946" s="15">
        <f>'fnd enro'!L946</f>
        <v>0</v>
      </c>
      <c r="M946" s="15">
        <f>'fnd enro'!M946</f>
        <v>4</v>
      </c>
      <c r="N946" s="15">
        <f>'fnd enro'!N946</f>
        <v>0</v>
      </c>
      <c r="O946" s="15">
        <f>'fnd enro'!O946</f>
        <v>0</v>
      </c>
      <c r="P946" s="15">
        <f>'fnd enro'!P946</f>
        <v>14</v>
      </c>
      <c r="Q946" s="15">
        <f>'fnd enro'!R946</f>
        <v>59</v>
      </c>
      <c r="R946" s="16">
        <f t="shared" si="1070"/>
        <v>1</v>
      </c>
      <c r="S946" s="15">
        <f>VALUE('fnd enro'!Q946)</f>
        <v>6</v>
      </c>
      <c r="T946" s="2"/>
      <c r="U946" s="1">
        <f>(($D946*'fnd base rates'!C$107)
+($E946*'fnd base rates'!C$108)
+($F946*'fnd base rates'!C$109)
+($G946*'fnd base rates'!C$110)
+($H946*'fnd base rates'!C$111)
+($I946*'fnd base rates'!C$112)
+($J946*'fnd base rates'!C$113)
+($K946*'fnd base rates'!C$114)
+($M946*'fnd base rates'!C$116)
+($N946*'fnd base rates'!C$117)
+($O946*'fnd base rates'!C$118)
+($P946*VLOOKUP($S946+12,rate_basefnd,3)))
*$R946</f>
        <v>31466.695286999999</v>
      </c>
      <c r="V946" s="1">
        <f>(($D946*'fnd base rates'!D$107)
+($E946*'fnd base rates'!D$108)
+($F946*'fnd base rates'!D$109)
+($G946*'fnd base rates'!D$110)
+($H946*'fnd base rates'!D$111)
+($I946*'fnd base rates'!D$112)
+($J946*'fnd base rates'!D$113)
+($K946*'fnd base rates'!D$114)
+($M946*'fnd base rates'!D$116)
+($N946*'fnd base rates'!D$117)
+($O946*'fnd base rates'!D$118)
+($P946*VLOOKUP($S946+12,rate_basefnd,4)))
*$R946</f>
        <v>47877.76999999999</v>
      </c>
      <c r="W946" s="1">
        <f>(($D946*'fnd base rates'!E$107)
+($E946*'fnd base rates'!E$108)
+($F946*'fnd base rates'!E$109)
+($G946*'fnd base rates'!E$110)
+($H946*'fnd base rates'!E$111)
+($I946*'fnd base rates'!E$112)
+($J946*'fnd base rates'!E$113)
+($K946*'fnd base rates'!E$114)
+($M946*'fnd base rates'!E$116)
+($N946*'fnd base rates'!E$117)
+($O946*'fnd base rates'!E$118)
+($P946*VLOOKUP($S946+12,rate_basefnd,5)))
*$R946</f>
        <v>259893.74028099998</v>
      </c>
      <c r="X946" s="1">
        <f>(($D946*'fnd base rates'!F$107)
+($E946*'fnd base rates'!F$108)
+($F946*'fnd base rates'!F$109)
+($G946*'fnd base rates'!F$110)
+($H946*'fnd base rates'!F$111)
+($I946*'fnd base rates'!F$112)
+($J946*'fnd base rates'!F$113)
+($K946*'fnd base rates'!F$114)
+($M946*'fnd base rates'!F$116)
+($N946*'fnd base rates'!F$117)
+($O946*'fnd base rates'!F$118)
+($P946*VLOOKUP($S946+12,rate_basefnd,6)))
*$R946</f>
        <v>65461.554537999997</v>
      </c>
      <c r="Y946" s="1">
        <f>(($D946*'fnd base rates'!G$107)
+($E946*'fnd base rates'!G$108)
+($F946*'fnd base rates'!G$109)
+($G946*'fnd base rates'!G$110)
+($H946*'fnd base rates'!G$111)
+($I946*'fnd base rates'!G$112)
+($J946*'fnd base rates'!G$113)
+($K946*'fnd base rates'!G$114)
+($M946*'fnd base rates'!G$116)
+($N946*'fnd base rates'!G$117)
+($O946*'fnd base rates'!G$118)
+($P946*VLOOKUP($S946+12,rate_basefnd,7)))
*$R946</f>
        <v>11153.582200999999</v>
      </c>
      <c r="Z946" s="1">
        <f>(($D946*'fnd base rates'!H$107)
+($E946*'fnd base rates'!H$108)
+($F946*'fnd base rates'!H$109)
+($G946*'fnd base rates'!H$110)
+($H946*'fnd base rates'!H$111)
+($I946*'fnd base rates'!H$112)
+($J946*'fnd base rates'!H$113)
+($K946*'fnd base rates'!H$114)
+($M946*'fnd base rates'!H$116)
+($N946*'fnd base rates'!H$117)
+($O946*'fnd base rates'!H$118)
+($P946*VLOOKUP($S946+12,rate_basefnd,8)))</f>
        <v>31478.595389999995</v>
      </c>
      <c r="AA946" s="1">
        <f>(($D946*'fnd base rates'!I$107)
+($E946*'fnd base rates'!I$108)
+($F946*'fnd base rates'!I$109)
+($G946*'fnd base rates'!I$110)
+($H946*'fnd base rates'!I$111)
+($I946*'fnd base rates'!I$112)
+($J946*'fnd base rates'!I$113)
+($K946*'fnd base rates'!I$114)
+($M946*'fnd base rates'!I$116)
+($N946*'fnd base rates'!I$117)
+($O946*'fnd base rates'!I$118)
+($P946*VLOOKUP($S946+12,rate_basefnd,9)))
*$R946</f>
        <v>19428.720000000005</v>
      </c>
      <c r="AB946" s="1">
        <f>(($D946*'fnd base rates'!J$107)
+($E946*'fnd base rates'!J$108)
+($F946*'fnd base rates'!J$109)
+($G946*'fnd base rates'!J$110)
+($H946*'fnd base rates'!J$111)
+($I946*'fnd base rates'!J$112)
+($J946*'fnd base rates'!J$113)
+($K946*'fnd base rates'!J$114)
+($M946*'fnd base rates'!J$116)
+($N946*'fnd base rates'!J$117)
+($O946*'fnd base rates'!J$118)
+($P946*VLOOKUP($S946+12,rate_basefnd,10)))
*$R946</f>
        <v>19934.54</v>
      </c>
      <c r="AC946" s="1">
        <f>(($D946*'fnd base rates'!K$107)
+($E946*'fnd base rates'!K$108)
+($F946*'fnd base rates'!K$109)
+($G946*'fnd base rates'!K$110)
+($H946*'fnd base rates'!K$111)
+($I946*'fnd base rates'!K$112)
+($J946*'fnd base rates'!K$113)
+($K946*'fnd base rates'!K$114)
+($M946*'fnd base rates'!K$116)
+($N946*'fnd base rates'!K$117)
+($O946*'fnd base rates'!K$118)
+($P946*VLOOKUP($S946+12,rate_basefnd,11)))
*$R946</f>
        <v>64725.766649000005</v>
      </c>
      <c r="AD946" s="1">
        <f>(($D946*'fnd base rates'!L$107)
+($E946*'fnd base rates'!L$108)
+($F946*'fnd base rates'!L$109)
+($G946*'fnd base rates'!L$110)
+($H946*'fnd base rates'!L$111)
+($I946*'fnd base rates'!L$112)
+($J946*'fnd base rates'!L$113)
+($K946*'fnd base rates'!L$114)
+($M946*'fnd base rates'!L$116)
+($N946*'fnd base rates'!L$117)
+($O946*'fnd base rates'!L$118)
+($P946*VLOOKUP($S946+12,rate_basefnd,12)))</f>
        <v>84816.68095400001</v>
      </c>
      <c r="AE946" s="1">
        <f>(($D946*'fnd base rates'!M$107)
+($E946*'fnd base rates'!M$108)
+($F946*'fnd base rates'!M$109)
+($G946*'fnd base rates'!M$110)
+($H946*'fnd base rates'!M$111)
+($I946*'fnd base rates'!M$112)
+($J946*'fnd base rates'!M$113)
+($K946*'fnd base rates'!M$114)
+($M946*'fnd base rates'!M$116)
+($N946*'fnd base rates'!M$117)
+($O946*'fnd base rates'!M$118)
+($P946*VLOOKUP($S946+12,rate_basefnd,13)))</f>
        <v>0</v>
      </c>
      <c r="AF946" s="4">
        <f t="shared" si="1071"/>
        <v>636237.64529999997</v>
      </c>
      <c r="AH946" s="4">
        <f t="shared" si="1072"/>
        <v>3503160079</v>
      </c>
      <c r="AI946" s="4" t="str">
        <f t="shared" si="1073"/>
        <v>3503</v>
      </c>
      <c r="AJ946" s="2" t="str">
        <f t="shared" si="1074"/>
        <v>160</v>
      </c>
      <c r="AK946" s="2" t="str">
        <f t="shared" si="1075"/>
        <v>079</v>
      </c>
      <c r="AL946" s="4">
        <f t="shared" si="1076"/>
        <v>1</v>
      </c>
      <c r="AM946" s="4">
        <f t="shared" si="1068"/>
        <v>59</v>
      </c>
      <c r="AN946" s="4">
        <f t="shared" si="1077"/>
        <v>636237.64529999997</v>
      </c>
      <c r="AO946" s="4">
        <f t="shared" si="1078"/>
        <v>10784</v>
      </c>
      <c r="AP946" s="4">
        <f t="shared" si="1079"/>
        <v>0</v>
      </c>
      <c r="AQ946" s="2">
        <v>10784</v>
      </c>
      <c r="AW946" s="4">
        <v>10761</v>
      </c>
      <c r="AX946" s="5">
        <f t="shared" si="1080"/>
        <v>23</v>
      </c>
      <c r="AY946" s="4">
        <v>10784</v>
      </c>
      <c r="AZ946" s="5"/>
      <c r="BB946" s="5">
        <f t="shared" ref="BB946" si="1120">BC946-BA946</f>
        <v>0</v>
      </c>
    </row>
    <row r="947" spans="1:54" s="4" customFormat="1">
      <c r="A947" s="278">
        <v>3503</v>
      </c>
      <c r="B947" s="2">
        <v>3503160160</v>
      </c>
      <c r="C947" s="10" t="s">
        <v>1116</v>
      </c>
      <c r="D947" s="15">
        <f>'fnd enro'!D947</f>
        <v>0</v>
      </c>
      <c r="E947" s="15">
        <f>'fnd enro'!E947</f>
        <v>0</v>
      </c>
      <c r="F947" s="15">
        <f>'fnd enro'!F947</f>
        <v>70</v>
      </c>
      <c r="G947" s="15">
        <f>'fnd enro'!G947</f>
        <v>509</v>
      </c>
      <c r="H947" s="15">
        <f>'fnd enro'!H947</f>
        <v>287</v>
      </c>
      <c r="I947" s="15">
        <f>'fnd enro'!I947</f>
        <v>63</v>
      </c>
      <c r="J947" s="15">
        <f>'fnd enro'!J947</f>
        <v>0</v>
      </c>
      <c r="K947" s="16">
        <f>'fnd enro'!K947</f>
        <v>35.5807</v>
      </c>
      <c r="L947" s="15">
        <f>'fnd enro'!L947</f>
        <v>0</v>
      </c>
      <c r="M947" s="15">
        <f>'fnd enro'!M947</f>
        <v>150</v>
      </c>
      <c r="N947" s="15">
        <f>'fnd enro'!N947</f>
        <v>54</v>
      </c>
      <c r="O947" s="15">
        <f>'fnd enro'!O947</f>
        <v>20</v>
      </c>
      <c r="P947" s="15">
        <f>'fnd enro'!P947</f>
        <v>562</v>
      </c>
      <c r="Q947" s="15">
        <f>'fnd enro'!R947</f>
        <v>929</v>
      </c>
      <c r="R947" s="16">
        <f t="shared" si="1070"/>
        <v>1</v>
      </c>
      <c r="S947" s="15">
        <f>VALUE('fnd enro'!Q947)</f>
        <v>11</v>
      </c>
      <c r="T947" s="2"/>
      <c r="U947" s="1">
        <f>(($D947*'fnd base rates'!C$107)
+($E947*'fnd base rates'!C$108)
+($F947*'fnd base rates'!C$109)
+($G947*'fnd base rates'!C$110)
+($H947*'fnd base rates'!C$111)
+($I947*'fnd base rates'!C$112)
+($J947*'fnd base rates'!C$113)
+($K947*'fnd base rates'!C$114)
+($M947*'fnd base rates'!C$116)
+($N947*'fnd base rates'!C$117)
+($O947*'fnd base rates'!C$118)
+($P947*VLOOKUP($S947+12,rate_basefnd,3)))
*$R947</f>
        <v>538084.27019700012</v>
      </c>
      <c r="V947" s="1">
        <f>(($D947*'fnd base rates'!D$107)
+($E947*'fnd base rates'!D$108)
+($F947*'fnd base rates'!D$109)
+($G947*'fnd base rates'!D$110)
+($H947*'fnd base rates'!D$111)
+($I947*'fnd base rates'!D$112)
+($J947*'fnd base rates'!D$113)
+($K947*'fnd base rates'!D$114)
+($M947*'fnd base rates'!D$116)
+($N947*'fnd base rates'!D$117)
+($O947*'fnd base rates'!D$118)
+($P947*VLOOKUP($S947+12,rate_basefnd,4)))
*$R947</f>
        <v>909846.57000000007</v>
      </c>
      <c r="W947" s="1">
        <f>(($D947*'fnd base rates'!E$107)
+($E947*'fnd base rates'!E$108)
+($F947*'fnd base rates'!E$109)
+($G947*'fnd base rates'!E$110)
+($H947*'fnd base rates'!E$111)
+($I947*'fnd base rates'!E$112)
+($J947*'fnd base rates'!E$113)
+($K947*'fnd base rates'!E$114)
+($M947*'fnd base rates'!E$116)
+($N947*'fnd base rates'!E$117)
+($O947*'fnd base rates'!E$118)
+($P947*VLOOKUP($S947+12,rate_basefnd,5)))
*$R947</f>
        <v>5532785.4356109994</v>
      </c>
      <c r="X947" s="1">
        <f>(($D947*'fnd base rates'!F$107)
+($E947*'fnd base rates'!F$108)
+($F947*'fnd base rates'!F$109)
+($G947*'fnd base rates'!F$110)
+($H947*'fnd base rates'!F$111)
+($I947*'fnd base rates'!F$112)
+($J947*'fnd base rates'!F$113)
+($K947*'fnd base rates'!F$114)
+($M947*'fnd base rates'!F$116)
+($N947*'fnd base rates'!F$117)
+($O947*'fnd base rates'!F$118)
+($P947*VLOOKUP($S947+12,rate_basefnd,6)))
*$R947</f>
        <v>1052979.1768779997</v>
      </c>
      <c r="Y947" s="1">
        <f>(($D947*'fnd base rates'!G$107)
+($E947*'fnd base rates'!G$108)
+($F947*'fnd base rates'!G$109)
+($G947*'fnd base rates'!G$110)
+($H947*'fnd base rates'!G$111)
+($I947*'fnd base rates'!G$112)
+($J947*'fnd base rates'!G$113)
+($K947*'fnd base rates'!G$114)
+($M947*'fnd base rates'!G$116)
+($N947*'fnd base rates'!G$117)
+($O947*'fnd base rates'!G$118)
+($P947*VLOOKUP($S947+12,rate_basefnd,7)))
*$R947</f>
        <v>244653.313131</v>
      </c>
      <c r="Z947" s="1">
        <f>(($D947*'fnd base rates'!H$107)
+($E947*'fnd base rates'!H$108)
+($F947*'fnd base rates'!H$109)
+($G947*'fnd base rates'!H$110)
+($H947*'fnd base rates'!H$111)
+($I947*'fnd base rates'!H$112)
+($J947*'fnd base rates'!H$113)
+($K947*'fnd base rates'!H$114)
+($M947*'fnd base rates'!H$116)
+($N947*'fnd base rates'!H$117)
+($O947*'fnd base rates'!H$118)
+($P947*VLOOKUP($S947+12,rate_basefnd,8)))</f>
        <v>524242.65808999998</v>
      </c>
      <c r="AA947" s="1">
        <f>(($D947*'fnd base rates'!I$107)
+($E947*'fnd base rates'!I$108)
+($F947*'fnd base rates'!I$109)
+($G947*'fnd base rates'!I$110)
+($H947*'fnd base rates'!I$111)
+($I947*'fnd base rates'!I$112)
+($J947*'fnd base rates'!I$113)
+($K947*'fnd base rates'!I$114)
+($M947*'fnd base rates'!I$116)
+($N947*'fnd base rates'!I$117)
+($O947*'fnd base rates'!I$118)
+($P947*VLOOKUP($S947+12,rate_basefnd,9)))
*$R947</f>
        <v>369774.18</v>
      </c>
      <c r="AB947" s="1">
        <f>(($D947*'fnd base rates'!J$107)
+($E947*'fnd base rates'!J$108)
+($F947*'fnd base rates'!J$109)
+($G947*'fnd base rates'!J$110)
+($H947*'fnd base rates'!J$111)
+($I947*'fnd base rates'!J$112)
+($J947*'fnd base rates'!J$113)
+($K947*'fnd base rates'!J$114)
+($M947*'fnd base rates'!J$116)
+($N947*'fnd base rates'!J$117)
+($O947*'fnd base rates'!J$118)
+($P947*VLOOKUP($S947+12,rate_basefnd,10)))
*$R947</f>
        <v>584300.84</v>
      </c>
      <c r="AC947" s="1">
        <f>(($D947*'fnd base rates'!K$107)
+($E947*'fnd base rates'!K$108)
+($F947*'fnd base rates'!K$109)
+($G947*'fnd base rates'!K$110)
+($H947*'fnd base rates'!K$111)
+($I947*'fnd base rates'!K$112)
+($J947*'fnd base rates'!K$113)
+($K947*'fnd base rates'!K$114)
+($M947*'fnd base rates'!K$116)
+($N947*'fnd base rates'!K$117)
+($O947*'fnd base rates'!K$118)
+($P947*VLOOKUP($S947+12,rate_basefnd,11)))
*$R947</f>
        <v>1066791.1162189997</v>
      </c>
      <c r="AD947" s="1">
        <f>(($D947*'fnd base rates'!L$107)
+($E947*'fnd base rates'!L$108)
+($F947*'fnd base rates'!L$109)
+($G947*'fnd base rates'!L$110)
+($H947*'fnd base rates'!L$111)
+($I947*'fnd base rates'!L$112)
+($J947*'fnd base rates'!L$113)
+($K947*'fnd base rates'!L$114)
+($M947*'fnd base rates'!L$116)
+($N947*'fnd base rates'!L$117)
+($O947*'fnd base rates'!L$118)
+($P947*VLOOKUP($S947+12,rate_basefnd,12)))</f>
        <v>1582520.4541740001</v>
      </c>
      <c r="AE947" s="1">
        <f>(($D947*'fnd base rates'!M$107)
+($E947*'fnd base rates'!M$108)
+($F947*'fnd base rates'!M$109)
+($G947*'fnd base rates'!M$110)
+($H947*'fnd base rates'!M$111)
+($I947*'fnd base rates'!M$112)
+($J947*'fnd base rates'!M$113)
+($K947*'fnd base rates'!M$114)
+($M947*'fnd base rates'!M$116)
+($N947*'fnd base rates'!M$117)
+($O947*'fnd base rates'!M$118)
+($P947*VLOOKUP($S947+12,rate_basefnd,13)))</f>
        <v>0</v>
      </c>
      <c r="AF947" s="4">
        <f t="shared" si="1071"/>
        <v>12405978.014299998</v>
      </c>
      <c r="AH947" s="4">
        <f t="shared" si="1072"/>
        <v>3503160160</v>
      </c>
      <c r="AI947" s="4" t="str">
        <f t="shared" si="1073"/>
        <v>3503</v>
      </c>
      <c r="AJ947" s="2" t="str">
        <f t="shared" si="1074"/>
        <v>160</v>
      </c>
      <c r="AK947" s="2" t="str">
        <f t="shared" si="1075"/>
        <v>160</v>
      </c>
      <c r="AL947" s="4">
        <f t="shared" si="1076"/>
        <v>1</v>
      </c>
      <c r="AM947" s="4">
        <f t="shared" si="1068"/>
        <v>929</v>
      </c>
      <c r="AN947" s="4">
        <f t="shared" si="1077"/>
        <v>12405978.014299998</v>
      </c>
      <c r="AO947" s="4">
        <f t="shared" si="1078"/>
        <v>13354</v>
      </c>
      <c r="AP947" s="4">
        <f t="shared" si="1079"/>
        <v>0</v>
      </c>
      <c r="AQ947" s="2">
        <v>13354</v>
      </c>
      <c r="AW947" s="4">
        <v>13285</v>
      </c>
      <c r="AX947" s="5">
        <f t="shared" si="1080"/>
        <v>69</v>
      </c>
      <c r="AY947" s="4">
        <v>13354</v>
      </c>
      <c r="AZ947" s="5"/>
      <c r="BB947" s="5">
        <f t="shared" ref="BB947" si="1121">BC947-BA947</f>
        <v>0</v>
      </c>
    </row>
    <row r="948" spans="1:54" s="4" customFormat="1">
      <c r="A948" s="278">
        <v>3503</v>
      </c>
      <c r="B948" s="2">
        <v>3503160301</v>
      </c>
      <c r="C948" s="10" t="s">
        <v>1116</v>
      </c>
      <c r="D948" s="15">
        <f>'fnd enro'!D948</f>
        <v>0</v>
      </c>
      <c r="E948" s="15">
        <f>'fnd enro'!E948</f>
        <v>0</v>
      </c>
      <c r="F948" s="15">
        <f>'fnd enro'!F948</f>
        <v>1</v>
      </c>
      <c r="G948" s="15">
        <f>'fnd enro'!G948</f>
        <v>1</v>
      </c>
      <c r="H948" s="15">
        <f>'fnd enro'!H948</f>
        <v>2</v>
      </c>
      <c r="I948" s="15">
        <f>'fnd enro'!I948</f>
        <v>1</v>
      </c>
      <c r="J948" s="15">
        <f>'fnd enro'!J948</f>
        <v>0</v>
      </c>
      <c r="K948" s="16">
        <f>'fnd enro'!K948</f>
        <v>0.1915</v>
      </c>
      <c r="L948" s="15">
        <f>'fnd enro'!L948</f>
        <v>0</v>
      </c>
      <c r="M948" s="15">
        <f>'fnd enro'!M948</f>
        <v>2</v>
      </c>
      <c r="N948" s="15">
        <f>'fnd enro'!N948</f>
        <v>0</v>
      </c>
      <c r="O948" s="15">
        <f>'fnd enro'!O948</f>
        <v>0</v>
      </c>
      <c r="P948" s="15">
        <f>'fnd enro'!P948</f>
        <v>5</v>
      </c>
      <c r="Q948" s="15">
        <f>'fnd enro'!R948</f>
        <v>5</v>
      </c>
      <c r="R948" s="16">
        <f t="shared" si="1070"/>
        <v>1</v>
      </c>
      <c r="S948" s="15">
        <f>VALUE('fnd enro'!Q948)</f>
        <v>4</v>
      </c>
      <c r="T948" s="2"/>
      <c r="U948" s="1">
        <f>(($D948*'fnd base rates'!C$107)
+($E948*'fnd base rates'!C$108)
+($F948*'fnd base rates'!C$109)
+($G948*'fnd base rates'!C$110)
+($H948*'fnd base rates'!C$111)
+($I948*'fnd base rates'!C$112)
+($J948*'fnd base rates'!C$113)
+($K948*'fnd base rates'!C$114)
+($M948*'fnd base rates'!C$116)
+($N948*'fnd base rates'!C$117)
+($O948*'fnd base rates'!C$118)
+($P948*VLOOKUP($S948+12,rate_basefnd,3)))
*$R948</f>
        <v>3028.4814649999998</v>
      </c>
      <c r="V948" s="1">
        <f>(($D948*'fnd base rates'!D$107)
+($E948*'fnd base rates'!D$108)
+($F948*'fnd base rates'!D$109)
+($G948*'fnd base rates'!D$110)
+($H948*'fnd base rates'!D$111)
+($I948*'fnd base rates'!D$112)
+($J948*'fnd base rates'!D$113)
+($K948*'fnd base rates'!D$114)
+($M948*'fnd base rates'!D$116)
+($N948*'fnd base rates'!D$117)
+($O948*'fnd base rates'!D$118)
+($P948*VLOOKUP($S948+12,rate_basefnd,4)))
*$R948</f>
        <v>5300.24</v>
      </c>
      <c r="W948" s="1">
        <f>(($D948*'fnd base rates'!E$107)
+($E948*'fnd base rates'!E$108)
+($F948*'fnd base rates'!E$109)
+($G948*'fnd base rates'!E$110)
+($H948*'fnd base rates'!E$111)
+($I948*'fnd base rates'!E$112)
+($J948*'fnd base rates'!E$113)
+($K948*'fnd base rates'!E$114)
+($M948*'fnd base rates'!E$116)
+($N948*'fnd base rates'!E$117)
+($O948*'fnd base rates'!E$118)
+($P948*VLOOKUP($S948+12,rate_basefnd,5)))
*$R948</f>
        <v>33821.796295</v>
      </c>
      <c r="X948" s="1">
        <f>(($D948*'fnd base rates'!F$107)
+($E948*'fnd base rates'!F$108)
+($F948*'fnd base rates'!F$109)
+($G948*'fnd base rates'!F$110)
+($H948*'fnd base rates'!F$111)
+($I948*'fnd base rates'!F$112)
+($J948*'fnd base rates'!F$113)
+($K948*'fnd base rates'!F$114)
+($M948*'fnd base rates'!F$116)
+($N948*'fnd base rates'!F$117)
+($O948*'fnd base rates'!F$118)
+($P948*VLOOKUP($S948+12,rate_basefnd,6)))
*$R948</f>
        <v>5460.7819100000006</v>
      </c>
      <c r="Y948" s="1">
        <f>(($D948*'fnd base rates'!G$107)
+($E948*'fnd base rates'!G$108)
+($F948*'fnd base rates'!G$109)
+($G948*'fnd base rates'!G$110)
+($H948*'fnd base rates'!G$111)
+($I948*'fnd base rates'!G$112)
+($J948*'fnd base rates'!G$113)
+($K948*'fnd base rates'!G$114)
+($M948*'fnd base rates'!G$116)
+($N948*'fnd base rates'!G$117)
+($O948*'fnd base rates'!G$118)
+($P948*VLOOKUP($S948+12,rate_basefnd,7)))
*$R948</f>
        <v>1492.670695</v>
      </c>
      <c r="Z948" s="1">
        <f>(($D948*'fnd base rates'!H$107)
+($E948*'fnd base rates'!H$108)
+($F948*'fnd base rates'!H$109)
+($G948*'fnd base rates'!H$110)
+($H948*'fnd base rates'!H$111)
+($I948*'fnd base rates'!H$112)
+($J948*'fnd base rates'!H$113)
+($K948*'fnd base rates'!H$114)
+($M948*'fnd base rates'!H$116)
+($N948*'fnd base rates'!H$117)
+($O948*'fnd base rates'!H$118)
+($P948*VLOOKUP($S948+12,rate_basefnd,8)))</f>
        <v>3127.8160499999999</v>
      </c>
      <c r="AA948" s="1">
        <f>(($D948*'fnd base rates'!I$107)
+($E948*'fnd base rates'!I$108)
+($F948*'fnd base rates'!I$109)
+($G948*'fnd base rates'!I$110)
+($H948*'fnd base rates'!I$111)
+($I948*'fnd base rates'!I$112)
+($J948*'fnd base rates'!I$113)
+($K948*'fnd base rates'!I$114)
+($M948*'fnd base rates'!I$116)
+($N948*'fnd base rates'!I$117)
+($O948*'fnd base rates'!I$118)
+($P948*VLOOKUP($S948+12,rate_basefnd,9)))
*$R948</f>
        <v>2276.5</v>
      </c>
      <c r="AB948" s="1">
        <f>(($D948*'fnd base rates'!J$107)
+($E948*'fnd base rates'!J$108)
+($F948*'fnd base rates'!J$109)
+($G948*'fnd base rates'!J$110)
+($H948*'fnd base rates'!J$111)
+($I948*'fnd base rates'!J$112)
+($J948*'fnd base rates'!J$113)
+($K948*'fnd base rates'!J$114)
+($M948*'fnd base rates'!J$116)
+($N948*'fnd base rates'!J$117)
+($O948*'fnd base rates'!J$118)
+($P948*VLOOKUP($S948+12,rate_basefnd,10)))
*$R948</f>
        <v>4000.46</v>
      </c>
      <c r="AC948" s="1">
        <f>(($D948*'fnd base rates'!K$107)
+($E948*'fnd base rates'!K$108)
+($F948*'fnd base rates'!K$109)
+($G948*'fnd base rates'!K$110)
+($H948*'fnd base rates'!K$111)
+($I948*'fnd base rates'!K$112)
+($J948*'fnd base rates'!K$113)
+($K948*'fnd base rates'!K$114)
+($M948*'fnd base rates'!K$116)
+($N948*'fnd base rates'!K$117)
+($O948*'fnd base rates'!K$118)
+($P948*VLOOKUP($S948+12,rate_basefnd,11)))
*$R948</f>
        <v>6034.0500549999997</v>
      </c>
      <c r="AD948" s="1">
        <f>(($D948*'fnd base rates'!L$107)
+($E948*'fnd base rates'!L$108)
+($F948*'fnd base rates'!L$109)
+($G948*'fnd base rates'!L$110)
+($H948*'fnd base rates'!L$111)
+($I948*'fnd base rates'!L$112)
+($J948*'fnd base rates'!L$113)
+($K948*'fnd base rates'!L$114)
+($M948*'fnd base rates'!L$116)
+($N948*'fnd base rates'!L$117)
+($O948*'fnd base rates'!L$118)
+($P948*VLOOKUP($S948+12,rate_basefnd,12)))</f>
        <v>9126.1070299999992</v>
      </c>
      <c r="AE948" s="1">
        <f>(($D948*'fnd base rates'!M$107)
+($E948*'fnd base rates'!M$108)
+($F948*'fnd base rates'!M$109)
+($G948*'fnd base rates'!M$110)
+($H948*'fnd base rates'!M$111)
+($I948*'fnd base rates'!M$112)
+($J948*'fnd base rates'!M$113)
+($K948*'fnd base rates'!M$114)
+($M948*'fnd base rates'!M$116)
+($N948*'fnd base rates'!M$117)
+($O948*'fnd base rates'!M$118)
+($P948*VLOOKUP($S948+12,rate_basefnd,13)))</f>
        <v>0</v>
      </c>
      <c r="AF948" s="4">
        <f t="shared" si="1071"/>
        <v>73668.9035</v>
      </c>
      <c r="AH948" s="4">
        <f t="shared" si="1072"/>
        <v>3503160301</v>
      </c>
      <c r="AI948" s="4" t="str">
        <f t="shared" si="1073"/>
        <v>3503</v>
      </c>
      <c r="AJ948" s="2" t="str">
        <f t="shared" si="1074"/>
        <v>160</v>
      </c>
      <c r="AK948" s="2" t="str">
        <f t="shared" si="1075"/>
        <v>301</v>
      </c>
      <c r="AL948" s="4">
        <f t="shared" si="1076"/>
        <v>1</v>
      </c>
      <c r="AM948" s="4">
        <f t="shared" si="1068"/>
        <v>5</v>
      </c>
      <c r="AN948" s="4">
        <f t="shared" si="1077"/>
        <v>73668.9035</v>
      </c>
      <c r="AO948" s="4">
        <f t="shared" si="1078"/>
        <v>14734</v>
      </c>
      <c r="AP948" s="4">
        <f t="shared" si="1079"/>
        <v>0</v>
      </c>
      <c r="AQ948" s="2">
        <v>14734</v>
      </c>
      <c r="AW948" s="4">
        <v>14707</v>
      </c>
      <c r="AX948" s="5">
        <f t="shared" si="1080"/>
        <v>27</v>
      </c>
      <c r="AY948" s="4">
        <v>14734</v>
      </c>
      <c r="AZ948" s="5"/>
      <c r="BB948" s="5">
        <f t="shared" ref="BB948" si="1122">BC948-BA948</f>
        <v>0</v>
      </c>
    </row>
    <row r="949" spans="1:54" s="4" customFormat="1">
      <c r="A949" s="278">
        <v>3503</v>
      </c>
      <c r="B949" s="2">
        <v>3503160326</v>
      </c>
      <c r="C949" s="10" t="s">
        <v>1116</v>
      </c>
      <c r="D949" s="15">
        <f>'fnd enro'!D949</f>
        <v>0</v>
      </c>
      <c r="E949" s="15">
        <f>'fnd enro'!E949</f>
        <v>0</v>
      </c>
      <c r="F949" s="15">
        <f>'fnd enro'!F949</f>
        <v>1</v>
      </c>
      <c r="G949" s="15">
        <f>'fnd enro'!G949</f>
        <v>0</v>
      </c>
      <c r="H949" s="15">
        <f>'fnd enro'!H949</f>
        <v>0</v>
      </c>
      <c r="I949" s="15">
        <f>'fnd enro'!I949</f>
        <v>0</v>
      </c>
      <c r="J949" s="15">
        <f>'fnd enro'!J949</f>
        <v>0</v>
      </c>
      <c r="K949" s="16">
        <f>'fnd enro'!K949</f>
        <v>3.8300000000000001E-2</v>
      </c>
      <c r="L949" s="15">
        <f>'fnd enro'!L949</f>
        <v>0</v>
      </c>
      <c r="M949" s="15">
        <f>'fnd enro'!M949</f>
        <v>0</v>
      </c>
      <c r="N949" s="15">
        <f>'fnd enro'!N949</f>
        <v>0</v>
      </c>
      <c r="O949" s="15">
        <f>'fnd enro'!O949</f>
        <v>0</v>
      </c>
      <c r="P949" s="15">
        <f>'fnd enro'!P949</f>
        <v>0</v>
      </c>
      <c r="Q949" s="15">
        <f>'fnd enro'!R949</f>
        <v>1</v>
      </c>
      <c r="R949" s="16">
        <f t="shared" si="1070"/>
        <v>1</v>
      </c>
      <c r="S949" s="15">
        <f>VALUE('fnd enro'!Q949)</f>
        <v>2</v>
      </c>
      <c r="T949" s="2"/>
      <c r="U949" s="1">
        <f>(($D949*'fnd base rates'!C$107)
+($E949*'fnd base rates'!C$108)
+($F949*'fnd base rates'!C$109)
+($G949*'fnd base rates'!C$110)
+($H949*'fnd base rates'!C$111)
+($I949*'fnd base rates'!C$112)
+($J949*'fnd base rates'!C$113)
+($K949*'fnd base rates'!C$114)
+($M949*'fnd base rates'!C$116)
+($N949*'fnd base rates'!C$117)
+($O949*'fnd base rates'!C$118)
+($P949*VLOOKUP($S949+12,rate_basefnd,3)))
*$R949</f>
        <v>512.52229299999999</v>
      </c>
      <c r="V949" s="1">
        <f>(($D949*'fnd base rates'!D$107)
+($E949*'fnd base rates'!D$108)
+($F949*'fnd base rates'!D$109)
+($G949*'fnd base rates'!D$110)
+($H949*'fnd base rates'!D$111)
+($I949*'fnd base rates'!D$112)
+($J949*'fnd base rates'!D$113)
+($K949*'fnd base rates'!D$114)
+($M949*'fnd base rates'!D$116)
+($N949*'fnd base rates'!D$117)
+($O949*'fnd base rates'!D$118)
+($P949*VLOOKUP($S949+12,rate_basefnd,4)))
*$R949</f>
        <v>732.13</v>
      </c>
      <c r="W949" s="1">
        <f>(($D949*'fnd base rates'!E$107)
+($E949*'fnd base rates'!E$108)
+($F949*'fnd base rates'!E$109)
+($G949*'fnd base rates'!E$110)
+($H949*'fnd base rates'!E$111)
+($I949*'fnd base rates'!E$112)
+($J949*'fnd base rates'!E$113)
+($K949*'fnd base rates'!E$114)
+($M949*'fnd base rates'!E$116)
+($N949*'fnd base rates'!E$117)
+($O949*'fnd base rates'!E$118)
+($P949*VLOOKUP($S949+12,rate_basefnd,5)))
*$R949</f>
        <v>3710.6052590000004</v>
      </c>
      <c r="X949" s="1">
        <f>(($D949*'fnd base rates'!F$107)
+($E949*'fnd base rates'!F$108)
+($F949*'fnd base rates'!F$109)
+($G949*'fnd base rates'!F$110)
+($H949*'fnd base rates'!F$111)
+($I949*'fnd base rates'!F$112)
+($J949*'fnd base rates'!F$113)
+($K949*'fnd base rates'!F$114)
+($M949*'fnd base rates'!F$116)
+($N949*'fnd base rates'!F$117)
+($O949*'fnd base rates'!F$118)
+($P949*VLOOKUP($S949+12,rate_basefnd,6)))
*$R949</f>
        <v>1191.1383820000001</v>
      </c>
      <c r="Y949" s="1">
        <f>(($D949*'fnd base rates'!G$107)
+($E949*'fnd base rates'!G$108)
+($F949*'fnd base rates'!G$109)
+($G949*'fnd base rates'!G$110)
+($H949*'fnd base rates'!G$111)
+($I949*'fnd base rates'!G$112)
+($J949*'fnd base rates'!G$113)
+($K949*'fnd base rates'!G$114)
+($M949*'fnd base rates'!G$116)
+($N949*'fnd base rates'!G$117)
+($O949*'fnd base rates'!G$118)
+($P949*VLOOKUP($S949+12,rate_basefnd,7)))
*$R949</f>
        <v>149.88613900000001</v>
      </c>
      <c r="Z949" s="1">
        <f>(($D949*'fnd base rates'!H$107)
+($E949*'fnd base rates'!H$108)
+($F949*'fnd base rates'!H$109)
+($G949*'fnd base rates'!H$110)
+($H949*'fnd base rates'!H$111)
+($I949*'fnd base rates'!H$112)
+($J949*'fnd base rates'!H$113)
+($K949*'fnd base rates'!H$114)
+($M949*'fnd base rates'!H$116)
+($N949*'fnd base rates'!H$117)
+($O949*'fnd base rates'!H$118)
+($P949*VLOOKUP($S949+12,rate_basefnd,8)))</f>
        <v>500.77720999999997</v>
      </c>
      <c r="AA949" s="1">
        <f>(($D949*'fnd base rates'!I$107)
+($E949*'fnd base rates'!I$108)
+($F949*'fnd base rates'!I$109)
+($G949*'fnd base rates'!I$110)
+($H949*'fnd base rates'!I$111)
+($I949*'fnd base rates'!I$112)
+($J949*'fnd base rates'!I$113)
+($K949*'fnd base rates'!I$114)
+($M949*'fnd base rates'!I$116)
+($N949*'fnd base rates'!I$117)
+($O949*'fnd base rates'!I$118)
+($P949*VLOOKUP($S949+12,rate_basefnd,9)))
*$R949</f>
        <v>268.72000000000003</v>
      </c>
      <c r="AB949" s="1">
        <f>(($D949*'fnd base rates'!J$107)
+($E949*'fnd base rates'!J$108)
+($F949*'fnd base rates'!J$109)
+($G949*'fnd base rates'!J$110)
+($H949*'fnd base rates'!J$111)
+($I949*'fnd base rates'!J$112)
+($J949*'fnd base rates'!J$113)
+($K949*'fnd base rates'!J$114)
+($M949*'fnd base rates'!J$116)
+($N949*'fnd base rates'!J$117)
+($O949*'fnd base rates'!J$118)
+($P949*VLOOKUP($S949+12,rate_basefnd,10)))
*$R949</f>
        <v>97.19</v>
      </c>
      <c r="AC949" s="1">
        <f>(($D949*'fnd base rates'!K$107)
+($E949*'fnd base rates'!K$108)
+($F949*'fnd base rates'!K$109)
+($G949*'fnd base rates'!K$110)
+($H949*'fnd base rates'!K$111)
+($I949*'fnd base rates'!K$112)
+($J949*'fnd base rates'!K$113)
+($K949*'fnd base rates'!K$114)
+($M949*'fnd base rates'!K$116)
+($N949*'fnd base rates'!K$117)
+($O949*'fnd base rates'!K$118)
+($P949*VLOOKUP($S949+12,rate_basefnd,11)))
*$R949</f>
        <v>1051.8940110000001</v>
      </c>
      <c r="AD949" s="1">
        <f>(($D949*'fnd base rates'!L$107)
+($E949*'fnd base rates'!L$108)
+($F949*'fnd base rates'!L$109)
+($G949*'fnd base rates'!L$110)
+($H949*'fnd base rates'!L$111)
+($I949*'fnd base rates'!L$112)
+($J949*'fnd base rates'!L$113)
+($K949*'fnd base rates'!L$114)
+($M949*'fnd base rates'!L$116)
+($N949*'fnd base rates'!L$117)
+($O949*'fnd base rates'!L$118)
+($P949*VLOOKUP($S949+12,rate_basefnd,12)))</f>
        <v>1303.513406</v>
      </c>
      <c r="AE949" s="1">
        <f>(($D949*'fnd base rates'!M$107)
+($E949*'fnd base rates'!M$108)
+($F949*'fnd base rates'!M$109)
+($G949*'fnd base rates'!M$110)
+($H949*'fnd base rates'!M$111)
+($I949*'fnd base rates'!M$112)
+($J949*'fnd base rates'!M$113)
+($K949*'fnd base rates'!M$114)
+($M949*'fnd base rates'!M$116)
+($N949*'fnd base rates'!M$117)
+($O949*'fnd base rates'!M$118)
+($P949*VLOOKUP($S949+12,rate_basefnd,13)))</f>
        <v>0</v>
      </c>
      <c r="AF949" s="4">
        <f t="shared" si="1071"/>
        <v>9518.3767000000007</v>
      </c>
      <c r="AH949" s="4">
        <f t="shared" si="1072"/>
        <v>3503160326</v>
      </c>
      <c r="AI949" s="4" t="str">
        <f t="shared" si="1073"/>
        <v>3503</v>
      </c>
      <c r="AJ949" s="2" t="str">
        <f t="shared" si="1074"/>
        <v>160</v>
      </c>
      <c r="AK949" s="2" t="str">
        <f t="shared" si="1075"/>
        <v>326</v>
      </c>
      <c r="AL949" s="4">
        <f t="shared" si="1076"/>
        <v>1</v>
      </c>
      <c r="AM949" s="4">
        <f t="shared" si="1068"/>
        <v>1</v>
      </c>
      <c r="AN949" s="4">
        <f t="shared" si="1077"/>
        <v>9518.3767000000007</v>
      </c>
      <c r="AO949" s="4">
        <f t="shared" si="1078"/>
        <v>9518</v>
      </c>
      <c r="AP949" s="4">
        <f t="shared" si="1079"/>
        <v>0</v>
      </c>
      <c r="AQ949" s="2">
        <v>9518</v>
      </c>
      <c r="AW949" s="4">
        <v>9501</v>
      </c>
      <c r="AX949" s="5">
        <f t="shared" si="1080"/>
        <v>17</v>
      </c>
      <c r="AY949" s="4">
        <v>9518</v>
      </c>
      <c r="AZ949" s="5"/>
      <c r="BB949" s="5">
        <f t="shared" ref="BB949" si="1123">BC949-BA949</f>
        <v>0</v>
      </c>
    </row>
    <row r="950" spans="1:54" s="4" customFormat="1">
      <c r="A950" s="278">
        <v>3503</v>
      </c>
      <c r="B950" s="2">
        <v>3503160600</v>
      </c>
      <c r="C950" s="10" t="s">
        <v>1116</v>
      </c>
      <c r="D950" s="15">
        <f>'fnd enro'!D950</f>
        <v>0</v>
      </c>
      <c r="E950" s="15">
        <f>'fnd enro'!E950</f>
        <v>0</v>
      </c>
      <c r="F950" s="15">
        <f>'fnd enro'!F950</f>
        <v>0</v>
      </c>
      <c r="G950" s="15">
        <f>'fnd enro'!G950</f>
        <v>0</v>
      </c>
      <c r="H950" s="15">
        <f>'fnd enro'!H950</f>
        <v>1</v>
      </c>
      <c r="I950" s="15">
        <f>'fnd enro'!I950</f>
        <v>0</v>
      </c>
      <c r="J950" s="15">
        <f>'fnd enro'!J950</f>
        <v>0</v>
      </c>
      <c r="K950" s="16">
        <f>'fnd enro'!K950</f>
        <v>3.8300000000000001E-2</v>
      </c>
      <c r="L950" s="15">
        <f>'fnd enro'!L950</f>
        <v>0</v>
      </c>
      <c r="M950" s="15">
        <f>'fnd enro'!M950</f>
        <v>0</v>
      </c>
      <c r="N950" s="15">
        <f>'fnd enro'!N950</f>
        <v>0</v>
      </c>
      <c r="O950" s="15">
        <f>'fnd enro'!O950</f>
        <v>0</v>
      </c>
      <c r="P950" s="15">
        <f>'fnd enro'!P950</f>
        <v>1</v>
      </c>
      <c r="Q950" s="15">
        <f>'fnd enro'!R950</f>
        <v>1</v>
      </c>
      <c r="R950" s="16">
        <f t="shared" si="1070"/>
        <v>1</v>
      </c>
      <c r="S950" s="15">
        <f>VALUE('fnd enro'!Q950)</f>
        <v>2</v>
      </c>
      <c r="T950" s="2"/>
      <c r="U950" s="1">
        <f>(($D950*'fnd base rates'!C$107)
+($E950*'fnd base rates'!C$108)
+($F950*'fnd base rates'!C$109)
+($G950*'fnd base rates'!C$110)
+($H950*'fnd base rates'!C$111)
+($I950*'fnd base rates'!C$112)
+($J950*'fnd base rates'!C$113)
+($K950*'fnd base rates'!C$114)
+($M950*'fnd base rates'!C$116)
+($N950*'fnd base rates'!C$117)
+($O950*'fnd base rates'!C$118)
+($P950*VLOOKUP($S950+12,rate_basefnd,3)))
*$R950</f>
        <v>565.70229299999994</v>
      </c>
      <c r="V950" s="1">
        <f>(($D950*'fnd base rates'!D$107)
+($E950*'fnd base rates'!D$108)
+($F950*'fnd base rates'!D$109)
+($G950*'fnd base rates'!D$110)
+($H950*'fnd base rates'!D$111)
+($I950*'fnd base rates'!D$112)
+($J950*'fnd base rates'!D$113)
+($K950*'fnd base rates'!D$114)
+($M950*'fnd base rates'!D$116)
+($N950*'fnd base rates'!D$117)
+($O950*'fnd base rates'!D$118)
+($P950*VLOOKUP($S950+12,rate_basefnd,4)))
*$R950</f>
        <v>984.06999999999994</v>
      </c>
      <c r="W950" s="1">
        <f>(($D950*'fnd base rates'!E$107)
+($E950*'fnd base rates'!E$108)
+($F950*'fnd base rates'!E$109)
+($G950*'fnd base rates'!E$110)
+($H950*'fnd base rates'!E$111)
+($I950*'fnd base rates'!E$112)
+($J950*'fnd base rates'!E$113)
+($K950*'fnd base rates'!E$114)
+($M950*'fnd base rates'!E$116)
+($N950*'fnd base rates'!E$117)
+($O950*'fnd base rates'!E$118)
+($P950*VLOOKUP($S950+12,rate_basefnd,5)))
*$R950</f>
        <v>5767.1152590000002</v>
      </c>
      <c r="X950" s="1">
        <f>(($D950*'fnd base rates'!F$107)
+($E950*'fnd base rates'!F$108)
+($F950*'fnd base rates'!F$109)
+($G950*'fnd base rates'!F$110)
+($H950*'fnd base rates'!F$111)
+($I950*'fnd base rates'!F$112)
+($J950*'fnd base rates'!F$113)
+($K950*'fnd base rates'!F$114)
+($M950*'fnd base rates'!F$116)
+($N950*'fnd base rates'!F$117)
+($O950*'fnd base rates'!F$118)
+($P950*VLOOKUP($S950+12,rate_basefnd,6)))
*$R950</f>
        <v>949.92838200000006</v>
      </c>
      <c r="Y950" s="1">
        <f>(($D950*'fnd base rates'!G$107)
+($E950*'fnd base rates'!G$108)
+($F950*'fnd base rates'!G$109)
+($G950*'fnd base rates'!G$110)
+($H950*'fnd base rates'!G$111)
+($I950*'fnd base rates'!G$112)
+($J950*'fnd base rates'!G$113)
+($K950*'fnd base rates'!G$114)
+($M950*'fnd base rates'!G$116)
+($N950*'fnd base rates'!G$117)
+($O950*'fnd base rates'!G$118)
+($P950*VLOOKUP($S950+12,rate_basefnd,7)))
*$R950</f>
        <v>280.38613899999996</v>
      </c>
      <c r="Z950" s="1">
        <f>(($D950*'fnd base rates'!H$107)
+($E950*'fnd base rates'!H$108)
+($F950*'fnd base rates'!H$109)
+($G950*'fnd base rates'!H$110)
+($H950*'fnd base rates'!H$111)
+($I950*'fnd base rates'!H$112)
+($J950*'fnd base rates'!H$113)
+($K950*'fnd base rates'!H$114)
+($M950*'fnd base rates'!H$116)
+($N950*'fnd base rates'!H$117)
+($O950*'fnd base rates'!H$118)
+($P950*VLOOKUP($S950+12,rate_basefnd,8)))</f>
        <v>519.06720999999993</v>
      </c>
      <c r="AA950" s="1">
        <f>(($D950*'fnd base rates'!I$107)
+($E950*'fnd base rates'!I$108)
+($F950*'fnd base rates'!I$109)
+($G950*'fnd base rates'!I$110)
+($H950*'fnd base rates'!I$111)
+($I950*'fnd base rates'!I$112)
+($J950*'fnd base rates'!I$113)
+($K950*'fnd base rates'!I$114)
+($M950*'fnd base rates'!I$116)
+($N950*'fnd base rates'!I$117)
+($O950*'fnd base rates'!I$118)
+($P950*VLOOKUP($S950+12,rate_basefnd,9)))
*$R950</f>
        <v>435.7</v>
      </c>
      <c r="AB950" s="1">
        <f>(($D950*'fnd base rates'!J$107)
+($E950*'fnd base rates'!J$108)
+($F950*'fnd base rates'!J$109)
+($G950*'fnd base rates'!J$110)
+($H950*'fnd base rates'!J$111)
+($I950*'fnd base rates'!J$112)
+($J950*'fnd base rates'!J$113)
+($K950*'fnd base rates'!J$114)
+($M950*'fnd base rates'!J$116)
+($N950*'fnd base rates'!J$117)
+($O950*'fnd base rates'!J$118)
+($P950*VLOOKUP($S950+12,rate_basefnd,10)))
*$R950</f>
        <v>755.59</v>
      </c>
      <c r="AC950" s="1">
        <f>(($D950*'fnd base rates'!K$107)
+($E950*'fnd base rates'!K$108)
+($F950*'fnd base rates'!K$109)
+($G950*'fnd base rates'!K$110)
+($H950*'fnd base rates'!K$111)
+($I950*'fnd base rates'!K$112)
+($J950*'fnd base rates'!K$113)
+($K950*'fnd base rates'!K$114)
+($M950*'fnd base rates'!K$116)
+($N950*'fnd base rates'!K$117)
+($O950*'fnd base rates'!K$118)
+($P950*VLOOKUP($S950+12,rate_basefnd,11)))
*$R950</f>
        <v>1130.3140109999999</v>
      </c>
      <c r="AD950" s="1">
        <f>(($D950*'fnd base rates'!L$107)
+($E950*'fnd base rates'!L$108)
+($F950*'fnd base rates'!L$109)
+($G950*'fnd base rates'!L$110)
+($H950*'fnd base rates'!L$111)
+($I950*'fnd base rates'!L$112)
+($J950*'fnd base rates'!L$113)
+($K950*'fnd base rates'!L$114)
+($M950*'fnd base rates'!L$116)
+($N950*'fnd base rates'!L$117)
+($O950*'fnd base rates'!L$118)
+($P950*VLOOKUP($S950+12,rate_basefnd,12)))</f>
        <v>1749.343406</v>
      </c>
      <c r="AE950" s="1">
        <f>(($D950*'fnd base rates'!M$107)
+($E950*'fnd base rates'!M$108)
+($F950*'fnd base rates'!M$109)
+($G950*'fnd base rates'!M$110)
+($H950*'fnd base rates'!M$111)
+($I950*'fnd base rates'!M$112)
+($J950*'fnd base rates'!M$113)
+($K950*'fnd base rates'!M$114)
+($M950*'fnd base rates'!M$116)
+($N950*'fnd base rates'!M$117)
+($O950*'fnd base rates'!M$118)
+($P950*VLOOKUP($S950+12,rate_basefnd,13)))</f>
        <v>0</v>
      </c>
      <c r="AF950" s="4">
        <f t="shared" si="1071"/>
        <v>13137.216700000001</v>
      </c>
      <c r="AH950" s="4">
        <f t="shared" si="1072"/>
        <v>3503160600</v>
      </c>
      <c r="AI950" s="4" t="str">
        <f t="shared" si="1073"/>
        <v>3503</v>
      </c>
      <c r="AJ950" s="2" t="str">
        <f t="shared" si="1074"/>
        <v>160</v>
      </c>
      <c r="AK950" s="2" t="str">
        <f t="shared" si="1075"/>
        <v>600</v>
      </c>
      <c r="AL950" s="4">
        <f t="shared" si="1076"/>
        <v>1</v>
      </c>
      <c r="AM950" s="4">
        <f t="shared" si="1068"/>
        <v>1</v>
      </c>
      <c r="AN950" s="4">
        <f t="shared" si="1077"/>
        <v>13137.216700000001</v>
      </c>
      <c r="AO950" s="4">
        <f t="shared" si="1078"/>
        <v>13137</v>
      </c>
      <c r="AP950" s="4">
        <f t="shared" si="1079"/>
        <v>0</v>
      </c>
      <c r="AQ950" s="2">
        <v>13137</v>
      </c>
      <c r="AW950" s="4">
        <v>13121</v>
      </c>
      <c r="AX950" s="5">
        <f t="shared" si="1080"/>
        <v>16</v>
      </c>
      <c r="AY950" s="4">
        <v>13137</v>
      </c>
      <c r="AZ950" s="5"/>
      <c r="BB950" s="5">
        <f t="shared" ref="BB950" si="1124">BC950-BA950</f>
        <v>0</v>
      </c>
    </row>
    <row r="951" spans="1:54" s="4" customFormat="1">
      <c r="A951" s="278">
        <v>3503</v>
      </c>
      <c r="B951" s="2">
        <v>3503160673</v>
      </c>
      <c r="C951" s="10" t="s">
        <v>1116</v>
      </c>
      <c r="D951" s="15">
        <f>'fnd enro'!D951</f>
        <v>0</v>
      </c>
      <c r="E951" s="15">
        <f>'fnd enro'!E951</f>
        <v>0</v>
      </c>
      <c r="F951" s="15">
        <f>'fnd enro'!F951</f>
        <v>0</v>
      </c>
      <c r="G951" s="15">
        <f>'fnd enro'!G951</f>
        <v>1</v>
      </c>
      <c r="H951" s="15">
        <f>'fnd enro'!H951</f>
        <v>0</v>
      </c>
      <c r="I951" s="15">
        <f>'fnd enro'!I951</f>
        <v>0</v>
      </c>
      <c r="J951" s="15">
        <f>'fnd enro'!J951</f>
        <v>0</v>
      </c>
      <c r="K951" s="16">
        <f>'fnd enro'!K951</f>
        <v>3.8300000000000001E-2</v>
      </c>
      <c r="L951" s="15">
        <f>'fnd enro'!L951</f>
        <v>0</v>
      </c>
      <c r="M951" s="15">
        <f>'fnd enro'!M951</f>
        <v>0</v>
      </c>
      <c r="N951" s="15">
        <f>'fnd enro'!N951</f>
        <v>0</v>
      </c>
      <c r="O951" s="15">
        <f>'fnd enro'!O951</f>
        <v>0</v>
      </c>
      <c r="P951" s="15">
        <f>'fnd enro'!P951</f>
        <v>0</v>
      </c>
      <c r="Q951" s="15">
        <f>'fnd enro'!R951</f>
        <v>1</v>
      </c>
      <c r="R951" s="16">
        <f t="shared" si="1070"/>
        <v>1</v>
      </c>
      <c r="S951" s="15">
        <f>VALUE('fnd enro'!Q951)</f>
        <v>2</v>
      </c>
      <c r="T951" s="2"/>
      <c r="U951" s="1">
        <f>(($D951*'fnd base rates'!C$107)
+($E951*'fnd base rates'!C$108)
+($F951*'fnd base rates'!C$109)
+($G951*'fnd base rates'!C$110)
+($H951*'fnd base rates'!C$111)
+($I951*'fnd base rates'!C$112)
+($J951*'fnd base rates'!C$113)
+($K951*'fnd base rates'!C$114)
+($M951*'fnd base rates'!C$116)
+($N951*'fnd base rates'!C$117)
+($O951*'fnd base rates'!C$118)
+($P951*VLOOKUP($S951+12,rate_basefnd,3)))
*$R951</f>
        <v>512.52229299999999</v>
      </c>
      <c r="V951" s="1">
        <f>(($D951*'fnd base rates'!D$107)
+($E951*'fnd base rates'!D$108)
+($F951*'fnd base rates'!D$109)
+($G951*'fnd base rates'!D$110)
+($H951*'fnd base rates'!D$111)
+($I951*'fnd base rates'!D$112)
+($J951*'fnd base rates'!D$113)
+($K951*'fnd base rates'!D$114)
+($M951*'fnd base rates'!D$116)
+($N951*'fnd base rates'!D$117)
+($O951*'fnd base rates'!D$118)
+($P951*VLOOKUP($S951+12,rate_basefnd,4)))
*$R951</f>
        <v>732.13</v>
      </c>
      <c r="W951" s="1">
        <f>(($D951*'fnd base rates'!E$107)
+($E951*'fnd base rates'!E$108)
+($F951*'fnd base rates'!E$109)
+($G951*'fnd base rates'!E$110)
+($H951*'fnd base rates'!E$111)
+($I951*'fnd base rates'!E$112)
+($J951*'fnd base rates'!E$113)
+($K951*'fnd base rates'!E$114)
+($M951*'fnd base rates'!E$116)
+($N951*'fnd base rates'!E$117)
+($O951*'fnd base rates'!E$118)
+($P951*VLOOKUP($S951+12,rate_basefnd,5)))
*$R951</f>
        <v>3710.565259</v>
      </c>
      <c r="X951" s="1">
        <f>(($D951*'fnd base rates'!F$107)
+($E951*'fnd base rates'!F$108)
+($F951*'fnd base rates'!F$109)
+($G951*'fnd base rates'!F$110)
+($H951*'fnd base rates'!F$111)
+($I951*'fnd base rates'!F$112)
+($J951*'fnd base rates'!F$113)
+($K951*'fnd base rates'!F$114)
+($M951*'fnd base rates'!F$116)
+($N951*'fnd base rates'!F$117)
+($O951*'fnd base rates'!F$118)
+($P951*VLOOKUP($S951+12,rate_basefnd,6)))
*$R951</f>
        <v>1191.1383820000001</v>
      </c>
      <c r="Y951" s="1">
        <f>(($D951*'fnd base rates'!G$107)
+($E951*'fnd base rates'!G$108)
+($F951*'fnd base rates'!G$109)
+($G951*'fnd base rates'!G$110)
+($H951*'fnd base rates'!G$111)
+($I951*'fnd base rates'!G$112)
+($J951*'fnd base rates'!G$113)
+($K951*'fnd base rates'!G$114)
+($M951*'fnd base rates'!G$116)
+($N951*'fnd base rates'!G$117)
+($O951*'fnd base rates'!G$118)
+($P951*VLOOKUP($S951+12,rate_basefnd,7)))
*$R951</f>
        <v>149.906139</v>
      </c>
      <c r="Z951" s="1">
        <f>(($D951*'fnd base rates'!H$107)
+($E951*'fnd base rates'!H$108)
+($F951*'fnd base rates'!H$109)
+($G951*'fnd base rates'!H$110)
+($H951*'fnd base rates'!H$111)
+($I951*'fnd base rates'!H$112)
+($J951*'fnd base rates'!H$113)
+($K951*'fnd base rates'!H$114)
+($M951*'fnd base rates'!H$116)
+($N951*'fnd base rates'!H$117)
+($O951*'fnd base rates'!H$118)
+($P951*VLOOKUP($S951+12,rate_basefnd,8)))</f>
        <v>500.77720999999997</v>
      </c>
      <c r="AA951" s="1">
        <f>(($D951*'fnd base rates'!I$107)
+($E951*'fnd base rates'!I$108)
+($F951*'fnd base rates'!I$109)
+($G951*'fnd base rates'!I$110)
+($H951*'fnd base rates'!I$111)
+($I951*'fnd base rates'!I$112)
+($J951*'fnd base rates'!I$113)
+($K951*'fnd base rates'!I$114)
+($M951*'fnd base rates'!I$116)
+($N951*'fnd base rates'!I$117)
+($O951*'fnd base rates'!I$118)
+($P951*VLOOKUP($S951+12,rate_basefnd,9)))
*$R951</f>
        <v>268.72000000000003</v>
      </c>
      <c r="AB951" s="1">
        <f>(($D951*'fnd base rates'!J$107)
+($E951*'fnd base rates'!J$108)
+($F951*'fnd base rates'!J$109)
+($G951*'fnd base rates'!J$110)
+($H951*'fnd base rates'!J$111)
+($I951*'fnd base rates'!J$112)
+($J951*'fnd base rates'!J$113)
+($K951*'fnd base rates'!J$114)
+($M951*'fnd base rates'!J$116)
+($N951*'fnd base rates'!J$117)
+($O951*'fnd base rates'!J$118)
+($P951*VLOOKUP($S951+12,rate_basefnd,10)))
*$R951</f>
        <v>145.76</v>
      </c>
      <c r="AC951" s="1">
        <f>(($D951*'fnd base rates'!K$107)
+($E951*'fnd base rates'!K$108)
+($F951*'fnd base rates'!K$109)
+($G951*'fnd base rates'!K$110)
+($H951*'fnd base rates'!K$111)
+($I951*'fnd base rates'!K$112)
+($J951*'fnd base rates'!K$113)
+($K951*'fnd base rates'!K$114)
+($M951*'fnd base rates'!K$116)
+($N951*'fnd base rates'!K$117)
+($O951*'fnd base rates'!K$118)
+($P951*VLOOKUP($S951+12,rate_basefnd,11)))
*$R951</f>
        <v>1051.8940110000001</v>
      </c>
      <c r="AD951" s="1">
        <f>(($D951*'fnd base rates'!L$107)
+($E951*'fnd base rates'!L$108)
+($F951*'fnd base rates'!L$109)
+($G951*'fnd base rates'!L$110)
+($H951*'fnd base rates'!L$111)
+($I951*'fnd base rates'!L$112)
+($J951*'fnd base rates'!L$113)
+($K951*'fnd base rates'!L$114)
+($M951*'fnd base rates'!L$116)
+($N951*'fnd base rates'!L$117)
+($O951*'fnd base rates'!L$118)
+($P951*VLOOKUP($S951+12,rate_basefnd,12)))</f>
        <v>1303.543406</v>
      </c>
      <c r="AE951" s="1">
        <f>(($D951*'fnd base rates'!M$107)
+($E951*'fnd base rates'!M$108)
+($F951*'fnd base rates'!M$109)
+($G951*'fnd base rates'!M$110)
+($H951*'fnd base rates'!M$111)
+($I951*'fnd base rates'!M$112)
+($J951*'fnd base rates'!M$113)
+($K951*'fnd base rates'!M$114)
+($M951*'fnd base rates'!M$116)
+($N951*'fnd base rates'!M$117)
+($O951*'fnd base rates'!M$118)
+($P951*VLOOKUP($S951+12,rate_basefnd,13)))</f>
        <v>0</v>
      </c>
      <c r="AF951" s="4">
        <f t="shared" si="1071"/>
        <v>9566.9567000000006</v>
      </c>
      <c r="AH951" s="4">
        <f t="shared" si="1072"/>
        <v>3503160673</v>
      </c>
      <c r="AI951" s="4" t="str">
        <f t="shared" si="1073"/>
        <v>3503</v>
      </c>
      <c r="AJ951" s="2" t="str">
        <f t="shared" si="1074"/>
        <v>160</v>
      </c>
      <c r="AK951" s="2" t="str">
        <f t="shared" si="1075"/>
        <v>673</v>
      </c>
      <c r="AL951" s="4">
        <f t="shared" si="1076"/>
        <v>1</v>
      </c>
      <c r="AM951" s="4">
        <f t="shared" si="1068"/>
        <v>1</v>
      </c>
      <c r="AN951" s="4">
        <f t="shared" si="1077"/>
        <v>9566.9567000000006</v>
      </c>
      <c r="AO951" s="4">
        <f t="shared" si="1078"/>
        <v>9567</v>
      </c>
      <c r="AP951" s="4">
        <f t="shared" si="1079"/>
        <v>0</v>
      </c>
      <c r="AQ951" s="2">
        <v>9567</v>
      </c>
      <c r="AW951" s="4">
        <v>9549</v>
      </c>
      <c r="AX951" s="5">
        <f t="shared" si="1080"/>
        <v>18</v>
      </c>
      <c r="AY951" s="4">
        <v>9567</v>
      </c>
      <c r="AZ951" s="5"/>
      <c r="BB951" s="5">
        <f t="shared" ref="BB951" si="1125">BC951-BA951</f>
        <v>0</v>
      </c>
    </row>
    <row r="952" spans="1:54" s="4" customFormat="1">
      <c r="A952" s="278">
        <v>3503</v>
      </c>
      <c r="B952" s="2">
        <v>3503160735</v>
      </c>
      <c r="C952" s="10" t="s">
        <v>1116</v>
      </c>
      <c r="D952" s="15">
        <f>'fnd enro'!D952</f>
        <v>0</v>
      </c>
      <c r="E952" s="15">
        <f>'fnd enro'!E952</f>
        <v>0</v>
      </c>
      <c r="F952" s="15">
        <f>'fnd enro'!F952</f>
        <v>1</v>
      </c>
      <c r="G952" s="15">
        <f>'fnd enro'!G952</f>
        <v>2</v>
      </c>
      <c r="H952" s="15">
        <f>'fnd enro'!H952</f>
        <v>0</v>
      </c>
      <c r="I952" s="15">
        <f>'fnd enro'!I952</f>
        <v>0</v>
      </c>
      <c r="J952" s="15">
        <f>'fnd enro'!J952</f>
        <v>0</v>
      </c>
      <c r="K952" s="16">
        <f>'fnd enro'!K952</f>
        <v>0.1149</v>
      </c>
      <c r="L952" s="15">
        <f>'fnd enro'!L952</f>
        <v>0</v>
      </c>
      <c r="M952" s="15">
        <f>'fnd enro'!M952</f>
        <v>0</v>
      </c>
      <c r="N952" s="15">
        <f>'fnd enro'!N952</f>
        <v>0</v>
      </c>
      <c r="O952" s="15">
        <f>'fnd enro'!O952</f>
        <v>0</v>
      </c>
      <c r="P952" s="15">
        <f>'fnd enro'!P952</f>
        <v>1</v>
      </c>
      <c r="Q952" s="15">
        <f>'fnd enro'!R952</f>
        <v>3</v>
      </c>
      <c r="R952" s="16">
        <f t="shared" si="1070"/>
        <v>1</v>
      </c>
      <c r="S952" s="15">
        <f>VALUE('fnd enro'!Q952)</f>
        <v>4</v>
      </c>
      <c r="T952" s="2"/>
      <c r="U952" s="1">
        <f>(($D952*'fnd base rates'!C$107)
+($E952*'fnd base rates'!C$108)
+($F952*'fnd base rates'!C$109)
+($G952*'fnd base rates'!C$110)
+($H952*'fnd base rates'!C$111)
+($I952*'fnd base rates'!C$112)
+($J952*'fnd base rates'!C$113)
+($K952*'fnd base rates'!C$114)
+($M952*'fnd base rates'!C$116)
+($N952*'fnd base rates'!C$117)
+($O952*'fnd base rates'!C$118)
+($P952*VLOOKUP($S952+12,rate_basefnd,3)))
*$R952</f>
        <v>1592.7368790000003</v>
      </c>
      <c r="V952" s="1">
        <f>(($D952*'fnd base rates'!D$107)
+($E952*'fnd base rates'!D$108)
+($F952*'fnd base rates'!D$109)
+($G952*'fnd base rates'!D$110)
+($H952*'fnd base rates'!D$111)
+($I952*'fnd base rates'!D$112)
+($J952*'fnd base rates'!D$113)
+($K952*'fnd base rates'!D$114)
+($M952*'fnd base rates'!D$116)
+($N952*'fnd base rates'!D$117)
+($O952*'fnd base rates'!D$118)
+($P952*VLOOKUP($S952+12,rate_basefnd,4)))
*$R952</f>
        <v>2457.7999999999997</v>
      </c>
      <c r="W952" s="1">
        <f>(($D952*'fnd base rates'!E$107)
+($E952*'fnd base rates'!E$108)
+($F952*'fnd base rates'!E$109)
+($G952*'fnd base rates'!E$110)
+($H952*'fnd base rates'!E$111)
+($I952*'fnd base rates'!E$112)
+($J952*'fnd base rates'!E$113)
+($K952*'fnd base rates'!E$114)
+($M952*'fnd base rates'!E$116)
+($N952*'fnd base rates'!E$117)
+($O952*'fnd base rates'!E$118)
+($P952*VLOOKUP($S952+12,rate_basefnd,5)))
*$R952</f>
        <v>13683.645777</v>
      </c>
      <c r="X952" s="1">
        <f>(($D952*'fnd base rates'!F$107)
+($E952*'fnd base rates'!F$108)
+($F952*'fnd base rates'!F$109)
+($G952*'fnd base rates'!F$110)
+($H952*'fnd base rates'!F$111)
+($I952*'fnd base rates'!F$112)
+($J952*'fnd base rates'!F$113)
+($K952*'fnd base rates'!F$114)
+($M952*'fnd base rates'!F$116)
+($N952*'fnd base rates'!F$117)
+($O952*'fnd base rates'!F$118)
+($P952*VLOOKUP($S952+12,rate_basefnd,6)))
*$R952</f>
        <v>3573.4151459999998</v>
      </c>
      <c r="Y952" s="1">
        <f>(($D952*'fnd base rates'!G$107)
+($E952*'fnd base rates'!G$108)
+($F952*'fnd base rates'!G$109)
+($G952*'fnd base rates'!G$110)
+($H952*'fnd base rates'!G$111)
+($I952*'fnd base rates'!G$112)
+($J952*'fnd base rates'!G$113)
+($K952*'fnd base rates'!G$114)
+($M952*'fnd base rates'!G$116)
+($N952*'fnd base rates'!G$117)
+($O952*'fnd base rates'!G$118)
+($P952*VLOOKUP($S952+12,rate_basefnd,7)))
*$R952</f>
        <v>573.50841700000001</v>
      </c>
      <c r="Z952" s="1">
        <f>(($D952*'fnd base rates'!H$107)
+($E952*'fnd base rates'!H$108)
+($F952*'fnd base rates'!H$109)
+($G952*'fnd base rates'!H$110)
+($H952*'fnd base rates'!H$111)
+($I952*'fnd base rates'!H$112)
+($J952*'fnd base rates'!H$113)
+($K952*'fnd base rates'!H$114)
+($M952*'fnd base rates'!H$116)
+($N952*'fnd base rates'!H$117)
+($O952*'fnd base rates'!H$118)
+($P952*VLOOKUP($S952+12,rate_basefnd,8)))</f>
        <v>1521.3116300000002</v>
      </c>
      <c r="AA952" s="1">
        <f>(($D952*'fnd base rates'!I$107)
+($E952*'fnd base rates'!I$108)
+($F952*'fnd base rates'!I$109)
+($G952*'fnd base rates'!I$110)
+($H952*'fnd base rates'!I$111)
+($I952*'fnd base rates'!I$112)
+($J952*'fnd base rates'!I$113)
+($K952*'fnd base rates'!I$114)
+($M952*'fnd base rates'!I$116)
+($N952*'fnd base rates'!I$117)
+($O952*'fnd base rates'!I$118)
+($P952*VLOOKUP($S952+12,rate_basefnd,9)))
*$R952</f>
        <v>909.50000000000011</v>
      </c>
      <c r="AB952" s="1">
        <f>(($D952*'fnd base rates'!J$107)
+($E952*'fnd base rates'!J$108)
+($F952*'fnd base rates'!J$109)
+($G952*'fnd base rates'!J$110)
+($H952*'fnd base rates'!J$111)
+($I952*'fnd base rates'!J$112)
+($J952*'fnd base rates'!J$113)
+($K952*'fnd base rates'!J$114)
+($M952*'fnd base rates'!J$116)
+($N952*'fnd base rates'!J$117)
+($O952*'fnd base rates'!J$118)
+($P952*VLOOKUP($S952+12,rate_basefnd,10)))
*$R952</f>
        <v>925.66000000000008</v>
      </c>
      <c r="AC952" s="1">
        <f>(($D952*'fnd base rates'!K$107)
+($E952*'fnd base rates'!K$108)
+($F952*'fnd base rates'!K$109)
+($G952*'fnd base rates'!K$110)
+($H952*'fnd base rates'!K$111)
+($I952*'fnd base rates'!K$112)
+($J952*'fnd base rates'!K$113)
+($K952*'fnd base rates'!K$114)
+($M952*'fnd base rates'!K$116)
+($N952*'fnd base rates'!K$117)
+($O952*'fnd base rates'!K$118)
+($P952*VLOOKUP($S952+12,rate_basefnd,11)))
*$R952</f>
        <v>3155.6820330000005</v>
      </c>
      <c r="AD952" s="1">
        <f>(($D952*'fnd base rates'!L$107)
+($E952*'fnd base rates'!L$108)
+($F952*'fnd base rates'!L$109)
+($G952*'fnd base rates'!L$110)
+($H952*'fnd base rates'!L$111)
+($I952*'fnd base rates'!L$112)
+($J952*'fnd base rates'!L$113)
+($K952*'fnd base rates'!L$114)
+($M952*'fnd base rates'!L$116)
+($N952*'fnd base rates'!L$117)
+($O952*'fnd base rates'!L$118)
+($P952*VLOOKUP($S952+12,rate_basefnd,12)))</f>
        <v>4323.3902180000005</v>
      </c>
      <c r="AE952" s="1">
        <f>(($D952*'fnd base rates'!M$107)
+($E952*'fnd base rates'!M$108)
+($F952*'fnd base rates'!M$109)
+($G952*'fnd base rates'!M$110)
+($H952*'fnd base rates'!M$111)
+($I952*'fnd base rates'!M$112)
+($J952*'fnd base rates'!M$113)
+($K952*'fnd base rates'!M$114)
+($M952*'fnd base rates'!M$116)
+($N952*'fnd base rates'!M$117)
+($O952*'fnd base rates'!M$118)
+($P952*VLOOKUP($S952+12,rate_basefnd,13)))</f>
        <v>0</v>
      </c>
      <c r="AF952" s="4">
        <f t="shared" si="1071"/>
        <v>32716.650100000003</v>
      </c>
      <c r="AH952" s="4">
        <f t="shared" si="1072"/>
        <v>3503160735</v>
      </c>
      <c r="AI952" s="4" t="str">
        <f t="shared" si="1073"/>
        <v>3503</v>
      </c>
      <c r="AJ952" s="2" t="str">
        <f t="shared" si="1074"/>
        <v>160</v>
      </c>
      <c r="AK952" s="2" t="str">
        <f t="shared" si="1075"/>
        <v>735</v>
      </c>
      <c r="AL952" s="4">
        <f t="shared" si="1076"/>
        <v>1</v>
      </c>
      <c r="AM952" s="4">
        <f t="shared" si="1068"/>
        <v>3</v>
      </c>
      <c r="AN952" s="4">
        <f t="shared" si="1077"/>
        <v>32716.650100000003</v>
      </c>
      <c r="AO952" s="4">
        <f t="shared" si="1078"/>
        <v>10906</v>
      </c>
      <c r="AP952" s="4">
        <f t="shared" si="1079"/>
        <v>0</v>
      </c>
      <c r="AQ952" s="2">
        <v>10906</v>
      </c>
      <c r="AW952" s="4">
        <v>10885</v>
      </c>
      <c r="AX952" s="5">
        <f t="shared" si="1080"/>
        <v>21</v>
      </c>
      <c r="AY952" s="4">
        <v>10906</v>
      </c>
      <c r="AZ952" s="5"/>
      <c r="BB952" s="5">
        <f t="shared" ref="BB952" si="1126">BC952-BA952</f>
        <v>0</v>
      </c>
    </row>
    <row r="953" spans="1:54" s="4" customFormat="1">
      <c r="A953" s="278">
        <v>3506</v>
      </c>
      <c r="B953" s="2">
        <v>3506262030</v>
      </c>
      <c r="C953" s="10" t="s">
        <v>1075</v>
      </c>
      <c r="D953" s="15">
        <f>'fnd enro'!D953</f>
        <v>0</v>
      </c>
      <c r="E953" s="15">
        <f>'fnd enro'!E953</f>
        <v>0</v>
      </c>
      <c r="F953" s="15">
        <f>'fnd enro'!F953</f>
        <v>0</v>
      </c>
      <c r="G953" s="15">
        <f>'fnd enro'!G953</f>
        <v>0</v>
      </c>
      <c r="H953" s="15">
        <f>'fnd enro'!H953</f>
        <v>0</v>
      </c>
      <c r="I953" s="15">
        <f>'fnd enro'!I953</f>
        <v>2</v>
      </c>
      <c r="J953" s="15">
        <f>'fnd enro'!J953</f>
        <v>0</v>
      </c>
      <c r="K953" s="16">
        <f>'fnd enro'!K953</f>
        <v>7.6600000000000001E-2</v>
      </c>
      <c r="L953" s="15">
        <f>'fnd enro'!L953</f>
        <v>0</v>
      </c>
      <c r="M953" s="15">
        <f>'fnd enro'!M953</f>
        <v>0</v>
      </c>
      <c r="N953" s="15">
        <f>'fnd enro'!N953</f>
        <v>0</v>
      </c>
      <c r="O953" s="15">
        <f>'fnd enro'!O953</f>
        <v>1</v>
      </c>
      <c r="P953" s="15">
        <f>'fnd enro'!P953</f>
        <v>0</v>
      </c>
      <c r="Q953" s="15">
        <f>'fnd enro'!R953</f>
        <v>2</v>
      </c>
      <c r="R953" s="16">
        <f t="shared" si="1070"/>
        <v>1</v>
      </c>
      <c r="S953" s="15">
        <f>VALUE('fnd enro'!Q953)</f>
        <v>6</v>
      </c>
      <c r="T953" s="2"/>
      <c r="U953" s="1">
        <f>(($D953*'fnd base rates'!C$107)
+($E953*'fnd base rates'!C$108)
+($F953*'fnd base rates'!C$109)
+($G953*'fnd base rates'!C$110)
+($H953*'fnd base rates'!C$111)
+($I953*'fnd base rates'!C$112)
+($J953*'fnd base rates'!C$113)
+($K953*'fnd base rates'!C$114)
+($M953*'fnd base rates'!C$116)
+($N953*'fnd base rates'!C$117)
+($O953*'fnd base rates'!C$118)
+($P953*VLOOKUP($S953+12,rate_basefnd,3)))
*$R953</f>
        <v>1110.764586</v>
      </c>
      <c r="V953" s="1">
        <f>(($D953*'fnd base rates'!D$107)
+($E953*'fnd base rates'!D$108)
+($F953*'fnd base rates'!D$109)
+($G953*'fnd base rates'!D$110)
+($H953*'fnd base rates'!D$111)
+($I953*'fnd base rates'!D$112)
+($J953*'fnd base rates'!D$113)
+($K953*'fnd base rates'!D$114)
+($M953*'fnd base rates'!D$116)
+($N953*'fnd base rates'!D$117)
+($O953*'fnd base rates'!D$118)
+($P953*VLOOKUP($S953+12,rate_basefnd,4)))
*$R953</f>
        <v>1614.28</v>
      </c>
      <c r="W953" s="1">
        <f>(($D953*'fnd base rates'!E$107)
+($E953*'fnd base rates'!E$108)
+($F953*'fnd base rates'!E$109)
+($G953*'fnd base rates'!E$110)
+($H953*'fnd base rates'!E$111)
+($I953*'fnd base rates'!E$112)
+($J953*'fnd base rates'!E$113)
+($K953*'fnd base rates'!E$114)
+($M953*'fnd base rates'!E$116)
+($N953*'fnd base rates'!E$117)
+($O953*'fnd base rates'!E$118)
+($P953*VLOOKUP($S953+12,rate_basefnd,5)))
*$R953</f>
        <v>10445.900518</v>
      </c>
      <c r="X953" s="1">
        <f>(($D953*'fnd base rates'!F$107)
+($E953*'fnd base rates'!F$108)
+($F953*'fnd base rates'!F$109)
+($G953*'fnd base rates'!F$110)
+($H953*'fnd base rates'!F$111)
+($I953*'fnd base rates'!F$112)
+($J953*'fnd base rates'!F$113)
+($K953*'fnd base rates'!F$114)
+($M953*'fnd base rates'!F$116)
+($N953*'fnd base rates'!F$117)
+($O953*'fnd base rates'!F$118)
+($P953*VLOOKUP($S953+12,rate_basefnd,6)))
*$R953</f>
        <v>1842.2367640000002</v>
      </c>
      <c r="Y953" s="1">
        <f>(($D953*'fnd base rates'!G$107)
+($E953*'fnd base rates'!G$108)
+($F953*'fnd base rates'!G$109)
+($G953*'fnd base rates'!G$110)
+($H953*'fnd base rates'!G$111)
+($I953*'fnd base rates'!G$112)
+($J953*'fnd base rates'!G$113)
+($K953*'fnd base rates'!G$114)
+($M953*'fnd base rates'!G$116)
+($N953*'fnd base rates'!G$117)
+($O953*'fnd base rates'!G$118)
+($P953*VLOOKUP($S953+12,rate_basefnd,7)))
*$R953</f>
        <v>356.25227799999999</v>
      </c>
      <c r="Z953" s="1">
        <f>(($D953*'fnd base rates'!H$107)
+($E953*'fnd base rates'!H$108)
+($F953*'fnd base rates'!H$109)
+($G953*'fnd base rates'!H$110)
+($H953*'fnd base rates'!H$111)
+($I953*'fnd base rates'!H$112)
+($J953*'fnd base rates'!H$113)
+($K953*'fnd base rates'!H$114)
+($M953*'fnd base rates'!H$116)
+($N953*'fnd base rates'!H$117)
+($O953*'fnd base rates'!H$118)
+($P953*VLOOKUP($S953+12,rate_basefnd,8)))</f>
        <v>1691.76442</v>
      </c>
      <c r="AA953" s="1">
        <f>(($D953*'fnd base rates'!I$107)
+($E953*'fnd base rates'!I$108)
+($F953*'fnd base rates'!I$109)
+($G953*'fnd base rates'!I$110)
+($H953*'fnd base rates'!I$111)
+($I953*'fnd base rates'!I$112)
+($J953*'fnd base rates'!I$113)
+($K953*'fnd base rates'!I$114)
+($M953*'fnd base rates'!I$116)
+($N953*'fnd base rates'!I$117)
+($O953*'fnd base rates'!I$118)
+($P953*VLOOKUP($S953+12,rate_basefnd,9)))
*$R953</f>
        <v>879.49</v>
      </c>
      <c r="AB953" s="1">
        <f>(($D953*'fnd base rates'!J$107)
+($E953*'fnd base rates'!J$108)
+($F953*'fnd base rates'!J$109)
+($G953*'fnd base rates'!J$110)
+($H953*'fnd base rates'!J$111)
+($I953*'fnd base rates'!J$112)
+($J953*'fnd base rates'!J$113)
+($K953*'fnd base rates'!J$114)
+($M953*'fnd base rates'!J$116)
+($N953*'fnd base rates'!J$117)
+($O953*'fnd base rates'!J$118)
+($P953*VLOOKUP($S953+12,rate_basefnd,10)))
*$R953</f>
        <v>1119.51</v>
      </c>
      <c r="AC953" s="1">
        <f>(($D953*'fnd base rates'!K$107)
+($E953*'fnd base rates'!K$108)
+($F953*'fnd base rates'!K$109)
+($G953*'fnd base rates'!K$110)
+($H953*'fnd base rates'!K$111)
+($I953*'fnd base rates'!K$112)
+($J953*'fnd base rates'!K$113)
+($K953*'fnd base rates'!K$114)
+($M953*'fnd base rates'!K$116)
+($N953*'fnd base rates'!K$117)
+($O953*'fnd base rates'!K$118)
+($P953*VLOOKUP($S953+12,rate_basefnd,11)))
*$R953</f>
        <v>2456.3580219999999</v>
      </c>
      <c r="AD953" s="1">
        <f>(($D953*'fnd base rates'!L$107)
+($E953*'fnd base rates'!L$108)
+($F953*'fnd base rates'!L$109)
+($G953*'fnd base rates'!L$110)
+($H953*'fnd base rates'!L$111)
+($I953*'fnd base rates'!L$112)
+($J953*'fnd base rates'!L$113)
+($K953*'fnd base rates'!L$114)
+($M953*'fnd base rates'!L$116)
+($N953*'fnd base rates'!L$117)
+($O953*'fnd base rates'!L$118)
+($P953*VLOOKUP($S953+12,rate_basefnd,12)))</f>
        <v>2694.7568120000001</v>
      </c>
      <c r="AE953" s="1">
        <f>(($D953*'fnd base rates'!M$107)
+($E953*'fnd base rates'!M$108)
+($F953*'fnd base rates'!M$109)
+($G953*'fnd base rates'!M$110)
+($H953*'fnd base rates'!M$111)
+($I953*'fnd base rates'!M$112)
+($J953*'fnd base rates'!M$113)
+($K953*'fnd base rates'!M$114)
+($M953*'fnd base rates'!M$116)
+($N953*'fnd base rates'!M$117)
+($O953*'fnd base rates'!M$118)
+($P953*VLOOKUP($S953+12,rate_basefnd,13)))</f>
        <v>0</v>
      </c>
      <c r="AF953" s="4">
        <f t="shared" si="1071"/>
        <v>24211.313399999999</v>
      </c>
      <c r="AH953" s="4">
        <f t="shared" si="1072"/>
        <v>3506262030</v>
      </c>
      <c r="AI953" s="4" t="str">
        <f t="shared" si="1073"/>
        <v>3506</v>
      </c>
      <c r="AJ953" s="2" t="str">
        <f t="shared" si="1074"/>
        <v>262</v>
      </c>
      <c r="AK953" s="2" t="str">
        <f t="shared" si="1075"/>
        <v>030</v>
      </c>
      <c r="AL953" s="4">
        <f t="shared" si="1076"/>
        <v>1</v>
      </c>
      <c r="AM953" s="4">
        <f t="shared" si="1068"/>
        <v>2</v>
      </c>
      <c r="AN953" s="4">
        <f t="shared" si="1077"/>
        <v>24211.313399999999</v>
      </c>
      <c r="AO953" s="4">
        <f t="shared" si="1078"/>
        <v>12106</v>
      </c>
      <c r="AP953" s="4">
        <f t="shared" si="1079"/>
        <v>0</v>
      </c>
      <c r="AQ953" s="2">
        <v>12106</v>
      </c>
      <c r="AW953" s="4">
        <v>12074</v>
      </c>
      <c r="AX953" s="5">
        <f t="shared" si="1080"/>
        <v>32</v>
      </c>
      <c r="AY953" s="4">
        <v>12106</v>
      </c>
      <c r="AZ953" s="5"/>
      <c r="BB953" s="5">
        <f t="shared" ref="BB953" si="1127">BC953-BA953</f>
        <v>0</v>
      </c>
    </row>
    <row r="954" spans="1:54" s="4" customFormat="1">
      <c r="A954" s="278">
        <v>3506</v>
      </c>
      <c r="B954" s="2">
        <v>3506262049</v>
      </c>
      <c r="C954" s="10" t="s">
        <v>1075</v>
      </c>
      <c r="D954" s="15">
        <f>'fnd enro'!D954</f>
        <v>0</v>
      </c>
      <c r="E954" s="15">
        <f>'fnd enro'!E954</f>
        <v>0</v>
      </c>
      <c r="F954" s="15">
        <f>'fnd enro'!F954</f>
        <v>0</v>
      </c>
      <c r="G954" s="15">
        <f>'fnd enro'!G954</f>
        <v>0</v>
      </c>
      <c r="H954" s="15">
        <f>'fnd enro'!H954</f>
        <v>0</v>
      </c>
      <c r="I954" s="15">
        <f>'fnd enro'!I954</f>
        <v>2</v>
      </c>
      <c r="J954" s="15">
        <f>'fnd enro'!J954</f>
        <v>0</v>
      </c>
      <c r="K954" s="16">
        <f>'fnd enro'!K954</f>
        <v>7.6600000000000001E-2</v>
      </c>
      <c r="L954" s="15">
        <f>'fnd enro'!L954</f>
        <v>0</v>
      </c>
      <c r="M954" s="15">
        <f>'fnd enro'!M954</f>
        <v>0</v>
      </c>
      <c r="N954" s="15">
        <f>'fnd enro'!N954</f>
        <v>0</v>
      </c>
      <c r="O954" s="15">
        <f>'fnd enro'!O954</f>
        <v>1</v>
      </c>
      <c r="P954" s="15">
        <f>'fnd enro'!P954</f>
        <v>2</v>
      </c>
      <c r="Q954" s="15">
        <f>'fnd enro'!R954</f>
        <v>2</v>
      </c>
      <c r="R954" s="16">
        <f t="shared" si="1070"/>
        <v>1</v>
      </c>
      <c r="S954" s="15">
        <f>VALUE('fnd enro'!Q954)</f>
        <v>8</v>
      </c>
      <c r="T954" s="2"/>
      <c r="U954" s="1">
        <f>(($D954*'fnd base rates'!C$107)
+($E954*'fnd base rates'!C$108)
+($F954*'fnd base rates'!C$109)
+($G954*'fnd base rates'!C$110)
+($H954*'fnd base rates'!C$111)
+($I954*'fnd base rates'!C$112)
+($J954*'fnd base rates'!C$113)
+($K954*'fnd base rates'!C$114)
+($M954*'fnd base rates'!C$116)
+($N954*'fnd base rates'!C$117)
+($O954*'fnd base rates'!C$118)
+($P954*VLOOKUP($S954+12,rate_basefnd,3)))
*$R954</f>
        <v>1241.484586</v>
      </c>
      <c r="V954" s="1">
        <f>(($D954*'fnd base rates'!D$107)
+($E954*'fnd base rates'!D$108)
+($F954*'fnd base rates'!D$109)
+($G954*'fnd base rates'!D$110)
+($H954*'fnd base rates'!D$111)
+($I954*'fnd base rates'!D$112)
+($J954*'fnd base rates'!D$113)
+($K954*'fnd base rates'!D$114)
+($M954*'fnd base rates'!D$116)
+($N954*'fnd base rates'!D$117)
+($O954*'fnd base rates'!D$118)
+($P954*VLOOKUP($S954+12,rate_basefnd,4)))
*$R954</f>
        <v>2233.66</v>
      </c>
      <c r="W954" s="1">
        <f>(($D954*'fnd base rates'!E$107)
+($E954*'fnd base rates'!E$108)
+($F954*'fnd base rates'!E$109)
+($G954*'fnd base rates'!E$110)
+($H954*'fnd base rates'!E$111)
+($I954*'fnd base rates'!E$112)
+($J954*'fnd base rates'!E$113)
+($K954*'fnd base rates'!E$114)
+($M954*'fnd base rates'!E$116)
+($N954*'fnd base rates'!E$117)
+($O954*'fnd base rates'!E$118)
+($P954*VLOOKUP($S954+12,rate_basefnd,5)))
*$R954</f>
        <v>16492.280518</v>
      </c>
      <c r="X954" s="1">
        <f>(($D954*'fnd base rates'!F$107)
+($E954*'fnd base rates'!F$108)
+($F954*'fnd base rates'!F$109)
+($G954*'fnd base rates'!F$110)
+($H954*'fnd base rates'!F$111)
+($I954*'fnd base rates'!F$112)
+($J954*'fnd base rates'!F$113)
+($K954*'fnd base rates'!F$114)
+($M954*'fnd base rates'!F$116)
+($N954*'fnd base rates'!F$117)
+($O954*'fnd base rates'!F$118)
+($P954*VLOOKUP($S954+12,rate_basefnd,6)))
*$R954</f>
        <v>1842.2367640000002</v>
      </c>
      <c r="Y954" s="1">
        <f>(($D954*'fnd base rates'!G$107)
+($E954*'fnd base rates'!G$108)
+($F954*'fnd base rates'!G$109)
+($G954*'fnd base rates'!G$110)
+($H954*'fnd base rates'!G$111)
+($I954*'fnd base rates'!G$112)
+($J954*'fnd base rates'!G$113)
+($K954*'fnd base rates'!G$114)
+($M954*'fnd base rates'!G$116)
+($N954*'fnd base rates'!G$117)
+($O954*'fnd base rates'!G$118)
+($P954*VLOOKUP($S954+12,rate_basefnd,7)))
*$R954</f>
        <v>649.59227799999996</v>
      </c>
      <c r="Z954" s="1">
        <f>(($D954*'fnd base rates'!H$107)
+($E954*'fnd base rates'!H$108)
+($F954*'fnd base rates'!H$109)
+($G954*'fnd base rates'!H$110)
+($H954*'fnd base rates'!H$111)
+($I954*'fnd base rates'!H$112)
+($J954*'fnd base rates'!H$113)
+($K954*'fnd base rates'!H$114)
+($M954*'fnd base rates'!H$116)
+($N954*'fnd base rates'!H$117)
+($O954*'fnd base rates'!H$118)
+($P954*VLOOKUP($S954+12,rate_basefnd,8)))</f>
        <v>1736.74442</v>
      </c>
      <c r="AA954" s="1">
        <f>(($D954*'fnd base rates'!I$107)
+($E954*'fnd base rates'!I$108)
+($F954*'fnd base rates'!I$109)
+($G954*'fnd base rates'!I$110)
+($H954*'fnd base rates'!I$111)
+($I954*'fnd base rates'!I$112)
+($J954*'fnd base rates'!I$113)
+($K954*'fnd base rates'!I$114)
+($M954*'fnd base rates'!I$116)
+($N954*'fnd base rates'!I$117)
+($O954*'fnd base rates'!I$118)
+($P954*VLOOKUP($S954+12,rate_basefnd,9)))
*$R954</f>
        <v>1124.33</v>
      </c>
      <c r="AB954" s="1">
        <f>(($D954*'fnd base rates'!J$107)
+($E954*'fnd base rates'!J$108)
+($F954*'fnd base rates'!J$109)
+($G954*'fnd base rates'!J$110)
+($H954*'fnd base rates'!J$111)
+($I954*'fnd base rates'!J$112)
+($J954*'fnd base rates'!J$113)
+($K954*'fnd base rates'!J$114)
+($M954*'fnd base rates'!J$116)
+($N954*'fnd base rates'!J$117)
+($O954*'fnd base rates'!J$118)
+($P954*VLOOKUP($S954+12,rate_basefnd,10)))
*$R954</f>
        <v>2391.75</v>
      </c>
      <c r="AC954" s="1">
        <f>(($D954*'fnd base rates'!K$107)
+($E954*'fnd base rates'!K$108)
+($F954*'fnd base rates'!K$109)
+($G954*'fnd base rates'!K$110)
+($H954*'fnd base rates'!K$111)
+($I954*'fnd base rates'!K$112)
+($J954*'fnd base rates'!K$113)
+($K954*'fnd base rates'!K$114)
+($M954*'fnd base rates'!K$116)
+($N954*'fnd base rates'!K$117)
+($O954*'fnd base rates'!K$118)
+($P954*VLOOKUP($S954+12,rate_basefnd,11)))
*$R954</f>
        <v>2456.3580219999999</v>
      </c>
      <c r="AD954" s="1">
        <f>(($D954*'fnd base rates'!L$107)
+($E954*'fnd base rates'!L$108)
+($F954*'fnd base rates'!L$109)
+($G954*'fnd base rates'!L$110)
+($H954*'fnd base rates'!L$111)
+($I954*'fnd base rates'!L$112)
+($J954*'fnd base rates'!L$113)
+($K954*'fnd base rates'!L$114)
+($M954*'fnd base rates'!L$116)
+($N954*'fnd base rates'!L$117)
+($O954*'fnd base rates'!L$118)
+($P954*VLOOKUP($S954+12,rate_basefnd,12)))</f>
        <v>3672.796812</v>
      </c>
      <c r="AE954" s="1">
        <f>(($D954*'fnd base rates'!M$107)
+($E954*'fnd base rates'!M$108)
+($F954*'fnd base rates'!M$109)
+($G954*'fnd base rates'!M$110)
+($H954*'fnd base rates'!M$111)
+($I954*'fnd base rates'!M$112)
+($J954*'fnd base rates'!M$113)
+($K954*'fnd base rates'!M$114)
+($M954*'fnd base rates'!M$116)
+($N954*'fnd base rates'!M$117)
+($O954*'fnd base rates'!M$118)
+($P954*VLOOKUP($S954+12,rate_basefnd,13)))</f>
        <v>0</v>
      </c>
      <c r="AF954" s="4">
        <f t="shared" si="1071"/>
        <v>33841.233399999997</v>
      </c>
      <c r="AH954" s="4">
        <f t="shared" si="1072"/>
        <v>3506262049</v>
      </c>
      <c r="AI954" s="4" t="str">
        <f t="shared" si="1073"/>
        <v>3506</v>
      </c>
      <c r="AJ954" s="2" t="str">
        <f t="shared" si="1074"/>
        <v>262</v>
      </c>
      <c r="AK954" s="2" t="str">
        <f t="shared" si="1075"/>
        <v>049</v>
      </c>
      <c r="AL954" s="4">
        <f t="shared" si="1076"/>
        <v>1</v>
      </c>
      <c r="AM954" s="4">
        <f t="shared" si="1068"/>
        <v>2</v>
      </c>
      <c r="AN954" s="4">
        <f t="shared" si="1077"/>
        <v>33841.233399999997</v>
      </c>
      <c r="AO954" s="4">
        <f t="shared" si="1078"/>
        <v>16921</v>
      </c>
      <c r="AP954" s="4">
        <f t="shared" si="1079"/>
        <v>0</v>
      </c>
      <c r="AQ954" s="2">
        <v>16921</v>
      </c>
      <c r="AW954" s="4">
        <v>16850</v>
      </c>
      <c r="AX954" s="5">
        <f t="shared" si="1080"/>
        <v>71</v>
      </c>
      <c r="AY954" s="4">
        <v>16921</v>
      </c>
      <c r="AZ954" s="5"/>
      <c r="BB954" s="5">
        <f t="shared" ref="BB954" si="1128">BC954-BA954</f>
        <v>0</v>
      </c>
    </row>
    <row r="955" spans="1:54" s="4" customFormat="1">
      <c r="A955" s="278">
        <v>3506</v>
      </c>
      <c r="B955" s="2">
        <v>3506262071</v>
      </c>
      <c r="C955" s="10" t="s">
        <v>1075</v>
      </c>
      <c r="D955" s="15">
        <f>'fnd enro'!D955</f>
        <v>0</v>
      </c>
      <c r="E955" s="15">
        <f>'fnd enro'!E955</f>
        <v>0</v>
      </c>
      <c r="F955" s="15">
        <f>'fnd enro'!F955</f>
        <v>0</v>
      </c>
      <c r="G955" s="15">
        <f>'fnd enro'!G955</f>
        <v>0</v>
      </c>
      <c r="H955" s="15">
        <f>'fnd enro'!H955</f>
        <v>1</v>
      </c>
      <c r="I955" s="15">
        <f>'fnd enro'!I955</f>
        <v>2</v>
      </c>
      <c r="J955" s="15">
        <f>'fnd enro'!J955</f>
        <v>0</v>
      </c>
      <c r="K955" s="16">
        <f>'fnd enro'!K955</f>
        <v>0.1149</v>
      </c>
      <c r="L955" s="15">
        <f>'fnd enro'!L955</f>
        <v>0</v>
      </c>
      <c r="M955" s="15">
        <f>'fnd enro'!M955</f>
        <v>0</v>
      </c>
      <c r="N955" s="15">
        <f>'fnd enro'!N955</f>
        <v>0</v>
      </c>
      <c r="O955" s="15">
        <f>'fnd enro'!O955</f>
        <v>0</v>
      </c>
      <c r="P955" s="15">
        <f>'fnd enro'!P955</f>
        <v>0</v>
      </c>
      <c r="Q955" s="15">
        <f>'fnd enro'!R955</f>
        <v>3</v>
      </c>
      <c r="R955" s="16">
        <f t="shared" si="1070"/>
        <v>1</v>
      </c>
      <c r="S955" s="15">
        <f>VALUE('fnd enro'!Q955)</f>
        <v>4</v>
      </c>
      <c r="T955" s="2"/>
      <c r="U955" s="1">
        <f>(($D955*'fnd base rates'!C$107)
+($E955*'fnd base rates'!C$108)
+($F955*'fnd base rates'!C$109)
+($G955*'fnd base rates'!C$110)
+($H955*'fnd base rates'!C$111)
+($I955*'fnd base rates'!C$112)
+($J955*'fnd base rates'!C$113)
+($K955*'fnd base rates'!C$114)
+($M955*'fnd base rates'!C$116)
+($N955*'fnd base rates'!C$117)
+($O955*'fnd base rates'!C$118)
+($P955*VLOOKUP($S955+12,rate_basefnd,3)))
*$R955</f>
        <v>1537.5668790000002</v>
      </c>
      <c r="V955" s="1">
        <f>(($D955*'fnd base rates'!D$107)
+($E955*'fnd base rates'!D$108)
+($F955*'fnd base rates'!D$109)
+($G955*'fnd base rates'!D$110)
+($H955*'fnd base rates'!D$111)
+($I955*'fnd base rates'!D$112)
+($J955*'fnd base rates'!D$113)
+($K955*'fnd base rates'!D$114)
+($M955*'fnd base rates'!D$116)
+($N955*'fnd base rates'!D$117)
+($O955*'fnd base rates'!D$118)
+($P955*VLOOKUP($S955+12,rate_basefnd,4)))
*$R955</f>
        <v>2196.39</v>
      </c>
      <c r="W955" s="1">
        <f>(($D955*'fnd base rates'!E$107)
+($E955*'fnd base rates'!E$108)
+($F955*'fnd base rates'!E$109)
+($G955*'fnd base rates'!E$110)
+($H955*'fnd base rates'!E$111)
+($I955*'fnd base rates'!E$112)
+($J955*'fnd base rates'!E$113)
+($K955*'fnd base rates'!E$114)
+($M955*'fnd base rates'!E$116)
+($N955*'fnd base rates'!E$117)
+($O955*'fnd base rates'!E$118)
+($P955*VLOOKUP($S955+12,rate_basefnd,5)))
*$R955</f>
        <v>12703.545776999999</v>
      </c>
      <c r="X955" s="1">
        <f>(($D955*'fnd base rates'!F$107)
+($E955*'fnd base rates'!F$108)
+($F955*'fnd base rates'!F$109)
+($G955*'fnd base rates'!F$110)
+($H955*'fnd base rates'!F$111)
+($I955*'fnd base rates'!F$112)
+($J955*'fnd base rates'!F$113)
+($K955*'fnd base rates'!F$114)
+($M955*'fnd base rates'!F$116)
+($N955*'fnd base rates'!F$117)
+($O955*'fnd base rates'!F$118)
+($P955*VLOOKUP($S955+12,rate_basefnd,6)))
*$R955</f>
        <v>2642.1451459999998</v>
      </c>
      <c r="Y955" s="1">
        <f>(($D955*'fnd base rates'!G$107)
+($E955*'fnd base rates'!G$108)
+($F955*'fnd base rates'!G$109)
+($G955*'fnd base rates'!G$110)
+($H955*'fnd base rates'!G$111)
+($I955*'fnd base rates'!G$112)
+($J955*'fnd base rates'!G$113)
+($K955*'fnd base rates'!G$114)
+($M955*'fnd base rates'!G$116)
+($N955*'fnd base rates'!G$117)
+($O955*'fnd base rates'!G$118)
+($P955*VLOOKUP($S955+12,rate_basefnd,7)))
*$R955</f>
        <v>474.45841699999994</v>
      </c>
      <c r="Z955" s="1">
        <f>(($D955*'fnd base rates'!H$107)
+($E955*'fnd base rates'!H$108)
+($F955*'fnd base rates'!H$109)
+($G955*'fnd base rates'!H$110)
+($H955*'fnd base rates'!H$111)
+($I955*'fnd base rates'!H$112)
+($J955*'fnd base rates'!H$113)
+($K955*'fnd base rates'!H$114)
+($M955*'fnd base rates'!H$116)
+($N955*'fnd base rates'!H$117)
+($O955*'fnd base rates'!H$118)
+($P955*VLOOKUP($S955+12,rate_basefnd,8)))</f>
        <v>2085.3916300000001</v>
      </c>
      <c r="AA955" s="1">
        <f>(($D955*'fnd base rates'!I$107)
+($E955*'fnd base rates'!I$108)
+($F955*'fnd base rates'!I$109)
+($G955*'fnd base rates'!I$110)
+($H955*'fnd base rates'!I$111)
+($I955*'fnd base rates'!I$112)
+($J955*'fnd base rates'!I$113)
+($K955*'fnd base rates'!I$114)
+($M955*'fnd base rates'!I$116)
+($N955*'fnd base rates'!I$117)
+($O955*'fnd base rates'!I$118)
+($P955*VLOOKUP($S955+12,rate_basefnd,9)))
*$R955</f>
        <v>1151.3200000000002</v>
      </c>
      <c r="AB955" s="1">
        <f>(($D955*'fnd base rates'!J$107)
+($E955*'fnd base rates'!J$108)
+($F955*'fnd base rates'!J$109)
+($G955*'fnd base rates'!J$110)
+($H955*'fnd base rates'!J$111)
+($I955*'fnd base rates'!J$112)
+($J955*'fnd base rates'!J$113)
+($K955*'fnd base rates'!J$114)
+($M955*'fnd base rates'!J$116)
+($N955*'fnd base rates'!J$117)
+($O955*'fnd base rates'!J$118)
+($P955*VLOOKUP($S955+12,rate_basefnd,10)))
*$R955</f>
        <v>1336.1799999999998</v>
      </c>
      <c r="AC955" s="1">
        <f>(($D955*'fnd base rates'!K$107)
+($E955*'fnd base rates'!K$108)
+($F955*'fnd base rates'!K$109)
+($G955*'fnd base rates'!K$110)
+($H955*'fnd base rates'!K$111)
+($I955*'fnd base rates'!K$112)
+($J955*'fnd base rates'!K$113)
+($K955*'fnd base rates'!K$114)
+($M955*'fnd base rates'!K$116)
+($N955*'fnd base rates'!K$117)
+($O955*'fnd base rates'!K$118)
+($P955*VLOOKUP($S955+12,rate_basefnd,11)))
*$R955</f>
        <v>3329.5020330000002</v>
      </c>
      <c r="AD955" s="1">
        <f>(($D955*'fnd base rates'!L$107)
+($E955*'fnd base rates'!L$108)
+($F955*'fnd base rates'!L$109)
+($G955*'fnd base rates'!L$110)
+($H955*'fnd base rates'!L$111)
+($I955*'fnd base rates'!L$112)
+($J955*'fnd base rates'!L$113)
+($K955*'fnd base rates'!L$114)
+($M955*'fnd base rates'!L$116)
+($N955*'fnd base rates'!L$117)
+($O955*'fnd base rates'!L$118)
+($P955*VLOOKUP($S955+12,rate_basefnd,12)))</f>
        <v>3810.5502180000003</v>
      </c>
      <c r="AE955" s="1">
        <f>(($D955*'fnd base rates'!M$107)
+($E955*'fnd base rates'!M$108)
+($F955*'fnd base rates'!M$109)
+($G955*'fnd base rates'!M$110)
+($H955*'fnd base rates'!M$111)
+($I955*'fnd base rates'!M$112)
+($J955*'fnd base rates'!M$113)
+($K955*'fnd base rates'!M$114)
+($M955*'fnd base rates'!M$116)
+($N955*'fnd base rates'!M$117)
+($O955*'fnd base rates'!M$118)
+($P955*VLOOKUP($S955+12,rate_basefnd,13)))</f>
        <v>0</v>
      </c>
      <c r="AF955" s="4">
        <f t="shared" si="1071"/>
        <v>31267.0501</v>
      </c>
      <c r="AH955" s="4">
        <f t="shared" si="1072"/>
        <v>3506262071</v>
      </c>
      <c r="AI955" s="4" t="str">
        <f t="shared" si="1073"/>
        <v>3506</v>
      </c>
      <c r="AJ955" s="2" t="str">
        <f t="shared" si="1074"/>
        <v>262</v>
      </c>
      <c r="AK955" s="2" t="str">
        <f t="shared" si="1075"/>
        <v>071</v>
      </c>
      <c r="AL955" s="4">
        <f t="shared" si="1076"/>
        <v>1</v>
      </c>
      <c r="AM955" s="4">
        <f t="shared" si="1068"/>
        <v>3</v>
      </c>
      <c r="AN955" s="4">
        <f t="shared" si="1077"/>
        <v>31267.0501</v>
      </c>
      <c r="AO955" s="4">
        <f t="shared" si="1078"/>
        <v>10422</v>
      </c>
      <c r="AP955" s="4">
        <f t="shared" si="1079"/>
        <v>0</v>
      </c>
      <c r="AQ955" s="2">
        <v>10422</v>
      </c>
      <c r="AW955" s="4">
        <v>10407</v>
      </c>
      <c r="AX955" s="5">
        <f t="shared" si="1080"/>
        <v>15</v>
      </c>
      <c r="AY955" s="4">
        <v>10422</v>
      </c>
      <c r="AZ955" s="5"/>
      <c r="BB955" s="5">
        <f t="shared" ref="BB955" si="1129">BC955-BA955</f>
        <v>0</v>
      </c>
    </row>
    <row r="956" spans="1:54" s="4" customFormat="1">
      <c r="A956" s="278">
        <v>3506</v>
      </c>
      <c r="B956" s="2">
        <v>3506262093</v>
      </c>
      <c r="C956" s="10" t="s">
        <v>1075</v>
      </c>
      <c r="D956" s="15">
        <f>'fnd enro'!D956</f>
        <v>0</v>
      </c>
      <c r="E956" s="15">
        <f>'fnd enro'!E956</f>
        <v>0</v>
      </c>
      <c r="F956" s="15">
        <f>'fnd enro'!F956</f>
        <v>0</v>
      </c>
      <c r="G956" s="15">
        <f>'fnd enro'!G956</f>
        <v>0</v>
      </c>
      <c r="H956" s="15">
        <f>'fnd enro'!H956</f>
        <v>3</v>
      </c>
      <c r="I956" s="15">
        <f>'fnd enro'!I956</f>
        <v>1</v>
      </c>
      <c r="J956" s="15">
        <f>'fnd enro'!J956</f>
        <v>0</v>
      </c>
      <c r="K956" s="16">
        <f>'fnd enro'!K956</f>
        <v>0.1532</v>
      </c>
      <c r="L956" s="15">
        <f>'fnd enro'!L956</f>
        <v>0</v>
      </c>
      <c r="M956" s="15">
        <f>'fnd enro'!M956</f>
        <v>0</v>
      </c>
      <c r="N956" s="15">
        <f>'fnd enro'!N956</f>
        <v>0</v>
      </c>
      <c r="O956" s="15">
        <f>'fnd enro'!O956</f>
        <v>0</v>
      </c>
      <c r="P956" s="15">
        <f>'fnd enro'!P956</f>
        <v>3</v>
      </c>
      <c r="Q956" s="15">
        <f>'fnd enro'!R956</f>
        <v>4</v>
      </c>
      <c r="R956" s="16">
        <f t="shared" si="1070"/>
        <v>1</v>
      </c>
      <c r="S956" s="15">
        <f>VALUE('fnd enro'!Q956)</f>
        <v>11</v>
      </c>
      <c r="T956" s="2"/>
      <c r="U956" s="1">
        <f>(($D956*'fnd base rates'!C$107)
+($E956*'fnd base rates'!C$108)
+($F956*'fnd base rates'!C$109)
+($G956*'fnd base rates'!C$110)
+($H956*'fnd base rates'!C$111)
+($I956*'fnd base rates'!C$112)
+($J956*'fnd base rates'!C$113)
+($K956*'fnd base rates'!C$114)
+($M956*'fnd base rates'!C$116)
+($N956*'fnd base rates'!C$117)
+($O956*'fnd base rates'!C$118)
+($P956*VLOOKUP($S956+12,rate_basefnd,3)))
*$R956</f>
        <v>2266.779172</v>
      </c>
      <c r="V956" s="1">
        <f>(($D956*'fnd base rates'!D$107)
+($E956*'fnd base rates'!D$108)
+($F956*'fnd base rates'!D$109)
+($G956*'fnd base rates'!D$110)
+($H956*'fnd base rates'!D$111)
+($I956*'fnd base rates'!D$112)
+($J956*'fnd base rates'!D$113)
+($K956*'fnd base rates'!D$114)
+($M956*'fnd base rates'!D$116)
+($N956*'fnd base rates'!D$117)
+($O956*'fnd base rates'!D$118)
+($P956*VLOOKUP($S956+12,rate_basefnd,4)))
*$R956</f>
        <v>3955.1499999999996</v>
      </c>
      <c r="W956" s="1">
        <f>(($D956*'fnd base rates'!E$107)
+($E956*'fnd base rates'!E$108)
+($F956*'fnd base rates'!E$109)
+($G956*'fnd base rates'!E$110)
+($H956*'fnd base rates'!E$111)
+($I956*'fnd base rates'!E$112)
+($J956*'fnd base rates'!E$113)
+($K956*'fnd base rates'!E$114)
+($M956*'fnd base rates'!E$116)
+($N956*'fnd base rates'!E$117)
+($O956*'fnd base rates'!E$118)
+($P956*VLOOKUP($S956+12,rate_basefnd,5)))
*$R956</f>
        <v>24643.121036</v>
      </c>
      <c r="X956" s="1">
        <f>(($D956*'fnd base rates'!F$107)
+($E956*'fnd base rates'!F$108)
+($F956*'fnd base rates'!F$109)
+($G956*'fnd base rates'!F$110)
+($H956*'fnd base rates'!F$111)
+($I956*'fnd base rates'!F$112)
+($J956*'fnd base rates'!F$113)
+($K956*'fnd base rates'!F$114)
+($M956*'fnd base rates'!F$116)
+($N956*'fnd base rates'!F$117)
+($O956*'fnd base rates'!F$118)
+($P956*VLOOKUP($S956+12,rate_basefnd,6)))
*$R956</f>
        <v>3695.8935280000005</v>
      </c>
      <c r="Y956" s="1">
        <f>(($D956*'fnd base rates'!G$107)
+($E956*'fnd base rates'!G$108)
+($F956*'fnd base rates'!G$109)
+($G956*'fnd base rates'!G$110)
+($H956*'fnd base rates'!G$111)
+($I956*'fnd base rates'!G$112)
+($J956*'fnd base rates'!G$113)
+($K956*'fnd base rates'!G$114)
+($M956*'fnd base rates'!G$116)
+($N956*'fnd base rates'!G$117)
+($O956*'fnd base rates'!G$118)
+($P956*VLOOKUP($S956+12,rate_basefnd,7)))
*$R956</f>
        <v>1126.104556</v>
      </c>
      <c r="Z956" s="1">
        <f>(($D956*'fnd base rates'!H$107)
+($E956*'fnd base rates'!H$108)
+($F956*'fnd base rates'!H$109)
+($G956*'fnd base rates'!H$110)
+($H956*'fnd base rates'!H$111)
+($I956*'fnd base rates'!H$112)
+($J956*'fnd base rates'!H$113)
+($K956*'fnd base rates'!H$114)
+($M956*'fnd base rates'!H$116)
+($N956*'fnd base rates'!H$117)
+($O956*'fnd base rates'!H$118)
+($P956*VLOOKUP($S956+12,rate_basefnd,8)))</f>
        <v>2369.1588400000001</v>
      </c>
      <c r="AA956" s="1">
        <f>(($D956*'fnd base rates'!I$107)
+($E956*'fnd base rates'!I$108)
+($F956*'fnd base rates'!I$109)
+($G956*'fnd base rates'!I$110)
+($H956*'fnd base rates'!I$111)
+($I956*'fnd base rates'!I$112)
+($J956*'fnd base rates'!I$113)
+($K956*'fnd base rates'!I$114)
+($M956*'fnd base rates'!I$116)
+($N956*'fnd base rates'!I$117)
+($O956*'fnd base rates'!I$118)
+($P956*VLOOKUP($S956+12,rate_basefnd,9)))
*$R956</f>
        <v>1821.77</v>
      </c>
      <c r="AB956" s="1">
        <f>(($D956*'fnd base rates'!J$107)
+($E956*'fnd base rates'!J$108)
+($F956*'fnd base rates'!J$109)
+($G956*'fnd base rates'!J$110)
+($H956*'fnd base rates'!J$111)
+($I956*'fnd base rates'!J$112)
+($J956*'fnd base rates'!J$113)
+($K956*'fnd base rates'!J$114)
+($M956*'fnd base rates'!J$116)
+($N956*'fnd base rates'!J$117)
+($O956*'fnd base rates'!J$118)
+($P956*VLOOKUP($S956+12,rate_basefnd,10)))
*$R956</f>
        <v>3372.0999999999995</v>
      </c>
      <c r="AC956" s="1">
        <f>(($D956*'fnd base rates'!K$107)
+($E956*'fnd base rates'!K$108)
+($F956*'fnd base rates'!K$109)
+($G956*'fnd base rates'!K$110)
+($H956*'fnd base rates'!K$111)
+($I956*'fnd base rates'!K$112)
+($J956*'fnd base rates'!K$113)
+($K956*'fnd base rates'!K$114)
+($M956*'fnd base rates'!K$116)
+($N956*'fnd base rates'!K$117)
+($O956*'fnd base rates'!K$118)
+($P956*VLOOKUP($S956+12,rate_basefnd,11)))
*$R956</f>
        <v>4490.5360440000004</v>
      </c>
      <c r="AD956" s="1">
        <f>(($D956*'fnd base rates'!L$107)
+($E956*'fnd base rates'!L$108)
+($F956*'fnd base rates'!L$109)
+($G956*'fnd base rates'!L$110)
+($H956*'fnd base rates'!L$111)
+($I956*'fnd base rates'!L$112)
+($J956*'fnd base rates'!L$113)
+($K956*'fnd base rates'!L$114)
+($M956*'fnd base rates'!L$116)
+($N956*'fnd base rates'!L$117)
+($O956*'fnd base rates'!L$118)
+($P956*VLOOKUP($S956+12,rate_basefnd,12)))</f>
        <v>6905.2236240000002</v>
      </c>
      <c r="AE956" s="1">
        <f>(($D956*'fnd base rates'!M$107)
+($E956*'fnd base rates'!M$108)
+($F956*'fnd base rates'!M$109)
+($G956*'fnd base rates'!M$110)
+($H956*'fnd base rates'!M$111)
+($I956*'fnd base rates'!M$112)
+($J956*'fnd base rates'!M$113)
+($K956*'fnd base rates'!M$114)
+($M956*'fnd base rates'!M$116)
+($N956*'fnd base rates'!M$117)
+($O956*'fnd base rates'!M$118)
+($P956*VLOOKUP($S956+12,rate_basefnd,13)))</f>
        <v>0</v>
      </c>
      <c r="AF956" s="4">
        <f t="shared" si="1071"/>
        <v>54645.83679999999</v>
      </c>
      <c r="AH956" s="4">
        <f t="shared" si="1072"/>
        <v>3506262093</v>
      </c>
      <c r="AI956" s="4" t="str">
        <f t="shared" si="1073"/>
        <v>3506</v>
      </c>
      <c r="AJ956" s="2" t="str">
        <f t="shared" si="1074"/>
        <v>262</v>
      </c>
      <c r="AK956" s="2" t="str">
        <f t="shared" si="1075"/>
        <v>093</v>
      </c>
      <c r="AL956" s="4">
        <f t="shared" si="1076"/>
        <v>1</v>
      </c>
      <c r="AM956" s="4">
        <f t="shared" si="1068"/>
        <v>4</v>
      </c>
      <c r="AN956" s="4">
        <f t="shared" si="1077"/>
        <v>54645.83679999999</v>
      </c>
      <c r="AO956" s="4">
        <f t="shared" si="1078"/>
        <v>13661</v>
      </c>
      <c r="AP956" s="4">
        <f t="shared" si="1079"/>
        <v>0</v>
      </c>
      <c r="AQ956" s="2">
        <v>13661</v>
      </c>
      <c r="AW956" s="4">
        <v>13583</v>
      </c>
      <c r="AX956" s="5">
        <f t="shared" si="1080"/>
        <v>78</v>
      </c>
      <c r="AY956" s="4">
        <v>13661</v>
      </c>
      <c r="AZ956" s="5"/>
      <c r="BB956" s="5">
        <f t="shared" ref="BB956" si="1130">BC956-BA956</f>
        <v>0</v>
      </c>
    </row>
    <row r="957" spans="1:54" s="4" customFormat="1">
      <c r="A957" s="278">
        <v>3506</v>
      </c>
      <c r="B957" s="2">
        <v>3506262149</v>
      </c>
      <c r="C957" s="10" t="s">
        <v>1075</v>
      </c>
      <c r="D957" s="15">
        <f>'fnd enro'!D957</f>
        <v>0</v>
      </c>
      <c r="E957" s="15">
        <f>'fnd enro'!E957</f>
        <v>0</v>
      </c>
      <c r="F957" s="15">
        <f>'fnd enro'!F957</f>
        <v>0</v>
      </c>
      <c r="G957" s="15">
        <f>'fnd enro'!G957</f>
        <v>0</v>
      </c>
      <c r="H957" s="15">
        <f>'fnd enro'!H957</f>
        <v>0</v>
      </c>
      <c r="I957" s="15">
        <f>'fnd enro'!I957</f>
        <v>2</v>
      </c>
      <c r="J957" s="15">
        <f>'fnd enro'!J957</f>
        <v>0</v>
      </c>
      <c r="K957" s="16">
        <f>'fnd enro'!K957</f>
        <v>7.6600000000000001E-2</v>
      </c>
      <c r="L957" s="15">
        <f>'fnd enro'!L957</f>
        <v>0</v>
      </c>
      <c r="M957" s="15">
        <f>'fnd enro'!M957</f>
        <v>0</v>
      </c>
      <c r="N957" s="15">
        <f>'fnd enro'!N957</f>
        <v>0</v>
      </c>
      <c r="O957" s="15">
        <f>'fnd enro'!O957</f>
        <v>0</v>
      </c>
      <c r="P957" s="15">
        <f>'fnd enro'!P957</f>
        <v>2</v>
      </c>
      <c r="Q957" s="15">
        <f>'fnd enro'!R957</f>
        <v>2</v>
      </c>
      <c r="R957" s="16">
        <f t="shared" si="1070"/>
        <v>1</v>
      </c>
      <c r="S957" s="15">
        <f>VALUE('fnd enro'!Q957)</f>
        <v>12</v>
      </c>
      <c r="T957" s="2"/>
      <c r="U957" s="1">
        <f>(($D957*'fnd base rates'!C$107)
+($E957*'fnd base rates'!C$108)
+($F957*'fnd base rates'!C$109)
+($G957*'fnd base rates'!C$110)
+($H957*'fnd base rates'!C$111)
+($I957*'fnd base rates'!C$112)
+($J957*'fnd base rates'!C$113)
+($K957*'fnd base rates'!C$114)
+($M957*'fnd base rates'!C$116)
+($N957*'fnd base rates'!C$117)
+($O957*'fnd base rates'!C$118)
+($P957*VLOOKUP($S957+12,rate_basefnd,3)))
*$R957</f>
        <v>1173.6245859999999</v>
      </c>
      <c r="V957" s="1">
        <f>(($D957*'fnd base rates'!D$107)
+($E957*'fnd base rates'!D$108)
+($F957*'fnd base rates'!D$109)
+($G957*'fnd base rates'!D$110)
+($H957*'fnd base rates'!D$111)
+($I957*'fnd base rates'!D$112)
+($J957*'fnd base rates'!D$113)
+($K957*'fnd base rates'!D$114)
+($M957*'fnd base rates'!D$116)
+($N957*'fnd base rates'!D$117)
+($O957*'fnd base rates'!D$118)
+($P957*VLOOKUP($S957+12,rate_basefnd,4)))
*$R957</f>
        <v>2168.1999999999998</v>
      </c>
      <c r="W957" s="1">
        <f>(($D957*'fnd base rates'!E$107)
+($E957*'fnd base rates'!E$108)
+($F957*'fnd base rates'!E$109)
+($G957*'fnd base rates'!E$110)
+($H957*'fnd base rates'!E$111)
+($I957*'fnd base rates'!E$112)
+($J957*'fnd base rates'!E$113)
+($K957*'fnd base rates'!E$114)
+($M957*'fnd base rates'!E$116)
+($N957*'fnd base rates'!E$117)
+($O957*'fnd base rates'!E$118)
+($P957*VLOOKUP($S957+12,rate_basefnd,5)))
*$R957</f>
        <v>16267.590518000001</v>
      </c>
      <c r="X957" s="1">
        <f>(($D957*'fnd base rates'!F$107)
+($E957*'fnd base rates'!F$108)
+($F957*'fnd base rates'!F$109)
+($G957*'fnd base rates'!F$110)
+($H957*'fnd base rates'!F$111)
+($I957*'fnd base rates'!F$112)
+($J957*'fnd base rates'!F$113)
+($K957*'fnd base rates'!F$114)
+($M957*'fnd base rates'!F$116)
+($N957*'fnd base rates'!F$117)
+($O957*'fnd base rates'!F$118)
+($P957*VLOOKUP($S957+12,rate_basefnd,6)))
*$R957</f>
        <v>1692.2167640000002</v>
      </c>
      <c r="Y957" s="1">
        <f>(($D957*'fnd base rates'!G$107)
+($E957*'fnd base rates'!G$108)
+($F957*'fnd base rates'!G$109)
+($G957*'fnd base rates'!G$110)
+($H957*'fnd base rates'!G$111)
+($I957*'fnd base rates'!G$112)
+($J957*'fnd base rates'!G$113)
+($K957*'fnd base rates'!G$114)
+($M957*'fnd base rates'!G$116)
+($N957*'fnd base rates'!G$117)
+($O957*'fnd base rates'!G$118)
+($P957*VLOOKUP($S957+12,rate_basefnd,7)))
*$R957</f>
        <v>646.77227799999991</v>
      </c>
      <c r="Z957" s="1">
        <f>(($D957*'fnd base rates'!H$107)
+($E957*'fnd base rates'!H$108)
+($F957*'fnd base rates'!H$109)
+($G957*'fnd base rates'!H$110)
+($H957*'fnd base rates'!H$111)
+($I957*'fnd base rates'!H$112)
+($J957*'fnd base rates'!H$113)
+($K957*'fnd base rates'!H$114)
+($M957*'fnd base rates'!H$116)
+($N957*'fnd base rates'!H$117)
+($O957*'fnd base rates'!H$118)
+($P957*VLOOKUP($S957+12,rate_basefnd,8)))</f>
        <v>1635.7144199999998</v>
      </c>
      <c r="AA957" s="1">
        <f>(($D957*'fnd base rates'!I$107)
+($E957*'fnd base rates'!I$108)
+($F957*'fnd base rates'!I$109)
+($G957*'fnd base rates'!I$110)
+($H957*'fnd base rates'!I$111)
+($I957*'fnd base rates'!I$112)
+($J957*'fnd base rates'!I$113)
+($K957*'fnd base rates'!I$114)
+($M957*'fnd base rates'!I$116)
+($N957*'fnd base rates'!I$117)
+($O957*'fnd base rates'!I$118)
+($P957*VLOOKUP($S957+12,rate_basefnd,9)))
*$R957</f>
        <v>1093.46</v>
      </c>
      <c r="AB957" s="1">
        <f>(($D957*'fnd base rates'!J$107)
+($E957*'fnd base rates'!J$108)
+($F957*'fnd base rates'!J$109)
+($G957*'fnd base rates'!J$110)
+($H957*'fnd base rates'!J$111)
+($I957*'fnd base rates'!J$112)
+($J957*'fnd base rates'!J$113)
+($K957*'fnd base rates'!J$114)
+($M957*'fnd base rates'!J$116)
+($N957*'fnd base rates'!J$117)
+($O957*'fnd base rates'!J$118)
+($P957*VLOOKUP($S957+12,rate_basefnd,10)))
*$R957</f>
        <v>2544</v>
      </c>
      <c r="AC957" s="1">
        <f>(($D957*'fnd base rates'!K$107)
+($E957*'fnd base rates'!K$108)
+($F957*'fnd base rates'!K$109)
+($G957*'fnd base rates'!K$110)
+($H957*'fnd base rates'!K$111)
+($I957*'fnd base rates'!K$112)
+($J957*'fnd base rates'!K$113)
+($K957*'fnd base rates'!K$114)
+($M957*'fnd base rates'!K$116)
+($N957*'fnd base rates'!K$117)
+($O957*'fnd base rates'!K$118)
+($P957*VLOOKUP($S957+12,rate_basefnd,11)))
*$R957</f>
        <v>2199.1880219999998</v>
      </c>
      <c r="AD957" s="1">
        <f>(($D957*'fnd base rates'!L$107)
+($E957*'fnd base rates'!L$108)
+($F957*'fnd base rates'!L$109)
+($G957*'fnd base rates'!L$110)
+($H957*'fnd base rates'!L$111)
+($I957*'fnd base rates'!L$112)
+($J957*'fnd base rates'!L$113)
+($K957*'fnd base rates'!L$114)
+($M957*'fnd base rates'!L$116)
+($N957*'fnd base rates'!L$117)
+($O957*'fnd base rates'!L$118)
+($P957*VLOOKUP($S957+12,rate_basefnd,12)))</f>
        <v>3570.586812</v>
      </c>
      <c r="AE957" s="1">
        <f>(($D957*'fnd base rates'!M$107)
+($E957*'fnd base rates'!M$108)
+($F957*'fnd base rates'!M$109)
+($G957*'fnd base rates'!M$110)
+($H957*'fnd base rates'!M$111)
+($I957*'fnd base rates'!M$112)
+($J957*'fnd base rates'!M$113)
+($K957*'fnd base rates'!M$114)
+($M957*'fnd base rates'!M$116)
+($N957*'fnd base rates'!M$117)
+($O957*'fnd base rates'!M$118)
+($P957*VLOOKUP($S957+12,rate_basefnd,13)))</f>
        <v>0</v>
      </c>
      <c r="AF957" s="4">
        <f t="shared" si="1071"/>
        <v>32991.3534</v>
      </c>
      <c r="AH957" s="4">
        <f t="shared" si="1072"/>
        <v>3506262149</v>
      </c>
      <c r="AI957" s="4" t="str">
        <f t="shared" si="1073"/>
        <v>3506</v>
      </c>
      <c r="AJ957" s="2" t="str">
        <f t="shared" si="1074"/>
        <v>262</v>
      </c>
      <c r="AK957" s="2" t="str">
        <f t="shared" si="1075"/>
        <v>149</v>
      </c>
      <c r="AL957" s="4">
        <f t="shared" si="1076"/>
        <v>1</v>
      </c>
      <c r="AM957" s="4">
        <f t="shared" si="1068"/>
        <v>2</v>
      </c>
      <c r="AN957" s="4">
        <f t="shared" si="1077"/>
        <v>32991.3534</v>
      </c>
      <c r="AO957" s="4">
        <f t="shared" si="1078"/>
        <v>16496</v>
      </c>
      <c r="AP957" s="4">
        <f t="shared" si="1079"/>
        <v>0</v>
      </c>
      <c r="AQ957" s="2">
        <v>16496</v>
      </c>
      <c r="AW957" s="4">
        <v>16378</v>
      </c>
      <c r="AX957" s="5">
        <f t="shared" si="1080"/>
        <v>118</v>
      </c>
      <c r="AY957" s="4">
        <v>16496</v>
      </c>
      <c r="AZ957" s="5"/>
      <c r="BB957" s="5">
        <f t="shared" ref="BB957" si="1131">BC957-BA957</f>
        <v>0</v>
      </c>
    </row>
    <row r="958" spans="1:54" s="4" customFormat="1">
      <c r="A958" s="278">
        <v>3506</v>
      </c>
      <c r="B958" s="2">
        <v>3506262163</v>
      </c>
      <c r="C958" s="10" t="s">
        <v>1075</v>
      </c>
      <c r="D958" s="15">
        <f>'fnd enro'!D958</f>
        <v>0</v>
      </c>
      <c r="E958" s="15">
        <f>'fnd enro'!E958</f>
        <v>0</v>
      </c>
      <c r="F958" s="15">
        <f>'fnd enro'!F958</f>
        <v>0</v>
      </c>
      <c r="G958" s="15">
        <f>'fnd enro'!G958</f>
        <v>0</v>
      </c>
      <c r="H958" s="15">
        <f>'fnd enro'!H958</f>
        <v>59</v>
      </c>
      <c r="I958" s="15">
        <f>'fnd enro'!I958</f>
        <v>97</v>
      </c>
      <c r="J958" s="15">
        <f>'fnd enro'!J958</f>
        <v>0</v>
      </c>
      <c r="K958" s="16">
        <f>'fnd enro'!K958</f>
        <v>5.9748000000000001</v>
      </c>
      <c r="L958" s="15">
        <f>'fnd enro'!L958</f>
        <v>0</v>
      </c>
      <c r="M958" s="15">
        <f>'fnd enro'!M958</f>
        <v>0</v>
      </c>
      <c r="N958" s="15">
        <f>'fnd enro'!N958</f>
        <v>15</v>
      </c>
      <c r="O958" s="15">
        <f>'fnd enro'!O958</f>
        <v>21</v>
      </c>
      <c r="P958" s="15">
        <f>'fnd enro'!P958</f>
        <v>107</v>
      </c>
      <c r="Q958" s="15">
        <f>'fnd enro'!R958</f>
        <v>156</v>
      </c>
      <c r="R958" s="16">
        <f t="shared" si="1070"/>
        <v>1</v>
      </c>
      <c r="S958" s="15">
        <f>VALUE('fnd enro'!Q958)</f>
        <v>12</v>
      </c>
      <c r="T958" s="2"/>
      <c r="U958" s="1">
        <f>(($D958*'fnd base rates'!C$107)
+($E958*'fnd base rates'!C$108)
+($F958*'fnd base rates'!C$109)
+($G958*'fnd base rates'!C$110)
+($H958*'fnd base rates'!C$111)
+($I958*'fnd base rates'!C$112)
+($J958*'fnd base rates'!C$113)
+($K958*'fnd base rates'!C$114)
+($M958*'fnd base rates'!C$116)
+($N958*'fnd base rates'!C$117)
+($O958*'fnd base rates'!C$118)
+($P958*VLOOKUP($S958+12,rate_basefnd,3)))
*$R958</f>
        <v>91200.377708</v>
      </c>
      <c r="V958" s="1">
        <f>(($D958*'fnd base rates'!D$107)
+($E958*'fnd base rates'!D$108)
+($F958*'fnd base rates'!D$109)
+($G958*'fnd base rates'!D$110)
+($H958*'fnd base rates'!D$111)
+($I958*'fnd base rates'!D$112)
+($J958*'fnd base rates'!D$113)
+($K958*'fnd base rates'!D$114)
+($M958*'fnd base rates'!D$116)
+($N958*'fnd base rates'!D$117)
+($O958*'fnd base rates'!D$118)
+($P958*VLOOKUP($S958+12,rate_basefnd,4)))
*$R958</f>
        <v>157644.29</v>
      </c>
      <c r="W958" s="1">
        <f>(($D958*'fnd base rates'!E$107)
+($E958*'fnd base rates'!E$108)
+($F958*'fnd base rates'!E$109)
+($G958*'fnd base rates'!E$110)
+($H958*'fnd base rates'!E$111)
+($I958*'fnd base rates'!E$112)
+($J958*'fnd base rates'!E$113)
+($K958*'fnd base rates'!E$114)
+($M958*'fnd base rates'!E$116)
+($N958*'fnd base rates'!E$117)
+($O958*'fnd base rates'!E$118)
+($P958*VLOOKUP($S958+12,rate_basefnd,5)))
*$R958</f>
        <v>1058890.160404</v>
      </c>
      <c r="X958" s="1">
        <f>(($D958*'fnd base rates'!F$107)
+($E958*'fnd base rates'!F$108)
+($F958*'fnd base rates'!F$109)
+($G958*'fnd base rates'!F$110)
+($H958*'fnd base rates'!F$111)
+($I958*'fnd base rates'!F$112)
+($J958*'fnd base rates'!F$113)
+($K958*'fnd base rates'!F$114)
+($M958*'fnd base rates'!F$116)
+($N958*'fnd base rates'!F$117)
+($O958*'fnd base rates'!F$118)
+($P958*VLOOKUP($S958+12,rate_basefnd,6)))
*$R958</f>
        <v>143889.50759200001</v>
      </c>
      <c r="Y958" s="1">
        <f>(($D958*'fnd base rates'!G$107)
+($E958*'fnd base rates'!G$108)
+($F958*'fnd base rates'!G$109)
+($G958*'fnd base rates'!G$110)
+($H958*'fnd base rates'!G$111)
+($I958*'fnd base rates'!G$112)
+($J958*'fnd base rates'!G$113)
+($K958*'fnd base rates'!G$114)
+($M958*'fnd base rates'!G$116)
+($N958*'fnd base rates'!G$117)
+($O958*'fnd base rates'!G$118)
+($P958*VLOOKUP($S958+12,rate_basefnd,7)))
*$R958</f>
        <v>44187.117683999997</v>
      </c>
      <c r="Z958" s="1">
        <f>(($D958*'fnd base rates'!H$107)
+($E958*'fnd base rates'!H$108)
+($F958*'fnd base rates'!H$109)
+($G958*'fnd base rates'!H$110)
+($H958*'fnd base rates'!H$111)
+($I958*'fnd base rates'!H$112)
+($J958*'fnd base rates'!H$113)
+($K958*'fnd base rates'!H$114)
+($M958*'fnd base rates'!H$116)
+($N958*'fnd base rates'!H$117)
+($O958*'fnd base rates'!H$118)
+($P958*VLOOKUP($S958+12,rate_basefnd,8)))</f>
        <v>113255.50476</v>
      </c>
      <c r="AA958" s="1">
        <f>(($D958*'fnd base rates'!I$107)
+($E958*'fnd base rates'!I$108)
+($F958*'fnd base rates'!I$109)
+($G958*'fnd base rates'!I$110)
+($H958*'fnd base rates'!I$111)
+($I958*'fnd base rates'!I$112)
+($J958*'fnd base rates'!I$113)
+($K958*'fnd base rates'!I$114)
+($M958*'fnd base rates'!I$116)
+($N958*'fnd base rates'!I$117)
+($O958*'fnd base rates'!I$118)
+($P958*VLOOKUP($S958+12,rate_basefnd,9)))
*$R958</f>
        <v>76728.48000000001</v>
      </c>
      <c r="AB958" s="1">
        <f>(($D958*'fnd base rates'!J$107)
+($E958*'fnd base rates'!J$108)
+($F958*'fnd base rates'!J$109)
+($G958*'fnd base rates'!J$110)
+($H958*'fnd base rates'!J$111)
+($I958*'fnd base rates'!J$112)
+($J958*'fnd base rates'!J$113)
+($K958*'fnd base rates'!J$114)
+($M958*'fnd base rates'!J$116)
+($N958*'fnd base rates'!J$117)
+($O958*'fnd base rates'!J$118)
+($P958*VLOOKUP($S958+12,rate_basefnd,10)))
*$R958</f>
        <v>145485.93</v>
      </c>
      <c r="AC958" s="1">
        <f>(($D958*'fnd base rates'!K$107)
+($E958*'fnd base rates'!K$108)
+($F958*'fnd base rates'!K$109)
+($G958*'fnd base rates'!K$110)
+($H958*'fnd base rates'!K$111)
+($I958*'fnd base rates'!K$112)
+($J958*'fnd base rates'!K$113)
+($K958*'fnd base rates'!K$114)
+($M958*'fnd base rates'!K$116)
+($N958*'fnd base rates'!K$117)
+($O958*'fnd base rates'!K$118)
+($P958*VLOOKUP($S958+12,rate_basefnd,11)))
*$R958</f>
        <v>183242.365716</v>
      </c>
      <c r="AD958" s="1">
        <f>(($D958*'fnd base rates'!L$107)
+($E958*'fnd base rates'!L$108)
+($F958*'fnd base rates'!L$109)
+($G958*'fnd base rates'!L$110)
+($H958*'fnd base rates'!L$111)
+($I958*'fnd base rates'!L$112)
+($J958*'fnd base rates'!L$113)
+($K958*'fnd base rates'!L$114)
+($M958*'fnd base rates'!L$116)
+($N958*'fnd base rates'!L$117)
+($O958*'fnd base rates'!L$118)
+($P958*VLOOKUP($S958+12,rate_basefnd,12)))</f>
        <v>267539.72133599996</v>
      </c>
      <c r="AE958" s="1">
        <f>(($D958*'fnd base rates'!M$107)
+($E958*'fnd base rates'!M$108)
+($F958*'fnd base rates'!M$109)
+($G958*'fnd base rates'!M$110)
+($H958*'fnd base rates'!M$111)
+($I958*'fnd base rates'!M$112)
+($J958*'fnd base rates'!M$113)
+($K958*'fnd base rates'!M$114)
+($M958*'fnd base rates'!M$116)
+($N958*'fnd base rates'!M$117)
+($O958*'fnd base rates'!M$118)
+($P958*VLOOKUP($S958+12,rate_basefnd,13)))</f>
        <v>0</v>
      </c>
      <c r="AF958" s="4">
        <f t="shared" si="1071"/>
        <v>2282063.4551999997</v>
      </c>
      <c r="AH958" s="4">
        <f t="shared" si="1072"/>
        <v>3506262163</v>
      </c>
      <c r="AI958" s="4" t="str">
        <f t="shared" si="1073"/>
        <v>3506</v>
      </c>
      <c r="AJ958" s="2" t="str">
        <f t="shared" si="1074"/>
        <v>262</v>
      </c>
      <c r="AK958" s="2" t="str">
        <f t="shared" si="1075"/>
        <v>163</v>
      </c>
      <c r="AL958" s="4">
        <f t="shared" si="1076"/>
        <v>1</v>
      </c>
      <c r="AM958" s="4">
        <f t="shared" si="1068"/>
        <v>156</v>
      </c>
      <c r="AN958" s="4">
        <f t="shared" si="1077"/>
        <v>2282063.4551999997</v>
      </c>
      <c r="AO958" s="4">
        <f t="shared" si="1078"/>
        <v>14629</v>
      </c>
      <c r="AP958" s="4">
        <f t="shared" si="1079"/>
        <v>0</v>
      </c>
      <c r="AQ958" s="2">
        <v>14629</v>
      </c>
      <c r="AW958" s="4">
        <v>14536</v>
      </c>
      <c r="AX958" s="5">
        <f t="shared" si="1080"/>
        <v>93</v>
      </c>
      <c r="AY958" s="4">
        <v>14629</v>
      </c>
      <c r="AZ958" s="5"/>
      <c r="BB958" s="5">
        <f t="shared" ref="BB958" si="1132">BC958-BA958</f>
        <v>0</v>
      </c>
    </row>
    <row r="959" spans="1:54" s="4" customFormat="1">
      <c r="A959" s="278">
        <v>3506</v>
      </c>
      <c r="B959" s="2">
        <v>3506262165</v>
      </c>
      <c r="C959" s="10" t="s">
        <v>1075</v>
      </c>
      <c r="D959" s="15">
        <f>'fnd enro'!D959</f>
        <v>0</v>
      </c>
      <c r="E959" s="15">
        <f>'fnd enro'!E959</f>
        <v>0</v>
      </c>
      <c r="F959" s="15">
        <f>'fnd enro'!F959</f>
        <v>0</v>
      </c>
      <c r="G959" s="15">
        <f>'fnd enro'!G959</f>
        <v>0</v>
      </c>
      <c r="H959" s="15">
        <f>'fnd enro'!H959</f>
        <v>6</v>
      </c>
      <c r="I959" s="15">
        <f>'fnd enro'!I959</f>
        <v>28</v>
      </c>
      <c r="J959" s="15">
        <f>'fnd enro'!J959</f>
        <v>0</v>
      </c>
      <c r="K959" s="16">
        <f>'fnd enro'!K959</f>
        <v>1.3022</v>
      </c>
      <c r="L959" s="15">
        <f>'fnd enro'!L959</f>
        <v>0</v>
      </c>
      <c r="M959" s="15">
        <f>'fnd enro'!M959</f>
        <v>0</v>
      </c>
      <c r="N959" s="15">
        <f>'fnd enro'!N959</f>
        <v>1</v>
      </c>
      <c r="O959" s="15">
        <f>'fnd enro'!O959</f>
        <v>5</v>
      </c>
      <c r="P959" s="15">
        <f>'fnd enro'!P959</f>
        <v>18</v>
      </c>
      <c r="Q959" s="15">
        <f>'fnd enro'!R959</f>
        <v>34</v>
      </c>
      <c r="R959" s="16">
        <f t="shared" si="1070"/>
        <v>1</v>
      </c>
      <c r="S959" s="15">
        <f>VALUE('fnd enro'!Q959)</f>
        <v>10</v>
      </c>
      <c r="T959" s="2"/>
      <c r="U959" s="1">
        <f>(($D959*'fnd base rates'!C$107)
+($E959*'fnd base rates'!C$108)
+($F959*'fnd base rates'!C$109)
+($G959*'fnd base rates'!C$110)
+($H959*'fnd base rates'!C$111)
+($I959*'fnd base rates'!C$112)
+($J959*'fnd base rates'!C$113)
+($K959*'fnd base rates'!C$114)
+($M959*'fnd base rates'!C$116)
+($N959*'fnd base rates'!C$117)
+($O959*'fnd base rates'!C$118)
+($P959*VLOOKUP($S959+12,rate_basefnd,3)))
*$R959</f>
        <v>19217.267962000002</v>
      </c>
      <c r="V959" s="1">
        <f>(($D959*'fnd base rates'!D$107)
+($E959*'fnd base rates'!D$108)
+($F959*'fnd base rates'!D$109)
+($G959*'fnd base rates'!D$110)
+($H959*'fnd base rates'!D$111)
+($I959*'fnd base rates'!D$112)
+($J959*'fnd base rates'!D$113)
+($K959*'fnd base rates'!D$114)
+($M959*'fnd base rates'!D$116)
+($N959*'fnd base rates'!D$117)
+($O959*'fnd base rates'!D$118)
+($P959*VLOOKUP($S959+12,rate_basefnd,4)))
*$R959</f>
        <v>31801.519999999997</v>
      </c>
      <c r="W959" s="1">
        <f>(($D959*'fnd base rates'!E$107)
+($E959*'fnd base rates'!E$108)
+($F959*'fnd base rates'!E$109)
+($G959*'fnd base rates'!E$110)
+($H959*'fnd base rates'!E$111)
+($I959*'fnd base rates'!E$112)
+($J959*'fnd base rates'!E$113)
+($K959*'fnd base rates'!E$114)
+($M959*'fnd base rates'!E$116)
+($N959*'fnd base rates'!E$117)
+($O959*'fnd base rates'!E$118)
+($P959*VLOOKUP($S959+12,rate_basefnd,5)))
*$R959</f>
        <v>216279.11880599998</v>
      </c>
      <c r="X959" s="1">
        <f>(($D959*'fnd base rates'!F$107)
+($E959*'fnd base rates'!F$108)
+($F959*'fnd base rates'!F$109)
+($G959*'fnd base rates'!F$110)
+($H959*'fnd base rates'!F$111)
+($I959*'fnd base rates'!F$112)
+($J959*'fnd base rates'!F$113)
+($K959*'fnd base rates'!F$114)
+($M959*'fnd base rates'!F$116)
+($N959*'fnd base rates'!F$117)
+($O959*'fnd base rates'!F$118)
+($P959*VLOOKUP($S959+12,rate_basefnd,6)))
*$R959</f>
        <v>30315.424988000002</v>
      </c>
      <c r="Y959" s="1">
        <f>(($D959*'fnd base rates'!G$107)
+($E959*'fnd base rates'!G$108)
+($F959*'fnd base rates'!G$109)
+($G959*'fnd base rates'!G$110)
+($H959*'fnd base rates'!G$111)
+($I959*'fnd base rates'!G$112)
+($J959*'fnd base rates'!G$113)
+($K959*'fnd base rates'!G$114)
+($M959*'fnd base rates'!G$116)
+($N959*'fnd base rates'!G$117)
+($O959*'fnd base rates'!G$118)
+($P959*VLOOKUP($S959+12,rate_basefnd,7)))
*$R959</f>
        <v>8452.2087259999989</v>
      </c>
      <c r="Z959" s="1">
        <f>(($D959*'fnd base rates'!H$107)
+($E959*'fnd base rates'!H$108)
+($F959*'fnd base rates'!H$109)
+($G959*'fnd base rates'!H$110)
+($H959*'fnd base rates'!H$111)
+($I959*'fnd base rates'!H$112)
+($J959*'fnd base rates'!H$113)
+($K959*'fnd base rates'!H$114)
+($M959*'fnd base rates'!H$116)
+($N959*'fnd base rates'!H$117)
+($O959*'fnd base rates'!H$118)
+($P959*VLOOKUP($S959+12,rate_basefnd,8)))</f>
        <v>26284.325140000001</v>
      </c>
      <c r="AA959" s="1">
        <f>(($D959*'fnd base rates'!I$107)
+($E959*'fnd base rates'!I$108)
+($F959*'fnd base rates'!I$109)
+($G959*'fnd base rates'!I$110)
+($H959*'fnd base rates'!I$111)
+($I959*'fnd base rates'!I$112)
+($J959*'fnd base rates'!I$113)
+($K959*'fnd base rates'!I$114)
+($M959*'fnd base rates'!I$116)
+($N959*'fnd base rates'!I$117)
+($O959*'fnd base rates'!I$118)
+($P959*VLOOKUP($S959+12,rate_basefnd,9)))
*$R959</f>
        <v>16191.41</v>
      </c>
      <c r="AB959" s="1">
        <f>(($D959*'fnd base rates'!J$107)
+($E959*'fnd base rates'!J$108)
+($F959*'fnd base rates'!J$109)
+($G959*'fnd base rates'!J$110)
+($H959*'fnd base rates'!J$111)
+($I959*'fnd base rates'!J$112)
+($J959*'fnd base rates'!J$113)
+($K959*'fnd base rates'!J$114)
+($M959*'fnd base rates'!J$116)
+($N959*'fnd base rates'!J$117)
+($O959*'fnd base rates'!J$118)
+($P959*VLOOKUP($S959+12,rate_basefnd,10)))
*$R959</f>
        <v>29225.67</v>
      </c>
      <c r="AC959" s="1">
        <f>(($D959*'fnd base rates'!K$107)
+($E959*'fnd base rates'!K$108)
+($F959*'fnd base rates'!K$109)
+($G959*'fnd base rates'!K$110)
+($H959*'fnd base rates'!K$111)
+($I959*'fnd base rates'!K$112)
+($J959*'fnd base rates'!K$113)
+($K959*'fnd base rates'!K$114)
+($M959*'fnd base rates'!K$116)
+($N959*'fnd base rates'!K$117)
+($O959*'fnd base rates'!K$118)
+($P959*VLOOKUP($S959+12,rate_basefnd,11)))
*$R959</f>
        <v>39155.876373999999</v>
      </c>
      <c r="AD959" s="1">
        <f>(($D959*'fnd base rates'!L$107)
+($E959*'fnd base rates'!L$108)
+($F959*'fnd base rates'!L$109)
+($G959*'fnd base rates'!L$110)
+($H959*'fnd base rates'!L$111)
+($I959*'fnd base rates'!L$112)
+($J959*'fnd base rates'!L$113)
+($K959*'fnd base rates'!L$114)
+($M959*'fnd base rates'!L$116)
+($N959*'fnd base rates'!L$117)
+($O959*'fnd base rates'!L$118)
+($P959*VLOOKUP($S959+12,rate_basefnd,12)))</f>
        <v>53438.355804000006</v>
      </c>
      <c r="AE959" s="1">
        <f>(($D959*'fnd base rates'!M$107)
+($E959*'fnd base rates'!M$108)
+($F959*'fnd base rates'!M$109)
+($G959*'fnd base rates'!M$110)
+($H959*'fnd base rates'!M$111)
+($I959*'fnd base rates'!M$112)
+($J959*'fnd base rates'!M$113)
+($K959*'fnd base rates'!M$114)
+($M959*'fnd base rates'!M$116)
+($N959*'fnd base rates'!M$117)
+($O959*'fnd base rates'!M$118)
+($P959*VLOOKUP($S959+12,rate_basefnd,13)))</f>
        <v>0</v>
      </c>
      <c r="AF959" s="4">
        <f t="shared" si="1071"/>
        <v>470361.17779999989</v>
      </c>
      <c r="AH959" s="4">
        <f t="shared" si="1072"/>
        <v>3506262165</v>
      </c>
      <c r="AI959" s="4" t="str">
        <f t="shared" si="1073"/>
        <v>3506</v>
      </c>
      <c r="AJ959" s="2" t="str">
        <f t="shared" si="1074"/>
        <v>262</v>
      </c>
      <c r="AK959" s="2" t="str">
        <f t="shared" si="1075"/>
        <v>165</v>
      </c>
      <c r="AL959" s="4">
        <f t="shared" si="1076"/>
        <v>1</v>
      </c>
      <c r="AM959" s="4">
        <f t="shared" si="1068"/>
        <v>34</v>
      </c>
      <c r="AN959" s="4">
        <f t="shared" si="1077"/>
        <v>470361.17779999989</v>
      </c>
      <c r="AO959" s="4">
        <f t="shared" si="1078"/>
        <v>13834</v>
      </c>
      <c r="AP959" s="4">
        <f t="shared" si="1079"/>
        <v>0</v>
      </c>
      <c r="AQ959" s="2">
        <v>13834</v>
      </c>
      <c r="AW959" s="4">
        <v>13782</v>
      </c>
      <c r="AX959" s="5">
        <f t="shared" si="1080"/>
        <v>52</v>
      </c>
      <c r="AY959" s="4">
        <v>13834</v>
      </c>
      <c r="AZ959" s="5"/>
      <c r="BB959" s="5">
        <f t="shared" ref="BB959" si="1133">BC959-BA959</f>
        <v>0</v>
      </c>
    </row>
    <row r="960" spans="1:54" s="4" customFormat="1">
      <c r="A960" s="278">
        <v>3506</v>
      </c>
      <c r="B960" s="2">
        <v>3506262176</v>
      </c>
      <c r="C960" s="10" t="s">
        <v>1075</v>
      </c>
      <c r="D960" s="15">
        <f>'fnd enro'!D960</f>
        <v>0</v>
      </c>
      <c r="E960" s="15">
        <f>'fnd enro'!E960</f>
        <v>0</v>
      </c>
      <c r="F960" s="15">
        <f>'fnd enro'!F960</f>
        <v>0</v>
      </c>
      <c r="G960" s="15">
        <f>'fnd enro'!G960</f>
        <v>0</v>
      </c>
      <c r="H960" s="15">
        <f>'fnd enro'!H960</f>
        <v>4</v>
      </c>
      <c r="I960" s="15">
        <f>'fnd enro'!I960</f>
        <v>7</v>
      </c>
      <c r="J960" s="15">
        <f>'fnd enro'!J960</f>
        <v>0</v>
      </c>
      <c r="K960" s="16">
        <f>'fnd enro'!K960</f>
        <v>0.42130000000000001</v>
      </c>
      <c r="L960" s="15">
        <f>'fnd enro'!L960</f>
        <v>0</v>
      </c>
      <c r="M960" s="15">
        <f>'fnd enro'!M960</f>
        <v>0</v>
      </c>
      <c r="N960" s="15">
        <f>'fnd enro'!N960</f>
        <v>2</v>
      </c>
      <c r="O960" s="15">
        <f>'fnd enro'!O960</f>
        <v>0</v>
      </c>
      <c r="P960" s="15">
        <f>'fnd enro'!P960</f>
        <v>8</v>
      </c>
      <c r="Q960" s="15">
        <f>'fnd enro'!R960</f>
        <v>11</v>
      </c>
      <c r="R960" s="16">
        <f t="shared" si="1070"/>
        <v>1</v>
      </c>
      <c r="S960" s="15">
        <f>VALUE('fnd enro'!Q960)</f>
        <v>7</v>
      </c>
      <c r="T960" s="2"/>
      <c r="U960" s="1">
        <f>(($D960*'fnd base rates'!C$107)
+($E960*'fnd base rates'!C$108)
+($F960*'fnd base rates'!C$109)
+($G960*'fnd base rates'!C$110)
+($H960*'fnd base rates'!C$111)
+($I960*'fnd base rates'!C$112)
+($J960*'fnd base rates'!C$113)
+($K960*'fnd base rates'!C$114)
+($M960*'fnd base rates'!C$116)
+($N960*'fnd base rates'!C$117)
+($O960*'fnd base rates'!C$118)
+($P960*VLOOKUP($S960+12,rate_basefnd,3)))
*$R960</f>
        <v>6341.125223</v>
      </c>
      <c r="V960" s="1">
        <f>(($D960*'fnd base rates'!D$107)
+($E960*'fnd base rates'!D$108)
+($F960*'fnd base rates'!D$109)
+($G960*'fnd base rates'!D$110)
+($H960*'fnd base rates'!D$111)
+($I960*'fnd base rates'!D$112)
+($J960*'fnd base rates'!D$113)
+($K960*'fnd base rates'!D$114)
+($M960*'fnd base rates'!D$116)
+($N960*'fnd base rates'!D$117)
+($O960*'fnd base rates'!D$118)
+($P960*VLOOKUP($S960+12,rate_basefnd,4)))
*$R960</f>
        <v>10789.35</v>
      </c>
      <c r="W960" s="1">
        <f>(($D960*'fnd base rates'!E$107)
+($E960*'fnd base rates'!E$108)
+($F960*'fnd base rates'!E$109)
+($G960*'fnd base rates'!E$110)
+($H960*'fnd base rates'!E$111)
+($I960*'fnd base rates'!E$112)
+($J960*'fnd base rates'!E$113)
+($K960*'fnd base rates'!E$114)
+($M960*'fnd base rates'!E$116)
+($N960*'fnd base rates'!E$117)
+($O960*'fnd base rates'!E$118)
+($P960*VLOOKUP($S960+12,rate_basefnd,5)))
*$R960</f>
        <v>71858.977849000003</v>
      </c>
      <c r="X960" s="1">
        <f>(($D960*'fnd base rates'!F$107)
+($E960*'fnd base rates'!F$108)
+($F960*'fnd base rates'!F$109)
+($G960*'fnd base rates'!F$110)
+($H960*'fnd base rates'!F$111)
+($I960*'fnd base rates'!F$112)
+($J960*'fnd base rates'!F$113)
+($K960*'fnd base rates'!F$114)
+($M960*'fnd base rates'!F$116)
+($N960*'fnd base rates'!F$117)
+($O960*'fnd base rates'!F$118)
+($P960*VLOOKUP($S960+12,rate_basefnd,6)))
*$R960</f>
        <v>10071.912202000001</v>
      </c>
      <c r="Y960" s="1">
        <f>(($D960*'fnd base rates'!G$107)
+($E960*'fnd base rates'!G$108)
+($F960*'fnd base rates'!G$109)
+($G960*'fnd base rates'!G$110)
+($H960*'fnd base rates'!G$111)
+($I960*'fnd base rates'!G$112)
+($J960*'fnd base rates'!G$113)
+($K960*'fnd base rates'!G$114)
+($M960*'fnd base rates'!G$116)
+($N960*'fnd base rates'!G$117)
+($O960*'fnd base rates'!G$118)
+($P960*VLOOKUP($S960+12,rate_basefnd,7)))
*$R960</f>
        <v>2971.217529</v>
      </c>
      <c r="Z960" s="1">
        <f>(($D960*'fnd base rates'!H$107)
+($E960*'fnd base rates'!H$108)
+($F960*'fnd base rates'!H$109)
+($G960*'fnd base rates'!H$110)
+($H960*'fnd base rates'!H$111)
+($I960*'fnd base rates'!H$112)
+($J960*'fnd base rates'!H$113)
+($K960*'fnd base rates'!H$114)
+($M960*'fnd base rates'!H$116)
+($N960*'fnd base rates'!H$117)
+($O960*'fnd base rates'!H$118)
+($P960*VLOOKUP($S960+12,rate_basefnd,8)))</f>
        <v>7972.11931</v>
      </c>
      <c r="AA960" s="1">
        <f>(($D960*'fnd base rates'!I$107)
+($E960*'fnd base rates'!I$108)
+($F960*'fnd base rates'!I$109)
+($G960*'fnd base rates'!I$110)
+($H960*'fnd base rates'!I$111)
+($I960*'fnd base rates'!I$112)
+($J960*'fnd base rates'!I$113)
+($K960*'fnd base rates'!I$114)
+($M960*'fnd base rates'!I$116)
+($N960*'fnd base rates'!I$117)
+($O960*'fnd base rates'!I$118)
+($P960*VLOOKUP($S960+12,rate_basefnd,9)))
*$R960</f>
        <v>5290.8</v>
      </c>
      <c r="AB960" s="1">
        <f>(($D960*'fnd base rates'!J$107)
+($E960*'fnd base rates'!J$108)
+($F960*'fnd base rates'!J$109)
+($G960*'fnd base rates'!J$110)
+($H960*'fnd base rates'!J$111)
+($I960*'fnd base rates'!J$112)
+($J960*'fnd base rates'!J$113)
+($K960*'fnd base rates'!J$114)
+($M960*'fnd base rates'!J$116)
+($N960*'fnd base rates'!J$117)
+($O960*'fnd base rates'!J$118)
+($P960*VLOOKUP($S960+12,rate_basefnd,10)))
*$R960</f>
        <v>9747.5999999999985</v>
      </c>
      <c r="AC960" s="1">
        <f>(($D960*'fnd base rates'!K$107)
+($E960*'fnd base rates'!K$108)
+($F960*'fnd base rates'!K$109)
+($G960*'fnd base rates'!K$110)
+($H960*'fnd base rates'!K$111)
+($I960*'fnd base rates'!K$112)
+($J960*'fnd base rates'!K$113)
+($K960*'fnd base rates'!K$114)
+($M960*'fnd base rates'!K$116)
+($N960*'fnd base rates'!K$117)
+($O960*'fnd base rates'!K$118)
+($P960*VLOOKUP($S960+12,rate_basefnd,11)))
*$R960</f>
        <v>12817.434121000002</v>
      </c>
      <c r="AD960" s="1">
        <f>(($D960*'fnd base rates'!L$107)
+($E960*'fnd base rates'!L$108)
+($F960*'fnd base rates'!L$109)
+($G960*'fnd base rates'!L$110)
+($H960*'fnd base rates'!L$111)
+($I960*'fnd base rates'!L$112)
+($J960*'fnd base rates'!L$113)
+($K960*'fnd base rates'!L$114)
+($M960*'fnd base rates'!L$116)
+($N960*'fnd base rates'!L$117)
+($O960*'fnd base rates'!L$118)
+($P960*VLOOKUP($S960+12,rate_basefnd,12)))</f>
        <v>18330.187466000003</v>
      </c>
      <c r="AE960" s="1">
        <f>(($D960*'fnd base rates'!M$107)
+($E960*'fnd base rates'!M$108)
+($F960*'fnd base rates'!M$109)
+($G960*'fnd base rates'!M$110)
+($H960*'fnd base rates'!M$111)
+($I960*'fnd base rates'!M$112)
+($J960*'fnd base rates'!M$113)
+($K960*'fnd base rates'!M$114)
+($M960*'fnd base rates'!M$116)
+($N960*'fnd base rates'!M$117)
+($O960*'fnd base rates'!M$118)
+($P960*VLOOKUP($S960+12,rate_basefnd,13)))</f>
        <v>0</v>
      </c>
      <c r="AF960" s="4">
        <f t="shared" si="1071"/>
        <v>156190.7237</v>
      </c>
      <c r="AH960" s="4">
        <f t="shared" si="1072"/>
        <v>3506262176</v>
      </c>
      <c r="AI960" s="4" t="str">
        <f t="shared" si="1073"/>
        <v>3506</v>
      </c>
      <c r="AJ960" s="2" t="str">
        <f t="shared" si="1074"/>
        <v>262</v>
      </c>
      <c r="AK960" s="2" t="str">
        <f t="shared" si="1075"/>
        <v>176</v>
      </c>
      <c r="AL960" s="4">
        <f t="shared" si="1076"/>
        <v>1</v>
      </c>
      <c r="AM960" s="4">
        <f t="shared" si="1068"/>
        <v>11</v>
      </c>
      <c r="AN960" s="4">
        <f t="shared" si="1077"/>
        <v>156190.7237</v>
      </c>
      <c r="AO960" s="4">
        <f t="shared" si="1078"/>
        <v>14199</v>
      </c>
      <c r="AP960" s="4">
        <f t="shared" si="1079"/>
        <v>0</v>
      </c>
      <c r="AQ960" s="2">
        <v>14199</v>
      </c>
      <c r="AW960" s="4">
        <v>14161</v>
      </c>
      <c r="AX960" s="5">
        <f t="shared" si="1080"/>
        <v>38</v>
      </c>
      <c r="AY960" s="4">
        <v>14199</v>
      </c>
      <c r="AZ960" s="5"/>
      <c r="BB960" s="5">
        <f t="shared" ref="BB960" si="1134">BC960-BA960</f>
        <v>0</v>
      </c>
    </row>
    <row r="961" spans="1:54" s="4" customFormat="1">
      <c r="A961" s="278">
        <v>3506</v>
      </c>
      <c r="B961" s="2">
        <v>3506262178</v>
      </c>
      <c r="C961" s="10" t="s">
        <v>1075</v>
      </c>
      <c r="D961" s="15">
        <f>'fnd enro'!D961</f>
        <v>0</v>
      </c>
      <c r="E961" s="15">
        <f>'fnd enro'!E961</f>
        <v>0</v>
      </c>
      <c r="F961" s="15">
        <f>'fnd enro'!F961</f>
        <v>0</v>
      </c>
      <c r="G961" s="15">
        <f>'fnd enro'!G961</f>
        <v>0</v>
      </c>
      <c r="H961" s="15">
        <f>'fnd enro'!H961</f>
        <v>1</v>
      </c>
      <c r="I961" s="15">
        <f>'fnd enro'!I961</f>
        <v>5</v>
      </c>
      <c r="J961" s="15">
        <f>'fnd enro'!J961</f>
        <v>0</v>
      </c>
      <c r="K961" s="16">
        <f>'fnd enro'!K961</f>
        <v>0.2298</v>
      </c>
      <c r="L961" s="15">
        <f>'fnd enro'!L961</f>
        <v>0</v>
      </c>
      <c r="M961" s="15">
        <f>'fnd enro'!M961</f>
        <v>0</v>
      </c>
      <c r="N961" s="15">
        <f>'fnd enro'!N961</f>
        <v>0</v>
      </c>
      <c r="O961" s="15">
        <f>'fnd enro'!O961</f>
        <v>1</v>
      </c>
      <c r="P961" s="15">
        <f>'fnd enro'!P961</f>
        <v>5</v>
      </c>
      <c r="Q961" s="15">
        <f>'fnd enro'!R961</f>
        <v>6</v>
      </c>
      <c r="R961" s="16">
        <f t="shared" si="1070"/>
        <v>1</v>
      </c>
      <c r="S961" s="15">
        <f>VALUE('fnd enro'!Q961)</f>
        <v>4</v>
      </c>
      <c r="T961" s="2"/>
      <c r="U961" s="1">
        <f>(($D961*'fnd base rates'!C$107)
+($E961*'fnd base rates'!C$108)
+($F961*'fnd base rates'!C$109)
+($G961*'fnd base rates'!C$110)
+($H961*'fnd base rates'!C$111)
+($I961*'fnd base rates'!C$112)
+($J961*'fnd base rates'!C$113)
+($K961*'fnd base rates'!C$114)
+($M961*'fnd base rates'!C$116)
+($N961*'fnd base rates'!C$117)
+($O961*'fnd base rates'!C$118)
+($P961*VLOOKUP($S961+12,rate_basefnd,3)))
*$R961</f>
        <v>3436.7037579999997</v>
      </c>
      <c r="V961" s="1">
        <f>(($D961*'fnd base rates'!D$107)
+($E961*'fnd base rates'!D$108)
+($F961*'fnd base rates'!D$109)
+($G961*'fnd base rates'!D$110)
+($H961*'fnd base rates'!D$111)
+($I961*'fnd base rates'!D$112)
+($J961*'fnd base rates'!D$113)
+($K961*'fnd base rates'!D$114)
+($M961*'fnd base rates'!D$116)
+($N961*'fnd base rates'!D$117)
+($O961*'fnd base rates'!D$118)
+($P961*VLOOKUP($S961+12,rate_basefnd,4)))
*$R961</f>
        <v>5849.85</v>
      </c>
      <c r="W961" s="1">
        <f>(($D961*'fnd base rates'!E$107)
+($E961*'fnd base rates'!E$108)
+($F961*'fnd base rates'!E$109)
+($G961*'fnd base rates'!E$110)
+($H961*'fnd base rates'!E$111)
+($I961*'fnd base rates'!E$112)
+($J961*'fnd base rates'!E$113)
+($K961*'fnd base rates'!E$114)
+($M961*'fnd base rates'!E$116)
+($N961*'fnd base rates'!E$117)
+($O961*'fnd base rates'!E$118)
+($P961*VLOOKUP($S961+12,rate_basefnd,5)))
*$R961</f>
        <v>40606.901553999996</v>
      </c>
      <c r="X961" s="1">
        <f>(($D961*'fnd base rates'!F$107)
+($E961*'fnd base rates'!F$108)
+($F961*'fnd base rates'!F$109)
+($G961*'fnd base rates'!F$110)
+($H961*'fnd base rates'!F$111)
+($I961*'fnd base rates'!F$112)
+($J961*'fnd base rates'!F$113)
+($K961*'fnd base rates'!F$114)
+($M961*'fnd base rates'!F$116)
+($N961*'fnd base rates'!F$117)
+($O961*'fnd base rates'!F$118)
+($P961*VLOOKUP($S961+12,rate_basefnd,6)))
*$R961</f>
        <v>5330.4902920000004</v>
      </c>
      <c r="Y961" s="1">
        <f>(($D961*'fnd base rates'!G$107)
+($E961*'fnd base rates'!G$108)
+($F961*'fnd base rates'!G$109)
+($G961*'fnd base rates'!G$110)
+($H961*'fnd base rates'!G$111)
+($I961*'fnd base rates'!G$112)
+($J961*'fnd base rates'!G$113)
+($K961*'fnd base rates'!G$114)
+($M961*'fnd base rates'!G$116)
+($N961*'fnd base rates'!G$117)
+($O961*'fnd base rates'!G$118)
+($P961*VLOOKUP($S961+12,rate_basefnd,7)))
*$R961</f>
        <v>1606.4568339999998</v>
      </c>
      <c r="Z961" s="1">
        <f>(($D961*'fnd base rates'!H$107)
+($E961*'fnd base rates'!H$108)
+($F961*'fnd base rates'!H$109)
+($G961*'fnd base rates'!H$110)
+($H961*'fnd base rates'!H$111)
+($I961*'fnd base rates'!H$112)
+($J961*'fnd base rates'!H$113)
+($K961*'fnd base rates'!H$114)
+($M961*'fnd base rates'!H$116)
+($N961*'fnd base rates'!H$117)
+($O961*'fnd base rates'!H$118)
+($P961*VLOOKUP($S961+12,rate_basefnd,8)))</f>
        <v>4664.3632599999992</v>
      </c>
      <c r="AA961" s="1">
        <f>(($D961*'fnd base rates'!I$107)
+($E961*'fnd base rates'!I$108)
+($F961*'fnd base rates'!I$109)
+($G961*'fnd base rates'!I$110)
+($H961*'fnd base rates'!I$111)
+($I961*'fnd base rates'!I$112)
+($J961*'fnd base rates'!I$113)
+($K961*'fnd base rates'!I$114)
+($M961*'fnd base rates'!I$116)
+($N961*'fnd base rates'!I$117)
+($O961*'fnd base rates'!I$118)
+($P961*VLOOKUP($S961+12,rate_basefnd,9)))
*$R961</f>
        <v>2955.1099999999997</v>
      </c>
      <c r="AB961" s="1">
        <f>(($D961*'fnd base rates'!J$107)
+($E961*'fnd base rates'!J$108)
+($F961*'fnd base rates'!J$109)
+($G961*'fnd base rates'!J$110)
+($H961*'fnd base rates'!J$111)
+($I961*'fnd base rates'!J$112)
+($J961*'fnd base rates'!J$113)
+($K961*'fnd base rates'!J$114)
+($M961*'fnd base rates'!J$116)
+($N961*'fnd base rates'!J$117)
+($O961*'fnd base rates'!J$118)
+($P961*VLOOKUP($S961+12,rate_basefnd,10)))
*$R961</f>
        <v>5689.48</v>
      </c>
      <c r="AC961" s="1">
        <f>(($D961*'fnd base rates'!K$107)
+($E961*'fnd base rates'!K$108)
+($F961*'fnd base rates'!K$109)
+($G961*'fnd base rates'!K$110)
+($H961*'fnd base rates'!K$111)
+($I961*'fnd base rates'!K$112)
+($J961*'fnd base rates'!K$113)
+($K961*'fnd base rates'!K$114)
+($M961*'fnd base rates'!K$116)
+($N961*'fnd base rates'!K$117)
+($O961*'fnd base rates'!K$118)
+($P961*VLOOKUP($S961+12,rate_basefnd,11)))
*$R961</f>
        <v>6885.4540660000002</v>
      </c>
      <c r="AD961" s="1">
        <f>(($D961*'fnd base rates'!L$107)
+($E961*'fnd base rates'!L$108)
+($F961*'fnd base rates'!L$109)
+($G961*'fnd base rates'!L$110)
+($H961*'fnd base rates'!L$111)
+($I961*'fnd base rates'!L$112)
+($J961*'fnd base rates'!L$113)
+($K961*'fnd base rates'!L$114)
+($M961*'fnd base rates'!L$116)
+($N961*'fnd base rates'!L$117)
+($O961*'fnd base rates'!L$118)
+($P961*VLOOKUP($S961+12,rate_basefnd,12)))</f>
        <v>9798.7704360000007</v>
      </c>
      <c r="AE961" s="1">
        <f>(($D961*'fnd base rates'!M$107)
+($E961*'fnd base rates'!M$108)
+($F961*'fnd base rates'!M$109)
+($G961*'fnd base rates'!M$110)
+($H961*'fnd base rates'!M$111)
+($I961*'fnd base rates'!M$112)
+($J961*'fnd base rates'!M$113)
+($K961*'fnd base rates'!M$114)
+($M961*'fnd base rates'!M$116)
+($N961*'fnd base rates'!M$117)
+($O961*'fnd base rates'!M$118)
+($P961*VLOOKUP($S961+12,rate_basefnd,13)))</f>
        <v>0</v>
      </c>
      <c r="AF961" s="4">
        <f t="shared" si="1071"/>
        <v>86823.580200000011</v>
      </c>
      <c r="AH961" s="4">
        <f t="shared" si="1072"/>
        <v>3506262178</v>
      </c>
      <c r="AI961" s="4" t="str">
        <f t="shared" si="1073"/>
        <v>3506</v>
      </c>
      <c r="AJ961" s="2" t="str">
        <f t="shared" si="1074"/>
        <v>262</v>
      </c>
      <c r="AK961" s="2" t="str">
        <f t="shared" si="1075"/>
        <v>178</v>
      </c>
      <c r="AL961" s="4">
        <f t="shared" si="1076"/>
        <v>1</v>
      </c>
      <c r="AM961" s="4">
        <f t="shared" si="1068"/>
        <v>6</v>
      </c>
      <c r="AN961" s="4">
        <f t="shared" si="1077"/>
        <v>86823.580200000011</v>
      </c>
      <c r="AO961" s="4">
        <f t="shared" si="1078"/>
        <v>14471</v>
      </c>
      <c r="AP961" s="4">
        <f t="shared" si="1079"/>
        <v>0</v>
      </c>
      <c r="AQ961" s="2">
        <v>14471</v>
      </c>
      <c r="AW961" s="4">
        <v>14444</v>
      </c>
      <c r="AX961" s="5">
        <f t="shared" si="1080"/>
        <v>27</v>
      </c>
      <c r="AY961" s="4">
        <v>14471</v>
      </c>
      <c r="AZ961" s="5"/>
      <c r="BB961" s="5">
        <f t="shared" ref="BB961" si="1135">BC961-BA961</f>
        <v>0</v>
      </c>
    </row>
    <row r="962" spans="1:54" s="4" customFormat="1">
      <c r="A962" s="278">
        <v>3506</v>
      </c>
      <c r="B962" s="2">
        <v>3506262229</v>
      </c>
      <c r="C962" s="10" t="s">
        <v>1075</v>
      </c>
      <c r="D962" s="15">
        <f>'fnd enro'!D962</f>
        <v>0</v>
      </c>
      <c r="E962" s="15">
        <f>'fnd enro'!E962</f>
        <v>0</v>
      </c>
      <c r="F962" s="15">
        <f>'fnd enro'!F962</f>
        <v>0</v>
      </c>
      <c r="G962" s="15">
        <f>'fnd enro'!G962</f>
        <v>0</v>
      </c>
      <c r="H962" s="15">
        <f>'fnd enro'!H962</f>
        <v>9</v>
      </c>
      <c r="I962" s="15">
        <f>'fnd enro'!I962</f>
        <v>12</v>
      </c>
      <c r="J962" s="15">
        <f>'fnd enro'!J962</f>
        <v>0</v>
      </c>
      <c r="K962" s="16">
        <f>'fnd enro'!K962</f>
        <v>0.80430000000000001</v>
      </c>
      <c r="L962" s="15">
        <f>'fnd enro'!L962</f>
        <v>0</v>
      </c>
      <c r="M962" s="15">
        <f>'fnd enro'!M962</f>
        <v>0</v>
      </c>
      <c r="N962" s="15">
        <f>'fnd enro'!N962</f>
        <v>2</v>
      </c>
      <c r="O962" s="15">
        <f>'fnd enro'!O962</f>
        <v>0</v>
      </c>
      <c r="P962" s="15">
        <f>'fnd enro'!P962</f>
        <v>11</v>
      </c>
      <c r="Q962" s="15">
        <f>'fnd enro'!R962</f>
        <v>21</v>
      </c>
      <c r="R962" s="16">
        <f t="shared" si="1070"/>
        <v>1</v>
      </c>
      <c r="S962" s="15">
        <f>VALUE('fnd enro'!Q962)</f>
        <v>7</v>
      </c>
      <c r="T962" s="2"/>
      <c r="U962" s="1">
        <f>(($D962*'fnd base rates'!C$107)
+($E962*'fnd base rates'!C$108)
+($F962*'fnd base rates'!C$109)
+($G962*'fnd base rates'!C$110)
+($H962*'fnd base rates'!C$111)
+($I962*'fnd base rates'!C$112)
+($J962*'fnd base rates'!C$113)
+($K962*'fnd base rates'!C$114)
+($M962*'fnd base rates'!C$116)
+($N962*'fnd base rates'!C$117)
+($O962*'fnd base rates'!C$118)
+($P962*VLOOKUP($S962+12,rate_basefnd,3)))
*$R962</f>
        <v>11655.228153000002</v>
      </c>
      <c r="V962" s="1">
        <f>(($D962*'fnd base rates'!D$107)
+($E962*'fnd base rates'!D$108)
+($F962*'fnd base rates'!D$109)
+($G962*'fnd base rates'!D$110)
+($H962*'fnd base rates'!D$111)
+($I962*'fnd base rates'!D$112)
+($J962*'fnd base rates'!D$113)
+($K962*'fnd base rates'!D$114)
+($M962*'fnd base rates'!D$116)
+($N962*'fnd base rates'!D$117)
+($O962*'fnd base rates'!D$118)
+($P962*VLOOKUP($S962+12,rate_basefnd,4)))
*$R962</f>
        <v>19005.580000000002</v>
      </c>
      <c r="W962" s="1">
        <f>(($D962*'fnd base rates'!E$107)
+($E962*'fnd base rates'!E$108)
+($F962*'fnd base rates'!E$109)
+($G962*'fnd base rates'!E$110)
+($H962*'fnd base rates'!E$111)
+($I962*'fnd base rates'!E$112)
+($J962*'fnd base rates'!E$113)
+($K962*'fnd base rates'!E$114)
+($M962*'fnd base rates'!E$116)
+($N962*'fnd base rates'!E$117)
+($O962*'fnd base rates'!E$118)
+($P962*VLOOKUP($S962+12,rate_basefnd,5)))
*$R962</f>
        <v>120623.45043899999</v>
      </c>
      <c r="X962" s="1">
        <f>(($D962*'fnd base rates'!F$107)
+($E962*'fnd base rates'!F$108)
+($F962*'fnd base rates'!F$109)
+($G962*'fnd base rates'!F$110)
+($H962*'fnd base rates'!F$111)
+($I962*'fnd base rates'!F$112)
+($J962*'fnd base rates'!F$113)
+($K962*'fnd base rates'!F$114)
+($M962*'fnd base rates'!F$116)
+($N962*'fnd base rates'!F$117)
+($O962*'fnd base rates'!F$118)
+($P962*VLOOKUP($S962+12,rate_basefnd,6)))
*$R962</f>
        <v>19052.096021999998</v>
      </c>
      <c r="Y962" s="1">
        <f>(($D962*'fnd base rates'!G$107)
+($E962*'fnd base rates'!G$108)
+($F962*'fnd base rates'!G$109)
+($G962*'fnd base rates'!G$110)
+($H962*'fnd base rates'!G$111)
+($I962*'fnd base rates'!G$112)
+($J962*'fnd base rates'!G$113)
+($K962*'fnd base rates'!G$114)
+($M962*'fnd base rates'!G$116)
+($N962*'fnd base rates'!G$117)
+($O962*'fnd base rates'!G$118)
+($P962*VLOOKUP($S962+12,rate_basefnd,7)))
*$R962</f>
        <v>4983.8689189999996</v>
      </c>
      <c r="Z962" s="1">
        <f>(($D962*'fnd base rates'!H$107)
+($E962*'fnd base rates'!H$108)
+($F962*'fnd base rates'!H$109)
+($G962*'fnd base rates'!H$110)
+($H962*'fnd base rates'!H$111)
+($I962*'fnd base rates'!H$112)
+($J962*'fnd base rates'!H$113)
+($K962*'fnd base rates'!H$114)
+($M962*'fnd base rates'!H$116)
+($N962*'fnd base rates'!H$117)
+($O962*'fnd base rates'!H$118)
+($P962*VLOOKUP($S962+12,rate_basefnd,8)))</f>
        <v>14502.521409999999</v>
      </c>
      <c r="AA962" s="1">
        <f>(($D962*'fnd base rates'!I$107)
+($E962*'fnd base rates'!I$108)
+($F962*'fnd base rates'!I$109)
+($G962*'fnd base rates'!I$110)
+($H962*'fnd base rates'!I$111)
+($I962*'fnd base rates'!I$112)
+($J962*'fnd base rates'!I$113)
+($K962*'fnd base rates'!I$114)
+($M962*'fnd base rates'!I$116)
+($N962*'fnd base rates'!I$117)
+($O962*'fnd base rates'!I$118)
+($P962*VLOOKUP($S962+12,rate_basefnd,9)))
*$R962</f>
        <v>9363.1600000000017</v>
      </c>
      <c r="AB962" s="1">
        <f>(($D962*'fnd base rates'!J$107)
+($E962*'fnd base rates'!J$108)
+($F962*'fnd base rates'!J$109)
+($G962*'fnd base rates'!J$110)
+($H962*'fnd base rates'!J$111)
+($I962*'fnd base rates'!J$112)
+($J962*'fnd base rates'!J$113)
+($K962*'fnd base rates'!J$114)
+($M962*'fnd base rates'!J$116)
+($N962*'fnd base rates'!J$117)
+($O962*'fnd base rates'!J$118)
+($P962*VLOOKUP($S962+12,rate_basefnd,10)))
*$R962</f>
        <v>15521.55</v>
      </c>
      <c r="AC962" s="1">
        <f>(($D962*'fnd base rates'!K$107)
+($E962*'fnd base rates'!K$108)
+($F962*'fnd base rates'!K$109)
+($G962*'fnd base rates'!K$110)
+($H962*'fnd base rates'!K$111)
+($I962*'fnd base rates'!K$112)
+($J962*'fnd base rates'!K$113)
+($K962*'fnd base rates'!K$114)
+($M962*'fnd base rates'!K$116)
+($N962*'fnd base rates'!K$117)
+($O962*'fnd base rates'!K$118)
+($P962*VLOOKUP($S962+12,rate_basefnd,11)))
*$R962</f>
        <v>23966.974230999997</v>
      </c>
      <c r="AD962" s="1">
        <f>(($D962*'fnd base rates'!L$107)
+($E962*'fnd base rates'!L$108)
+($F962*'fnd base rates'!L$109)
+($G962*'fnd base rates'!L$110)
+($H962*'fnd base rates'!L$111)
+($I962*'fnd base rates'!L$112)
+($J962*'fnd base rates'!L$113)
+($K962*'fnd base rates'!L$114)
+($M962*'fnd base rates'!L$116)
+($N962*'fnd base rates'!L$117)
+($O962*'fnd base rates'!L$118)
+($P962*VLOOKUP($S962+12,rate_basefnd,12)))</f>
        <v>32648.521526</v>
      </c>
      <c r="AE962" s="1">
        <f>(($D962*'fnd base rates'!M$107)
+($E962*'fnd base rates'!M$108)
+($F962*'fnd base rates'!M$109)
+($G962*'fnd base rates'!M$110)
+($H962*'fnd base rates'!M$111)
+($I962*'fnd base rates'!M$112)
+($J962*'fnd base rates'!M$113)
+($K962*'fnd base rates'!M$114)
+($M962*'fnd base rates'!M$116)
+($N962*'fnd base rates'!M$117)
+($O962*'fnd base rates'!M$118)
+($P962*VLOOKUP($S962+12,rate_basefnd,13)))</f>
        <v>0</v>
      </c>
      <c r="AF962" s="4">
        <f t="shared" si="1071"/>
        <v>271322.95069999999</v>
      </c>
      <c r="AH962" s="4">
        <f t="shared" si="1072"/>
        <v>3506262229</v>
      </c>
      <c r="AI962" s="4" t="str">
        <f t="shared" si="1073"/>
        <v>3506</v>
      </c>
      <c r="AJ962" s="2" t="str">
        <f t="shared" si="1074"/>
        <v>262</v>
      </c>
      <c r="AK962" s="2" t="str">
        <f t="shared" si="1075"/>
        <v>229</v>
      </c>
      <c r="AL962" s="4">
        <f t="shared" si="1076"/>
        <v>1</v>
      </c>
      <c r="AM962" s="4">
        <f t="shared" si="1068"/>
        <v>21</v>
      </c>
      <c r="AN962" s="4">
        <f t="shared" si="1077"/>
        <v>271322.95069999999</v>
      </c>
      <c r="AO962" s="4">
        <f t="shared" si="1078"/>
        <v>12920</v>
      </c>
      <c r="AP962" s="4">
        <f t="shared" si="1079"/>
        <v>0</v>
      </c>
      <c r="AQ962" s="2">
        <v>12920</v>
      </c>
      <c r="AW962" s="4">
        <v>12889</v>
      </c>
      <c r="AX962" s="5">
        <f t="shared" si="1080"/>
        <v>31</v>
      </c>
      <c r="AY962" s="4">
        <v>12920</v>
      </c>
      <c r="AZ962" s="5"/>
      <c r="BB962" s="5">
        <f t="shared" ref="BB962" si="1136">BC962-BA962</f>
        <v>0</v>
      </c>
    </row>
    <row r="963" spans="1:54" s="4" customFormat="1">
      <c r="A963" s="278">
        <v>3506</v>
      </c>
      <c r="B963" s="2">
        <v>3506262248</v>
      </c>
      <c r="C963" s="10" t="s">
        <v>1075</v>
      </c>
      <c r="D963" s="15">
        <f>'fnd enro'!D963</f>
        <v>0</v>
      </c>
      <c r="E963" s="15">
        <f>'fnd enro'!E963</f>
        <v>0</v>
      </c>
      <c r="F963" s="15">
        <f>'fnd enro'!F963</f>
        <v>0</v>
      </c>
      <c r="G963" s="15">
        <f>'fnd enro'!G963</f>
        <v>0</v>
      </c>
      <c r="H963" s="15">
        <f>'fnd enro'!H963</f>
        <v>6</v>
      </c>
      <c r="I963" s="15">
        <f>'fnd enro'!I963</f>
        <v>8</v>
      </c>
      <c r="J963" s="15">
        <f>'fnd enro'!J963</f>
        <v>0</v>
      </c>
      <c r="K963" s="16">
        <f>'fnd enro'!K963</f>
        <v>0.53620000000000001</v>
      </c>
      <c r="L963" s="15">
        <f>'fnd enro'!L963</f>
        <v>0</v>
      </c>
      <c r="M963" s="15">
        <f>'fnd enro'!M963</f>
        <v>0</v>
      </c>
      <c r="N963" s="15">
        <f>'fnd enro'!N963</f>
        <v>1</v>
      </c>
      <c r="O963" s="15">
        <f>'fnd enro'!O963</f>
        <v>1</v>
      </c>
      <c r="P963" s="15">
        <f>'fnd enro'!P963</f>
        <v>11</v>
      </c>
      <c r="Q963" s="15">
        <f>'fnd enro'!R963</f>
        <v>14</v>
      </c>
      <c r="R963" s="16">
        <f t="shared" si="1070"/>
        <v>1</v>
      </c>
      <c r="S963" s="15">
        <f>VALUE('fnd enro'!Q963)</f>
        <v>12</v>
      </c>
      <c r="T963" s="2"/>
      <c r="U963" s="1">
        <f>(($D963*'fnd base rates'!C$107)
+($E963*'fnd base rates'!C$108)
+($F963*'fnd base rates'!C$109)
+($G963*'fnd base rates'!C$110)
+($H963*'fnd base rates'!C$111)
+($I963*'fnd base rates'!C$112)
+($J963*'fnd base rates'!C$113)
+($K963*'fnd base rates'!C$114)
+($M963*'fnd base rates'!C$116)
+($N963*'fnd base rates'!C$117)
+($O963*'fnd base rates'!C$118)
+($P963*VLOOKUP($S963+12,rate_basefnd,3)))
*$R963</f>
        <v>8178.0721020000001</v>
      </c>
      <c r="V963" s="1">
        <f>(($D963*'fnd base rates'!D$107)
+($E963*'fnd base rates'!D$108)
+($F963*'fnd base rates'!D$109)
+($G963*'fnd base rates'!D$110)
+($H963*'fnd base rates'!D$111)
+($I963*'fnd base rates'!D$112)
+($J963*'fnd base rates'!D$113)
+($K963*'fnd base rates'!D$114)
+($M963*'fnd base rates'!D$116)
+($N963*'fnd base rates'!D$117)
+($O963*'fnd base rates'!D$118)
+($P963*VLOOKUP($S963+12,rate_basefnd,4)))
*$R963</f>
        <v>14446.23</v>
      </c>
      <c r="W963" s="1">
        <f>(($D963*'fnd base rates'!E$107)
+($E963*'fnd base rates'!E$108)
+($F963*'fnd base rates'!E$109)
+($G963*'fnd base rates'!E$110)
+($H963*'fnd base rates'!E$111)
+($I963*'fnd base rates'!E$112)
+($J963*'fnd base rates'!E$113)
+($K963*'fnd base rates'!E$114)
+($M963*'fnd base rates'!E$116)
+($N963*'fnd base rates'!E$117)
+($O963*'fnd base rates'!E$118)
+($P963*VLOOKUP($S963+12,rate_basefnd,5)))
*$R963</f>
        <v>97497.523625999995</v>
      </c>
      <c r="X963" s="1">
        <f>(($D963*'fnd base rates'!F$107)
+($E963*'fnd base rates'!F$108)
+($F963*'fnd base rates'!F$109)
+($G963*'fnd base rates'!F$110)
+($H963*'fnd base rates'!F$111)
+($I963*'fnd base rates'!F$112)
+($J963*'fnd base rates'!F$113)
+($K963*'fnd base rates'!F$114)
+($M963*'fnd base rates'!F$116)
+($N963*'fnd base rates'!F$117)
+($O963*'fnd base rates'!F$118)
+($P963*VLOOKUP($S963+12,rate_basefnd,6)))
*$R963</f>
        <v>12793.177347999999</v>
      </c>
      <c r="Y963" s="1">
        <f>(($D963*'fnd base rates'!G$107)
+($E963*'fnd base rates'!G$108)
+($F963*'fnd base rates'!G$109)
+($G963*'fnd base rates'!G$110)
+($H963*'fnd base rates'!G$111)
+($I963*'fnd base rates'!G$112)
+($J963*'fnd base rates'!G$113)
+($K963*'fnd base rates'!G$114)
+($M963*'fnd base rates'!G$116)
+($N963*'fnd base rates'!G$117)
+($O963*'fnd base rates'!G$118)
+($P963*VLOOKUP($S963+12,rate_basefnd,7)))
*$R963</f>
        <v>4146.3359460000001</v>
      </c>
      <c r="Z963" s="1">
        <f>(($D963*'fnd base rates'!H$107)
+($E963*'fnd base rates'!H$108)
+($F963*'fnd base rates'!H$109)
+($G963*'fnd base rates'!H$110)
+($H963*'fnd base rates'!H$111)
+($I963*'fnd base rates'!H$112)
+($J963*'fnd base rates'!H$113)
+($K963*'fnd base rates'!H$114)
+($M963*'fnd base rates'!H$116)
+($N963*'fnd base rates'!H$117)
+($O963*'fnd base rates'!H$118)
+($P963*VLOOKUP($S963+12,rate_basefnd,8)))</f>
        <v>9856.1109400000005</v>
      </c>
      <c r="AA963" s="1">
        <f>(($D963*'fnd base rates'!I$107)
+($E963*'fnd base rates'!I$108)
+($F963*'fnd base rates'!I$109)
+($G963*'fnd base rates'!I$110)
+($H963*'fnd base rates'!I$111)
+($I963*'fnd base rates'!I$112)
+($J963*'fnd base rates'!I$113)
+($K963*'fnd base rates'!I$114)
+($M963*'fnd base rates'!I$116)
+($N963*'fnd base rates'!I$117)
+($O963*'fnd base rates'!I$118)
+($P963*VLOOKUP($S963+12,rate_basefnd,9)))
*$R963</f>
        <v>6947.1200000000008</v>
      </c>
      <c r="AB963" s="1">
        <f>(($D963*'fnd base rates'!J$107)
+($E963*'fnd base rates'!J$108)
+($F963*'fnd base rates'!J$109)
+($G963*'fnd base rates'!J$110)
+($H963*'fnd base rates'!J$111)
+($I963*'fnd base rates'!J$112)
+($J963*'fnd base rates'!J$113)
+($K963*'fnd base rates'!J$114)
+($M963*'fnd base rates'!J$116)
+($N963*'fnd base rates'!J$117)
+($O963*'fnd base rates'!J$118)
+($P963*VLOOKUP($S963+12,rate_basefnd,10)))
*$R963</f>
        <v>13819.87</v>
      </c>
      <c r="AC963" s="1">
        <f>(($D963*'fnd base rates'!K$107)
+($E963*'fnd base rates'!K$108)
+($F963*'fnd base rates'!K$109)
+($G963*'fnd base rates'!K$110)
+($H963*'fnd base rates'!K$111)
+($I963*'fnd base rates'!K$112)
+($J963*'fnd base rates'!K$113)
+($K963*'fnd base rates'!K$114)
+($M963*'fnd base rates'!K$116)
+($N963*'fnd base rates'!K$117)
+($O963*'fnd base rates'!K$118)
+($P963*VLOOKUP($S963+12,rate_basefnd,11)))
*$R963</f>
        <v>16135.316154</v>
      </c>
      <c r="AD963" s="1">
        <f>(($D963*'fnd base rates'!L$107)
+($E963*'fnd base rates'!L$108)
+($F963*'fnd base rates'!L$109)
+($G963*'fnd base rates'!L$110)
+($H963*'fnd base rates'!L$111)
+($I963*'fnd base rates'!L$112)
+($J963*'fnd base rates'!L$113)
+($K963*'fnd base rates'!L$114)
+($M963*'fnd base rates'!L$116)
+($N963*'fnd base rates'!L$117)
+($O963*'fnd base rates'!L$118)
+($P963*VLOOKUP($S963+12,rate_basefnd,12)))</f>
        <v>24569.107684000002</v>
      </c>
      <c r="AE963" s="1">
        <f>(($D963*'fnd base rates'!M$107)
+($E963*'fnd base rates'!M$108)
+($F963*'fnd base rates'!M$109)
+($G963*'fnd base rates'!M$110)
+($H963*'fnd base rates'!M$111)
+($I963*'fnd base rates'!M$112)
+($J963*'fnd base rates'!M$113)
+($K963*'fnd base rates'!M$114)
+($M963*'fnd base rates'!M$116)
+($N963*'fnd base rates'!M$117)
+($O963*'fnd base rates'!M$118)
+($P963*VLOOKUP($S963+12,rate_basefnd,13)))</f>
        <v>0</v>
      </c>
      <c r="AF963" s="4">
        <f t="shared" si="1071"/>
        <v>208388.86379999999</v>
      </c>
      <c r="AH963" s="4">
        <f t="shared" si="1072"/>
        <v>3506262248</v>
      </c>
      <c r="AI963" s="4" t="str">
        <f t="shared" si="1073"/>
        <v>3506</v>
      </c>
      <c r="AJ963" s="2" t="str">
        <f t="shared" si="1074"/>
        <v>262</v>
      </c>
      <c r="AK963" s="2" t="str">
        <f t="shared" si="1075"/>
        <v>248</v>
      </c>
      <c r="AL963" s="4">
        <f t="shared" si="1076"/>
        <v>1</v>
      </c>
      <c r="AM963" s="4">
        <f t="shared" si="1068"/>
        <v>14</v>
      </c>
      <c r="AN963" s="4">
        <f t="shared" si="1077"/>
        <v>208388.86379999999</v>
      </c>
      <c r="AO963" s="4">
        <f t="shared" si="1078"/>
        <v>14885</v>
      </c>
      <c r="AP963" s="4">
        <f t="shared" si="1079"/>
        <v>0</v>
      </c>
      <c r="AQ963" s="2">
        <v>14885</v>
      </c>
      <c r="AW963" s="4">
        <v>14785</v>
      </c>
      <c r="AX963" s="5">
        <f t="shared" si="1080"/>
        <v>100</v>
      </c>
      <c r="AY963" s="4">
        <v>14885</v>
      </c>
      <c r="AZ963" s="5"/>
      <c r="BB963" s="5">
        <f t="shared" ref="BB963" si="1137">BC963-BA963</f>
        <v>0</v>
      </c>
    </row>
    <row r="964" spans="1:54" s="4" customFormat="1">
      <c r="A964" s="278">
        <v>3506</v>
      </c>
      <c r="B964" s="2">
        <v>3506262258</v>
      </c>
      <c r="C964" s="10" t="s">
        <v>1075</v>
      </c>
      <c r="D964" s="15">
        <f>'fnd enro'!D964</f>
        <v>0</v>
      </c>
      <c r="E964" s="15">
        <f>'fnd enro'!E964</f>
        <v>0</v>
      </c>
      <c r="F964" s="15">
        <f>'fnd enro'!F964</f>
        <v>0</v>
      </c>
      <c r="G964" s="15">
        <f>'fnd enro'!G964</f>
        <v>0</v>
      </c>
      <c r="H964" s="15">
        <f>'fnd enro'!H964</f>
        <v>1</v>
      </c>
      <c r="I964" s="15">
        <f>'fnd enro'!I964</f>
        <v>7</v>
      </c>
      <c r="J964" s="15">
        <f>'fnd enro'!J964</f>
        <v>0</v>
      </c>
      <c r="K964" s="16">
        <f>'fnd enro'!K964</f>
        <v>0.30640000000000001</v>
      </c>
      <c r="L964" s="15">
        <f>'fnd enro'!L964</f>
        <v>0</v>
      </c>
      <c r="M964" s="15">
        <f>'fnd enro'!M964</f>
        <v>0</v>
      </c>
      <c r="N964" s="15">
        <f>'fnd enro'!N964</f>
        <v>0</v>
      </c>
      <c r="O964" s="15">
        <f>'fnd enro'!O964</f>
        <v>3</v>
      </c>
      <c r="P964" s="15">
        <f>'fnd enro'!P964</f>
        <v>4</v>
      </c>
      <c r="Q964" s="15">
        <f>'fnd enro'!R964</f>
        <v>8</v>
      </c>
      <c r="R964" s="16">
        <f t="shared" si="1070"/>
        <v>1</v>
      </c>
      <c r="S964" s="15">
        <f>VALUE('fnd enro'!Q964)</f>
        <v>10</v>
      </c>
      <c r="T964" s="2"/>
      <c r="U964" s="1">
        <f>(($D964*'fnd base rates'!C$107)
+($E964*'fnd base rates'!C$108)
+($F964*'fnd base rates'!C$109)
+($G964*'fnd base rates'!C$110)
+($H964*'fnd base rates'!C$111)
+($I964*'fnd base rates'!C$112)
+($J964*'fnd base rates'!C$113)
+($K964*'fnd base rates'!C$114)
+($M964*'fnd base rates'!C$116)
+($N964*'fnd base rates'!C$117)
+($O964*'fnd base rates'!C$118)
+($P964*VLOOKUP($S964+12,rate_basefnd,3)))
*$R964</f>
        <v>4638.0183440000001</v>
      </c>
      <c r="V964" s="1">
        <f>(($D964*'fnd base rates'!D$107)
+($E964*'fnd base rates'!D$108)
+($F964*'fnd base rates'!D$109)
+($G964*'fnd base rates'!D$110)
+($H964*'fnd base rates'!D$111)
+($I964*'fnd base rates'!D$112)
+($J964*'fnd base rates'!D$113)
+($K964*'fnd base rates'!D$114)
+($M964*'fnd base rates'!D$116)
+($N964*'fnd base rates'!D$117)
+($O964*'fnd base rates'!D$118)
+($P964*VLOOKUP($S964+12,rate_basefnd,4)))
*$R964</f>
        <v>7636.9400000000005</v>
      </c>
      <c r="W964" s="1">
        <f>(($D964*'fnd base rates'!E$107)
+($E964*'fnd base rates'!E$108)
+($F964*'fnd base rates'!E$109)
+($G964*'fnd base rates'!E$110)
+($H964*'fnd base rates'!E$111)
+($I964*'fnd base rates'!E$112)
+($J964*'fnd base rates'!E$113)
+($K964*'fnd base rates'!E$114)
+($M964*'fnd base rates'!E$116)
+($N964*'fnd base rates'!E$117)
+($O964*'fnd base rates'!E$118)
+($P964*VLOOKUP($S964+12,rate_basefnd,5)))
*$R964</f>
        <v>52325.102072000001</v>
      </c>
      <c r="X964" s="1">
        <f>(($D964*'fnd base rates'!F$107)
+($E964*'fnd base rates'!F$108)
+($F964*'fnd base rates'!F$109)
+($G964*'fnd base rates'!F$110)
+($H964*'fnd base rates'!F$111)
+($I964*'fnd base rates'!F$112)
+($J964*'fnd base rates'!F$113)
+($K964*'fnd base rates'!F$114)
+($M964*'fnd base rates'!F$116)
+($N964*'fnd base rates'!F$117)
+($O964*'fnd base rates'!F$118)
+($P964*VLOOKUP($S964+12,rate_basefnd,6)))
*$R964</f>
        <v>7322.7470560000011</v>
      </c>
      <c r="Y964" s="1">
        <f>(($D964*'fnd base rates'!G$107)
+($E964*'fnd base rates'!G$108)
+($F964*'fnd base rates'!G$109)
+($G964*'fnd base rates'!G$110)
+($H964*'fnd base rates'!G$111)
+($I964*'fnd base rates'!G$112)
+($J964*'fnd base rates'!G$113)
+($K964*'fnd base rates'!G$114)
+($M964*'fnd base rates'!G$116)
+($N964*'fnd base rates'!G$117)
+($O964*'fnd base rates'!G$118)
+($P964*VLOOKUP($S964+12,rate_basefnd,7)))
*$R964</f>
        <v>2016.3191119999997</v>
      </c>
      <c r="Z964" s="1">
        <f>(($D964*'fnd base rates'!H$107)
+($E964*'fnd base rates'!H$108)
+($F964*'fnd base rates'!H$109)
+($G964*'fnd base rates'!H$110)
+($H964*'fnd base rates'!H$111)
+($I964*'fnd base rates'!H$112)
+($J964*'fnd base rates'!H$113)
+($K964*'fnd base rates'!H$114)
+($M964*'fnd base rates'!H$116)
+($N964*'fnd base rates'!H$117)
+($O964*'fnd base rates'!H$118)
+($P964*VLOOKUP($S964+12,rate_basefnd,8)))</f>
        <v>6464.93768</v>
      </c>
      <c r="AA964" s="1">
        <f>(($D964*'fnd base rates'!I$107)
+($E964*'fnd base rates'!I$108)
+($F964*'fnd base rates'!I$109)
+($G964*'fnd base rates'!I$110)
+($H964*'fnd base rates'!I$111)
+($I964*'fnd base rates'!I$112)
+($J964*'fnd base rates'!I$113)
+($K964*'fnd base rates'!I$114)
+($M964*'fnd base rates'!I$116)
+($N964*'fnd base rates'!I$117)
+($O964*'fnd base rates'!I$118)
+($P964*VLOOKUP($S964+12,rate_basefnd,9)))
*$R964</f>
        <v>3907.87</v>
      </c>
      <c r="AB964" s="1">
        <f>(($D964*'fnd base rates'!J$107)
+($E964*'fnd base rates'!J$108)
+($F964*'fnd base rates'!J$109)
+($G964*'fnd base rates'!J$110)
+($H964*'fnd base rates'!J$111)
+($I964*'fnd base rates'!J$112)
+($J964*'fnd base rates'!J$113)
+($K964*'fnd base rates'!J$114)
+($M964*'fnd base rates'!J$116)
+($N964*'fnd base rates'!J$117)
+($O964*'fnd base rates'!J$118)
+($P964*VLOOKUP($S964+12,rate_basefnd,10)))
*$R964</f>
        <v>6877.1900000000005</v>
      </c>
      <c r="AC964" s="1">
        <f>(($D964*'fnd base rates'!K$107)
+($E964*'fnd base rates'!K$108)
+($F964*'fnd base rates'!K$109)
+($G964*'fnd base rates'!K$110)
+($H964*'fnd base rates'!K$111)
+($I964*'fnd base rates'!K$112)
+($J964*'fnd base rates'!K$113)
+($K964*'fnd base rates'!K$114)
+($M964*'fnd base rates'!K$116)
+($N964*'fnd base rates'!K$117)
+($O964*'fnd base rates'!K$118)
+($P964*VLOOKUP($S964+12,rate_basefnd,11)))
*$R964</f>
        <v>9598.9820880000007</v>
      </c>
      <c r="AD964" s="1">
        <f>(($D964*'fnd base rates'!L$107)
+($E964*'fnd base rates'!L$108)
+($F964*'fnd base rates'!L$109)
+($G964*'fnd base rates'!L$110)
+($H964*'fnd base rates'!L$111)
+($I964*'fnd base rates'!L$112)
+($J964*'fnd base rates'!L$113)
+($K964*'fnd base rates'!L$114)
+($M964*'fnd base rates'!L$116)
+($N964*'fnd base rates'!L$117)
+($O964*'fnd base rates'!L$118)
+($P964*VLOOKUP($S964+12,rate_basefnd,12)))</f>
        <v>12765.227248000001</v>
      </c>
      <c r="AE964" s="1">
        <f>(($D964*'fnd base rates'!M$107)
+($E964*'fnd base rates'!M$108)
+($F964*'fnd base rates'!M$109)
+($G964*'fnd base rates'!M$110)
+($H964*'fnd base rates'!M$111)
+($I964*'fnd base rates'!M$112)
+($J964*'fnd base rates'!M$113)
+($K964*'fnd base rates'!M$114)
+($M964*'fnd base rates'!M$116)
+($N964*'fnd base rates'!M$117)
+($O964*'fnd base rates'!M$118)
+($P964*VLOOKUP($S964+12,rate_basefnd,13)))</f>
        <v>0</v>
      </c>
      <c r="AF964" s="4">
        <f t="shared" si="1071"/>
        <v>113553.3336</v>
      </c>
      <c r="AH964" s="4">
        <f t="shared" si="1072"/>
        <v>3506262258</v>
      </c>
      <c r="AI964" s="4" t="str">
        <f t="shared" si="1073"/>
        <v>3506</v>
      </c>
      <c r="AJ964" s="2" t="str">
        <f t="shared" si="1074"/>
        <v>262</v>
      </c>
      <c r="AK964" s="2" t="str">
        <f t="shared" si="1075"/>
        <v>258</v>
      </c>
      <c r="AL964" s="4">
        <f t="shared" si="1076"/>
        <v>1</v>
      </c>
      <c r="AM964" s="4">
        <f t="shared" si="1068"/>
        <v>8</v>
      </c>
      <c r="AN964" s="4">
        <f t="shared" si="1077"/>
        <v>113553.3336</v>
      </c>
      <c r="AO964" s="4">
        <f t="shared" si="1078"/>
        <v>14194</v>
      </c>
      <c r="AP964" s="4">
        <f t="shared" si="1079"/>
        <v>0</v>
      </c>
      <c r="AQ964" s="2">
        <v>14194</v>
      </c>
      <c r="AW964" s="4">
        <v>14136</v>
      </c>
      <c r="AX964" s="5">
        <f t="shared" si="1080"/>
        <v>58</v>
      </c>
      <c r="AY964" s="4">
        <v>14194</v>
      </c>
      <c r="AZ964" s="5"/>
      <c r="BB964" s="5">
        <f t="shared" ref="BB964" si="1138">BC964-BA964</f>
        <v>0</v>
      </c>
    </row>
    <row r="965" spans="1:54" s="4" customFormat="1">
      <c r="A965" s="278">
        <v>3506</v>
      </c>
      <c r="B965" s="2">
        <v>3506262262</v>
      </c>
      <c r="C965" s="10" t="s">
        <v>1075</v>
      </c>
      <c r="D965" s="15">
        <f>'fnd enro'!D965</f>
        <v>0</v>
      </c>
      <c r="E965" s="15">
        <f>'fnd enro'!E965</f>
        <v>0</v>
      </c>
      <c r="F965" s="15">
        <f>'fnd enro'!F965</f>
        <v>0</v>
      </c>
      <c r="G965" s="15">
        <f>'fnd enro'!G965</f>
        <v>0</v>
      </c>
      <c r="H965" s="15">
        <f>'fnd enro'!H965</f>
        <v>37</v>
      </c>
      <c r="I965" s="15">
        <f>'fnd enro'!I965</f>
        <v>53</v>
      </c>
      <c r="J965" s="15">
        <f>'fnd enro'!J965</f>
        <v>0</v>
      </c>
      <c r="K965" s="16">
        <f>'fnd enro'!K965</f>
        <v>3.4470000000000001</v>
      </c>
      <c r="L965" s="15">
        <f>'fnd enro'!L965</f>
        <v>0</v>
      </c>
      <c r="M965" s="15">
        <f>'fnd enro'!M965</f>
        <v>0</v>
      </c>
      <c r="N965" s="15">
        <f>'fnd enro'!N965</f>
        <v>7</v>
      </c>
      <c r="O965" s="15">
        <f>'fnd enro'!O965</f>
        <v>9</v>
      </c>
      <c r="P965" s="15">
        <f>'fnd enro'!P965</f>
        <v>34</v>
      </c>
      <c r="Q965" s="15">
        <f>'fnd enro'!R965</f>
        <v>90</v>
      </c>
      <c r="R965" s="16">
        <f t="shared" si="1070"/>
        <v>1</v>
      </c>
      <c r="S965" s="15">
        <f>VALUE('fnd enro'!Q965)</f>
        <v>7</v>
      </c>
      <c r="T965" s="2"/>
      <c r="U965" s="1">
        <f>(($D965*'fnd base rates'!C$107)
+($E965*'fnd base rates'!C$108)
+($F965*'fnd base rates'!C$109)
+($G965*'fnd base rates'!C$110)
+($H965*'fnd base rates'!C$111)
+($I965*'fnd base rates'!C$112)
+($J965*'fnd base rates'!C$113)
+($K965*'fnd base rates'!C$114)
+($M965*'fnd base rates'!C$116)
+($N965*'fnd base rates'!C$117)
+($O965*'fnd base rates'!C$118)
+($P965*VLOOKUP($S965+12,rate_basefnd,3)))
*$R965</f>
        <v>49738.076370000002</v>
      </c>
      <c r="V965" s="1">
        <f>(($D965*'fnd base rates'!D$107)
+($E965*'fnd base rates'!D$108)
+($F965*'fnd base rates'!D$109)
+($G965*'fnd base rates'!D$110)
+($H965*'fnd base rates'!D$111)
+($I965*'fnd base rates'!D$112)
+($J965*'fnd base rates'!D$113)
+($K965*'fnd base rates'!D$114)
+($M965*'fnd base rates'!D$116)
+($N965*'fnd base rates'!D$117)
+($O965*'fnd base rates'!D$118)
+($P965*VLOOKUP($S965+12,rate_basefnd,4)))
*$R965</f>
        <v>78607.459999999992</v>
      </c>
      <c r="W965" s="1">
        <f>(($D965*'fnd base rates'!E$107)
+($E965*'fnd base rates'!E$108)
+($F965*'fnd base rates'!E$109)
+($G965*'fnd base rates'!E$110)
+($H965*'fnd base rates'!E$111)
+($I965*'fnd base rates'!E$112)
+($J965*'fnd base rates'!E$113)
+($K965*'fnd base rates'!E$114)
+($M965*'fnd base rates'!E$116)
+($N965*'fnd base rates'!E$117)
+($O965*'fnd base rates'!E$118)
+($P965*VLOOKUP($S965+12,rate_basefnd,5)))
*$R965</f>
        <v>488397.98330999998</v>
      </c>
      <c r="X965" s="1">
        <f>(($D965*'fnd base rates'!F$107)
+($E965*'fnd base rates'!F$108)
+($F965*'fnd base rates'!F$109)
+($G965*'fnd base rates'!F$110)
+($H965*'fnd base rates'!F$111)
+($I965*'fnd base rates'!F$112)
+($J965*'fnd base rates'!F$113)
+($K965*'fnd base rates'!F$114)
+($M965*'fnd base rates'!F$116)
+($N965*'fnd base rates'!F$117)
+($O965*'fnd base rates'!F$118)
+($P965*VLOOKUP($S965+12,rate_basefnd,6)))
*$R965</f>
        <v>82564.314379999996</v>
      </c>
      <c r="Y965" s="1">
        <f>(($D965*'fnd base rates'!G$107)
+($E965*'fnd base rates'!G$108)
+($F965*'fnd base rates'!G$109)
+($G965*'fnd base rates'!G$110)
+($H965*'fnd base rates'!G$111)
+($I965*'fnd base rates'!G$112)
+($J965*'fnd base rates'!G$113)
+($K965*'fnd base rates'!G$114)
+($M965*'fnd base rates'!G$116)
+($N965*'fnd base rates'!G$117)
+($O965*'fnd base rates'!G$118)
+($P965*VLOOKUP($S965+12,rate_basefnd,7)))
*$R965</f>
        <v>19803.042509999999</v>
      </c>
      <c r="Z965" s="1">
        <f>(($D965*'fnd base rates'!H$107)
+($E965*'fnd base rates'!H$108)
+($F965*'fnd base rates'!H$109)
+($G965*'fnd base rates'!H$110)
+($H965*'fnd base rates'!H$111)
+($I965*'fnd base rates'!H$112)
+($J965*'fnd base rates'!H$113)
+($K965*'fnd base rates'!H$114)
+($M965*'fnd base rates'!H$116)
+($N965*'fnd base rates'!H$117)
+($O965*'fnd base rates'!H$118)
+($P965*VLOOKUP($S965+12,rate_basefnd,8)))</f>
        <v>63095.358899999992</v>
      </c>
      <c r="AA965" s="1">
        <f>(($D965*'fnd base rates'!I$107)
+($E965*'fnd base rates'!I$108)
+($F965*'fnd base rates'!I$109)
+($G965*'fnd base rates'!I$110)
+($H965*'fnd base rates'!I$111)
+($I965*'fnd base rates'!I$112)
+($J965*'fnd base rates'!I$113)
+($K965*'fnd base rates'!I$114)
+($M965*'fnd base rates'!I$116)
+($N965*'fnd base rates'!I$117)
+($O965*'fnd base rates'!I$118)
+($P965*VLOOKUP($S965+12,rate_basefnd,9)))
*$R965</f>
        <v>39151.290000000008</v>
      </c>
      <c r="AB965" s="1">
        <f>(($D965*'fnd base rates'!J$107)
+($E965*'fnd base rates'!J$108)
+($F965*'fnd base rates'!J$109)
+($G965*'fnd base rates'!J$110)
+($H965*'fnd base rates'!J$111)
+($I965*'fnd base rates'!J$112)
+($J965*'fnd base rates'!J$113)
+($K965*'fnd base rates'!J$114)
+($M965*'fnd base rates'!J$116)
+($N965*'fnd base rates'!J$117)
+($O965*'fnd base rates'!J$118)
+($P965*VLOOKUP($S965+12,rate_basefnd,10)))
*$R965</f>
        <v>59109.91</v>
      </c>
      <c r="AC965" s="1">
        <f>(($D965*'fnd base rates'!K$107)
+($E965*'fnd base rates'!K$108)
+($F965*'fnd base rates'!K$109)
+($G965*'fnd base rates'!K$110)
+($H965*'fnd base rates'!K$111)
+($I965*'fnd base rates'!K$112)
+($J965*'fnd base rates'!K$113)
+($K965*'fnd base rates'!K$114)
+($M965*'fnd base rates'!K$116)
+($N965*'fnd base rates'!K$117)
+($O965*'fnd base rates'!K$118)
+($P965*VLOOKUP($S965+12,rate_basefnd,11)))
*$R965</f>
        <v>104511.20099000001</v>
      </c>
      <c r="AD965" s="1">
        <f>(($D965*'fnd base rates'!L$107)
+($E965*'fnd base rates'!L$108)
+($F965*'fnd base rates'!L$109)
+($G965*'fnd base rates'!L$110)
+($H965*'fnd base rates'!L$111)
+($I965*'fnd base rates'!L$112)
+($J965*'fnd base rates'!L$113)
+($K965*'fnd base rates'!L$114)
+($M965*'fnd base rates'!L$116)
+($N965*'fnd base rates'!L$117)
+($O965*'fnd base rates'!L$118)
+($P965*VLOOKUP($S965+12,rate_basefnd,12)))</f>
        <v>135229.69654000003</v>
      </c>
      <c r="AE965" s="1">
        <f>(($D965*'fnd base rates'!M$107)
+($E965*'fnd base rates'!M$108)
+($F965*'fnd base rates'!M$109)
+($G965*'fnd base rates'!M$110)
+($H965*'fnd base rates'!M$111)
+($I965*'fnd base rates'!M$112)
+($J965*'fnd base rates'!M$113)
+($K965*'fnd base rates'!M$114)
+($M965*'fnd base rates'!M$116)
+($N965*'fnd base rates'!M$117)
+($O965*'fnd base rates'!M$118)
+($P965*VLOOKUP($S965+12,rate_basefnd,13)))</f>
        <v>0</v>
      </c>
      <c r="AF965" s="4">
        <f t="shared" si="1071"/>
        <v>1120208.3330000001</v>
      </c>
      <c r="AH965" s="4">
        <f t="shared" si="1072"/>
        <v>3506262262</v>
      </c>
      <c r="AI965" s="4" t="str">
        <f t="shared" si="1073"/>
        <v>3506</v>
      </c>
      <c r="AJ965" s="2" t="str">
        <f t="shared" si="1074"/>
        <v>262</v>
      </c>
      <c r="AK965" s="2" t="str">
        <f t="shared" si="1075"/>
        <v>262</v>
      </c>
      <c r="AL965" s="4">
        <f t="shared" si="1076"/>
        <v>1</v>
      </c>
      <c r="AM965" s="4">
        <f t="shared" si="1068"/>
        <v>90</v>
      </c>
      <c r="AN965" s="4">
        <f t="shared" si="1077"/>
        <v>1120208.3330000001</v>
      </c>
      <c r="AO965" s="4">
        <f t="shared" si="1078"/>
        <v>12447</v>
      </c>
      <c r="AP965" s="4">
        <f t="shared" si="1079"/>
        <v>0</v>
      </c>
      <c r="AQ965" s="2">
        <v>12447</v>
      </c>
      <c r="AW965" s="4">
        <v>12416</v>
      </c>
      <c r="AX965" s="5">
        <f t="shared" si="1080"/>
        <v>31</v>
      </c>
      <c r="AY965" s="4">
        <v>12447</v>
      </c>
      <c r="AZ965" s="5"/>
      <c r="BB965" s="5">
        <f t="shared" ref="BB965" si="1139">BC965-BA965</f>
        <v>0</v>
      </c>
    </row>
    <row r="966" spans="1:54" s="4" customFormat="1">
      <c r="A966" s="278">
        <v>3506</v>
      </c>
      <c r="B966" s="2">
        <v>3506262274</v>
      </c>
      <c r="C966" s="10" t="s">
        <v>1075</v>
      </c>
      <c r="D966" s="15">
        <f>'fnd enro'!D966</f>
        <v>0</v>
      </c>
      <c r="E966" s="15">
        <f>'fnd enro'!E966</f>
        <v>0</v>
      </c>
      <c r="F966" s="15">
        <f>'fnd enro'!F966</f>
        <v>0</v>
      </c>
      <c r="G966" s="15">
        <f>'fnd enro'!G966</f>
        <v>0</v>
      </c>
      <c r="H966" s="15">
        <f>'fnd enro'!H966</f>
        <v>0</v>
      </c>
      <c r="I966" s="15">
        <f>'fnd enro'!I966</f>
        <v>4</v>
      </c>
      <c r="J966" s="15">
        <f>'fnd enro'!J966</f>
        <v>0</v>
      </c>
      <c r="K966" s="16">
        <f>'fnd enro'!K966</f>
        <v>0.1532</v>
      </c>
      <c r="L966" s="15">
        <f>'fnd enro'!L966</f>
        <v>0</v>
      </c>
      <c r="M966" s="15">
        <f>'fnd enro'!M966</f>
        <v>0</v>
      </c>
      <c r="N966" s="15">
        <f>'fnd enro'!N966</f>
        <v>0</v>
      </c>
      <c r="O966" s="15">
        <f>'fnd enro'!O966</f>
        <v>1</v>
      </c>
      <c r="P966" s="15">
        <f>'fnd enro'!P966</f>
        <v>2</v>
      </c>
      <c r="Q966" s="15">
        <f>'fnd enro'!R966</f>
        <v>4</v>
      </c>
      <c r="R966" s="16">
        <f t="shared" si="1070"/>
        <v>1</v>
      </c>
      <c r="S966" s="15">
        <f>VALUE('fnd enro'!Q966)</f>
        <v>10</v>
      </c>
      <c r="T966" s="2"/>
      <c r="U966" s="1">
        <f>(($D966*'fnd base rates'!C$107)
+($E966*'fnd base rates'!C$108)
+($F966*'fnd base rates'!C$109)
+($G966*'fnd base rates'!C$110)
+($H966*'fnd base rates'!C$111)
+($I966*'fnd base rates'!C$112)
+($J966*'fnd base rates'!C$113)
+($K966*'fnd base rates'!C$114)
+($M966*'fnd base rates'!C$116)
+($N966*'fnd base rates'!C$117)
+($O966*'fnd base rates'!C$118)
+($P966*VLOOKUP($S966+12,rate_basefnd,3)))
*$R966</f>
        <v>2276.1491719999999</v>
      </c>
      <c r="V966" s="1">
        <f>(($D966*'fnd base rates'!D$107)
+($E966*'fnd base rates'!D$108)
+($F966*'fnd base rates'!D$109)
+($G966*'fnd base rates'!D$110)
+($H966*'fnd base rates'!D$111)
+($I966*'fnd base rates'!D$112)
+($J966*'fnd base rates'!D$113)
+($K966*'fnd base rates'!D$114)
+($M966*'fnd base rates'!D$116)
+($N966*'fnd base rates'!D$117)
+($O966*'fnd base rates'!D$118)
+($P966*VLOOKUP($S966+12,rate_basefnd,4)))
*$R966</f>
        <v>3743.46</v>
      </c>
      <c r="W966" s="1">
        <f>(($D966*'fnd base rates'!E$107)
+($E966*'fnd base rates'!E$108)
+($F966*'fnd base rates'!E$109)
+($G966*'fnd base rates'!E$110)
+($H966*'fnd base rates'!E$111)
+($I966*'fnd base rates'!E$112)
+($J966*'fnd base rates'!E$113)
+($K966*'fnd base rates'!E$114)
+($M966*'fnd base rates'!E$116)
+($N966*'fnd base rates'!E$117)
+($O966*'fnd base rates'!E$118)
+($P966*VLOOKUP($S966+12,rate_basefnd,5)))
*$R966</f>
        <v>26332.591036000002</v>
      </c>
      <c r="X966" s="1">
        <f>(($D966*'fnd base rates'!F$107)
+($E966*'fnd base rates'!F$108)
+($F966*'fnd base rates'!F$109)
+($G966*'fnd base rates'!F$110)
+($H966*'fnd base rates'!F$111)
+($I966*'fnd base rates'!F$112)
+($J966*'fnd base rates'!F$113)
+($K966*'fnd base rates'!F$114)
+($M966*'fnd base rates'!F$116)
+($N966*'fnd base rates'!F$117)
+($O966*'fnd base rates'!F$118)
+($P966*VLOOKUP($S966+12,rate_basefnd,6)))
*$R966</f>
        <v>3534.4535280000005</v>
      </c>
      <c r="Y966" s="1">
        <f>(($D966*'fnd base rates'!G$107)
+($E966*'fnd base rates'!G$108)
+($F966*'fnd base rates'!G$109)
+($G966*'fnd base rates'!G$110)
+($H966*'fnd base rates'!G$111)
+($I966*'fnd base rates'!G$112)
+($J966*'fnd base rates'!G$113)
+($K966*'fnd base rates'!G$114)
+($M966*'fnd base rates'!G$116)
+($N966*'fnd base rates'!G$117)
+($O966*'fnd base rates'!G$118)
+($P966*VLOOKUP($S966+12,rate_basefnd,7)))
*$R966</f>
        <v>984.54455599999994</v>
      </c>
      <c r="Z966" s="1">
        <f>(($D966*'fnd base rates'!H$107)
+($E966*'fnd base rates'!H$108)
+($F966*'fnd base rates'!H$109)
+($G966*'fnd base rates'!H$110)
+($H966*'fnd base rates'!H$111)
+($I966*'fnd base rates'!H$112)
+($J966*'fnd base rates'!H$113)
+($K966*'fnd base rates'!H$114)
+($M966*'fnd base rates'!H$116)
+($N966*'fnd base rates'!H$117)
+($O966*'fnd base rates'!H$118)
+($P966*VLOOKUP($S966+12,rate_basefnd,8)))</f>
        <v>3324.6588400000001</v>
      </c>
      <c r="AA966" s="1">
        <f>(($D966*'fnd base rates'!I$107)
+($E966*'fnd base rates'!I$108)
+($F966*'fnd base rates'!I$109)
+($G966*'fnd base rates'!I$110)
+($H966*'fnd base rates'!I$111)
+($I966*'fnd base rates'!I$112)
+($J966*'fnd base rates'!I$113)
+($K966*'fnd base rates'!I$114)
+($M966*'fnd base rates'!I$116)
+($N966*'fnd base rates'!I$117)
+($O966*'fnd base rates'!I$118)
+($P966*VLOOKUP($S966+12,rate_basefnd,9)))
*$R966</f>
        <v>1957.53</v>
      </c>
      <c r="AB966" s="1">
        <f>(($D966*'fnd base rates'!J$107)
+($E966*'fnd base rates'!J$108)
+($F966*'fnd base rates'!J$109)
+($G966*'fnd base rates'!J$110)
+($H966*'fnd base rates'!J$111)
+($I966*'fnd base rates'!J$112)
+($J966*'fnd base rates'!J$113)
+($K966*'fnd base rates'!J$114)
+($M966*'fnd base rates'!J$116)
+($N966*'fnd base rates'!J$117)
+($O966*'fnd base rates'!J$118)
+($P966*VLOOKUP($S966+12,rate_basefnd,10)))
*$R966</f>
        <v>3583.3499999999995</v>
      </c>
      <c r="AC966" s="1">
        <f>(($D966*'fnd base rates'!K$107)
+($E966*'fnd base rates'!K$108)
+($F966*'fnd base rates'!K$109)
+($G966*'fnd base rates'!K$110)
+($H966*'fnd base rates'!K$111)
+($I966*'fnd base rates'!K$112)
+($J966*'fnd base rates'!K$113)
+($K966*'fnd base rates'!K$114)
+($M966*'fnd base rates'!K$116)
+($N966*'fnd base rates'!K$117)
+($O966*'fnd base rates'!K$118)
+($P966*VLOOKUP($S966+12,rate_basefnd,11)))
*$R966</f>
        <v>4655.5460439999997</v>
      </c>
      <c r="AD966" s="1">
        <f>(($D966*'fnd base rates'!L$107)
+($E966*'fnd base rates'!L$108)
+($F966*'fnd base rates'!L$109)
+($G966*'fnd base rates'!L$110)
+($H966*'fnd base rates'!L$111)
+($I966*'fnd base rates'!L$112)
+($J966*'fnd base rates'!L$113)
+($K966*'fnd base rates'!L$114)
+($M966*'fnd base rates'!L$116)
+($N966*'fnd base rates'!L$117)
+($O966*'fnd base rates'!L$118)
+($P966*VLOOKUP($S966+12,rate_basefnd,12)))</f>
        <v>6203.7436239999997</v>
      </c>
      <c r="AE966" s="1">
        <f>(($D966*'fnd base rates'!M$107)
+($E966*'fnd base rates'!M$108)
+($F966*'fnd base rates'!M$109)
+($G966*'fnd base rates'!M$110)
+($H966*'fnd base rates'!M$111)
+($I966*'fnd base rates'!M$112)
+($J966*'fnd base rates'!M$113)
+($K966*'fnd base rates'!M$114)
+($M966*'fnd base rates'!M$116)
+($N966*'fnd base rates'!M$117)
+($O966*'fnd base rates'!M$118)
+($P966*VLOOKUP($S966+12,rate_basefnd,13)))</f>
        <v>0</v>
      </c>
      <c r="AF966" s="4">
        <f t="shared" si="1071"/>
        <v>56596.026800000007</v>
      </c>
      <c r="AH966" s="4">
        <f t="shared" si="1072"/>
        <v>3506262274</v>
      </c>
      <c r="AI966" s="4" t="str">
        <f t="shared" si="1073"/>
        <v>3506</v>
      </c>
      <c r="AJ966" s="2" t="str">
        <f t="shared" si="1074"/>
        <v>262</v>
      </c>
      <c r="AK966" s="2" t="str">
        <f t="shared" si="1075"/>
        <v>274</v>
      </c>
      <c r="AL966" s="4">
        <f t="shared" si="1076"/>
        <v>1</v>
      </c>
      <c r="AM966" s="4">
        <f t="shared" si="1068"/>
        <v>4</v>
      </c>
      <c r="AN966" s="4">
        <f t="shared" si="1077"/>
        <v>56596.026800000007</v>
      </c>
      <c r="AO966" s="4">
        <f t="shared" si="1078"/>
        <v>14149</v>
      </c>
      <c r="AP966" s="4">
        <f t="shared" si="1079"/>
        <v>0</v>
      </c>
      <c r="AQ966" s="2">
        <v>14149</v>
      </c>
      <c r="AW966" s="4">
        <v>14096</v>
      </c>
      <c r="AX966" s="5">
        <f t="shared" si="1080"/>
        <v>53</v>
      </c>
      <c r="AY966" s="4">
        <v>14149</v>
      </c>
      <c r="AZ966" s="5"/>
      <c r="BB966" s="5">
        <f t="shared" ref="BB966" si="1140">BC966-BA966</f>
        <v>0</v>
      </c>
    </row>
    <row r="967" spans="1:54" s="4" customFormat="1">
      <c r="A967" s="278">
        <v>3506</v>
      </c>
      <c r="B967" s="2">
        <v>3506262284</v>
      </c>
      <c r="C967" s="10" t="s">
        <v>1075</v>
      </c>
      <c r="D967" s="15">
        <f>'fnd enro'!D967</f>
        <v>0</v>
      </c>
      <c r="E967" s="15">
        <f>'fnd enro'!E967</f>
        <v>0</v>
      </c>
      <c r="F967" s="15">
        <f>'fnd enro'!F967</f>
        <v>0</v>
      </c>
      <c r="G967" s="15">
        <f>'fnd enro'!G967</f>
        <v>0</v>
      </c>
      <c r="H967" s="15">
        <f>'fnd enro'!H967</f>
        <v>1</v>
      </c>
      <c r="I967" s="15">
        <f>'fnd enro'!I967</f>
        <v>3</v>
      </c>
      <c r="J967" s="15">
        <f>'fnd enro'!J967</f>
        <v>0</v>
      </c>
      <c r="K967" s="16">
        <f>'fnd enro'!K967</f>
        <v>0.1532</v>
      </c>
      <c r="L967" s="15">
        <f>'fnd enro'!L967</f>
        <v>0</v>
      </c>
      <c r="M967" s="15">
        <f>'fnd enro'!M967</f>
        <v>0</v>
      </c>
      <c r="N967" s="15">
        <f>'fnd enro'!N967</f>
        <v>1</v>
      </c>
      <c r="O967" s="15">
        <f>'fnd enro'!O967</f>
        <v>1</v>
      </c>
      <c r="P967" s="15">
        <f>'fnd enro'!P967</f>
        <v>1</v>
      </c>
      <c r="Q967" s="15">
        <f>'fnd enro'!R967</f>
        <v>4</v>
      </c>
      <c r="R967" s="16">
        <f t="shared" si="1070"/>
        <v>1</v>
      </c>
      <c r="S967" s="15">
        <f>VALUE('fnd enro'!Q967)</f>
        <v>5</v>
      </c>
      <c r="T967" s="2"/>
      <c r="U967" s="1">
        <f>(($D967*'fnd base rates'!C$107)
+($E967*'fnd base rates'!C$108)
+($F967*'fnd base rates'!C$109)
+($G967*'fnd base rates'!C$110)
+($H967*'fnd base rates'!C$111)
+($I967*'fnd base rates'!C$112)
+($J967*'fnd base rates'!C$113)
+($K967*'fnd base rates'!C$114)
+($M967*'fnd base rates'!C$116)
+($N967*'fnd base rates'!C$117)
+($O967*'fnd base rates'!C$118)
+($P967*VLOOKUP($S967+12,rate_basefnd,3)))
*$R967</f>
        <v>2291.8291719999997</v>
      </c>
      <c r="V967" s="1">
        <f>(($D967*'fnd base rates'!D$107)
+($E967*'fnd base rates'!D$108)
+($F967*'fnd base rates'!D$109)
+($G967*'fnd base rates'!D$110)
+($H967*'fnd base rates'!D$111)
+($I967*'fnd base rates'!D$112)
+($J967*'fnd base rates'!D$113)
+($K967*'fnd base rates'!D$114)
+($M967*'fnd base rates'!D$116)
+($N967*'fnd base rates'!D$117)
+($O967*'fnd base rates'!D$118)
+($P967*VLOOKUP($S967+12,rate_basefnd,4)))
*$R967</f>
        <v>3519.41</v>
      </c>
      <c r="W967" s="1">
        <f>(($D967*'fnd base rates'!E$107)
+($E967*'fnd base rates'!E$108)
+($F967*'fnd base rates'!E$109)
+($G967*'fnd base rates'!E$110)
+($H967*'fnd base rates'!E$111)
+($I967*'fnd base rates'!E$112)
+($J967*'fnd base rates'!E$113)
+($K967*'fnd base rates'!E$114)
+($M967*'fnd base rates'!E$116)
+($N967*'fnd base rates'!E$117)
+($O967*'fnd base rates'!E$118)
+($P967*VLOOKUP($S967+12,rate_basefnd,5)))
*$R967</f>
        <v>22272.701035999999</v>
      </c>
      <c r="X967" s="1">
        <f>(($D967*'fnd base rates'!F$107)
+($E967*'fnd base rates'!F$108)
+($F967*'fnd base rates'!F$109)
+($G967*'fnd base rates'!F$110)
+($H967*'fnd base rates'!F$111)
+($I967*'fnd base rates'!F$112)
+($J967*'fnd base rates'!F$113)
+($K967*'fnd base rates'!F$114)
+($M967*'fnd base rates'!F$116)
+($N967*'fnd base rates'!F$117)
+($O967*'fnd base rates'!F$118)
+($P967*VLOOKUP($S967+12,rate_basefnd,6)))
*$R967</f>
        <v>3812.993528</v>
      </c>
      <c r="Y967" s="1">
        <f>(($D967*'fnd base rates'!G$107)
+($E967*'fnd base rates'!G$108)
+($F967*'fnd base rates'!G$109)
+($G967*'fnd base rates'!G$110)
+($H967*'fnd base rates'!G$111)
+($I967*'fnd base rates'!G$112)
+($J967*'fnd base rates'!G$113)
+($K967*'fnd base rates'!G$114)
+($M967*'fnd base rates'!G$116)
+($N967*'fnd base rates'!G$117)
+($O967*'fnd base rates'!G$118)
+($P967*VLOOKUP($S967+12,rate_basefnd,7)))
*$R967</f>
        <v>849.98455599999988</v>
      </c>
      <c r="Z967" s="1">
        <f>(($D967*'fnd base rates'!H$107)
+($E967*'fnd base rates'!H$108)
+($F967*'fnd base rates'!H$109)
+($G967*'fnd base rates'!H$110)
+($H967*'fnd base rates'!H$111)
+($I967*'fnd base rates'!H$112)
+($J967*'fnd base rates'!H$113)
+($K967*'fnd base rates'!H$114)
+($M967*'fnd base rates'!H$116)
+($N967*'fnd base rates'!H$117)
+($O967*'fnd base rates'!H$118)
+($P967*VLOOKUP($S967+12,rate_basefnd,8)))</f>
        <v>3128.9588399999998</v>
      </c>
      <c r="AA967" s="1">
        <f>(($D967*'fnd base rates'!I$107)
+($E967*'fnd base rates'!I$108)
+($F967*'fnd base rates'!I$109)
+($G967*'fnd base rates'!I$110)
+($H967*'fnd base rates'!I$111)
+($I967*'fnd base rates'!I$112)
+($J967*'fnd base rates'!I$113)
+($K967*'fnd base rates'!I$114)
+($M967*'fnd base rates'!I$116)
+($N967*'fnd base rates'!I$117)
+($O967*'fnd base rates'!I$118)
+($P967*VLOOKUP($S967+12,rate_basefnd,9)))
*$R967</f>
        <v>1803.3000000000002</v>
      </c>
      <c r="AB967" s="1">
        <f>(($D967*'fnd base rates'!J$107)
+($E967*'fnd base rates'!J$108)
+($F967*'fnd base rates'!J$109)
+($G967*'fnd base rates'!J$110)
+($H967*'fnd base rates'!J$111)
+($I967*'fnd base rates'!J$112)
+($J967*'fnd base rates'!J$113)
+($K967*'fnd base rates'!J$114)
+($M967*'fnd base rates'!J$116)
+($N967*'fnd base rates'!J$117)
+($O967*'fnd base rates'!J$118)
+($P967*VLOOKUP($S967+12,rate_basefnd,10)))
*$R967</f>
        <v>2478.3000000000002</v>
      </c>
      <c r="AC967" s="1">
        <f>(($D967*'fnd base rates'!K$107)
+($E967*'fnd base rates'!K$108)
+($F967*'fnd base rates'!K$109)
+($G967*'fnd base rates'!K$110)
+($H967*'fnd base rates'!K$111)
+($I967*'fnd base rates'!K$112)
+($J967*'fnd base rates'!K$113)
+($K967*'fnd base rates'!K$114)
+($M967*'fnd base rates'!K$116)
+($N967*'fnd base rates'!K$117)
+($O967*'fnd base rates'!K$118)
+($P967*VLOOKUP($S967+12,rate_basefnd,11)))
*$R967</f>
        <v>4985.7760440000002</v>
      </c>
      <c r="AD967" s="1">
        <f>(($D967*'fnd base rates'!L$107)
+($E967*'fnd base rates'!L$108)
+($F967*'fnd base rates'!L$109)
+($G967*'fnd base rates'!L$110)
+($H967*'fnd base rates'!L$111)
+($I967*'fnd base rates'!L$112)
+($J967*'fnd base rates'!L$113)
+($K967*'fnd base rates'!L$114)
+($M967*'fnd base rates'!L$116)
+($N967*'fnd base rates'!L$117)
+($O967*'fnd base rates'!L$118)
+($P967*VLOOKUP($S967+12,rate_basefnd,12)))</f>
        <v>5970.6236239999998</v>
      </c>
      <c r="AE967" s="1">
        <f>(($D967*'fnd base rates'!M$107)
+($E967*'fnd base rates'!M$108)
+($F967*'fnd base rates'!M$109)
+($G967*'fnd base rates'!M$110)
+($H967*'fnd base rates'!M$111)
+($I967*'fnd base rates'!M$112)
+($J967*'fnd base rates'!M$113)
+($K967*'fnd base rates'!M$114)
+($M967*'fnd base rates'!M$116)
+($N967*'fnd base rates'!M$117)
+($O967*'fnd base rates'!M$118)
+($P967*VLOOKUP($S967+12,rate_basefnd,13)))</f>
        <v>0</v>
      </c>
      <c r="AF967" s="4">
        <f t="shared" si="1071"/>
        <v>51113.876800000005</v>
      </c>
      <c r="AH967" s="4">
        <f t="shared" si="1072"/>
        <v>3506262284</v>
      </c>
      <c r="AI967" s="4" t="str">
        <f t="shared" si="1073"/>
        <v>3506</v>
      </c>
      <c r="AJ967" s="2" t="str">
        <f t="shared" si="1074"/>
        <v>262</v>
      </c>
      <c r="AK967" s="2" t="str">
        <f t="shared" si="1075"/>
        <v>284</v>
      </c>
      <c r="AL967" s="4">
        <f t="shared" si="1076"/>
        <v>1</v>
      </c>
      <c r="AM967" s="4">
        <f t="shared" si="1068"/>
        <v>4</v>
      </c>
      <c r="AN967" s="4">
        <f t="shared" si="1077"/>
        <v>51113.876800000005</v>
      </c>
      <c r="AO967" s="4">
        <f t="shared" si="1078"/>
        <v>12778</v>
      </c>
      <c r="AP967" s="4">
        <f t="shared" si="1079"/>
        <v>0</v>
      </c>
      <c r="AQ967" s="2">
        <v>12778</v>
      </c>
      <c r="AW967" s="4">
        <v>12750</v>
      </c>
      <c r="AX967" s="5">
        <f t="shared" si="1080"/>
        <v>28</v>
      </c>
      <c r="AY967" s="4">
        <v>12778</v>
      </c>
      <c r="AZ967" s="5"/>
      <c r="BB967" s="5">
        <f t="shared" ref="BB967" si="1141">BC967-BA967</f>
        <v>0</v>
      </c>
    </row>
    <row r="968" spans="1:54" s="4" customFormat="1">
      <c r="A968" s="278">
        <v>3506</v>
      </c>
      <c r="B968" s="2">
        <v>3506262295</v>
      </c>
      <c r="C968" s="10" t="s">
        <v>1075</v>
      </c>
      <c r="D968" s="15">
        <f>'fnd enro'!D968</f>
        <v>0</v>
      </c>
      <c r="E968" s="15">
        <f>'fnd enro'!E968</f>
        <v>0</v>
      </c>
      <c r="F968" s="15">
        <f>'fnd enro'!F968</f>
        <v>0</v>
      </c>
      <c r="G968" s="15">
        <f>'fnd enro'!G968</f>
        <v>0</v>
      </c>
      <c r="H968" s="15">
        <f>'fnd enro'!H968</f>
        <v>0</v>
      </c>
      <c r="I968" s="15">
        <f>'fnd enro'!I968</f>
        <v>1</v>
      </c>
      <c r="J968" s="15">
        <f>'fnd enro'!J968</f>
        <v>0</v>
      </c>
      <c r="K968" s="16">
        <f>'fnd enro'!K968</f>
        <v>3.8300000000000001E-2</v>
      </c>
      <c r="L968" s="15">
        <f>'fnd enro'!L968</f>
        <v>0</v>
      </c>
      <c r="M968" s="15">
        <f>'fnd enro'!M968</f>
        <v>0</v>
      </c>
      <c r="N968" s="15">
        <f>'fnd enro'!N968</f>
        <v>0</v>
      </c>
      <c r="O968" s="15">
        <f>'fnd enro'!O968</f>
        <v>0</v>
      </c>
      <c r="P968" s="15">
        <f>'fnd enro'!P968</f>
        <v>0</v>
      </c>
      <c r="Q968" s="15">
        <f>'fnd enro'!R968</f>
        <v>1</v>
      </c>
      <c r="R968" s="16">
        <f t="shared" si="1070"/>
        <v>1</v>
      </c>
      <c r="S968" s="15">
        <f>VALUE('fnd enro'!Q968)</f>
        <v>4</v>
      </c>
      <c r="T968" s="2"/>
      <c r="U968" s="1">
        <f>(($D968*'fnd base rates'!C$107)
+($E968*'fnd base rates'!C$108)
+($F968*'fnd base rates'!C$109)
+($G968*'fnd base rates'!C$110)
+($H968*'fnd base rates'!C$111)
+($I968*'fnd base rates'!C$112)
+($J968*'fnd base rates'!C$113)
+($K968*'fnd base rates'!C$114)
+($M968*'fnd base rates'!C$116)
+($N968*'fnd base rates'!C$117)
+($O968*'fnd base rates'!C$118)
+($P968*VLOOKUP($S968+12,rate_basefnd,3)))
*$R968</f>
        <v>512.52229299999999</v>
      </c>
      <c r="V968" s="1">
        <f>(($D968*'fnd base rates'!D$107)
+($E968*'fnd base rates'!D$108)
+($F968*'fnd base rates'!D$109)
+($G968*'fnd base rates'!D$110)
+($H968*'fnd base rates'!D$111)
+($I968*'fnd base rates'!D$112)
+($J968*'fnd base rates'!D$113)
+($K968*'fnd base rates'!D$114)
+($M968*'fnd base rates'!D$116)
+($N968*'fnd base rates'!D$117)
+($O968*'fnd base rates'!D$118)
+($P968*VLOOKUP($S968+12,rate_basefnd,4)))
*$R968</f>
        <v>732.13</v>
      </c>
      <c r="W968" s="1">
        <f>(($D968*'fnd base rates'!E$107)
+($E968*'fnd base rates'!E$108)
+($F968*'fnd base rates'!E$109)
+($G968*'fnd base rates'!E$110)
+($H968*'fnd base rates'!E$111)
+($I968*'fnd base rates'!E$112)
+($J968*'fnd base rates'!E$113)
+($K968*'fnd base rates'!E$114)
+($M968*'fnd base rates'!E$116)
+($N968*'fnd base rates'!E$117)
+($O968*'fnd base rates'!E$118)
+($P968*VLOOKUP($S968+12,rate_basefnd,5)))
*$R968</f>
        <v>4697.9052590000001</v>
      </c>
      <c r="X968" s="1">
        <f>(($D968*'fnd base rates'!F$107)
+($E968*'fnd base rates'!F$108)
+($F968*'fnd base rates'!F$109)
+($G968*'fnd base rates'!F$110)
+($H968*'fnd base rates'!F$111)
+($I968*'fnd base rates'!F$112)
+($J968*'fnd base rates'!F$113)
+($K968*'fnd base rates'!F$114)
+($M968*'fnd base rates'!F$116)
+($N968*'fnd base rates'!F$117)
+($O968*'fnd base rates'!F$118)
+($P968*VLOOKUP($S968+12,rate_basefnd,6)))
*$R968</f>
        <v>846.10838200000012</v>
      </c>
      <c r="Y968" s="1">
        <f>(($D968*'fnd base rates'!G$107)
+($E968*'fnd base rates'!G$108)
+($F968*'fnd base rates'!G$109)
+($G968*'fnd base rates'!G$110)
+($H968*'fnd base rates'!G$111)
+($I968*'fnd base rates'!G$112)
+($J968*'fnd base rates'!G$113)
+($K968*'fnd base rates'!G$114)
+($M968*'fnd base rates'!G$116)
+($N968*'fnd base rates'!G$117)
+($O968*'fnd base rates'!G$118)
+($P968*VLOOKUP($S968+12,rate_basefnd,7)))
*$R968</f>
        <v>156.69613899999999</v>
      </c>
      <c r="Z968" s="1">
        <f>(($D968*'fnd base rates'!H$107)
+($E968*'fnd base rates'!H$108)
+($F968*'fnd base rates'!H$109)
+($G968*'fnd base rates'!H$110)
+($H968*'fnd base rates'!H$111)
+($I968*'fnd base rates'!H$112)
+($J968*'fnd base rates'!H$113)
+($K968*'fnd base rates'!H$114)
+($M968*'fnd base rates'!H$116)
+($N968*'fnd base rates'!H$117)
+($O968*'fnd base rates'!H$118)
+($P968*VLOOKUP($S968+12,rate_basefnd,8)))</f>
        <v>792.30720999999994</v>
      </c>
      <c r="AA968" s="1">
        <f>(($D968*'fnd base rates'!I$107)
+($E968*'fnd base rates'!I$108)
+($F968*'fnd base rates'!I$109)
+($G968*'fnd base rates'!I$110)
+($H968*'fnd base rates'!I$111)
+($I968*'fnd base rates'!I$112)
+($J968*'fnd base rates'!I$113)
+($K968*'fnd base rates'!I$114)
+($M968*'fnd base rates'!I$116)
+($N968*'fnd base rates'!I$117)
+($O968*'fnd base rates'!I$118)
+($P968*VLOOKUP($S968+12,rate_basefnd,9)))
*$R968</f>
        <v>407.6</v>
      </c>
      <c r="AB968" s="1">
        <f>(($D968*'fnd base rates'!J$107)
+($E968*'fnd base rates'!J$108)
+($F968*'fnd base rates'!J$109)
+($G968*'fnd base rates'!J$110)
+($H968*'fnd base rates'!J$111)
+($I968*'fnd base rates'!J$112)
+($J968*'fnd base rates'!J$113)
+($K968*'fnd base rates'!J$114)
+($M968*'fnd base rates'!J$116)
+($N968*'fnd base rates'!J$117)
+($O968*'fnd base rates'!J$118)
+($P968*VLOOKUP($S968+12,rate_basefnd,10)))
*$R968</f>
        <v>549.04</v>
      </c>
      <c r="AC968" s="1">
        <f>(($D968*'fnd base rates'!K$107)
+($E968*'fnd base rates'!K$108)
+($F968*'fnd base rates'!K$109)
+($G968*'fnd base rates'!K$110)
+($H968*'fnd base rates'!K$111)
+($I968*'fnd base rates'!K$112)
+($J968*'fnd base rates'!K$113)
+($K968*'fnd base rates'!K$114)
+($M968*'fnd base rates'!K$116)
+($N968*'fnd base rates'!K$117)
+($O968*'fnd base rates'!K$118)
+($P968*VLOOKUP($S968+12,rate_basefnd,11)))
*$R968</f>
        <v>1099.5940109999999</v>
      </c>
      <c r="AD968" s="1">
        <f>(($D968*'fnd base rates'!L$107)
+($E968*'fnd base rates'!L$108)
+($F968*'fnd base rates'!L$109)
+($G968*'fnd base rates'!L$110)
+($H968*'fnd base rates'!L$111)
+($I968*'fnd base rates'!L$112)
+($J968*'fnd base rates'!L$113)
+($K968*'fnd base rates'!L$114)
+($M968*'fnd base rates'!L$116)
+($N968*'fnd base rates'!L$117)
+($O968*'fnd base rates'!L$118)
+($P968*VLOOKUP($S968+12,rate_basefnd,12)))</f>
        <v>1229.513406</v>
      </c>
      <c r="AE968" s="1">
        <f>(($D968*'fnd base rates'!M$107)
+($E968*'fnd base rates'!M$108)
+($F968*'fnd base rates'!M$109)
+($G968*'fnd base rates'!M$110)
+($H968*'fnd base rates'!M$111)
+($I968*'fnd base rates'!M$112)
+($J968*'fnd base rates'!M$113)
+($K968*'fnd base rates'!M$114)
+($M968*'fnd base rates'!M$116)
+($N968*'fnd base rates'!M$117)
+($O968*'fnd base rates'!M$118)
+($P968*VLOOKUP($S968+12,rate_basefnd,13)))</f>
        <v>0</v>
      </c>
      <c r="AF968" s="4">
        <f t="shared" si="1071"/>
        <v>11023.4167</v>
      </c>
      <c r="AH968" s="4">
        <f t="shared" si="1072"/>
        <v>3506262295</v>
      </c>
      <c r="AI968" s="4" t="str">
        <f t="shared" si="1073"/>
        <v>3506</v>
      </c>
      <c r="AJ968" s="2" t="str">
        <f t="shared" si="1074"/>
        <v>262</v>
      </c>
      <c r="AK968" s="2" t="str">
        <f t="shared" si="1075"/>
        <v>295</v>
      </c>
      <c r="AL968" s="4">
        <f t="shared" si="1076"/>
        <v>1</v>
      </c>
      <c r="AM968" s="4">
        <f t="shared" si="1068"/>
        <v>1</v>
      </c>
      <c r="AN968" s="4">
        <f t="shared" si="1077"/>
        <v>11023.4167</v>
      </c>
      <c r="AO968" s="4">
        <f t="shared" si="1078"/>
        <v>11023</v>
      </c>
      <c r="AP968" s="4">
        <f t="shared" si="1079"/>
        <v>0</v>
      </c>
      <c r="AQ968" s="2">
        <v>11023</v>
      </c>
      <c r="AW968" s="4">
        <v>11009</v>
      </c>
      <c r="AX968" s="5">
        <f t="shared" si="1080"/>
        <v>14</v>
      </c>
      <c r="AY968" s="4">
        <v>11023</v>
      </c>
      <c r="AZ968" s="5"/>
      <c r="BB968" s="5">
        <f t="shared" ref="BB968" si="1142">BC968-BA968</f>
        <v>0</v>
      </c>
    </row>
    <row r="969" spans="1:54" s="4" customFormat="1">
      <c r="A969" s="278">
        <v>3506</v>
      </c>
      <c r="B969" s="2">
        <v>3506262346</v>
      </c>
      <c r="C969" s="10" t="s">
        <v>1075</v>
      </c>
      <c r="D969" s="15">
        <f>'fnd enro'!D969</f>
        <v>0</v>
      </c>
      <c r="E969" s="15">
        <f>'fnd enro'!E969</f>
        <v>0</v>
      </c>
      <c r="F969" s="15">
        <f>'fnd enro'!F969</f>
        <v>0</v>
      </c>
      <c r="G969" s="15">
        <f>'fnd enro'!G969</f>
        <v>0</v>
      </c>
      <c r="H969" s="15">
        <f>'fnd enro'!H969</f>
        <v>0</v>
      </c>
      <c r="I969" s="15">
        <f>'fnd enro'!I969</f>
        <v>2</v>
      </c>
      <c r="J969" s="15">
        <f>'fnd enro'!J969</f>
        <v>0</v>
      </c>
      <c r="K969" s="16">
        <f>'fnd enro'!K969</f>
        <v>7.6600000000000001E-2</v>
      </c>
      <c r="L969" s="15">
        <f>'fnd enro'!L969</f>
        <v>0</v>
      </c>
      <c r="M969" s="15">
        <f>'fnd enro'!M969</f>
        <v>0</v>
      </c>
      <c r="N969" s="15">
        <f>'fnd enro'!N969</f>
        <v>0</v>
      </c>
      <c r="O969" s="15">
        <f>'fnd enro'!O969</f>
        <v>0</v>
      </c>
      <c r="P969" s="15">
        <f>'fnd enro'!P969</f>
        <v>1</v>
      </c>
      <c r="Q969" s="15">
        <f>'fnd enro'!R969</f>
        <v>2</v>
      </c>
      <c r="R969" s="16">
        <f t="shared" si="1070"/>
        <v>1</v>
      </c>
      <c r="S969" s="15">
        <f>VALUE('fnd enro'!Q969)</f>
        <v>6</v>
      </c>
      <c r="T969" s="2"/>
      <c r="U969" s="1">
        <f>(($D969*'fnd base rates'!C$107)
+($E969*'fnd base rates'!C$108)
+($F969*'fnd base rates'!C$109)
+($G969*'fnd base rates'!C$110)
+($H969*'fnd base rates'!C$111)
+($I969*'fnd base rates'!C$112)
+($J969*'fnd base rates'!C$113)
+($K969*'fnd base rates'!C$114)
+($M969*'fnd base rates'!C$116)
+($N969*'fnd base rates'!C$117)
+($O969*'fnd base rates'!C$118)
+($P969*VLOOKUP($S969+12,rate_basefnd,3)))
*$R969</f>
        <v>1085.6045859999999</v>
      </c>
      <c r="V969" s="1">
        <f>(($D969*'fnd base rates'!D$107)
+($E969*'fnd base rates'!D$108)
+($F969*'fnd base rates'!D$109)
+($G969*'fnd base rates'!D$110)
+($H969*'fnd base rates'!D$111)
+($I969*'fnd base rates'!D$112)
+($J969*'fnd base rates'!D$113)
+($K969*'fnd base rates'!D$114)
+($M969*'fnd base rates'!D$116)
+($N969*'fnd base rates'!D$117)
+($O969*'fnd base rates'!D$118)
+($P969*VLOOKUP($S969+12,rate_basefnd,4)))
*$R969</f>
        <v>1751.19</v>
      </c>
      <c r="W969" s="1">
        <f>(($D969*'fnd base rates'!E$107)
+($E969*'fnd base rates'!E$108)
+($F969*'fnd base rates'!E$109)
+($G969*'fnd base rates'!E$110)
+($H969*'fnd base rates'!E$111)
+($I969*'fnd base rates'!E$112)
+($J969*'fnd base rates'!E$113)
+($K969*'fnd base rates'!E$114)
+($M969*'fnd base rates'!E$116)
+($N969*'fnd base rates'!E$117)
+($O969*'fnd base rates'!E$118)
+($P969*VLOOKUP($S969+12,rate_basefnd,5)))
*$R969</f>
        <v>12196.780518</v>
      </c>
      <c r="X969" s="1">
        <f>(($D969*'fnd base rates'!F$107)
+($E969*'fnd base rates'!F$108)
+($F969*'fnd base rates'!F$109)
+($G969*'fnd base rates'!F$110)
+($H969*'fnd base rates'!F$111)
+($I969*'fnd base rates'!F$112)
+($J969*'fnd base rates'!F$113)
+($K969*'fnd base rates'!F$114)
+($M969*'fnd base rates'!F$116)
+($N969*'fnd base rates'!F$117)
+($O969*'fnd base rates'!F$118)
+($P969*VLOOKUP($S969+12,rate_basefnd,6)))
*$R969</f>
        <v>1692.2167640000002</v>
      </c>
      <c r="Y969" s="1">
        <f>(($D969*'fnd base rates'!G$107)
+($E969*'fnd base rates'!G$108)
+($F969*'fnd base rates'!G$109)
+($G969*'fnd base rates'!G$110)
+($H969*'fnd base rates'!G$111)
+($I969*'fnd base rates'!G$112)
+($J969*'fnd base rates'!G$113)
+($K969*'fnd base rates'!G$114)
+($M969*'fnd base rates'!G$116)
+($N969*'fnd base rates'!G$117)
+($O969*'fnd base rates'!G$118)
+($P969*VLOOKUP($S969+12,rate_basefnd,7)))
*$R969</f>
        <v>449.27227799999997</v>
      </c>
      <c r="Z969" s="1">
        <f>(($D969*'fnd base rates'!H$107)
+($E969*'fnd base rates'!H$108)
+($F969*'fnd base rates'!H$109)
+($G969*'fnd base rates'!H$110)
+($H969*'fnd base rates'!H$111)
+($I969*'fnd base rates'!H$112)
+($J969*'fnd base rates'!H$113)
+($K969*'fnd base rates'!H$114)
+($M969*'fnd base rates'!H$116)
+($N969*'fnd base rates'!H$117)
+($O969*'fnd base rates'!H$118)
+($P969*VLOOKUP($S969+12,rate_basefnd,8)))</f>
        <v>1605.4444199999998</v>
      </c>
      <c r="AA969" s="1">
        <f>(($D969*'fnd base rates'!I$107)
+($E969*'fnd base rates'!I$108)
+($F969*'fnd base rates'!I$109)
+($G969*'fnd base rates'!I$110)
+($H969*'fnd base rates'!I$111)
+($I969*'fnd base rates'!I$112)
+($J969*'fnd base rates'!I$113)
+($K969*'fnd base rates'!I$114)
+($M969*'fnd base rates'!I$116)
+($N969*'fnd base rates'!I$117)
+($O969*'fnd base rates'!I$118)
+($P969*VLOOKUP($S969+12,rate_basefnd,9)))
*$R969</f>
        <v>928.62</v>
      </c>
      <c r="AB969" s="1">
        <f>(($D969*'fnd base rates'!J$107)
+($E969*'fnd base rates'!J$108)
+($F969*'fnd base rates'!J$109)
+($G969*'fnd base rates'!J$110)
+($H969*'fnd base rates'!J$111)
+($I969*'fnd base rates'!J$112)
+($J969*'fnd base rates'!J$113)
+($K969*'fnd base rates'!J$114)
+($M969*'fnd base rates'!J$116)
+($N969*'fnd base rates'!J$117)
+($O969*'fnd base rates'!J$118)
+($P969*VLOOKUP($S969+12,rate_basefnd,10)))
*$R969</f>
        <v>1687.44</v>
      </c>
      <c r="AC969" s="1">
        <f>(($D969*'fnd base rates'!K$107)
+($E969*'fnd base rates'!K$108)
+($F969*'fnd base rates'!K$109)
+($G969*'fnd base rates'!K$110)
+($H969*'fnd base rates'!K$111)
+($I969*'fnd base rates'!K$112)
+($J969*'fnd base rates'!K$113)
+($K969*'fnd base rates'!K$114)
+($M969*'fnd base rates'!K$116)
+($N969*'fnd base rates'!K$117)
+($O969*'fnd base rates'!K$118)
+($P969*VLOOKUP($S969+12,rate_basefnd,11)))
*$R969</f>
        <v>2199.1880219999998</v>
      </c>
      <c r="AD969" s="1">
        <f>(($D969*'fnd base rates'!L$107)
+($E969*'fnd base rates'!L$108)
+($F969*'fnd base rates'!L$109)
+($G969*'fnd base rates'!L$110)
+($H969*'fnd base rates'!L$111)
+($I969*'fnd base rates'!L$112)
+($J969*'fnd base rates'!L$113)
+($K969*'fnd base rates'!L$114)
+($M969*'fnd base rates'!L$116)
+($N969*'fnd base rates'!L$117)
+($O969*'fnd base rates'!L$118)
+($P969*VLOOKUP($S969+12,rate_basefnd,12)))</f>
        <v>2912.106812</v>
      </c>
      <c r="AE969" s="1">
        <f>(($D969*'fnd base rates'!M$107)
+($E969*'fnd base rates'!M$108)
+($F969*'fnd base rates'!M$109)
+($G969*'fnd base rates'!M$110)
+($H969*'fnd base rates'!M$111)
+($I969*'fnd base rates'!M$112)
+($J969*'fnd base rates'!M$113)
+($K969*'fnd base rates'!M$114)
+($M969*'fnd base rates'!M$116)
+($N969*'fnd base rates'!M$117)
+($O969*'fnd base rates'!M$118)
+($P969*VLOOKUP($S969+12,rate_basefnd,13)))</f>
        <v>0</v>
      </c>
      <c r="AF969" s="4">
        <f t="shared" si="1071"/>
        <v>26507.863399999995</v>
      </c>
      <c r="AH969" s="4">
        <f t="shared" si="1072"/>
        <v>3506262346</v>
      </c>
      <c r="AI969" s="4" t="str">
        <f t="shared" si="1073"/>
        <v>3506</v>
      </c>
      <c r="AJ969" s="2" t="str">
        <f t="shared" si="1074"/>
        <v>262</v>
      </c>
      <c r="AK969" s="2" t="str">
        <f t="shared" si="1075"/>
        <v>346</v>
      </c>
      <c r="AL969" s="4">
        <f t="shared" si="1076"/>
        <v>1</v>
      </c>
      <c r="AM969" s="4">
        <f t="shared" si="1068"/>
        <v>2</v>
      </c>
      <c r="AN969" s="4">
        <f t="shared" si="1077"/>
        <v>26507.863399999995</v>
      </c>
      <c r="AO969" s="4">
        <f t="shared" si="1078"/>
        <v>13254</v>
      </c>
      <c r="AP969" s="4">
        <f t="shared" si="1079"/>
        <v>0</v>
      </c>
      <c r="AQ969" s="2">
        <v>13254</v>
      </c>
      <c r="AW969" s="4">
        <v>13231</v>
      </c>
      <c r="AX969" s="5">
        <f t="shared" si="1080"/>
        <v>23</v>
      </c>
      <c r="AY969" s="4">
        <v>13254</v>
      </c>
      <c r="AZ969" s="5"/>
      <c r="BB969" s="5">
        <f t="shared" ref="BB969" si="1143">BC969-BA969</f>
        <v>0</v>
      </c>
    </row>
    <row r="970" spans="1:54" s="4" customFormat="1">
      <c r="A970" s="278">
        <v>3506</v>
      </c>
      <c r="B970" s="2">
        <v>3506262347</v>
      </c>
      <c r="C970" s="10" t="s">
        <v>1075</v>
      </c>
      <c r="D970" s="15">
        <f>'fnd enro'!D970</f>
        <v>0</v>
      </c>
      <c r="E970" s="15">
        <f>'fnd enro'!E970</f>
        <v>0</v>
      </c>
      <c r="F970" s="15">
        <f>'fnd enro'!F970</f>
        <v>0</v>
      </c>
      <c r="G970" s="15">
        <f>'fnd enro'!G970</f>
        <v>0</v>
      </c>
      <c r="H970" s="15">
        <f>'fnd enro'!H970</f>
        <v>3</v>
      </c>
      <c r="I970" s="15">
        <f>'fnd enro'!I970</f>
        <v>3</v>
      </c>
      <c r="J970" s="15">
        <f>'fnd enro'!J970</f>
        <v>0</v>
      </c>
      <c r="K970" s="16">
        <f>'fnd enro'!K970</f>
        <v>0.2298</v>
      </c>
      <c r="L970" s="15">
        <f>'fnd enro'!L970</f>
        <v>0</v>
      </c>
      <c r="M970" s="15">
        <f>'fnd enro'!M970</f>
        <v>0</v>
      </c>
      <c r="N970" s="15">
        <f>'fnd enro'!N970</f>
        <v>1</v>
      </c>
      <c r="O970" s="15">
        <f>'fnd enro'!O970</f>
        <v>1</v>
      </c>
      <c r="P970" s="15">
        <f>'fnd enro'!P970</f>
        <v>3</v>
      </c>
      <c r="Q970" s="15">
        <f>'fnd enro'!R970</f>
        <v>6</v>
      </c>
      <c r="R970" s="16">
        <f t="shared" si="1070"/>
        <v>1</v>
      </c>
      <c r="S970" s="15">
        <f>VALUE('fnd enro'!Q970)</f>
        <v>6</v>
      </c>
      <c r="T970" s="2"/>
      <c r="U970" s="1">
        <f>(($D970*'fnd base rates'!C$107)
+($E970*'fnd base rates'!C$108)
+($F970*'fnd base rates'!C$109)
+($G970*'fnd base rates'!C$110)
+($H970*'fnd base rates'!C$111)
+($I970*'fnd base rates'!C$112)
+($J970*'fnd base rates'!C$113)
+($K970*'fnd base rates'!C$114)
+($M970*'fnd base rates'!C$116)
+($N970*'fnd base rates'!C$117)
+($O970*'fnd base rates'!C$118)
+($P970*VLOOKUP($S970+12,rate_basefnd,3)))
*$R970</f>
        <v>3442.3837579999999</v>
      </c>
      <c r="V970" s="1">
        <f>(($D970*'fnd base rates'!D$107)
+($E970*'fnd base rates'!D$108)
+($F970*'fnd base rates'!D$109)
+($G970*'fnd base rates'!D$110)
+($H970*'fnd base rates'!D$111)
+($I970*'fnd base rates'!D$112)
+($J970*'fnd base rates'!D$113)
+($K970*'fnd base rates'!D$114)
+($M970*'fnd base rates'!D$116)
+($N970*'fnd base rates'!D$117)
+($O970*'fnd base rates'!D$118)
+($P970*VLOOKUP($S970+12,rate_basefnd,4)))
*$R970</f>
        <v>5578.31</v>
      </c>
      <c r="W970" s="1">
        <f>(($D970*'fnd base rates'!E$107)
+($E970*'fnd base rates'!E$108)
+($F970*'fnd base rates'!E$109)
+($G970*'fnd base rates'!E$110)
+($H970*'fnd base rates'!E$111)
+($I970*'fnd base rates'!E$112)
+($J970*'fnd base rates'!E$113)
+($K970*'fnd base rates'!E$114)
+($M970*'fnd base rates'!E$116)
+($N970*'fnd base rates'!E$117)
+($O970*'fnd base rates'!E$118)
+($P970*VLOOKUP($S970+12,rate_basefnd,5)))
*$R970</f>
        <v>34692.911554000006</v>
      </c>
      <c r="X970" s="1">
        <f>(($D970*'fnd base rates'!F$107)
+($E970*'fnd base rates'!F$108)
+($F970*'fnd base rates'!F$109)
+($G970*'fnd base rates'!F$110)
+($H970*'fnd base rates'!F$111)
+($I970*'fnd base rates'!F$112)
+($J970*'fnd base rates'!F$113)
+($K970*'fnd base rates'!F$114)
+($M970*'fnd base rates'!F$116)
+($N970*'fnd base rates'!F$117)
+($O970*'fnd base rates'!F$118)
+($P970*VLOOKUP($S970+12,rate_basefnd,6)))
*$R970</f>
        <v>5712.850292000001</v>
      </c>
      <c r="Y970" s="1">
        <f>(($D970*'fnd base rates'!G$107)
+($E970*'fnd base rates'!G$108)
+($F970*'fnd base rates'!G$109)
+($G970*'fnd base rates'!G$110)
+($H970*'fnd base rates'!G$111)
+($I970*'fnd base rates'!G$112)
+($J970*'fnd base rates'!G$113)
+($K970*'fnd base rates'!G$114)
+($M970*'fnd base rates'!G$116)
+($N970*'fnd base rates'!G$117)
+($O970*'fnd base rates'!G$118)
+($P970*VLOOKUP($S970+12,rate_basefnd,7)))
*$R970</f>
        <v>1453.7068339999996</v>
      </c>
      <c r="Z970" s="1">
        <f>(($D970*'fnd base rates'!H$107)
+($E970*'fnd base rates'!H$108)
+($F970*'fnd base rates'!H$109)
+($G970*'fnd base rates'!H$110)
+($H970*'fnd base rates'!H$111)
+($I970*'fnd base rates'!H$112)
+($J970*'fnd base rates'!H$113)
+($K970*'fnd base rates'!H$114)
+($M970*'fnd base rates'!H$116)
+($N970*'fnd base rates'!H$117)
+($O970*'fnd base rates'!H$118)
+($P970*VLOOKUP($S970+12,rate_basefnd,8)))</f>
        <v>4173.6832599999998</v>
      </c>
      <c r="AA970" s="1">
        <f>(($D970*'fnd base rates'!I$107)
+($E970*'fnd base rates'!I$108)
+($F970*'fnd base rates'!I$109)
+($G970*'fnd base rates'!I$110)
+($H970*'fnd base rates'!I$111)
+($I970*'fnd base rates'!I$112)
+($J970*'fnd base rates'!I$113)
+($K970*'fnd base rates'!I$114)
+($M970*'fnd base rates'!I$116)
+($N970*'fnd base rates'!I$117)
+($O970*'fnd base rates'!I$118)
+($P970*VLOOKUP($S970+12,rate_basefnd,9)))
*$R970</f>
        <v>2710.59</v>
      </c>
      <c r="AB970" s="1">
        <f>(($D970*'fnd base rates'!J$107)
+($E970*'fnd base rates'!J$108)
+($F970*'fnd base rates'!J$109)
+($G970*'fnd base rates'!J$110)
+($H970*'fnd base rates'!J$111)
+($I970*'fnd base rates'!J$112)
+($J970*'fnd base rates'!J$113)
+($K970*'fnd base rates'!J$114)
+($M970*'fnd base rates'!J$116)
+($N970*'fnd base rates'!J$117)
+($O970*'fnd base rates'!J$118)
+($P970*VLOOKUP($S970+12,rate_basefnd,10)))
*$R970</f>
        <v>4175.8899999999994</v>
      </c>
      <c r="AC970" s="1">
        <f>(($D970*'fnd base rates'!K$107)
+($E970*'fnd base rates'!K$108)
+($F970*'fnd base rates'!K$109)
+($G970*'fnd base rates'!K$110)
+($H970*'fnd base rates'!K$111)
+($I970*'fnd base rates'!K$112)
+($J970*'fnd base rates'!K$113)
+($K970*'fnd base rates'!K$114)
+($M970*'fnd base rates'!K$116)
+($N970*'fnd base rates'!K$117)
+($O970*'fnd base rates'!K$118)
+($P970*VLOOKUP($S970+12,rate_basefnd,11)))
*$R970</f>
        <v>7246.4040660000001</v>
      </c>
      <c r="AD970" s="1">
        <f>(($D970*'fnd base rates'!L$107)
+($E970*'fnd base rates'!L$108)
+($F970*'fnd base rates'!L$109)
+($G970*'fnd base rates'!L$110)
+($H970*'fnd base rates'!L$111)
+($I970*'fnd base rates'!L$112)
+($J970*'fnd base rates'!L$113)
+($K970*'fnd base rates'!L$114)
+($M970*'fnd base rates'!L$116)
+($N970*'fnd base rates'!L$117)
+($O970*'fnd base rates'!L$118)
+($P970*VLOOKUP($S970+12,rate_basefnd,12)))</f>
        <v>9612.6304360000013</v>
      </c>
      <c r="AE970" s="1">
        <f>(($D970*'fnd base rates'!M$107)
+($E970*'fnd base rates'!M$108)
+($F970*'fnd base rates'!M$109)
+($G970*'fnd base rates'!M$110)
+($H970*'fnd base rates'!M$111)
+($I970*'fnd base rates'!M$112)
+($J970*'fnd base rates'!M$113)
+($K970*'fnd base rates'!M$114)
+($M970*'fnd base rates'!M$116)
+($N970*'fnd base rates'!M$117)
+($O970*'fnd base rates'!M$118)
+($P970*VLOOKUP($S970+12,rate_basefnd,13)))</f>
        <v>0</v>
      </c>
      <c r="AF970" s="4">
        <f t="shared" si="1071"/>
        <v>78799.36020000001</v>
      </c>
      <c r="AH970" s="4">
        <f t="shared" si="1072"/>
        <v>3506262347</v>
      </c>
      <c r="AI970" s="4" t="str">
        <f t="shared" si="1073"/>
        <v>3506</v>
      </c>
      <c r="AJ970" s="2" t="str">
        <f t="shared" si="1074"/>
        <v>262</v>
      </c>
      <c r="AK970" s="2" t="str">
        <f t="shared" si="1075"/>
        <v>347</v>
      </c>
      <c r="AL970" s="4">
        <f t="shared" si="1076"/>
        <v>1</v>
      </c>
      <c r="AM970" s="4">
        <f t="shared" ref="AM970:AM1033" si="1144">enro</f>
        <v>6</v>
      </c>
      <c r="AN970" s="4">
        <f t="shared" si="1077"/>
        <v>78799.36020000001</v>
      </c>
      <c r="AO970" s="4">
        <f t="shared" si="1078"/>
        <v>13133</v>
      </c>
      <c r="AP970" s="4">
        <f t="shared" si="1079"/>
        <v>0</v>
      </c>
      <c r="AQ970" s="2">
        <v>13133</v>
      </c>
      <c r="AW970" s="4">
        <v>13101</v>
      </c>
      <c r="AX970" s="5">
        <f t="shared" si="1080"/>
        <v>32</v>
      </c>
      <c r="AY970" s="4">
        <v>13133</v>
      </c>
      <c r="AZ970" s="5"/>
      <c r="BB970" s="5">
        <f t="shared" ref="BB970" si="1145">BC970-BA970</f>
        <v>0</v>
      </c>
    </row>
    <row r="971" spans="1:54" s="4" customFormat="1">
      <c r="A971" s="278">
        <v>3508</v>
      </c>
      <c r="B971" s="2">
        <v>3508281061</v>
      </c>
      <c r="C971" s="10" t="s">
        <v>1202</v>
      </c>
      <c r="D971" s="15">
        <f>'fnd enro'!D971</f>
        <v>0</v>
      </c>
      <c r="E971" s="15">
        <f>'fnd enro'!E971</f>
        <v>0</v>
      </c>
      <c r="F971" s="15">
        <f>'fnd enro'!F971</f>
        <v>0</v>
      </c>
      <c r="G971" s="15">
        <f>'fnd enro'!G971</f>
        <v>0</v>
      </c>
      <c r="H971" s="15">
        <f>'fnd enro'!H971</f>
        <v>0</v>
      </c>
      <c r="I971" s="15">
        <f>'fnd enro'!I971</f>
        <v>2</v>
      </c>
      <c r="J971" s="15">
        <f>'fnd enro'!J971</f>
        <v>0</v>
      </c>
      <c r="K971" s="16">
        <f>'fnd enro'!K971</f>
        <v>7.6600000000000001E-2</v>
      </c>
      <c r="L971" s="15">
        <f>'fnd enro'!L971</f>
        <v>0</v>
      </c>
      <c r="M971" s="15">
        <f>'fnd enro'!M971</f>
        <v>0</v>
      </c>
      <c r="N971" s="15">
        <f>'fnd enro'!N971</f>
        <v>0</v>
      </c>
      <c r="O971" s="15">
        <f>'fnd enro'!O971</f>
        <v>1</v>
      </c>
      <c r="P971" s="15">
        <f>'fnd enro'!P971</f>
        <v>2</v>
      </c>
      <c r="Q971" s="15">
        <f>'fnd enro'!R971</f>
        <v>2</v>
      </c>
      <c r="R971" s="16">
        <f t="shared" ref="R971:R1034" si="1146">VLOOKUP(B971,charterinfo_b,6)</f>
        <v>1</v>
      </c>
      <c r="S971" s="15">
        <f>VALUE('fnd enro'!Q971)</f>
        <v>10</v>
      </c>
      <c r="T971" s="2"/>
      <c r="U971" s="1">
        <f>(($D971*'fnd base rates'!C$107)
+($E971*'fnd base rates'!C$108)
+($F971*'fnd base rates'!C$109)
+($G971*'fnd base rates'!C$110)
+($H971*'fnd base rates'!C$111)
+($I971*'fnd base rates'!C$112)
+($J971*'fnd base rates'!C$113)
+($K971*'fnd base rates'!C$114)
+($M971*'fnd base rates'!C$116)
+($N971*'fnd base rates'!C$117)
+($O971*'fnd base rates'!C$118)
+($P971*VLOOKUP($S971+12,rate_basefnd,3)))
*$R971</f>
        <v>1251.1045859999999</v>
      </c>
      <c r="V971" s="1">
        <f>(($D971*'fnd base rates'!D$107)
+($E971*'fnd base rates'!D$108)
+($F971*'fnd base rates'!D$109)
+($G971*'fnd base rates'!D$110)
+($H971*'fnd base rates'!D$111)
+($I971*'fnd base rates'!D$112)
+($J971*'fnd base rates'!D$113)
+($K971*'fnd base rates'!D$114)
+($M971*'fnd base rates'!D$116)
+($N971*'fnd base rates'!D$117)
+($O971*'fnd base rates'!D$118)
+($P971*VLOOKUP($S971+12,rate_basefnd,4)))
*$R971</f>
        <v>2279.1999999999998</v>
      </c>
      <c r="W971" s="1">
        <f>(($D971*'fnd base rates'!E$107)
+($E971*'fnd base rates'!E$108)
+($F971*'fnd base rates'!E$109)
+($G971*'fnd base rates'!E$110)
+($H971*'fnd base rates'!E$111)
+($I971*'fnd base rates'!E$112)
+($J971*'fnd base rates'!E$113)
+($K971*'fnd base rates'!E$114)
+($M971*'fnd base rates'!E$116)
+($N971*'fnd base rates'!E$117)
+($O971*'fnd base rates'!E$118)
+($P971*VLOOKUP($S971+12,rate_basefnd,5)))
*$R971</f>
        <v>16936.780518</v>
      </c>
      <c r="X971" s="1">
        <f>(($D971*'fnd base rates'!F$107)
+($E971*'fnd base rates'!F$108)
+($F971*'fnd base rates'!F$109)
+($G971*'fnd base rates'!F$110)
+($H971*'fnd base rates'!F$111)
+($I971*'fnd base rates'!F$112)
+($J971*'fnd base rates'!F$113)
+($K971*'fnd base rates'!F$114)
+($M971*'fnd base rates'!F$116)
+($N971*'fnd base rates'!F$117)
+($O971*'fnd base rates'!F$118)
+($P971*VLOOKUP($S971+12,rate_basefnd,6)))
*$R971</f>
        <v>1842.2367640000002</v>
      </c>
      <c r="Y971" s="1">
        <f>(($D971*'fnd base rates'!G$107)
+($E971*'fnd base rates'!G$108)
+($F971*'fnd base rates'!G$109)
+($G971*'fnd base rates'!G$110)
+($H971*'fnd base rates'!G$111)
+($I971*'fnd base rates'!G$112)
+($J971*'fnd base rates'!G$113)
+($K971*'fnd base rates'!G$114)
+($M971*'fnd base rates'!G$116)
+($N971*'fnd base rates'!G$117)
+($O971*'fnd base rates'!G$118)
+($P971*VLOOKUP($S971+12,rate_basefnd,7)))
*$R971</f>
        <v>671.15227800000002</v>
      </c>
      <c r="Z971" s="1">
        <f>(($D971*'fnd base rates'!H$107)
+($E971*'fnd base rates'!H$108)
+($F971*'fnd base rates'!H$109)
+($G971*'fnd base rates'!H$110)
+($H971*'fnd base rates'!H$111)
+($I971*'fnd base rates'!H$112)
+($J971*'fnd base rates'!H$113)
+($K971*'fnd base rates'!H$114)
+($M971*'fnd base rates'!H$116)
+($N971*'fnd base rates'!H$117)
+($O971*'fnd base rates'!H$118)
+($P971*VLOOKUP($S971+12,rate_basefnd,8)))</f>
        <v>1740.0444199999999</v>
      </c>
      <c r="AA971" s="1">
        <f>(($D971*'fnd base rates'!I$107)
+($E971*'fnd base rates'!I$108)
+($F971*'fnd base rates'!I$109)
+($G971*'fnd base rates'!I$110)
+($H971*'fnd base rates'!I$111)
+($I971*'fnd base rates'!I$112)
+($J971*'fnd base rates'!I$113)
+($K971*'fnd base rates'!I$114)
+($M971*'fnd base rates'!I$116)
+($N971*'fnd base rates'!I$117)
+($O971*'fnd base rates'!I$118)
+($P971*VLOOKUP($S971+12,rate_basefnd,9)))
*$R971</f>
        <v>1142.33</v>
      </c>
      <c r="AB971" s="1">
        <f>(($D971*'fnd base rates'!J$107)
+($E971*'fnd base rates'!J$108)
+($F971*'fnd base rates'!J$109)
+($G971*'fnd base rates'!J$110)
+($H971*'fnd base rates'!J$111)
+($I971*'fnd base rates'!J$112)
+($J971*'fnd base rates'!J$113)
+($K971*'fnd base rates'!J$114)
+($M971*'fnd base rates'!J$116)
+($N971*'fnd base rates'!J$117)
+($O971*'fnd base rates'!J$118)
+($P971*VLOOKUP($S971+12,rate_basefnd,10)))
*$R971</f>
        <v>2485.27</v>
      </c>
      <c r="AC971" s="1">
        <f>(($D971*'fnd base rates'!K$107)
+($E971*'fnd base rates'!K$108)
+($F971*'fnd base rates'!K$109)
+($G971*'fnd base rates'!K$110)
+($H971*'fnd base rates'!K$111)
+($I971*'fnd base rates'!K$112)
+($J971*'fnd base rates'!K$113)
+($K971*'fnd base rates'!K$114)
+($M971*'fnd base rates'!K$116)
+($N971*'fnd base rates'!K$117)
+($O971*'fnd base rates'!K$118)
+($P971*VLOOKUP($S971+12,rate_basefnd,11)))
*$R971</f>
        <v>2456.3580219999999</v>
      </c>
      <c r="AD971" s="1">
        <f>(($D971*'fnd base rates'!L$107)
+($E971*'fnd base rates'!L$108)
+($F971*'fnd base rates'!L$109)
+($G971*'fnd base rates'!L$110)
+($H971*'fnd base rates'!L$111)
+($I971*'fnd base rates'!L$112)
+($J971*'fnd base rates'!L$113)
+($K971*'fnd base rates'!L$114)
+($M971*'fnd base rates'!L$116)
+($N971*'fnd base rates'!L$117)
+($O971*'fnd base rates'!L$118)
+($P971*VLOOKUP($S971+12,rate_basefnd,12)))</f>
        <v>3744.7168120000001</v>
      </c>
      <c r="AE971" s="1">
        <f>(($D971*'fnd base rates'!M$107)
+($E971*'fnd base rates'!M$108)
+($F971*'fnd base rates'!M$109)
+($G971*'fnd base rates'!M$110)
+($H971*'fnd base rates'!M$111)
+($I971*'fnd base rates'!M$112)
+($J971*'fnd base rates'!M$113)
+($K971*'fnd base rates'!M$114)
+($M971*'fnd base rates'!M$116)
+($N971*'fnd base rates'!M$117)
+($O971*'fnd base rates'!M$118)
+($P971*VLOOKUP($S971+12,rate_basefnd,13)))</f>
        <v>0</v>
      </c>
      <c r="AF971" s="4">
        <f t="shared" ref="AF971:AF1034" si="1147">SUM(U971:AE971)</f>
        <v>34549.193400000004</v>
      </c>
      <c r="AH971" s="4">
        <f t="shared" ref="AH971:AH1034" si="1148">B971</f>
        <v>3508281061</v>
      </c>
      <c r="AI971" s="4" t="str">
        <f t="shared" ref="AI971:AI1034" si="1149">IF($B971&lt;499999999,MID($B971,1,3),MID($B971,1,4))</f>
        <v>3508</v>
      </c>
      <c r="AJ971" s="2" t="str">
        <f t="shared" ref="AJ971:AJ1034" si="1150">IF($B971&lt;499999999,MID($B971,4,3),MID($B971,5,3))</f>
        <v>281</v>
      </c>
      <c r="AK971" s="2" t="str">
        <f t="shared" ref="AK971:AK1034" si="1151">IF($B971&lt;499999999,MID($B971,7,3),MID($B971,8,3))</f>
        <v>061</v>
      </c>
      <c r="AL971" s="4">
        <f t="shared" ref="AL971:AL1034" si="1152">IF(VLOOKUP(VALUE(IF(AH971&lt;499999999,MID(AH971,4,3),MID(AH971,5,3))),distinfo,4)=R971,1,0)</f>
        <v>1</v>
      </c>
      <c r="AM971" s="4">
        <f t="shared" si="1144"/>
        <v>2</v>
      </c>
      <c r="AN971" s="4">
        <f t="shared" ref="AN971:AN1034" si="1153">AF971</f>
        <v>34549.193400000004</v>
      </c>
      <c r="AO971" s="4">
        <f t="shared" ref="AO971:AO1034" si="1154">IF(OR(AF971=0,AM971=0),0,ROUND(AN971/AM971,0))</f>
        <v>17275</v>
      </c>
      <c r="AP971" s="4">
        <f t="shared" ref="AP971:AP1034" si="1155">AO971-AQ971</f>
        <v>0</v>
      </c>
      <c r="AQ971" s="2">
        <v>17275</v>
      </c>
      <c r="AW971" s="4">
        <v>17183</v>
      </c>
      <c r="AX971" s="5">
        <f t="shared" ref="AX971:AX1034" si="1156">AY971-AW971</f>
        <v>92</v>
      </c>
      <c r="AY971" s="4">
        <v>17275</v>
      </c>
      <c r="AZ971" s="5"/>
      <c r="BB971" s="5">
        <f t="shared" ref="BB971" si="1157">BC971-BA971</f>
        <v>0</v>
      </c>
    </row>
    <row r="972" spans="1:54" s="4" customFormat="1">
      <c r="A972" s="278">
        <v>3508</v>
      </c>
      <c r="B972" s="2">
        <v>3508281137</v>
      </c>
      <c r="C972" s="10" t="s">
        <v>1202</v>
      </c>
      <c r="D972" s="15">
        <f>'fnd enro'!D972</f>
        <v>0</v>
      </c>
      <c r="E972" s="15">
        <f>'fnd enro'!E972</f>
        <v>0</v>
      </c>
      <c r="F972" s="15">
        <f>'fnd enro'!F972</f>
        <v>0</v>
      </c>
      <c r="G972" s="15">
        <f>'fnd enro'!G972</f>
        <v>0</v>
      </c>
      <c r="H972" s="15">
        <f>'fnd enro'!H972</f>
        <v>0</v>
      </c>
      <c r="I972" s="15">
        <f>'fnd enro'!I972</f>
        <v>3</v>
      </c>
      <c r="J972" s="15">
        <f>'fnd enro'!J972</f>
        <v>0</v>
      </c>
      <c r="K972" s="16">
        <f>'fnd enro'!K972</f>
        <v>0.1149</v>
      </c>
      <c r="L972" s="15">
        <f>'fnd enro'!L972</f>
        <v>0</v>
      </c>
      <c r="M972" s="15">
        <f>'fnd enro'!M972</f>
        <v>0</v>
      </c>
      <c r="N972" s="15">
        <f>'fnd enro'!N972</f>
        <v>0</v>
      </c>
      <c r="O972" s="15">
        <f>'fnd enro'!O972</f>
        <v>0</v>
      </c>
      <c r="P972" s="15">
        <f>'fnd enro'!P972</f>
        <v>3</v>
      </c>
      <c r="Q972" s="15">
        <f>'fnd enro'!R972</f>
        <v>3</v>
      </c>
      <c r="R972" s="16">
        <f t="shared" si="1146"/>
        <v>1</v>
      </c>
      <c r="S972" s="15">
        <f>VALUE('fnd enro'!Q972)</f>
        <v>12</v>
      </c>
      <c r="T972" s="2"/>
      <c r="U972" s="1">
        <f>(($D972*'fnd base rates'!C$107)
+($E972*'fnd base rates'!C$108)
+($F972*'fnd base rates'!C$109)
+($G972*'fnd base rates'!C$110)
+($H972*'fnd base rates'!C$111)
+($I972*'fnd base rates'!C$112)
+($J972*'fnd base rates'!C$113)
+($K972*'fnd base rates'!C$114)
+($M972*'fnd base rates'!C$116)
+($N972*'fnd base rates'!C$117)
+($O972*'fnd base rates'!C$118)
+($P972*VLOOKUP($S972+12,rate_basefnd,3)))
*$R972</f>
        <v>1760.4368790000003</v>
      </c>
      <c r="V972" s="1">
        <f>(($D972*'fnd base rates'!D$107)
+($E972*'fnd base rates'!D$108)
+($F972*'fnd base rates'!D$109)
+($G972*'fnd base rates'!D$110)
+($H972*'fnd base rates'!D$111)
+($I972*'fnd base rates'!D$112)
+($J972*'fnd base rates'!D$113)
+($K972*'fnd base rates'!D$114)
+($M972*'fnd base rates'!D$116)
+($N972*'fnd base rates'!D$117)
+($O972*'fnd base rates'!D$118)
+($P972*VLOOKUP($S972+12,rate_basefnd,4)))
*$R972</f>
        <v>3252.3</v>
      </c>
      <c r="W972" s="1">
        <f>(($D972*'fnd base rates'!E$107)
+($E972*'fnd base rates'!E$108)
+($F972*'fnd base rates'!E$109)
+($G972*'fnd base rates'!E$110)
+($H972*'fnd base rates'!E$111)
+($I972*'fnd base rates'!E$112)
+($J972*'fnd base rates'!E$113)
+($K972*'fnd base rates'!E$114)
+($M972*'fnd base rates'!E$116)
+($N972*'fnd base rates'!E$117)
+($O972*'fnd base rates'!E$118)
+($P972*VLOOKUP($S972+12,rate_basefnd,5)))
*$R972</f>
        <v>24401.385777</v>
      </c>
      <c r="X972" s="1">
        <f>(($D972*'fnd base rates'!F$107)
+($E972*'fnd base rates'!F$108)
+($F972*'fnd base rates'!F$109)
+($G972*'fnd base rates'!F$110)
+($H972*'fnd base rates'!F$111)
+($I972*'fnd base rates'!F$112)
+($J972*'fnd base rates'!F$113)
+($K972*'fnd base rates'!F$114)
+($M972*'fnd base rates'!F$116)
+($N972*'fnd base rates'!F$117)
+($O972*'fnd base rates'!F$118)
+($P972*VLOOKUP($S972+12,rate_basefnd,6)))
*$R972</f>
        <v>2538.3251460000001</v>
      </c>
      <c r="Y972" s="1">
        <f>(($D972*'fnd base rates'!G$107)
+($E972*'fnd base rates'!G$108)
+($F972*'fnd base rates'!G$109)
+($G972*'fnd base rates'!G$110)
+($H972*'fnd base rates'!G$111)
+($I972*'fnd base rates'!G$112)
+($J972*'fnd base rates'!G$113)
+($K972*'fnd base rates'!G$114)
+($M972*'fnd base rates'!G$116)
+($N972*'fnd base rates'!G$117)
+($O972*'fnd base rates'!G$118)
+($P972*VLOOKUP($S972+12,rate_basefnd,7)))
*$R972</f>
        <v>970.15841699999987</v>
      </c>
      <c r="Z972" s="1">
        <f>(($D972*'fnd base rates'!H$107)
+($E972*'fnd base rates'!H$108)
+($F972*'fnd base rates'!H$109)
+($G972*'fnd base rates'!H$110)
+($H972*'fnd base rates'!H$111)
+($I972*'fnd base rates'!H$112)
+($J972*'fnd base rates'!H$113)
+($K972*'fnd base rates'!H$114)
+($M972*'fnd base rates'!H$116)
+($N972*'fnd base rates'!H$117)
+($O972*'fnd base rates'!H$118)
+($P972*VLOOKUP($S972+12,rate_basefnd,8)))</f>
        <v>2453.5716299999999</v>
      </c>
      <c r="AA972" s="1">
        <f>(($D972*'fnd base rates'!I$107)
+($E972*'fnd base rates'!I$108)
+($F972*'fnd base rates'!I$109)
+($G972*'fnd base rates'!I$110)
+($H972*'fnd base rates'!I$111)
+($I972*'fnd base rates'!I$112)
+($J972*'fnd base rates'!I$113)
+($K972*'fnd base rates'!I$114)
+($M972*'fnd base rates'!I$116)
+($N972*'fnd base rates'!I$117)
+($O972*'fnd base rates'!I$118)
+($P972*VLOOKUP($S972+12,rate_basefnd,9)))
*$R972</f>
        <v>1640.19</v>
      </c>
      <c r="AB972" s="1">
        <f>(($D972*'fnd base rates'!J$107)
+($E972*'fnd base rates'!J$108)
+($F972*'fnd base rates'!J$109)
+($G972*'fnd base rates'!J$110)
+($H972*'fnd base rates'!J$111)
+($I972*'fnd base rates'!J$112)
+($J972*'fnd base rates'!J$113)
+($K972*'fnd base rates'!J$114)
+($M972*'fnd base rates'!J$116)
+($N972*'fnd base rates'!J$117)
+($O972*'fnd base rates'!J$118)
+($P972*VLOOKUP($S972+12,rate_basefnd,10)))
*$R972</f>
        <v>3816</v>
      </c>
      <c r="AC972" s="1">
        <f>(($D972*'fnd base rates'!K$107)
+($E972*'fnd base rates'!K$108)
+($F972*'fnd base rates'!K$109)
+($G972*'fnd base rates'!K$110)
+($H972*'fnd base rates'!K$111)
+($I972*'fnd base rates'!K$112)
+($J972*'fnd base rates'!K$113)
+($K972*'fnd base rates'!K$114)
+($M972*'fnd base rates'!K$116)
+($N972*'fnd base rates'!K$117)
+($O972*'fnd base rates'!K$118)
+($P972*VLOOKUP($S972+12,rate_basefnd,11)))
*$R972</f>
        <v>3298.782033</v>
      </c>
      <c r="AD972" s="1">
        <f>(($D972*'fnd base rates'!L$107)
+($E972*'fnd base rates'!L$108)
+($F972*'fnd base rates'!L$109)
+($G972*'fnd base rates'!L$110)
+($H972*'fnd base rates'!L$111)
+($I972*'fnd base rates'!L$112)
+($J972*'fnd base rates'!L$113)
+($K972*'fnd base rates'!L$114)
+($M972*'fnd base rates'!L$116)
+($N972*'fnd base rates'!L$117)
+($O972*'fnd base rates'!L$118)
+($P972*VLOOKUP($S972+12,rate_basefnd,12)))</f>
        <v>5355.8802180000002</v>
      </c>
      <c r="AE972" s="1">
        <f>(($D972*'fnd base rates'!M$107)
+($E972*'fnd base rates'!M$108)
+($F972*'fnd base rates'!M$109)
+($G972*'fnd base rates'!M$110)
+($H972*'fnd base rates'!M$111)
+($I972*'fnd base rates'!M$112)
+($J972*'fnd base rates'!M$113)
+($K972*'fnd base rates'!M$114)
+($M972*'fnd base rates'!M$116)
+($N972*'fnd base rates'!M$117)
+($O972*'fnd base rates'!M$118)
+($P972*VLOOKUP($S972+12,rate_basefnd,13)))</f>
        <v>0</v>
      </c>
      <c r="AF972" s="4">
        <f t="shared" si="1147"/>
        <v>49487.030100000004</v>
      </c>
      <c r="AH972" s="4">
        <f t="shared" si="1148"/>
        <v>3508281137</v>
      </c>
      <c r="AI972" s="4" t="str">
        <f t="shared" si="1149"/>
        <v>3508</v>
      </c>
      <c r="AJ972" s="2" t="str">
        <f t="shared" si="1150"/>
        <v>281</v>
      </c>
      <c r="AK972" s="2" t="str">
        <f t="shared" si="1151"/>
        <v>137</v>
      </c>
      <c r="AL972" s="4">
        <f t="shared" si="1152"/>
        <v>1</v>
      </c>
      <c r="AM972" s="4">
        <f t="shared" si="1144"/>
        <v>3</v>
      </c>
      <c r="AN972" s="4">
        <f t="shared" si="1153"/>
        <v>49487.030100000004</v>
      </c>
      <c r="AO972" s="4">
        <f t="shared" si="1154"/>
        <v>16496</v>
      </c>
      <c r="AP972" s="4">
        <f t="shared" si="1155"/>
        <v>0</v>
      </c>
      <c r="AQ972" s="2">
        <v>16496</v>
      </c>
      <c r="AW972" s="4">
        <v>16378</v>
      </c>
      <c r="AX972" s="5">
        <f t="shared" si="1156"/>
        <v>118</v>
      </c>
      <c r="AY972" s="4">
        <v>16496</v>
      </c>
      <c r="AZ972" s="5"/>
      <c r="BB972" s="5">
        <f t="shared" ref="BB972" si="1158">BC972-BA972</f>
        <v>0</v>
      </c>
    </row>
    <row r="973" spans="1:54" s="4" customFormat="1">
      <c r="A973" s="278">
        <v>3508</v>
      </c>
      <c r="B973" s="2">
        <v>3508281227</v>
      </c>
      <c r="C973" s="10" t="s">
        <v>1202</v>
      </c>
      <c r="D973" s="15">
        <f>'fnd enro'!D973</f>
        <v>0</v>
      </c>
      <c r="E973" s="15">
        <f>'fnd enro'!E973</f>
        <v>0</v>
      </c>
      <c r="F973" s="15">
        <f>'fnd enro'!F973</f>
        <v>0</v>
      </c>
      <c r="G973" s="15">
        <f>'fnd enro'!G973</f>
        <v>0</v>
      </c>
      <c r="H973" s="15">
        <f>'fnd enro'!H973</f>
        <v>0</v>
      </c>
      <c r="I973" s="15">
        <f>'fnd enro'!I973</f>
        <v>1</v>
      </c>
      <c r="J973" s="15">
        <f>'fnd enro'!J973</f>
        <v>0</v>
      </c>
      <c r="K973" s="16">
        <f>'fnd enro'!K973</f>
        <v>3.8300000000000001E-2</v>
      </c>
      <c r="L973" s="15">
        <f>'fnd enro'!L973</f>
        <v>0</v>
      </c>
      <c r="M973" s="15">
        <f>'fnd enro'!M973</f>
        <v>0</v>
      </c>
      <c r="N973" s="15">
        <f>'fnd enro'!N973</f>
        <v>0</v>
      </c>
      <c r="O973" s="15">
        <f>'fnd enro'!O973</f>
        <v>0</v>
      </c>
      <c r="P973" s="15">
        <f>'fnd enro'!P973</f>
        <v>1</v>
      </c>
      <c r="Q973" s="15">
        <f>'fnd enro'!R973</f>
        <v>1</v>
      </c>
      <c r="R973" s="16">
        <f t="shared" si="1146"/>
        <v>1</v>
      </c>
      <c r="S973" s="15">
        <f>VALUE('fnd enro'!Q973)</f>
        <v>9</v>
      </c>
      <c r="T973" s="2"/>
      <c r="U973" s="1">
        <f>(($D973*'fnd base rates'!C$107)
+($E973*'fnd base rates'!C$108)
+($F973*'fnd base rates'!C$109)
+($G973*'fnd base rates'!C$110)
+($H973*'fnd base rates'!C$111)
+($I973*'fnd base rates'!C$112)
+($J973*'fnd base rates'!C$113)
+($K973*'fnd base rates'!C$114)
+($M973*'fnd base rates'!C$116)
+($N973*'fnd base rates'!C$117)
+($O973*'fnd base rates'!C$118)
+($P973*VLOOKUP($S973+12,rate_basefnd,3)))
*$R973</f>
        <v>580.29229299999997</v>
      </c>
      <c r="V973" s="1">
        <f>(($D973*'fnd base rates'!D$107)
+($E973*'fnd base rates'!D$108)
+($F973*'fnd base rates'!D$109)
+($G973*'fnd base rates'!D$110)
+($H973*'fnd base rates'!D$111)
+($I973*'fnd base rates'!D$112)
+($J973*'fnd base rates'!D$113)
+($K973*'fnd base rates'!D$114)
+($M973*'fnd base rates'!D$116)
+($N973*'fnd base rates'!D$117)
+($O973*'fnd base rates'!D$118)
+($P973*VLOOKUP($S973+12,rate_basefnd,4)))
*$R973</f>
        <v>1053.21</v>
      </c>
      <c r="W973" s="1">
        <f>(($D973*'fnd base rates'!E$107)
+($E973*'fnd base rates'!E$108)
+($F973*'fnd base rates'!E$109)
+($G973*'fnd base rates'!E$110)
+($H973*'fnd base rates'!E$111)
+($I973*'fnd base rates'!E$112)
+($J973*'fnd base rates'!E$113)
+($K973*'fnd base rates'!E$114)
+($M973*'fnd base rates'!E$116)
+($N973*'fnd base rates'!E$117)
+($O973*'fnd base rates'!E$118)
+($P973*VLOOKUP($S973+12,rate_basefnd,5)))
*$R973</f>
        <v>7832.235259</v>
      </c>
      <c r="X973" s="1">
        <f>(($D973*'fnd base rates'!F$107)
+($E973*'fnd base rates'!F$108)
+($F973*'fnd base rates'!F$109)
+($G973*'fnd base rates'!F$110)
+($H973*'fnd base rates'!F$111)
+($I973*'fnd base rates'!F$112)
+($J973*'fnd base rates'!F$113)
+($K973*'fnd base rates'!F$114)
+($M973*'fnd base rates'!F$116)
+($N973*'fnd base rates'!F$117)
+($O973*'fnd base rates'!F$118)
+($P973*VLOOKUP($S973+12,rate_basefnd,6)))
*$R973</f>
        <v>846.10838200000012</v>
      </c>
      <c r="Y973" s="1">
        <f>(($D973*'fnd base rates'!G$107)
+($E973*'fnd base rates'!G$108)
+($F973*'fnd base rates'!G$109)
+($G973*'fnd base rates'!G$110)
+($H973*'fnd base rates'!G$111)
+($I973*'fnd base rates'!G$112)
+($J973*'fnd base rates'!G$113)
+($K973*'fnd base rates'!G$114)
+($M973*'fnd base rates'!G$116)
+($N973*'fnd base rates'!G$117)
+($O973*'fnd base rates'!G$118)
+($P973*VLOOKUP($S973+12,rate_basefnd,7)))
*$R973</f>
        <v>308.75613899999996</v>
      </c>
      <c r="Z973" s="1">
        <f>(($D973*'fnd base rates'!H$107)
+($E973*'fnd base rates'!H$108)
+($F973*'fnd base rates'!H$109)
+($G973*'fnd base rates'!H$110)
+($H973*'fnd base rates'!H$111)
+($I973*'fnd base rates'!H$112)
+($J973*'fnd base rates'!H$113)
+($K973*'fnd base rates'!H$114)
+($M973*'fnd base rates'!H$116)
+($N973*'fnd base rates'!H$117)
+($O973*'fnd base rates'!H$118)
+($P973*VLOOKUP($S973+12,rate_basefnd,8)))</f>
        <v>815.61720999999989</v>
      </c>
      <c r="AA973" s="1">
        <f>(($D973*'fnd base rates'!I$107)
+($E973*'fnd base rates'!I$108)
+($F973*'fnd base rates'!I$109)
+($G973*'fnd base rates'!I$110)
+($H973*'fnd base rates'!I$111)
+($I973*'fnd base rates'!I$112)
+($J973*'fnd base rates'!I$113)
+($K973*'fnd base rates'!I$114)
+($M973*'fnd base rates'!I$116)
+($N973*'fnd base rates'!I$117)
+($O973*'fnd base rates'!I$118)
+($P973*VLOOKUP($S973+12,rate_basefnd,9)))
*$R973</f>
        <v>534.52</v>
      </c>
      <c r="AB973" s="1">
        <f>(($D973*'fnd base rates'!J$107)
+($E973*'fnd base rates'!J$108)
+($F973*'fnd base rates'!J$109)
+($G973*'fnd base rates'!J$110)
+($H973*'fnd base rates'!J$111)
+($I973*'fnd base rates'!J$112)
+($J973*'fnd base rates'!J$113)
+($K973*'fnd base rates'!J$114)
+($M973*'fnd base rates'!J$116)
+($N973*'fnd base rates'!J$117)
+($O973*'fnd base rates'!J$118)
+($P973*VLOOKUP($S973+12,rate_basefnd,10)))
*$R973</f>
        <v>1208.54</v>
      </c>
      <c r="AC973" s="1">
        <f>(($D973*'fnd base rates'!K$107)
+($E973*'fnd base rates'!K$108)
+($F973*'fnd base rates'!K$109)
+($G973*'fnd base rates'!K$110)
+($H973*'fnd base rates'!K$111)
+($I973*'fnd base rates'!K$112)
+($J973*'fnd base rates'!K$113)
+($K973*'fnd base rates'!K$114)
+($M973*'fnd base rates'!K$116)
+($N973*'fnd base rates'!K$117)
+($O973*'fnd base rates'!K$118)
+($P973*VLOOKUP($S973+12,rate_basefnd,11)))
*$R973</f>
        <v>1099.5940109999999</v>
      </c>
      <c r="AD973" s="1">
        <f>(($D973*'fnd base rates'!L$107)
+($E973*'fnd base rates'!L$108)
+($F973*'fnd base rates'!L$109)
+($G973*'fnd base rates'!L$110)
+($H973*'fnd base rates'!L$111)
+($I973*'fnd base rates'!L$112)
+($J973*'fnd base rates'!L$113)
+($K973*'fnd base rates'!L$114)
+($M973*'fnd base rates'!L$116)
+($N973*'fnd base rates'!L$117)
+($O973*'fnd base rates'!L$118)
+($P973*VLOOKUP($S973+12,rate_basefnd,12)))</f>
        <v>1736.513406</v>
      </c>
      <c r="AE973" s="1">
        <f>(($D973*'fnd base rates'!M$107)
+($E973*'fnd base rates'!M$108)
+($F973*'fnd base rates'!M$109)
+($G973*'fnd base rates'!M$110)
+($H973*'fnd base rates'!M$111)
+($I973*'fnd base rates'!M$112)
+($J973*'fnd base rates'!M$113)
+($K973*'fnd base rates'!M$114)
+($M973*'fnd base rates'!M$116)
+($N973*'fnd base rates'!M$117)
+($O973*'fnd base rates'!M$118)
+($P973*VLOOKUP($S973+12,rate_basefnd,13)))</f>
        <v>0</v>
      </c>
      <c r="AF973" s="4">
        <f t="shared" si="1147"/>
        <v>16015.386699999999</v>
      </c>
      <c r="AH973" s="4">
        <f t="shared" si="1148"/>
        <v>3508281227</v>
      </c>
      <c r="AI973" s="4" t="str">
        <f t="shared" si="1149"/>
        <v>3508</v>
      </c>
      <c r="AJ973" s="2" t="str">
        <f t="shared" si="1150"/>
        <v>281</v>
      </c>
      <c r="AK973" s="2" t="str">
        <f t="shared" si="1151"/>
        <v>227</v>
      </c>
      <c r="AL973" s="4">
        <f t="shared" si="1152"/>
        <v>1</v>
      </c>
      <c r="AM973" s="4">
        <f t="shared" si="1144"/>
        <v>1</v>
      </c>
      <c r="AN973" s="4">
        <f t="shared" si="1153"/>
        <v>16015.386699999999</v>
      </c>
      <c r="AO973" s="4">
        <f t="shared" si="1154"/>
        <v>16015</v>
      </c>
      <c r="AP973" s="4">
        <f t="shared" si="1155"/>
        <v>0</v>
      </c>
      <c r="AQ973" s="2">
        <v>16015</v>
      </c>
      <c r="AW973" s="4">
        <v>15951</v>
      </c>
      <c r="AX973" s="5">
        <f t="shared" si="1156"/>
        <v>64</v>
      </c>
      <c r="AY973" s="4">
        <v>16015</v>
      </c>
      <c r="AZ973" s="5"/>
      <c r="BB973" s="5">
        <f t="shared" ref="BB973" si="1159">BC973-BA973</f>
        <v>0</v>
      </c>
    </row>
    <row r="974" spans="1:54" s="4" customFormat="1">
      <c r="A974" s="278">
        <v>3508</v>
      </c>
      <c r="B974" s="2">
        <v>3508281281</v>
      </c>
      <c r="C974" s="10" t="s">
        <v>1202</v>
      </c>
      <c r="D974" s="15">
        <f>'fnd enro'!D974</f>
        <v>0</v>
      </c>
      <c r="E974" s="15">
        <f>'fnd enro'!E974</f>
        <v>0</v>
      </c>
      <c r="F974" s="15">
        <f>'fnd enro'!F974</f>
        <v>0</v>
      </c>
      <c r="G974" s="15">
        <f>'fnd enro'!G974</f>
        <v>0</v>
      </c>
      <c r="H974" s="15">
        <f>'fnd enro'!H974</f>
        <v>0</v>
      </c>
      <c r="I974" s="15">
        <f>'fnd enro'!I974</f>
        <v>200</v>
      </c>
      <c r="J974" s="15">
        <f>'fnd enro'!J974</f>
        <v>0</v>
      </c>
      <c r="K974" s="16">
        <f>'fnd enro'!K974</f>
        <v>7.66</v>
      </c>
      <c r="L974" s="15">
        <f>'fnd enro'!L974</f>
        <v>0</v>
      </c>
      <c r="M974" s="15">
        <f>'fnd enro'!M974</f>
        <v>0</v>
      </c>
      <c r="N974" s="15">
        <f>'fnd enro'!N974</f>
        <v>0</v>
      </c>
      <c r="O974" s="15">
        <f>'fnd enro'!O974</f>
        <v>49</v>
      </c>
      <c r="P974" s="15">
        <f>'fnd enro'!P974</f>
        <v>185</v>
      </c>
      <c r="Q974" s="15">
        <f>'fnd enro'!R974</f>
        <v>200</v>
      </c>
      <c r="R974" s="16">
        <f t="shared" si="1146"/>
        <v>1</v>
      </c>
      <c r="S974" s="15">
        <f>VALUE('fnd enro'!Q974)</f>
        <v>12</v>
      </c>
      <c r="T974" s="2"/>
      <c r="U974" s="1">
        <f>(($D974*'fnd base rates'!C$107)
+($E974*'fnd base rates'!C$108)
+($F974*'fnd base rates'!C$109)
+($G974*'fnd base rates'!C$110)
+($H974*'fnd base rates'!C$111)
+($I974*'fnd base rates'!C$112)
+($J974*'fnd base rates'!C$113)
+($K974*'fnd base rates'!C$114)
+($M974*'fnd base rates'!C$116)
+($N974*'fnd base rates'!C$117)
+($O974*'fnd base rates'!C$118)
+($P974*VLOOKUP($S974+12,rate_basefnd,3)))
*$R974</f>
        <v>120448.38860000001</v>
      </c>
      <c r="V974" s="1">
        <f>(($D974*'fnd base rates'!D$107)
+($E974*'fnd base rates'!D$108)
+($F974*'fnd base rates'!D$109)
+($G974*'fnd base rates'!D$110)
+($H974*'fnd base rates'!D$111)
+($I974*'fnd base rates'!D$112)
+($J974*'fnd base rates'!D$113)
+($K974*'fnd base rates'!D$114)
+($M974*'fnd base rates'!D$116)
+($N974*'fnd base rates'!D$117)
+($O974*'fnd base rates'!D$118)
+($P974*VLOOKUP($S974+12,rate_basefnd,4)))
*$R974</f>
        <v>218891.43000000002</v>
      </c>
      <c r="W974" s="1">
        <f>(($D974*'fnd base rates'!E$107)
+($E974*'fnd base rates'!E$108)
+($F974*'fnd base rates'!E$109)
+($G974*'fnd base rates'!E$110)
+($H974*'fnd base rates'!E$111)
+($I974*'fnd base rates'!E$112)
+($J974*'fnd base rates'!E$113)
+($K974*'fnd base rates'!E$114)
+($M974*'fnd base rates'!E$116)
+($N974*'fnd base rates'!E$117)
+($O974*'fnd base rates'!E$118)
+($P974*VLOOKUP($S974+12,rate_basefnd,5)))
*$R974</f>
        <v>1626675.1118000001</v>
      </c>
      <c r="X974" s="1">
        <f>(($D974*'fnd base rates'!F$107)
+($E974*'fnd base rates'!F$108)
+($F974*'fnd base rates'!F$109)
+($G974*'fnd base rates'!F$110)
+($H974*'fnd base rates'!F$111)
+($I974*'fnd base rates'!F$112)
+($J974*'fnd base rates'!F$113)
+($K974*'fnd base rates'!F$114)
+($M974*'fnd base rates'!F$116)
+($N974*'fnd base rates'!F$117)
+($O974*'fnd base rates'!F$118)
+($P974*VLOOKUP($S974+12,rate_basefnd,6)))
*$R974</f>
        <v>176572.65640000001</v>
      </c>
      <c r="Y974" s="1">
        <f>(($D974*'fnd base rates'!G$107)
+($E974*'fnd base rates'!G$108)
+($F974*'fnd base rates'!G$109)
+($G974*'fnd base rates'!G$110)
+($H974*'fnd base rates'!G$111)
+($I974*'fnd base rates'!G$112)
+($J974*'fnd base rates'!G$113)
+($K974*'fnd base rates'!G$114)
+($M974*'fnd base rates'!G$116)
+($N974*'fnd base rates'!G$117)
+($O974*'fnd base rates'!G$118)
+($P974*VLOOKUP($S974+12,rate_basefnd,7)))
*$R974</f>
        <v>64277.017800000001</v>
      </c>
      <c r="Z974" s="1">
        <f>(($D974*'fnd base rates'!H$107)
+($E974*'fnd base rates'!H$108)
+($F974*'fnd base rates'!H$109)
+($G974*'fnd base rates'!H$110)
+($H974*'fnd base rates'!H$111)
+($I974*'fnd base rates'!H$112)
+($J974*'fnd base rates'!H$113)
+($K974*'fnd base rates'!H$114)
+($M974*'fnd base rates'!H$116)
+($N974*'fnd base rates'!H$117)
+($O974*'fnd base rates'!H$118)
+($P974*VLOOKUP($S974+12,rate_basefnd,8)))</f>
        <v>168438.54200000002</v>
      </c>
      <c r="AA974" s="1">
        <f>(($D974*'fnd base rates'!I$107)
+($E974*'fnd base rates'!I$108)
+($F974*'fnd base rates'!I$109)
+($G974*'fnd base rates'!I$110)
+($H974*'fnd base rates'!I$111)
+($I974*'fnd base rates'!I$112)
+($J974*'fnd base rates'!I$113)
+($K974*'fnd base rates'!I$114)
+($M974*'fnd base rates'!I$116)
+($N974*'fnd base rates'!I$117)
+($O974*'fnd base rates'!I$118)
+($P974*VLOOKUP($S974+12,rate_basefnd,9)))
*$R974</f>
        <v>110409.26000000001</v>
      </c>
      <c r="AB974" s="1">
        <f>(($D974*'fnd base rates'!J$107)
+($E974*'fnd base rates'!J$108)
+($F974*'fnd base rates'!J$109)
+($G974*'fnd base rates'!J$110)
+($H974*'fnd base rates'!J$111)
+($I974*'fnd base rates'!J$112)
+($J974*'fnd base rates'!J$113)
+($K974*'fnd base rates'!J$114)
+($M974*'fnd base rates'!J$116)
+($N974*'fnd base rates'!J$117)
+($O974*'fnd base rates'!J$118)
+($P974*VLOOKUP($S974+12,rate_basefnd,10)))
*$R974</f>
        <v>244605.67</v>
      </c>
      <c r="AC974" s="1">
        <f>(($D974*'fnd base rates'!K$107)
+($E974*'fnd base rates'!K$108)
+($F974*'fnd base rates'!K$109)
+($G974*'fnd base rates'!K$110)
+($H974*'fnd base rates'!K$111)
+($I974*'fnd base rates'!K$112)
+($J974*'fnd base rates'!K$113)
+($K974*'fnd base rates'!K$114)
+($M974*'fnd base rates'!K$116)
+($N974*'fnd base rates'!K$117)
+($O974*'fnd base rates'!K$118)
+($P974*VLOOKUP($S974+12,rate_basefnd,11)))
*$R974</f>
        <v>232520.13219999999</v>
      </c>
      <c r="AD974" s="1">
        <f>(($D974*'fnd base rates'!L$107)
+($E974*'fnd base rates'!L$108)
+($F974*'fnd base rates'!L$109)
+($G974*'fnd base rates'!L$110)
+($H974*'fnd base rates'!L$111)
+($I974*'fnd base rates'!L$112)
+($J974*'fnd base rates'!L$113)
+($K974*'fnd base rates'!L$114)
+($M974*'fnd base rates'!L$116)
+($N974*'fnd base rates'!L$117)
+($O974*'fnd base rates'!L$118)
+($P974*VLOOKUP($S974+12,rate_basefnd,12)))</f>
        <v>360272.7512</v>
      </c>
      <c r="AE974" s="1">
        <f>(($D974*'fnd base rates'!M$107)
+($E974*'fnd base rates'!M$108)
+($F974*'fnd base rates'!M$109)
+($G974*'fnd base rates'!M$110)
+($H974*'fnd base rates'!M$111)
+($I974*'fnd base rates'!M$112)
+($J974*'fnd base rates'!M$113)
+($K974*'fnd base rates'!M$114)
+($M974*'fnd base rates'!M$116)
+($N974*'fnd base rates'!M$117)
+($O974*'fnd base rates'!M$118)
+($P974*VLOOKUP($S974+12,rate_basefnd,13)))</f>
        <v>0</v>
      </c>
      <c r="AF974" s="4">
        <f t="shared" si="1147"/>
        <v>3323110.96</v>
      </c>
      <c r="AH974" s="4">
        <f t="shared" si="1148"/>
        <v>3508281281</v>
      </c>
      <c r="AI974" s="4" t="str">
        <f t="shared" si="1149"/>
        <v>3508</v>
      </c>
      <c r="AJ974" s="2" t="str">
        <f t="shared" si="1150"/>
        <v>281</v>
      </c>
      <c r="AK974" s="2" t="str">
        <f t="shared" si="1151"/>
        <v>281</v>
      </c>
      <c r="AL974" s="4">
        <f t="shared" si="1152"/>
        <v>1</v>
      </c>
      <c r="AM974" s="4">
        <f t="shared" si="1144"/>
        <v>200</v>
      </c>
      <c r="AN974" s="4">
        <f t="shared" si="1153"/>
        <v>3323110.96</v>
      </c>
      <c r="AO974" s="4">
        <f t="shared" si="1154"/>
        <v>16616</v>
      </c>
      <c r="AP974" s="4">
        <f t="shared" si="1155"/>
        <v>0</v>
      </c>
      <c r="AQ974" s="2">
        <v>16616</v>
      </c>
      <c r="AW974" s="4">
        <v>16497</v>
      </c>
      <c r="AX974" s="5">
        <f t="shared" si="1156"/>
        <v>119</v>
      </c>
      <c r="AY974" s="4">
        <v>16616</v>
      </c>
      <c r="AZ974" s="5"/>
      <c r="BB974" s="5">
        <f t="shared" ref="BB974" si="1160">BC974-BA974</f>
        <v>0</v>
      </c>
    </row>
    <row r="975" spans="1:54" s="4" customFormat="1">
      <c r="A975" s="278">
        <v>3508</v>
      </c>
      <c r="B975" s="2">
        <v>3508281325</v>
      </c>
      <c r="C975" s="10" t="s">
        <v>1202</v>
      </c>
      <c r="D975" s="15">
        <f>'fnd enro'!D975</f>
        <v>0</v>
      </c>
      <c r="E975" s="15">
        <f>'fnd enro'!E975</f>
        <v>0</v>
      </c>
      <c r="F975" s="15">
        <f>'fnd enro'!F975</f>
        <v>0</v>
      </c>
      <c r="G975" s="15">
        <f>'fnd enro'!G975</f>
        <v>0</v>
      </c>
      <c r="H975" s="15">
        <f>'fnd enro'!H975</f>
        <v>0</v>
      </c>
      <c r="I975" s="15">
        <f>'fnd enro'!I975</f>
        <v>1</v>
      </c>
      <c r="J975" s="15">
        <f>'fnd enro'!J975</f>
        <v>0</v>
      </c>
      <c r="K975" s="16">
        <f>'fnd enro'!K975</f>
        <v>3.8300000000000001E-2</v>
      </c>
      <c r="L975" s="15">
        <f>'fnd enro'!L975</f>
        <v>0</v>
      </c>
      <c r="M975" s="15">
        <f>'fnd enro'!M975</f>
        <v>0</v>
      </c>
      <c r="N975" s="15">
        <f>'fnd enro'!N975</f>
        <v>0</v>
      </c>
      <c r="O975" s="15">
        <f>'fnd enro'!O975</f>
        <v>0</v>
      </c>
      <c r="P975" s="15">
        <f>'fnd enro'!P975</f>
        <v>1</v>
      </c>
      <c r="Q975" s="15">
        <f>'fnd enro'!R975</f>
        <v>1</v>
      </c>
      <c r="R975" s="16">
        <f t="shared" si="1146"/>
        <v>1</v>
      </c>
      <c r="S975" s="15">
        <f>VALUE('fnd enro'!Q975)</f>
        <v>8</v>
      </c>
      <c r="T975" s="2"/>
      <c r="U975" s="1">
        <f>(($D975*'fnd base rates'!C$107)
+($E975*'fnd base rates'!C$108)
+($F975*'fnd base rates'!C$109)
+($G975*'fnd base rates'!C$110)
+($H975*'fnd base rates'!C$111)
+($I975*'fnd base rates'!C$112)
+($J975*'fnd base rates'!C$113)
+($K975*'fnd base rates'!C$114)
+($M975*'fnd base rates'!C$116)
+($N975*'fnd base rates'!C$117)
+($O975*'fnd base rates'!C$118)
+($P975*VLOOKUP($S975+12,rate_basefnd,3)))
*$R975</f>
        <v>577.882293</v>
      </c>
      <c r="V975" s="1">
        <f>(($D975*'fnd base rates'!D$107)
+($E975*'fnd base rates'!D$108)
+($F975*'fnd base rates'!D$109)
+($G975*'fnd base rates'!D$110)
+($H975*'fnd base rates'!D$111)
+($I975*'fnd base rates'!D$112)
+($J975*'fnd base rates'!D$113)
+($K975*'fnd base rates'!D$114)
+($M975*'fnd base rates'!D$116)
+($N975*'fnd base rates'!D$117)
+($O975*'fnd base rates'!D$118)
+($P975*VLOOKUP($S975+12,rate_basefnd,4)))
*$R975</f>
        <v>1041.82</v>
      </c>
      <c r="W975" s="1">
        <f>(($D975*'fnd base rates'!E$107)
+($E975*'fnd base rates'!E$108)
+($F975*'fnd base rates'!E$109)
+($G975*'fnd base rates'!E$110)
+($H975*'fnd base rates'!E$111)
+($I975*'fnd base rates'!E$112)
+($J975*'fnd base rates'!E$113)
+($K975*'fnd base rates'!E$114)
+($M975*'fnd base rates'!E$116)
+($N975*'fnd base rates'!E$117)
+($O975*'fnd base rates'!E$118)
+($P975*VLOOKUP($S975+12,rate_basefnd,5)))
*$R975</f>
        <v>7721.0952589999997</v>
      </c>
      <c r="X975" s="1">
        <f>(($D975*'fnd base rates'!F$107)
+($E975*'fnd base rates'!F$108)
+($F975*'fnd base rates'!F$109)
+($G975*'fnd base rates'!F$110)
+($H975*'fnd base rates'!F$111)
+($I975*'fnd base rates'!F$112)
+($J975*'fnd base rates'!F$113)
+($K975*'fnd base rates'!F$114)
+($M975*'fnd base rates'!F$116)
+($N975*'fnd base rates'!F$117)
+($O975*'fnd base rates'!F$118)
+($P975*VLOOKUP($S975+12,rate_basefnd,6)))
*$R975</f>
        <v>846.10838200000012</v>
      </c>
      <c r="Y975" s="1">
        <f>(($D975*'fnd base rates'!G$107)
+($E975*'fnd base rates'!G$108)
+($F975*'fnd base rates'!G$109)
+($G975*'fnd base rates'!G$110)
+($H975*'fnd base rates'!G$111)
+($I975*'fnd base rates'!G$112)
+($J975*'fnd base rates'!G$113)
+($K975*'fnd base rates'!G$114)
+($M975*'fnd base rates'!G$116)
+($N975*'fnd base rates'!G$117)
+($O975*'fnd base rates'!G$118)
+($P975*VLOOKUP($S975+12,rate_basefnd,7)))
*$R975</f>
        <v>303.36613899999998</v>
      </c>
      <c r="Z975" s="1">
        <f>(($D975*'fnd base rates'!H$107)
+($E975*'fnd base rates'!H$108)
+($F975*'fnd base rates'!H$109)
+($G975*'fnd base rates'!H$110)
+($H975*'fnd base rates'!H$111)
+($I975*'fnd base rates'!H$112)
+($J975*'fnd base rates'!H$113)
+($K975*'fnd base rates'!H$114)
+($M975*'fnd base rates'!H$116)
+($N975*'fnd base rates'!H$117)
+($O975*'fnd base rates'!H$118)
+($P975*VLOOKUP($S975+12,rate_basefnd,8)))</f>
        <v>814.79720999999995</v>
      </c>
      <c r="AA975" s="1">
        <f>(($D975*'fnd base rates'!I$107)
+($E975*'fnd base rates'!I$108)
+($F975*'fnd base rates'!I$109)
+($G975*'fnd base rates'!I$110)
+($H975*'fnd base rates'!I$111)
+($I975*'fnd base rates'!I$112)
+($J975*'fnd base rates'!I$113)
+($K975*'fnd base rates'!I$114)
+($M975*'fnd base rates'!I$116)
+($N975*'fnd base rates'!I$117)
+($O975*'fnd base rates'!I$118)
+($P975*VLOOKUP($S975+12,rate_basefnd,9)))
*$R975</f>
        <v>530.02</v>
      </c>
      <c r="AB975" s="1">
        <f>(($D975*'fnd base rates'!J$107)
+($E975*'fnd base rates'!J$108)
+($F975*'fnd base rates'!J$109)
+($G975*'fnd base rates'!J$110)
+($H975*'fnd base rates'!J$111)
+($I975*'fnd base rates'!J$112)
+($J975*'fnd base rates'!J$113)
+($K975*'fnd base rates'!J$114)
+($M975*'fnd base rates'!J$116)
+($N975*'fnd base rates'!J$117)
+($O975*'fnd base rates'!J$118)
+($P975*VLOOKUP($S975+12,rate_basefnd,10)))
*$R975</f>
        <v>1185.1599999999999</v>
      </c>
      <c r="AC975" s="1">
        <f>(($D975*'fnd base rates'!K$107)
+($E975*'fnd base rates'!K$108)
+($F975*'fnd base rates'!K$109)
+($G975*'fnd base rates'!K$110)
+($H975*'fnd base rates'!K$111)
+($I975*'fnd base rates'!K$112)
+($J975*'fnd base rates'!K$113)
+($K975*'fnd base rates'!K$114)
+($M975*'fnd base rates'!K$116)
+($N975*'fnd base rates'!K$117)
+($O975*'fnd base rates'!K$118)
+($P975*VLOOKUP($S975+12,rate_basefnd,11)))
*$R975</f>
        <v>1099.5940109999999</v>
      </c>
      <c r="AD975" s="1">
        <f>(($D975*'fnd base rates'!L$107)
+($E975*'fnd base rates'!L$108)
+($F975*'fnd base rates'!L$109)
+($G975*'fnd base rates'!L$110)
+($H975*'fnd base rates'!L$111)
+($I975*'fnd base rates'!L$112)
+($J975*'fnd base rates'!L$113)
+($K975*'fnd base rates'!L$114)
+($M975*'fnd base rates'!L$116)
+($N975*'fnd base rates'!L$117)
+($O975*'fnd base rates'!L$118)
+($P975*VLOOKUP($S975+12,rate_basefnd,12)))</f>
        <v>1718.533406</v>
      </c>
      <c r="AE975" s="1">
        <f>(($D975*'fnd base rates'!M$107)
+($E975*'fnd base rates'!M$108)
+($F975*'fnd base rates'!M$109)
+($G975*'fnd base rates'!M$110)
+($H975*'fnd base rates'!M$111)
+($I975*'fnd base rates'!M$112)
+($J975*'fnd base rates'!M$113)
+($K975*'fnd base rates'!M$114)
+($M975*'fnd base rates'!M$116)
+($N975*'fnd base rates'!M$117)
+($O975*'fnd base rates'!M$118)
+($P975*VLOOKUP($S975+12,rate_basefnd,13)))</f>
        <v>0</v>
      </c>
      <c r="AF975" s="4">
        <f t="shared" si="1147"/>
        <v>15838.376700000001</v>
      </c>
      <c r="AH975" s="4">
        <f t="shared" si="1148"/>
        <v>3508281325</v>
      </c>
      <c r="AI975" s="4" t="str">
        <f t="shared" si="1149"/>
        <v>3508</v>
      </c>
      <c r="AJ975" s="2" t="str">
        <f t="shared" si="1150"/>
        <v>281</v>
      </c>
      <c r="AK975" s="2" t="str">
        <f t="shared" si="1151"/>
        <v>325</v>
      </c>
      <c r="AL975" s="4">
        <f t="shared" si="1152"/>
        <v>1</v>
      </c>
      <c r="AM975" s="4">
        <f t="shared" si="1144"/>
        <v>1</v>
      </c>
      <c r="AN975" s="4">
        <f t="shared" si="1153"/>
        <v>15838.376700000001</v>
      </c>
      <c r="AO975" s="4">
        <f t="shared" si="1154"/>
        <v>15838</v>
      </c>
      <c r="AP975" s="4">
        <f t="shared" si="1155"/>
        <v>0</v>
      </c>
      <c r="AQ975" s="2">
        <v>15838</v>
      </c>
      <c r="AW975" s="4">
        <v>15785</v>
      </c>
      <c r="AX975" s="5">
        <f t="shared" si="1156"/>
        <v>53</v>
      </c>
      <c r="AY975" s="4">
        <v>15838</v>
      </c>
      <c r="AZ975" s="5"/>
      <c r="BB975" s="5">
        <f t="shared" ref="BB975" si="1161">BC975-BA975</f>
        <v>0</v>
      </c>
    </row>
    <row r="976" spans="1:54" s="4" customFormat="1">
      <c r="A976" s="278">
        <v>3508</v>
      </c>
      <c r="B976" s="2">
        <v>3508281332</v>
      </c>
      <c r="C976" s="10" t="s">
        <v>1202</v>
      </c>
      <c r="D976" s="15">
        <f>'fnd enro'!D976</f>
        <v>0</v>
      </c>
      <c r="E976" s="15">
        <f>'fnd enro'!E976</f>
        <v>0</v>
      </c>
      <c r="F976" s="15">
        <f>'fnd enro'!F976</f>
        <v>0</v>
      </c>
      <c r="G976" s="15">
        <f>'fnd enro'!G976</f>
        <v>0</v>
      </c>
      <c r="H976" s="15">
        <f>'fnd enro'!H976</f>
        <v>0</v>
      </c>
      <c r="I976" s="15">
        <f>'fnd enro'!I976</f>
        <v>1</v>
      </c>
      <c r="J976" s="15">
        <f>'fnd enro'!J976</f>
        <v>0</v>
      </c>
      <c r="K976" s="16">
        <f>'fnd enro'!K976</f>
        <v>3.8300000000000001E-2</v>
      </c>
      <c r="L976" s="15">
        <f>'fnd enro'!L976</f>
        <v>0</v>
      </c>
      <c r="M976" s="15">
        <f>'fnd enro'!M976</f>
        <v>0</v>
      </c>
      <c r="N976" s="15">
        <f>'fnd enro'!N976</f>
        <v>0</v>
      </c>
      <c r="O976" s="15">
        <f>'fnd enro'!O976</f>
        <v>0</v>
      </c>
      <c r="P976" s="15">
        <f>'fnd enro'!P976</f>
        <v>1</v>
      </c>
      <c r="Q976" s="15">
        <f>'fnd enro'!R976</f>
        <v>1</v>
      </c>
      <c r="R976" s="16">
        <f t="shared" si="1146"/>
        <v>1</v>
      </c>
      <c r="S976" s="15">
        <f>VALUE('fnd enro'!Q976)</f>
        <v>10</v>
      </c>
      <c r="T976" s="2"/>
      <c r="U976" s="1">
        <f>(($D976*'fnd base rates'!C$107)
+($E976*'fnd base rates'!C$108)
+($F976*'fnd base rates'!C$109)
+($G976*'fnd base rates'!C$110)
+($H976*'fnd base rates'!C$111)
+($I976*'fnd base rates'!C$112)
+($J976*'fnd base rates'!C$113)
+($K976*'fnd base rates'!C$114)
+($M976*'fnd base rates'!C$116)
+($N976*'fnd base rates'!C$117)
+($O976*'fnd base rates'!C$118)
+($P976*VLOOKUP($S976+12,rate_basefnd,3)))
*$R976</f>
        <v>582.69229299999995</v>
      </c>
      <c r="V976" s="1">
        <f>(($D976*'fnd base rates'!D$107)
+($E976*'fnd base rates'!D$108)
+($F976*'fnd base rates'!D$109)
+($G976*'fnd base rates'!D$110)
+($H976*'fnd base rates'!D$111)
+($I976*'fnd base rates'!D$112)
+($J976*'fnd base rates'!D$113)
+($K976*'fnd base rates'!D$114)
+($M976*'fnd base rates'!D$116)
+($N976*'fnd base rates'!D$117)
+($O976*'fnd base rates'!D$118)
+($P976*VLOOKUP($S976+12,rate_basefnd,4)))
*$R976</f>
        <v>1064.5899999999999</v>
      </c>
      <c r="W976" s="1">
        <f>(($D976*'fnd base rates'!E$107)
+($E976*'fnd base rates'!E$108)
+($F976*'fnd base rates'!E$109)
+($G976*'fnd base rates'!E$110)
+($H976*'fnd base rates'!E$111)
+($I976*'fnd base rates'!E$112)
+($J976*'fnd base rates'!E$113)
+($K976*'fnd base rates'!E$114)
+($M976*'fnd base rates'!E$116)
+($N976*'fnd base rates'!E$117)
+($O976*'fnd base rates'!E$118)
+($P976*VLOOKUP($S976+12,rate_basefnd,5)))
*$R976</f>
        <v>7943.3452589999997</v>
      </c>
      <c r="X976" s="1">
        <f>(($D976*'fnd base rates'!F$107)
+($E976*'fnd base rates'!F$108)
+($F976*'fnd base rates'!F$109)
+($G976*'fnd base rates'!F$110)
+($H976*'fnd base rates'!F$111)
+($I976*'fnd base rates'!F$112)
+($J976*'fnd base rates'!F$113)
+($K976*'fnd base rates'!F$114)
+($M976*'fnd base rates'!F$116)
+($N976*'fnd base rates'!F$117)
+($O976*'fnd base rates'!F$118)
+($P976*VLOOKUP($S976+12,rate_basefnd,6)))
*$R976</f>
        <v>846.10838200000012</v>
      </c>
      <c r="Y976" s="1">
        <f>(($D976*'fnd base rates'!G$107)
+($E976*'fnd base rates'!G$108)
+($F976*'fnd base rates'!G$109)
+($G976*'fnd base rates'!G$110)
+($H976*'fnd base rates'!G$111)
+($I976*'fnd base rates'!G$112)
+($J976*'fnd base rates'!G$113)
+($K976*'fnd base rates'!G$114)
+($M976*'fnd base rates'!G$116)
+($N976*'fnd base rates'!G$117)
+($O976*'fnd base rates'!G$118)
+($P976*VLOOKUP($S976+12,rate_basefnd,7)))
*$R976</f>
        <v>314.14613899999995</v>
      </c>
      <c r="Z976" s="1">
        <f>(($D976*'fnd base rates'!H$107)
+($E976*'fnd base rates'!H$108)
+($F976*'fnd base rates'!H$109)
+($G976*'fnd base rates'!H$110)
+($H976*'fnd base rates'!H$111)
+($I976*'fnd base rates'!H$112)
+($J976*'fnd base rates'!H$113)
+($K976*'fnd base rates'!H$114)
+($M976*'fnd base rates'!H$116)
+($N976*'fnd base rates'!H$117)
+($O976*'fnd base rates'!H$118)
+($P976*VLOOKUP($S976+12,rate_basefnd,8)))</f>
        <v>816.44720999999993</v>
      </c>
      <c r="AA976" s="1">
        <f>(($D976*'fnd base rates'!I$107)
+($E976*'fnd base rates'!I$108)
+($F976*'fnd base rates'!I$109)
+($G976*'fnd base rates'!I$110)
+($H976*'fnd base rates'!I$111)
+($I976*'fnd base rates'!I$112)
+($J976*'fnd base rates'!I$113)
+($K976*'fnd base rates'!I$114)
+($M976*'fnd base rates'!I$116)
+($N976*'fnd base rates'!I$117)
+($O976*'fnd base rates'!I$118)
+($P976*VLOOKUP($S976+12,rate_basefnd,9)))
*$R976</f>
        <v>539.02</v>
      </c>
      <c r="AB976" s="1">
        <f>(($D976*'fnd base rates'!J$107)
+($E976*'fnd base rates'!J$108)
+($F976*'fnd base rates'!J$109)
+($G976*'fnd base rates'!J$110)
+($H976*'fnd base rates'!J$111)
+($I976*'fnd base rates'!J$112)
+($J976*'fnd base rates'!J$113)
+($K976*'fnd base rates'!J$114)
+($M976*'fnd base rates'!J$116)
+($N976*'fnd base rates'!J$117)
+($O976*'fnd base rates'!J$118)
+($P976*VLOOKUP($S976+12,rate_basefnd,10)))
*$R976</f>
        <v>1231.92</v>
      </c>
      <c r="AC976" s="1">
        <f>(($D976*'fnd base rates'!K$107)
+($E976*'fnd base rates'!K$108)
+($F976*'fnd base rates'!K$109)
+($G976*'fnd base rates'!K$110)
+($H976*'fnd base rates'!K$111)
+($I976*'fnd base rates'!K$112)
+($J976*'fnd base rates'!K$113)
+($K976*'fnd base rates'!K$114)
+($M976*'fnd base rates'!K$116)
+($N976*'fnd base rates'!K$117)
+($O976*'fnd base rates'!K$118)
+($P976*VLOOKUP($S976+12,rate_basefnd,11)))
*$R976</f>
        <v>1099.5940109999999</v>
      </c>
      <c r="AD976" s="1">
        <f>(($D976*'fnd base rates'!L$107)
+($E976*'fnd base rates'!L$108)
+($F976*'fnd base rates'!L$109)
+($G976*'fnd base rates'!L$110)
+($H976*'fnd base rates'!L$111)
+($I976*'fnd base rates'!L$112)
+($J976*'fnd base rates'!L$113)
+($K976*'fnd base rates'!L$114)
+($M976*'fnd base rates'!L$116)
+($N976*'fnd base rates'!L$117)
+($O976*'fnd base rates'!L$118)
+($P976*VLOOKUP($S976+12,rate_basefnd,12)))</f>
        <v>1754.493406</v>
      </c>
      <c r="AE976" s="1">
        <f>(($D976*'fnd base rates'!M$107)
+($E976*'fnd base rates'!M$108)
+($F976*'fnd base rates'!M$109)
+($G976*'fnd base rates'!M$110)
+($H976*'fnd base rates'!M$111)
+($I976*'fnd base rates'!M$112)
+($J976*'fnd base rates'!M$113)
+($K976*'fnd base rates'!M$114)
+($M976*'fnd base rates'!M$116)
+($N976*'fnd base rates'!M$117)
+($O976*'fnd base rates'!M$118)
+($P976*VLOOKUP($S976+12,rate_basefnd,13)))</f>
        <v>0</v>
      </c>
      <c r="AF976" s="4">
        <f t="shared" si="1147"/>
        <v>16192.3567</v>
      </c>
      <c r="AH976" s="4">
        <f t="shared" si="1148"/>
        <v>3508281332</v>
      </c>
      <c r="AI976" s="4" t="str">
        <f t="shared" si="1149"/>
        <v>3508</v>
      </c>
      <c r="AJ976" s="2" t="str">
        <f t="shared" si="1150"/>
        <v>281</v>
      </c>
      <c r="AK976" s="2" t="str">
        <f t="shared" si="1151"/>
        <v>332</v>
      </c>
      <c r="AL976" s="4">
        <f t="shared" si="1152"/>
        <v>1</v>
      </c>
      <c r="AM976" s="4">
        <f t="shared" si="1144"/>
        <v>1</v>
      </c>
      <c r="AN976" s="4">
        <f t="shared" si="1153"/>
        <v>16192.3567</v>
      </c>
      <c r="AO976" s="4">
        <f t="shared" si="1154"/>
        <v>16192</v>
      </c>
      <c r="AP976" s="4">
        <f t="shared" si="1155"/>
        <v>0</v>
      </c>
      <c r="AQ976" s="2">
        <v>16192</v>
      </c>
      <c r="AW976" s="4">
        <v>16118</v>
      </c>
      <c r="AX976" s="5">
        <f t="shared" si="1156"/>
        <v>74</v>
      </c>
      <c r="AY976" s="4">
        <v>16192</v>
      </c>
      <c r="BB976" s="4">
        <f t="shared" ref="BB976" si="1162">BC976-BA976</f>
        <v>0</v>
      </c>
    </row>
    <row r="977" spans="1:54" s="4" customFormat="1">
      <c r="A977" s="278">
        <v>3509</v>
      </c>
      <c r="B977" s="2">
        <v>3509095027</v>
      </c>
      <c r="C977" s="10" t="s">
        <v>1076</v>
      </c>
      <c r="D977" s="15">
        <f>'fnd enro'!D977</f>
        <v>0</v>
      </c>
      <c r="E977" s="15">
        <f>'fnd enro'!E977</f>
        <v>0</v>
      </c>
      <c r="F977" s="15">
        <f>'fnd enro'!F977</f>
        <v>0</v>
      </c>
      <c r="G977" s="15">
        <f>'fnd enro'!G977</f>
        <v>0</v>
      </c>
      <c r="H977" s="15">
        <f>'fnd enro'!H977</f>
        <v>1</v>
      </c>
      <c r="I977" s="15">
        <f>'fnd enro'!I977</f>
        <v>0</v>
      </c>
      <c r="J977" s="15">
        <f>'fnd enro'!J977</f>
        <v>0</v>
      </c>
      <c r="K977" s="16">
        <f>'fnd enro'!K977</f>
        <v>3.8300000000000001E-2</v>
      </c>
      <c r="L977" s="15">
        <f>'fnd enro'!L977</f>
        <v>0</v>
      </c>
      <c r="M977" s="15">
        <f>'fnd enro'!M977</f>
        <v>0</v>
      </c>
      <c r="N977" s="15">
        <f>'fnd enro'!N977</f>
        <v>1</v>
      </c>
      <c r="O977" s="15">
        <f>'fnd enro'!O977</f>
        <v>0</v>
      </c>
      <c r="P977" s="15">
        <f>'fnd enro'!P977</f>
        <v>0</v>
      </c>
      <c r="Q977" s="15">
        <f>'fnd enro'!R977</f>
        <v>1</v>
      </c>
      <c r="R977" s="16">
        <f t="shared" si="1146"/>
        <v>1</v>
      </c>
      <c r="S977" s="15">
        <f>VALUE('fnd enro'!Q977)</f>
        <v>4</v>
      </c>
      <c r="T977" s="2"/>
      <c r="U977" s="1">
        <f>(($D977*'fnd base rates'!C$107)
+($E977*'fnd base rates'!C$108)
+($F977*'fnd base rates'!C$109)
+($G977*'fnd base rates'!C$110)
+($H977*'fnd base rates'!C$111)
+($I977*'fnd base rates'!C$112)
+($J977*'fnd base rates'!C$113)
+($K977*'fnd base rates'!C$114)
+($M977*'fnd base rates'!C$116)
+($N977*'fnd base rates'!C$117)
+($O977*'fnd base rates'!C$118)
+($P977*VLOOKUP($S977+12,rate_basefnd,3)))
*$R977</f>
        <v>612.37229300000001</v>
      </c>
      <c r="V977" s="1">
        <f>(($D977*'fnd base rates'!D$107)
+($E977*'fnd base rates'!D$108)
+($F977*'fnd base rates'!D$109)
+($G977*'fnd base rates'!D$110)
+($H977*'fnd base rates'!D$111)
+($I977*'fnd base rates'!D$112)
+($J977*'fnd base rates'!D$113)
+($K977*'fnd base rates'!D$114)
+($M977*'fnd base rates'!D$116)
+($N977*'fnd base rates'!D$117)
+($O977*'fnd base rates'!D$118)
+($P977*VLOOKUP($S977+12,rate_basefnd,4)))
*$R977</f>
        <v>906.85</v>
      </c>
      <c r="W977" s="1">
        <f>(($D977*'fnd base rates'!E$107)
+($E977*'fnd base rates'!E$108)
+($F977*'fnd base rates'!E$109)
+($G977*'fnd base rates'!E$110)
+($H977*'fnd base rates'!E$111)
+($I977*'fnd base rates'!E$112)
+($J977*'fnd base rates'!E$113)
+($K977*'fnd base rates'!E$114)
+($M977*'fnd base rates'!E$116)
+($N977*'fnd base rates'!E$117)
+($O977*'fnd base rates'!E$118)
+($P977*VLOOKUP($S977+12,rate_basefnd,5)))
*$R977</f>
        <v>4530.7252589999998</v>
      </c>
      <c r="X977" s="1">
        <f>(($D977*'fnd base rates'!F$107)
+($E977*'fnd base rates'!F$108)
+($F977*'fnd base rates'!F$109)
+($G977*'fnd base rates'!F$110)
+($H977*'fnd base rates'!F$111)
+($I977*'fnd base rates'!F$112)
+($J977*'fnd base rates'!F$113)
+($K977*'fnd base rates'!F$114)
+($M977*'fnd base rates'!F$116)
+($N977*'fnd base rates'!F$117)
+($O977*'fnd base rates'!F$118)
+($P977*VLOOKUP($S977+12,rate_basefnd,6)))
*$R977</f>
        <v>1124.6483820000001</v>
      </c>
      <c r="Y977" s="1">
        <f>(($D977*'fnd base rates'!G$107)
+($E977*'fnd base rates'!G$108)
+($F977*'fnd base rates'!G$109)
+($G977*'fnd base rates'!G$110)
+($H977*'fnd base rates'!G$111)
+($I977*'fnd base rates'!G$112)
+($J977*'fnd base rates'!G$113)
+($K977*'fnd base rates'!G$114)
+($M977*'fnd base rates'!G$116)
+($N977*'fnd base rates'!G$117)
+($O977*'fnd base rates'!G$118)
+($P977*VLOOKUP($S977+12,rate_basefnd,7)))
*$R977</f>
        <v>210.98613899999998</v>
      </c>
      <c r="Z977" s="1">
        <f>(($D977*'fnd base rates'!H$107)
+($E977*'fnd base rates'!H$108)
+($F977*'fnd base rates'!H$109)
+($G977*'fnd base rates'!H$110)
+($H977*'fnd base rates'!H$111)
+($I977*'fnd base rates'!H$112)
+($J977*'fnd base rates'!H$113)
+($K977*'fnd base rates'!H$114)
+($M977*'fnd base rates'!H$116)
+($N977*'fnd base rates'!H$117)
+($O977*'fnd base rates'!H$118)
+($P977*VLOOKUP($S977+12,rate_basefnd,8)))</f>
        <v>625.56720999999993</v>
      </c>
      <c r="AA977" s="1">
        <f>(($D977*'fnd base rates'!I$107)
+($E977*'fnd base rates'!I$108)
+($F977*'fnd base rates'!I$109)
+($G977*'fnd base rates'!I$110)
+($H977*'fnd base rates'!I$111)
+($I977*'fnd base rates'!I$112)
+($J977*'fnd base rates'!I$113)
+($K977*'fnd base rates'!I$114)
+($M977*'fnd base rates'!I$116)
+($N977*'fnd base rates'!I$117)
+($O977*'fnd base rates'!I$118)
+($P977*VLOOKUP($S977+12,rate_basefnd,9)))
*$R977</f>
        <v>411</v>
      </c>
      <c r="AB977" s="1">
        <f>(($D977*'fnd base rates'!J$107)
+($E977*'fnd base rates'!J$108)
+($F977*'fnd base rates'!J$109)
+($G977*'fnd base rates'!J$110)
+($H977*'fnd base rates'!J$111)
+($I977*'fnd base rates'!J$112)
+($J977*'fnd base rates'!J$113)
+($K977*'fnd base rates'!J$114)
+($M977*'fnd base rates'!J$116)
+($N977*'fnd base rates'!J$117)
+($O977*'fnd base rates'!J$118)
+($P977*VLOOKUP($S977+12,rate_basefnd,10)))
*$R977</f>
        <v>263.06</v>
      </c>
      <c r="AC977" s="1">
        <f>(($D977*'fnd base rates'!K$107)
+($E977*'fnd base rates'!K$108)
+($F977*'fnd base rates'!K$109)
+($G977*'fnd base rates'!K$110)
+($H977*'fnd base rates'!K$111)
+($I977*'fnd base rates'!K$112)
+($J977*'fnd base rates'!K$113)
+($K977*'fnd base rates'!K$114)
+($M977*'fnd base rates'!K$116)
+($N977*'fnd base rates'!K$117)
+($O977*'fnd base rates'!K$118)
+($P977*VLOOKUP($S977+12,rate_basefnd,11)))
*$R977</f>
        <v>1429.8240109999999</v>
      </c>
      <c r="AD977" s="1">
        <f>(($D977*'fnd base rates'!L$107)
+($E977*'fnd base rates'!L$108)
+($F977*'fnd base rates'!L$109)
+($G977*'fnd base rates'!L$110)
+($H977*'fnd base rates'!L$111)
+($I977*'fnd base rates'!L$112)
+($J977*'fnd base rates'!L$113)
+($K977*'fnd base rates'!L$114)
+($M977*'fnd base rates'!L$116)
+($N977*'fnd base rates'!L$117)
+($O977*'fnd base rates'!L$118)
+($P977*VLOOKUP($S977+12,rate_basefnd,12)))</f>
        <v>1626.073406</v>
      </c>
      <c r="AE977" s="1">
        <f>(($D977*'fnd base rates'!M$107)
+($E977*'fnd base rates'!M$108)
+($F977*'fnd base rates'!M$109)
+($G977*'fnd base rates'!M$110)
+($H977*'fnd base rates'!M$111)
+($I977*'fnd base rates'!M$112)
+($J977*'fnd base rates'!M$113)
+($K977*'fnd base rates'!M$114)
+($M977*'fnd base rates'!M$116)
+($N977*'fnd base rates'!M$117)
+($O977*'fnd base rates'!M$118)
+($P977*VLOOKUP($S977+12,rate_basefnd,13)))</f>
        <v>0</v>
      </c>
      <c r="AF977" s="4">
        <f t="shared" si="1147"/>
        <v>11741.106699999998</v>
      </c>
      <c r="AH977" s="4">
        <f t="shared" si="1148"/>
        <v>3509095027</v>
      </c>
      <c r="AI977" s="4" t="str">
        <f t="shared" si="1149"/>
        <v>3509</v>
      </c>
      <c r="AJ977" s="2" t="str">
        <f t="shared" si="1150"/>
        <v>095</v>
      </c>
      <c r="AK977" s="2" t="str">
        <f t="shared" si="1151"/>
        <v>027</v>
      </c>
      <c r="AL977" s="4">
        <f t="shared" si="1152"/>
        <v>1</v>
      </c>
      <c r="AM977" s="4">
        <f t="shared" si="1144"/>
        <v>1</v>
      </c>
      <c r="AN977" s="4">
        <f t="shared" si="1153"/>
        <v>11741.106699999998</v>
      </c>
      <c r="AO977" s="4">
        <f t="shared" si="1154"/>
        <v>11741</v>
      </c>
      <c r="AP977" s="4">
        <f t="shared" si="1155"/>
        <v>0</v>
      </c>
      <c r="AQ977" s="2">
        <v>11741</v>
      </c>
      <c r="AW977" s="4">
        <v>11715</v>
      </c>
      <c r="AX977" s="5">
        <f t="shared" si="1156"/>
        <v>26</v>
      </c>
      <c r="AY977" s="4">
        <v>11741</v>
      </c>
      <c r="BB977" s="4">
        <f t="shared" ref="BB977" si="1163">BC977-BA977</f>
        <v>0</v>
      </c>
    </row>
    <row r="978" spans="1:54" s="4" customFormat="1">
      <c r="A978" s="278">
        <v>3509</v>
      </c>
      <c r="B978" s="2">
        <v>3509095072</v>
      </c>
      <c r="C978" s="10" t="s">
        <v>1076</v>
      </c>
      <c r="D978" s="15">
        <f>'fnd enro'!D978</f>
        <v>0</v>
      </c>
      <c r="E978" s="15">
        <f>'fnd enro'!E978</f>
        <v>0</v>
      </c>
      <c r="F978" s="15">
        <f>'fnd enro'!F978</f>
        <v>0</v>
      </c>
      <c r="G978" s="15">
        <f>'fnd enro'!G978</f>
        <v>0</v>
      </c>
      <c r="H978" s="15">
        <f>'fnd enro'!H978</f>
        <v>0</v>
      </c>
      <c r="I978" s="15">
        <f>'fnd enro'!I978</f>
        <v>1</v>
      </c>
      <c r="J978" s="15">
        <f>'fnd enro'!J978</f>
        <v>0</v>
      </c>
      <c r="K978" s="16">
        <f>'fnd enro'!K978</f>
        <v>3.8300000000000001E-2</v>
      </c>
      <c r="L978" s="15">
        <f>'fnd enro'!L978</f>
        <v>0</v>
      </c>
      <c r="M978" s="15">
        <f>'fnd enro'!M978</f>
        <v>0</v>
      </c>
      <c r="N978" s="15">
        <f>'fnd enro'!N978</f>
        <v>0</v>
      </c>
      <c r="O978" s="15">
        <f>'fnd enro'!O978</f>
        <v>0</v>
      </c>
      <c r="P978" s="15">
        <f>'fnd enro'!P978</f>
        <v>1</v>
      </c>
      <c r="Q978" s="15">
        <f>'fnd enro'!R978</f>
        <v>1</v>
      </c>
      <c r="R978" s="16">
        <f t="shared" si="1146"/>
        <v>1</v>
      </c>
      <c r="S978" s="15">
        <f>VALUE('fnd enro'!Q978)</f>
        <v>5</v>
      </c>
      <c r="T978" s="2"/>
      <c r="U978" s="1">
        <f>(($D978*'fnd base rates'!C$107)
+($E978*'fnd base rates'!C$108)
+($F978*'fnd base rates'!C$109)
+($G978*'fnd base rates'!C$110)
+($H978*'fnd base rates'!C$111)
+($I978*'fnd base rates'!C$112)
+($J978*'fnd base rates'!C$113)
+($K978*'fnd base rates'!C$114)
+($M978*'fnd base rates'!C$116)
+($N978*'fnd base rates'!C$117)
+($O978*'fnd base rates'!C$118)
+($P978*VLOOKUP($S978+12,rate_basefnd,3)))
*$R978</f>
        <v>568.69229299999995</v>
      </c>
      <c r="V978" s="1">
        <f>(($D978*'fnd base rates'!D$107)
+($E978*'fnd base rates'!D$108)
+($F978*'fnd base rates'!D$109)
+($G978*'fnd base rates'!D$110)
+($H978*'fnd base rates'!D$111)
+($I978*'fnd base rates'!D$112)
+($J978*'fnd base rates'!D$113)
+($K978*'fnd base rates'!D$114)
+($M978*'fnd base rates'!D$116)
+($N978*'fnd base rates'!D$117)
+($O978*'fnd base rates'!D$118)
+($P978*VLOOKUP($S978+12,rate_basefnd,4)))
*$R978</f>
        <v>998.28</v>
      </c>
      <c r="W978" s="1">
        <f>(($D978*'fnd base rates'!E$107)
+($E978*'fnd base rates'!E$108)
+($F978*'fnd base rates'!E$109)
+($G978*'fnd base rates'!E$110)
+($H978*'fnd base rates'!E$111)
+($I978*'fnd base rates'!E$112)
+($J978*'fnd base rates'!E$113)
+($K978*'fnd base rates'!E$114)
+($M978*'fnd base rates'!E$116)
+($N978*'fnd base rates'!E$117)
+($O978*'fnd base rates'!E$118)
+($P978*VLOOKUP($S978+12,rate_basefnd,5)))
*$R978</f>
        <v>7296.0752590000002</v>
      </c>
      <c r="X978" s="1">
        <f>(($D978*'fnd base rates'!F$107)
+($E978*'fnd base rates'!F$108)
+($F978*'fnd base rates'!F$109)
+($G978*'fnd base rates'!F$110)
+($H978*'fnd base rates'!F$111)
+($I978*'fnd base rates'!F$112)
+($J978*'fnd base rates'!F$113)
+($K978*'fnd base rates'!F$114)
+($M978*'fnd base rates'!F$116)
+($N978*'fnd base rates'!F$117)
+($O978*'fnd base rates'!F$118)
+($P978*VLOOKUP($S978+12,rate_basefnd,6)))
*$R978</f>
        <v>846.10838200000012</v>
      </c>
      <c r="Y978" s="1">
        <f>(($D978*'fnd base rates'!G$107)
+($E978*'fnd base rates'!G$108)
+($F978*'fnd base rates'!G$109)
+($G978*'fnd base rates'!G$110)
+($H978*'fnd base rates'!G$111)
+($I978*'fnd base rates'!G$112)
+($J978*'fnd base rates'!G$113)
+($K978*'fnd base rates'!G$114)
+($M978*'fnd base rates'!G$116)
+($N978*'fnd base rates'!G$117)
+($O978*'fnd base rates'!G$118)
+($P978*VLOOKUP($S978+12,rate_basefnd,7)))
*$R978</f>
        <v>282.74613899999997</v>
      </c>
      <c r="Z978" s="1">
        <f>(($D978*'fnd base rates'!H$107)
+($E978*'fnd base rates'!H$108)
+($F978*'fnd base rates'!H$109)
+($G978*'fnd base rates'!H$110)
+($H978*'fnd base rates'!H$111)
+($I978*'fnd base rates'!H$112)
+($J978*'fnd base rates'!H$113)
+($K978*'fnd base rates'!H$114)
+($M978*'fnd base rates'!H$116)
+($N978*'fnd base rates'!H$117)
+($O978*'fnd base rates'!H$118)
+($P978*VLOOKUP($S978+12,rate_basefnd,8)))</f>
        <v>811.62720999999999</v>
      </c>
      <c r="AA978" s="1">
        <f>(($D978*'fnd base rates'!I$107)
+($E978*'fnd base rates'!I$108)
+($F978*'fnd base rates'!I$109)
+($G978*'fnd base rates'!I$110)
+($H978*'fnd base rates'!I$111)
+($I978*'fnd base rates'!I$112)
+($J978*'fnd base rates'!I$113)
+($K978*'fnd base rates'!I$114)
+($M978*'fnd base rates'!I$116)
+($N978*'fnd base rates'!I$117)
+($O978*'fnd base rates'!I$118)
+($P978*VLOOKUP($S978+12,rate_basefnd,9)))
*$R978</f>
        <v>512.81000000000006</v>
      </c>
      <c r="AB978" s="1">
        <f>(($D978*'fnd base rates'!J$107)
+($E978*'fnd base rates'!J$108)
+($F978*'fnd base rates'!J$109)
+($G978*'fnd base rates'!J$110)
+($H978*'fnd base rates'!J$111)
+($I978*'fnd base rates'!J$112)
+($J978*'fnd base rates'!J$113)
+($K978*'fnd base rates'!J$114)
+($M978*'fnd base rates'!J$116)
+($N978*'fnd base rates'!J$117)
+($O978*'fnd base rates'!J$118)
+($P978*VLOOKUP($S978+12,rate_basefnd,10)))
*$R978</f>
        <v>1095.73</v>
      </c>
      <c r="AC978" s="1">
        <f>(($D978*'fnd base rates'!K$107)
+($E978*'fnd base rates'!K$108)
+($F978*'fnd base rates'!K$109)
+($G978*'fnd base rates'!K$110)
+($H978*'fnd base rates'!K$111)
+($I978*'fnd base rates'!K$112)
+($J978*'fnd base rates'!K$113)
+($K978*'fnd base rates'!K$114)
+($M978*'fnd base rates'!K$116)
+($N978*'fnd base rates'!K$117)
+($O978*'fnd base rates'!K$118)
+($P978*VLOOKUP($S978+12,rate_basefnd,11)))
*$R978</f>
        <v>1099.5940109999999</v>
      </c>
      <c r="AD978" s="1">
        <f>(($D978*'fnd base rates'!L$107)
+($E978*'fnd base rates'!L$108)
+($F978*'fnd base rates'!L$109)
+($G978*'fnd base rates'!L$110)
+($H978*'fnd base rates'!L$111)
+($I978*'fnd base rates'!L$112)
+($J978*'fnd base rates'!L$113)
+($K978*'fnd base rates'!L$114)
+($M978*'fnd base rates'!L$116)
+($N978*'fnd base rates'!L$117)
+($O978*'fnd base rates'!L$118)
+($P978*VLOOKUP($S978+12,rate_basefnd,12)))</f>
        <v>1649.793406</v>
      </c>
      <c r="AE978" s="1">
        <f>(($D978*'fnd base rates'!M$107)
+($E978*'fnd base rates'!M$108)
+($F978*'fnd base rates'!M$109)
+($G978*'fnd base rates'!M$110)
+($H978*'fnd base rates'!M$111)
+($I978*'fnd base rates'!M$112)
+($J978*'fnd base rates'!M$113)
+($K978*'fnd base rates'!M$114)
+($M978*'fnd base rates'!M$116)
+($N978*'fnd base rates'!M$117)
+($O978*'fnd base rates'!M$118)
+($P978*VLOOKUP($S978+12,rate_basefnd,13)))</f>
        <v>0</v>
      </c>
      <c r="AF978" s="4">
        <f t="shared" si="1147"/>
        <v>15161.456700000001</v>
      </c>
      <c r="AH978" s="4">
        <f t="shared" si="1148"/>
        <v>3509095072</v>
      </c>
      <c r="AI978" s="4" t="str">
        <f t="shared" si="1149"/>
        <v>3509</v>
      </c>
      <c r="AJ978" s="2" t="str">
        <f t="shared" si="1150"/>
        <v>095</v>
      </c>
      <c r="AK978" s="2" t="str">
        <f t="shared" si="1151"/>
        <v>072</v>
      </c>
      <c r="AL978" s="4">
        <f t="shared" si="1152"/>
        <v>1</v>
      </c>
      <c r="AM978" s="4">
        <f t="shared" si="1144"/>
        <v>1</v>
      </c>
      <c r="AN978" s="4">
        <f t="shared" si="1153"/>
        <v>15161.456700000001</v>
      </c>
      <c r="AO978" s="4">
        <f t="shared" si="1154"/>
        <v>15161</v>
      </c>
      <c r="AP978" s="4">
        <f t="shared" si="1155"/>
        <v>0</v>
      </c>
      <c r="AQ978" s="2">
        <v>15161</v>
      </c>
      <c r="AW978" s="4">
        <v>15136</v>
      </c>
      <c r="AX978" s="5">
        <f t="shared" si="1156"/>
        <v>25</v>
      </c>
      <c r="AY978" s="4">
        <v>15161</v>
      </c>
      <c r="BB978" s="4">
        <f t="shared" ref="BB978" si="1164">BC978-BA978</f>
        <v>0</v>
      </c>
    </row>
    <row r="979" spans="1:54" s="4" customFormat="1">
      <c r="A979" s="278">
        <v>3509</v>
      </c>
      <c r="B979" s="2">
        <v>3509095095</v>
      </c>
      <c r="C979" s="10" t="s">
        <v>1076</v>
      </c>
      <c r="D979" s="15">
        <f>'fnd enro'!D979</f>
        <v>0</v>
      </c>
      <c r="E979" s="15">
        <f>'fnd enro'!E979</f>
        <v>0</v>
      </c>
      <c r="F979" s="15">
        <f>'fnd enro'!F979</f>
        <v>0</v>
      </c>
      <c r="G979" s="15">
        <f>'fnd enro'!G979</f>
        <v>0</v>
      </c>
      <c r="H979" s="15">
        <f>'fnd enro'!H979</f>
        <v>321</v>
      </c>
      <c r="I979" s="15">
        <f>'fnd enro'!I979</f>
        <v>237</v>
      </c>
      <c r="J979" s="15">
        <f>'fnd enro'!J979</f>
        <v>0</v>
      </c>
      <c r="K979" s="16">
        <f>'fnd enro'!K979</f>
        <v>21.371400000000001</v>
      </c>
      <c r="L979" s="15">
        <f>'fnd enro'!L979</f>
        <v>0</v>
      </c>
      <c r="M979" s="15">
        <f>'fnd enro'!M979</f>
        <v>0</v>
      </c>
      <c r="N979" s="15">
        <f>'fnd enro'!N979</f>
        <v>66</v>
      </c>
      <c r="O979" s="15">
        <f>'fnd enro'!O979</f>
        <v>41</v>
      </c>
      <c r="P979" s="15">
        <f>'fnd enro'!P979</f>
        <v>392</v>
      </c>
      <c r="Q979" s="15">
        <f>'fnd enro'!R979</f>
        <v>558</v>
      </c>
      <c r="R979" s="16">
        <f t="shared" si="1146"/>
        <v>1</v>
      </c>
      <c r="S979" s="15">
        <f>VALUE('fnd enro'!Q979)</f>
        <v>11</v>
      </c>
      <c r="T979" s="2"/>
      <c r="U979" s="1">
        <f>(($D979*'fnd base rates'!C$107)
+($E979*'fnd base rates'!C$108)
+($F979*'fnd base rates'!C$109)
+($G979*'fnd base rates'!C$110)
+($H979*'fnd base rates'!C$111)
+($I979*'fnd base rates'!C$112)
+($J979*'fnd base rates'!C$113)
+($K979*'fnd base rates'!C$114)
+($M979*'fnd base rates'!C$116)
+($N979*'fnd base rates'!C$117)
+($O979*'fnd base rates'!C$118)
+($P979*VLOOKUP($S979+12,rate_basefnd,3)))
*$R979</f>
        <v>324406.21949400002</v>
      </c>
      <c r="V979" s="1">
        <f>(($D979*'fnd base rates'!D$107)
+($E979*'fnd base rates'!D$108)
+($F979*'fnd base rates'!D$109)
+($G979*'fnd base rates'!D$110)
+($H979*'fnd base rates'!D$111)
+($I979*'fnd base rates'!D$112)
+($J979*'fnd base rates'!D$113)
+($K979*'fnd base rates'!D$114)
+($M979*'fnd base rates'!D$116)
+($N979*'fnd base rates'!D$117)
+($O979*'fnd base rates'!D$118)
+($P979*VLOOKUP($S979+12,rate_basefnd,4)))
*$R979</f>
        <v>560357.20000000007</v>
      </c>
      <c r="W979" s="1">
        <f>(($D979*'fnd base rates'!E$107)
+($E979*'fnd base rates'!E$108)
+($F979*'fnd base rates'!E$109)
+($G979*'fnd base rates'!E$110)
+($H979*'fnd base rates'!E$111)
+($I979*'fnd base rates'!E$112)
+($J979*'fnd base rates'!E$113)
+($K979*'fnd base rates'!E$114)
+($M979*'fnd base rates'!E$116)
+($N979*'fnd base rates'!E$117)
+($O979*'fnd base rates'!E$118)
+($P979*VLOOKUP($S979+12,rate_basefnd,5)))
*$R979</f>
        <v>3608500.234522</v>
      </c>
      <c r="X979" s="1">
        <f>(($D979*'fnd base rates'!F$107)
+($E979*'fnd base rates'!F$108)
+($F979*'fnd base rates'!F$109)
+($G979*'fnd base rates'!F$110)
+($H979*'fnd base rates'!F$111)
+($I979*'fnd base rates'!F$112)
+($J979*'fnd base rates'!F$113)
+($K979*'fnd base rates'!F$114)
+($M979*'fnd base rates'!F$116)
+($N979*'fnd base rates'!F$117)
+($O979*'fnd base rates'!F$118)
+($P979*VLOOKUP($S979+12,rate_basefnd,6)))
*$R979</f>
        <v>523137.03715600009</v>
      </c>
      <c r="Y979" s="1">
        <f>(($D979*'fnd base rates'!G$107)
+($E979*'fnd base rates'!G$108)
+($F979*'fnd base rates'!G$109)
+($G979*'fnd base rates'!G$110)
+($H979*'fnd base rates'!G$111)
+($I979*'fnd base rates'!G$112)
+($J979*'fnd base rates'!G$113)
+($K979*'fnd base rates'!G$114)
+($M979*'fnd base rates'!G$116)
+($N979*'fnd base rates'!G$117)
+($O979*'fnd base rates'!G$118)
+($P979*VLOOKUP($S979+12,rate_basefnd,7)))
*$R979</f>
        <v>157422.63556199998</v>
      </c>
      <c r="Z979" s="1">
        <f>(($D979*'fnd base rates'!H$107)
+($E979*'fnd base rates'!H$108)
+($F979*'fnd base rates'!H$109)
+($G979*'fnd base rates'!H$110)
+($H979*'fnd base rates'!H$111)
+($I979*'fnd base rates'!H$112)
+($J979*'fnd base rates'!H$113)
+($K979*'fnd base rates'!H$114)
+($M979*'fnd base rates'!H$116)
+($N979*'fnd base rates'!H$117)
+($O979*'fnd base rates'!H$118)
+($P979*VLOOKUP($S979+12,rate_basefnd,8)))</f>
        <v>370892.86318000004</v>
      </c>
      <c r="AA979" s="1">
        <f>(($D979*'fnd base rates'!I$107)
+($E979*'fnd base rates'!I$108)
+($F979*'fnd base rates'!I$109)
+($G979*'fnd base rates'!I$110)
+($H979*'fnd base rates'!I$111)
+($I979*'fnd base rates'!I$112)
+($J979*'fnd base rates'!I$113)
+($K979*'fnd base rates'!I$114)
+($M979*'fnd base rates'!I$116)
+($N979*'fnd base rates'!I$117)
+($O979*'fnd base rates'!I$118)
+($P979*VLOOKUP($S979+12,rate_basefnd,9)))
*$R979</f>
        <v>265099.53000000003</v>
      </c>
      <c r="AB979" s="1">
        <f>(($D979*'fnd base rates'!J$107)
+($E979*'fnd base rates'!J$108)
+($F979*'fnd base rates'!J$109)
+($G979*'fnd base rates'!J$110)
+($H979*'fnd base rates'!J$111)
+($I979*'fnd base rates'!J$112)
+($J979*'fnd base rates'!J$113)
+($K979*'fnd base rates'!J$114)
+($M979*'fnd base rates'!J$116)
+($N979*'fnd base rates'!J$117)
+($O979*'fnd base rates'!J$118)
+($P979*VLOOKUP($S979+12,rate_basefnd,10)))
*$R979</f>
        <v>484623.20999999996</v>
      </c>
      <c r="AC979" s="1">
        <f>(($D979*'fnd base rates'!K$107)
+($E979*'fnd base rates'!K$108)
+($F979*'fnd base rates'!K$109)
+($G979*'fnd base rates'!K$110)
+($H979*'fnd base rates'!K$111)
+($I979*'fnd base rates'!K$112)
+($J979*'fnd base rates'!K$113)
+($K979*'fnd base rates'!K$114)
+($M979*'fnd base rates'!K$116)
+($N979*'fnd base rates'!K$117)
+($O979*'fnd base rates'!K$118)
+($P979*VLOOKUP($S979+12,rate_basefnd,11)))
*$R979</f>
        <v>653746.2081380001</v>
      </c>
      <c r="AD979" s="1">
        <f>(($D979*'fnd base rates'!L$107)
+($E979*'fnd base rates'!L$108)
+($F979*'fnd base rates'!L$109)
+($G979*'fnd base rates'!L$110)
+($H979*'fnd base rates'!L$111)
+($I979*'fnd base rates'!L$112)
+($J979*'fnd base rates'!L$113)
+($K979*'fnd base rates'!L$114)
+($M979*'fnd base rates'!L$116)
+($N979*'fnd base rates'!L$117)
+($O979*'fnd base rates'!L$118)
+($P979*VLOOKUP($S979+12,rate_basefnd,12)))</f>
        <v>964847.8805480001</v>
      </c>
      <c r="AE979" s="1">
        <f>(($D979*'fnd base rates'!M$107)
+($E979*'fnd base rates'!M$108)
+($F979*'fnd base rates'!M$109)
+($G979*'fnd base rates'!M$110)
+($H979*'fnd base rates'!M$111)
+($I979*'fnd base rates'!M$112)
+($J979*'fnd base rates'!M$113)
+($K979*'fnd base rates'!M$114)
+($M979*'fnd base rates'!M$116)
+($N979*'fnd base rates'!M$117)
+($O979*'fnd base rates'!M$118)
+($P979*VLOOKUP($S979+12,rate_basefnd,13)))</f>
        <v>0</v>
      </c>
      <c r="AF979" s="4">
        <f t="shared" si="1147"/>
        <v>7913033.018600001</v>
      </c>
      <c r="AH979" s="4">
        <f t="shared" si="1148"/>
        <v>3509095095</v>
      </c>
      <c r="AI979" s="4" t="str">
        <f t="shared" si="1149"/>
        <v>3509</v>
      </c>
      <c r="AJ979" s="2" t="str">
        <f t="shared" si="1150"/>
        <v>095</v>
      </c>
      <c r="AK979" s="2" t="str">
        <f t="shared" si="1151"/>
        <v>095</v>
      </c>
      <c r="AL979" s="4">
        <f t="shared" si="1152"/>
        <v>1</v>
      </c>
      <c r="AM979" s="4">
        <f t="shared" si="1144"/>
        <v>558</v>
      </c>
      <c r="AN979" s="4">
        <f t="shared" si="1153"/>
        <v>7913033.018600001</v>
      </c>
      <c r="AO979" s="4">
        <f t="shared" si="1154"/>
        <v>14181</v>
      </c>
      <c r="AP979" s="4">
        <f t="shared" si="1155"/>
        <v>0</v>
      </c>
      <c r="AQ979" s="2">
        <v>14181</v>
      </c>
      <c r="AW979" s="4">
        <v>14104</v>
      </c>
      <c r="AX979" s="5">
        <f t="shared" si="1156"/>
        <v>77</v>
      </c>
      <c r="AY979" s="4">
        <v>14181</v>
      </c>
      <c r="BB979" s="4">
        <f t="shared" ref="BB979" si="1165">BC979-BA979</f>
        <v>0</v>
      </c>
    </row>
    <row r="980" spans="1:54" s="4" customFormat="1">
      <c r="A980" s="278">
        <v>3509</v>
      </c>
      <c r="B980" s="2">
        <v>3509095201</v>
      </c>
      <c r="C980" s="10" t="s">
        <v>1076</v>
      </c>
      <c r="D980" s="15">
        <f>'fnd enro'!D980</f>
        <v>0</v>
      </c>
      <c r="E980" s="15">
        <f>'fnd enro'!E980</f>
        <v>0</v>
      </c>
      <c r="F980" s="15">
        <f>'fnd enro'!F980</f>
        <v>0</v>
      </c>
      <c r="G980" s="15">
        <f>'fnd enro'!G980</f>
        <v>0</v>
      </c>
      <c r="H980" s="15">
        <f>'fnd enro'!H980</f>
        <v>1</v>
      </c>
      <c r="I980" s="15">
        <f>'fnd enro'!I980</f>
        <v>2</v>
      </c>
      <c r="J980" s="15">
        <f>'fnd enro'!J980</f>
        <v>0</v>
      </c>
      <c r="K980" s="16">
        <f>'fnd enro'!K980</f>
        <v>0.1149</v>
      </c>
      <c r="L980" s="15">
        <f>'fnd enro'!L980</f>
        <v>0</v>
      </c>
      <c r="M980" s="15">
        <f>'fnd enro'!M980</f>
        <v>0</v>
      </c>
      <c r="N980" s="15">
        <f>'fnd enro'!N980</f>
        <v>1</v>
      </c>
      <c r="O980" s="15">
        <f>'fnd enro'!O980</f>
        <v>0</v>
      </c>
      <c r="P980" s="15">
        <f>'fnd enro'!P980</f>
        <v>3</v>
      </c>
      <c r="Q980" s="15">
        <f>'fnd enro'!R980</f>
        <v>3</v>
      </c>
      <c r="R980" s="16">
        <f t="shared" si="1146"/>
        <v>1</v>
      </c>
      <c r="S980" s="15">
        <f>VALUE('fnd enro'!Q980)</f>
        <v>11</v>
      </c>
      <c r="T980" s="2"/>
      <c r="U980" s="1">
        <f>(($D980*'fnd base rates'!C$107)
+($E980*'fnd base rates'!C$108)
+($F980*'fnd base rates'!C$109)
+($G980*'fnd base rates'!C$110)
+($H980*'fnd base rates'!C$111)
+($I980*'fnd base rates'!C$112)
+($J980*'fnd base rates'!C$113)
+($K980*'fnd base rates'!C$114)
+($M980*'fnd base rates'!C$116)
+($N980*'fnd base rates'!C$117)
+($O980*'fnd base rates'!C$118)
+($P980*VLOOKUP($S980+12,rate_basefnd,3)))
*$R980</f>
        <v>1854.1068790000002</v>
      </c>
      <c r="V980" s="1">
        <f>(($D980*'fnd base rates'!D$107)
+($E980*'fnd base rates'!D$108)
+($F980*'fnd base rates'!D$109)
+($G980*'fnd base rates'!D$110)
+($H980*'fnd base rates'!D$111)
+($I980*'fnd base rates'!D$112)
+($J980*'fnd base rates'!D$113)
+($K980*'fnd base rates'!D$114)
+($M980*'fnd base rates'!D$116)
+($N980*'fnd base rates'!D$117)
+($O980*'fnd base rates'!D$118)
+($P980*VLOOKUP($S980+12,rate_basefnd,4)))
*$R980</f>
        <v>3397.74</v>
      </c>
      <c r="W980" s="1">
        <f>(($D980*'fnd base rates'!E$107)
+($E980*'fnd base rates'!E$108)
+($F980*'fnd base rates'!E$109)
+($G980*'fnd base rates'!E$110)
+($H980*'fnd base rates'!E$111)
+($I980*'fnd base rates'!E$112)
+($J980*'fnd base rates'!E$113)
+($K980*'fnd base rates'!E$114)
+($M980*'fnd base rates'!E$116)
+($N980*'fnd base rates'!E$117)
+($O980*'fnd base rates'!E$118)
+($P980*VLOOKUP($S980+12,rate_basefnd,5)))
*$R980</f>
        <v>23948.545776999999</v>
      </c>
      <c r="X980" s="1">
        <f>(($D980*'fnd base rates'!F$107)
+($E980*'fnd base rates'!F$108)
+($F980*'fnd base rates'!F$109)
+($G980*'fnd base rates'!F$110)
+($H980*'fnd base rates'!F$111)
+($I980*'fnd base rates'!F$112)
+($J980*'fnd base rates'!F$113)
+($K980*'fnd base rates'!F$114)
+($M980*'fnd base rates'!F$116)
+($N980*'fnd base rates'!F$117)
+($O980*'fnd base rates'!F$118)
+($P980*VLOOKUP($S980+12,rate_basefnd,6)))
*$R980</f>
        <v>2816.8651459999996</v>
      </c>
      <c r="Y980" s="1">
        <f>(($D980*'fnd base rates'!G$107)
+($E980*'fnd base rates'!G$108)
+($F980*'fnd base rates'!G$109)
+($G980*'fnd base rates'!G$110)
+($H980*'fnd base rates'!G$111)
+($I980*'fnd base rates'!G$112)
+($J980*'fnd base rates'!G$113)
+($K980*'fnd base rates'!G$114)
+($M980*'fnd base rates'!G$116)
+($N980*'fnd base rates'!G$117)
+($O980*'fnd base rates'!G$118)
+($P980*VLOOKUP($S980+12,rate_basefnd,7)))
*$R980</f>
        <v>1010.5884169999999</v>
      </c>
      <c r="Z980" s="1">
        <f>(($D980*'fnd base rates'!H$107)
+($E980*'fnd base rates'!H$108)
+($F980*'fnd base rates'!H$109)
+($G980*'fnd base rates'!H$110)
+($H980*'fnd base rates'!H$111)
+($I980*'fnd base rates'!H$112)
+($J980*'fnd base rates'!H$113)
+($K980*'fnd base rates'!H$114)
+($M980*'fnd base rates'!H$116)
+($N980*'fnd base rates'!H$117)
+($O980*'fnd base rates'!H$118)
+($P980*VLOOKUP($S980+12,rate_basefnd,8)))</f>
        <v>2284.70163</v>
      </c>
      <c r="AA980" s="1">
        <f>(($D980*'fnd base rates'!I$107)
+($E980*'fnd base rates'!I$108)
+($F980*'fnd base rates'!I$109)
+($G980*'fnd base rates'!I$110)
+($H980*'fnd base rates'!I$111)
+($I980*'fnd base rates'!I$112)
+($J980*'fnd base rates'!I$113)
+($K980*'fnd base rates'!I$114)
+($M980*'fnd base rates'!I$116)
+($N980*'fnd base rates'!I$117)
+($O980*'fnd base rates'!I$118)
+($P980*VLOOKUP($S980+12,rate_basefnd,9)))
*$R980</f>
        <v>1632.0100000000002</v>
      </c>
      <c r="AB980" s="1">
        <f>(($D980*'fnd base rates'!J$107)
+($E980*'fnd base rates'!J$108)
+($F980*'fnd base rates'!J$109)
+($G980*'fnd base rates'!J$110)
+($H980*'fnd base rates'!J$111)
+($I980*'fnd base rates'!J$112)
+($J980*'fnd base rates'!J$113)
+($K980*'fnd base rates'!J$114)
+($M980*'fnd base rates'!J$116)
+($N980*'fnd base rates'!J$117)
+($O980*'fnd base rates'!J$118)
+($P980*VLOOKUP($S980+12,rate_basefnd,10)))
*$R980</f>
        <v>3469.8999999999996</v>
      </c>
      <c r="AC980" s="1">
        <f>(($D980*'fnd base rates'!K$107)
+($E980*'fnd base rates'!K$108)
+($F980*'fnd base rates'!K$109)
+($G980*'fnd base rates'!K$110)
+($H980*'fnd base rates'!K$111)
+($I980*'fnd base rates'!K$112)
+($J980*'fnd base rates'!K$113)
+($K980*'fnd base rates'!K$114)
+($M980*'fnd base rates'!K$116)
+($N980*'fnd base rates'!K$117)
+($O980*'fnd base rates'!K$118)
+($P980*VLOOKUP($S980+12,rate_basefnd,11)))
*$R980</f>
        <v>3629.012033</v>
      </c>
      <c r="AD980" s="1">
        <f>(($D980*'fnd base rates'!L$107)
+($E980*'fnd base rates'!L$108)
+($F980*'fnd base rates'!L$109)
+($G980*'fnd base rates'!L$110)
+($H980*'fnd base rates'!L$111)
+($I980*'fnd base rates'!L$112)
+($J980*'fnd base rates'!L$113)
+($K980*'fnd base rates'!L$114)
+($M980*'fnd base rates'!L$116)
+($N980*'fnd base rates'!L$117)
+($O980*'fnd base rates'!L$118)
+($P980*VLOOKUP($S980+12,rate_basefnd,12)))</f>
        <v>5706.2402180000008</v>
      </c>
      <c r="AE980" s="1">
        <f>(($D980*'fnd base rates'!M$107)
+($E980*'fnd base rates'!M$108)
+($F980*'fnd base rates'!M$109)
+($G980*'fnd base rates'!M$110)
+($H980*'fnd base rates'!M$111)
+($I980*'fnd base rates'!M$112)
+($J980*'fnd base rates'!M$113)
+($K980*'fnd base rates'!M$114)
+($M980*'fnd base rates'!M$116)
+($N980*'fnd base rates'!M$117)
+($O980*'fnd base rates'!M$118)
+($P980*VLOOKUP($S980+12,rate_basefnd,13)))</f>
        <v>0</v>
      </c>
      <c r="AF980" s="4">
        <f t="shared" si="1147"/>
        <v>49749.710100000004</v>
      </c>
      <c r="AH980" s="4">
        <f t="shared" si="1148"/>
        <v>3509095201</v>
      </c>
      <c r="AI980" s="4" t="str">
        <f t="shared" si="1149"/>
        <v>3509</v>
      </c>
      <c r="AJ980" s="2" t="str">
        <f t="shared" si="1150"/>
        <v>095</v>
      </c>
      <c r="AK980" s="2" t="str">
        <f t="shared" si="1151"/>
        <v>201</v>
      </c>
      <c r="AL980" s="4">
        <f t="shared" si="1152"/>
        <v>1</v>
      </c>
      <c r="AM980" s="4">
        <f t="shared" si="1144"/>
        <v>3</v>
      </c>
      <c r="AN980" s="4">
        <f t="shared" si="1153"/>
        <v>49749.710100000004</v>
      </c>
      <c r="AO980" s="4">
        <f t="shared" si="1154"/>
        <v>16583</v>
      </c>
      <c r="AP980" s="4">
        <f t="shared" si="1155"/>
        <v>0</v>
      </c>
      <c r="AQ980" s="2">
        <v>16583</v>
      </c>
      <c r="AW980" s="4">
        <v>16483</v>
      </c>
      <c r="AX980" s="5">
        <f t="shared" si="1156"/>
        <v>100</v>
      </c>
      <c r="AY980" s="4">
        <v>16583</v>
      </c>
      <c r="BB980" s="4">
        <f t="shared" ref="BB980" si="1166">BC980-BA980</f>
        <v>0</v>
      </c>
    </row>
    <row r="981" spans="1:54" s="4" customFormat="1">
      <c r="A981" s="278">
        <v>3509</v>
      </c>
      <c r="B981" s="2">
        <v>3509095265</v>
      </c>
      <c r="C981" s="10" t="s">
        <v>1076</v>
      </c>
      <c r="D981" s="15">
        <f>'fnd enro'!D981</f>
        <v>0</v>
      </c>
      <c r="E981" s="15">
        <f>'fnd enro'!E981</f>
        <v>0</v>
      </c>
      <c r="F981" s="15">
        <f>'fnd enro'!F981</f>
        <v>0</v>
      </c>
      <c r="G981" s="15">
        <f>'fnd enro'!G981</f>
        <v>0</v>
      </c>
      <c r="H981" s="15">
        <f>'fnd enro'!H981</f>
        <v>0</v>
      </c>
      <c r="I981" s="15">
        <f>'fnd enro'!I981</f>
        <v>1</v>
      </c>
      <c r="J981" s="15">
        <f>'fnd enro'!J981</f>
        <v>0</v>
      </c>
      <c r="K981" s="16">
        <f>'fnd enro'!K981</f>
        <v>3.8300000000000001E-2</v>
      </c>
      <c r="L981" s="15">
        <f>'fnd enro'!L981</f>
        <v>0</v>
      </c>
      <c r="M981" s="15">
        <f>'fnd enro'!M981</f>
        <v>0</v>
      </c>
      <c r="N981" s="15">
        <f>'fnd enro'!N981</f>
        <v>0</v>
      </c>
      <c r="O981" s="15">
        <f>'fnd enro'!O981</f>
        <v>1</v>
      </c>
      <c r="P981" s="15">
        <f>'fnd enro'!P981</f>
        <v>1</v>
      </c>
      <c r="Q981" s="15">
        <f>'fnd enro'!R981</f>
        <v>1</v>
      </c>
      <c r="R981" s="16">
        <f t="shared" si="1146"/>
        <v>1</v>
      </c>
      <c r="S981" s="15">
        <f>VALUE('fnd enro'!Q981)</f>
        <v>4</v>
      </c>
      <c r="T981" s="2"/>
      <c r="U981" s="1">
        <f>(($D981*'fnd base rates'!C$107)
+($E981*'fnd base rates'!C$108)
+($F981*'fnd base rates'!C$109)
+($G981*'fnd base rates'!C$110)
+($H981*'fnd base rates'!C$111)
+($I981*'fnd base rates'!C$112)
+($J981*'fnd base rates'!C$113)
+($K981*'fnd base rates'!C$114)
+($M981*'fnd base rates'!C$116)
+($N981*'fnd base rates'!C$117)
+($O981*'fnd base rates'!C$118)
+($P981*VLOOKUP($S981+12,rate_basefnd,3)))
*$R981</f>
        <v>653.41229299999998</v>
      </c>
      <c r="V981" s="1">
        <f>(($D981*'fnd base rates'!D$107)
+($E981*'fnd base rates'!D$108)
+($F981*'fnd base rates'!D$109)
+($G981*'fnd base rates'!D$110)
+($H981*'fnd base rates'!D$111)
+($I981*'fnd base rates'!D$112)
+($J981*'fnd base rates'!D$113)
+($K981*'fnd base rates'!D$114)
+($M981*'fnd base rates'!D$116)
+($N981*'fnd base rates'!D$117)
+($O981*'fnd base rates'!D$118)
+($P981*VLOOKUP($S981+12,rate_basefnd,4)))
*$R981</f>
        <v>1143.56</v>
      </c>
      <c r="W981" s="1">
        <f>(($D981*'fnd base rates'!E$107)
+($E981*'fnd base rates'!E$108)
+($F981*'fnd base rates'!E$109)
+($G981*'fnd base rates'!E$110)
+($H981*'fnd base rates'!E$111)
+($I981*'fnd base rates'!E$112)
+($J981*'fnd base rates'!E$113)
+($K981*'fnd base rates'!E$114)
+($M981*'fnd base rates'!E$116)
+($N981*'fnd base rates'!E$117)
+($O981*'fnd base rates'!E$118)
+($P981*VLOOKUP($S981+12,rate_basefnd,5)))
*$R981</f>
        <v>8299.9052589999992</v>
      </c>
      <c r="X981" s="1">
        <f>(($D981*'fnd base rates'!F$107)
+($E981*'fnd base rates'!F$108)
+($F981*'fnd base rates'!F$109)
+($G981*'fnd base rates'!F$110)
+($H981*'fnd base rates'!F$111)
+($I981*'fnd base rates'!F$112)
+($J981*'fnd base rates'!F$113)
+($K981*'fnd base rates'!F$114)
+($M981*'fnd base rates'!F$116)
+($N981*'fnd base rates'!F$117)
+($O981*'fnd base rates'!F$118)
+($P981*VLOOKUP($S981+12,rate_basefnd,6)))
*$R981</f>
        <v>996.1283820000001</v>
      </c>
      <c r="Y981" s="1">
        <f>(($D981*'fnd base rates'!G$107)
+($E981*'fnd base rates'!G$108)
+($F981*'fnd base rates'!G$109)
+($G981*'fnd base rates'!G$110)
+($H981*'fnd base rates'!G$111)
+($I981*'fnd base rates'!G$112)
+($J981*'fnd base rates'!G$113)
+($K981*'fnd base rates'!G$114)
+($M981*'fnd base rates'!G$116)
+($N981*'fnd base rates'!G$117)
+($O981*'fnd base rates'!G$118)
+($P981*VLOOKUP($S981+12,rate_basefnd,7)))
*$R981</f>
        <v>323.36613899999998</v>
      </c>
      <c r="Z981" s="1">
        <f>(($D981*'fnd base rates'!H$107)
+($E981*'fnd base rates'!H$108)
+($F981*'fnd base rates'!H$109)
+($G981*'fnd base rates'!H$110)
+($H981*'fnd base rates'!H$111)
+($I981*'fnd base rates'!H$112)
+($J981*'fnd base rates'!H$113)
+($K981*'fnd base rates'!H$114)
+($M981*'fnd base rates'!H$116)
+($N981*'fnd base rates'!H$117)
+($O981*'fnd base rates'!H$118)
+($P981*VLOOKUP($S981+12,rate_basefnd,8)))</f>
        <v>918.43720999999994</v>
      </c>
      <c r="AA981" s="1">
        <f>(($D981*'fnd base rates'!I$107)
+($E981*'fnd base rates'!I$108)
+($F981*'fnd base rates'!I$109)
+($G981*'fnd base rates'!I$110)
+($H981*'fnd base rates'!I$111)
+($I981*'fnd base rates'!I$112)
+($J981*'fnd base rates'!I$113)
+($K981*'fnd base rates'!I$114)
+($M981*'fnd base rates'!I$116)
+($N981*'fnd base rates'!I$117)
+($O981*'fnd base rates'!I$118)
+($P981*VLOOKUP($S981+12,rate_basefnd,9)))
*$R981</f>
        <v>575.23</v>
      </c>
      <c r="AB981" s="1">
        <f>(($D981*'fnd base rates'!J$107)
+($E981*'fnd base rates'!J$108)
+($F981*'fnd base rates'!J$109)
+($G981*'fnd base rates'!J$110)
+($H981*'fnd base rates'!J$111)
+($I981*'fnd base rates'!J$112)
+($J981*'fnd base rates'!J$113)
+($K981*'fnd base rates'!J$114)
+($M981*'fnd base rates'!J$116)
+($N981*'fnd base rates'!J$117)
+($O981*'fnd base rates'!J$118)
+($P981*VLOOKUP($S981+12,rate_basefnd,10)))
*$R981</f>
        <v>1107.42</v>
      </c>
      <c r="AC981" s="1">
        <f>(($D981*'fnd base rates'!K$107)
+($E981*'fnd base rates'!K$108)
+($F981*'fnd base rates'!K$109)
+($G981*'fnd base rates'!K$110)
+($H981*'fnd base rates'!K$111)
+($I981*'fnd base rates'!K$112)
+($J981*'fnd base rates'!K$113)
+($K981*'fnd base rates'!K$114)
+($M981*'fnd base rates'!K$116)
+($N981*'fnd base rates'!K$117)
+($O981*'fnd base rates'!K$118)
+($P981*VLOOKUP($S981+12,rate_basefnd,11)))
*$R981</f>
        <v>1356.764011</v>
      </c>
      <c r="AD981" s="1">
        <f>(($D981*'fnd base rates'!L$107)
+($E981*'fnd base rates'!L$108)
+($F981*'fnd base rates'!L$109)
+($G981*'fnd base rates'!L$110)
+($H981*'fnd base rates'!L$111)
+($I981*'fnd base rates'!L$112)
+($J981*'fnd base rates'!L$113)
+($K981*'fnd base rates'!L$114)
+($M981*'fnd base rates'!L$116)
+($N981*'fnd base rates'!L$117)
+($O981*'fnd base rates'!L$118)
+($P981*VLOOKUP($S981+12,rate_basefnd,12)))</f>
        <v>1878.033406</v>
      </c>
      <c r="AE981" s="1">
        <f>(($D981*'fnd base rates'!M$107)
+($E981*'fnd base rates'!M$108)
+($F981*'fnd base rates'!M$109)
+($G981*'fnd base rates'!M$110)
+($H981*'fnd base rates'!M$111)
+($I981*'fnd base rates'!M$112)
+($J981*'fnd base rates'!M$113)
+($K981*'fnd base rates'!M$114)
+($M981*'fnd base rates'!M$116)
+($N981*'fnd base rates'!M$117)
+($O981*'fnd base rates'!M$118)
+($P981*VLOOKUP($S981+12,rate_basefnd,13)))</f>
        <v>0</v>
      </c>
      <c r="AF981" s="4">
        <f t="shared" si="1147"/>
        <v>17252.256699999998</v>
      </c>
      <c r="AH981" s="4">
        <f t="shared" si="1148"/>
        <v>3509095265</v>
      </c>
      <c r="AI981" s="4" t="str">
        <f t="shared" si="1149"/>
        <v>3509</v>
      </c>
      <c r="AJ981" s="2" t="str">
        <f t="shared" si="1150"/>
        <v>095</v>
      </c>
      <c r="AK981" s="2" t="str">
        <f t="shared" si="1151"/>
        <v>265</v>
      </c>
      <c r="AL981" s="4">
        <f t="shared" si="1152"/>
        <v>1</v>
      </c>
      <c r="AM981" s="4">
        <f t="shared" si="1144"/>
        <v>1</v>
      </c>
      <c r="AN981" s="4">
        <f t="shared" si="1153"/>
        <v>17252.256699999998</v>
      </c>
      <c r="AO981" s="4">
        <f t="shared" si="1154"/>
        <v>17252</v>
      </c>
      <c r="AP981" s="4">
        <f t="shared" si="1155"/>
        <v>0</v>
      </c>
      <c r="AQ981" s="2">
        <v>17252</v>
      </c>
      <c r="AW981" s="4">
        <v>17196</v>
      </c>
      <c r="AX981" s="5">
        <f t="shared" si="1156"/>
        <v>56</v>
      </c>
      <c r="AY981" s="4">
        <v>17252</v>
      </c>
      <c r="BB981" s="4">
        <f t="shared" ref="BB981" si="1167">BC981-BA981</f>
        <v>0</v>
      </c>
    </row>
    <row r="982" spans="1:54" s="4" customFormat="1">
      <c r="A982" s="278">
        <v>3509</v>
      </c>
      <c r="B982" s="2">
        <v>3509095273</v>
      </c>
      <c r="C982" s="10" t="s">
        <v>1076</v>
      </c>
      <c r="D982" s="15">
        <f>'fnd enro'!D982</f>
        <v>0</v>
      </c>
      <c r="E982" s="15">
        <f>'fnd enro'!E982</f>
        <v>0</v>
      </c>
      <c r="F982" s="15">
        <f>'fnd enro'!F982</f>
        <v>0</v>
      </c>
      <c r="G982" s="15">
        <f>'fnd enro'!G982</f>
        <v>0</v>
      </c>
      <c r="H982" s="15">
        <f>'fnd enro'!H982</f>
        <v>1</v>
      </c>
      <c r="I982" s="15">
        <f>'fnd enro'!I982</f>
        <v>0</v>
      </c>
      <c r="J982" s="15">
        <f>'fnd enro'!J982</f>
        <v>0</v>
      </c>
      <c r="K982" s="16">
        <f>'fnd enro'!K982</f>
        <v>3.8300000000000001E-2</v>
      </c>
      <c r="L982" s="15">
        <f>'fnd enro'!L982</f>
        <v>0</v>
      </c>
      <c r="M982" s="15">
        <f>'fnd enro'!M982</f>
        <v>0</v>
      </c>
      <c r="N982" s="15">
        <f>'fnd enro'!N982</f>
        <v>0</v>
      </c>
      <c r="O982" s="15">
        <f>'fnd enro'!O982</f>
        <v>0</v>
      </c>
      <c r="P982" s="15">
        <f>'fnd enro'!P982</f>
        <v>1</v>
      </c>
      <c r="Q982" s="15">
        <f>'fnd enro'!R982</f>
        <v>1</v>
      </c>
      <c r="R982" s="16">
        <f t="shared" si="1146"/>
        <v>1</v>
      </c>
      <c r="S982" s="15">
        <f>VALUE('fnd enro'!Q982)</f>
        <v>5</v>
      </c>
      <c r="T982" s="2"/>
      <c r="U982" s="1">
        <f>(($D982*'fnd base rates'!C$107)
+($E982*'fnd base rates'!C$108)
+($F982*'fnd base rates'!C$109)
+($G982*'fnd base rates'!C$110)
+($H982*'fnd base rates'!C$111)
+($I982*'fnd base rates'!C$112)
+($J982*'fnd base rates'!C$113)
+($K982*'fnd base rates'!C$114)
+($M982*'fnd base rates'!C$116)
+($N982*'fnd base rates'!C$117)
+($O982*'fnd base rates'!C$118)
+($P982*VLOOKUP($S982+12,rate_basefnd,3)))
*$R982</f>
        <v>568.69229299999995</v>
      </c>
      <c r="V982" s="1">
        <f>(($D982*'fnd base rates'!D$107)
+($E982*'fnd base rates'!D$108)
+($F982*'fnd base rates'!D$109)
+($G982*'fnd base rates'!D$110)
+($H982*'fnd base rates'!D$111)
+($I982*'fnd base rates'!D$112)
+($J982*'fnd base rates'!D$113)
+($K982*'fnd base rates'!D$114)
+($M982*'fnd base rates'!D$116)
+($N982*'fnd base rates'!D$117)
+($O982*'fnd base rates'!D$118)
+($P982*VLOOKUP($S982+12,rate_basefnd,4)))
*$R982</f>
        <v>998.28</v>
      </c>
      <c r="W982" s="1">
        <f>(($D982*'fnd base rates'!E$107)
+($E982*'fnd base rates'!E$108)
+($F982*'fnd base rates'!E$109)
+($G982*'fnd base rates'!E$110)
+($H982*'fnd base rates'!E$111)
+($I982*'fnd base rates'!E$112)
+($J982*'fnd base rates'!E$113)
+($K982*'fnd base rates'!E$114)
+($M982*'fnd base rates'!E$116)
+($N982*'fnd base rates'!E$117)
+($O982*'fnd base rates'!E$118)
+($P982*VLOOKUP($S982+12,rate_basefnd,5)))
*$R982</f>
        <v>5905.9052590000001</v>
      </c>
      <c r="X982" s="1">
        <f>(($D982*'fnd base rates'!F$107)
+($E982*'fnd base rates'!F$108)
+($F982*'fnd base rates'!F$109)
+($G982*'fnd base rates'!F$110)
+($H982*'fnd base rates'!F$111)
+($I982*'fnd base rates'!F$112)
+($J982*'fnd base rates'!F$113)
+($K982*'fnd base rates'!F$114)
+($M982*'fnd base rates'!F$116)
+($N982*'fnd base rates'!F$117)
+($O982*'fnd base rates'!F$118)
+($P982*VLOOKUP($S982+12,rate_basefnd,6)))
*$R982</f>
        <v>949.92838200000006</v>
      </c>
      <c r="Y982" s="1">
        <f>(($D982*'fnd base rates'!G$107)
+($E982*'fnd base rates'!G$108)
+($F982*'fnd base rates'!G$109)
+($G982*'fnd base rates'!G$110)
+($H982*'fnd base rates'!G$111)
+($I982*'fnd base rates'!G$112)
+($J982*'fnd base rates'!G$113)
+($K982*'fnd base rates'!G$114)
+($M982*'fnd base rates'!G$116)
+($N982*'fnd base rates'!G$117)
+($O982*'fnd base rates'!G$118)
+($P982*VLOOKUP($S982+12,rate_basefnd,7)))
*$R982</f>
        <v>287.11613899999998</v>
      </c>
      <c r="Z982" s="1">
        <f>(($D982*'fnd base rates'!H$107)
+($E982*'fnd base rates'!H$108)
+($F982*'fnd base rates'!H$109)
+($G982*'fnd base rates'!H$110)
+($H982*'fnd base rates'!H$111)
+($I982*'fnd base rates'!H$112)
+($J982*'fnd base rates'!H$113)
+($K982*'fnd base rates'!H$114)
+($M982*'fnd base rates'!H$116)
+($N982*'fnd base rates'!H$117)
+($O982*'fnd base rates'!H$118)
+($P982*VLOOKUP($S982+12,rate_basefnd,8)))</f>
        <v>520.09721000000002</v>
      </c>
      <c r="AA982" s="1">
        <f>(($D982*'fnd base rates'!I$107)
+($E982*'fnd base rates'!I$108)
+($F982*'fnd base rates'!I$109)
+($G982*'fnd base rates'!I$110)
+($H982*'fnd base rates'!I$111)
+($I982*'fnd base rates'!I$112)
+($J982*'fnd base rates'!I$113)
+($K982*'fnd base rates'!I$114)
+($M982*'fnd base rates'!I$116)
+($N982*'fnd base rates'!I$117)
+($O982*'fnd base rates'!I$118)
+($P982*VLOOKUP($S982+12,rate_basefnd,9)))
*$R982</f>
        <v>441.33</v>
      </c>
      <c r="AB982" s="1">
        <f>(($D982*'fnd base rates'!J$107)
+($E982*'fnd base rates'!J$108)
+($F982*'fnd base rates'!J$109)
+($G982*'fnd base rates'!J$110)
+($H982*'fnd base rates'!J$111)
+($I982*'fnd base rates'!J$112)
+($J982*'fnd base rates'!J$113)
+($K982*'fnd base rates'!J$114)
+($M982*'fnd base rates'!J$116)
+($N982*'fnd base rates'!J$117)
+($O982*'fnd base rates'!J$118)
+($P982*VLOOKUP($S982+12,rate_basefnd,10)))
*$R982</f>
        <v>784.79000000000008</v>
      </c>
      <c r="AC982" s="1">
        <f>(($D982*'fnd base rates'!K$107)
+($E982*'fnd base rates'!K$108)
+($F982*'fnd base rates'!K$109)
+($G982*'fnd base rates'!K$110)
+($H982*'fnd base rates'!K$111)
+($I982*'fnd base rates'!K$112)
+($J982*'fnd base rates'!K$113)
+($K982*'fnd base rates'!K$114)
+($M982*'fnd base rates'!K$116)
+($N982*'fnd base rates'!K$117)
+($O982*'fnd base rates'!K$118)
+($P982*VLOOKUP($S982+12,rate_basefnd,11)))
*$R982</f>
        <v>1130.3140109999999</v>
      </c>
      <c r="AD982" s="1">
        <f>(($D982*'fnd base rates'!L$107)
+($E982*'fnd base rates'!L$108)
+($F982*'fnd base rates'!L$109)
+($G982*'fnd base rates'!L$110)
+($H982*'fnd base rates'!L$111)
+($I982*'fnd base rates'!L$112)
+($J982*'fnd base rates'!L$113)
+($K982*'fnd base rates'!L$114)
+($M982*'fnd base rates'!L$116)
+($N982*'fnd base rates'!L$117)
+($O982*'fnd base rates'!L$118)
+($P982*VLOOKUP($S982+12,rate_basefnd,12)))</f>
        <v>1771.803406</v>
      </c>
      <c r="AE982" s="1">
        <f>(($D982*'fnd base rates'!M$107)
+($E982*'fnd base rates'!M$108)
+($F982*'fnd base rates'!M$109)
+($G982*'fnd base rates'!M$110)
+($H982*'fnd base rates'!M$111)
+($I982*'fnd base rates'!M$112)
+($J982*'fnd base rates'!M$113)
+($K982*'fnd base rates'!M$114)
+($M982*'fnd base rates'!M$116)
+($N982*'fnd base rates'!M$117)
+($O982*'fnd base rates'!M$118)
+($P982*VLOOKUP($S982+12,rate_basefnd,13)))</f>
        <v>0</v>
      </c>
      <c r="AF982" s="4">
        <f t="shared" si="1147"/>
        <v>13358.256700000002</v>
      </c>
      <c r="AH982" s="4">
        <f t="shared" si="1148"/>
        <v>3509095273</v>
      </c>
      <c r="AI982" s="4" t="str">
        <f t="shared" si="1149"/>
        <v>3509</v>
      </c>
      <c r="AJ982" s="2" t="str">
        <f t="shared" si="1150"/>
        <v>095</v>
      </c>
      <c r="AK982" s="2" t="str">
        <f t="shared" si="1151"/>
        <v>273</v>
      </c>
      <c r="AL982" s="4">
        <f t="shared" si="1152"/>
        <v>1</v>
      </c>
      <c r="AM982" s="4">
        <f t="shared" si="1144"/>
        <v>1</v>
      </c>
      <c r="AN982" s="4">
        <f t="shared" si="1153"/>
        <v>13358.256700000002</v>
      </c>
      <c r="AO982" s="4">
        <f t="shared" si="1154"/>
        <v>13358</v>
      </c>
      <c r="AP982" s="4">
        <f t="shared" si="1155"/>
        <v>0</v>
      </c>
      <c r="AQ982" s="2">
        <v>13358</v>
      </c>
      <c r="AW982" s="4">
        <v>13329</v>
      </c>
      <c r="AX982" s="5">
        <f t="shared" si="1156"/>
        <v>29</v>
      </c>
      <c r="AY982" s="4">
        <v>13358</v>
      </c>
      <c r="BB982" s="4">
        <f t="shared" ref="BB982" si="1168">BC982-BA982</f>
        <v>0</v>
      </c>
    </row>
    <row r="983" spans="1:54" s="4" customFormat="1">
      <c r="A983" s="278">
        <v>3509</v>
      </c>
      <c r="B983" s="2">
        <v>3509095292</v>
      </c>
      <c r="C983" s="10" t="s">
        <v>1076</v>
      </c>
      <c r="D983" s="15">
        <f>'fnd enro'!D983</f>
        <v>0</v>
      </c>
      <c r="E983" s="15">
        <f>'fnd enro'!E983</f>
        <v>0</v>
      </c>
      <c r="F983" s="15">
        <f>'fnd enro'!F983</f>
        <v>0</v>
      </c>
      <c r="G983" s="15">
        <f>'fnd enro'!G983</f>
        <v>0</v>
      </c>
      <c r="H983" s="15">
        <f>'fnd enro'!H983</f>
        <v>0</v>
      </c>
      <c r="I983" s="15">
        <f>'fnd enro'!I983</f>
        <v>1</v>
      </c>
      <c r="J983" s="15">
        <f>'fnd enro'!J983</f>
        <v>0</v>
      </c>
      <c r="K983" s="16">
        <f>'fnd enro'!K983</f>
        <v>3.8300000000000001E-2</v>
      </c>
      <c r="L983" s="15">
        <f>'fnd enro'!L983</f>
        <v>0</v>
      </c>
      <c r="M983" s="15">
        <f>'fnd enro'!M983</f>
        <v>0</v>
      </c>
      <c r="N983" s="15">
        <f>'fnd enro'!N983</f>
        <v>0</v>
      </c>
      <c r="O983" s="15">
        <f>'fnd enro'!O983</f>
        <v>0</v>
      </c>
      <c r="P983" s="15">
        <f>'fnd enro'!P983</f>
        <v>1</v>
      </c>
      <c r="Q983" s="15">
        <f>'fnd enro'!R983</f>
        <v>1</v>
      </c>
      <c r="R983" s="16">
        <f t="shared" si="1146"/>
        <v>1</v>
      </c>
      <c r="S983" s="15">
        <f>VALUE('fnd enro'!Q983)</f>
        <v>6</v>
      </c>
      <c r="T983" s="2"/>
      <c r="U983" s="1">
        <f>(($D983*'fnd base rates'!C$107)
+($E983*'fnd base rates'!C$108)
+($F983*'fnd base rates'!C$109)
+($G983*'fnd base rates'!C$110)
+($H983*'fnd base rates'!C$111)
+($I983*'fnd base rates'!C$112)
+($J983*'fnd base rates'!C$113)
+($K983*'fnd base rates'!C$114)
+($M983*'fnd base rates'!C$116)
+($N983*'fnd base rates'!C$117)
+($O983*'fnd base rates'!C$118)
+($P983*VLOOKUP($S983+12,rate_basefnd,3)))
*$R983</f>
        <v>573.08229299999994</v>
      </c>
      <c r="V983" s="1">
        <f>(($D983*'fnd base rates'!D$107)
+($E983*'fnd base rates'!D$108)
+($F983*'fnd base rates'!D$109)
+($G983*'fnd base rates'!D$110)
+($H983*'fnd base rates'!D$111)
+($I983*'fnd base rates'!D$112)
+($J983*'fnd base rates'!D$113)
+($K983*'fnd base rates'!D$114)
+($M983*'fnd base rates'!D$116)
+($N983*'fnd base rates'!D$117)
+($O983*'fnd base rates'!D$118)
+($P983*VLOOKUP($S983+12,rate_basefnd,4)))
*$R983</f>
        <v>1019.06</v>
      </c>
      <c r="W983" s="1">
        <f>(($D983*'fnd base rates'!E$107)
+($E983*'fnd base rates'!E$108)
+($F983*'fnd base rates'!E$109)
+($G983*'fnd base rates'!E$110)
+($H983*'fnd base rates'!E$111)
+($I983*'fnd base rates'!E$112)
+($J983*'fnd base rates'!E$113)
+($K983*'fnd base rates'!E$114)
+($M983*'fnd base rates'!E$116)
+($N983*'fnd base rates'!E$117)
+($O983*'fnd base rates'!E$118)
+($P983*VLOOKUP($S983+12,rate_basefnd,5)))
*$R983</f>
        <v>7498.8752590000004</v>
      </c>
      <c r="X983" s="1">
        <f>(($D983*'fnd base rates'!F$107)
+($E983*'fnd base rates'!F$108)
+($F983*'fnd base rates'!F$109)
+($G983*'fnd base rates'!F$110)
+($H983*'fnd base rates'!F$111)
+($I983*'fnd base rates'!F$112)
+($J983*'fnd base rates'!F$113)
+($K983*'fnd base rates'!F$114)
+($M983*'fnd base rates'!F$116)
+($N983*'fnd base rates'!F$117)
+($O983*'fnd base rates'!F$118)
+($P983*VLOOKUP($S983+12,rate_basefnd,6)))
*$R983</f>
        <v>846.10838200000012</v>
      </c>
      <c r="Y983" s="1">
        <f>(($D983*'fnd base rates'!G$107)
+($E983*'fnd base rates'!G$108)
+($F983*'fnd base rates'!G$109)
+($G983*'fnd base rates'!G$110)
+($H983*'fnd base rates'!G$111)
+($I983*'fnd base rates'!G$112)
+($J983*'fnd base rates'!G$113)
+($K983*'fnd base rates'!G$114)
+($M983*'fnd base rates'!G$116)
+($N983*'fnd base rates'!G$117)
+($O983*'fnd base rates'!G$118)
+($P983*VLOOKUP($S983+12,rate_basefnd,7)))
*$R983</f>
        <v>292.57613900000001</v>
      </c>
      <c r="Z983" s="1">
        <f>(($D983*'fnd base rates'!H$107)
+($E983*'fnd base rates'!H$108)
+($F983*'fnd base rates'!H$109)
+($G983*'fnd base rates'!H$110)
+($H983*'fnd base rates'!H$111)
+($I983*'fnd base rates'!H$112)
+($J983*'fnd base rates'!H$113)
+($K983*'fnd base rates'!H$114)
+($M983*'fnd base rates'!H$116)
+($N983*'fnd base rates'!H$117)
+($O983*'fnd base rates'!H$118)
+($P983*VLOOKUP($S983+12,rate_basefnd,8)))</f>
        <v>813.13720999999998</v>
      </c>
      <c r="AA983" s="1">
        <f>(($D983*'fnd base rates'!I$107)
+($E983*'fnd base rates'!I$108)
+($F983*'fnd base rates'!I$109)
+($G983*'fnd base rates'!I$110)
+($H983*'fnd base rates'!I$111)
+($I983*'fnd base rates'!I$112)
+($J983*'fnd base rates'!I$113)
+($K983*'fnd base rates'!I$114)
+($M983*'fnd base rates'!I$116)
+($N983*'fnd base rates'!I$117)
+($O983*'fnd base rates'!I$118)
+($P983*VLOOKUP($S983+12,rate_basefnd,9)))
*$R983</f>
        <v>521.02</v>
      </c>
      <c r="AB983" s="1">
        <f>(($D983*'fnd base rates'!J$107)
+($E983*'fnd base rates'!J$108)
+($F983*'fnd base rates'!J$109)
+($G983*'fnd base rates'!J$110)
+($H983*'fnd base rates'!J$111)
+($I983*'fnd base rates'!J$112)
+($J983*'fnd base rates'!J$113)
+($K983*'fnd base rates'!J$114)
+($M983*'fnd base rates'!J$116)
+($N983*'fnd base rates'!J$117)
+($O983*'fnd base rates'!J$118)
+($P983*VLOOKUP($S983+12,rate_basefnd,10)))
*$R983</f>
        <v>1138.4000000000001</v>
      </c>
      <c r="AC983" s="1">
        <f>(($D983*'fnd base rates'!K$107)
+($E983*'fnd base rates'!K$108)
+($F983*'fnd base rates'!K$109)
+($G983*'fnd base rates'!K$110)
+($H983*'fnd base rates'!K$111)
+($I983*'fnd base rates'!K$112)
+($J983*'fnd base rates'!K$113)
+($K983*'fnd base rates'!K$114)
+($M983*'fnd base rates'!K$116)
+($N983*'fnd base rates'!K$117)
+($O983*'fnd base rates'!K$118)
+($P983*VLOOKUP($S983+12,rate_basefnd,11)))
*$R983</f>
        <v>1099.5940109999999</v>
      </c>
      <c r="AD983" s="1">
        <f>(($D983*'fnd base rates'!L$107)
+($E983*'fnd base rates'!L$108)
+($F983*'fnd base rates'!L$109)
+($G983*'fnd base rates'!L$110)
+($H983*'fnd base rates'!L$111)
+($I983*'fnd base rates'!L$112)
+($J983*'fnd base rates'!L$113)
+($K983*'fnd base rates'!L$114)
+($M983*'fnd base rates'!L$116)
+($N983*'fnd base rates'!L$117)
+($O983*'fnd base rates'!L$118)
+($P983*VLOOKUP($S983+12,rate_basefnd,12)))</f>
        <v>1682.593406</v>
      </c>
      <c r="AE983" s="1">
        <f>(($D983*'fnd base rates'!M$107)
+($E983*'fnd base rates'!M$108)
+($F983*'fnd base rates'!M$109)
+($G983*'fnd base rates'!M$110)
+($H983*'fnd base rates'!M$111)
+($I983*'fnd base rates'!M$112)
+($J983*'fnd base rates'!M$113)
+($K983*'fnd base rates'!M$114)
+($M983*'fnd base rates'!M$116)
+($N983*'fnd base rates'!M$117)
+($O983*'fnd base rates'!M$118)
+($P983*VLOOKUP($S983+12,rate_basefnd,13)))</f>
        <v>0</v>
      </c>
      <c r="AF983" s="4">
        <f t="shared" si="1147"/>
        <v>15484.446700000002</v>
      </c>
      <c r="AH983" s="4">
        <f t="shared" si="1148"/>
        <v>3509095292</v>
      </c>
      <c r="AI983" s="4" t="str">
        <f t="shared" si="1149"/>
        <v>3509</v>
      </c>
      <c r="AJ983" s="2" t="str">
        <f t="shared" si="1150"/>
        <v>095</v>
      </c>
      <c r="AK983" s="2" t="str">
        <f t="shared" si="1151"/>
        <v>292</v>
      </c>
      <c r="AL983" s="4">
        <f t="shared" si="1152"/>
        <v>1</v>
      </c>
      <c r="AM983" s="4">
        <f t="shared" si="1144"/>
        <v>1</v>
      </c>
      <c r="AN983" s="4">
        <f t="shared" si="1153"/>
        <v>15484.446700000002</v>
      </c>
      <c r="AO983" s="4">
        <f t="shared" si="1154"/>
        <v>15484</v>
      </c>
      <c r="AP983" s="4">
        <f t="shared" si="1155"/>
        <v>0</v>
      </c>
      <c r="AQ983" s="2">
        <v>15484</v>
      </c>
      <c r="AW983" s="4">
        <v>15452</v>
      </c>
      <c r="AX983" s="5">
        <f t="shared" si="1156"/>
        <v>32</v>
      </c>
      <c r="AY983" s="4">
        <v>15484</v>
      </c>
      <c r="BB983" s="4">
        <f t="shared" ref="BB983" si="1169">BC983-BA983</f>
        <v>0</v>
      </c>
    </row>
    <row r="984" spans="1:54" s="4" customFormat="1">
      <c r="A984" s="278">
        <v>3509</v>
      </c>
      <c r="B984" s="2">
        <v>3509095310</v>
      </c>
      <c r="C984" s="10" t="s">
        <v>1076</v>
      </c>
      <c r="D984" s="15">
        <f>'fnd enro'!D984</f>
        <v>0</v>
      </c>
      <c r="E984" s="15">
        <f>'fnd enro'!E984</f>
        <v>0</v>
      </c>
      <c r="F984" s="15">
        <f>'fnd enro'!F984</f>
        <v>0</v>
      </c>
      <c r="G984" s="15">
        <f>'fnd enro'!G984</f>
        <v>0</v>
      </c>
      <c r="H984" s="15">
        <f>'fnd enro'!H984</f>
        <v>1</v>
      </c>
      <c r="I984" s="15">
        <f>'fnd enro'!I984</f>
        <v>0</v>
      </c>
      <c r="J984" s="15">
        <f>'fnd enro'!J984</f>
        <v>0</v>
      </c>
      <c r="K984" s="16">
        <f>'fnd enro'!K984</f>
        <v>3.8300000000000001E-2</v>
      </c>
      <c r="L984" s="15">
        <f>'fnd enro'!L984</f>
        <v>0</v>
      </c>
      <c r="M984" s="15">
        <f>'fnd enro'!M984</f>
        <v>0</v>
      </c>
      <c r="N984" s="15">
        <f>'fnd enro'!N984</f>
        <v>0</v>
      </c>
      <c r="O984" s="15">
        <f>'fnd enro'!O984</f>
        <v>0</v>
      </c>
      <c r="P984" s="15">
        <f>'fnd enro'!P984</f>
        <v>1</v>
      </c>
      <c r="Q984" s="15">
        <f>'fnd enro'!R984</f>
        <v>1</v>
      </c>
      <c r="R984" s="16">
        <f t="shared" si="1146"/>
        <v>1</v>
      </c>
      <c r="S984" s="15">
        <f>VALUE('fnd enro'!Q984)</f>
        <v>10</v>
      </c>
      <c r="T984" s="2"/>
      <c r="U984" s="1">
        <f>(($D984*'fnd base rates'!C$107)
+($E984*'fnd base rates'!C$108)
+($F984*'fnd base rates'!C$109)
+($G984*'fnd base rates'!C$110)
+($H984*'fnd base rates'!C$111)
+($I984*'fnd base rates'!C$112)
+($J984*'fnd base rates'!C$113)
+($K984*'fnd base rates'!C$114)
+($M984*'fnd base rates'!C$116)
+($N984*'fnd base rates'!C$117)
+($O984*'fnd base rates'!C$118)
+($P984*VLOOKUP($S984+12,rate_basefnd,3)))
*$R984</f>
        <v>582.69229299999995</v>
      </c>
      <c r="V984" s="1">
        <f>(($D984*'fnd base rates'!D$107)
+($E984*'fnd base rates'!D$108)
+($F984*'fnd base rates'!D$109)
+($G984*'fnd base rates'!D$110)
+($H984*'fnd base rates'!D$111)
+($I984*'fnd base rates'!D$112)
+($J984*'fnd base rates'!D$113)
+($K984*'fnd base rates'!D$114)
+($M984*'fnd base rates'!D$116)
+($N984*'fnd base rates'!D$117)
+($O984*'fnd base rates'!D$118)
+($P984*VLOOKUP($S984+12,rate_basefnd,4)))
*$R984</f>
        <v>1064.5899999999999</v>
      </c>
      <c r="W984" s="1">
        <f>(($D984*'fnd base rates'!E$107)
+($E984*'fnd base rates'!E$108)
+($F984*'fnd base rates'!E$109)
+($G984*'fnd base rates'!E$110)
+($H984*'fnd base rates'!E$111)
+($I984*'fnd base rates'!E$112)
+($J984*'fnd base rates'!E$113)
+($K984*'fnd base rates'!E$114)
+($M984*'fnd base rates'!E$116)
+($N984*'fnd base rates'!E$117)
+($O984*'fnd base rates'!E$118)
+($P984*VLOOKUP($S984+12,rate_basefnd,5)))
*$R984</f>
        <v>6553.1752589999996</v>
      </c>
      <c r="X984" s="1">
        <f>(($D984*'fnd base rates'!F$107)
+($E984*'fnd base rates'!F$108)
+($F984*'fnd base rates'!F$109)
+($G984*'fnd base rates'!F$110)
+($H984*'fnd base rates'!F$111)
+($I984*'fnd base rates'!F$112)
+($J984*'fnd base rates'!F$113)
+($K984*'fnd base rates'!F$114)
+($M984*'fnd base rates'!F$116)
+($N984*'fnd base rates'!F$117)
+($O984*'fnd base rates'!F$118)
+($P984*VLOOKUP($S984+12,rate_basefnd,6)))
*$R984</f>
        <v>949.92838200000006</v>
      </c>
      <c r="Y984" s="1">
        <f>(($D984*'fnd base rates'!G$107)
+($E984*'fnd base rates'!G$108)
+($F984*'fnd base rates'!G$109)
+($G984*'fnd base rates'!G$110)
+($H984*'fnd base rates'!G$111)
+($I984*'fnd base rates'!G$112)
+($J984*'fnd base rates'!G$113)
+($K984*'fnd base rates'!G$114)
+($M984*'fnd base rates'!G$116)
+($N984*'fnd base rates'!G$117)
+($O984*'fnd base rates'!G$118)
+($P984*VLOOKUP($S984+12,rate_basefnd,7)))
*$R984</f>
        <v>318.51613899999995</v>
      </c>
      <c r="Z984" s="1">
        <f>(($D984*'fnd base rates'!H$107)
+($E984*'fnd base rates'!H$108)
+($F984*'fnd base rates'!H$109)
+($G984*'fnd base rates'!H$110)
+($H984*'fnd base rates'!H$111)
+($I984*'fnd base rates'!H$112)
+($J984*'fnd base rates'!H$113)
+($K984*'fnd base rates'!H$114)
+($M984*'fnd base rates'!H$116)
+($N984*'fnd base rates'!H$117)
+($O984*'fnd base rates'!H$118)
+($P984*VLOOKUP($S984+12,rate_basefnd,8)))</f>
        <v>524.91720999999995</v>
      </c>
      <c r="AA984" s="1">
        <f>(($D984*'fnd base rates'!I$107)
+($E984*'fnd base rates'!I$108)
+($F984*'fnd base rates'!I$109)
+($G984*'fnd base rates'!I$110)
+($H984*'fnd base rates'!I$111)
+($I984*'fnd base rates'!I$112)
+($J984*'fnd base rates'!I$113)
+($K984*'fnd base rates'!I$114)
+($M984*'fnd base rates'!I$116)
+($N984*'fnd base rates'!I$117)
+($O984*'fnd base rates'!I$118)
+($P984*VLOOKUP($S984+12,rate_basefnd,9)))
*$R984</f>
        <v>467.53999999999996</v>
      </c>
      <c r="AB984" s="1">
        <f>(($D984*'fnd base rates'!J$107)
+($E984*'fnd base rates'!J$108)
+($F984*'fnd base rates'!J$109)
+($G984*'fnd base rates'!J$110)
+($H984*'fnd base rates'!J$111)
+($I984*'fnd base rates'!J$112)
+($J984*'fnd base rates'!J$113)
+($K984*'fnd base rates'!J$114)
+($M984*'fnd base rates'!J$116)
+($N984*'fnd base rates'!J$117)
+($O984*'fnd base rates'!J$118)
+($P984*VLOOKUP($S984+12,rate_basefnd,10)))
*$R984</f>
        <v>920.98</v>
      </c>
      <c r="AC984" s="1">
        <f>(($D984*'fnd base rates'!K$107)
+($E984*'fnd base rates'!K$108)
+($F984*'fnd base rates'!K$109)
+($G984*'fnd base rates'!K$110)
+($H984*'fnd base rates'!K$111)
+($I984*'fnd base rates'!K$112)
+($J984*'fnd base rates'!K$113)
+($K984*'fnd base rates'!K$114)
+($M984*'fnd base rates'!K$116)
+($N984*'fnd base rates'!K$117)
+($O984*'fnd base rates'!K$118)
+($P984*VLOOKUP($S984+12,rate_basefnd,11)))
*$R984</f>
        <v>1130.3140109999999</v>
      </c>
      <c r="AD984" s="1">
        <f>(($D984*'fnd base rates'!L$107)
+($E984*'fnd base rates'!L$108)
+($F984*'fnd base rates'!L$109)
+($G984*'fnd base rates'!L$110)
+($H984*'fnd base rates'!L$111)
+($I984*'fnd base rates'!L$112)
+($J984*'fnd base rates'!L$113)
+($K984*'fnd base rates'!L$114)
+($M984*'fnd base rates'!L$116)
+($N984*'fnd base rates'!L$117)
+($O984*'fnd base rates'!L$118)
+($P984*VLOOKUP($S984+12,rate_basefnd,12)))</f>
        <v>1876.503406</v>
      </c>
      <c r="AE984" s="1">
        <f>(($D984*'fnd base rates'!M$107)
+($E984*'fnd base rates'!M$108)
+($F984*'fnd base rates'!M$109)
+($G984*'fnd base rates'!M$110)
+($H984*'fnd base rates'!M$111)
+($I984*'fnd base rates'!M$112)
+($J984*'fnd base rates'!M$113)
+($K984*'fnd base rates'!M$114)
+($M984*'fnd base rates'!M$116)
+($N984*'fnd base rates'!M$117)
+($O984*'fnd base rates'!M$118)
+($P984*VLOOKUP($S984+12,rate_basefnd,13)))</f>
        <v>0</v>
      </c>
      <c r="AF984" s="4">
        <f t="shared" si="1147"/>
        <v>14389.156699999998</v>
      </c>
      <c r="AH984" s="4">
        <f t="shared" si="1148"/>
        <v>3509095310</v>
      </c>
      <c r="AI984" s="4" t="str">
        <f t="shared" si="1149"/>
        <v>3509</v>
      </c>
      <c r="AJ984" s="2" t="str">
        <f t="shared" si="1150"/>
        <v>095</v>
      </c>
      <c r="AK984" s="2" t="str">
        <f t="shared" si="1151"/>
        <v>310</v>
      </c>
      <c r="AL984" s="4">
        <f t="shared" si="1152"/>
        <v>1</v>
      </c>
      <c r="AM984" s="4">
        <f t="shared" si="1144"/>
        <v>1</v>
      </c>
      <c r="AN984" s="4">
        <f t="shared" si="1153"/>
        <v>14389.156699999998</v>
      </c>
      <c r="AO984" s="4">
        <f t="shared" si="1154"/>
        <v>14389</v>
      </c>
      <c r="AP984" s="4">
        <f t="shared" si="1155"/>
        <v>0</v>
      </c>
      <c r="AQ984" s="2">
        <v>14389</v>
      </c>
      <c r="AW984" s="4">
        <v>14311</v>
      </c>
      <c r="AX984" s="5">
        <f t="shared" si="1156"/>
        <v>78</v>
      </c>
      <c r="AY984" s="4">
        <v>14389</v>
      </c>
      <c r="BB984" s="4">
        <f t="shared" ref="BB984" si="1170">BC984-BA984</f>
        <v>0</v>
      </c>
    </row>
    <row r="985" spans="1:54" s="4" customFormat="1">
      <c r="A985" s="278">
        <v>3509</v>
      </c>
      <c r="B985" s="2">
        <v>3509095331</v>
      </c>
      <c r="C985" s="10" t="s">
        <v>1076</v>
      </c>
      <c r="D985" s="15">
        <f>'fnd enro'!D985</f>
        <v>0</v>
      </c>
      <c r="E985" s="15">
        <f>'fnd enro'!E985</f>
        <v>0</v>
      </c>
      <c r="F985" s="15">
        <f>'fnd enro'!F985</f>
        <v>0</v>
      </c>
      <c r="G985" s="15">
        <f>'fnd enro'!G985</f>
        <v>0</v>
      </c>
      <c r="H985" s="15">
        <f>'fnd enro'!H985</f>
        <v>0</v>
      </c>
      <c r="I985" s="15">
        <f>'fnd enro'!I985</f>
        <v>2</v>
      </c>
      <c r="J985" s="15">
        <f>'fnd enro'!J985</f>
        <v>0</v>
      </c>
      <c r="K985" s="16">
        <f>'fnd enro'!K985</f>
        <v>7.6600000000000001E-2</v>
      </c>
      <c r="L985" s="15">
        <f>'fnd enro'!L985</f>
        <v>0</v>
      </c>
      <c r="M985" s="15">
        <f>'fnd enro'!M985</f>
        <v>0</v>
      </c>
      <c r="N985" s="15">
        <f>'fnd enro'!N985</f>
        <v>0</v>
      </c>
      <c r="O985" s="15">
        <f>'fnd enro'!O985</f>
        <v>0</v>
      </c>
      <c r="P985" s="15">
        <f>'fnd enro'!P985</f>
        <v>1</v>
      </c>
      <c r="Q985" s="15">
        <f>'fnd enro'!R985</f>
        <v>2</v>
      </c>
      <c r="R985" s="16">
        <f t="shared" si="1146"/>
        <v>1</v>
      </c>
      <c r="S985" s="15">
        <f>VALUE('fnd enro'!Q985)</f>
        <v>6</v>
      </c>
      <c r="T985" s="2"/>
      <c r="U985" s="1">
        <f>(($D985*'fnd base rates'!C$107)
+($E985*'fnd base rates'!C$108)
+($F985*'fnd base rates'!C$109)
+($G985*'fnd base rates'!C$110)
+($H985*'fnd base rates'!C$111)
+($I985*'fnd base rates'!C$112)
+($J985*'fnd base rates'!C$113)
+($K985*'fnd base rates'!C$114)
+($M985*'fnd base rates'!C$116)
+($N985*'fnd base rates'!C$117)
+($O985*'fnd base rates'!C$118)
+($P985*VLOOKUP($S985+12,rate_basefnd,3)))
*$R985</f>
        <v>1085.6045859999999</v>
      </c>
      <c r="V985" s="1">
        <f>(($D985*'fnd base rates'!D$107)
+($E985*'fnd base rates'!D$108)
+($F985*'fnd base rates'!D$109)
+($G985*'fnd base rates'!D$110)
+($H985*'fnd base rates'!D$111)
+($I985*'fnd base rates'!D$112)
+($J985*'fnd base rates'!D$113)
+($K985*'fnd base rates'!D$114)
+($M985*'fnd base rates'!D$116)
+($N985*'fnd base rates'!D$117)
+($O985*'fnd base rates'!D$118)
+($P985*VLOOKUP($S985+12,rate_basefnd,4)))
*$R985</f>
        <v>1751.19</v>
      </c>
      <c r="W985" s="1">
        <f>(($D985*'fnd base rates'!E$107)
+($E985*'fnd base rates'!E$108)
+($F985*'fnd base rates'!E$109)
+($G985*'fnd base rates'!E$110)
+($H985*'fnd base rates'!E$111)
+($I985*'fnd base rates'!E$112)
+($J985*'fnd base rates'!E$113)
+($K985*'fnd base rates'!E$114)
+($M985*'fnd base rates'!E$116)
+($N985*'fnd base rates'!E$117)
+($O985*'fnd base rates'!E$118)
+($P985*VLOOKUP($S985+12,rate_basefnd,5)))
*$R985</f>
        <v>12196.780518</v>
      </c>
      <c r="X985" s="1">
        <f>(($D985*'fnd base rates'!F$107)
+($E985*'fnd base rates'!F$108)
+($F985*'fnd base rates'!F$109)
+($G985*'fnd base rates'!F$110)
+($H985*'fnd base rates'!F$111)
+($I985*'fnd base rates'!F$112)
+($J985*'fnd base rates'!F$113)
+($K985*'fnd base rates'!F$114)
+($M985*'fnd base rates'!F$116)
+($N985*'fnd base rates'!F$117)
+($O985*'fnd base rates'!F$118)
+($P985*VLOOKUP($S985+12,rate_basefnd,6)))
*$R985</f>
        <v>1692.2167640000002</v>
      </c>
      <c r="Y985" s="1">
        <f>(($D985*'fnd base rates'!G$107)
+($E985*'fnd base rates'!G$108)
+($F985*'fnd base rates'!G$109)
+($G985*'fnd base rates'!G$110)
+($H985*'fnd base rates'!G$111)
+($I985*'fnd base rates'!G$112)
+($J985*'fnd base rates'!G$113)
+($K985*'fnd base rates'!G$114)
+($M985*'fnd base rates'!G$116)
+($N985*'fnd base rates'!G$117)
+($O985*'fnd base rates'!G$118)
+($P985*VLOOKUP($S985+12,rate_basefnd,7)))
*$R985</f>
        <v>449.27227799999997</v>
      </c>
      <c r="Z985" s="1">
        <f>(($D985*'fnd base rates'!H$107)
+($E985*'fnd base rates'!H$108)
+($F985*'fnd base rates'!H$109)
+($G985*'fnd base rates'!H$110)
+($H985*'fnd base rates'!H$111)
+($I985*'fnd base rates'!H$112)
+($J985*'fnd base rates'!H$113)
+($K985*'fnd base rates'!H$114)
+($M985*'fnd base rates'!H$116)
+($N985*'fnd base rates'!H$117)
+($O985*'fnd base rates'!H$118)
+($P985*VLOOKUP($S985+12,rate_basefnd,8)))</f>
        <v>1605.4444199999998</v>
      </c>
      <c r="AA985" s="1">
        <f>(($D985*'fnd base rates'!I$107)
+($E985*'fnd base rates'!I$108)
+($F985*'fnd base rates'!I$109)
+($G985*'fnd base rates'!I$110)
+($H985*'fnd base rates'!I$111)
+($I985*'fnd base rates'!I$112)
+($J985*'fnd base rates'!I$113)
+($K985*'fnd base rates'!I$114)
+($M985*'fnd base rates'!I$116)
+($N985*'fnd base rates'!I$117)
+($O985*'fnd base rates'!I$118)
+($P985*VLOOKUP($S985+12,rate_basefnd,9)))
*$R985</f>
        <v>928.62</v>
      </c>
      <c r="AB985" s="1">
        <f>(($D985*'fnd base rates'!J$107)
+($E985*'fnd base rates'!J$108)
+($F985*'fnd base rates'!J$109)
+($G985*'fnd base rates'!J$110)
+($H985*'fnd base rates'!J$111)
+($I985*'fnd base rates'!J$112)
+($J985*'fnd base rates'!J$113)
+($K985*'fnd base rates'!J$114)
+($M985*'fnd base rates'!J$116)
+($N985*'fnd base rates'!J$117)
+($O985*'fnd base rates'!J$118)
+($P985*VLOOKUP($S985+12,rate_basefnd,10)))
*$R985</f>
        <v>1687.44</v>
      </c>
      <c r="AC985" s="1">
        <f>(($D985*'fnd base rates'!K$107)
+($E985*'fnd base rates'!K$108)
+($F985*'fnd base rates'!K$109)
+($G985*'fnd base rates'!K$110)
+($H985*'fnd base rates'!K$111)
+($I985*'fnd base rates'!K$112)
+($J985*'fnd base rates'!K$113)
+($K985*'fnd base rates'!K$114)
+($M985*'fnd base rates'!K$116)
+($N985*'fnd base rates'!K$117)
+($O985*'fnd base rates'!K$118)
+($P985*VLOOKUP($S985+12,rate_basefnd,11)))
*$R985</f>
        <v>2199.1880219999998</v>
      </c>
      <c r="AD985" s="1">
        <f>(($D985*'fnd base rates'!L$107)
+($E985*'fnd base rates'!L$108)
+($F985*'fnd base rates'!L$109)
+($G985*'fnd base rates'!L$110)
+($H985*'fnd base rates'!L$111)
+($I985*'fnd base rates'!L$112)
+($J985*'fnd base rates'!L$113)
+($K985*'fnd base rates'!L$114)
+($M985*'fnd base rates'!L$116)
+($N985*'fnd base rates'!L$117)
+($O985*'fnd base rates'!L$118)
+($P985*VLOOKUP($S985+12,rate_basefnd,12)))</f>
        <v>2912.106812</v>
      </c>
      <c r="AE985" s="1">
        <f>(($D985*'fnd base rates'!M$107)
+($E985*'fnd base rates'!M$108)
+($F985*'fnd base rates'!M$109)
+($G985*'fnd base rates'!M$110)
+($H985*'fnd base rates'!M$111)
+($I985*'fnd base rates'!M$112)
+($J985*'fnd base rates'!M$113)
+($K985*'fnd base rates'!M$114)
+($M985*'fnd base rates'!M$116)
+($N985*'fnd base rates'!M$117)
+($O985*'fnd base rates'!M$118)
+($P985*VLOOKUP($S985+12,rate_basefnd,13)))</f>
        <v>0</v>
      </c>
      <c r="AF985" s="4">
        <f t="shared" si="1147"/>
        <v>26507.863399999995</v>
      </c>
      <c r="AH985" s="4">
        <f t="shared" si="1148"/>
        <v>3509095331</v>
      </c>
      <c r="AI985" s="4" t="str">
        <f t="shared" si="1149"/>
        <v>3509</v>
      </c>
      <c r="AJ985" s="2" t="str">
        <f t="shared" si="1150"/>
        <v>095</v>
      </c>
      <c r="AK985" s="2" t="str">
        <f t="shared" si="1151"/>
        <v>331</v>
      </c>
      <c r="AL985" s="4">
        <f t="shared" si="1152"/>
        <v>1</v>
      </c>
      <c r="AM985" s="4">
        <f t="shared" si="1144"/>
        <v>2</v>
      </c>
      <c r="AN985" s="4">
        <f t="shared" si="1153"/>
        <v>26507.863399999995</v>
      </c>
      <c r="AO985" s="4">
        <f t="shared" si="1154"/>
        <v>13254</v>
      </c>
      <c r="AP985" s="4">
        <f t="shared" si="1155"/>
        <v>0</v>
      </c>
      <c r="AQ985" s="2">
        <v>13254</v>
      </c>
      <c r="AW985" s="4">
        <v>13231</v>
      </c>
      <c r="AX985" s="5">
        <f t="shared" si="1156"/>
        <v>23</v>
      </c>
      <c r="AY985" s="4">
        <v>13254</v>
      </c>
      <c r="BB985" s="4">
        <f t="shared" ref="BB985" si="1171">BC985-BA985</f>
        <v>0</v>
      </c>
    </row>
    <row r="986" spans="1:54" s="4" customFormat="1">
      <c r="A986" s="278">
        <v>3509</v>
      </c>
      <c r="B986" s="2">
        <v>3509095650</v>
      </c>
      <c r="C986" s="10" t="s">
        <v>1076</v>
      </c>
      <c r="D986" s="15">
        <f>'fnd enro'!D986</f>
        <v>0</v>
      </c>
      <c r="E986" s="15">
        <f>'fnd enro'!E986</f>
        <v>0</v>
      </c>
      <c r="F986" s="15">
        <f>'fnd enro'!F986</f>
        <v>0</v>
      </c>
      <c r="G986" s="15">
        <f>'fnd enro'!G986</f>
        <v>0</v>
      </c>
      <c r="H986" s="15">
        <f>'fnd enro'!H986</f>
        <v>1</v>
      </c>
      <c r="I986" s="15">
        <f>'fnd enro'!I986</f>
        <v>0</v>
      </c>
      <c r="J986" s="15">
        <f>'fnd enro'!J986</f>
        <v>0</v>
      </c>
      <c r="K986" s="16">
        <f>'fnd enro'!K986</f>
        <v>3.8300000000000001E-2</v>
      </c>
      <c r="L986" s="15">
        <f>'fnd enro'!L986</f>
        <v>0</v>
      </c>
      <c r="M986" s="15">
        <f>'fnd enro'!M986</f>
        <v>0</v>
      </c>
      <c r="N986" s="15">
        <f>'fnd enro'!N986</f>
        <v>0</v>
      </c>
      <c r="O986" s="15">
        <f>'fnd enro'!O986</f>
        <v>0</v>
      </c>
      <c r="P986" s="15">
        <f>'fnd enro'!P986</f>
        <v>0</v>
      </c>
      <c r="Q986" s="15">
        <f>'fnd enro'!R986</f>
        <v>1</v>
      </c>
      <c r="R986" s="16">
        <f t="shared" si="1146"/>
        <v>1</v>
      </c>
      <c r="S986" s="15">
        <f>VALUE('fnd enro'!Q986)</f>
        <v>4</v>
      </c>
      <c r="T986" s="2"/>
      <c r="U986" s="1">
        <f>(($D986*'fnd base rates'!C$107)
+($E986*'fnd base rates'!C$108)
+($F986*'fnd base rates'!C$109)
+($G986*'fnd base rates'!C$110)
+($H986*'fnd base rates'!C$111)
+($I986*'fnd base rates'!C$112)
+($J986*'fnd base rates'!C$113)
+($K986*'fnd base rates'!C$114)
+($M986*'fnd base rates'!C$116)
+($N986*'fnd base rates'!C$117)
+($O986*'fnd base rates'!C$118)
+($P986*VLOOKUP($S986+12,rate_basefnd,3)))
*$R986</f>
        <v>512.52229299999999</v>
      </c>
      <c r="V986" s="1">
        <f>(($D986*'fnd base rates'!D$107)
+($E986*'fnd base rates'!D$108)
+($F986*'fnd base rates'!D$109)
+($G986*'fnd base rates'!D$110)
+($H986*'fnd base rates'!D$111)
+($I986*'fnd base rates'!D$112)
+($J986*'fnd base rates'!D$113)
+($K986*'fnd base rates'!D$114)
+($M986*'fnd base rates'!D$116)
+($N986*'fnd base rates'!D$117)
+($O986*'fnd base rates'!D$118)
+($P986*VLOOKUP($S986+12,rate_basefnd,4)))
*$R986</f>
        <v>732.13</v>
      </c>
      <c r="W986" s="1">
        <f>(($D986*'fnd base rates'!E$107)
+($E986*'fnd base rates'!E$108)
+($F986*'fnd base rates'!E$109)
+($G986*'fnd base rates'!E$110)
+($H986*'fnd base rates'!E$111)
+($I986*'fnd base rates'!E$112)
+($J986*'fnd base rates'!E$113)
+($K986*'fnd base rates'!E$114)
+($M986*'fnd base rates'!E$116)
+($N986*'fnd base rates'!E$117)
+($O986*'fnd base rates'!E$118)
+($P986*VLOOKUP($S986+12,rate_basefnd,5)))
*$R986</f>
        <v>3307.735259</v>
      </c>
      <c r="X986" s="1">
        <f>(($D986*'fnd base rates'!F$107)
+($E986*'fnd base rates'!F$108)
+($F986*'fnd base rates'!F$109)
+($G986*'fnd base rates'!F$110)
+($H986*'fnd base rates'!F$111)
+($I986*'fnd base rates'!F$112)
+($J986*'fnd base rates'!F$113)
+($K986*'fnd base rates'!F$114)
+($M986*'fnd base rates'!F$116)
+($N986*'fnd base rates'!F$117)
+($O986*'fnd base rates'!F$118)
+($P986*VLOOKUP($S986+12,rate_basefnd,6)))
*$R986</f>
        <v>949.92838200000006</v>
      </c>
      <c r="Y986" s="1">
        <f>(($D986*'fnd base rates'!G$107)
+($E986*'fnd base rates'!G$108)
+($F986*'fnd base rates'!G$109)
+($G986*'fnd base rates'!G$110)
+($H986*'fnd base rates'!G$111)
+($I986*'fnd base rates'!G$112)
+($J986*'fnd base rates'!G$113)
+($K986*'fnd base rates'!G$114)
+($M986*'fnd base rates'!G$116)
+($N986*'fnd base rates'!G$117)
+($O986*'fnd base rates'!G$118)
+($P986*VLOOKUP($S986+12,rate_basefnd,7)))
*$R986</f>
        <v>161.06613899999999</v>
      </c>
      <c r="Z986" s="1">
        <f>(($D986*'fnd base rates'!H$107)
+($E986*'fnd base rates'!H$108)
+($F986*'fnd base rates'!H$109)
+($G986*'fnd base rates'!H$110)
+($H986*'fnd base rates'!H$111)
+($I986*'fnd base rates'!H$112)
+($J986*'fnd base rates'!H$113)
+($K986*'fnd base rates'!H$114)
+($M986*'fnd base rates'!H$116)
+($N986*'fnd base rates'!H$117)
+($O986*'fnd base rates'!H$118)
+($P986*VLOOKUP($S986+12,rate_basefnd,8)))</f>
        <v>500.77720999999997</v>
      </c>
      <c r="AA986" s="1">
        <f>(($D986*'fnd base rates'!I$107)
+($E986*'fnd base rates'!I$108)
+($F986*'fnd base rates'!I$109)
+($G986*'fnd base rates'!I$110)
+($H986*'fnd base rates'!I$111)
+($I986*'fnd base rates'!I$112)
+($J986*'fnd base rates'!I$113)
+($K986*'fnd base rates'!I$114)
+($M986*'fnd base rates'!I$116)
+($N986*'fnd base rates'!I$117)
+($O986*'fnd base rates'!I$118)
+($P986*VLOOKUP($S986+12,rate_basefnd,9)))
*$R986</f>
        <v>336.12</v>
      </c>
      <c r="AB986" s="1">
        <f>(($D986*'fnd base rates'!J$107)
+($E986*'fnd base rates'!J$108)
+($F986*'fnd base rates'!J$109)
+($G986*'fnd base rates'!J$110)
+($H986*'fnd base rates'!J$111)
+($I986*'fnd base rates'!J$112)
+($J986*'fnd base rates'!J$113)
+($K986*'fnd base rates'!J$114)
+($M986*'fnd base rates'!J$116)
+($N986*'fnd base rates'!J$117)
+($O986*'fnd base rates'!J$118)
+($P986*VLOOKUP($S986+12,rate_basefnd,10)))
*$R986</f>
        <v>238.1</v>
      </c>
      <c r="AC986" s="1">
        <f>(($D986*'fnd base rates'!K$107)
+($E986*'fnd base rates'!K$108)
+($F986*'fnd base rates'!K$109)
+($G986*'fnd base rates'!K$110)
+($H986*'fnd base rates'!K$111)
+($I986*'fnd base rates'!K$112)
+($J986*'fnd base rates'!K$113)
+($K986*'fnd base rates'!K$114)
+($M986*'fnd base rates'!K$116)
+($N986*'fnd base rates'!K$117)
+($O986*'fnd base rates'!K$118)
+($P986*VLOOKUP($S986+12,rate_basefnd,11)))
*$R986</f>
        <v>1130.3140109999999</v>
      </c>
      <c r="AD986" s="1">
        <f>(($D986*'fnd base rates'!L$107)
+($E986*'fnd base rates'!L$108)
+($F986*'fnd base rates'!L$109)
+($G986*'fnd base rates'!L$110)
+($H986*'fnd base rates'!L$111)
+($I986*'fnd base rates'!L$112)
+($J986*'fnd base rates'!L$113)
+($K986*'fnd base rates'!L$114)
+($M986*'fnd base rates'!L$116)
+($N986*'fnd base rates'!L$117)
+($O986*'fnd base rates'!L$118)
+($P986*VLOOKUP($S986+12,rate_basefnd,12)))</f>
        <v>1351.523406</v>
      </c>
      <c r="AE986" s="1">
        <f>(($D986*'fnd base rates'!M$107)
+($E986*'fnd base rates'!M$108)
+($F986*'fnd base rates'!M$109)
+($G986*'fnd base rates'!M$110)
+($H986*'fnd base rates'!M$111)
+($I986*'fnd base rates'!M$112)
+($J986*'fnd base rates'!M$113)
+($K986*'fnd base rates'!M$114)
+($M986*'fnd base rates'!M$116)
+($N986*'fnd base rates'!M$117)
+($O986*'fnd base rates'!M$118)
+($P986*VLOOKUP($S986+12,rate_basefnd,13)))</f>
        <v>0</v>
      </c>
      <c r="AF986" s="4">
        <f t="shared" si="1147"/>
        <v>9220.2167000000009</v>
      </c>
      <c r="AH986" s="4">
        <f t="shared" si="1148"/>
        <v>3509095650</v>
      </c>
      <c r="AI986" s="4" t="str">
        <f t="shared" si="1149"/>
        <v>3509</v>
      </c>
      <c r="AJ986" s="2" t="str">
        <f t="shared" si="1150"/>
        <v>095</v>
      </c>
      <c r="AK986" s="2" t="str">
        <f t="shared" si="1151"/>
        <v>650</v>
      </c>
      <c r="AL986" s="4">
        <f t="shared" si="1152"/>
        <v>1</v>
      </c>
      <c r="AM986" s="4">
        <f t="shared" si="1144"/>
        <v>1</v>
      </c>
      <c r="AN986" s="4">
        <f t="shared" si="1153"/>
        <v>9220.2167000000009</v>
      </c>
      <c r="AO986" s="4">
        <f t="shared" si="1154"/>
        <v>9220</v>
      </c>
      <c r="AP986" s="4">
        <f t="shared" si="1155"/>
        <v>0</v>
      </c>
      <c r="AQ986" s="2">
        <v>9220</v>
      </c>
      <c r="AW986" s="4">
        <v>9202</v>
      </c>
      <c r="AX986" s="5">
        <f t="shared" si="1156"/>
        <v>18</v>
      </c>
      <c r="AY986" s="4">
        <v>9220</v>
      </c>
      <c r="BB986" s="4">
        <f t="shared" ref="BB986" si="1172">BC986-BA986</f>
        <v>0</v>
      </c>
    </row>
    <row r="987" spans="1:54" s="4" customFormat="1">
      <c r="A987" s="278">
        <v>3509</v>
      </c>
      <c r="B987" s="2">
        <v>3509095763</v>
      </c>
      <c r="C987" s="10" t="s">
        <v>1076</v>
      </c>
      <c r="D987" s="15">
        <f>'fnd enro'!D987</f>
        <v>0</v>
      </c>
      <c r="E987" s="15">
        <f>'fnd enro'!E987</f>
        <v>0</v>
      </c>
      <c r="F987" s="15">
        <f>'fnd enro'!F987</f>
        <v>0</v>
      </c>
      <c r="G987" s="15">
        <f>'fnd enro'!G987</f>
        <v>0</v>
      </c>
      <c r="H987" s="15">
        <f>'fnd enro'!H987</f>
        <v>0</v>
      </c>
      <c r="I987" s="15">
        <f>'fnd enro'!I987</f>
        <v>1</v>
      </c>
      <c r="J987" s="15">
        <f>'fnd enro'!J987</f>
        <v>0</v>
      </c>
      <c r="K987" s="16">
        <f>'fnd enro'!K987</f>
        <v>3.8300000000000001E-2</v>
      </c>
      <c r="L987" s="15">
        <f>'fnd enro'!L987</f>
        <v>0</v>
      </c>
      <c r="M987" s="15">
        <f>'fnd enro'!M987</f>
        <v>0</v>
      </c>
      <c r="N987" s="15">
        <f>'fnd enro'!N987</f>
        <v>0</v>
      </c>
      <c r="O987" s="15">
        <f>'fnd enro'!O987</f>
        <v>0</v>
      </c>
      <c r="P987" s="15">
        <f>'fnd enro'!P987</f>
        <v>1</v>
      </c>
      <c r="Q987" s="15">
        <f>'fnd enro'!R987</f>
        <v>1</v>
      </c>
      <c r="R987" s="16">
        <f t="shared" si="1146"/>
        <v>1</v>
      </c>
      <c r="S987" s="15">
        <f>VALUE('fnd enro'!Q987)</f>
        <v>4</v>
      </c>
      <c r="T987" s="2"/>
      <c r="U987" s="1">
        <f>(($D987*'fnd base rates'!C$107)
+($E987*'fnd base rates'!C$108)
+($F987*'fnd base rates'!C$109)
+($G987*'fnd base rates'!C$110)
+($H987*'fnd base rates'!C$111)
+($I987*'fnd base rates'!C$112)
+($J987*'fnd base rates'!C$113)
+($K987*'fnd base rates'!C$114)
+($M987*'fnd base rates'!C$116)
+($N987*'fnd base rates'!C$117)
+($O987*'fnd base rates'!C$118)
+($P987*VLOOKUP($S987+12,rate_basefnd,3)))
*$R987</f>
        <v>567.69229299999995</v>
      </c>
      <c r="V987" s="1">
        <f>(($D987*'fnd base rates'!D$107)
+($E987*'fnd base rates'!D$108)
+($F987*'fnd base rates'!D$109)
+($G987*'fnd base rates'!D$110)
+($H987*'fnd base rates'!D$111)
+($I987*'fnd base rates'!D$112)
+($J987*'fnd base rates'!D$113)
+($K987*'fnd base rates'!D$114)
+($M987*'fnd base rates'!D$116)
+($N987*'fnd base rates'!D$117)
+($O987*'fnd base rates'!D$118)
+($P987*VLOOKUP($S987+12,rate_basefnd,4)))
*$R987</f>
        <v>993.54</v>
      </c>
      <c r="W987" s="1">
        <f>(($D987*'fnd base rates'!E$107)
+($E987*'fnd base rates'!E$108)
+($F987*'fnd base rates'!E$109)
+($G987*'fnd base rates'!E$110)
+($H987*'fnd base rates'!E$111)
+($I987*'fnd base rates'!E$112)
+($J987*'fnd base rates'!E$113)
+($K987*'fnd base rates'!E$114)
+($M987*'fnd base rates'!E$116)
+($N987*'fnd base rates'!E$117)
+($O987*'fnd base rates'!E$118)
+($P987*VLOOKUP($S987+12,rate_basefnd,5)))
*$R987</f>
        <v>7249.815259</v>
      </c>
      <c r="X987" s="1">
        <f>(($D987*'fnd base rates'!F$107)
+($E987*'fnd base rates'!F$108)
+($F987*'fnd base rates'!F$109)
+($G987*'fnd base rates'!F$110)
+($H987*'fnd base rates'!F$111)
+($I987*'fnd base rates'!F$112)
+($J987*'fnd base rates'!F$113)
+($K987*'fnd base rates'!F$114)
+($M987*'fnd base rates'!F$116)
+($N987*'fnd base rates'!F$117)
+($O987*'fnd base rates'!F$118)
+($P987*VLOOKUP($S987+12,rate_basefnd,6)))
*$R987</f>
        <v>846.10838200000012</v>
      </c>
      <c r="Y987" s="1">
        <f>(($D987*'fnd base rates'!G$107)
+($E987*'fnd base rates'!G$108)
+($F987*'fnd base rates'!G$109)
+($G987*'fnd base rates'!G$110)
+($H987*'fnd base rates'!G$111)
+($I987*'fnd base rates'!G$112)
+($J987*'fnd base rates'!G$113)
+($K987*'fnd base rates'!G$114)
+($M987*'fnd base rates'!G$116)
+($N987*'fnd base rates'!G$117)
+($O987*'fnd base rates'!G$118)
+($P987*VLOOKUP($S987+12,rate_basefnd,7)))
*$R987</f>
        <v>280.50613899999996</v>
      </c>
      <c r="Z987" s="1">
        <f>(($D987*'fnd base rates'!H$107)
+($E987*'fnd base rates'!H$108)
+($F987*'fnd base rates'!H$109)
+($G987*'fnd base rates'!H$110)
+($H987*'fnd base rates'!H$111)
+($I987*'fnd base rates'!H$112)
+($J987*'fnd base rates'!H$113)
+($K987*'fnd base rates'!H$114)
+($M987*'fnd base rates'!H$116)
+($N987*'fnd base rates'!H$117)
+($O987*'fnd base rates'!H$118)
+($P987*VLOOKUP($S987+12,rate_basefnd,8)))</f>
        <v>811.28720999999996</v>
      </c>
      <c r="AA987" s="1">
        <f>(($D987*'fnd base rates'!I$107)
+($E987*'fnd base rates'!I$108)
+($F987*'fnd base rates'!I$109)
+($G987*'fnd base rates'!I$110)
+($H987*'fnd base rates'!I$111)
+($I987*'fnd base rates'!I$112)
+($J987*'fnd base rates'!I$113)
+($K987*'fnd base rates'!I$114)
+($M987*'fnd base rates'!I$116)
+($N987*'fnd base rates'!I$117)
+($O987*'fnd base rates'!I$118)
+($P987*VLOOKUP($S987+12,rate_basefnd,9)))
*$R987</f>
        <v>510.94000000000005</v>
      </c>
      <c r="AB987" s="1">
        <f>(($D987*'fnd base rates'!J$107)
+($E987*'fnd base rates'!J$108)
+($F987*'fnd base rates'!J$109)
+($G987*'fnd base rates'!J$110)
+($H987*'fnd base rates'!J$111)
+($I987*'fnd base rates'!J$112)
+($J987*'fnd base rates'!J$113)
+($K987*'fnd base rates'!J$114)
+($M987*'fnd base rates'!J$116)
+($N987*'fnd base rates'!J$117)
+($O987*'fnd base rates'!J$118)
+($P987*VLOOKUP($S987+12,rate_basefnd,10)))
*$R987</f>
        <v>1085.99</v>
      </c>
      <c r="AC987" s="1">
        <f>(($D987*'fnd base rates'!K$107)
+($E987*'fnd base rates'!K$108)
+($F987*'fnd base rates'!K$109)
+($G987*'fnd base rates'!K$110)
+($H987*'fnd base rates'!K$111)
+($I987*'fnd base rates'!K$112)
+($J987*'fnd base rates'!K$113)
+($K987*'fnd base rates'!K$114)
+($M987*'fnd base rates'!K$116)
+($N987*'fnd base rates'!K$117)
+($O987*'fnd base rates'!K$118)
+($P987*VLOOKUP($S987+12,rate_basefnd,11)))
*$R987</f>
        <v>1099.5940109999999</v>
      </c>
      <c r="AD987" s="1">
        <f>(($D987*'fnd base rates'!L$107)
+($E987*'fnd base rates'!L$108)
+($F987*'fnd base rates'!L$109)
+($G987*'fnd base rates'!L$110)
+($H987*'fnd base rates'!L$111)
+($I987*'fnd base rates'!L$112)
+($J987*'fnd base rates'!L$113)
+($K987*'fnd base rates'!L$114)
+($M987*'fnd base rates'!L$116)
+($N987*'fnd base rates'!L$117)
+($O987*'fnd base rates'!L$118)
+($P987*VLOOKUP($S987+12,rate_basefnd,12)))</f>
        <v>1642.303406</v>
      </c>
      <c r="AE987" s="1">
        <f>(($D987*'fnd base rates'!M$107)
+($E987*'fnd base rates'!M$108)
+($F987*'fnd base rates'!M$109)
+($G987*'fnd base rates'!M$110)
+($H987*'fnd base rates'!M$111)
+($I987*'fnd base rates'!M$112)
+($J987*'fnd base rates'!M$113)
+($K987*'fnd base rates'!M$114)
+($M987*'fnd base rates'!M$116)
+($N987*'fnd base rates'!M$117)
+($O987*'fnd base rates'!M$118)
+($P987*VLOOKUP($S987+12,rate_basefnd,13)))</f>
        <v>0</v>
      </c>
      <c r="AF987" s="4">
        <f t="shared" si="1147"/>
        <v>15087.776699999999</v>
      </c>
      <c r="AH987" s="4">
        <f t="shared" si="1148"/>
        <v>3509095763</v>
      </c>
      <c r="AI987" s="4" t="str">
        <f t="shared" si="1149"/>
        <v>3509</v>
      </c>
      <c r="AJ987" s="2" t="str">
        <f t="shared" si="1150"/>
        <v>095</v>
      </c>
      <c r="AK987" s="2" t="str">
        <f t="shared" si="1151"/>
        <v>763</v>
      </c>
      <c r="AL987" s="4">
        <f t="shared" si="1152"/>
        <v>1</v>
      </c>
      <c r="AM987" s="4">
        <f t="shared" si="1144"/>
        <v>1</v>
      </c>
      <c r="AN987" s="4">
        <f t="shared" si="1153"/>
        <v>15087.776699999999</v>
      </c>
      <c r="AO987" s="4">
        <f t="shared" si="1154"/>
        <v>15088</v>
      </c>
      <c r="AP987" s="4">
        <f t="shared" si="1155"/>
        <v>0</v>
      </c>
      <c r="AQ987" s="2">
        <v>15088</v>
      </c>
      <c r="AW987" s="4">
        <v>15066</v>
      </c>
      <c r="AX987" s="5">
        <f t="shared" si="1156"/>
        <v>22</v>
      </c>
      <c r="AY987" s="4">
        <v>15088</v>
      </c>
      <c r="BB987" s="4">
        <f t="shared" ref="BB987" si="1173">BC987-BA987</f>
        <v>0</v>
      </c>
    </row>
    <row r="988" spans="1:54" s="4" customFormat="1">
      <c r="A988" s="278">
        <v>3510</v>
      </c>
      <c r="B988" s="2">
        <v>3510281061</v>
      </c>
      <c r="C988" s="10" t="s">
        <v>1091</v>
      </c>
      <c r="D988" s="15">
        <f>'fnd enro'!D988</f>
        <v>0</v>
      </c>
      <c r="E988" s="15">
        <f>'fnd enro'!E988</f>
        <v>0</v>
      </c>
      <c r="F988" s="15">
        <f>'fnd enro'!F988</f>
        <v>0</v>
      </c>
      <c r="G988" s="15">
        <f>'fnd enro'!G988</f>
        <v>2</v>
      </c>
      <c r="H988" s="15">
        <f>'fnd enro'!H988</f>
        <v>1</v>
      </c>
      <c r="I988" s="15">
        <f>'fnd enro'!I988</f>
        <v>0</v>
      </c>
      <c r="J988" s="15">
        <f>'fnd enro'!J988</f>
        <v>0</v>
      </c>
      <c r="K988" s="16">
        <f>'fnd enro'!K988</f>
        <v>0.1149</v>
      </c>
      <c r="L988" s="15">
        <f>'fnd enro'!L988</f>
        <v>0</v>
      </c>
      <c r="M988" s="15">
        <f>'fnd enro'!M988</f>
        <v>0</v>
      </c>
      <c r="N988" s="15">
        <f>'fnd enro'!N988</f>
        <v>0</v>
      </c>
      <c r="O988" s="15">
        <f>'fnd enro'!O988</f>
        <v>0</v>
      </c>
      <c r="P988" s="15">
        <f>'fnd enro'!P988</f>
        <v>2</v>
      </c>
      <c r="Q988" s="15">
        <f>'fnd enro'!R988</f>
        <v>3</v>
      </c>
      <c r="R988" s="16">
        <f t="shared" si="1146"/>
        <v>1</v>
      </c>
      <c r="S988" s="15">
        <f>VALUE('fnd enro'!Q988)</f>
        <v>10</v>
      </c>
      <c r="T988" s="2"/>
      <c r="U988" s="1">
        <f>(($D988*'fnd base rates'!C$107)
+($E988*'fnd base rates'!C$108)
+($F988*'fnd base rates'!C$109)
+($G988*'fnd base rates'!C$110)
+($H988*'fnd base rates'!C$111)
+($I988*'fnd base rates'!C$112)
+($J988*'fnd base rates'!C$113)
+($K988*'fnd base rates'!C$114)
+($M988*'fnd base rates'!C$116)
+($N988*'fnd base rates'!C$117)
+($O988*'fnd base rates'!C$118)
+($P988*VLOOKUP($S988+12,rate_basefnd,3)))
*$R988</f>
        <v>1677.9068790000001</v>
      </c>
      <c r="V988" s="1">
        <f>(($D988*'fnd base rates'!D$107)
+($E988*'fnd base rates'!D$108)
+($F988*'fnd base rates'!D$109)
+($G988*'fnd base rates'!D$110)
+($H988*'fnd base rates'!D$111)
+($I988*'fnd base rates'!D$112)
+($J988*'fnd base rates'!D$113)
+($K988*'fnd base rates'!D$114)
+($M988*'fnd base rates'!D$116)
+($N988*'fnd base rates'!D$117)
+($O988*'fnd base rates'!D$118)
+($P988*VLOOKUP($S988+12,rate_basefnd,4)))
*$R988</f>
        <v>2861.31</v>
      </c>
      <c r="W988" s="1">
        <f>(($D988*'fnd base rates'!E$107)
+($E988*'fnd base rates'!E$108)
+($F988*'fnd base rates'!E$109)
+($G988*'fnd base rates'!E$110)
+($H988*'fnd base rates'!E$111)
+($I988*'fnd base rates'!E$112)
+($J988*'fnd base rates'!E$113)
+($K988*'fnd base rates'!E$114)
+($M988*'fnd base rates'!E$116)
+($N988*'fnd base rates'!E$117)
+($O988*'fnd base rates'!E$118)
+($P988*VLOOKUP($S988+12,rate_basefnd,5)))
*$R988</f>
        <v>17219.745777</v>
      </c>
      <c r="X988" s="1">
        <f>(($D988*'fnd base rates'!F$107)
+($E988*'fnd base rates'!F$108)
+($F988*'fnd base rates'!F$109)
+($G988*'fnd base rates'!F$110)
+($H988*'fnd base rates'!F$111)
+($I988*'fnd base rates'!F$112)
+($J988*'fnd base rates'!F$113)
+($K988*'fnd base rates'!F$114)
+($M988*'fnd base rates'!F$116)
+($N988*'fnd base rates'!F$117)
+($O988*'fnd base rates'!F$118)
+($P988*VLOOKUP($S988+12,rate_basefnd,6)))
*$R988</f>
        <v>3332.2051459999998</v>
      </c>
      <c r="Y988" s="1">
        <f>(($D988*'fnd base rates'!G$107)
+($E988*'fnd base rates'!G$108)
+($F988*'fnd base rates'!G$109)
+($G988*'fnd base rates'!G$110)
+($H988*'fnd base rates'!G$111)
+($I988*'fnd base rates'!G$112)
+($J988*'fnd base rates'!G$113)
+($K988*'fnd base rates'!G$114)
+($M988*'fnd base rates'!G$116)
+($N988*'fnd base rates'!G$117)
+($O988*'fnd base rates'!G$118)
+($P988*VLOOKUP($S988+12,rate_basefnd,7)))
*$R988</f>
        <v>775.77841699999999</v>
      </c>
      <c r="Z988" s="1">
        <f>(($D988*'fnd base rates'!H$107)
+($E988*'fnd base rates'!H$108)
+($F988*'fnd base rates'!H$109)
+($G988*'fnd base rates'!H$110)
+($H988*'fnd base rates'!H$111)
+($I988*'fnd base rates'!H$112)
+($J988*'fnd base rates'!H$113)
+($K988*'fnd base rates'!H$114)
+($M988*'fnd base rates'!H$116)
+($N988*'fnd base rates'!H$117)
+($O988*'fnd base rates'!H$118)
+($P988*VLOOKUP($S988+12,rate_basefnd,8)))</f>
        <v>1550.6116300000001</v>
      </c>
      <c r="AA988" s="1">
        <f>(($D988*'fnd base rates'!I$107)
+($E988*'fnd base rates'!I$108)
+($F988*'fnd base rates'!I$109)
+($G988*'fnd base rates'!I$110)
+($H988*'fnd base rates'!I$111)
+($I988*'fnd base rates'!I$112)
+($J988*'fnd base rates'!I$113)
+($K988*'fnd base rates'!I$114)
+($M988*'fnd base rates'!I$116)
+($N988*'fnd base rates'!I$117)
+($O988*'fnd base rates'!I$118)
+($P988*VLOOKUP($S988+12,rate_basefnd,9)))
*$R988</f>
        <v>1136.4000000000001</v>
      </c>
      <c r="AB988" s="1">
        <f>(($D988*'fnd base rates'!J$107)
+($E988*'fnd base rates'!J$108)
+($F988*'fnd base rates'!J$109)
+($G988*'fnd base rates'!J$110)
+($H988*'fnd base rates'!J$111)
+($I988*'fnd base rates'!J$112)
+($J988*'fnd base rates'!J$113)
+($K988*'fnd base rates'!J$114)
+($M988*'fnd base rates'!J$116)
+($N988*'fnd base rates'!J$117)
+($O988*'fnd base rates'!J$118)
+($P988*VLOOKUP($S988+12,rate_basefnd,10)))
*$R988</f>
        <v>1895.38</v>
      </c>
      <c r="AC988" s="1">
        <f>(($D988*'fnd base rates'!K$107)
+($E988*'fnd base rates'!K$108)
+($F988*'fnd base rates'!K$109)
+($G988*'fnd base rates'!K$110)
+($H988*'fnd base rates'!K$111)
+($I988*'fnd base rates'!K$112)
+($J988*'fnd base rates'!K$113)
+($K988*'fnd base rates'!K$114)
+($M988*'fnd base rates'!K$116)
+($N988*'fnd base rates'!K$117)
+($O988*'fnd base rates'!K$118)
+($P988*VLOOKUP($S988+12,rate_basefnd,11)))
*$R988</f>
        <v>3234.1020330000001</v>
      </c>
      <c r="AD988" s="1">
        <f>(($D988*'fnd base rates'!L$107)
+($E988*'fnd base rates'!L$108)
+($F988*'fnd base rates'!L$109)
+($G988*'fnd base rates'!L$110)
+($H988*'fnd base rates'!L$111)
+($I988*'fnd base rates'!L$112)
+($J988*'fnd base rates'!L$113)
+($K988*'fnd base rates'!L$114)
+($M988*'fnd base rates'!L$116)
+($N988*'fnd base rates'!L$117)
+($O988*'fnd base rates'!L$118)
+($P988*VLOOKUP($S988+12,rate_basefnd,12)))</f>
        <v>5008.5702180000008</v>
      </c>
      <c r="AE988" s="1">
        <f>(($D988*'fnd base rates'!M$107)
+($E988*'fnd base rates'!M$108)
+($F988*'fnd base rates'!M$109)
+($G988*'fnd base rates'!M$110)
+($H988*'fnd base rates'!M$111)
+($I988*'fnd base rates'!M$112)
+($J988*'fnd base rates'!M$113)
+($K988*'fnd base rates'!M$114)
+($M988*'fnd base rates'!M$116)
+($N988*'fnd base rates'!M$117)
+($O988*'fnd base rates'!M$118)
+($P988*VLOOKUP($S988+12,rate_basefnd,13)))</f>
        <v>0</v>
      </c>
      <c r="AF988" s="4">
        <f t="shared" si="1147"/>
        <v>38692.010100000007</v>
      </c>
      <c r="AH988" s="4">
        <f t="shared" si="1148"/>
        <v>3510281061</v>
      </c>
      <c r="AI988" s="4" t="str">
        <f t="shared" si="1149"/>
        <v>3510</v>
      </c>
      <c r="AJ988" s="2" t="str">
        <f t="shared" si="1150"/>
        <v>281</v>
      </c>
      <c r="AK988" s="2" t="str">
        <f t="shared" si="1151"/>
        <v>061</v>
      </c>
      <c r="AL988" s="4">
        <f t="shared" si="1152"/>
        <v>1</v>
      </c>
      <c r="AM988" s="4">
        <f t="shared" si="1144"/>
        <v>3</v>
      </c>
      <c r="AN988" s="4">
        <f t="shared" si="1153"/>
        <v>38692.010100000007</v>
      </c>
      <c r="AO988" s="4">
        <f t="shared" si="1154"/>
        <v>12897</v>
      </c>
      <c r="AP988" s="4">
        <f t="shared" si="1155"/>
        <v>0</v>
      </c>
      <c r="AQ988" s="2">
        <v>12897</v>
      </c>
      <c r="AW988" s="4">
        <v>12839</v>
      </c>
      <c r="AX988" s="5">
        <f t="shared" si="1156"/>
        <v>58</v>
      </c>
      <c r="AY988" s="4">
        <v>12897</v>
      </c>
      <c r="BB988" s="4">
        <f t="shared" ref="BB988" si="1174">BC988-BA988</f>
        <v>0</v>
      </c>
    </row>
    <row r="989" spans="1:54" s="4" customFormat="1">
      <c r="A989" s="278">
        <v>3510</v>
      </c>
      <c r="B989" s="2">
        <v>3510281087</v>
      </c>
      <c r="C989" s="10" t="s">
        <v>1091</v>
      </c>
      <c r="D989" s="15">
        <f>'fnd enro'!D989</f>
        <v>0</v>
      </c>
      <c r="E989" s="15">
        <f>'fnd enro'!E989</f>
        <v>0</v>
      </c>
      <c r="F989" s="15">
        <f>'fnd enro'!F989</f>
        <v>0</v>
      </c>
      <c r="G989" s="15">
        <f>'fnd enro'!G989</f>
        <v>1</v>
      </c>
      <c r="H989" s="15">
        <f>'fnd enro'!H989</f>
        <v>0</v>
      </c>
      <c r="I989" s="15">
        <f>'fnd enro'!I989</f>
        <v>0</v>
      </c>
      <c r="J989" s="15">
        <f>'fnd enro'!J989</f>
        <v>0</v>
      </c>
      <c r="K989" s="16">
        <f>'fnd enro'!K989</f>
        <v>3.8300000000000001E-2</v>
      </c>
      <c r="L989" s="15">
        <f>'fnd enro'!L989</f>
        <v>0</v>
      </c>
      <c r="M989" s="15">
        <f>'fnd enro'!M989</f>
        <v>1</v>
      </c>
      <c r="N989" s="15">
        <f>'fnd enro'!N989</f>
        <v>0</v>
      </c>
      <c r="O989" s="15">
        <f>'fnd enro'!O989</f>
        <v>0</v>
      </c>
      <c r="P989" s="15">
        <f>'fnd enro'!P989</f>
        <v>0</v>
      </c>
      <c r="Q989" s="15">
        <f>'fnd enro'!R989</f>
        <v>1</v>
      </c>
      <c r="R989" s="16">
        <f t="shared" si="1146"/>
        <v>1</v>
      </c>
      <c r="S989" s="15">
        <f>VALUE('fnd enro'!Q989)</f>
        <v>5</v>
      </c>
      <c r="T989" s="2"/>
      <c r="U989" s="1">
        <f>(($D989*'fnd base rates'!C$107)
+($E989*'fnd base rates'!C$108)
+($F989*'fnd base rates'!C$109)
+($G989*'fnd base rates'!C$110)
+($H989*'fnd base rates'!C$111)
+($I989*'fnd base rates'!C$112)
+($J989*'fnd base rates'!C$113)
+($K989*'fnd base rates'!C$114)
+($M989*'fnd base rates'!C$116)
+($N989*'fnd base rates'!C$117)
+($O989*'fnd base rates'!C$118)
+($P989*VLOOKUP($S989+12,rate_basefnd,3)))
*$R989</f>
        <v>607.53229299999998</v>
      </c>
      <c r="V989" s="1">
        <f>(($D989*'fnd base rates'!D$107)
+($E989*'fnd base rates'!D$108)
+($F989*'fnd base rates'!D$109)
+($G989*'fnd base rates'!D$110)
+($H989*'fnd base rates'!D$111)
+($I989*'fnd base rates'!D$112)
+($J989*'fnd base rates'!D$113)
+($K989*'fnd base rates'!D$114)
+($M989*'fnd base rates'!D$116)
+($N989*'fnd base rates'!D$117)
+($O989*'fnd base rates'!D$118)
+($P989*VLOOKUP($S989+12,rate_basefnd,4)))
*$R989</f>
        <v>898.4</v>
      </c>
      <c r="W989" s="1">
        <f>(($D989*'fnd base rates'!E$107)
+($E989*'fnd base rates'!E$108)
+($F989*'fnd base rates'!E$109)
+($G989*'fnd base rates'!E$110)
+($H989*'fnd base rates'!E$111)
+($I989*'fnd base rates'!E$112)
+($J989*'fnd base rates'!E$113)
+($K989*'fnd base rates'!E$114)
+($M989*'fnd base rates'!E$116)
+($N989*'fnd base rates'!E$117)
+($O989*'fnd base rates'!E$118)
+($P989*VLOOKUP($S989+12,rate_basefnd,5)))
*$R989</f>
        <v>4874.4152589999994</v>
      </c>
      <c r="X989" s="1">
        <f>(($D989*'fnd base rates'!F$107)
+($E989*'fnd base rates'!F$108)
+($F989*'fnd base rates'!F$109)
+($G989*'fnd base rates'!F$110)
+($H989*'fnd base rates'!F$111)
+($I989*'fnd base rates'!F$112)
+($J989*'fnd base rates'!F$113)
+($K989*'fnd base rates'!F$114)
+($M989*'fnd base rates'!F$116)
+($N989*'fnd base rates'!F$117)
+($O989*'fnd base rates'!F$118)
+($P989*VLOOKUP($S989+12,rate_basefnd,6)))
*$R989</f>
        <v>1357.4083820000001</v>
      </c>
      <c r="Y989" s="1">
        <f>(($D989*'fnd base rates'!G$107)
+($E989*'fnd base rates'!G$108)
+($F989*'fnd base rates'!G$109)
+($G989*'fnd base rates'!G$110)
+($H989*'fnd base rates'!G$111)
+($I989*'fnd base rates'!G$112)
+($J989*'fnd base rates'!G$113)
+($K989*'fnd base rates'!G$114)
+($M989*'fnd base rates'!G$116)
+($N989*'fnd base rates'!G$117)
+($O989*'fnd base rates'!G$118)
+($P989*VLOOKUP($S989+12,rate_basefnd,7)))
*$R989</f>
        <v>197.406139</v>
      </c>
      <c r="Z989" s="1">
        <f>(($D989*'fnd base rates'!H$107)
+($E989*'fnd base rates'!H$108)
+($F989*'fnd base rates'!H$109)
+($G989*'fnd base rates'!H$110)
+($H989*'fnd base rates'!H$111)
+($I989*'fnd base rates'!H$112)
+($J989*'fnd base rates'!H$113)
+($K989*'fnd base rates'!H$114)
+($M989*'fnd base rates'!H$116)
+($N989*'fnd base rates'!H$117)
+($O989*'fnd base rates'!H$118)
+($P989*VLOOKUP($S989+12,rate_basefnd,8)))</f>
        <v>619.52720999999997</v>
      </c>
      <c r="AA989" s="1">
        <f>(($D989*'fnd base rates'!I$107)
+($E989*'fnd base rates'!I$108)
+($F989*'fnd base rates'!I$109)
+($G989*'fnd base rates'!I$110)
+($H989*'fnd base rates'!I$111)
+($I989*'fnd base rates'!I$112)
+($J989*'fnd base rates'!I$113)
+($K989*'fnd base rates'!I$114)
+($M989*'fnd base rates'!I$116)
+($N989*'fnd base rates'!I$117)
+($O989*'fnd base rates'!I$118)
+($P989*VLOOKUP($S989+12,rate_basefnd,9)))
*$R989</f>
        <v>339.98</v>
      </c>
      <c r="AB989" s="1">
        <f>(($D989*'fnd base rates'!J$107)
+($E989*'fnd base rates'!J$108)
+($F989*'fnd base rates'!J$109)
+($G989*'fnd base rates'!J$110)
+($H989*'fnd base rates'!J$111)
+($I989*'fnd base rates'!J$112)
+($J989*'fnd base rates'!J$113)
+($K989*'fnd base rates'!J$114)
+($M989*'fnd base rates'!J$116)
+($N989*'fnd base rates'!J$117)
+($O989*'fnd base rates'!J$118)
+($P989*VLOOKUP($S989+12,rate_basefnd,10)))
*$R989</f>
        <v>169.51999999999998</v>
      </c>
      <c r="AC989" s="1">
        <f>(($D989*'fnd base rates'!K$107)
+($E989*'fnd base rates'!K$108)
+($F989*'fnd base rates'!K$109)
+($G989*'fnd base rates'!K$110)
+($H989*'fnd base rates'!K$111)
+($I989*'fnd base rates'!K$112)
+($J989*'fnd base rates'!K$113)
+($K989*'fnd base rates'!K$114)
+($M989*'fnd base rates'!K$116)
+($N989*'fnd base rates'!K$117)
+($O989*'fnd base rates'!K$118)
+($P989*VLOOKUP($S989+12,rate_basefnd,11)))
*$R989</f>
        <v>1336.9140110000001</v>
      </c>
      <c r="AD989" s="1">
        <f>(($D989*'fnd base rates'!L$107)
+($E989*'fnd base rates'!L$108)
+($F989*'fnd base rates'!L$109)
+($G989*'fnd base rates'!L$110)
+($H989*'fnd base rates'!L$111)
+($I989*'fnd base rates'!L$112)
+($J989*'fnd base rates'!L$113)
+($K989*'fnd base rates'!L$114)
+($M989*'fnd base rates'!L$116)
+($N989*'fnd base rates'!L$117)
+($O989*'fnd base rates'!L$118)
+($P989*VLOOKUP($S989+12,rate_basefnd,12)))</f>
        <v>1564.813406</v>
      </c>
      <c r="AE989" s="1">
        <f>(($D989*'fnd base rates'!M$107)
+($E989*'fnd base rates'!M$108)
+($F989*'fnd base rates'!M$109)
+($G989*'fnd base rates'!M$110)
+($H989*'fnd base rates'!M$111)
+($I989*'fnd base rates'!M$112)
+($J989*'fnd base rates'!M$113)
+($K989*'fnd base rates'!M$114)
+($M989*'fnd base rates'!M$116)
+($N989*'fnd base rates'!M$117)
+($O989*'fnd base rates'!M$118)
+($P989*VLOOKUP($S989+12,rate_basefnd,13)))</f>
        <v>0</v>
      </c>
      <c r="AF989" s="4">
        <f t="shared" si="1147"/>
        <v>11965.916699999998</v>
      </c>
      <c r="AH989" s="4">
        <f t="shared" si="1148"/>
        <v>3510281087</v>
      </c>
      <c r="AI989" s="4" t="str">
        <f t="shared" si="1149"/>
        <v>3510</v>
      </c>
      <c r="AJ989" s="2" t="str">
        <f t="shared" si="1150"/>
        <v>281</v>
      </c>
      <c r="AK989" s="2" t="str">
        <f t="shared" si="1151"/>
        <v>087</v>
      </c>
      <c r="AL989" s="4">
        <f t="shared" si="1152"/>
        <v>1</v>
      </c>
      <c r="AM989" s="4">
        <f t="shared" si="1144"/>
        <v>1</v>
      </c>
      <c r="AN989" s="4">
        <f t="shared" si="1153"/>
        <v>11965.916699999998</v>
      </c>
      <c r="AO989" s="4">
        <f t="shared" si="1154"/>
        <v>11966</v>
      </c>
      <c r="AP989" s="4">
        <f t="shared" si="1155"/>
        <v>0</v>
      </c>
      <c r="AQ989" s="2">
        <v>11966</v>
      </c>
      <c r="AW989" s="4">
        <v>11942</v>
      </c>
      <c r="AX989" s="5">
        <f t="shared" si="1156"/>
        <v>24</v>
      </c>
      <c r="AY989" s="4">
        <v>11966</v>
      </c>
      <c r="BB989" s="4">
        <f t="shared" ref="BB989" si="1175">BC989-BA989</f>
        <v>0</v>
      </c>
    </row>
    <row r="990" spans="1:54" s="4" customFormat="1">
      <c r="A990" s="278">
        <v>3510</v>
      </c>
      <c r="B990" s="2">
        <v>3510281137</v>
      </c>
      <c r="C990" s="10" t="s">
        <v>1091</v>
      </c>
      <c r="D990" s="15">
        <f>'fnd enro'!D990</f>
        <v>0</v>
      </c>
      <c r="E990" s="15">
        <f>'fnd enro'!E990</f>
        <v>0</v>
      </c>
      <c r="F990" s="15">
        <f>'fnd enro'!F990</f>
        <v>0</v>
      </c>
      <c r="G990" s="15">
        <f>'fnd enro'!G990</f>
        <v>5</v>
      </c>
      <c r="H990" s="15">
        <f>'fnd enro'!H990</f>
        <v>1</v>
      </c>
      <c r="I990" s="15">
        <f>'fnd enro'!I990</f>
        <v>0</v>
      </c>
      <c r="J990" s="15">
        <f>'fnd enro'!J990</f>
        <v>0</v>
      </c>
      <c r="K990" s="16">
        <f>'fnd enro'!K990</f>
        <v>0.2298</v>
      </c>
      <c r="L990" s="15">
        <f>'fnd enro'!L990</f>
        <v>0</v>
      </c>
      <c r="M990" s="15">
        <f>'fnd enro'!M990</f>
        <v>0</v>
      </c>
      <c r="N990" s="15">
        <f>'fnd enro'!N990</f>
        <v>0</v>
      </c>
      <c r="O990" s="15">
        <f>'fnd enro'!O990</f>
        <v>0</v>
      </c>
      <c r="P990" s="15">
        <f>'fnd enro'!P990</f>
        <v>6</v>
      </c>
      <c r="Q990" s="15">
        <f>'fnd enro'!R990</f>
        <v>6</v>
      </c>
      <c r="R990" s="16">
        <f t="shared" si="1146"/>
        <v>1</v>
      </c>
      <c r="S990" s="15">
        <f>VALUE('fnd enro'!Q990)</f>
        <v>12</v>
      </c>
      <c r="T990" s="2"/>
      <c r="U990" s="1">
        <f>(($D990*'fnd base rates'!C$107)
+($E990*'fnd base rates'!C$108)
+($F990*'fnd base rates'!C$109)
+($G990*'fnd base rates'!C$110)
+($H990*'fnd base rates'!C$111)
+($I990*'fnd base rates'!C$112)
+($J990*'fnd base rates'!C$113)
+($K990*'fnd base rates'!C$114)
+($M990*'fnd base rates'!C$116)
+($N990*'fnd base rates'!C$117)
+($O990*'fnd base rates'!C$118)
+($P990*VLOOKUP($S990+12,rate_basefnd,3)))
*$R990</f>
        <v>3520.8737579999997</v>
      </c>
      <c r="V990" s="1">
        <f>(($D990*'fnd base rates'!D$107)
+($E990*'fnd base rates'!D$108)
+($F990*'fnd base rates'!D$109)
+($G990*'fnd base rates'!D$110)
+($H990*'fnd base rates'!D$111)
+($I990*'fnd base rates'!D$112)
+($J990*'fnd base rates'!D$113)
+($K990*'fnd base rates'!D$114)
+($M990*'fnd base rates'!D$116)
+($N990*'fnd base rates'!D$117)
+($O990*'fnd base rates'!D$118)
+($P990*VLOOKUP($S990+12,rate_basefnd,4)))
*$R990</f>
        <v>6504.6</v>
      </c>
      <c r="W990" s="1">
        <f>(($D990*'fnd base rates'!E$107)
+($E990*'fnd base rates'!E$108)
+($F990*'fnd base rates'!E$109)
+($G990*'fnd base rates'!E$110)
+($H990*'fnd base rates'!E$111)
+($I990*'fnd base rates'!E$112)
+($J990*'fnd base rates'!E$113)
+($K990*'fnd base rates'!E$114)
+($M990*'fnd base rates'!E$116)
+($N990*'fnd base rates'!E$117)
+($O990*'fnd base rates'!E$118)
+($P990*VLOOKUP($S990+12,rate_basefnd,5)))
*$R990</f>
        <v>42475.901553999996</v>
      </c>
      <c r="X990" s="1">
        <f>(($D990*'fnd base rates'!F$107)
+($E990*'fnd base rates'!F$108)
+($F990*'fnd base rates'!F$109)
+($G990*'fnd base rates'!F$110)
+($H990*'fnd base rates'!F$111)
+($I990*'fnd base rates'!F$112)
+($J990*'fnd base rates'!F$113)
+($K990*'fnd base rates'!F$114)
+($M990*'fnd base rates'!F$116)
+($N990*'fnd base rates'!F$117)
+($O990*'fnd base rates'!F$118)
+($P990*VLOOKUP($S990+12,rate_basefnd,6)))
*$R990</f>
        <v>6905.6202920000005</v>
      </c>
      <c r="Y990" s="1">
        <f>(($D990*'fnd base rates'!G$107)
+($E990*'fnd base rates'!G$108)
+($F990*'fnd base rates'!G$109)
+($G990*'fnd base rates'!G$110)
+($H990*'fnd base rates'!G$111)
+($I990*'fnd base rates'!G$112)
+($J990*'fnd base rates'!G$113)
+($K990*'fnd base rates'!G$114)
+($M990*'fnd base rates'!G$116)
+($N990*'fnd base rates'!G$117)
+($O990*'fnd base rates'!G$118)
+($P990*VLOOKUP($S990+12,rate_basefnd,7)))
*$R990</f>
        <v>1910.7368339999998</v>
      </c>
      <c r="Z990" s="1">
        <f>(($D990*'fnd base rates'!H$107)
+($E990*'fnd base rates'!H$108)
+($F990*'fnd base rates'!H$109)
+($G990*'fnd base rates'!H$110)
+($H990*'fnd base rates'!H$111)
+($I990*'fnd base rates'!H$112)
+($J990*'fnd base rates'!H$113)
+($K990*'fnd base rates'!H$114)
+($M990*'fnd base rates'!H$116)
+($N990*'fnd base rates'!H$117)
+($O990*'fnd base rates'!H$118)
+($P990*VLOOKUP($S990+12,rate_basefnd,8)))</f>
        <v>3157.96326</v>
      </c>
      <c r="AA990" s="1">
        <f>(($D990*'fnd base rates'!I$107)
+($E990*'fnd base rates'!I$108)
+($F990*'fnd base rates'!I$109)
+($G990*'fnd base rates'!I$110)
+($H990*'fnd base rates'!I$111)
+($I990*'fnd base rates'!I$112)
+($J990*'fnd base rates'!I$113)
+($K990*'fnd base rates'!I$114)
+($M990*'fnd base rates'!I$116)
+($N990*'fnd base rates'!I$117)
+($O990*'fnd base rates'!I$118)
+($P990*VLOOKUP($S990+12,rate_basefnd,9)))
*$R990</f>
        <v>2514.5</v>
      </c>
      <c r="AB990" s="1">
        <f>(($D990*'fnd base rates'!J$107)
+($E990*'fnd base rates'!J$108)
+($F990*'fnd base rates'!J$109)
+($G990*'fnd base rates'!J$110)
+($H990*'fnd base rates'!J$111)
+($I990*'fnd base rates'!J$112)
+($J990*'fnd base rates'!J$113)
+($K990*'fnd base rates'!J$114)
+($M990*'fnd base rates'!J$116)
+($N990*'fnd base rates'!J$117)
+($O990*'fnd base rates'!J$118)
+($P990*VLOOKUP($S990+12,rate_basefnd,10)))
*$R990</f>
        <v>5304.66</v>
      </c>
      <c r="AC990" s="1">
        <f>(($D990*'fnd base rates'!K$107)
+($E990*'fnd base rates'!K$108)
+($F990*'fnd base rates'!K$109)
+($G990*'fnd base rates'!K$110)
+($H990*'fnd base rates'!K$111)
+($I990*'fnd base rates'!K$112)
+($J990*'fnd base rates'!K$113)
+($K990*'fnd base rates'!K$114)
+($M990*'fnd base rates'!K$116)
+($N990*'fnd base rates'!K$117)
+($O990*'fnd base rates'!K$118)
+($P990*VLOOKUP($S990+12,rate_basefnd,11)))
*$R990</f>
        <v>6389.7840660000002</v>
      </c>
      <c r="AD990" s="1">
        <f>(($D990*'fnd base rates'!L$107)
+($E990*'fnd base rates'!L$108)
+($F990*'fnd base rates'!L$109)
+($G990*'fnd base rates'!L$110)
+($H990*'fnd base rates'!L$111)
+($I990*'fnd base rates'!L$112)
+($J990*'fnd base rates'!L$113)
+($K990*'fnd base rates'!L$114)
+($M990*'fnd base rates'!L$116)
+($N990*'fnd base rates'!L$117)
+($O990*'fnd base rates'!L$118)
+($P990*VLOOKUP($S990+12,rate_basefnd,12)))</f>
        <v>11203.920436</v>
      </c>
      <c r="AE990" s="1">
        <f>(($D990*'fnd base rates'!M$107)
+($E990*'fnd base rates'!M$108)
+($F990*'fnd base rates'!M$109)
+($G990*'fnd base rates'!M$110)
+($H990*'fnd base rates'!M$111)
+($I990*'fnd base rates'!M$112)
+($J990*'fnd base rates'!M$113)
+($K990*'fnd base rates'!M$114)
+($M990*'fnd base rates'!M$116)
+($N990*'fnd base rates'!M$117)
+($O990*'fnd base rates'!M$118)
+($P990*VLOOKUP($S990+12,rate_basefnd,13)))</f>
        <v>0</v>
      </c>
      <c r="AF990" s="4">
        <f t="shared" si="1147"/>
        <v>89888.560199999993</v>
      </c>
      <c r="AH990" s="4">
        <f t="shared" si="1148"/>
        <v>3510281137</v>
      </c>
      <c r="AI990" s="4" t="str">
        <f t="shared" si="1149"/>
        <v>3510</v>
      </c>
      <c r="AJ990" s="2" t="str">
        <f t="shared" si="1150"/>
        <v>281</v>
      </c>
      <c r="AK990" s="2" t="str">
        <f t="shared" si="1151"/>
        <v>137</v>
      </c>
      <c r="AL990" s="4">
        <f t="shared" si="1152"/>
        <v>1</v>
      </c>
      <c r="AM990" s="4">
        <f t="shared" si="1144"/>
        <v>6</v>
      </c>
      <c r="AN990" s="4">
        <f t="shared" si="1153"/>
        <v>89888.560199999993</v>
      </c>
      <c r="AO990" s="4">
        <f t="shared" si="1154"/>
        <v>14981</v>
      </c>
      <c r="AP990" s="4">
        <f t="shared" si="1155"/>
        <v>0</v>
      </c>
      <c r="AQ990" s="2">
        <v>14981</v>
      </c>
      <c r="AW990" s="4">
        <v>14860</v>
      </c>
      <c r="AX990" s="5">
        <f t="shared" si="1156"/>
        <v>121</v>
      </c>
      <c r="AY990" s="4">
        <v>14981</v>
      </c>
      <c r="BB990" s="4">
        <f t="shared" ref="BB990" si="1176">BC990-BA990</f>
        <v>0</v>
      </c>
    </row>
    <row r="991" spans="1:54" s="4" customFormat="1">
      <c r="A991" s="278">
        <v>3510</v>
      </c>
      <c r="B991" s="2">
        <v>3510281159</v>
      </c>
      <c r="C991" s="10" t="s">
        <v>1091</v>
      </c>
      <c r="D991" s="15">
        <f>'fnd enro'!D991</f>
        <v>0</v>
      </c>
      <c r="E991" s="15">
        <f>'fnd enro'!E991</f>
        <v>0</v>
      </c>
      <c r="F991" s="15">
        <f>'fnd enro'!F991</f>
        <v>0</v>
      </c>
      <c r="G991" s="15">
        <f>'fnd enro'!G991</f>
        <v>1</v>
      </c>
      <c r="H991" s="15">
        <f>'fnd enro'!H991</f>
        <v>0</v>
      </c>
      <c r="I991" s="15">
        <f>'fnd enro'!I991</f>
        <v>0</v>
      </c>
      <c r="J991" s="15">
        <f>'fnd enro'!J991</f>
        <v>0</v>
      </c>
      <c r="K991" s="16">
        <f>'fnd enro'!K991</f>
        <v>3.8300000000000001E-2</v>
      </c>
      <c r="L991" s="15">
        <f>'fnd enro'!L991</f>
        <v>0</v>
      </c>
      <c r="M991" s="15">
        <f>'fnd enro'!M991</f>
        <v>0</v>
      </c>
      <c r="N991" s="15">
        <f>'fnd enro'!N991</f>
        <v>0</v>
      </c>
      <c r="O991" s="15">
        <f>'fnd enro'!O991</f>
        <v>0</v>
      </c>
      <c r="P991" s="15">
        <f>'fnd enro'!P991</f>
        <v>0</v>
      </c>
      <c r="Q991" s="15">
        <f>'fnd enro'!R991</f>
        <v>1</v>
      </c>
      <c r="R991" s="16">
        <f t="shared" si="1146"/>
        <v>1</v>
      </c>
      <c r="S991" s="15">
        <f>VALUE('fnd enro'!Q991)</f>
        <v>2</v>
      </c>
      <c r="T991" s="2"/>
      <c r="U991" s="1">
        <f>(($D991*'fnd base rates'!C$107)
+($E991*'fnd base rates'!C$108)
+($F991*'fnd base rates'!C$109)
+($G991*'fnd base rates'!C$110)
+($H991*'fnd base rates'!C$111)
+($I991*'fnd base rates'!C$112)
+($J991*'fnd base rates'!C$113)
+($K991*'fnd base rates'!C$114)
+($M991*'fnd base rates'!C$116)
+($N991*'fnd base rates'!C$117)
+($O991*'fnd base rates'!C$118)
+($P991*VLOOKUP($S991+12,rate_basefnd,3)))
*$R991</f>
        <v>512.52229299999999</v>
      </c>
      <c r="V991" s="1">
        <f>(($D991*'fnd base rates'!D$107)
+($E991*'fnd base rates'!D$108)
+($F991*'fnd base rates'!D$109)
+($G991*'fnd base rates'!D$110)
+($H991*'fnd base rates'!D$111)
+($I991*'fnd base rates'!D$112)
+($J991*'fnd base rates'!D$113)
+($K991*'fnd base rates'!D$114)
+($M991*'fnd base rates'!D$116)
+($N991*'fnd base rates'!D$117)
+($O991*'fnd base rates'!D$118)
+($P991*VLOOKUP($S991+12,rate_basefnd,4)))
*$R991</f>
        <v>732.13</v>
      </c>
      <c r="W991" s="1">
        <f>(($D991*'fnd base rates'!E$107)
+($E991*'fnd base rates'!E$108)
+($F991*'fnd base rates'!E$109)
+($G991*'fnd base rates'!E$110)
+($H991*'fnd base rates'!E$111)
+($I991*'fnd base rates'!E$112)
+($J991*'fnd base rates'!E$113)
+($K991*'fnd base rates'!E$114)
+($M991*'fnd base rates'!E$116)
+($N991*'fnd base rates'!E$117)
+($O991*'fnd base rates'!E$118)
+($P991*VLOOKUP($S991+12,rate_basefnd,5)))
*$R991</f>
        <v>3710.565259</v>
      </c>
      <c r="X991" s="1">
        <f>(($D991*'fnd base rates'!F$107)
+($E991*'fnd base rates'!F$108)
+($F991*'fnd base rates'!F$109)
+($G991*'fnd base rates'!F$110)
+($H991*'fnd base rates'!F$111)
+($I991*'fnd base rates'!F$112)
+($J991*'fnd base rates'!F$113)
+($K991*'fnd base rates'!F$114)
+($M991*'fnd base rates'!F$116)
+($N991*'fnd base rates'!F$117)
+($O991*'fnd base rates'!F$118)
+($P991*VLOOKUP($S991+12,rate_basefnd,6)))
*$R991</f>
        <v>1191.1383820000001</v>
      </c>
      <c r="Y991" s="1">
        <f>(($D991*'fnd base rates'!G$107)
+($E991*'fnd base rates'!G$108)
+($F991*'fnd base rates'!G$109)
+($G991*'fnd base rates'!G$110)
+($H991*'fnd base rates'!G$111)
+($I991*'fnd base rates'!G$112)
+($J991*'fnd base rates'!G$113)
+($K991*'fnd base rates'!G$114)
+($M991*'fnd base rates'!G$116)
+($N991*'fnd base rates'!G$117)
+($O991*'fnd base rates'!G$118)
+($P991*VLOOKUP($S991+12,rate_basefnd,7)))
*$R991</f>
        <v>149.906139</v>
      </c>
      <c r="Z991" s="1">
        <f>(($D991*'fnd base rates'!H$107)
+($E991*'fnd base rates'!H$108)
+($F991*'fnd base rates'!H$109)
+($G991*'fnd base rates'!H$110)
+($H991*'fnd base rates'!H$111)
+($I991*'fnd base rates'!H$112)
+($J991*'fnd base rates'!H$113)
+($K991*'fnd base rates'!H$114)
+($M991*'fnd base rates'!H$116)
+($N991*'fnd base rates'!H$117)
+($O991*'fnd base rates'!H$118)
+($P991*VLOOKUP($S991+12,rate_basefnd,8)))</f>
        <v>500.77720999999997</v>
      </c>
      <c r="AA991" s="1">
        <f>(($D991*'fnd base rates'!I$107)
+($E991*'fnd base rates'!I$108)
+($F991*'fnd base rates'!I$109)
+($G991*'fnd base rates'!I$110)
+($H991*'fnd base rates'!I$111)
+($I991*'fnd base rates'!I$112)
+($J991*'fnd base rates'!I$113)
+($K991*'fnd base rates'!I$114)
+($M991*'fnd base rates'!I$116)
+($N991*'fnd base rates'!I$117)
+($O991*'fnd base rates'!I$118)
+($P991*VLOOKUP($S991+12,rate_basefnd,9)))
*$R991</f>
        <v>268.72000000000003</v>
      </c>
      <c r="AB991" s="1">
        <f>(($D991*'fnd base rates'!J$107)
+($E991*'fnd base rates'!J$108)
+($F991*'fnd base rates'!J$109)
+($G991*'fnd base rates'!J$110)
+($H991*'fnd base rates'!J$111)
+($I991*'fnd base rates'!J$112)
+($J991*'fnd base rates'!J$113)
+($K991*'fnd base rates'!J$114)
+($M991*'fnd base rates'!J$116)
+($N991*'fnd base rates'!J$117)
+($O991*'fnd base rates'!J$118)
+($P991*VLOOKUP($S991+12,rate_basefnd,10)))
*$R991</f>
        <v>145.76</v>
      </c>
      <c r="AC991" s="1">
        <f>(($D991*'fnd base rates'!K$107)
+($E991*'fnd base rates'!K$108)
+($F991*'fnd base rates'!K$109)
+($G991*'fnd base rates'!K$110)
+($H991*'fnd base rates'!K$111)
+($I991*'fnd base rates'!K$112)
+($J991*'fnd base rates'!K$113)
+($K991*'fnd base rates'!K$114)
+($M991*'fnd base rates'!K$116)
+($N991*'fnd base rates'!K$117)
+($O991*'fnd base rates'!K$118)
+($P991*VLOOKUP($S991+12,rate_basefnd,11)))
*$R991</f>
        <v>1051.8940110000001</v>
      </c>
      <c r="AD991" s="1">
        <f>(($D991*'fnd base rates'!L$107)
+($E991*'fnd base rates'!L$108)
+($F991*'fnd base rates'!L$109)
+($G991*'fnd base rates'!L$110)
+($H991*'fnd base rates'!L$111)
+($I991*'fnd base rates'!L$112)
+($J991*'fnd base rates'!L$113)
+($K991*'fnd base rates'!L$114)
+($M991*'fnd base rates'!L$116)
+($N991*'fnd base rates'!L$117)
+($O991*'fnd base rates'!L$118)
+($P991*VLOOKUP($S991+12,rate_basefnd,12)))</f>
        <v>1303.543406</v>
      </c>
      <c r="AE991" s="1">
        <f>(($D991*'fnd base rates'!M$107)
+($E991*'fnd base rates'!M$108)
+($F991*'fnd base rates'!M$109)
+($G991*'fnd base rates'!M$110)
+($H991*'fnd base rates'!M$111)
+($I991*'fnd base rates'!M$112)
+($J991*'fnd base rates'!M$113)
+($K991*'fnd base rates'!M$114)
+($M991*'fnd base rates'!M$116)
+($N991*'fnd base rates'!M$117)
+($O991*'fnd base rates'!M$118)
+($P991*VLOOKUP($S991+12,rate_basefnd,13)))</f>
        <v>0</v>
      </c>
      <c r="AF991" s="4">
        <f t="shared" si="1147"/>
        <v>9566.9567000000006</v>
      </c>
      <c r="AH991" s="4">
        <f t="shared" si="1148"/>
        <v>3510281159</v>
      </c>
      <c r="AI991" s="4" t="str">
        <f t="shared" si="1149"/>
        <v>3510</v>
      </c>
      <c r="AJ991" s="2" t="str">
        <f t="shared" si="1150"/>
        <v>281</v>
      </c>
      <c r="AK991" s="2" t="str">
        <f t="shared" si="1151"/>
        <v>159</v>
      </c>
      <c r="AL991" s="4">
        <f t="shared" si="1152"/>
        <v>1</v>
      </c>
      <c r="AM991" s="4">
        <f t="shared" si="1144"/>
        <v>1</v>
      </c>
      <c r="AN991" s="4">
        <f t="shared" si="1153"/>
        <v>9566.9567000000006</v>
      </c>
      <c r="AO991" s="4">
        <f t="shared" si="1154"/>
        <v>9567</v>
      </c>
      <c r="AP991" s="4">
        <f t="shared" si="1155"/>
        <v>0</v>
      </c>
      <c r="AQ991" s="2">
        <v>9567</v>
      </c>
      <c r="AW991" s="4">
        <v>9549</v>
      </c>
      <c r="AX991" s="5">
        <f t="shared" si="1156"/>
        <v>18</v>
      </c>
      <c r="AY991" s="4">
        <v>9567</v>
      </c>
      <c r="BB991" s="4">
        <f t="shared" ref="BB991" si="1177">BC991-BA991</f>
        <v>0</v>
      </c>
    </row>
    <row r="992" spans="1:54" s="4" customFormat="1">
      <c r="A992" s="278">
        <v>3510</v>
      </c>
      <c r="B992" s="2">
        <v>3510281281</v>
      </c>
      <c r="C992" s="10" t="s">
        <v>1091</v>
      </c>
      <c r="D992" s="15">
        <f>'fnd enro'!D992</f>
        <v>0</v>
      </c>
      <c r="E992" s="15">
        <f>'fnd enro'!E992</f>
        <v>0</v>
      </c>
      <c r="F992" s="15">
        <f>'fnd enro'!F992</f>
        <v>50</v>
      </c>
      <c r="G992" s="15">
        <f>'fnd enro'!G992</f>
        <v>257</v>
      </c>
      <c r="H992" s="15">
        <f>'fnd enro'!H992</f>
        <v>50</v>
      </c>
      <c r="I992" s="15">
        <f>'fnd enro'!I992</f>
        <v>0</v>
      </c>
      <c r="J992" s="15">
        <f>'fnd enro'!J992</f>
        <v>0</v>
      </c>
      <c r="K992" s="16">
        <f>'fnd enro'!K992</f>
        <v>13.6731</v>
      </c>
      <c r="L992" s="15">
        <f>'fnd enro'!L992</f>
        <v>0</v>
      </c>
      <c r="M992" s="15">
        <f>'fnd enro'!M992</f>
        <v>56</v>
      </c>
      <c r="N992" s="15">
        <f>'fnd enro'!N992</f>
        <v>5</v>
      </c>
      <c r="O992" s="15">
        <f>'fnd enro'!O992</f>
        <v>0</v>
      </c>
      <c r="P992" s="15">
        <f>'fnd enro'!P992</f>
        <v>295</v>
      </c>
      <c r="Q992" s="15">
        <f>'fnd enro'!R992</f>
        <v>357</v>
      </c>
      <c r="R992" s="16">
        <f t="shared" si="1146"/>
        <v>1</v>
      </c>
      <c r="S992" s="15">
        <f>VALUE('fnd enro'!Q992)</f>
        <v>12</v>
      </c>
      <c r="T992" s="2"/>
      <c r="U992" s="1">
        <f>(($D992*'fnd base rates'!C$107)
+($E992*'fnd base rates'!C$108)
+($F992*'fnd base rates'!C$109)
+($G992*'fnd base rates'!C$110)
+($H992*'fnd base rates'!C$111)
+($I992*'fnd base rates'!C$112)
+($J992*'fnd base rates'!C$113)
+($K992*'fnd base rates'!C$114)
+($M992*'fnd base rates'!C$116)
+($N992*'fnd base rates'!C$117)
+($O992*'fnd base rates'!C$118)
+($P992*VLOOKUP($S992+12,rate_basefnd,3)))
*$R992</f>
        <v>210705.81860100001</v>
      </c>
      <c r="V992" s="1">
        <f>(($D992*'fnd base rates'!D$107)
+($E992*'fnd base rates'!D$108)
+($F992*'fnd base rates'!D$109)
+($G992*'fnd base rates'!D$110)
+($H992*'fnd base rates'!D$111)
+($I992*'fnd base rates'!D$112)
+($J992*'fnd base rates'!D$113)
+($K992*'fnd base rates'!D$114)
+($M992*'fnd base rates'!D$116)
+($N992*'fnd base rates'!D$117)
+($O992*'fnd base rates'!D$118)
+($P992*VLOOKUP($S992+12,rate_basefnd,4)))
*$R992</f>
        <v>375386.28</v>
      </c>
      <c r="W992" s="1">
        <f>(($D992*'fnd base rates'!E$107)
+($E992*'fnd base rates'!E$108)
+($F992*'fnd base rates'!E$109)
+($G992*'fnd base rates'!E$110)
+($H992*'fnd base rates'!E$111)
+($I992*'fnd base rates'!E$112)
+($J992*'fnd base rates'!E$113)
+($K992*'fnd base rates'!E$114)
+($M992*'fnd base rates'!E$116)
+($N992*'fnd base rates'!E$117)
+($O992*'fnd base rates'!E$118)
+($P992*VLOOKUP($S992+12,rate_basefnd,5)))
*$R992</f>
        <v>2389410.3974629999</v>
      </c>
      <c r="X992" s="1">
        <f>(($D992*'fnd base rates'!F$107)
+($E992*'fnd base rates'!F$108)
+($F992*'fnd base rates'!F$109)
+($G992*'fnd base rates'!F$110)
+($H992*'fnd base rates'!F$111)
+($I992*'fnd base rates'!F$112)
+($J992*'fnd base rates'!F$113)
+($K992*'fnd base rates'!F$114)
+($M992*'fnd base rates'!F$116)
+($N992*'fnd base rates'!F$117)
+($O992*'fnd base rates'!F$118)
+($P992*VLOOKUP($S992+12,rate_basefnd,6)))
*$R992</f>
        <v>423360.62237399997</v>
      </c>
      <c r="Y992" s="1">
        <f>(($D992*'fnd base rates'!G$107)
+($E992*'fnd base rates'!G$108)
+($F992*'fnd base rates'!G$109)
+($G992*'fnd base rates'!G$110)
+($H992*'fnd base rates'!G$111)
+($I992*'fnd base rates'!G$112)
+($J992*'fnd base rates'!G$113)
+($K992*'fnd base rates'!G$114)
+($M992*'fnd base rates'!G$116)
+($N992*'fnd base rates'!G$117)
+($O992*'fnd base rates'!G$118)
+($P992*VLOOKUP($S992+12,rate_basefnd,7)))
*$R992</f>
        <v>106156.641623</v>
      </c>
      <c r="Z992" s="1">
        <f>(($D992*'fnd base rates'!H$107)
+($E992*'fnd base rates'!H$108)
+($F992*'fnd base rates'!H$109)
+($G992*'fnd base rates'!H$110)
+($H992*'fnd base rates'!H$111)
+($I992*'fnd base rates'!H$112)
+($J992*'fnd base rates'!H$113)
+($K992*'fnd base rates'!H$114)
+($M992*'fnd base rates'!H$116)
+($N992*'fnd base rates'!H$117)
+($O992*'fnd base rates'!H$118)
+($P992*VLOOKUP($S992+12,rate_basefnd,8)))</f>
        <v>193588.66396999999</v>
      </c>
      <c r="AA992" s="1">
        <f>(($D992*'fnd base rates'!I$107)
+($E992*'fnd base rates'!I$108)
+($F992*'fnd base rates'!I$109)
+($G992*'fnd base rates'!I$110)
+($H992*'fnd base rates'!I$111)
+($I992*'fnd base rates'!I$112)
+($J992*'fnd base rates'!I$113)
+($K992*'fnd base rates'!I$114)
+($M992*'fnd base rates'!I$116)
+($N992*'fnd base rates'!I$117)
+($O992*'fnd base rates'!I$118)
+($P992*VLOOKUP($S992+12,rate_basefnd,9)))
*$R992</f>
        <v>144711.35</v>
      </c>
      <c r="AB992" s="1">
        <f>(($D992*'fnd base rates'!J$107)
+($E992*'fnd base rates'!J$108)
+($F992*'fnd base rates'!J$109)
+($G992*'fnd base rates'!J$110)
+($H992*'fnd base rates'!J$111)
+($I992*'fnd base rates'!J$112)
+($J992*'fnd base rates'!J$113)
+($K992*'fnd base rates'!J$114)
+($M992*'fnd base rates'!J$116)
+($N992*'fnd base rates'!J$117)
+($O992*'fnd base rates'!J$118)
+($P992*VLOOKUP($S992+12,rate_basefnd,10)))
*$R992</f>
        <v>268953.38</v>
      </c>
      <c r="AC992" s="1">
        <f>(($D992*'fnd base rates'!K$107)
+($E992*'fnd base rates'!K$108)
+($F992*'fnd base rates'!K$109)
+($G992*'fnd base rates'!K$110)
+($H992*'fnd base rates'!K$111)
+($I992*'fnd base rates'!K$112)
+($J992*'fnd base rates'!K$113)
+($K992*'fnd base rates'!K$114)
+($M992*'fnd base rates'!K$116)
+($N992*'fnd base rates'!K$117)
+($O992*'fnd base rates'!K$118)
+($P992*VLOOKUP($S992+12,rate_basefnd,11)))
*$R992</f>
        <v>396905.83192700002</v>
      </c>
      <c r="AD992" s="1">
        <f>(($D992*'fnd base rates'!L$107)
+($E992*'fnd base rates'!L$108)
+($F992*'fnd base rates'!L$109)
+($G992*'fnd base rates'!L$110)
+($H992*'fnd base rates'!L$111)
+($I992*'fnd base rates'!L$112)
+($J992*'fnd base rates'!L$113)
+($K992*'fnd base rates'!L$114)
+($M992*'fnd base rates'!L$116)
+($N992*'fnd base rates'!L$117)
+($O992*'fnd base rates'!L$118)
+($P992*VLOOKUP($S992+12,rate_basefnd,12)))</f>
        <v>647721.46594200004</v>
      </c>
      <c r="AE992" s="1">
        <f>(($D992*'fnd base rates'!M$107)
+($E992*'fnd base rates'!M$108)
+($F992*'fnd base rates'!M$109)
+($G992*'fnd base rates'!M$110)
+($H992*'fnd base rates'!M$111)
+($I992*'fnd base rates'!M$112)
+($J992*'fnd base rates'!M$113)
+($K992*'fnd base rates'!M$114)
+($M992*'fnd base rates'!M$116)
+($N992*'fnd base rates'!M$117)
+($O992*'fnd base rates'!M$118)
+($P992*VLOOKUP($S992+12,rate_basefnd,13)))</f>
        <v>0</v>
      </c>
      <c r="AF992" s="4">
        <f t="shared" si="1147"/>
        <v>5156900.4518999998</v>
      </c>
      <c r="AH992" s="4">
        <f t="shared" si="1148"/>
        <v>3510281281</v>
      </c>
      <c r="AI992" s="4" t="str">
        <f t="shared" si="1149"/>
        <v>3510</v>
      </c>
      <c r="AJ992" s="2" t="str">
        <f t="shared" si="1150"/>
        <v>281</v>
      </c>
      <c r="AK992" s="2" t="str">
        <f t="shared" si="1151"/>
        <v>281</v>
      </c>
      <c r="AL992" s="4">
        <f t="shared" si="1152"/>
        <v>1</v>
      </c>
      <c r="AM992" s="4">
        <f t="shared" si="1144"/>
        <v>357</v>
      </c>
      <c r="AN992" s="4">
        <f t="shared" si="1153"/>
        <v>5156900.4518999998</v>
      </c>
      <c r="AO992" s="4">
        <f t="shared" si="1154"/>
        <v>14445</v>
      </c>
      <c r="AP992" s="4">
        <f t="shared" si="1155"/>
        <v>0</v>
      </c>
      <c r="AQ992" s="2">
        <v>14445</v>
      </c>
      <c r="AW992" s="4">
        <v>14341</v>
      </c>
      <c r="AX992" s="5">
        <f t="shared" si="1156"/>
        <v>104</v>
      </c>
      <c r="AY992" s="4">
        <v>14445</v>
      </c>
      <c r="BB992" s="4">
        <f t="shared" ref="BB992" si="1178">BC992-BA992</f>
        <v>0</v>
      </c>
    </row>
    <row r="993" spans="1:54" s="4" customFormat="1">
      <c r="A993" s="278">
        <v>3510</v>
      </c>
      <c r="B993" s="2">
        <v>3510281293</v>
      </c>
      <c r="C993" s="10" t="s">
        <v>1091</v>
      </c>
      <c r="D993" s="15">
        <f>'fnd enro'!D993</f>
        <v>0</v>
      </c>
      <c r="E993" s="15">
        <f>'fnd enro'!E993</f>
        <v>0</v>
      </c>
      <c r="F993" s="15">
        <f>'fnd enro'!F993</f>
        <v>3</v>
      </c>
      <c r="G993" s="15">
        <f>'fnd enro'!G993</f>
        <v>0</v>
      </c>
      <c r="H993" s="15">
        <f>'fnd enro'!H993</f>
        <v>0</v>
      </c>
      <c r="I993" s="15">
        <f>'fnd enro'!I993</f>
        <v>0</v>
      </c>
      <c r="J993" s="15">
        <f>'fnd enro'!J993</f>
        <v>0</v>
      </c>
      <c r="K993" s="16">
        <f>'fnd enro'!K993</f>
        <v>0.1149</v>
      </c>
      <c r="L993" s="15">
        <f>'fnd enro'!L993</f>
        <v>0</v>
      </c>
      <c r="M993" s="15">
        <f>'fnd enro'!M993</f>
        <v>0</v>
      </c>
      <c r="N993" s="15">
        <f>'fnd enro'!N993</f>
        <v>0</v>
      </c>
      <c r="O993" s="15">
        <f>'fnd enro'!O993</f>
        <v>0</v>
      </c>
      <c r="P993" s="15">
        <f>'fnd enro'!P993</f>
        <v>2</v>
      </c>
      <c r="Q993" s="15">
        <f>'fnd enro'!R993</f>
        <v>3</v>
      </c>
      <c r="R993" s="16">
        <f t="shared" si="1146"/>
        <v>1</v>
      </c>
      <c r="S993" s="15">
        <f>VALUE('fnd enro'!Q993)</f>
        <v>10</v>
      </c>
      <c r="T993" s="2"/>
      <c r="U993" s="1">
        <f>(($D993*'fnd base rates'!C$107)
+($E993*'fnd base rates'!C$108)
+($F993*'fnd base rates'!C$109)
+($G993*'fnd base rates'!C$110)
+($H993*'fnd base rates'!C$111)
+($I993*'fnd base rates'!C$112)
+($J993*'fnd base rates'!C$113)
+($K993*'fnd base rates'!C$114)
+($M993*'fnd base rates'!C$116)
+($N993*'fnd base rates'!C$117)
+($O993*'fnd base rates'!C$118)
+($P993*VLOOKUP($S993+12,rate_basefnd,3)))
*$R993</f>
        <v>1677.9068790000001</v>
      </c>
      <c r="V993" s="1">
        <f>(($D993*'fnd base rates'!D$107)
+($E993*'fnd base rates'!D$108)
+($F993*'fnd base rates'!D$109)
+($G993*'fnd base rates'!D$110)
+($H993*'fnd base rates'!D$111)
+($I993*'fnd base rates'!D$112)
+($J993*'fnd base rates'!D$113)
+($K993*'fnd base rates'!D$114)
+($M993*'fnd base rates'!D$116)
+($N993*'fnd base rates'!D$117)
+($O993*'fnd base rates'!D$118)
+($P993*VLOOKUP($S993+12,rate_basefnd,4)))
*$R993</f>
        <v>2861.31</v>
      </c>
      <c r="W993" s="1">
        <f>(($D993*'fnd base rates'!E$107)
+($E993*'fnd base rates'!E$108)
+($F993*'fnd base rates'!E$109)
+($G993*'fnd base rates'!E$110)
+($H993*'fnd base rates'!E$111)
+($I993*'fnd base rates'!E$112)
+($J993*'fnd base rates'!E$113)
+($K993*'fnd base rates'!E$114)
+($M993*'fnd base rates'!E$116)
+($N993*'fnd base rates'!E$117)
+($O993*'fnd base rates'!E$118)
+($P993*VLOOKUP($S993+12,rate_basefnd,5)))
*$R993</f>
        <v>17622.695777000001</v>
      </c>
      <c r="X993" s="1">
        <f>(($D993*'fnd base rates'!F$107)
+($E993*'fnd base rates'!F$108)
+($F993*'fnd base rates'!F$109)
+($G993*'fnd base rates'!F$110)
+($H993*'fnd base rates'!F$111)
+($I993*'fnd base rates'!F$112)
+($J993*'fnd base rates'!F$113)
+($K993*'fnd base rates'!F$114)
+($M993*'fnd base rates'!F$116)
+($N993*'fnd base rates'!F$117)
+($O993*'fnd base rates'!F$118)
+($P993*VLOOKUP($S993+12,rate_basefnd,6)))
*$R993</f>
        <v>3573.4151459999998</v>
      </c>
      <c r="Y993" s="1">
        <f>(($D993*'fnd base rates'!G$107)
+($E993*'fnd base rates'!G$108)
+($F993*'fnd base rates'!G$109)
+($G993*'fnd base rates'!G$110)
+($H993*'fnd base rates'!G$111)
+($I993*'fnd base rates'!G$112)
+($J993*'fnd base rates'!G$113)
+($K993*'fnd base rates'!G$114)
+($M993*'fnd base rates'!G$116)
+($N993*'fnd base rates'!G$117)
+($O993*'fnd base rates'!G$118)
+($P993*VLOOKUP($S993+12,rate_basefnd,7)))
*$R993</f>
        <v>764.55841699999996</v>
      </c>
      <c r="Z993" s="1">
        <f>(($D993*'fnd base rates'!H$107)
+($E993*'fnd base rates'!H$108)
+($F993*'fnd base rates'!H$109)
+($G993*'fnd base rates'!H$110)
+($H993*'fnd base rates'!H$111)
+($I993*'fnd base rates'!H$112)
+($J993*'fnd base rates'!H$113)
+($K993*'fnd base rates'!H$114)
+($M993*'fnd base rates'!H$116)
+($N993*'fnd base rates'!H$117)
+($O993*'fnd base rates'!H$118)
+($P993*VLOOKUP($S993+12,rate_basefnd,8)))</f>
        <v>1550.6116300000001</v>
      </c>
      <c r="AA993" s="1">
        <f>(($D993*'fnd base rates'!I$107)
+($E993*'fnd base rates'!I$108)
+($F993*'fnd base rates'!I$109)
+($G993*'fnd base rates'!I$110)
+($H993*'fnd base rates'!I$111)
+($I993*'fnd base rates'!I$112)
+($J993*'fnd base rates'!I$113)
+($K993*'fnd base rates'!I$114)
+($M993*'fnd base rates'!I$116)
+($N993*'fnd base rates'!I$117)
+($O993*'fnd base rates'!I$118)
+($P993*VLOOKUP($S993+12,rate_basefnd,9)))
*$R993</f>
        <v>1069</v>
      </c>
      <c r="AB993" s="1">
        <f>(($D993*'fnd base rates'!J$107)
+($E993*'fnd base rates'!J$108)
+($F993*'fnd base rates'!J$109)
+($G993*'fnd base rates'!J$110)
+($H993*'fnd base rates'!J$111)
+($I993*'fnd base rates'!J$112)
+($J993*'fnd base rates'!J$113)
+($K993*'fnd base rates'!J$114)
+($M993*'fnd base rates'!J$116)
+($N993*'fnd base rates'!J$117)
+($O993*'fnd base rates'!J$118)
+($P993*VLOOKUP($S993+12,rate_basefnd,10)))
*$R993</f>
        <v>1657.33</v>
      </c>
      <c r="AC993" s="1">
        <f>(($D993*'fnd base rates'!K$107)
+($E993*'fnd base rates'!K$108)
+($F993*'fnd base rates'!K$109)
+($G993*'fnd base rates'!K$110)
+($H993*'fnd base rates'!K$111)
+($I993*'fnd base rates'!K$112)
+($J993*'fnd base rates'!K$113)
+($K993*'fnd base rates'!K$114)
+($M993*'fnd base rates'!K$116)
+($N993*'fnd base rates'!K$117)
+($O993*'fnd base rates'!K$118)
+($P993*VLOOKUP($S993+12,rate_basefnd,11)))
*$R993</f>
        <v>3155.6820330000005</v>
      </c>
      <c r="AD993" s="1">
        <f>(($D993*'fnd base rates'!L$107)
+($E993*'fnd base rates'!L$108)
+($F993*'fnd base rates'!L$109)
+($G993*'fnd base rates'!L$110)
+($H993*'fnd base rates'!L$111)
+($I993*'fnd base rates'!L$112)
+($J993*'fnd base rates'!L$113)
+($K993*'fnd base rates'!L$114)
+($M993*'fnd base rates'!L$116)
+($N993*'fnd base rates'!L$117)
+($O993*'fnd base rates'!L$118)
+($P993*VLOOKUP($S993+12,rate_basefnd,12)))</f>
        <v>4960.5002180000001</v>
      </c>
      <c r="AE993" s="1">
        <f>(($D993*'fnd base rates'!M$107)
+($E993*'fnd base rates'!M$108)
+($F993*'fnd base rates'!M$109)
+($G993*'fnd base rates'!M$110)
+($H993*'fnd base rates'!M$111)
+($I993*'fnd base rates'!M$112)
+($J993*'fnd base rates'!M$113)
+($K993*'fnd base rates'!M$114)
+($M993*'fnd base rates'!M$116)
+($N993*'fnd base rates'!M$117)
+($O993*'fnd base rates'!M$118)
+($P993*VLOOKUP($S993+12,rate_basefnd,13)))</f>
        <v>0</v>
      </c>
      <c r="AF993" s="4">
        <f t="shared" si="1147"/>
        <v>38893.0101</v>
      </c>
      <c r="AH993" s="4">
        <f t="shared" si="1148"/>
        <v>3510281293</v>
      </c>
      <c r="AI993" s="4" t="str">
        <f t="shared" si="1149"/>
        <v>3510</v>
      </c>
      <c r="AJ993" s="2" t="str">
        <f t="shared" si="1150"/>
        <v>281</v>
      </c>
      <c r="AK993" s="2" t="str">
        <f t="shared" si="1151"/>
        <v>293</v>
      </c>
      <c r="AL993" s="4">
        <f t="shared" si="1152"/>
        <v>1</v>
      </c>
      <c r="AM993" s="4">
        <f t="shared" si="1144"/>
        <v>3</v>
      </c>
      <c r="AN993" s="4">
        <f t="shared" si="1153"/>
        <v>38893.0101</v>
      </c>
      <c r="AO993" s="4">
        <f t="shared" si="1154"/>
        <v>12964</v>
      </c>
      <c r="AP993" s="4">
        <f t="shared" si="1155"/>
        <v>0</v>
      </c>
      <c r="AQ993" s="2">
        <v>12964</v>
      </c>
      <c r="AW993" s="4">
        <v>12907</v>
      </c>
      <c r="AX993" s="5">
        <f t="shared" si="1156"/>
        <v>57</v>
      </c>
      <c r="AY993" s="4">
        <v>12964</v>
      </c>
      <c r="BB993" s="4">
        <f t="shared" ref="BB993" si="1179">BC993-BA993</f>
        <v>0</v>
      </c>
    </row>
    <row r="994" spans="1:54" s="4" customFormat="1">
      <c r="A994" s="278">
        <v>3510</v>
      </c>
      <c r="B994" s="2">
        <v>3510281325</v>
      </c>
      <c r="C994" s="10" t="s">
        <v>1091</v>
      </c>
      <c r="D994" s="15">
        <f>'fnd enro'!D994</f>
        <v>0</v>
      </c>
      <c r="E994" s="15">
        <f>'fnd enro'!E994</f>
        <v>0</v>
      </c>
      <c r="F994" s="15">
        <f>'fnd enro'!F994</f>
        <v>0</v>
      </c>
      <c r="G994" s="15">
        <f>'fnd enro'!G994</f>
        <v>1</v>
      </c>
      <c r="H994" s="15">
        <f>'fnd enro'!H994</f>
        <v>0</v>
      </c>
      <c r="I994" s="15">
        <f>'fnd enro'!I994</f>
        <v>0</v>
      </c>
      <c r="J994" s="15">
        <f>'fnd enro'!J994</f>
        <v>0</v>
      </c>
      <c r="K994" s="16">
        <f>'fnd enro'!K994</f>
        <v>3.8300000000000001E-2</v>
      </c>
      <c r="L994" s="15">
        <f>'fnd enro'!L994</f>
        <v>0</v>
      </c>
      <c r="M994" s="15">
        <f>'fnd enro'!M994</f>
        <v>0</v>
      </c>
      <c r="N994" s="15">
        <f>'fnd enro'!N994</f>
        <v>0</v>
      </c>
      <c r="O994" s="15">
        <f>'fnd enro'!O994</f>
        <v>0</v>
      </c>
      <c r="P994" s="15">
        <f>'fnd enro'!P994</f>
        <v>1</v>
      </c>
      <c r="Q994" s="15">
        <f>'fnd enro'!R994</f>
        <v>1</v>
      </c>
      <c r="R994" s="16">
        <f t="shared" si="1146"/>
        <v>1</v>
      </c>
      <c r="S994" s="15">
        <f>VALUE('fnd enro'!Q994)</f>
        <v>8</v>
      </c>
      <c r="T994" s="2"/>
      <c r="U994" s="1">
        <f>(($D994*'fnd base rates'!C$107)
+($E994*'fnd base rates'!C$108)
+($F994*'fnd base rates'!C$109)
+($G994*'fnd base rates'!C$110)
+($H994*'fnd base rates'!C$111)
+($I994*'fnd base rates'!C$112)
+($J994*'fnd base rates'!C$113)
+($K994*'fnd base rates'!C$114)
+($M994*'fnd base rates'!C$116)
+($N994*'fnd base rates'!C$117)
+($O994*'fnd base rates'!C$118)
+($P994*VLOOKUP($S994+12,rate_basefnd,3)))
*$R994</f>
        <v>577.882293</v>
      </c>
      <c r="V994" s="1">
        <f>(($D994*'fnd base rates'!D$107)
+($E994*'fnd base rates'!D$108)
+($F994*'fnd base rates'!D$109)
+($G994*'fnd base rates'!D$110)
+($H994*'fnd base rates'!D$111)
+($I994*'fnd base rates'!D$112)
+($J994*'fnd base rates'!D$113)
+($K994*'fnd base rates'!D$114)
+($M994*'fnd base rates'!D$116)
+($N994*'fnd base rates'!D$117)
+($O994*'fnd base rates'!D$118)
+($P994*VLOOKUP($S994+12,rate_basefnd,4)))
*$R994</f>
        <v>1041.82</v>
      </c>
      <c r="W994" s="1">
        <f>(($D994*'fnd base rates'!E$107)
+($E994*'fnd base rates'!E$108)
+($F994*'fnd base rates'!E$109)
+($G994*'fnd base rates'!E$110)
+($H994*'fnd base rates'!E$111)
+($I994*'fnd base rates'!E$112)
+($J994*'fnd base rates'!E$113)
+($K994*'fnd base rates'!E$114)
+($M994*'fnd base rates'!E$116)
+($N994*'fnd base rates'!E$117)
+($O994*'fnd base rates'!E$118)
+($P994*VLOOKUP($S994+12,rate_basefnd,5)))
*$R994</f>
        <v>6733.7552589999996</v>
      </c>
      <c r="X994" s="1">
        <f>(($D994*'fnd base rates'!F$107)
+($E994*'fnd base rates'!F$108)
+($F994*'fnd base rates'!F$109)
+($G994*'fnd base rates'!F$110)
+($H994*'fnd base rates'!F$111)
+($I994*'fnd base rates'!F$112)
+($J994*'fnd base rates'!F$113)
+($K994*'fnd base rates'!F$114)
+($M994*'fnd base rates'!F$116)
+($N994*'fnd base rates'!F$117)
+($O994*'fnd base rates'!F$118)
+($P994*VLOOKUP($S994+12,rate_basefnd,6)))
*$R994</f>
        <v>1191.1383820000001</v>
      </c>
      <c r="Y994" s="1">
        <f>(($D994*'fnd base rates'!G$107)
+($E994*'fnd base rates'!G$108)
+($F994*'fnd base rates'!G$109)
+($G994*'fnd base rates'!G$110)
+($H994*'fnd base rates'!G$111)
+($I994*'fnd base rates'!G$112)
+($J994*'fnd base rates'!G$113)
+($K994*'fnd base rates'!G$114)
+($M994*'fnd base rates'!G$116)
+($N994*'fnd base rates'!G$117)
+($O994*'fnd base rates'!G$118)
+($P994*VLOOKUP($S994+12,rate_basefnd,7)))
*$R994</f>
        <v>296.57613900000001</v>
      </c>
      <c r="Z994" s="1">
        <f>(($D994*'fnd base rates'!H$107)
+($E994*'fnd base rates'!H$108)
+($F994*'fnd base rates'!H$109)
+($G994*'fnd base rates'!H$110)
+($H994*'fnd base rates'!H$111)
+($I994*'fnd base rates'!H$112)
+($J994*'fnd base rates'!H$113)
+($K994*'fnd base rates'!H$114)
+($M994*'fnd base rates'!H$116)
+($N994*'fnd base rates'!H$117)
+($O994*'fnd base rates'!H$118)
+($P994*VLOOKUP($S994+12,rate_basefnd,8)))</f>
        <v>523.26720999999998</v>
      </c>
      <c r="AA994" s="1">
        <f>(($D994*'fnd base rates'!I$107)
+($E994*'fnd base rates'!I$108)
+($F994*'fnd base rates'!I$109)
+($G994*'fnd base rates'!I$110)
+($H994*'fnd base rates'!I$111)
+($I994*'fnd base rates'!I$112)
+($J994*'fnd base rates'!I$113)
+($K994*'fnd base rates'!I$114)
+($M994*'fnd base rates'!I$116)
+($N994*'fnd base rates'!I$117)
+($O994*'fnd base rates'!I$118)
+($P994*VLOOKUP($S994+12,rate_basefnd,9)))
*$R994</f>
        <v>391.14000000000004</v>
      </c>
      <c r="AB994" s="1">
        <f>(($D994*'fnd base rates'!J$107)
+($E994*'fnd base rates'!J$108)
+($F994*'fnd base rates'!J$109)
+($G994*'fnd base rates'!J$110)
+($H994*'fnd base rates'!J$111)
+($I994*'fnd base rates'!J$112)
+($J994*'fnd base rates'!J$113)
+($K994*'fnd base rates'!J$114)
+($M994*'fnd base rates'!J$116)
+($N994*'fnd base rates'!J$117)
+($O994*'fnd base rates'!J$118)
+($P994*VLOOKUP($S994+12,rate_basefnd,10)))
*$R994</f>
        <v>781.88</v>
      </c>
      <c r="AC994" s="1">
        <f>(($D994*'fnd base rates'!K$107)
+($E994*'fnd base rates'!K$108)
+($F994*'fnd base rates'!K$109)
+($G994*'fnd base rates'!K$110)
+($H994*'fnd base rates'!K$111)
+($I994*'fnd base rates'!K$112)
+($J994*'fnd base rates'!K$113)
+($K994*'fnd base rates'!K$114)
+($M994*'fnd base rates'!K$116)
+($N994*'fnd base rates'!K$117)
+($O994*'fnd base rates'!K$118)
+($P994*VLOOKUP($S994+12,rate_basefnd,11)))
*$R994</f>
        <v>1051.8940110000001</v>
      </c>
      <c r="AD994" s="1">
        <f>(($D994*'fnd base rates'!L$107)
+($E994*'fnd base rates'!L$108)
+($F994*'fnd base rates'!L$109)
+($G994*'fnd base rates'!L$110)
+($H994*'fnd base rates'!L$111)
+($I994*'fnd base rates'!L$112)
+($J994*'fnd base rates'!L$113)
+($K994*'fnd base rates'!L$114)
+($M994*'fnd base rates'!L$116)
+($N994*'fnd base rates'!L$117)
+($O994*'fnd base rates'!L$118)
+($P994*VLOOKUP($S994+12,rate_basefnd,12)))</f>
        <v>1792.563406</v>
      </c>
      <c r="AE994" s="1">
        <f>(($D994*'fnd base rates'!M$107)
+($E994*'fnd base rates'!M$108)
+($F994*'fnd base rates'!M$109)
+($G994*'fnd base rates'!M$110)
+($H994*'fnd base rates'!M$111)
+($I994*'fnd base rates'!M$112)
+($J994*'fnd base rates'!M$113)
+($K994*'fnd base rates'!M$114)
+($M994*'fnd base rates'!M$116)
+($N994*'fnd base rates'!M$117)
+($O994*'fnd base rates'!M$118)
+($P994*VLOOKUP($S994+12,rate_basefnd,13)))</f>
        <v>0</v>
      </c>
      <c r="AF994" s="4">
        <f t="shared" si="1147"/>
        <v>14381.9167</v>
      </c>
      <c r="AH994" s="4">
        <f t="shared" si="1148"/>
        <v>3510281325</v>
      </c>
      <c r="AI994" s="4" t="str">
        <f t="shared" si="1149"/>
        <v>3510</v>
      </c>
      <c r="AJ994" s="2" t="str">
        <f t="shared" si="1150"/>
        <v>281</v>
      </c>
      <c r="AK994" s="2" t="str">
        <f t="shared" si="1151"/>
        <v>325</v>
      </c>
      <c r="AL994" s="4">
        <f t="shared" si="1152"/>
        <v>1</v>
      </c>
      <c r="AM994" s="4">
        <f t="shared" si="1144"/>
        <v>1</v>
      </c>
      <c r="AN994" s="4">
        <f t="shared" si="1153"/>
        <v>14381.9167</v>
      </c>
      <c r="AO994" s="4">
        <f t="shared" si="1154"/>
        <v>14382</v>
      </c>
      <c r="AP994" s="4">
        <f t="shared" si="1155"/>
        <v>0</v>
      </c>
      <c r="AQ994" s="2">
        <v>14382</v>
      </c>
      <c r="AW994" s="4">
        <v>14325</v>
      </c>
      <c r="AX994" s="5">
        <f t="shared" si="1156"/>
        <v>57</v>
      </c>
      <c r="AY994" s="4">
        <v>14382</v>
      </c>
      <c r="BB994" s="4">
        <f t="shared" ref="BB994" si="1180">BC994-BA994</f>
        <v>0</v>
      </c>
    </row>
    <row r="995" spans="1:54" s="4" customFormat="1">
      <c r="A995" s="278">
        <v>3510</v>
      </c>
      <c r="B995" s="2">
        <v>3510281332</v>
      </c>
      <c r="C995" s="10" t="s">
        <v>1091</v>
      </c>
      <c r="D995" s="15">
        <f>'fnd enro'!D995</f>
        <v>0</v>
      </c>
      <c r="E995" s="15">
        <f>'fnd enro'!E995</f>
        <v>0</v>
      </c>
      <c r="F995" s="15">
        <f>'fnd enro'!F995</f>
        <v>1</v>
      </c>
      <c r="G995" s="15">
        <f>'fnd enro'!G995</f>
        <v>3</v>
      </c>
      <c r="H995" s="15">
        <f>'fnd enro'!H995</f>
        <v>1</v>
      </c>
      <c r="I995" s="15">
        <f>'fnd enro'!I995</f>
        <v>0</v>
      </c>
      <c r="J995" s="15">
        <f>'fnd enro'!J995</f>
        <v>0</v>
      </c>
      <c r="K995" s="16">
        <f>'fnd enro'!K995</f>
        <v>0.1915</v>
      </c>
      <c r="L995" s="15">
        <f>'fnd enro'!L995</f>
        <v>0</v>
      </c>
      <c r="M995" s="15">
        <f>'fnd enro'!M995</f>
        <v>2</v>
      </c>
      <c r="N995" s="15">
        <f>'fnd enro'!N995</f>
        <v>0</v>
      </c>
      <c r="O995" s="15">
        <f>'fnd enro'!O995</f>
        <v>0</v>
      </c>
      <c r="P995" s="15">
        <f>'fnd enro'!P995</f>
        <v>4</v>
      </c>
      <c r="Q995" s="15">
        <f>'fnd enro'!R995</f>
        <v>5</v>
      </c>
      <c r="R995" s="16">
        <f t="shared" si="1146"/>
        <v>1</v>
      </c>
      <c r="S995" s="15">
        <f>VALUE('fnd enro'!Q995)</f>
        <v>10</v>
      </c>
      <c r="T995" s="2"/>
      <c r="U995" s="1">
        <f>(($D995*'fnd base rates'!C$107)
+($E995*'fnd base rates'!C$108)
+($F995*'fnd base rates'!C$109)
+($G995*'fnd base rates'!C$110)
+($H995*'fnd base rates'!C$111)
+($I995*'fnd base rates'!C$112)
+($J995*'fnd base rates'!C$113)
+($K995*'fnd base rates'!C$114)
+($M995*'fnd base rates'!C$116)
+($N995*'fnd base rates'!C$117)
+($O995*'fnd base rates'!C$118)
+($P995*VLOOKUP($S995+12,rate_basefnd,3)))
*$R995</f>
        <v>3033.3114649999998</v>
      </c>
      <c r="V995" s="1">
        <f>(($D995*'fnd base rates'!D$107)
+($E995*'fnd base rates'!D$108)
+($F995*'fnd base rates'!D$109)
+($G995*'fnd base rates'!D$110)
+($H995*'fnd base rates'!D$111)
+($I995*'fnd base rates'!D$112)
+($J995*'fnd base rates'!D$113)
+($K995*'fnd base rates'!D$114)
+($M995*'fnd base rates'!D$116)
+($N995*'fnd base rates'!D$117)
+($O995*'fnd base rates'!D$118)
+($P995*VLOOKUP($S995+12,rate_basefnd,4)))
*$R995</f>
        <v>5323.03</v>
      </c>
      <c r="W995" s="1">
        <f>(($D995*'fnd base rates'!E$107)
+($E995*'fnd base rates'!E$108)
+($F995*'fnd base rates'!E$109)
+($G995*'fnd base rates'!E$110)
+($H995*'fnd base rates'!E$111)
+($I995*'fnd base rates'!E$112)
+($J995*'fnd base rates'!E$113)
+($K995*'fnd base rates'!E$114)
+($M995*'fnd base rates'!E$116)
+($N995*'fnd base rates'!E$117)
+($O995*'fnd base rates'!E$118)
+($P995*VLOOKUP($S995+12,rate_basefnd,5)))
*$R995</f>
        <v>33459.496294999997</v>
      </c>
      <c r="X995" s="1">
        <f>(($D995*'fnd base rates'!F$107)
+($E995*'fnd base rates'!F$108)
+($F995*'fnd base rates'!F$109)
+($G995*'fnd base rates'!F$110)
+($H995*'fnd base rates'!F$111)
+($I995*'fnd base rates'!F$112)
+($J995*'fnd base rates'!F$113)
+($K995*'fnd base rates'!F$114)
+($M995*'fnd base rates'!F$116)
+($N995*'fnd base rates'!F$117)
+($O995*'fnd base rates'!F$118)
+($P995*VLOOKUP($S995+12,rate_basefnd,6)))
*$R995</f>
        <v>6047.0219100000004</v>
      </c>
      <c r="Y995" s="1">
        <f>(($D995*'fnd base rates'!G$107)
+($E995*'fnd base rates'!G$108)
+($F995*'fnd base rates'!G$109)
+($G995*'fnd base rates'!G$110)
+($H995*'fnd base rates'!G$111)
+($I995*'fnd base rates'!G$112)
+($J995*'fnd base rates'!G$113)
+($K995*'fnd base rates'!G$114)
+($M995*'fnd base rates'!G$116)
+($N995*'fnd base rates'!G$117)
+($O995*'fnd base rates'!G$118)
+($P995*VLOOKUP($S995+12,rate_basefnd,7)))
*$R995</f>
        <v>1485.470695</v>
      </c>
      <c r="Z995" s="1">
        <f>(($D995*'fnd base rates'!H$107)
+($E995*'fnd base rates'!H$108)
+($F995*'fnd base rates'!H$109)
+($G995*'fnd base rates'!H$110)
+($H995*'fnd base rates'!H$111)
+($I995*'fnd base rates'!H$112)
+($J995*'fnd base rates'!H$113)
+($K995*'fnd base rates'!H$114)
+($M995*'fnd base rates'!H$116)
+($N995*'fnd base rates'!H$117)
+($O995*'fnd base rates'!H$118)
+($P995*VLOOKUP($S995+12,rate_basefnd,8)))</f>
        <v>2837.9460499999996</v>
      </c>
      <c r="AA995" s="1">
        <f>(($D995*'fnd base rates'!I$107)
+($E995*'fnd base rates'!I$108)
+($F995*'fnd base rates'!I$109)
+($G995*'fnd base rates'!I$110)
+($H995*'fnd base rates'!I$111)
+($I995*'fnd base rates'!I$112)
+($J995*'fnd base rates'!I$113)
+($K995*'fnd base rates'!I$114)
+($M995*'fnd base rates'!I$116)
+($N995*'fnd base rates'!I$117)
+($O995*'fnd base rates'!I$118)
+($P995*VLOOKUP($S995+12,rate_basefnd,9)))
*$R995</f>
        <v>2079.1999999999998</v>
      </c>
      <c r="AB995" s="1">
        <f>(($D995*'fnd base rates'!J$107)
+($E995*'fnd base rates'!J$108)
+($F995*'fnd base rates'!J$109)
+($G995*'fnd base rates'!J$110)
+($H995*'fnd base rates'!J$111)
+($I995*'fnd base rates'!J$112)
+($J995*'fnd base rates'!J$113)
+($K995*'fnd base rates'!J$114)
+($M995*'fnd base rates'!J$116)
+($N995*'fnd base rates'!J$117)
+($O995*'fnd base rates'!J$118)
+($P995*VLOOKUP($S995+12,rate_basefnd,10)))
*$R995</f>
        <v>3551.61</v>
      </c>
      <c r="AC995" s="1">
        <f>(($D995*'fnd base rates'!K$107)
+($E995*'fnd base rates'!K$108)
+($F995*'fnd base rates'!K$109)
+($G995*'fnd base rates'!K$110)
+($H995*'fnd base rates'!K$111)
+($I995*'fnd base rates'!K$112)
+($J995*'fnd base rates'!K$113)
+($K995*'fnd base rates'!K$114)
+($M995*'fnd base rates'!K$116)
+($N995*'fnd base rates'!K$117)
+($O995*'fnd base rates'!K$118)
+($P995*VLOOKUP($S995+12,rate_basefnd,11)))
*$R995</f>
        <v>5907.9300549999998</v>
      </c>
      <c r="AD995" s="1">
        <f>(($D995*'fnd base rates'!L$107)
+($E995*'fnd base rates'!L$108)
+($F995*'fnd base rates'!L$109)
+($G995*'fnd base rates'!L$110)
+($H995*'fnd base rates'!L$111)
+($I995*'fnd base rates'!L$112)
+($J995*'fnd base rates'!L$113)
+($K995*'fnd base rates'!L$114)
+($M995*'fnd base rates'!L$116)
+($N995*'fnd base rates'!L$117)
+($O995*'fnd base rates'!L$118)
+($P995*VLOOKUP($S995+12,rate_basefnd,12)))</f>
        <v>9188.1270299999996</v>
      </c>
      <c r="AE995" s="1">
        <f>(($D995*'fnd base rates'!M$107)
+($E995*'fnd base rates'!M$108)
+($F995*'fnd base rates'!M$109)
+($G995*'fnd base rates'!M$110)
+($H995*'fnd base rates'!M$111)
+($I995*'fnd base rates'!M$112)
+($J995*'fnd base rates'!M$113)
+($K995*'fnd base rates'!M$114)
+($M995*'fnd base rates'!M$116)
+($N995*'fnd base rates'!M$117)
+($O995*'fnd base rates'!M$118)
+($P995*VLOOKUP($S995+12,rate_basefnd,13)))</f>
        <v>0</v>
      </c>
      <c r="AF995" s="4">
        <f t="shared" si="1147"/>
        <v>72913.143499999991</v>
      </c>
      <c r="AH995" s="4">
        <f t="shared" si="1148"/>
        <v>3510281332</v>
      </c>
      <c r="AI995" s="4" t="str">
        <f t="shared" si="1149"/>
        <v>3510</v>
      </c>
      <c r="AJ995" s="2" t="str">
        <f t="shared" si="1150"/>
        <v>281</v>
      </c>
      <c r="AK995" s="2" t="str">
        <f t="shared" si="1151"/>
        <v>332</v>
      </c>
      <c r="AL995" s="4">
        <f t="shared" si="1152"/>
        <v>1</v>
      </c>
      <c r="AM995" s="4">
        <f t="shared" si="1144"/>
        <v>5</v>
      </c>
      <c r="AN995" s="4">
        <f t="shared" si="1153"/>
        <v>72913.143499999991</v>
      </c>
      <c r="AO995" s="4">
        <f t="shared" si="1154"/>
        <v>14583</v>
      </c>
      <c r="AP995" s="4">
        <f t="shared" si="1155"/>
        <v>0</v>
      </c>
      <c r="AQ995" s="2">
        <v>14583</v>
      </c>
      <c r="AW995" s="4">
        <v>14514</v>
      </c>
      <c r="AX995" s="5">
        <f t="shared" si="1156"/>
        <v>69</v>
      </c>
      <c r="AY995" s="4">
        <v>14583</v>
      </c>
      <c r="BB995" s="4">
        <f t="shared" ref="BB995" si="1181">BC995-BA995</f>
        <v>0</v>
      </c>
    </row>
    <row r="996" spans="1:54" s="4" customFormat="1">
      <c r="A996" s="278">
        <v>3510</v>
      </c>
      <c r="B996" s="2">
        <v>3510281680</v>
      </c>
      <c r="C996" s="10" t="s">
        <v>1091</v>
      </c>
      <c r="D996" s="15">
        <f>'fnd enro'!D996</f>
        <v>0</v>
      </c>
      <c r="E996" s="15">
        <f>'fnd enro'!E996</f>
        <v>0</v>
      </c>
      <c r="F996" s="15">
        <f>'fnd enro'!F996</f>
        <v>0</v>
      </c>
      <c r="G996" s="15">
        <f>'fnd enro'!G996</f>
        <v>1</v>
      </c>
      <c r="H996" s="15">
        <f>'fnd enro'!H996</f>
        <v>0</v>
      </c>
      <c r="I996" s="15">
        <f>'fnd enro'!I996</f>
        <v>0</v>
      </c>
      <c r="J996" s="15">
        <f>'fnd enro'!J996</f>
        <v>0</v>
      </c>
      <c r="K996" s="16">
        <f>'fnd enro'!K996</f>
        <v>3.8300000000000001E-2</v>
      </c>
      <c r="L996" s="15">
        <f>'fnd enro'!L996</f>
        <v>0</v>
      </c>
      <c r="M996" s="15">
        <f>'fnd enro'!M996</f>
        <v>0</v>
      </c>
      <c r="N996" s="15">
        <f>'fnd enro'!N996</f>
        <v>0</v>
      </c>
      <c r="O996" s="15">
        <f>'fnd enro'!O996</f>
        <v>0</v>
      </c>
      <c r="P996" s="15">
        <f>'fnd enro'!P996</f>
        <v>1</v>
      </c>
      <c r="Q996" s="15">
        <f>'fnd enro'!R996</f>
        <v>1</v>
      </c>
      <c r="R996" s="16">
        <f t="shared" si="1146"/>
        <v>1</v>
      </c>
      <c r="S996" s="15">
        <f>VALUE('fnd enro'!Q996)</f>
        <v>4</v>
      </c>
      <c r="T996" s="2"/>
      <c r="U996" s="1">
        <f>(($D996*'fnd base rates'!C$107)
+($E996*'fnd base rates'!C$108)
+($F996*'fnd base rates'!C$109)
+($G996*'fnd base rates'!C$110)
+($H996*'fnd base rates'!C$111)
+($I996*'fnd base rates'!C$112)
+($J996*'fnd base rates'!C$113)
+($K996*'fnd base rates'!C$114)
+($M996*'fnd base rates'!C$116)
+($N996*'fnd base rates'!C$117)
+($O996*'fnd base rates'!C$118)
+($P996*VLOOKUP($S996+12,rate_basefnd,3)))
*$R996</f>
        <v>567.69229299999995</v>
      </c>
      <c r="V996" s="1">
        <f>(($D996*'fnd base rates'!D$107)
+($E996*'fnd base rates'!D$108)
+($F996*'fnd base rates'!D$109)
+($G996*'fnd base rates'!D$110)
+($H996*'fnd base rates'!D$111)
+($I996*'fnd base rates'!D$112)
+($J996*'fnd base rates'!D$113)
+($K996*'fnd base rates'!D$114)
+($M996*'fnd base rates'!D$116)
+($N996*'fnd base rates'!D$117)
+($O996*'fnd base rates'!D$118)
+($P996*VLOOKUP($S996+12,rate_basefnd,4)))
*$R996</f>
        <v>993.54</v>
      </c>
      <c r="W996" s="1">
        <f>(($D996*'fnd base rates'!E$107)
+($E996*'fnd base rates'!E$108)
+($F996*'fnd base rates'!E$109)
+($G996*'fnd base rates'!E$110)
+($H996*'fnd base rates'!E$111)
+($I996*'fnd base rates'!E$112)
+($J996*'fnd base rates'!E$113)
+($K996*'fnd base rates'!E$114)
+($M996*'fnd base rates'!E$116)
+($N996*'fnd base rates'!E$117)
+($O996*'fnd base rates'!E$118)
+($P996*VLOOKUP($S996+12,rate_basefnd,5)))
*$R996</f>
        <v>6262.4752589999998</v>
      </c>
      <c r="X996" s="1">
        <f>(($D996*'fnd base rates'!F$107)
+($E996*'fnd base rates'!F$108)
+($F996*'fnd base rates'!F$109)
+($G996*'fnd base rates'!F$110)
+($H996*'fnd base rates'!F$111)
+($I996*'fnd base rates'!F$112)
+($J996*'fnd base rates'!F$113)
+($K996*'fnd base rates'!F$114)
+($M996*'fnd base rates'!F$116)
+($N996*'fnd base rates'!F$117)
+($O996*'fnd base rates'!F$118)
+($P996*VLOOKUP($S996+12,rate_basefnd,6)))
*$R996</f>
        <v>1191.1383820000001</v>
      </c>
      <c r="Y996" s="1">
        <f>(($D996*'fnd base rates'!G$107)
+($E996*'fnd base rates'!G$108)
+($F996*'fnd base rates'!G$109)
+($G996*'fnd base rates'!G$110)
+($H996*'fnd base rates'!G$111)
+($I996*'fnd base rates'!G$112)
+($J996*'fnd base rates'!G$113)
+($K996*'fnd base rates'!G$114)
+($M996*'fnd base rates'!G$116)
+($N996*'fnd base rates'!G$117)
+($O996*'fnd base rates'!G$118)
+($P996*VLOOKUP($S996+12,rate_basefnd,7)))
*$R996</f>
        <v>273.716139</v>
      </c>
      <c r="Z996" s="1">
        <f>(($D996*'fnd base rates'!H$107)
+($E996*'fnd base rates'!H$108)
+($F996*'fnd base rates'!H$109)
+($G996*'fnd base rates'!H$110)
+($H996*'fnd base rates'!H$111)
+($I996*'fnd base rates'!H$112)
+($J996*'fnd base rates'!H$113)
+($K996*'fnd base rates'!H$114)
+($M996*'fnd base rates'!H$116)
+($N996*'fnd base rates'!H$117)
+($O996*'fnd base rates'!H$118)
+($P996*VLOOKUP($S996+12,rate_basefnd,8)))</f>
        <v>519.75720999999999</v>
      </c>
      <c r="AA996" s="1">
        <f>(($D996*'fnd base rates'!I$107)
+($E996*'fnd base rates'!I$108)
+($F996*'fnd base rates'!I$109)
+($G996*'fnd base rates'!I$110)
+($H996*'fnd base rates'!I$111)
+($I996*'fnd base rates'!I$112)
+($J996*'fnd base rates'!I$113)
+($K996*'fnd base rates'!I$114)
+($M996*'fnd base rates'!I$116)
+($N996*'fnd base rates'!I$117)
+($O996*'fnd base rates'!I$118)
+($P996*VLOOKUP($S996+12,rate_basefnd,9)))
*$R996</f>
        <v>372.06000000000006</v>
      </c>
      <c r="AB996" s="1">
        <f>(($D996*'fnd base rates'!J$107)
+($E996*'fnd base rates'!J$108)
+($F996*'fnd base rates'!J$109)
+($G996*'fnd base rates'!J$110)
+($H996*'fnd base rates'!J$111)
+($I996*'fnd base rates'!J$112)
+($J996*'fnd base rates'!J$113)
+($K996*'fnd base rates'!J$114)
+($M996*'fnd base rates'!J$116)
+($N996*'fnd base rates'!J$117)
+($O996*'fnd base rates'!J$118)
+($P996*VLOOKUP($S996+12,rate_basefnd,10)))
*$R996</f>
        <v>682.71</v>
      </c>
      <c r="AC996" s="1">
        <f>(($D996*'fnd base rates'!K$107)
+($E996*'fnd base rates'!K$108)
+($F996*'fnd base rates'!K$109)
+($G996*'fnd base rates'!K$110)
+($H996*'fnd base rates'!K$111)
+($I996*'fnd base rates'!K$112)
+($J996*'fnd base rates'!K$113)
+($K996*'fnd base rates'!K$114)
+($M996*'fnd base rates'!K$116)
+($N996*'fnd base rates'!K$117)
+($O996*'fnd base rates'!K$118)
+($P996*VLOOKUP($S996+12,rate_basefnd,11)))
*$R996</f>
        <v>1051.8940110000001</v>
      </c>
      <c r="AD996" s="1">
        <f>(($D996*'fnd base rates'!L$107)
+($E996*'fnd base rates'!L$108)
+($F996*'fnd base rates'!L$109)
+($G996*'fnd base rates'!L$110)
+($H996*'fnd base rates'!L$111)
+($I996*'fnd base rates'!L$112)
+($J996*'fnd base rates'!L$113)
+($K996*'fnd base rates'!L$114)
+($M996*'fnd base rates'!L$116)
+($N996*'fnd base rates'!L$117)
+($O996*'fnd base rates'!L$118)
+($P996*VLOOKUP($S996+12,rate_basefnd,12)))</f>
        <v>1716.333406</v>
      </c>
      <c r="AE996" s="1">
        <f>(($D996*'fnd base rates'!M$107)
+($E996*'fnd base rates'!M$108)
+($F996*'fnd base rates'!M$109)
+($G996*'fnd base rates'!M$110)
+($H996*'fnd base rates'!M$111)
+($I996*'fnd base rates'!M$112)
+($J996*'fnd base rates'!M$113)
+($K996*'fnd base rates'!M$114)
+($M996*'fnd base rates'!M$116)
+($N996*'fnd base rates'!M$117)
+($O996*'fnd base rates'!M$118)
+($P996*VLOOKUP($S996+12,rate_basefnd,13)))</f>
        <v>0</v>
      </c>
      <c r="AF996" s="4">
        <f t="shared" si="1147"/>
        <v>13631.316700000001</v>
      </c>
      <c r="AH996" s="4">
        <f t="shared" si="1148"/>
        <v>3510281680</v>
      </c>
      <c r="AI996" s="4" t="str">
        <f t="shared" si="1149"/>
        <v>3510</v>
      </c>
      <c r="AJ996" s="2" t="str">
        <f t="shared" si="1150"/>
        <v>281</v>
      </c>
      <c r="AK996" s="2" t="str">
        <f t="shared" si="1151"/>
        <v>680</v>
      </c>
      <c r="AL996" s="4">
        <f t="shared" si="1152"/>
        <v>1</v>
      </c>
      <c r="AM996" s="4">
        <f t="shared" si="1144"/>
        <v>1</v>
      </c>
      <c r="AN996" s="4">
        <f t="shared" si="1153"/>
        <v>13631.316700000001</v>
      </c>
      <c r="AO996" s="4">
        <f t="shared" si="1154"/>
        <v>13631</v>
      </c>
      <c r="AP996" s="4">
        <f t="shared" si="1155"/>
        <v>0</v>
      </c>
      <c r="AQ996" s="2">
        <v>13631</v>
      </c>
      <c r="AW996" s="4">
        <v>13606</v>
      </c>
      <c r="AX996" s="5">
        <f t="shared" si="1156"/>
        <v>25</v>
      </c>
      <c r="AY996" s="4">
        <v>13631</v>
      </c>
      <c r="BB996" s="4">
        <f t="shared" ref="BB996" si="1182">BC996-BA996</f>
        <v>0</v>
      </c>
    </row>
    <row r="997" spans="1:54" s="4" customFormat="1">
      <c r="A997" s="278">
        <v>3513</v>
      </c>
      <c r="B997" s="2">
        <v>3513044001</v>
      </c>
      <c r="C997" s="10" t="s">
        <v>1097</v>
      </c>
      <c r="D997" s="15">
        <f>'fnd enro'!D997</f>
        <v>0</v>
      </c>
      <c r="E997" s="15">
        <f>'fnd enro'!E997</f>
        <v>0</v>
      </c>
      <c r="F997" s="15">
        <f>'fnd enro'!F997</f>
        <v>0</v>
      </c>
      <c r="G997" s="15">
        <f>'fnd enro'!G997</f>
        <v>0</v>
      </c>
      <c r="H997" s="15">
        <f>'fnd enro'!H997</f>
        <v>1</v>
      </c>
      <c r="I997" s="15">
        <f>'fnd enro'!I997</f>
        <v>0</v>
      </c>
      <c r="J997" s="15">
        <f>'fnd enro'!J997</f>
        <v>0</v>
      </c>
      <c r="K997" s="16">
        <f>'fnd enro'!K997</f>
        <v>3.8300000000000001E-2</v>
      </c>
      <c r="L997" s="15">
        <f>'fnd enro'!L997</f>
        <v>0</v>
      </c>
      <c r="M997" s="15">
        <f>'fnd enro'!M997</f>
        <v>0</v>
      </c>
      <c r="N997" s="15">
        <f>'fnd enro'!N997</f>
        <v>0</v>
      </c>
      <c r="O997" s="15">
        <f>'fnd enro'!O997</f>
        <v>0</v>
      </c>
      <c r="P997" s="15">
        <f>'fnd enro'!P997</f>
        <v>1</v>
      </c>
      <c r="Q997" s="15">
        <f>'fnd enro'!R997</f>
        <v>1</v>
      </c>
      <c r="R997" s="16">
        <f t="shared" si="1146"/>
        <v>1</v>
      </c>
      <c r="S997" s="15">
        <f>VALUE('fnd enro'!Q997)</f>
        <v>6</v>
      </c>
      <c r="T997" s="2"/>
      <c r="U997" s="1">
        <f>(($D997*'fnd base rates'!C$107)
+($E997*'fnd base rates'!C$108)
+($F997*'fnd base rates'!C$109)
+($G997*'fnd base rates'!C$110)
+($H997*'fnd base rates'!C$111)
+($I997*'fnd base rates'!C$112)
+($J997*'fnd base rates'!C$113)
+($K997*'fnd base rates'!C$114)
+($M997*'fnd base rates'!C$116)
+($N997*'fnd base rates'!C$117)
+($O997*'fnd base rates'!C$118)
+($P997*VLOOKUP($S997+12,rate_basefnd,3)))
*$R997</f>
        <v>573.08229299999994</v>
      </c>
      <c r="V997" s="1">
        <f>(($D997*'fnd base rates'!D$107)
+($E997*'fnd base rates'!D$108)
+($F997*'fnd base rates'!D$109)
+($G997*'fnd base rates'!D$110)
+($H997*'fnd base rates'!D$111)
+($I997*'fnd base rates'!D$112)
+($J997*'fnd base rates'!D$113)
+($K997*'fnd base rates'!D$114)
+($M997*'fnd base rates'!D$116)
+($N997*'fnd base rates'!D$117)
+($O997*'fnd base rates'!D$118)
+($P997*VLOOKUP($S997+12,rate_basefnd,4)))
*$R997</f>
        <v>1019.06</v>
      </c>
      <c r="W997" s="1">
        <f>(($D997*'fnd base rates'!E$107)
+($E997*'fnd base rates'!E$108)
+($F997*'fnd base rates'!E$109)
+($G997*'fnd base rates'!E$110)
+($H997*'fnd base rates'!E$111)
+($I997*'fnd base rates'!E$112)
+($J997*'fnd base rates'!E$113)
+($K997*'fnd base rates'!E$114)
+($M997*'fnd base rates'!E$116)
+($N997*'fnd base rates'!E$117)
+($O997*'fnd base rates'!E$118)
+($P997*VLOOKUP($S997+12,rate_basefnd,5)))
*$R997</f>
        <v>6108.7052590000003</v>
      </c>
      <c r="X997" s="1">
        <f>(($D997*'fnd base rates'!F$107)
+($E997*'fnd base rates'!F$108)
+($F997*'fnd base rates'!F$109)
+($G997*'fnd base rates'!F$110)
+($H997*'fnd base rates'!F$111)
+($I997*'fnd base rates'!F$112)
+($J997*'fnd base rates'!F$113)
+($K997*'fnd base rates'!F$114)
+($M997*'fnd base rates'!F$116)
+($N997*'fnd base rates'!F$117)
+($O997*'fnd base rates'!F$118)
+($P997*VLOOKUP($S997+12,rate_basefnd,6)))
*$R997</f>
        <v>949.92838200000006</v>
      </c>
      <c r="Y997" s="1">
        <f>(($D997*'fnd base rates'!G$107)
+($E997*'fnd base rates'!G$108)
+($F997*'fnd base rates'!G$109)
+($G997*'fnd base rates'!G$110)
+($H997*'fnd base rates'!G$111)
+($I997*'fnd base rates'!G$112)
+($J997*'fnd base rates'!G$113)
+($K997*'fnd base rates'!G$114)
+($M997*'fnd base rates'!G$116)
+($N997*'fnd base rates'!G$117)
+($O997*'fnd base rates'!G$118)
+($P997*VLOOKUP($S997+12,rate_basefnd,7)))
*$R997</f>
        <v>296.94613900000002</v>
      </c>
      <c r="Z997" s="1">
        <f>(($D997*'fnd base rates'!H$107)
+($E997*'fnd base rates'!H$108)
+($F997*'fnd base rates'!H$109)
+($G997*'fnd base rates'!H$110)
+($H997*'fnd base rates'!H$111)
+($I997*'fnd base rates'!H$112)
+($J997*'fnd base rates'!H$113)
+($K997*'fnd base rates'!H$114)
+($M997*'fnd base rates'!H$116)
+($N997*'fnd base rates'!H$117)
+($O997*'fnd base rates'!H$118)
+($P997*VLOOKUP($S997+12,rate_basefnd,8)))</f>
        <v>521.60721000000001</v>
      </c>
      <c r="AA997" s="1">
        <f>(($D997*'fnd base rates'!I$107)
+($E997*'fnd base rates'!I$108)
+($F997*'fnd base rates'!I$109)
+($G997*'fnd base rates'!I$110)
+($H997*'fnd base rates'!I$111)
+($I997*'fnd base rates'!I$112)
+($J997*'fnd base rates'!I$113)
+($K997*'fnd base rates'!I$114)
+($M997*'fnd base rates'!I$116)
+($N997*'fnd base rates'!I$117)
+($O997*'fnd base rates'!I$118)
+($P997*VLOOKUP($S997+12,rate_basefnd,9)))
*$R997</f>
        <v>449.54</v>
      </c>
      <c r="AB997" s="1">
        <f>(($D997*'fnd base rates'!J$107)
+($E997*'fnd base rates'!J$108)
+($F997*'fnd base rates'!J$109)
+($G997*'fnd base rates'!J$110)
+($H997*'fnd base rates'!J$111)
+($I997*'fnd base rates'!J$112)
+($J997*'fnd base rates'!J$113)
+($K997*'fnd base rates'!J$114)
+($M997*'fnd base rates'!J$116)
+($N997*'fnd base rates'!J$117)
+($O997*'fnd base rates'!J$118)
+($P997*VLOOKUP($S997+12,rate_basefnd,10)))
*$R997</f>
        <v>827.46</v>
      </c>
      <c r="AC997" s="1">
        <f>(($D997*'fnd base rates'!K$107)
+($E997*'fnd base rates'!K$108)
+($F997*'fnd base rates'!K$109)
+($G997*'fnd base rates'!K$110)
+($H997*'fnd base rates'!K$111)
+($I997*'fnd base rates'!K$112)
+($J997*'fnd base rates'!K$113)
+($K997*'fnd base rates'!K$114)
+($M997*'fnd base rates'!K$116)
+($N997*'fnd base rates'!K$117)
+($O997*'fnd base rates'!K$118)
+($P997*VLOOKUP($S997+12,rate_basefnd,11)))
*$R997</f>
        <v>1130.3140109999999</v>
      </c>
      <c r="AD997" s="1">
        <f>(($D997*'fnd base rates'!L$107)
+($E997*'fnd base rates'!L$108)
+($F997*'fnd base rates'!L$109)
+($G997*'fnd base rates'!L$110)
+($H997*'fnd base rates'!L$111)
+($I997*'fnd base rates'!L$112)
+($J997*'fnd base rates'!L$113)
+($K997*'fnd base rates'!L$114)
+($M997*'fnd base rates'!L$116)
+($N997*'fnd base rates'!L$117)
+($O997*'fnd base rates'!L$118)
+($P997*VLOOKUP($S997+12,rate_basefnd,12)))</f>
        <v>1804.6034059999999</v>
      </c>
      <c r="AE997" s="1">
        <f>(($D997*'fnd base rates'!M$107)
+($E997*'fnd base rates'!M$108)
+($F997*'fnd base rates'!M$109)
+($G997*'fnd base rates'!M$110)
+($H997*'fnd base rates'!M$111)
+($I997*'fnd base rates'!M$112)
+($J997*'fnd base rates'!M$113)
+($K997*'fnd base rates'!M$114)
+($M997*'fnd base rates'!M$116)
+($N997*'fnd base rates'!M$117)
+($O997*'fnd base rates'!M$118)
+($P997*VLOOKUP($S997+12,rate_basefnd,13)))</f>
        <v>0</v>
      </c>
      <c r="AF997" s="4">
        <f t="shared" si="1147"/>
        <v>13681.246700000003</v>
      </c>
      <c r="AH997" s="4">
        <f t="shared" si="1148"/>
        <v>3513044001</v>
      </c>
      <c r="AI997" s="4" t="str">
        <f t="shared" si="1149"/>
        <v>3513</v>
      </c>
      <c r="AJ997" s="2" t="str">
        <f t="shared" si="1150"/>
        <v>044</v>
      </c>
      <c r="AK997" s="2" t="str">
        <f t="shared" si="1151"/>
        <v>001</v>
      </c>
      <c r="AL997" s="4">
        <f t="shared" si="1152"/>
        <v>1</v>
      </c>
      <c r="AM997" s="4">
        <f t="shared" si="1144"/>
        <v>1</v>
      </c>
      <c r="AN997" s="4">
        <f t="shared" si="1153"/>
        <v>13681.246700000003</v>
      </c>
      <c r="AO997" s="4">
        <f t="shared" si="1154"/>
        <v>13681</v>
      </c>
      <c r="AP997" s="4">
        <f t="shared" si="1155"/>
        <v>0</v>
      </c>
      <c r="AQ997" s="2">
        <v>13681</v>
      </c>
      <c r="AW997" s="4">
        <v>13645</v>
      </c>
      <c r="AX997" s="5">
        <f t="shared" si="1156"/>
        <v>36</v>
      </c>
      <c r="AY997" s="4">
        <v>13681</v>
      </c>
      <c r="BB997" s="4">
        <f t="shared" ref="BB997" si="1183">BC997-BA997</f>
        <v>0</v>
      </c>
    </row>
    <row r="998" spans="1:54" s="4" customFormat="1">
      <c r="A998" s="278">
        <v>3513</v>
      </c>
      <c r="B998" s="2">
        <v>3513044018</v>
      </c>
      <c r="C998" s="10" t="s">
        <v>1097</v>
      </c>
      <c r="D998" s="15">
        <f>'fnd enro'!D998</f>
        <v>0</v>
      </c>
      <c r="E998" s="15">
        <f>'fnd enro'!E998</f>
        <v>0</v>
      </c>
      <c r="F998" s="15">
        <f>'fnd enro'!F998</f>
        <v>0</v>
      </c>
      <c r="G998" s="15">
        <f>'fnd enro'!G998</f>
        <v>0</v>
      </c>
      <c r="H998" s="15">
        <f>'fnd enro'!H998</f>
        <v>1</v>
      </c>
      <c r="I998" s="15">
        <f>'fnd enro'!I998</f>
        <v>1</v>
      </c>
      <c r="J998" s="15">
        <f>'fnd enro'!J998</f>
        <v>0</v>
      </c>
      <c r="K998" s="16">
        <f>'fnd enro'!K998</f>
        <v>7.6600000000000001E-2</v>
      </c>
      <c r="L998" s="15">
        <f>'fnd enro'!L998</f>
        <v>0</v>
      </c>
      <c r="M998" s="15">
        <f>'fnd enro'!M998</f>
        <v>0</v>
      </c>
      <c r="N998" s="15">
        <f>'fnd enro'!N998</f>
        <v>0</v>
      </c>
      <c r="O998" s="15">
        <f>'fnd enro'!O998</f>
        <v>0</v>
      </c>
      <c r="P998" s="15">
        <f>'fnd enro'!P998</f>
        <v>2</v>
      </c>
      <c r="Q998" s="15">
        <f>'fnd enro'!R998</f>
        <v>2</v>
      </c>
      <c r="R998" s="16">
        <f t="shared" si="1146"/>
        <v>1</v>
      </c>
      <c r="S998" s="15">
        <f>VALUE('fnd enro'!Q998)</f>
        <v>7</v>
      </c>
      <c r="T998" s="2"/>
      <c r="U998" s="1">
        <f>(($D998*'fnd base rates'!C$107)
+($E998*'fnd base rates'!C$108)
+($F998*'fnd base rates'!C$109)
+($G998*'fnd base rates'!C$110)
+($H998*'fnd base rates'!C$111)
+($I998*'fnd base rates'!C$112)
+($J998*'fnd base rates'!C$113)
+($K998*'fnd base rates'!C$114)
+($M998*'fnd base rates'!C$116)
+($N998*'fnd base rates'!C$117)
+($O998*'fnd base rates'!C$118)
+($P998*VLOOKUP($S998+12,rate_basefnd,3)))
*$R998</f>
        <v>1150.9645860000001</v>
      </c>
      <c r="V998" s="1">
        <f>(($D998*'fnd base rates'!D$107)
+($E998*'fnd base rates'!D$108)
+($F998*'fnd base rates'!D$109)
+($G998*'fnd base rates'!D$110)
+($H998*'fnd base rates'!D$111)
+($I998*'fnd base rates'!D$112)
+($J998*'fnd base rates'!D$113)
+($K998*'fnd base rates'!D$114)
+($M998*'fnd base rates'!D$116)
+($N998*'fnd base rates'!D$117)
+($O998*'fnd base rates'!D$118)
+($P998*VLOOKUP($S998+12,rate_basefnd,4)))
*$R998</f>
        <v>2060.88</v>
      </c>
      <c r="W998" s="1">
        <f>(($D998*'fnd base rates'!E$107)
+($E998*'fnd base rates'!E$108)
+($F998*'fnd base rates'!E$109)
+($G998*'fnd base rates'!E$110)
+($H998*'fnd base rates'!E$111)
+($I998*'fnd base rates'!E$112)
+($J998*'fnd base rates'!E$113)
+($K998*'fnd base rates'!E$114)
+($M998*'fnd base rates'!E$116)
+($N998*'fnd base rates'!E$117)
+($O998*'fnd base rates'!E$118)
+($P998*VLOOKUP($S998+12,rate_basefnd,5)))
*$R998</f>
        <v>13829.820518</v>
      </c>
      <c r="X998" s="1">
        <f>(($D998*'fnd base rates'!F$107)
+($E998*'fnd base rates'!F$108)
+($F998*'fnd base rates'!F$109)
+($G998*'fnd base rates'!F$110)
+($H998*'fnd base rates'!F$111)
+($I998*'fnd base rates'!F$112)
+($J998*'fnd base rates'!F$113)
+($K998*'fnd base rates'!F$114)
+($M998*'fnd base rates'!F$116)
+($N998*'fnd base rates'!F$117)
+($O998*'fnd base rates'!F$118)
+($P998*VLOOKUP($S998+12,rate_basefnd,6)))
*$R998</f>
        <v>1796.0367639999999</v>
      </c>
      <c r="Y998" s="1">
        <f>(($D998*'fnd base rates'!G$107)
+($E998*'fnd base rates'!G$108)
+($F998*'fnd base rates'!G$109)
+($G998*'fnd base rates'!G$110)
+($H998*'fnd base rates'!G$111)
+($I998*'fnd base rates'!G$112)
+($J998*'fnd base rates'!G$113)
+($K998*'fnd base rates'!G$114)
+($M998*'fnd base rates'!G$116)
+($N998*'fnd base rates'!G$117)
+($O998*'fnd base rates'!G$118)
+($P998*VLOOKUP($S998+12,rate_basefnd,7)))
*$R998</f>
        <v>600.32227799999998</v>
      </c>
      <c r="Z998" s="1">
        <f>(($D998*'fnd base rates'!H$107)
+($E998*'fnd base rates'!H$108)
+($F998*'fnd base rates'!H$109)
+($G998*'fnd base rates'!H$110)
+($H998*'fnd base rates'!H$111)
+($I998*'fnd base rates'!H$112)
+($J998*'fnd base rates'!H$113)
+($K998*'fnd base rates'!H$114)
+($M998*'fnd base rates'!H$116)
+($N998*'fnd base rates'!H$117)
+($O998*'fnd base rates'!H$118)
+($P998*VLOOKUP($S998+12,rate_basefnd,8)))</f>
        <v>1336.4044199999998</v>
      </c>
      <c r="AA998" s="1">
        <f>(($D998*'fnd base rates'!I$107)
+($E998*'fnd base rates'!I$108)
+($F998*'fnd base rates'!I$109)
+($G998*'fnd base rates'!I$110)
+($H998*'fnd base rates'!I$111)
+($I998*'fnd base rates'!I$112)
+($J998*'fnd base rates'!I$113)
+($K998*'fnd base rates'!I$114)
+($M998*'fnd base rates'!I$116)
+($N998*'fnd base rates'!I$117)
+($O998*'fnd base rates'!I$118)
+($P998*VLOOKUP($S998+12,rate_basefnd,9)))
*$R998</f>
        <v>979.56000000000006</v>
      </c>
      <c r="AB998" s="1">
        <f>(($D998*'fnd base rates'!J$107)
+($E998*'fnd base rates'!J$108)
+($F998*'fnd base rates'!J$109)
+($G998*'fnd base rates'!J$110)
+($H998*'fnd base rates'!J$111)
+($I998*'fnd base rates'!J$112)
+($J998*'fnd base rates'!J$113)
+($K998*'fnd base rates'!J$114)
+($M998*'fnd base rates'!J$116)
+($N998*'fnd base rates'!J$117)
+($O998*'fnd base rates'!J$118)
+($P998*VLOOKUP($S998+12,rate_basefnd,10)))
*$R998</f>
        <v>2012.6399999999999</v>
      </c>
      <c r="AC998" s="1">
        <f>(($D998*'fnd base rates'!K$107)
+($E998*'fnd base rates'!K$108)
+($F998*'fnd base rates'!K$109)
+($G998*'fnd base rates'!K$110)
+($H998*'fnd base rates'!K$111)
+($I998*'fnd base rates'!K$112)
+($J998*'fnd base rates'!K$113)
+($K998*'fnd base rates'!K$114)
+($M998*'fnd base rates'!K$116)
+($N998*'fnd base rates'!K$117)
+($O998*'fnd base rates'!K$118)
+($P998*VLOOKUP($S998+12,rate_basefnd,11)))
*$R998</f>
        <v>2229.9080220000001</v>
      </c>
      <c r="AD998" s="1">
        <f>(($D998*'fnd base rates'!L$107)
+($E998*'fnd base rates'!L$108)
+($F998*'fnd base rates'!L$109)
+($G998*'fnd base rates'!L$110)
+($H998*'fnd base rates'!L$111)
+($I998*'fnd base rates'!L$112)
+($J998*'fnd base rates'!L$113)
+($K998*'fnd base rates'!L$114)
+($M998*'fnd base rates'!L$116)
+($N998*'fnd base rates'!L$117)
+($O998*'fnd base rates'!L$118)
+($P998*VLOOKUP($S998+12,rate_basefnd,12)))</f>
        <v>3523.1368120000002</v>
      </c>
      <c r="AE998" s="1">
        <f>(($D998*'fnd base rates'!M$107)
+($E998*'fnd base rates'!M$108)
+($F998*'fnd base rates'!M$109)
+($G998*'fnd base rates'!M$110)
+($H998*'fnd base rates'!M$111)
+($I998*'fnd base rates'!M$112)
+($J998*'fnd base rates'!M$113)
+($K998*'fnd base rates'!M$114)
+($M998*'fnd base rates'!M$116)
+($N998*'fnd base rates'!M$117)
+($O998*'fnd base rates'!M$118)
+($P998*VLOOKUP($S998+12,rate_basefnd,13)))</f>
        <v>0</v>
      </c>
      <c r="AF998" s="4">
        <f t="shared" si="1147"/>
        <v>29519.6734</v>
      </c>
      <c r="AH998" s="4">
        <f t="shared" si="1148"/>
        <v>3513044018</v>
      </c>
      <c r="AI998" s="4" t="str">
        <f t="shared" si="1149"/>
        <v>3513</v>
      </c>
      <c r="AJ998" s="2" t="str">
        <f t="shared" si="1150"/>
        <v>044</v>
      </c>
      <c r="AK998" s="2" t="str">
        <f t="shared" si="1151"/>
        <v>018</v>
      </c>
      <c r="AL998" s="4">
        <f t="shared" si="1152"/>
        <v>1</v>
      </c>
      <c r="AM998" s="4">
        <f t="shared" si="1144"/>
        <v>2</v>
      </c>
      <c r="AN998" s="4">
        <f t="shared" si="1153"/>
        <v>29519.6734</v>
      </c>
      <c r="AO998" s="4">
        <f t="shared" si="1154"/>
        <v>14760</v>
      </c>
      <c r="AP998" s="4">
        <f t="shared" si="1155"/>
        <v>0</v>
      </c>
      <c r="AQ998" s="2">
        <v>14760</v>
      </c>
      <c r="AW998" s="4">
        <v>14715</v>
      </c>
      <c r="AX998" s="5">
        <f t="shared" si="1156"/>
        <v>45</v>
      </c>
      <c r="AY998" s="4">
        <v>14760</v>
      </c>
      <c r="BB998" s="4">
        <f t="shared" ref="BB998" si="1184">BC998-BA998</f>
        <v>0</v>
      </c>
    </row>
    <row r="999" spans="1:54" s="4" customFormat="1">
      <c r="A999" s="278">
        <v>3513</v>
      </c>
      <c r="B999" s="2">
        <v>3513044035</v>
      </c>
      <c r="C999" s="10" t="s">
        <v>1097</v>
      </c>
      <c r="D999" s="15">
        <f>'fnd enro'!D999</f>
        <v>0</v>
      </c>
      <c r="E999" s="15">
        <f>'fnd enro'!E999</f>
        <v>0</v>
      </c>
      <c r="F999" s="15">
        <f>'fnd enro'!F999</f>
        <v>0</v>
      </c>
      <c r="G999" s="15">
        <f>'fnd enro'!G999</f>
        <v>0</v>
      </c>
      <c r="H999" s="15">
        <f>'fnd enro'!H999</f>
        <v>3</v>
      </c>
      <c r="I999" s="15">
        <f>'fnd enro'!I999</f>
        <v>3</v>
      </c>
      <c r="J999" s="15">
        <f>'fnd enro'!J999</f>
        <v>0</v>
      </c>
      <c r="K999" s="16">
        <f>'fnd enro'!K999</f>
        <v>0.2298</v>
      </c>
      <c r="L999" s="15">
        <f>'fnd enro'!L999</f>
        <v>0</v>
      </c>
      <c r="M999" s="15">
        <f>'fnd enro'!M999</f>
        <v>0</v>
      </c>
      <c r="N999" s="15">
        <f>'fnd enro'!N999</f>
        <v>2</v>
      </c>
      <c r="O999" s="15">
        <f>'fnd enro'!O999</f>
        <v>0</v>
      </c>
      <c r="P999" s="15">
        <f>'fnd enro'!P999</f>
        <v>5</v>
      </c>
      <c r="Q999" s="15">
        <f>'fnd enro'!R999</f>
        <v>6</v>
      </c>
      <c r="R999" s="16">
        <f t="shared" si="1146"/>
        <v>1</v>
      </c>
      <c r="S999" s="15">
        <f>VALUE('fnd enro'!Q999)</f>
        <v>11</v>
      </c>
      <c r="T999" s="2"/>
      <c r="U999" s="1">
        <f>(($D999*'fnd base rates'!C$107)
+($E999*'fnd base rates'!C$108)
+($F999*'fnd base rates'!C$109)
+($G999*'fnd base rates'!C$110)
+($H999*'fnd base rates'!C$111)
+($I999*'fnd base rates'!C$112)
+($J999*'fnd base rates'!C$113)
+($K999*'fnd base rates'!C$114)
+($M999*'fnd base rates'!C$116)
+($N999*'fnd base rates'!C$117)
+($O999*'fnd base rates'!C$118)
+($P999*VLOOKUP($S999+12,rate_basefnd,3)))
*$R999</f>
        <v>3635.9837580000003</v>
      </c>
      <c r="V999" s="1">
        <f>(($D999*'fnd base rates'!D$107)
+($E999*'fnd base rates'!D$108)
+($F999*'fnd base rates'!D$109)
+($G999*'fnd base rates'!D$110)
+($H999*'fnd base rates'!D$111)
+($I999*'fnd base rates'!D$112)
+($J999*'fnd base rates'!D$113)
+($K999*'fnd base rates'!D$114)
+($M999*'fnd base rates'!D$116)
+($N999*'fnd base rates'!D$117)
+($O999*'fnd base rates'!D$118)
+($P999*VLOOKUP($S999+12,rate_basefnd,4)))
*$R999</f>
        <v>6453.2699999999995</v>
      </c>
      <c r="W999" s="1">
        <f>(($D999*'fnd base rates'!E$107)
+($E999*'fnd base rates'!E$108)
+($F999*'fnd base rates'!E$109)
+($G999*'fnd base rates'!E$110)
+($H999*'fnd base rates'!E$111)
+($I999*'fnd base rates'!E$112)
+($J999*'fnd base rates'!E$113)
+($K999*'fnd base rates'!E$114)
+($M999*'fnd base rates'!E$116)
+($N999*'fnd base rates'!E$117)
+($O999*'fnd base rates'!E$118)
+($P999*VLOOKUP($S999+12,rate_basefnd,5)))
*$R999</f>
        <v>43166.251554000002</v>
      </c>
      <c r="X999" s="1">
        <f>(($D999*'fnd base rates'!F$107)
+($E999*'fnd base rates'!F$108)
+($F999*'fnd base rates'!F$109)
+($G999*'fnd base rates'!F$110)
+($H999*'fnd base rates'!F$111)
+($I999*'fnd base rates'!F$112)
+($J999*'fnd base rates'!F$113)
+($K999*'fnd base rates'!F$114)
+($M999*'fnd base rates'!F$116)
+($N999*'fnd base rates'!F$117)
+($O999*'fnd base rates'!F$118)
+($P999*VLOOKUP($S999+12,rate_basefnd,6)))
*$R999</f>
        <v>5737.5502919999999</v>
      </c>
      <c r="Y999" s="1">
        <f>(($D999*'fnd base rates'!G$107)
+($E999*'fnd base rates'!G$108)
+($F999*'fnd base rates'!G$109)
+($G999*'fnd base rates'!G$110)
+($H999*'fnd base rates'!G$111)
+($I999*'fnd base rates'!G$112)
+($J999*'fnd base rates'!G$113)
+($K999*'fnd base rates'!G$114)
+($M999*'fnd base rates'!G$116)
+($N999*'fnd base rates'!G$117)
+($O999*'fnd base rates'!G$118)
+($P999*VLOOKUP($S999+12,rate_basefnd,7)))
*$R999</f>
        <v>1863.4768339999998</v>
      </c>
      <c r="Z999" s="1">
        <f>(($D999*'fnd base rates'!H$107)
+($E999*'fnd base rates'!H$108)
+($F999*'fnd base rates'!H$109)
+($G999*'fnd base rates'!H$110)
+($H999*'fnd base rates'!H$111)
+($I999*'fnd base rates'!H$112)
+($J999*'fnd base rates'!H$113)
+($K999*'fnd base rates'!H$114)
+($M999*'fnd base rates'!H$116)
+($N999*'fnd base rates'!H$117)
+($O999*'fnd base rates'!H$118)
+($P999*VLOOKUP($S999+12,rate_basefnd,8)))</f>
        <v>4253.0332600000002</v>
      </c>
      <c r="AA999" s="1">
        <f>(($D999*'fnd base rates'!I$107)
+($E999*'fnd base rates'!I$108)
+($F999*'fnd base rates'!I$109)
+($G999*'fnd base rates'!I$110)
+($H999*'fnd base rates'!I$111)
+($I999*'fnd base rates'!I$112)
+($J999*'fnd base rates'!I$113)
+($K999*'fnd base rates'!I$114)
+($M999*'fnd base rates'!I$116)
+($N999*'fnd base rates'!I$117)
+($O999*'fnd base rates'!I$118)
+($P999*VLOOKUP($S999+12,rate_basefnd,9)))
*$R999</f>
        <v>3057.27</v>
      </c>
      <c r="AB999" s="1">
        <f>(($D999*'fnd base rates'!J$107)
+($E999*'fnd base rates'!J$108)
+($F999*'fnd base rates'!J$109)
+($G999*'fnd base rates'!J$110)
+($H999*'fnd base rates'!J$111)
+($I999*'fnd base rates'!J$112)
+($J999*'fnd base rates'!J$113)
+($K999*'fnd base rates'!J$114)
+($M999*'fnd base rates'!J$116)
+($N999*'fnd base rates'!J$117)
+($O999*'fnd base rates'!J$118)
+($P999*VLOOKUP($S999+12,rate_basefnd,10)))
*$R999</f>
        <v>5925.9400000000005</v>
      </c>
      <c r="AC999" s="1">
        <f>(($D999*'fnd base rates'!K$107)
+($E999*'fnd base rates'!K$108)
+($F999*'fnd base rates'!K$109)
+($G999*'fnd base rates'!K$110)
+($H999*'fnd base rates'!K$111)
+($I999*'fnd base rates'!K$112)
+($J999*'fnd base rates'!K$113)
+($K999*'fnd base rates'!K$114)
+($M999*'fnd base rates'!K$116)
+($N999*'fnd base rates'!K$117)
+($O999*'fnd base rates'!K$118)
+($P999*VLOOKUP($S999+12,rate_basefnd,11)))
*$R999</f>
        <v>7288.7440659999993</v>
      </c>
      <c r="AD999" s="1">
        <f>(($D999*'fnd base rates'!L$107)
+($E999*'fnd base rates'!L$108)
+($F999*'fnd base rates'!L$109)
+($G999*'fnd base rates'!L$110)
+($H999*'fnd base rates'!L$111)
+($I999*'fnd base rates'!L$112)
+($J999*'fnd base rates'!L$113)
+($K999*'fnd base rates'!L$114)
+($M999*'fnd base rates'!L$116)
+($N999*'fnd base rates'!L$117)
+($O999*'fnd base rates'!L$118)
+($P999*VLOOKUP($S999+12,rate_basefnd,12)))</f>
        <v>10994.110436000001</v>
      </c>
      <c r="AE999" s="1">
        <f>(($D999*'fnd base rates'!M$107)
+($E999*'fnd base rates'!M$108)
+($F999*'fnd base rates'!M$109)
+($G999*'fnd base rates'!M$110)
+($H999*'fnd base rates'!M$111)
+($I999*'fnd base rates'!M$112)
+($J999*'fnd base rates'!M$113)
+($K999*'fnd base rates'!M$114)
+($M999*'fnd base rates'!M$116)
+($N999*'fnd base rates'!M$117)
+($O999*'fnd base rates'!M$118)
+($P999*VLOOKUP($S999+12,rate_basefnd,13)))</f>
        <v>0</v>
      </c>
      <c r="AF999" s="4">
        <f t="shared" si="1147"/>
        <v>92375.630200000014</v>
      </c>
      <c r="AH999" s="4">
        <f t="shared" si="1148"/>
        <v>3513044035</v>
      </c>
      <c r="AI999" s="4" t="str">
        <f t="shared" si="1149"/>
        <v>3513</v>
      </c>
      <c r="AJ999" s="2" t="str">
        <f t="shared" si="1150"/>
        <v>044</v>
      </c>
      <c r="AK999" s="2" t="str">
        <f t="shared" si="1151"/>
        <v>035</v>
      </c>
      <c r="AL999" s="4">
        <f t="shared" si="1152"/>
        <v>1</v>
      </c>
      <c r="AM999" s="4">
        <f t="shared" si="1144"/>
        <v>6</v>
      </c>
      <c r="AN999" s="4">
        <f t="shared" si="1153"/>
        <v>92375.630200000014</v>
      </c>
      <c r="AO999" s="4">
        <f t="shared" si="1154"/>
        <v>15396</v>
      </c>
      <c r="AP999" s="4">
        <f t="shared" si="1155"/>
        <v>0</v>
      </c>
      <c r="AQ999" s="2">
        <v>15396</v>
      </c>
      <c r="AW999" s="4">
        <v>15309</v>
      </c>
      <c r="AX999" s="5">
        <f t="shared" si="1156"/>
        <v>87</v>
      </c>
      <c r="AY999" s="4">
        <v>15396</v>
      </c>
      <c r="BB999" s="4">
        <f t="shared" ref="BB999" si="1185">BC999-BA999</f>
        <v>0</v>
      </c>
    </row>
    <row r="1000" spans="1:54" s="4" customFormat="1">
      <c r="A1000" s="278">
        <v>3513</v>
      </c>
      <c r="B1000" s="2">
        <v>3513044044</v>
      </c>
      <c r="C1000" s="10" t="s">
        <v>1097</v>
      </c>
      <c r="D1000" s="15">
        <f>'fnd enro'!D1000</f>
        <v>0</v>
      </c>
      <c r="E1000" s="15">
        <f>'fnd enro'!E1000</f>
        <v>0</v>
      </c>
      <c r="F1000" s="15">
        <f>'fnd enro'!F1000</f>
        <v>0</v>
      </c>
      <c r="G1000" s="15">
        <f>'fnd enro'!G1000</f>
        <v>0</v>
      </c>
      <c r="H1000" s="15">
        <f>'fnd enro'!H1000</f>
        <v>295</v>
      </c>
      <c r="I1000" s="15">
        <f>'fnd enro'!I1000</f>
        <v>303</v>
      </c>
      <c r="J1000" s="15">
        <f>'fnd enro'!J1000</f>
        <v>0</v>
      </c>
      <c r="K1000" s="16">
        <f>'fnd enro'!K1000</f>
        <v>22.903400000000001</v>
      </c>
      <c r="L1000" s="15">
        <f>'fnd enro'!L1000</f>
        <v>0</v>
      </c>
      <c r="M1000" s="15">
        <f>'fnd enro'!M1000</f>
        <v>0</v>
      </c>
      <c r="N1000" s="15">
        <f>'fnd enro'!N1000</f>
        <v>39</v>
      </c>
      <c r="O1000" s="15">
        <f>'fnd enro'!O1000</f>
        <v>26</v>
      </c>
      <c r="P1000" s="15">
        <f>'fnd enro'!P1000</f>
        <v>485</v>
      </c>
      <c r="Q1000" s="15">
        <f>'fnd enro'!R1000</f>
        <v>598</v>
      </c>
      <c r="R1000" s="16">
        <f t="shared" si="1146"/>
        <v>1</v>
      </c>
      <c r="S1000" s="15">
        <f>VALUE('fnd enro'!Q1000)</f>
        <v>12</v>
      </c>
      <c r="T1000" s="2"/>
      <c r="U1000" s="1">
        <f>(($D1000*'fnd base rates'!C$107)
+($E1000*'fnd base rates'!C$108)
+($F1000*'fnd base rates'!C$109)
+($G1000*'fnd base rates'!C$110)
+($H1000*'fnd base rates'!C$111)
+($I1000*'fnd base rates'!C$112)
+($J1000*'fnd base rates'!C$113)
+($K1000*'fnd base rates'!C$114)
+($M1000*'fnd base rates'!C$116)
+($N1000*'fnd base rates'!C$117)
+($O1000*'fnd base rates'!C$118)
+($P1000*VLOOKUP($S1000+12,rate_basefnd,3)))
*$R1000</f>
        <v>348641.85121400002</v>
      </c>
      <c r="V1000" s="1">
        <f>(($D1000*'fnd base rates'!D$107)
+($E1000*'fnd base rates'!D$108)
+($F1000*'fnd base rates'!D$109)
+($G1000*'fnd base rates'!D$110)
+($H1000*'fnd base rates'!D$111)
+($I1000*'fnd base rates'!D$112)
+($J1000*'fnd base rates'!D$113)
+($K1000*'fnd base rates'!D$114)
+($M1000*'fnd base rates'!D$116)
+($N1000*'fnd base rates'!D$117)
+($O1000*'fnd base rates'!D$118)
+($P1000*VLOOKUP($S1000+12,rate_basefnd,4)))
*$R1000</f>
        <v>619233.79</v>
      </c>
      <c r="W1000" s="1">
        <f>(($D1000*'fnd base rates'!E$107)
+($E1000*'fnd base rates'!E$108)
+($F1000*'fnd base rates'!E$109)
+($G1000*'fnd base rates'!E$110)
+($H1000*'fnd base rates'!E$111)
+($I1000*'fnd base rates'!E$112)
+($J1000*'fnd base rates'!E$113)
+($K1000*'fnd base rates'!E$114)
+($M1000*'fnd base rates'!E$116)
+($N1000*'fnd base rates'!E$117)
+($O1000*'fnd base rates'!E$118)
+($P1000*VLOOKUP($S1000+12,rate_basefnd,5)))
*$R1000</f>
        <v>4140652.7948819995</v>
      </c>
      <c r="X1000" s="1">
        <f>(($D1000*'fnd base rates'!F$107)
+($E1000*'fnd base rates'!F$108)
+($F1000*'fnd base rates'!F$109)
+($G1000*'fnd base rates'!F$110)
+($H1000*'fnd base rates'!F$111)
+($I1000*'fnd base rates'!F$112)
+($J1000*'fnd base rates'!F$113)
+($K1000*'fnd base rates'!F$114)
+($M1000*'fnd base rates'!F$116)
+($N1000*'fnd base rates'!F$117)
+($O1000*'fnd base rates'!F$118)
+($P1000*VLOOKUP($S1000+12,rate_basefnd,6)))
*$R1000</f>
        <v>547314.31243599998</v>
      </c>
      <c r="Y1000" s="1">
        <f>(($D1000*'fnd base rates'!G$107)
+($E1000*'fnd base rates'!G$108)
+($F1000*'fnd base rates'!G$109)
+($G1000*'fnd base rates'!G$110)
+($H1000*'fnd base rates'!G$111)
+($I1000*'fnd base rates'!G$112)
+($J1000*'fnd base rates'!G$113)
+($K1000*'fnd base rates'!G$114)
+($M1000*'fnd base rates'!G$116)
+($N1000*'fnd base rates'!G$117)
+($O1000*'fnd base rates'!G$118)
+($P1000*VLOOKUP($S1000+12,rate_basefnd,7)))
*$R1000</f>
        <v>178899.331122</v>
      </c>
      <c r="Z1000" s="1">
        <f>(($D1000*'fnd base rates'!H$107)
+($E1000*'fnd base rates'!H$108)
+($F1000*'fnd base rates'!H$109)
+($G1000*'fnd base rates'!H$110)
+($H1000*'fnd base rates'!H$111)
+($I1000*'fnd base rates'!H$112)
+($J1000*'fnd base rates'!H$113)
+($K1000*'fnd base rates'!H$114)
+($M1000*'fnd base rates'!H$116)
+($N1000*'fnd base rates'!H$117)
+($O1000*'fnd base rates'!H$118)
+($P1000*VLOOKUP($S1000+12,rate_basefnd,8)))</f>
        <v>407842.82157999993</v>
      </c>
      <c r="AA1000" s="1">
        <f>(($D1000*'fnd base rates'!I$107)
+($E1000*'fnd base rates'!I$108)
+($F1000*'fnd base rates'!I$109)
+($G1000*'fnd base rates'!I$110)
+($H1000*'fnd base rates'!I$111)
+($I1000*'fnd base rates'!I$112)
+($J1000*'fnd base rates'!I$113)
+($K1000*'fnd base rates'!I$114)
+($M1000*'fnd base rates'!I$116)
+($N1000*'fnd base rates'!I$117)
+($O1000*'fnd base rates'!I$118)
+($P1000*VLOOKUP($S1000+12,rate_basefnd,9)))
*$R1000</f>
        <v>294728.11000000004</v>
      </c>
      <c r="AB1000" s="1">
        <f>(($D1000*'fnd base rates'!J$107)
+($E1000*'fnd base rates'!J$108)
+($F1000*'fnd base rates'!J$109)
+($G1000*'fnd base rates'!J$110)
+($H1000*'fnd base rates'!J$111)
+($I1000*'fnd base rates'!J$112)
+($J1000*'fnd base rates'!J$113)
+($K1000*'fnd base rates'!J$114)
+($M1000*'fnd base rates'!J$116)
+($N1000*'fnd base rates'!J$117)
+($O1000*'fnd base rates'!J$118)
+($P1000*VLOOKUP($S1000+12,rate_basefnd,10)))
*$R1000</f>
        <v>588764.84000000008</v>
      </c>
      <c r="AC1000" s="1">
        <f>(($D1000*'fnd base rates'!K$107)
+($E1000*'fnd base rates'!K$108)
+($F1000*'fnd base rates'!K$109)
+($G1000*'fnd base rates'!K$110)
+($H1000*'fnd base rates'!K$111)
+($I1000*'fnd base rates'!K$112)
+($J1000*'fnd base rates'!K$113)
+($K1000*'fnd base rates'!K$114)
+($M1000*'fnd base rates'!K$116)
+($N1000*'fnd base rates'!K$117)
+($O1000*'fnd base rates'!K$118)
+($P1000*VLOOKUP($S1000+12,rate_basefnd,11)))
*$R1000</f>
        <v>684986.92857800017</v>
      </c>
      <c r="AD1000" s="1">
        <f>(($D1000*'fnd base rates'!L$107)
+($E1000*'fnd base rates'!L$108)
+($F1000*'fnd base rates'!L$109)
+($G1000*'fnd base rates'!L$110)
+($H1000*'fnd base rates'!L$111)
+($I1000*'fnd base rates'!L$112)
+($J1000*'fnd base rates'!L$113)
+($K1000*'fnd base rates'!L$114)
+($M1000*'fnd base rates'!L$116)
+($N1000*'fnd base rates'!L$117)
+($O1000*'fnd base rates'!L$118)
+($P1000*VLOOKUP($S1000+12,rate_basefnd,12)))</f>
        <v>1057631.6967879999</v>
      </c>
      <c r="AE1000" s="1">
        <f>(($D1000*'fnd base rates'!M$107)
+($E1000*'fnd base rates'!M$108)
+($F1000*'fnd base rates'!M$109)
+($G1000*'fnd base rates'!M$110)
+($H1000*'fnd base rates'!M$111)
+($I1000*'fnd base rates'!M$112)
+($J1000*'fnd base rates'!M$113)
+($K1000*'fnd base rates'!M$114)
+($M1000*'fnd base rates'!M$116)
+($N1000*'fnd base rates'!M$117)
+($O1000*'fnd base rates'!M$118)
+($P1000*VLOOKUP($S1000+12,rate_basefnd,13)))</f>
        <v>0</v>
      </c>
      <c r="AF1000" s="4">
        <f t="shared" si="1147"/>
        <v>8868696.4765999988</v>
      </c>
      <c r="AH1000" s="4">
        <f t="shared" si="1148"/>
        <v>3513044044</v>
      </c>
      <c r="AI1000" s="4" t="str">
        <f t="shared" si="1149"/>
        <v>3513</v>
      </c>
      <c r="AJ1000" s="2" t="str">
        <f t="shared" si="1150"/>
        <v>044</v>
      </c>
      <c r="AK1000" s="2" t="str">
        <f t="shared" si="1151"/>
        <v>044</v>
      </c>
      <c r="AL1000" s="4">
        <f t="shared" si="1152"/>
        <v>1</v>
      </c>
      <c r="AM1000" s="4">
        <f t="shared" si="1144"/>
        <v>598</v>
      </c>
      <c r="AN1000" s="4">
        <f t="shared" si="1153"/>
        <v>8868696.4765999988</v>
      </c>
      <c r="AO1000" s="4">
        <f t="shared" si="1154"/>
        <v>14831</v>
      </c>
      <c r="AP1000" s="4">
        <f t="shared" si="1155"/>
        <v>0</v>
      </c>
      <c r="AQ1000" s="2">
        <v>14831</v>
      </c>
      <c r="AW1000" s="4">
        <v>14728</v>
      </c>
      <c r="AX1000" s="5">
        <f t="shared" si="1156"/>
        <v>103</v>
      </c>
      <c r="AY1000" s="4">
        <v>14831</v>
      </c>
      <c r="BB1000" s="4">
        <f t="shared" ref="BB1000" si="1186">BC1000-BA1000</f>
        <v>0</v>
      </c>
    </row>
    <row r="1001" spans="1:54" s="4" customFormat="1">
      <c r="A1001" s="278">
        <v>3513</v>
      </c>
      <c r="B1001" s="2">
        <v>3513044050</v>
      </c>
      <c r="C1001" s="10" t="s">
        <v>1097</v>
      </c>
      <c r="D1001" s="15">
        <f>'fnd enro'!D1001</f>
        <v>0</v>
      </c>
      <c r="E1001" s="15">
        <f>'fnd enro'!E1001</f>
        <v>0</v>
      </c>
      <c r="F1001" s="15">
        <f>'fnd enro'!F1001</f>
        <v>0</v>
      </c>
      <c r="G1001" s="15">
        <f>'fnd enro'!G1001</f>
        <v>0</v>
      </c>
      <c r="H1001" s="15">
        <f>'fnd enro'!H1001</f>
        <v>1</v>
      </c>
      <c r="I1001" s="15">
        <f>'fnd enro'!I1001</f>
        <v>1</v>
      </c>
      <c r="J1001" s="15">
        <f>'fnd enro'!J1001</f>
        <v>0</v>
      </c>
      <c r="K1001" s="16">
        <f>'fnd enro'!K1001</f>
        <v>7.6600000000000001E-2</v>
      </c>
      <c r="L1001" s="15">
        <f>'fnd enro'!L1001</f>
        <v>0</v>
      </c>
      <c r="M1001" s="15">
        <f>'fnd enro'!M1001</f>
        <v>0</v>
      </c>
      <c r="N1001" s="15">
        <f>'fnd enro'!N1001</f>
        <v>0</v>
      </c>
      <c r="O1001" s="15">
        <f>'fnd enro'!O1001</f>
        <v>0</v>
      </c>
      <c r="P1001" s="15">
        <f>'fnd enro'!P1001</f>
        <v>2</v>
      </c>
      <c r="Q1001" s="15">
        <f>'fnd enro'!R1001</f>
        <v>2</v>
      </c>
      <c r="R1001" s="16">
        <f t="shared" si="1146"/>
        <v>1</v>
      </c>
      <c r="S1001" s="15">
        <f>VALUE('fnd enro'!Q1001)</f>
        <v>4</v>
      </c>
      <c r="T1001" s="2"/>
      <c r="U1001" s="1">
        <f>(($D1001*'fnd base rates'!C$107)
+($E1001*'fnd base rates'!C$108)
+($F1001*'fnd base rates'!C$109)
+($G1001*'fnd base rates'!C$110)
+($H1001*'fnd base rates'!C$111)
+($I1001*'fnd base rates'!C$112)
+($J1001*'fnd base rates'!C$113)
+($K1001*'fnd base rates'!C$114)
+($M1001*'fnd base rates'!C$116)
+($N1001*'fnd base rates'!C$117)
+($O1001*'fnd base rates'!C$118)
+($P1001*VLOOKUP($S1001+12,rate_basefnd,3)))
*$R1001</f>
        <v>1135.3845859999999</v>
      </c>
      <c r="V1001" s="1">
        <f>(($D1001*'fnd base rates'!D$107)
+($E1001*'fnd base rates'!D$108)
+($F1001*'fnd base rates'!D$109)
+($G1001*'fnd base rates'!D$110)
+($H1001*'fnd base rates'!D$111)
+($I1001*'fnd base rates'!D$112)
+($J1001*'fnd base rates'!D$113)
+($K1001*'fnd base rates'!D$114)
+($M1001*'fnd base rates'!D$116)
+($N1001*'fnd base rates'!D$117)
+($O1001*'fnd base rates'!D$118)
+($P1001*VLOOKUP($S1001+12,rate_basefnd,4)))
*$R1001</f>
        <v>1987.08</v>
      </c>
      <c r="W1001" s="1">
        <f>(($D1001*'fnd base rates'!E$107)
+($E1001*'fnd base rates'!E$108)
+($F1001*'fnd base rates'!E$109)
+($G1001*'fnd base rates'!E$110)
+($H1001*'fnd base rates'!E$111)
+($I1001*'fnd base rates'!E$112)
+($J1001*'fnd base rates'!E$113)
+($K1001*'fnd base rates'!E$114)
+($M1001*'fnd base rates'!E$116)
+($N1001*'fnd base rates'!E$117)
+($O1001*'fnd base rates'!E$118)
+($P1001*VLOOKUP($S1001+12,rate_basefnd,5)))
*$R1001</f>
        <v>13109.460518</v>
      </c>
      <c r="X1001" s="1">
        <f>(($D1001*'fnd base rates'!F$107)
+($E1001*'fnd base rates'!F$108)
+($F1001*'fnd base rates'!F$109)
+($G1001*'fnd base rates'!F$110)
+($H1001*'fnd base rates'!F$111)
+($I1001*'fnd base rates'!F$112)
+($J1001*'fnd base rates'!F$113)
+($K1001*'fnd base rates'!F$114)
+($M1001*'fnd base rates'!F$116)
+($N1001*'fnd base rates'!F$117)
+($O1001*'fnd base rates'!F$118)
+($P1001*VLOOKUP($S1001+12,rate_basefnd,6)))
*$R1001</f>
        <v>1796.0367639999999</v>
      </c>
      <c r="Y1001" s="1">
        <f>(($D1001*'fnd base rates'!G$107)
+($E1001*'fnd base rates'!G$108)
+($F1001*'fnd base rates'!G$109)
+($G1001*'fnd base rates'!G$110)
+($H1001*'fnd base rates'!G$111)
+($I1001*'fnd base rates'!G$112)
+($J1001*'fnd base rates'!G$113)
+($K1001*'fnd base rates'!G$114)
+($M1001*'fnd base rates'!G$116)
+($N1001*'fnd base rates'!G$117)
+($O1001*'fnd base rates'!G$118)
+($P1001*VLOOKUP($S1001+12,rate_basefnd,7)))
*$R1001</f>
        <v>565.38227800000004</v>
      </c>
      <c r="Z1001" s="1">
        <f>(($D1001*'fnd base rates'!H$107)
+($E1001*'fnd base rates'!H$108)
+($F1001*'fnd base rates'!H$109)
+($G1001*'fnd base rates'!H$110)
+($H1001*'fnd base rates'!H$111)
+($I1001*'fnd base rates'!H$112)
+($J1001*'fnd base rates'!H$113)
+($K1001*'fnd base rates'!H$114)
+($M1001*'fnd base rates'!H$116)
+($N1001*'fnd base rates'!H$117)
+($O1001*'fnd base rates'!H$118)
+($P1001*VLOOKUP($S1001+12,rate_basefnd,8)))</f>
        <v>1331.0444199999999</v>
      </c>
      <c r="AA1001" s="1">
        <f>(($D1001*'fnd base rates'!I$107)
+($E1001*'fnd base rates'!I$108)
+($F1001*'fnd base rates'!I$109)
+($G1001*'fnd base rates'!I$110)
+($H1001*'fnd base rates'!I$111)
+($I1001*'fnd base rates'!I$112)
+($J1001*'fnd base rates'!I$113)
+($K1001*'fnd base rates'!I$114)
+($M1001*'fnd base rates'!I$116)
+($N1001*'fnd base rates'!I$117)
+($O1001*'fnd base rates'!I$118)
+($P1001*VLOOKUP($S1001+12,rate_basefnd,9)))
*$R1001</f>
        <v>950.40000000000009</v>
      </c>
      <c r="AB1001" s="1">
        <f>(($D1001*'fnd base rates'!J$107)
+($E1001*'fnd base rates'!J$108)
+($F1001*'fnd base rates'!J$109)
+($G1001*'fnd base rates'!J$110)
+($H1001*'fnd base rates'!J$111)
+($I1001*'fnd base rates'!J$112)
+($J1001*'fnd base rates'!J$113)
+($K1001*'fnd base rates'!J$114)
+($M1001*'fnd base rates'!J$116)
+($N1001*'fnd base rates'!J$117)
+($O1001*'fnd base rates'!J$118)
+($P1001*VLOOKUP($S1001+12,rate_basefnd,10)))
*$R1001</f>
        <v>1861.04</v>
      </c>
      <c r="AC1001" s="1">
        <f>(($D1001*'fnd base rates'!K$107)
+($E1001*'fnd base rates'!K$108)
+($F1001*'fnd base rates'!K$109)
+($G1001*'fnd base rates'!K$110)
+($H1001*'fnd base rates'!K$111)
+($I1001*'fnd base rates'!K$112)
+($J1001*'fnd base rates'!K$113)
+($K1001*'fnd base rates'!K$114)
+($M1001*'fnd base rates'!K$116)
+($N1001*'fnd base rates'!K$117)
+($O1001*'fnd base rates'!K$118)
+($P1001*VLOOKUP($S1001+12,rate_basefnd,11)))
*$R1001</f>
        <v>2229.9080220000001</v>
      </c>
      <c r="AD1001" s="1">
        <f>(($D1001*'fnd base rates'!L$107)
+($E1001*'fnd base rates'!L$108)
+($F1001*'fnd base rates'!L$109)
+($G1001*'fnd base rates'!L$110)
+($H1001*'fnd base rates'!L$111)
+($I1001*'fnd base rates'!L$112)
+($J1001*'fnd base rates'!L$113)
+($K1001*'fnd base rates'!L$114)
+($M1001*'fnd base rates'!L$116)
+($N1001*'fnd base rates'!L$117)
+($O1001*'fnd base rates'!L$118)
+($P1001*VLOOKUP($S1001+12,rate_basefnd,12)))</f>
        <v>3406.6168120000002</v>
      </c>
      <c r="AE1001" s="1">
        <f>(($D1001*'fnd base rates'!M$107)
+($E1001*'fnd base rates'!M$108)
+($F1001*'fnd base rates'!M$109)
+($G1001*'fnd base rates'!M$110)
+($H1001*'fnd base rates'!M$111)
+($I1001*'fnd base rates'!M$112)
+($J1001*'fnd base rates'!M$113)
+($K1001*'fnd base rates'!M$114)
+($M1001*'fnd base rates'!M$116)
+($N1001*'fnd base rates'!M$117)
+($O1001*'fnd base rates'!M$118)
+($P1001*VLOOKUP($S1001+12,rate_basefnd,13)))</f>
        <v>0</v>
      </c>
      <c r="AF1001" s="4">
        <f t="shared" si="1147"/>
        <v>28372.3534</v>
      </c>
      <c r="AH1001" s="4">
        <f t="shared" si="1148"/>
        <v>3513044050</v>
      </c>
      <c r="AI1001" s="4" t="str">
        <f t="shared" si="1149"/>
        <v>3513</v>
      </c>
      <c r="AJ1001" s="2" t="str">
        <f t="shared" si="1150"/>
        <v>044</v>
      </c>
      <c r="AK1001" s="2" t="str">
        <f t="shared" si="1151"/>
        <v>050</v>
      </c>
      <c r="AL1001" s="4">
        <f t="shared" si="1152"/>
        <v>1</v>
      </c>
      <c r="AM1001" s="4">
        <f t="shared" si="1144"/>
        <v>2</v>
      </c>
      <c r="AN1001" s="4">
        <f t="shared" si="1153"/>
        <v>28372.3534</v>
      </c>
      <c r="AO1001" s="4">
        <f t="shared" si="1154"/>
        <v>14186</v>
      </c>
      <c r="AP1001" s="4">
        <f t="shared" si="1155"/>
        <v>0</v>
      </c>
      <c r="AQ1001" s="2">
        <v>14186</v>
      </c>
      <c r="AW1001" s="4">
        <v>14163</v>
      </c>
      <c r="AX1001" s="5">
        <f t="shared" si="1156"/>
        <v>23</v>
      </c>
      <c r="AY1001" s="4">
        <v>14186</v>
      </c>
      <c r="BB1001" s="4">
        <f t="shared" ref="BB1001" si="1187">BC1001-BA1001</f>
        <v>0</v>
      </c>
    </row>
    <row r="1002" spans="1:54" s="4" customFormat="1">
      <c r="A1002" s="278">
        <v>3513</v>
      </c>
      <c r="B1002" s="2">
        <v>3513044093</v>
      </c>
      <c r="C1002" s="10" t="s">
        <v>1097</v>
      </c>
      <c r="D1002" s="15">
        <f>'fnd enro'!D1002</f>
        <v>0</v>
      </c>
      <c r="E1002" s="15">
        <f>'fnd enro'!E1002</f>
        <v>0</v>
      </c>
      <c r="F1002" s="15">
        <f>'fnd enro'!F1002</f>
        <v>0</v>
      </c>
      <c r="G1002" s="15">
        <f>'fnd enro'!G1002</f>
        <v>0</v>
      </c>
      <c r="H1002" s="15">
        <f>'fnd enro'!H1002</f>
        <v>0</v>
      </c>
      <c r="I1002" s="15">
        <f>'fnd enro'!I1002</f>
        <v>1</v>
      </c>
      <c r="J1002" s="15">
        <f>'fnd enro'!J1002</f>
        <v>0</v>
      </c>
      <c r="K1002" s="16">
        <f>'fnd enro'!K1002</f>
        <v>3.8300000000000001E-2</v>
      </c>
      <c r="L1002" s="15">
        <f>'fnd enro'!L1002</f>
        <v>0</v>
      </c>
      <c r="M1002" s="15">
        <f>'fnd enro'!M1002</f>
        <v>0</v>
      </c>
      <c r="N1002" s="15">
        <f>'fnd enro'!N1002</f>
        <v>0</v>
      </c>
      <c r="O1002" s="15">
        <f>'fnd enro'!O1002</f>
        <v>0</v>
      </c>
      <c r="P1002" s="15">
        <f>'fnd enro'!P1002</f>
        <v>1</v>
      </c>
      <c r="Q1002" s="15">
        <f>'fnd enro'!R1002</f>
        <v>1</v>
      </c>
      <c r="R1002" s="16">
        <f t="shared" si="1146"/>
        <v>1</v>
      </c>
      <c r="S1002" s="15">
        <f>VALUE('fnd enro'!Q1002)</f>
        <v>11</v>
      </c>
      <c r="T1002" s="2"/>
      <c r="U1002" s="1">
        <f>(($D1002*'fnd base rates'!C$107)
+($E1002*'fnd base rates'!C$108)
+($F1002*'fnd base rates'!C$109)
+($G1002*'fnd base rates'!C$110)
+($H1002*'fnd base rates'!C$111)
+($I1002*'fnd base rates'!C$112)
+($J1002*'fnd base rates'!C$113)
+($K1002*'fnd base rates'!C$114)
+($M1002*'fnd base rates'!C$116)
+($N1002*'fnd base rates'!C$117)
+($O1002*'fnd base rates'!C$118)
+($P1002*VLOOKUP($S1002+12,rate_basefnd,3)))
*$R1002</f>
        <v>584.75229300000001</v>
      </c>
      <c r="V1002" s="1">
        <f>(($D1002*'fnd base rates'!D$107)
+($E1002*'fnd base rates'!D$108)
+($F1002*'fnd base rates'!D$109)
+($G1002*'fnd base rates'!D$110)
+($H1002*'fnd base rates'!D$111)
+($I1002*'fnd base rates'!D$112)
+($J1002*'fnd base rates'!D$113)
+($K1002*'fnd base rates'!D$114)
+($M1002*'fnd base rates'!D$116)
+($N1002*'fnd base rates'!D$117)
+($O1002*'fnd base rates'!D$118)
+($P1002*VLOOKUP($S1002+12,rate_basefnd,4)))
*$R1002</f>
        <v>1074.3399999999999</v>
      </c>
      <c r="W1002" s="1">
        <f>(($D1002*'fnd base rates'!E$107)
+($E1002*'fnd base rates'!E$108)
+($F1002*'fnd base rates'!E$109)
+($G1002*'fnd base rates'!E$110)
+($H1002*'fnd base rates'!E$111)
+($I1002*'fnd base rates'!E$112)
+($J1002*'fnd base rates'!E$113)
+($K1002*'fnd base rates'!E$114)
+($M1002*'fnd base rates'!E$116)
+($N1002*'fnd base rates'!E$117)
+($O1002*'fnd base rates'!E$118)
+($P1002*VLOOKUP($S1002+12,rate_basefnd,5)))
*$R1002</f>
        <v>8038.5752590000002</v>
      </c>
      <c r="X1002" s="1">
        <f>(($D1002*'fnd base rates'!F$107)
+($E1002*'fnd base rates'!F$108)
+($F1002*'fnd base rates'!F$109)
+($G1002*'fnd base rates'!F$110)
+($H1002*'fnd base rates'!F$111)
+($I1002*'fnd base rates'!F$112)
+($J1002*'fnd base rates'!F$113)
+($K1002*'fnd base rates'!F$114)
+($M1002*'fnd base rates'!F$116)
+($N1002*'fnd base rates'!F$117)
+($O1002*'fnd base rates'!F$118)
+($P1002*VLOOKUP($S1002+12,rate_basefnd,6)))
*$R1002</f>
        <v>846.10838200000012</v>
      </c>
      <c r="Y1002" s="1">
        <f>(($D1002*'fnd base rates'!G$107)
+($E1002*'fnd base rates'!G$108)
+($F1002*'fnd base rates'!G$109)
+($G1002*'fnd base rates'!G$110)
+($H1002*'fnd base rates'!G$111)
+($I1002*'fnd base rates'!G$112)
+($J1002*'fnd base rates'!G$113)
+($K1002*'fnd base rates'!G$114)
+($M1002*'fnd base rates'!G$116)
+($N1002*'fnd base rates'!G$117)
+($O1002*'fnd base rates'!G$118)
+($P1002*VLOOKUP($S1002+12,rate_basefnd,7)))
*$R1002</f>
        <v>318.76613899999995</v>
      </c>
      <c r="Z1002" s="1">
        <f>(($D1002*'fnd base rates'!H$107)
+($E1002*'fnd base rates'!H$108)
+($F1002*'fnd base rates'!H$109)
+($G1002*'fnd base rates'!H$110)
+($H1002*'fnd base rates'!H$111)
+($I1002*'fnd base rates'!H$112)
+($J1002*'fnd base rates'!H$113)
+($K1002*'fnd base rates'!H$114)
+($M1002*'fnd base rates'!H$116)
+($N1002*'fnd base rates'!H$117)
+($O1002*'fnd base rates'!H$118)
+($P1002*VLOOKUP($S1002+12,rate_basefnd,8)))</f>
        <v>817.14720999999997</v>
      </c>
      <c r="AA1002" s="1">
        <f>(($D1002*'fnd base rates'!I$107)
+($E1002*'fnd base rates'!I$108)
+($F1002*'fnd base rates'!I$109)
+($G1002*'fnd base rates'!I$110)
+($H1002*'fnd base rates'!I$111)
+($I1002*'fnd base rates'!I$112)
+($J1002*'fnd base rates'!I$113)
+($K1002*'fnd base rates'!I$114)
+($M1002*'fnd base rates'!I$116)
+($N1002*'fnd base rates'!I$117)
+($O1002*'fnd base rates'!I$118)
+($P1002*VLOOKUP($S1002+12,rate_basefnd,9)))
*$R1002</f>
        <v>542.87</v>
      </c>
      <c r="AB1002" s="1">
        <f>(($D1002*'fnd base rates'!J$107)
+($E1002*'fnd base rates'!J$108)
+($F1002*'fnd base rates'!J$109)
+($G1002*'fnd base rates'!J$110)
+($H1002*'fnd base rates'!J$111)
+($I1002*'fnd base rates'!J$112)
+($J1002*'fnd base rates'!J$113)
+($K1002*'fnd base rates'!J$114)
+($M1002*'fnd base rates'!J$116)
+($N1002*'fnd base rates'!J$117)
+($O1002*'fnd base rates'!J$118)
+($P1002*VLOOKUP($S1002+12,rate_basefnd,10)))
*$R1002</f>
        <v>1251.96</v>
      </c>
      <c r="AC1002" s="1">
        <f>(($D1002*'fnd base rates'!K$107)
+($E1002*'fnd base rates'!K$108)
+($F1002*'fnd base rates'!K$109)
+($G1002*'fnd base rates'!K$110)
+($H1002*'fnd base rates'!K$111)
+($I1002*'fnd base rates'!K$112)
+($J1002*'fnd base rates'!K$113)
+($K1002*'fnd base rates'!K$114)
+($M1002*'fnd base rates'!K$116)
+($N1002*'fnd base rates'!K$117)
+($O1002*'fnd base rates'!K$118)
+($P1002*VLOOKUP($S1002+12,rate_basefnd,11)))
*$R1002</f>
        <v>1099.5940109999999</v>
      </c>
      <c r="AD1002" s="1">
        <f>(($D1002*'fnd base rates'!L$107)
+($E1002*'fnd base rates'!L$108)
+($F1002*'fnd base rates'!L$109)
+($G1002*'fnd base rates'!L$110)
+($H1002*'fnd base rates'!L$111)
+($I1002*'fnd base rates'!L$112)
+($J1002*'fnd base rates'!L$113)
+($K1002*'fnd base rates'!L$114)
+($M1002*'fnd base rates'!L$116)
+($N1002*'fnd base rates'!L$117)
+($O1002*'fnd base rates'!L$118)
+($P1002*VLOOKUP($S1002+12,rate_basefnd,12)))</f>
        <v>1769.8934060000001</v>
      </c>
      <c r="AE1002" s="1">
        <f>(($D1002*'fnd base rates'!M$107)
+($E1002*'fnd base rates'!M$108)
+($F1002*'fnd base rates'!M$109)
+($G1002*'fnd base rates'!M$110)
+($H1002*'fnd base rates'!M$111)
+($I1002*'fnd base rates'!M$112)
+($J1002*'fnd base rates'!M$113)
+($K1002*'fnd base rates'!M$114)
+($M1002*'fnd base rates'!M$116)
+($N1002*'fnd base rates'!M$117)
+($O1002*'fnd base rates'!M$118)
+($P1002*VLOOKUP($S1002+12,rate_basefnd,13)))</f>
        <v>0</v>
      </c>
      <c r="AF1002" s="4">
        <f t="shared" si="1147"/>
        <v>16344.006700000002</v>
      </c>
      <c r="AH1002" s="4">
        <f t="shared" si="1148"/>
        <v>3513044093</v>
      </c>
      <c r="AI1002" s="4" t="str">
        <f t="shared" si="1149"/>
        <v>3513</v>
      </c>
      <c r="AJ1002" s="2" t="str">
        <f t="shared" si="1150"/>
        <v>044</v>
      </c>
      <c r="AK1002" s="2" t="str">
        <f t="shared" si="1151"/>
        <v>093</v>
      </c>
      <c r="AL1002" s="4">
        <f t="shared" si="1152"/>
        <v>1</v>
      </c>
      <c r="AM1002" s="4">
        <f t="shared" si="1144"/>
        <v>1</v>
      </c>
      <c r="AN1002" s="4">
        <f t="shared" si="1153"/>
        <v>16344.006700000002</v>
      </c>
      <c r="AO1002" s="4">
        <f t="shared" si="1154"/>
        <v>16344</v>
      </c>
      <c r="AP1002" s="4">
        <f t="shared" si="1155"/>
        <v>0</v>
      </c>
      <c r="AQ1002" s="2">
        <v>16344</v>
      </c>
      <c r="AW1002" s="4">
        <v>16248</v>
      </c>
      <c r="AX1002" s="5">
        <f t="shared" si="1156"/>
        <v>96</v>
      </c>
      <c r="AY1002" s="4">
        <v>16344</v>
      </c>
      <c r="BB1002" s="4">
        <f t="shared" ref="BB1002" si="1188">BC1002-BA1002</f>
        <v>0</v>
      </c>
    </row>
    <row r="1003" spans="1:54" s="4" customFormat="1">
      <c r="A1003" s="278">
        <v>3513</v>
      </c>
      <c r="B1003" s="2">
        <v>3513044095</v>
      </c>
      <c r="C1003" s="10" t="s">
        <v>1097</v>
      </c>
      <c r="D1003" s="15">
        <f>'fnd enro'!D1003</f>
        <v>0</v>
      </c>
      <c r="E1003" s="15">
        <f>'fnd enro'!E1003</f>
        <v>0</v>
      </c>
      <c r="F1003" s="15">
        <f>'fnd enro'!F1003</f>
        <v>0</v>
      </c>
      <c r="G1003" s="15">
        <f>'fnd enro'!G1003</f>
        <v>0</v>
      </c>
      <c r="H1003" s="15">
        <f>'fnd enro'!H1003</f>
        <v>2</v>
      </c>
      <c r="I1003" s="15">
        <f>'fnd enro'!I1003</f>
        <v>1</v>
      </c>
      <c r="J1003" s="15">
        <f>'fnd enro'!J1003</f>
        <v>0</v>
      </c>
      <c r="K1003" s="16">
        <f>'fnd enro'!K1003</f>
        <v>0.1149</v>
      </c>
      <c r="L1003" s="15">
        <f>'fnd enro'!L1003</f>
        <v>0</v>
      </c>
      <c r="M1003" s="15">
        <f>'fnd enro'!M1003</f>
        <v>0</v>
      </c>
      <c r="N1003" s="15">
        <f>'fnd enro'!N1003</f>
        <v>1</v>
      </c>
      <c r="O1003" s="15">
        <f>'fnd enro'!O1003</f>
        <v>1</v>
      </c>
      <c r="P1003" s="15">
        <f>'fnd enro'!P1003</f>
        <v>3</v>
      </c>
      <c r="Q1003" s="15">
        <f>'fnd enro'!R1003</f>
        <v>3</v>
      </c>
      <c r="R1003" s="16">
        <f t="shared" si="1146"/>
        <v>1</v>
      </c>
      <c r="S1003" s="15">
        <f>VALUE('fnd enro'!Q1003)</f>
        <v>11</v>
      </c>
      <c r="T1003" s="2"/>
      <c r="U1003" s="1">
        <f>(($D1003*'fnd base rates'!C$107)
+($E1003*'fnd base rates'!C$108)
+($F1003*'fnd base rates'!C$109)
+($G1003*'fnd base rates'!C$110)
+($H1003*'fnd base rates'!C$111)
+($I1003*'fnd base rates'!C$112)
+($J1003*'fnd base rates'!C$113)
+($K1003*'fnd base rates'!C$114)
+($M1003*'fnd base rates'!C$116)
+($N1003*'fnd base rates'!C$117)
+($O1003*'fnd base rates'!C$118)
+($P1003*VLOOKUP($S1003+12,rate_basefnd,3)))
*$R1003</f>
        <v>1939.8268790000002</v>
      </c>
      <c r="V1003" s="1">
        <f>(($D1003*'fnd base rates'!D$107)
+($E1003*'fnd base rates'!D$108)
+($F1003*'fnd base rates'!D$109)
+($G1003*'fnd base rates'!D$110)
+($H1003*'fnd base rates'!D$111)
+($I1003*'fnd base rates'!D$112)
+($J1003*'fnd base rates'!D$113)
+($K1003*'fnd base rates'!D$114)
+($M1003*'fnd base rates'!D$116)
+($N1003*'fnd base rates'!D$117)
+($O1003*'fnd base rates'!D$118)
+($P1003*VLOOKUP($S1003+12,rate_basefnd,4)))
*$R1003</f>
        <v>3547.7599999999993</v>
      </c>
      <c r="W1003" s="1">
        <f>(($D1003*'fnd base rates'!E$107)
+($E1003*'fnd base rates'!E$108)
+($F1003*'fnd base rates'!E$109)
+($G1003*'fnd base rates'!E$110)
+($H1003*'fnd base rates'!E$111)
+($I1003*'fnd base rates'!E$112)
+($J1003*'fnd base rates'!E$113)
+($K1003*'fnd base rates'!E$114)
+($M1003*'fnd base rates'!E$116)
+($N1003*'fnd base rates'!E$117)
+($O1003*'fnd base rates'!E$118)
+($P1003*VLOOKUP($S1003+12,rate_basefnd,5)))
*$R1003</f>
        <v>23608.465776999998</v>
      </c>
      <c r="X1003" s="1">
        <f>(($D1003*'fnd base rates'!F$107)
+($E1003*'fnd base rates'!F$108)
+($F1003*'fnd base rates'!F$109)
+($G1003*'fnd base rates'!F$110)
+($H1003*'fnd base rates'!F$111)
+($I1003*'fnd base rates'!F$112)
+($J1003*'fnd base rates'!F$113)
+($K1003*'fnd base rates'!F$114)
+($M1003*'fnd base rates'!F$116)
+($N1003*'fnd base rates'!F$117)
+($O1003*'fnd base rates'!F$118)
+($P1003*VLOOKUP($S1003+12,rate_basefnd,6)))
*$R1003</f>
        <v>3070.7051459999998</v>
      </c>
      <c r="Y1003" s="1">
        <f>(($D1003*'fnd base rates'!G$107)
+($E1003*'fnd base rates'!G$108)
+($F1003*'fnd base rates'!G$109)
+($G1003*'fnd base rates'!G$110)
+($H1003*'fnd base rates'!G$111)
+($I1003*'fnd base rates'!G$112)
+($J1003*'fnd base rates'!G$113)
+($K1003*'fnd base rates'!G$114)
+($M1003*'fnd base rates'!G$116)
+($N1003*'fnd base rates'!G$117)
+($O1003*'fnd base rates'!G$118)
+($P1003*VLOOKUP($S1003+12,rate_basefnd,7)))
*$R1003</f>
        <v>1057.818417</v>
      </c>
      <c r="Z1003" s="1">
        <f>(($D1003*'fnd base rates'!H$107)
+($E1003*'fnd base rates'!H$108)
+($F1003*'fnd base rates'!H$109)
+($G1003*'fnd base rates'!H$110)
+($H1003*'fnd base rates'!H$111)
+($I1003*'fnd base rates'!H$112)
+($J1003*'fnd base rates'!H$113)
+($K1003*'fnd base rates'!H$114)
+($M1003*'fnd base rates'!H$116)
+($N1003*'fnd base rates'!H$117)
+($O1003*'fnd base rates'!H$118)
+($P1003*VLOOKUP($S1003+12,rate_basefnd,8)))</f>
        <v>2100.3216299999999</v>
      </c>
      <c r="AA1003" s="1">
        <f>(($D1003*'fnd base rates'!I$107)
+($E1003*'fnd base rates'!I$108)
+($F1003*'fnd base rates'!I$109)
+($G1003*'fnd base rates'!I$110)
+($H1003*'fnd base rates'!I$111)
+($I1003*'fnd base rates'!I$112)
+($J1003*'fnd base rates'!I$113)
+($K1003*'fnd base rates'!I$114)
+($M1003*'fnd base rates'!I$116)
+($N1003*'fnd base rates'!I$117)
+($O1003*'fnd base rates'!I$118)
+($P1003*VLOOKUP($S1003+12,rate_basefnd,9)))
*$R1003</f>
        <v>1624.8200000000002</v>
      </c>
      <c r="AB1003" s="1">
        <f>(($D1003*'fnd base rates'!J$107)
+($E1003*'fnd base rates'!J$108)
+($F1003*'fnd base rates'!J$109)
+($G1003*'fnd base rates'!J$110)
+($H1003*'fnd base rates'!J$111)
+($I1003*'fnd base rates'!J$112)
+($J1003*'fnd base rates'!J$113)
+($K1003*'fnd base rates'!J$114)
+($M1003*'fnd base rates'!J$116)
+($N1003*'fnd base rates'!J$117)
+($O1003*'fnd base rates'!J$118)
+($P1003*VLOOKUP($S1003+12,rate_basefnd,10)))
*$R1003</f>
        <v>3180.39</v>
      </c>
      <c r="AC1003" s="1">
        <f>(($D1003*'fnd base rates'!K$107)
+($E1003*'fnd base rates'!K$108)
+($F1003*'fnd base rates'!K$109)
+($G1003*'fnd base rates'!K$110)
+($H1003*'fnd base rates'!K$111)
+($I1003*'fnd base rates'!K$112)
+($J1003*'fnd base rates'!K$113)
+($K1003*'fnd base rates'!K$114)
+($M1003*'fnd base rates'!K$116)
+($N1003*'fnd base rates'!K$117)
+($O1003*'fnd base rates'!K$118)
+($P1003*VLOOKUP($S1003+12,rate_basefnd,11)))
*$R1003</f>
        <v>3916.9020330000003</v>
      </c>
      <c r="AD1003" s="1">
        <f>(($D1003*'fnd base rates'!L$107)
+($E1003*'fnd base rates'!L$108)
+($F1003*'fnd base rates'!L$109)
+($G1003*'fnd base rates'!L$110)
+($H1003*'fnd base rates'!L$111)
+($I1003*'fnd base rates'!L$112)
+($J1003*'fnd base rates'!L$113)
+($K1003*'fnd base rates'!L$114)
+($M1003*'fnd base rates'!L$116)
+($N1003*'fnd base rates'!L$117)
+($O1003*'fnd base rates'!L$118)
+($P1003*VLOOKUP($S1003+12,rate_basefnd,12)))</f>
        <v>6063.9802180000006</v>
      </c>
      <c r="AE1003" s="1">
        <f>(($D1003*'fnd base rates'!M$107)
+($E1003*'fnd base rates'!M$108)
+($F1003*'fnd base rates'!M$109)
+($G1003*'fnd base rates'!M$110)
+($H1003*'fnd base rates'!M$111)
+($I1003*'fnd base rates'!M$112)
+($J1003*'fnd base rates'!M$113)
+($K1003*'fnd base rates'!M$114)
+($M1003*'fnd base rates'!M$116)
+($N1003*'fnd base rates'!M$117)
+($O1003*'fnd base rates'!M$118)
+($P1003*VLOOKUP($S1003+12,rate_basefnd,13)))</f>
        <v>0</v>
      </c>
      <c r="AF1003" s="4">
        <f t="shared" si="1147"/>
        <v>50110.990099999995</v>
      </c>
      <c r="AH1003" s="4">
        <f t="shared" si="1148"/>
        <v>3513044095</v>
      </c>
      <c r="AI1003" s="4" t="str">
        <f t="shared" si="1149"/>
        <v>3513</v>
      </c>
      <c r="AJ1003" s="2" t="str">
        <f t="shared" si="1150"/>
        <v>044</v>
      </c>
      <c r="AK1003" s="2" t="str">
        <f t="shared" si="1151"/>
        <v>095</v>
      </c>
      <c r="AL1003" s="4">
        <f t="shared" si="1152"/>
        <v>1</v>
      </c>
      <c r="AM1003" s="4">
        <f t="shared" si="1144"/>
        <v>3</v>
      </c>
      <c r="AN1003" s="4">
        <f t="shared" si="1153"/>
        <v>50110.990099999995</v>
      </c>
      <c r="AO1003" s="4">
        <f t="shared" si="1154"/>
        <v>16704</v>
      </c>
      <c r="AP1003" s="4">
        <f t="shared" si="1155"/>
        <v>0</v>
      </c>
      <c r="AQ1003" s="2">
        <v>16704</v>
      </c>
      <c r="AW1003" s="4">
        <v>16591</v>
      </c>
      <c r="AX1003" s="5">
        <f t="shared" si="1156"/>
        <v>113</v>
      </c>
      <c r="AY1003" s="4">
        <v>16704</v>
      </c>
      <c r="BB1003" s="4">
        <f t="shared" ref="BB1003" si="1189">BC1003-BA1003</f>
        <v>0</v>
      </c>
    </row>
    <row r="1004" spans="1:54" s="4" customFormat="1">
      <c r="A1004" s="278">
        <v>3513</v>
      </c>
      <c r="B1004" s="2">
        <v>3513044133</v>
      </c>
      <c r="C1004" s="10" t="s">
        <v>1097</v>
      </c>
      <c r="D1004" s="15">
        <f>'fnd enro'!D1004</f>
        <v>0</v>
      </c>
      <c r="E1004" s="15">
        <f>'fnd enro'!E1004</f>
        <v>0</v>
      </c>
      <c r="F1004" s="15">
        <f>'fnd enro'!F1004</f>
        <v>0</v>
      </c>
      <c r="G1004" s="15">
        <f>'fnd enro'!G1004</f>
        <v>0</v>
      </c>
      <c r="H1004" s="15">
        <f>'fnd enro'!H1004</f>
        <v>1</v>
      </c>
      <c r="I1004" s="15">
        <f>'fnd enro'!I1004</f>
        <v>1</v>
      </c>
      <c r="J1004" s="15">
        <f>'fnd enro'!J1004</f>
        <v>0</v>
      </c>
      <c r="K1004" s="16">
        <f>'fnd enro'!K1004</f>
        <v>7.6600000000000001E-2</v>
      </c>
      <c r="L1004" s="15">
        <f>'fnd enro'!L1004</f>
        <v>0</v>
      </c>
      <c r="M1004" s="15">
        <f>'fnd enro'!M1004</f>
        <v>0</v>
      </c>
      <c r="N1004" s="15">
        <f>'fnd enro'!N1004</f>
        <v>0</v>
      </c>
      <c r="O1004" s="15">
        <f>'fnd enro'!O1004</f>
        <v>0</v>
      </c>
      <c r="P1004" s="15">
        <f>'fnd enro'!P1004</f>
        <v>2</v>
      </c>
      <c r="Q1004" s="15">
        <f>'fnd enro'!R1004</f>
        <v>2</v>
      </c>
      <c r="R1004" s="16">
        <f t="shared" si="1146"/>
        <v>1</v>
      </c>
      <c r="S1004" s="15">
        <f>VALUE('fnd enro'!Q1004)</f>
        <v>9</v>
      </c>
      <c r="T1004" s="2"/>
      <c r="U1004" s="1">
        <f>(($D1004*'fnd base rates'!C$107)
+($E1004*'fnd base rates'!C$108)
+($F1004*'fnd base rates'!C$109)
+($G1004*'fnd base rates'!C$110)
+($H1004*'fnd base rates'!C$111)
+($I1004*'fnd base rates'!C$112)
+($J1004*'fnd base rates'!C$113)
+($K1004*'fnd base rates'!C$114)
+($M1004*'fnd base rates'!C$116)
+($N1004*'fnd base rates'!C$117)
+($O1004*'fnd base rates'!C$118)
+($P1004*VLOOKUP($S1004+12,rate_basefnd,3)))
*$R1004</f>
        <v>1160.5845859999999</v>
      </c>
      <c r="V1004" s="1">
        <f>(($D1004*'fnd base rates'!D$107)
+($E1004*'fnd base rates'!D$108)
+($F1004*'fnd base rates'!D$109)
+($G1004*'fnd base rates'!D$110)
+($H1004*'fnd base rates'!D$111)
+($I1004*'fnd base rates'!D$112)
+($J1004*'fnd base rates'!D$113)
+($K1004*'fnd base rates'!D$114)
+($M1004*'fnd base rates'!D$116)
+($N1004*'fnd base rates'!D$117)
+($O1004*'fnd base rates'!D$118)
+($P1004*VLOOKUP($S1004+12,rate_basefnd,4)))
*$R1004</f>
        <v>2106.42</v>
      </c>
      <c r="W1004" s="1">
        <f>(($D1004*'fnd base rates'!E$107)
+($E1004*'fnd base rates'!E$108)
+($F1004*'fnd base rates'!E$109)
+($G1004*'fnd base rates'!E$110)
+($H1004*'fnd base rates'!E$111)
+($I1004*'fnd base rates'!E$112)
+($J1004*'fnd base rates'!E$113)
+($K1004*'fnd base rates'!E$114)
+($M1004*'fnd base rates'!E$116)
+($N1004*'fnd base rates'!E$117)
+($O1004*'fnd base rates'!E$118)
+($P1004*VLOOKUP($S1004+12,rate_basefnd,5)))
*$R1004</f>
        <v>14274.300518</v>
      </c>
      <c r="X1004" s="1">
        <f>(($D1004*'fnd base rates'!F$107)
+($E1004*'fnd base rates'!F$108)
+($F1004*'fnd base rates'!F$109)
+($G1004*'fnd base rates'!F$110)
+($H1004*'fnd base rates'!F$111)
+($I1004*'fnd base rates'!F$112)
+($J1004*'fnd base rates'!F$113)
+($K1004*'fnd base rates'!F$114)
+($M1004*'fnd base rates'!F$116)
+($N1004*'fnd base rates'!F$117)
+($O1004*'fnd base rates'!F$118)
+($P1004*VLOOKUP($S1004+12,rate_basefnd,6)))
*$R1004</f>
        <v>1796.0367639999999</v>
      </c>
      <c r="Y1004" s="1">
        <f>(($D1004*'fnd base rates'!G$107)
+($E1004*'fnd base rates'!G$108)
+($F1004*'fnd base rates'!G$109)
+($G1004*'fnd base rates'!G$110)
+($H1004*'fnd base rates'!G$111)
+($I1004*'fnd base rates'!G$112)
+($J1004*'fnd base rates'!G$113)
+($K1004*'fnd base rates'!G$114)
+($M1004*'fnd base rates'!G$116)
+($N1004*'fnd base rates'!G$117)
+($O1004*'fnd base rates'!G$118)
+($P1004*VLOOKUP($S1004+12,rate_basefnd,7)))
*$R1004</f>
        <v>621.88227800000004</v>
      </c>
      <c r="Z1004" s="1">
        <f>(($D1004*'fnd base rates'!H$107)
+($E1004*'fnd base rates'!H$108)
+($F1004*'fnd base rates'!H$109)
+($G1004*'fnd base rates'!H$110)
+($H1004*'fnd base rates'!H$111)
+($I1004*'fnd base rates'!H$112)
+($J1004*'fnd base rates'!H$113)
+($K1004*'fnd base rates'!H$114)
+($M1004*'fnd base rates'!H$116)
+($N1004*'fnd base rates'!H$117)
+($O1004*'fnd base rates'!H$118)
+($P1004*VLOOKUP($S1004+12,rate_basefnd,8)))</f>
        <v>1339.7044199999998</v>
      </c>
      <c r="AA1004" s="1">
        <f>(($D1004*'fnd base rates'!I$107)
+($E1004*'fnd base rates'!I$108)
+($F1004*'fnd base rates'!I$109)
+($G1004*'fnd base rates'!I$110)
+($H1004*'fnd base rates'!I$111)
+($I1004*'fnd base rates'!I$112)
+($J1004*'fnd base rates'!I$113)
+($K1004*'fnd base rates'!I$114)
+($M1004*'fnd base rates'!I$116)
+($N1004*'fnd base rates'!I$117)
+($O1004*'fnd base rates'!I$118)
+($P1004*VLOOKUP($S1004+12,rate_basefnd,9)))
*$R1004</f>
        <v>997.56000000000006</v>
      </c>
      <c r="AB1004" s="1">
        <f>(($D1004*'fnd base rates'!J$107)
+($E1004*'fnd base rates'!J$108)
+($F1004*'fnd base rates'!J$109)
+($G1004*'fnd base rates'!J$110)
+($H1004*'fnd base rates'!J$111)
+($I1004*'fnd base rates'!J$112)
+($J1004*'fnd base rates'!J$113)
+($K1004*'fnd base rates'!J$114)
+($M1004*'fnd base rates'!J$116)
+($N1004*'fnd base rates'!J$117)
+($O1004*'fnd base rates'!J$118)
+($P1004*VLOOKUP($S1004+12,rate_basefnd,10)))
*$R1004</f>
        <v>2106.14</v>
      </c>
      <c r="AC1004" s="1">
        <f>(($D1004*'fnd base rates'!K$107)
+($E1004*'fnd base rates'!K$108)
+($F1004*'fnd base rates'!K$109)
+($G1004*'fnd base rates'!K$110)
+($H1004*'fnd base rates'!K$111)
+($I1004*'fnd base rates'!K$112)
+($J1004*'fnd base rates'!K$113)
+($K1004*'fnd base rates'!K$114)
+($M1004*'fnd base rates'!K$116)
+($N1004*'fnd base rates'!K$117)
+($O1004*'fnd base rates'!K$118)
+($P1004*VLOOKUP($S1004+12,rate_basefnd,11)))
*$R1004</f>
        <v>2229.9080220000001</v>
      </c>
      <c r="AD1004" s="1">
        <f>(($D1004*'fnd base rates'!L$107)
+($E1004*'fnd base rates'!L$108)
+($F1004*'fnd base rates'!L$109)
+($G1004*'fnd base rates'!L$110)
+($H1004*'fnd base rates'!L$111)
+($I1004*'fnd base rates'!L$112)
+($J1004*'fnd base rates'!L$113)
+($K1004*'fnd base rates'!L$114)
+($M1004*'fnd base rates'!L$116)
+($N1004*'fnd base rates'!L$117)
+($O1004*'fnd base rates'!L$118)
+($P1004*VLOOKUP($S1004+12,rate_basefnd,12)))</f>
        <v>3595.0368120000003</v>
      </c>
      <c r="AE1004" s="1">
        <f>(($D1004*'fnd base rates'!M$107)
+($E1004*'fnd base rates'!M$108)
+($F1004*'fnd base rates'!M$109)
+($G1004*'fnd base rates'!M$110)
+($H1004*'fnd base rates'!M$111)
+($I1004*'fnd base rates'!M$112)
+($J1004*'fnd base rates'!M$113)
+($K1004*'fnd base rates'!M$114)
+($M1004*'fnd base rates'!M$116)
+($N1004*'fnd base rates'!M$117)
+($O1004*'fnd base rates'!M$118)
+($P1004*VLOOKUP($S1004+12,rate_basefnd,13)))</f>
        <v>0</v>
      </c>
      <c r="AF1004" s="4">
        <f t="shared" si="1147"/>
        <v>30227.573400000001</v>
      </c>
      <c r="AH1004" s="4">
        <f t="shared" si="1148"/>
        <v>3513044133</v>
      </c>
      <c r="AI1004" s="4" t="str">
        <f t="shared" si="1149"/>
        <v>3513</v>
      </c>
      <c r="AJ1004" s="2" t="str">
        <f t="shared" si="1150"/>
        <v>044</v>
      </c>
      <c r="AK1004" s="2" t="str">
        <f t="shared" si="1151"/>
        <v>133</v>
      </c>
      <c r="AL1004" s="4">
        <f t="shared" si="1152"/>
        <v>1</v>
      </c>
      <c r="AM1004" s="4">
        <f t="shared" si="1144"/>
        <v>2</v>
      </c>
      <c r="AN1004" s="4">
        <f t="shared" si="1153"/>
        <v>30227.573400000001</v>
      </c>
      <c r="AO1004" s="4">
        <f t="shared" si="1154"/>
        <v>15114</v>
      </c>
      <c r="AP1004" s="4">
        <f t="shared" si="1155"/>
        <v>0</v>
      </c>
      <c r="AQ1004" s="2">
        <v>15114</v>
      </c>
      <c r="AW1004" s="4">
        <v>15048</v>
      </c>
      <c r="AX1004" s="5">
        <f t="shared" si="1156"/>
        <v>66</v>
      </c>
      <c r="AY1004" s="4">
        <v>15114</v>
      </c>
      <c r="BB1004" s="4">
        <f t="shared" ref="BB1004" si="1190">BC1004-BA1004</f>
        <v>0</v>
      </c>
    </row>
    <row r="1005" spans="1:54" s="4" customFormat="1">
      <c r="A1005" s="278">
        <v>3513</v>
      </c>
      <c r="B1005" s="2">
        <v>3513044182</v>
      </c>
      <c r="C1005" s="10" t="s">
        <v>1097</v>
      </c>
      <c r="D1005" s="15">
        <f>'fnd enro'!D1005</f>
        <v>0</v>
      </c>
      <c r="E1005" s="15">
        <f>'fnd enro'!E1005</f>
        <v>0</v>
      </c>
      <c r="F1005" s="15">
        <f>'fnd enro'!F1005</f>
        <v>0</v>
      </c>
      <c r="G1005" s="15">
        <f>'fnd enro'!G1005</f>
        <v>0</v>
      </c>
      <c r="H1005" s="15">
        <f>'fnd enro'!H1005</f>
        <v>1</v>
      </c>
      <c r="I1005" s="15">
        <f>'fnd enro'!I1005</f>
        <v>3</v>
      </c>
      <c r="J1005" s="15">
        <f>'fnd enro'!J1005</f>
        <v>0</v>
      </c>
      <c r="K1005" s="16">
        <f>'fnd enro'!K1005</f>
        <v>0.1532</v>
      </c>
      <c r="L1005" s="15">
        <f>'fnd enro'!L1005</f>
        <v>0</v>
      </c>
      <c r="M1005" s="15">
        <f>'fnd enro'!M1005</f>
        <v>0</v>
      </c>
      <c r="N1005" s="15">
        <f>'fnd enro'!N1005</f>
        <v>1</v>
      </c>
      <c r="O1005" s="15">
        <f>'fnd enro'!O1005</f>
        <v>0</v>
      </c>
      <c r="P1005" s="15">
        <f>'fnd enro'!P1005</f>
        <v>2</v>
      </c>
      <c r="Q1005" s="15">
        <f>'fnd enro'!R1005</f>
        <v>4</v>
      </c>
      <c r="R1005" s="16">
        <f t="shared" si="1146"/>
        <v>1</v>
      </c>
      <c r="S1005" s="15">
        <f>VALUE('fnd enro'!Q1005)</f>
        <v>6</v>
      </c>
      <c r="T1005" s="2"/>
      <c r="U1005" s="1">
        <f>(($D1005*'fnd base rates'!C$107)
+($E1005*'fnd base rates'!C$108)
+($F1005*'fnd base rates'!C$109)
+($G1005*'fnd base rates'!C$110)
+($H1005*'fnd base rates'!C$111)
+($I1005*'fnd base rates'!C$112)
+($J1005*'fnd base rates'!C$113)
+($K1005*'fnd base rates'!C$114)
+($M1005*'fnd base rates'!C$116)
+($N1005*'fnd base rates'!C$117)
+($O1005*'fnd base rates'!C$118)
+($P1005*VLOOKUP($S1005+12,rate_basefnd,3)))
*$R1005</f>
        <v>2271.0591719999998</v>
      </c>
      <c r="V1005" s="1">
        <f>(($D1005*'fnd base rates'!D$107)
+($E1005*'fnd base rates'!D$108)
+($F1005*'fnd base rates'!D$109)
+($G1005*'fnd base rates'!D$110)
+($H1005*'fnd base rates'!D$111)
+($I1005*'fnd base rates'!D$112)
+($J1005*'fnd base rates'!D$113)
+($K1005*'fnd base rates'!D$114)
+($M1005*'fnd base rates'!D$116)
+($N1005*'fnd base rates'!D$117)
+($O1005*'fnd base rates'!D$118)
+($P1005*VLOOKUP($S1005+12,rate_basefnd,4)))
*$R1005</f>
        <v>3677.1</v>
      </c>
      <c r="W1005" s="1">
        <f>(($D1005*'fnd base rates'!E$107)
+($E1005*'fnd base rates'!E$108)
+($F1005*'fnd base rates'!E$109)
+($G1005*'fnd base rates'!E$110)
+($H1005*'fnd base rates'!E$111)
+($I1005*'fnd base rates'!E$112)
+($J1005*'fnd base rates'!E$113)
+($K1005*'fnd base rates'!E$114)
+($M1005*'fnd base rates'!E$116)
+($N1005*'fnd base rates'!E$117)
+($O1005*'fnd base rates'!E$118)
+($P1005*VLOOKUP($S1005+12,rate_basefnd,5)))
*$R1005</f>
        <v>24226.381035999999</v>
      </c>
      <c r="X1005" s="1">
        <f>(($D1005*'fnd base rates'!F$107)
+($E1005*'fnd base rates'!F$108)
+($F1005*'fnd base rates'!F$109)
+($G1005*'fnd base rates'!F$110)
+($H1005*'fnd base rates'!F$111)
+($I1005*'fnd base rates'!F$112)
+($J1005*'fnd base rates'!F$113)
+($K1005*'fnd base rates'!F$114)
+($M1005*'fnd base rates'!F$116)
+($N1005*'fnd base rates'!F$117)
+($O1005*'fnd base rates'!F$118)
+($P1005*VLOOKUP($S1005+12,rate_basefnd,6)))
*$R1005</f>
        <v>3662.973528</v>
      </c>
      <c r="Y1005" s="1">
        <f>(($D1005*'fnd base rates'!G$107)
+($E1005*'fnd base rates'!G$108)
+($F1005*'fnd base rates'!G$109)
+($G1005*'fnd base rates'!G$110)
+($H1005*'fnd base rates'!G$111)
+($I1005*'fnd base rates'!G$112)
+($J1005*'fnd base rates'!G$113)
+($K1005*'fnd base rates'!G$114)
+($M1005*'fnd base rates'!G$116)
+($N1005*'fnd base rates'!G$117)
+($O1005*'fnd base rates'!G$118)
+($P1005*VLOOKUP($S1005+12,rate_basefnd,7)))
*$R1005</f>
        <v>952.83455599999991</v>
      </c>
      <c r="Z1005" s="1">
        <f>(($D1005*'fnd base rates'!H$107)
+($E1005*'fnd base rates'!H$108)
+($F1005*'fnd base rates'!H$109)
+($G1005*'fnd base rates'!H$110)
+($H1005*'fnd base rates'!H$111)
+($I1005*'fnd base rates'!H$112)
+($J1005*'fnd base rates'!H$113)
+($K1005*'fnd base rates'!H$114)
+($M1005*'fnd base rates'!H$116)
+($N1005*'fnd base rates'!H$117)
+($O1005*'fnd base rates'!H$118)
+($P1005*VLOOKUP($S1005+12,rate_basefnd,8)))</f>
        <v>3044.1488399999994</v>
      </c>
      <c r="AA1005" s="1">
        <f>(($D1005*'fnd base rates'!I$107)
+($E1005*'fnd base rates'!I$108)
+($F1005*'fnd base rates'!I$109)
+($G1005*'fnd base rates'!I$110)
+($H1005*'fnd base rates'!I$111)
+($I1005*'fnd base rates'!I$112)
+($J1005*'fnd base rates'!I$113)
+($K1005*'fnd base rates'!I$114)
+($M1005*'fnd base rates'!I$116)
+($N1005*'fnd base rates'!I$117)
+($O1005*'fnd base rates'!I$118)
+($P1005*VLOOKUP($S1005+12,rate_basefnd,9)))
*$R1005</f>
        <v>1860.64</v>
      </c>
      <c r="AB1005" s="1">
        <f>(($D1005*'fnd base rates'!J$107)
+($E1005*'fnd base rates'!J$108)
+($F1005*'fnd base rates'!J$109)
+($G1005*'fnd base rates'!J$110)
+($H1005*'fnd base rates'!J$111)
+($I1005*'fnd base rates'!J$112)
+($J1005*'fnd base rates'!J$113)
+($K1005*'fnd base rates'!J$114)
+($M1005*'fnd base rates'!J$116)
+($N1005*'fnd base rates'!J$117)
+($O1005*'fnd base rates'!J$118)
+($P1005*VLOOKUP($S1005+12,rate_basefnd,10)))
*$R1005</f>
        <v>3088.8999999999996</v>
      </c>
      <c r="AC1005" s="1">
        <f>(($D1005*'fnd base rates'!K$107)
+($E1005*'fnd base rates'!K$108)
+($F1005*'fnd base rates'!K$109)
+($G1005*'fnd base rates'!K$110)
+($H1005*'fnd base rates'!K$111)
+($I1005*'fnd base rates'!K$112)
+($J1005*'fnd base rates'!K$113)
+($K1005*'fnd base rates'!K$114)
+($M1005*'fnd base rates'!K$116)
+($N1005*'fnd base rates'!K$117)
+($O1005*'fnd base rates'!K$118)
+($P1005*VLOOKUP($S1005+12,rate_basefnd,11)))
*$R1005</f>
        <v>4728.6060440000001</v>
      </c>
      <c r="AD1005" s="1">
        <f>(($D1005*'fnd base rates'!L$107)
+($E1005*'fnd base rates'!L$108)
+($F1005*'fnd base rates'!L$109)
+($G1005*'fnd base rates'!L$110)
+($H1005*'fnd base rates'!L$111)
+($I1005*'fnd base rates'!L$112)
+($J1005*'fnd base rates'!L$113)
+($K1005*'fnd base rates'!L$114)
+($M1005*'fnd base rates'!L$116)
+($N1005*'fnd base rates'!L$117)
+($O1005*'fnd base rates'!L$118)
+($P1005*VLOOKUP($S1005+12,rate_basefnd,12)))</f>
        <v>6220.7736240000004</v>
      </c>
      <c r="AE1005" s="1">
        <f>(($D1005*'fnd base rates'!M$107)
+($E1005*'fnd base rates'!M$108)
+($F1005*'fnd base rates'!M$109)
+($G1005*'fnd base rates'!M$110)
+($H1005*'fnd base rates'!M$111)
+($I1005*'fnd base rates'!M$112)
+($J1005*'fnd base rates'!M$113)
+($K1005*'fnd base rates'!M$114)
+($M1005*'fnd base rates'!M$116)
+($N1005*'fnd base rates'!M$117)
+($O1005*'fnd base rates'!M$118)
+($P1005*VLOOKUP($S1005+12,rate_basefnd,13)))</f>
        <v>0</v>
      </c>
      <c r="AF1005" s="4">
        <f t="shared" si="1147"/>
        <v>53733.416800000006</v>
      </c>
      <c r="AH1005" s="4">
        <f t="shared" si="1148"/>
        <v>3513044182</v>
      </c>
      <c r="AI1005" s="4" t="str">
        <f t="shared" si="1149"/>
        <v>3513</v>
      </c>
      <c r="AJ1005" s="2" t="str">
        <f t="shared" si="1150"/>
        <v>044</v>
      </c>
      <c r="AK1005" s="2" t="str">
        <f t="shared" si="1151"/>
        <v>182</v>
      </c>
      <c r="AL1005" s="4">
        <f t="shared" si="1152"/>
        <v>1</v>
      </c>
      <c r="AM1005" s="4">
        <f t="shared" si="1144"/>
        <v>4</v>
      </c>
      <c r="AN1005" s="4">
        <f t="shared" si="1153"/>
        <v>53733.416800000006</v>
      </c>
      <c r="AO1005" s="4">
        <f t="shared" si="1154"/>
        <v>13433</v>
      </c>
      <c r="AP1005" s="4">
        <f t="shared" si="1155"/>
        <v>0</v>
      </c>
      <c r="AQ1005" s="2">
        <v>13433</v>
      </c>
      <c r="AW1005" s="4">
        <v>13407</v>
      </c>
      <c r="AX1005" s="5">
        <f t="shared" si="1156"/>
        <v>26</v>
      </c>
      <c r="AY1005" s="4">
        <v>13433</v>
      </c>
      <c r="BB1005" s="4">
        <f t="shared" ref="BB1005" si="1191">BC1005-BA1005</f>
        <v>0</v>
      </c>
    </row>
    <row r="1006" spans="1:54" s="4" customFormat="1">
      <c r="A1006" s="278">
        <v>3513</v>
      </c>
      <c r="B1006" s="2">
        <v>3513044244</v>
      </c>
      <c r="C1006" s="10" t="s">
        <v>1097</v>
      </c>
      <c r="D1006" s="15">
        <f>'fnd enro'!D1006</f>
        <v>0</v>
      </c>
      <c r="E1006" s="15">
        <f>'fnd enro'!E1006</f>
        <v>0</v>
      </c>
      <c r="F1006" s="15">
        <f>'fnd enro'!F1006</f>
        <v>0</v>
      </c>
      <c r="G1006" s="15">
        <f>'fnd enro'!G1006</f>
        <v>0</v>
      </c>
      <c r="H1006" s="15">
        <f>'fnd enro'!H1006</f>
        <v>41</v>
      </c>
      <c r="I1006" s="15">
        <f>'fnd enro'!I1006</f>
        <v>38</v>
      </c>
      <c r="J1006" s="15">
        <f>'fnd enro'!J1006</f>
        <v>0</v>
      </c>
      <c r="K1006" s="16">
        <f>'fnd enro'!K1006</f>
        <v>3.0257000000000001</v>
      </c>
      <c r="L1006" s="15">
        <f>'fnd enro'!L1006</f>
        <v>0</v>
      </c>
      <c r="M1006" s="15">
        <f>'fnd enro'!M1006</f>
        <v>0</v>
      </c>
      <c r="N1006" s="15">
        <f>'fnd enro'!N1006</f>
        <v>3</v>
      </c>
      <c r="O1006" s="15">
        <f>'fnd enro'!O1006</f>
        <v>2</v>
      </c>
      <c r="P1006" s="15">
        <f>'fnd enro'!P1006</f>
        <v>43</v>
      </c>
      <c r="Q1006" s="15">
        <f>'fnd enro'!R1006</f>
        <v>79</v>
      </c>
      <c r="R1006" s="16">
        <f t="shared" si="1146"/>
        <v>1</v>
      </c>
      <c r="S1006" s="15">
        <f>VALUE('fnd enro'!Q1006)</f>
        <v>10</v>
      </c>
      <c r="T1006" s="2"/>
      <c r="U1006" s="1">
        <f>(($D1006*'fnd base rates'!C$107)
+($E1006*'fnd base rates'!C$108)
+($F1006*'fnd base rates'!C$109)
+($G1006*'fnd base rates'!C$110)
+($H1006*'fnd base rates'!C$111)
+($I1006*'fnd base rates'!C$112)
+($J1006*'fnd base rates'!C$113)
+($K1006*'fnd base rates'!C$114)
+($M1006*'fnd base rates'!C$116)
+($N1006*'fnd base rates'!C$117)
+($O1006*'fnd base rates'!C$118)
+($P1006*VLOOKUP($S1006+12,rate_basefnd,3)))
*$R1006</f>
        <v>43977.561147000008</v>
      </c>
      <c r="V1006" s="1">
        <f>(($D1006*'fnd base rates'!D$107)
+($E1006*'fnd base rates'!D$108)
+($F1006*'fnd base rates'!D$109)
+($G1006*'fnd base rates'!D$110)
+($H1006*'fnd base rates'!D$111)
+($I1006*'fnd base rates'!D$112)
+($J1006*'fnd base rates'!D$113)
+($K1006*'fnd base rates'!D$114)
+($M1006*'fnd base rates'!D$116)
+($N1006*'fnd base rates'!D$117)
+($O1006*'fnd base rates'!D$118)
+($P1006*VLOOKUP($S1006+12,rate_basefnd,4)))
*$R1006</f>
        <v>72958.25</v>
      </c>
      <c r="W1006" s="1">
        <f>(($D1006*'fnd base rates'!E$107)
+($E1006*'fnd base rates'!E$108)
+($F1006*'fnd base rates'!E$109)
+($G1006*'fnd base rates'!E$110)
+($H1006*'fnd base rates'!E$111)
+($I1006*'fnd base rates'!E$112)
+($J1006*'fnd base rates'!E$113)
+($K1006*'fnd base rates'!E$114)
+($M1006*'fnd base rates'!E$116)
+($N1006*'fnd base rates'!E$117)
+($O1006*'fnd base rates'!E$118)
+($P1006*VLOOKUP($S1006+12,rate_basefnd,5)))
*$R1006</f>
        <v>459460.61546100001</v>
      </c>
      <c r="X1006" s="1">
        <f>(($D1006*'fnd base rates'!F$107)
+($E1006*'fnd base rates'!F$108)
+($F1006*'fnd base rates'!F$109)
+($G1006*'fnd base rates'!F$110)
+($H1006*'fnd base rates'!F$111)
+($I1006*'fnd base rates'!F$112)
+($J1006*'fnd base rates'!F$113)
+($K1006*'fnd base rates'!F$114)
+($M1006*'fnd base rates'!F$116)
+($N1006*'fnd base rates'!F$117)
+($O1006*'fnd base rates'!F$118)
+($P1006*VLOOKUP($S1006+12,rate_basefnd,6)))
*$R1006</f>
        <v>71923.382178</v>
      </c>
      <c r="Y1006" s="1">
        <f>(($D1006*'fnd base rates'!G$107)
+($E1006*'fnd base rates'!G$108)
+($F1006*'fnd base rates'!G$109)
+($G1006*'fnd base rates'!G$110)
+($H1006*'fnd base rates'!G$111)
+($I1006*'fnd base rates'!G$112)
+($J1006*'fnd base rates'!G$113)
+($K1006*'fnd base rates'!G$114)
+($M1006*'fnd base rates'!G$116)
+($N1006*'fnd base rates'!G$117)
+($O1006*'fnd base rates'!G$118)
+($P1006*VLOOKUP($S1006+12,rate_basefnd,7)))
*$R1006</f>
        <v>19563.994981</v>
      </c>
      <c r="Z1006" s="1">
        <f>(($D1006*'fnd base rates'!H$107)
+($E1006*'fnd base rates'!H$108)
+($F1006*'fnd base rates'!H$109)
+($G1006*'fnd base rates'!H$110)
+($H1006*'fnd base rates'!H$111)
+($I1006*'fnd base rates'!H$112)
+($J1006*'fnd base rates'!H$113)
+($K1006*'fnd base rates'!H$114)
+($M1006*'fnd base rates'!H$116)
+($N1006*'fnd base rates'!H$117)
+($O1006*'fnd base rates'!H$118)
+($P1006*VLOOKUP($S1006+12,rate_basefnd,8)))</f>
        <v>52266.229590000003</v>
      </c>
      <c r="AA1006" s="1">
        <f>(($D1006*'fnd base rates'!I$107)
+($E1006*'fnd base rates'!I$108)
+($F1006*'fnd base rates'!I$109)
+($G1006*'fnd base rates'!I$110)
+($H1006*'fnd base rates'!I$111)
+($I1006*'fnd base rates'!I$112)
+($J1006*'fnd base rates'!I$113)
+($K1006*'fnd base rates'!I$114)
+($M1006*'fnd base rates'!I$116)
+($N1006*'fnd base rates'!I$117)
+($O1006*'fnd base rates'!I$118)
+($P1006*VLOOKUP($S1006+12,rate_basefnd,9)))
*$R1006</f>
        <v>35274</v>
      </c>
      <c r="AB1006" s="1">
        <f>(($D1006*'fnd base rates'!J$107)
+($E1006*'fnd base rates'!J$108)
+($F1006*'fnd base rates'!J$109)
+($G1006*'fnd base rates'!J$110)
+($H1006*'fnd base rates'!J$111)
+($I1006*'fnd base rates'!J$112)
+($J1006*'fnd base rates'!J$113)
+($K1006*'fnd base rates'!J$114)
+($M1006*'fnd base rates'!J$116)
+($N1006*'fnd base rates'!J$117)
+($O1006*'fnd base rates'!J$118)
+($P1006*VLOOKUP($S1006+12,rate_basefnd,10)))
*$R1006</f>
        <v>60107.199999999997</v>
      </c>
      <c r="AC1006" s="1">
        <f>(($D1006*'fnd base rates'!K$107)
+($E1006*'fnd base rates'!K$108)
+($F1006*'fnd base rates'!K$109)
+($G1006*'fnd base rates'!K$110)
+($H1006*'fnd base rates'!K$111)
+($I1006*'fnd base rates'!K$112)
+($J1006*'fnd base rates'!K$113)
+($K1006*'fnd base rates'!K$114)
+($M1006*'fnd base rates'!K$116)
+($N1006*'fnd base rates'!K$117)
+($O1006*'fnd base rates'!K$118)
+($P1006*VLOOKUP($S1006+12,rate_basefnd,11)))
*$R1006</f>
        <v>89540.316868999987</v>
      </c>
      <c r="AD1006" s="1">
        <f>(($D1006*'fnd base rates'!L$107)
+($E1006*'fnd base rates'!L$108)
+($F1006*'fnd base rates'!L$109)
+($G1006*'fnd base rates'!L$110)
+($H1006*'fnd base rates'!L$111)
+($I1006*'fnd base rates'!L$112)
+($J1006*'fnd base rates'!L$113)
+($K1006*'fnd base rates'!L$114)
+($M1006*'fnd base rates'!L$116)
+($N1006*'fnd base rates'!L$117)
+($O1006*'fnd base rates'!L$118)
+($P1006*VLOOKUP($S1006+12,rate_basefnd,12)))</f>
        <v>126003.21907400001</v>
      </c>
      <c r="AE1006" s="1">
        <f>(($D1006*'fnd base rates'!M$107)
+($E1006*'fnd base rates'!M$108)
+($F1006*'fnd base rates'!M$109)
+($G1006*'fnd base rates'!M$110)
+($H1006*'fnd base rates'!M$111)
+($I1006*'fnd base rates'!M$112)
+($J1006*'fnd base rates'!M$113)
+($K1006*'fnd base rates'!M$114)
+($M1006*'fnd base rates'!M$116)
+($N1006*'fnd base rates'!M$117)
+($O1006*'fnd base rates'!M$118)
+($P1006*VLOOKUP($S1006+12,rate_basefnd,13)))</f>
        <v>0</v>
      </c>
      <c r="AF1006" s="4">
        <f t="shared" si="1147"/>
        <v>1031074.7692999998</v>
      </c>
      <c r="AH1006" s="4">
        <f t="shared" si="1148"/>
        <v>3513044244</v>
      </c>
      <c r="AI1006" s="4" t="str">
        <f t="shared" si="1149"/>
        <v>3513</v>
      </c>
      <c r="AJ1006" s="2" t="str">
        <f t="shared" si="1150"/>
        <v>044</v>
      </c>
      <c r="AK1006" s="2" t="str">
        <f t="shared" si="1151"/>
        <v>244</v>
      </c>
      <c r="AL1006" s="4">
        <f t="shared" si="1152"/>
        <v>1</v>
      </c>
      <c r="AM1006" s="4">
        <f t="shared" si="1144"/>
        <v>79</v>
      </c>
      <c r="AN1006" s="4">
        <f t="shared" si="1153"/>
        <v>1031074.7692999998</v>
      </c>
      <c r="AO1006" s="4">
        <f t="shared" si="1154"/>
        <v>13052</v>
      </c>
      <c r="AP1006" s="4">
        <f t="shared" si="1155"/>
        <v>0</v>
      </c>
      <c r="AQ1006" s="2">
        <v>13052</v>
      </c>
      <c r="AW1006" s="4">
        <v>13001</v>
      </c>
      <c r="AX1006" s="5">
        <f t="shared" si="1156"/>
        <v>51</v>
      </c>
      <c r="AY1006" s="4">
        <v>13052</v>
      </c>
      <c r="BB1006" s="4">
        <f t="shared" ref="BB1006" si="1192">BC1006-BA1006</f>
        <v>0</v>
      </c>
    </row>
    <row r="1007" spans="1:54" s="4" customFormat="1">
      <c r="A1007" s="278">
        <v>3513</v>
      </c>
      <c r="B1007" s="2">
        <v>3513044293</v>
      </c>
      <c r="C1007" s="10" t="s">
        <v>1097</v>
      </c>
      <c r="D1007" s="15">
        <f>'fnd enro'!D1007</f>
        <v>0</v>
      </c>
      <c r="E1007" s="15">
        <f>'fnd enro'!E1007</f>
        <v>0</v>
      </c>
      <c r="F1007" s="15">
        <f>'fnd enro'!F1007</f>
        <v>0</v>
      </c>
      <c r="G1007" s="15">
        <f>'fnd enro'!G1007</f>
        <v>0</v>
      </c>
      <c r="H1007" s="15">
        <f>'fnd enro'!H1007</f>
        <v>14</v>
      </c>
      <c r="I1007" s="15">
        <f>'fnd enro'!I1007</f>
        <v>24</v>
      </c>
      <c r="J1007" s="15">
        <f>'fnd enro'!J1007</f>
        <v>0</v>
      </c>
      <c r="K1007" s="16">
        <f>'fnd enro'!K1007</f>
        <v>1.4554</v>
      </c>
      <c r="L1007" s="15">
        <f>'fnd enro'!L1007</f>
        <v>0</v>
      </c>
      <c r="M1007" s="15">
        <f>'fnd enro'!M1007</f>
        <v>0</v>
      </c>
      <c r="N1007" s="15">
        <f>'fnd enro'!N1007</f>
        <v>2</v>
      </c>
      <c r="O1007" s="15">
        <f>'fnd enro'!O1007</f>
        <v>0</v>
      </c>
      <c r="P1007" s="15">
        <f>'fnd enro'!P1007</f>
        <v>20</v>
      </c>
      <c r="Q1007" s="15">
        <f>'fnd enro'!R1007</f>
        <v>38</v>
      </c>
      <c r="R1007" s="16">
        <f t="shared" si="1146"/>
        <v>1</v>
      </c>
      <c r="S1007" s="15">
        <f>VALUE('fnd enro'!Q1007)</f>
        <v>10</v>
      </c>
      <c r="T1007" s="2"/>
      <c r="U1007" s="1">
        <f>(($D1007*'fnd base rates'!C$107)
+($E1007*'fnd base rates'!C$108)
+($F1007*'fnd base rates'!C$109)
+($G1007*'fnd base rates'!C$110)
+($H1007*'fnd base rates'!C$111)
+($I1007*'fnd base rates'!C$112)
+($J1007*'fnd base rates'!C$113)
+($K1007*'fnd base rates'!C$114)
+($M1007*'fnd base rates'!C$116)
+($N1007*'fnd base rates'!C$117)
+($O1007*'fnd base rates'!C$118)
+($P1007*VLOOKUP($S1007+12,rate_basefnd,3)))
*$R1007</f>
        <v>21078.947134000005</v>
      </c>
      <c r="V1007" s="1">
        <f>(($D1007*'fnd base rates'!D$107)
+($E1007*'fnd base rates'!D$108)
+($F1007*'fnd base rates'!D$109)
+($G1007*'fnd base rates'!D$110)
+($H1007*'fnd base rates'!D$111)
+($I1007*'fnd base rates'!D$112)
+($J1007*'fnd base rates'!D$113)
+($K1007*'fnd base rates'!D$114)
+($M1007*'fnd base rates'!D$116)
+($N1007*'fnd base rates'!D$117)
+($O1007*'fnd base rates'!D$118)
+($P1007*VLOOKUP($S1007+12,rate_basefnd,4)))
*$R1007</f>
        <v>34819.579999999994</v>
      </c>
      <c r="W1007" s="1">
        <f>(($D1007*'fnd base rates'!E$107)
+($E1007*'fnd base rates'!E$108)
+($F1007*'fnd base rates'!E$109)
+($G1007*'fnd base rates'!E$110)
+($H1007*'fnd base rates'!E$111)
+($I1007*'fnd base rates'!E$112)
+($J1007*'fnd base rates'!E$113)
+($K1007*'fnd base rates'!E$114)
+($M1007*'fnd base rates'!E$116)
+($N1007*'fnd base rates'!E$117)
+($O1007*'fnd base rates'!E$118)
+($P1007*VLOOKUP($S1007+12,rate_basefnd,5)))
*$R1007</f>
        <v>226412.79984200001</v>
      </c>
      <c r="X1007" s="1">
        <f>(($D1007*'fnd base rates'!F$107)
+($E1007*'fnd base rates'!F$108)
+($F1007*'fnd base rates'!F$109)
+($G1007*'fnd base rates'!F$110)
+($H1007*'fnd base rates'!F$111)
+($I1007*'fnd base rates'!F$112)
+($J1007*'fnd base rates'!F$113)
+($K1007*'fnd base rates'!F$114)
+($M1007*'fnd base rates'!F$116)
+($N1007*'fnd base rates'!F$117)
+($O1007*'fnd base rates'!F$118)
+($P1007*VLOOKUP($S1007+12,rate_basefnd,6)))
*$R1007</f>
        <v>33955.038516000001</v>
      </c>
      <c r="Y1007" s="1">
        <f>(($D1007*'fnd base rates'!G$107)
+($E1007*'fnd base rates'!G$108)
+($F1007*'fnd base rates'!G$109)
+($G1007*'fnd base rates'!G$110)
+($H1007*'fnd base rates'!G$111)
+($I1007*'fnd base rates'!G$112)
+($J1007*'fnd base rates'!G$113)
+($K1007*'fnd base rates'!G$114)
+($M1007*'fnd base rates'!G$116)
+($N1007*'fnd base rates'!G$117)
+($O1007*'fnd base rates'!G$118)
+($P1007*VLOOKUP($S1007+12,rate_basefnd,7)))
*$R1007</f>
        <v>9264.473281999999</v>
      </c>
      <c r="Z1007" s="1">
        <f>(($D1007*'fnd base rates'!H$107)
+($E1007*'fnd base rates'!H$108)
+($F1007*'fnd base rates'!H$109)
+($G1007*'fnd base rates'!H$110)
+($H1007*'fnd base rates'!H$111)
+($I1007*'fnd base rates'!H$112)
+($J1007*'fnd base rates'!H$113)
+($K1007*'fnd base rates'!H$114)
+($M1007*'fnd base rates'!H$116)
+($N1007*'fnd base rates'!H$117)
+($O1007*'fnd base rates'!H$118)
+($P1007*VLOOKUP($S1007+12,rate_basefnd,8)))</f>
        <v>26758.633979999999</v>
      </c>
      <c r="AA1007" s="1">
        <f>(($D1007*'fnd base rates'!I$107)
+($E1007*'fnd base rates'!I$108)
+($F1007*'fnd base rates'!I$109)
+($G1007*'fnd base rates'!I$110)
+($H1007*'fnd base rates'!I$111)
+($I1007*'fnd base rates'!I$112)
+($J1007*'fnd base rates'!I$113)
+($K1007*'fnd base rates'!I$114)
+($M1007*'fnd base rates'!I$116)
+($N1007*'fnd base rates'!I$117)
+($O1007*'fnd base rates'!I$118)
+($P1007*VLOOKUP($S1007+12,rate_basefnd,9)))
*$R1007</f>
        <v>17266.240000000002</v>
      </c>
      <c r="AB1007" s="1">
        <f>(($D1007*'fnd base rates'!J$107)
+($E1007*'fnd base rates'!J$108)
+($F1007*'fnd base rates'!J$109)
+($G1007*'fnd base rates'!J$110)
+($H1007*'fnd base rates'!J$111)
+($I1007*'fnd base rates'!J$112)
+($J1007*'fnd base rates'!J$113)
+($K1007*'fnd base rates'!J$114)
+($M1007*'fnd base rates'!J$116)
+($N1007*'fnd base rates'!J$117)
+($O1007*'fnd base rates'!J$118)
+($P1007*VLOOKUP($S1007+12,rate_basefnd,10)))
*$R1007</f>
        <v>30217.879999999997</v>
      </c>
      <c r="AC1007" s="1">
        <f>(($D1007*'fnd base rates'!K$107)
+($E1007*'fnd base rates'!K$108)
+($F1007*'fnd base rates'!K$109)
+($G1007*'fnd base rates'!K$110)
+($H1007*'fnd base rates'!K$111)
+($I1007*'fnd base rates'!K$112)
+($J1007*'fnd base rates'!K$113)
+($K1007*'fnd base rates'!K$114)
+($M1007*'fnd base rates'!K$116)
+($N1007*'fnd base rates'!K$117)
+($O1007*'fnd base rates'!K$118)
+($P1007*VLOOKUP($S1007+12,rate_basefnd,11)))
*$R1007</f>
        <v>42813.672417999995</v>
      </c>
      <c r="AD1007" s="1">
        <f>(($D1007*'fnd base rates'!L$107)
+($E1007*'fnd base rates'!L$108)
+($F1007*'fnd base rates'!L$109)
+($G1007*'fnd base rates'!L$110)
+($H1007*'fnd base rates'!L$111)
+($I1007*'fnd base rates'!L$112)
+($J1007*'fnd base rates'!L$113)
+($K1007*'fnd base rates'!L$114)
+($M1007*'fnd base rates'!L$116)
+($N1007*'fnd base rates'!L$117)
+($O1007*'fnd base rates'!L$118)
+($P1007*VLOOKUP($S1007+12,rate_basefnd,12)))</f>
        <v>59478.349428000001</v>
      </c>
      <c r="AE1007" s="1">
        <f>(($D1007*'fnd base rates'!M$107)
+($E1007*'fnd base rates'!M$108)
+($F1007*'fnd base rates'!M$109)
+($G1007*'fnd base rates'!M$110)
+($H1007*'fnd base rates'!M$111)
+($I1007*'fnd base rates'!M$112)
+($J1007*'fnd base rates'!M$113)
+($K1007*'fnd base rates'!M$114)
+($M1007*'fnd base rates'!M$116)
+($N1007*'fnd base rates'!M$117)
+($O1007*'fnd base rates'!M$118)
+($P1007*VLOOKUP($S1007+12,rate_basefnd,13)))</f>
        <v>0</v>
      </c>
      <c r="AF1007" s="4">
        <f t="shared" si="1147"/>
        <v>502065.61459999997</v>
      </c>
      <c r="AH1007" s="4">
        <f t="shared" si="1148"/>
        <v>3513044293</v>
      </c>
      <c r="AI1007" s="4" t="str">
        <f t="shared" si="1149"/>
        <v>3513</v>
      </c>
      <c r="AJ1007" s="2" t="str">
        <f t="shared" si="1150"/>
        <v>044</v>
      </c>
      <c r="AK1007" s="2" t="str">
        <f t="shared" si="1151"/>
        <v>293</v>
      </c>
      <c r="AL1007" s="4">
        <f t="shared" si="1152"/>
        <v>1</v>
      </c>
      <c r="AM1007" s="4">
        <f t="shared" si="1144"/>
        <v>38</v>
      </c>
      <c r="AN1007" s="4">
        <f t="shared" si="1153"/>
        <v>502065.61459999997</v>
      </c>
      <c r="AO1007" s="4">
        <f t="shared" si="1154"/>
        <v>13212</v>
      </c>
      <c r="AP1007" s="4">
        <f t="shared" si="1155"/>
        <v>0</v>
      </c>
      <c r="AQ1007" s="2">
        <v>13212</v>
      </c>
      <c r="AW1007" s="4">
        <v>13165</v>
      </c>
      <c r="AX1007" s="5">
        <f t="shared" si="1156"/>
        <v>47</v>
      </c>
      <c r="AY1007" s="4">
        <v>13212</v>
      </c>
      <c r="BB1007" s="4">
        <f t="shared" ref="BB1007" si="1193">BC1007-BA1007</f>
        <v>0</v>
      </c>
    </row>
    <row r="1008" spans="1:54" s="4" customFormat="1">
      <c r="A1008" s="278">
        <v>3513</v>
      </c>
      <c r="B1008" s="2">
        <v>3513044323</v>
      </c>
      <c r="C1008" s="10" t="s">
        <v>1097</v>
      </c>
      <c r="D1008" s="15">
        <f>'fnd enro'!D1008</f>
        <v>0</v>
      </c>
      <c r="E1008" s="15">
        <f>'fnd enro'!E1008</f>
        <v>0</v>
      </c>
      <c r="F1008" s="15">
        <f>'fnd enro'!F1008</f>
        <v>0</v>
      </c>
      <c r="G1008" s="15">
        <f>'fnd enro'!G1008</f>
        <v>0</v>
      </c>
      <c r="H1008" s="15">
        <f>'fnd enro'!H1008</f>
        <v>2</v>
      </c>
      <c r="I1008" s="15">
        <f>'fnd enro'!I1008</f>
        <v>0</v>
      </c>
      <c r="J1008" s="15">
        <f>'fnd enro'!J1008</f>
        <v>0</v>
      </c>
      <c r="K1008" s="16">
        <f>'fnd enro'!K1008</f>
        <v>7.6600000000000001E-2</v>
      </c>
      <c r="L1008" s="15">
        <f>'fnd enro'!L1008</f>
        <v>0</v>
      </c>
      <c r="M1008" s="15">
        <f>'fnd enro'!M1008</f>
        <v>0</v>
      </c>
      <c r="N1008" s="15">
        <f>'fnd enro'!N1008</f>
        <v>0</v>
      </c>
      <c r="O1008" s="15">
        <f>'fnd enro'!O1008</f>
        <v>0</v>
      </c>
      <c r="P1008" s="15">
        <f>'fnd enro'!P1008</f>
        <v>2</v>
      </c>
      <c r="Q1008" s="15">
        <f>'fnd enro'!R1008</f>
        <v>2</v>
      </c>
      <c r="R1008" s="16">
        <f t="shared" si="1146"/>
        <v>1</v>
      </c>
      <c r="S1008" s="15">
        <f>VALUE('fnd enro'!Q1008)</f>
        <v>4</v>
      </c>
      <c r="T1008" s="2"/>
      <c r="U1008" s="1">
        <f>(($D1008*'fnd base rates'!C$107)
+($E1008*'fnd base rates'!C$108)
+($F1008*'fnd base rates'!C$109)
+($G1008*'fnd base rates'!C$110)
+($H1008*'fnd base rates'!C$111)
+($I1008*'fnd base rates'!C$112)
+($J1008*'fnd base rates'!C$113)
+($K1008*'fnd base rates'!C$114)
+($M1008*'fnd base rates'!C$116)
+($N1008*'fnd base rates'!C$117)
+($O1008*'fnd base rates'!C$118)
+($P1008*VLOOKUP($S1008+12,rate_basefnd,3)))
*$R1008</f>
        <v>1135.3845859999999</v>
      </c>
      <c r="V1008" s="1">
        <f>(($D1008*'fnd base rates'!D$107)
+($E1008*'fnd base rates'!D$108)
+($F1008*'fnd base rates'!D$109)
+($G1008*'fnd base rates'!D$110)
+($H1008*'fnd base rates'!D$111)
+($I1008*'fnd base rates'!D$112)
+($J1008*'fnd base rates'!D$113)
+($K1008*'fnd base rates'!D$114)
+($M1008*'fnd base rates'!D$116)
+($N1008*'fnd base rates'!D$117)
+($O1008*'fnd base rates'!D$118)
+($P1008*VLOOKUP($S1008+12,rate_basefnd,4)))
*$R1008</f>
        <v>1987.08</v>
      </c>
      <c r="W1008" s="1">
        <f>(($D1008*'fnd base rates'!E$107)
+($E1008*'fnd base rates'!E$108)
+($F1008*'fnd base rates'!E$109)
+($G1008*'fnd base rates'!E$110)
+($H1008*'fnd base rates'!E$111)
+($I1008*'fnd base rates'!E$112)
+($J1008*'fnd base rates'!E$113)
+($K1008*'fnd base rates'!E$114)
+($M1008*'fnd base rates'!E$116)
+($N1008*'fnd base rates'!E$117)
+($O1008*'fnd base rates'!E$118)
+($P1008*VLOOKUP($S1008+12,rate_basefnd,5)))
*$R1008</f>
        <v>11719.290518</v>
      </c>
      <c r="X1008" s="1">
        <f>(($D1008*'fnd base rates'!F$107)
+($E1008*'fnd base rates'!F$108)
+($F1008*'fnd base rates'!F$109)
+($G1008*'fnd base rates'!F$110)
+($H1008*'fnd base rates'!F$111)
+($I1008*'fnd base rates'!F$112)
+($J1008*'fnd base rates'!F$113)
+($K1008*'fnd base rates'!F$114)
+($M1008*'fnd base rates'!F$116)
+($N1008*'fnd base rates'!F$117)
+($O1008*'fnd base rates'!F$118)
+($P1008*VLOOKUP($S1008+12,rate_basefnd,6)))
*$R1008</f>
        <v>1899.8567640000001</v>
      </c>
      <c r="Y1008" s="1">
        <f>(($D1008*'fnd base rates'!G$107)
+($E1008*'fnd base rates'!G$108)
+($F1008*'fnd base rates'!G$109)
+($G1008*'fnd base rates'!G$110)
+($H1008*'fnd base rates'!G$111)
+($I1008*'fnd base rates'!G$112)
+($J1008*'fnd base rates'!G$113)
+($K1008*'fnd base rates'!G$114)
+($M1008*'fnd base rates'!G$116)
+($N1008*'fnd base rates'!G$117)
+($O1008*'fnd base rates'!G$118)
+($P1008*VLOOKUP($S1008+12,rate_basefnd,7)))
*$R1008</f>
        <v>569.75227799999993</v>
      </c>
      <c r="Z1008" s="1">
        <f>(($D1008*'fnd base rates'!H$107)
+($E1008*'fnd base rates'!H$108)
+($F1008*'fnd base rates'!H$109)
+($G1008*'fnd base rates'!H$110)
+($H1008*'fnd base rates'!H$111)
+($I1008*'fnd base rates'!H$112)
+($J1008*'fnd base rates'!H$113)
+($K1008*'fnd base rates'!H$114)
+($M1008*'fnd base rates'!H$116)
+($N1008*'fnd base rates'!H$117)
+($O1008*'fnd base rates'!H$118)
+($P1008*VLOOKUP($S1008+12,rate_basefnd,8)))</f>
        <v>1039.51442</v>
      </c>
      <c r="AA1008" s="1">
        <f>(($D1008*'fnd base rates'!I$107)
+($E1008*'fnd base rates'!I$108)
+($F1008*'fnd base rates'!I$109)
+($G1008*'fnd base rates'!I$110)
+($H1008*'fnd base rates'!I$111)
+($I1008*'fnd base rates'!I$112)
+($J1008*'fnd base rates'!I$113)
+($K1008*'fnd base rates'!I$114)
+($M1008*'fnd base rates'!I$116)
+($N1008*'fnd base rates'!I$117)
+($O1008*'fnd base rates'!I$118)
+($P1008*VLOOKUP($S1008+12,rate_basefnd,9)))
*$R1008</f>
        <v>878.92000000000007</v>
      </c>
      <c r="AB1008" s="1">
        <f>(($D1008*'fnd base rates'!J$107)
+($E1008*'fnd base rates'!J$108)
+($F1008*'fnd base rates'!J$109)
+($G1008*'fnd base rates'!J$110)
+($H1008*'fnd base rates'!J$111)
+($I1008*'fnd base rates'!J$112)
+($J1008*'fnd base rates'!J$113)
+($K1008*'fnd base rates'!J$114)
+($M1008*'fnd base rates'!J$116)
+($N1008*'fnd base rates'!J$117)
+($O1008*'fnd base rates'!J$118)
+($P1008*VLOOKUP($S1008+12,rate_basefnd,10)))
*$R1008</f>
        <v>1550.1000000000001</v>
      </c>
      <c r="AC1008" s="1">
        <f>(($D1008*'fnd base rates'!K$107)
+($E1008*'fnd base rates'!K$108)
+($F1008*'fnd base rates'!K$109)
+($G1008*'fnd base rates'!K$110)
+($H1008*'fnd base rates'!K$111)
+($I1008*'fnd base rates'!K$112)
+($J1008*'fnd base rates'!K$113)
+($K1008*'fnd base rates'!K$114)
+($M1008*'fnd base rates'!K$116)
+($N1008*'fnd base rates'!K$117)
+($O1008*'fnd base rates'!K$118)
+($P1008*VLOOKUP($S1008+12,rate_basefnd,11)))
*$R1008</f>
        <v>2260.6280219999999</v>
      </c>
      <c r="AD1008" s="1">
        <f>(($D1008*'fnd base rates'!L$107)
+($E1008*'fnd base rates'!L$108)
+($F1008*'fnd base rates'!L$109)
+($G1008*'fnd base rates'!L$110)
+($H1008*'fnd base rates'!L$111)
+($I1008*'fnd base rates'!L$112)
+($J1008*'fnd base rates'!L$113)
+($K1008*'fnd base rates'!L$114)
+($M1008*'fnd base rates'!L$116)
+($N1008*'fnd base rates'!L$117)
+($O1008*'fnd base rates'!L$118)
+($P1008*VLOOKUP($S1008+12,rate_basefnd,12)))</f>
        <v>3528.626812</v>
      </c>
      <c r="AE1008" s="1">
        <f>(($D1008*'fnd base rates'!M$107)
+($E1008*'fnd base rates'!M$108)
+($F1008*'fnd base rates'!M$109)
+($G1008*'fnd base rates'!M$110)
+($H1008*'fnd base rates'!M$111)
+($I1008*'fnd base rates'!M$112)
+($J1008*'fnd base rates'!M$113)
+($K1008*'fnd base rates'!M$114)
+($M1008*'fnd base rates'!M$116)
+($N1008*'fnd base rates'!M$117)
+($O1008*'fnd base rates'!M$118)
+($P1008*VLOOKUP($S1008+12,rate_basefnd,13)))</f>
        <v>0</v>
      </c>
      <c r="AF1008" s="4">
        <f t="shared" si="1147"/>
        <v>26569.153399999996</v>
      </c>
      <c r="AH1008" s="4">
        <f t="shared" si="1148"/>
        <v>3513044323</v>
      </c>
      <c r="AI1008" s="4" t="str">
        <f t="shared" si="1149"/>
        <v>3513</v>
      </c>
      <c r="AJ1008" s="2" t="str">
        <f t="shared" si="1150"/>
        <v>044</v>
      </c>
      <c r="AK1008" s="2" t="str">
        <f t="shared" si="1151"/>
        <v>323</v>
      </c>
      <c r="AL1008" s="4">
        <f t="shared" si="1152"/>
        <v>1</v>
      </c>
      <c r="AM1008" s="4">
        <f t="shared" si="1144"/>
        <v>2</v>
      </c>
      <c r="AN1008" s="4">
        <f t="shared" si="1153"/>
        <v>26569.153399999996</v>
      </c>
      <c r="AO1008" s="4">
        <f t="shared" si="1154"/>
        <v>13285</v>
      </c>
      <c r="AP1008" s="4">
        <f t="shared" si="1155"/>
        <v>0</v>
      </c>
      <c r="AQ1008" s="2">
        <v>13285</v>
      </c>
      <c r="AW1008" s="4">
        <v>13259</v>
      </c>
      <c r="AX1008" s="5">
        <f t="shared" si="1156"/>
        <v>26</v>
      </c>
      <c r="AY1008" s="4">
        <v>13285</v>
      </c>
      <c r="BB1008" s="4">
        <f t="shared" ref="BB1008" si="1194">BC1008-BA1008</f>
        <v>0</v>
      </c>
    </row>
    <row r="1009" spans="1:54" s="4" customFormat="1">
      <c r="A1009" s="278">
        <v>3513</v>
      </c>
      <c r="B1009" s="2">
        <v>3513044625</v>
      </c>
      <c r="C1009" s="10" t="s">
        <v>1097</v>
      </c>
      <c r="D1009" s="15">
        <f>'fnd enro'!D1009</f>
        <v>0</v>
      </c>
      <c r="E1009" s="15">
        <f>'fnd enro'!E1009</f>
        <v>0</v>
      </c>
      <c r="F1009" s="15">
        <f>'fnd enro'!F1009</f>
        <v>0</v>
      </c>
      <c r="G1009" s="15">
        <f>'fnd enro'!G1009</f>
        <v>0</v>
      </c>
      <c r="H1009" s="15">
        <f>'fnd enro'!H1009</f>
        <v>0</v>
      </c>
      <c r="I1009" s="15">
        <f>'fnd enro'!I1009</f>
        <v>1</v>
      </c>
      <c r="J1009" s="15">
        <f>'fnd enro'!J1009</f>
        <v>0</v>
      </c>
      <c r="K1009" s="16">
        <f>'fnd enro'!K1009</f>
        <v>3.8300000000000001E-2</v>
      </c>
      <c r="L1009" s="15">
        <f>'fnd enro'!L1009</f>
        <v>0</v>
      </c>
      <c r="M1009" s="15">
        <f>'fnd enro'!M1009</f>
        <v>0</v>
      </c>
      <c r="N1009" s="15">
        <f>'fnd enro'!N1009</f>
        <v>0</v>
      </c>
      <c r="O1009" s="15">
        <f>'fnd enro'!O1009</f>
        <v>0</v>
      </c>
      <c r="P1009" s="15">
        <f>'fnd enro'!P1009</f>
        <v>1</v>
      </c>
      <c r="Q1009" s="15">
        <f>'fnd enro'!R1009</f>
        <v>1</v>
      </c>
      <c r="R1009" s="16">
        <f t="shared" si="1146"/>
        <v>1</v>
      </c>
      <c r="S1009" s="15">
        <f>VALUE('fnd enro'!Q1009)</f>
        <v>4</v>
      </c>
      <c r="T1009" s="2"/>
      <c r="U1009" s="1">
        <f>(($D1009*'fnd base rates'!C$107)
+($E1009*'fnd base rates'!C$108)
+($F1009*'fnd base rates'!C$109)
+($G1009*'fnd base rates'!C$110)
+($H1009*'fnd base rates'!C$111)
+($I1009*'fnd base rates'!C$112)
+($J1009*'fnd base rates'!C$113)
+($K1009*'fnd base rates'!C$114)
+($M1009*'fnd base rates'!C$116)
+($N1009*'fnd base rates'!C$117)
+($O1009*'fnd base rates'!C$118)
+($P1009*VLOOKUP($S1009+12,rate_basefnd,3)))
*$R1009</f>
        <v>567.69229299999995</v>
      </c>
      <c r="V1009" s="1">
        <f>(($D1009*'fnd base rates'!D$107)
+($E1009*'fnd base rates'!D$108)
+($F1009*'fnd base rates'!D$109)
+($G1009*'fnd base rates'!D$110)
+($H1009*'fnd base rates'!D$111)
+($I1009*'fnd base rates'!D$112)
+($J1009*'fnd base rates'!D$113)
+($K1009*'fnd base rates'!D$114)
+($M1009*'fnd base rates'!D$116)
+($N1009*'fnd base rates'!D$117)
+($O1009*'fnd base rates'!D$118)
+($P1009*VLOOKUP($S1009+12,rate_basefnd,4)))
*$R1009</f>
        <v>993.54</v>
      </c>
      <c r="W1009" s="1">
        <f>(($D1009*'fnd base rates'!E$107)
+($E1009*'fnd base rates'!E$108)
+($F1009*'fnd base rates'!E$109)
+($G1009*'fnd base rates'!E$110)
+($H1009*'fnd base rates'!E$111)
+($I1009*'fnd base rates'!E$112)
+($J1009*'fnd base rates'!E$113)
+($K1009*'fnd base rates'!E$114)
+($M1009*'fnd base rates'!E$116)
+($N1009*'fnd base rates'!E$117)
+($O1009*'fnd base rates'!E$118)
+($P1009*VLOOKUP($S1009+12,rate_basefnd,5)))
*$R1009</f>
        <v>7249.815259</v>
      </c>
      <c r="X1009" s="1">
        <f>(($D1009*'fnd base rates'!F$107)
+($E1009*'fnd base rates'!F$108)
+($F1009*'fnd base rates'!F$109)
+($G1009*'fnd base rates'!F$110)
+($H1009*'fnd base rates'!F$111)
+($I1009*'fnd base rates'!F$112)
+($J1009*'fnd base rates'!F$113)
+($K1009*'fnd base rates'!F$114)
+($M1009*'fnd base rates'!F$116)
+($N1009*'fnd base rates'!F$117)
+($O1009*'fnd base rates'!F$118)
+($P1009*VLOOKUP($S1009+12,rate_basefnd,6)))
*$R1009</f>
        <v>846.10838200000012</v>
      </c>
      <c r="Y1009" s="1">
        <f>(($D1009*'fnd base rates'!G$107)
+($E1009*'fnd base rates'!G$108)
+($F1009*'fnd base rates'!G$109)
+($G1009*'fnd base rates'!G$110)
+($H1009*'fnd base rates'!G$111)
+($I1009*'fnd base rates'!G$112)
+($J1009*'fnd base rates'!G$113)
+($K1009*'fnd base rates'!G$114)
+($M1009*'fnd base rates'!G$116)
+($N1009*'fnd base rates'!G$117)
+($O1009*'fnd base rates'!G$118)
+($P1009*VLOOKUP($S1009+12,rate_basefnd,7)))
*$R1009</f>
        <v>280.50613899999996</v>
      </c>
      <c r="Z1009" s="1">
        <f>(($D1009*'fnd base rates'!H$107)
+($E1009*'fnd base rates'!H$108)
+($F1009*'fnd base rates'!H$109)
+($G1009*'fnd base rates'!H$110)
+($H1009*'fnd base rates'!H$111)
+($I1009*'fnd base rates'!H$112)
+($J1009*'fnd base rates'!H$113)
+($K1009*'fnd base rates'!H$114)
+($M1009*'fnd base rates'!H$116)
+($N1009*'fnd base rates'!H$117)
+($O1009*'fnd base rates'!H$118)
+($P1009*VLOOKUP($S1009+12,rate_basefnd,8)))</f>
        <v>811.28720999999996</v>
      </c>
      <c r="AA1009" s="1">
        <f>(($D1009*'fnd base rates'!I$107)
+($E1009*'fnd base rates'!I$108)
+($F1009*'fnd base rates'!I$109)
+($G1009*'fnd base rates'!I$110)
+($H1009*'fnd base rates'!I$111)
+($I1009*'fnd base rates'!I$112)
+($J1009*'fnd base rates'!I$113)
+($K1009*'fnd base rates'!I$114)
+($M1009*'fnd base rates'!I$116)
+($N1009*'fnd base rates'!I$117)
+($O1009*'fnd base rates'!I$118)
+($P1009*VLOOKUP($S1009+12,rate_basefnd,9)))
*$R1009</f>
        <v>510.94000000000005</v>
      </c>
      <c r="AB1009" s="1">
        <f>(($D1009*'fnd base rates'!J$107)
+($E1009*'fnd base rates'!J$108)
+($F1009*'fnd base rates'!J$109)
+($G1009*'fnd base rates'!J$110)
+($H1009*'fnd base rates'!J$111)
+($I1009*'fnd base rates'!J$112)
+($J1009*'fnd base rates'!J$113)
+($K1009*'fnd base rates'!J$114)
+($M1009*'fnd base rates'!J$116)
+($N1009*'fnd base rates'!J$117)
+($O1009*'fnd base rates'!J$118)
+($P1009*VLOOKUP($S1009+12,rate_basefnd,10)))
*$R1009</f>
        <v>1085.99</v>
      </c>
      <c r="AC1009" s="1">
        <f>(($D1009*'fnd base rates'!K$107)
+($E1009*'fnd base rates'!K$108)
+($F1009*'fnd base rates'!K$109)
+($G1009*'fnd base rates'!K$110)
+($H1009*'fnd base rates'!K$111)
+($I1009*'fnd base rates'!K$112)
+($J1009*'fnd base rates'!K$113)
+($K1009*'fnd base rates'!K$114)
+($M1009*'fnd base rates'!K$116)
+($N1009*'fnd base rates'!K$117)
+($O1009*'fnd base rates'!K$118)
+($P1009*VLOOKUP($S1009+12,rate_basefnd,11)))
*$R1009</f>
        <v>1099.5940109999999</v>
      </c>
      <c r="AD1009" s="1">
        <f>(($D1009*'fnd base rates'!L$107)
+($E1009*'fnd base rates'!L$108)
+($F1009*'fnd base rates'!L$109)
+($G1009*'fnd base rates'!L$110)
+($H1009*'fnd base rates'!L$111)
+($I1009*'fnd base rates'!L$112)
+($J1009*'fnd base rates'!L$113)
+($K1009*'fnd base rates'!L$114)
+($M1009*'fnd base rates'!L$116)
+($N1009*'fnd base rates'!L$117)
+($O1009*'fnd base rates'!L$118)
+($P1009*VLOOKUP($S1009+12,rate_basefnd,12)))</f>
        <v>1642.303406</v>
      </c>
      <c r="AE1009" s="1">
        <f>(($D1009*'fnd base rates'!M$107)
+($E1009*'fnd base rates'!M$108)
+($F1009*'fnd base rates'!M$109)
+($G1009*'fnd base rates'!M$110)
+($H1009*'fnd base rates'!M$111)
+($I1009*'fnd base rates'!M$112)
+($J1009*'fnd base rates'!M$113)
+($K1009*'fnd base rates'!M$114)
+($M1009*'fnd base rates'!M$116)
+($N1009*'fnd base rates'!M$117)
+($O1009*'fnd base rates'!M$118)
+($P1009*VLOOKUP($S1009+12,rate_basefnd,13)))</f>
        <v>0</v>
      </c>
      <c r="AF1009" s="4">
        <f t="shared" si="1147"/>
        <v>15087.776699999999</v>
      </c>
      <c r="AH1009" s="4">
        <f t="shared" si="1148"/>
        <v>3513044625</v>
      </c>
      <c r="AI1009" s="4" t="str">
        <f t="shared" si="1149"/>
        <v>3513</v>
      </c>
      <c r="AJ1009" s="2" t="str">
        <f t="shared" si="1150"/>
        <v>044</v>
      </c>
      <c r="AK1009" s="2" t="str">
        <f t="shared" si="1151"/>
        <v>625</v>
      </c>
      <c r="AL1009" s="4">
        <f t="shared" si="1152"/>
        <v>1</v>
      </c>
      <c r="AM1009" s="4">
        <f t="shared" si="1144"/>
        <v>1</v>
      </c>
      <c r="AN1009" s="4">
        <f t="shared" si="1153"/>
        <v>15087.776699999999</v>
      </c>
      <c r="AO1009" s="4">
        <f t="shared" si="1154"/>
        <v>15088</v>
      </c>
      <c r="AP1009" s="4">
        <f t="shared" si="1155"/>
        <v>0</v>
      </c>
      <c r="AQ1009" s="2">
        <v>15088</v>
      </c>
      <c r="AW1009" s="4">
        <v>15066</v>
      </c>
      <c r="AX1009" s="5">
        <f t="shared" si="1156"/>
        <v>22</v>
      </c>
      <c r="AY1009" s="4">
        <v>15088</v>
      </c>
      <c r="BB1009" s="4">
        <f t="shared" ref="BB1009" si="1195">BC1009-BA1009</f>
        <v>0</v>
      </c>
    </row>
    <row r="1010" spans="1:54" s="4" customFormat="1">
      <c r="A1010" s="278">
        <v>3513</v>
      </c>
      <c r="B1010" s="2">
        <v>3513044760</v>
      </c>
      <c r="C1010" s="10" t="s">
        <v>1097</v>
      </c>
      <c r="D1010" s="15">
        <f>'fnd enro'!D1010</f>
        <v>0</v>
      </c>
      <c r="E1010" s="15">
        <f>'fnd enro'!E1010</f>
        <v>0</v>
      </c>
      <c r="F1010" s="15">
        <f>'fnd enro'!F1010</f>
        <v>0</v>
      </c>
      <c r="G1010" s="15">
        <f>'fnd enro'!G1010</f>
        <v>0</v>
      </c>
      <c r="H1010" s="15">
        <f>'fnd enro'!H1010</f>
        <v>0</v>
      </c>
      <c r="I1010" s="15">
        <f>'fnd enro'!I1010</f>
        <v>2</v>
      </c>
      <c r="J1010" s="15">
        <f>'fnd enro'!J1010</f>
        <v>0</v>
      </c>
      <c r="K1010" s="16">
        <f>'fnd enro'!K1010</f>
        <v>7.6600000000000001E-2</v>
      </c>
      <c r="L1010" s="15">
        <f>'fnd enro'!L1010</f>
        <v>0</v>
      </c>
      <c r="M1010" s="15">
        <f>'fnd enro'!M1010</f>
        <v>0</v>
      </c>
      <c r="N1010" s="15">
        <f>'fnd enro'!N1010</f>
        <v>0</v>
      </c>
      <c r="O1010" s="15">
        <f>'fnd enro'!O1010</f>
        <v>0</v>
      </c>
      <c r="P1010" s="15">
        <f>'fnd enro'!P1010</f>
        <v>2</v>
      </c>
      <c r="Q1010" s="15">
        <f>'fnd enro'!R1010</f>
        <v>2</v>
      </c>
      <c r="R1010" s="16">
        <f t="shared" si="1146"/>
        <v>1</v>
      </c>
      <c r="S1010" s="15">
        <f>VALUE('fnd enro'!Q1010)</f>
        <v>4</v>
      </c>
      <c r="T1010" s="2"/>
      <c r="U1010" s="1">
        <f>(($D1010*'fnd base rates'!C$107)
+($E1010*'fnd base rates'!C$108)
+($F1010*'fnd base rates'!C$109)
+($G1010*'fnd base rates'!C$110)
+($H1010*'fnd base rates'!C$111)
+($I1010*'fnd base rates'!C$112)
+($J1010*'fnd base rates'!C$113)
+($K1010*'fnd base rates'!C$114)
+($M1010*'fnd base rates'!C$116)
+($N1010*'fnd base rates'!C$117)
+($O1010*'fnd base rates'!C$118)
+($P1010*VLOOKUP($S1010+12,rate_basefnd,3)))
*$R1010</f>
        <v>1135.3845859999999</v>
      </c>
      <c r="V1010" s="1">
        <f>(($D1010*'fnd base rates'!D$107)
+($E1010*'fnd base rates'!D$108)
+($F1010*'fnd base rates'!D$109)
+($G1010*'fnd base rates'!D$110)
+($H1010*'fnd base rates'!D$111)
+($I1010*'fnd base rates'!D$112)
+($J1010*'fnd base rates'!D$113)
+($K1010*'fnd base rates'!D$114)
+($M1010*'fnd base rates'!D$116)
+($N1010*'fnd base rates'!D$117)
+($O1010*'fnd base rates'!D$118)
+($P1010*VLOOKUP($S1010+12,rate_basefnd,4)))
*$R1010</f>
        <v>1987.08</v>
      </c>
      <c r="W1010" s="1">
        <f>(($D1010*'fnd base rates'!E$107)
+($E1010*'fnd base rates'!E$108)
+($F1010*'fnd base rates'!E$109)
+($G1010*'fnd base rates'!E$110)
+($H1010*'fnd base rates'!E$111)
+($I1010*'fnd base rates'!E$112)
+($J1010*'fnd base rates'!E$113)
+($K1010*'fnd base rates'!E$114)
+($M1010*'fnd base rates'!E$116)
+($N1010*'fnd base rates'!E$117)
+($O1010*'fnd base rates'!E$118)
+($P1010*VLOOKUP($S1010+12,rate_basefnd,5)))
*$R1010</f>
        <v>14499.630518</v>
      </c>
      <c r="X1010" s="1">
        <f>(($D1010*'fnd base rates'!F$107)
+($E1010*'fnd base rates'!F$108)
+($F1010*'fnd base rates'!F$109)
+($G1010*'fnd base rates'!F$110)
+($H1010*'fnd base rates'!F$111)
+($I1010*'fnd base rates'!F$112)
+($J1010*'fnd base rates'!F$113)
+($K1010*'fnd base rates'!F$114)
+($M1010*'fnd base rates'!F$116)
+($N1010*'fnd base rates'!F$117)
+($O1010*'fnd base rates'!F$118)
+($P1010*VLOOKUP($S1010+12,rate_basefnd,6)))
*$R1010</f>
        <v>1692.2167640000002</v>
      </c>
      <c r="Y1010" s="1">
        <f>(($D1010*'fnd base rates'!G$107)
+($E1010*'fnd base rates'!G$108)
+($F1010*'fnd base rates'!G$109)
+($G1010*'fnd base rates'!G$110)
+($H1010*'fnd base rates'!G$111)
+($I1010*'fnd base rates'!G$112)
+($J1010*'fnd base rates'!G$113)
+($K1010*'fnd base rates'!G$114)
+($M1010*'fnd base rates'!G$116)
+($N1010*'fnd base rates'!G$117)
+($O1010*'fnd base rates'!G$118)
+($P1010*VLOOKUP($S1010+12,rate_basefnd,7)))
*$R1010</f>
        <v>561.01227799999992</v>
      </c>
      <c r="Z1010" s="1">
        <f>(($D1010*'fnd base rates'!H$107)
+($E1010*'fnd base rates'!H$108)
+($F1010*'fnd base rates'!H$109)
+($G1010*'fnd base rates'!H$110)
+($H1010*'fnd base rates'!H$111)
+($I1010*'fnd base rates'!H$112)
+($J1010*'fnd base rates'!H$113)
+($K1010*'fnd base rates'!H$114)
+($M1010*'fnd base rates'!H$116)
+($N1010*'fnd base rates'!H$117)
+($O1010*'fnd base rates'!H$118)
+($P1010*VLOOKUP($S1010+12,rate_basefnd,8)))</f>
        <v>1622.5744199999999</v>
      </c>
      <c r="AA1010" s="1">
        <f>(($D1010*'fnd base rates'!I$107)
+($E1010*'fnd base rates'!I$108)
+($F1010*'fnd base rates'!I$109)
+($G1010*'fnd base rates'!I$110)
+($H1010*'fnd base rates'!I$111)
+($I1010*'fnd base rates'!I$112)
+($J1010*'fnd base rates'!I$113)
+($K1010*'fnd base rates'!I$114)
+($M1010*'fnd base rates'!I$116)
+($N1010*'fnd base rates'!I$117)
+($O1010*'fnd base rates'!I$118)
+($P1010*VLOOKUP($S1010+12,rate_basefnd,9)))
*$R1010</f>
        <v>1021.8800000000001</v>
      </c>
      <c r="AB1010" s="1">
        <f>(($D1010*'fnd base rates'!J$107)
+($E1010*'fnd base rates'!J$108)
+($F1010*'fnd base rates'!J$109)
+($G1010*'fnd base rates'!J$110)
+($H1010*'fnd base rates'!J$111)
+($I1010*'fnd base rates'!J$112)
+($J1010*'fnd base rates'!J$113)
+($K1010*'fnd base rates'!J$114)
+($M1010*'fnd base rates'!J$116)
+($N1010*'fnd base rates'!J$117)
+($O1010*'fnd base rates'!J$118)
+($P1010*VLOOKUP($S1010+12,rate_basefnd,10)))
*$R1010</f>
        <v>2171.98</v>
      </c>
      <c r="AC1010" s="1">
        <f>(($D1010*'fnd base rates'!K$107)
+($E1010*'fnd base rates'!K$108)
+($F1010*'fnd base rates'!K$109)
+($G1010*'fnd base rates'!K$110)
+($H1010*'fnd base rates'!K$111)
+($I1010*'fnd base rates'!K$112)
+($J1010*'fnd base rates'!K$113)
+($K1010*'fnd base rates'!K$114)
+($M1010*'fnd base rates'!K$116)
+($N1010*'fnd base rates'!K$117)
+($O1010*'fnd base rates'!K$118)
+($P1010*VLOOKUP($S1010+12,rate_basefnd,11)))
*$R1010</f>
        <v>2199.1880219999998</v>
      </c>
      <c r="AD1010" s="1">
        <f>(($D1010*'fnd base rates'!L$107)
+($E1010*'fnd base rates'!L$108)
+($F1010*'fnd base rates'!L$109)
+($G1010*'fnd base rates'!L$110)
+($H1010*'fnd base rates'!L$111)
+($I1010*'fnd base rates'!L$112)
+($J1010*'fnd base rates'!L$113)
+($K1010*'fnd base rates'!L$114)
+($M1010*'fnd base rates'!L$116)
+($N1010*'fnd base rates'!L$117)
+($O1010*'fnd base rates'!L$118)
+($P1010*VLOOKUP($S1010+12,rate_basefnd,12)))</f>
        <v>3284.606812</v>
      </c>
      <c r="AE1010" s="1">
        <f>(($D1010*'fnd base rates'!M$107)
+($E1010*'fnd base rates'!M$108)
+($F1010*'fnd base rates'!M$109)
+($G1010*'fnd base rates'!M$110)
+($H1010*'fnd base rates'!M$111)
+($I1010*'fnd base rates'!M$112)
+($J1010*'fnd base rates'!M$113)
+($K1010*'fnd base rates'!M$114)
+($M1010*'fnd base rates'!M$116)
+($N1010*'fnd base rates'!M$117)
+($O1010*'fnd base rates'!M$118)
+($P1010*VLOOKUP($S1010+12,rate_basefnd,13)))</f>
        <v>0</v>
      </c>
      <c r="AF1010" s="4">
        <f t="shared" si="1147"/>
        <v>30175.553399999997</v>
      </c>
      <c r="AH1010" s="4">
        <f t="shared" si="1148"/>
        <v>3513044760</v>
      </c>
      <c r="AI1010" s="4" t="str">
        <f t="shared" si="1149"/>
        <v>3513</v>
      </c>
      <c r="AJ1010" s="2" t="str">
        <f t="shared" si="1150"/>
        <v>044</v>
      </c>
      <c r="AK1010" s="2" t="str">
        <f t="shared" si="1151"/>
        <v>760</v>
      </c>
      <c r="AL1010" s="4">
        <f t="shared" si="1152"/>
        <v>1</v>
      </c>
      <c r="AM1010" s="4">
        <f t="shared" si="1144"/>
        <v>2</v>
      </c>
      <c r="AN1010" s="4">
        <f t="shared" si="1153"/>
        <v>30175.553399999997</v>
      </c>
      <c r="AO1010" s="4">
        <f t="shared" si="1154"/>
        <v>15088</v>
      </c>
      <c r="AP1010" s="4">
        <f t="shared" si="1155"/>
        <v>0</v>
      </c>
      <c r="AQ1010" s="2">
        <v>15088</v>
      </c>
      <c r="AW1010" s="4">
        <v>15066</v>
      </c>
      <c r="AX1010" s="5">
        <f t="shared" si="1156"/>
        <v>22</v>
      </c>
      <c r="AY1010" s="4">
        <v>15088</v>
      </c>
      <c r="BB1010" s="4">
        <f t="shared" ref="BB1010" si="1196">BC1010-BA1010</f>
        <v>0</v>
      </c>
    </row>
    <row r="1011" spans="1:54" s="4" customFormat="1">
      <c r="A1011" s="278">
        <v>3513</v>
      </c>
      <c r="B1011" s="2">
        <v>3513044780</v>
      </c>
      <c r="C1011" s="10" t="s">
        <v>1097</v>
      </c>
      <c r="D1011" s="15">
        <f>'fnd enro'!D1011</f>
        <v>0</v>
      </c>
      <c r="E1011" s="15">
        <f>'fnd enro'!E1011</f>
        <v>0</v>
      </c>
      <c r="F1011" s="15">
        <f>'fnd enro'!F1011</f>
        <v>0</v>
      </c>
      <c r="G1011" s="15">
        <f>'fnd enro'!G1011</f>
        <v>0</v>
      </c>
      <c r="H1011" s="15">
        <f>'fnd enro'!H1011</f>
        <v>0</v>
      </c>
      <c r="I1011" s="15">
        <f>'fnd enro'!I1011</f>
        <v>1</v>
      </c>
      <c r="J1011" s="15">
        <f>'fnd enro'!J1011</f>
        <v>0</v>
      </c>
      <c r="K1011" s="16">
        <f>'fnd enro'!K1011</f>
        <v>3.8300000000000001E-2</v>
      </c>
      <c r="L1011" s="15">
        <f>'fnd enro'!L1011</f>
        <v>0</v>
      </c>
      <c r="M1011" s="15">
        <f>'fnd enro'!M1011</f>
        <v>0</v>
      </c>
      <c r="N1011" s="15">
        <f>'fnd enro'!N1011</f>
        <v>0</v>
      </c>
      <c r="O1011" s="15">
        <f>'fnd enro'!O1011</f>
        <v>0</v>
      </c>
      <c r="P1011" s="15">
        <f>'fnd enro'!P1011</f>
        <v>0</v>
      </c>
      <c r="Q1011" s="15">
        <f>'fnd enro'!R1011</f>
        <v>1</v>
      </c>
      <c r="R1011" s="16">
        <f t="shared" si="1146"/>
        <v>1</v>
      </c>
      <c r="S1011" s="15">
        <f>VALUE('fnd enro'!Q1011)</f>
        <v>5</v>
      </c>
      <c r="T1011" s="2"/>
      <c r="U1011" s="1">
        <f>(($D1011*'fnd base rates'!C$107)
+($E1011*'fnd base rates'!C$108)
+($F1011*'fnd base rates'!C$109)
+($G1011*'fnd base rates'!C$110)
+($H1011*'fnd base rates'!C$111)
+($I1011*'fnd base rates'!C$112)
+($J1011*'fnd base rates'!C$113)
+($K1011*'fnd base rates'!C$114)
+($M1011*'fnd base rates'!C$116)
+($N1011*'fnd base rates'!C$117)
+($O1011*'fnd base rates'!C$118)
+($P1011*VLOOKUP($S1011+12,rate_basefnd,3)))
*$R1011</f>
        <v>512.52229299999999</v>
      </c>
      <c r="V1011" s="1">
        <f>(($D1011*'fnd base rates'!D$107)
+($E1011*'fnd base rates'!D$108)
+($F1011*'fnd base rates'!D$109)
+($G1011*'fnd base rates'!D$110)
+($H1011*'fnd base rates'!D$111)
+($I1011*'fnd base rates'!D$112)
+($J1011*'fnd base rates'!D$113)
+($K1011*'fnd base rates'!D$114)
+($M1011*'fnd base rates'!D$116)
+($N1011*'fnd base rates'!D$117)
+($O1011*'fnd base rates'!D$118)
+($P1011*VLOOKUP($S1011+12,rate_basefnd,4)))
*$R1011</f>
        <v>732.13</v>
      </c>
      <c r="W1011" s="1">
        <f>(($D1011*'fnd base rates'!E$107)
+($E1011*'fnd base rates'!E$108)
+($F1011*'fnd base rates'!E$109)
+($G1011*'fnd base rates'!E$110)
+($H1011*'fnd base rates'!E$111)
+($I1011*'fnd base rates'!E$112)
+($J1011*'fnd base rates'!E$113)
+($K1011*'fnd base rates'!E$114)
+($M1011*'fnd base rates'!E$116)
+($N1011*'fnd base rates'!E$117)
+($O1011*'fnd base rates'!E$118)
+($P1011*VLOOKUP($S1011+12,rate_basefnd,5)))
*$R1011</f>
        <v>4697.9052590000001</v>
      </c>
      <c r="X1011" s="1">
        <f>(($D1011*'fnd base rates'!F$107)
+($E1011*'fnd base rates'!F$108)
+($F1011*'fnd base rates'!F$109)
+($G1011*'fnd base rates'!F$110)
+($H1011*'fnd base rates'!F$111)
+($I1011*'fnd base rates'!F$112)
+($J1011*'fnd base rates'!F$113)
+($K1011*'fnd base rates'!F$114)
+($M1011*'fnd base rates'!F$116)
+($N1011*'fnd base rates'!F$117)
+($O1011*'fnd base rates'!F$118)
+($P1011*VLOOKUP($S1011+12,rate_basefnd,6)))
*$R1011</f>
        <v>846.10838200000012</v>
      </c>
      <c r="Y1011" s="1">
        <f>(($D1011*'fnd base rates'!G$107)
+($E1011*'fnd base rates'!G$108)
+($F1011*'fnd base rates'!G$109)
+($G1011*'fnd base rates'!G$110)
+($H1011*'fnd base rates'!G$111)
+($I1011*'fnd base rates'!G$112)
+($J1011*'fnd base rates'!G$113)
+($K1011*'fnd base rates'!G$114)
+($M1011*'fnd base rates'!G$116)
+($N1011*'fnd base rates'!G$117)
+($O1011*'fnd base rates'!G$118)
+($P1011*VLOOKUP($S1011+12,rate_basefnd,7)))
*$R1011</f>
        <v>156.69613899999999</v>
      </c>
      <c r="Z1011" s="1">
        <f>(($D1011*'fnd base rates'!H$107)
+($E1011*'fnd base rates'!H$108)
+($F1011*'fnd base rates'!H$109)
+($G1011*'fnd base rates'!H$110)
+($H1011*'fnd base rates'!H$111)
+($I1011*'fnd base rates'!H$112)
+($J1011*'fnd base rates'!H$113)
+($K1011*'fnd base rates'!H$114)
+($M1011*'fnd base rates'!H$116)
+($N1011*'fnd base rates'!H$117)
+($O1011*'fnd base rates'!H$118)
+($P1011*VLOOKUP($S1011+12,rate_basefnd,8)))</f>
        <v>792.30720999999994</v>
      </c>
      <c r="AA1011" s="1">
        <f>(($D1011*'fnd base rates'!I$107)
+($E1011*'fnd base rates'!I$108)
+($F1011*'fnd base rates'!I$109)
+($G1011*'fnd base rates'!I$110)
+($H1011*'fnd base rates'!I$111)
+($I1011*'fnd base rates'!I$112)
+($J1011*'fnd base rates'!I$113)
+($K1011*'fnd base rates'!I$114)
+($M1011*'fnd base rates'!I$116)
+($N1011*'fnd base rates'!I$117)
+($O1011*'fnd base rates'!I$118)
+($P1011*VLOOKUP($S1011+12,rate_basefnd,9)))
*$R1011</f>
        <v>407.6</v>
      </c>
      <c r="AB1011" s="1">
        <f>(($D1011*'fnd base rates'!J$107)
+($E1011*'fnd base rates'!J$108)
+($F1011*'fnd base rates'!J$109)
+($G1011*'fnd base rates'!J$110)
+($H1011*'fnd base rates'!J$111)
+($I1011*'fnd base rates'!J$112)
+($J1011*'fnd base rates'!J$113)
+($K1011*'fnd base rates'!J$114)
+($M1011*'fnd base rates'!J$116)
+($N1011*'fnd base rates'!J$117)
+($O1011*'fnd base rates'!J$118)
+($P1011*VLOOKUP($S1011+12,rate_basefnd,10)))
*$R1011</f>
        <v>549.04</v>
      </c>
      <c r="AC1011" s="1">
        <f>(($D1011*'fnd base rates'!K$107)
+($E1011*'fnd base rates'!K$108)
+($F1011*'fnd base rates'!K$109)
+($G1011*'fnd base rates'!K$110)
+($H1011*'fnd base rates'!K$111)
+($I1011*'fnd base rates'!K$112)
+($J1011*'fnd base rates'!K$113)
+($K1011*'fnd base rates'!K$114)
+($M1011*'fnd base rates'!K$116)
+($N1011*'fnd base rates'!K$117)
+($O1011*'fnd base rates'!K$118)
+($P1011*VLOOKUP($S1011+12,rate_basefnd,11)))
*$R1011</f>
        <v>1099.5940109999999</v>
      </c>
      <c r="AD1011" s="1">
        <f>(($D1011*'fnd base rates'!L$107)
+($E1011*'fnd base rates'!L$108)
+($F1011*'fnd base rates'!L$109)
+($G1011*'fnd base rates'!L$110)
+($H1011*'fnd base rates'!L$111)
+($I1011*'fnd base rates'!L$112)
+($J1011*'fnd base rates'!L$113)
+($K1011*'fnd base rates'!L$114)
+($M1011*'fnd base rates'!L$116)
+($N1011*'fnd base rates'!L$117)
+($O1011*'fnd base rates'!L$118)
+($P1011*VLOOKUP($S1011+12,rate_basefnd,12)))</f>
        <v>1229.513406</v>
      </c>
      <c r="AE1011" s="1">
        <f>(($D1011*'fnd base rates'!M$107)
+($E1011*'fnd base rates'!M$108)
+($F1011*'fnd base rates'!M$109)
+($G1011*'fnd base rates'!M$110)
+($H1011*'fnd base rates'!M$111)
+($I1011*'fnd base rates'!M$112)
+($J1011*'fnd base rates'!M$113)
+($K1011*'fnd base rates'!M$114)
+($M1011*'fnd base rates'!M$116)
+($N1011*'fnd base rates'!M$117)
+($O1011*'fnd base rates'!M$118)
+($P1011*VLOOKUP($S1011+12,rate_basefnd,13)))</f>
        <v>0</v>
      </c>
      <c r="AF1011" s="4">
        <f t="shared" si="1147"/>
        <v>11023.4167</v>
      </c>
      <c r="AH1011" s="4">
        <f t="shared" si="1148"/>
        <v>3513044780</v>
      </c>
      <c r="AI1011" s="4" t="str">
        <f t="shared" si="1149"/>
        <v>3513</v>
      </c>
      <c r="AJ1011" s="2" t="str">
        <f t="shared" si="1150"/>
        <v>044</v>
      </c>
      <c r="AK1011" s="2" t="str">
        <f t="shared" si="1151"/>
        <v>780</v>
      </c>
      <c r="AL1011" s="4">
        <f t="shared" si="1152"/>
        <v>1</v>
      </c>
      <c r="AM1011" s="4">
        <f t="shared" si="1144"/>
        <v>1</v>
      </c>
      <c r="AN1011" s="4">
        <f t="shared" si="1153"/>
        <v>11023.4167</v>
      </c>
      <c r="AO1011" s="4">
        <f t="shared" si="1154"/>
        <v>11023</v>
      </c>
      <c r="AP1011" s="4">
        <f t="shared" si="1155"/>
        <v>0</v>
      </c>
      <c r="AQ1011" s="2">
        <v>11023</v>
      </c>
      <c r="AW1011" s="4">
        <v>11009</v>
      </c>
      <c r="AX1011" s="5">
        <f t="shared" si="1156"/>
        <v>14</v>
      </c>
      <c r="AY1011" s="4">
        <v>11023</v>
      </c>
      <c r="BB1011" s="4">
        <f t="shared" ref="BB1011" si="1197">BC1011-BA1011</f>
        <v>0</v>
      </c>
    </row>
    <row r="1012" spans="1:54" s="4" customFormat="1">
      <c r="A1012" s="278">
        <v>3514</v>
      </c>
      <c r="B1012" s="2">
        <v>3514281061</v>
      </c>
      <c r="C1012" s="10" t="s">
        <v>1098</v>
      </c>
      <c r="D1012" s="15">
        <f>'fnd enro'!D1012</f>
        <v>0</v>
      </c>
      <c r="E1012" s="15">
        <f>'fnd enro'!E1012</f>
        <v>0</v>
      </c>
      <c r="F1012" s="15">
        <f>'fnd enro'!F1012</f>
        <v>0</v>
      </c>
      <c r="G1012" s="15">
        <f>'fnd enro'!G1012</f>
        <v>0</v>
      </c>
      <c r="H1012" s="15">
        <f>'fnd enro'!H1012</f>
        <v>2</v>
      </c>
      <c r="I1012" s="15">
        <f>'fnd enro'!I1012</f>
        <v>0</v>
      </c>
      <c r="J1012" s="15">
        <f>'fnd enro'!J1012</f>
        <v>0</v>
      </c>
      <c r="K1012" s="16">
        <f>'fnd enro'!K1012</f>
        <v>7.6600000000000001E-2</v>
      </c>
      <c r="L1012" s="15">
        <f>'fnd enro'!L1012</f>
        <v>0</v>
      </c>
      <c r="M1012" s="15">
        <f>'fnd enro'!M1012</f>
        <v>0</v>
      </c>
      <c r="N1012" s="15">
        <f>'fnd enro'!N1012</f>
        <v>0</v>
      </c>
      <c r="O1012" s="15">
        <f>'fnd enro'!O1012</f>
        <v>0</v>
      </c>
      <c r="P1012" s="15">
        <f>'fnd enro'!P1012</f>
        <v>2</v>
      </c>
      <c r="Q1012" s="15">
        <f>'fnd enro'!R1012</f>
        <v>2</v>
      </c>
      <c r="R1012" s="16">
        <f t="shared" si="1146"/>
        <v>1</v>
      </c>
      <c r="S1012" s="15">
        <f>VALUE('fnd enro'!Q1012)</f>
        <v>10</v>
      </c>
      <c r="T1012" s="2"/>
      <c r="U1012" s="1">
        <f>(($D1012*'fnd base rates'!C$107)
+($E1012*'fnd base rates'!C$108)
+($F1012*'fnd base rates'!C$109)
+($G1012*'fnd base rates'!C$110)
+($H1012*'fnd base rates'!C$111)
+($I1012*'fnd base rates'!C$112)
+($J1012*'fnd base rates'!C$113)
+($K1012*'fnd base rates'!C$114)
+($M1012*'fnd base rates'!C$116)
+($N1012*'fnd base rates'!C$117)
+($O1012*'fnd base rates'!C$118)
+($P1012*VLOOKUP($S1012+12,rate_basefnd,3)))
*$R1012</f>
        <v>1165.3845859999999</v>
      </c>
      <c r="V1012" s="1">
        <f>(($D1012*'fnd base rates'!D$107)
+($E1012*'fnd base rates'!D$108)
+($F1012*'fnd base rates'!D$109)
+($G1012*'fnd base rates'!D$110)
+($H1012*'fnd base rates'!D$111)
+($I1012*'fnd base rates'!D$112)
+($J1012*'fnd base rates'!D$113)
+($K1012*'fnd base rates'!D$114)
+($M1012*'fnd base rates'!D$116)
+($N1012*'fnd base rates'!D$117)
+($O1012*'fnd base rates'!D$118)
+($P1012*VLOOKUP($S1012+12,rate_basefnd,4)))
*$R1012</f>
        <v>2129.1799999999998</v>
      </c>
      <c r="W1012" s="1">
        <f>(($D1012*'fnd base rates'!E$107)
+($E1012*'fnd base rates'!E$108)
+($F1012*'fnd base rates'!E$109)
+($G1012*'fnd base rates'!E$110)
+($H1012*'fnd base rates'!E$111)
+($I1012*'fnd base rates'!E$112)
+($J1012*'fnd base rates'!E$113)
+($K1012*'fnd base rates'!E$114)
+($M1012*'fnd base rates'!E$116)
+($N1012*'fnd base rates'!E$117)
+($O1012*'fnd base rates'!E$118)
+($P1012*VLOOKUP($S1012+12,rate_basefnd,5)))
*$R1012</f>
        <v>13106.350517999999</v>
      </c>
      <c r="X1012" s="1">
        <f>(($D1012*'fnd base rates'!F$107)
+($E1012*'fnd base rates'!F$108)
+($F1012*'fnd base rates'!F$109)
+($G1012*'fnd base rates'!F$110)
+($H1012*'fnd base rates'!F$111)
+($I1012*'fnd base rates'!F$112)
+($J1012*'fnd base rates'!F$113)
+($K1012*'fnd base rates'!F$114)
+($M1012*'fnd base rates'!F$116)
+($N1012*'fnd base rates'!F$117)
+($O1012*'fnd base rates'!F$118)
+($P1012*VLOOKUP($S1012+12,rate_basefnd,6)))
*$R1012</f>
        <v>1899.8567640000001</v>
      </c>
      <c r="Y1012" s="1">
        <f>(($D1012*'fnd base rates'!G$107)
+($E1012*'fnd base rates'!G$108)
+($F1012*'fnd base rates'!G$109)
+($G1012*'fnd base rates'!G$110)
+($H1012*'fnd base rates'!G$111)
+($I1012*'fnd base rates'!G$112)
+($J1012*'fnd base rates'!G$113)
+($K1012*'fnd base rates'!G$114)
+($M1012*'fnd base rates'!G$116)
+($N1012*'fnd base rates'!G$117)
+($O1012*'fnd base rates'!G$118)
+($P1012*VLOOKUP($S1012+12,rate_basefnd,7)))
*$R1012</f>
        <v>637.03227799999991</v>
      </c>
      <c r="Z1012" s="1">
        <f>(($D1012*'fnd base rates'!H$107)
+($E1012*'fnd base rates'!H$108)
+($F1012*'fnd base rates'!H$109)
+($G1012*'fnd base rates'!H$110)
+($H1012*'fnd base rates'!H$111)
+($I1012*'fnd base rates'!H$112)
+($J1012*'fnd base rates'!H$113)
+($K1012*'fnd base rates'!H$114)
+($M1012*'fnd base rates'!H$116)
+($N1012*'fnd base rates'!H$117)
+($O1012*'fnd base rates'!H$118)
+($P1012*VLOOKUP($S1012+12,rate_basefnd,8)))</f>
        <v>1049.8344199999999</v>
      </c>
      <c r="AA1012" s="1">
        <f>(($D1012*'fnd base rates'!I$107)
+($E1012*'fnd base rates'!I$108)
+($F1012*'fnd base rates'!I$109)
+($G1012*'fnd base rates'!I$110)
+($H1012*'fnd base rates'!I$111)
+($I1012*'fnd base rates'!I$112)
+($J1012*'fnd base rates'!I$113)
+($K1012*'fnd base rates'!I$114)
+($M1012*'fnd base rates'!I$116)
+($N1012*'fnd base rates'!I$117)
+($O1012*'fnd base rates'!I$118)
+($P1012*VLOOKUP($S1012+12,rate_basefnd,9)))
*$R1012</f>
        <v>935.07999999999993</v>
      </c>
      <c r="AB1012" s="1">
        <f>(($D1012*'fnd base rates'!J$107)
+($E1012*'fnd base rates'!J$108)
+($F1012*'fnd base rates'!J$109)
+($G1012*'fnd base rates'!J$110)
+($H1012*'fnd base rates'!J$111)
+($I1012*'fnd base rates'!J$112)
+($J1012*'fnd base rates'!J$113)
+($K1012*'fnd base rates'!J$114)
+($M1012*'fnd base rates'!J$116)
+($N1012*'fnd base rates'!J$117)
+($O1012*'fnd base rates'!J$118)
+($P1012*VLOOKUP($S1012+12,rate_basefnd,10)))
*$R1012</f>
        <v>1841.96</v>
      </c>
      <c r="AC1012" s="1">
        <f>(($D1012*'fnd base rates'!K$107)
+($E1012*'fnd base rates'!K$108)
+($F1012*'fnd base rates'!K$109)
+($G1012*'fnd base rates'!K$110)
+($H1012*'fnd base rates'!K$111)
+($I1012*'fnd base rates'!K$112)
+($J1012*'fnd base rates'!K$113)
+($K1012*'fnd base rates'!K$114)
+($M1012*'fnd base rates'!K$116)
+($N1012*'fnd base rates'!K$117)
+($O1012*'fnd base rates'!K$118)
+($P1012*VLOOKUP($S1012+12,rate_basefnd,11)))
*$R1012</f>
        <v>2260.6280219999999</v>
      </c>
      <c r="AD1012" s="1">
        <f>(($D1012*'fnd base rates'!L$107)
+($E1012*'fnd base rates'!L$108)
+($F1012*'fnd base rates'!L$109)
+($G1012*'fnd base rates'!L$110)
+($H1012*'fnd base rates'!L$111)
+($I1012*'fnd base rates'!L$112)
+($J1012*'fnd base rates'!L$113)
+($K1012*'fnd base rates'!L$114)
+($M1012*'fnd base rates'!L$116)
+($N1012*'fnd base rates'!L$117)
+($O1012*'fnd base rates'!L$118)
+($P1012*VLOOKUP($S1012+12,rate_basefnd,12)))</f>
        <v>3753.0068120000001</v>
      </c>
      <c r="AE1012" s="1">
        <f>(($D1012*'fnd base rates'!M$107)
+($E1012*'fnd base rates'!M$108)
+($F1012*'fnd base rates'!M$109)
+($G1012*'fnd base rates'!M$110)
+($H1012*'fnd base rates'!M$111)
+($I1012*'fnd base rates'!M$112)
+($J1012*'fnd base rates'!M$113)
+($K1012*'fnd base rates'!M$114)
+($M1012*'fnd base rates'!M$116)
+($N1012*'fnd base rates'!M$117)
+($O1012*'fnd base rates'!M$118)
+($P1012*VLOOKUP($S1012+12,rate_basefnd,13)))</f>
        <v>0</v>
      </c>
      <c r="AF1012" s="4">
        <f t="shared" si="1147"/>
        <v>28778.313399999995</v>
      </c>
      <c r="AH1012" s="4">
        <f t="shared" si="1148"/>
        <v>3514281061</v>
      </c>
      <c r="AI1012" s="4" t="str">
        <f t="shared" si="1149"/>
        <v>3514</v>
      </c>
      <c r="AJ1012" s="2" t="str">
        <f t="shared" si="1150"/>
        <v>281</v>
      </c>
      <c r="AK1012" s="2" t="str">
        <f t="shared" si="1151"/>
        <v>061</v>
      </c>
      <c r="AL1012" s="4">
        <f t="shared" si="1152"/>
        <v>1</v>
      </c>
      <c r="AM1012" s="4">
        <f t="shared" si="1144"/>
        <v>2</v>
      </c>
      <c r="AN1012" s="4">
        <f t="shared" si="1153"/>
        <v>28778.313399999995</v>
      </c>
      <c r="AO1012" s="4">
        <f t="shared" si="1154"/>
        <v>14389</v>
      </c>
      <c r="AP1012" s="4">
        <f t="shared" si="1155"/>
        <v>0</v>
      </c>
      <c r="AQ1012" s="2">
        <v>14389</v>
      </c>
      <c r="AW1012" s="4">
        <v>14311</v>
      </c>
      <c r="AX1012" s="5">
        <f t="shared" si="1156"/>
        <v>78</v>
      </c>
      <c r="AY1012" s="4">
        <v>14389</v>
      </c>
      <c r="BB1012" s="4">
        <f t="shared" ref="BB1012" si="1198">BC1012-BA1012</f>
        <v>0</v>
      </c>
    </row>
    <row r="1013" spans="1:54" s="4" customFormat="1">
      <c r="A1013" s="278">
        <v>3514</v>
      </c>
      <c r="B1013" s="2">
        <v>3514281281</v>
      </c>
      <c r="C1013" s="10" t="s">
        <v>1098</v>
      </c>
      <c r="D1013" s="15">
        <f>'fnd enro'!D1013</f>
        <v>0</v>
      </c>
      <c r="E1013" s="15">
        <f>'fnd enro'!E1013</f>
        <v>0</v>
      </c>
      <c r="F1013" s="15">
        <f>'fnd enro'!F1013</f>
        <v>0</v>
      </c>
      <c r="G1013" s="15">
        <f>'fnd enro'!G1013</f>
        <v>0</v>
      </c>
      <c r="H1013" s="15">
        <f>'fnd enro'!H1013</f>
        <v>258</v>
      </c>
      <c r="I1013" s="15">
        <f>'fnd enro'!I1013</f>
        <v>0</v>
      </c>
      <c r="J1013" s="15">
        <f>'fnd enro'!J1013</f>
        <v>0</v>
      </c>
      <c r="K1013" s="16">
        <f>'fnd enro'!K1013</f>
        <v>9.8813999999999993</v>
      </c>
      <c r="L1013" s="15">
        <f>'fnd enro'!L1013</f>
        <v>0</v>
      </c>
      <c r="M1013" s="15">
        <f>'fnd enro'!M1013</f>
        <v>0</v>
      </c>
      <c r="N1013" s="15">
        <f>'fnd enro'!N1013</f>
        <v>96</v>
      </c>
      <c r="O1013" s="15">
        <f>'fnd enro'!O1013</f>
        <v>0</v>
      </c>
      <c r="P1013" s="15">
        <f>'fnd enro'!P1013</f>
        <v>216</v>
      </c>
      <c r="Q1013" s="15">
        <f>'fnd enro'!R1013</f>
        <v>258</v>
      </c>
      <c r="R1013" s="16">
        <f t="shared" si="1146"/>
        <v>1</v>
      </c>
      <c r="S1013" s="15">
        <f>VALUE('fnd enro'!Q1013)</f>
        <v>12</v>
      </c>
      <c r="T1013" s="2"/>
      <c r="U1013" s="1">
        <f>(($D1013*'fnd base rates'!C$107)
+($E1013*'fnd base rates'!C$108)
+($F1013*'fnd base rates'!C$109)
+($G1013*'fnd base rates'!C$110)
+($H1013*'fnd base rates'!C$111)
+($I1013*'fnd base rates'!C$112)
+($J1013*'fnd base rates'!C$113)
+($K1013*'fnd base rates'!C$114)
+($M1013*'fnd base rates'!C$116)
+($N1013*'fnd base rates'!C$117)
+($O1013*'fnd base rates'!C$118)
+($P1013*VLOOKUP($S1013+12,rate_basefnd,3)))
*$R1013</f>
        <v>157862.99159400002</v>
      </c>
      <c r="V1013" s="1">
        <f>(($D1013*'fnd base rates'!D$107)
+($E1013*'fnd base rates'!D$108)
+($F1013*'fnd base rates'!D$109)
+($G1013*'fnd base rates'!D$110)
+($H1013*'fnd base rates'!D$111)
+($I1013*'fnd base rates'!D$112)
+($J1013*'fnd base rates'!D$113)
+($K1013*'fnd base rates'!D$114)
+($M1013*'fnd base rates'!D$116)
+($N1013*'fnd base rates'!D$117)
+($O1013*'fnd base rates'!D$118)
+($P1013*VLOOKUP($S1013+12,rate_basefnd,4)))
*$R1013</f>
        <v>281688.18</v>
      </c>
      <c r="W1013" s="1">
        <f>(($D1013*'fnd base rates'!E$107)
+($E1013*'fnd base rates'!E$108)
+($F1013*'fnd base rates'!E$109)
+($G1013*'fnd base rates'!E$110)
+($H1013*'fnd base rates'!E$111)
+($I1013*'fnd base rates'!E$112)
+($J1013*'fnd base rates'!E$113)
+($K1013*'fnd base rates'!E$114)
+($M1013*'fnd base rates'!E$116)
+($N1013*'fnd base rates'!E$117)
+($O1013*'fnd base rates'!E$118)
+($P1013*VLOOKUP($S1013+12,rate_basefnd,5)))
*$R1013</f>
        <v>1712954.976822</v>
      </c>
      <c r="X1013" s="1">
        <f>(($D1013*'fnd base rates'!F$107)
+($E1013*'fnd base rates'!F$108)
+($F1013*'fnd base rates'!F$109)
+($G1013*'fnd base rates'!F$110)
+($H1013*'fnd base rates'!F$111)
+($I1013*'fnd base rates'!F$112)
+($J1013*'fnd base rates'!F$113)
+($K1013*'fnd base rates'!F$114)
+($M1013*'fnd base rates'!F$116)
+($N1013*'fnd base rates'!F$117)
+($O1013*'fnd base rates'!F$118)
+($P1013*VLOOKUP($S1013+12,rate_basefnd,6)))
*$R1013</f>
        <v>261854.64255599998</v>
      </c>
      <c r="Y1013" s="1">
        <f>(($D1013*'fnd base rates'!G$107)
+($E1013*'fnd base rates'!G$108)
+($F1013*'fnd base rates'!G$109)
+($G1013*'fnd base rates'!G$110)
+($H1013*'fnd base rates'!G$111)
+($I1013*'fnd base rates'!G$112)
+($J1013*'fnd base rates'!G$113)
+($K1013*'fnd base rates'!G$114)
+($M1013*'fnd base rates'!G$116)
+($N1013*'fnd base rates'!G$117)
+($O1013*'fnd base rates'!G$118)
+($P1013*VLOOKUP($S1013+12,rate_basefnd,7)))
*$R1013</f>
        <v>82352.423861999996</v>
      </c>
      <c r="Z1013" s="1">
        <f>(($D1013*'fnd base rates'!H$107)
+($E1013*'fnd base rates'!H$108)
+($F1013*'fnd base rates'!H$109)
+($G1013*'fnd base rates'!H$110)
+($H1013*'fnd base rates'!H$111)
+($I1013*'fnd base rates'!H$112)
+($J1013*'fnd base rates'!H$113)
+($K1013*'fnd base rates'!H$114)
+($M1013*'fnd base rates'!H$116)
+($N1013*'fnd base rates'!H$117)
+($O1013*'fnd base rates'!H$118)
+($P1013*VLOOKUP($S1013+12,rate_basefnd,8)))</f>
        <v>146699.16017999998</v>
      </c>
      <c r="AA1013" s="1">
        <f>(($D1013*'fnd base rates'!I$107)
+($E1013*'fnd base rates'!I$108)
+($F1013*'fnd base rates'!I$109)
+($G1013*'fnd base rates'!I$110)
+($H1013*'fnd base rates'!I$111)
+($I1013*'fnd base rates'!I$112)
+($J1013*'fnd base rates'!I$113)
+($K1013*'fnd base rates'!I$114)
+($M1013*'fnd base rates'!I$116)
+($N1013*'fnd base rates'!I$117)
+($O1013*'fnd base rates'!I$118)
+($P1013*VLOOKUP($S1013+12,rate_basefnd,9)))
*$R1013</f>
        <v>123959.52</v>
      </c>
      <c r="AB1013" s="1">
        <f>(($D1013*'fnd base rates'!J$107)
+($E1013*'fnd base rates'!J$108)
+($F1013*'fnd base rates'!J$109)
+($G1013*'fnd base rates'!J$110)
+($H1013*'fnd base rates'!J$111)
+($I1013*'fnd base rates'!J$112)
+($J1013*'fnd base rates'!J$113)
+($K1013*'fnd base rates'!J$114)
+($M1013*'fnd base rates'!J$116)
+($N1013*'fnd base rates'!J$117)
+($O1013*'fnd base rates'!J$118)
+($P1013*VLOOKUP($S1013+12,rate_basefnd,10)))
*$R1013</f>
        <v>219985.32</v>
      </c>
      <c r="AC1013" s="1">
        <f>(($D1013*'fnd base rates'!K$107)
+($E1013*'fnd base rates'!K$108)
+($F1013*'fnd base rates'!K$109)
+($G1013*'fnd base rates'!K$110)
+($H1013*'fnd base rates'!K$111)
+($I1013*'fnd base rates'!K$112)
+($J1013*'fnd base rates'!K$113)
+($K1013*'fnd base rates'!K$114)
+($M1013*'fnd base rates'!K$116)
+($N1013*'fnd base rates'!K$117)
+($O1013*'fnd base rates'!K$118)
+($P1013*VLOOKUP($S1013+12,rate_basefnd,11)))
*$R1013</f>
        <v>320373.97483800002</v>
      </c>
      <c r="AD1013" s="1">
        <f>(($D1013*'fnd base rates'!L$107)
+($E1013*'fnd base rates'!L$108)
+($F1013*'fnd base rates'!L$109)
+($G1013*'fnd base rates'!L$110)
+($H1013*'fnd base rates'!L$111)
+($I1013*'fnd base rates'!L$112)
+($J1013*'fnd base rates'!L$113)
+($K1013*'fnd base rates'!L$114)
+($M1013*'fnd base rates'!L$116)
+($N1013*'fnd base rates'!L$117)
+($O1013*'fnd base rates'!L$118)
+($P1013*VLOOKUP($S1013+12,rate_basefnd,12)))</f>
        <v>495098.31874800002</v>
      </c>
      <c r="AE1013" s="1">
        <f>(($D1013*'fnd base rates'!M$107)
+($E1013*'fnd base rates'!M$108)
+($F1013*'fnd base rates'!M$109)
+($G1013*'fnd base rates'!M$110)
+($H1013*'fnd base rates'!M$111)
+($I1013*'fnd base rates'!M$112)
+($J1013*'fnd base rates'!M$113)
+($K1013*'fnd base rates'!M$114)
+($M1013*'fnd base rates'!M$116)
+($N1013*'fnd base rates'!M$117)
+($O1013*'fnd base rates'!M$118)
+($P1013*VLOOKUP($S1013+12,rate_basefnd,13)))</f>
        <v>0</v>
      </c>
      <c r="AF1013" s="4">
        <f t="shared" si="1147"/>
        <v>3802829.5086000003</v>
      </c>
      <c r="AH1013" s="4">
        <f t="shared" si="1148"/>
        <v>3514281281</v>
      </c>
      <c r="AI1013" s="4" t="str">
        <f t="shared" si="1149"/>
        <v>3514</v>
      </c>
      <c r="AJ1013" s="2" t="str">
        <f t="shared" si="1150"/>
        <v>281</v>
      </c>
      <c r="AK1013" s="2" t="str">
        <f t="shared" si="1151"/>
        <v>281</v>
      </c>
      <c r="AL1013" s="4">
        <f t="shared" si="1152"/>
        <v>1</v>
      </c>
      <c r="AM1013" s="4">
        <f t="shared" si="1144"/>
        <v>258</v>
      </c>
      <c r="AN1013" s="4">
        <f t="shared" si="1153"/>
        <v>3802829.5086000003</v>
      </c>
      <c r="AO1013" s="4">
        <f t="shared" si="1154"/>
        <v>14740</v>
      </c>
      <c r="AP1013" s="4">
        <f t="shared" si="1155"/>
        <v>0</v>
      </c>
      <c r="AQ1013" s="2">
        <v>14740</v>
      </c>
      <c r="AW1013" s="4">
        <v>14632</v>
      </c>
      <c r="AX1013" s="5">
        <f t="shared" si="1156"/>
        <v>108</v>
      </c>
      <c r="AY1013" s="4">
        <v>14740</v>
      </c>
      <c r="BB1013" s="4">
        <f t="shared" ref="BB1013" si="1199">BC1013-BA1013</f>
        <v>0</v>
      </c>
    </row>
    <row r="1014" spans="1:54" s="4" customFormat="1">
      <c r="A1014" s="278">
        <v>3515</v>
      </c>
      <c r="B1014" s="2">
        <v>3515287005</v>
      </c>
      <c r="C1014" s="10" t="s">
        <v>1203</v>
      </c>
      <c r="D1014" s="15">
        <f>'fnd enro'!D1014</f>
        <v>0</v>
      </c>
      <c r="E1014" s="15">
        <f>'fnd enro'!E1014</f>
        <v>0</v>
      </c>
      <c r="F1014" s="15">
        <f>'fnd enro'!F1014</f>
        <v>0</v>
      </c>
      <c r="G1014" s="15">
        <f>'fnd enro'!G1014</f>
        <v>2</v>
      </c>
      <c r="H1014" s="15">
        <f>'fnd enro'!H1014</f>
        <v>0</v>
      </c>
      <c r="I1014" s="15">
        <f>'fnd enro'!I1014</f>
        <v>0</v>
      </c>
      <c r="J1014" s="15">
        <f>'fnd enro'!J1014</f>
        <v>0</v>
      </c>
      <c r="K1014" s="16">
        <f>'fnd enro'!K1014</f>
        <v>7.6600000000000001E-2</v>
      </c>
      <c r="L1014" s="15">
        <f>'fnd enro'!L1014</f>
        <v>0</v>
      </c>
      <c r="M1014" s="15">
        <f>'fnd enro'!M1014</f>
        <v>0</v>
      </c>
      <c r="N1014" s="15">
        <f>'fnd enro'!N1014</f>
        <v>0</v>
      </c>
      <c r="O1014" s="15">
        <f>'fnd enro'!O1014</f>
        <v>0</v>
      </c>
      <c r="P1014" s="15">
        <f>'fnd enro'!P1014</f>
        <v>0</v>
      </c>
      <c r="Q1014" s="15">
        <f>'fnd enro'!R1014</f>
        <v>2</v>
      </c>
      <c r="R1014" s="16">
        <f t="shared" si="1146"/>
        <v>1</v>
      </c>
      <c r="S1014" s="15">
        <f>VALUE('fnd enro'!Q1014)</f>
        <v>7</v>
      </c>
      <c r="T1014" s="2"/>
      <c r="U1014" s="1">
        <f>(($D1014*'fnd base rates'!C$107)
+($E1014*'fnd base rates'!C$108)
+($F1014*'fnd base rates'!C$109)
+($G1014*'fnd base rates'!C$110)
+($H1014*'fnd base rates'!C$111)
+($I1014*'fnd base rates'!C$112)
+($J1014*'fnd base rates'!C$113)
+($K1014*'fnd base rates'!C$114)
+($M1014*'fnd base rates'!C$116)
+($N1014*'fnd base rates'!C$117)
+($O1014*'fnd base rates'!C$118)
+($P1014*VLOOKUP($S1014+12,rate_basefnd,3)))
*$R1014</f>
        <v>1025.044586</v>
      </c>
      <c r="V1014" s="1">
        <f>(($D1014*'fnd base rates'!D$107)
+($E1014*'fnd base rates'!D$108)
+($F1014*'fnd base rates'!D$109)
+($G1014*'fnd base rates'!D$110)
+($H1014*'fnd base rates'!D$111)
+($I1014*'fnd base rates'!D$112)
+($J1014*'fnd base rates'!D$113)
+($K1014*'fnd base rates'!D$114)
+($M1014*'fnd base rates'!D$116)
+($N1014*'fnd base rates'!D$117)
+($O1014*'fnd base rates'!D$118)
+($P1014*VLOOKUP($S1014+12,rate_basefnd,4)))
*$R1014</f>
        <v>1464.26</v>
      </c>
      <c r="W1014" s="1">
        <f>(($D1014*'fnd base rates'!E$107)
+($E1014*'fnd base rates'!E$108)
+($F1014*'fnd base rates'!E$109)
+($G1014*'fnd base rates'!E$110)
+($H1014*'fnd base rates'!E$111)
+($I1014*'fnd base rates'!E$112)
+($J1014*'fnd base rates'!E$113)
+($K1014*'fnd base rates'!E$114)
+($M1014*'fnd base rates'!E$116)
+($N1014*'fnd base rates'!E$117)
+($O1014*'fnd base rates'!E$118)
+($P1014*VLOOKUP($S1014+12,rate_basefnd,5)))
*$R1014</f>
        <v>7421.1305179999999</v>
      </c>
      <c r="X1014" s="1">
        <f>(($D1014*'fnd base rates'!F$107)
+($E1014*'fnd base rates'!F$108)
+($F1014*'fnd base rates'!F$109)
+($G1014*'fnd base rates'!F$110)
+($H1014*'fnd base rates'!F$111)
+($I1014*'fnd base rates'!F$112)
+($J1014*'fnd base rates'!F$113)
+($K1014*'fnd base rates'!F$114)
+($M1014*'fnd base rates'!F$116)
+($N1014*'fnd base rates'!F$117)
+($O1014*'fnd base rates'!F$118)
+($P1014*VLOOKUP($S1014+12,rate_basefnd,6)))
*$R1014</f>
        <v>2382.2767640000002</v>
      </c>
      <c r="Y1014" s="1">
        <f>(($D1014*'fnd base rates'!G$107)
+($E1014*'fnd base rates'!G$108)
+($F1014*'fnd base rates'!G$109)
+($G1014*'fnd base rates'!G$110)
+($H1014*'fnd base rates'!G$111)
+($I1014*'fnd base rates'!G$112)
+($J1014*'fnd base rates'!G$113)
+($K1014*'fnd base rates'!G$114)
+($M1014*'fnd base rates'!G$116)
+($N1014*'fnd base rates'!G$117)
+($O1014*'fnd base rates'!G$118)
+($P1014*VLOOKUP($S1014+12,rate_basefnd,7)))
*$R1014</f>
        <v>299.81227799999999</v>
      </c>
      <c r="Z1014" s="1">
        <f>(($D1014*'fnd base rates'!H$107)
+($E1014*'fnd base rates'!H$108)
+($F1014*'fnd base rates'!H$109)
+($G1014*'fnd base rates'!H$110)
+($H1014*'fnd base rates'!H$111)
+($I1014*'fnd base rates'!H$112)
+($J1014*'fnd base rates'!H$113)
+($K1014*'fnd base rates'!H$114)
+($M1014*'fnd base rates'!H$116)
+($N1014*'fnd base rates'!H$117)
+($O1014*'fnd base rates'!H$118)
+($P1014*VLOOKUP($S1014+12,rate_basefnd,8)))</f>
        <v>1001.5544199999999</v>
      </c>
      <c r="AA1014" s="1">
        <f>(($D1014*'fnd base rates'!I$107)
+($E1014*'fnd base rates'!I$108)
+($F1014*'fnd base rates'!I$109)
+($G1014*'fnd base rates'!I$110)
+($H1014*'fnd base rates'!I$111)
+($I1014*'fnd base rates'!I$112)
+($J1014*'fnd base rates'!I$113)
+($K1014*'fnd base rates'!I$114)
+($M1014*'fnd base rates'!I$116)
+($N1014*'fnd base rates'!I$117)
+($O1014*'fnd base rates'!I$118)
+($P1014*VLOOKUP($S1014+12,rate_basefnd,9)))
*$R1014</f>
        <v>537.44000000000005</v>
      </c>
      <c r="AB1014" s="1">
        <f>(($D1014*'fnd base rates'!J$107)
+($E1014*'fnd base rates'!J$108)
+($F1014*'fnd base rates'!J$109)
+($G1014*'fnd base rates'!J$110)
+($H1014*'fnd base rates'!J$111)
+($I1014*'fnd base rates'!J$112)
+($J1014*'fnd base rates'!J$113)
+($K1014*'fnd base rates'!J$114)
+($M1014*'fnd base rates'!J$116)
+($N1014*'fnd base rates'!J$117)
+($O1014*'fnd base rates'!J$118)
+($P1014*VLOOKUP($S1014+12,rate_basefnd,10)))
*$R1014</f>
        <v>291.52</v>
      </c>
      <c r="AC1014" s="1">
        <f>(($D1014*'fnd base rates'!K$107)
+($E1014*'fnd base rates'!K$108)
+($F1014*'fnd base rates'!K$109)
+($G1014*'fnd base rates'!K$110)
+($H1014*'fnd base rates'!K$111)
+($I1014*'fnd base rates'!K$112)
+($J1014*'fnd base rates'!K$113)
+($K1014*'fnd base rates'!K$114)
+($M1014*'fnd base rates'!K$116)
+($N1014*'fnd base rates'!K$117)
+($O1014*'fnd base rates'!K$118)
+($P1014*VLOOKUP($S1014+12,rate_basefnd,11)))
*$R1014</f>
        <v>2103.7880220000002</v>
      </c>
      <c r="AD1014" s="1">
        <f>(($D1014*'fnd base rates'!L$107)
+($E1014*'fnd base rates'!L$108)
+($F1014*'fnd base rates'!L$109)
+($G1014*'fnd base rates'!L$110)
+($H1014*'fnd base rates'!L$111)
+($I1014*'fnd base rates'!L$112)
+($J1014*'fnd base rates'!L$113)
+($K1014*'fnd base rates'!L$114)
+($M1014*'fnd base rates'!L$116)
+($N1014*'fnd base rates'!L$117)
+($O1014*'fnd base rates'!L$118)
+($P1014*VLOOKUP($S1014+12,rate_basefnd,12)))</f>
        <v>2607.086812</v>
      </c>
      <c r="AE1014" s="1">
        <f>(($D1014*'fnd base rates'!M$107)
+($E1014*'fnd base rates'!M$108)
+($F1014*'fnd base rates'!M$109)
+($G1014*'fnd base rates'!M$110)
+($H1014*'fnd base rates'!M$111)
+($I1014*'fnd base rates'!M$112)
+($J1014*'fnd base rates'!M$113)
+($K1014*'fnd base rates'!M$114)
+($M1014*'fnd base rates'!M$116)
+($N1014*'fnd base rates'!M$117)
+($O1014*'fnd base rates'!M$118)
+($P1014*VLOOKUP($S1014+12,rate_basefnd,13)))</f>
        <v>0</v>
      </c>
      <c r="AF1014" s="4">
        <f t="shared" si="1147"/>
        <v>19133.913400000001</v>
      </c>
      <c r="AH1014" s="4">
        <f t="shared" si="1148"/>
        <v>3515287005</v>
      </c>
      <c r="AI1014" s="4" t="str">
        <f t="shared" si="1149"/>
        <v>3515</v>
      </c>
      <c r="AJ1014" s="2" t="str">
        <f t="shared" si="1150"/>
        <v>287</v>
      </c>
      <c r="AK1014" s="2" t="str">
        <f t="shared" si="1151"/>
        <v>005</v>
      </c>
      <c r="AL1014" s="4">
        <f t="shared" si="1152"/>
        <v>1</v>
      </c>
      <c r="AM1014" s="4">
        <f t="shared" si="1144"/>
        <v>2</v>
      </c>
      <c r="AN1014" s="4">
        <f t="shared" si="1153"/>
        <v>19133.913400000001</v>
      </c>
      <c r="AO1014" s="4">
        <f t="shared" si="1154"/>
        <v>9567</v>
      </c>
      <c r="AP1014" s="4">
        <f t="shared" si="1155"/>
        <v>0</v>
      </c>
      <c r="AQ1014" s="2">
        <v>9567</v>
      </c>
      <c r="AW1014" s="4">
        <v>9549</v>
      </c>
      <c r="AX1014" s="5">
        <f t="shared" si="1156"/>
        <v>18</v>
      </c>
      <c r="AY1014" s="4">
        <v>9567</v>
      </c>
      <c r="BB1014" s="4">
        <f t="shared" ref="BB1014" si="1200">BC1014-BA1014</f>
        <v>0</v>
      </c>
    </row>
    <row r="1015" spans="1:54" s="4" customFormat="1">
      <c r="A1015" s="278">
        <v>3515</v>
      </c>
      <c r="B1015" s="2">
        <v>3515287043</v>
      </c>
      <c r="C1015" s="10" t="s">
        <v>1203</v>
      </c>
      <c r="D1015" s="15">
        <f>'fnd enro'!D1015</f>
        <v>0</v>
      </c>
      <c r="E1015" s="15">
        <f>'fnd enro'!E1015</f>
        <v>0</v>
      </c>
      <c r="F1015" s="15">
        <f>'fnd enro'!F1015</f>
        <v>0</v>
      </c>
      <c r="G1015" s="15">
        <f>'fnd enro'!G1015</f>
        <v>2</v>
      </c>
      <c r="H1015" s="15">
        <f>'fnd enro'!H1015</f>
        <v>1</v>
      </c>
      <c r="I1015" s="15">
        <f>'fnd enro'!I1015</f>
        <v>0</v>
      </c>
      <c r="J1015" s="15">
        <f>'fnd enro'!J1015</f>
        <v>0</v>
      </c>
      <c r="K1015" s="16">
        <f>'fnd enro'!K1015</f>
        <v>0.1149</v>
      </c>
      <c r="L1015" s="15">
        <f>'fnd enro'!L1015</f>
        <v>0</v>
      </c>
      <c r="M1015" s="15">
        <f>'fnd enro'!M1015</f>
        <v>0</v>
      </c>
      <c r="N1015" s="15">
        <f>'fnd enro'!N1015</f>
        <v>0</v>
      </c>
      <c r="O1015" s="15">
        <f>'fnd enro'!O1015</f>
        <v>0</v>
      </c>
      <c r="P1015" s="15">
        <f>'fnd enro'!P1015</f>
        <v>0</v>
      </c>
      <c r="Q1015" s="15">
        <f>'fnd enro'!R1015</f>
        <v>3</v>
      </c>
      <c r="R1015" s="16">
        <f t="shared" si="1146"/>
        <v>1</v>
      </c>
      <c r="S1015" s="15">
        <f>VALUE('fnd enro'!Q1015)</f>
        <v>5</v>
      </c>
      <c r="T1015" s="2"/>
      <c r="U1015" s="1">
        <f>(($D1015*'fnd base rates'!C$107)
+($E1015*'fnd base rates'!C$108)
+($F1015*'fnd base rates'!C$109)
+($G1015*'fnd base rates'!C$110)
+($H1015*'fnd base rates'!C$111)
+($I1015*'fnd base rates'!C$112)
+($J1015*'fnd base rates'!C$113)
+($K1015*'fnd base rates'!C$114)
+($M1015*'fnd base rates'!C$116)
+($N1015*'fnd base rates'!C$117)
+($O1015*'fnd base rates'!C$118)
+($P1015*VLOOKUP($S1015+12,rate_basefnd,3)))
*$R1015</f>
        <v>1537.5668790000002</v>
      </c>
      <c r="V1015" s="1">
        <f>(($D1015*'fnd base rates'!D$107)
+($E1015*'fnd base rates'!D$108)
+($F1015*'fnd base rates'!D$109)
+($G1015*'fnd base rates'!D$110)
+($H1015*'fnd base rates'!D$111)
+($I1015*'fnd base rates'!D$112)
+($J1015*'fnd base rates'!D$113)
+($K1015*'fnd base rates'!D$114)
+($M1015*'fnd base rates'!D$116)
+($N1015*'fnd base rates'!D$117)
+($O1015*'fnd base rates'!D$118)
+($P1015*VLOOKUP($S1015+12,rate_basefnd,4)))
*$R1015</f>
        <v>2196.39</v>
      </c>
      <c r="W1015" s="1">
        <f>(($D1015*'fnd base rates'!E$107)
+($E1015*'fnd base rates'!E$108)
+($F1015*'fnd base rates'!E$109)
+($G1015*'fnd base rates'!E$110)
+($H1015*'fnd base rates'!E$111)
+($I1015*'fnd base rates'!E$112)
+($J1015*'fnd base rates'!E$113)
+($K1015*'fnd base rates'!E$114)
+($M1015*'fnd base rates'!E$116)
+($N1015*'fnd base rates'!E$117)
+($O1015*'fnd base rates'!E$118)
+($P1015*VLOOKUP($S1015+12,rate_basefnd,5)))
*$R1015</f>
        <v>10728.865776999999</v>
      </c>
      <c r="X1015" s="1">
        <f>(($D1015*'fnd base rates'!F$107)
+($E1015*'fnd base rates'!F$108)
+($F1015*'fnd base rates'!F$109)
+($G1015*'fnd base rates'!F$110)
+($H1015*'fnd base rates'!F$111)
+($I1015*'fnd base rates'!F$112)
+($J1015*'fnd base rates'!F$113)
+($K1015*'fnd base rates'!F$114)
+($M1015*'fnd base rates'!F$116)
+($N1015*'fnd base rates'!F$117)
+($O1015*'fnd base rates'!F$118)
+($P1015*VLOOKUP($S1015+12,rate_basefnd,6)))
*$R1015</f>
        <v>3332.2051459999998</v>
      </c>
      <c r="Y1015" s="1">
        <f>(($D1015*'fnd base rates'!G$107)
+($E1015*'fnd base rates'!G$108)
+($F1015*'fnd base rates'!G$109)
+($G1015*'fnd base rates'!G$110)
+($H1015*'fnd base rates'!G$111)
+($I1015*'fnd base rates'!G$112)
+($J1015*'fnd base rates'!G$113)
+($K1015*'fnd base rates'!G$114)
+($M1015*'fnd base rates'!G$116)
+($N1015*'fnd base rates'!G$117)
+($O1015*'fnd base rates'!G$118)
+($P1015*VLOOKUP($S1015+12,rate_basefnd,7)))
*$R1015</f>
        <v>460.87841699999996</v>
      </c>
      <c r="Z1015" s="1">
        <f>(($D1015*'fnd base rates'!H$107)
+($E1015*'fnd base rates'!H$108)
+($F1015*'fnd base rates'!H$109)
+($G1015*'fnd base rates'!H$110)
+($H1015*'fnd base rates'!H$111)
+($I1015*'fnd base rates'!H$112)
+($J1015*'fnd base rates'!H$113)
+($K1015*'fnd base rates'!H$114)
+($M1015*'fnd base rates'!H$116)
+($N1015*'fnd base rates'!H$117)
+($O1015*'fnd base rates'!H$118)
+($P1015*VLOOKUP($S1015+12,rate_basefnd,8)))</f>
        <v>1502.3316300000001</v>
      </c>
      <c r="AA1015" s="1">
        <f>(($D1015*'fnd base rates'!I$107)
+($E1015*'fnd base rates'!I$108)
+($F1015*'fnd base rates'!I$109)
+($G1015*'fnd base rates'!I$110)
+($H1015*'fnd base rates'!I$111)
+($I1015*'fnd base rates'!I$112)
+($J1015*'fnd base rates'!I$113)
+($K1015*'fnd base rates'!I$114)
+($M1015*'fnd base rates'!I$116)
+($N1015*'fnd base rates'!I$117)
+($O1015*'fnd base rates'!I$118)
+($P1015*VLOOKUP($S1015+12,rate_basefnd,9)))
*$R1015</f>
        <v>873.56000000000006</v>
      </c>
      <c r="AB1015" s="1">
        <f>(($D1015*'fnd base rates'!J$107)
+($E1015*'fnd base rates'!J$108)
+($F1015*'fnd base rates'!J$109)
+($G1015*'fnd base rates'!J$110)
+($H1015*'fnd base rates'!J$111)
+($I1015*'fnd base rates'!J$112)
+($J1015*'fnd base rates'!J$113)
+($K1015*'fnd base rates'!J$114)
+($M1015*'fnd base rates'!J$116)
+($N1015*'fnd base rates'!J$117)
+($O1015*'fnd base rates'!J$118)
+($P1015*VLOOKUP($S1015+12,rate_basefnd,10)))
*$R1015</f>
        <v>529.62</v>
      </c>
      <c r="AC1015" s="1">
        <f>(($D1015*'fnd base rates'!K$107)
+($E1015*'fnd base rates'!K$108)
+($F1015*'fnd base rates'!K$109)
+($G1015*'fnd base rates'!K$110)
+($H1015*'fnd base rates'!K$111)
+($I1015*'fnd base rates'!K$112)
+($J1015*'fnd base rates'!K$113)
+($K1015*'fnd base rates'!K$114)
+($M1015*'fnd base rates'!K$116)
+($N1015*'fnd base rates'!K$117)
+($O1015*'fnd base rates'!K$118)
+($P1015*VLOOKUP($S1015+12,rate_basefnd,11)))
*$R1015</f>
        <v>3234.1020330000001</v>
      </c>
      <c r="AD1015" s="1">
        <f>(($D1015*'fnd base rates'!L$107)
+($E1015*'fnd base rates'!L$108)
+($F1015*'fnd base rates'!L$109)
+($G1015*'fnd base rates'!L$110)
+($H1015*'fnd base rates'!L$111)
+($I1015*'fnd base rates'!L$112)
+($J1015*'fnd base rates'!L$113)
+($K1015*'fnd base rates'!L$114)
+($M1015*'fnd base rates'!L$116)
+($N1015*'fnd base rates'!L$117)
+($O1015*'fnd base rates'!L$118)
+($P1015*VLOOKUP($S1015+12,rate_basefnd,12)))</f>
        <v>3958.6102180000007</v>
      </c>
      <c r="AE1015" s="1">
        <f>(($D1015*'fnd base rates'!M$107)
+($E1015*'fnd base rates'!M$108)
+($F1015*'fnd base rates'!M$109)
+($G1015*'fnd base rates'!M$110)
+($H1015*'fnd base rates'!M$111)
+($I1015*'fnd base rates'!M$112)
+($J1015*'fnd base rates'!M$113)
+($K1015*'fnd base rates'!M$114)
+($M1015*'fnd base rates'!M$116)
+($N1015*'fnd base rates'!M$117)
+($O1015*'fnd base rates'!M$118)
+($P1015*VLOOKUP($S1015+12,rate_basefnd,13)))</f>
        <v>0</v>
      </c>
      <c r="AF1015" s="4">
        <f t="shared" si="1147"/>
        <v>28354.130100000002</v>
      </c>
      <c r="AH1015" s="4">
        <f t="shared" si="1148"/>
        <v>3515287043</v>
      </c>
      <c r="AI1015" s="4" t="str">
        <f t="shared" si="1149"/>
        <v>3515</v>
      </c>
      <c r="AJ1015" s="2" t="str">
        <f t="shared" si="1150"/>
        <v>287</v>
      </c>
      <c r="AK1015" s="2" t="str">
        <f t="shared" si="1151"/>
        <v>043</v>
      </c>
      <c r="AL1015" s="4">
        <f t="shared" si="1152"/>
        <v>1</v>
      </c>
      <c r="AM1015" s="4">
        <f t="shared" si="1144"/>
        <v>3</v>
      </c>
      <c r="AN1015" s="4">
        <f t="shared" si="1153"/>
        <v>28354.130100000002</v>
      </c>
      <c r="AO1015" s="4">
        <f t="shared" si="1154"/>
        <v>9451</v>
      </c>
      <c r="AP1015" s="4">
        <f t="shared" si="1155"/>
        <v>0</v>
      </c>
      <c r="AQ1015" s="2">
        <v>9451</v>
      </c>
      <c r="AW1015" s="4">
        <v>9434</v>
      </c>
      <c r="AX1015" s="5">
        <f t="shared" si="1156"/>
        <v>17</v>
      </c>
      <c r="AY1015" s="4">
        <v>9451</v>
      </c>
      <c r="BB1015" s="4">
        <f t="shared" ref="BB1015" si="1201">BC1015-BA1015</f>
        <v>0</v>
      </c>
    </row>
    <row r="1016" spans="1:54" s="4" customFormat="1">
      <c r="A1016" s="278">
        <v>3515</v>
      </c>
      <c r="B1016" s="2">
        <v>3515287045</v>
      </c>
      <c r="C1016" s="10" t="s">
        <v>1203</v>
      </c>
      <c r="D1016" s="15">
        <f>'fnd enro'!D1016</f>
        <v>0</v>
      </c>
      <c r="E1016" s="15">
        <f>'fnd enro'!E1016</f>
        <v>0</v>
      </c>
      <c r="F1016" s="15">
        <f>'fnd enro'!F1016</f>
        <v>0</v>
      </c>
      <c r="G1016" s="15">
        <f>'fnd enro'!G1016</f>
        <v>7</v>
      </c>
      <c r="H1016" s="15">
        <f>'fnd enro'!H1016</f>
        <v>0</v>
      </c>
      <c r="I1016" s="15">
        <f>'fnd enro'!I1016</f>
        <v>0</v>
      </c>
      <c r="J1016" s="15">
        <f>'fnd enro'!J1016</f>
        <v>0</v>
      </c>
      <c r="K1016" s="16">
        <f>'fnd enro'!K1016</f>
        <v>0.2681</v>
      </c>
      <c r="L1016" s="15">
        <f>'fnd enro'!L1016</f>
        <v>0</v>
      </c>
      <c r="M1016" s="15">
        <f>'fnd enro'!M1016</f>
        <v>0</v>
      </c>
      <c r="N1016" s="15">
        <f>'fnd enro'!N1016</f>
        <v>0</v>
      </c>
      <c r="O1016" s="15">
        <f>'fnd enro'!O1016</f>
        <v>0</v>
      </c>
      <c r="P1016" s="15">
        <f>'fnd enro'!P1016</f>
        <v>2</v>
      </c>
      <c r="Q1016" s="15">
        <f>'fnd enro'!R1016</f>
        <v>7</v>
      </c>
      <c r="R1016" s="16">
        <f t="shared" si="1146"/>
        <v>1</v>
      </c>
      <c r="S1016" s="15">
        <f>VALUE('fnd enro'!Q1016)</f>
        <v>7</v>
      </c>
      <c r="T1016" s="2"/>
      <c r="U1016" s="1">
        <f>(($D1016*'fnd base rates'!C$107)
+($E1016*'fnd base rates'!C$108)
+($F1016*'fnd base rates'!C$109)
+($G1016*'fnd base rates'!C$110)
+($H1016*'fnd base rates'!C$111)
+($I1016*'fnd base rates'!C$112)
+($J1016*'fnd base rates'!C$113)
+($K1016*'fnd base rates'!C$114)
+($M1016*'fnd base rates'!C$116)
+($N1016*'fnd base rates'!C$117)
+($O1016*'fnd base rates'!C$118)
+($P1016*VLOOKUP($S1016+12,rate_basefnd,3)))
*$R1016</f>
        <v>3713.576051</v>
      </c>
      <c r="V1016" s="1">
        <f>(($D1016*'fnd base rates'!D$107)
+($E1016*'fnd base rates'!D$108)
+($F1016*'fnd base rates'!D$109)
+($G1016*'fnd base rates'!D$110)
+($H1016*'fnd base rates'!D$111)
+($I1016*'fnd base rates'!D$112)
+($J1016*'fnd base rates'!D$113)
+($K1016*'fnd base rates'!D$114)
+($M1016*'fnd base rates'!D$116)
+($N1016*'fnd base rates'!D$117)
+($O1016*'fnd base rates'!D$118)
+($P1016*VLOOKUP($S1016+12,rate_basefnd,4)))
*$R1016</f>
        <v>5721.53</v>
      </c>
      <c r="W1016" s="1">
        <f>(($D1016*'fnd base rates'!E$107)
+($E1016*'fnd base rates'!E$108)
+($F1016*'fnd base rates'!E$109)
+($G1016*'fnd base rates'!E$110)
+($H1016*'fnd base rates'!E$111)
+($I1016*'fnd base rates'!E$112)
+($J1016*'fnd base rates'!E$113)
+($K1016*'fnd base rates'!E$114)
+($M1016*'fnd base rates'!E$116)
+($N1016*'fnd base rates'!E$117)
+($O1016*'fnd base rates'!E$118)
+($P1016*VLOOKUP($S1016+12,rate_basefnd,5)))
*$R1016</f>
        <v>31798.136813000001</v>
      </c>
      <c r="X1016" s="1">
        <f>(($D1016*'fnd base rates'!F$107)
+($E1016*'fnd base rates'!F$108)
+($F1016*'fnd base rates'!F$109)
+($G1016*'fnd base rates'!F$110)
+($H1016*'fnd base rates'!F$111)
+($I1016*'fnd base rates'!F$112)
+($J1016*'fnd base rates'!F$113)
+($K1016*'fnd base rates'!F$114)
+($M1016*'fnd base rates'!F$116)
+($N1016*'fnd base rates'!F$117)
+($O1016*'fnd base rates'!F$118)
+($P1016*VLOOKUP($S1016+12,rate_basefnd,6)))
*$R1016</f>
        <v>8337.9686739999997</v>
      </c>
      <c r="Y1016" s="1">
        <f>(($D1016*'fnd base rates'!G$107)
+($E1016*'fnd base rates'!G$108)
+($F1016*'fnd base rates'!G$109)
+($G1016*'fnd base rates'!G$110)
+($H1016*'fnd base rates'!G$111)
+($I1016*'fnd base rates'!G$112)
+($J1016*'fnd base rates'!G$113)
+($K1016*'fnd base rates'!G$114)
+($M1016*'fnd base rates'!G$116)
+($N1016*'fnd base rates'!G$117)
+($O1016*'fnd base rates'!G$118)
+($P1016*VLOOKUP($S1016+12,rate_basefnd,7)))
*$R1016</f>
        <v>1331.902973</v>
      </c>
      <c r="Z1016" s="1">
        <f>(($D1016*'fnd base rates'!H$107)
+($E1016*'fnd base rates'!H$108)
+($F1016*'fnd base rates'!H$109)
+($G1016*'fnd base rates'!H$110)
+($H1016*'fnd base rates'!H$111)
+($I1016*'fnd base rates'!H$112)
+($J1016*'fnd base rates'!H$113)
+($K1016*'fnd base rates'!H$114)
+($M1016*'fnd base rates'!H$116)
+($N1016*'fnd base rates'!H$117)
+($O1016*'fnd base rates'!H$118)
+($P1016*VLOOKUP($S1016+12,rate_basefnd,8)))</f>
        <v>3548.7604700000002</v>
      </c>
      <c r="AA1016" s="1">
        <f>(($D1016*'fnd base rates'!I$107)
+($E1016*'fnd base rates'!I$108)
+($F1016*'fnd base rates'!I$109)
+($G1016*'fnd base rates'!I$110)
+($H1016*'fnd base rates'!I$111)
+($I1016*'fnd base rates'!I$112)
+($J1016*'fnd base rates'!I$113)
+($K1016*'fnd base rates'!I$114)
+($M1016*'fnd base rates'!I$116)
+($N1016*'fnd base rates'!I$117)
+($O1016*'fnd base rates'!I$118)
+($P1016*VLOOKUP($S1016+12,rate_basefnd,9)))
*$R1016</f>
        <v>2116.88</v>
      </c>
      <c r="AB1016" s="1">
        <f>(($D1016*'fnd base rates'!J$107)
+($E1016*'fnd base rates'!J$108)
+($F1016*'fnd base rates'!J$109)
+($G1016*'fnd base rates'!J$110)
+($H1016*'fnd base rates'!J$111)
+($I1016*'fnd base rates'!J$112)
+($J1016*'fnd base rates'!J$113)
+($K1016*'fnd base rates'!J$114)
+($M1016*'fnd base rates'!J$116)
+($N1016*'fnd base rates'!J$117)
+($O1016*'fnd base rates'!J$118)
+($P1016*VLOOKUP($S1016+12,rate_basefnd,10)))
*$R1016</f>
        <v>2245.8199999999997</v>
      </c>
      <c r="AC1016" s="1">
        <f>(($D1016*'fnd base rates'!K$107)
+($E1016*'fnd base rates'!K$108)
+($F1016*'fnd base rates'!K$109)
+($G1016*'fnd base rates'!K$110)
+($H1016*'fnd base rates'!K$111)
+($I1016*'fnd base rates'!K$112)
+($J1016*'fnd base rates'!K$113)
+($K1016*'fnd base rates'!K$114)
+($M1016*'fnd base rates'!K$116)
+($N1016*'fnd base rates'!K$117)
+($O1016*'fnd base rates'!K$118)
+($P1016*VLOOKUP($S1016+12,rate_basefnd,11)))
*$R1016</f>
        <v>7363.2580770000004</v>
      </c>
      <c r="AD1016" s="1">
        <f>(($D1016*'fnd base rates'!L$107)
+($E1016*'fnd base rates'!L$108)
+($F1016*'fnd base rates'!L$109)
+($G1016*'fnd base rates'!L$110)
+($H1016*'fnd base rates'!L$111)
+($I1016*'fnd base rates'!L$112)
+($J1016*'fnd base rates'!L$113)
+($K1016*'fnd base rates'!L$114)
+($M1016*'fnd base rates'!L$116)
+($N1016*'fnd base rates'!L$117)
+($O1016*'fnd base rates'!L$118)
+($P1016*VLOOKUP($S1016+12,rate_basefnd,12)))</f>
        <v>10066.903842000002</v>
      </c>
      <c r="AE1016" s="1">
        <f>(($D1016*'fnd base rates'!M$107)
+($E1016*'fnd base rates'!M$108)
+($F1016*'fnd base rates'!M$109)
+($G1016*'fnd base rates'!M$110)
+($H1016*'fnd base rates'!M$111)
+($I1016*'fnd base rates'!M$112)
+($J1016*'fnd base rates'!M$113)
+($K1016*'fnd base rates'!M$114)
+($M1016*'fnd base rates'!M$116)
+($N1016*'fnd base rates'!M$117)
+($O1016*'fnd base rates'!M$118)
+($P1016*VLOOKUP($S1016+12,rate_basefnd,13)))</f>
        <v>0</v>
      </c>
      <c r="AF1016" s="4">
        <f t="shared" si="1147"/>
        <v>76244.736900000004</v>
      </c>
      <c r="AH1016" s="4">
        <f t="shared" si="1148"/>
        <v>3515287045</v>
      </c>
      <c r="AI1016" s="4" t="str">
        <f t="shared" si="1149"/>
        <v>3515</v>
      </c>
      <c r="AJ1016" s="2" t="str">
        <f t="shared" si="1150"/>
        <v>287</v>
      </c>
      <c r="AK1016" s="2" t="str">
        <f t="shared" si="1151"/>
        <v>045</v>
      </c>
      <c r="AL1016" s="4">
        <f t="shared" si="1152"/>
        <v>1</v>
      </c>
      <c r="AM1016" s="4">
        <f t="shared" si="1144"/>
        <v>7</v>
      </c>
      <c r="AN1016" s="4">
        <f t="shared" si="1153"/>
        <v>76244.736900000004</v>
      </c>
      <c r="AO1016" s="4">
        <f t="shared" si="1154"/>
        <v>10892</v>
      </c>
      <c r="AP1016" s="4">
        <f t="shared" si="1155"/>
        <v>0</v>
      </c>
      <c r="AQ1016" s="2">
        <v>10892</v>
      </c>
      <c r="AW1016" s="4">
        <v>10866</v>
      </c>
      <c r="AX1016" s="5">
        <f t="shared" si="1156"/>
        <v>26</v>
      </c>
      <c r="AY1016" s="4">
        <v>10892</v>
      </c>
      <c r="BB1016" s="4">
        <f t="shared" ref="BB1016" si="1202">BC1016-BA1016</f>
        <v>0</v>
      </c>
    </row>
    <row r="1017" spans="1:54" s="4" customFormat="1">
      <c r="A1017" s="278">
        <v>3515</v>
      </c>
      <c r="B1017" s="2">
        <v>3515287135</v>
      </c>
      <c r="C1017" s="10" t="s">
        <v>1203</v>
      </c>
      <c r="D1017" s="15">
        <f>'fnd enro'!D1017</f>
        <v>0</v>
      </c>
      <c r="E1017" s="15">
        <f>'fnd enro'!E1017</f>
        <v>0</v>
      </c>
      <c r="F1017" s="15">
        <f>'fnd enro'!F1017</f>
        <v>1</v>
      </c>
      <c r="G1017" s="15">
        <f>'fnd enro'!G1017</f>
        <v>4</v>
      </c>
      <c r="H1017" s="15">
        <f>'fnd enro'!H1017</f>
        <v>0</v>
      </c>
      <c r="I1017" s="15">
        <f>'fnd enro'!I1017</f>
        <v>0</v>
      </c>
      <c r="J1017" s="15">
        <f>'fnd enro'!J1017</f>
        <v>0</v>
      </c>
      <c r="K1017" s="16">
        <f>'fnd enro'!K1017</f>
        <v>0.1915</v>
      </c>
      <c r="L1017" s="15">
        <f>'fnd enro'!L1017</f>
        <v>0</v>
      </c>
      <c r="M1017" s="15">
        <f>'fnd enro'!M1017</f>
        <v>0</v>
      </c>
      <c r="N1017" s="15">
        <f>'fnd enro'!N1017</f>
        <v>0</v>
      </c>
      <c r="O1017" s="15">
        <f>'fnd enro'!O1017</f>
        <v>0</v>
      </c>
      <c r="P1017" s="15">
        <f>'fnd enro'!P1017</f>
        <v>0</v>
      </c>
      <c r="Q1017" s="15">
        <f>'fnd enro'!R1017</f>
        <v>5</v>
      </c>
      <c r="R1017" s="16">
        <f t="shared" si="1146"/>
        <v>1</v>
      </c>
      <c r="S1017" s="15">
        <f>VALUE('fnd enro'!Q1017)</f>
        <v>6</v>
      </c>
      <c r="T1017" s="2"/>
      <c r="U1017" s="1">
        <f>(($D1017*'fnd base rates'!C$107)
+($E1017*'fnd base rates'!C$108)
+($F1017*'fnd base rates'!C$109)
+($G1017*'fnd base rates'!C$110)
+($H1017*'fnd base rates'!C$111)
+($I1017*'fnd base rates'!C$112)
+($J1017*'fnd base rates'!C$113)
+($K1017*'fnd base rates'!C$114)
+($M1017*'fnd base rates'!C$116)
+($N1017*'fnd base rates'!C$117)
+($O1017*'fnd base rates'!C$118)
+($P1017*VLOOKUP($S1017+12,rate_basefnd,3)))
*$R1017</f>
        <v>2562.611465</v>
      </c>
      <c r="V1017" s="1">
        <f>(($D1017*'fnd base rates'!D$107)
+($E1017*'fnd base rates'!D$108)
+($F1017*'fnd base rates'!D$109)
+($G1017*'fnd base rates'!D$110)
+($H1017*'fnd base rates'!D$111)
+($I1017*'fnd base rates'!D$112)
+($J1017*'fnd base rates'!D$113)
+($K1017*'fnd base rates'!D$114)
+($M1017*'fnd base rates'!D$116)
+($N1017*'fnd base rates'!D$117)
+($O1017*'fnd base rates'!D$118)
+($P1017*VLOOKUP($S1017+12,rate_basefnd,4)))
*$R1017</f>
        <v>3660.65</v>
      </c>
      <c r="W1017" s="1">
        <f>(($D1017*'fnd base rates'!E$107)
+($E1017*'fnd base rates'!E$108)
+($F1017*'fnd base rates'!E$109)
+($G1017*'fnd base rates'!E$110)
+($H1017*'fnd base rates'!E$111)
+($I1017*'fnd base rates'!E$112)
+($J1017*'fnd base rates'!E$113)
+($K1017*'fnd base rates'!E$114)
+($M1017*'fnd base rates'!E$116)
+($N1017*'fnd base rates'!E$117)
+($O1017*'fnd base rates'!E$118)
+($P1017*VLOOKUP($S1017+12,rate_basefnd,5)))
*$R1017</f>
        <v>18552.866295</v>
      </c>
      <c r="X1017" s="1">
        <f>(($D1017*'fnd base rates'!F$107)
+($E1017*'fnd base rates'!F$108)
+($F1017*'fnd base rates'!F$109)
+($G1017*'fnd base rates'!F$110)
+($H1017*'fnd base rates'!F$111)
+($I1017*'fnd base rates'!F$112)
+($J1017*'fnd base rates'!F$113)
+($K1017*'fnd base rates'!F$114)
+($M1017*'fnd base rates'!F$116)
+($N1017*'fnd base rates'!F$117)
+($O1017*'fnd base rates'!F$118)
+($P1017*VLOOKUP($S1017+12,rate_basefnd,6)))
*$R1017</f>
        <v>5955.6919100000005</v>
      </c>
      <c r="Y1017" s="1">
        <f>(($D1017*'fnd base rates'!G$107)
+($E1017*'fnd base rates'!G$108)
+($F1017*'fnd base rates'!G$109)
+($G1017*'fnd base rates'!G$110)
+($H1017*'fnd base rates'!G$111)
+($I1017*'fnd base rates'!G$112)
+($J1017*'fnd base rates'!G$113)
+($K1017*'fnd base rates'!G$114)
+($M1017*'fnd base rates'!G$116)
+($N1017*'fnd base rates'!G$117)
+($O1017*'fnd base rates'!G$118)
+($P1017*VLOOKUP($S1017+12,rate_basefnd,7)))
*$R1017</f>
        <v>749.51069500000006</v>
      </c>
      <c r="Z1017" s="1">
        <f>(($D1017*'fnd base rates'!H$107)
+($E1017*'fnd base rates'!H$108)
+($F1017*'fnd base rates'!H$109)
+($G1017*'fnd base rates'!H$110)
+($H1017*'fnd base rates'!H$111)
+($I1017*'fnd base rates'!H$112)
+($J1017*'fnd base rates'!H$113)
+($K1017*'fnd base rates'!H$114)
+($M1017*'fnd base rates'!H$116)
+($N1017*'fnd base rates'!H$117)
+($O1017*'fnd base rates'!H$118)
+($P1017*VLOOKUP($S1017+12,rate_basefnd,8)))</f>
        <v>2503.8860499999996</v>
      </c>
      <c r="AA1017" s="1">
        <f>(($D1017*'fnd base rates'!I$107)
+($E1017*'fnd base rates'!I$108)
+($F1017*'fnd base rates'!I$109)
+($G1017*'fnd base rates'!I$110)
+($H1017*'fnd base rates'!I$111)
+($I1017*'fnd base rates'!I$112)
+($J1017*'fnd base rates'!I$113)
+($K1017*'fnd base rates'!I$114)
+($M1017*'fnd base rates'!I$116)
+($N1017*'fnd base rates'!I$117)
+($O1017*'fnd base rates'!I$118)
+($P1017*VLOOKUP($S1017+12,rate_basefnd,9)))
*$R1017</f>
        <v>1343.6000000000001</v>
      </c>
      <c r="AB1017" s="1">
        <f>(($D1017*'fnd base rates'!J$107)
+($E1017*'fnd base rates'!J$108)
+($F1017*'fnd base rates'!J$109)
+($G1017*'fnd base rates'!J$110)
+($H1017*'fnd base rates'!J$111)
+($I1017*'fnd base rates'!J$112)
+($J1017*'fnd base rates'!J$113)
+($K1017*'fnd base rates'!J$114)
+($M1017*'fnd base rates'!J$116)
+($N1017*'fnd base rates'!J$117)
+($O1017*'fnd base rates'!J$118)
+($P1017*VLOOKUP($S1017+12,rate_basefnd,10)))
*$R1017</f>
        <v>680.23</v>
      </c>
      <c r="AC1017" s="1">
        <f>(($D1017*'fnd base rates'!K$107)
+($E1017*'fnd base rates'!K$108)
+($F1017*'fnd base rates'!K$109)
+($G1017*'fnd base rates'!K$110)
+($H1017*'fnd base rates'!K$111)
+($I1017*'fnd base rates'!K$112)
+($J1017*'fnd base rates'!K$113)
+($K1017*'fnd base rates'!K$114)
+($M1017*'fnd base rates'!K$116)
+($N1017*'fnd base rates'!K$117)
+($O1017*'fnd base rates'!K$118)
+($P1017*VLOOKUP($S1017+12,rate_basefnd,11)))
*$R1017</f>
        <v>5259.4700549999998</v>
      </c>
      <c r="AD1017" s="1">
        <f>(($D1017*'fnd base rates'!L$107)
+($E1017*'fnd base rates'!L$108)
+($F1017*'fnd base rates'!L$109)
+($G1017*'fnd base rates'!L$110)
+($H1017*'fnd base rates'!L$111)
+($I1017*'fnd base rates'!L$112)
+($J1017*'fnd base rates'!L$113)
+($K1017*'fnd base rates'!L$114)
+($M1017*'fnd base rates'!L$116)
+($N1017*'fnd base rates'!L$117)
+($O1017*'fnd base rates'!L$118)
+($P1017*VLOOKUP($S1017+12,rate_basefnd,12)))</f>
        <v>6517.687030000001</v>
      </c>
      <c r="AE1017" s="1">
        <f>(($D1017*'fnd base rates'!M$107)
+($E1017*'fnd base rates'!M$108)
+($F1017*'fnd base rates'!M$109)
+($G1017*'fnd base rates'!M$110)
+($H1017*'fnd base rates'!M$111)
+($I1017*'fnd base rates'!M$112)
+($J1017*'fnd base rates'!M$113)
+($K1017*'fnd base rates'!M$114)
+($M1017*'fnd base rates'!M$116)
+($N1017*'fnd base rates'!M$117)
+($O1017*'fnd base rates'!M$118)
+($P1017*VLOOKUP($S1017+12,rate_basefnd,13)))</f>
        <v>0</v>
      </c>
      <c r="AF1017" s="4">
        <f t="shared" si="1147"/>
        <v>47786.203500000003</v>
      </c>
      <c r="AH1017" s="4">
        <f t="shared" si="1148"/>
        <v>3515287135</v>
      </c>
      <c r="AI1017" s="4" t="str">
        <f t="shared" si="1149"/>
        <v>3515</v>
      </c>
      <c r="AJ1017" s="2" t="str">
        <f t="shared" si="1150"/>
        <v>287</v>
      </c>
      <c r="AK1017" s="2" t="str">
        <f t="shared" si="1151"/>
        <v>135</v>
      </c>
      <c r="AL1017" s="4">
        <f t="shared" si="1152"/>
        <v>1</v>
      </c>
      <c r="AM1017" s="4">
        <f t="shared" si="1144"/>
        <v>5</v>
      </c>
      <c r="AN1017" s="4">
        <f t="shared" si="1153"/>
        <v>47786.203500000003</v>
      </c>
      <c r="AO1017" s="4">
        <f t="shared" si="1154"/>
        <v>9557</v>
      </c>
      <c r="AP1017" s="4">
        <f t="shared" si="1155"/>
        <v>0</v>
      </c>
      <c r="AQ1017" s="2">
        <v>9557</v>
      </c>
      <c r="AW1017" s="4">
        <v>9540</v>
      </c>
      <c r="AX1017" s="5">
        <f t="shared" si="1156"/>
        <v>17</v>
      </c>
      <c r="AY1017" s="4">
        <v>9557</v>
      </c>
      <c r="BB1017" s="4">
        <f t="shared" ref="BB1017" si="1203">BC1017-BA1017</f>
        <v>0</v>
      </c>
    </row>
    <row r="1018" spans="1:54" s="4" customFormat="1">
      <c r="A1018" s="278">
        <v>3515</v>
      </c>
      <c r="B1018" s="2">
        <v>3515287151</v>
      </c>
      <c r="C1018" s="10" t="s">
        <v>1203</v>
      </c>
      <c r="D1018" s="15">
        <f>'fnd enro'!D1018</f>
        <v>0</v>
      </c>
      <c r="E1018" s="15">
        <f>'fnd enro'!E1018</f>
        <v>0</v>
      </c>
      <c r="F1018" s="15">
        <f>'fnd enro'!F1018</f>
        <v>0</v>
      </c>
      <c r="G1018" s="15">
        <f>'fnd enro'!G1018</f>
        <v>1</v>
      </c>
      <c r="H1018" s="15">
        <f>'fnd enro'!H1018</f>
        <v>0</v>
      </c>
      <c r="I1018" s="15">
        <f>'fnd enro'!I1018</f>
        <v>0</v>
      </c>
      <c r="J1018" s="15">
        <f>'fnd enro'!J1018</f>
        <v>0</v>
      </c>
      <c r="K1018" s="16">
        <f>'fnd enro'!K1018</f>
        <v>3.8300000000000001E-2</v>
      </c>
      <c r="L1018" s="15">
        <f>'fnd enro'!L1018</f>
        <v>0</v>
      </c>
      <c r="M1018" s="15">
        <f>'fnd enro'!M1018</f>
        <v>0</v>
      </c>
      <c r="N1018" s="15">
        <f>'fnd enro'!N1018</f>
        <v>0</v>
      </c>
      <c r="O1018" s="15">
        <f>'fnd enro'!O1018</f>
        <v>0</v>
      </c>
      <c r="P1018" s="15">
        <f>'fnd enro'!P1018</f>
        <v>0</v>
      </c>
      <c r="Q1018" s="15">
        <f>'fnd enro'!R1018</f>
        <v>1</v>
      </c>
      <c r="R1018" s="16">
        <f t="shared" si="1146"/>
        <v>1</v>
      </c>
      <c r="S1018" s="15">
        <f>VALUE('fnd enro'!Q1018)</f>
        <v>7</v>
      </c>
      <c r="T1018" s="2"/>
      <c r="U1018" s="1">
        <f>(($D1018*'fnd base rates'!C$107)
+($E1018*'fnd base rates'!C$108)
+($F1018*'fnd base rates'!C$109)
+($G1018*'fnd base rates'!C$110)
+($H1018*'fnd base rates'!C$111)
+($I1018*'fnd base rates'!C$112)
+($J1018*'fnd base rates'!C$113)
+($K1018*'fnd base rates'!C$114)
+($M1018*'fnd base rates'!C$116)
+($N1018*'fnd base rates'!C$117)
+($O1018*'fnd base rates'!C$118)
+($P1018*VLOOKUP($S1018+12,rate_basefnd,3)))
*$R1018</f>
        <v>512.52229299999999</v>
      </c>
      <c r="V1018" s="1">
        <f>(($D1018*'fnd base rates'!D$107)
+($E1018*'fnd base rates'!D$108)
+($F1018*'fnd base rates'!D$109)
+($G1018*'fnd base rates'!D$110)
+($H1018*'fnd base rates'!D$111)
+($I1018*'fnd base rates'!D$112)
+($J1018*'fnd base rates'!D$113)
+($K1018*'fnd base rates'!D$114)
+($M1018*'fnd base rates'!D$116)
+($N1018*'fnd base rates'!D$117)
+($O1018*'fnd base rates'!D$118)
+($P1018*VLOOKUP($S1018+12,rate_basefnd,4)))
*$R1018</f>
        <v>732.13</v>
      </c>
      <c r="W1018" s="1">
        <f>(($D1018*'fnd base rates'!E$107)
+($E1018*'fnd base rates'!E$108)
+($F1018*'fnd base rates'!E$109)
+($G1018*'fnd base rates'!E$110)
+($H1018*'fnd base rates'!E$111)
+($I1018*'fnd base rates'!E$112)
+($J1018*'fnd base rates'!E$113)
+($K1018*'fnd base rates'!E$114)
+($M1018*'fnd base rates'!E$116)
+($N1018*'fnd base rates'!E$117)
+($O1018*'fnd base rates'!E$118)
+($P1018*VLOOKUP($S1018+12,rate_basefnd,5)))
*$R1018</f>
        <v>3710.565259</v>
      </c>
      <c r="X1018" s="1">
        <f>(($D1018*'fnd base rates'!F$107)
+($E1018*'fnd base rates'!F$108)
+($F1018*'fnd base rates'!F$109)
+($G1018*'fnd base rates'!F$110)
+($H1018*'fnd base rates'!F$111)
+($I1018*'fnd base rates'!F$112)
+($J1018*'fnd base rates'!F$113)
+($K1018*'fnd base rates'!F$114)
+($M1018*'fnd base rates'!F$116)
+($N1018*'fnd base rates'!F$117)
+($O1018*'fnd base rates'!F$118)
+($P1018*VLOOKUP($S1018+12,rate_basefnd,6)))
*$R1018</f>
        <v>1191.1383820000001</v>
      </c>
      <c r="Y1018" s="1">
        <f>(($D1018*'fnd base rates'!G$107)
+($E1018*'fnd base rates'!G$108)
+($F1018*'fnd base rates'!G$109)
+($G1018*'fnd base rates'!G$110)
+($H1018*'fnd base rates'!G$111)
+($I1018*'fnd base rates'!G$112)
+($J1018*'fnd base rates'!G$113)
+($K1018*'fnd base rates'!G$114)
+($M1018*'fnd base rates'!G$116)
+($N1018*'fnd base rates'!G$117)
+($O1018*'fnd base rates'!G$118)
+($P1018*VLOOKUP($S1018+12,rate_basefnd,7)))
*$R1018</f>
        <v>149.906139</v>
      </c>
      <c r="Z1018" s="1">
        <f>(($D1018*'fnd base rates'!H$107)
+($E1018*'fnd base rates'!H$108)
+($F1018*'fnd base rates'!H$109)
+($G1018*'fnd base rates'!H$110)
+($H1018*'fnd base rates'!H$111)
+($I1018*'fnd base rates'!H$112)
+($J1018*'fnd base rates'!H$113)
+($K1018*'fnd base rates'!H$114)
+($M1018*'fnd base rates'!H$116)
+($N1018*'fnd base rates'!H$117)
+($O1018*'fnd base rates'!H$118)
+($P1018*VLOOKUP($S1018+12,rate_basefnd,8)))</f>
        <v>500.77720999999997</v>
      </c>
      <c r="AA1018" s="1">
        <f>(($D1018*'fnd base rates'!I$107)
+($E1018*'fnd base rates'!I$108)
+($F1018*'fnd base rates'!I$109)
+($G1018*'fnd base rates'!I$110)
+($H1018*'fnd base rates'!I$111)
+($I1018*'fnd base rates'!I$112)
+($J1018*'fnd base rates'!I$113)
+($K1018*'fnd base rates'!I$114)
+($M1018*'fnd base rates'!I$116)
+($N1018*'fnd base rates'!I$117)
+($O1018*'fnd base rates'!I$118)
+($P1018*VLOOKUP($S1018+12,rate_basefnd,9)))
*$R1018</f>
        <v>268.72000000000003</v>
      </c>
      <c r="AB1018" s="1">
        <f>(($D1018*'fnd base rates'!J$107)
+($E1018*'fnd base rates'!J$108)
+($F1018*'fnd base rates'!J$109)
+($G1018*'fnd base rates'!J$110)
+($H1018*'fnd base rates'!J$111)
+($I1018*'fnd base rates'!J$112)
+($J1018*'fnd base rates'!J$113)
+($K1018*'fnd base rates'!J$114)
+($M1018*'fnd base rates'!J$116)
+($N1018*'fnd base rates'!J$117)
+($O1018*'fnd base rates'!J$118)
+($P1018*VLOOKUP($S1018+12,rate_basefnd,10)))
*$R1018</f>
        <v>145.76</v>
      </c>
      <c r="AC1018" s="1">
        <f>(($D1018*'fnd base rates'!K$107)
+($E1018*'fnd base rates'!K$108)
+($F1018*'fnd base rates'!K$109)
+($G1018*'fnd base rates'!K$110)
+($H1018*'fnd base rates'!K$111)
+($I1018*'fnd base rates'!K$112)
+($J1018*'fnd base rates'!K$113)
+($K1018*'fnd base rates'!K$114)
+($M1018*'fnd base rates'!K$116)
+($N1018*'fnd base rates'!K$117)
+($O1018*'fnd base rates'!K$118)
+($P1018*VLOOKUP($S1018+12,rate_basefnd,11)))
*$R1018</f>
        <v>1051.8940110000001</v>
      </c>
      <c r="AD1018" s="1">
        <f>(($D1018*'fnd base rates'!L$107)
+($E1018*'fnd base rates'!L$108)
+($F1018*'fnd base rates'!L$109)
+($G1018*'fnd base rates'!L$110)
+($H1018*'fnd base rates'!L$111)
+($I1018*'fnd base rates'!L$112)
+($J1018*'fnd base rates'!L$113)
+($K1018*'fnd base rates'!L$114)
+($M1018*'fnd base rates'!L$116)
+($N1018*'fnd base rates'!L$117)
+($O1018*'fnd base rates'!L$118)
+($P1018*VLOOKUP($S1018+12,rate_basefnd,12)))</f>
        <v>1303.543406</v>
      </c>
      <c r="AE1018" s="1">
        <f>(($D1018*'fnd base rates'!M$107)
+($E1018*'fnd base rates'!M$108)
+($F1018*'fnd base rates'!M$109)
+($G1018*'fnd base rates'!M$110)
+($H1018*'fnd base rates'!M$111)
+($I1018*'fnd base rates'!M$112)
+($J1018*'fnd base rates'!M$113)
+($K1018*'fnd base rates'!M$114)
+($M1018*'fnd base rates'!M$116)
+($N1018*'fnd base rates'!M$117)
+($O1018*'fnd base rates'!M$118)
+($P1018*VLOOKUP($S1018+12,rate_basefnd,13)))</f>
        <v>0</v>
      </c>
      <c r="AF1018" s="4">
        <f t="shared" si="1147"/>
        <v>9566.9567000000006</v>
      </c>
      <c r="AH1018" s="4">
        <f t="shared" si="1148"/>
        <v>3515287151</v>
      </c>
      <c r="AI1018" s="4" t="str">
        <f t="shared" si="1149"/>
        <v>3515</v>
      </c>
      <c r="AJ1018" s="2" t="str">
        <f t="shared" si="1150"/>
        <v>287</v>
      </c>
      <c r="AK1018" s="2" t="str">
        <f t="shared" si="1151"/>
        <v>151</v>
      </c>
      <c r="AL1018" s="4">
        <f t="shared" si="1152"/>
        <v>1</v>
      </c>
      <c r="AM1018" s="4">
        <f t="shared" si="1144"/>
        <v>1</v>
      </c>
      <c r="AN1018" s="4">
        <f t="shared" si="1153"/>
        <v>9566.9567000000006</v>
      </c>
      <c r="AO1018" s="4">
        <f t="shared" si="1154"/>
        <v>9567</v>
      </c>
      <c r="AP1018" s="4">
        <f t="shared" si="1155"/>
        <v>0</v>
      </c>
      <c r="AQ1018" s="2">
        <v>9567</v>
      </c>
      <c r="AW1018" s="4">
        <v>9549</v>
      </c>
      <c r="AX1018" s="5">
        <f t="shared" si="1156"/>
        <v>18</v>
      </c>
      <c r="AY1018" s="4">
        <v>9567</v>
      </c>
      <c r="BB1018" s="4">
        <f t="shared" ref="BB1018" si="1204">BC1018-BA1018</f>
        <v>0</v>
      </c>
    </row>
    <row r="1019" spans="1:54" s="4" customFormat="1">
      <c r="A1019" s="278">
        <v>3515</v>
      </c>
      <c r="B1019" s="2">
        <v>3515287191</v>
      </c>
      <c r="C1019" s="10" t="s">
        <v>1203</v>
      </c>
      <c r="D1019" s="15">
        <f>'fnd enro'!D1019</f>
        <v>0</v>
      </c>
      <c r="E1019" s="15">
        <f>'fnd enro'!E1019</f>
        <v>0</v>
      </c>
      <c r="F1019" s="15">
        <f>'fnd enro'!F1019</f>
        <v>5</v>
      </c>
      <c r="G1019" s="15">
        <f>'fnd enro'!G1019</f>
        <v>24</v>
      </c>
      <c r="H1019" s="15">
        <f>'fnd enro'!H1019</f>
        <v>5</v>
      </c>
      <c r="I1019" s="15">
        <f>'fnd enro'!I1019</f>
        <v>0</v>
      </c>
      <c r="J1019" s="15">
        <f>'fnd enro'!J1019</f>
        <v>0</v>
      </c>
      <c r="K1019" s="16">
        <f>'fnd enro'!K1019</f>
        <v>1.3022</v>
      </c>
      <c r="L1019" s="15">
        <f>'fnd enro'!L1019</f>
        <v>0</v>
      </c>
      <c r="M1019" s="15">
        <f>'fnd enro'!M1019</f>
        <v>0</v>
      </c>
      <c r="N1019" s="15">
        <f>'fnd enro'!N1019</f>
        <v>0</v>
      </c>
      <c r="O1019" s="15">
        <f>'fnd enro'!O1019</f>
        <v>0</v>
      </c>
      <c r="P1019" s="15">
        <f>'fnd enro'!P1019</f>
        <v>5</v>
      </c>
      <c r="Q1019" s="15">
        <f>'fnd enro'!R1019</f>
        <v>34</v>
      </c>
      <c r="R1019" s="16">
        <f t="shared" si="1146"/>
        <v>1</v>
      </c>
      <c r="S1019" s="15">
        <f>VALUE('fnd enro'!Q1019)</f>
        <v>6</v>
      </c>
      <c r="T1019" s="2"/>
      <c r="U1019" s="1">
        <f>(($D1019*'fnd base rates'!C$107)
+($E1019*'fnd base rates'!C$108)
+($F1019*'fnd base rates'!C$109)
+($G1019*'fnd base rates'!C$110)
+($H1019*'fnd base rates'!C$111)
+($I1019*'fnd base rates'!C$112)
+($J1019*'fnd base rates'!C$113)
+($K1019*'fnd base rates'!C$114)
+($M1019*'fnd base rates'!C$116)
+($N1019*'fnd base rates'!C$117)
+($O1019*'fnd base rates'!C$118)
+($P1019*VLOOKUP($S1019+12,rate_basefnd,3)))
*$R1019</f>
        <v>17728.557962000003</v>
      </c>
      <c r="V1019" s="1">
        <f>(($D1019*'fnd base rates'!D$107)
+($E1019*'fnd base rates'!D$108)
+($F1019*'fnd base rates'!D$109)
+($G1019*'fnd base rates'!D$110)
+($H1019*'fnd base rates'!D$111)
+($I1019*'fnd base rates'!D$112)
+($J1019*'fnd base rates'!D$113)
+($K1019*'fnd base rates'!D$114)
+($M1019*'fnd base rates'!D$116)
+($N1019*'fnd base rates'!D$117)
+($O1019*'fnd base rates'!D$118)
+($P1019*VLOOKUP($S1019+12,rate_basefnd,4)))
*$R1019</f>
        <v>26327.070000000003</v>
      </c>
      <c r="W1019" s="1">
        <f>(($D1019*'fnd base rates'!E$107)
+($E1019*'fnd base rates'!E$108)
+($F1019*'fnd base rates'!E$109)
+($G1019*'fnd base rates'!E$110)
+($H1019*'fnd base rates'!E$111)
+($I1019*'fnd base rates'!E$112)
+($J1019*'fnd base rates'!E$113)
+($K1019*'fnd base rates'!E$114)
+($M1019*'fnd base rates'!E$116)
+($N1019*'fnd base rates'!E$117)
+($O1019*'fnd base rates'!E$118)
+($P1019*VLOOKUP($S1019+12,rate_basefnd,5)))
*$R1019</f>
        <v>138150.11880600001</v>
      </c>
      <c r="X1019" s="1">
        <f>(($D1019*'fnd base rates'!F$107)
+($E1019*'fnd base rates'!F$108)
+($F1019*'fnd base rates'!F$109)
+($G1019*'fnd base rates'!F$110)
+($H1019*'fnd base rates'!F$111)
+($I1019*'fnd base rates'!F$112)
+($J1019*'fnd base rates'!F$113)
+($K1019*'fnd base rates'!F$114)
+($M1019*'fnd base rates'!F$116)
+($N1019*'fnd base rates'!F$117)
+($O1019*'fnd base rates'!F$118)
+($P1019*VLOOKUP($S1019+12,rate_basefnd,6)))
*$R1019</f>
        <v>39292.654987999995</v>
      </c>
      <c r="Y1019" s="1">
        <f>(($D1019*'fnd base rates'!G$107)
+($E1019*'fnd base rates'!G$108)
+($F1019*'fnd base rates'!G$109)
+($G1019*'fnd base rates'!G$110)
+($H1019*'fnd base rates'!G$111)
+($I1019*'fnd base rates'!G$112)
+($J1019*'fnd base rates'!G$113)
+($K1019*'fnd base rates'!G$114)
+($M1019*'fnd base rates'!G$116)
+($N1019*'fnd base rates'!G$117)
+($O1019*'fnd base rates'!G$118)
+($P1019*VLOOKUP($S1019+12,rate_basefnd,7)))
*$R1019</f>
        <v>5831.9087259999988</v>
      </c>
      <c r="Z1019" s="1">
        <f>(($D1019*'fnd base rates'!H$107)
+($E1019*'fnd base rates'!H$108)
+($F1019*'fnd base rates'!H$109)
+($G1019*'fnd base rates'!H$110)
+($H1019*'fnd base rates'!H$111)
+($I1019*'fnd base rates'!H$112)
+($J1019*'fnd base rates'!H$113)
+($K1019*'fnd base rates'!H$114)
+($M1019*'fnd base rates'!H$116)
+($N1019*'fnd base rates'!H$117)
+($O1019*'fnd base rates'!H$118)
+($P1019*VLOOKUP($S1019+12,rate_basefnd,8)))</f>
        <v>17130.575140000004</v>
      </c>
      <c r="AA1019" s="1">
        <f>(($D1019*'fnd base rates'!I$107)
+($E1019*'fnd base rates'!I$108)
+($F1019*'fnd base rates'!I$109)
+($G1019*'fnd base rates'!I$110)
+($H1019*'fnd base rates'!I$111)
+($I1019*'fnd base rates'!I$112)
+($J1019*'fnd base rates'!I$113)
+($K1019*'fnd base rates'!I$114)
+($M1019*'fnd base rates'!I$116)
+($N1019*'fnd base rates'!I$117)
+($O1019*'fnd base rates'!I$118)
+($P1019*VLOOKUP($S1019+12,rate_basefnd,9)))
*$R1019</f>
        <v>10040.580000000002</v>
      </c>
      <c r="AB1019" s="1">
        <f>(($D1019*'fnd base rates'!J$107)
+($E1019*'fnd base rates'!J$108)
+($F1019*'fnd base rates'!J$109)
+($G1019*'fnd base rates'!J$110)
+($H1019*'fnd base rates'!J$111)
+($I1019*'fnd base rates'!J$112)
+($J1019*'fnd base rates'!J$113)
+($K1019*'fnd base rates'!J$114)
+($M1019*'fnd base rates'!J$116)
+($N1019*'fnd base rates'!J$117)
+($O1019*'fnd base rates'!J$118)
+($P1019*VLOOKUP($S1019+12,rate_basefnd,10)))
*$R1019</f>
        <v>8121.49</v>
      </c>
      <c r="AC1019" s="1">
        <f>(($D1019*'fnd base rates'!K$107)
+($E1019*'fnd base rates'!K$108)
+($F1019*'fnd base rates'!K$109)
+($G1019*'fnd base rates'!K$110)
+($H1019*'fnd base rates'!K$111)
+($I1019*'fnd base rates'!K$112)
+($J1019*'fnd base rates'!K$113)
+($K1019*'fnd base rates'!K$114)
+($M1019*'fnd base rates'!K$116)
+($N1019*'fnd base rates'!K$117)
+($O1019*'fnd base rates'!K$118)
+($P1019*VLOOKUP($S1019+12,rate_basefnd,11)))
*$R1019</f>
        <v>36156.496374000002</v>
      </c>
      <c r="AD1019" s="1">
        <f>(($D1019*'fnd base rates'!L$107)
+($E1019*'fnd base rates'!L$108)
+($F1019*'fnd base rates'!L$109)
+($G1019*'fnd base rates'!L$110)
+($H1019*'fnd base rates'!L$111)
+($I1019*'fnd base rates'!L$112)
+($J1019*'fnd base rates'!L$113)
+($K1019*'fnd base rates'!L$114)
+($M1019*'fnd base rates'!L$116)
+($N1019*'fnd base rates'!L$117)
+($O1019*'fnd base rates'!L$118)
+($P1019*VLOOKUP($S1019+12,rate_basefnd,12)))</f>
        <v>46825.625804000003</v>
      </c>
      <c r="AE1019" s="1">
        <f>(($D1019*'fnd base rates'!M$107)
+($E1019*'fnd base rates'!M$108)
+($F1019*'fnd base rates'!M$109)
+($G1019*'fnd base rates'!M$110)
+($H1019*'fnd base rates'!M$111)
+($I1019*'fnd base rates'!M$112)
+($J1019*'fnd base rates'!M$113)
+($K1019*'fnd base rates'!M$114)
+($M1019*'fnd base rates'!M$116)
+($N1019*'fnd base rates'!M$117)
+($O1019*'fnd base rates'!M$118)
+($P1019*VLOOKUP($S1019+12,rate_basefnd,13)))</f>
        <v>0</v>
      </c>
      <c r="AF1019" s="4">
        <f t="shared" si="1147"/>
        <v>345605.07779999997</v>
      </c>
      <c r="AH1019" s="4">
        <f t="shared" si="1148"/>
        <v>3515287191</v>
      </c>
      <c r="AI1019" s="4" t="str">
        <f t="shared" si="1149"/>
        <v>3515</v>
      </c>
      <c r="AJ1019" s="2" t="str">
        <f t="shared" si="1150"/>
        <v>287</v>
      </c>
      <c r="AK1019" s="2" t="str">
        <f t="shared" si="1151"/>
        <v>191</v>
      </c>
      <c r="AL1019" s="4">
        <f t="shared" si="1152"/>
        <v>1</v>
      </c>
      <c r="AM1019" s="4">
        <f t="shared" si="1144"/>
        <v>34</v>
      </c>
      <c r="AN1019" s="4">
        <f t="shared" si="1153"/>
        <v>345605.07779999997</v>
      </c>
      <c r="AO1019" s="4">
        <f t="shared" si="1154"/>
        <v>10165</v>
      </c>
      <c r="AP1019" s="4">
        <f t="shared" si="1155"/>
        <v>0</v>
      </c>
      <c r="AQ1019" s="2">
        <v>10165</v>
      </c>
      <c r="AW1019" s="4">
        <v>10145</v>
      </c>
      <c r="AX1019" s="5">
        <f t="shared" si="1156"/>
        <v>20</v>
      </c>
      <c r="AY1019" s="4">
        <v>10165</v>
      </c>
      <c r="BB1019" s="4">
        <f t="shared" ref="BB1019" si="1205">BC1019-BA1019</f>
        <v>0</v>
      </c>
    </row>
    <row r="1020" spans="1:54" s="4" customFormat="1">
      <c r="A1020" s="278">
        <v>3515</v>
      </c>
      <c r="B1020" s="2">
        <v>3515287215</v>
      </c>
      <c r="C1020" s="10" t="s">
        <v>1203</v>
      </c>
      <c r="D1020" s="15">
        <f>'fnd enro'!D1020</f>
        <v>0</v>
      </c>
      <c r="E1020" s="15">
        <f>'fnd enro'!E1020</f>
        <v>0</v>
      </c>
      <c r="F1020" s="15">
        <f>'fnd enro'!F1020</f>
        <v>4</v>
      </c>
      <c r="G1020" s="15">
        <f>'fnd enro'!G1020</f>
        <v>7</v>
      </c>
      <c r="H1020" s="15">
        <f>'fnd enro'!H1020</f>
        <v>1</v>
      </c>
      <c r="I1020" s="15">
        <f>'fnd enro'!I1020</f>
        <v>0</v>
      </c>
      <c r="J1020" s="15">
        <f>'fnd enro'!J1020</f>
        <v>0</v>
      </c>
      <c r="K1020" s="16">
        <f>'fnd enro'!K1020</f>
        <v>0.45960000000000001</v>
      </c>
      <c r="L1020" s="15">
        <f>'fnd enro'!L1020</f>
        <v>0</v>
      </c>
      <c r="M1020" s="15">
        <f>'fnd enro'!M1020</f>
        <v>0</v>
      </c>
      <c r="N1020" s="15">
        <f>'fnd enro'!N1020</f>
        <v>0</v>
      </c>
      <c r="O1020" s="15">
        <f>'fnd enro'!O1020</f>
        <v>0</v>
      </c>
      <c r="P1020" s="15">
        <f>'fnd enro'!P1020</f>
        <v>4</v>
      </c>
      <c r="Q1020" s="15">
        <f>'fnd enro'!R1020</f>
        <v>12</v>
      </c>
      <c r="R1020" s="16">
        <f t="shared" si="1146"/>
        <v>1</v>
      </c>
      <c r="S1020" s="15">
        <f>VALUE('fnd enro'!Q1020)</f>
        <v>8</v>
      </c>
      <c r="T1020" s="2"/>
      <c r="U1020" s="1">
        <f>(($D1020*'fnd base rates'!C$107)
+($E1020*'fnd base rates'!C$108)
+($F1020*'fnd base rates'!C$109)
+($G1020*'fnd base rates'!C$110)
+($H1020*'fnd base rates'!C$111)
+($I1020*'fnd base rates'!C$112)
+($J1020*'fnd base rates'!C$113)
+($K1020*'fnd base rates'!C$114)
+($M1020*'fnd base rates'!C$116)
+($N1020*'fnd base rates'!C$117)
+($O1020*'fnd base rates'!C$118)
+($P1020*VLOOKUP($S1020+12,rate_basefnd,3)))
*$R1020</f>
        <v>6411.7075159999995</v>
      </c>
      <c r="V1020" s="1">
        <f>(($D1020*'fnd base rates'!D$107)
+($E1020*'fnd base rates'!D$108)
+($F1020*'fnd base rates'!D$109)
+($G1020*'fnd base rates'!D$110)
+($H1020*'fnd base rates'!D$111)
+($I1020*'fnd base rates'!D$112)
+($J1020*'fnd base rates'!D$113)
+($K1020*'fnd base rates'!D$114)
+($M1020*'fnd base rates'!D$116)
+($N1020*'fnd base rates'!D$117)
+($O1020*'fnd base rates'!D$118)
+($P1020*VLOOKUP($S1020+12,rate_basefnd,4)))
*$R1020</f>
        <v>10024.32</v>
      </c>
      <c r="W1020" s="1">
        <f>(($D1020*'fnd base rates'!E$107)
+($E1020*'fnd base rates'!E$108)
+($F1020*'fnd base rates'!E$109)
+($G1020*'fnd base rates'!E$110)
+($H1020*'fnd base rates'!E$111)
+($I1020*'fnd base rates'!E$112)
+($J1020*'fnd base rates'!E$113)
+($K1020*'fnd base rates'!E$114)
+($M1020*'fnd base rates'!E$116)
+($N1020*'fnd base rates'!E$117)
+($O1020*'fnd base rates'!E$118)
+($P1020*VLOOKUP($S1020+12,rate_basefnd,5)))
*$R1020</f>
        <v>56216.873108000007</v>
      </c>
      <c r="X1020" s="1">
        <f>(($D1020*'fnd base rates'!F$107)
+($E1020*'fnd base rates'!F$108)
+($F1020*'fnd base rates'!F$109)
+($G1020*'fnd base rates'!F$110)
+($H1020*'fnd base rates'!F$111)
+($I1020*'fnd base rates'!F$112)
+($J1020*'fnd base rates'!F$113)
+($K1020*'fnd base rates'!F$114)
+($M1020*'fnd base rates'!F$116)
+($N1020*'fnd base rates'!F$117)
+($O1020*'fnd base rates'!F$118)
+($P1020*VLOOKUP($S1020+12,rate_basefnd,6)))
*$R1020</f>
        <v>14052.450584</v>
      </c>
      <c r="Y1020" s="1">
        <f>(($D1020*'fnd base rates'!G$107)
+($E1020*'fnd base rates'!G$108)
+($F1020*'fnd base rates'!G$109)
+($G1020*'fnd base rates'!G$110)
+($H1020*'fnd base rates'!G$111)
+($I1020*'fnd base rates'!G$112)
+($J1020*'fnd base rates'!G$113)
+($K1020*'fnd base rates'!G$114)
+($M1020*'fnd base rates'!G$116)
+($N1020*'fnd base rates'!G$117)
+($O1020*'fnd base rates'!G$118)
+($P1020*VLOOKUP($S1020+12,rate_basefnd,7)))
*$R1020</f>
        <v>2396.6336679999999</v>
      </c>
      <c r="Z1020" s="1">
        <f>(($D1020*'fnd base rates'!H$107)
+($E1020*'fnd base rates'!H$108)
+($F1020*'fnd base rates'!H$109)
+($G1020*'fnd base rates'!H$110)
+($H1020*'fnd base rates'!H$111)
+($I1020*'fnd base rates'!H$112)
+($J1020*'fnd base rates'!H$113)
+($K1020*'fnd base rates'!H$114)
+($M1020*'fnd base rates'!H$116)
+($N1020*'fnd base rates'!H$117)
+($O1020*'fnd base rates'!H$118)
+($P1020*VLOOKUP($S1020+12,rate_basefnd,8)))</f>
        <v>6099.2865200000006</v>
      </c>
      <c r="AA1020" s="1">
        <f>(($D1020*'fnd base rates'!I$107)
+($E1020*'fnd base rates'!I$108)
+($F1020*'fnd base rates'!I$109)
+($G1020*'fnd base rates'!I$110)
+($H1020*'fnd base rates'!I$111)
+($I1020*'fnd base rates'!I$112)
+($J1020*'fnd base rates'!I$113)
+($K1020*'fnd base rates'!I$114)
+($M1020*'fnd base rates'!I$116)
+($N1020*'fnd base rates'!I$117)
+($O1020*'fnd base rates'!I$118)
+($P1020*VLOOKUP($S1020+12,rate_basefnd,9)))
*$R1020</f>
        <v>3781.72</v>
      </c>
      <c r="AB1020" s="1">
        <f>(($D1020*'fnd base rates'!J$107)
+($E1020*'fnd base rates'!J$108)
+($F1020*'fnd base rates'!J$109)
+($G1020*'fnd base rates'!J$110)
+($H1020*'fnd base rates'!J$111)
+($I1020*'fnd base rates'!J$112)
+($J1020*'fnd base rates'!J$113)
+($K1020*'fnd base rates'!J$114)
+($M1020*'fnd base rates'!J$116)
+($N1020*'fnd base rates'!J$117)
+($O1020*'fnd base rates'!J$118)
+($P1020*VLOOKUP($S1020+12,rate_basefnd,10)))
*$R1020</f>
        <v>4191.66</v>
      </c>
      <c r="AC1020" s="1">
        <f>(($D1020*'fnd base rates'!K$107)
+($E1020*'fnd base rates'!K$108)
+($F1020*'fnd base rates'!K$109)
+($G1020*'fnd base rates'!K$110)
+($H1020*'fnd base rates'!K$111)
+($I1020*'fnd base rates'!K$112)
+($J1020*'fnd base rates'!K$113)
+($K1020*'fnd base rates'!K$114)
+($M1020*'fnd base rates'!K$116)
+($N1020*'fnd base rates'!K$117)
+($O1020*'fnd base rates'!K$118)
+($P1020*VLOOKUP($S1020+12,rate_basefnd,11)))
*$R1020</f>
        <v>12701.148132000002</v>
      </c>
      <c r="AD1020" s="1">
        <f>(($D1020*'fnd base rates'!L$107)
+($E1020*'fnd base rates'!L$108)
+($F1020*'fnd base rates'!L$109)
+($G1020*'fnd base rates'!L$110)
+($H1020*'fnd base rates'!L$111)
+($I1020*'fnd base rates'!L$112)
+($J1020*'fnd base rates'!L$113)
+($K1020*'fnd base rates'!L$114)
+($M1020*'fnd base rates'!L$116)
+($N1020*'fnd base rates'!L$117)
+($O1020*'fnd base rates'!L$118)
+($P1020*VLOOKUP($S1020+12,rate_basefnd,12)))</f>
        <v>17646.460872000003</v>
      </c>
      <c r="AE1020" s="1">
        <f>(($D1020*'fnd base rates'!M$107)
+($E1020*'fnd base rates'!M$108)
+($F1020*'fnd base rates'!M$109)
+($G1020*'fnd base rates'!M$110)
+($H1020*'fnd base rates'!M$111)
+($I1020*'fnd base rates'!M$112)
+($J1020*'fnd base rates'!M$113)
+($K1020*'fnd base rates'!M$114)
+($M1020*'fnd base rates'!M$116)
+($N1020*'fnd base rates'!M$117)
+($O1020*'fnd base rates'!M$118)
+($P1020*VLOOKUP($S1020+12,rate_basefnd,13)))</f>
        <v>0</v>
      </c>
      <c r="AF1020" s="4">
        <f t="shared" si="1147"/>
        <v>133522.2604</v>
      </c>
      <c r="AH1020" s="4">
        <f t="shared" si="1148"/>
        <v>3515287215</v>
      </c>
      <c r="AI1020" s="4" t="str">
        <f t="shared" si="1149"/>
        <v>3515</v>
      </c>
      <c r="AJ1020" s="2" t="str">
        <f t="shared" si="1150"/>
        <v>287</v>
      </c>
      <c r="AK1020" s="2" t="str">
        <f t="shared" si="1151"/>
        <v>215</v>
      </c>
      <c r="AL1020" s="4">
        <f t="shared" si="1152"/>
        <v>1</v>
      </c>
      <c r="AM1020" s="4">
        <f t="shared" si="1144"/>
        <v>12</v>
      </c>
      <c r="AN1020" s="4">
        <f t="shared" si="1153"/>
        <v>133522.2604</v>
      </c>
      <c r="AO1020" s="4">
        <f t="shared" si="1154"/>
        <v>11127</v>
      </c>
      <c r="AP1020" s="4">
        <f t="shared" si="1155"/>
        <v>0</v>
      </c>
      <c r="AQ1020" s="2">
        <v>11127</v>
      </c>
      <c r="AW1020" s="4">
        <v>11096</v>
      </c>
      <c r="AX1020" s="5">
        <f t="shared" si="1156"/>
        <v>31</v>
      </c>
      <c r="AY1020" s="4">
        <v>11127</v>
      </c>
      <c r="BB1020" s="4">
        <f t="shared" ref="BB1020" si="1206">BC1020-BA1020</f>
        <v>0</v>
      </c>
    </row>
    <row r="1021" spans="1:54" s="4" customFormat="1">
      <c r="A1021" s="278">
        <v>3515</v>
      </c>
      <c r="B1021" s="2">
        <v>3515287227</v>
      </c>
      <c r="C1021" s="10" t="s">
        <v>1203</v>
      </c>
      <c r="D1021" s="15">
        <f>'fnd enro'!D1021</f>
        <v>0</v>
      </c>
      <c r="E1021" s="15">
        <f>'fnd enro'!E1021</f>
        <v>0</v>
      </c>
      <c r="F1021" s="15">
        <f>'fnd enro'!F1021</f>
        <v>2</v>
      </c>
      <c r="G1021" s="15">
        <f>'fnd enro'!G1021</f>
        <v>10</v>
      </c>
      <c r="H1021" s="15">
        <f>'fnd enro'!H1021</f>
        <v>0</v>
      </c>
      <c r="I1021" s="15">
        <f>'fnd enro'!I1021</f>
        <v>0</v>
      </c>
      <c r="J1021" s="15">
        <f>'fnd enro'!J1021</f>
        <v>0</v>
      </c>
      <c r="K1021" s="16">
        <f>'fnd enro'!K1021</f>
        <v>0.45960000000000001</v>
      </c>
      <c r="L1021" s="15">
        <f>'fnd enro'!L1021</f>
        <v>0</v>
      </c>
      <c r="M1021" s="15">
        <f>'fnd enro'!M1021</f>
        <v>1</v>
      </c>
      <c r="N1021" s="15">
        <f>'fnd enro'!N1021</f>
        <v>0</v>
      </c>
      <c r="O1021" s="15">
        <f>'fnd enro'!O1021</f>
        <v>0</v>
      </c>
      <c r="P1021" s="15">
        <f>'fnd enro'!P1021</f>
        <v>6</v>
      </c>
      <c r="Q1021" s="15">
        <f>'fnd enro'!R1021</f>
        <v>12</v>
      </c>
      <c r="R1021" s="16">
        <f t="shared" si="1146"/>
        <v>1</v>
      </c>
      <c r="S1021" s="15">
        <f>VALUE('fnd enro'!Q1021)</f>
        <v>9</v>
      </c>
      <c r="T1021" s="2"/>
      <c r="U1021" s="1">
        <f>(($D1021*'fnd base rates'!C$107)
+($E1021*'fnd base rates'!C$108)
+($F1021*'fnd base rates'!C$109)
+($G1021*'fnd base rates'!C$110)
+($H1021*'fnd base rates'!C$111)
+($I1021*'fnd base rates'!C$112)
+($J1021*'fnd base rates'!C$113)
+($K1021*'fnd base rates'!C$114)
+($M1021*'fnd base rates'!C$116)
+($N1021*'fnd base rates'!C$117)
+($O1021*'fnd base rates'!C$118)
+($P1021*VLOOKUP($S1021+12,rate_basefnd,3)))
*$R1021</f>
        <v>6651.897516</v>
      </c>
      <c r="V1021" s="1">
        <f>(($D1021*'fnd base rates'!D$107)
+($E1021*'fnd base rates'!D$108)
+($F1021*'fnd base rates'!D$109)
+($G1021*'fnd base rates'!D$110)
+($H1021*'fnd base rates'!D$111)
+($I1021*'fnd base rates'!D$112)
+($J1021*'fnd base rates'!D$113)
+($K1021*'fnd base rates'!D$114)
+($M1021*'fnd base rates'!D$116)
+($N1021*'fnd base rates'!D$117)
+($O1021*'fnd base rates'!D$118)
+($P1021*VLOOKUP($S1021+12,rate_basefnd,4)))
*$R1021</f>
        <v>10878.31</v>
      </c>
      <c r="W1021" s="1">
        <f>(($D1021*'fnd base rates'!E$107)
+($E1021*'fnd base rates'!E$108)
+($F1021*'fnd base rates'!E$109)
+($G1021*'fnd base rates'!E$110)
+($H1021*'fnd base rates'!E$111)
+($I1021*'fnd base rates'!E$112)
+($J1021*'fnd base rates'!E$113)
+($K1021*'fnd base rates'!E$114)
+($M1021*'fnd base rates'!E$116)
+($N1021*'fnd base rates'!E$117)
+($O1021*'fnd base rates'!E$118)
+($P1021*VLOOKUP($S1021+12,rate_basefnd,5)))
*$R1021</f>
        <v>64496.693107999992</v>
      </c>
      <c r="X1021" s="1">
        <f>(($D1021*'fnd base rates'!F$107)
+($E1021*'fnd base rates'!F$108)
+($F1021*'fnd base rates'!F$109)
+($G1021*'fnd base rates'!F$110)
+($H1021*'fnd base rates'!F$111)
+($I1021*'fnd base rates'!F$112)
+($J1021*'fnd base rates'!F$113)
+($K1021*'fnd base rates'!F$114)
+($M1021*'fnd base rates'!F$116)
+($N1021*'fnd base rates'!F$117)
+($O1021*'fnd base rates'!F$118)
+($P1021*VLOOKUP($S1021+12,rate_basefnd,6)))
*$R1021</f>
        <v>14459.930584000002</v>
      </c>
      <c r="Y1021" s="1">
        <f>(($D1021*'fnd base rates'!G$107)
+($E1021*'fnd base rates'!G$108)
+($F1021*'fnd base rates'!G$109)
+($G1021*'fnd base rates'!G$110)
+($H1021*'fnd base rates'!G$111)
+($I1021*'fnd base rates'!G$112)
+($J1021*'fnd base rates'!G$113)
+($K1021*'fnd base rates'!G$114)
+($M1021*'fnd base rates'!G$116)
+($N1021*'fnd base rates'!G$117)
+($O1021*'fnd base rates'!G$118)
+($P1021*VLOOKUP($S1021+12,rate_basefnd,7)))
*$R1021</f>
        <v>2758.6936679999999</v>
      </c>
      <c r="Z1021" s="1">
        <f>(($D1021*'fnd base rates'!H$107)
+($E1021*'fnd base rates'!H$108)
+($F1021*'fnd base rates'!H$109)
+($G1021*'fnd base rates'!H$110)
+($H1021*'fnd base rates'!H$111)
+($I1021*'fnd base rates'!H$112)
+($J1021*'fnd base rates'!H$113)
+($K1021*'fnd base rates'!H$114)
+($M1021*'fnd base rates'!H$116)
+($N1021*'fnd base rates'!H$117)
+($O1021*'fnd base rates'!H$118)
+($P1021*VLOOKUP($S1021+12,rate_basefnd,8)))</f>
        <v>6267.9365199999993</v>
      </c>
      <c r="AA1021" s="1">
        <f>(($D1021*'fnd base rates'!I$107)
+($E1021*'fnd base rates'!I$108)
+($F1021*'fnd base rates'!I$109)
+($G1021*'fnd base rates'!I$110)
+($H1021*'fnd base rates'!I$111)
+($I1021*'fnd base rates'!I$112)
+($J1021*'fnd base rates'!I$113)
+($K1021*'fnd base rates'!I$114)
+($M1021*'fnd base rates'!I$116)
+($N1021*'fnd base rates'!I$117)
+($O1021*'fnd base rates'!I$118)
+($P1021*VLOOKUP($S1021+12,rate_basefnd,9)))
*$R1021</f>
        <v>4057.4200000000005</v>
      </c>
      <c r="AB1021" s="1">
        <f>(($D1021*'fnd base rates'!J$107)
+($E1021*'fnd base rates'!J$108)
+($F1021*'fnd base rates'!J$109)
+($G1021*'fnd base rates'!J$110)
+($H1021*'fnd base rates'!J$111)
+($I1021*'fnd base rates'!J$112)
+($J1021*'fnd base rates'!J$113)
+($K1021*'fnd base rates'!J$114)
+($M1021*'fnd base rates'!J$116)
+($N1021*'fnd base rates'!J$117)
+($O1021*'fnd base rates'!J$118)
+($P1021*VLOOKUP($S1021+12,rate_basefnd,10)))
*$R1021</f>
        <v>5632.74</v>
      </c>
      <c r="AC1021" s="1">
        <f>(($D1021*'fnd base rates'!K$107)
+($E1021*'fnd base rates'!K$108)
+($F1021*'fnd base rates'!K$109)
+($G1021*'fnd base rates'!K$110)
+($H1021*'fnd base rates'!K$111)
+($I1021*'fnd base rates'!K$112)
+($J1021*'fnd base rates'!K$113)
+($K1021*'fnd base rates'!K$114)
+($M1021*'fnd base rates'!K$116)
+($N1021*'fnd base rates'!K$117)
+($O1021*'fnd base rates'!K$118)
+($P1021*VLOOKUP($S1021+12,rate_basefnd,11)))
*$R1021</f>
        <v>12907.748132000001</v>
      </c>
      <c r="AD1021" s="1">
        <f>(($D1021*'fnd base rates'!L$107)
+($E1021*'fnd base rates'!L$108)
+($F1021*'fnd base rates'!L$109)
+($G1021*'fnd base rates'!L$110)
+($H1021*'fnd base rates'!L$111)
+($I1021*'fnd base rates'!L$112)
+($J1021*'fnd base rates'!L$113)
+($K1021*'fnd base rates'!L$114)
+($M1021*'fnd base rates'!L$116)
+($N1021*'fnd base rates'!L$117)
+($O1021*'fnd base rates'!L$118)
+($P1021*VLOOKUP($S1021+12,rate_basefnd,12)))</f>
        <v>18945.730872000004</v>
      </c>
      <c r="AE1021" s="1">
        <f>(($D1021*'fnd base rates'!M$107)
+($E1021*'fnd base rates'!M$108)
+($F1021*'fnd base rates'!M$109)
+($G1021*'fnd base rates'!M$110)
+($H1021*'fnd base rates'!M$111)
+($I1021*'fnd base rates'!M$112)
+($J1021*'fnd base rates'!M$113)
+($K1021*'fnd base rates'!M$114)
+($M1021*'fnd base rates'!M$116)
+($N1021*'fnd base rates'!M$117)
+($O1021*'fnd base rates'!M$118)
+($P1021*VLOOKUP($S1021+12,rate_basefnd,13)))</f>
        <v>0</v>
      </c>
      <c r="AF1021" s="4">
        <f t="shared" si="1147"/>
        <v>147057.1004</v>
      </c>
      <c r="AH1021" s="4">
        <f t="shared" si="1148"/>
        <v>3515287227</v>
      </c>
      <c r="AI1021" s="4" t="str">
        <f t="shared" si="1149"/>
        <v>3515</v>
      </c>
      <c r="AJ1021" s="2" t="str">
        <f t="shared" si="1150"/>
        <v>287</v>
      </c>
      <c r="AK1021" s="2" t="str">
        <f t="shared" si="1151"/>
        <v>227</v>
      </c>
      <c r="AL1021" s="4">
        <f t="shared" si="1152"/>
        <v>1</v>
      </c>
      <c r="AM1021" s="4">
        <f t="shared" si="1144"/>
        <v>12</v>
      </c>
      <c r="AN1021" s="4">
        <f t="shared" si="1153"/>
        <v>147057.1004</v>
      </c>
      <c r="AO1021" s="4">
        <f t="shared" si="1154"/>
        <v>12255</v>
      </c>
      <c r="AP1021" s="4">
        <f t="shared" si="1155"/>
        <v>0</v>
      </c>
      <c r="AQ1021" s="2">
        <v>12255</v>
      </c>
      <c r="AW1021" s="4">
        <v>12212</v>
      </c>
      <c r="AX1021" s="5">
        <f t="shared" si="1156"/>
        <v>43</v>
      </c>
      <c r="AY1021" s="4">
        <v>12255</v>
      </c>
      <c r="BB1021" s="4">
        <f t="shared" ref="BB1021" si="1207">BC1021-BA1021</f>
        <v>0</v>
      </c>
    </row>
    <row r="1022" spans="1:54" s="4" customFormat="1">
      <c r="A1022" s="278">
        <v>3515</v>
      </c>
      <c r="B1022" s="2">
        <v>3515287277</v>
      </c>
      <c r="C1022" s="10" t="s">
        <v>1203</v>
      </c>
      <c r="D1022" s="15">
        <f>'fnd enro'!D1022</f>
        <v>0</v>
      </c>
      <c r="E1022" s="15">
        <f>'fnd enro'!E1022</f>
        <v>0</v>
      </c>
      <c r="F1022" s="15">
        <f>'fnd enro'!F1022</f>
        <v>15</v>
      </c>
      <c r="G1022" s="15">
        <f>'fnd enro'!G1022</f>
        <v>65</v>
      </c>
      <c r="H1022" s="15">
        <f>'fnd enro'!H1022</f>
        <v>22</v>
      </c>
      <c r="I1022" s="15">
        <f>'fnd enro'!I1022</f>
        <v>0</v>
      </c>
      <c r="J1022" s="15">
        <f>'fnd enro'!J1022</f>
        <v>0</v>
      </c>
      <c r="K1022" s="16">
        <f>'fnd enro'!K1022</f>
        <v>3.9066000000000001</v>
      </c>
      <c r="L1022" s="15">
        <f>'fnd enro'!L1022</f>
        <v>0</v>
      </c>
      <c r="M1022" s="15">
        <f>'fnd enro'!M1022</f>
        <v>7</v>
      </c>
      <c r="N1022" s="15">
        <f>'fnd enro'!N1022</f>
        <v>0</v>
      </c>
      <c r="O1022" s="15">
        <f>'fnd enro'!O1022</f>
        <v>0</v>
      </c>
      <c r="P1022" s="15">
        <f>'fnd enro'!P1022</f>
        <v>72</v>
      </c>
      <c r="Q1022" s="15">
        <f>'fnd enro'!R1022</f>
        <v>102</v>
      </c>
      <c r="R1022" s="16">
        <f t="shared" si="1146"/>
        <v>1</v>
      </c>
      <c r="S1022" s="15">
        <f>VALUE('fnd enro'!Q1022)</f>
        <v>12</v>
      </c>
      <c r="T1022" s="2"/>
      <c r="U1022" s="1">
        <f>(($D1022*'fnd base rates'!C$107)
+($E1022*'fnd base rates'!C$108)
+($F1022*'fnd base rates'!C$109)
+($G1022*'fnd base rates'!C$110)
+($H1022*'fnd base rates'!C$111)
+($I1022*'fnd base rates'!C$112)
+($J1022*'fnd base rates'!C$113)
+($K1022*'fnd base rates'!C$114)
+($M1022*'fnd base rates'!C$116)
+($N1022*'fnd base rates'!C$117)
+($O1022*'fnd base rates'!C$118)
+($P1022*VLOOKUP($S1022+12,rate_basefnd,3)))
*$R1022</f>
        <v>58291.223885999992</v>
      </c>
      <c r="V1022" s="1">
        <f>(($D1022*'fnd base rates'!D$107)
+($E1022*'fnd base rates'!D$108)
+($F1022*'fnd base rates'!D$109)
+($G1022*'fnd base rates'!D$110)
+($H1022*'fnd base rates'!D$111)
+($I1022*'fnd base rates'!D$112)
+($J1022*'fnd base rates'!D$113)
+($K1022*'fnd base rates'!D$114)
+($M1022*'fnd base rates'!D$116)
+($N1022*'fnd base rates'!D$117)
+($O1022*'fnd base rates'!D$118)
+($P1022*VLOOKUP($S1022+12,rate_basefnd,4)))
*$R1022</f>
        <v>101182.98999999999</v>
      </c>
      <c r="W1022" s="1">
        <f>(($D1022*'fnd base rates'!E$107)
+($E1022*'fnd base rates'!E$108)
+($F1022*'fnd base rates'!E$109)
+($G1022*'fnd base rates'!E$110)
+($H1022*'fnd base rates'!E$111)
+($I1022*'fnd base rates'!E$112)
+($J1022*'fnd base rates'!E$113)
+($K1022*'fnd base rates'!E$114)
+($M1022*'fnd base rates'!E$116)
+($N1022*'fnd base rates'!E$117)
+($O1022*'fnd base rates'!E$118)
+($P1022*VLOOKUP($S1022+12,rate_basefnd,5)))
*$R1022</f>
        <v>625147.02641799999</v>
      </c>
      <c r="X1022" s="1">
        <f>(($D1022*'fnd base rates'!F$107)
+($E1022*'fnd base rates'!F$108)
+($F1022*'fnd base rates'!F$109)
+($G1022*'fnd base rates'!F$110)
+($H1022*'fnd base rates'!F$111)
+($I1022*'fnd base rates'!F$112)
+($J1022*'fnd base rates'!F$113)
+($K1022*'fnd base rates'!F$114)
+($M1022*'fnd base rates'!F$116)
+($N1022*'fnd base rates'!F$117)
+($O1022*'fnd base rates'!F$118)
+($P1022*VLOOKUP($S1022+12,rate_basefnd,6)))
*$R1022</f>
        <v>117353.384964</v>
      </c>
      <c r="Y1022" s="1">
        <f>(($D1022*'fnd base rates'!G$107)
+($E1022*'fnd base rates'!G$108)
+($F1022*'fnd base rates'!G$109)
+($G1022*'fnd base rates'!G$110)
+($H1022*'fnd base rates'!G$111)
+($I1022*'fnd base rates'!G$112)
+($J1022*'fnd base rates'!G$113)
+($K1022*'fnd base rates'!G$114)
+($M1022*'fnd base rates'!G$116)
+($N1022*'fnd base rates'!G$117)
+($O1022*'fnd base rates'!G$118)
+($P1022*VLOOKUP($S1022+12,rate_basefnd,7)))
*$R1022</f>
        <v>27869.826177999999</v>
      </c>
      <c r="Z1022" s="1">
        <f>(($D1022*'fnd base rates'!H$107)
+($E1022*'fnd base rates'!H$108)
+($F1022*'fnd base rates'!H$109)
+($G1022*'fnd base rates'!H$110)
+($H1022*'fnd base rates'!H$111)
+($I1022*'fnd base rates'!H$112)
+($J1022*'fnd base rates'!H$113)
+($K1022*'fnd base rates'!H$114)
+($M1022*'fnd base rates'!H$116)
+($N1022*'fnd base rates'!H$117)
+($O1022*'fnd base rates'!H$118)
+($P1022*VLOOKUP($S1022+12,rate_basefnd,8)))</f>
        <v>53750.125419999997</v>
      </c>
      <c r="AA1022" s="1">
        <f>(($D1022*'fnd base rates'!I$107)
+($E1022*'fnd base rates'!I$108)
+($F1022*'fnd base rates'!I$109)
+($G1022*'fnd base rates'!I$110)
+($H1022*'fnd base rates'!I$111)
+($I1022*'fnd base rates'!I$112)
+($J1022*'fnd base rates'!I$113)
+($K1022*'fnd base rates'!I$114)
+($M1022*'fnd base rates'!I$116)
+($N1022*'fnd base rates'!I$117)
+($O1022*'fnd base rates'!I$118)
+($P1022*VLOOKUP($S1022+12,rate_basefnd,9)))
*$R1022</f>
        <v>39408.42</v>
      </c>
      <c r="AB1022" s="1">
        <f>(($D1022*'fnd base rates'!J$107)
+($E1022*'fnd base rates'!J$108)
+($F1022*'fnd base rates'!J$109)
+($G1022*'fnd base rates'!J$110)
+($H1022*'fnd base rates'!J$111)
+($I1022*'fnd base rates'!J$112)
+($J1022*'fnd base rates'!J$113)
+($K1022*'fnd base rates'!J$114)
+($M1022*'fnd base rates'!J$116)
+($N1022*'fnd base rates'!J$117)
+($O1022*'fnd base rates'!J$118)
+($P1022*VLOOKUP($S1022+12,rate_basefnd,10)))
*$R1022</f>
        <v>68389.89</v>
      </c>
      <c r="AC1022" s="1">
        <f>(($D1022*'fnd base rates'!K$107)
+($E1022*'fnd base rates'!K$108)
+($F1022*'fnd base rates'!K$109)
+($G1022*'fnd base rates'!K$110)
+($H1022*'fnd base rates'!K$111)
+($I1022*'fnd base rates'!K$112)
+($J1022*'fnd base rates'!K$113)
+($K1022*'fnd base rates'!K$114)
+($M1022*'fnd base rates'!K$116)
+($N1022*'fnd base rates'!K$117)
+($O1022*'fnd base rates'!K$118)
+($P1022*VLOOKUP($S1022+12,rate_basefnd,11)))
*$R1022</f>
        <v>111013.569122</v>
      </c>
      <c r="AD1022" s="1">
        <f>(($D1022*'fnd base rates'!L$107)
+($E1022*'fnd base rates'!L$108)
+($F1022*'fnd base rates'!L$109)
+($G1022*'fnd base rates'!L$110)
+($H1022*'fnd base rates'!L$111)
+($I1022*'fnd base rates'!L$112)
+($J1022*'fnd base rates'!L$113)
+($K1022*'fnd base rates'!L$114)
+($M1022*'fnd base rates'!L$116)
+($N1022*'fnd base rates'!L$117)
+($O1022*'fnd base rates'!L$118)
+($P1022*VLOOKUP($S1022+12,rate_basefnd,12)))</f>
        <v>175861.58741200002</v>
      </c>
      <c r="AE1022" s="1">
        <f>(($D1022*'fnd base rates'!M$107)
+($E1022*'fnd base rates'!M$108)
+($F1022*'fnd base rates'!M$109)
+($G1022*'fnd base rates'!M$110)
+($H1022*'fnd base rates'!M$111)
+($I1022*'fnd base rates'!M$112)
+($J1022*'fnd base rates'!M$113)
+($K1022*'fnd base rates'!M$114)
+($M1022*'fnd base rates'!M$116)
+($N1022*'fnd base rates'!M$117)
+($O1022*'fnd base rates'!M$118)
+($P1022*VLOOKUP($S1022+12,rate_basefnd,13)))</f>
        <v>0</v>
      </c>
      <c r="AF1022" s="4">
        <f t="shared" si="1147"/>
        <v>1378268.0433999998</v>
      </c>
      <c r="AH1022" s="4">
        <f t="shared" si="1148"/>
        <v>3515287277</v>
      </c>
      <c r="AI1022" s="4" t="str">
        <f t="shared" si="1149"/>
        <v>3515</v>
      </c>
      <c r="AJ1022" s="2" t="str">
        <f t="shared" si="1150"/>
        <v>287</v>
      </c>
      <c r="AK1022" s="2" t="str">
        <f t="shared" si="1151"/>
        <v>277</v>
      </c>
      <c r="AL1022" s="4">
        <f t="shared" si="1152"/>
        <v>1</v>
      </c>
      <c r="AM1022" s="4">
        <f t="shared" si="1144"/>
        <v>102</v>
      </c>
      <c r="AN1022" s="4">
        <f t="shared" si="1153"/>
        <v>1378268.0433999998</v>
      </c>
      <c r="AO1022" s="4">
        <f t="shared" si="1154"/>
        <v>13512</v>
      </c>
      <c r="AP1022" s="4">
        <f t="shared" si="1155"/>
        <v>0</v>
      </c>
      <c r="AQ1022" s="2">
        <v>13512</v>
      </c>
      <c r="AW1022" s="4">
        <v>13421</v>
      </c>
      <c r="AX1022" s="5">
        <f t="shared" si="1156"/>
        <v>91</v>
      </c>
      <c r="AY1022" s="4">
        <v>13512</v>
      </c>
      <c r="BB1022" s="4">
        <f t="shared" ref="BB1022" si="1208">BC1022-BA1022</f>
        <v>0</v>
      </c>
    </row>
    <row r="1023" spans="1:54" s="4" customFormat="1">
      <c r="A1023" s="278">
        <v>3515</v>
      </c>
      <c r="B1023" s="2">
        <v>3515287287</v>
      </c>
      <c r="C1023" s="10" t="s">
        <v>1203</v>
      </c>
      <c r="D1023" s="15">
        <f>'fnd enro'!D1023</f>
        <v>0</v>
      </c>
      <c r="E1023" s="15">
        <f>'fnd enro'!E1023</f>
        <v>0</v>
      </c>
      <c r="F1023" s="15">
        <f>'fnd enro'!F1023</f>
        <v>2</v>
      </c>
      <c r="G1023" s="15">
        <f>'fnd enro'!G1023</f>
        <v>8</v>
      </c>
      <c r="H1023" s="15">
        <f>'fnd enro'!H1023</f>
        <v>2</v>
      </c>
      <c r="I1023" s="15">
        <f>'fnd enro'!I1023</f>
        <v>0</v>
      </c>
      <c r="J1023" s="15">
        <f>'fnd enro'!J1023</f>
        <v>0</v>
      </c>
      <c r="K1023" s="16">
        <f>'fnd enro'!K1023</f>
        <v>0.45960000000000001</v>
      </c>
      <c r="L1023" s="15">
        <f>'fnd enro'!L1023</f>
        <v>0</v>
      </c>
      <c r="M1023" s="15">
        <f>'fnd enro'!M1023</f>
        <v>0</v>
      </c>
      <c r="N1023" s="15">
        <f>'fnd enro'!N1023</f>
        <v>0</v>
      </c>
      <c r="O1023" s="15">
        <f>'fnd enro'!O1023</f>
        <v>0</v>
      </c>
      <c r="P1023" s="15">
        <f>'fnd enro'!P1023</f>
        <v>3</v>
      </c>
      <c r="Q1023" s="15">
        <f>'fnd enro'!R1023</f>
        <v>12</v>
      </c>
      <c r="R1023" s="16">
        <f t="shared" si="1146"/>
        <v>1</v>
      </c>
      <c r="S1023" s="15">
        <f>VALUE('fnd enro'!Q1023)</f>
        <v>4</v>
      </c>
      <c r="T1023" s="2"/>
      <c r="U1023" s="1">
        <f>(($D1023*'fnd base rates'!C$107)
+($E1023*'fnd base rates'!C$108)
+($F1023*'fnd base rates'!C$109)
+($G1023*'fnd base rates'!C$110)
+($H1023*'fnd base rates'!C$111)
+($I1023*'fnd base rates'!C$112)
+($J1023*'fnd base rates'!C$113)
+($K1023*'fnd base rates'!C$114)
+($M1023*'fnd base rates'!C$116)
+($N1023*'fnd base rates'!C$117)
+($O1023*'fnd base rates'!C$118)
+($P1023*VLOOKUP($S1023+12,rate_basefnd,3)))
*$R1023</f>
        <v>6315.7775160000001</v>
      </c>
      <c r="V1023" s="1">
        <f>(($D1023*'fnd base rates'!D$107)
+($E1023*'fnd base rates'!D$108)
+($F1023*'fnd base rates'!D$109)
+($G1023*'fnd base rates'!D$110)
+($H1023*'fnd base rates'!D$111)
+($I1023*'fnd base rates'!D$112)
+($J1023*'fnd base rates'!D$113)
+($K1023*'fnd base rates'!D$114)
+($M1023*'fnd base rates'!D$116)
+($N1023*'fnd base rates'!D$117)
+($O1023*'fnd base rates'!D$118)
+($P1023*VLOOKUP($S1023+12,rate_basefnd,4)))
*$R1023</f>
        <v>9569.7899999999991</v>
      </c>
      <c r="W1023" s="1">
        <f>(($D1023*'fnd base rates'!E$107)
+($E1023*'fnd base rates'!E$108)
+($F1023*'fnd base rates'!E$109)
+($G1023*'fnd base rates'!E$110)
+($H1023*'fnd base rates'!E$111)
+($I1023*'fnd base rates'!E$112)
+($J1023*'fnd base rates'!E$113)
+($K1023*'fnd base rates'!E$114)
+($M1023*'fnd base rates'!E$116)
+($N1023*'fnd base rates'!E$117)
+($O1023*'fnd base rates'!E$118)
+($P1023*VLOOKUP($S1023+12,rate_basefnd,5)))
*$R1023</f>
        <v>51376.933107999997</v>
      </c>
      <c r="X1023" s="1">
        <f>(($D1023*'fnd base rates'!F$107)
+($E1023*'fnd base rates'!F$108)
+($F1023*'fnd base rates'!F$109)
+($G1023*'fnd base rates'!F$110)
+($H1023*'fnd base rates'!F$111)
+($I1023*'fnd base rates'!F$112)
+($J1023*'fnd base rates'!F$113)
+($K1023*'fnd base rates'!F$114)
+($M1023*'fnd base rates'!F$116)
+($N1023*'fnd base rates'!F$117)
+($O1023*'fnd base rates'!F$118)
+($P1023*VLOOKUP($S1023+12,rate_basefnd,6)))
*$R1023</f>
        <v>13811.240584000001</v>
      </c>
      <c r="Y1023" s="1">
        <f>(($D1023*'fnd base rates'!G$107)
+($E1023*'fnd base rates'!G$108)
+($F1023*'fnd base rates'!G$109)
+($G1023*'fnd base rates'!G$110)
+($H1023*'fnd base rates'!G$111)
+($I1023*'fnd base rates'!G$112)
+($J1023*'fnd base rates'!G$113)
+($K1023*'fnd base rates'!G$114)
+($M1023*'fnd base rates'!G$116)
+($N1023*'fnd base rates'!G$117)
+($O1023*'fnd base rates'!G$118)
+($P1023*VLOOKUP($S1023+12,rate_basefnd,7)))
*$R1023</f>
        <v>2192.5836679999998</v>
      </c>
      <c r="Z1023" s="1">
        <f>(($D1023*'fnd base rates'!H$107)
+($E1023*'fnd base rates'!H$108)
+($F1023*'fnd base rates'!H$109)
+($G1023*'fnd base rates'!H$110)
+($H1023*'fnd base rates'!H$111)
+($I1023*'fnd base rates'!H$112)
+($J1023*'fnd base rates'!H$113)
+($K1023*'fnd base rates'!H$114)
+($M1023*'fnd base rates'!H$116)
+($N1023*'fnd base rates'!H$117)
+($O1023*'fnd base rates'!H$118)
+($P1023*VLOOKUP($S1023+12,rate_basefnd,8)))</f>
        <v>6066.2665199999992</v>
      </c>
      <c r="AA1023" s="1">
        <f>(($D1023*'fnd base rates'!I$107)
+($E1023*'fnd base rates'!I$108)
+($F1023*'fnd base rates'!I$109)
+($G1023*'fnd base rates'!I$110)
+($H1023*'fnd base rates'!I$111)
+($I1023*'fnd base rates'!I$112)
+($J1023*'fnd base rates'!I$113)
+($K1023*'fnd base rates'!I$114)
+($M1023*'fnd base rates'!I$116)
+($N1023*'fnd base rates'!I$117)
+($O1023*'fnd base rates'!I$118)
+($P1023*VLOOKUP($S1023+12,rate_basefnd,9)))
*$R1023</f>
        <v>3669.4600000000005</v>
      </c>
      <c r="AB1023" s="1">
        <f>(($D1023*'fnd base rates'!J$107)
+($E1023*'fnd base rates'!J$108)
+($F1023*'fnd base rates'!J$109)
+($G1023*'fnd base rates'!J$110)
+($H1023*'fnd base rates'!J$111)
+($I1023*'fnd base rates'!J$112)
+($J1023*'fnd base rates'!J$113)
+($K1023*'fnd base rates'!J$114)
+($M1023*'fnd base rates'!J$116)
+($N1023*'fnd base rates'!J$117)
+($O1023*'fnd base rates'!J$118)
+($P1023*VLOOKUP($S1023+12,rate_basefnd,10)))
*$R1023</f>
        <v>3447.51</v>
      </c>
      <c r="AC1023" s="1">
        <f>(($D1023*'fnd base rates'!K$107)
+($E1023*'fnd base rates'!K$108)
+($F1023*'fnd base rates'!K$109)
+($G1023*'fnd base rates'!K$110)
+($H1023*'fnd base rates'!K$111)
+($I1023*'fnd base rates'!K$112)
+($J1023*'fnd base rates'!K$113)
+($K1023*'fnd base rates'!K$114)
+($M1023*'fnd base rates'!K$116)
+($N1023*'fnd base rates'!K$117)
+($O1023*'fnd base rates'!K$118)
+($P1023*VLOOKUP($S1023+12,rate_basefnd,11)))
*$R1023</f>
        <v>12779.568132</v>
      </c>
      <c r="AD1023" s="1">
        <f>(($D1023*'fnd base rates'!L$107)
+($E1023*'fnd base rates'!L$108)
+($F1023*'fnd base rates'!L$109)
+($G1023*'fnd base rates'!L$110)
+($H1023*'fnd base rates'!L$111)
+($I1023*'fnd base rates'!L$112)
+($J1023*'fnd base rates'!L$113)
+($K1023*'fnd base rates'!L$114)
+($M1023*'fnd base rates'!L$116)
+($N1023*'fnd base rates'!L$117)
+($O1023*'fnd base rates'!L$118)
+($P1023*VLOOKUP($S1023+12,rate_basefnd,12)))</f>
        <v>16976.790872000001</v>
      </c>
      <c r="AE1023" s="1">
        <f>(($D1023*'fnd base rates'!M$107)
+($E1023*'fnd base rates'!M$108)
+($F1023*'fnd base rates'!M$109)
+($G1023*'fnd base rates'!M$110)
+($H1023*'fnd base rates'!M$111)
+($I1023*'fnd base rates'!M$112)
+($J1023*'fnd base rates'!M$113)
+($K1023*'fnd base rates'!M$114)
+($M1023*'fnd base rates'!M$116)
+($N1023*'fnd base rates'!M$117)
+($O1023*'fnd base rates'!M$118)
+($P1023*VLOOKUP($S1023+12,rate_basefnd,13)))</f>
        <v>0</v>
      </c>
      <c r="AF1023" s="4">
        <f t="shared" si="1147"/>
        <v>126205.9204</v>
      </c>
      <c r="AH1023" s="4">
        <f t="shared" si="1148"/>
        <v>3515287287</v>
      </c>
      <c r="AI1023" s="4" t="str">
        <f t="shared" si="1149"/>
        <v>3515</v>
      </c>
      <c r="AJ1023" s="2" t="str">
        <f t="shared" si="1150"/>
        <v>287</v>
      </c>
      <c r="AK1023" s="2" t="str">
        <f t="shared" si="1151"/>
        <v>287</v>
      </c>
      <c r="AL1023" s="4">
        <f t="shared" si="1152"/>
        <v>1</v>
      </c>
      <c r="AM1023" s="4">
        <f t="shared" si="1144"/>
        <v>12</v>
      </c>
      <c r="AN1023" s="4">
        <f t="shared" si="1153"/>
        <v>126205.9204</v>
      </c>
      <c r="AO1023" s="4">
        <f t="shared" si="1154"/>
        <v>10517</v>
      </c>
      <c r="AP1023" s="4">
        <f t="shared" si="1155"/>
        <v>0</v>
      </c>
      <c r="AQ1023" s="2">
        <v>10517</v>
      </c>
      <c r="AW1023" s="4">
        <v>10498</v>
      </c>
      <c r="AX1023" s="5">
        <f t="shared" si="1156"/>
        <v>19</v>
      </c>
      <c r="AY1023" s="4">
        <v>10517</v>
      </c>
      <c r="BB1023" s="4">
        <f t="shared" ref="BB1023" si="1209">BC1023-BA1023</f>
        <v>0</v>
      </c>
    </row>
    <row r="1024" spans="1:54" s="4" customFormat="1">
      <c r="A1024" s="278">
        <v>3515</v>
      </c>
      <c r="B1024" s="2">
        <v>3515287306</v>
      </c>
      <c r="C1024" s="10" t="s">
        <v>1203</v>
      </c>
      <c r="D1024" s="15">
        <f>'fnd enro'!D1024</f>
        <v>0</v>
      </c>
      <c r="E1024" s="15">
        <f>'fnd enro'!E1024</f>
        <v>0</v>
      </c>
      <c r="F1024" s="15">
        <f>'fnd enro'!F1024</f>
        <v>0</v>
      </c>
      <c r="G1024" s="15">
        <f>'fnd enro'!G1024</f>
        <v>9</v>
      </c>
      <c r="H1024" s="15">
        <f>'fnd enro'!H1024</f>
        <v>0</v>
      </c>
      <c r="I1024" s="15">
        <f>'fnd enro'!I1024</f>
        <v>0</v>
      </c>
      <c r="J1024" s="15">
        <f>'fnd enro'!J1024</f>
        <v>0</v>
      </c>
      <c r="K1024" s="16">
        <f>'fnd enro'!K1024</f>
        <v>0.34470000000000001</v>
      </c>
      <c r="L1024" s="15">
        <f>'fnd enro'!L1024</f>
        <v>0</v>
      </c>
      <c r="M1024" s="15">
        <f>'fnd enro'!M1024</f>
        <v>0</v>
      </c>
      <c r="N1024" s="15">
        <f>'fnd enro'!N1024</f>
        <v>0</v>
      </c>
      <c r="O1024" s="15">
        <f>'fnd enro'!O1024</f>
        <v>0</v>
      </c>
      <c r="P1024" s="15">
        <f>'fnd enro'!P1024</f>
        <v>1</v>
      </c>
      <c r="Q1024" s="15">
        <f>'fnd enro'!R1024</f>
        <v>9</v>
      </c>
      <c r="R1024" s="16">
        <f t="shared" si="1146"/>
        <v>1</v>
      </c>
      <c r="S1024" s="15">
        <f>VALUE('fnd enro'!Q1024)</f>
        <v>8</v>
      </c>
      <c r="T1024" s="2"/>
      <c r="U1024" s="1">
        <f>(($D1024*'fnd base rates'!C$107)
+($E1024*'fnd base rates'!C$108)
+($F1024*'fnd base rates'!C$109)
+($G1024*'fnd base rates'!C$110)
+($H1024*'fnd base rates'!C$111)
+($I1024*'fnd base rates'!C$112)
+($J1024*'fnd base rates'!C$113)
+($K1024*'fnd base rates'!C$114)
+($M1024*'fnd base rates'!C$116)
+($N1024*'fnd base rates'!C$117)
+($O1024*'fnd base rates'!C$118)
+($P1024*VLOOKUP($S1024+12,rate_basefnd,3)))
*$R1024</f>
        <v>4678.0606369999996</v>
      </c>
      <c r="V1024" s="1">
        <f>(($D1024*'fnd base rates'!D$107)
+($E1024*'fnd base rates'!D$108)
+($F1024*'fnd base rates'!D$109)
+($G1024*'fnd base rates'!D$110)
+($H1024*'fnd base rates'!D$111)
+($I1024*'fnd base rates'!D$112)
+($J1024*'fnd base rates'!D$113)
+($K1024*'fnd base rates'!D$114)
+($M1024*'fnd base rates'!D$116)
+($N1024*'fnd base rates'!D$117)
+($O1024*'fnd base rates'!D$118)
+($P1024*VLOOKUP($S1024+12,rate_basefnd,4)))
*$R1024</f>
        <v>6898.86</v>
      </c>
      <c r="W1024" s="1">
        <f>(($D1024*'fnd base rates'!E$107)
+($E1024*'fnd base rates'!E$108)
+($F1024*'fnd base rates'!E$109)
+($G1024*'fnd base rates'!E$110)
+($H1024*'fnd base rates'!E$111)
+($I1024*'fnd base rates'!E$112)
+($J1024*'fnd base rates'!E$113)
+($K1024*'fnd base rates'!E$114)
+($M1024*'fnd base rates'!E$116)
+($N1024*'fnd base rates'!E$117)
+($O1024*'fnd base rates'!E$118)
+($P1024*VLOOKUP($S1024+12,rate_basefnd,5)))
*$R1024</f>
        <v>36418.277330999998</v>
      </c>
      <c r="X1024" s="1">
        <f>(($D1024*'fnd base rates'!F$107)
+($E1024*'fnd base rates'!F$108)
+($F1024*'fnd base rates'!F$109)
+($G1024*'fnd base rates'!F$110)
+($H1024*'fnd base rates'!F$111)
+($I1024*'fnd base rates'!F$112)
+($J1024*'fnd base rates'!F$113)
+($K1024*'fnd base rates'!F$114)
+($M1024*'fnd base rates'!F$116)
+($N1024*'fnd base rates'!F$117)
+($O1024*'fnd base rates'!F$118)
+($P1024*VLOOKUP($S1024+12,rate_basefnd,6)))
*$R1024</f>
        <v>10720.245438</v>
      </c>
      <c r="Y1024" s="1">
        <f>(($D1024*'fnd base rates'!G$107)
+($E1024*'fnd base rates'!G$108)
+($F1024*'fnd base rates'!G$109)
+($G1024*'fnd base rates'!G$110)
+($H1024*'fnd base rates'!G$111)
+($I1024*'fnd base rates'!G$112)
+($J1024*'fnd base rates'!G$113)
+($K1024*'fnd base rates'!G$114)
+($M1024*'fnd base rates'!G$116)
+($N1024*'fnd base rates'!G$117)
+($O1024*'fnd base rates'!G$118)
+($P1024*VLOOKUP($S1024+12,rate_basefnd,7)))
*$R1024</f>
        <v>1495.825251</v>
      </c>
      <c r="Z1024" s="1">
        <f>(($D1024*'fnd base rates'!H$107)
+($E1024*'fnd base rates'!H$108)
+($F1024*'fnd base rates'!H$109)
+($G1024*'fnd base rates'!H$110)
+($H1024*'fnd base rates'!H$111)
+($I1024*'fnd base rates'!H$112)
+($J1024*'fnd base rates'!H$113)
+($K1024*'fnd base rates'!H$114)
+($M1024*'fnd base rates'!H$116)
+($N1024*'fnd base rates'!H$117)
+($O1024*'fnd base rates'!H$118)
+($P1024*VLOOKUP($S1024+12,rate_basefnd,8)))</f>
        <v>4529.4848899999997</v>
      </c>
      <c r="AA1024" s="1">
        <f>(($D1024*'fnd base rates'!I$107)
+($E1024*'fnd base rates'!I$108)
+($F1024*'fnd base rates'!I$109)
+($G1024*'fnd base rates'!I$110)
+($H1024*'fnd base rates'!I$111)
+($I1024*'fnd base rates'!I$112)
+($J1024*'fnd base rates'!I$113)
+($K1024*'fnd base rates'!I$114)
+($M1024*'fnd base rates'!I$116)
+($N1024*'fnd base rates'!I$117)
+($O1024*'fnd base rates'!I$118)
+($P1024*VLOOKUP($S1024+12,rate_basefnd,9)))
*$R1024</f>
        <v>2540.9000000000005</v>
      </c>
      <c r="AB1024" s="1">
        <f>(($D1024*'fnd base rates'!J$107)
+($E1024*'fnd base rates'!J$108)
+($F1024*'fnd base rates'!J$109)
+($G1024*'fnd base rates'!J$110)
+($H1024*'fnd base rates'!J$111)
+($I1024*'fnd base rates'!J$112)
+($J1024*'fnd base rates'!J$113)
+($K1024*'fnd base rates'!J$114)
+($M1024*'fnd base rates'!J$116)
+($N1024*'fnd base rates'!J$117)
+($O1024*'fnd base rates'!J$118)
+($P1024*VLOOKUP($S1024+12,rate_basefnd,10)))
*$R1024</f>
        <v>1947.96</v>
      </c>
      <c r="AC1024" s="1">
        <f>(($D1024*'fnd base rates'!K$107)
+($E1024*'fnd base rates'!K$108)
+($F1024*'fnd base rates'!K$109)
+($G1024*'fnd base rates'!K$110)
+($H1024*'fnd base rates'!K$111)
+($I1024*'fnd base rates'!K$112)
+($J1024*'fnd base rates'!K$113)
+($K1024*'fnd base rates'!K$114)
+($M1024*'fnd base rates'!K$116)
+($N1024*'fnd base rates'!K$117)
+($O1024*'fnd base rates'!K$118)
+($P1024*VLOOKUP($S1024+12,rate_basefnd,11)))
*$R1024</f>
        <v>9467.046099000001</v>
      </c>
      <c r="AD1024" s="1">
        <f>(($D1024*'fnd base rates'!L$107)
+($E1024*'fnd base rates'!L$108)
+($F1024*'fnd base rates'!L$109)
+($G1024*'fnd base rates'!L$110)
+($H1024*'fnd base rates'!L$111)
+($I1024*'fnd base rates'!L$112)
+($J1024*'fnd base rates'!L$113)
+($K1024*'fnd base rates'!L$114)
+($M1024*'fnd base rates'!L$116)
+($N1024*'fnd base rates'!L$117)
+($O1024*'fnd base rates'!L$118)
+($P1024*VLOOKUP($S1024+12,rate_basefnd,12)))</f>
        <v>12220.910654000001</v>
      </c>
      <c r="AE1024" s="1">
        <f>(($D1024*'fnd base rates'!M$107)
+($E1024*'fnd base rates'!M$108)
+($F1024*'fnd base rates'!M$109)
+($G1024*'fnd base rates'!M$110)
+($H1024*'fnd base rates'!M$111)
+($I1024*'fnd base rates'!M$112)
+($J1024*'fnd base rates'!M$113)
+($K1024*'fnd base rates'!M$114)
+($M1024*'fnd base rates'!M$116)
+($N1024*'fnd base rates'!M$117)
+($O1024*'fnd base rates'!M$118)
+($P1024*VLOOKUP($S1024+12,rate_basefnd,13)))</f>
        <v>0</v>
      </c>
      <c r="AF1024" s="4">
        <f t="shared" si="1147"/>
        <v>90917.570300000007</v>
      </c>
      <c r="AH1024" s="4">
        <f t="shared" si="1148"/>
        <v>3515287306</v>
      </c>
      <c r="AI1024" s="4" t="str">
        <f t="shared" si="1149"/>
        <v>3515</v>
      </c>
      <c r="AJ1024" s="2" t="str">
        <f t="shared" si="1150"/>
        <v>287</v>
      </c>
      <c r="AK1024" s="2" t="str">
        <f t="shared" si="1151"/>
        <v>306</v>
      </c>
      <c r="AL1024" s="4">
        <f t="shared" si="1152"/>
        <v>1</v>
      </c>
      <c r="AM1024" s="4">
        <f t="shared" si="1144"/>
        <v>9</v>
      </c>
      <c r="AN1024" s="4">
        <f t="shared" si="1153"/>
        <v>90917.570300000007</v>
      </c>
      <c r="AO1024" s="4">
        <f t="shared" si="1154"/>
        <v>10102</v>
      </c>
      <c r="AP1024" s="4">
        <f t="shared" si="1155"/>
        <v>0</v>
      </c>
      <c r="AQ1024" s="2">
        <v>10102</v>
      </c>
      <c r="AW1024" s="4">
        <v>10080</v>
      </c>
      <c r="AX1024" s="5">
        <f t="shared" si="1156"/>
        <v>22</v>
      </c>
      <c r="AY1024" s="4">
        <v>10102</v>
      </c>
      <c r="BB1024" s="4">
        <f t="shared" ref="BB1024" si="1210">BC1024-BA1024</f>
        <v>0</v>
      </c>
    </row>
    <row r="1025" spans="1:54" s="4" customFormat="1">
      <c r="A1025" s="278">
        <v>3515</v>
      </c>
      <c r="B1025" s="2">
        <v>3515287316</v>
      </c>
      <c r="C1025" s="10" t="s">
        <v>1203</v>
      </c>
      <c r="D1025" s="15">
        <f>'fnd enro'!D1025</f>
        <v>0</v>
      </c>
      <c r="E1025" s="15">
        <f>'fnd enro'!E1025</f>
        <v>0</v>
      </c>
      <c r="F1025" s="15">
        <f>'fnd enro'!F1025</f>
        <v>5</v>
      </c>
      <c r="G1025" s="15">
        <f>'fnd enro'!G1025</f>
        <v>7</v>
      </c>
      <c r="H1025" s="15">
        <f>'fnd enro'!H1025</f>
        <v>2</v>
      </c>
      <c r="I1025" s="15">
        <f>'fnd enro'!I1025</f>
        <v>0</v>
      </c>
      <c r="J1025" s="15">
        <f>'fnd enro'!J1025</f>
        <v>0</v>
      </c>
      <c r="K1025" s="16">
        <f>'fnd enro'!K1025</f>
        <v>0.53620000000000001</v>
      </c>
      <c r="L1025" s="15">
        <f>'fnd enro'!L1025</f>
        <v>0</v>
      </c>
      <c r="M1025" s="15">
        <f>'fnd enro'!M1025</f>
        <v>1</v>
      </c>
      <c r="N1025" s="15">
        <f>'fnd enro'!N1025</f>
        <v>0</v>
      </c>
      <c r="O1025" s="15">
        <f>'fnd enro'!O1025</f>
        <v>0</v>
      </c>
      <c r="P1025" s="15">
        <f>'fnd enro'!P1025</f>
        <v>8</v>
      </c>
      <c r="Q1025" s="15">
        <f>'fnd enro'!R1025</f>
        <v>14</v>
      </c>
      <c r="R1025" s="16">
        <f t="shared" si="1146"/>
        <v>1</v>
      </c>
      <c r="S1025" s="15">
        <f>VALUE('fnd enro'!Q1025)</f>
        <v>10</v>
      </c>
      <c r="T1025" s="2"/>
      <c r="U1025" s="1">
        <f>(($D1025*'fnd base rates'!C$107)
+($E1025*'fnd base rates'!C$108)
+($F1025*'fnd base rates'!C$109)
+($G1025*'fnd base rates'!C$110)
+($H1025*'fnd base rates'!C$111)
+($I1025*'fnd base rates'!C$112)
+($J1025*'fnd base rates'!C$113)
+($K1025*'fnd base rates'!C$114)
+($M1025*'fnd base rates'!C$116)
+($N1025*'fnd base rates'!C$117)
+($O1025*'fnd base rates'!C$118)
+($P1025*VLOOKUP($S1025+12,rate_basefnd,3)))
*$R1025</f>
        <v>7831.6821019999998</v>
      </c>
      <c r="V1025" s="1">
        <f>(($D1025*'fnd base rates'!D$107)
+($E1025*'fnd base rates'!D$108)
+($F1025*'fnd base rates'!D$109)
+($G1025*'fnd base rates'!D$110)
+($H1025*'fnd base rates'!D$111)
+($I1025*'fnd base rates'!D$112)
+($J1025*'fnd base rates'!D$113)
+($K1025*'fnd base rates'!D$114)
+($M1025*'fnd base rates'!D$116)
+($N1025*'fnd base rates'!D$117)
+($O1025*'fnd base rates'!D$118)
+($P1025*VLOOKUP($S1025+12,rate_basefnd,4)))
*$R1025</f>
        <v>13075.77</v>
      </c>
      <c r="W1025" s="1">
        <f>(($D1025*'fnd base rates'!E$107)
+($E1025*'fnd base rates'!E$108)
+($F1025*'fnd base rates'!E$109)
+($G1025*'fnd base rates'!E$110)
+($H1025*'fnd base rates'!E$111)
+($I1025*'fnd base rates'!E$112)
+($J1025*'fnd base rates'!E$113)
+($K1025*'fnd base rates'!E$114)
+($M1025*'fnd base rates'!E$116)
+($N1025*'fnd base rates'!E$117)
+($O1025*'fnd base rates'!E$118)
+($P1025*VLOOKUP($S1025+12,rate_basefnd,5)))
*$R1025</f>
        <v>78269.823625999998</v>
      </c>
      <c r="X1025" s="1">
        <f>(($D1025*'fnd base rates'!F$107)
+($E1025*'fnd base rates'!F$108)
+($F1025*'fnd base rates'!F$109)
+($G1025*'fnd base rates'!F$110)
+($H1025*'fnd base rates'!F$111)
+($I1025*'fnd base rates'!F$112)
+($J1025*'fnd base rates'!F$113)
+($K1025*'fnd base rates'!F$114)
+($M1025*'fnd base rates'!F$116)
+($N1025*'fnd base rates'!F$117)
+($O1025*'fnd base rates'!F$118)
+($P1025*VLOOKUP($S1025+12,rate_basefnd,6)))
*$R1025</f>
        <v>16359.787348000002</v>
      </c>
      <c r="Y1025" s="1">
        <f>(($D1025*'fnd base rates'!G$107)
+($E1025*'fnd base rates'!G$108)
+($F1025*'fnd base rates'!G$109)
+($G1025*'fnd base rates'!G$110)
+($H1025*'fnd base rates'!G$111)
+($I1025*'fnd base rates'!G$112)
+($J1025*'fnd base rates'!G$113)
+($K1025*'fnd base rates'!G$114)
+($M1025*'fnd base rates'!G$116)
+($N1025*'fnd base rates'!G$117)
+($O1025*'fnd base rates'!G$118)
+($P1025*VLOOKUP($S1025+12,rate_basefnd,7)))
*$R1025</f>
        <v>3428.0059459999998</v>
      </c>
      <c r="Z1025" s="1">
        <f>(($D1025*'fnd base rates'!H$107)
+($E1025*'fnd base rates'!H$108)
+($F1025*'fnd base rates'!H$109)
+($G1025*'fnd base rates'!H$110)
+($H1025*'fnd base rates'!H$111)
+($I1025*'fnd base rates'!H$112)
+($J1025*'fnd base rates'!H$113)
+($K1025*'fnd base rates'!H$114)
+($M1025*'fnd base rates'!H$116)
+($N1025*'fnd base rates'!H$117)
+($O1025*'fnd base rates'!H$118)
+($P1025*VLOOKUP($S1025+12,rate_basefnd,8)))</f>
        <v>7322.7509399999999</v>
      </c>
      <c r="AA1025" s="1">
        <f>(($D1025*'fnd base rates'!I$107)
+($E1025*'fnd base rates'!I$108)
+($F1025*'fnd base rates'!I$109)
+($G1025*'fnd base rates'!I$110)
+($H1025*'fnd base rates'!I$111)
+($I1025*'fnd base rates'!I$112)
+($J1025*'fnd base rates'!I$113)
+($K1025*'fnd base rates'!I$114)
+($M1025*'fnd base rates'!I$116)
+($N1025*'fnd base rates'!I$117)
+($O1025*'fnd base rates'!I$118)
+($P1025*VLOOKUP($S1025+12,rate_basefnd,9)))
*$R1025</f>
        <v>5019.5</v>
      </c>
      <c r="AB1025" s="1">
        <f>(($D1025*'fnd base rates'!J$107)
+($E1025*'fnd base rates'!J$108)
+($F1025*'fnd base rates'!J$109)
+($G1025*'fnd base rates'!J$110)
+($H1025*'fnd base rates'!J$111)
+($I1025*'fnd base rates'!J$112)
+($J1025*'fnd base rates'!J$113)
+($K1025*'fnd base rates'!J$114)
+($M1025*'fnd base rates'!J$116)
+($N1025*'fnd base rates'!J$117)
+($O1025*'fnd base rates'!J$118)
+($P1025*VLOOKUP($S1025+12,rate_basefnd,10)))
*$R1025</f>
        <v>7469.27</v>
      </c>
      <c r="AC1025" s="1">
        <f>(($D1025*'fnd base rates'!K$107)
+($E1025*'fnd base rates'!K$108)
+($F1025*'fnd base rates'!K$109)
+($G1025*'fnd base rates'!K$110)
+($H1025*'fnd base rates'!K$111)
+($I1025*'fnd base rates'!K$112)
+($J1025*'fnd base rates'!K$113)
+($K1025*'fnd base rates'!K$114)
+($M1025*'fnd base rates'!K$116)
+($N1025*'fnd base rates'!K$117)
+($O1025*'fnd base rates'!K$118)
+($P1025*VLOOKUP($S1025+12,rate_basefnd,11)))
*$R1025</f>
        <v>15168.376154000001</v>
      </c>
      <c r="AD1025" s="1">
        <f>(($D1025*'fnd base rates'!L$107)
+($E1025*'fnd base rates'!L$108)
+($F1025*'fnd base rates'!L$109)
+($G1025*'fnd base rates'!L$110)
+($H1025*'fnd base rates'!L$111)
+($I1025*'fnd base rates'!L$112)
+($J1025*'fnd base rates'!L$113)
+($K1025*'fnd base rates'!L$114)
+($M1025*'fnd base rates'!L$116)
+($N1025*'fnd base rates'!L$117)
+($O1025*'fnd base rates'!L$118)
+($P1025*VLOOKUP($S1025+12,rate_basefnd,12)))</f>
        <v>22806.527684000001</v>
      </c>
      <c r="AE1025" s="1">
        <f>(($D1025*'fnd base rates'!M$107)
+($E1025*'fnd base rates'!M$108)
+($F1025*'fnd base rates'!M$109)
+($G1025*'fnd base rates'!M$110)
+($H1025*'fnd base rates'!M$111)
+($I1025*'fnd base rates'!M$112)
+($J1025*'fnd base rates'!M$113)
+($K1025*'fnd base rates'!M$114)
+($M1025*'fnd base rates'!M$116)
+($N1025*'fnd base rates'!M$117)
+($O1025*'fnd base rates'!M$118)
+($P1025*VLOOKUP($S1025+12,rate_basefnd,13)))</f>
        <v>0</v>
      </c>
      <c r="AF1025" s="4">
        <f t="shared" si="1147"/>
        <v>176751.4938</v>
      </c>
      <c r="AH1025" s="4">
        <f t="shared" si="1148"/>
        <v>3515287316</v>
      </c>
      <c r="AI1025" s="4" t="str">
        <f t="shared" si="1149"/>
        <v>3515</v>
      </c>
      <c r="AJ1025" s="2" t="str">
        <f t="shared" si="1150"/>
        <v>287</v>
      </c>
      <c r="AK1025" s="2" t="str">
        <f t="shared" si="1151"/>
        <v>316</v>
      </c>
      <c r="AL1025" s="4">
        <f t="shared" si="1152"/>
        <v>1</v>
      </c>
      <c r="AM1025" s="4">
        <f t="shared" si="1144"/>
        <v>14</v>
      </c>
      <c r="AN1025" s="4">
        <f t="shared" si="1153"/>
        <v>176751.4938</v>
      </c>
      <c r="AO1025" s="4">
        <f t="shared" si="1154"/>
        <v>12625</v>
      </c>
      <c r="AP1025" s="4">
        <f t="shared" si="1155"/>
        <v>0</v>
      </c>
      <c r="AQ1025" s="2">
        <v>12625</v>
      </c>
      <c r="AW1025" s="4">
        <v>12573</v>
      </c>
      <c r="AX1025" s="5">
        <f t="shared" si="1156"/>
        <v>52</v>
      </c>
      <c r="AY1025" s="4">
        <v>12625</v>
      </c>
      <c r="BB1025" s="4">
        <f t="shared" ref="BB1025" si="1211">BC1025-BA1025</f>
        <v>0</v>
      </c>
    </row>
    <row r="1026" spans="1:54" s="4" customFormat="1">
      <c r="A1026" s="278">
        <v>3515</v>
      </c>
      <c r="B1026" s="2">
        <v>3515287658</v>
      </c>
      <c r="C1026" s="10" t="s">
        <v>1203</v>
      </c>
      <c r="D1026" s="15">
        <f>'fnd enro'!D1026</f>
        <v>0</v>
      </c>
      <c r="E1026" s="15">
        <f>'fnd enro'!E1026</f>
        <v>0</v>
      </c>
      <c r="F1026" s="15">
        <f>'fnd enro'!F1026</f>
        <v>0</v>
      </c>
      <c r="G1026" s="15">
        <f>'fnd enro'!G1026</f>
        <v>9</v>
      </c>
      <c r="H1026" s="15">
        <f>'fnd enro'!H1026</f>
        <v>2</v>
      </c>
      <c r="I1026" s="15">
        <f>'fnd enro'!I1026</f>
        <v>0</v>
      </c>
      <c r="J1026" s="15">
        <f>'fnd enro'!J1026</f>
        <v>0</v>
      </c>
      <c r="K1026" s="16">
        <f>'fnd enro'!K1026</f>
        <v>0.42130000000000001</v>
      </c>
      <c r="L1026" s="15">
        <f>'fnd enro'!L1026</f>
        <v>0</v>
      </c>
      <c r="M1026" s="15">
        <f>'fnd enro'!M1026</f>
        <v>0</v>
      </c>
      <c r="N1026" s="15">
        <f>'fnd enro'!N1026</f>
        <v>0</v>
      </c>
      <c r="O1026" s="15">
        <f>'fnd enro'!O1026</f>
        <v>0</v>
      </c>
      <c r="P1026" s="15">
        <f>'fnd enro'!P1026</f>
        <v>2</v>
      </c>
      <c r="Q1026" s="15">
        <f>'fnd enro'!R1026</f>
        <v>11</v>
      </c>
      <c r="R1026" s="16">
        <f t="shared" si="1146"/>
        <v>1</v>
      </c>
      <c r="S1026" s="15">
        <f>VALUE('fnd enro'!Q1026)</f>
        <v>5</v>
      </c>
      <c r="T1026" s="2"/>
      <c r="U1026" s="1">
        <f>(($D1026*'fnd base rates'!C$107)
+($E1026*'fnd base rates'!C$108)
+($F1026*'fnd base rates'!C$109)
+($G1026*'fnd base rates'!C$110)
+($H1026*'fnd base rates'!C$111)
+($I1026*'fnd base rates'!C$112)
+($J1026*'fnd base rates'!C$113)
+($K1026*'fnd base rates'!C$114)
+($M1026*'fnd base rates'!C$116)
+($N1026*'fnd base rates'!C$117)
+($O1026*'fnd base rates'!C$118)
+($P1026*VLOOKUP($S1026+12,rate_basefnd,3)))
*$R1026</f>
        <v>5750.085223</v>
      </c>
      <c r="V1026" s="1">
        <f>(($D1026*'fnd base rates'!D$107)
+($E1026*'fnd base rates'!D$108)
+($F1026*'fnd base rates'!D$109)
+($G1026*'fnd base rates'!D$110)
+($H1026*'fnd base rates'!D$111)
+($I1026*'fnd base rates'!D$112)
+($J1026*'fnd base rates'!D$113)
+($K1026*'fnd base rates'!D$114)
+($M1026*'fnd base rates'!D$116)
+($N1026*'fnd base rates'!D$117)
+($O1026*'fnd base rates'!D$118)
+($P1026*VLOOKUP($S1026+12,rate_basefnd,4)))
*$R1026</f>
        <v>8585.73</v>
      </c>
      <c r="W1026" s="1">
        <f>(($D1026*'fnd base rates'!E$107)
+($E1026*'fnd base rates'!E$108)
+($F1026*'fnd base rates'!E$109)
+($G1026*'fnd base rates'!E$110)
+($H1026*'fnd base rates'!E$111)
+($I1026*'fnd base rates'!E$112)
+($J1026*'fnd base rates'!E$113)
+($K1026*'fnd base rates'!E$114)
+($M1026*'fnd base rates'!E$116)
+($N1026*'fnd base rates'!E$117)
+($O1026*'fnd base rates'!E$118)
+($P1026*VLOOKUP($S1026+12,rate_basefnd,5)))
*$R1026</f>
        <v>45206.897849000001</v>
      </c>
      <c r="X1026" s="1">
        <f>(($D1026*'fnd base rates'!F$107)
+($E1026*'fnd base rates'!F$108)
+($F1026*'fnd base rates'!F$109)
+($G1026*'fnd base rates'!F$110)
+($H1026*'fnd base rates'!F$111)
+($I1026*'fnd base rates'!F$112)
+($J1026*'fnd base rates'!F$113)
+($K1026*'fnd base rates'!F$114)
+($M1026*'fnd base rates'!F$116)
+($N1026*'fnd base rates'!F$117)
+($O1026*'fnd base rates'!F$118)
+($P1026*VLOOKUP($S1026+12,rate_basefnd,6)))
*$R1026</f>
        <v>12620.102202000002</v>
      </c>
      <c r="Y1026" s="1">
        <f>(($D1026*'fnd base rates'!G$107)
+($E1026*'fnd base rates'!G$108)
+($F1026*'fnd base rates'!G$109)
+($G1026*'fnd base rates'!G$110)
+($H1026*'fnd base rates'!G$111)
+($I1026*'fnd base rates'!G$112)
+($J1026*'fnd base rates'!G$113)
+($K1026*'fnd base rates'!G$114)
+($M1026*'fnd base rates'!G$116)
+($N1026*'fnd base rates'!G$117)
+($O1026*'fnd base rates'!G$118)
+($P1026*VLOOKUP($S1026+12,rate_basefnd,7)))
*$R1026</f>
        <v>1923.3875289999996</v>
      </c>
      <c r="Z1026" s="1">
        <f>(($D1026*'fnd base rates'!H$107)
+($E1026*'fnd base rates'!H$108)
+($F1026*'fnd base rates'!H$109)
+($G1026*'fnd base rates'!H$110)
+($H1026*'fnd base rates'!H$111)
+($I1026*'fnd base rates'!H$112)
+($J1026*'fnd base rates'!H$113)
+($K1026*'fnd base rates'!H$114)
+($M1026*'fnd base rates'!H$116)
+($N1026*'fnd base rates'!H$117)
+($O1026*'fnd base rates'!H$118)
+($P1026*VLOOKUP($S1026+12,rate_basefnd,8)))</f>
        <v>5547.1893100000007</v>
      </c>
      <c r="AA1026" s="1">
        <f>(($D1026*'fnd base rates'!I$107)
+($E1026*'fnd base rates'!I$108)
+($F1026*'fnd base rates'!I$109)
+($G1026*'fnd base rates'!I$110)
+($H1026*'fnd base rates'!I$111)
+($I1026*'fnd base rates'!I$112)
+($J1026*'fnd base rates'!I$113)
+($K1026*'fnd base rates'!I$114)
+($M1026*'fnd base rates'!I$116)
+($N1026*'fnd base rates'!I$117)
+($O1026*'fnd base rates'!I$118)
+($P1026*VLOOKUP($S1026+12,rate_basefnd,9)))
*$R1026</f>
        <v>3301.1400000000003</v>
      </c>
      <c r="AB1026" s="1">
        <f>(($D1026*'fnd base rates'!J$107)
+($E1026*'fnd base rates'!J$108)
+($F1026*'fnd base rates'!J$109)
+($G1026*'fnd base rates'!J$110)
+($H1026*'fnd base rates'!J$111)
+($I1026*'fnd base rates'!J$112)
+($J1026*'fnd base rates'!J$113)
+($K1026*'fnd base rates'!J$114)
+($M1026*'fnd base rates'!J$116)
+($N1026*'fnd base rates'!J$117)
+($O1026*'fnd base rates'!J$118)
+($P1026*VLOOKUP($S1026+12,rate_basefnd,10)))
*$R1026</f>
        <v>2881.42</v>
      </c>
      <c r="AC1026" s="1">
        <f>(($D1026*'fnd base rates'!K$107)
+($E1026*'fnd base rates'!K$108)
+($F1026*'fnd base rates'!K$109)
+($G1026*'fnd base rates'!K$110)
+($H1026*'fnd base rates'!K$111)
+($I1026*'fnd base rates'!K$112)
+($J1026*'fnd base rates'!K$113)
+($K1026*'fnd base rates'!K$114)
+($M1026*'fnd base rates'!K$116)
+($N1026*'fnd base rates'!K$117)
+($O1026*'fnd base rates'!K$118)
+($P1026*VLOOKUP($S1026+12,rate_basefnd,11)))
*$R1026</f>
        <v>11727.674121</v>
      </c>
      <c r="AD1026" s="1">
        <f>(($D1026*'fnd base rates'!L$107)
+($E1026*'fnd base rates'!L$108)
+($F1026*'fnd base rates'!L$109)
+($G1026*'fnd base rates'!L$110)
+($H1026*'fnd base rates'!L$111)
+($I1026*'fnd base rates'!L$112)
+($J1026*'fnd base rates'!L$113)
+($K1026*'fnd base rates'!L$114)
+($M1026*'fnd base rates'!L$116)
+($N1026*'fnd base rates'!L$117)
+($O1026*'fnd base rates'!L$118)
+($P1026*VLOOKUP($S1026+12,rate_basefnd,12)))</f>
        <v>15275.497466000001</v>
      </c>
      <c r="AE1026" s="1">
        <f>(($D1026*'fnd base rates'!M$107)
+($E1026*'fnd base rates'!M$108)
+($F1026*'fnd base rates'!M$109)
+($G1026*'fnd base rates'!M$110)
+($H1026*'fnd base rates'!M$111)
+($I1026*'fnd base rates'!M$112)
+($J1026*'fnd base rates'!M$113)
+($K1026*'fnd base rates'!M$114)
+($M1026*'fnd base rates'!M$116)
+($N1026*'fnd base rates'!M$117)
+($O1026*'fnd base rates'!M$118)
+($P1026*VLOOKUP($S1026+12,rate_basefnd,13)))</f>
        <v>0</v>
      </c>
      <c r="AF1026" s="4">
        <f t="shared" si="1147"/>
        <v>112819.1237</v>
      </c>
      <c r="AH1026" s="4">
        <f t="shared" si="1148"/>
        <v>3515287658</v>
      </c>
      <c r="AI1026" s="4" t="str">
        <f t="shared" si="1149"/>
        <v>3515</v>
      </c>
      <c r="AJ1026" s="2" t="str">
        <f t="shared" si="1150"/>
        <v>287</v>
      </c>
      <c r="AK1026" s="2" t="str">
        <f t="shared" si="1151"/>
        <v>658</v>
      </c>
      <c r="AL1026" s="4">
        <f t="shared" si="1152"/>
        <v>1</v>
      </c>
      <c r="AM1026" s="4">
        <f t="shared" si="1144"/>
        <v>11</v>
      </c>
      <c r="AN1026" s="4">
        <f t="shared" si="1153"/>
        <v>112819.1237</v>
      </c>
      <c r="AO1026" s="4">
        <f t="shared" si="1154"/>
        <v>10256</v>
      </c>
      <c r="AP1026" s="4">
        <f t="shared" si="1155"/>
        <v>0</v>
      </c>
      <c r="AQ1026" s="2">
        <v>10256</v>
      </c>
      <c r="AW1026" s="4">
        <v>10236</v>
      </c>
      <c r="AX1026" s="5">
        <f t="shared" si="1156"/>
        <v>20</v>
      </c>
      <c r="AY1026" s="4">
        <v>10256</v>
      </c>
      <c r="BB1026" s="4">
        <f t="shared" ref="BB1026" si="1212">BC1026-BA1026</f>
        <v>0</v>
      </c>
    </row>
    <row r="1027" spans="1:54" s="4" customFormat="1">
      <c r="A1027" s="278">
        <v>3515</v>
      </c>
      <c r="B1027" s="2">
        <v>3515287767</v>
      </c>
      <c r="C1027" s="10" t="s">
        <v>1203</v>
      </c>
      <c r="D1027" s="15">
        <f>'fnd enro'!D1027</f>
        <v>0</v>
      </c>
      <c r="E1027" s="15">
        <f>'fnd enro'!E1027</f>
        <v>0</v>
      </c>
      <c r="F1027" s="15">
        <f>'fnd enro'!F1027</f>
        <v>6</v>
      </c>
      <c r="G1027" s="15">
        <f>'fnd enro'!G1027</f>
        <v>42</v>
      </c>
      <c r="H1027" s="15">
        <f>'fnd enro'!H1027</f>
        <v>5</v>
      </c>
      <c r="I1027" s="15">
        <f>'fnd enro'!I1027</f>
        <v>0</v>
      </c>
      <c r="J1027" s="15">
        <f>'fnd enro'!J1027</f>
        <v>0</v>
      </c>
      <c r="K1027" s="16">
        <f>'fnd enro'!K1027</f>
        <v>2.0299</v>
      </c>
      <c r="L1027" s="15">
        <f>'fnd enro'!L1027</f>
        <v>0</v>
      </c>
      <c r="M1027" s="15">
        <f>'fnd enro'!M1027</f>
        <v>0</v>
      </c>
      <c r="N1027" s="15">
        <f>'fnd enro'!N1027</f>
        <v>0</v>
      </c>
      <c r="O1027" s="15">
        <f>'fnd enro'!O1027</f>
        <v>0</v>
      </c>
      <c r="P1027" s="15">
        <f>'fnd enro'!P1027</f>
        <v>14</v>
      </c>
      <c r="Q1027" s="15">
        <f>'fnd enro'!R1027</f>
        <v>53</v>
      </c>
      <c r="R1027" s="16">
        <f t="shared" si="1146"/>
        <v>1</v>
      </c>
      <c r="S1027" s="15">
        <f>VALUE('fnd enro'!Q1027)</f>
        <v>8</v>
      </c>
      <c r="T1027" s="2"/>
      <c r="U1027" s="1">
        <f>(($D1027*'fnd base rates'!C$107)
+($E1027*'fnd base rates'!C$108)
+($F1027*'fnd base rates'!C$109)
+($G1027*'fnd base rates'!C$110)
+($H1027*'fnd base rates'!C$111)
+($I1027*'fnd base rates'!C$112)
+($J1027*'fnd base rates'!C$113)
+($K1027*'fnd base rates'!C$114)
+($M1027*'fnd base rates'!C$116)
+($N1027*'fnd base rates'!C$117)
+($O1027*'fnd base rates'!C$118)
+($P1027*VLOOKUP($S1027+12,rate_basefnd,3)))
*$R1027</f>
        <v>28078.721529000002</v>
      </c>
      <c r="V1027" s="1">
        <f>(($D1027*'fnd base rates'!D$107)
+($E1027*'fnd base rates'!D$108)
+($F1027*'fnd base rates'!D$109)
+($G1027*'fnd base rates'!D$110)
+($H1027*'fnd base rates'!D$111)
+($I1027*'fnd base rates'!D$112)
+($J1027*'fnd base rates'!D$113)
+($K1027*'fnd base rates'!D$114)
+($M1027*'fnd base rates'!D$116)
+($N1027*'fnd base rates'!D$117)
+($O1027*'fnd base rates'!D$118)
+($P1027*VLOOKUP($S1027+12,rate_basefnd,4)))
*$R1027</f>
        <v>43138.55</v>
      </c>
      <c r="W1027" s="1">
        <f>(($D1027*'fnd base rates'!E$107)
+($E1027*'fnd base rates'!E$108)
+($F1027*'fnd base rates'!E$109)
+($G1027*'fnd base rates'!E$110)
+($H1027*'fnd base rates'!E$111)
+($I1027*'fnd base rates'!E$112)
+($J1027*'fnd base rates'!E$113)
+($K1027*'fnd base rates'!E$114)
+($M1027*'fnd base rates'!E$116)
+($N1027*'fnd base rates'!E$117)
+($O1027*'fnd base rates'!E$118)
+($P1027*VLOOKUP($S1027+12,rate_basefnd,5)))
*$R1027</f>
        <v>236970.70872699996</v>
      </c>
      <c r="X1027" s="1">
        <f>(($D1027*'fnd base rates'!F$107)
+($E1027*'fnd base rates'!F$108)
+($F1027*'fnd base rates'!F$109)
+($G1027*'fnd base rates'!F$110)
+($H1027*'fnd base rates'!F$111)
+($I1027*'fnd base rates'!F$112)
+($J1027*'fnd base rates'!F$113)
+($K1027*'fnd base rates'!F$114)
+($M1027*'fnd base rates'!F$116)
+($N1027*'fnd base rates'!F$117)
+($O1027*'fnd base rates'!F$118)
+($P1027*VLOOKUP($S1027+12,rate_basefnd,6)))
*$R1027</f>
        <v>61924.284245999996</v>
      </c>
      <c r="Y1027" s="1">
        <f>(($D1027*'fnd base rates'!G$107)
+($E1027*'fnd base rates'!G$108)
+($F1027*'fnd base rates'!G$109)
+($G1027*'fnd base rates'!G$110)
+($H1027*'fnd base rates'!G$111)
+($I1027*'fnd base rates'!G$112)
+($J1027*'fnd base rates'!G$113)
+($K1027*'fnd base rates'!G$114)
+($M1027*'fnd base rates'!G$116)
+($N1027*'fnd base rates'!G$117)
+($O1027*'fnd base rates'!G$118)
+($P1027*VLOOKUP($S1027+12,rate_basefnd,7)))
*$R1027</f>
        <v>10054.085367</v>
      </c>
      <c r="Z1027" s="1">
        <f>(($D1027*'fnd base rates'!H$107)
+($E1027*'fnd base rates'!H$108)
+($F1027*'fnd base rates'!H$109)
+($G1027*'fnd base rates'!H$110)
+($H1027*'fnd base rates'!H$111)
+($I1027*'fnd base rates'!H$112)
+($J1027*'fnd base rates'!H$113)
+($K1027*'fnd base rates'!H$114)
+($M1027*'fnd base rates'!H$116)
+($N1027*'fnd base rates'!H$117)
+($O1027*'fnd base rates'!H$118)
+($P1027*VLOOKUP($S1027+12,rate_basefnd,8)))</f>
        <v>26856.052130000004</v>
      </c>
      <c r="AA1027" s="1">
        <f>(($D1027*'fnd base rates'!I$107)
+($E1027*'fnd base rates'!I$108)
+($F1027*'fnd base rates'!I$109)
+($G1027*'fnd base rates'!I$110)
+($H1027*'fnd base rates'!I$111)
+($I1027*'fnd base rates'!I$112)
+($J1027*'fnd base rates'!I$113)
+($K1027*'fnd base rates'!I$114)
+($M1027*'fnd base rates'!I$116)
+($N1027*'fnd base rates'!I$117)
+($O1027*'fnd base rates'!I$118)
+($P1027*VLOOKUP($S1027+12,rate_basefnd,9)))
*$R1027</f>
        <v>16293.04</v>
      </c>
      <c r="AB1027" s="1">
        <f>(($D1027*'fnd base rates'!J$107)
+($E1027*'fnd base rates'!J$108)
+($F1027*'fnd base rates'!J$109)
+($G1027*'fnd base rates'!J$110)
+($H1027*'fnd base rates'!J$111)
+($I1027*'fnd base rates'!J$112)
+($J1027*'fnd base rates'!J$113)
+($K1027*'fnd base rates'!J$114)
+($M1027*'fnd base rates'!J$116)
+($N1027*'fnd base rates'!J$117)
+($O1027*'fnd base rates'!J$118)
+($P1027*VLOOKUP($S1027+12,rate_basefnd,10)))
*$R1027</f>
        <v>16801.240000000002</v>
      </c>
      <c r="AC1027" s="1">
        <f>(($D1027*'fnd base rates'!K$107)
+($E1027*'fnd base rates'!K$108)
+($F1027*'fnd base rates'!K$109)
+($G1027*'fnd base rates'!K$110)
+($H1027*'fnd base rates'!K$111)
+($I1027*'fnd base rates'!K$112)
+($J1027*'fnd base rates'!K$113)
+($K1027*'fnd base rates'!K$114)
+($M1027*'fnd base rates'!K$116)
+($N1027*'fnd base rates'!K$117)
+($O1027*'fnd base rates'!K$118)
+($P1027*VLOOKUP($S1027+12,rate_basefnd,11)))
*$R1027</f>
        <v>56142.482583000005</v>
      </c>
      <c r="AD1027" s="1">
        <f>(($D1027*'fnd base rates'!L$107)
+($E1027*'fnd base rates'!L$108)
+($F1027*'fnd base rates'!L$109)
+($G1027*'fnd base rates'!L$110)
+($H1027*'fnd base rates'!L$111)
+($I1027*'fnd base rates'!L$112)
+($J1027*'fnd base rates'!L$113)
+($K1027*'fnd base rates'!L$114)
+($M1027*'fnd base rates'!L$116)
+($N1027*'fnd base rates'!L$117)
+($O1027*'fnd base rates'!L$118)
+($P1027*VLOOKUP($S1027+12,rate_basefnd,12)))</f>
        <v>76173.800518000004</v>
      </c>
      <c r="AE1027" s="1">
        <f>(($D1027*'fnd base rates'!M$107)
+($E1027*'fnd base rates'!M$108)
+($F1027*'fnd base rates'!M$109)
+($G1027*'fnd base rates'!M$110)
+($H1027*'fnd base rates'!M$111)
+($I1027*'fnd base rates'!M$112)
+($J1027*'fnd base rates'!M$113)
+($K1027*'fnd base rates'!M$114)
+($M1027*'fnd base rates'!M$116)
+($N1027*'fnd base rates'!M$117)
+($O1027*'fnd base rates'!M$118)
+($P1027*VLOOKUP($S1027+12,rate_basefnd,13)))</f>
        <v>0</v>
      </c>
      <c r="AF1027" s="4">
        <f t="shared" si="1147"/>
        <v>572432.96510000003</v>
      </c>
      <c r="AH1027" s="4">
        <f t="shared" si="1148"/>
        <v>3515287767</v>
      </c>
      <c r="AI1027" s="4" t="str">
        <f t="shared" si="1149"/>
        <v>3515</v>
      </c>
      <c r="AJ1027" s="2" t="str">
        <f t="shared" si="1150"/>
        <v>287</v>
      </c>
      <c r="AK1027" s="2" t="str">
        <f t="shared" si="1151"/>
        <v>767</v>
      </c>
      <c r="AL1027" s="4">
        <f t="shared" si="1152"/>
        <v>1</v>
      </c>
      <c r="AM1027" s="4">
        <f t="shared" si="1144"/>
        <v>53</v>
      </c>
      <c r="AN1027" s="4">
        <f t="shared" si="1153"/>
        <v>572432.96510000003</v>
      </c>
      <c r="AO1027" s="4">
        <f t="shared" si="1154"/>
        <v>10801</v>
      </c>
      <c r="AP1027" s="4">
        <f t="shared" si="1155"/>
        <v>0</v>
      </c>
      <c r="AQ1027" s="2">
        <v>10801</v>
      </c>
      <c r="AW1027" s="4">
        <v>10773</v>
      </c>
      <c r="AX1027" s="5">
        <f t="shared" si="1156"/>
        <v>28</v>
      </c>
      <c r="AY1027" s="4">
        <v>10801</v>
      </c>
      <c r="BB1027" s="4">
        <f t="shared" ref="BB1027" si="1213">BC1027-BA1027</f>
        <v>0</v>
      </c>
    </row>
    <row r="1028" spans="1:54" s="4" customFormat="1">
      <c r="A1028" s="278">
        <v>3515</v>
      </c>
      <c r="B1028" s="2">
        <v>3515287778</v>
      </c>
      <c r="C1028" s="10" t="s">
        <v>1203</v>
      </c>
      <c r="D1028" s="15">
        <f>'fnd enro'!D1028</f>
        <v>0</v>
      </c>
      <c r="E1028" s="15">
        <f>'fnd enro'!E1028</f>
        <v>0</v>
      </c>
      <c r="F1028" s="15">
        <f>'fnd enro'!F1028</f>
        <v>0</v>
      </c>
      <c r="G1028" s="15">
        <f>'fnd enro'!G1028</f>
        <v>3</v>
      </c>
      <c r="H1028" s="15">
        <f>'fnd enro'!H1028</f>
        <v>0</v>
      </c>
      <c r="I1028" s="15">
        <f>'fnd enro'!I1028</f>
        <v>0</v>
      </c>
      <c r="J1028" s="15">
        <f>'fnd enro'!J1028</f>
        <v>0</v>
      </c>
      <c r="K1028" s="16">
        <f>'fnd enro'!K1028</f>
        <v>0.1149</v>
      </c>
      <c r="L1028" s="15">
        <f>'fnd enro'!L1028</f>
        <v>0</v>
      </c>
      <c r="M1028" s="15">
        <f>'fnd enro'!M1028</f>
        <v>1</v>
      </c>
      <c r="N1028" s="15">
        <f>'fnd enro'!N1028</f>
        <v>0</v>
      </c>
      <c r="O1028" s="15">
        <f>'fnd enro'!O1028</f>
        <v>0</v>
      </c>
      <c r="P1028" s="15">
        <f>'fnd enro'!P1028</f>
        <v>2</v>
      </c>
      <c r="Q1028" s="15">
        <f>'fnd enro'!R1028</f>
        <v>3</v>
      </c>
      <c r="R1028" s="16">
        <f t="shared" si="1146"/>
        <v>1</v>
      </c>
      <c r="S1028" s="15">
        <f>VALUE('fnd enro'!Q1028)</f>
        <v>9</v>
      </c>
      <c r="T1028" s="2"/>
      <c r="U1028" s="1">
        <f>(($D1028*'fnd base rates'!C$107)
+($E1028*'fnd base rates'!C$108)
+($F1028*'fnd base rates'!C$109)
+($G1028*'fnd base rates'!C$110)
+($H1028*'fnd base rates'!C$111)
+($I1028*'fnd base rates'!C$112)
+($J1028*'fnd base rates'!C$113)
+($K1028*'fnd base rates'!C$114)
+($M1028*'fnd base rates'!C$116)
+($N1028*'fnd base rates'!C$117)
+($O1028*'fnd base rates'!C$118)
+($P1028*VLOOKUP($S1028+12,rate_basefnd,3)))
*$R1028</f>
        <v>1768.1168790000002</v>
      </c>
      <c r="V1028" s="1">
        <f>(($D1028*'fnd base rates'!D$107)
+($E1028*'fnd base rates'!D$108)
+($F1028*'fnd base rates'!D$109)
+($G1028*'fnd base rates'!D$110)
+($H1028*'fnd base rates'!D$111)
+($I1028*'fnd base rates'!D$112)
+($J1028*'fnd base rates'!D$113)
+($K1028*'fnd base rates'!D$114)
+($M1028*'fnd base rates'!D$116)
+($N1028*'fnd base rates'!D$117)
+($O1028*'fnd base rates'!D$118)
+($P1028*VLOOKUP($S1028+12,rate_basefnd,4)))
*$R1028</f>
        <v>3004.8199999999997</v>
      </c>
      <c r="W1028" s="1">
        <f>(($D1028*'fnd base rates'!E$107)
+($E1028*'fnd base rates'!E$108)
+($F1028*'fnd base rates'!E$109)
+($G1028*'fnd base rates'!E$110)
+($H1028*'fnd base rates'!E$111)
+($I1028*'fnd base rates'!E$112)
+($J1028*'fnd base rates'!E$113)
+($K1028*'fnd base rates'!E$114)
+($M1028*'fnd base rates'!E$116)
+($N1028*'fnd base rates'!E$117)
+($O1028*'fnd base rates'!E$118)
+($P1028*VLOOKUP($S1028+12,rate_basefnd,5)))
*$R1028</f>
        <v>18564.205776999999</v>
      </c>
      <c r="X1028" s="1">
        <f>(($D1028*'fnd base rates'!F$107)
+($E1028*'fnd base rates'!F$108)
+($F1028*'fnd base rates'!F$109)
+($G1028*'fnd base rates'!F$110)
+($H1028*'fnd base rates'!F$111)
+($I1028*'fnd base rates'!F$112)
+($J1028*'fnd base rates'!F$113)
+($K1028*'fnd base rates'!F$114)
+($M1028*'fnd base rates'!F$116)
+($N1028*'fnd base rates'!F$117)
+($O1028*'fnd base rates'!F$118)
+($P1028*VLOOKUP($S1028+12,rate_basefnd,6)))
*$R1028</f>
        <v>3739.6851459999998</v>
      </c>
      <c r="Y1028" s="1">
        <f>(($D1028*'fnd base rates'!G$107)
+($E1028*'fnd base rates'!G$108)
+($F1028*'fnd base rates'!G$109)
+($G1028*'fnd base rates'!G$110)
+($H1028*'fnd base rates'!G$111)
+($I1028*'fnd base rates'!G$112)
+($J1028*'fnd base rates'!G$113)
+($K1028*'fnd base rates'!G$114)
+($M1028*'fnd base rates'!G$116)
+($N1028*'fnd base rates'!G$117)
+($O1028*'fnd base rates'!G$118)
+($P1028*VLOOKUP($S1028+12,rate_basefnd,7)))
*$R1028</f>
        <v>801.33841699999994</v>
      </c>
      <c r="Z1028" s="1">
        <f>(($D1028*'fnd base rates'!H$107)
+($E1028*'fnd base rates'!H$108)
+($F1028*'fnd base rates'!H$109)
+($G1028*'fnd base rates'!H$110)
+($H1028*'fnd base rates'!H$111)
+($I1028*'fnd base rates'!H$112)
+($J1028*'fnd base rates'!H$113)
+($K1028*'fnd base rates'!H$114)
+($M1028*'fnd base rates'!H$116)
+($N1028*'fnd base rates'!H$117)
+($O1028*'fnd base rates'!H$118)
+($P1028*VLOOKUP($S1028+12,rate_basefnd,8)))</f>
        <v>1667.70163</v>
      </c>
      <c r="AA1028" s="1">
        <f>(($D1028*'fnd base rates'!I$107)
+($E1028*'fnd base rates'!I$108)
+($F1028*'fnd base rates'!I$109)
+($G1028*'fnd base rates'!I$110)
+($H1028*'fnd base rates'!I$111)
+($I1028*'fnd base rates'!I$112)
+($J1028*'fnd base rates'!I$113)
+($K1028*'fnd base rates'!I$114)
+($M1028*'fnd base rates'!I$116)
+($N1028*'fnd base rates'!I$117)
+($O1028*'fnd base rates'!I$118)
+($P1028*VLOOKUP($S1028+12,rate_basefnd,9)))
*$R1028</f>
        <v>1131.26</v>
      </c>
      <c r="AB1028" s="1">
        <f>(($D1028*'fnd base rates'!J$107)
+($E1028*'fnd base rates'!J$108)
+($F1028*'fnd base rates'!J$109)
+($G1028*'fnd base rates'!J$110)
+($H1028*'fnd base rates'!J$111)
+($I1028*'fnd base rates'!J$112)
+($J1028*'fnd base rates'!J$113)
+($K1028*'fnd base rates'!J$114)
+($M1028*'fnd base rates'!J$116)
+($N1028*'fnd base rates'!J$117)
+($O1028*'fnd base rates'!J$118)
+($P1028*VLOOKUP($S1028+12,rate_basefnd,10)))
*$R1028</f>
        <v>1780.04</v>
      </c>
      <c r="AC1028" s="1">
        <f>(($D1028*'fnd base rates'!K$107)
+($E1028*'fnd base rates'!K$108)
+($F1028*'fnd base rates'!K$109)
+($G1028*'fnd base rates'!K$110)
+($H1028*'fnd base rates'!K$111)
+($I1028*'fnd base rates'!K$112)
+($J1028*'fnd base rates'!K$113)
+($K1028*'fnd base rates'!K$114)
+($M1028*'fnd base rates'!K$116)
+($N1028*'fnd base rates'!K$117)
+($O1028*'fnd base rates'!K$118)
+($P1028*VLOOKUP($S1028+12,rate_basefnd,11)))
*$R1028</f>
        <v>3440.7020330000005</v>
      </c>
      <c r="AD1028" s="1">
        <f>(($D1028*'fnd base rates'!L$107)
+($E1028*'fnd base rates'!L$108)
+($F1028*'fnd base rates'!L$109)
+($G1028*'fnd base rates'!L$110)
+($H1028*'fnd base rates'!L$111)
+($I1028*'fnd base rates'!L$112)
+($J1028*'fnd base rates'!L$113)
+($K1028*'fnd base rates'!L$114)
+($M1028*'fnd base rates'!L$116)
+($N1028*'fnd base rates'!L$117)
+($O1028*'fnd base rates'!L$118)
+($P1028*VLOOKUP($S1028+12,rate_basefnd,12)))</f>
        <v>5185.9002180000007</v>
      </c>
      <c r="AE1028" s="1">
        <f>(($D1028*'fnd base rates'!M$107)
+($E1028*'fnd base rates'!M$108)
+($F1028*'fnd base rates'!M$109)
+($G1028*'fnd base rates'!M$110)
+($H1028*'fnd base rates'!M$111)
+($I1028*'fnd base rates'!M$112)
+($J1028*'fnd base rates'!M$113)
+($K1028*'fnd base rates'!M$114)
+($M1028*'fnd base rates'!M$116)
+($N1028*'fnd base rates'!M$117)
+($O1028*'fnd base rates'!M$118)
+($P1028*VLOOKUP($S1028+12,rate_basefnd,13)))</f>
        <v>0</v>
      </c>
      <c r="AF1028" s="4">
        <f t="shared" si="1147"/>
        <v>41083.770100000002</v>
      </c>
      <c r="AH1028" s="4">
        <f t="shared" si="1148"/>
        <v>3515287778</v>
      </c>
      <c r="AI1028" s="4" t="str">
        <f t="shared" si="1149"/>
        <v>3515</v>
      </c>
      <c r="AJ1028" s="2" t="str">
        <f t="shared" si="1150"/>
        <v>287</v>
      </c>
      <c r="AK1028" s="2" t="str">
        <f t="shared" si="1151"/>
        <v>778</v>
      </c>
      <c r="AL1028" s="4">
        <f t="shared" si="1152"/>
        <v>1</v>
      </c>
      <c r="AM1028" s="4">
        <f t="shared" si="1144"/>
        <v>3</v>
      </c>
      <c r="AN1028" s="4">
        <f t="shared" si="1153"/>
        <v>41083.770100000002</v>
      </c>
      <c r="AO1028" s="4">
        <f t="shared" si="1154"/>
        <v>13695</v>
      </c>
      <c r="AP1028" s="4">
        <f t="shared" si="1155"/>
        <v>0</v>
      </c>
      <c r="AQ1028" s="2">
        <v>13695</v>
      </c>
      <c r="AW1028" s="4">
        <v>13642</v>
      </c>
      <c r="AX1028" s="5">
        <f t="shared" si="1156"/>
        <v>53</v>
      </c>
      <c r="AY1028" s="4">
        <v>13695</v>
      </c>
      <c r="BB1028" s="4">
        <f t="shared" ref="BB1028" si="1214">BC1028-BA1028</f>
        <v>0</v>
      </c>
    </row>
    <row r="1029" spans="1:54" s="4" customFormat="1">
      <c r="A1029" s="278">
        <v>3516</v>
      </c>
      <c r="B1029" s="2">
        <v>3516332005</v>
      </c>
      <c r="C1029" s="10" t="s">
        <v>1119</v>
      </c>
      <c r="D1029" s="15">
        <f>'fnd enro'!D1029</f>
        <v>0</v>
      </c>
      <c r="E1029" s="15">
        <f>'fnd enro'!E1029</f>
        <v>0</v>
      </c>
      <c r="F1029" s="15">
        <f>'fnd enro'!F1029</f>
        <v>0</v>
      </c>
      <c r="G1029" s="15">
        <f>'fnd enro'!G1029</f>
        <v>0</v>
      </c>
      <c r="H1029" s="15">
        <f>'fnd enro'!H1029</f>
        <v>21</v>
      </c>
      <c r="I1029" s="15">
        <f>'fnd enro'!I1029</f>
        <v>17</v>
      </c>
      <c r="J1029" s="15">
        <f>'fnd enro'!J1029</f>
        <v>0</v>
      </c>
      <c r="K1029" s="16">
        <f>'fnd enro'!K1029</f>
        <v>1.4554</v>
      </c>
      <c r="L1029" s="15">
        <f>'fnd enro'!L1029</f>
        <v>0</v>
      </c>
      <c r="M1029" s="15">
        <f>'fnd enro'!M1029</f>
        <v>0</v>
      </c>
      <c r="N1029" s="15">
        <f>'fnd enro'!N1029</f>
        <v>1</v>
      </c>
      <c r="O1029" s="15">
        <f>'fnd enro'!O1029</f>
        <v>2</v>
      </c>
      <c r="P1029" s="15">
        <f>'fnd enro'!P1029</f>
        <v>10</v>
      </c>
      <c r="Q1029" s="15">
        <f>'fnd enro'!R1029</f>
        <v>38</v>
      </c>
      <c r="R1029" s="16">
        <f t="shared" si="1146"/>
        <v>1</v>
      </c>
      <c r="S1029" s="15">
        <f>VALUE('fnd enro'!Q1029)</f>
        <v>7</v>
      </c>
      <c r="T1029" s="2"/>
      <c r="U1029" s="1">
        <f>(($D1029*'fnd base rates'!C$107)
+($E1029*'fnd base rates'!C$108)
+($F1029*'fnd base rates'!C$109)
+($G1029*'fnd base rates'!C$110)
+($H1029*'fnd base rates'!C$111)
+($I1029*'fnd base rates'!C$112)
+($J1029*'fnd base rates'!C$113)
+($K1029*'fnd base rates'!C$114)
+($M1029*'fnd base rates'!C$116)
+($N1029*'fnd base rates'!C$117)
+($O1029*'fnd base rates'!C$118)
+($P1029*VLOOKUP($S1029+12,rate_basefnd,3)))
*$R1029</f>
        <v>20376.737133999999</v>
      </c>
      <c r="V1029" s="1">
        <f>(($D1029*'fnd base rates'!D$107)
+($E1029*'fnd base rates'!D$108)
+($F1029*'fnd base rates'!D$109)
+($G1029*'fnd base rates'!D$110)
+($H1029*'fnd base rates'!D$111)
+($I1029*'fnd base rates'!D$112)
+($J1029*'fnd base rates'!D$113)
+($K1029*'fnd base rates'!D$114)
+($M1029*'fnd base rates'!D$116)
+($N1029*'fnd base rates'!D$117)
+($O1029*'fnd base rates'!D$118)
+($P1029*VLOOKUP($S1029+12,rate_basefnd,4)))
*$R1029</f>
        <v>31278.799999999999</v>
      </c>
      <c r="W1029" s="1">
        <f>(($D1029*'fnd base rates'!E$107)
+($E1029*'fnd base rates'!E$108)
+($F1029*'fnd base rates'!E$109)
+($G1029*'fnd base rates'!E$110)
+($H1029*'fnd base rates'!E$111)
+($I1029*'fnd base rates'!E$112)
+($J1029*'fnd base rates'!E$113)
+($K1029*'fnd base rates'!E$114)
+($M1029*'fnd base rates'!E$116)
+($N1029*'fnd base rates'!E$117)
+($O1029*'fnd base rates'!E$118)
+($P1029*VLOOKUP($S1029+12,rate_basefnd,5)))
*$R1029</f>
        <v>181770.89984199998</v>
      </c>
      <c r="X1029" s="1">
        <f>(($D1029*'fnd base rates'!F$107)
+($E1029*'fnd base rates'!F$108)
+($F1029*'fnd base rates'!F$109)
+($G1029*'fnd base rates'!F$110)
+($H1029*'fnd base rates'!F$111)
+($I1029*'fnd base rates'!F$112)
+($J1029*'fnd base rates'!F$113)
+($K1029*'fnd base rates'!F$114)
+($M1029*'fnd base rates'!F$116)
+($N1029*'fnd base rates'!F$117)
+($O1029*'fnd base rates'!F$118)
+($P1029*VLOOKUP($S1029+12,rate_basefnd,6)))
*$R1029</f>
        <v>34807.098516000005</v>
      </c>
      <c r="Y1029" s="1">
        <f>(($D1029*'fnd base rates'!G$107)
+($E1029*'fnd base rates'!G$108)
+($F1029*'fnd base rates'!G$109)
+($G1029*'fnd base rates'!G$110)
+($H1029*'fnd base rates'!G$111)
+($I1029*'fnd base rates'!G$112)
+($J1029*'fnd base rates'!G$113)
+($K1029*'fnd base rates'!G$114)
+($M1029*'fnd base rates'!G$116)
+($N1029*'fnd base rates'!G$117)
+($O1029*'fnd base rates'!G$118)
+($P1029*VLOOKUP($S1029+12,rate_basefnd,7)))
*$R1029</f>
        <v>7594.6632820000004</v>
      </c>
      <c r="Z1029" s="1">
        <f>(($D1029*'fnd base rates'!H$107)
+($E1029*'fnd base rates'!H$108)
+($F1029*'fnd base rates'!H$109)
+($G1029*'fnd base rates'!H$110)
+($H1029*'fnd base rates'!H$111)
+($I1029*'fnd base rates'!H$112)
+($J1029*'fnd base rates'!H$113)
+($K1029*'fnd base rates'!H$114)
+($M1029*'fnd base rates'!H$116)
+($N1029*'fnd base rates'!H$117)
+($O1029*'fnd base rates'!H$118)
+($P1029*VLOOKUP($S1029+12,rate_basefnd,8)))</f>
        <v>24541.233980000001</v>
      </c>
      <c r="AA1029" s="1">
        <f>(($D1029*'fnd base rates'!I$107)
+($E1029*'fnd base rates'!I$108)
+($F1029*'fnd base rates'!I$109)
+($G1029*'fnd base rates'!I$110)
+($H1029*'fnd base rates'!I$111)
+($I1029*'fnd base rates'!I$112)
+($J1029*'fnd base rates'!I$113)
+($K1029*'fnd base rates'!I$114)
+($M1029*'fnd base rates'!I$116)
+($N1029*'fnd base rates'!I$117)
+($O1029*'fnd base rates'!I$118)
+($P1029*VLOOKUP($S1029+12,rate_basefnd,9)))
*$R1029</f>
        <v>15370.380000000001</v>
      </c>
      <c r="AB1029" s="1">
        <f>(($D1029*'fnd base rates'!J$107)
+($E1029*'fnd base rates'!J$108)
+($F1029*'fnd base rates'!J$109)
+($G1029*'fnd base rates'!J$110)
+($H1029*'fnd base rates'!J$111)
+($I1029*'fnd base rates'!J$112)
+($J1029*'fnd base rates'!J$113)
+($K1029*'fnd base rates'!J$114)
+($M1029*'fnd base rates'!J$116)
+($N1029*'fnd base rates'!J$117)
+($O1029*'fnd base rates'!J$118)
+($P1029*VLOOKUP($S1029+12,rate_basefnd,10)))
*$R1029</f>
        <v>20529.099999999999</v>
      </c>
      <c r="AC1029" s="1">
        <f>(($D1029*'fnd base rates'!K$107)
+($E1029*'fnd base rates'!K$108)
+($F1029*'fnd base rates'!K$109)
+($G1029*'fnd base rates'!K$110)
+($H1029*'fnd base rates'!K$111)
+($I1029*'fnd base rates'!K$112)
+($J1029*'fnd base rates'!K$113)
+($K1029*'fnd base rates'!K$114)
+($M1029*'fnd base rates'!K$116)
+($N1029*'fnd base rates'!K$117)
+($O1029*'fnd base rates'!K$118)
+($P1029*VLOOKUP($S1029+12,rate_basefnd,11)))
*$R1029</f>
        <v>43243.542417999997</v>
      </c>
      <c r="AD1029" s="1">
        <f>(($D1029*'fnd base rates'!L$107)
+($E1029*'fnd base rates'!L$108)
+($F1029*'fnd base rates'!L$109)
+($G1029*'fnd base rates'!L$110)
+($H1029*'fnd base rates'!L$111)
+($I1029*'fnd base rates'!L$112)
+($J1029*'fnd base rates'!L$113)
+($K1029*'fnd base rates'!L$114)
+($M1029*'fnd base rates'!L$116)
+($N1029*'fnd base rates'!L$117)
+($O1029*'fnd base rates'!L$118)
+($P1029*VLOOKUP($S1029+12,rate_basefnd,12)))</f>
        <v>54740.229428000006</v>
      </c>
      <c r="AE1029" s="1">
        <f>(($D1029*'fnd base rates'!M$107)
+($E1029*'fnd base rates'!M$108)
+($F1029*'fnd base rates'!M$109)
+($G1029*'fnd base rates'!M$110)
+($H1029*'fnd base rates'!M$111)
+($I1029*'fnd base rates'!M$112)
+($J1029*'fnd base rates'!M$113)
+($K1029*'fnd base rates'!M$114)
+($M1029*'fnd base rates'!M$116)
+($N1029*'fnd base rates'!M$117)
+($O1029*'fnd base rates'!M$118)
+($P1029*VLOOKUP($S1029+12,rate_basefnd,13)))</f>
        <v>0</v>
      </c>
      <c r="AF1029" s="4">
        <f t="shared" si="1147"/>
        <v>434252.68459999998</v>
      </c>
      <c r="AH1029" s="4">
        <f t="shared" si="1148"/>
        <v>3516332005</v>
      </c>
      <c r="AI1029" s="4" t="str">
        <f t="shared" si="1149"/>
        <v>3516</v>
      </c>
      <c r="AJ1029" s="2" t="str">
        <f t="shared" si="1150"/>
        <v>332</v>
      </c>
      <c r="AK1029" s="2" t="str">
        <f t="shared" si="1151"/>
        <v>005</v>
      </c>
      <c r="AL1029" s="4">
        <f t="shared" si="1152"/>
        <v>1</v>
      </c>
      <c r="AM1029" s="4">
        <f t="shared" si="1144"/>
        <v>38</v>
      </c>
      <c r="AN1029" s="4">
        <f t="shared" si="1153"/>
        <v>434252.68459999998</v>
      </c>
      <c r="AO1029" s="4">
        <f t="shared" si="1154"/>
        <v>11428</v>
      </c>
      <c r="AP1029" s="4">
        <f t="shared" si="1155"/>
        <v>0</v>
      </c>
      <c r="AQ1029" s="2">
        <v>11428</v>
      </c>
      <c r="AW1029" s="4">
        <v>11402</v>
      </c>
      <c r="AX1029" s="5">
        <f t="shared" si="1156"/>
        <v>26</v>
      </c>
      <c r="AY1029" s="4">
        <v>11428</v>
      </c>
      <c r="BB1029" s="4">
        <f t="shared" ref="BB1029" si="1215">BC1029-BA1029</f>
        <v>0</v>
      </c>
    </row>
    <row r="1030" spans="1:54" s="4" customFormat="1">
      <c r="A1030" s="278">
        <v>3516</v>
      </c>
      <c r="B1030" s="2">
        <v>3516332061</v>
      </c>
      <c r="C1030" s="10" t="s">
        <v>1119</v>
      </c>
      <c r="D1030" s="15">
        <f>'fnd enro'!D1030</f>
        <v>0</v>
      </c>
      <c r="E1030" s="15">
        <f>'fnd enro'!E1030</f>
        <v>0</v>
      </c>
      <c r="F1030" s="15">
        <f>'fnd enro'!F1030</f>
        <v>0</v>
      </c>
      <c r="G1030" s="15">
        <f>'fnd enro'!G1030</f>
        <v>0</v>
      </c>
      <c r="H1030" s="15">
        <f>'fnd enro'!H1030</f>
        <v>8</v>
      </c>
      <c r="I1030" s="15">
        <f>'fnd enro'!I1030</f>
        <v>2</v>
      </c>
      <c r="J1030" s="15">
        <f>'fnd enro'!J1030</f>
        <v>0</v>
      </c>
      <c r="K1030" s="16">
        <f>'fnd enro'!K1030</f>
        <v>0.38300000000000001</v>
      </c>
      <c r="L1030" s="15">
        <f>'fnd enro'!L1030</f>
        <v>0</v>
      </c>
      <c r="M1030" s="15">
        <f>'fnd enro'!M1030</f>
        <v>0</v>
      </c>
      <c r="N1030" s="15">
        <f>'fnd enro'!N1030</f>
        <v>0</v>
      </c>
      <c r="O1030" s="15">
        <f>'fnd enro'!O1030</f>
        <v>0</v>
      </c>
      <c r="P1030" s="15">
        <f>'fnd enro'!P1030</f>
        <v>7</v>
      </c>
      <c r="Q1030" s="15">
        <f>'fnd enro'!R1030</f>
        <v>10</v>
      </c>
      <c r="R1030" s="16">
        <f t="shared" si="1146"/>
        <v>1</v>
      </c>
      <c r="S1030" s="15">
        <f>VALUE('fnd enro'!Q1030)</f>
        <v>10</v>
      </c>
      <c r="T1030" s="2"/>
      <c r="U1030" s="1">
        <f>(($D1030*'fnd base rates'!C$107)
+($E1030*'fnd base rates'!C$108)
+($F1030*'fnd base rates'!C$109)
+($G1030*'fnd base rates'!C$110)
+($H1030*'fnd base rates'!C$111)
+($I1030*'fnd base rates'!C$112)
+($J1030*'fnd base rates'!C$113)
+($K1030*'fnd base rates'!C$114)
+($M1030*'fnd base rates'!C$116)
+($N1030*'fnd base rates'!C$117)
+($O1030*'fnd base rates'!C$118)
+($P1030*VLOOKUP($S1030+12,rate_basefnd,3)))
*$R1030</f>
        <v>5616.4129299999995</v>
      </c>
      <c r="V1030" s="1">
        <f>(($D1030*'fnd base rates'!D$107)
+($E1030*'fnd base rates'!D$108)
+($F1030*'fnd base rates'!D$109)
+($G1030*'fnd base rates'!D$110)
+($H1030*'fnd base rates'!D$111)
+($I1030*'fnd base rates'!D$112)
+($J1030*'fnd base rates'!D$113)
+($K1030*'fnd base rates'!D$114)
+($M1030*'fnd base rates'!D$116)
+($N1030*'fnd base rates'!D$117)
+($O1030*'fnd base rates'!D$118)
+($P1030*VLOOKUP($S1030+12,rate_basefnd,4)))
*$R1030</f>
        <v>9648.52</v>
      </c>
      <c r="W1030" s="1">
        <f>(($D1030*'fnd base rates'!E$107)
+($E1030*'fnd base rates'!E$108)
+($F1030*'fnd base rates'!E$109)
+($G1030*'fnd base rates'!E$110)
+($H1030*'fnd base rates'!E$111)
+($I1030*'fnd base rates'!E$112)
+($J1030*'fnd base rates'!E$113)
+($K1030*'fnd base rates'!E$114)
+($M1030*'fnd base rates'!E$116)
+($N1030*'fnd base rates'!E$117)
+($O1030*'fnd base rates'!E$118)
+($P1030*VLOOKUP($S1030+12,rate_basefnd,5)))
*$R1030</f>
        <v>58575.77259</v>
      </c>
      <c r="X1030" s="1">
        <f>(($D1030*'fnd base rates'!F$107)
+($E1030*'fnd base rates'!F$108)
+($F1030*'fnd base rates'!F$109)
+($G1030*'fnd base rates'!F$110)
+($H1030*'fnd base rates'!F$111)
+($I1030*'fnd base rates'!F$112)
+($J1030*'fnd base rates'!F$113)
+($K1030*'fnd base rates'!F$114)
+($M1030*'fnd base rates'!F$116)
+($N1030*'fnd base rates'!F$117)
+($O1030*'fnd base rates'!F$118)
+($P1030*VLOOKUP($S1030+12,rate_basefnd,6)))
*$R1030</f>
        <v>9291.6438200000011</v>
      </c>
      <c r="Y1030" s="1">
        <f>(($D1030*'fnd base rates'!G$107)
+($E1030*'fnd base rates'!G$108)
+($F1030*'fnd base rates'!G$109)
+($G1030*'fnd base rates'!G$110)
+($H1030*'fnd base rates'!G$111)
+($I1030*'fnd base rates'!G$112)
+($J1030*'fnd base rates'!G$113)
+($K1030*'fnd base rates'!G$114)
+($M1030*'fnd base rates'!G$116)
+($N1030*'fnd base rates'!G$117)
+($O1030*'fnd base rates'!G$118)
+($P1030*VLOOKUP($S1030+12,rate_basefnd,7)))
*$R1030</f>
        <v>2704.0713900000001</v>
      </c>
      <c r="Z1030" s="1">
        <f>(($D1030*'fnd base rates'!H$107)
+($E1030*'fnd base rates'!H$108)
+($F1030*'fnd base rates'!H$109)
+($G1030*'fnd base rates'!H$110)
+($H1030*'fnd base rates'!H$111)
+($I1030*'fnd base rates'!H$112)
+($J1030*'fnd base rates'!H$113)
+($K1030*'fnd base rates'!H$114)
+($M1030*'fnd base rates'!H$116)
+($N1030*'fnd base rates'!H$117)
+($O1030*'fnd base rates'!H$118)
+($P1030*VLOOKUP($S1030+12,rate_basefnd,8)))</f>
        <v>5759.8120999999992</v>
      </c>
      <c r="AA1030" s="1">
        <f>(($D1030*'fnd base rates'!I$107)
+($E1030*'fnd base rates'!I$108)
+($F1030*'fnd base rates'!I$109)
+($G1030*'fnd base rates'!I$110)
+($H1030*'fnd base rates'!I$111)
+($I1030*'fnd base rates'!I$112)
+($J1030*'fnd base rates'!I$113)
+($K1030*'fnd base rates'!I$114)
+($M1030*'fnd base rates'!I$116)
+($N1030*'fnd base rates'!I$117)
+($O1030*'fnd base rates'!I$118)
+($P1030*VLOOKUP($S1030+12,rate_basefnd,9)))
*$R1030</f>
        <v>4424.0999999999995</v>
      </c>
      <c r="AB1030" s="1">
        <f>(($D1030*'fnd base rates'!J$107)
+($E1030*'fnd base rates'!J$108)
+($F1030*'fnd base rates'!J$109)
+($G1030*'fnd base rates'!J$110)
+($H1030*'fnd base rates'!J$111)
+($I1030*'fnd base rates'!J$112)
+($J1030*'fnd base rates'!J$113)
+($K1030*'fnd base rates'!J$114)
+($M1030*'fnd base rates'!J$116)
+($N1030*'fnd base rates'!J$117)
+($O1030*'fnd base rates'!J$118)
+($P1030*VLOOKUP($S1030+12,rate_basefnd,10)))
*$R1030</f>
        <v>7783.04</v>
      </c>
      <c r="AC1030" s="1">
        <f>(($D1030*'fnd base rates'!K$107)
+($E1030*'fnd base rates'!K$108)
+($F1030*'fnd base rates'!K$109)
+($G1030*'fnd base rates'!K$110)
+($H1030*'fnd base rates'!K$111)
+($I1030*'fnd base rates'!K$112)
+($J1030*'fnd base rates'!K$113)
+($K1030*'fnd base rates'!K$114)
+($M1030*'fnd base rates'!K$116)
+($N1030*'fnd base rates'!K$117)
+($O1030*'fnd base rates'!K$118)
+($P1030*VLOOKUP($S1030+12,rate_basefnd,11)))
*$R1030</f>
        <v>11241.70011</v>
      </c>
      <c r="AD1030" s="1">
        <f>(($D1030*'fnd base rates'!L$107)
+($E1030*'fnd base rates'!L$108)
+($F1030*'fnd base rates'!L$109)
+($G1030*'fnd base rates'!L$110)
+($H1030*'fnd base rates'!L$111)
+($I1030*'fnd base rates'!L$112)
+($J1030*'fnd base rates'!L$113)
+($K1030*'fnd base rates'!L$114)
+($M1030*'fnd base rates'!L$116)
+($N1030*'fnd base rates'!L$117)
+($O1030*'fnd base rates'!L$118)
+($P1030*VLOOKUP($S1030+12,rate_basefnd,12)))</f>
        <v>16946.074060000003</v>
      </c>
      <c r="AE1030" s="1">
        <f>(($D1030*'fnd base rates'!M$107)
+($E1030*'fnd base rates'!M$108)
+($F1030*'fnd base rates'!M$109)
+($G1030*'fnd base rates'!M$110)
+($H1030*'fnd base rates'!M$111)
+($I1030*'fnd base rates'!M$112)
+($J1030*'fnd base rates'!M$113)
+($K1030*'fnd base rates'!M$114)
+($M1030*'fnd base rates'!M$116)
+($N1030*'fnd base rates'!M$117)
+($O1030*'fnd base rates'!M$118)
+($P1030*VLOOKUP($S1030+12,rate_basefnd,13)))</f>
        <v>0</v>
      </c>
      <c r="AF1030" s="4">
        <f t="shared" si="1147"/>
        <v>131991.147</v>
      </c>
      <c r="AH1030" s="4">
        <f t="shared" si="1148"/>
        <v>3516332061</v>
      </c>
      <c r="AI1030" s="4" t="str">
        <f t="shared" si="1149"/>
        <v>3516</v>
      </c>
      <c r="AJ1030" s="2" t="str">
        <f t="shared" si="1150"/>
        <v>332</v>
      </c>
      <c r="AK1030" s="2" t="str">
        <f t="shared" si="1151"/>
        <v>061</v>
      </c>
      <c r="AL1030" s="4">
        <f t="shared" si="1152"/>
        <v>1</v>
      </c>
      <c r="AM1030" s="4">
        <f t="shared" si="1144"/>
        <v>10</v>
      </c>
      <c r="AN1030" s="4">
        <f t="shared" si="1153"/>
        <v>131991.147</v>
      </c>
      <c r="AO1030" s="4">
        <f t="shared" si="1154"/>
        <v>13199</v>
      </c>
      <c r="AP1030" s="4">
        <f t="shared" si="1155"/>
        <v>0</v>
      </c>
      <c r="AQ1030" s="2">
        <v>13199</v>
      </c>
      <c r="AW1030" s="4">
        <v>13140</v>
      </c>
      <c r="AX1030" s="5">
        <f t="shared" si="1156"/>
        <v>59</v>
      </c>
      <c r="AY1030" s="4">
        <v>13199</v>
      </c>
      <c r="BB1030" s="4">
        <f t="shared" ref="BB1030" si="1216">BC1030-BA1030</f>
        <v>0</v>
      </c>
    </row>
    <row r="1031" spans="1:54" s="4" customFormat="1">
      <c r="A1031" s="278">
        <v>3516</v>
      </c>
      <c r="B1031" s="2">
        <v>3516332086</v>
      </c>
      <c r="C1031" s="10" t="s">
        <v>1119</v>
      </c>
      <c r="D1031" s="15">
        <f>'fnd enro'!D1031</f>
        <v>0</v>
      </c>
      <c r="E1031" s="15">
        <f>'fnd enro'!E1031</f>
        <v>0</v>
      </c>
      <c r="F1031" s="15">
        <f>'fnd enro'!F1031</f>
        <v>0</v>
      </c>
      <c r="G1031" s="15">
        <f>'fnd enro'!G1031</f>
        <v>0</v>
      </c>
      <c r="H1031" s="15">
        <f>'fnd enro'!H1031</f>
        <v>1</v>
      </c>
      <c r="I1031" s="15">
        <f>'fnd enro'!I1031</f>
        <v>0</v>
      </c>
      <c r="J1031" s="15">
        <f>'fnd enro'!J1031</f>
        <v>0</v>
      </c>
      <c r="K1031" s="16">
        <f>'fnd enro'!K1031</f>
        <v>3.8300000000000001E-2</v>
      </c>
      <c r="L1031" s="15">
        <f>'fnd enro'!L1031</f>
        <v>0</v>
      </c>
      <c r="M1031" s="15">
        <f>'fnd enro'!M1031</f>
        <v>0</v>
      </c>
      <c r="N1031" s="15">
        <f>'fnd enro'!N1031</f>
        <v>0</v>
      </c>
      <c r="O1031" s="15">
        <f>'fnd enro'!O1031</f>
        <v>0</v>
      </c>
      <c r="P1031" s="15">
        <f>'fnd enro'!P1031</f>
        <v>0</v>
      </c>
      <c r="Q1031" s="15">
        <f>'fnd enro'!R1031</f>
        <v>1</v>
      </c>
      <c r="R1031" s="16">
        <f t="shared" si="1146"/>
        <v>1</v>
      </c>
      <c r="S1031" s="15">
        <f>VALUE('fnd enro'!Q1031)</f>
        <v>7</v>
      </c>
      <c r="T1031" s="2"/>
      <c r="U1031" s="1">
        <f>(($D1031*'fnd base rates'!C$107)
+($E1031*'fnd base rates'!C$108)
+($F1031*'fnd base rates'!C$109)
+($G1031*'fnd base rates'!C$110)
+($H1031*'fnd base rates'!C$111)
+($I1031*'fnd base rates'!C$112)
+($J1031*'fnd base rates'!C$113)
+($K1031*'fnd base rates'!C$114)
+($M1031*'fnd base rates'!C$116)
+($N1031*'fnd base rates'!C$117)
+($O1031*'fnd base rates'!C$118)
+($P1031*VLOOKUP($S1031+12,rate_basefnd,3)))
*$R1031</f>
        <v>512.52229299999999</v>
      </c>
      <c r="V1031" s="1">
        <f>(($D1031*'fnd base rates'!D$107)
+($E1031*'fnd base rates'!D$108)
+($F1031*'fnd base rates'!D$109)
+($G1031*'fnd base rates'!D$110)
+($H1031*'fnd base rates'!D$111)
+($I1031*'fnd base rates'!D$112)
+($J1031*'fnd base rates'!D$113)
+($K1031*'fnd base rates'!D$114)
+($M1031*'fnd base rates'!D$116)
+($N1031*'fnd base rates'!D$117)
+($O1031*'fnd base rates'!D$118)
+($P1031*VLOOKUP($S1031+12,rate_basefnd,4)))
*$R1031</f>
        <v>732.13</v>
      </c>
      <c r="W1031" s="1">
        <f>(($D1031*'fnd base rates'!E$107)
+($E1031*'fnd base rates'!E$108)
+($F1031*'fnd base rates'!E$109)
+($G1031*'fnd base rates'!E$110)
+($H1031*'fnd base rates'!E$111)
+($I1031*'fnd base rates'!E$112)
+($J1031*'fnd base rates'!E$113)
+($K1031*'fnd base rates'!E$114)
+($M1031*'fnd base rates'!E$116)
+($N1031*'fnd base rates'!E$117)
+($O1031*'fnd base rates'!E$118)
+($P1031*VLOOKUP($S1031+12,rate_basefnd,5)))
*$R1031</f>
        <v>3307.735259</v>
      </c>
      <c r="X1031" s="1">
        <f>(($D1031*'fnd base rates'!F$107)
+($E1031*'fnd base rates'!F$108)
+($F1031*'fnd base rates'!F$109)
+($G1031*'fnd base rates'!F$110)
+($H1031*'fnd base rates'!F$111)
+($I1031*'fnd base rates'!F$112)
+($J1031*'fnd base rates'!F$113)
+($K1031*'fnd base rates'!F$114)
+($M1031*'fnd base rates'!F$116)
+($N1031*'fnd base rates'!F$117)
+($O1031*'fnd base rates'!F$118)
+($P1031*VLOOKUP($S1031+12,rate_basefnd,6)))
*$R1031</f>
        <v>949.92838200000006</v>
      </c>
      <c r="Y1031" s="1">
        <f>(($D1031*'fnd base rates'!G$107)
+($E1031*'fnd base rates'!G$108)
+($F1031*'fnd base rates'!G$109)
+($G1031*'fnd base rates'!G$110)
+($H1031*'fnd base rates'!G$111)
+($I1031*'fnd base rates'!G$112)
+($J1031*'fnd base rates'!G$113)
+($K1031*'fnd base rates'!G$114)
+($M1031*'fnd base rates'!G$116)
+($N1031*'fnd base rates'!G$117)
+($O1031*'fnd base rates'!G$118)
+($P1031*VLOOKUP($S1031+12,rate_basefnd,7)))
*$R1031</f>
        <v>161.06613899999999</v>
      </c>
      <c r="Z1031" s="1">
        <f>(($D1031*'fnd base rates'!H$107)
+($E1031*'fnd base rates'!H$108)
+($F1031*'fnd base rates'!H$109)
+($G1031*'fnd base rates'!H$110)
+($H1031*'fnd base rates'!H$111)
+($I1031*'fnd base rates'!H$112)
+($J1031*'fnd base rates'!H$113)
+($K1031*'fnd base rates'!H$114)
+($M1031*'fnd base rates'!H$116)
+($N1031*'fnd base rates'!H$117)
+($O1031*'fnd base rates'!H$118)
+($P1031*VLOOKUP($S1031+12,rate_basefnd,8)))</f>
        <v>500.77720999999997</v>
      </c>
      <c r="AA1031" s="1">
        <f>(($D1031*'fnd base rates'!I$107)
+($E1031*'fnd base rates'!I$108)
+($F1031*'fnd base rates'!I$109)
+($G1031*'fnd base rates'!I$110)
+($H1031*'fnd base rates'!I$111)
+($I1031*'fnd base rates'!I$112)
+($J1031*'fnd base rates'!I$113)
+($K1031*'fnd base rates'!I$114)
+($M1031*'fnd base rates'!I$116)
+($N1031*'fnd base rates'!I$117)
+($O1031*'fnd base rates'!I$118)
+($P1031*VLOOKUP($S1031+12,rate_basefnd,9)))
*$R1031</f>
        <v>336.12</v>
      </c>
      <c r="AB1031" s="1">
        <f>(($D1031*'fnd base rates'!J$107)
+($E1031*'fnd base rates'!J$108)
+($F1031*'fnd base rates'!J$109)
+($G1031*'fnd base rates'!J$110)
+($H1031*'fnd base rates'!J$111)
+($I1031*'fnd base rates'!J$112)
+($J1031*'fnd base rates'!J$113)
+($K1031*'fnd base rates'!J$114)
+($M1031*'fnd base rates'!J$116)
+($N1031*'fnd base rates'!J$117)
+($O1031*'fnd base rates'!J$118)
+($P1031*VLOOKUP($S1031+12,rate_basefnd,10)))
*$R1031</f>
        <v>238.1</v>
      </c>
      <c r="AC1031" s="1">
        <f>(($D1031*'fnd base rates'!K$107)
+($E1031*'fnd base rates'!K$108)
+($F1031*'fnd base rates'!K$109)
+($G1031*'fnd base rates'!K$110)
+($H1031*'fnd base rates'!K$111)
+($I1031*'fnd base rates'!K$112)
+($J1031*'fnd base rates'!K$113)
+($K1031*'fnd base rates'!K$114)
+($M1031*'fnd base rates'!K$116)
+($N1031*'fnd base rates'!K$117)
+($O1031*'fnd base rates'!K$118)
+($P1031*VLOOKUP($S1031+12,rate_basefnd,11)))
*$R1031</f>
        <v>1130.3140109999999</v>
      </c>
      <c r="AD1031" s="1">
        <f>(($D1031*'fnd base rates'!L$107)
+($E1031*'fnd base rates'!L$108)
+($F1031*'fnd base rates'!L$109)
+($G1031*'fnd base rates'!L$110)
+($H1031*'fnd base rates'!L$111)
+($I1031*'fnd base rates'!L$112)
+($J1031*'fnd base rates'!L$113)
+($K1031*'fnd base rates'!L$114)
+($M1031*'fnd base rates'!L$116)
+($N1031*'fnd base rates'!L$117)
+($O1031*'fnd base rates'!L$118)
+($P1031*VLOOKUP($S1031+12,rate_basefnd,12)))</f>
        <v>1351.523406</v>
      </c>
      <c r="AE1031" s="1">
        <f>(($D1031*'fnd base rates'!M$107)
+($E1031*'fnd base rates'!M$108)
+($F1031*'fnd base rates'!M$109)
+($G1031*'fnd base rates'!M$110)
+($H1031*'fnd base rates'!M$111)
+($I1031*'fnd base rates'!M$112)
+($J1031*'fnd base rates'!M$113)
+($K1031*'fnd base rates'!M$114)
+($M1031*'fnd base rates'!M$116)
+($N1031*'fnd base rates'!M$117)
+($O1031*'fnd base rates'!M$118)
+($P1031*VLOOKUP($S1031+12,rate_basefnd,13)))</f>
        <v>0</v>
      </c>
      <c r="AF1031" s="4">
        <f t="shared" si="1147"/>
        <v>9220.2167000000009</v>
      </c>
      <c r="AH1031" s="4">
        <f t="shared" si="1148"/>
        <v>3516332086</v>
      </c>
      <c r="AI1031" s="4" t="str">
        <f t="shared" si="1149"/>
        <v>3516</v>
      </c>
      <c r="AJ1031" s="2" t="str">
        <f t="shared" si="1150"/>
        <v>332</v>
      </c>
      <c r="AK1031" s="2" t="str">
        <f t="shared" si="1151"/>
        <v>086</v>
      </c>
      <c r="AL1031" s="4">
        <f t="shared" si="1152"/>
        <v>1</v>
      </c>
      <c r="AM1031" s="4">
        <f t="shared" si="1144"/>
        <v>1</v>
      </c>
      <c r="AN1031" s="4">
        <f t="shared" si="1153"/>
        <v>9220.2167000000009</v>
      </c>
      <c r="AO1031" s="4">
        <f t="shared" si="1154"/>
        <v>9220</v>
      </c>
      <c r="AP1031" s="4">
        <f t="shared" si="1155"/>
        <v>0</v>
      </c>
      <c r="AQ1031" s="2">
        <v>9220</v>
      </c>
      <c r="AW1031" s="4">
        <v>9202</v>
      </c>
      <c r="AX1031" s="5">
        <f t="shared" si="1156"/>
        <v>18</v>
      </c>
      <c r="AY1031" s="4">
        <v>9220</v>
      </c>
      <c r="BB1031" s="4">
        <f t="shared" ref="BB1031" si="1217">BC1031-BA1031</f>
        <v>0</v>
      </c>
    </row>
    <row r="1032" spans="1:54" s="4" customFormat="1">
      <c r="A1032" s="278">
        <v>3516</v>
      </c>
      <c r="B1032" s="2">
        <v>3516332087</v>
      </c>
      <c r="C1032" s="10" t="s">
        <v>1119</v>
      </c>
      <c r="D1032" s="15">
        <f>'fnd enro'!D1032</f>
        <v>0</v>
      </c>
      <c r="E1032" s="15">
        <f>'fnd enro'!E1032</f>
        <v>0</v>
      </c>
      <c r="F1032" s="15">
        <f>'fnd enro'!F1032</f>
        <v>0</v>
      </c>
      <c r="G1032" s="15">
        <f>'fnd enro'!G1032</f>
        <v>0</v>
      </c>
      <c r="H1032" s="15">
        <f>'fnd enro'!H1032</f>
        <v>1</v>
      </c>
      <c r="I1032" s="15">
        <f>'fnd enro'!I1032</f>
        <v>1</v>
      </c>
      <c r="J1032" s="15">
        <f>'fnd enro'!J1032</f>
        <v>0</v>
      </c>
      <c r="K1032" s="16">
        <f>'fnd enro'!K1032</f>
        <v>7.6600000000000001E-2</v>
      </c>
      <c r="L1032" s="15">
        <f>'fnd enro'!L1032</f>
        <v>0</v>
      </c>
      <c r="M1032" s="15">
        <f>'fnd enro'!M1032</f>
        <v>0</v>
      </c>
      <c r="N1032" s="15">
        <f>'fnd enro'!N1032</f>
        <v>0</v>
      </c>
      <c r="O1032" s="15">
        <f>'fnd enro'!O1032</f>
        <v>1</v>
      </c>
      <c r="P1032" s="15">
        <f>'fnd enro'!P1032</f>
        <v>1</v>
      </c>
      <c r="Q1032" s="15">
        <f>'fnd enro'!R1032</f>
        <v>2</v>
      </c>
      <c r="R1032" s="16">
        <f t="shared" si="1146"/>
        <v>1</v>
      </c>
      <c r="S1032" s="15">
        <f>VALUE('fnd enro'!Q1032)</f>
        <v>5</v>
      </c>
      <c r="T1032" s="2"/>
      <c r="U1032" s="1">
        <f>(($D1032*'fnd base rates'!C$107)
+($E1032*'fnd base rates'!C$108)
+($F1032*'fnd base rates'!C$109)
+($G1032*'fnd base rates'!C$110)
+($H1032*'fnd base rates'!C$111)
+($I1032*'fnd base rates'!C$112)
+($J1032*'fnd base rates'!C$113)
+($K1032*'fnd base rates'!C$114)
+($M1032*'fnd base rates'!C$116)
+($N1032*'fnd base rates'!C$117)
+($O1032*'fnd base rates'!C$118)
+($P1032*VLOOKUP($S1032+12,rate_basefnd,3)))
*$R1032</f>
        <v>1166.9345860000001</v>
      </c>
      <c r="V1032" s="1">
        <f>(($D1032*'fnd base rates'!D$107)
+($E1032*'fnd base rates'!D$108)
+($F1032*'fnd base rates'!D$109)
+($G1032*'fnd base rates'!D$110)
+($H1032*'fnd base rates'!D$111)
+($I1032*'fnd base rates'!D$112)
+($J1032*'fnd base rates'!D$113)
+($K1032*'fnd base rates'!D$114)
+($M1032*'fnd base rates'!D$116)
+($N1032*'fnd base rates'!D$117)
+($O1032*'fnd base rates'!D$118)
+($P1032*VLOOKUP($S1032+12,rate_basefnd,4)))
*$R1032</f>
        <v>1880.4299999999998</v>
      </c>
      <c r="W1032" s="1">
        <f>(($D1032*'fnd base rates'!E$107)
+($E1032*'fnd base rates'!E$108)
+($F1032*'fnd base rates'!E$109)
+($G1032*'fnd base rates'!E$110)
+($H1032*'fnd base rates'!E$111)
+($I1032*'fnd base rates'!E$112)
+($J1032*'fnd base rates'!E$113)
+($K1032*'fnd base rates'!E$114)
+($M1032*'fnd base rates'!E$116)
+($N1032*'fnd base rates'!E$117)
+($O1032*'fnd base rates'!E$118)
+($P1032*VLOOKUP($S1032+12,rate_basefnd,5)))
*$R1032</f>
        <v>11653.900518</v>
      </c>
      <c r="X1032" s="1">
        <f>(($D1032*'fnd base rates'!F$107)
+($E1032*'fnd base rates'!F$108)
+($F1032*'fnd base rates'!F$109)
+($G1032*'fnd base rates'!F$110)
+($H1032*'fnd base rates'!F$111)
+($I1032*'fnd base rates'!F$112)
+($J1032*'fnd base rates'!F$113)
+($K1032*'fnd base rates'!F$114)
+($M1032*'fnd base rates'!F$116)
+($N1032*'fnd base rates'!F$117)
+($O1032*'fnd base rates'!F$118)
+($P1032*VLOOKUP($S1032+12,rate_basefnd,6)))
*$R1032</f>
        <v>1946.0567639999999</v>
      </c>
      <c r="Y1032" s="1">
        <f>(($D1032*'fnd base rates'!G$107)
+($E1032*'fnd base rates'!G$108)
+($F1032*'fnd base rates'!G$109)
+($G1032*'fnd base rates'!G$110)
+($H1032*'fnd base rates'!G$111)
+($I1032*'fnd base rates'!G$112)
+($J1032*'fnd base rates'!G$113)
+($K1032*'fnd base rates'!G$114)
+($M1032*'fnd base rates'!G$116)
+($N1032*'fnd base rates'!G$117)
+($O1032*'fnd base rates'!G$118)
+($P1032*VLOOKUP($S1032+12,rate_basefnd,7)))
*$R1032</f>
        <v>486.67227800000001</v>
      </c>
      <c r="Z1032" s="1">
        <f>(($D1032*'fnd base rates'!H$107)
+($E1032*'fnd base rates'!H$108)
+($F1032*'fnd base rates'!H$109)
+($G1032*'fnd base rates'!H$110)
+($H1032*'fnd base rates'!H$111)
+($I1032*'fnd base rates'!H$112)
+($J1032*'fnd base rates'!H$113)
+($K1032*'fnd base rates'!H$114)
+($M1032*'fnd base rates'!H$116)
+($N1032*'fnd base rates'!H$117)
+($O1032*'fnd base rates'!H$118)
+($P1032*VLOOKUP($S1032+12,rate_basefnd,8)))</f>
        <v>1419.5544199999999</v>
      </c>
      <c r="AA1032" s="1">
        <f>(($D1032*'fnd base rates'!I$107)
+($E1032*'fnd base rates'!I$108)
+($F1032*'fnd base rates'!I$109)
+($G1032*'fnd base rates'!I$110)
+($H1032*'fnd base rates'!I$111)
+($I1032*'fnd base rates'!I$112)
+($J1032*'fnd base rates'!I$113)
+($K1032*'fnd base rates'!I$114)
+($M1032*'fnd base rates'!I$116)
+($N1032*'fnd base rates'!I$117)
+($O1032*'fnd base rates'!I$118)
+($P1032*VLOOKUP($S1032+12,rate_basefnd,9)))
*$R1032</f>
        <v>913.22</v>
      </c>
      <c r="AB1032" s="1">
        <f>(($D1032*'fnd base rates'!J$107)
+($E1032*'fnd base rates'!J$108)
+($F1032*'fnd base rates'!J$109)
+($G1032*'fnd base rates'!J$110)
+($H1032*'fnd base rates'!J$111)
+($I1032*'fnd base rates'!J$112)
+($J1032*'fnd base rates'!J$113)
+($K1032*'fnd base rates'!J$114)
+($M1032*'fnd base rates'!J$116)
+($N1032*'fnd base rates'!J$117)
+($O1032*'fnd base rates'!J$118)
+($P1032*VLOOKUP($S1032+12,rate_basefnd,10)))
*$R1032</f>
        <v>1355.26</v>
      </c>
      <c r="AC1032" s="1">
        <f>(($D1032*'fnd base rates'!K$107)
+($E1032*'fnd base rates'!K$108)
+($F1032*'fnd base rates'!K$109)
+($G1032*'fnd base rates'!K$110)
+($H1032*'fnd base rates'!K$111)
+($I1032*'fnd base rates'!K$112)
+($J1032*'fnd base rates'!K$113)
+($K1032*'fnd base rates'!K$114)
+($M1032*'fnd base rates'!K$116)
+($N1032*'fnd base rates'!K$117)
+($O1032*'fnd base rates'!K$118)
+($P1032*VLOOKUP($S1032+12,rate_basefnd,11)))
*$R1032</f>
        <v>2487.0780220000001</v>
      </c>
      <c r="AD1032" s="1">
        <f>(($D1032*'fnd base rates'!L$107)
+($E1032*'fnd base rates'!L$108)
+($F1032*'fnd base rates'!L$109)
+($G1032*'fnd base rates'!L$110)
+($H1032*'fnd base rates'!L$111)
+($I1032*'fnd base rates'!L$112)
+($J1032*'fnd base rates'!L$113)
+($K1032*'fnd base rates'!L$114)
+($M1032*'fnd base rates'!L$116)
+($N1032*'fnd base rates'!L$117)
+($O1032*'fnd base rates'!L$118)
+($P1032*VLOOKUP($S1032+12,rate_basefnd,12)))</f>
        <v>3237.0468120000005</v>
      </c>
      <c r="AE1032" s="1">
        <f>(($D1032*'fnd base rates'!M$107)
+($E1032*'fnd base rates'!M$108)
+($F1032*'fnd base rates'!M$109)
+($G1032*'fnd base rates'!M$110)
+($H1032*'fnd base rates'!M$111)
+($I1032*'fnd base rates'!M$112)
+($J1032*'fnd base rates'!M$113)
+($K1032*'fnd base rates'!M$114)
+($M1032*'fnd base rates'!M$116)
+($N1032*'fnd base rates'!M$117)
+($O1032*'fnd base rates'!M$118)
+($P1032*VLOOKUP($S1032+12,rate_basefnd,13)))</f>
        <v>0</v>
      </c>
      <c r="AF1032" s="4">
        <f t="shared" si="1147"/>
        <v>26546.153399999999</v>
      </c>
      <c r="AH1032" s="4">
        <f t="shared" si="1148"/>
        <v>3516332087</v>
      </c>
      <c r="AI1032" s="4" t="str">
        <f t="shared" si="1149"/>
        <v>3516</v>
      </c>
      <c r="AJ1032" s="2" t="str">
        <f t="shared" si="1150"/>
        <v>332</v>
      </c>
      <c r="AK1032" s="2" t="str">
        <f t="shared" si="1151"/>
        <v>087</v>
      </c>
      <c r="AL1032" s="4">
        <f t="shared" si="1152"/>
        <v>1</v>
      </c>
      <c r="AM1032" s="4">
        <f t="shared" si="1144"/>
        <v>2</v>
      </c>
      <c r="AN1032" s="4">
        <f t="shared" si="1153"/>
        <v>26546.153399999999</v>
      </c>
      <c r="AO1032" s="4">
        <f t="shared" si="1154"/>
        <v>13273</v>
      </c>
      <c r="AP1032" s="4">
        <f t="shared" si="1155"/>
        <v>0</v>
      </c>
      <c r="AQ1032" s="2">
        <v>13273</v>
      </c>
      <c r="AW1032" s="4">
        <v>13234</v>
      </c>
      <c r="AX1032" s="5">
        <f t="shared" si="1156"/>
        <v>39</v>
      </c>
      <c r="AY1032" s="4">
        <v>13273</v>
      </c>
      <c r="BB1032" s="4">
        <f t="shared" ref="BB1032" si="1218">BC1032-BA1032</f>
        <v>0</v>
      </c>
    </row>
    <row r="1033" spans="1:54" s="4" customFormat="1">
      <c r="A1033" s="278">
        <v>3516</v>
      </c>
      <c r="B1033" s="2">
        <v>3516332137</v>
      </c>
      <c r="C1033" s="10" t="s">
        <v>1119</v>
      </c>
      <c r="D1033" s="15">
        <f>'fnd enro'!D1033</f>
        <v>0</v>
      </c>
      <c r="E1033" s="15">
        <f>'fnd enro'!E1033</f>
        <v>0</v>
      </c>
      <c r="F1033" s="15">
        <f>'fnd enro'!F1033</f>
        <v>0</v>
      </c>
      <c r="G1033" s="15">
        <f>'fnd enro'!G1033</f>
        <v>0</v>
      </c>
      <c r="H1033" s="15">
        <f>'fnd enro'!H1033</f>
        <v>33</v>
      </c>
      <c r="I1033" s="15">
        <f>'fnd enro'!I1033</f>
        <v>23</v>
      </c>
      <c r="J1033" s="15">
        <f>'fnd enro'!J1033</f>
        <v>0</v>
      </c>
      <c r="K1033" s="16">
        <f>'fnd enro'!K1033</f>
        <v>2.1448</v>
      </c>
      <c r="L1033" s="15">
        <f>'fnd enro'!L1033</f>
        <v>0</v>
      </c>
      <c r="M1033" s="15">
        <f>'fnd enro'!M1033</f>
        <v>0</v>
      </c>
      <c r="N1033" s="15">
        <f>'fnd enro'!N1033</f>
        <v>3</v>
      </c>
      <c r="O1033" s="15">
        <f>'fnd enro'!O1033</f>
        <v>1</v>
      </c>
      <c r="P1033" s="15">
        <f>'fnd enro'!P1033</f>
        <v>45</v>
      </c>
      <c r="Q1033" s="15">
        <f>'fnd enro'!R1033</f>
        <v>56</v>
      </c>
      <c r="R1033" s="16">
        <f t="shared" si="1146"/>
        <v>1</v>
      </c>
      <c r="S1033" s="15">
        <f>VALUE('fnd enro'!Q1033)</f>
        <v>12</v>
      </c>
      <c r="T1033" s="2"/>
      <c r="U1033" s="1">
        <f>(($D1033*'fnd base rates'!C$107)
+($E1033*'fnd base rates'!C$108)
+($F1033*'fnd base rates'!C$109)
+($G1033*'fnd base rates'!C$110)
+($H1033*'fnd base rates'!C$111)
+($I1033*'fnd base rates'!C$112)
+($J1033*'fnd base rates'!C$113)
+($K1033*'fnd base rates'!C$114)
+($M1033*'fnd base rates'!C$116)
+($N1033*'fnd base rates'!C$117)
+($O1033*'fnd base rates'!C$118)
+($P1033*VLOOKUP($S1033+12,rate_basefnd,3)))
*$R1033</f>
        <v>32429.568407999999</v>
      </c>
      <c r="V1033" s="1">
        <f>(($D1033*'fnd base rates'!D$107)
+($E1033*'fnd base rates'!D$108)
+($F1033*'fnd base rates'!D$109)
+($G1033*'fnd base rates'!D$110)
+($H1033*'fnd base rates'!D$111)
+($I1033*'fnd base rates'!D$112)
+($J1033*'fnd base rates'!D$113)
+($K1033*'fnd base rates'!D$114)
+($M1033*'fnd base rates'!D$116)
+($N1033*'fnd base rates'!D$117)
+($O1033*'fnd base rates'!D$118)
+($P1033*VLOOKUP($S1033+12,rate_basefnd,4)))
*$R1033</f>
        <v>57512.11</v>
      </c>
      <c r="W1033" s="1">
        <f>(($D1033*'fnd base rates'!E$107)
+($E1033*'fnd base rates'!E$108)
+($F1033*'fnd base rates'!E$109)
+($G1033*'fnd base rates'!E$110)
+($H1033*'fnd base rates'!E$111)
+($I1033*'fnd base rates'!E$112)
+($J1033*'fnd base rates'!E$113)
+($K1033*'fnd base rates'!E$114)
+($M1033*'fnd base rates'!E$116)
+($N1033*'fnd base rates'!E$117)
+($O1033*'fnd base rates'!E$118)
+($P1033*VLOOKUP($S1033+12,rate_basefnd,5)))
*$R1033</f>
        <v>376541.19450400001</v>
      </c>
      <c r="X1033" s="1">
        <f>(($D1033*'fnd base rates'!F$107)
+($E1033*'fnd base rates'!F$108)
+($F1033*'fnd base rates'!F$109)
+($G1033*'fnd base rates'!F$110)
+($H1033*'fnd base rates'!F$111)
+($I1033*'fnd base rates'!F$112)
+($J1033*'fnd base rates'!F$113)
+($K1033*'fnd base rates'!F$114)
+($M1033*'fnd base rates'!F$116)
+($N1033*'fnd base rates'!F$117)
+($O1033*'fnd base rates'!F$118)
+($P1033*VLOOKUP($S1033+12,rate_basefnd,6)))
*$R1033</f>
        <v>51482.309392000003</v>
      </c>
      <c r="Y1033" s="1">
        <f>(($D1033*'fnd base rates'!G$107)
+($E1033*'fnd base rates'!G$108)
+($F1033*'fnd base rates'!G$109)
+($G1033*'fnd base rates'!G$110)
+($H1033*'fnd base rates'!G$111)
+($I1033*'fnd base rates'!G$112)
+($J1033*'fnd base rates'!G$113)
+($K1033*'fnd base rates'!G$114)
+($M1033*'fnd base rates'!G$116)
+($N1033*'fnd base rates'!G$117)
+($O1033*'fnd base rates'!G$118)
+($P1033*VLOOKUP($S1033+12,rate_basefnd,7)))
*$R1033</f>
        <v>16612.863784000001</v>
      </c>
      <c r="Z1033" s="1">
        <f>(($D1033*'fnd base rates'!H$107)
+($E1033*'fnd base rates'!H$108)
+($F1033*'fnd base rates'!H$109)
+($G1033*'fnd base rates'!H$110)
+($H1033*'fnd base rates'!H$111)
+($I1033*'fnd base rates'!H$112)
+($J1033*'fnd base rates'!H$113)
+($K1033*'fnd base rates'!H$114)
+($M1033*'fnd base rates'!H$116)
+($N1033*'fnd base rates'!H$117)
+($O1033*'fnd base rates'!H$118)
+($P1033*VLOOKUP($S1033+12,rate_basefnd,8)))</f>
        <v>36379.983760000003</v>
      </c>
      <c r="AA1033" s="1">
        <f>(($D1033*'fnd base rates'!I$107)
+($E1033*'fnd base rates'!I$108)
+($F1033*'fnd base rates'!I$109)
+($G1033*'fnd base rates'!I$110)
+($H1033*'fnd base rates'!I$111)
+($I1033*'fnd base rates'!I$112)
+($J1033*'fnd base rates'!I$113)
+($K1033*'fnd base rates'!I$114)
+($M1033*'fnd base rates'!I$116)
+($N1033*'fnd base rates'!I$117)
+($O1033*'fnd base rates'!I$118)
+($P1033*VLOOKUP($S1033+12,rate_basefnd,9)))
*$R1033</f>
        <v>27016.54</v>
      </c>
      <c r="AB1033" s="1">
        <f>(($D1033*'fnd base rates'!J$107)
+($E1033*'fnd base rates'!J$108)
+($F1033*'fnd base rates'!J$109)
+($G1033*'fnd base rates'!J$110)
+($H1033*'fnd base rates'!J$111)
+($I1033*'fnd base rates'!J$112)
+($J1033*'fnd base rates'!J$113)
+($K1033*'fnd base rates'!J$114)
+($M1033*'fnd base rates'!J$116)
+($N1033*'fnd base rates'!J$117)
+($O1033*'fnd base rates'!J$118)
+($P1033*VLOOKUP($S1033+12,rate_basefnd,10)))
*$R1033</f>
        <v>53114.729999999996</v>
      </c>
      <c r="AC1033" s="1">
        <f>(($D1033*'fnd base rates'!K$107)
+($E1033*'fnd base rates'!K$108)
+($F1033*'fnd base rates'!K$109)
+($G1033*'fnd base rates'!K$110)
+($H1033*'fnd base rates'!K$111)
+($I1033*'fnd base rates'!K$112)
+($J1033*'fnd base rates'!K$113)
+($K1033*'fnd base rates'!K$114)
+($M1033*'fnd base rates'!K$116)
+($N1033*'fnd base rates'!K$117)
+($O1033*'fnd base rates'!K$118)
+($P1033*VLOOKUP($S1033+12,rate_basefnd,11)))
*$R1033</f>
        <v>63746.724616</v>
      </c>
      <c r="AD1033" s="1">
        <f>(($D1033*'fnd base rates'!L$107)
+($E1033*'fnd base rates'!L$108)
+($F1033*'fnd base rates'!L$109)
+($G1033*'fnd base rates'!L$110)
+($H1033*'fnd base rates'!L$111)
+($I1033*'fnd base rates'!L$112)
+($J1033*'fnd base rates'!L$113)
+($K1033*'fnd base rates'!L$114)
+($M1033*'fnd base rates'!L$116)
+($N1033*'fnd base rates'!L$117)
+($O1033*'fnd base rates'!L$118)
+($P1033*VLOOKUP($S1033+12,rate_basefnd,12)))</f>
        <v>98948.560735999985</v>
      </c>
      <c r="AE1033" s="1">
        <f>(($D1033*'fnd base rates'!M$107)
+($E1033*'fnd base rates'!M$108)
+($F1033*'fnd base rates'!M$109)
+($G1033*'fnd base rates'!M$110)
+($H1033*'fnd base rates'!M$111)
+($I1033*'fnd base rates'!M$112)
+($J1033*'fnd base rates'!M$113)
+($K1033*'fnd base rates'!M$114)
+($M1033*'fnd base rates'!M$116)
+($N1033*'fnd base rates'!M$117)
+($O1033*'fnd base rates'!M$118)
+($P1033*VLOOKUP($S1033+12,rate_basefnd,13)))</f>
        <v>0</v>
      </c>
      <c r="AF1033" s="4">
        <f t="shared" si="1147"/>
        <v>813784.58519999997</v>
      </c>
      <c r="AH1033" s="4">
        <f t="shared" si="1148"/>
        <v>3516332137</v>
      </c>
      <c r="AI1033" s="4" t="str">
        <f t="shared" si="1149"/>
        <v>3516</v>
      </c>
      <c r="AJ1033" s="2" t="str">
        <f t="shared" si="1150"/>
        <v>332</v>
      </c>
      <c r="AK1033" s="2" t="str">
        <f t="shared" si="1151"/>
        <v>137</v>
      </c>
      <c r="AL1033" s="4">
        <f t="shared" si="1152"/>
        <v>1</v>
      </c>
      <c r="AM1033" s="4">
        <f t="shared" si="1144"/>
        <v>56</v>
      </c>
      <c r="AN1033" s="4">
        <f t="shared" si="1153"/>
        <v>813784.58519999997</v>
      </c>
      <c r="AO1033" s="4">
        <f t="shared" si="1154"/>
        <v>14532</v>
      </c>
      <c r="AP1033" s="4">
        <f t="shared" si="1155"/>
        <v>0</v>
      </c>
      <c r="AQ1033" s="2">
        <v>14532</v>
      </c>
      <c r="AW1033" s="4">
        <v>14431</v>
      </c>
      <c r="AX1033" s="5">
        <f t="shared" si="1156"/>
        <v>101</v>
      </c>
      <c r="AY1033" s="4">
        <v>14532</v>
      </c>
      <c r="BB1033" s="4">
        <f t="shared" ref="BB1033" si="1219">BC1033-BA1033</f>
        <v>0</v>
      </c>
    </row>
    <row r="1034" spans="1:54" s="4" customFormat="1">
      <c r="A1034" s="278">
        <v>3516</v>
      </c>
      <c r="B1034" s="2">
        <v>3516332275</v>
      </c>
      <c r="C1034" s="10" t="s">
        <v>1119</v>
      </c>
      <c r="D1034" s="15">
        <f>'fnd enro'!D1034</f>
        <v>0</v>
      </c>
      <c r="E1034" s="15">
        <f>'fnd enro'!E1034</f>
        <v>0</v>
      </c>
      <c r="F1034" s="15">
        <f>'fnd enro'!F1034</f>
        <v>0</v>
      </c>
      <c r="G1034" s="15">
        <f>'fnd enro'!G1034</f>
        <v>0</v>
      </c>
      <c r="H1034" s="15">
        <f>'fnd enro'!H1034</f>
        <v>1</v>
      </c>
      <c r="I1034" s="15">
        <f>'fnd enro'!I1034</f>
        <v>0</v>
      </c>
      <c r="J1034" s="15">
        <f>'fnd enro'!J1034</f>
        <v>0</v>
      </c>
      <c r="K1034" s="16">
        <f>'fnd enro'!K1034</f>
        <v>3.8300000000000001E-2</v>
      </c>
      <c r="L1034" s="15">
        <f>'fnd enro'!L1034</f>
        <v>0</v>
      </c>
      <c r="M1034" s="15">
        <f>'fnd enro'!M1034</f>
        <v>0</v>
      </c>
      <c r="N1034" s="15">
        <f>'fnd enro'!N1034</f>
        <v>0</v>
      </c>
      <c r="O1034" s="15">
        <f>'fnd enro'!O1034</f>
        <v>0</v>
      </c>
      <c r="P1034" s="15">
        <f>'fnd enro'!P1034</f>
        <v>1</v>
      </c>
      <c r="Q1034" s="15">
        <f>'fnd enro'!R1034</f>
        <v>1</v>
      </c>
      <c r="R1034" s="16">
        <f t="shared" si="1146"/>
        <v>1</v>
      </c>
      <c r="S1034" s="15">
        <f>VALUE('fnd enro'!Q1034)</f>
        <v>4</v>
      </c>
      <c r="T1034" s="2"/>
      <c r="U1034" s="1">
        <f>(($D1034*'fnd base rates'!C$107)
+($E1034*'fnd base rates'!C$108)
+($F1034*'fnd base rates'!C$109)
+($G1034*'fnd base rates'!C$110)
+($H1034*'fnd base rates'!C$111)
+($I1034*'fnd base rates'!C$112)
+($J1034*'fnd base rates'!C$113)
+($K1034*'fnd base rates'!C$114)
+($M1034*'fnd base rates'!C$116)
+($N1034*'fnd base rates'!C$117)
+($O1034*'fnd base rates'!C$118)
+($P1034*VLOOKUP($S1034+12,rate_basefnd,3)))
*$R1034</f>
        <v>567.69229299999995</v>
      </c>
      <c r="V1034" s="1">
        <f>(($D1034*'fnd base rates'!D$107)
+($E1034*'fnd base rates'!D$108)
+($F1034*'fnd base rates'!D$109)
+($G1034*'fnd base rates'!D$110)
+($H1034*'fnd base rates'!D$111)
+($I1034*'fnd base rates'!D$112)
+($J1034*'fnd base rates'!D$113)
+($K1034*'fnd base rates'!D$114)
+($M1034*'fnd base rates'!D$116)
+($N1034*'fnd base rates'!D$117)
+($O1034*'fnd base rates'!D$118)
+($P1034*VLOOKUP($S1034+12,rate_basefnd,4)))
*$R1034</f>
        <v>993.54</v>
      </c>
      <c r="W1034" s="1">
        <f>(($D1034*'fnd base rates'!E$107)
+($E1034*'fnd base rates'!E$108)
+($F1034*'fnd base rates'!E$109)
+($G1034*'fnd base rates'!E$110)
+($H1034*'fnd base rates'!E$111)
+($I1034*'fnd base rates'!E$112)
+($J1034*'fnd base rates'!E$113)
+($K1034*'fnd base rates'!E$114)
+($M1034*'fnd base rates'!E$116)
+($N1034*'fnd base rates'!E$117)
+($O1034*'fnd base rates'!E$118)
+($P1034*VLOOKUP($S1034+12,rate_basefnd,5)))
*$R1034</f>
        <v>5859.6452589999999</v>
      </c>
      <c r="X1034" s="1">
        <f>(($D1034*'fnd base rates'!F$107)
+($E1034*'fnd base rates'!F$108)
+($F1034*'fnd base rates'!F$109)
+($G1034*'fnd base rates'!F$110)
+($H1034*'fnd base rates'!F$111)
+($I1034*'fnd base rates'!F$112)
+($J1034*'fnd base rates'!F$113)
+($K1034*'fnd base rates'!F$114)
+($M1034*'fnd base rates'!F$116)
+($N1034*'fnd base rates'!F$117)
+($O1034*'fnd base rates'!F$118)
+($P1034*VLOOKUP($S1034+12,rate_basefnd,6)))
*$R1034</f>
        <v>949.92838200000006</v>
      </c>
      <c r="Y1034" s="1">
        <f>(($D1034*'fnd base rates'!G$107)
+($E1034*'fnd base rates'!G$108)
+($F1034*'fnd base rates'!G$109)
+($G1034*'fnd base rates'!G$110)
+($H1034*'fnd base rates'!G$111)
+($I1034*'fnd base rates'!G$112)
+($J1034*'fnd base rates'!G$113)
+($K1034*'fnd base rates'!G$114)
+($M1034*'fnd base rates'!G$116)
+($N1034*'fnd base rates'!G$117)
+($O1034*'fnd base rates'!G$118)
+($P1034*VLOOKUP($S1034+12,rate_basefnd,7)))
*$R1034</f>
        <v>284.87613899999997</v>
      </c>
      <c r="Z1034" s="1">
        <f>(($D1034*'fnd base rates'!H$107)
+($E1034*'fnd base rates'!H$108)
+($F1034*'fnd base rates'!H$109)
+($G1034*'fnd base rates'!H$110)
+($H1034*'fnd base rates'!H$111)
+($I1034*'fnd base rates'!H$112)
+($J1034*'fnd base rates'!H$113)
+($K1034*'fnd base rates'!H$114)
+($M1034*'fnd base rates'!H$116)
+($N1034*'fnd base rates'!H$117)
+($O1034*'fnd base rates'!H$118)
+($P1034*VLOOKUP($S1034+12,rate_basefnd,8)))</f>
        <v>519.75720999999999</v>
      </c>
      <c r="AA1034" s="1">
        <f>(($D1034*'fnd base rates'!I$107)
+($E1034*'fnd base rates'!I$108)
+($F1034*'fnd base rates'!I$109)
+($G1034*'fnd base rates'!I$110)
+($H1034*'fnd base rates'!I$111)
+($I1034*'fnd base rates'!I$112)
+($J1034*'fnd base rates'!I$113)
+($K1034*'fnd base rates'!I$114)
+($M1034*'fnd base rates'!I$116)
+($N1034*'fnd base rates'!I$117)
+($O1034*'fnd base rates'!I$118)
+($P1034*VLOOKUP($S1034+12,rate_basefnd,9)))
*$R1034</f>
        <v>439.46000000000004</v>
      </c>
      <c r="AB1034" s="1">
        <f>(($D1034*'fnd base rates'!J$107)
+($E1034*'fnd base rates'!J$108)
+($F1034*'fnd base rates'!J$109)
+($G1034*'fnd base rates'!J$110)
+($H1034*'fnd base rates'!J$111)
+($I1034*'fnd base rates'!J$112)
+($J1034*'fnd base rates'!J$113)
+($K1034*'fnd base rates'!J$114)
+($M1034*'fnd base rates'!J$116)
+($N1034*'fnd base rates'!J$117)
+($O1034*'fnd base rates'!J$118)
+($P1034*VLOOKUP($S1034+12,rate_basefnd,10)))
*$R1034</f>
        <v>775.05000000000007</v>
      </c>
      <c r="AC1034" s="1">
        <f>(($D1034*'fnd base rates'!K$107)
+($E1034*'fnd base rates'!K$108)
+($F1034*'fnd base rates'!K$109)
+($G1034*'fnd base rates'!K$110)
+($H1034*'fnd base rates'!K$111)
+($I1034*'fnd base rates'!K$112)
+($J1034*'fnd base rates'!K$113)
+($K1034*'fnd base rates'!K$114)
+($M1034*'fnd base rates'!K$116)
+($N1034*'fnd base rates'!K$117)
+($O1034*'fnd base rates'!K$118)
+($P1034*VLOOKUP($S1034+12,rate_basefnd,11)))
*$R1034</f>
        <v>1130.3140109999999</v>
      </c>
      <c r="AD1034" s="1">
        <f>(($D1034*'fnd base rates'!L$107)
+($E1034*'fnd base rates'!L$108)
+($F1034*'fnd base rates'!L$109)
+($G1034*'fnd base rates'!L$110)
+($H1034*'fnd base rates'!L$111)
+($I1034*'fnd base rates'!L$112)
+($J1034*'fnd base rates'!L$113)
+($K1034*'fnd base rates'!L$114)
+($M1034*'fnd base rates'!L$116)
+($N1034*'fnd base rates'!L$117)
+($O1034*'fnd base rates'!L$118)
+($P1034*VLOOKUP($S1034+12,rate_basefnd,12)))</f>
        <v>1764.313406</v>
      </c>
      <c r="AE1034" s="1">
        <f>(($D1034*'fnd base rates'!M$107)
+($E1034*'fnd base rates'!M$108)
+($F1034*'fnd base rates'!M$109)
+($G1034*'fnd base rates'!M$110)
+($H1034*'fnd base rates'!M$111)
+($I1034*'fnd base rates'!M$112)
+($J1034*'fnd base rates'!M$113)
+($K1034*'fnd base rates'!M$114)
+($M1034*'fnd base rates'!M$116)
+($N1034*'fnd base rates'!M$117)
+($O1034*'fnd base rates'!M$118)
+($P1034*VLOOKUP($S1034+12,rate_basefnd,13)))</f>
        <v>0</v>
      </c>
      <c r="AF1034" s="4">
        <f t="shared" si="1147"/>
        <v>13284.576699999998</v>
      </c>
      <c r="AH1034" s="4">
        <f t="shared" si="1148"/>
        <v>3516332275</v>
      </c>
      <c r="AI1034" s="4" t="str">
        <f t="shared" si="1149"/>
        <v>3516</v>
      </c>
      <c r="AJ1034" s="2" t="str">
        <f t="shared" si="1150"/>
        <v>332</v>
      </c>
      <c r="AK1034" s="2" t="str">
        <f t="shared" si="1151"/>
        <v>275</v>
      </c>
      <c r="AL1034" s="4">
        <f t="shared" si="1152"/>
        <v>1</v>
      </c>
      <c r="AM1034" s="4">
        <f t="shared" ref="AM1034:AM1069" si="1220">enro</f>
        <v>1</v>
      </c>
      <c r="AN1034" s="4">
        <f t="shared" si="1153"/>
        <v>13284.576699999998</v>
      </c>
      <c r="AO1034" s="4">
        <f t="shared" si="1154"/>
        <v>13285</v>
      </c>
      <c r="AP1034" s="4">
        <f t="shared" si="1155"/>
        <v>0</v>
      </c>
      <c r="AQ1034" s="2">
        <v>13285</v>
      </c>
      <c r="AW1034" s="4">
        <v>13259</v>
      </c>
      <c r="AX1034" s="5">
        <f t="shared" si="1156"/>
        <v>26</v>
      </c>
      <c r="AY1034" s="4">
        <v>13285</v>
      </c>
      <c r="BB1034" s="4">
        <f t="shared" ref="BB1034" si="1221">BC1034-BA1034</f>
        <v>0</v>
      </c>
    </row>
    <row r="1035" spans="1:54" s="4" customFormat="1">
      <c r="A1035" s="278">
        <v>3516</v>
      </c>
      <c r="B1035" s="2">
        <v>3516332278</v>
      </c>
      <c r="C1035" s="10" t="s">
        <v>1119</v>
      </c>
      <c r="D1035" s="15">
        <f>'fnd enro'!D1035</f>
        <v>0</v>
      </c>
      <c r="E1035" s="15">
        <f>'fnd enro'!E1035</f>
        <v>0</v>
      </c>
      <c r="F1035" s="15">
        <f>'fnd enro'!F1035</f>
        <v>0</v>
      </c>
      <c r="G1035" s="15">
        <f>'fnd enro'!G1035</f>
        <v>0</v>
      </c>
      <c r="H1035" s="15">
        <f>'fnd enro'!H1035</f>
        <v>1</v>
      </c>
      <c r="I1035" s="15">
        <f>'fnd enro'!I1035</f>
        <v>3</v>
      </c>
      <c r="J1035" s="15">
        <f>'fnd enro'!J1035</f>
        <v>0</v>
      </c>
      <c r="K1035" s="16">
        <f>'fnd enro'!K1035</f>
        <v>0.1532</v>
      </c>
      <c r="L1035" s="15">
        <f>'fnd enro'!L1035</f>
        <v>0</v>
      </c>
      <c r="M1035" s="15">
        <f>'fnd enro'!M1035</f>
        <v>0</v>
      </c>
      <c r="N1035" s="15">
        <f>'fnd enro'!N1035</f>
        <v>0</v>
      </c>
      <c r="O1035" s="15">
        <f>'fnd enro'!O1035</f>
        <v>0</v>
      </c>
      <c r="P1035" s="15">
        <f>'fnd enro'!P1035</f>
        <v>0</v>
      </c>
      <c r="Q1035" s="15">
        <f>'fnd enro'!R1035</f>
        <v>4</v>
      </c>
      <c r="R1035" s="16">
        <f t="shared" ref="R1035:R1069" si="1222">VLOOKUP(B1035,charterinfo_b,6)</f>
        <v>1</v>
      </c>
      <c r="S1035" s="15">
        <f>VALUE('fnd enro'!Q1035)</f>
        <v>6</v>
      </c>
      <c r="T1035" s="2"/>
      <c r="U1035" s="1">
        <f>(($D1035*'fnd base rates'!C$107)
+($E1035*'fnd base rates'!C$108)
+($F1035*'fnd base rates'!C$109)
+($G1035*'fnd base rates'!C$110)
+($H1035*'fnd base rates'!C$111)
+($I1035*'fnd base rates'!C$112)
+($J1035*'fnd base rates'!C$113)
+($K1035*'fnd base rates'!C$114)
+($M1035*'fnd base rates'!C$116)
+($N1035*'fnd base rates'!C$117)
+($O1035*'fnd base rates'!C$118)
+($P1035*VLOOKUP($S1035+12,rate_basefnd,3)))
*$R1035</f>
        <v>2050.089172</v>
      </c>
      <c r="V1035" s="1">
        <f>(($D1035*'fnd base rates'!D$107)
+($E1035*'fnd base rates'!D$108)
+($F1035*'fnd base rates'!D$109)
+($G1035*'fnd base rates'!D$110)
+($H1035*'fnd base rates'!D$111)
+($I1035*'fnd base rates'!D$112)
+($J1035*'fnd base rates'!D$113)
+($K1035*'fnd base rates'!D$114)
+($M1035*'fnd base rates'!D$116)
+($N1035*'fnd base rates'!D$117)
+($O1035*'fnd base rates'!D$118)
+($P1035*VLOOKUP($S1035+12,rate_basefnd,4)))
*$R1035</f>
        <v>2928.52</v>
      </c>
      <c r="W1035" s="1">
        <f>(($D1035*'fnd base rates'!E$107)
+($E1035*'fnd base rates'!E$108)
+($F1035*'fnd base rates'!E$109)
+($G1035*'fnd base rates'!E$110)
+($H1035*'fnd base rates'!E$111)
+($I1035*'fnd base rates'!E$112)
+($J1035*'fnd base rates'!E$113)
+($K1035*'fnd base rates'!E$114)
+($M1035*'fnd base rates'!E$116)
+($N1035*'fnd base rates'!E$117)
+($O1035*'fnd base rates'!E$118)
+($P1035*VLOOKUP($S1035+12,rate_basefnd,5)))
*$R1035</f>
        <v>17401.451035999999</v>
      </c>
      <c r="X1035" s="1">
        <f>(($D1035*'fnd base rates'!F$107)
+($E1035*'fnd base rates'!F$108)
+($F1035*'fnd base rates'!F$109)
+($G1035*'fnd base rates'!F$110)
+($H1035*'fnd base rates'!F$111)
+($I1035*'fnd base rates'!F$112)
+($J1035*'fnd base rates'!F$113)
+($K1035*'fnd base rates'!F$114)
+($M1035*'fnd base rates'!F$116)
+($N1035*'fnd base rates'!F$117)
+($O1035*'fnd base rates'!F$118)
+($P1035*VLOOKUP($S1035+12,rate_basefnd,6)))
*$R1035</f>
        <v>3488.2535280000002</v>
      </c>
      <c r="Y1035" s="1">
        <f>(($D1035*'fnd base rates'!G$107)
+($E1035*'fnd base rates'!G$108)
+($F1035*'fnd base rates'!G$109)
+($G1035*'fnd base rates'!G$110)
+($H1035*'fnd base rates'!G$111)
+($I1035*'fnd base rates'!G$112)
+($J1035*'fnd base rates'!G$113)
+($K1035*'fnd base rates'!G$114)
+($M1035*'fnd base rates'!G$116)
+($N1035*'fnd base rates'!G$117)
+($O1035*'fnd base rates'!G$118)
+($P1035*VLOOKUP($S1035+12,rate_basefnd,7)))
*$R1035</f>
        <v>631.15455599999996</v>
      </c>
      <c r="Z1035" s="1">
        <f>(($D1035*'fnd base rates'!H$107)
+($E1035*'fnd base rates'!H$108)
+($F1035*'fnd base rates'!H$109)
+($G1035*'fnd base rates'!H$110)
+($H1035*'fnd base rates'!H$111)
+($I1035*'fnd base rates'!H$112)
+($J1035*'fnd base rates'!H$113)
+($K1035*'fnd base rates'!H$114)
+($M1035*'fnd base rates'!H$116)
+($N1035*'fnd base rates'!H$117)
+($O1035*'fnd base rates'!H$118)
+($P1035*VLOOKUP($S1035+12,rate_basefnd,8)))</f>
        <v>2877.6988399999996</v>
      </c>
      <c r="AA1035" s="1">
        <f>(($D1035*'fnd base rates'!I$107)
+($E1035*'fnd base rates'!I$108)
+($F1035*'fnd base rates'!I$109)
+($G1035*'fnd base rates'!I$110)
+($H1035*'fnd base rates'!I$111)
+($I1035*'fnd base rates'!I$112)
+($J1035*'fnd base rates'!I$113)
+($K1035*'fnd base rates'!I$114)
+($M1035*'fnd base rates'!I$116)
+($N1035*'fnd base rates'!I$117)
+($O1035*'fnd base rates'!I$118)
+($P1035*VLOOKUP($S1035+12,rate_basefnd,9)))
*$R1035</f>
        <v>1558.92</v>
      </c>
      <c r="AB1035" s="1">
        <f>(($D1035*'fnd base rates'!J$107)
+($E1035*'fnd base rates'!J$108)
+($F1035*'fnd base rates'!J$109)
+($G1035*'fnd base rates'!J$110)
+($H1035*'fnd base rates'!J$111)
+($I1035*'fnd base rates'!J$112)
+($J1035*'fnd base rates'!J$113)
+($K1035*'fnd base rates'!J$114)
+($M1035*'fnd base rates'!J$116)
+($N1035*'fnd base rates'!J$117)
+($O1035*'fnd base rates'!J$118)
+($P1035*VLOOKUP($S1035+12,rate_basefnd,10)))
*$R1035</f>
        <v>1885.2199999999998</v>
      </c>
      <c r="AC1035" s="1">
        <f>(($D1035*'fnd base rates'!K$107)
+($E1035*'fnd base rates'!K$108)
+($F1035*'fnd base rates'!K$109)
+($G1035*'fnd base rates'!K$110)
+($H1035*'fnd base rates'!K$111)
+($I1035*'fnd base rates'!K$112)
+($J1035*'fnd base rates'!K$113)
+($K1035*'fnd base rates'!K$114)
+($M1035*'fnd base rates'!K$116)
+($N1035*'fnd base rates'!K$117)
+($O1035*'fnd base rates'!K$118)
+($P1035*VLOOKUP($S1035+12,rate_basefnd,11)))
*$R1035</f>
        <v>4429.0960439999999</v>
      </c>
      <c r="AD1035" s="1">
        <f>(($D1035*'fnd base rates'!L$107)
+($E1035*'fnd base rates'!L$108)
+($F1035*'fnd base rates'!L$109)
+($G1035*'fnd base rates'!L$110)
+($H1035*'fnd base rates'!L$111)
+($I1035*'fnd base rates'!L$112)
+($J1035*'fnd base rates'!L$113)
+($K1035*'fnd base rates'!L$114)
+($M1035*'fnd base rates'!L$116)
+($N1035*'fnd base rates'!L$117)
+($O1035*'fnd base rates'!L$118)
+($P1035*VLOOKUP($S1035+12,rate_basefnd,12)))</f>
        <v>5040.0636240000003</v>
      </c>
      <c r="AE1035" s="1">
        <f>(($D1035*'fnd base rates'!M$107)
+($E1035*'fnd base rates'!M$108)
+($F1035*'fnd base rates'!M$109)
+($G1035*'fnd base rates'!M$110)
+($H1035*'fnd base rates'!M$111)
+($I1035*'fnd base rates'!M$112)
+($J1035*'fnd base rates'!M$113)
+($K1035*'fnd base rates'!M$114)
+($M1035*'fnd base rates'!M$116)
+($N1035*'fnd base rates'!M$117)
+($O1035*'fnd base rates'!M$118)
+($P1035*VLOOKUP($S1035+12,rate_basefnd,13)))</f>
        <v>0</v>
      </c>
      <c r="AF1035" s="4">
        <f t="shared" ref="AF1035:AF1069" si="1223">SUM(U1035:AE1035)</f>
        <v>42290.466800000002</v>
      </c>
      <c r="AH1035" s="4">
        <f t="shared" ref="AH1035:AH1069" si="1224">B1035</f>
        <v>3516332278</v>
      </c>
      <c r="AI1035" s="4" t="str">
        <f t="shared" ref="AI1035:AI1069" si="1225">IF($B1035&lt;499999999,MID($B1035,1,3),MID($B1035,1,4))</f>
        <v>3516</v>
      </c>
      <c r="AJ1035" s="2" t="str">
        <f t="shared" ref="AJ1035:AJ1069" si="1226">IF($B1035&lt;499999999,MID($B1035,4,3),MID($B1035,5,3))</f>
        <v>332</v>
      </c>
      <c r="AK1035" s="2" t="str">
        <f t="shared" ref="AK1035:AK1069" si="1227">IF($B1035&lt;499999999,MID($B1035,7,3),MID($B1035,8,3))</f>
        <v>278</v>
      </c>
      <c r="AL1035" s="4">
        <f t="shared" ref="AL1035:AL1069" si="1228">IF(VLOOKUP(VALUE(IF(AH1035&lt;499999999,MID(AH1035,4,3),MID(AH1035,5,3))),distinfo,4)=R1035,1,0)</f>
        <v>1</v>
      </c>
      <c r="AM1035" s="4">
        <f t="shared" si="1220"/>
        <v>4</v>
      </c>
      <c r="AN1035" s="4">
        <f t="shared" ref="AN1035:AN1069" si="1229">AF1035</f>
        <v>42290.466800000002</v>
      </c>
      <c r="AO1035" s="4">
        <f t="shared" ref="AO1035:AO1069" si="1230">IF(OR(AF1035=0,AM1035=0),0,ROUND(AN1035/AM1035,0))</f>
        <v>10573</v>
      </c>
      <c r="AP1035" s="4">
        <f t="shared" ref="AP1035:AP1069" si="1231">AO1035-AQ1035</f>
        <v>0</v>
      </c>
      <c r="AQ1035" s="2">
        <v>10573</v>
      </c>
      <c r="AW1035" s="4">
        <v>10558</v>
      </c>
      <c r="AX1035" s="5">
        <f t="shared" ref="AX1035:AX1069" si="1232">AY1035-AW1035</f>
        <v>15</v>
      </c>
      <c r="AY1035" s="4">
        <v>10573</v>
      </c>
      <c r="BB1035" s="4">
        <f t="shared" ref="BB1035" si="1233">BC1035-BA1035</f>
        <v>0</v>
      </c>
    </row>
    <row r="1036" spans="1:54" s="4" customFormat="1">
      <c r="A1036" s="278">
        <v>3516</v>
      </c>
      <c r="B1036" s="2">
        <v>3516332281</v>
      </c>
      <c r="C1036" s="10" t="s">
        <v>1119</v>
      </c>
      <c r="D1036" s="15">
        <f>'fnd enro'!D1036</f>
        <v>0</v>
      </c>
      <c r="E1036" s="15">
        <f>'fnd enro'!E1036</f>
        <v>0</v>
      </c>
      <c r="F1036" s="15">
        <f>'fnd enro'!F1036</f>
        <v>0</v>
      </c>
      <c r="G1036" s="15">
        <f>'fnd enro'!G1036</f>
        <v>0</v>
      </c>
      <c r="H1036" s="15">
        <f>'fnd enro'!H1036</f>
        <v>83</v>
      </c>
      <c r="I1036" s="15">
        <f>'fnd enro'!I1036</f>
        <v>51</v>
      </c>
      <c r="J1036" s="15">
        <f>'fnd enro'!J1036</f>
        <v>0</v>
      </c>
      <c r="K1036" s="16">
        <f>'fnd enro'!K1036</f>
        <v>5.1322000000000001</v>
      </c>
      <c r="L1036" s="15">
        <f>'fnd enro'!L1036</f>
        <v>0</v>
      </c>
      <c r="M1036" s="15">
        <f>'fnd enro'!M1036</f>
        <v>0</v>
      </c>
      <c r="N1036" s="15">
        <f>'fnd enro'!N1036</f>
        <v>6</v>
      </c>
      <c r="O1036" s="15">
        <f>'fnd enro'!O1036</f>
        <v>7</v>
      </c>
      <c r="P1036" s="15">
        <f>'fnd enro'!P1036</f>
        <v>111</v>
      </c>
      <c r="Q1036" s="15">
        <f>'fnd enro'!R1036</f>
        <v>134</v>
      </c>
      <c r="R1036" s="16">
        <f t="shared" si="1222"/>
        <v>1</v>
      </c>
      <c r="S1036" s="15">
        <f>VALUE('fnd enro'!Q1036)</f>
        <v>12</v>
      </c>
      <c r="T1036" s="2"/>
      <c r="U1036" s="1">
        <f>(($D1036*'fnd base rates'!C$107)
+($E1036*'fnd base rates'!C$108)
+($F1036*'fnd base rates'!C$109)
+($G1036*'fnd base rates'!C$110)
+($H1036*'fnd base rates'!C$111)
+($I1036*'fnd base rates'!C$112)
+($J1036*'fnd base rates'!C$113)
+($K1036*'fnd base rates'!C$114)
+($M1036*'fnd base rates'!C$116)
+($N1036*'fnd base rates'!C$117)
+($O1036*'fnd base rates'!C$118)
+($P1036*VLOOKUP($S1036+12,rate_basefnd,3)))
*$R1036</f>
        <v>78123.317262000011</v>
      </c>
      <c r="V1036" s="1">
        <f>(($D1036*'fnd base rates'!D$107)
+($E1036*'fnd base rates'!D$108)
+($F1036*'fnd base rates'!D$109)
+($G1036*'fnd base rates'!D$110)
+($H1036*'fnd base rates'!D$111)
+($I1036*'fnd base rates'!D$112)
+($J1036*'fnd base rates'!D$113)
+($K1036*'fnd base rates'!D$114)
+($M1036*'fnd base rates'!D$116)
+($N1036*'fnd base rates'!D$117)
+($O1036*'fnd base rates'!D$118)
+($P1036*VLOOKUP($S1036+12,rate_basefnd,4)))
*$R1036</f>
        <v>139272.55000000002</v>
      </c>
      <c r="W1036" s="1">
        <f>(($D1036*'fnd base rates'!E$107)
+($E1036*'fnd base rates'!E$108)
+($F1036*'fnd base rates'!E$109)
+($G1036*'fnd base rates'!E$110)
+($H1036*'fnd base rates'!E$111)
+($I1036*'fnd base rates'!E$112)
+($J1036*'fnd base rates'!E$113)
+($K1036*'fnd base rates'!E$114)
+($M1036*'fnd base rates'!E$116)
+($N1036*'fnd base rates'!E$117)
+($O1036*'fnd base rates'!E$118)
+($P1036*VLOOKUP($S1036+12,rate_basefnd,5)))
*$R1036</f>
        <v>910207.55470600002</v>
      </c>
      <c r="X1036" s="1">
        <f>(($D1036*'fnd base rates'!F$107)
+($E1036*'fnd base rates'!F$108)
+($F1036*'fnd base rates'!F$109)
+($G1036*'fnd base rates'!F$110)
+($H1036*'fnd base rates'!F$111)
+($I1036*'fnd base rates'!F$112)
+($J1036*'fnd base rates'!F$113)
+($K1036*'fnd base rates'!F$114)
+($M1036*'fnd base rates'!F$116)
+($N1036*'fnd base rates'!F$117)
+($O1036*'fnd base rates'!F$118)
+($P1036*VLOOKUP($S1036+12,rate_basefnd,6)))
*$R1036</f>
        <v>124094.043188</v>
      </c>
      <c r="Y1036" s="1">
        <f>(($D1036*'fnd base rates'!G$107)
+($E1036*'fnd base rates'!G$108)
+($F1036*'fnd base rates'!G$109)
+($G1036*'fnd base rates'!G$110)
+($H1036*'fnd base rates'!G$111)
+($I1036*'fnd base rates'!G$112)
+($J1036*'fnd base rates'!G$113)
+($K1036*'fnd base rates'!G$114)
+($M1036*'fnd base rates'!G$116)
+($N1036*'fnd base rates'!G$117)
+($O1036*'fnd base rates'!G$118)
+($P1036*VLOOKUP($S1036+12,rate_basefnd,7)))
*$R1036</f>
        <v>40462.122625999997</v>
      </c>
      <c r="Z1036" s="1">
        <f>(($D1036*'fnd base rates'!H$107)
+($E1036*'fnd base rates'!H$108)
+($F1036*'fnd base rates'!H$109)
+($G1036*'fnd base rates'!H$110)
+($H1036*'fnd base rates'!H$111)
+($I1036*'fnd base rates'!H$112)
+($J1036*'fnd base rates'!H$113)
+($K1036*'fnd base rates'!H$114)
+($M1036*'fnd base rates'!H$116)
+($N1036*'fnd base rates'!H$117)
+($O1036*'fnd base rates'!H$118)
+($P1036*VLOOKUP($S1036+12,rate_basefnd,8)))</f>
        <v>86307.016140000007</v>
      </c>
      <c r="AA1036" s="1">
        <f>(($D1036*'fnd base rates'!I$107)
+($E1036*'fnd base rates'!I$108)
+($F1036*'fnd base rates'!I$109)
+($G1036*'fnd base rates'!I$110)
+($H1036*'fnd base rates'!I$111)
+($I1036*'fnd base rates'!I$112)
+($J1036*'fnd base rates'!I$113)
+($K1036*'fnd base rates'!I$114)
+($M1036*'fnd base rates'!I$116)
+($N1036*'fnd base rates'!I$117)
+($O1036*'fnd base rates'!I$118)
+($P1036*VLOOKUP($S1036+12,rate_basefnd,9)))
*$R1036</f>
        <v>65028.299999999996</v>
      </c>
      <c r="AB1036" s="1">
        <f>(($D1036*'fnd base rates'!J$107)
+($E1036*'fnd base rates'!J$108)
+($F1036*'fnd base rates'!J$109)
+($G1036*'fnd base rates'!J$110)
+($H1036*'fnd base rates'!J$111)
+($I1036*'fnd base rates'!J$112)
+($J1036*'fnd base rates'!J$113)
+($K1036*'fnd base rates'!J$114)
+($M1036*'fnd base rates'!J$116)
+($N1036*'fnd base rates'!J$117)
+($O1036*'fnd base rates'!J$118)
+($P1036*VLOOKUP($S1036+12,rate_basefnd,10)))
*$R1036</f>
        <v>128311.67</v>
      </c>
      <c r="AC1036" s="1">
        <f>(($D1036*'fnd base rates'!K$107)
+($E1036*'fnd base rates'!K$108)
+($F1036*'fnd base rates'!K$109)
+($G1036*'fnd base rates'!K$110)
+($H1036*'fnd base rates'!K$111)
+($I1036*'fnd base rates'!K$112)
+($J1036*'fnd base rates'!K$113)
+($K1036*'fnd base rates'!K$114)
+($M1036*'fnd base rates'!K$116)
+($N1036*'fnd base rates'!K$117)
+($O1036*'fnd base rates'!K$118)
+($P1036*VLOOKUP($S1036+12,rate_basefnd,11)))
*$R1036</f>
        <v>153492.60747400002</v>
      </c>
      <c r="AD1036" s="1">
        <f>(($D1036*'fnd base rates'!L$107)
+($E1036*'fnd base rates'!L$108)
+($F1036*'fnd base rates'!L$109)
+($G1036*'fnd base rates'!L$110)
+($H1036*'fnd base rates'!L$111)
+($I1036*'fnd base rates'!L$112)
+($J1036*'fnd base rates'!L$113)
+($K1036*'fnd base rates'!L$114)
+($M1036*'fnd base rates'!L$116)
+($N1036*'fnd base rates'!L$117)
+($O1036*'fnd base rates'!L$118)
+($P1036*VLOOKUP($S1036+12,rate_basefnd,12)))</f>
        <v>239870.616404</v>
      </c>
      <c r="AE1036" s="1">
        <f>(($D1036*'fnd base rates'!M$107)
+($E1036*'fnd base rates'!M$108)
+($F1036*'fnd base rates'!M$109)
+($G1036*'fnd base rates'!M$110)
+($H1036*'fnd base rates'!M$111)
+($I1036*'fnd base rates'!M$112)
+($J1036*'fnd base rates'!M$113)
+($K1036*'fnd base rates'!M$114)
+($M1036*'fnd base rates'!M$116)
+($N1036*'fnd base rates'!M$117)
+($O1036*'fnd base rates'!M$118)
+($P1036*VLOOKUP($S1036+12,rate_basefnd,13)))</f>
        <v>0</v>
      </c>
      <c r="AF1036" s="4">
        <f t="shared" si="1223"/>
        <v>1965169.7978000001</v>
      </c>
      <c r="AH1036" s="4">
        <f t="shared" si="1224"/>
        <v>3516332281</v>
      </c>
      <c r="AI1036" s="4" t="str">
        <f t="shared" si="1225"/>
        <v>3516</v>
      </c>
      <c r="AJ1036" s="2" t="str">
        <f t="shared" si="1226"/>
        <v>332</v>
      </c>
      <c r="AK1036" s="2" t="str">
        <f t="shared" si="1227"/>
        <v>281</v>
      </c>
      <c r="AL1036" s="4">
        <f t="shared" si="1228"/>
        <v>1</v>
      </c>
      <c r="AM1036" s="4">
        <f t="shared" si="1220"/>
        <v>134</v>
      </c>
      <c r="AN1036" s="4">
        <f t="shared" si="1229"/>
        <v>1965169.7978000001</v>
      </c>
      <c r="AO1036" s="4">
        <f t="shared" si="1230"/>
        <v>14665</v>
      </c>
      <c r="AP1036" s="4">
        <f t="shared" si="1231"/>
        <v>0</v>
      </c>
      <c r="AQ1036" s="2">
        <v>14665</v>
      </c>
      <c r="AW1036" s="4">
        <v>14561</v>
      </c>
      <c r="AX1036" s="5">
        <f t="shared" si="1232"/>
        <v>104</v>
      </c>
      <c r="AY1036" s="4">
        <v>14665</v>
      </c>
      <c r="BB1036" s="4">
        <f t="shared" ref="BB1036" si="1234">BC1036-BA1036</f>
        <v>0</v>
      </c>
    </row>
    <row r="1037" spans="1:54" s="4" customFormat="1">
      <c r="A1037" s="278">
        <v>3516</v>
      </c>
      <c r="B1037" s="2">
        <v>3516332325</v>
      </c>
      <c r="C1037" s="10" t="s">
        <v>1119</v>
      </c>
      <c r="D1037" s="15">
        <f>'fnd enro'!D1037</f>
        <v>0</v>
      </c>
      <c r="E1037" s="15">
        <f>'fnd enro'!E1037</f>
        <v>0</v>
      </c>
      <c r="F1037" s="15">
        <f>'fnd enro'!F1037</f>
        <v>0</v>
      </c>
      <c r="G1037" s="15">
        <f>'fnd enro'!G1037</f>
        <v>0</v>
      </c>
      <c r="H1037" s="15">
        <f>'fnd enro'!H1037</f>
        <v>23</v>
      </c>
      <c r="I1037" s="15">
        <f>'fnd enro'!I1037</f>
        <v>19</v>
      </c>
      <c r="J1037" s="15">
        <f>'fnd enro'!J1037</f>
        <v>0</v>
      </c>
      <c r="K1037" s="16">
        <f>'fnd enro'!K1037</f>
        <v>1.6086</v>
      </c>
      <c r="L1037" s="15">
        <f>'fnd enro'!L1037</f>
        <v>0</v>
      </c>
      <c r="M1037" s="15">
        <f>'fnd enro'!M1037</f>
        <v>0</v>
      </c>
      <c r="N1037" s="15">
        <f>'fnd enro'!N1037</f>
        <v>0</v>
      </c>
      <c r="O1037" s="15">
        <f>'fnd enro'!O1037</f>
        <v>0</v>
      </c>
      <c r="P1037" s="15">
        <f>'fnd enro'!P1037</f>
        <v>13</v>
      </c>
      <c r="Q1037" s="15">
        <f>'fnd enro'!R1037</f>
        <v>42</v>
      </c>
      <c r="R1037" s="16">
        <f t="shared" si="1222"/>
        <v>1</v>
      </c>
      <c r="S1037" s="15">
        <f>VALUE('fnd enro'!Q1037)</f>
        <v>8</v>
      </c>
      <c r="T1037" s="2"/>
      <c r="U1037" s="1">
        <f>(($D1037*'fnd base rates'!C$107)
+($E1037*'fnd base rates'!C$108)
+($F1037*'fnd base rates'!C$109)
+($G1037*'fnd base rates'!C$110)
+($H1037*'fnd base rates'!C$111)
+($I1037*'fnd base rates'!C$112)
+($J1037*'fnd base rates'!C$113)
+($K1037*'fnd base rates'!C$114)
+($M1037*'fnd base rates'!C$116)
+($N1037*'fnd base rates'!C$117)
+($O1037*'fnd base rates'!C$118)
+($P1037*VLOOKUP($S1037+12,rate_basefnd,3)))
*$R1037</f>
        <v>22375.616306000004</v>
      </c>
      <c r="V1037" s="1">
        <f>(($D1037*'fnd base rates'!D$107)
+($E1037*'fnd base rates'!D$108)
+($F1037*'fnd base rates'!D$109)
+($G1037*'fnd base rates'!D$110)
+($H1037*'fnd base rates'!D$111)
+($I1037*'fnd base rates'!D$112)
+($J1037*'fnd base rates'!D$113)
+($K1037*'fnd base rates'!D$114)
+($M1037*'fnd base rates'!D$116)
+($N1037*'fnd base rates'!D$117)
+($O1037*'fnd base rates'!D$118)
+($P1037*VLOOKUP($S1037+12,rate_basefnd,4)))
*$R1037</f>
        <v>34775.43</v>
      </c>
      <c r="W1037" s="1">
        <f>(($D1037*'fnd base rates'!E$107)
+($E1037*'fnd base rates'!E$108)
+($F1037*'fnd base rates'!E$109)
+($G1037*'fnd base rates'!E$110)
+($H1037*'fnd base rates'!E$111)
+($I1037*'fnd base rates'!E$112)
+($J1037*'fnd base rates'!E$113)
+($K1037*'fnd base rates'!E$114)
+($M1037*'fnd base rates'!E$116)
+($N1037*'fnd base rates'!E$117)
+($O1037*'fnd base rates'!E$118)
+($P1037*VLOOKUP($S1037+12,rate_basefnd,5)))
*$R1037</f>
        <v>204639.58087800001</v>
      </c>
      <c r="X1037" s="1">
        <f>(($D1037*'fnd base rates'!F$107)
+($E1037*'fnd base rates'!F$108)
+($F1037*'fnd base rates'!F$109)
+($G1037*'fnd base rates'!F$110)
+($H1037*'fnd base rates'!F$111)
+($I1037*'fnd base rates'!F$112)
+($J1037*'fnd base rates'!F$113)
+($K1037*'fnd base rates'!F$114)
+($M1037*'fnd base rates'!F$116)
+($N1037*'fnd base rates'!F$117)
+($O1037*'fnd base rates'!F$118)
+($P1037*VLOOKUP($S1037+12,rate_basefnd,6)))
*$R1037</f>
        <v>37924.412044000004</v>
      </c>
      <c r="Y1037" s="1">
        <f>(($D1037*'fnd base rates'!G$107)
+($E1037*'fnd base rates'!G$108)
+($F1037*'fnd base rates'!G$109)
+($G1037*'fnd base rates'!G$110)
+($H1037*'fnd base rates'!G$111)
+($I1037*'fnd base rates'!G$112)
+($J1037*'fnd base rates'!G$113)
+($K1037*'fnd base rates'!G$114)
+($M1037*'fnd base rates'!G$116)
+($N1037*'fnd base rates'!G$117)
+($O1037*'fnd base rates'!G$118)
+($P1037*VLOOKUP($S1037+12,rate_basefnd,7)))
*$R1037</f>
        <v>8588.4578379999984</v>
      </c>
      <c r="Z1037" s="1">
        <f>(($D1037*'fnd base rates'!H$107)
+($E1037*'fnd base rates'!H$108)
+($F1037*'fnd base rates'!H$109)
+($G1037*'fnd base rates'!H$110)
+($H1037*'fnd base rates'!H$111)
+($I1037*'fnd base rates'!H$112)
+($J1037*'fnd base rates'!H$113)
+($K1037*'fnd base rates'!H$114)
+($M1037*'fnd base rates'!H$116)
+($N1037*'fnd base rates'!H$117)
+($O1037*'fnd base rates'!H$118)
+($P1037*VLOOKUP($S1037+12,rate_basefnd,8)))</f>
        <v>26864.082819999996</v>
      </c>
      <c r="AA1037" s="1">
        <f>(($D1037*'fnd base rates'!I$107)
+($E1037*'fnd base rates'!I$108)
+($F1037*'fnd base rates'!I$109)
+($G1037*'fnd base rates'!I$110)
+($H1037*'fnd base rates'!I$111)
+($I1037*'fnd base rates'!I$112)
+($J1037*'fnd base rates'!I$113)
+($K1037*'fnd base rates'!I$114)
+($M1037*'fnd base rates'!I$116)
+($N1037*'fnd base rates'!I$117)
+($O1037*'fnd base rates'!I$118)
+($P1037*VLOOKUP($S1037+12,rate_basefnd,9)))
*$R1037</f>
        <v>17066.62</v>
      </c>
      <c r="AB1037" s="1">
        <f>(($D1037*'fnd base rates'!J$107)
+($E1037*'fnd base rates'!J$108)
+($F1037*'fnd base rates'!J$109)
+($G1037*'fnd base rates'!J$110)
+($H1037*'fnd base rates'!J$111)
+($I1037*'fnd base rates'!J$112)
+($J1037*'fnd base rates'!J$113)
+($K1037*'fnd base rates'!J$114)
+($M1037*'fnd base rates'!J$116)
+($N1037*'fnd base rates'!J$117)
+($O1037*'fnd base rates'!J$118)
+($P1037*VLOOKUP($S1037+12,rate_basefnd,10)))
*$R1037</f>
        <v>24177.619999999995</v>
      </c>
      <c r="AC1037" s="1">
        <f>(($D1037*'fnd base rates'!K$107)
+($E1037*'fnd base rates'!K$108)
+($F1037*'fnd base rates'!K$109)
+($G1037*'fnd base rates'!K$110)
+($H1037*'fnd base rates'!K$111)
+($I1037*'fnd base rates'!K$112)
+($J1037*'fnd base rates'!K$113)
+($K1037*'fnd base rates'!K$114)
+($M1037*'fnd base rates'!K$116)
+($N1037*'fnd base rates'!K$117)
+($O1037*'fnd base rates'!K$118)
+($P1037*VLOOKUP($S1037+12,rate_basefnd,11)))
*$R1037</f>
        <v>46889.508461999998</v>
      </c>
      <c r="AD1037" s="1">
        <f>(($D1037*'fnd base rates'!L$107)
+($E1037*'fnd base rates'!L$108)
+($F1037*'fnd base rates'!L$109)
+($G1037*'fnd base rates'!L$110)
+($H1037*'fnd base rates'!L$111)
+($I1037*'fnd base rates'!L$112)
+($J1037*'fnd base rates'!L$113)
+($K1037*'fnd base rates'!L$114)
+($M1037*'fnd base rates'!L$116)
+($N1037*'fnd base rates'!L$117)
+($O1037*'fnd base rates'!L$118)
+($P1037*VLOOKUP($S1037+12,rate_basefnd,12)))</f>
        <v>60803.053052000003</v>
      </c>
      <c r="AE1037" s="1">
        <f>(($D1037*'fnd base rates'!M$107)
+($E1037*'fnd base rates'!M$108)
+($F1037*'fnd base rates'!M$109)
+($G1037*'fnd base rates'!M$110)
+($H1037*'fnd base rates'!M$111)
+($I1037*'fnd base rates'!M$112)
+($J1037*'fnd base rates'!M$113)
+($K1037*'fnd base rates'!M$114)
+($M1037*'fnd base rates'!M$116)
+($N1037*'fnd base rates'!M$117)
+($O1037*'fnd base rates'!M$118)
+($P1037*VLOOKUP($S1037+12,rate_basefnd,13)))</f>
        <v>0</v>
      </c>
      <c r="AF1037" s="4">
        <f t="shared" si="1223"/>
        <v>484104.38140000001</v>
      </c>
      <c r="AH1037" s="4">
        <f t="shared" si="1224"/>
        <v>3516332325</v>
      </c>
      <c r="AI1037" s="4" t="str">
        <f t="shared" si="1225"/>
        <v>3516</v>
      </c>
      <c r="AJ1037" s="2" t="str">
        <f t="shared" si="1226"/>
        <v>332</v>
      </c>
      <c r="AK1037" s="2" t="str">
        <f t="shared" si="1227"/>
        <v>325</v>
      </c>
      <c r="AL1037" s="4">
        <f t="shared" si="1228"/>
        <v>1</v>
      </c>
      <c r="AM1037" s="4">
        <f t="shared" si="1220"/>
        <v>42</v>
      </c>
      <c r="AN1037" s="4">
        <f t="shared" si="1229"/>
        <v>484104.38140000001</v>
      </c>
      <c r="AO1037" s="4">
        <f t="shared" si="1230"/>
        <v>11526</v>
      </c>
      <c r="AP1037" s="4">
        <f t="shared" si="1231"/>
        <v>0</v>
      </c>
      <c r="AQ1037" s="2">
        <v>11526</v>
      </c>
      <c r="AW1037" s="4">
        <v>11498</v>
      </c>
      <c r="AX1037" s="5">
        <f t="shared" si="1232"/>
        <v>28</v>
      </c>
      <c r="AY1037" s="4">
        <v>11526</v>
      </c>
      <c r="BB1037" s="4">
        <f t="shared" ref="BB1037" si="1235">BC1037-BA1037</f>
        <v>0</v>
      </c>
    </row>
    <row r="1038" spans="1:54" s="4" customFormat="1">
      <c r="A1038" s="278">
        <v>3516</v>
      </c>
      <c r="B1038" s="2">
        <v>3516332332</v>
      </c>
      <c r="C1038" s="10" t="s">
        <v>1119</v>
      </c>
      <c r="D1038" s="15">
        <f>'fnd enro'!D1038</f>
        <v>0</v>
      </c>
      <c r="E1038" s="15">
        <f>'fnd enro'!E1038</f>
        <v>0</v>
      </c>
      <c r="F1038" s="15">
        <f>'fnd enro'!F1038</f>
        <v>0</v>
      </c>
      <c r="G1038" s="15">
        <f>'fnd enro'!G1038</f>
        <v>0</v>
      </c>
      <c r="H1038" s="15">
        <f>'fnd enro'!H1038</f>
        <v>21</v>
      </c>
      <c r="I1038" s="15">
        <f>'fnd enro'!I1038</f>
        <v>11</v>
      </c>
      <c r="J1038" s="15">
        <f>'fnd enro'!J1038</f>
        <v>0</v>
      </c>
      <c r="K1038" s="16">
        <f>'fnd enro'!K1038</f>
        <v>1.2256</v>
      </c>
      <c r="L1038" s="15">
        <f>'fnd enro'!L1038</f>
        <v>0</v>
      </c>
      <c r="M1038" s="15">
        <f>'fnd enro'!M1038</f>
        <v>0</v>
      </c>
      <c r="N1038" s="15">
        <f>'fnd enro'!N1038</f>
        <v>1</v>
      </c>
      <c r="O1038" s="15">
        <f>'fnd enro'!O1038</f>
        <v>3</v>
      </c>
      <c r="P1038" s="15">
        <f>'fnd enro'!P1038</f>
        <v>18</v>
      </c>
      <c r="Q1038" s="15">
        <f>'fnd enro'!R1038</f>
        <v>32</v>
      </c>
      <c r="R1038" s="16">
        <f t="shared" si="1222"/>
        <v>1</v>
      </c>
      <c r="S1038" s="15">
        <f>VALUE('fnd enro'!Q1038)</f>
        <v>10</v>
      </c>
      <c r="T1038" s="2"/>
      <c r="U1038" s="1">
        <f>(($D1038*'fnd base rates'!C$107)
+($E1038*'fnd base rates'!C$108)
+($F1038*'fnd base rates'!C$109)
+($G1038*'fnd base rates'!C$110)
+($H1038*'fnd base rates'!C$111)
+($I1038*'fnd base rates'!C$112)
+($J1038*'fnd base rates'!C$113)
+($K1038*'fnd base rates'!C$114)
+($M1038*'fnd base rates'!C$116)
+($N1038*'fnd base rates'!C$117)
+($O1038*'fnd base rates'!C$118)
+($P1038*VLOOKUP($S1038+12,rate_basefnd,3)))
*$R1038</f>
        <v>18020.783375999999</v>
      </c>
      <c r="V1038" s="1">
        <f>(($D1038*'fnd base rates'!D$107)
+($E1038*'fnd base rates'!D$108)
+($F1038*'fnd base rates'!D$109)
+($G1038*'fnd base rates'!D$110)
+($H1038*'fnd base rates'!D$111)
+($I1038*'fnd base rates'!D$112)
+($J1038*'fnd base rates'!D$113)
+($K1038*'fnd base rates'!D$114)
+($M1038*'fnd base rates'!D$116)
+($N1038*'fnd base rates'!D$117)
+($O1038*'fnd base rates'!D$118)
+($P1038*VLOOKUP($S1038+12,rate_basefnd,4)))
*$R1038</f>
        <v>30037.22</v>
      </c>
      <c r="W1038" s="1">
        <f>(($D1038*'fnd base rates'!E$107)
+($E1038*'fnd base rates'!E$108)
+($F1038*'fnd base rates'!E$109)
+($G1038*'fnd base rates'!E$110)
+($H1038*'fnd base rates'!E$111)
+($I1038*'fnd base rates'!E$112)
+($J1038*'fnd base rates'!E$113)
+($K1038*'fnd base rates'!E$114)
+($M1038*'fnd base rates'!E$116)
+($N1038*'fnd base rates'!E$117)
+($O1038*'fnd base rates'!E$118)
+($P1038*VLOOKUP($S1038+12,rate_basefnd,5)))
*$R1038</f>
        <v>183930.57828800002</v>
      </c>
      <c r="X1038" s="1">
        <f>(($D1038*'fnd base rates'!F$107)
+($E1038*'fnd base rates'!F$108)
+($F1038*'fnd base rates'!F$109)
+($G1038*'fnd base rates'!F$110)
+($H1038*'fnd base rates'!F$111)
+($I1038*'fnd base rates'!F$112)
+($J1038*'fnd base rates'!F$113)
+($K1038*'fnd base rates'!F$114)
+($M1038*'fnd base rates'!F$116)
+($N1038*'fnd base rates'!F$117)
+($O1038*'fnd base rates'!F$118)
+($P1038*VLOOKUP($S1038+12,rate_basefnd,6)))
*$R1038</f>
        <v>29880.468224000007</v>
      </c>
      <c r="Y1038" s="1">
        <f>(($D1038*'fnd base rates'!G$107)
+($E1038*'fnd base rates'!G$108)
+($F1038*'fnd base rates'!G$109)
+($G1038*'fnd base rates'!G$110)
+($H1038*'fnd base rates'!G$111)
+($I1038*'fnd base rates'!G$112)
+($J1038*'fnd base rates'!G$113)
+($K1038*'fnd base rates'!G$114)
+($M1038*'fnd base rates'!G$116)
+($N1038*'fnd base rates'!G$117)
+($O1038*'fnd base rates'!G$118)
+($P1038*VLOOKUP($S1038+12,rate_basefnd,7)))
*$R1038</f>
        <v>8118.6464479999995</v>
      </c>
      <c r="Z1038" s="1">
        <f>(($D1038*'fnd base rates'!H$107)
+($E1038*'fnd base rates'!H$108)
+($F1038*'fnd base rates'!H$109)
+($G1038*'fnd base rates'!H$110)
+($H1038*'fnd base rates'!H$111)
+($I1038*'fnd base rates'!H$112)
+($J1038*'fnd base rates'!H$113)
+($K1038*'fnd base rates'!H$114)
+($M1038*'fnd base rates'!H$116)
+($N1038*'fnd base rates'!H$117)
+($O1038*'fnd base rates'!H$118)
+($P1038*VLOOKUP($S1038+12,rate_basefnd,8)))</f>
        <v>20112.460719999999</v>
      </c>
      <c r="AA1038" s="1">
        <f>(($D1038*'fnd base rates'!I$107)
+($E1038*'fnd base rates'!I$108)
+($F1038*'fnd base rates'!I$109)
+($G1038*'fnd base rates'!I$110)
+($H1038*'fnd base rates'!I$111)
+($I1038*'fnd base rates'!I$112)
+($J1038*'fnd base rates'!I$113)
+($K1038*'fnd base rates'!I$114)
+($M1038*'fnd base rates'!I$116)
+($N1038*'fnd base rates'!I$117)
+($O1038*'fnd base rates'!I$118)
+($P1038*VLOOKUP($S1038+12,rate_basefnd,9)))
*$R1038</f>
        <v>14175.43</v>
      </c>
      <c r="AB1038" s="1">
        <f>(($D1038*'fnd base rates'!J$107)
+($E1038*'fnd base rates'!J$108)
+($F1038*'fnd base rates'!J$109)
+($G1038*'fnd base rates'!J$110)
+($H1038*'fnd base rates'!J$111)
+($I1038*'fnd base rates'!J$112)
+($J1038*'fnd base rates'!J$113)
+($K1038*'fnd base rates'!J$114)
+($M1038*'fnd base rates'!J$116)
+($N1038*'fnd base rates'!J$117)
+($O1038*'fnd base rates'!J$118)
+($P1038*VLOOKUP($S1038+12,rate_basefnd,10)))
*$R1038</f>
        <v>23420.629999999997</v>
      </c>
      <c r="AC1038" s="1">
        <f>(($D1038*'fnd base rates'!K$107)
+($E1038*'fnd base rates'!K$108)
+($F1038*'fnd base rates'!K$109)
+($G1038*'fnd base rates'!K$110)
+($H1038*'fnd base rates'!K$111)
+($I1038*'fnd base rates'!K$112)
+($J1038*'fnd base rates'!K$113)
+($K1038*'fnd base rates'!K$114)
+($M1038*'fnd base rates'!K$116)
+($N1038*'fnd base rates'!K$117)
+($O1038*'fnd base rates'!K$118)
+($P1038*VLOOKUP($S1038+12,rate_basefnd,11)))
*$R1038</f>
        <v>36903.148352000004</v>
      </c>
      <c r="AD1038" s="1">
        <f>(($D1038*'fnd base rates'!L$107)
+($E1038*'fnd base rates'!L$108)
+($F1038*'fnd base rates'!L$109)
+($G1038*'fnd base rates'!L$110)
+($H1038*'fnd base rates'!L$111)
+($I1038*'fnd base rates'!L$112)
+($J1038*'fnd base rates'!L$113)
+($K1038*'fnd base rates'!L$114)
+($M1038*'fnd base rates'!L$116)
+($N1038*'fnd base rates'!L$117)
+($O1038*'fnd base rates'!L$118)
+($P1038*VLOOKUP($S1038+12,rate_basefnd,12)))</f>
        <v>52338.018992000005</v>
      </c>
      <c r="AE1038" s="1">
        <f>(($D1038*'fnd base rates'!M$107)
+($E1038*'fnd base rates'!M$108)
+($F1038*'fnd base rates'!M$109)
+($G1038*'fnd base rates'!M$110)
+($H1038*'fnd base rates'!M$111)
+($I1038*'fnd base rates'!M$112)
+($J1038*'fnd base rates'!M$113)
+($K1038*'fnd base rates'!M$114)
+($M1038*'fnd base rates'!M$116)
+($N1038*'fnd base rates'!M$117)
+($O1038*'fnd base rates'!M$118)
+($P1038*VLOOKUP($S1038+12,rate_basefnd,13)))</f>
        <v>0</v>
      </c>
      <c r="AF1038" s="4">
        <f t="shared" si="1223"/>
        <v>416937.38440000004</v>
      </c>
      <c r="AH1038" s="4">
        <f t="shared" si="1224"/>
        <v>3516332332</v>
      </c>
      <c r="AI1038" s="4" t="str">
        <f t="shared" si="1225"/>
        <v>3516</v>
      </c>
      <c r="AJ1038" s="2" t="str">
        <f t="shared" si="1226"/>
        <v>332</v>
      </c>
      <c r="AK1038" s="2" t="str">
        <f t="shared" si="1227"/>
        <v>332</v>
      </c>
      <c r="AL1038" s="4">
        <f t="shared" si="1228"/>
        <v>1</v>
      </c>
      <c r="AM1038" s="4">
        <f t="shared" si="1220"/>
        <v>32</v>
      </c>
      <c r="AN1038" s="4">
        <f t="shared" si="1229"/>
        <v>416937.38440000004</v>
      </c>
      <c r="AO1038" s="4">
        <f t="shared" si="1230"/>
        <v>13029</v>
      </c>
      <c r="AP1038" s="4">
        <f t="shared" si="1231"/>
        <v>0</v>
      </c>
      <c r="AQ1038" s="2">
        <v>13029</v>
      </c>
      <c r="AW1038" s="4">
        <v>12975</v>
      </c>
      <c r="AX1038" s="5">
        <f t="shared" si="1232"/>
        <v>54</v>
      </c>
      <c r="AY1038" s="4">
        <v>13029</v>
      </c>
      <c r="BB1038" s="4">
        <f t="shared" ref="BB1038" si="1236">BC1038-BA1038</f>
        <v>0</v>
      </c>
    </row>
    <row r="1039" spans="1:54" s="4" customFormat="1">
      <c r="A1039" s="278">
        <v>3517</v>
      </c>
      <c r="B1039" s="2">
        <v>3517239020</v>
      </c>
      <c r="C1039" s="10" t="s">
        <v>1115</v>
      </c>
      <c r="D1039" s="15">
        <f>'fnd enro'!D1039</f>
        <v>0</v>
      </c>
      <c r="E1039" s="15">
        <f>'fnd enro'!E1039</f>
        <v>0</v>
      </c>
      <c r="F1039" s="15">
        <f>'fnd enro'!F1039</f>
        <v>0</v>
      </c>
      <c r="G1039" s="15">
        <f>'fnd enro'!G1039</f>
        <v>0</v>
      </c>
      <c r="H1039" s="15">
        <f>'fnd enro'!H1039</f>
        <v>0</v>
      </c>
      <c r="I1039" s="15">
        <f>'fnd enro'!I1039</f>
        <v>1</v>
      </c>
      <c r="J1039" s="15">
        <f>'fnd enro'!J1039</f>
        <v>0</v>
      </c>
      <c r="K1039" s="16">
        <f>'fnd enro'!K1039</f>
        <v>3.8300000000000001E-2</v>
      </c>
      <c r="L1039" s="15">
        <f>'fnd enro'!L1039</f>
        <v>0</v>
      </c>
      <c r="M1039" s="15">
        <f>'fnd enro'!M1039</f>
        <v>0</v>
      </c>
      <c r="N1039" s="15">
        <f>'fnd enro'!N1039</f>
        <v>0</v>
      </c>
      <c r="O1039" s="15">
        <f>'fnd enro'!O1039</f>
        <v>0</v>
      </c>
      <c r="P1039" s="15">
        <f>'fnd enro'!P1039</f>
        <v>0</v>
      </c>
      <c r="Q1039" s="15">
        <f>'fnd enro'!R1039</f>
        <v>1</v>
      </c>
      <c r="R1039" s="16">
        <f t="shared" si="1222"/>
        <v>1.038</v>
      </c>
      <c r="S1039" s="15">
        <f>VALUE('fnd enro'!Q1039)</f>
        <v>8</v>
      </c>
      <c r="T1039" s="2"/>
      <c r="U1039" s="1">
        <f>(($D1039*'fnd base rates'!C$107)
+($E1039*'fnd base rates'!C$108)
+($F1039*'fnd base rates'!C$109)
+($G1039*'fnd base rates'!C$110)
+($H1039*'fnd base rates'!C$111)
+($I1039*'fnd base rates'!C$112)
+($J1039*'fnd base rates'!C$113)
+($K1039*'fnd base rates'!C$114)
+($M1039*'fnd base rates'!C$116)
+($N1039*'fnd base rates'!C$117)
+($O1039*'fnd base rates'!C$118)
+($P1039*VLOOKUP($S1039+12,rate_basefnd,3)))
*$R1039</f>
        <v>531.99814013399998</v>
      </c>
      <c r="V1039" s="1">
        <f>(($D1039*'fnd base rates'!D$107)
+($E1039*'fnd base rates'!D$108)
+($F1039*'fnd base rates'!D$109)
+($G1039*'fnd base rates'!D$110)
+($H1039*'fnd base rates'!D$111)
+($I1039*'fnd base rates'!D$112)
+($J1039*'fnd base rates'!D$113)
+($K1039*'fnd base rates'!D$114)
+($M1039*'fnd base rates'!D$116)
+($N1039*'fnd base rates'!D$117)
+($O1039*'fnd base rates'!D$118)
+($P1039*VLOOKUP($S1039+12,rate_basefnd,4)))
*$R1039</f>
        <v>759.95094000000006</v>
      </c>
      <c r="W1039" s="1">
        <f>(($D1039*'fnd base rates'!E$107)
+($E1039*'fnd base rates'!E$108)
+($F1039*'fnd base rates'!E$109)
+($G1039*'fnd base rates'!E$110)
+($H1039*'fnd base rates'!E$111)
+($I1039*'fnd base rates'!E$112)
+($J1039*'fnd base rates'!E$113)
+($K1039*'fnd base rates'!E$114)
+($M1039*'fnd base rates'!E$116)
+($N1039*'fnd base rates'!E$117)
+($O1039*'fnd base rates'!E$118)
+($P1039*VLOOKUP($S1039+12,rate_basefnd,5)))
*$R1039</f>
        <v>4876.4256588420003</v>
      </c>
      <c r="X1039" s="1">
        <f>(($D1039*'fnd base rates'!F$107)
+($E1039*'fnd base rates'!F$108)
+($F1039*'fnd base rates'!F$109)
+($G1039*'fnd base rates'!F$110)
+($H1039*'fnd base rates'!F$111)
+($I1039*'fnd base rates'!F$112)
+($J1039*'fnd base rates'!F$113)
+($K1039*'fnd base rates'!F$114)
+($M1039*'fnd base rates'!F$116)
+($N1039*'fnd base rates'!F$117)
+($O1039*'fnd base rates'!F$118)
+($P1039*VLOOKUP($S1039+12,rate_basefnd,6)))
*$R1039</f>
        <v>878.26050051600021</v>
      </c>
      <c r="Y1039" s="1">
        <f>(($D1039*'fnd base rates'!G$107)
+($E1039*'fnd base rates'!G$108)
+($F1039*'fnd base rates'!G$109)
+($G1039*'fnd base rates'!G$110)
+($H1039*'fnd base rates'!G$111)
+($I1039*'fnd base rates'!G$112)
+($J1039*'fnd base rates'!G$113)
+($K1039*'fnd base rates'!G$114)
+($M1039*'fnd base rates'!G$116)
+($N1039*'fnd base rates'!G$117)
+($O1039*'fnd base rates'!G$118)
+($P1039*VLOOKUP($S1039+12,rate_basefnd,7)))
*$R1039</f>
        <v>162.65059228199999</v>
      </c>
      <c r="Z1039" s="1">
        <f>(($D1039*'fnd base rates'!H$107)
+($E1039*'fnd base rates'!H$108)
+($F1039*'fnd base rates'!H$109)
+($G1039*'fnd base rates'!H$110)
+($H1039*'fnd base rates'!H$111)
+($I1039*'fnd base rates'!H$112)
+($J1039*'fnd base rates'!H$113)
+($K1039*'fnd base rates'!H$114)
+($M1039*'fnd base rates'!H$116)
+($N1039*'fnd base rates'!H$117)
+($O1039*'fnd base rates'!H$118)
+($P1039*VLOOKUP($S1039+12,rate_basefnd,8)))</f>
        <v>792.30720999999994</v>
      </c>
      <c r="AA1039" s="1">
        <f>(($D1039*'fnd base rates'!I$107)
+($E1039*'fnd base rates'!I$108)
+($F1039*'fnd base rates'!I$109)
+($G1039*'fnd base rates'!I$110)
+($H1039*'fnd base rates'!I$111)
+($I1039*'fnd base rates'!I$112)
+($J1039*'fnd base rates'!I$113)
+($K1039*'fnd base rates'!I$114)
+($M1039*'fnd base rates'!I$116)
+($N1039*'fnd base rates'!I$117)
+($O1039*'fnd base rates'!I$118)
+($P1039*VLOOKUP($S1039+12,rate_basefnd,9)))
*$R1039</f>
        <v>423.08880000000005</v>
      </c>
      <c r="AB1039" s="1">
        <f>(($D1039*'fnd base rates'!J$107)
+($E1039*'fnd base rates'!J$108)
+($F1039*'fnd base rates'!J$109)
+($G1039*'fnd base rates'!J$110)
+($H1039*'fnd base rates'!J$111)
+($I1039*'fnd base rates'!J$112)
+($J1039*'fnd base rates'!J$113)
+($K1039*'fnd base rates'!J$114)
+($M1039*'fnd base rates'!J$116)
+($N1039*'fnd base rates'!J$117)
+($O1039*'fnd base rates'!J$118)
+($P1039*VLOOKUP($S1039+12,rate_basefnd,10)))
*$R1039</f>
        <v>569.90351999999996</v>
      </c>
      <c r="AC1039" s="1">
        <f>(($D1039*'fnd base rates'!K$107)
+($E1039*'fnd base rates'!K$108)
+($F1039*'fnd base rates'!K$109)
+($G1039*'fnd base rates'!K$110)
+($H1039*'fnd base rates'!K$111)
+($I1039*'fnd base rates'!K$112)
+($J1039*'fnd base rates'!K$113)
+($K1039*'fnd base rates'!K$114)
+($M1039*'fnd base rates'!K$116)
+($N1039*'fnd base rates'!K$117)
+($O1039*'fnd base rates'!K$118)
+($P1039*VLOOKUP($S1039+12,rate_basefnd,11)))
*$R1039</f>
        <v>1141.3785834179998</v>
      </c>
      <c r="AD1039" s="1">
        <f>(($D1039*'fnd base rates'!L$107)
+($E1039*'fnd base rates'!L$108)
+($F1039*'fnd base rates'!L$109)
+($G1039*'fnd base rates'!L$110)
+($H1039*'fnd base rates'!L$111)
+($I1039*'fnd base rates'!L$112)
+($J1039*'fnd base rates'!L$113)
+($K1039*'fnd base rates'!L$114)
+($M1039*'fnd base rates'!L$116)
+($N1039*'fnd base rates'!L$117)
+($O1039*'fnd base rates'!L$118)
+($P1039*VLOOKUP($S1039+12,rate_basefnd,12)))</f>
        <v>1229.513406</v>
      </c>
      <c r="AE1039" s="1">
        <f>(($D1039*'fnd base rates'!M$107)
+($E1039*'fnd base rates'!M$108)
+($F1039*'fnd base rates'!M$109)
+($G1039*'fnd base rates'!M$110)
+($H1039*'fnd base rates'!M$111)
+($I1039*'fnd base rates'!M$112)
+($J1039*'fnd base rates'!M$113)
+($K1039*'fnd base rates'!M$114)
+($M1039*'fnd base rates'!M$116)
+($N1039*'fnd base rates'!M$117)
+($O1039*'fnd base rates'!M$118)
+($P1039*VLOOKUP($S1039+12,rate_basefnd,13)))</f>
        <v>0</v>
      </c>
      <c r="AF1039" s="4">
        <f t="shared" si="1223"/>
        <v>11365.477351191999</v>
      </c>
      <c r="AH1039" s="4">
        <f t="shared" si="1224"/>
        <v>3517239020</v>
      </c>
      <c r="AI1039" s="4" t="str">
        <f t="shared" si="1225"/>
        <v>3517</v>
      </c>
      <c r="AJ1039" s="2" t="str">
        <f t="shared" si="1226"/>
        <v>239</v>
      </c>
      <c r="AK1039" s="2" t="str">
        <f t="shared" si="1227"/>
        <v>020</v>
      </c>
      <c r="AL1039" s="4">
        <f t="shared" si="1228"/>
        <v>1</v>
      </c>
      <c r="AM1039" s="4">
        <f t="shared" si="1220"/>
        <v>1</v>
      </c>
      <c r="AN1039" s="4">
        <f t="shared" si="1229"/>
        <v>11365.477351191999</v>
      </c>
      <c r="AO1039" s="4">
        <f t="shared" si="1230"/>
        <v>11365</v>
      </c>
      <c r="AP1039" s="4">
        <f t="shared" si="1231"/>
        <v>0</v>
      </c>
      <c r="AQ1039" s="2">
        <v>11365</v>
      </c>
      <c r="AW1039" s="4">
        <v>11351</v>
      </c>
      <c r="AX1039" s="5">
        <f t="shared" si="1232"/>
        <v>14</v>
      </c>
      <c r="AY1039" s="4">
        <v>11365</v>
      </c>
      <c r="BB1039" s="4">
        <f t="shared" ref="BB1039" si="1237">BC1039-BA1039</f>
        <v>0</v>
      </c>
    </row>
    <row r="1040" spans="1:54" s="4" customFormat="1">
      <c r="A1040" s="278">
        <v>3517</v>
      </c>
      <c r="B1040" s="2">
        <v>3517239036</v>
      </c>
      <c r="C1040" s="10" t="s">
        <v>1115</v>
      </c>
      <c r="D1040" s="15">
        <f>'fnd enro'!D1040</f>
        <v>0</v>
      </c>
      <c r="E1040" s="15">
        <f>'fnd enro'!E1040</f>
        <v>0</v>
      </c>
      <c r="F1040" s="15">
        <f>'fnd enro'!F1040</f>
        <v>0</v>
      </c>
      <c r="G1040" s="15">
        <f>'fnd enro'!G1040</f>
        <v>0</v>
      </c>
      <c r="H1040" s="15">
        <f>'fnd enro'!H1040</f>
        <v>0</v>
      </c>
      <c r="I1040" s="15">
        <f>'fnd enro'!I1040</f>
        <v>5</v>
      </c>
      <c r="J1040" s="15">
        <f>'fnd enro'!J1040</f>
        <v>0</v>
      </c>
      <c r="K1040" s="16">
        <f>'fnd enro'!K1040</f>
        <v>0.1915</v>
      </c>
      <c r="L1040" s="15">
        <f>'fnd enro'!L1040</f>
        <v>0</v>
      </c>
      <c r="M1040" s="15">
        <f>'fnd enro'!M1040</f>
        <v>0</v>
      </c>
      <c r="N1040" s="15">
        <f>'fnd enro'!N1040</f>
        <v>0</v>
      </c>
      <c r="O1040" s="15">
        <f>'fnd enro'!O1040</f>
        <v>0</v>
      </c>
      <c r="P1040" s="15">
        <f>'fnd enro'!P1040</f>
        <v>4</v>
      </c>
      <c r="Q1040" s="15">
        <f>'fnd enro'!R1040</f>
        <v>5</v>
      </c>
      <c r="R1040" s="16">
        <f t="shared" si="1222"/>
        <v>1.038</v>
      </c>
      <c r="S1040" s="15">
        <f>VALUE('fnd enro'!Q1040)</f>
        <v>6</v>
      </c>
      <c r="T1040" s="2"/>
      <c r="U1040" s="1">
        <f>(($D1040*'fnd base rates'!C$107)
+($E1040*'fnd base rates'!C$108)
+($F1040*'fnd base rates'!C$109)
+($G1040*'fnd base rates'!C$110)
+($H1040*'fnd base rates'!C$111)
+($I1040*'fnd base rates'!C$112)
+($J1040*'fnd base rates'!C$113)
+($K1040*'fnd base rates'!C$114)
+($M1040*'fnd base rates'!C$116)
+($N1040*'fnd base rates'!C$117)
+($O1040*'fnd base rates'!C$118)
+($P1040*VLOOKUP($S1040+12,rate_basefnd,3)))
*$R1040</f>
        <v>2911.4358206699999</v>
      </c>
      <c r="V1040" s="1">
        <f>(($D1040*'fnd base rates'!D$107)
+($E1040*'fnd base rates'!D$108)
+($F1040*'fnd base rates'!D$109)
+($G1040*'fnd base rates'!D$110)
+($H1040*'fnd base rates'!D$111)
+($I1040*'fnd base rates'!D$112)
+($J1040*'fnd base rates'!D$113)
+($K1040*'fnd base rates'!D$114)
+($M1040*'fnd base rates'!D$116)
+($N1040*'fnd base rates'!D$117)
+($O1040*'fnd base rates'!D$118)
+($P1040*VLOOKUP($S1040+12,rate_basefnd,4)))
*$R1040</f>
        <v>4991.08806</v>
      </c>
      <c r="W1040" s="1">
        <f>(($D1040*'fnd base rates'!E$107)
+($E1040*'fnd base rates'!E$108)
+($F1040*'fnd base rates'!E$109)
+($G1040*'fnd base rates'!E$110)
+($H1040*'fnd base rates'!E$111)
+($I1040*'fnd base rates'!E$112)
+($J1040*'fnd base rates'!E$113)
+($K1040*'fnd base rates'!E$114)
+($M1040*'fnd base rates'!E$116)
+($N1040*'fnd base rates'!E$117)
+($O1040*'fnd base rates'!E$118)
+($P1040*VLOOKUP($S1040+12,rate_basefnd,5)))
*$R1040</f>
        <v>36011.755734210004</v>
      </c>
      <c r="X1040" s="1">
        <f>(($D1040*'fnd base rates'!F$107)
+($E1040*'fnd base rates'!F$108)
+($F1040*'fnd base rates'!F$109)
+($G1040*'fnd base rates'!F$110)
+($H1040*'fnd base rates'!F$111)
+($I1040*'fnd base rates'!F$112)
+($J1040*'fnd base rates'!F$113)
+($K1040*'fnd base rates'!F$114)
+($M1040*'fnd base rates'!F$116)
+($N1040*'fnd base rates'!F$117)
+($O1040*'fnd base rates'!F$118)
+($P1040*VLOOKUP($S1040+12,rate_basefnd,6)))
*$R1040</f>
        <v>4391.3025025799998</v>
      </c>
      <c r="Y1040" s="1">
        <f>(($D1040*'fnd base rates'!G$107)
+($E1040*'fnd base rates'!G$108)
+($F1040*'fnd base rates'!G$109)
+($G1040*'fnd base rates'!G$110)
+($H1040*'fnd base rates'!G$111)
+($I1040*'fnd base rates'!G$112)
+($J1040*'fnd base rates'!G$113)
+($K1040*'fnd base rates'!G$114)
+($M1040*'fnd base rates'!G$116)
+($N1040*'fnd base rates'!G$117)
+($O1040*'fnd base rates'!G$118)
+($P1040*VLOOKUP($S1040+12,rate_basefnd,7)))
*$R1040</f>
        <v>1377.42672141</v>
      </c>
      <c r="Z1040" s="1">
        <f>(($D1040*'fnd base rates'!H$107)
+($E1040*'fnd base rates'!H$108)
+($F1040*'fnd base rates'!H$109)
+($G1040*'fnd base rates'!H$110)
+($H1040*'fnd base rates'!H$111)
+($I1040*'fnd base rates'!H$112)
+($J1040*'fnd base rates'!H$113)
+($K1040*'fnd base rates'!H$114)
+($M1040*'fnd base rates'!H$116)
+($N1040*'fnd base rates'!H$117)
+($O1040*'fnd base rates'!H$118)
+($P1040*VLOOKUP($S1040+12,rate_basefnd,8)))</f>
        <v>4044.8560499999999</v>
      </c>
      <c r="AA1040" s="1">
        <f>(($D1040*'fnd base rates'!I$107)
+($E1040*'fnd base rates'!I$108)
+($F1040*'fnd base rates'!I$109)
+($G1040*'fnd base rates'!I$110)
+($H1040*'fnd base rates'!I$111)
+($I1040*'fnd base rates'!I$112)
+($J1040*'fnd base rates'!I$113)
+($K1040*'fnd base rates'!I$114)
+($M1040*'fnd base rates'!I$116)
+($N1040*'fnd base rates'!I$117)
+($O1040*'fnd base rates'!I$118)
+($P1040*VLOOKUP($S1040+12,rate_basefnd,9)))
*$R1040</f>
        <v>2586.36384</v>
      </c>
      <c r="AB1040" s="1">
        <f>(($D1040*'fnd base rates'!J$107)
+($E1040*'fnd base rates'!J$108)
+($F1040*'fnd base rates'!J$109)
+($G1040*'fnd base rates'!J$110)
+($H1040*'fnd base rates'!J$111)
+($I1040*'fnd base rates'!J$112)
+($J1040*'fnd base rates'!J$113)
+($K1040*'fnd base rates'!J$114)
+($M1040*'fnd base rates'!J$116)
+($N1040*'fnd base rates'!J$117)
+($O1040*'fnd base rates'!J$118)
+($P1040*VLOOKUP($S1040+12,rate_basefnd,10)))
*$R1040</f>
        <v>5296.5403199999992</v>
      </c>
      <c r="AC1040" s="1">
        <f>(($D1040*'fnd base rates'!K$107)
+($E1040*'fnd base rates'!K$108)
+($F1040*'fnd base rates'!K$109)
+($G1040*'fnd base rates'!K$110)
+($H1040*'fnd base rates'!K$111)
+($I1040*'fnd base rates'!K$112)
+($J1040*'fnd base rates'!K$113)
+($K1040*'fnd base rates'!K$114)
+($M1040*'fnd base rates'!K$116)
+($N1040*'fnd base rates'!K$117)
+($O1040*'fnd base rates'!K$118)
+($P1040*VLOOKUP($S1040+12,rate_basefnd,11)))
*$R1040</f>
        <v>5706.8929170900001</v>
      </c>
      <c r="AD1040" s="1">
        <f>(($D1040*'fnd base rates'!L$107)
+($E1040*'fnd base rates'!L$108)
+($F1040*'fnd base rates'!L$109)
+($G1040*'fnd base rates'!L$110)
+($H1040*'fnd base rates'!L$111)
+($I1040*'fnd base rates'!L$112)
+($J1040*'fnd base rates'!L$113)
+($K1040*'fnd base rates'!L$114)
+($M1040*'fnd base rates'!L$116)
+($N1040*'fnd base rates'!L$117)
+($O1040*'fnd base rates'!L$118)
+($P1040*VLOOKUP($S1040+12,rate_basefnd,12)))</f>
        <v>7959.8870299999999</v>
      </c>
      <c r="AE1040" s="1">
        <f>(($D1040*'fnd base rates'!M$107)
+($E1040*'fnd base rates'!M$108)
+($F1040*'fnd base rates'!M$109)
+($G1040*'fnd base rates'!M$110)
+($H1040*'fnd base rates'!M$111)
+($I1040*'fnd base rates'!M$112)
+($J1040*'fnd base rates'!M$113)
+($K1040*'fnd base rates'!M$114)
+($M1040*'fnd base rates'!M$116)
+($N1040*'fnd base rates'!M$117)
+($O1040*'fnd base rates'!M$118)
+($P1040*VLOOKUP($S1040+12,rate_basefnd,13)))</f>
        <v>0</v>
      </c>
      <c r="AF1040" s="4">
        <f t="shared" si="1223"/>
        <v>75277.548995960009</v>
      </c>
      <c r="AH1040" s="4">
        <f t="shared" si="1224"/>
        <v>3517239036</v>
      </c>
      <c r="AI1040" s="4" t="str">
        <f t="shared" si="1225"/>
        <v>3517</v>
      </c>
      <c r="AJ1040" s="2" t="str">
        <f t="shared" si="1226"/>
        <v>239</v>
      </c>
      <c r="AK1040" s="2" t="str">
        <f t="shared" si="1227"/>
        <v>036</v>
      </c>
      <c r="AL1040" s="4">
        <f t="shared" si="1228"/>
        <v>1</v>
      </c>
      <c r="AM1040" s="4">
        <f t="shared" si="1220"/>
        <v>5</v>
      </c>
      <c r="AN1040" s="4">
        <f t="shared" si="1229"/>
        <v>75277.548995960009</v>
      </c>
      <c r="AO1040" s="4">
        <f t="shared" si="1230"/>
        <v>15056</v>
      </c>
      <c r="AP1040" s="4">
        <f t="shared" si="1231"/>
        <v>0</v>
      </c>
      <c r="AQ1040" s="2">
        <v>15056</v>
      </c>
      <c r="AW1040" s="4">
        <v>15026</v>
      </c>
      <c r="AX1040" s="5">
        <f t="shared" si="1232"/>
        <v>30</v>
      </c>
      <c r="AY1040" s="4">
        <v>15056</v>
      </c>
      <c r="BB1040" s="4">
        <f t="shared" ref="BB1040" si="1238">BC1040-BA1040</f>
        <v>0</v>
      </c>
    </row>
    <row r="1041" spans="1:54" s="4" customFormat="1">
      <c r="A1041" s="278">
        <v>3517</v>
      </c>
      <c r="B1041" s="2">
        <v>3517239052</v>
      </c>
      <c r="C1041" s="10" t="s">
        <v>1115</v>
      </c>
      <c r="D1041" s="15">
        <f>'fnd enro'!D1041</f>
        <v>0</v>
      </c>
      <c r="E1041" s="15">
        <f>'fnd enro'!E1041</f>
        <v>0</v>
      </c>
      <c r="F1041" s="15">
        <f>'fnd enro'!F1041</f>
        <v>0</v>
      </c>
      <c r="G1041" s="15">
        <f>'fnd enro'!G1041</f>
        <v>0</v>
      </c>
      <c r="H1041" s="15">
        <f>'fnd enro'!H1041</f>
        <v>0</v>
      </c>
      <c r="I1041" s="15">
        <f>'fnd enro'!I1041</f>
        <v>18</v>
      </c>
      <c r="J1041" s="15">
        <f>'fnd enro'!J1041</f>
        <v>0</v>
      </c>
      <c r="K1041" s="16">
        <f>'fnd enro'!K1041</f>
        <v>0.68940000000000001</v>
      </c>
      <c r="L1041" s="15">
        <f>'fnd enro'!L1041</f>
        <v>0</v>
      </c>
      <c r="M1041" s="15">
        <f>'fnd enro'!M1041</f>
        <v>0</v>
      </c>
      <c r="N1041" s="15">
        <f>'fnd enro'!N1041</f>
        <v>0</v>
      </c>
      <c r="O1041" s="15">
        <f>'fnd enro'!O1041</f>
        <v>0</v>
      </c>
      <c r="P1041" s="15">
        <f>'fnd enro'!P1041</f>
        <v>10</v>
      </c>
      <c r="Q1041" s="15">
        <f>'fnd enro'!R1041</f>
        <v>18</v>
      </c>
      <c r="R1041" s="16">
        <f t="shared" si="1222"/>
        <v>1.038</v>
      </c>
      <c r="S1041" s="15">
        <f>VALUE('fnd enro'!Q1041)</f>
        <v>5</v>
      </c>
      <c r="T1041" s="2"/>
      <c r="U1041" s="1">
        <f>(($D1041*'fnd base rates'!C$107)
+($E1041*'fnd base rates'!C$108)
+($F1041*'fnd base rates'!C$109)
+($G1041*'fnd base rates'!C$110)
+($H1041*'fnd base rates'!C$111)
+($I1041*'fnd base rates'!C$112)
+($J1041*'fnd base rates'!C$113)
+($K1041*'fnd base rates'!C$114)
+($M1041*'fnd base rates'!C$116)
+($N1041*'fnd base rates'!C$117)
+($O1041*'fnd base rates'!C$118)
+($P1041*VLOOKUP($S1041+12,rate_basefnd,3)))
*$R1041</f>
        <v>10159.011122412001</v>
      </c>
      <c r="V1041" s="1">
        <f>(($D1041*'fnd base rates'!D$107)
+($E1041*'fnd base rates'!D$108)
+($F1041*'fnd base rates'!D$109)
+($G1041*'fnd base rates'!D$110)
+($H1041*'fnd base rates'!D$111)
+($I1041*'fnd base rates'!D$112)
+($J1041*'fnd base rates'!D$113)
+($K1041*'fnd base rates'!D$114)
+($M1041*'fnd base rates'!D$116)
+($N1041*'fnd base rates'!D$117)
+($O1041*'fnd base rates'!D$118)
+($P1041*VLOOKUP($S1041+12,rate_basefnd,4)))
*$R1041</f>
        <v>16441.753919999999</v>
      </c>
      <c r="W1041" s="1">
        <f>(($D1041*'fnd base rates'!E$107)
+($E1041*'fnd base rates'!E$108)
+($F1041*'fnd base rates'!E$109)
+($G1041*'fnd base rates'!E$110)
+($H1041*'fnd base rates'!E$111)
+($I1041*'fnd base rates'!E$112)
+($J1041*'fnd base rates'!E$113)
+($K1041*'fnd base rates'!E$114)
+($M1041*'fnd base rates'!E$116)
+($N1041*'fnd base rates'!E$117)
+($O1041*'fnd base rates'!E$118)
+($P1041*VLOOKUP($S1041+12,rate_basefnd,5)))
*$R1041</f>
        <v>114744.666459156</v>
      </c>
      <c r="X1041" s="1">
        <f>(($D1041*'fnd base rates'!F$107)
+($E1041*'fnd base rates'!F$108)
+($F1041*'fnd base rates'!F$109)
+($G1041*'fnd base rates'!F$110)
+($H1041*'fnd base rates'!F$111)
+($I1041*'fnd base rates'!F$112)
+($J1041*'fnd base rates'!F$113)
+($K1041*'fnd base rates'!F$114)
+($M1041*'fnd base rates'!F$116)
+($N1041*'fnd base rates'!F$117)
+($O1041*'fnd base rates'!F$118)
+($P1041*VLOOKUP($S1041+12,rate_basefnd,6)))
*$R1041</f>
        <v>15808.689009288</v>
      </c>
      <c r="Y1041" s="1">
        <f>(($D1041*'fnd base rates'!G$107)
+($E1041*'fnd base rates'!G$108)
+($F1041*'fnd base rates'!G$109)
+($G1041*'fnd base rates'!G$110)
+($H1041*'fnd base rates'!G$111)
+($I1041*'fnd base rates'!G$112)
+($J1041*'fnd base rates'!G$113)
+($K1041*'fnd base rates'!G$114)
+($M1041*'fnd base rates'!G$116)
+($N1041*'fnd base rates'!G$117)
+($O1041*'fnd base rates'!G$118)
+($P1041*VLOOKUP($S1041+12,rate_basefnd,7)))
*$R1041</f>
        <v>4236.1096610759996</v>
      </c>
      <c r="Z1041" s="1">
        <f>(($D1041*'fnd base rates'!H$107)
+($E1041*'fnd base rates'!H$108)
+($F1041*'fnd base rates'!H$109)
+($G1041*'fnd base rates'!H$110)
+($H1041*'fnd base rates'!H$111)
+($I1041*'fnd base rates'!H$112)
+($J1041*'fnd base rates'!H$113)
+($K1041*'fnd base rates'!H$114)
+($M1041*'fnd base rates'!H$116)
+($N1041*'fnd base rates'!H$117)
+($O1041*'fnd base rates'!H$118)
+($P1041*VLOOKUP($S1041+12,rate_basefnd,8)))</f>
        <v>14454.72978</v>
      </c>
      <c r="AA1041" s="1">
        <f>(($D1041*'fnd base rates'!I$107)
+($E1041*'fnd base rates'!I$108)
+($F1041*'fnd base rates'!I$109)
+($G1041*'fnd base rates'!I$110)
+($H1041*'fnd base rates'!I$111)
+($I1041*'fnd base rates'!I$112)
+($J1041*'fnd base rates'!I$113)
+($K1041*'fnd base rates'!I$114)
+($M1041*'fnd base rates'!I$116)
+($N1041*'fnd base rates'!I$117)
+($O1041*'fnd base rates'!I$118)
+($P1041*VLOOKUP($S1041+12,rate_basefnd,9)))
*$R1041</f>
        <v>8707.6782000000003</v>
      </c>
      <c r="AB1041" s="1">
        <f>(($D1041*'fnd base rates'!J$107)
+($E1041*'fnd base rates'!J$108)
+($F1041*'fnd base rates'!J$109)
+($G1041*'fnd base rates'!J$110)
+($H1041*'fnd base rates'!J$111)
+($I1041*'fnd base rates'!J$112)
+($J1041*'fnd base rates'!J$113)
+($K1041*'fnd base rates'!J$114)
+($M1041*'fnd base rates'!J$116)
+($N1041*'fnd base rates'!J$117)
+($O1041*'fnd base rates'!J$118)
+($P1041*VLOOKUP($S1041+12,rate_basefnd,10)))
*$R1041</f>
        <v>15932.905559999999</v>
      </c>
      <c r="AC1041" s="1">
        <f>(($D1041*'fnd base rates'!K$107)
+($E1041*'fnd base rates'!K$108)
+($F1041*'fnd base rates'!K$109)
+($G1041*'fnd base rates'!K$110)
+($H1041*'fnd base rates'!K$111)
+($I1041*'fnd base rates'!K$112)
+($J1041*'fnd base rates'!K$113)
+($K1041*'fnd base rates'!K$114)
+($M1041*'fnd base rates'!K$116)
+($N1041*'fnd base rates'!K$117)
+($O1041*'fnd base rates'!K$118)
+($P1041*VLOOKUP($S1041+12,rate_basefnd,11)))
*$R1041</f>
        <v>20544.814501524001</v>
      </c>
      <c r="AD1041" s="1">
        <f>(($D1041*'fnd base rates'!L$107)
+($E1041*'fnd base rates'!L$108)
+($F1041*'fnd base rates'!L$109)
+($G1041*'fnd base rates'!L$110)
+($H1041*'fnd base rates'!L$111)
+($I1041*'fnd base rates'!L$112)
+($J1041*'fnd base rates'!L$113)
+($K1041*'fnd base rates'!L$114)
+($M1041*'fnd base rates'!L$116)
+($N1041*'fnd base rates'!L$117)
+($O1041*'fnd base rates'!L$118)
+($P1041*VLOOKUP($S1041+12,rate_basefnd,12)))</f>
        <v>26334.041308</v>
      </c>
      <c r="AE1041" s="1">
        <f>(($D1041*'fnd base rates'!M$107)
+($E1041*'fnd base rates'!M$108)
+($F1041*'fnd base rates'!M$109)
+($G1041*'fnd base rates'!M$110)
+($H1041*'fnd base rates'!M$111)
+($I1041*'fnd base rates'!M$112)
+($J1041*'fnd base rates'!M$113)
+($K1041*'fnd base rates'!M$114)
+($M1041*'fnd base rates'!M$116)
+($N1041*'fnd base rates'!M$117)
+($O1041*'fnd base rates'!M$118)
+($P1041*VLOOKUP($S1041+12,rate_basefnd,13)))</f>
        <v>0</v>
      </c>
      <c r="AF1041" s="4">
        <f t="shared" si="1223"/>
        <v>247364.39952145604</v>
      </c>
      <c r="AH1041" s="4">
        <f t="shared" si="1224"/>
        <v>3517239052</v>
      </c>
      <c r="AI1041" s="4" t="str">
        <f t="shared" si="1225"/>
        <v>3517</v>
      </c>
      <c r="AJ1041" s="2" t="str">
        <f t="shared" si="1226"/>
        <v>239</v>
      </c>
      <c r="AK1041" s="2" t="str">
        <f t="shared" si="1227"/>
        <v>052</v>
      </c>
      <c r="AL1041" s="4">
        <f t="shared" si="1228"/>
        <v>1</v>
      </c>
      <c r="AM1041" s="4">
        <f t="shared" si="1220"/>
        <v>18</v>
      </c>
      <c r="AN1041" s="4">
        <f t="shared" si="1229"/>
        <v>247364.39952145604</v>
      </c>
      <c r="AO1041" s="4">
        <f t="shared" si="1230"/>
        <v>13742</v>
      </c>
      <c r="AP1041" s="4">
        <f t="shared" si="1231"/>
        <v>0</v>
      </c>
      <c r="AQ1041" s="2">
        <v>13742</v>
      </c>
      <c r="AW1041" s="4">
        <v>13721</v>
      </c>
      <c r="AX1041" s="5">
        <f t="shared" si="1232"/>
        <v>21</v>
      </c>
      <c r="AY1041" s="4">
        <v>13742</v>
      </c>
      <c r="BB1041" s="4">
        <f t="shared" ref="BB1041" si="1239">BC1041-BA1041</f>
        <v>0</v>
      </c>
    </row>
    <row r="1042" spans="1:54" s="4" customFormat="1">
      <c r="A1042" s="278">
        <v>3517</v>
      </c>
      <c r="B1042" s="2">
        <v>3517239072</v>
      </c>
      <c r="C1042" s="10" t="s">
        <v>1115</v>
      </c>
      <c r="D1042" s="15">
        <f>'fnd enro'!D1042</f>
        <v>0</v>
      </c>
      <c r="E1042" s="15">
        <f>'fnd enro'!E1042</f>
        <v>0</v>
      </c>
      <c r="F1042" s="15">
        <f>'fnd enro'!F1042</f>
        <v>0</v>
      </c>
      <c r="G1042" s="15">
        <f>'fnd enro'!G1042</f>
        <v>0</v>
      </c>
      <c r="H1042" s="15">
        <f>'fnd enro'!H1042</f>
        <v>0</v>
      </c>
      <c r="I1042" s="15">
        <f>'fnd enro'!I1042</f>
        <v>1</v>
      </c>
      <c r="J1042" s="15">
        <f>'fnd enro'!J1042</f>
        <v>0</v>
      </c>
      <c r="K1042" s="16">
        <f>'fnd enro'!K1042</f>
        <v>3.8300000000000001E-2</v>
      </c>
      <c r="L1042" s="15">
        <f>'fnd enro'!L1042</f>
        <v>0</v>
      </c>
      <c r="M1042" s="15">
        <f>'fnd enro'!M1042</f>
        <v>0</v>
      </c>
      <c r="N1042" s="15">
        <f>'fnd enro'!N1042</f>
        <v>0</v>
      </c>
      <c r="O1042" s="15">
        <f>'fnd enro'!O1042</f>
        <v>0</v>
      </c>
      <c r="P1042" s="15">
        <f>'fnd enro'!P1042</f>
        <v>1</v>
      </c>
      <c r="Q1042" s="15">
        <f>'fnd enro'!R1042</f>
        <v>1</v>
      </c>
      <c r="R1042" s="16">
        <f t="shared" si="1222"/>
        <v>1.038</v>
      </c>
      <c r="S1042" s="15">
        <f>VALUE('fnd enro'!Q1042)</f>
        <v>5</v>
      </c>
      <c r="T1042" s="2"/>
      <c r="U1042" s="1">
        <f>(($D1042*'fnd base rates'!C$107)
+($E1042*'fnd base rates'!C$108)
+($F1042*'fnd base rates'!C$109)
+($G1042*'fnd base rates'!C$110)
+($H1042*'fnd base rates'!C$111)
+($I1042*'fnd base rates'!C$112)
+($J1042*'fnd base rates'!C$113)
+($K1042*'fnd base rates'!C$114)
+($M1042*'fnd base rates'!C$116)
+($N1042*'fnd base rates'!C$117)
+($O1042*'fnd base rates'!C$118)
+($P1042*VLOOKUP($S1042+12,rate_basefnd,3)))
*$R1042</f>
        <v>590.30260013399993</v>
      </c>
      <c r="V1042" s="1">
        <f>(($D1042*'fnd base rates'!D$107)
+($E1042*'fnd base rates'!D$108)
+($F1042*'fnd base rates'!D$109)
+($G1042*'fnd base rates'!D$110)
+($H1042*'fnd base rates'!D$111)
+($I1042*'fnd base rates'!D$112)
+($J1042*'fnd base rates'!D$113)
+($K1042*'fnd base rates'!D$114)
+($M1042*'fnd base rates'!D$116)
+($N1042*'fnd base rates'!D$117)
+($O1042*'fnd base rates'!D$118)
+($P1042*VLOOKUP($S1042+12,rate_basefnd,4)))
*$R1042</f>
        <v>1036.2146399999999</v>
      </c>
      <c r="W1042" s="1">
        <f>(($D1042*'fnd base rates'!E$107)
+($E1042*'fnd base rates'!E$108)
+($F1042*'fnd base rates'!E$109)
+($G1042*'fnd base rates'!E$110)
+($H1042*'fnd base rates'!E$111)
+($I1042*'fnd base rates'!E$112)
+($J1042*'fnd base rates'!E$113)
+($K1042*'fnd base rates'!E$114)
+($M1042*'fnd base rates'!E$116)
+($N1042*'fnd base rates'!E$117)
+($O1042*'fnd base rates'!E$118)
+($P1042*VLOOKUP($S1042+12,rate_basefnd,5)))
*$R1042</f>
        <v>7573.3261188420001</v>
      </c>
      <c r="X1042" s="1">
        <f>(($D1042*'fnd base rates'!F$107)
+($E1042*'fnd base rates'!F$108)
+($F1042*'fnd base rates'!F$109)
+($G1042*'fnd base rates'!F$110)
+($H1042*'fnd base rates'!F$111)
+($I1042*'fnd base rates'!F$112)
+($J1042*'fnd base rates'!F$113)
+($K1042*'fnd base rates'!F$114)
+($M1042*'fnd base rates'!F$116)
+($N1042*'fnd base rates'!F$117)
+($O1042*'fnd base rates'!F$118)
+($P1042*VLOOKUP($S1042+12,rate_basefnd,6)))
*$R1042</f>
        <v>878.26050051600021</v>
      </c>
      <c r="Y1042" s="1">
        <f>(($D1042*'fnd base rates'!G$107)
+($E1042*'fnd base rates'!G$108)
+($F1042*'fnd base rates'!G$109)
+($G1042*'fnd base rates'!G$110)
+($H1042*'fnd base rates'!G$111)
+($I1042*'fnd base rates'!G$112)
+($J1042*'fnd base rates'!G$113)
+($K1042*'fnd base rates'!G$114)
+($M1042*'fnd base rates'!G$116)
+($N1042*'fnd base rates'!G$117)
+($O1042*'fnd base rates'!G$118)
+($P1042*VLOOKUP($S1042+12,rate_basefnd,7)))
*$R1042</f>
        <v>293.49049228199999</v>
      </c>
      <c r="Z1042" s="1">
        <f>(($D1042*'fnd base rates'!H$107)
+($E1042*'fnd base rates'!H$108)
+($F1042*'fnd base rates'!H$109)
+($G1042*'fnd base rates'!H$110)
+($H1042*'fnd base rates'!H$111)
+($I1042*'fnd base rates'!H$112)
+($J1042*'fnd base rates'!H$113)
+($K1042*'fnd base rates'!H$114)
+($M1042*'fnd base rates'!H$116)
+($N1042*'fnd base rates'!H$117)
+($O1042*'fnd base rates'!H$118)
+($P1042*VLOOKUP($S1042+12,rate_basefnd,8)))</f>
        <v>811.62720999999999</v>
      </c>
      <c r="AA1042" s="1">
        <f>(($D1042*'fnd base rates'!I$107)
+($E1042*'fnd base rates'!I$108)
+($F1042*'fnd base rates'!I$109)
+($G1042*'fnd base rates'!I$110)
+($H1042*'fnd base rates'!I$111)
+($I1042*'fnd base rates'!I$112)
+($J1042*'fnd base rates'!I$113)
+($K1042*'fnd base rates'!I$114)
+($M1042*'fnd base rates'!I$116)
+($N1042*'fnd base rates'!I$117)
+($O1042*'fnd base rates'!I$118)
+($P1042*VLOOKUP($S1042+12,rate_basefnd,9)))
*$R1042</f>
        <v>532.29678000000013</v>
      </c>
      <c r="AB1042" s="1">
        <f>(($D1042*'fnd base rates'!J$107)
+($E1042*'fnd base rates'!J$108)
+($F1042*'fnd base rates'!J$109)
+($G1042*'fnd base rates'!J$110)
+($H1042*'fnd base rates'!J$111)
+($I1042*'fnd base rates'!J$112)
+($J1042*'fnd base rates'!J$113)
+($K1042*'fnd base rates'!J$114)
+($M1042*'fnd base rates'!J$116)
+($N1042*'fnd base rates'!J$117)
+($O1042*'fnd base rates'!J$118)
+($P1042*VLOOKUP($S1042+12,rate_basefnd,10)))
*$R1042</f>
        <v>1137.3677400000001</v>
      </c>
      <c r="AC1042" s="1">
        <f>(($D1042*'fnd base rates'!K$107)
+($E1042*'fnd base rates'!K$108)
+($F1042*'fnd base rates'!K$109)
+($G1042*'fnd base rates'!K$110)
+($H1042*'fnd base rates'!K$111)
+($I1042*'fnd base rates'!K$112)
+($J1042*'fnd base rates'!K$113)
+($K1042*'fnd base rates'!K$114)
+($M1042*'fnd base rates'!K$116)
+($N1042*'fnd base rates'!K$117)
+($O1042*'fnd base rates'!K$118)
+($P1042*VLOOKUP($S1042+12,rate_basefnd,11)))
*$R1042</f>
        <v>1141.3785834179998</v>
      </c>
      <c r="AD1042" s="1">
        <f>(($D1042*'fnd base rates'!L$107)
+($E1042*'fnd base rates'!L$108)
+($F1042*'fnd base rates'!L$109)
+($G1042*'fnd base rates'!L$110)
+($H1042*'fnd base rates'!L$111)
+($I1042*'fnd base rates'!L$112)
+($J1042*'fnd base rates'!L$113)
+($K1042*'fnd base rates'!L$114)
+($M1042*'fnd base rates'!L$116)
+($N1042*'fnd base rates'!L$117)
+($O1042*'fnd base rates'!L$118)
+($P1042*VLOOKUP($S1042+12,rate_basefnd,12)))</f>
        <v>1649.793406</v>
      </c>
      <c r="AE1042" s="1">
        <f>(($D1042*'fnd base rates'!M$107)
+($E1042*'fnd base rates'!M$108)
+($F1042*'fnd base rates'!M$109)
+($G1042*'fnd base rates'!M$110)
+($H1042*'fnd base rates'!M$111)
+($I1042*'fnd base rates'!M$112)
+($J1042*'fnd base rates'!M$113)
+($K1042*'fnd base rates'!M$114)
+($M1042*'fnd base rates'!M$116)
+($N1042*'fnd base rates'!M$117)
+($O1042*'fnd base rates'!M$118)
+($P1042*VLOOKUP($S1042+12,rate_basefnd,13)))</f>
        <v>0</v>
      </c>
      <c r="AF1042" s="4">
        <f t="shared" si="1223"/>
        <v>15644.058071192003</v>
      </c>
      <c r="AH1042" s="4">
        <f t="shared" si="1224"/>
        <v>3517239072</v>
      </c>
      <c r="AI1042" s="4" t="str">
        <f t="shared" si="1225"/>
        <v>3517</v>
      </c>
      <c r="AJ1042" s="2" t="str">
        <f t="shared" si="1226"/>
        <v>239</v>
      </c>
      <c r="AK1042" s="2" t="str">
        <f t="shared" si="1227"/>
        <v>072</v>
      </c>
      <c r="AL1042" s="4">
        <f t="shared" si="1228"/>
        <v>1</v>
      </c>
      <c r="AM1042" s="4">
        <f t="shared" si="1220"/>
        <v>1</v>
      </c>
      <c r="AN1042" s="4">
        <f t="shared" si="1229"/>
        <v>15644.058071192003</v>
      </c>
      <c r="AO1042" s="4">
        <f t="shared" si="1230"/>
        <v>15644</v>
      </c>
      <c r="AP1042" s="4">
        <f t="shared" si="1231"/>
        <v>0</v>
      </c>
      <c r="AQ1042" s="2">
        <v>15644</v>
      </c>
      <c r="AW1042" s="4">
        <v>15618</v>
      </c>
      <c r="AX1042" s="5">
        <f t="shared" si="1232"/>
        <v>26</v>
      </c>
      <c r="AY1042" s="4">
        <v>15644</v>
      </c>
      <c r="BB1042" s="4">
        <f t="shared" ref="BB1042" si="1240">BC1042-BA1042</f>
        <v>0</v>
      </c>
    </row>
    <row r="1043" spans="1:54" s="4" customFormat="1">
      <c r="A1043" s="278">
        <v>3517</v>
      </c>
      <c r="B1043" s="2">
        <v>3517239083</v>
      </c>
      <c r="C1043" s="10" t="s">
        <v>1115</v>
      </c>
      <c r="D1043" s="15">
        <f>'fnd enro'!D1043</f>
        <v>0</v>
      </c>
      <c r="E1043" s="15">
        <f>'fnd enro'!E1043</f>
        <v>0</v>
      </c>
      <c r="F1043" s="15">
        <f>'fnd enro'!F1043</f>
        <v>0</v>
      </c>
      <c r="G1043" s="15">
        <f>'fnd enro'!G1043</f>
        <v>0</v>
      </c>
      <c r="H1043" s="15">
        <f>'fnd enro'!H1043</f>
        <v>0</v>
      </c>
      <c r="I1043" s="15">
        <f>'fnd enro'!I1043</f>
        <v>1</v>
      </c>
      <c r="J1043" s="15">
        <f>'fnd enro'!J1043</f>
        <v>0</v>
      </c>
      <c r="K1043" s="16">
        <f>'fnd enro'!K1043</f>
        <v>3.8300000000000001E-2</v>
      </c>
      <c r="L1043" s="15">
        <f>'fnd enro'!L1043</f>
        <v>0</v>
      </c>
      <c r="M1043" s="15">
        <f>'fnd enro'!M1043</f>
        <v>0</v>
      </c>
      <c r="N1043" s="15">
        <f>'fnd enro'!N1043</f>
        <v>0</v>
      </c>
      <c r="O1043" s="15">
        <f>'fnd enro'!O1043</f>
        <v>0</v>
      </c>
      <c r="P1043" s="15">
        <f>'fnd enro'!P1043</f>
        <v>0</v>
      </c>
      <c r="Q1043" s="15">
        <f>'fnd enro'!R1043</f>
        <v>1</v>
      </c>
      <c r="R1043" s="16">
        <f t="shared" si="1222"/>
        <v>1.038</v>
      </c>
      <c r="S1043" s="15">
        <f>VALUE('fnd enro'!Q1043)</f>
        <v>5</v>
      </c>
      <c r="T1043" s="2"/>
      <c r="U1043" s="1">
        <f>(($D1043*'fnd base rates'!C$107)
+($E1043*'fnd base rates'!C$108)
+($F1043*'fnd base rates'!C$109)
+($G1043*'fnd base rates'!C$110)
+($H1043*'fnd base rates'!C$111)
+($I1043*'fnd base rates'!C$112)
+($J1043*'fnd base rates'!C$113)
+($K1043*'fnd base rates'!C$114)
+($M1043*'fnd base rates'!C$116)
+($N1043*'fnd base rates'!C$117)
+($O1043*'fnd base rates'!C$118)
+($P1043*VLOOKUP($S1043+12,rate_basefnd,3)))
*$R1043</f>
        <v>531.99814013399998</v>
      </c>
      <c r="V1043" s="1">
        <f>(($D1043*'fnd base rates'!D$107)
+($E1043*'fnd base rates'!D$108)
+($F1043*'fnd base rates'!D$109)
+($G1043*'fnd base rates'!D$110)
+($H1043*'fnd base rates'!D$111)
+($I1043*'fnd base rates'!D$112)
+($J1043*'fnd base rates'!D$113)
+($K1043*'fnd base rates'!D$114)
+($M1043*'fnd base rates'!D$116)
+($N1043*'fnd base rates'!D$117)
+($O1043*'fnd base rates'!D$118)
+($P1043*VLOOKUP($S1043+12,rate_basefnd,4)))
*$R1043</f>
        <v>759.95094000000006</v>
      </c>
      <c r="W1043" s="1">
        <f>(($D1043*'fnd base rates'!E$107)
+($E1043*'fnd base rates'!E$108)
+($F1043*'fnd base rates'!E$109)
+($G1043*'fnd base rates'!E$110)
+($H1043*'fnd base rates'!E$111)
+($I1043*'fnd base rates'!E$112)
+($J1043*'fnd base rates'!E$113)
+($K1043*'fnd base rates'!E$114)
+($M1043*'fnd base rates'!E$116)
+($N1043*'fnd base rates'!E$117)
+($O1043*'fnd base rates'!E$118)
+($P1043*VLOOKUP($S1043+12,rate_basefnd,5)))
*$R1043</f>
        <v>4876.4256588420003</v>
      </c>
      <c r="X1043" s="1">
        <f>(($D1043*'fnd base rates'!F$107)
+($E1043*'fnd base rates'!F$108)
+($F1043*'fnd base rates'!F$109)
+($G1043*'fnd base rates'!F$110)
+($H1043*'fnd base rates'!F$111)
+($I1043*'fnd base rates'!F$112)
+($J1043*'fnd base rates'!F$113)
+($K1043*'fnd base rates'!F$114)
+($M1043*'fnd base rates'!F$116)
+($N1043*'fnd base rates'!F$117)
+($O1043*'fnd base rates'!F$118)
+($P1043*VLOOKUP($S1043+12,rate_basefnd,6)))
*$R1043</f>
        <v>878.26050051600021</v>
      </c>
      <c r="Y1043" s="1">
        <f>(($D1043*'fnd base rates'!G$107)
+($E1043*'fnd base rates'!G$108)
+($F1043*'fnd base rates'!G$109)
+($G1043*'fnd base rates'!G$110)
+($H1043*'fnd base rates'!G$111)
+($I1043*'fnd base rates'!G$112)
+($J1043*'fnd base rates'!G$113)
+($K1043*'fnd base rates'!G$114)
+($M1043*'fnd base rates'!G$116)
+($N1043*'fnd base rates'!G$117)
+($O1043*'fnd base rates'!G$118)
+($P1043*VLOOKUP($S1043+12,rate_basefnd,7)))
*$R1043</f>
        <v>162.65059228199999</v>
      </c>
      <c r="Z1043" s="1">
        <f>(($D1043*'fnd base rates'!H$107)
+($E1043*'fnd base rates'!H$108)
+($F1043*'fnd base rates'!H$109)
+($G1043*'fnd base rates'!H$110)
+($H1043*'fnd base rates'!H$111)
+($I1043*'fnd base rates'!H$112)
+($J1043*'fnd base rates'!H$113)
+($K1043*'fnd base rates'!H$114)
+($M1043*'fnd base rates'!H$116)
+($N1043*'fnd base rates'!H$117)
+($O1043*'fnd base rates'!H$118)
+($P1043*VLOOKUP($S1043+12,rate_basefnd,8)))</f>
        <v>792.30720999999994</v>
      </c>
      <c r="AA1043" s="1">
        <f>(($D1043*'fnd base rates'!I$107)
+($E1043*'fnd base rates'!I$108)
+($F1043*'fnd base rates'!I$109)
+($G1043*'fnd base rates'!I$110)
+($H1043*'fnd base rates'!I$111)
+($I1043*'fnd base rates'!I$112)
+($J1043*'fnd base rates'!I$113)
+($K1043*'fnd base rates'!I$114)
+($M1043*'fnd base rates'!I$116)
+($N1043*'fnd base rates'!I$117)
+($O1043*'fnd base rates'!I$118)
+($P1043*VLOOKUP($S1043+12,rate_basefnd,9)))
*$R1043</f>
        <v>423.08880000000005</v>
      </c>
      <c r="AB1043" s="1">
        <f>(($D1043*'fnd base rates'!J$107)
+($E1043*'fnd base rates'!J$108)
+($F1043*'fnd base rates'!J$109)
+($G1043*'fnd base rates'!J$110)
+($H1043*'fnd base rates'!J$111)
+($I1043*'fnd base rates'!J$112)
+($J1043*'fnd base rates'!J$113)
+($K1043*'fnd base rates'!J$114)
+($M1043*'fnd base rates'!J$116)
+($N1043*'fnd base rates'!J$117)
+($O1043*'fnd base rates'!J$118)
+($P1043*VLOOKUP($S1043+12,rate_basefnd,10)))
*$R1043</f>
        <v>569.90351999999996</v>
      </c>
      <c r="AC1043" s="1">
        <f>(($D1043*'fnd base rates'!K$107)
+($E1043*'fnd base rates'!K$108)
+($F1043*'fnd base rates'!K$109)
+($G1043*'fnd base rates'!K$110)
+($H1043*'fnd base rates'!K$111)
+($I1043*'fnd base rates'!K$112)
+($J1043*'fnd base rates'!K$113)
+($K1043*'fnd base rates'!K$114)
+($M1043*'fnd base rates'!K$116)
+($N1043*'fnd base rates'!K$117)
+($O1043*'fnd base rates'!K$118)
+($P1043*VLOOKUP($S1043+12,rate_basefnd,11)))
*$R1043</f>
        <v>1141.3785834179998</v>
      </c>
      <c r="AD1043" s="1">
        <f>(($D1043*'fnd base rates'!L$107)
+($E1043*'fnd base rates'!L$108)
+($F1043*'fnd base rates'!L$109)
+($G1043*'fnd base rates'!L$110)
+($H1043*'fnd base rates'!L$111)
+($I1043*'fnd base rates'!L$112)
+($J1043*'fnd base rates'!L$113)
+($K1043*'fnd base rates'!L$114)
+($M1043*'fnd base rates'!L$116)
+($N1043*'fnd base rates'!L$117)
+($O1043*'fnd base rates'!L$118)
+($P1043*VLOOKUP($S1043+12,rate_basefnd,12)))</f>
        <v>1229.513406</v>
      </c>
      <c r="AE1043" s="1">
        <f>(($D1043*'fnd base rates'!M$107)
+($E1043*'fnd base rates'!M$108)
+($F1043*'fnd base rates'!M$109)
+($G1043*'fnd base rates'!M$110)
+($H1043*'fnd base rates'!M$111)
+($I1043*'fnd base rates'!M$112)
+($J1043*'fnd base rates'!M$113)
+($K1043*'fnd base rates'!M$114)
+($M1043*'fnd base rates'!M$116)
+($N1043*'fnd base rates'!M$117)
+($O1043*'fnd base rates'!M$118)
+($P1043*VLOOKUP($S1043+12,rate_basefnd,13)))</f>
        <v>0</v>
      </c>
      <c r="AF1043" s="4">
        <f t="shared" si="1223"/>
        <v>11365.477351191999</v>
      </c>
      <c r="AH1043" s="4">
        <f t="shared" si="1224"/>
        <v>3517239083</v>
      </c>
      <c r="AI1043" s="4" t="str">
        <f t="shared" si="1225"/>
        <v>3517</v>
      </c>
      <c r="AJ1043" s="2" t="str">
        <f t="shared" si="1226"/>
        <v>239</v>
      </c>
      <c r="AK1043" s="2" t="str">
        <f t="shared" si="1227"/>
        <v>083</v>
      </c>
      <c r="AL1043" s="4">
        <f t="shared" si="1228"/>
        <v>1</v>
      </c>
      <c r="AM1043" s="4">
        <f t="shared" si="1220"/>
        <v>1</v>
      </c>
      <c r="AN1043" s="4">
        <f t="shared" si="1229"/>
        <v>11365.477351191999</v>
      </c>
      <c r="AO1043" s="4">
        <f t="shared" si="1230"/>
        <v>11365</v>
      </c>
      <c r="AP1043" s="4">
        <f t="shared" si="1231"/>
        <v>0</v>
      </c>
      <c r="AQ1043" s="2">
        <v>11365</v>
      </c>
      <c r="AW1043" s="4">
        <v>11351</v>
      </c>
      <c r="AX1043" s="5">
        <f t="shared" si="1232"/>
        <v>14</v>
      </c>
      <c r="AY1043" s="4">
        <v>11365</v>
      </c>
      <c r="BB1043" s="4">
        <f t="shared" ref="BB1043" si="1241">BC1043-BA1043</f>
        <v>0</v>
      </c>
    </row>
    <row r="1044" spans="1:54" s="4" customFormat="1">
      <c r="A1044" s="278">
        <v>3517</v>
      </c>
      <c r="B1044" s="2">
        <v>3517239095</v>
      </c>
      <c r="C1044" s="10" t="s">
        <v>1115</v>
      </c>
      <c r="D1044" s="15">
        <f>'fnd enro'!D1044</f>
        <v>0</v>
      </c>
      <c r="E1044" s="15">
        <f>'fnd enro'!E1044</f>
        <v>0</v>
      </c>
      <c r="F1044" s="15">
        <f>'fnd enro'!F1044</f>
        <v>0</v>
      </c>
      <c r="G1044" s="15">
        <f>'fnd enro'!G1044</f>
        <v>0</v>
      </c>
      <c r="H1044" s="15">
        <f>'fnd enro'!H1044</f>
        <v>0</v>
      </c>
      <c r="I1044" s="15">
        <f>'fnd enro'!I1044</f>
        <v>2</v>
      </c>
      <c r="J1044" s="15">
        <f>'fnd enro'!J1044</f>
        <v>0</v>
      </c>
      <c r="K1044" s="16">
        <f>'fnd enro'!K1044</f>
        <v>7.6600000000000001E-2</v>
      </c>
      <c r="L1044" s="15">
        <f>'fnd enro'!L1044</f>
        <v>0</v>
      </c>
      <c r="M1044" s="4">
        <f>'fnd enro'!M1044</f>
        <v>0</v>
      </c>
      <c r="N1044" s="15">
        <f>'fnd enro'!N1044</f>
        <v>0</v>
      </c>
      <c r="O1044" s="15">
        <f>'fnd enro'!O1044</f>
        <v>0</v>
      </c>
      <c r="P1044" s="15">
        <f>'fnd enro'!P1044</f>
        <v>2</v>
      </c>
      <c r="Q1044" s="15">
        <f>'fnd enro'!R1044</f>
        <v>2</v>
      </c>
      <c r="R1044" s="16">
        <f t="shared" si="1222"/>
        <v>1.038</v>
      </c>
      <c r="S1044" s="15">
        <f>VALUE('fnd enro'!Q1044)</f>
        <v>11</v>
      </c>
      <c r="T1044" s="2"/>
      <c r="U1044" s="1">
        <f>(($D1044*'fnd base rates'!C$107)
+($E1044*'fnd base rates'!C$108)
+($F1044*'fnd base rates'!C$109)
+($G1044*'fnd base rates'!C$110)
+($H1044*'fnd base rates'!C$111)
+($I1044*'fnd base rates'!C$112)
+($J1044*'fnd base rates'!C$113)
+($K1044*'fnd base rates'!C$114)
+($M10*'fnd base rates'!C$116)
+($N1044*'fnd base rates'!C$117)
+($O1044*'fnd base rates'!C$118)
+($P1044*VLOOKUP($S1044+12,rate_basefnd,3)))
*$R1044</f>
        <v>1213.945760268</v>
      </c>
      <c r="V1044" s="1">
        <f>(($D1044*'fnd base rates'!D$107)
+($E1044*'fnd base rates'!D$108)
+($F1044*'fnd base rates'!D$109)
+($G1044*'fnd base rates'!D$110)
+($H1044*'fnd base rates'!D$111)
+($I1044*'fnd base rates'!D$112)
+($J1044*'fnd base rates'!D$113)
+($K1044*'fnd base rates'!D$114)
+($M10*'fnd base rates'!D$116)
+($N1044*'fnd base rates'!D$117)
+($O1044*'fnd base rates'!D$118)
+($P1044*VLOOKUP($S1044+12,rate_basefnd,4)))
*$R1044</f>
        <v>2230.3298399999999</v>
      </c>
      <c r="W1044" s="1">
        <f>(($D1044*'fnd base rates'!E$107)
+($E1044*'fnd base rates'!E$108)
+($F1044*'fnd base rates'!E$109)
+($G1044*'fnd base rates'!E$110)
+($H1044*'fnd base rates'!E$111)
+($I1044*'fnd base rates'!E$112)
+($J1044*'fnd base rates'!E$113)
+($K1044*'fnd base rates'!E$114)
+($M10*'fnd base rates'!E$116)
+($N1044*'fnd base rates'!E$117)
+($O1044*'fnd base rates'!E$118)
+($P1044*VLOOKUP($S1044+12,rate_basefnd,5)))
*$R1044</f>
        <v>16688.082237684001</v>
      </c>
      <c r="X1044" s="1">
        <f>(($D1044*'fnd base rates'!F$107)
+($E1044*'fnd base rates'!F$108)
+($F1044*'fnd base rates'!F$109)
+($G1044*'fnd base rates'!F$110)
+($H1044*'fnd base rates'!F$111)
+($I1044*'fnd base rates'!F$112)
+($J1044*'fnd base rates'!F$113)
+($K1044*'fnd base rates'!F$114)
+($M10*'fnd base rates'!F$116)
+($N1044*'fnd base rates'!F$117)
+($O1044*'fnd base rates'!F$118)
+($P1044*VLOOKUP($S1044+12,rate_basefnd,6)))
*$R1044</f>
        <v>1756.5210010320004</v>
      </c>
      <c r="Y1044" s="1">
        <f>(($D1044*'fnd base rates'!G$107)
+($E1044*'fnd base rates'!G$108)
+($F1044*'fnd base rates'!G$109)
+($G1044*'fnd base rates'!G$110)
+($H1044*'fnd base rates'!G$111)
+($I1044*'fnd base rates'!G$112)
+($J1044*'fnd base rates'!G$113)
+($K1044*'fnd base rates'!G$114)
+($M10*'fnd base rates'!G$116)
+($N1044*'fnd base rates'!G$117)
+($O1044*'fnd base rates'!G$118)
+($P1044*VLOOKUP($S1044+12,rate_basefnd,7)))
*$R1044</f>
        <v>661.75850456399996</v>
      </c>
      <c r="Z1044" s="1">
        <f>(($D1044*'fnd base rates'!H$107)
+($E1044*'fnd base rates'!H$108)
+($F1044*'fnd base rates'!H$109)
+($G1044*'fnd base rates'!H$110)
+($H1044*'fnd base rates'!H$111)
+($I1044*'fnd base rates'!H$112)
+($J1044*'fnd base rates'!H$113)
+($K1044*'fnd base rates'!H$114)
+($M10*'fnd base rates'!H$116)
+($N1044*'fnd base rates'!H$117)
+($O1044*'fnd base rates'!H$118)
+($P1044*VLOOKUP($S1044+12,rate_basefnd,8)))</f>
        <v>1634.2944199999999</v>
      </c>
      <c r="AA1044" s="1">
        <f>(($D1044*'fnd base rates'!I$107)
+($E1044*'fnd base rates'!I$108)
+($F1044*'fnd base rates'!I$109)
+($G1044*'fnd base rates'!I$110)
+($H1044*'fnd base rates'!I$111)
+($I1044*'fnd base rates'!I$112)
+($J1044*'fnd base rates'!I$113)
+($K1044*'fnd base rates'!I$114)
+($M10*'fnd base rates'!I$116)
+($N1044*'fnd base rates'!I$117)
+($O1044*'fnd base rates'!I$118)
+($P1044*VLOOKUP($S1044+12,rate_basefnd,9)))
*$R1044</f>
        <v>1126.99812</v>
      </c>
      <c r="AB1044" s="1">
        <f>(($D1044*'fnd base rates'!J$107)
+($E1044*'fnd base rates'!J$108)
+($F1044*'fnd base rates'!J$109)
+($G1044*'fnd base rates'!J$110)
+($H1044*'fnd base rates'!J$111)
+($I1044*'fnd base rates'!J$112)
+($J1044*'fnd base rates'!J$113)
+($K1044*'fnd base rates'!J$114)
+($M10*'fnd base rates'!J$116)
+($N1044*'fnd base rates'!J$117)
+($O1044*'fnd base rates'!J$118)
+($P1044*VLOOKUP($S1044+12,rate_basefnd,10)))
*$R1044</f>
        <v>2599.0689600000001</v>
      </c>
      <c r="AC1044" s="1">
        <f>(($D1044*'fnd base rates'!K$107)
+($E1044*'fnd base rates'!K$108)
+($F1044*'fnd base rates'!K$109)
+($G1044*'fnd base rates'!K$110)
+($H1044*'fnd base rates'!K$111)
+($I1044*'fnd base rates'!K$112)
+($J1044*'fnd base rates'!K$113)
+($K1044*'fnd base rates'!K$114)
+($M10*'fnd base rates'!K$116)
+($N1044*'fnd base rates'!K$117)
+($O1044*'fnd base rates'!K$118)
+($P1044*VLOOKUP($S1044+12,rate_basefnd,11)))
*$R1044</f>
        <v>2282.7571668359997</v>
      </c>
      <c r="AD1044" s="1">
        <f>(($D1044*'fnd base rates'!L$107)
+($E1044*'fnd base rates'!L$108)
+($F1044*'fnd base rates'!L$109)
+($G1044*'fnd base rates'!L$110)
+($H1044*'fnd base rates'!L$111)
+($I1044*'fnd base rates'!L$112)
+($J1044*'fnd base rates'!L$113)
+($K1044*'fnd base rates'!L$114)
+($M10*'fnd base rates'!L$116)
+($N1044*'fnd base rates'!L$117)
+($O1044*'fnd base rates'!L$118)
+($P1044*VLOOKUP($S1044+12,rate_basefnd,12)))</f>
        <v>3539.7868120000003</v>
      </c>
      <c r="AE1044" s="1">
        <f>(($D1044*'fnd base rates'!M$107)
+($E1044*'fnd base rates'!M$108)
+($F1044*'fnd base rates'!M$109)
+($G1044*'fnd base rates'!M$110)
+($H1044*'fnd base rates'!M$111)
+($I1044*'fnd base rates'!M$112)
+($J1044*'fnd base rates'!M$113)
+($K1044*'fnd base rates'!M$114)
+($M10*'fnd base rates'!M$116)
+($N1044*'fnd base rates'!M$117)
+($O1044*'fnd base rates'!M$118)
+($P1044*VLOOKUP($S1044+12,rate_basefnd,13)))</f>
        <v>0</v>
      </c>
      <c r="AF1044" s="4">
        <f t="shared" si="1223"/>
        <v>33733.542822383999</v>
      </c>
      <c r="AH1044" s="4">
        <f t="shared" si="1224"/>
        <v>3517239095</v>
      </c>
      <c r="AI1044" s="4" t="str">
        <f t="shared" si="1225"/>
        <v>3517</v>
      </c>
      <c r="AJ1044" s="2" t="str">
        <f t="shared" si="1226"/>
        <v>239</v>
      </c>
      <c r="AK1044" s="2" t="str">
        <f t="shared" si="1227"/>
        <v>095</v>
      </c>
      <c r="AL1044" s="4">
        <f t="shared" si="1228"/>
        <v>1</v>
      </c>
      <c r="AM1044" s="4">
        <f t="shared" si="1220"/>
        <v>2</v>
      </c>
      <c r="AN1044" s="4">
        <f t="shared" si="1229"/>
        <v>33733.542822383999</v>
      </c>
      <c r="AO1044" s="4">
        <f t="shared" si="1230"/>
        <v>16867</v>
      </c>
      <c r="AP1044" s="4">
        <f t="shared" si="1231"/>
        <v>0</v>
      </c>
      <c r="AQ1044" s="2">
        <v>16867</v>
      </c>
      <c r="AW1044" s="4">
        <v>16768</v>
      </c>
      <c r="AX1044" s="5">
        <f t="shared" si="1232"/>
        <v>99</v>
      </c>
      <c r="AY1044" s="4">
        <v>16867</v>
      </c>
      <c r="BB1044" s="4">
        <f t="shared" ref="BB1044" si="1242">BC1044-BA1044</f>
        <v>0</v>
      </c>
    </row>
    <row r="1045" spans="1:54" s="4" customFormat="1">
      <c r="A1045" s="278">
        <v>3517</v>
      </c>
      <c r="B1045" s="2">
        <v>3517239096</v>
      </c>
      <c r="C1045" s="10" t="s">
        <v>1115</v>
      </c>
      <c r="D1045" s="15">
        <f>'fnd enro'!D1045</f>
        <v>0</v>
      </c>
      <c r="E1045" s="15">
        <f>'fnd enro'!E1045</f>
        <v>0</v>
      </c>
      <c r="F1045" s="15">
        <f>'fnd enro'!F1045</f>
        <v>0</v>
      </c>
      <c r="G1045" s="15">
        <f>'fnd enro'!G1045</f>
        <v>0</v>
      </c>
      <c r="H1045" s="15">
        <f>'fnd enro'!H1045</f>
        <v>0</v>
      </c>
      <c r="I1045" s="15">
        <f>'fnd enro'!I1045</f>
        <v>3</v>
      </c>
      <c r="J1045" s="15">
        <f>'fnd enro'!J1045</f>
        <v>0</v>
      </c>
      <c r="K1045" s="16">
        <f>'fnd enro'!K1045</f>
        <v>0.1149</v>
      </c>
      <c r="L1045" s="15">
        <f>'fnd enro'!L1045</f>
        <v>0</v>
      </c>
      <c r="M1045" s="15">
        <f>'fnd enro'!M1045</f>
        <v>0</v>
      </c>
      <c r="N1045" s="15">
        <f>'fnd enro'!N1045</f>
        <v>0</v>
      </c>
      <c r="O1045" s="15">
        <f>'fnd enro'!O1045</f>
        <v>0</v>
      </c>
      <c r="P1045" s="15">
        <f>'fnd enro'!P1045</f>
        <v>2</v>
      </c>
      <c r="Q1045" s="15">
        <f>'fnd enro'!R1045</f>
        <v>3</v>
      </c>
      <c r="R1045" s="16">
        <f t="shared" si="1222"/>
        <v>1.038</v>
      </c>
      <c r="S1045" s="15">
        <f>VALUE('fnd enro'!Q1045)</f>
        <v>6</v>
      </c>
      <c r="T1045" s="2"/>
      <c r="U1045" s="1">
        <f>(($D1045*'fnd base rates'!C$107)
+($E1045*'fnd base rates'!C$108)
+($F1045*'fnd base rates'!C$109)
+($G1045*'fnd base rates'!C$110)
+($H1045*'fnd base rates'!C$111)
+($I1045*'fnd base rates'!C$112)
+($J1045*'fnd base rates'!C$113)
+($K1045*'fnd base rates'!C$114)
+($M1045*'fnd base rates'!C$116)
+($N1045*'fnd base rates'!C$117)
+($O1045*'fnd base rates'!C$118)
+($P1045*VLOOKUP($S1045+12,rate_basefnd,3)))
*$R1045</f>
        <v>1721.7169804020004</v>
      </c>
      <c r="V1045" s="1">
        <f>(($D1045*'fnd base rates'!D$107)
+($E1045*'fnd base rates'!D$108)
+($F1045*'fnd base rates'!D$109)
+($G1045*'fnd base rates'!D$110)
+($H1045*'fnd base rates'!D$111)
+($I1045*'fnd base rates'!D$112)
+($J1045*'fnd base rates'!D$113)
+($K1045*'fnd base rates'!D$114)
+($M1045*'fnd base rates'!D$116)
+($N1045*'fnd base rates'!D$117)
+($O1045*'fnd base rates'!D$118)
+($P1045*VLOOKUP($S1045+12,rate_basefnd,4)))
*$R1045</f>
        <v>2875.5194999999999</v>
      </c>
      <c r="W1045" s="1">
        <f>(($D1045*'fnd base rates'!E$107)
+($E1045*'fnd base rates'!E$108)
+($F1045*'fnd base rates'!E$109)
+($G1045*'fnd base rates'!E$110)
+($H1045*'fnd base rates'!E$111)
+($I1045*'fnd base rates'!E$112)
+($J1045*'fnd base rates'!E$113)
+($K1045*'fnd base rates'!E$114)
+($M1045*'fnd base rates'!E$116)
+($N1045*'fnd base rates'!E$117)
+($O1045*'fnd base rates'!E$118)
+($P1045*VLOOKUP($S1045+12,rate_basefnd,5)))
*$R1045</f>
        <v>20444.090696526</v>
      </c>
      <c r="X1045" s="1">
        <f>(($D1045*'fnd base rates'!F$107)
+($E1045*'fnd base rates'!F$108)
+($F1045*'fnd base rates'!F$109)
+($G1045*'fnd base rates'!F$110)
+($H1045*'fnd base rates'!F$111)
+($I1045*'fnd base rates'!F$112)
+($J1045*'fnd base rates'!F$113)
+($K1045*'fnd base rates'!F$114)
+($M1045*'fnd base rates'!F$116)
+($N1045*'fnd base rates'!F$117)
+($O1045*'fnd base rates'!F$118)
+($P1045*VLOOKUP($S1045+12,rate_basefnd,6)))
*$R1045</f>
        <v>2634.7815015480001</v>
      </c>
      <c r="Y1045" s="1">
        <f>(($D1045*'fnd base rates'!G$107)
+($E1045*'fnd base rates'!G$108)
+($F1045*'fnd base rates'!G$109)
+($G1045*'fnd base rates'!G$110)
+($H1045*'fnd base rates'!G$111)
+($I1045*'fnd base rates'!G$112)
+($J1045*'fnd base rates'!G$113)
+($K1045*'fnd base rates'!G$114)
+($M1045*'fnd base rates'!G$116)
+($N1045*'fnd base rates'!G$117)
+($O1045*'fnd base rates'!G$118)
+($P1045*VLOOKUP($S1045+12,rate_basefnd,7)))
*$R1045</f>
        <v>770.03865684599998</v>
      </c>
      <c r="Z1045" s="1">
        <f>(($D1045*'fnd base rates'!H$107)
+($E1045*'fnd base rates'!H$108)
+($F1045*'fnd base rates'!H$109)
+($G1045*'fnd base rates'!H$110)
+($H1045*'fnd base rates'!H$111)
+($I1045*'fnd base rates'!H$112)
+($J1045*'fnd base rates'!H$113)
+($K1045*'fnd base rates'!H$114)
+($M1045*'fnd base rates'!H$116)
+($N1045*'fnd base rates'!H$117)
+($O1045*'fnd base rates'!H$118)
+($P1045*VLOOKUP($S1045+12,rate_basefnd,8)))</f>
        <v>2418.5816299999997</v>
      </c>
      <c r="AA1045" s="1">
        <f>(($D1045*'fnd base rates'!I$107)
+($E1045*'fnd base rates'!I$108)
+($F1045*'fnd base rates'!I$109)
+($G1045*'fnd base rates'!I$110)
+($H1045*'fnd base rates'!I$111)
+($I1045*'fnd base rates'!I$112)
+($J1045*'fnd base rates'!I$113)
+($K1045*'fnd base rates'!I$114)
+($M1045*'fnd base rates'!I$116)
+($N1045*'fnd base rates'!I$117)
+($O1045*'fnd base rates'!I$118)
+($P1045*VLOOKUP($S1045+12,rate_basefnd,9)))
*$R1045</f>
        <v>1504.7263200000002</v>
      </c>
      <c r="AB1045" s="1">
        <f>(($D1045*'fnd base rates'!J$107)
+($E1045*'fnd base rates'!J$108)
+($F1045*'fnd base rates'!J$109)
+($G1045*'fnd base rates'!J$110)
+($H1045*'fnd base rates'!J$111)
+($I1045*'fnd base rates'!J$112)
+($J1045*'fnd base rates'!J$113)
+($K1045*'fnd base rates'!J$114)
+($M1045*'fnd base rates'!J$116)
+($N1045*'fnd base rates'!J$117)
+($O1045*'fnd base rates'!J$118)
+($P1045*VLOOKUP($S1045+12,rate_basefnd,10)))
*$R1045</f>
        <v>2933.2219200000004</v>
      </c>
      <c r="AC1045" s="1">
        <f>(($D1045*'fnd base rates'!K$107)
+($E1045*'fnd base rates'!K$108)
+($F1045*'fnd base rates'!K$109)
+($G1045*'fnd base rates'!K$110)
+($H1045*'fnd base rates'!K$111)
+($I1045*'fnd base rates'!K$112)
+($J1045*'fnd base rates'!K$113)
+($K1045*'fnd base rates'!K$114)
+($M1045*'fnd base rates'!K$116)
+($N1045*'fnd base rates'!K$117)
+($O1045*'fnd base rates'!K$118)
+($P1045*VLOOKUP($S1045+12,rate_basefnd,11)))
*$R1045</f>
        <v>3424.135750254</v>
      </c>
      <c r="AD1045" s="1">
        <f>(($D1045*'fnd base rates'!L$107)
+($E1045*'fnd base rates'!L$108)
+($F1045*'fnd base rates'!L$109)
+($G1045*'fnd base rates'!L$110)
+($H1045*'fnd base rates'!L$111)
+($I1045*'fnd base rates'!L$112)
+($J1045*'fnd base rates'!L$113)
+($K1045*'fnd base rates'!L$114)
+($M1045*'fnd base rates'!L$116)
+($N1045*'fnd base rates'!L$117)
+($O1045*'fnd base rates'!L$118)
+($P1045*VLOOKUP($S1045+12,rate_basefnd,12)))</f>
        <v>4594.7002179999999</v>
      </c>
      <c r="AE1045" s="1">
        <f>(($D1045*'fnd base rates'!M$107)
+($E1045*'fnd base rates'!M$108)
+($F1045*'fnd base rates'!M$109)
+($G1045*'fnd base rates'!M$110)
+($H1045*'fnd base rates'!M$111)
+($I1045*'fnd base rates'!M$112)
+($J1045*'fnd base rates'!M$113)
+($K1045*'fnd base rates'!M$114)
+($M1045*'fnd base rates'!M$116)
+($N1045*'fnd base rates'!M$117)
+($O1045*'fnd base rates'!M$118)
+($P1045*VLOOKUP($S1045+12,rate_basefnd,13)))</f>
        <v>0</v>
      </c>
      <c r="AF1045" s="4">
        <f t="shared" si="1223"/>
        <v>43321.513173576001</v>
      </c>
      <c r="AH1045" s="4">
        <f t="shared" si="1224"/>
        <v>3517239096</v>
      </c>
      <c r="AI1045" s="4" t="str">
        <f t="shared" si="1225"/>
        <v>3517</v>
      </c>
      <c r="AJ1045" s="2" t="str">
        <f t="shared" si="1226"/>
        <v>239</v>
      </c>
      <c r="AK1045" s="2" t="str">
        <f t="shared" si="1227"/>
        <v>096</v>
      </c>
      <c r="AL1045" s="4">
        <f t="shared" si="1228"/>
        <v>1</v>
      </c>
      <c r="AM1045" s="4">
        <f t="shared" si="1220"/>
        <v>3</v>
      </c>
      <c r="AN1045" s="4">
        <f t="shared" si="1229"/>
        <v>43321.513173576001</v>
      </c>
      <c r="AO1045" s="4">
        <f t="shared" si="1230"/>
        <v>14441</v>
      </c>
      <c r="AP1045" s="4">
        <f t="shared" si="1231"/>
        <v>0</v>
      </c>
      <c r="AQ1045" s="2">
        <v>14441</v>
      </c>
      <c r="AW1045" s="4">
        <v>14414</v>
      </c>
      <c r="AX1045" s="5">
        <f t="shared" si="1232"/>
        <v>27</v>
      </c>
      <c r="AY1045" s="4">
        <v>14441</v>
      </c>
      <c r="BB1045" s="4">
        <f t="shared" ref="BB1045" si="1243">BC1045-BA1045</f>
        <v>0</v>
      </c>
    </row>
    <row r="1046" spans="1:54" s="4" customFormat="1">
      <c r="A1046" s="278">
        <v>3517</v>
      </c>
      <c r="B1046" s="2">
        <v>3517239099</v>
      </c>
      <c r="C1046" s="10" t="s">
        <v>1115</v>
      </c>
      <c r="D1046" s="15">
        <f>'fnd enro'!D1046</f>
        <v>0</v>
      </c>
      <c r="E1046" s="15">
        <f>'fnd enro'!E1046</f>
        <v>0</v>
      </c>
      <c r="F1046" s="15">
        <f>'fnd enro'!F1046</f>
        <v>0</v>
      </c>
      <c r="G1046" s="15">
        <f>'fnd enro'!G1046</f>
        <v>0</v>
      </c>
      <c r="H1046" s="15">
        <f>'fnd enro'!H1046</f>
        <v>0</v>
      </c>
      <c r="I1046" s="15">
        <f>'fnd enro'!I1046</f>
        <v>1</v>
      </c>
      <c r="J1046" s="15">
        <f>'fnd enro'!J1046</f>
        <v>0</v>
      </c>
      <c r="K1046" s="16">
        <f>'fnd enro'!K1046</f>
        <v>3.8300000000000001E-2</v>
      </c>
      <c r="L1046" s="15">
        <f>'fnd enro'!L1046</f>
        <v>0</v>
      </c>
      <c r="M1046" s="15">
        <f>'fnd enro'!M1046</f>
        <v>0</v>
      </c>
      <c r="N1046" s="15">
        <f>'fnd enro'!N1046</f>
        <v>0</v>
      </c>
      <c r="O1046" s="15">
        <f>'fnd enro'!O1046</f>
        <v>0</v>
      </c>
      <c r="P1046" s="15">
        <f>'fnd enro'!P1046</f>
        <v>1</v>
      </c>
      <c r="Q1046" s="15">
        <f>'fnd enro'!R1046</f>
        <v>1</v>
      </c>
      <c r="R1046" s="16">
        <f t="shared" si="1222"/>
        <v>1.038</v>
      </c>
      <c r="S1046" s="15">
        <f>VALUE('fnd enro'!Q1046)</f>
        <v>4</v>
      </c>
      <c r="T1046" s="2"/>
      <c r="U1046" s="1">
        <f>(($D1046*'fnd base rates'!C$107)
+($E1046*'fnd base rates'!C$108)
+($F1046*'fnd base rates'!C$109)
+($G1046*'fnd base rates'!C$110)
+($H1046*'fnd base rates'!C$111)
+($I1046*'fnd base rates'!C$112)
+($J1046*'fnd base rates'!C$113)
+($K1046*'fnd base rates'!C$114)
+($M1046*'fnd base rates'!C$116)
+($N1046*'fnd base rates'!C$117)
+($O1046*'fnd base rates'!C$118)
+($P1046*VLOOKUP($S1046+12,rate_basefnd,3)))
*$R1046</f>
        <v>589.26460013399992</v>
      </c>
      <c r="V1046" s="1">
        <f>(($D1046*'fnd base rates'!D$107)
+($E1046*'fnd base rates'!D$108)
+($F1046*'fnd base rates'!D$109)
+($G1046*'fnd base rates'!D$110)
+($H1046*'fnd base rates'!D$111)
+($I1046*'fnd base rates'!D$112)
+($J1046*'fnd base rates'!D$113)
+($K1046*'fnd base rates'!D$114)
+($M1046*'fnd base rates'!D$116)
+($N1046*'fnd base rates'!D$117)
+($O1046*'fnd base rates'!D$118)
+($P1046*VLOOKUP($S1046+12,rate_basefnd,4)))
*$R1046</f>
        <v>1031.2945199999999</v>
      </c>
      <c r="W1046" s="1">
        <f>(($D1046*'fnd base rates'!E$107)
+($E1046*'fnd base rates'!E$108)
+($F1046*'fnd base rates'!E$109)
+($G1046*'fnd base rates'!E$110)
+($H1046*'fnd base rates'!E$111)
+($I1046*'fnd base rates'!E$112)
+($J1046*'fnd base rates'!E$113)
+($K1046*'fnd base rates'!E$114)
+($M1046*'fnd base rates'!E$116)
+($N1046*'fnd base rates'!E$117)
+($O1046*'fnd base rates'!E$118)
+($P1046*VLOOKUP($S1046+12,rate_basefnd,5)))
*$R1046</f>
        <v>7525.3082388419998</v>
      </c>
      <c r="X1046" s="1">
        <f>(($D1046*'fnd base rates'!F$107)
+($E1046*'fnd base rates'!F$108)
+($F1046*'fnd base rates'!F$109)
+($G1046*'fnd base rates'!F$110)
+($H1046*'fnd base rates'!F$111)
+($I1046*'fnd base rates'!F$112)
+($J1046*'fnd base rates'!F$113)
+($K1046*'fnd base rates'!F$114)
+($M1046*'fnd base rates'!F$116)
+($N1046*'fnd base rates'!F$117)
+($O1046*'fnd base rates'!F$118)
+($P1046*VLOOKUP($S1046+12,rate_basefnd,6)))
*$R1046</f>
        <v>878.26050051600021</v>
      </c>
      <c r="Y1046" s="1">
        <f>(($D1046*'fnd base rates'!G$107)
+($E1046*'fnd base rates'!G$108)
+($F1046*'fnd base rates'!G$109)
+($G1046*'fnd base rates'!G$110)
+($H1046*'fnd base rates'!G$111)
+($I1046*'fnd base rates'!G$112)
+($J1046*'fnd base rates'!G$113)
+($K1046*'fnd base rates'!G$114)
+($M1046*'fnd base rates'!G$116)
+($N1046*'fnd base rates'!G$117)
+($O1046*'fnd base rates'!G$118)
+($P1046*VLOOKUP($S1046+12,rate_basefnd,7)))
*$R1046</f>
        <v>291.16537228199996</v>
      </c>
      <c r="Z1046" s="1">
        <f>(($D1046*'fnd base rates'!H$107)
+($E1046*'fnd base rates'!H$108)
+($F1046*'fnd base rates'!H$109)
+($G1046*'fnd base rates'!H$110)
+($H1046*'fnd base rates'!H$111)
+($I1046*'fnd base rates'!H$112)
+($J1046*'fnd base rates'!H$113)
+($K1046*'fnd base rates'!H$114)
+($M1046*'fnd base rates'!H$116)
+($N1046*'fnd base rates'!H$117)
+($O1046*'fnd base rates'!H$118)
+($P1046*VLOOKUP($S1046+12,rate_basefnd,8)))</f>
        <v>811.28720999999996</v>
      </c>
      <c r="AA1046" s="1">
        <f>(($D1046*'fnd base rates'!I$107)
+($E1046*'fnd base rates'!I$108)
+($F1046*'fnd base rates'!I$109)
+($G1046*'fnd base rates'!I$110)
+($H1046*'fnd base rates'!I$111)
+($I1046*'fnd base rates'!I$112)
+($J1046*'fnd base rates'!I$113)
+($K1046*'fnd base rates'!I$114)
+($M1046*'fnd base rates'!I$116)
+($N1046*'fnd base rates'!I$117)
+($O1046*'fnd base rates'!I$118)
+($P1046*VLOOKUP($S1046+12,rate_basefnd,9)))
*$R1046</f>
        <v>530.35572000000002</v>
      </c>
      <c r="AB1046" s="1">
        <f>(($D1046*'fnd base rates'!J$107)
+($E1046*'fnd base rates'!J$108)
+($F1046*'fnd base rates'!J$109)
+($G1046*'fnd base rates'!J$110)
+($H1046*'fnd base rates'!J$111)
+($I1046*'fnd base rates'!J$112)
+($J1046*'fnd base rates'!J$113)
+($K1046*'fnd base rates'!J$114)
+($M1046*'fnd base rates'!J$116)
+($N1046*'fnd base rates'!J$117)
+($O1046*'fnd base rates'!J$118)
+($P1046*VLOOKUP($S1046+12,rate_basefnd,10)))
*$R1046</f>
        <v>1127.2576200000001</v>
      </c>
      <c r="AC1046" s="1">
        <f>(($D1046*'fnd base rates'!K$107)
+($E1046*'fnd base rates'!K$108)
+($F1046*'fnd base rates'!K$109)
+($G1046*'fnd base rates'!K$110)
+($H1046*'fnd base rates'!K$111)
+($I1046*'fnd base rates'!K$112)
+($J1046*'fnd base rates'!K$113)
+($K1046*'fnd base rates'!K$114)
+($M1046*'fnd base rates'!K$116)
+($N1046*'fnd base rates'!K$117)
+($O1046*'fnd base rates'!K$118)
+($P1046*VLOOKUP($S1046+12,rate_basefnd,11)))
*$R1046</f>
        <v>1141.3785834179998</v>
      </c>
      <c r="AD1046" s="1">
        <f>(($D1046*'fnd base rates'!L$107)
+($E1046*'fnd base rates'!L$108)
+($F1046*'fnd base rates'!L$109)
+($G1046*'fnd base rates'!L$110)
+($H1046*'fnd base rates'!L$111)
+($I1046*'fnd base rates'!L$112)
+($J1046*'fnd base rates'!L$113)
+($K1046*'fnd base rates'!L$114)
+($M1046*'fnd base rates'!L$116)
+($N1046*'fnd base rates'!L$117)
+($O1046*'fnd base rates'!L$118)
+($P1046*VLOOKUP($S1046+12,rate_basefnd,12)))</f>
        <v>1642.303406</v>
      </c>
      <c r="AE1046" s="1">
        <f>(($D1046*'fnd base rates'!M$107)
+($E1046*'fnd base rates'!M$108)
+($F1046*'fnd base rates'!M$109)
+($G1046*'fnd base rates'!M$110)
+($H1046*'fnd base rates'!M$111)
+($I1046*'fnd base rates'!M$112)
+($J1046*'fnd base rates'!M$113)
+($K1046*'fnd base rates'!M$114)
+($M1046*'fnd base rates'!M$116)
+($N1046*'fnd base rates'!M$117)
+($O1046*'fnd base rates'!M$118)
+($P1046*VLOOKUP($S1046+12,rate_basefnd,13)))</f>
        <v>0</v>
      </c>
      <c r="AF1046" s="4">
        <f t="shared" si="1223"/>
        <v>15567.875771192001</v>
      </c>
      <c r="AH1046" s="4">
        <f t="shared" si="1224"/>
        <v>3517239099</v>
      </c>
      <c r="AI1046" s="4" t="str">
        <f t="shared" si="1225"/>
        <v>3517</v>
      </c>
      <c r="AJ1046" s="2" t="str">
        <f t="shared" si="1226"/>
        <v>239</v>
      </c>
      <c r="AK1046" s="2" t="str">
        <f t="shared" si="1227"/>
        <v>099</v>
      </c>
      <c r="AL1046" s="4">
        <f t="shared" si="1228"/>
        <v>1</v>
      </c>
      <c r="AM1046" s="4">
        <f t="shared" si="1220"/>
        <v>1</v>
      </c>
      <c r="AN1046" s="4">
        <f t="shared" si="1229"/>
        <v>15567.875771192001</v>
      </c>
      <c r="AO1046" s="4">
        <f t="shared" si="1230"/>
        <v>15568</v>
      </c>
      <c r="AP1046" s="4">
        <f t="shared" si="1231"/>
        <v>0</v>
      </c>
      <c r="AQ1046" s="2">
        <v>15568</v>
      </c>
      <c r="AW1046" s="4">
        <v>15546</v>
      </c>
      <c r="AX1046" s="5">
        <f t="shared" si="1232"/>
        <v>22</v>
      </c>
      <c r="AY1046" s="4">
        <v>15568</v>
      </c>
      <c r="BB1046" s="4">
        <f t="shared" ref="BB1046" si="1244">BC1046-BA1046</f>
        <v>0</v>
      </c>
    </row>
    <row r="1047" spans="1:54" s="4" customFormat="1">
      <c r="A1047" s="278">
        <v>3517</v>
      </c>
      <c r="B1047" s="2">
        <v>3517239131</v>
      </c>
      <c r="C1047" s="10" t="s">
        <v>1115</v>
      </c>
      <c r="D1047" s="15">
        <f>'fnd enro'!D1047</f>
        <v>0</v>
      </c>
      <c r="E1047" s="15">
        <f>'fnd enro'!E1047</f>
        <v>0</v>
      </c>
      <c r="F1047" s="15">
        <f>'fnd enro'!F1047</f>
        <v>0</v>
      </c>
      <c r="G1047" s="15">
        <f>'fnd enro'!G1047</f>
        <v>0</v>
      </c>
      <c r="H1047" s="15">
        <f>'fnd enro'!H1047</f>
        <v>0</v>
      </c>
      <c r="I1047" s="15">
        <f>'fnd enro'!I1047</f>
        <v>2</v>
      </c>
      <c r="J1047" s="15">
        <f>'fnd enro'!J1047</f>
        <v>0</v>
      </c>
      <c r="K1047" s="16">
        <f>'fnd enro'!K1047</f>
        <v>7.6600000000000001E-2</v>
      </c>
      <c r="L1047" s="15">
        <f>'fnd enro'!L1047</f>
        <v>0</v>
      </c>
      <c r="M1047" s="15">
        <f>'fnd enro'!M1047</f>
        <v>0</v>
      </c>
      <c r="N1047" s="15">
        <f>'fnd enro'!N1047</f>
        <v>0</v>
      </c>
      <c r="O1047" s="15">
        <f>'fnd enro'!O1047</f>
        <v>0</v>
      </c>
      <c r="P1047" s="15">
        <f>'fnd enro'!P1047</f>
        <v>0</v>
      </c>
      <c r="Q1047" s="15">
        <f>'fnd enro'!R1047</f>
        <v>2</v>
      </c>
      <c r="R1047" s="16">
        <f t="shared" si="1222"/>
        <v>1.038</v>
      </c>
      <c r="S1047" s="15">
        <f>VALUE('fnd enro'!Q1047)</f>
        <v>2</v>
      </c>
      <c r="T1047" s="2"/>
      <c r="U1047" s="1">
        <f>(($D1047*'fnd base rates'!C$107)
+($E1047*'fnd base rates'!C$108)
+($F1047*'fnd base rates'!C$109)
+($G1047*'fnd base rates'!C$110)
+($H1047*'fnd base rates'!C$111)
+($I1047*'fnd base rates'!C$112)
+($J1047*'fnd base rates'!C$113)
+($K1047*'fnd base rates'!C$114)
+($M1047*'fnd base rates'!C$116)
+($N1047*'fnd base rates'!C$117)
+($O1047*'fnd base rates'!C$118)
+($P1047*VLOOKUP($S1047+12,rate_basefnd,3)))
*$R1047</f>
        <v>1063.996280268</v>
      </c>
      <c r="V1047" s="1">
        <f>(($D1047*'fnd base rates'!D$107)
+($E1047*'fnd base rates'!D$108)
+($F1047*'fnd base rates'!D$109)
+($G1047*'fnd base rates'!D$110)
+($H1047*'fnd base rates'!D$111)
+($I1047*'fnd base rates'!D$112)
+($J1047*'fnd base rates'!D$113)
+($K1047*'fnd base rates'!D$114)
+($M1047*'fnd base rates'!D$116)
+($N1047*'fnd base rates'!D$117)
+($O1047*'fnd base rates'!D$118)
+($P1047*VLOOKUP($S1047+12,rate_basefnd,4)))
*$R1047</f>
        <v>1519.9018800000001</v>
      </c>
      <c r="W1047" s="1">
        <f>(($D1047*'fnd base rates'!E$107)
+($E1047*'fnd base rates'!E$108)
+($F1047*'fnd base rates'!E$109)
+($G1047*'fnd base rates'!E$110)
+($H1047*'fnd base rates'!E$111)
+($I1047*'fnd base rates'!E$112)
+($J1047*'fnd base rates'!E$113)
+($K1047*'fnd base rates'!E$114)
+($M1047*'fnd base rates'!E$116)
+($N1047*'fnd base rates'!E$117)
+($O1047*'fnd base rates'!E$118)
+($P1047*VLOOKUP($S1047+12,rate_basefnd,5)))
*$R1047</f>
        <v>9752.8513176840006</v>
      </c>
      <c r="X1047" s="1">
        <f>(($D1047*'fnd base rates'!F$107)
+($E1047*'fnd base rates'!F$108)
+($F1047*'fnd base rates'!F$109)
+($G1047*'fnd base rates'!F$110)
+($H1047*'fnd base rates'!F$111)
+($I1047*'fnd base rates'!F$112)
+($J1047*'fnd base rates'!F$113)
+($K1047*'fnd base rates'!F$114)
+($M1047*'fnd base rates'!F$116)
+($N1047*'fnd base rates'!F$117)
+($O1047*'fnd base rates'!F$118)
+($P1047*VLOOKUP($S1047+12,rate_basefnd,6)))
*$R1047</f>
        <v>1756.5210010320004</v>
      </c>
      <c r="Y1047" s="1">
        <f>(($D1047*'fnd base rates'!G$107)
+($E1047*'fnd base rates'!G$108)
+($F1047*'fnd base rates'!G$109)
+($G1047*'fnd base rates'!G$110)
+($H1047*'fnd base rates'!G$111)
+($I1047*'fnd base rates'!G$112)
+($J1047*'fnd base rates'!G$113)
+($K1047*'fnd base rates'!G$114)
+($M1047*'fnd base rates'!G$116)
+($N1047*'fnd base rates'!G$117)
+($O1047*'fnd base rates'!G$118)
+($P1047*VLOOKUP($S1047+12,rate_basefnd,7)))
*$R1047</f>
        <v>325.30118456399998</v>
      </c>
      <c r="Z1047" s="1">
        <f>(($D1047*'fnd base rates'!H$107)
+($E1047*'fnd base rates'!H$108)
+($F1047*'fnd base rates'!H$109)
+($G1047*'fnd base rates'!H$110)
+($H1047*'fnd base rates'!H$111)
+($I1047*'fnd base rates'!H$112)
+($J1047*'fnd base rates'!H$113)
+($K1047*'fnd base rates'!H$114)
+($M1047*'fnd base rates'!H$116)
+($N1047*'fnd base rates'!H$117)
+($O1047*'fnd base rates'!H$118)
+($P1047*VLOOKUP($S1047+12,rate_basefnd,8)))</f>
        <v>1584.6144199999999</v>
      </c>
      <c r="AA1047" s="1">
        <f>(($D1047*'fnd base rates'!I$107)
+($E1047*'fnd base rates'!I$108)
+($F1047*'fnd base rates'!I$109)
+($G1047*'fnd base rates'!I$110)
+($H1047*'fnd base rates'!I$111)
+($I1047*'fnd base rates'!I$112)
+($J1047*'fnd base rates'!I$113)
+($K1047*'fnd base rates'!I$114)
+($M1047*'fnd base rates'!I$116)
+($N1047*'fnd base rates'!I$117)
+($O1047*'fnd base rates'!I$118)
+($P1047*VLOOKUP($S1047+12,rate_basefnd,9)))
*$R1047</f>
        <v>846.1776000000001</v>
      </c>
      <c r="AB1047" s="1">
        <f>(($D1047*'fnd base rates'!J$107)
+($E1047*'fnd base rates'!J$108)
+($F1047*'fnd base rates'!J$109)
+($G1047*'fnd base rates'!J$110)
+($H1047*'fnd base rates'!J$111)
+($I1047*'fnd base rates'!J$112)
+($J1047*'fnd base rates'!J$113)
+($K1047*'fnd base rates'!J$114)
+($M1047*'fnd base rates'!J$116)
+($N1047*'fnd base rates'!J$117)
+($O1047*'fnd base rates'!J$118)
+($P1047*VLOOKUP($S1047+12,rate_basefnd,10)))
*$R1047</f>
        <v>1139.8070399999999</v>
      </c>
      <c r="AC1047" s="1">
        <f>(($D1047*'fnd base rates'!K$107)
+($E1047*'fnd base rates'!K$108)
+($F1047*'fnd base rates'!K$109)
+($G1047*'fnd base rates'!K$110)
+($H1047*'fnd base rates'!K$111)
+($I1047*'fnd base rates'!K$112)
+($J1047*'fnd base rates'!K$113)
+($K1047*'fnd base rates'!K$114)
+($M1047*'fnd base rates'!K$116)
+($N1047*'fnd base rates'!K$117)
+($O1047*'fnd base rates'!K$118)
+($P1047*VLOOKUP($S1047+12,rate_basefnd,11)))
*$R1047</f>
        <v>2282.7571668359997</v>
      </c>
      <c r="AD1047" s="1">
        <f>(($D1047*'fnd base rates'!L$107)
+($E1047*'fnd base rates'!L$108)
+($F1047*'fnd base rates'!L$109)
+($G1047*'fnd base rates'!L$110)
+($H1047*'fnd base rates'!L$111)
+($I1047*'fnd base rates'!L$112)
+($J1047*'fnd base rates'!L$113)
+($K1047*'fnd base rates'!L$114)
+($M1047*'fnd base rates'!L$116)
+($N1047*'fnd base rates'!L$117)
+($O1047*'fnd base rates'!L$118)
+($P1047*VLOOKUP($S1047+12,rate_basefnd,12)))</f>
        <v>2459.0268120000001</v>
      </c>
      <c r="AE1047" s="1">
        <f>(($D1047*'fnd base rates'!M$107)
+($E1047*'fnd base rates'!M$108)
+($F1047*'fnd base rates'!M$109)
+($G1047*'fnd base rates'!M$110)
+($H1047*'fnd base rates'!M$111)
+($I1047*'fnd base rates'!M$112)
+($J1047*'fnd base rates'!M$113)
+($K1047*'fnd base rates'!M$114)
+($M1047*'fnd base rates'!M$116)
+($N1047*'fnd base rates'!M$117)
+($O1047*'fnd base rates'!M$118)
+($P1047*VLOOKUP($S1047+12,rate_basefnd,13)))</f>
        <v>0</v>
      </c>
      <c r="AF1047" s="4">
        <f t="shared" si="1223"/>
        <v>22730.954702383999</v>
      </c>
      <c r="AH1047" s="4">
        <f t="shared" si="1224"/>
        <v>3517239131</v>
      </c>
      <c r="AI1047" s="4" t="str">
        <f t="shared" si="1225"/>
        <v>3517</v>
      </c>
      <c r="AJ1047" s="2" t="str">
        <f t="shared" si="1226"/>
        <v>239</v>
      </c>
      <c r="AK1047" s="2" t="str">
        <f t="shared" si="1227"/>
        <v>131</v>
      </c>
      <c r="AL1047" s="4">
        <f t="shared" si="1228"/>
        <v>1</v>
      </c>
      <c r="AM1047" s="4">
        <f t="shared" si="1220"/>
        <v>2</v>
      </c>
      <c r="AN1047" s="4">
        <f t="shared" si="1229"/>
        <v>22730.954702383999</v>
      </c>
      <c r="AO1047" s="4">
        <f t="shared" si="1230"/>
        <v>11365</v>
      </c>
      <c r="AP1047" s="4">
        <f t="shared" si="1231"/>
        <v>0</v>
      </c>
      <c r="AQ1047" s="2">
        <v>11365</v>
      </c>
      <c r="AW1047" s="4">
        <v>11351</v>
      </c>
      <c r="AX1047" s="5">
        <f t="shared" si="1232"/>
        <v>14</v>
      </c>
      <c r="AY1047" s="4">
        <v>11365</v>
      </c>
      <c r="BB1047" s="4">
        <f t="shared" ref="BB1047" si="1245">BC1047-BA1047</f>
        <v>0</v>
      </c>
    </row>
    <row r="1048" spans="1:54" s="4" customFormat="1">
      <c r="A1048" s="278">
        <v>3517</v>
      </c>
      <c r="B1048" s="2">
        <v>3517239167</v>
      </c>
      <c r="C1048" s="10" t="s">
        <v>1115</v>
      </c>
      <c r="D1048" s="15">
        <f>'fnd enro'!D1048</f>
        <v>0</v>
      </c>
      <c r="E1048" s="15">
        <f>'fnd enro'!E1048</f>
        <v>0</v>
      </c>
      <c r="F1048" s="15">
        <f>'fnd enro'!F1048</f>
        <v>0</v>
      </c>
      <c r="G1048" s="15">
        <f>'fnd enro'!G1048</f>
        <v>0</v>
      </c>
      <c r="H1048" s="15">
        <f>'fnd enro'!H1048</f>
        <v>0</v>
      </c>
      <c r="I1048" s="15">
        <f>'fnd enro'!I1048</f>
        <v>1</v>
      </c>
      <c r="J1048" s="15">
        <f>'fnd enro'!J1048</f>
        <v>0</v>
      </c>
      <c r="K1048" s="16">
        <f>'fnd enro'!K1048</f>
        <v>3.8300000000000001E-2</v>
      </c>
      <c r="L1048" s="15">
        <f>'fnd enro'!L1048</f>
        <v>0</v>
      </c>
      <c r="M1048" s="15">
        <f>'fnd enro'!M1048</f>
        <v>0</v>
      </c>
      <c r="N1048" s="15">
        <f>'fnd enro'!N1048</f>
        <v>0</v>
      </c>
      <c r="O1048" s="15">
        <f>'fnd enro'!O1048</f>
        <v>0</v>
      </c>
      <c r="P1048" s="15">
        <f>'fnd enro'!P1048</f>
        <v>0</v>
      </c>
      <c r="Q1048" s="15">
        <f>'fnd enro'!R1048</f>
        <v>1</v>
      </c>
      <c r="R1048" s="16">
        <f t="shared" si="1222"/>
        <v>1.038</v>
      </c>
      <c r="S1048" s="15">
        <f>VALUE('fnd enro'!Q1048)</f>
        <v>4</v>
      </c>
      <c r="T1048" s="2"/>
      <c r="U1048" s="1">
        <f>(($D1048*'fnd base rates'!C$107)
+($E1048*'fnd base rates'!C$108)
+($F1048*'fnd base rates'!C$109)
+($G1048*'fnd base rates'!C$110)
+($H1048*'fnd base rates'!C$111)
+($I1048*'fnd base rates'!C$112)
+($J1048*'fnd base rates'!C$113)
+($K1048*'fnd base rates'!C$114)
+($M1048*'fnd base rates'!C$116)
+($N1048*'fnd base rates'!C$117)
+($O1048*'fnd base rates'!C$118)
+($P1048*VLOOKUP($S1048+12,rate_basefnd,3)))
*$R1048</f>
        <v>531.99814013399998</v>
      </c>
      <c r="V1048" s="1">
        <f>(($D1048*'fnd base rates'!D$107)
+($E1048*'fnd base rates'!D$108)
+($F1048*'fnd base rates'!D$109)
+($G1048*'fnd base rates'!D$110)
+($H1048*'fnd base rates'!D$111)
+($I1048*'fnd base rates'!D$112)
+($J1048*'fnd base rates'!D$113)
+($K1048*'fnd base rates'!D$114)
+($M1048*'fnd base rates'!D$116)
+($N1048*'fnd base rates'!D$117)
+($O1048*'fnd base rates'!D$118)
+($P1048*VLOOKUP($S1048+12,rate_basefnd,4)))
*$R1048</f>
        <v>759.95094000000006</v>
      </c>
      <c r="W1048" s="1">
        <f>(($D1048*'fnd base rates'!E$107)
+($E1048*'fnd base rates'!E$108)
+($F1048*'fnd base rates'!E$109)
+($G1048*'fnd base rates'!E$110)
+($H1048*'fnd base rates'!E$111)
+($I1048*'fnd base rates'!E$112)
+($J1048*'fnd base rates'!E$113)
+($K1048*'fnd base rates'!E$114)
+($M1048*'fnd base rates'!E$116)
+($N1048*'fnd base rates'!E$117)
+($O1048*'fnd base rates'!E$118)
+($P1048*VLOOKUP($S1048+12,rate_basefnd,5)))
*$R1048</f>
        <v>4876.4256588420003</v>
      </c>
      <c r="X1048" s="1">
        <f>(($D1048*'fnd base rates'!F$107)
+($E1048*'fnd base rates'!F$108)
+($F1048*'fnd base rates'!F$109)
+($G1048*'fnd base rates'!F$110)
+($H1048*'fnd base rates'!F$111)
+($I1048*'fnd base rates'!F$112)
+($J1048*'fnd base rates'!F$113)
+($K1048*'fnd base rates'!F$114)
+($M1048*'fnd base rates'!F$116)
+($N1048*'fnd base rates'!F$117)
+($O1048*'fnd base rates'!F$118)
+($P1048*VLOOKUP($S1048+12,rate_basefnd,6)))
*$R1048</f>
        <v>878.26050051600021</v>
      </c>
      <c r="Y1048" s="1">
        <f>(($D1048*'fnd base rates'!G$107)
+($E1048*'fnd base rates'!G$108)
+($F1048*'fnd base rates'!G$109)
+($G1048*'fnd base rates'!G$110)
+($H1048*'fnd base rates'!G$111)
+($I1048*'fnd base rates'!G$112)
+($J1048*'fnd base rates'!G$113)
+($K1048*'fnd base rates'!G$114)
+($M1048*'fnd base rates'!G$116)
+($N1048*'fnd base rates'!G$117)
+($O1048*'fnd base rates'!G$118)
+($P1048*VLOOKUP($S1048+12,rate_basefnd,7)))
*$R1048</f>
        <v>162.65059228199999</v>
      </c>
      <c r="Z1048" s="1">
        <f>(($D1048*'fnd base rates'!H$107)
+($E1048*'fnd base rates'!H$108)
+($F1048*'fnd base rates'!H$109)
+($G1048*'fnd base rates'!H$110)
+($H1048*'fnd base rates'!H$111)
+($I1048*'fnd base rates'!H$112)
+($J1048*'fnd base rates'!H$113)
+($K1048*'fnd base rates'!H$114)
+($M1048*'fnd base rates'!H$116)
+($N1048*'fnd base rates'!H$117)
+($O1048*'fnd base rates'!H$118)
+($P1048*VLOOKUP($S1048+12,rate_basefnd,8)))</f>
        <v>792.30720999999994</v>
      </c>
      <c r="AA1048" s="1">
        <f>(($D1048*'fnd base rates'!I$107)
+($E1048*'fnd base rates'!I$108)
+($F1048*'fnd base rates'!I$109)
+($G1048*'fnd base rates'!I$110)
+($H1048*'fnd base rates'!I$111)
+($I1048*'fnd base rates'!I$112)
+($J1048*'fnd base rates'!I$113)
+($K1048*'fnd base rates'!I$114)
+($M1048*'fnd base rates'!I$116)
+($N1048*'fnd base rates'!I$117)
+($O1048*'fnd base rates'!I$118)
+($P1048*VLOOKUP($S1048+12,rate_basefnd,9)))
*$R1048</f>
        <v>423.08880000000005</v>
      </c>
      <c r="AB1048" s="1">
        <f>(($D1048*'fnd base rates'!J$107)
+($E1048*'fnd base rates'!J$108)
+($F1048*'fnd base rates'!J$109)
+($G1048*'fnd base rates'!J$110)
+($H1048*'fnd base rates'!J$111)
+($I1048*'fnd base rates'!J$112)
+($J1048*'fnd base rates'!J$113)
+($K1048*'fnd base rates'!J$114)
+($M1048*'fnd base rates'!J$116)
+($N1048*'fnd base rates'!J$117)
+($O1048*'fnd base rates'!J$118)
+($P1048*VLOOKUP($S1048+12,rate_basefnd,10)))
*$R1048</f>
        <v>569.90351999999996</v>
      </c>
      <c r="AC1048" s="1">
        <f>(($D1048*'fnd base rates'!K$107)
+($E1048*'fnd base rates'!K$108)
+($F1048*'fnd base rates'!K$109)
+($G1048*'fnd base rates'!K$110)
+($H1048*'fnd base rates'!K$111)
+($I1048*'fnd base rates'!K$112)
+($J1048*'fnd base rates'!K$113)
+($K1048*'fnd base rates'!K$114)
+($M1048*'fnd base rates'!K$116)
+($N1048*'fnd base rates'!K$117)
+($O1048*'fnd base rates'!K$118)
+($P1048*VLOOKUP($S1048+12,rate_basefnd,11)))
*$R1048</f>
        <v>1141.3785834179998</v>
      </c>
      <c r="AD1048" s="1">
        <f>(($D1048*'fnd base rates'!L$107)
+($E1048*'fnd base rates'!L$108)
+($F1048*'fnd base rates'!L$109)
+($G1048*'fnd base rates'!L$110)
+($H1048*'fnd base rates'!L$111)
+($I1048*'fnd base rates'!L$112)
+($J1048*'fnd base rates'!L$113)
+($K1048*'fnd base rates'!L$114)
+($M1048*'fnd base rates'!L$116)
+($N1048*'fnd base rates'!L$117)
+($O1048*'fnd base rates'!L$118)
+($P1048*VLOOKUP($S1048+12,rate_basefnd,12)))</f>
        <v>1229.513406</v>
      </c>
      <c r="AE1048" s="1">
        <f>(($D1048*'fnd base rates'!M$107)
+($E1048*'fnd base rates'!M$108)
+($F1048*'fnd base rates'!M$109)
+($G1048*'fnd base rates'!M$110)
+($H1048*'fnd base rates'!M$111)
+($I1048*'fnd base rates'!M$112)
+($J1048*'fnd base rates'!M$113)
+($K1048*'fnd base rates'!M$114)
+($M1048*'fnd base rates'!M$116)
+($N1048*'fnd base rates'!M$117)
+($O1048*'fnd base rates'!M$118)
+($P1048*VLOOKUP($S1048+12,rate_basefnd,13)))</f>
        <v>0</v>
      </c>
      <c r="AF1048" s="4">
        <f t="shared" si="1223"/>
        <v>11365.477351191999</v>
      </c>
      <c r="AH1048" s="4">
        <f t="shared" si="1224"/>
        <v>3517239167</v>
      </c>
      <c r="AI1048" s="4" t="str">
        <f t="shared" si="1225"/>
        <v>3517</v>
      </c>
      <c r="AJ1048" s="2" t="str">
        <f t="shared" si="1226"/>
        <v>239</v>
      </c>
      <c r="AK1048" s="2" t="str">
        <f t="shared" si="1227"/>
        <v>167</v>
      </c>
      <c r="AL1048" s="4">
        <f t="shared" si="1228"/>
        <v>1</v>
      </c>
      <c r="AM1048" s="4">
        <f t="shared" si="1220"/>
        <v>1</v>
      </c>
      <c r="AN1048" s="4">
        <f t="shared" si="1229"/>
        <v>11365.477351191999</v>
      </c>
      <c r="AO1048" s="4">
        <f t="shared" si="1230"/>
        <v>11365</v>
      </c>
      <c r="AP1048" s="4">
        <f t="shared" si="1231"/>
        <v>0</v>
      </c>
      <c r="AQ1048" s="2">
        <v>11365</v>
      </c>
      <c r="AW1048" s="4">
        <v>11351</v>
      </c>
      <c r="AX1048" s="5">
        <f t="shared" si="1232"/>
        <v>14</v>
      </c>
      <c r="AY1048" s="4">
        <v>11365</v>
      </c>
      <c r="BB1048" s="4">
        <f t="shared" ref="BB1048" si="1246">BC1048-BA1048</f>
        <v>0</v>
      </c>
    </row>
    <row r="1049" spans="1:54" s="4" customFormat="1">
      <c r="A1049" s="278">
        <v>3517</v>
      </c>
      <c r="B1049" s="2">
        <v>3517239171</v>
      </c>
      <c r="C1049" s="10" t="s">
        <v>1115</v>
      </c>
      <c r="D1049" s="15">
        <f>'fnd enro'!D1049</f>
        <v>0</v>
      </c>
      <c r="E1049" s="15">
        <f>'fnd enro'!E1049</f>
        <v>0</v>
      </c>
      <c r="F1049" s="15">
        <f>'fnd enro'!F1049</f>
        <v>0</v>
      </c>
      <c r="G1049" s="15">
        <f>'fnd enro'!G1049</f>
        <v>0</v>
      </c>
      <c r="H1049" s="15">
        <f>'fnd enro'!H1049</f>
        <v>0</v>
      </c>
      <c r="I1049" s="15">
        <f>'fnd enro'!I1049</f>
        <v>6</v>
      </c>
      <c r="J1049" s="15">
        <f>'fnd enro'!J1049</f>
        <v>0</v>
      </c>
      <c r="K1049" s="16">
        <f>'fnd enro'!K1049</f>
        <v>0.2298</v>
      </c>
      <c r="L1049" s="15">
        <f>'fnd enro'!L1049</f>
        <v>0</v>
      </c>
      <c r="M1049" s="15">
        <f>'fnd enro'!M1049</f>
        <v>0</v>
      </c>
      <c r="N1049" s="15">
        <f>'fnd enro'!N1049</f>
        <v>0</v>
      </c>
      <c r="O1049" s="15">
        <f>'fnd enro'!O1049</f>
        <v>0</v>
      </c>
      <c r="P1049" s="15">
        <f>'fnd enro'!P1049</f>
        <v>3</v>
      </c>
      <c r="Q1049" s="15">
        <f>'fnd enro'!R1049</f>
        <v>6</v>
      </c>
      <c r="R1049" s="16">
        <f t="shared" si="1222"/>
        <v>1.038</v>
      </c>
      <c r="S1049" s="15">
        <f>VALUE('fnd enro'!Q1049)</f>
        <v>3</v>
      </c>
      <c r="T1049" s="2"/>
      <c r="U1049" s="1">
        <f>(($D1049*'fnd base rates'!C$107)
+($E1049*'fnd base rates'!C$108)
+($F1049*'fnd base rates'!C$109)
+($G1049*'fnd base rates'!C$110)
+($H1049*'fnd base rates'!C$111)
+($I1049*'fnd base rates'!C$112)
+($J1049*'fnd base rates'!C$113)
+($K1049*'fnd base rates'!C$114)
+($M1049*'fnd base rates'!C$116)
+($N1049*'fnd base rates'!C$117)
+($O1049*'fnd base rates'!C$118)
+($P1049*VLOOKUP($S1049+12,rate_basefnd,3)))
*$R1049</f>
        <v>3360.6742208040005</v>
      </c>
      <c r="V1049" s="1">
        <f>(($D1049*'fnd base rates'!D$107)
+($E1049*'fnd base rates'!D$108)
+($F1049*'fnd base rates'!D$109)
+($G1049*'fnd base rates'!D$110)
+($H1049*'fnd base rates'!D$111)
+($I1049*'fnd base rates'!D$112)
+($J1049*'fnd base rates'!D$113)
+($K1049*'fnd base rates'!D$114)
+($M1049*'fnd base rates'!D$116)
+($N1049*'fnd base rates'!D$117)
+($O1049*'fnd base rates'!D$118)
+($P1049*VLOOKUP($S1049+12,rate_basefnd,4)))
*$R1049</f>
        <v>5359.0071600000001</v>
      </c>
      <c r="W1049" s="1">
        <f>(($D1049*'fnd base rates'!E$107)
+($E1049*'fnd base rates'!E$108)
+($F1049*'fnd base rates'!E$109)
+($G1049*'fnd base rates'!E$110)
+($H1049*'fnd base rates'!E$111)
+($I1049*'fnd base rates'!E$112)
+($J1049*'fnd base rates'!E$113)
+($K1049*'fnd base rates'!E$114)
+($M1049*'fnd base rates'!E$116)
+($N1049*'fnd base rates'!E$117)
+($O1049*'fnd base rates'!E$118)
+($P1049*VLOOKUP($S1049+12,rate_basefnd,5)))
*$R1049</f>
        <v>37061.148053051998</v>
      </c>
      <c r="X1049" s="1">
        <f>(($D1049*'fnd base rates'!F$107)
+($E1049*'fnd base rates'!F$108)
+($F1049*'fnd base rates'!F$109)
+($G1049*'fnd base rates'!F$110)
+($H1049*'fnd base rates'!F$111)
+($I1049*'fnd base rates'!F$112)
+($J1049*'fnd base rates'!F$113)
+($K1049*'fnd base rates'!F$114)
+($M1049*'fnd base rates'!F$116)
+($N1049*'fnd base rates'!F$117)
+($O1049*'fnd base rates'!F$118)
+($P1049*VLOOKUP($S1049+12,rate_basefnd,6)))
*$R1049</f>
        <v>5269.5630030960001</v>
      </c>
      <c r="Y1049" s="1">
        <f>(($D1049*'fnd base rates'!G$107)
+($E1049*'fnd base rates'!G$108)
+($F1049*'fnd base rates'!G$109)
+($G1049*'fnd base rates'!G$110)
+($H1049*'fnd base rates'!G$111)
+($I1049*'fnd base rates'!G$112)
+($J1049*'fnd base rates'!G$113)
+($K1049*'fnd base rates'!G$114)
+($M1049*'fnd base rates'!G$116)
+($N1049*'fnd base rates'!G$117)
+($O1049*'fnd base rates'!G$118)
+($P1049*VLOOKUP($S1049+12,rate_basefnd,7)))
*$R1049</f>
        <v>1354.4725336919998</v>
      </c>
      <c r="Z1049" s="1">
        <f>(($D1049*'fnd base rates'!H$107)
+($E1049*'fnd base rates'!H$108)
+($F1049*'fnd base rates'!H$109)
+($G1049*'fnd base rates'!H$110)
+($H1049*'fnd base rates'!H$111)
+($I1049*'fnd base rates'!H$112)
+($J1049*'fnd base rates'!H$113)
+($K1049*'fnd base rates'!H$114)
+($M1049*'fnd base rates'!H$116)
+($N1049*'fnd base rates'!H$117)
+($O1049*'fnd base rates'!H$118)
+($P1049*VLOOKUP($S1049+12,rate_basefnd,8)))</f>
        <v>4809.7632599999997</v>
      </c>
      <c r="AA1049" s="1">
        <f>(($D1049*'fnd base rates'!I$107)
+($E1049*'fnd base rates'!I$108)
+($F1049*'fnd base rates'!I$109)
+($G1049*'fnd base rates'!I$110)
+($H1049*'fnd base rates'!I$111)
+($I1049*'fnd base rates'!I$112)
+($J1049*'fnd base rates'!I$113)
+($K1049*'fnd base rates'!I$114)
+($M1049*'fnd base rates'!I$116)
+($N1049*'fnd base rates'!I$117)
+($O1049*'fnd base rates'!I$118)
+($P1049*VLOOKUP($S1049+12,rate_basefnd,9)))
*$R1049</f>
        <v>2854.5103800000002</v>
      </c>
      <c r="AB1049" s="1">
        <f>(($D1049*'fnd base rates'!J$107)
+($E1049*'fnd base rates'!J$108)
+($F1049*'fnd base rates'!J$109)
+($G1049*'fnd base rates'!J$110)
+($H1049*'fnd base rates'!J$111)
+($I1049*'fnd base rates'!J$112)
+($J1049*'fnd base rates'!J$113)
+($K1049*'fnd base rates'!J$114)
+($M1049*'fnd base rates'!J$116)
+($N1049*'fnd base rates'!J$117)
+($O1049*'fnd base rates'!J$118)
+($P1049*VLOOKUP($S1049+12,rate_basefnd,10)))
*$R1049</f>
        <v>5061.2153400000007</v>
      </c>
      <c r="AC1049" s="1">
        <f>(($D1049*'fnd base rates'!K$107)
+($E1049*'fnd base rates'!K$108)
+($F1049*'fnd base rates'!K$109)
+($G1049*'fnd base rates'!K$110)
+($H1049*'fnd base rates'!K$111)
+($I1049*'fnd base rates'!K$112)
+($J1049*'fnd base rates'!K$113)
+($K1049*'fnd base rates'!K$114)
+($M1049*'fnd base rates'!K$116)
+($N1049*'fnd base rates'!K$117)
+($O1049*'fnd base rates'!K$118)
+($P1049*VLOOKUP($S1049+12,rate_basefnd,11)))
*$R1049</f>
        <v>6848.2715005079999</v>
      </c>
      <c r="AD1049" s="1">
        <f>(($D1049*'fnd base rates'!L$107)
+($E1049*'fnd base rates'!L$108)
+($F1049*'fnd base rates'!L$109)
+($G1049*'fnd base rates'!L$110)
+($H1049*'fnd base rates'!L$111)
+($I1049*'fnd base rates'!L$112)
+($J1049*'fnd base rates'!L$113)
+($K1049*'fnd base rates'!L$114)
+($M1049*'fnd base rates'!L$116)
+($N1049*'fnd base rates'!L$117)
+($O1049*'fnd base rates'!L$118)
+($P1049*VLOOKUP($S1049+12,rate_basefnd,12)))</f>
        <v>8593.0104360000005</v>
      </c>
      <c r="AE1049" s="1">
        <f>(($D1049*'fnd base rates'!M$107)
+($E1049*'fnd base rates'!M$108)
+($F1049*'fnd base rates'!M$109)
+($G1049*'fnd base rates'!M$110)
+($H1049*'fnd base rates'!M$111)
+($I1049*'fnd base rates'!M$112)
+($J1049*'fnd base rates'!M$113)
+($K1049*'fnd base rates'!M$114)
+($M1049*'fnd base rates'!M$116)
+($N1049*'fnd base rates'!M$117)
+($O1049*'fnd base rates'!M$118)
+($P1049*VLOOKUP($S1049+12,rate_basefnd,13)))</f>
        <v>0</v>
      </c>
      <c r="AF1049" s="4">
        <f t="shared" si="1223"/>
        <v>80571.635887152006</v>
      </c>
      <c r="AH1049" s="4">
        <f t="shared" si="1224"/>
        <v>3517239171</v>
      </c>
      <c r="AI1049" s="4" t="str">
        <f t="shared" si="1225"/>
        <v>3517</v>
      </c>
      <c r="AJ1049" s="2" t="str">
        <f t="shared" si="1226"/>
        <v>239</v>
      </c>
      <c r="AK1049" s="2" t="str">
        <f t="shared" si="1227"/>
        <v>171</v>
      </c>
      <c r="AL1049" s="4">
        <f t="shared" si="1228"/>
        <v>1</v>
      </c>
      <c r="AM1049" s="4">
        <f t="shared" si="1220"/>
        <v>6</v>
      </c>
      <c r="AN1049" s="4">
        <f t="shared" si="1229"/>
        <v>80571.635887152006</v>
      </c>
      <c r="AO1049" s="4">
        <f t="shared" si="1230"/>
        <v>13429</v>
      </c>
      <c r="AP1049" s="4">
        <f t="shared" si="1231"/>
        <v>0</v>
      </c>
      <c r="AQ1049" s="2">
        <v>13429</v>
      </c>
      <c r="AW1049" s="4">
        <v>13413</v>
      </c>
      <c r="AX1049" s="5">
        <f t="shared" si="1232"/>
        <v>16</v>
      </c>
      <c r="AY1049" s="4">
        <v>13429</v>
      </c>
      <c r="BB1049" s="4">
        <f t="shared" ref="BB1049" si="1247">BC1049-BA1049</f>
        <v>0</v>
      </c>
    </row>
    <row r="1050" spans="1:54" s="4" customFormat="1">
      <c r="A1050" s="278">
        <v>3517</v>
      </c>
      <c r="B1050" s="2">
        <v>3517239182</v>
      </c>
      <c r="C1050" s="10" t="s">
        <v>1115</v>
      </c>
      <c r="D1050" s="15">
        <f>'fnd enro'!D1050</f>
        <v>0</v>
      </c>
      <c r="E1050" s="15">
        <f>'fnd enro'!E1050</f>
        <v>0</v>
      </c>
      <c r="F1050" s="15">
        <f>'fnd enro'!F1050</f>
        <v>0</v>
      </c>
      <c r="G1050" s="15">
        <f>'fnd enro'!G1050</f>
        <v>0</v>
      </c>
      <c r="H1050" s="15">
        <f>'fnd enro'!H1050</f>
        <v>0</v>
      </c>
      <c r="I1050" s="15">
        <f>'fnd enro'!I1050</f>
        <v>9</v>
      </c>
      <c r="J1050" s="15">
        <f>'fnd enro'!J1050</f>
        <v>0</v>
      </c>
      <c r="K1050" s="16">
        <f>'fnd enro'!K1050</f>
        <v>0.34470000000000001</v>
      </c>
      <c r="L1050" s="15">
        <f>'fnd enro'!L1050</f>
        <v>0</v>
      </c>
      <c r="M1050" s="15">
        <f>'fnd enro'!M1050</f>
        <v>0</v>
      </c>
      <c r="N1050" s="15">
        <f>'fnd enro'!N1050</f>
        <v>0</v>
      </c>
      <c r="O1050" s="15">
        <f>'fnd enro'!O1050</f>
        <v>0</v>
      </c>
      <c r="P1050" s="15">
        <f>'fnd enro'!P1050</f>
        <v>7</v>
      </c>
      <c r="Q1050" s="15">
        <f>'fnd enro'!R1050</f>
        <v>9</v>
      </c>
      <c r="R1050" s="16">
        <f t="shared" si="1222"/>
        <v>1.038</v>
      </c>
      <c r="S1050" s="15">
        <f>VALUE('fnd enro'!Q1050)</f>
        <v>6</v>
      </c>
      <c r="T1050" s="2"/>
      <c r="U1050" s="1">
        <f>(($D1050*'fnd base rates'!C$107)
+($E1050*'fnd base rates'!C$108)
+($F1050*'fnd base rates'!C$109)
+($G1050*'fnd base rates'!C$110)
+($H1050*'fnd base rates'!C$111)
+($I1050*'fnd base rates'!C$112)
+($J1050*'fnd base rates'!C$113)
+($K1050*'fnd base rates'!C$114)
+($M1050*'fnd base rates'!C$116)
+($N1050*'fnd base rates'!C$117)
+($O1050*'fnd base rates'!C$118)
+($P1050*VLOOKUP($S1050+12,rate_basefnd,3)))
*$R1050</f>
        <v>5228.0122212060005</v>
      </c>
      <c r="V1050" s="1">
        <f>(($D1050*'fnd base rates'!D$107)
+($E1050*'fnd base rates'!D$108)
+($F1050*'fnd base rates'!D$109)
+($G1050*'fnd base rates'!D$110)
+($H1050*'fnd base rates'!D$111)
+($I1050*'fnd base rates'!D$112)
+($J1050*'fnd base rates'!D$113)
+($K1050*'fnd base rates'!D$114)
+($M1050*'fnd base rates'!D$116)
+($N1050*'fnd base rates'!D$117)
+($O1050*'fnd base rates'!D$118)
+($P1050*VLOOKUP($S1050+12,rate_basefnd,4)))
*$R1050</f>
        <v>8924.3918400000002</v>
      </c>
      <c r="W1050" s="1">
        <f>(($D1050*'fnd base rates'!E$107)
+($E1050*'fnd base rates'!E$108)
+($F1050*'fnd base rates'!E$109)
+($G1050*'fnd base rates'!E$110)
+($H1050*'fnd base rates'!E$111)
+($I1050*'fnd base rates'!E$112)
+($J1050*'fnd base rates'!E$113)
+($K1050*'fnd base rates'!E$114)
+($M1050*'fnd base rates'!E$116)
+($N1050*'fnd base rates'!E$117)
+($O1050*'fnd base rates'!E$118)
+($P1050*VLOOKUP($S1050+12,rate_basefnd,5)))
*$R1050</f>
        <v>64239.678949577996</v>
      </c>
      <c r="X1050" s="1">
        <f>(($D1050*'fnd base rates'!F$107)
+($E1050*'fnd base rates'!F$108)
+($F1050*'fnd base rates'!F$109)
+($G1050*'fnd base rates'!F$110)
+($H1050*'fnd base rates'!F$111)
+($I1050*'fnd base rates'!F$112)
+($J1050*'fnd base rates'!F$113)
+($K1050*'fnd base rates'!F$114)
+($M1050*'fnd base rates'!F$116)
+($N1050*'fnd base rates'!F$117)
+($O1050*'fnd base rates'!F$118)
+($P1050*VLOOKUP($S1050+12,rate_basefnd,6)))
*$R1050</f>
        <v>7904.3445046440002</v>
      </c>
      <c r="Y1050" s="1">
        <f>(($D1050*'fnd base rates'!G$107)
+($E1050*'fnd base rates'!G$108)
+($F1050*'fnd base rates'!G$109)
+($G1050*'fnd base rates'!G$110)
+($H1050*'fnd base rates'!G$111)
+($I1050*'fnd base rates'!G$112)
+($J1050*'fnd base rates'!G$113)
+($K1050*'fnd base rates'!G$114)
+($M1050*'fnd base rates'!G$116)
+($N1050*'fnd base rates'!G$117)
+($O1050*'fnd base rates'!G$118)
+($P1050*VLOOKUP($S1050+12,rate_basefnd,7)))
*$R1050</f>
        <v>2451.1594105379995</v>
      </c>
      <c r="Z1050" s="1">
        <f>(($D1050*'fnd base rates'!H$107)
+($E1050*'fnd base rates'!H$108)
+($F1050*'fnd base rates'!H$109)
+($G1050*'fnd base rates'!H$110)
+($H1050*'fnd base rates'!H$111)
+($I1050*'fnd base rates'!H$112)
+($J1050*'fnd base rates'!H$113)
+($K1050*'fnd base rates'!H$114)
+($M1050*'fnd base rates'!H$116)
+($N1050*'fnd base rates'!H$117)
+($O1050*'fnd base rates'!H$118)
+($P1050*VLOOKUP($S1050+12,rate_basefnd,8)))</f>
        <v>7276.5748899999999</v>
      </c>
      <c r="AA1050" s="1">
        <f>(($D1050*'fnd base rates'!I$107)
+($E1050*'fnd base rates'!I$108)
+($F1050*'fnd base rates'!I$109)
+($G1050*'fnd base rates'!I$110)
+($H1050*'fnd base rates'!I$111)
+($I1050*'fnd base rates'!I$112)
+($J1050*'fnd base rates'!I$113)
+($K1050*'fnd base rates'!I$114)
+($M1050*'fnd base rates'!I$116)
+($N1050*'fnd base rates'!I$117)
+($O1050*'fnd base rates'!I$118)
+($P1050*VLOOKUP($S1050+12,rate_basefnd,9)))
*$R1050</f>
        <v>4631.9089199999999</v>
      </c>
      <c r="AB1050" s="1">
        <f>(($D1050*'fnd base rates'!J$107)
+($E1050*'fnd base rates'!J$108)
+($F1050*'fnd base rates'!J$109)
+($G1050*'fnd base rates'!J$110)
+($H1050*'fnd base rates'!J$111)
+($I1050*'fnd base rates'!J$112)
+($J1050*'fnd base rates'!J$113)
+($K1050*'fnd base rates'!J$114)
+($M1050*'fnd base rates'!J$116)
+($N1050*'fnd base rates'!J$117)
+($O1050*'fnd base rates'!J$118)
+($P1050*VLOOKUP($S1050+12,rate_basefnd,10)))
*$R1050</f>
        <v>9411.4214400000019</v>
      </c>
      <c r="AC1050" s="1">
        <f>(($D1050*'fnd base rates'!K$107)
+($E1050*'fnd base rates'!K$108)
+($F1050*'fnd base rates'!K$109)
+($G1050*'fnd base rates'!K$110)
+($H1050*'fnd base rates'!K$111)
+($I1050*'fnd base rates'!K$112)
+($J1050*'fnd base rates'!K$113)
+($K1050*'fnd base rates'!K$114)
+($M1050*'fnd base rates'!K$116)
+($N1050*'fnd base rates'!K$117)
+($O1050*'fnd base rates'!K$118)
+($P1050*VLOOKUP($S1050+12,rate_basefnd,11)))
*$R1050</f>
        <v>10272.407250762</v>
      </c>
      <c r="AD1050" s="1">
        <f>(($D1050*'fnd base rates'!L$107)
+($E1050*'fnd base rates'!L$108)
+($F1050*'fnd base rates'!L$109)
+($G1050*'fnd base rates'!L$110)
+($H1050*'fnd base rates'!L$111)
+($I1050*'fnd base rates'!L$112)
+($J1050*'fnd base rates'!L$113)
+($K1050*'fnd base rates'!L$114)
+($M1050*'fnd base rates'!L$116)
+($N1050*'fnd base rates'!L$117)
+($O1050*'fnd base rates'!L$118)
+($P1050*VLOOKUP($S1050+12,rate_basefnd,12)))</f>
        <v>14237.180654</v>
      </c>
      <c r="AE1050" s="1">
        <f>(($D1050*'fnd base rates'!M$107)
+($E1050*'fnd base rates'!M$108)
+($F1050*'fnd base rates'!M$109)
+($G1050*'fnd base rates'!M$110)
+($H1050*'fnd base rates'!M$111)
+($I1050*'fnd base rates'!M$112)
+($J1050*'fnd base rates'!M$113)
+($K1050*'fnd base rates'!M$114)
+($M1050*'fnd base rates'!M$116)
+($N1050*'fnd base rates'!M$117)
+($O1050*'fnd base rates'!M$118)
+($P1050*VLOOKUP($S1050+12,rate_basefnd,13)))</f>
        <v>0</v>
      </c>
      <c r="AF1050" s="4">
        <f t="shared" si="1223"/>
        <v>134577.08008072802</v>
      </c>
      <c r="AH1050" s="4">
        <f t="shared" si="1224"/>
        <v>3517239182</v>
      </c>
      <c r="AI1050" s="4" t="str">
        <f t="shared" si="1225"/>
        <v>3517</v>
      </c>
      <c r="AJ1050" s="2" t="str">
        <f t="shared" si="1226"/>
        <v>239</v>
      </c>
      <c r="AK1050" s="2" t="str">
        <f t="shared" si="1227"/>
        <v>182</v>
      </c>
      <c r="AL1050" s="4">
        <f t="shared" si="1228"/>
        <v>1</v>
      </c>
      <c r="AM1050" s="4">
        <f t="shared" si="1220"/>
        <v>9</v>
      </c>
      <c r="AN1050" s="4">
        <f t="shared" si="1229"/>
        <v>134577.08008072802</v>
      </c>
      <c r="AO1050" s="4">
        <f t="shared" si="1230"/>
        <v>14953</v>
      </c>
      <c r="AP1050" s="4">
        <f t="shared" si="1231"/>
        <v>0</v>
      </c>
      <c r="AQ1050" s="2">
        <v>14953</v>
      </c>
      <c r="AW1050" s="4">
        <v>14924</v>
      </c>
      <c r="AX1050" s="5">
        <f t="shared" si="1232"/>
        <v>29</v>
      </c>
      <c r="AY1050" s="4">
        <v>14953</v>
      </c>
      <c r="BB1050" s="4">
        <f t="shared" ref="BB1050" si="1248">BC1050-BA1050</f>
        <v>0</v>
      </c>
    </row>
    <row r="1051" spans="1:54" s="4" customFormat="1">
      <c r="A1051" s="278">
        <v>3517</v>
      </c>
      <c r="B1051" s="2">
        <v>3517239201</v>
      </c>
      <c r="C1051" s="10" t="s">
        <v>1115</v>
      </c>
      <c r="D1051" s="15">
        <f>'fnd enro'!D1051</f>
        <v>0</v>
      </c>
      <c r="E1051" s="15">
        <f>'fnd enro'!E1051</f>
        <v>0</v>
      </c>
      <c r="F1051" s="15">
        <f>'fnd enro'!F1051</f>
        <v>0</v>
      </c>
      <c r="G1051" s="15">
        <f>'fnd enro'!G1051</f>
        <v>0</v>
      </c>
      <c r="H1051" s="15">
        <f>'fnd enro'!H1051</f>
        <v>0</v>
      </c>
      <c r="I1051" s="15">
        <f>'fnd enro'!I1051</f>
        <v>1</v>
      </c>
      <c r="J1051" s="15">
        <f>'fnd enro'!J1051</f>
        <v>0</v>
      </c>
      <c r="K1051" s="16">
        <f>'fnd enro'!K1051</f>
        <v>3.8300000000000001E-2</v>
      </c>
      <c r="L1051" s="15">
        <f>'fnd enro'!L1051</f>
        <v>0</v>
      </c>
      <c r="M1051" s="15">
        <f>'fnd enro'!M1051</f>
        <v>0</v>
      </c>
      <c r="N1051" s="15">
        <f>'fnd enro'!N1051</f>
        <v>0</v>
      </c>
      <c r="O1051" s="15">
        <f>'fnd enro'!O1051</f>
        <v>0</v>
      </c>
      <c r="P1051" s="15">
        <f>'fnd enro'!P1051</f>
        <v>1</v>
      </c>
      <c r="Q1051" s="15">
        <f>'fnd enro'!R1051</f>
        <v>1</v>
      </c>
      <c r="R1051" s="16">
        <f t="shared" si="1222"/>
        <v>1.038</v>
      </c>
      <c r="S1051" s="15">
        <f>VALUE('fnd enro'!Q1051)</f>
        <v>11</v>
      </c>
      <c r="T1051" s="2"/>
      <c r="U1051" s="1">
        <f>(($D1051*'fnd base rates'!C$107)
+($E1051*'fnd base rates'!C$108)
+($F1051*'fnd base rates'!C$109)
+($G1051*'fnd base rates'!C$110)
+($H1051*'fnd base rates'!C$111)
+($I1051*'fnd base rates'!C$112)
+($J1051*'fnd base rates'!C$113)
+($K1051*'fnd base rates'!C$114)
+($M1051*'fnd base rates'!C$116)
+($N1051*'fnd base rates'!C$117)
+($O1051*'fnd base rates'!C$118)
+($P1051*VLOOKUP($S1051+12,rate_basefnd,3)))
*$R1051</f>
        <v>606.97288013399998</v>
      </c>
      <c r="V1051" s="1">
        <f>(($D1051*'fnd base rates'!D$107)
+($E1051*'fnd base rates'!D$108)
+($F1051*'fnd base rates'!D$109)
+($G1051*'fnd base rates'!D$110)
+($H1051*'fnd base rates'!D$111)
+($I1051*'fnd base rates'!D$112)
+($J1051*'fnd base rates'!D$113)
+($K1051*'fnd base rates'!D$114)
+($M1051*'fnd base rates'!D$116)
+($N1051*'fnd base rates'!D$117)
+($O1051*'fnd base rates'!D$118)
+($P1051*VLOOKUP($S1051+12,rate_basefnd,4)))
*$R1051</f>
        <v>1115.1649199999999</v>
      </c>
      <c r="W1051" s="1">
        <f>(($D1051*'fnd base rates'!E$107)
+($E1051*'fnd base rates'!E$108)
+($F1051*'fnd base rates'!E$109)
+($G1051*'fnd base rates'!E$110)
+($H1051*'fnd base rates'!E$111)
+($I1051*'fnd base rates'!E$112)
+($J1051*'fnd base rates'!E$113)
+($K1051*'fnd base rates'!E$114)
+($M1051*'fnd base rates'!E$116)
+($N1051*'fnd base rates'!E$117)
+($O1051*'fnd base rates'!E$118)
+($P1051*VLOOKUP($S1051+12,rate_basefnd,5)))
*$R1051</f>
        <v>8344.0411188420003</v>
      </c>
      <c r="X1051" s="1">
        <f>(($D1051*'fnd base rates'!F$107)
+($E1051*'fnd base rates'!F$108)
+($F1051*'fnd base rates'!F$109)
+($G1051*'fnd base rates'!F$110)
+($H1051*'fnd base rates'!F$111)
+($I1051*'fnd base rates'!F$112)
+($J1051*'fnd base rates'!F$113)
+($K1051*'fnd base rates'!F$114)
+($M1051*'fnd base rates'!F$116)
+($N1051*'fnd base rates'!F$117)
+($O1051*'fnd base rates'!F$118)
+($P1051*VLOOKUP($S1051+12,rate_basefnd,6)))
*$R1051</f>
        <v>878.26050051600021</v>
      </c>
      <c r="Y1051" s="1">
        <f>(($D1051*'fnd base rates'!G$107)
+($E1051*'fnd base rates'!G$108)
+($F1051*'fnd base rates'!G$109)
+($G1051*'fnd base rates'!G$110)
+($H1051*'fnd base rates'!G$111)
+($I1051*'fnd base rates'!G$112)
+($J1051*'fnd base rates'!G$113)
+($K1051*'fnd base rates'!G$114)
+($M1051*'fnd base rates'!G$116)
+($N1051*'fnd base rates'!G$117)
+($O1051*'fnd base rates'!G$118)
+($P1051*VLOOKUP($S1051+12,rate_basefnd,7)))
*$R1051</f>
        <v>330.87925228199998</v>
      </c>
      <c r="Z1051" s="1">
        <f>(($D1051*'fnd base rates'!H$107)
+($E1051*'fnd base rates'!H$108)
+($F1051*'fnd base rates'!H$109)
+($G1051*'fnd base rates'!H$110)
+($H1051*'fnd base rates'!H$111)
+($I1051*'fnd base rates'!H$112)
+($J1051*'fnd base rates'!H$113)
+($K1051*'fnd base rates'!H$114)
+($M1051*'fnd base rates'!H$116)
+($N1051*'fnd base rates'!H$117)
+($O1051*'fnd base rates'!H$118)
+($P1051*VLOOKUP($S1051+12,rate_basefnd,8)))</f>
        <v>817.14720999999997</v>
      </c>
      <c r="AA1051" s="1">
        <f>(($D1051*'fnd base rates'!I$107)
+($E1051*'fnd base rates'!I$108)
+($F1051*'fnd base rates'!I$109)
+($G1051*'fnd base rates'!I$110)
+($H1051*'fnd base rates'!I$111)
+($I1051*'fnd base rates'!I$112)
+($J1051*'fnd base rates'!I$113)
+($K1051*'fnd base rates'!I$114)
+($M1051*'fnd base rates'!I$116)
+($N1051*'fnd base rates'!I$117)
+($O1051*'fnd base rates'!I$118)
+($P1051*VLOOKUP($S1051+12,rate_basefnd,9)))
*$R1051</f>
        <v>563.49905999999999</v>
      </c>
      <c r="AB1051" s="1">
        <f>(($D1051*'fnd base rates'!J$107)
+($E1051*'fnd base rates'!J$108)
+($F1051*'fnd base rates'!J$109)
+($G1051*'fnd base rates'!J$110)
+($H1051*'fnd base rates'!J$111)
+($I1051*'fnd base rates'!J$112)
+($J1051*'fnd base rates'!J$113)
+($K1051*'fnd base rates'!J$114)
+($M1051*'fnd base rates'!J$116)
+($N1051*'fnd base rates'!J$117)
+($O1051*'fnd base rates'!J$118)
+($P1051*VLOOKUP($S1051+12,rate_basefnd,10)))
*$R1051</f>
        <v>1299.53448</v>
      </c>
      <c r="AC1051" s="1">
        <f>(($D1051*'fnd base rates'!K$107)
+($E1051*'fnd base rates'!K$108)
+($F1051*'fnd base rates'!K$109)
+($G1051*'fnd base rates'!K$110)
+($H1051*'fnd base rates'!K$111)
+($I1051*'fnd base rates'!K$112)
+($J1051*'fnd base rates'!K$113)
+($K1051*'fnd base rates'!K$114)
+($M1051*'fnd base rates'!K$116)
+($N1051*'fnd base rates'!K$117)
+($O1051*'fnd base rates'!K$118)
+($P1051*VLOOKUP($S1051+12,rate_basefnd,11)))
*$R1051</f>
        <v>1141.3785834179998</v>
      </c>
      <c r="AD1051" s="1">
        <f>(($D1051*'fnd base rates'!L$107)
+($E1051*'fnd base rates'!L$108)
+($F1051*'fnd base rates'!L$109)
+($G1051*'fnd base rates'!L$110)
+($H1051*'fnd base rates'!L$111)
+($I1051*'fnd base rates'!L$112)
+($J1051*'fnd base rates'!L$113)
+($K1051*'fnd base rates'!L$114)
+($M1051*'fnd base rates'!L$116)
+($N1051*'fnd base rates'!L$117)
+($O1051*'fnd base rates'!L$118)
+($P1051*VLOOKUP($S1051+12,rate_basefnd,12)))</f>
        <v>1769.8934060000001</v>
      </c>
      <c r="AE1051" s="1">
        <f>(($D1051*'fnd base rates'!M$107)
+($E1051*'fnd base rates'!M$108)
+($F1051*'fnd base rates'!M$109)
+($G1051*'fnd base rates'!M$110)
+($H1051*'fnd base rates'!M$111)
+($I1051*'fnd base rates'!M$112)
+($J1051*'fnd base rates'!M$113)
+($K1051*'fnd base rates'!M$114)
+($M1051*'fnd base rates'!M$116)
+($N1051*'fnd base rates'!M$117)
+($O1051*'fnd base rates'!M$118)
+($P1051*VLOOKUP($S1051+12,rate_basefnd,13)))</f>
        <v>0</v>
      </c>
      <c r="AF1051" s="4">
        <f t="shared" si="1223"/>
        <v>16866.771411192</v>
      </c>
      <c r="AH1051" s="4">
        <f t="shared" si="1224"/>
        <v>3517239201</v>
      </c>
      <c r="AI1051" s="4" t="str">
        <f t="shared" si="1225"/>
        <v>3517</v>
      </c>
      <c r="AJ1051" s="2" t="str">
        <f t="shared" si="1226"/>
        <v>239</v>
      </c>
      <c r="AK1051" s="2" t="str">
        <f t="shared" si="1227"/>
        <v>201</v>
      </c>
      <c r="AL1051" s="4">
        <f t="shared" si="1228"/>
        <v>1</v>
      </c>
      <c r="AM1051" s="4">
        <f t="shared" si="1220"/>
        <v>1</v>
      </c>
      <c r="AN1051" s="4">
        <f t="shared" si="1229"/>
        <v>16866.771411192</v>
      </c>
      <c r="AO1051" s="4">
        <f t="shared" si="1230"/>
        <v>16867</v>
      </c>
      <c r="AP1051" s="4">
        <f t="shared" si="1231"/>
        <v>0</v>
      </c>
      <c r="AQ1051" s="2">
        <v>16867</v>
      </c>
      <c r="AW1051" s="4">
        <v>16768</v>
      </c>
      <c r="AX1051" s="5">
        <f t="shared" si="1232"/>
        <v>99</v>
      </c>
      <c r="AY1051" s="4">
        <v>16867</v>
      </c>
      <c r="BB1051" s="4">
        <f t="shared" ref="BB1051" si="1249">BC1051-BA1051</f>
        <v>0</v>
      </c>
    </row>
    <row r="1052" spans="1:54" s="4" customFormat="1">
      <c r="A1052" s="278">
        <v>3517</v>
      </c>
      <c r="B1052" s="2">
        <v>3517239207</v>
      </c>
      <c r="C1052" s="10" t="s">
        <v>1115</v>
      </c>
      <c r="D1052" s="15">
        <f>'fnd enro'!D1052</f>
        <v>0</v>
      </c>
      <c r="E1052" s="15">
        <f>'fnd enro'!E1052</f>
        <v>0</v>
      </c>
      <c r="F1052" s="15">
        <f>'fnd enro'!F1052</f>
        <v>0</v>
      </c>
      <c r="G1052" s="15">
        <f>'fnd enro'!G1052</f>
        <v>0</v>
      </c>
      <c r="H1052" s="15">
        <f>'fnd enro'!H1052</f>
        <v>0</v>
      </c>
      <c r="I1052" s="15">
        <f>'fnd enro'!I1052</f>
        <v>1</v>
      </c>
      <c r="J1052" s="15">
        <f>'fnd enro'!J1052</f>
        <v>0</v>
      </c>
      <c r="K1052" s="16">
        <f>'fnd enro'!K1052</f>
        <v>3.8300000000000001E-2</v>
      </c>
      <c r="L1052" s="15">
        <f>'fnd enro'!L1052</f>
        <v>0</v>
      </c>
      <c r="M1052" s="15">
        <f>'fnd enro'!M1052</f>
        <v>0</v>
      </c>
      <c r="N1052" s="15">
        <f>'fnd enro'!N1052</f>
        <v>0</v>
      </c>
      <c r="O1052" s="15">
        <f>'fnd enro'!O1052</f>
        <v>0</v>
      </c>
      <c r="P1052" s="15">
        <f>'fnd enro'!P1052</f>
        <v>0</v>
      </c>
      <c r="Q1052" s="15">
        <f>'fnd enro'!R1052</f>
        <v>1</v>
      </c>
      <c r="R1052" s="16">
        <f t="shared" si="1222"/>
        <v>1.038</v>
      </c>
      <c r="S1052" s="15">
        <f>VALUE('fnd enro'!Q1052)</f>
        <v>3</v>
      </c>
      <c r="T1052" s="2"/>
      <c r="U1052" s="1">
        <f>(($D1052*'fnd base rates'!C$107)
+($E1052*'fnd base rates'!C$108)
+($F1052*'fnd base rates'!C$109)
+($G1052*'fnd base rates'!C$110)
+($H1052*'fnd base rates'!C$111)
+($I1052*'fnd base rates'!C$112)
+($J1052*'fnd base rates'!C$113)
+($K1052*'fnd base rates'!C$114)
+($M1052*'fnd base rates'!C$116)
+($N1052*'fnd base rates'!C$117)
+($O1052*'fnd base rates'!C$118)
+($P1052*VLOOKUP($S1052+12,rate_basefnd,3)))
*$R1052</f>
        <v>531.99814013399998</v>
      </c>
      <c r="V1052" s="1">
        <f>(($D1052*'fnd base rates'!D$107)
+($E1052*'fnd base rates'!D$108)
+($F1052*'fnd base rates'!D$109)
+($G1052*'fnd base rates'!D$110)
+($H1052*'fnd base rates'!D$111)
+($I1052*'fnd base rates'!D$112)
+($J1052*'fnd base rates'!D$113)
+($K1052*'fnd base rates'!D$114)
+($M1052*'fnd base rates'!D$116)
+($N1052*'fnd base rates'!D$117)
+($O1052*'fnd base rates'!D$118)
+($P1052*VLOOKUP($S1052+12,rate_basefnd,4)))
*$R1052</f>
        <v>759.95094000000006</v>
      </c>
      <c r="W1052" s="1">
        <f>(($D1052*'fnd base rates'!E$107)
+($E1052*'fnd base rates'!E$108)
+($F1052*'fnd base rates'!E$109)
+($G1052*'fnd base rates'!E$110)
+($H1052*'fnd base rates'!E$111)
+($I1052*'fnd base rates'!E$112)
+($J1052*'fnd base rates'!E$113)
+($K1052*'fnd base rates'!E$114)
+($M1052*'fnd base rates'!E$116)
+($N1052*'fnd base rates'!E$117)
+($O1052*'fnd base rates'!E$118)
+($P1052*VLOOKUP($S1052+12,rate_basefnd,5)))
*$R1052</f>
        <v>4876.4256588420003</v>
      </c>
      <c r="X1052" s="1">
        <f>(($D1052*'fnd base rates'!F$107)
+($E1052*'fnd base rates'!F$108)
+($F1052*'fnd base rates'!F$109)
+($G1052*'fnd base rates'!F$110)
+($H1052*'fnd base rates'!F$111)
+($I1052*'fnd base rates'!F$112)
+($J1052*'fnd base rates'!F$113)
+($K1052*'fnd base rates'!F$114)
+($M1052*'fnd base rates'!F$116)
+($N1052*'fnd base rates'!F$117)
+($O1052*'fnd base rates'!F$118)
+($P1052*VLOOKUP($S1052+12,rate_basefnd,6)))
*$R1052</f>
        <v>878.26050051600021</v>
      </c>
      <c r="Y1052" s="1">
        <f>(($D1052*'fnd base rates'!G$107)
+($E1052*'fnd base rates'!G$108)
+($F1052*'fnd base rates'!G$109)
+($G1052*'fnd base rates'!G$110)
+($H1052*'fnd base rates'!G$111)
+($I1052*'fnd base rates'!G$112)
+($J1052*'fnd base rates'!G$113)
+($K1052*'fnd base rates'!G$114)
+($M1052*'fnd base rates'!G$116)
+($N1052*'fnd base rates'!G$117)
+($O1052*'fnd base rates'!G$118)
+($P1052*VLOOKUP($S1052+12,rate_basefnd,7)))
*$R1052</f>
        <v>162.65059228199999</v>
      </c>
      <c r="Z1052" s="1">
        <f>(($D1052*'fnd base rates'!H$107)
+($E1052*'fnd base rates'!H$108)
+($F1052*'fnd base rates'!H$109)
+($G1052*'fnd base rates'!H$110)
+($H1052*'fnd base rates'!H$111)
+($I1052*'fnd base rates'!H$112)
+($J1052*'fnd base rates'!H$113)
+($K1052*'fnd base rates'!H$114)
+($M1052*'fnd base rates'!H$116)
+($N1052*'fnd base rates'!H$117)
+($O1052*'fnd base rates'!H$118)
+($P1052*VLOOKUP($S1052+12,rate_basefnd,8)))</f>
        <v>792.30720999999994</v>
      </c>
      <c r="AA1052" s="1">
        <f>(($D1052*'fnd base rates'!I$107)
+($E1052*'fnd base rates'!I$108)
+($F1052*'fnd base rates'!I$109)
+($G1052*'fnd base rates'!I$110)
+($H1052*'fnd base rates'!I$111)
+($I1052*'fnd base rates'!I$112)
+($J1052*'fnd base rates'!I$113)
+($K1052*'fnd base rates'!I$114)
+($M1052*'fnd base rates'!I$116)
+($N1052*'fnd base rates'!I$117)
+($O1052*'fnd base rates'!I$118)
+($P1052*VLOOKUP($S1052+12,rate_basefnd,9)))
*$R1052</f>
        <v>423.08880000000005</v>
      </c>
      <c r="AB1052" s="1">
        <f>(($D1052*'fnd base rates'!J$107)
+($E1052*'fnd base rates'!J$108)
+($F1052*'fnd base rates'!J$109)
+($G1052*'fnd base rates'!J$110)
+($H1052*'fnd base rates'!J$111)
+($I1052*'fnd base rates'!J$112)
+($J1052*'fnd base rates'!J$113)
+($K1052*'fnd base rates'!J$114)
+($M1052*'fnd base rates'!J$116)
+($N1052*'fnd base rates'!J$117)
+($O1052*'fnd base rates'!J$118)
+($P1052*VLOOKUP($S1052+12,rate_basefnd,10)))
*$R1052</f>
        <v>569.90351999999996</v>
      </c>
      <c r="AC1052" s="1">
        <f>(($D1052*'fnd base rates'!K$107)
+($E1052*'fnd base rates'!K$108)
+($F1052*'fnd base rates'!K$109)
+($G1052*'fnd base rates'!K$110)
+($H1052*'fnd base rates'!K$111)
+($I1052*'fnd base rates'!K$112)
+($J1052*'fnd base rates'!K$113)
+($K1052*'fnd base rates'!K$114)
+($M1052*'fnd base rates'!K$116)
+($N1052*'fnd base rates'!K$117)
+($O1052*'fnd base rates'!K$118)
+($P1052*VLOOKUP($S1052+12,rate_basefnd,11)))
*$R1052</f>
        <v>1141.3785834179998</v>
      </c>
      <c r="AD1052" s="1">
        <f>(($D1052*'fnd base rates'!L$107)
+($E1052*'fnd base rates'!L$108)
+($F1052*'fnd base rates'!L$109)
+($G1052*'fnd base rates'!L$110)
+($H1052*'fnd base rates'!L$111)
+($I1052*'fnd base rates'!L$112)
+($J1052*'fnd base rates'!L$113)
+($K1052*'fnd base rates'!L$114)
+($M1052*'fnd base rates'!L$116)
+($N1052*'fnd base rates'!L$117)
+($O1052*'fnd base rates'!L$118)
+($P1052*VLOOKUP($S1052+12,rate_basefnd,12)))</f>
        <v>1229.513406</v>
      </c>
      <c r="AE1052" s="1">
        <f>(($D1052*'fnd base rates'!M$107)
+($E1052*'fnd base rates'!M$108)
+($F1052*'fnd base rates'!M$109)
+($G1052*'fnd base rates'!M$110)
+($H1052*'fnd base rates'!M$111)
+($I1052*'fnd base rates'!M$112)
+($J1052*'fnd base rates'!M$113)
+($K1052*'fnd base rates'!M$114)
+($M1052*'fnd base rates'!M$116)
+($N1052*'fnd base rates'!M$117)
+($O1052*'fnd base rates'!M$118)
+($P1052*VLOOKUP($S1052+12,rate_basefnd,13)))</f>
        <v>0</v>
      </c>
      <c r="AF1052" s="4">
        <f t="shared" si="1223"/>
        <v>11365.477351191999</v>
      </c>
      <c r="AH1052" s="4">
        <f t="shared" si="1224"/>
        <v>3517239207</v>
      </c>
      <c r="AI1052" s="4" t="str">
        <f t="shared" si="1225"/>
        <v>3517</v>
      </c>
      <c r="AJ1052" s="2" t="str">
        <f t="shared" si="1226"/>
        <v>239</v>
      </c>
      <c r="AK1052" s="2" t="str">
        <f t="shared" si="1227"/>
        <v>207</v>
      </c>
      <c r="AL1052" s="4">
        <f t="shared" si="1228"/>
        <v>1</v>
      </c>
      <c r="AM1052" s="4">
        <f t="shared" si="1220"/>
        <v>1</v>
      </c>
      <c r="AN1052" s="4">
        <f t="shared" si="1229"/>
        <v>11365.477351191999</v>
      </c>
      <c r="AO1052" s="4">
        <f t="shared" si="1230"/>
        <v>11365</v>
      </c>
      <c r="AP1052" s="4">
        <f t="shared" si="1231"/>
        <v>0</v>
      </c>
      <c r="AQ1052" s="2">
        <v>11365</v>
      </c>
      <c r="AW1052" s="4">
        <v>11351</v>
      </c>
      <c r="AX1052" s="5">
        <f t="shared" si="1232"/>
        <v>14</v>
      </c>
      <c r="AY1052" s="4">
        <v>11365</v>
      </c>
      <c r="BB1052" s="4">
        <f t="shared" ref="BB1052" si="1250">BC1052-BA1052</f>
        <v>0</v>
      </c>
    </row>
    <row r="1053" spans="1:54" s="4" customFormat="1">
      <c r="A1053" s="278">
        <v>3517</v>
      </c>
      <c r="B1053" s="2">
        <v>3517239231</v>
      </c>
      <c r="C1053" s="10" t="s">
        <v>1115</v>
      </c>
      <c r="D1053" s="15">
        <f>'fnd enro'!D1053</f>
        <v>0</v>
      </c>
      <c r="E1053" s="15">
        <f>'fnd enro'!E1053</f>
        <v>0</v>
      </c>
      <c r="F1053" s="15">
        <f>'fnd enro'!F1053</f>
        <v>0</v>
      </c>
      <c r="G1053" s="15">
        <f>'fnd enro'!G1053</f>
        <v>0</v>
      </c>
      <c r="H1053" s="15">
        <f>'fnd enro'!H1053</f>
        <v>0</v>
      </c>
      <c r="I1053" s="15">
        <f>'fnd enro'!I1053</f>
        <v>13</v>
      </c>
      <c r="J1053" s="15">
        <f>'fnd enro'!J1053</f>
        <v>0</v>
      </c>
      <c r="K1053" s="16">
        <f>'fnd enro'!K1053</f>
        <v>0.49790000000000001</v>
      </c>
      <c r="L1053" s="15">
        <f>'fnd enro'!L1053</f>
        <v>0</v>
      </c>
      <c r="M1053" s="15">
        <f>'fnd enro'!M1053</f>
        <v>0</v>
      </c>
      <c r="N1053" s="15">
        <f>'fnd enro'!N1053</f>
        <v>0</v>
      </c>
      <c r="O1053" s="15">
        <f>'fnd enro'!O1053</f>
        <v>0</v>
      </c>
      <c r="P1053" s="15">
        <f>'fnd enro'!P1053</f>
        <v>11</v>
      </c>
      <c r="Q1053" s="15">
        <f>'fnd enro'!R1053</f>
        <v>13</v>
      </c>
      <c r="R1053" s="16">
        <f t="shared" si="1222"/>
        <v>1.038</v>
      </c>
      <c r="S1053" s="15">
        <f>VALUE('fnd enro'!Q1053)</f>
        <v>4</v>
      </c>
      <c r="T1053" s="2"/>
      <c r="U1053" s="1">
        <f>(($D1053*'fnd base rates'!C$107)
+($E1053*'fnd base rates'!C$108)
+($F1053*'fnd base rates'!C$109)
+($G1053*'fnd base rates'!C$110)
+($H1053*'fnd base rates'!C$111)
+($I1053*'fnd base rates'!C$112)
+($J1053*'fnd base rates'!C$113)
+($K1053*'fnd base rates'!C$114)
+($M1053*'fnd base rates'!C$116)
+($N1053*'fnd base rates'!C$117)
+($O1053*'fnd base rates'!C$118)
+($P1053*VLOOKUP($S1053+12,rate_basefnd,3)))
*$R1053</f>
        <v>7545.9068817420002</v>
      </c>
      <c r="V1053" s="1">
        <f>(($D1053*'fnd base rates'!D$107)
+($E1053*'fnd base rates'!D$108)
+($F1053*'fnd base rates'!D$109)
+($G1053*'fnd base rates'!D$110)
+($H1053*'fnd base rates'!D$111)
+($I1053*'fnd base rates'!D$112)
+($J1053*'fnd base rates'!D$113)
+($K1053*'fnd base rates'!D$114)
+($M1053*'fnd base rates'!D$116)
+($N1053*'fnd base rates'!D$117)
+($O1053*'fnd base rates'!D$118)
+($P1053*VLOOKUP($S1053+12,rate_basefnd,4)))
*$R1053</f>
        <v>12864.141600000001</v>
      </c>
      <c r="W1053" s="1">
        <f>(($D1053*'fnd base rates'!E$107)
+($E1053*'fnd base rates'!E$108)
+($F1053*'fnd base rates'!E$109)
+($G1053*'fnd base rates'!E$110)
+($H1053*'fnd base rates'!E$111)
+($I1053*'fnd base rates'!E$112)
+($J1053*'fnd base rates'!E$113)
+($K1053*'fnd base rates'!E$114)
+($M1053*'fnd base rates'!E$116)
+($N1053*'fnd base rates'!E$117)
+($O1053*'fnd base rates'!E$118)
+($P1053*VLOOKUP($S1053+12,rate_basefnd,5)))
*$R1053</f>
        <v>92531.241944945999</v>
      </c>
      <c r="X1053" s="1">
        <f>(($D1053*'fnd base rates'!F$107)
+($E1053*'fnd base rates'!F$108)
+($F1053*'fnd base rates'!F$109)
+($G1053*'fnd base rates'!F$110)
+($H1053*'fnd base rates'!F$111)
+($I1053*'fnd base rates'!F$112)
+($J1053*'fnd base rates'!F$113)
+($K1053*'fnd base rates'!F$114)
+($M1053*'fnd base rates'!F$116)
+($N1053*'fnd base rates'!F$117)
+($O1053*'fnd base rates'!F$118)
+($P1053*VLOOKUP($S1053+12,rate_basefnd,6)))
*$R1053</f>
        <v>11417.386506707999</v>
      </c>
      <c r="Y1053" s="1">
        <f>(($D1053*'fnd base rates'!G$107)
+($E1053*'fnd base rates'!G$108)
+($F1053*'fnd base rates'!G$109)
+($G1053*'fnd base rates'!G$110)
+($H1053*'fnd base rates'!G$111)
+($I1053*'fnd base rates'!G$112)
+($J1053*'fnd base rates'!G$113)
+($K1053*'fnd base rates'!G$114)
+($M1053*'fnd base rates'!G$116)
+($N1053*'fnd base rates'!G$117)
+($O1053*'fnd base rates'!G$118)
+($P1053*VLOOKUP($S1053+12,rate_basefnd,7)))
*$R1053</f>
        <v>3528.120279666</v>
      </c>
      <c r="Z1053" s="1">
        <f>(($D1053*'fnd base rates'!H$107)
+($E1053*'fnd base rates'!H$108)
+($F1053*'fnd base rates'!H$109)
+($G1053*'fnd base rates'!H$110)
+($H1053*'fnd base rates'!H$111)
+($I1053*'fnd base rates'!H$112)
+($J1053*'fnd base rates'!H$113)
+($K1053*'fnd base rates'!H$114)
+($M1053*'fnd base rates'!H$116)
+($N1053*'fnd base rates'!H$117)
+($O1053*'fnd base rates'!H$118)
+($P1053*VLOOKUP($S1053+12,rate_basefnd,8)))</f>
        <v>10508.773729999999</v>
      </c>
      <c r="AA1053" s="1">
        <f>(($D1053*'fnd base rates'!I$107)
+($E1053*'fnd base rates'!I$108)
+($F1053*'fnd base rates'!I$109)
+($G1053*'fnd base rates'!I$110)
+($H1053*'fnd base rates'!I$111)
+($I1053*'fnd base rates'!I$112)
+($J1053*'fnd base rates'!I$113)
+($K1053*'fnd base rates'!I$114)
+($M1053*'fnd base rates'!I$116)
+($N1053*'fnd base rates'!I$117)
+($O1053*'fnd base rates'!I$118)
+($P1053*VLOOKUP($S1053+12,rate_basefnd,9)))
*$R1053</f>
        <v>6680.0905199999997</v>
      </c>
      <c r="AB1053" s="1">
        <f>(($D1053*'fnd base rates'!J$107)
+($E1053*'fnd base rates'!J$108)
+($F1053*'fnd base rates'!J$109)
+($G1053*'fnd base rates'!J$110)
+($H1053*'fnd base rates'!J$111)
+($I1053*'fnd base rates'!J$112)
+($J1053*'fnd base rates'!J$113)
+($K1053*'fnd base rates'!J$114)
+($M1053*'fnd base rates'!J$116)
+($N1053*'fnd base rates'!J$117)
+($O1053*'fnd base rates'!J$118)
+($P1053*VLOOKUP($S1053+12,rate_basefnd,10)))
*$R1053</f>
        <v>13539.640860000001</v>
      </c>
      <c r="AC1053" s="1">
        <f>(($D1053*'fnd base rates'!K$107)
+($E1053*'fnd base rates'!K$108)
+($F1053*'fnd base rates'!K$109)
+($G1053*'fnd base rates'!K$110)
+($H1053*'fnd base rates'!K$111)
+($I1053*'fnd base rates'!K$112)
+($J1053*'fnd base rates'!K$113)
+($K1053*'fnd base rates'!K$114)
+($M1053*'fnd base rates'!K$116)
+($N1053*'fnd base rates'!K$117)
+($O1053*'fnd base rates'!K$118)
+($P1053*VLOOKUP($S1053+12,rate_basefnd,11)))
*$R1053</f>
        <v>14837.921584434</v>
      </c>
      <c r="AD1053" s="1">
        <f>(($D1053*'fnd base rates'!L$107)
+($E1053*'fnd base rates'!L$108)
+($F1053*'fnd base rates'!L$109)
+($G1053*'fnd base rates'!L$110)
+($H1053*'fnd base rates'!L$111)
+($I1053*'fnd base rates'!L$112)
+($J1053*'fnd base rates'!L$113)
+($K1053*'fnd base rates'!L$114)
+($M1053*'fnd base rates'!L$116)
+($N1053*'fnd base rates'!L$117)
+($O1053*'fnd base rates'!L$118)
+($P1053*VLOOKUP($S1053+12,rate_basefnd,12)))</f>
        <v>20524.364278000001</v>
      </c>
      <c r="AE1053" s="1">
        <f>(($D1053*'fnd base rates'!M$107)
+($E1053*'fnd base rates'!M$108)
+($F1053*'fnd base rates'!M$109)
+($G1053*'fnd base rates'!M$110)
+($H1053*'fnd base rates'!M$111)
+($I1053*'fnd base rates'!M$112)
+($J1053*'fnd base rates'!M$113)
+($K1053*'fnd base rates'!M$114)
+($M1053*'fnd base rates'!M$116)
+($N1053*'fnd base rates'!M$117)
+($O1053*'fnd base rates'!M$118)
+($P1053*VLOOKUP($S1053+12,rate_basefnd,13)))</f>
        <v>0</v>
      </c>
      <c r="AF1053" s="4">
        <f t="shared" si="1223"/>
        <v>193977.58818549599</v>
      </c>
      <c r="AH1053" s="4">
        <f t="shared" si="1224"/>
        <v>3517239231</v>
      </c>
      <c r="AI1053" s="4" t="str">
        <f t="shared" si="1225"/>
        <v>3517</v>
      </c>
      <c r="AJ1053" s="2" t="str">
        <f t="shared" si="1226"/>
        <v>239</v>
      </c>
      <c r="AK1053" s="2" t="str">
        <f t="shared" si="1227"/>
        <v>231</v>
      </c>
      <c r="AL1053" s="4">
        <f t="shared" si="1228"/>
        <v>1</v>
      </c>
      <c r="AM1053" s="4">
        <f t="shared" si="1220"/>
        <v>13</v>
      </c>
      <c r="AN1053" s="4">
        <f t="shared" si="1229"/>
        <v>193977.58818549599</v>
      </c>
      <c r="AO1053" s="4">
        <f t="shared" si="1230"/>
        <v>14921</v>
      </c>
      <c r="AP1053" s="4">
        <f t="shared" si="1231"/>
        <v>0</v>
      </c>
      <c r="AQ1053" s="2">
        <v>14921</v>
      </c>
      <c r="AW1053" s="4">
        <v>14901</v>
      </c>
      <c r="AX1053" s="5">
        <f t="shared" si="1232"/>
        <v>20</v>
      </c>
      <c r="AY1053" s="4">
        <v>14921</v>
      </c>
      <c r="BB1053" s="4">
        <f t="shared" ref="BB1053" si="1251">BC1053-BA1053</f>
        <v>0</v>
      </c>
    </row>
    <row r="1054" spans="1:54" s="4" customFormat="1">
      <c r="A1054" s="278">
        <v>3517</v>
      </c>
      <c r="B1054" s="2">
        <v>3517239239</v>
      </c>
      <c r="C1054" s="10" t="s">
        <v>1115</v>
      </c>
      <c r="D1054" s="15">
        <f>'fnd enro'!D1054</f>
        <v>0</v>
      </c>
      <c r="E1054" s="15">
        <f>'fnd enro'!E1054</f>
        <v>0</v>
      </c>
      <c r="F1054" s="15">
        <f>'fnd enro'!F1054</f>
        <v>0</v>
      </c>
      <c r="G1054" s="15">
        <f>'fnd enro'!G1054</f>
        <v>0</v>
      </c>
      <c r="H1054" s="15">
        <f>'fnd enro'!H1054</f>
        <v>0</v>
      </c>
      <c r="I1054" s="15">
        <f>'fnd enro'!I1054</f>
        <v>86</v>
      </c>
      <c r="J1054" s="15">
        <f>'fnd enro'!J1054</f>
        <v>0</v>
      </c>
      <c r="K1054" s="16">
        <f>'fnd enro'!K1054</f>
        <v>3.2938000000000001</v>
      </c>
      <c r="L1054" s="15">
        <f>'fnd enro'!L1054</f>
        <v>0</v>
      </c>
      <c r="M1054" s="15">
        <f>'fnd enro'!M1054</f>
        <v>0</v>
      </c>
      <c r="N1054" s="15">
        <f>'fnd enro'!N1054</f>
        <v>0</v>
      </c>
      <c r="O1054" s="15">
        <f>'fnd enro'!O1054</f>
        <v>0</v>
      </c>
      <c r="P1054" s="15">
        <f>'fnd enro'!P1054</f>
        <v>49</v>
      </c>
      <c r="Q1054" s="15">
        <f>'fnd enro'!R1054</f>
        <v>86</v>
      </c>
      <c r="R1054" s="16">
        <f t="shared" si="1222"/>
        <v>1.038</v>
      </c>
      <c r="S1054" s="15">
        <f>VALUE('fnd enro'!Q1054)</f>
        <v>6</v>
      </c>
      <c r="T1054" s="2"/>
      <c r="U1054" s="1">
        <f>(($D1054*'fnd base rates'!C$107)
+($E1054*'fnd base rates'!C$108)
+($F1054*'fnd base rates'!C$109)
+($G1054*'fnd base rates'!C$110)
+($H1054*'fnd base rates'!C$111)
+($I1054*'fnd base rates'!C$112)
+($J1054*'fnd base rates'!C$113)
+($K1054*'fnd base rates'!C$114)
+($M1054*'fnd base rates'!C$116)
+($N1054*'fnd base rates'!C$117)
+($O1054*'fnd base rates'!C$118)
+($P1054*VLOOKUP($S1054+12,rate_basefnd,3)))
*$R1054</f>
        <v>48832.042771524</v>
      </c>
      <c r="V1054" s="1">
        <f>(($D1054*'fnd base rates'!D$107)
+($E1054*'fnd base rates'!D$108)
+($F1054*'fnd base rates'!D$109)
+($G1054*'fnd base rates'!D$110)
+($H1054*'fnd base rates'!D$111)
+($I1054*'fnd base rates'!D$112)
+($J1054*'fnd base rates'!D$113)
+($K1054*'fnd base rates'!D$114)
+($M1054*'fnd base rates'!D$116)
+($N1054*'fnd base rates'!D$117)
+($O1054*'fnd base rates'!D$118)
+($P1054*VLOOKUP($S1054+12,rate_basefnd,4)))
*$R1054</f>
        <v>79949.614499999996</v>
      </c>
      <c r="W1054" s="1">
        <f>(($D1054*'fnd base rates'!E$107)
+($E1054*'fnd base rates'!E$108)
+($F1054*'fnd base rates'!E$109)
+($G1054*'fnd base rates'!E$110)
+($H1054*'fnd base rates'!E$111)
+($I1054*'fnd base rates'!E$112)
+($J1054*'fnd base rates'!E$113)
+($K1054*'fnd base rates'!E$114)
+($M1054*'fnd base rates'!E$116)
+($N1054*'fnd base rates'!E$117)
+($O1054*'fnd base rates'!E$118)
+($P1054*VLOOKUP($S1054+12,rate_basefnd,5)))
*$R1054</f>
        <v>561835.54280041205</v>
      </c>
      <c r="X1054" s="1">
        <f>(($D1054*'fnd base rates'!F$107)
+($E1054*'fnd base rates'!F$108)
+($F1054*'fnd base rates'!F$109)
+($G1054*'fnd base rates'!F$110)
+($H1054*'fnd base rates'!F$111)
+($I1054*'fnd base rates'!F$112)
+($J1054*'fnd base rates'!F$113)
+($K1054*'fnd base rates'!F$114)
+($M1054*'fnd base rates'!F$116)
+($N1054*'fnd base rates'!F$117)
+($O1054*'fnd base rates'!F$118)
+($P1054*VLOOKUP($S1054+12,rate_basefnd,6)))
*$R1054</f>
        <v>75530.403044376013</v>
      </c>
      <c r="Y1054" s="1">
        <f>(($D1054*'fnd base rates'!G$107)
+($E1054*'fnd base rates'!G$108)
+($F1054*'fnd base rates'!G$109)
+($G1054*'fnd base rates'!G$110)
+($H1054*'fnd base rates'!G$111)
+($I1054*'fnd base rates'!G$112)
+($J1054*'fnd base rates'!G$113)
+($K1054*'fnd base rates'!G$114)
+($M1054*'fnd base rates'!G$116)
+($N1054*'fnd base rates'!G$117)
+($O1054*'fnd base rates'!G$118)
+($P1054*VLOOKUP($S1054+12,rate_basefnd,7)))
*$R1054</f>
        <v>20899.079496252001</v>
      </c>
      <c r="Z1054" s="1">
        <f>(($D1054*'fnd base rates'!H$107)
+($E1054*'fnd base rates'!H$108)
+($F1054*'fnd base rates'!H$109)
+($G1054*'fnd base rates'!H$110)
+($H1054*'fnd base rates'!H$111)
+($I1054*'fnd base rates'!H$112)
+($J1054*'fnd base rates'!H$113)
+($K1054*'fnd base rates'!H$114)
+($M1054*'fnd base rates'!H$116)
+($N1054*'fnd base rates'!H$117)
+($O1054*'fnd base rates'!H$118)
+($P1054*VLOOKUP($S1054+12,rate_basefnd,8)))</f>
        <v>69159.090059999988</v>
      </c>
      <c r="AA1054" s="1">
        <f>(($D1054*'fnd base rates'!I$107)
+($E1054*'fnd base rates'!I$108)
+($F1054*'fnd base rates'!I$109)
+($G1054*'fnd base rates'!I$110)
+($H1054*'fnd base rates'!I$111)
+($I1054*'fnd base rates'!I$112)
+($J1054*'fnd base rates'!I$113)
+($K1054*'fnd base rates'!I$114)
+($M1054*'fnd base rates'!I$116)
+($N1054*'fnd base rates'!I$117)
+($O1054*'fnd base rates'!I$118)
+($P1054*VLOOKUP($S1054+12,rate_basefnd,9)))
*$R1054</f>
        <v>42154.404840000003</v>
      </c>
      <c r="AB1054" s="1">
        <f>(($D1054*'fnd base rates'!J$107)
+($E1054*'fnd base rates'!J$108)
+($F1054*'fnd base rates'!J$109)
+($G1054*'fnd base rates'!J$110)
+($H1054*'fnd base rates'!J$111)
+($I1054*'fnd base rates'!J$112)
+($J1054*'fnd base rates'!J$113)
+($K1054*'fnd base rates'!J$114)
+($M1054*'fnd base rates'!J$116)
+($N1054*'fnd base rates'!J$117)
+($O1054*'fnd base rates'!J$118)
+($P1054*VLOOKUP($S1054+12,rate_basefnd,10)))
*$R1054</f>
        <v>78987.731039999984</v>
      </c>
      <c r="AC1054" s="1">
        <f>(($D1054*'fnd base rates'!K$107)
+($E1054*'fnd base rates'!K$108)
+($F1054*'fnd base rates'!K$109)
+($G1054*'fnd base rates'!K$110)
+($H1054*'fnd base rates'!K$111)
+($I1054*'fnd base rates'!K$112)
+($J1054*'fnd base rates'!K$113)
+($K1054*'fnd base rates'!K$114)
+($M1054*'fnd base rates'!K$116)
+($N1054*'fnd base rates'!K$117)
+($O1054*'fnd base rates'!K$118)
+($P1054*VLOOKUP($S1054+12,rate_basefnd,11)))
*$R1054</f>
        <v>98158.558173947997</v>
      </c>
      <c r="AD1054" s="1">
        <f>(($D1054*'fnd base rates'!L$107)
+($E1054*'fnd base rates'!L$108)
+($F1054*'fnd base rates'!L$109)
+($G1054*'fnd base rates'!L$110)
+($H1054*'fnd base rates'!L$111)
+($I1054*'fnd base rates'!L$112)
+($J1054*'fnd base rates'!L$113)
+($K1054*'fnd base rates'!L$114)
+($M1054*'fnd base rates'!L$116)
+($N1054*'fnd base rates'!L$117)
+($O1054*'fnd base rates'!L$118)
+($P1054*VLOOKUP($S1054+12,rate_basefnd,12)))</f>
        <v>127939.072916</v>
      </c>
      <c r="AE1054" s="1">
        <f>(($D1054*'fnd base rates'!M$107)
+($E1054*'fnd base rates'!M$108)
+($F1054*'fnd base rates'!M$109)
+($G1054*'fnd base rates'!M$110)
+($H1054*'fnd base rates'!M$111)
+($I1054*'fnd base rates'!M$112)
+($J1054*'fnd base rates'!M$113)
+($K1054*'fnd base rates'!M$114)
+($M1054*'fnd base rates'!M$116)
+($N1054*'fnd base rates'!M$117)
+($O1054*'fnd base rates'!M$118)
+($P1054*VLOOKUP($S1054+12,rate_basefnd,13)))</f>
        <v>0</v>
      </c>
      <c r="AF1054" s="4">
        <f t="shared" si="1223"/>
        <v>1203445.5396425119</v>
      </c>
      <c r="AH1054" s="4">
        <f t="shared" si="1224"/>
        <v>3517239239</v>
      </c>
      <c r="AI1054" s="4" t="str">
        <f t="shared" si="1225"/>
        <v>3517</v>
      </c>
      <c r="AJ1054" s="2" t="str">
        <f t="shared" si="1226"/>
        <v>239</v>
      </c>
      <c r="AK1054" s="2" t="str">
        <f t="shared" si="1227"/>
        <v>239</v>
      </c>
      <c r="AL1054" s="4">
        <f t="shared" si="1228"/>
        <v>1</v>
      </c>
      <c r="AM1054" s="4">
        <f t="shared" si="1220"/>
        <v>86</v>
      </c>
      <c r="AN1054" s="4">
        <f t="shared" si="1229"/>
        <v>1203445.5396425119</v>
      </c>
      <c r="AO1054" s="4">
        <f t="shared" si="1230"/>
        <v>13994</v>
      </c>
      <c r="AP1054" s="4">
        <f t="shared" si="1231"/>
        <v>0</v>
      </c>
      <c r="AQ1054" s="2">
        <v>13994</v>
      </c>
      <c r="AW1054" s="4">
        <v>13969</v>
      </c>
      <c r="AX1054" s="5">
        <f t="shared" si="1232"/>
        <v>25</v>
      </c>
      <c r="AY1054" s="4">
        <v>13994</v>
      </c>
      <c r="BB1054" s="4">
        <f t="shared" ref="BB1054" si="1252">BC1054-BA1054</f>
        <v>0</v>
      </c>
    </row>
    <row r="1055" spans="1:54" s="4" customFormat="1">
      <c r="A1055" s="278">
        <v>3517</v>
      </c>
      <c r="B1055" s="2">
        <v>3517239243</v>
      </c>
      <c r="C1055" s="10" t="s">
        <v>1115</v>
      </c>
      <c r="D1055" s="15">
        <f>'fnd enro'!D1055</f>
        <v>0</v>
      </c>
      <c r="E1055" s="15">
        <f>'fnd enro'!E1055</f>
        <v>0</v>
      </c>
      <c r="F1055" s="15">
        <f>'fnd enro'!F1055</f>
        <v>0</v>
      </c>
      <c r="G1055" s="15">
        <f>'fnd enro'!G1055</f>
        <v>0</v>
      </c>
      <c r="H1055" s="15">
        <f>'fnd enro'!H1055</f>
        <v>0</v>
      </c>
      <c r="I1055" s="15">
        <f>'fnd enro'!I1055</f>
        <v>1</v>
      </c>
      <c r="J1055" s="15">
        <f>'fnd enro'!J1055</f>
        <v>0</v>
      </c>
      <c r="K1055" s="16">
        <f>'fnd enro'!K1055</f>
        <v>3.8300000000000001E-2</v>
      </c>
      <c r="L1055" s="15">
        <f>'fnd enro'!L1055</f>
        <v>0</v>
      </c>
      <c r="M1055" s="15">
        <f>'fnd enro'!M1055</f>
        <v>0</v>
      </c>
      <c r="N1055" s="15">
        <f>'fnd enro'!N1055</f>
        <v>0</v>
      </c>
      <c r="O1055" s="15">
        <f>'fnd enro'!O1055</f>
        <v>0</v>
      </c>
      <c r="P1055" s="15">
        <f>'fnd enro'!P1055</f>
        <v>1</v>
      </c>
      <c r="Q1055" s="15">
        <f>'fnd enro'!R1055</f>
        <v>1</v>
      </c>
      <c r="R1055" s="16">
        <f t="shared" si="1222"/>
        <v>1.038</v>
      </c>
      <c r="S1055" s="15">
        <f>VALUE('fnd enro'!Q1055)</f>
        <v>9</v>
      </c>
      <c r="T1055" s="2"/>
      <c r="U1055" s="1">
        <f>(($D1055*'fnd base rates'!C$107)
+($E1055*'fnd base rates'!C$108)
+($F1055*'fnd base rates'!C$109)
+($G1055*'fnd base rates'!C$110)
+($H1055*'fnd base rates'!C$111)
+($I1055*'fnd base rates'!C$112)
+($J1055*'fnd base rates'!C$113)
+($K1055*'fnd base rates'!C$114)
+($M1055*'fnd base rates'!C$116)
+($N1055*'fnd base rates'!C$117)
+($O1055*'fnd base rates'!C$118)
+($P1055*VLOOKUP($S1055+12,rate_basefnd,3)))
*$R1055</f>
        <v>602.34340013400003</v>
      </c>
      <c r="V1055" s="1">
        <f>(($D1055*'fnd base rates'!D$107)
+($E1055*'fnd base rates'!D$108)
+($F1055*'fnd base rates'!D$109)
+($G1055*'fnd base rates'!D$110)
+($H1055*'fnd base rates'!D$111)
+($I1055*'fnd base rates'!D$112)
+($J1055*'fnd base rates'!D$113)
+($K1055*'fnd base rates'!D$114)
+($M1055*'fnd base rates'!D$116)
+($N1055*'fnd base rates'!D$117)
+($O1055*'fnd base rates'!D$118)
+($P1055*VLOOKUP($S1055+12,rate_basefnd,4)))
*$R1055</f>
        <v>1093.23198</v>
      </c>
      <c r="W1055" s="1">
        <f>(($D1055*'fnd base rates'!E$107)
+($E1055*'fnd base rates'!E$108)
+($F1055*'fnd base rates'!E$109)
+($G1055*'fnd base rates'!E$110)
+($H1055*'fnd base rates'!E$111)
+($I1055*'fnd base rates'!E$112)
+($J1055*'fnd base rates'!E$113)
+($K1055*'fnd base rates'!E$114)
+($M1055*'fnd base rates'!E$116)
+($N1055*'fnd base rates'!E$117)
+($O1055*'fnd base rates'!E$118)
+($P1055*VLOOKUP($S1055+12,rate_basefnd,5)))
*$R1055</f>
        <v>8129.8601988420005</v>
      </c>
      <c r="X1055" s="1">
        <f>(($D1055*'fnd base rates'!F$107)
+($E1055*'fnd base rates'!F$108)
+($F1055*'fnd base rates'!F$109)
+($G1055*'fnd base rates'!F$110)
+($H1055*'fnd base rates'!F$111)
+($I1055*'fnd base rates'!F$112)
+($J1055*'fnd base rates'!F$113)
+($K1055*'fnd base rates'!F$114)
+($M1055*'fnd base rates'!F$116)
+($N1055*'fnd base rates'!F$117)
+($O1055*'fnd base rates'!F$118)
+($P1055*VLOOKUP($S1055+12,rate_basefnd,6)))
*$R1055</f>
        <v>878.26050051600021</v>
      </c>
      <c r="Y1055" s="1">
        <f>(($D1055*'fnd base rates'!G$107)
+($E1055*'fnd base rates'!G$108)
+($F1055*'fnd base rates'!G$109)
+($G1055*'fnd base rates'!G$110)
+($H1055*'fnd base rates'!G$111)
+($I1055*'fnd base rates'!G$112)
+($J1055*'fnd base rates'!G$113)
+($K1055*'fnd base rates'!G$114)
+($M1055*'fnd base rates'!G$116)
+($N1055*'fnd base rates'!G$117)
+($O1055*'fnd base rates'!G$118)
+($P1055*VLOOKUP($S1055+12,rate_basefnd,7)))
*$R1055</f>
        <v>320.48887228199999</v>
      </c>
      <c r="Z1055" s="1">
        <f>(($D1055*'fnd base rates'!H$107)
+($E1055*'fnd base rates'!H$108)
+($F1055*'fnd base rates'!H$109)
+($G1055*'fnd base rates'!H$110)
+($H1055*'fnd base rates'!H$111)
+($I1055*'fnd base rates'!H$112)
+($J1055*'fnd base rates'!H$113)
+($K1055*'fnd base rates'!H$114)
+($M1055*'fnd base rates'!H$116)
+($N1055*'fnd base rates'!H$117)
+($O1055*'fnd base rates'!H$118)
+($P1055*VLOOKUP($S1055+12,rate_basefnd,8)))</f>
        <v>815.61720999999989</v>
      </c>
      <c r="AA1055" s="1">
        <f>(($D1055*'fnd base rates'!I$107)
+($E1055*'fnd base rates'!I$108)
+($F1055*'fnd base rates'!I$109)
+($G1055*'fnd base rates'!I$110)
+($H1055*'fnd base rates'!I$111)
+($I1055*'fnd base rates'!I$112)
+($J1055*'fnd base rates'!I$113)
+($K1055*'fnd base rates'!I$114)
+($M1055*'fnd base rates'!I$116)
+($N1055*'fnd base rates'!I$117)
+($O1055*'fnd base rates'!I$118)
+($P1055*VLOOKUP($S1055+12,rate_basefnd,9)))
*$R1055</f>
        <v>554.83176000000003</v>
      </c>
      <c r="AB1055" s="1">
        <f>(($D1055*'fnd base rates'!J$107)
+($E1055*'fnd base rates'!J$108)
+($F1055*'fnd base rates'!J$109)
+($G1055*'fnd base rates'!J$110)
+($H1055*'fnd base rates'!J$111)
+($I1055*'fnd base rates'!J$112)
+($J1055*'fnd base rates'!J$113)
+($K1055*'fnd base rates'!J$114)
+($M1055*'fnd base rates'!J$116)
+($N1055*'fnd base rates'!J$117)
+($O1055*'fnd base rates'!J$118)
+($P1055*VLOOKUP($S1055+12,rate_basefnd,10)))
*$R1055</f>
        <v>1254.46452</v>
      </c>
      <c r="AC1055" s="1">
        <f>(($D1055*'fnd base rates'!K$107)
+($E1055*'fnd base rates'!K$108)
+($F1055*'fnd base rates'!K$109)
+($G1055*'fnd base rates'!K$110)
+($H1055*'fnd base rates'!K$111)
+($I1055*'fnd base rates'!K$112)
+($J1055*'fnd base rates'!K$113)
+($K1055*'fnd base rates'!K$114)
+($M1055*'fnd base rates'!K$116)
+($N1055*'fnd base rates'!K$117)
+($O1055*'fnd base rates'!K$118)
+($P1055*VLOOKUP($S1055+12,rate_basefnd,11)))
*$R1055</f>
        <v>1141.3785834179998</v>
      </c>
      <c r="AD1055" s="1">
        <f>(($D1055*'fnd base rates'!L$107)
+($E1055*'fnd base rates'!L$108)
+($F1055*'fnd base rates'!L$109)
+($G1055*'fnd base rates'!L$110)
+($H1055*'fnd base rates'!L$111)
+($I1055*'fnd base rates'!L$112)
+($J1055*'fnd base rates'!L$113)
+($K1055*'fnd base rates'!L$114)
+($M1055*'fnd base rates'!L$116)
+($N1055*'fnd base rates'!L$117)
+($O1055*'fnd base rates'!L$118)
+($P1055*VLOOKUP($S1055+12,rate_basefnd,12)))</f>
        <v>1736.513406</v>
      </c>
      <c r="AE1055" s="1">
        <f>(($D1055*'fnd base rates'!M$107)
+($E1055*'fnd base rates'!M$108)
+($F1055*'fnd base rates'!M$109)
+($G1055*'fnd base rates'!M$110)
+($H1055*'fnd base rates'!M$111)
+($I1055*'fnd base rates'!M$112)
+($J1055*'fnd base rates'!M$113)
+($K1055*'fnd base rates'!M$114)
+($M1055*'fnd base rates'!M$116)
+($N1055*'fnd base rates'!M$117)
+($O1055*'fnd base rates'!M$118)
+($P1055*VLOOKUP($S1055+12,rate_basefnd,13)))</f>
        <v>0</v>
      </c>
      <c r="AF1055" s="4">
        <f t="shared" si="1223"/>
        <v>16526.990431192004</v>
      </c>
      <c r="AH1055" s="4">
        <f t="shared" si="1224"/>
        <v>3517239243</v>
      </c>
      <c r="AI1055" s="4" t="str">
        <f t="shared" si="1225"/>
        <v>3517</v>
      </c>
      <c r="AJ1055" s="2" t="str">
        <f t="shared" si="1226"/>
        <v>239</v>
      </c>
      <c r="AK1055" s="2" t="str">
        <f t="shared" si="1227"/>
        <v>243</v>
      </c>
      <c r="AL1055" s="4">
        <f t="shared" si="1228"/>
        <v>1</v>
      </c>
      <c r="AM1055" s="4">
        <f t="shared" si="1220"/>
        <v>1</v>
      </c>
      <c r="AN1055" s="4">
        <f t="shared" si="1229"/>
        <v>16526.990431192004</v>
      </c>
      <c r="AO1055" s="4">
        <f t="shared" si="1230"/>
        <v>16527</v>
      </c>
      <c r="AP1055" s="4">
        <f t="shared" si="1231"/>
        <v>0</v>
      </c>
      <c r="AQ1055" s="2">
        <v>16527</v>
      </c>
      <c r="AW1055" s="4">
        <v>16461</v>
      </c>
      <c r="AX1055" s="5">
        <f t="shared" si="1232"/>
        <v>66</v>
      </c>
      <c r="AY1055" s="4">
        <v>16527</v>
      </c>
      <c r="BB1055" s="4">
        <f t="shared" ref="BB1055" si="1253">BC1055-BA1055</f>
        <v>0</v>
      </c>
    </row>
    <row r="1056" spans="1:54" s="4" customFormat="1">
      <c r="A1056" s="278">
        <v>3517</v>
      </c>
      <c r="B1056" s="2">
        <v>3517239261</v>
      </c>
      <c r="C1056" s="10" t="s">
        <v>1115</v>
      </c>
      <c r="D1056" s="15">
        <f>'fnd enro'!D1056</f>
        <v>0</v>
      </c>
      <c r="E1056" s="15">
        <f>'fnd enro'!E1056</f>
        <v>0</v>
      </c>
      <c r="F1056" s="15">
        <f>'fnd enro'!F1056</f>
        <v>0</v>
      </c>
      <c r="G1056" s="15">
        <f>'fnd enro'!G1056</f>
        <v>0</v>
      </c>
      <c r="H1056" s="15">
        <f>'fnd enro'!H1056</f>
        <v>0</v>
      </c>
      <c r="I1056" s="15">
        <f>'fnd enro'!I1056</f>
        <v>1</v>
      </c>
      <c r="J1056" s="15">
        <f>'fnd enro'!J1056</f>
        <v>0</v>
      </c>
      <c r="K1056" s="16">
        <f>'fnd enro'!K1056</f>
        <v>3.8300000000000001E-2</v>
      </c>
      <c r="L1056" s="15">
        <f>'fnd enro'!L1056</f>
        <v>0</v>
      </c>
      <c r="M1056" s="15">
        <f>'fnd enro'!M1056</f>
        <v>0</v>
      </c>
      <c r="N1056" s="15">
        <f>'fnd enro'!N1056</f>
        <v>0</v>
      </c>
      <c r="O1056" s="15">
        <f>'fnd enro'!O1056</f>
        <v>0</v>
      </c>
      <c r="P1056" s="15">
        <f>'fnd enro'!P1056</f>
        <v>0</v>
      </c>
      <c r="Q1056" s="15">
        <f>'fnd enro'!R1056</f>
        <v>1</v>
      </c>
      <c r="R1056" s="16">
        <f t="shared" si="1222"/>
        <v>1.038</v>
      </c>
      <c r="S1056" s="15">
        <f>VALUE('fnd enro'!Q1056)</f>
        <v>4</v>
      </c>
      <c r="T1056" s="2"/>
      <c r="U1056" s="1">
        <f>(($D1056*'fnd base rates'!C$107)
+($E1056*'fnd base rates'!C$108)
+($F1056*'fnd base rates'!C$109)
+($G1056*'fnd base rates'!C$110)
+($H1056*'fnd base rates'!C$111)
+($I1056*'fnd base rates'!C$112)
+($J1056*'fnd base rates'!C$113)
+($K1056*'fnd base rates'!C$114)
+($M1056*'fnd base rates'!C$116)
+($N1056*'fnd base rates'!C$117)
+($O1056*'fnd base rates'!C$118)
+($P1056*VLOOKUP($S1056+12,rate_basefnd,3)))
*$R1056</f>
        <v>531.99814013399998</v>
      </c>
      <c r="V1056" s="1">
        <f>(($D1056*'fnd base rates'!D$107)
+($E1056*'fnd base rates'!D$108)
+($F1056*'fnd base rates'!D$109)
+($G1056*'fnd base rates'!D$110)
+($H1056*'fnd base rates'!D$111)
+($I1056*'fnd base rates'!D$112)
+($J1056*'fnd base rates'!D$113)
+($K1056*'fnd base rates'!D$114)
+($M1056*'fnd base rates'!D$116)
+($N1056*'fnd base rates'!D$117)
+($O1056*'fnd base rates'!D$118)
+($P1056*VLOOKUP($S1056+12,rate_basefnd,4)))
*$R1056</f>
        <v>759.95094000000006</v>
      </c>
      <c r="W1056" s="1">
        <f>(($D1056*'fnd base rates'!E$107)
+($E1056*'fnd base rates'!E$108)
+($F1056*'fnd base rates'!E$109)
+($G1056*'fnd base rates'!E$110)
+($H1056*'fnd base rates'!E$111)
+($I1056*'fnd base rates'!E$112)
+($J1056*'fnd base rates'!E$113)
+($K1056*'fnd base rates'!E$114)
+($M1056*'fnd base rates'!E$116)
+($N1056*'fnd base rates'!E$117)
+($O1056*'fnd base rates'!E$118)
+($P1056*VLOOKUP($S1056+12,rate_basefnd,5)))
*$R1056</f>
        <v>4876.4256588420003</v>
      </c>
      <c r="X1056" s="1">
        <f>(($D1056*'fnd base rates'!F$107)
+($E1056*'fnd base rates'!F$108)
+($F1056*'fnd base rates'!F$109)
+($G1056*'fnd base rates'!F$110)
+($H1056*'fnd base rates'!F$111)
+($I1056*'fnd base rates'!F$112)
+($J1056*'fnd base rates'!F$113)
+($K1056*'fnd base rates'!F$114)
+($M1056*'fnd base rates'!F$116)
+($N1056*'fnd base rates'!F$117)
+($O1056*'fnd base rates'!F$118)
+($P1056*VLOOKUP($S1056+12,rate_basefnd,6)))
*$R1056</f>
        <v>878.26050051600021</v>
      </c>
      <c r="Y1056" s="1">
        <f>(($D1056*'fnd base rates'!G$107)
+($E1056*'fnd base rates'!G$108)
+($F1056*'fnd base rates'!G$109)
+($G1056*'fnd base rates'!G$110)
+($H1056*'fnd base rates'!G$111)
+($I1056*'fnd base rates'!G$112)
+($J1056*'fnd base rates'!G$113)
+($K1056*'fnd base rates'!G$114)
+($M1056*'fnd base rates'!G$116)
+($N1056*'fnd base rates'!G$117)
+($O1056*'fnd base rates'!G$118)
+($P1056*VLOOKUP($S1056+12,rate_basefnd,7)))
*$R1056</f>
        <v>162.65059228199999</v>
      </c>
      <c r="Z1056" s="1">
        <f>(($D1056*'fnd base rates'!H$107)
+($E1056*'fnd base rates'!H$108)
+($F1056*'fnd base rates'!H$109)
+($G1056*'fnd base rates'!H$110)
+($H1056*'fnd base rates'!H$111)
+($I1056*'fnd base rates'!H$112)
+($J1056*'fnd base rates'!H$113)
+($K1056*'fnd base rates'!H$114)
+($M1056*'fnd base rates'!H$116)
+($N1056*'fnd base rates'!H$117)
+($O1056*'fnd base rates'!H$118)
+($P1056*VLOOKUP($S1056+12,rate_basefnd,8)))</f>
        <v>792.30720999999994</v>
      </c>
      <c r="AA1056" s="1">
        <f>(($D1056*'fnd base rates'!I$107)
+($E1056*'fnd base rates'!I$108)
+($F1056*'fnd base rates'!I$109)
+($G1056*'fnd base rates'!I$110)
+($H1056*'fnd base rates'!I$111)
+($I1056*'fnd base rates'!I$112)
+($J1056*'fnd base rates'!I$113)
+($K1056*'fnd base rates'!I$114)
+($M1056*'fnd base rates'!I$116)
+($N1056*'fnd base rates'!I$117)
+($O1056*'fnd base rates'!I$118)
+($P1056*VLOOKUP($S1056+12,rate_basefnd,9)))
*$R1056</f>
        <v>423.08880000000005</v>
      </c>
      <c r="AB1056" s="1">
        <f>(($D1056*'fnd base rates'!J$107)
+($E1056*'fnd base rates'!J$108)
+($F1056*'fnd base rates'!J$109)
+($G1056*'fnd base rates'!J$110)
+($H1056*'fnd base rates'!J$111)
+($I1056*'fnd base rates'!J$112)
+($J1056*'fnd base rates'!J$113)
+($K1056*'fnd base rates'!J$114)
+($M1056*'fnd base rates'!J$116)
+($N1056*'fnd base rates'!J$117)
+($O1056*'fnd base rates'!J$118)
+($P1056*VLOOKUP($S1056+12,rate_basefnd,10)))
*$R1056</f>
        <v>569.90351999999996</v>
      </c>
      <c r="AC1056" s="1">
        <f>(($D1056*'fnd base rates'!K$107)
+($E1056*'fnd base rates'!K$108)
+($F1056*'fnd base rates'!K$109)
+($G1056*'fnd base rates'!K$110)
+($H1056*'fnd base rates'!K$111)
+($I1056*'fnd base rates'!K$112)
+($J1056*'fnd base rates'!K$113)
+($K1056*'fnd base rates'!K$114)
+($M1056*'fnd base rates'!K$116)
+($N1056*'fnd base rates'!K$117)
+($O1056*'fnd base rates'!K$118)
+($P1056*VLOOKUP($S1056+12,rate_basefnd,11)))
*$R1056</f>
        <v>1141.3785834179998</v>
      </c>
      <c r="AD1056" s="1">
        <f>(($D1056*'fnd base rates'!L$107)
+($E1056*'fnd base rates'!L$108)
+($F1056*'fnd base rates'!L$109)
+($G1056*'fnd base rates'!L$110)
+($H1056*'fnd base rates'!L$111)
+($I1056*'fnd base rates'!L$112)
+($J1056*'fnd base rates'!L$113)
+($K1056*'fnd base rates'!L$114)
+($M1056*'fnd base rates'!L$116)
+($N1056*'fnd base rates'!L$117)
+($O1056*'fnd base rates'!L$118)
+($P1056*VLOOKUP($S1056+12,rate_basefnd,12)))</f>
        <v>1229.513406</v>
      </c>
      <c r="AE1056" s="1">
        <f>(($D1056*'fnd base rates'!M$107)
+($E1056*'fnd base rates'!M$108)
+($F1056*'fnd base rates'!M$109)
+($G1056*'fnd base rates'!M$110)
+($H1056*'fnd base rates'!M$111)
+($I1056*'fnd base rates'!M$112)
+($J1056*'fnd base rates'!M$113)
+($K1056*'fnd base rates'!M$114)
+($M1056*'fnd base rates'!M$116)
+($N1056*'fnd base rates'!M$117)
+($O1056*'fnd base rates'!M$118)
+($P1056*VLOOKUP($S1056+12,rate_basefnd,13)))</f>
        <v>0</v>
      </c>
      <c r="AF1056" s="4">
        <f t="shared" si="1223"/>
        <v>11365.477351191999</v>
      </c>
      <c r="AH1056" s="4">
        <f t="shared" si="1224"/>
        <v>3517239261</v>
      </c>
      <c r="AI1056" s="4" t="str">
        <f t="shared" si="1225"/>
        <v>3517</v>
      </c>
      <c r="AJ1056" s="2" t="str">
        <f t="shared" si="1226"/>
        <v>239</v>
      </c>
      <c r="AK1056" s="2" t="str">
        <f t="shared" si="1227"/>
        <v>261</v>
      </c>
      <c r="AL1056" s="4">
        <f t="shared" si="1228"/>
        <v>1</v>
      </c>
      <c r="AM1056" s="4">
        <f t="shared" si="1220"/>
        <v>1</v>
      </c>
      <c r="AN1056" s="4">
        <f t="shared" si="1229"/>
        <v>11365.477351191999</v>
      </c>
      <c r="AO1056" s="4">
        <f t="shared" si="1230"/>
        <v>11365</v>
      </c>
      <c r="AP1056" s="4">
        <f t="shared" si="1231"/>
        <v>0</v>
      </c>
      <c r="AQ1056" s="2">
        <v>11365</v>
      </c>
      <c r="AW1056" s="4">
        <v>11351</v>
      </c>
      <c r="AX1056" s="5">
        <f t="shared" si="1232"/>
        <v>14</v>
      </c>
      <c r="AY1056" s="4">
        <v>11365</v>
      </c>
      <c r="BB1056" s="4">
        <f t="shared" ref="BB1056" si="1254">BC1056-BA1056</f>
        <v>0</v>
      </c>
    </row>
    <row r="1057" spans="1:54" s="4" customFormat="1">
      <c r="A1057" s="278">
        <v>3517</v>
      </c>
      <c r="B1057" s="2">
        <v>3517239274</v>
      </c>
      <c r="C1057" s="10" t="s">
        <v>1115</v>
      </c>
      <c r="D1057" s="15">
        <f>'fnd enro'!D1057</f>
        <v>0</v>
      </c>
      <c r="E1057" s="15">
        <f>'fnd enro'!E1057</f>
        <v>0</v>
      </c>
      <c r="F1057" s="15">
        <f>'fnd enro'!F1057</f>
        <v>0</v>
      </c>
      <c r="G1057" s="15">
        <f>'fnd enro'!G1057</f>
        <v>0</v>
      </c>
      <c r="H1057" s="15">
        <f>'fnd enro'!H1057</f>
        <v>0</v>
      </c>
      <c r="I1057" s="15">
        <f>'fnd enro'!I1057</f>
        <v>1</v>
      </c>
      <c r="J1057" s="15">
        <f>'fnd enro'!J1057</f>
        <v>0</v>
      </c>
      <c r="K1057" s="16">
        <f>'fnd enro'!K1057</f>
        <v>3.8300000000000001E-2</v>
      </c>
      <c r="L1057" s="15">
        <f>'fnd enro'!L1057</f>
        <v>0</v>
      </c>
      <c r="M1057" s="15">
        <f>'fnd enro'!M1057</f>
        <v>0</v>
      </c>
      <c r="N1057" s="15">
        <f>'fnd enro'!N1057</f>
        <v>0</v>
      </c>
      <c r="O1057" s="15">
        <f>'fnd enro'!O1057</f>
        <v>0</v>
      </c>
      <c r="P1057" s="15">
        <f>'fnd enro'!P1057</f>
        <v>1</v>
      </c>
      <c r="Q1057" s="15">
        <f>'fnd enro'!R1057</f>
        <v>1</v>
      </c>
      <c r="R1057" s="16">
        <f t="shared" si="1222"/>
        <v>1.038</v>
      </c>
      <c r="S1057" s="15">
        <f>VALUE('fnd enro'!Q1057)</f>
        <v>10</v>
      </c>
      <c r="T1057" s="2"/>
      <c r="U1057" s="1">
        <f>(($D1057*'fnd base rates'!C$107)
+($E1057*'fnd base rates'!C$108)
+($F1057*'fnd base rates'!C$109)
+($G1057*'fnd base rates'!C$110)
+($H1057*'fnd base rates'!C$111)
+($I1057*'fnd base rates'!C$112)
+($J1057*'fnd base rates'!C$113)
+($K1057*'fnd base rates'!C$114)
+($M1057*'fnd base rates'!C$116)
+($N1057*'fnd base rates'!C$117)
+($O1057*'fnd base rates'!C$118)
+($P1057*VLOOKUP($S1057+12,rate_basefnd,3)))
*$R1057</f>
        <v>604.83460013399997</v>
      </c>
      <c r="V1057" s="1">
        <f>(($D1057*'fnd base rates'!D$107)
+($E1057*'fnd base rates'!D$108)
+($F1057*'fnd base rates'!D$109)
+($G1057*'fnd base rates'!D$110)
+($H1057*'fnd base rates'!D$111)
+($I1057*'fnd base rates'!D$112)
+($J1057*'fnd base rates'!D$113)
+($K1057*'fnd base rates'!D$114)
+($M1057*'fnd base rates'!D$116)
+($N1057*'fnd base rates'!D$117)
+($O1057*'fnd base rates'!D$118)
+($P1057*VLOOKUP($S1057+12,rate_basefnd,4)))
*$R1057</f>
        <v>1105.0444199999999</v>
      </c>
      <c r="W1057" s="1">
        <f>(($D1057*'fnd base rates'!E$107)
+($E1057*'fnd base rates'!E$108)
+($F1057*'fnd base rates'!E$109)
+($G1057*'fnd base rates'!E$110)
+($H1057*'fnd base rates'!E$111)
+($I1057*'fnd base rates'!E$112)
+($J1057*'fnd base rates'!E$113)
+($K1057*'fnd base rates'!E$114)
+($M1057*'fnd base rates'!E$116)
+($N1057*'fnd base rates'!E$117)
+($O1057*'fnd base rates'!E$118)
+($P1057*VLOOKUP($S1057+12,rate_basefnd,5)))
*$R1057</f>
        <v>8245.1923788420008</v>
      </c>
      <c r="X1057" s="1">
        <f>(($D1057*'fnd base rates'!F$107)
+($E1057*'fnd base rates'!F$108)
+($F1057*'fnd base rates'!F$109)
+($G1057*'fnd base rates'!F$110)
+($H1057*'fnd base rates'!F$111)
+($I1057*'fnd base rates'!F$112)
+($J1057*'fnd base rates'!F$113)
+($K1057*'fnd base rates'!F$114)
+($M1057*'fnd base rates'!F$116)
+($N1057*'fnd base rates'!F$117)
+($O1057*'fnd base rates'!F$118)
+($P1057*VLOOKUP($S1057+12,rate_basefnd,6)))
*$R1057</f>
        <v>878.26050051600021</v>
      </c>
      <c r="Y1057" s="1">
        <f>(($D1057*'fnd base rates'!G$107)
+($E1057*'fnd base rates'!G$108)
+($F1057*'fnd base rates'!G$109)
+($G1057*'fnd base rates'!G$110)
+($H1057*'fnd base rates'!G$111)
+($I1057*'fnd base rates'!G$112)
+($J1057*'fnd base rates'!G$113)
+($K1057*'fnd base rates'!G$114)
+($M1057*'fnd base rates'!G$116)
+($N1057*'fnd base rates'!G$117)
+($O1057*'fnd base rates'!G$118)
+($P1057*VLOOKUP($S1057+12,rate_basefnd,7)))
*$R1057</f>
        <v>326.08369228199996</v>
      </c>
      <c r="Z1057" s="1">
        <f>(($D1057*'fnd base rates'!H$107)
+($E1057*'fnd base rates'!H$108)
+($F1057*'fnd base rates'!H$109)
+($G1057*'fnd base rates'!H$110)
+($H1057*'fnd base rates'!H$111)
+($I1057*'fnd base rates'!H$112)
+($J1057*'fnd base rates'!H$113)
+($K1057*'fnd base rates'!H$114)
+($M1057*'fnd base rates'!H$116)
+($N1057*'fnd base rates'!H$117)
+($O1057*'fnd base rates'!H$118)
+($P1057*VLOOKUP($S1057+12,rate_basefnd,8)))</f>
        <v>816.44720999999993</v>
      </c>
      <c r="AA1057" s="1">
        <f>(($D1057*'fnd base rates'!I$107)
+($E1057*'fnd base rates'!I$108)
+($F1057*'fnd base rates'!I$109)
+($G1057*'fnd base rates'!I$110)
+($H1057*'fnd base rates'!I$111)
+($I1057*'fnd base rates'!I$112)
+($J1057*'fnd base rates'!I$113)
+($K1057*'fnd base rates'!I$114)
+($M1057*'fnd base rates'!I$116)
+($N1057*'fnd base rates'!I$117)
+($O1057*'fnd base rates'!I$118)
+($P1057*VLOOKUP($S1057+12,rate_basefnd,9)))
*$R1057</f>
        <v>559.50275999999997</v>
      </c>
      <c r="AB1057" s="1">
        <f>(($D1057*'fnd base rates'!J$107)
+($E1057*'fnd base rates'!J$108)
+($F1057*'fnd base rates'!J$109)
+($G1057*'fnd base rates'!J$110)
+($H1057*'fnd base rates'!J$111)
+($I1057*'fnd base rates'!J$112)
+($J1057*'fnd base rates'!J$113)
+($K1057*'fnd base rates'!J$114)
+($M1057*'fnd base rates'!J$116)
+($N1057*'fnd base rates'!J$117)
+($O1057*'fnd base rates'!J$118)
+($P1057*VLOOKUP($S1057+12,rate_basefnd,10)))
*$R1057</f>
        <v>1278.73296</v>
      </c>
      <c r="AC1057" s="1">
        <f>(($D1057*'fnd base rates'!K$107)
+($E1057*'fnd base rates'!K$108)
+($F1057*'fnd base rates'!K$109)
+($G1057*'fnd base rates'!K$110)
+($H1057*'fnd base rates'!K$111)
+($I1057*'fnd base rates'!K$112)
+($J1057*'fnd base rates'!K$113)
+($K1057*'fnd base rates'!K$114)
+($M1057*'fnd base rates'!K$116)
+($N1057*'fnd base rates'!K$117)
+($O1057*'fnd base rates'!K$118)
+($P1057*VLOOKUP($S1057+12,rate_basefnd,11)))
*$R1057</f>
        <v>1141.3785834179998</v>
      </c>
      <c r="AD1057" s="1">
        <f>(($D1057*'fnd base rates'!L$107)
+($E1057*'fnd base rates'!L$108)
+($F1057*'fnd base rates'!L$109)
+($G1057*'fnd base rates'!L$110)
+($H1057*'fnd base rates'!L$111)
+($I1057*'fnd base rates'!L$112)
+($J1057*'fnd base rates'!L$113)
+($K1057*'fnd base rates'!L$114)
+($M1057*'fnd base rates'!L$116)
+($N1057*'fnd base rates'!L$117)
+($O1057*'fnd base rates'!L$118)
+($P1057*VLOOKUP($S1057+12,rate_basefnd,12)))</f>
        <v>1754.493406</v>
      </c>
      <c r="AE1057" s="1">
        <f>(($D1057*'fnd base rates'!M$107)
+($E1057*'fnd base rates'!M$108)
+($F1057*'fnd base rates'!M$109)
+($G1057*'fnd base rates'!M$110)
+($H1057*'fnd base rates'!M$111)
+($I1057*'fnd base rates'!M$112)
+($J1057*'fnd base rates'!M$113)
+($K1057*'fnd base rates'!M$114)
+($M1057*'fnd base rates'!M$116)
+($N1057*'fnd base rates'!M$117)
+($O1057*'fnd base rates'!M$118)
+($P1057*VLOOKUP($S1057+12,rate_basefnd,13)))</f>
        <v>0</v>
      </c>
      <c r="AF1057" s="4">
        <f t="shared" si="1223"/>
        <v>16709.970511192001</v>
      </c>
      <c r="AH1057" s="4">
        <f t="shared" si="1224"/>
        <v>3517239274</v>
      </c>
      <c r="AI1057" s="4" t="str">
        <f t="shared" si="1225"/>
        <v>3517</v>
      </c>
      <c r="AJ1057" s="2" t="str">
        <f t="shared" si="1226"/>
        <v>239</v>
      </c>
      <c r="AK1057" s="2" t="str">
        <f t="shared" si="1227"/>
        <v>274</v>
      </c>
      <c r="AL1057" s="4">
        <f t="shared" si="1228"/>
        <v>1</v>
      </c>
      <c r="AM1057" s="4">
        <f t="shared" si="1220"/>
        <v>1</v>
      </c>
      <c r="AN1057" s="4">
        <f t="shared" si="1229"/>
        <v>16709.970511192001</v>
      </c>
      <c r="AO1057" s="4">
        <f t="shared" si="1230"/>
        <v>16710</v>
      </c>
      <c r="AP1057" s="4">
        <f t="shared" si="1231"/>
        <v>0</v>
      </c>
      <c r="AQ1057" s="2">
        <v>16710</v>
      </c>
      <c r="AW1057" s="4">
        <v>16633</v>
      </c>
      <c r="AX1057" s="5">
        <f t="shared" si="1232"/>
        <v>77</v>
      </c>
      <c r="AY1057" s="4">
        <v>16710</v>
      </c>
      <c r="BB1057" s="4">
        <f t="shared" ref="BB1057" si="1255">BC1057-BA1057</f>
        <v>0</v>
      </c>
    </row>
    <row r="1058" spans="1:54" s="4" customFormat="1">
      <c r="A1058" s="278">
        <v>3517</v>
      </c>
      <c r="B1058" s="2">
        <v>3517239293</v>
      </c>
      <c r="C1058" s="10" t="s">
        <v>1115</v>
      </c>
      <c r="D1058" s="15">
        <f>'fnd enro'!D1058</f>
        <v>0</v>
      </c>
      <c r="E1058" s="15">
        <f>'fnd enro'!E1058</f>
        <v>0</v>
      </c>
      <c r="F1058" s="15">
        <f>'fnd enro'!F1058</f>
        <v>0</v>
      </c>
      <c r="G1058" s="15">
        <f>'fnd enro'!G1058</f>
        <v>0</v>
      </c>
      <c r="H1058" s="15">
        <f>'fnd enro'!H1058</f>
        <v>0</v>
      </c>
      <c r="I1058" s="15">
        <f>'fnd enro'!I1058</f>
        <v>3</v>
      </c>
      <c r="J1058" s="15">
        <f>'fnd enro'!J1058</f>
        <v>0</v>
      </c>
      <c r="K1058" s="16">
        <f>'fnd enro'!K1058</f>
        <v>0.1149</v>
      </c>
      <c r="L1058" s="15">
        <f>'fnd enro'!L1058</f>
        <v>0</v>
      </c>
      <c r="M1058" s="15">
        <f>'fnd enro'!M1058</f>
        <v>0</v>
      </c>
      <c r="N1058" s="15">
        <f>'fnd enro'!N1058</f>
        <v>0</v>
      </c>
      <c r="O1058" s="15">
        <f>'fnd enro'!O1058</f>
        <v>0</v>
      </c>
      <c r="P1058" s="15">
        <f>'fnd enro'!P1058</f>
        <v>2</v>
      </c>
      <c r="Q1058" s="15">
        <f>'fnd enro'!R1058</f>
        <v>3</v>
      </c>
      <c r="R1058" s="16">
        <f t="shared" si="1222"/>
        <v>1.038</v>
      </c>
      <c r="S1058" s="15">
        <f>VALUE('fnd enro'!Q1058)</f>
        <v>10</v>
      </c>
      <c r="T1058" s="2"/>
      <c r="U1058" s="1">
        <f>(($D1058*'fnd base rates'!C$107)
+($E1058*'fnd base rates'!C$108)
+($F1058*'fnd base rates'!C$109)
+($G1058*'fnd base rates'!C$110)
+($H1058*'fnd base rates'!C$111)
+($I1058*'fnd base rates'!C$112)
+($J1058*'fnd base rates'!C$113)
+($K1058*'fnd base rates'!C$114)
+($M1058*'fnd base rates'!C$116)
+($N1058*'fnd base rates'!C$117)
+($O1058*'fnd base rates'!C$118)
+($P1058*VLOOKUP($S1058+12,rate_basefnd,3)))
*$R1058</f>
        <v>1741.6673404020003</v>
      </c>
      <c r="V1058" s="1">
        <f>(($D1058*'fnd base rates'!D$107)
+($E1058*'fnd base rates'!D$108)
+($F1058*'fnd base rates'!D$109)
+($G1058*'fnd base rates'!D$110)
+($H1058*'fnd base rates'!D$111)
+($I1058*'fnd base rates'!D$112)
+($J1058*'fnd base rates'!D$113)
+($K1058*'fnd base rates'!D$114)
+($M1058*'fnd base rates'!D$116)
+($N1058*'fnd base rates'!D$117)
+($O1058*'fnd base rates'!D$118)
+($P1058*VLOOKUP($S1058+12,rate_basefnd,4)))
*$R1058</f>
        <v>2970.0397800000001</v>
      </c>
      <c r="W1058" s="1">
        <f>(($D1058*'fnd base rates'!E$107)
+($E1058*'fnd base rates'!E$108)
+($F1058*'fnd base rates'!E$109)
+($G1058*'fnd base rates'!E$110)
+($H1058*'fnd base rates'!E$111)
+($I1058*'fnd base rates'!E$112)
+($J1058*'fnd base rates'!E$113)
+($K1058*'fnd base rates'!E$114)
+($M1058*'fnd base rates'!E$116)
+($N1058*'fnd base rates'!E$117)
+($O1058*'fnd base rates'!E$118)
+($P1058*VLOOKUP($S1058+12,rate_basefnd,5)))
*$R1058</f>
        <v>21366.810416526001</v>
      </c>
      <c r="X1058" s="1">
        <f>(($D1058*'fnd base rates'!F$107)
+($E1058*'fnd base rates'!F$108)
+($F1058*'fnd base rates'!F$109)
+($G1058*'fnd base rates'!F$110)
+($H1058*'fnd base rates'!F$111)
+($I1058*'fnd base rates'!F$112)
+($J1058*'fnd base rates'!F$113)
+($K1058*'fnd base rates'!F$114)
+($M1058*'fnd base rates'!F$116)
+($N1058*'fnd base rates'!F$117)
+($O1058*'fnd base rates'!F$118)
+($P1058*VLOOKUP($S1058+12,rate_basefnd,6)))
*$R1058</f>
        <v>2634.7815015480001</v>
      </c>
      <c r="Y1058" s="1">
        <f>(($D1058*'fnd base rates'!G$107)
+($E1058*'fnd base rates'!G$108)
+($F1058*'fnd base rates'!G$109)
+($G1058*'fnd base rates'!G$110)
+($H1058*'fnd base rates'!G$111)
+($I1058*'fnd base rates'!G$112)
+($J1058*'fnd base rates'!G$113)
+($K1058*'fnd base rates'!G$114)
+($M1058*'fnd base rates'!G$116)
+($N1058*'fnd base rates'!G$117)
+($O1058*'fnd base rates'!G$118)
+($P1058*VLOOKUP($S1058+12,rate_basefnd,7)))
*$R1058</f>
        <v>814.81797684599997</v>
      </c>
      <c r="Z1058" s="1">
        <f>(($D1058*'fnd base rates'!H$107)
+($E1058*'fnd base rates'!H$108)
+($F1058*'fnd base rates'!H$109)
+($G1058*'fnd base rates'!H$110)
+($H1058*'fnd base rates'!H$111)
+($I1058*'fnd base rates'!H$112)
+($J1058*'fnd base rates'!H$113)
+($K1058*'fnd base rates'!H$114)
+($M1058*'fnd base rates'!H$116)
+($N1058*'fnd base rates'!H$117)
+($O1058*'fnd base rates'!H$118)
+($P1058*VLOOKUP($S1058+12,rate_basefnd,8)))</f>
        <v>2425.20163</v>
      </c>
      <c r="AA1058" s="1">
        <f>(($D1058*'fnd base rates'!I$107)
+($E1058*'fnd base rates'!I$108)
+($F1058*'fnd base rates'!I$109)
+($G1058*'fnd base rates'!I$110)
+($H1058*'fnd base rates'!I$111)
+($I1058*'fnd base rates'!I$112)
+($J1058*'fnd base rates'!I$113)
+($K1058*'fnd base rates'!I$114)
+($M1058*'fnd base rates'!I$116)
+($N1058*'fnd base rates'!I$117)
+($O1058*'fnd base rates'!I$118)
+($P1058*VLOOKUP($S1058+12,rate_basefnd,9)))
*$R1058</f>
        <v>1542.0943200000002</v>
      </c>
      <c r="AB1058" s="1">
        <f>(($D1058*'fnd base rates'!J$107)
+($E1058*'fnd base rates'!J$108)
+($F1058*'fnd base rates'!J$109)
+($G1058*'fnd base rates'!J$110)
+($H1058*'fnd base rates'!J$111)
+($I1058*'fnd base rates'!J$112)
+($J1058*'fnd base rates'!J$113)
+($K1058*'fnd base rates'!J$114)
+($M1058*'fnd base rates'!J$116)
+($N1058*'fnd base rates'!J$117)
+($O1058*'fnd base rates'!J$118)
+($P1058*VLOOKUP($S1058+12,rate_basefnd,10)))
*$R1058</f>
        <v>3127.3694400000004</v>
      </c>
      <c r="AC1058" s="1">
        <f>(($D1058*'fnd base rates'!K$107)
+($E1058*'fnd base rates'!K$108)
+($F1058*'fnd base rates'!K$109)
+($G1058*'fnd base rates'!K$110)
+($H1058*'fnd base rates'!K$111)
+($I1058*'fnd base rates'!K$112)
+($J1058*'fnd base rates'!K$113)
+($K1058*'fnd base rates'!K$114)
+($M1058*'fnd base rates'!K$116)
+($N1058*'fnd base rates'!K$117)
+($O1058*'fnd base rates'!K$118)
+($P1058*VLOOKUP($S1058+12,rate_basefnd,11)))
*$R1058</f>
        <v>3424.135750254</v>
      </c>
      <c r="AD1058" s="1">
        <f>(($D1058*'fnd base rates'!L$107)
+($E1058*'fnd base rates'!L$108)
+($F1058*'fnd base rates'!L$109)
+($G1058*'fnd base rates'!L$110)
+($H1058*'fnd base rates'!L$111)
+($I1058*'fnd base rates'!L$112)
+($J1058*'fnd base rates'!L$113)
+($K1058*'fnd base rates'!L$114)
+($M1058*'fnd base rates'!L$116)
+($N1058*'fnd base rates'!L$117)
+($O1058*'fnd base rates'!L$118)
+($P1058*VLOOKUP($S1058+12,rate_basefnd,12)))</f>
        <v>4738.5002180000001</v>
      </c>
      <c r="AE1058" s="1">
        <f>(($D1058*'fnd base rates'!M$107)
+($E1058*'fnd base rates'!M$108)
+($F1058*'fnd base rates'!M$109)
+($G1058*'fnd base rates'!M$110)
+($H1058*'fnd base rates'!M$111)
+($I1058*'fnd base rates'!M$112)
+($J1058*'fnd base rates'!M$113)
+($K1058*'fnd base rates'!M$114)
+($M1058*'fnd base rates'!M$116)
+($N1058*'fnd base rates'!M$117)
+($O1058*'fnd base rates'!M$118)
+($P1058*VLOOKUP($S1058+12,rate_basefnd,13)))</f>
        <v>0</v>
      </c>
      <c r="AF1058" s="4">
        <f t="shared" si="1223"/>
        <v>44785.418373576002</v>
      </c>
      <c r="AH1058" s="4">
        <f t="shared" si="1224"/>
        <v>3517239293</v>
      </c>
      <c r="AI1058" s="4" t="str">
        <f t="shared" si="1225"/>
        <v>3517</v>
      </c>
      <c r="AJ1058" s="2" t="str">
        <f t="shared" si="1226"/>
        <v>239</v>
      </c>
      <c r="AK1058" s="2" t="str">
        <f t="shared" si="1227"/>
        <v>293</v>
      </c>
      <c r="AL1058" s="4">
        <f t="shared" si="1228"/>
        <v>1</v>
      </c>
      <c r="AM1058" s="4">
        <f t="shared" si="1220"/>
        <v>3</v>
      </c>
      <c r="AN1058" s="4">
        <f t="shared" si="1229"/>
        <v>44785.418373576002</v>
      </c>
      <c r="AO1058" s="4">
        <f t="shared" si="1230"/>
        <v>14928</v>
      </c>
      <c r="AP1058" s="4">
        <f t="shared" si="1231"/>
        <v>0</v>
      </c>
      <c r="AQ1058" s="2">
        <v>14928</v>
      </c>
      <c r="AW1058" s="4">
        <v>14873</v>
      </c>
      <c r="AX1058" s="5">
        <f t="shared" si="1232"/>
        <v>55</v>
      </c>
      <c r="AY1058" s="4">
        <v>14928</v>
      </c>
      <c r="BB1058" s="4">
        <f t="shared" ref="BB1058" si="1256">BC1058-BA1058</f>
        <v>0</v>
      </c>
    </row>
    <row r="1059" spans="1:54" s="4" customFormat="1">
      <c r="A1059" s="278">
        <v>3517</v>
      </c>
      <c r="B1059" s="2">
        <v>3517239310</v>
      </c>
      <c r="C1059" s="10" t="s">
        <v>1115</v>
      </c>
      <c r="D1059" s="15">
        <f>'fnd enro'!D1059</f>
        <v>0</v>
      </c>
      <c r="E1059" s="15">
        <f>'fnd enro'!E1059</f>
        <v>0</v>
      </c>
      <c r="F1059" s="15">
        <f>'fnd enro'!F1059</f>
        <v>0</v>
      </c>
      <c r="G1059" s="15">
        <f>'fnd enro'!G1059</f>
        <v>0</v>
      </c>
      <c r="H1059" s="15">
        <f>'fnd enro'!H1059</f>
        <v>0</v>
      </c>
      <c r="I1059" s="15">
        <f>'fnd enro'!I1059</f>
        <v>24</v>
      </c>
      <c r="J1059" s="15">
        <f>'fnd enro'!J1059</f>
        <v>0</v>
      </c>
      <c r="K1059" s="16">
        <f>'fnd enro'!K1059</f>
        <v>0.91920000000000002</v>
      </c>
      <c r="L1059" s="15">
        <f>'fnd enro'!L1059</f>
        <v>0</v>
      </c>
      <c r="M1059" s="15">
        <f>'fnd enro'!M1059</f>
        <v>0</v>
      </c>
      <c r="N1059" s="15">
        <f>'fnd enro'!N1059</f>
        <v>0</v>
      </c>
      <c r="O1059" s="15">
        <f>'fnd enro'!O1059</f>
        <v>0</v>
      </c>
      <c r="P1059" s="15">
        <f>'fnd enro'!P1059</f>
        <v>17</v>
      </c>
      <c r="Q1059" s="15">
        <f>'fnd enro'!R1059</f>
        <v>24</v>
      </c>
      <c r="R1059" s="16">
        <f t="shared" si="1222"/>
        <v>1.038</v>
      </c>
      <c r="S1059" s="15">
        <f>VALUE('fnd enro'!Q1059)</f>
        <v>10</v>
      </c>
      <c r="T1059" s="2"/>
      <c r="U1059" s="1">
        <f>(($D1059*'fnd base rates'!C$107)
+($E1059*'fnd base rates'!C$108)
+($F1059*'fnd base rates'!C$109)
+($G1059*'fnd base rates'!C$110)
+($H1059*'fnd base rates'!C$111)
+($I1059*'fnd base rates'!C$112)
+($J1059*'fnd base rates'!C$113)
+($K1059*'fnd base rates'!C$114)
+($M1059*'fnd base rates'!C$116)
+($N1059*'fnd base rates'!C$117)
+($O1059*'fnd base rates'!C$118)
+($P1059*VLOOKUP($S1059+12,rate_basefnd,3)))
*$R1059</f>
        <v>14006.175183216001</v>
      </c>
      <c r="V1059" s="1">
        <f>(($D1059*'fnd base rates'!D$107)
+($E1059*'fnd base rates'!D$108)
+($F1059*'fnd base rates'!D$109)
+($G1059*'fnd base rates'!D$110)
+($H1059*'fnd base rates'!D$111)
+($I1059*'fnd base rates'!D$112)
+($J1059*'fnd base rates'!D$113)
+($K1059*'fnd base rates'!D$114)
+($M1059*'fnd base rates'!D$116)
+($N1059*'fnd base rates'!D$117)
+($O1059*'fnd base rates'!D$118)
+($P1059*VLOOKUP($S1059+12,rate_basefnd,4)))
*$R1059</f>
        <v>24105.41172</v>
      </c>
      <c r="W1059" s="1">
        <f>(($D1059*'fnd base rates'!E$107)
+($E1059*'fnd base rates'!E$108)
+($F1059*'fnd base rates'!E$109)
+($G1059*'fnd base rates'!E$110)
+($H1059*'fnd base rates'!E$111)
+($I1059*'fnd base rates'!E$112)
+($J1059*'fnd base rates'!E$113)
+($K1059*'fnd base rates'!E$114)
+($M1059*'fnd base rates'!E$116)
+($N1059*'fnd base rates'!E$117)
+($O1059*'fnd base rates'!E$118)
+($P1059*VLOOKUP($S1059+12,rate_basefnd,5)))
*$R1059</f>
        <v>174303.25005220799</v>
      </c>
      <c r="X1059" s="1">
        <f>(($D1059*'fnd base rates'!F$107)
+($E1059*'fnd base rates'!F$108)
+($F1059*'fnd base rates'!F$109)
+($G1059*'fnd base rates'!F$110)
+($H1059*'fnd base rates'!F$111)
+($I1059*'fnd base rates'!F$112)
+($J1059*'fnd base rates'!F$113)
+($K1059*'fnd base rates'!F$114)
+($M1059*'fnd base rates'!F$116)
+($N1059*'fnd base rates'!F$117)
+($O1059*'fnd base rates'!F$118)
+($P1059*VLOOKUP($S1059+12,rate_basefnd,6)))
*$R1059</f>
        <v>21078.252012384</v>
      </c>
      <c r="Y1059" s="1">
        <f>(($D1059*'fnd base rates'!G$107)
+($E1059*'fnd base rates'!G$108)
+($F1059*'fnd base rates'!G$109)
+($G1059*'fnd base rates'!G$110)
+($H1059*'fnd base rates'!G$111)
+($I1059*'fnd base rates'!G$112)
+($J1059*'fnd base rates'!G$113)
+($K1059*'fnd base rates'!G$114)
+($M1059*'fnd base rates'!G$116)
+($N1059*'fnd base rates'!G$117)
+($O1059*'fnd base rates'!G$118)
+($P1059*VLOOKUP($S1059+12,rate_basefnd,7)))
*$R1059</f>
        <v>6681.976914767999</v>
      </c>
      <c r="Z1059" s="1">
        <f>(($D1059*'fnd base rates'!H$107)
+($E1059*'fnd base rates'!H$108)
+($F1059*'fnd base rates'!H$109)
+($G1059*'fnd base rates'!H$110)
+($H1059*'fnd base rates'!H$111)
+($I1059*'fnd base rates'!H$112)
+($J1059*'fnd base rates'!H$113)
+($K1059*'fnd base rates'!H$114)
+($M1059*'fnd base rates'!H$116)
+($N1059*'fnd base rates'!H$117)
+($O1059*'fnd base rates'!H$118)
+($P1059*VLOOKUP($S1059+12,rate_basefnd,8)))</f>
        <v>19425.75304</v>
      </c>
      <c r="AA1059" s="1">
        <f>(($D1059*'fnd base rates'!I$107)
+($E1059*'fnd base rates'!I$108)
+($F1059*'fnd base rates'!I$109)
+($G1059*'fnd base rates'!I$110)
+($H1059*'fnd base rates'!I$111)
+($I1059*'fnd base rates'!I$112)
+($J1059*'fnd base rates'!I$113)
+($K1059*'fnd base rates'!I$114)
+($M1059*'fnd base rates'!I$116)
+($N1059*'fnd base rates'!I$117)
+($O1059*'fnd base rates'!I$118)
+($P1059*VLOOKUP($S1059+12,rate_basefnd,9)))
*$R1059</f>
        <v>12473.168520000001</v>
      </c>
      <c r="AB1059" s="1">
        <f>(($D1059*'fnd base rates'!J$107)
+($E1059*'fnd base rates'!J$108)
+($F1059*'fnd base rates'!J$109)
+($G1059*'fnd base rates'!J$110)
+($H1059*'fnd base rates'!J$111)
+($I1059*'fnd base rates'!J$112)
+($J1059*'fnd base rates'!J$113)
+($K1059*'fnd base rates'!J$114)
+($M1059*'fnd base rates'!J$116)
+($N1059*'fnd base rates'!J$117)
+($O1059*'fnd base rates'!J$118)
+($P1059*VLOOKUP($S1059+12,rate_basefnd,10)))
*$R1059</f>
        <v>25727.784959999997</v>
      </c>
      <c r="AC1059" s="1">
        <f>(($D1059*'fnd base rates'!K$107)
+($E1059*'fnd base rates'!K$108)
+($F1059*'fnd base rates'!K$109)
+($G1059*'fnd base rates'!K$110)
+($H1059*'fnd base rates'!K$111)
+($I1059*'fnd base rates'!K$112)
+($J1059*'fnd base rates'!K$113)
+($K1059*'fnd base rates'!K$114)
+($M1059*'fnd base rates'!K$116)
+($N1059*'fnd base rates'!K$117)
+($O1059*'fnd base rates'!K$118)
+($P1059*VLOOKUP($S1059+12,rate_basefnd,11)))
*$R1059</f>
        <v>27393.086002032</v>
      </c>
      <c r="AD1059" s="1">
        <f>(($D1059*'fnd base rates'!L$107)
+($E1059*'fnd base rates'!L$108)
+($F1059*'fnd base rates'!L$109)
+($G1059*'fnd base rates'!L$110)
+($H1059*'fnd base rates'!L$111)
+($I1059*'fnd base rates'!L$112)
+($J1059*'fnd base rates'!L$113)
+($K1059*'fnd base rates'!L$114)
+($M1059*'fnd base rates'!L$116)
+($N1059*'fnd base rates'!L$117)
+($O1059*'fnd base rates'!L$118)
+($P1059*VLOOKUP($S1059+12,rate_basefnd,12)))</f>
        <v>38432.981744000004</v>
      </c>
      <c r="AE1059" s="1">
        <f>(($D1059*'fnd base rates'!M$107)
+($E1059*'fnd base rates'!M$108)
+($F1059*'fnd base rates'!M$109)
+($G1059*'fnd base rates'!M$110)
+($H1059*'fnd base rates'!M$111)
+($I1059*'fnd base rates'!M$112)
+($J1059*'fnd base rates'!M$113)
+($K1059*'fnd base rates'!M$114)
+($M1059*'fnd base rates'!M$116)
+($N1059*'fnd base rates'!M$117)
+($O1059*'fnd base rates'!M$118)
+($P1059*VLOOKUP($S1059+12,rate_basefnd,13)))</f>
        <v>0</v>
      </c>
      <c r="AF1059" s="4">
        <f t="shared" si="1223"/>
        <v>363627.84014860797</v>
      </c>
      <c r="AH1059" s="4">
        <f t="shared" si="1224"/>
        <v>3517239310</v>
      </c>
      <c r="AI1059" s="4" t="str">
        <f t="shared" si="1225"/>
        <v>3517</v>
      </c>
      <c r="AJ1059" s="2" t="str">
        <f t="shared" si="1226"/>
        <v>239</v>
      </c>
      <c r="AK1059" s="2" t="str">
        <f t="shared" si="1227"/>
        <v>310</v>
      </c>
      <c r="AL1059" s="4">
        <f t="shared" si="1228"/>
        <v>1</v>
      </c>
      <c r="AM1059" s="4">
        <f t="shared" si="1220"/>
        <v>24</v>
      </c>
      <c r="AN1059" s="4">
        <f t="shared" si="1229"/>
        <v>363627.84014860797</v>
      </c>
      <c r="AO1059" s="4">
        <f t="shared" si="1230"/>
        <v>15151</v>
      </c>
      <c r="AP1059" s="4">
        <f t="shared" si="1231"/>
        <v>0</v>
      </c>
      <c r="AQ1059" s="2">
        <v>15151</v>
      </c>
      <c r="AW1059" s="4">
        <v>15093</v>
      </c>
      <c r="AX1059" s="5">
        <f t="shared" si="1232"/>
        <v>58</v>
      </c>
      <c r="AY1059" s="4">
        <v>15151</v>
      </c>
      <c r="BB1059" s="4">
        <f t="shared" ref="BB1059" si="1257">BC1059-BA1059</f>
        <v>0</v>
      </c>
    </row>
    <row r="1060" spans="1:54" s="4" customFormat="1">
      <c r="A1060" s="278">
        <v>3517</v>
      </c>
      <c r="B1060" s="2">
        <v>3517239336</v>
      </c>
      <c r="C1060" s="10" t="s">
        <v>1115</v>
      </c>
      <c r="D1060" s="15">
        <f>'fnd enro'!D1060</f>
        <v>0</v>
      </c>
      <c r="E1060" s="15">
        <f>'fnd enro'!E1060</f>
        <v>0</v>
      </c>
      <c r="F1060" s="15">
        <f>'fnd enro'!F1060</f>
        <v>0</v>
      </c>
      <c r="G1060" s="15">
        <f>'fnd enro'!G1060</f>
        <v>0</v>
      </c>
      <c r="H1060" s="15">
        <f>'fnd enro'!H1060</f>
        <v>0</v>
      </c>
      <c r="I1060" s="15">
        <f>'fnd enro'!I1060</f>
        <v>1</v>
      </c>
      <c r="J1060" s="15">
        <f>'fnd enro'!J1060</f>
        <v>0</v>
      </c>
      <c r="K1060" s="16">
        <f>'fnd enro'!K1060</f>
        <v>3.8300000000000001E-2</v>
      </c>
      <c r="L1060" s="15">
        <f>'fnd enro'!L1060</f>
        <v>0</v>
      </c>
      <c r="M1060" s="15">
        <f>'fnd enro'!M1060</f>
        <v>0</v>
      </c>
      <c r="N1060" s="15">
        <f>'fnd enro'!N1060</f>
        <v>0</v>
      </c>
      <c r="O1060" s="15">
        <f>'fnd enro'!O1060</f>
        <v>0</v>
      </c>
      <c r="P1060" s="15">
        <f>'fnd enro'!P1060</f>
        <v>1</v>
      </c>
      <c r="Q1060" s="15">
        <f>'fnd enro'!R1060</f>
        <v>1</v>
      </c>
      <c r="R1060" s="16">
        <f t="shared" si="1222"/>
        <v>1.038</v>
      </c>
      <c r="S1060" s="15">
        <f>VALUE('fnd enro'!Q1060)</f>
        <v>7</v>
      </c>
      <c r="T1060" s="2"/>
      <c r="U1060" s="1">
        <f>(($D1060*'fnd base rates'!C$107)
+($E1060*'fnd base rates'!C$108)
+($F1060*'fnd base rates'!C$109)
+($G1060*'fnd base rates'!C$110)
+($H1060*'fnd base rates'!C$111)
+($I1060*'fnd base rates'!C$112)
+($J1060*'fnd base rates'!C$113)
+($K1060*'fnd base rates'!C$114)
+($M1060*'fnd base rates'!C$116)
+($N1060*'fnd base rates'!C$117)
+($O1060*'fnd base rates'!C$118)
+($P1060*VLOOKUP($S1060+12,rate_basefnd,3)))
*$R1060</f>
        <v>597.350620134</v>
      </c>
      <c r="V1060" s="1">
        <f>(($D1060*'fnd base rates'!D$107)
+($E1060*'fnd base rates'!D$108)
+($F1060*'fnd base rates'!D$109)
+($G1060*'fnd base rates'!D$110)
+($H1060*'fnd base rates'!D$111)
+($I1060*'fnd base rates'!D$112)
+($J1060*'fnd base rates'!D$113)
+($K1060*'fnd base rates'!D$114)
+($M1060*'fnd base rates'!D$116)
+($N1060*'fnd base rates'!D$117)
+($O1060*'fnd base rates'!D$118)
+($P1060*VLOOKUP($S1060+12,rate_basefnd,4)))
*$R1060</f>
        <v>1069.59672</v>
      </c>
      <c r="W1060" s="1">
        <f>(($D1060*'fnd base rates'!E$107)
+($E1060*'fnd base rates'!E$108)
+($F1060*'fnd base rates'!E$109)
+($G1060*'fnd base rates'!E$110)
+($H1060*'fnd base rates'!E$111)
+($I1060*'fnd base rates'!E$112)
+($J1060*'fnd base rates'!E$113)
+($K1060*'fnd base rates'!E$114)
+($M1060*'fnd base rates'!E$116)
+($N1060*'fnd base rates'!E$117)
+($O1060*'fnd base rates'!E$118)
+($P1060*VLOOKUP($S1060+12,rate_basefnd,5)))
*$R1060</f>
        <v>7899.1750788420004</v>
      </c>
      <c r="X1060" s="1">
        <f>(($D1060*'fnd base rates'!F$107)
+($E1060*'fnd base rates'!F$108)
+($F1060*'fnd base rates'!F$109)
+($G1060*'fnd base rates'!F$110)
+($H1060*'fnd base rates'!F$111)
+($I1060*'fnd base rates'!F$112)
+($J1060*'fnd base rates'!F$113)
+($K1060*'fnd base rates'!F$114)
+($M1060*'fnd base rates'!F$116)
+($N1060*'fnd base rates'!F$117)
+($O1060*'fnd base rates'!F$118)
+($P1060*VLOOKUP($S1060+12,rate_basefnd,6)))
*$R1060</f>
        <v>878.26050051600021</v>
      </c>
      <c r="Y1060" s="1">
        <f>(($D1060*'fnd base rates'!G$107)
+($E1060*'fnd base rates'!G$108)
+($F1060*'fnd base rates'!G$109)
+($G1060*'fnd base rates'!G$110)
+($H1060*'fnd base rates'!G$111)
+($I1060*'fnd base rates'!G$112)
+($J1060*'fnd base rates'!G$113)
+($K1060*'fnd base rates'!G$114)
+($M1060*'fnd base rates'!G$116)
+($N1060*'fnd base rates'!G$117)
+($O1060*'fnd base rates'!G$118)
+($P1060*VLOOKUP($S1060+12,rate_basefnd,7)))
*$R1060</f>
        <v>309.29923228199999</v>
      </c>
      <c r="Z1060" s="1">
        <f>(($D1060*'fnd base rates'!H$107)
+($E1060*'fnd base rates'!H$108)
+($F1060*'fnd base rates'!H$109)
+($G1060*'fnd base rates'!H$110)
+($H1060*'fnd base rates'!H$111)
+($I1060*'fnd base rates'!H$112)
+($J1060*'fnd base rates'!H$113)
+($K1060*'fnd base rates'!H$114)
+($M1060*'fnd base rates'!H$116)
+($N1060*'fnd base rates'!H$117)
+($O1060*'fnd base rates'!H$118)
+($P1060*VLOOKUP($S1060+12,rate_basefnd,8)))</f>
        <v>813.96720999999991</v>
      </c>
      <c r="AA1060" s="1">
        <f>(($D1060*'fnd base rates'!I$107)
+($E1060*'fnd base rates'!I$108)
+($F1060*'fnd base rates'!I$109)
+($G1060*'fnd base rates'!I$110)
+($H1060*'fnd base rates'!I$111)
+($I1060*'fnd base rates'!I$112)
+($J1060*'fnd base rates'!I$113)
+($K1060*'fnd base rates'!I$114)
+($M1060*'fnd base rates'!I$116)
+($N1060*'fnd base rates'!I$117)
+($O1060*'fnd base rates'!I$118)
+($P1060*VLOOKUP($S1060+12,rate_basefnd,9)))
*$R1060</f>
        <v>545.48976000000005</v>
      </c>
      <c r="AB1060" s="1">
        <f>(($D1060*'fnd base rates'!J$107)
+($E1060*'fnd base rates'!J$108)
+($F1060*'fnd base rates'!J$109)
+($G1060*'fnd base rates'!J$110)
+($H1060*'fnd base rates'!J$111)
+($I1060*'fnd base rates'!J$112)
+($J1060*'fnd base rates'!J$113)
+($K1060*'fnd base rates'!J$114)
+($M1060*'fnd base rates'!J$116)
+($N1060*'fnd base rates'!J$117)
+($O1060*'fnd base rates'!J$118)
+($P1060*VLOOKUP($S1060+12,rate_basefnd,10)))
*$R1060</f>
        <v>1205.9380200000001</v>
      </c>
      <c r="AC1060" s="1">
        <f>(($D1060*'fnd base rates'!K$107)
+($E1060*'fnd base rates'!K$108)
+($F1060*'fnd base rates'!K$109)
+($G1060*'fnd base rates'!K$110)
+($H1060*'fnd base rates'!K$111)
+($I1060*'fnd base rates'!K$112)
+($J1060*'fnd base rates'!K$113)
+($K1060*'fnd base rates'!K$114)
+($M1060*'fnd base rates'!K$116)
+($N1060*'fnd base rates'!K$117)
+($O1060*'fnd base rates'!K$118)
+($P1060*VLOOKUP($S1060+12,rate_basefnd,11)))
*$R1060</f>
        <v>1141.3785834179998</v>
      </c>
      <c r="AD1060" s="1">
        <f>(($D1060*'fnd base rates'!L$107)
+($E1060*'fnd base rates'!L$108)
+($F1060*'fnd base rates'!L$109)
+($G1060*'fnd base rates'!L$110)
+($H1060*'fnd base rates'!L$111)
+($I1060*'fnd base rates'!L$112)
+($J1060*'fnd base rates'!L$113)
+($K1060*'fnd base rates'!L$114)
+($M1060*'fnd base rates'!L$116)
+($N1060*'fnd base rates'!L$117)
+($O1060*'fnd base rates'!L$118)
+($P1060*VLOOKUP($S1060+12,rate_basefnd,12)))</f>
        <v>1700.563406</v>
      </c>
      <c r="AE1060" s="1">
        <f>(($D1060*'fnd base rates'!M$107)
+($E1060*'fnd base rates'!M$108)
+($F1060*'fnd base rates'!M$109)
+($G1060*'fnd base rates'!M$110)
+($H1060*'fnd base rates'!M$111)
+($I1060*'fnd base rates'!M$112)
+($J1060*'fnd base rates'!M$113)
+($K1060*'fnd base rates'!M$114)
+($M1060*'fnd base rates'!M$116)
+($N1060*'fnd base rates'!M$117)
+($O1060*'fnd base rates'!M$118)
+($P1060*VLOOKUP($S1060+12,rate_basefnd,13)))</f>
        <v>0</v>
      </c>
      <c r="AF1060" s="4">
        <f t="shared" si="1223"/>
        <v>16161.019131191999</v>
      </c>
      <c r="AH1060" s="4">
        <f t="shared" si="1224"/>
        <v>3517239336</v>
      </c>
      <c r="AI1060" s="4" t="str">
        <f t="shared" si="1225"/>
        <v>3517</v>
      </c>
      <c r="AJ1060" s="2" t="str">
        <f t="shared" si="1226"/>
        <v>239</v>
      </c>
      <c r="AK1060" s="2" t="str">
        <f t="shared" si="1227"/>
        <v>336</v>
      </c>
      <c r="AL1060" s="4">
        <f t="shared" si="1228"/>
        <v>1</v>
      </c>
      <c r="AM1060" s="4">
        <f t="shared" si="1220"/>
        <v>1</v>
      </c>
      <c r="AN1060" s="4">
        <f t="shared" si="1229"/>
        <v>16161.019131191999</v>
      </c>
      <c r="AO1060" s="4">
        <f t="shared" si="1230"/>
        <v>16161</v>
      </c>
      <c r="AP1060" s="4">
        <f t="shared" si="1231"/>
        <v>0</v>
      </c>
      <c r="AQ1060" s="2">
        <v>16161</v>
      </c>
      <c r="AW1060" s="4">
        <v>16117</v>
      </c>
      <c r="AX1060" s="5">
        <f t="shared" si="1232"/>
        <v>44</v>
      </c>
      <c r="AY1060" s="4">
        <v>16161</v>
      </c>
      <c r="BB1060" s="4">
        <f t="shared" ref="BB1060" si="1258">BC1060-BA1060</f>
        <v>0</v>
      </c>
    </row>
    <row r="1061" spans="1:54" s="4" customFormat="1">
      <c r="A1061" s="278">
        <v>3517</v>
      </c>
      <c r="B1061" s="2">
        <v>3517239625</v>
      </c>
      <c r="C1061" s="10" t="s">
        <v>1115</v>
      </c>
      <c r="D1061" s="15">
        <f>'fnd enro'!D1061</f>
        <v>0</v>
      </c>
      <c r="E1061" s="15">
        <f>'fnd enro'!E1061</f>
        <v>0</v>
      </c>
      <c r="F1061" s="15">
        <f>'fnd enro'!F1061</f>
        <v>0</v>
      </c>
      <c r="G1061" s="15">
        <f>'fnd enro'!G1061</f>
        <v>0</v>
      </c>
      <c r="H1061" s="15">
        <f>'fnd enro'!H1061</f>
        <v>0</v>
      </c>
      <c r="I1061" s="15">
        <f>'fnd enro'!I1061</f>
        <v>1</v>
      </c>
      <c r="J1061" s="15">
        <f>'fnd enro'!J1061</f>
        <v>0</v>
      </c>
      <c r="K1061" s="16">
        <f>'fnd enro'!K1061</f>
        <v>3.8300000000000001E-2</v>
      </c>
      <c r="L1061" s="15">
        <f>'fnd enro'!L1061</f>
        <v>0</v>
      </c>
      <c r="M1061" s="15">
        <f>'fnd enro'!M1061</f>
        <v>0</v>
      </c>
      <c r="N1061" s="15">
        <f>'fnd enro'!N1061</f>
        <v>0</v>
      </c>
      <c r="O1061" s="15">
        <f>'fnd enro'!O1061</f>
        <v>0</v>
      </c>
      <c r="P1061" s="15">
        <f>'fnd enro'!P1061</f>
        <v>0</v>
      </c>
      <c r="Q1061" s="15">
        <f>'fnd enro'!R1061</f>
        <v>1</v>
      </c>
      <c r="R1061" s="16">
        <f t="shared" si="1222"/>
        <v>1.038</v>
      </c>
      <c r="S1061" s="15">
        <f>VALUE('fnd enro'!Q1061)</f>
        <v>4</v>
      </c>
      <c r="T1061" s="2"/>
      <c r="U1061" s="1">
        <f>(($D1061*'fnd base rates'!C$107)
+($E1061*'fnd base rates'!C$108)
+($F1061*'fnd base rates'!C$109)
+($G1061*'fnd base rates'!C$110)
+($H1061*'fnd base rates'!C$111)
+($I1061*'fnd base rates'!C$112)
+($J1061*'fnd base rates'!C$113)
+($K1061*'fnd base rates'!C$114)
+($M1061*'fnd base rates'!C$116)
+($N1061*'fnd base rates'!C$117)
+($O1061*'fnd base rates'!C$118)
+($P1061*VLOOKUP($S1061+12,rate_basefnd,3)))
*$R1061</f>
        <v>531.99814013399998</v>
      </c>
      <c r="V1061" s="1">
        <f>(($D1061*'fnd base rates'!D$107)
+($E1061*'fnd base rates'!D$108)
+($F1061*'fnd base rates'!D$109)
+($G1061*'fnd base rates'!D$110)
+($H1061*'fnd base rates'!D$111)
+($I1061*'fnd base rates'!D$112)
+($J1061*'fnd base rates'!D$113)
+($K1061*'fnd base rates'!D$114)
+($M1061*'fnd base rates'!D$116)
+($N1061*'fnd base rates'!D$117)
+($O1061*'fnd base rates'!D$118)
+($P1061*VLOOKUP($S1061+12,rate_basefnd,4)))
*$R1061</f>
        <v>759.95094000000006</v>
      </c>
      <c r="W1061" s="1">
        <f>(($D1061*'fnd base rates'!E$107)
+($E1061*'fnd base rates'!E$108)
+($F1061*'fnd base rates'!E$109)
+($G1061*'fnd base rates'!E$110)
+($H1061*'fnd base rates'!E$111)
+($I1061*'fnd base rates'!E$112)
+($J1061*'fnd base rates'!E$113)
+($K1061*'fnd base rates'!E$114)
+($M1061*'fnd base rates'!E$116)
+($N1061*'fnd base rates'!E$117)
+($O1061*'fnd base rates'!E$118)
+($P1061*VLOOKUP($S1061+12,rate_basefnd,5)))
*$R1061</f>
        <v>4876.4256588420003</v>
      </c>
      <c r="X1061" s="1">
        <f>(($D1061*'fnd base rates'!F$107)
+($E1061*'fnd base rates'!F$108)
+($F1061*'fnd base rates'!F$109)
+($G1061*'fnd base rates'!F$110)
+($H1061*'fnd base rates'!F$111)
+($I1061*'fnd base rates'!F$112)
+($J1061*'fnd base rates'!F$113)
+($K1061*'fnd base rates'!F$114)
+($M1061*'fnd base rates'!F$116)
+($N1061*'fnd base rates'!F$117)
+($O1061*'fnd base rates'!F$118)
+($P1061*VLOOKUP($S1061+12,rate_basefnd,6)))
*$R1061</f>
        <v>878.26050051600021</v>
      </c>
      <c r="Y1061" s="1">
        <f>(($D1061*'fnd base rates'!G$107)
+($E1061*'fnd base rates'!G$108)
+($F1061*'fnd base rates'!G$109)
+($G1061*'fnd base rates'!G$110)
+($H1061*'fnd base rates'!G$111)
+($I1061*'fnd base rates'!G$112)
+($J1061*'fnd base rates'!G$113)
+($K1061*'fnd base rates'!G$114)
+($M1061*'fnd base rates'!G$116)
+($N1061*'fnd base rates'!G$117)
+($O1061*'fnd base rates'!G$118)
+($P1061*VLOOKUP($S1061+12,rate_basefnd,7)))
*$R1061</f>
        <v>162.65059228199999</v>
      </c>
      <c r="Z1061" s="1">
        <f>(($D1061*'fnd base rates'!H$107)
+($E1061*'fnd base rates'!H$108)
+($F1061*'fnd base rates'!H$109)
+($G1061*'fnd base rates'!H$110)
+($H1061*'fnd base rates'!H$111)
+($I1061*'fnd base rates'!H$112)
+($J1061*'fnd base rates'!H$113)
+($K1061*'fnd base rates'!H$114)
+($M1061*'fnd base rates'!H$116)
+($N1061*'fnd base rates'!H$117)
+($O1061*'fnd base rates'!H$118)
+($P1061*VLOOKUP($S1061+12,rate_basefnd,8)))</f>
        <v>792.30720999999994</v>
      </c>
      <c r="AA1061" s="1">
        <f>(($D1061*'fnd base rates'!I$107)
+($E1061*'fnd base rates'!I$108)
+($F1061*'fnd base rates'!I$109)
+($G1061*'fnd base rates'!I$110)
+($H1061*'fnd base rates'!I$111)
+($I1061*'fnd base rates'!I$112)
+($J1061*'fnd base rates'!I$113)
+($K1061*'fnd base rates'!I$114)
+($M1061*'fnd base rates'!I$116)
+($N1061*'fnd base rates'!I$117)
+($O1061*'fnd base rates'!I$118)
+($P1061*VLOOKUP($S1061+12,rate_basefnd,9)))
*$R1061</f>
        <v>423.08880000000005</v>
      </c>
      <c r="AB1061" s="1">
        <f>(($D1061*'fnd base rates'!J$107)
+($E1061*'fnd base rates'!J$108)
+($F1061*'fnd base rates'!J$109)
+($G1061*'fnd base rates'!J$110)
+($H1061*'fnd base rates'!J$111)
+($I1061*'fnd base rates'!J$112)
+($J1061*'fnd base rates'!J$113)
+($K1061*'fnd base rates'!J$114)
+($M1061*'fnd base rates'!J$116)
+($N1061*'fnd base rates'!J$117)
+($O1061*'fnd base rates'!J$118)
+($P1061*VLOOKUP($S1061+12,rate_basefnd,10)))
*$R1061</f>
        <v>569.90351999999996</v>
      </c>
      <c r="AC1061" s="1">
        <f>(($D1061*'fnd base rates'!K$107)
+($E1061*'fnd base rates'!K$108)
+($F1061*'fnd base rates'!K$109)
+($G1061*'fnd base rates'!K$110)
+($H1061*'fnd base rates'!K$111)
+($I1061*'fnd base rates'!K$112)
+($J1061*'fnd base rates'!K$113)
+($K1061*'fnd base rates'!K$114)
+($M1061*'fnd base rates'!K$116)
+($N1061*'fnd base rates'!K$117)
+($O1061*'fnd base rates'!K$118)
+($P1061*VLOOKUP($S1061+12,rate_basefnd,11)))
*$R1061</f>
        <v>1141.3785834179998</v>
      </c>
      <c r="AD1061" s="1">
        <f>(($D1061*'fnd base rates'!L$107)
+($E1061*'fnd base rates'!L$108)
+($F1061*'fnd base rates'!L$109)
+($G1061*'fnd base rates'!L$110)
+($H1061*'fnd base rates'!L$111)
+($I1061*'fnd base rates'!L$112)
+($J1061*'fnd base rates'!L$113)
+($K1061*'fnd base rates'!L$114)
+($M1061*'fnd base rates'!L$116)
+($N1061*'fnd base rates'!L$117)
+($O1061*'fnd base rates'!L$118)
+($P1061*VLOOKUP($S1061+12,rate_basefnd,12)))</f>
        <v>1229.513406</v>
      </c>
      <c r="AE1061" s="1">
        <f>(($D1061*'fnd base rates'!M$107)
+($E1061*'fnd base rates'!M$108)
+($F1061*'fnd base rates'!M$109)
+($G1061*'fnd base rates'!M$110)
+($H1061*'fnd base rates'!M$111)
+($I1061*'fnd base rates'!M$112)
+($J1061*'fnd base rates'!M$113)
+($K1061*'fnd base rates'!M$114)
+($M1061*'fnd base rates'!M$116)
+($N1061*'fnd base rates'!M$117)
+($O1061*'fnd base rates'!M$118)
+($P1061*VLOOKUP($S1061+12,rate_basefnd,13)))</f>
        <v>0</v>
      </c>
      <c r="AF1061" s="4">
        <f t="shared" si="1223"/>
        <v>11365.477351191999</v>
      </c>
      <c r="AH1061" s="4">
        <f t="shared" si="1224"/>
        <v>3517239625</v>
      </c>
      <c r="AI1061" s="4" t="str">
        <f t="shared" si="1225"/>
        <v>3517</v>
      </c>
      <c r="AJ1061" s="2" t="str">
        <f t="shared" si="1226"/>
        <v>239</v>
      </c>
      <c r="AK1061" s="2" t="str">
        <f t="shared" si="1227"/>
        <v>625</v>
      </c>
      <c r="AL1061" s="4">
        <f t="shared" si="1228"/>
        <v>1</v>
      </c>
      <c r="AM1061" s="4">
        <f t="shared" si="1220"/>
        <v>1</v>
      </c>
      <c r="AN1061" s="4">
        <f t="shared" si="1229"/>
        <v>11365.477351191999</v>
      </c>
      <c r="AO1061" s="4">
        <f t="shared" si="1230"/>
        <v>11365</v>
      </c>
      <c r="AP1061" s="4">
        <f t="shared" si="1231"/>
        <v>0</v>
      </c>
      <c r="AQ1061" s="2">
        <v>11365</v>
      </c>
      <c r="AW1061" s="4">
        <v>11351</v>
      </c>
      <c r="AX1061" s="5">
        <f t="shared" si="1232"/>
        <v>14</v>
      </c>
      <c r="AY1061" s="4">
        <v>11365</v>
      </c>
      <c r="BB1061" s="4">
        <f t="shared" ref="BB1061" si="1259">BC1061-BA1061</f>
        <v>0</v>
      </c>
    </row>
    <row r="1062" spans="1:54" s="4" customFormat="1">
      <c r="A1062" s="278">
        <v>3517</v>
      </c>
      <c r="B1062" s="2">
        <v>3517239665</v>
      </c>
      <c r="C1062" s="10" t="s">
        <v>1115</v>
      </c>
      <c r="D1062" s="15">
        <f>'fnd enro'!D1062</f>
        <v>0</v>
      </c>
      <c r="E1062" s="15">
        <f>'fnd enro'!E1062</f>
        <v>0</v>
      </c>
      <c r="F1062" s="15">
        <f>'fnd enro'!F1062</f>
        <v>0</v>
      </c>
      <c r="G1062" s="15">
        <f>'fnd enro'!G1062</f>
        <v>0</v>
      </c>
      <c r="H1062" s="15">
        <f>'fnd enro'!H1062</f>
        <v>0</v>
      </c>
      <c r="I1062" s="15">
        <f>'fnd enro'!I1062</f>
        <v>1</v>
      </c>
      <c r="J1062" s="15">
        <f>'fnd enro'!J1062</f>
        <v>0</v>
      </c>
      <c r="K1062" s="16">
        <f>'fnd enro'!K1062</f>
        <v>3.8300000000000001E-2</v>
      </c>
      <c r="L1062" s="15">
        <f>'fnd enro'!L1062</f>
        <v>0</v>
      </c>
      <c r="M1062" s="15">
        <f>'fnd enro'!M1062</f>
        <v>0</v>
      </c>
      <c r="N1062" s="15">
        <f>'fnd enro'!N1062</f>
        <v>0</v>
      </c>
      <c r="O1062" s="15">
        <f>'fnd enro'!O1062</f>
        <v>0</v>
      </c>
      <c r="P1062" s="15">
        <f>'fnd enro'!P1062</f>
        <v>1</v>
      </c>
      <c r="Q1062" s="15">
        <f>'fnd enro'!R1062</f>
        <v>1</v>
      </c>
      <c r="R1062" s="16">
        <f t="shared" si="1222"/>
        <v>1.038</v>
      </c>
      <c r="S1062" s="15">
        <f>VALUE('fnd enro'!Q1062)</f>
        <v>4</v>
      </c>
      <c r="T1062" s="2"/>
      <c r="U1062" s="1">
        <f>(($D1062*'fnd base rates'!C$107)
+($E1062*'fnd base rates'!C$108)
+($F1062*'fnd base rates'!C$109)
+($G1062*'fnd base rates'!C$110)
+($H1062*'fnd base rates'!C$111)
+($I1062*'fnd base rates'!C$112)
+($J1062*'fnd base rates'!C$113)
+($K1062*'fnd base rates'!C$114)
+($M1062*'fnd base rates'!C$116)
+($N1062*'fnd base rates'!C$117)
+($O1062*'fnd base rates'!C$118)
+($P1062*VLOOKUP($S1062+12,rate_basefnd,3)))
*$R1062</f>
        <v>589.26460013399992</v>
      </c>
      <c r="V1062" s="1">
        <f>(($D1062*'fnd base rates'!D$107)
+($E1062*'fnd base rates'!D$108)
+($F1062*'fnd base rates'!D$109)
+($G1062*'fnd base rates'!D$110)
+($H1062*'fnd base rates'!D$111)
+($I1062*'fnd base rates'!D$112)
+($J1062*'fnd base rates'!D$113)
+($K1062*'fnd base rates'!D$114)
+($M1062*'fnd base rates'!D$116)
+($N1062*'fnd base rates'!D$117)
+($O1062*'fnd base rates'!D$118)
+($P1062*VLOOKUP($S1062+12,rate_basefnd,4)))
*$R1062</f>
        <v>1031.2945199999999</v>
      </c>
      <c r="W1062" s="1">
        <f>(($D1062*'fnd base rates'!E$107)
+($E1062*'fnd base rates'!E$108)
+($F1062*'fnd base rates'!E$109)
+($G1062*'fnd base rates'!E$110)
+($H1062*'fnd base rates'!E$111)
+($I1062*'fnd base rates'!E$112)
+($J1062*'fnd base rates'!E$113)
+($K1062*'fnd base rates'!E$114)
+($M1062*'fnd base rates'!E$116)
+($N1062*'fnd base rates'!E$117)
+($O1062*'fnd base rates'!E$118)
+($P1062*VLOOKUP($S1062+12,rate_basefnd,5)))
*$R1062</f>
        <v>7525.3082388419998</v>
      </c>
      <c r="X1062" s="1">
        <f>(($D1062*'fnd base rates'!F$107)
+($E1062*'fnd base rates'!F$108)
+($F1062*'fnd base rates'!F$109)
+($G1062*'fnd base rates'!F$110)
+($H1062*'fnd base rates'!F$111)
+($I1062*'fnd base rates'!F$112)
+($J1062*'fnd base rates'!F$113)
+($K1062*'fnd base rates'!F$114)
+($M1062*'fnd base rates'!F$116)
+($N1062*'fnd base rates'!F$117)
+($O1062*'fnd base rates'!F$118)
+($P1062*VLOOKUP($S1062+12,rate_basefnd,6)))
*$R1062</f>
        <v>878.26050051600021</v>
      </c>
      <c r="Y1062" s="1">
        <f>(($D1062*'fnd base rates'!G$107)
+($E1062*'fnd base rates'!G$108)
+($F1062*'fnd base rates'!G$109)
+($G1062*'fnd base rates'!G$110)
+($H1062*'fnd base rates'!G$111)
+($I1062*'fnd base rates'!G$112)
+($J1062*'fnd base rates'!G$113)
+($K1062*'fnd base rates'!G$114)
+($M1062*'fnd base rates'!G$116)
+($N1062*'fnd base rates'!G$117)
+($O1062*'fnd base rates'!G$118)
+($P1062*VLOOKUP($S1062+12,rate_basefnd,7)))
*$R1062</f>
        <v>291.16537228199996</v>
      </c>
      <c r="Z1062" s="1">
        <f>(($D1062*'fnd base rates'!H$107)
+($E1062*'fnd base rates'!H$108)
+($F1062*'fnd base rates'!H$109)
+($G1062*'fnd base rates'!H$110)
+($H1062*'fnd base rates'!H$111)
+($I1062*'fnd base rates'!H$112)
+($J1062*'fnd base rates'!H$113)
+($K1062*'fnd base rates'!H$114)
+($M1062*'fnd base rates'!H$116)
+($N1062*'fnd base rates'!H$117)
+($O1062*'fnd base rates'!H$118)
+($P1062*VLOOKUP($S1062+12,rate_basefnd,8)))</f>
        <v>811.28720999999996</v>
      </c>
      <c r="AA1062" s="1">
        <f>(($D1062*'fnd base rates'!I$107)
+($E1062*'fnd base rates'!I$108)
+($F1062*'fnd base rates'!I$109)
+($G1062*'fnd base rates'!I$110)
+($H1062*'fnd base rates'!I$111)
+($I1062*'fnd base rates'!I$112)
+($J1062*'fnd base rates'!I$113)
+($K1062*'fnd base rates'!I$114)
+($M1062*'fnd base rates'!I$116)
+($N1062*'fnd base rates'!I$117)
+($O1062*'fnd base rates'!I$118)
+($P1062*VLOOKUP($S1062+12,rate_basefnd,9)))
*$R1062</f>
        <v>530.35572000000002</v>
      </c>
      <c r="AB1062" s="1">
        <f>(($D1062*'fnd base rates'!J$107)
+($E1062*'fnd base rates'!J$108)
+($F1062*'fnd base rates'!J$109)
+($G1062*'fnd base rates'!J$110)
+($H1062*'fnd base rates'!J$111)
+($I1062*'fnd base rates'!J$112)
+($J1062*'fnd base rates'!J$113)
+($K1062*'fnd base rates'!J$114)
+($M1062*'fnd base rates'!J$116)
+($N1062*'fnd base rates'!J$117)
+($O1062*'fnd base rates'!J$118)
+($P1062*VLOOKUP($S1062+12,rate_basefnd,10)))
*$R1062</f>
        <v>1127.2576200000001</v>
      </c>
      <c r="AC1062" s="1">
        <f>(($D1062*'fnd base rates'!K$107)
+($E1062*'fnd base rates'!K$108)
+($F1062*'fnd base rates'!K$109)
+($G1062*'fnd base rates'!K$110)
+($H1062*'fnd base rates'!K$111)
+($I1062*'fnd base rates'!K$112)
+($J1062*'fnd base rates'!K$113)
+($K1062*'fnd base rates'!K$114)
+($M1062*'fnd base rates'!K$116)
+($N1062*'fnd base rates'!K$117)
+($O1062*'fnd base rates'!K$118)
+($P1062*VLOOKUP($S1062+12,rate_basefnd,11)))
*$R1062</f>
        <v>1141.3785834179998</v>
      </c>
      <c r="AD1062" s="1">
        <f>(($D1062*'fnd base rates'!L$107)
+($E1062*'fnd base rates'!L$108)
+($F1062*'fnd base rates'!L$109)
+($G1062*'fnd base rates'!L$110)
+($H1062*'fnd base rates'!L$111)
+($I1062*'fnd base rates'!L$112)
+($J1062*'fnd base rates'!L$113)
+($K1062*'fnd base rates'!L$114)
+($M1062*'fnd base rates'!L$116)
+($N1062*'fnd base rates'!L$117)
+($O1062*'fnd base rates'!L$118)
+($P1062*VLOOKUP($S1062+12,rate_basefnd,12)))</f>
        <v>1642.303406</v>
      </c>
      <c r="AE1062" s="1">
        <f>(($D1062*'fnd base rates'!M$107)
+($E1062*'fnd base rates'!M$108)
+($F1062*'fnd base rates'!M$109)
+($G1062*'fnd base rates'!M$110)
+($H1062*'fnd base rates'!M$111)
+($I1062*'fnd base rates'!M$112)
+($J1062*'fnd base rates'!M$113)
+($K1062*'fnd base rates'!M$114)
+($M1062*'fnd base rates'!M$116)
+($N1062*'fnd base rates'!M$117)
+($O1062*'fnd base rates'!M$118)
+($P1062*VLOOKUP($S1062+12,rate_basefnd,13)))</f>
        <v>0</v>
      </c>
      <c r="AF1062" s="4">
        <f t="shared" si="1223"/>
        <v>15567.875771192001</v>
      </c>
      <c r="AH1062" s="4">
        <f t="shared" si="1224"/>
        <v>3517239665</v>
      </c>
      <c r="AI1062" s="4" t="str">
        <f t="shared" si="1225"/>
        <v>3517</v>
      </c>
      <c r="AJ1062" s="2" t="str">
        <f t="shared" si="1226"/>
        <v>239</v>
      </c>
      <c r="AK1062" s="2" t="str">
        <f t="shared" si="1227"/>
        <v>665</v>
      </c>
      <c r="AL1062" s="4">
        <f t="shared" si="1228"/>
        <v>1</v>
      </c>
      <c r="AM1062" s="4">
        <f t="shared" si="1220"/>
        <v>1</v>
      </c>
      <c r="AN1062" s="4">
        <f t="shared" si="1229"/>
        <v>15567.875771192001</v>
      </c>
      <c r="AO1062" s="4">
        <f t="shared" si="1230"/>
        <v>15568</v>
      </c>
      <c r="AP1062" s="4">
        <f t="shared" si="1231"/>
        <v>0</v>
      </c>
      <c r="AQ1062" s="2">
        <v>15568</v>
      </c>
      <c r="AW1062" s="4">
        <v>15546</v>
      </c>
      <c r="AX1062" s="5">
        <f t="shared" si="1232"/>
        <v>22</v>
      </c>
      <c r="AY1062" s="4">
        <v>15568</v>
      </c>
      <c r="BB1062" s="4">
        <f t="shared" ref="BB1062" si="1260">BC1062-BA1062</f>
        <v>0</v>
      </c>
    </row>
    <row r="1063" spans="1:54" s="4" customFormat="1">
      <c r="A1063" s="278">
        <v>3517</v>
      </c>
      <c r="B1063" s="2">
        <v>3517239740</v>
      </c>
      <c r="C1063" s="10" t="s">
        <v>1115</v>
      </c>
      <c r="D1063" s="15">
        <f>'fnd enro'!D1063</f>
        <v>0</v>
      </c>
      <c r="E1063" s="15">
        <f>'fnd enro'!E1063</f>
        <v>0</v>
      </c>
      <c r="F1063" s="15">
        <f>'fnd enro'!F1063</f>
        <v>0</v>
      </c>
      <c r="G1063" s="15">
        <f>'fnd enro'!G1063</f>
        <v>0</v>
      </c>
      <c r="H1063" s="15">
        <f>'fnd enro'!H1063</f>
        <v>0</v>
      </c>
      <c r="I1063" s="15">
        <f>'fnd enro'!I1063</f>
        <v>1</v>
      </c>
      <c r="J1063" s="15">
        <f>'fnd enro'!J1063</f>
        <v>0</v>
      </c>
      <c r="K1063" s="16">
        <f>'fnd enro'!K1063</f>
        <v>3.8300000000000001E-2</v>
      </c>
      <c r="L1063" s="15">
        <f>'fnd enro'!L1063</f>
        <v>0</v>
      </c>
      <c r="M1063" s="15">
        <f>'fnd enro'!M1063</f>
        <v>0</v>
      </c>
      <c r="N1063" s="15">
        <f>'fnd enro'!N1063</f>
        <v>0</v>
      </c>
      <c r="O1063" s="15">
        <f>'fnd enro'!O1063</f>
        <v>0</v>
      </c>
      <c r="P1063" s="15">
        <f>'fnd enro'!P1063</f>
        <v>1</v>
      </c>
      <c r="Q1063" s="15">
        <f>'fnd enro'!R1063</f>
        <v>1</v>
      </c>
      <c r="R1063" s="16">
        <f t="shared" si="1222"/>
        <v>1.038</v>
      </c>
      <c r="S1063" s="15">
        <f>VALUE('fnd enro'!Q1063)</f>
        <v>3</v>
      </c>
      <c r="T1063" s="2"/>
      <c r="U1063" s="1">
        <f>(($D1063*'fnd base rates'!C$107)
+($E1063*'fnd base rates'!C$108)
+($F1063*'fnd base rates'!C$109)
+($G1063*'fnd base rates'!C$110)
+($H1063*'fnd base rates'!C$111)
+($I1063*'fnd base rates'!C$112)
+($J1063*'fnd base rates'!C$113)
+($K1063*'fnd base rates'!C$114)
+($M1063*'fnd base rates'!C$116)
+($N1063*'fnd base rates'!C$117)
+($O1063*'fnd base rates'!C$118)
+($P1063*VLOOKUP($S1063+12,rate_basefnd,3)))
*$R1063</f>
        <v>588.22660013400002</v>
      </c>
      <c r="V1063" s="1">
        <f>(($D1063*'fnd base rates'!D$107)
+($E1063*'fnd base rates'!D$108)
+($F1063*'fnd base rates'!D$109)
+($G1063*'fnd base rates'!D$110)
+($H1063*'fnd base rates'!D$111)
+($I1063*'fnd base rates'!D$112)
+($J1063*'fnd base rates'!D$113)
+($K1063*'fnd base rates'!D$114)
+($M1063*'fnd base rates'!D$116)
+($N1063*'fnd base rates'!D$117)
+($O1063*'fnd base rates'!D$118)
+($P1063*VLOOKUP($S1063+12,rate_basefnd,4)))
*$R1063</f>
        <v>1026.3847799999999</v>
      </c>
      <c r="W1063" s="1">
        <f>(($D1063*'fnd base rates'!E$107)
+($E1063*'fnd base rates'!E$108)
+($F1063*'fnd base rates'!E$109)
+($G1063*'fnd base rates'!E$110)
+($H1063*'fnd base rates'!E$111)
+($I1063*'fnd base rates'!E$112)
+($J1063*'fnd base rates'!E$113)
+($K1063*'fnd base rates'!E$114)
+($M1063*'fnd base rates'!E$116)
+($N1063*'fnd base rates'!E$117)
+($O1063*'fnd base rates'!E$118)
+($P1063*VLOOKUP($S1063+12,rate_basefnd,5)))
*$R1063</f>
        <v>7477.2903588420013</v>
      </c>
      <c r="X1063" s="1">
        <f>(($D1063*'fnd base rates'!F$107)
+($E1063*'fnd base rates'!F$108)
+($F1063*'fnd base rates'!F$109)
+($G1063*'fnd base rates'!F$110)
+($H1063*'fnd base rates'!F$111)
+($I1063*'fnd base rates'!F$112)
+($J1063*'fnd base rates'!F$113)
+($K1063*'fnd base rates'!F$114)
+($M1063*'fnd base rates'!F$116)
+($N1063*'fnd base rates'!F$117)
+($O1063*'fnd base rates'!F$118)
+($P1063*VLOOKUP($S1063+12,rate_basefnd,6)))
*$R1063</f>
        <v>878.26050051600021</v>
      </c>
      <c r="Y1063" s="1">
        <f>(($D1063*'fnd base rates'!G$107)
+($E1063*'fnd base rates'!G$108)
+($F1063*'fnd base rates'!G$109)
+($G1063*'fnd base rates'!G$110)
+($H1063*'fnd base rates'!G$111)
+($I1063*'fnd base rates'!G$112)
+($J1063*'fnd base rates'!G$113)
+($K1063*'fnd base rates'!G$114)
+($M1063*'fnd base rates'!G$116)
+($N1063*'fnd base rates'!G$117)
+($O1063*'fnd base rates'!G$118)
+($P1063*VLOOKUP($S1063+12,rate_basefnd,7)))
*$R1063</f>
        <v>288.84025228199994</v>
      </c>
      <c r="Z1063" s="1">
        <f>(($D1063*'fnd base rates'!H$107)
+($E1063*'fnd base rates'!H$108)
+($F1063*'fnd base rates'!H$109)
+($G1063*'fnd base rates'!H$110)
+($H1063*'fnd base rates'!H$111)
+($I1063*'fnd base rates'!H$112)
+($J1063*'fnd base rates'!H$113)
+($K1063*'fnd base rates'!H$114)
+($M1063*'fnd base rates'!H$116)
+($N1063*'fnd base rates'!H$117)
+($O1063*'fnd base rates'!H$118)
+($P1063*VLOOKUP($S1063+12,rate_basefnd,8)))</f>
        <v>810.94720999999993</v>
      </c>
      <c r="AA1063" s="1">
        <f>(($D1063*'fnd base rates'!I$107)
+($E1063*'fnd base rates'!I$108)
+($F1063*'fnd base rates'!I$109)
+($G1063*'fnd base rates'!I$110)
+($H1063*'fnd base rates'!I$111)
+($I1063*'fnd base rates'!I$112)
+($J1063*'fnd base rates'!I$113)
+($K1063*'fnd base rates'!I$114)
+($M1063*'fnd base rates'!I$116)
+($N1063*'fnd base rates'!I$117)
+($O1063*'fnd base rates'!I$118)
+($P1063*VLOOKUP($S1063+12,rate_basefnd,9)))
*$R1063</f>
        <v>528.41466000000003</v>
      </c>
      <c r="AB1063" s="1">
        <f>(($D1063*'fnd base rates'!J$107)
+($E1063*'fnd base rates'!J$108)
+($F1063*'fnd base rates'!J$109)
+($G1063*'fnd base rates'!J$110)
+($H1063*'fnd base rates'!J$111)
+($I1063*'fnd base rates'!J$112)
+($J1063*'fnd base rates'!J$113)
+($K1063*'fnd base rates'!J$114)
+($M1063*'fnd base rates'!J$116)
+($N1063*'fnd base rates'!J$117)
+($O1063*'fnd base rates'!J$118)
+($P1063*VLOOKUP($S1063+12,rate_basefnd,10)))
*$R1063</f>
        <v>1117.1682599999999</v>
      </c>
      <c r="AC1063" s="1">
        <f>(($D1063*'fnd base rates'!K$107)
+($E1063*'fnd base rates'!K$108)
+($F1063*'fnd base rates'!K$109)
+($G1063*'fnd base rates'!K$110)
+($H1063*'fnd base rates'!K$111)
+($I1063*'fnd base rates'!K$112)
+($J1063*'fnd base rates'!K$113)
+($K1063*'fnd base rates'!K$114)
+($M1063*'fnd base rates'!K$116)
+($N1063*'fnd base rates'!K$117)
+($O1063*'fnd base rates'!K$118)
+($P1063*VLOOKUP($S1063+12,rate_basefnd,11)))
*$R1063</f>
        <v>1141.3785834179998</v>
      </c>
      <c r="AD1063" s="1">
        <f>(($D1063*'fnd base rates'!L$107)
+($E1063*'fnd base rates'!L$108)
+($F1063*'fnd base rates'!L$109)
+($G1063*'fnd base rates'!L$110)
+($H1063*'fnd base rates'!L$111)
+($I1063*'fnd base rates'!L$112)
+($J1063*'fnd base rates'!L$113)
+($K1063*'fnd base rates'!L$114)
+($M1063*'fnd base rates'!L$116)
+($N1063*'fnd base rates'!L$117)
+($O1063*'fnd base rates'!L$118)
+($P1063*VLOOKUP($S1063+12,rate_basefnd,12)))</f>
        <v>1634.823406</v>
      </c>
      <c r="AE1063" s="1">
        <f>(($D1063*'fnd base rates'!M$107)
+($E1063*'fnd base rates'!M$108)
+($F1063*'fnd base rates'!M$109)
+($G1063*'fnd base rates'!M$110)
+($H1063*'fnd base rates'!M$111)
+($I1063*'fnd base rates'!M$112)
+($J1063*'fnd base rates'!M$113)
+($K1063*'fnd base rates'!M$114)
+($M1063*'fnd base rates'!M$116)
+($N1063*'fnd base rates'!M$117)
+($O1063*'fnd base rates'!M$118)
+($P1063*VLOOKUP($S1063+12,rate_basefnd,13)))</f>
        <v>0</v>
      </c>
      <c r="AF1063" s="4">
        <f t="shared" si="1223"/>
        <v>15491.734611192001</v>
      </c>
      <c r="AH1063" s="4">
        <f t="shared" si="1224"/>
        <v>3517239740</v>
      </c>
      <c r="AI1063" s="4" t="str">
        <f t="shared" si="1225"/>
        <v>3517</v>
      </c>
      <c r="AJ1063" s="2" t="str">
        <f t="shared" si="1226"/>
        <v>239</v>
      </c>
      <c r="AK1063" s="2" t="str">
        <f t="shared" si="1227"/>
        <v>740</v>
      </c>
      <c r="AL1063" s="4">
        <f t="shared" si="1228"/>
        <v>1</v>
      </c>
      <c r="AM1063" s="4">
        <f t="shared" si="1220"/>
        <v>1</v>
      </c>
      <c r="AN1063" s="4">
        <f t="shared" si="1229"/>
        <v>15491.734611192001</v>
      </c>
      <c r="AO1063" s="4">
        <f t="shared" si="1230"/>
        <v>15492</v>
      </c>
      <c r="AP1063" s="4">
        <f t="shared" si="1231"/>
        <v>0</v>
      </c>
      <c r="AQ1063" s="2">
        <v>15492</v>
      </c>
      <c r="AW1063" s="4">
        <v>15474</v>
      </c>
      <c r="AX1063" s="5">
        <f t="shared" si="1232"/>
        <v>18</v>
      </c>
      <c r="AY1063" s="4">
        <v>15492</v>
      </c>
      <c r="BB1063" s="4">
        <f t="shared" ref="BB1063" si="1261">BC1063-BA1063</f>
        <v>0</v>
      </c>
    </row>
    <row r="1064" spans="1:54" s="4" customFormat="1">
      <c r="A1064" s="278">
        <v>3517</v>
      </c>
      <c r="B1064" s="2">
        <v>3517239760</v>
      </c>
      <c r="C1064" s="10" t="s">
        <v>1115</v>
      </c>
      <c r="D1064" s="15">
        <f>'fnd enro'!D1064</f>
        <v>0</v>
      </c>
      <c r="E1064" s="15">
        <f>'fnd enro'!E1064</f>
        <v>0</v>
      </c>
      <c r="F1064" s="15">
        <f>'fnd enro'!F1064</f>
        <v>0</v>
      </c>
      <c r="G1064" s="15">
        <f>'fnd enro'!G1064</f>
        <v>0</v>
      </c>
      <c r="H1064" s="15">
        <f>'fnd enro'!H1064</f>
        <v>0</v>
      </c>
      <c r="I1064" s="15">
        <f>'fnd enro'!I1064</f>
        <v>17</v>
      </c>
      <c r="J1064" s="15">
        <f>'fnd enro'!J1064</f>
        <v>0</v>
      </c>
      <c r="K1064" s="16">
        <f>'fnd enro'!K1064</f>
        <v>0.65110000000000001</v>
      </c>
      <c r="L1064" s="15">
        <f>'fnd enro'!L1064</f>
        <v>0</v>
      </c>
      <c r="M1064" s="15">
        <f>'fnd enro'!M1064</f>
        <v>0</v>
      </c>
      <c r="N1064" s="15">
        <f>'fnd enro'!N1064</f>
        <v>0</v>
      </c>
      <c r="O1064" s="15">
        <f>'fnd enro'!O1064</f>
        <v>0</v>
      </c>
      <c r="P1064" s="15">
        <f>'fnd enro'!P1064</f>
        <v>8</v>
      </c>
      <c r="Q1064" s="15">
        <f>'fnd enro'!R1064</f>
        <v>17</v>
      </c>
      <c r="R1064" s="16">
        <f t="shared" si="1222"/>
        <v>1.038</v>
      </c>
      <c r="S1064" s="15">
        <f>VALUE('fnd enro'!Q1064)</f>
        <v>4</v>
      </c>
      <c r="T1064" s="2"/>
      <c r="U1064" s="1">
        <f>(($D1064*'fnd base rates'!C$107)
+($E1064*'fnd base rates'!C$108)
+($F1064*'fnd base rates'!C$109)
+($G1064*'fnd base rates'!C$110)
+($H1064*'fnd base rates'!C$111)
+($I1064*'fnd base rates'!C$112)
+($J1064*'fnd base rates'!C$113)
+($K1064*'fnd base rates'!C$114)
+($M1064*'fnd base rates'!C$116)
+($N1064*'fnd base rates'!C$117)
+($O1064*'fnd base rates'!C$118)
+($P1064*VLOOKUP($S1064+12,rate_basefnd,3)))
*$R1064</f>
        <v>9502.1000622780011</v>
      </c>
      <c r="V1064" s="1">
        <f>(($D1064*'fnd base rates'!D$107)
+($E1064*'fnd base rates'!D$108)
+($F1064*'fnd base rates'!D$109)
+($G1064*'fnd base rates'!D$110)
+($H1064*'fnd base rates'!D$111)
+($I1064*'fnd base rates'!D$112)
+($J1064*'fnd base rates'!D$113)
+($K1064*'fnd base rates'!D$114)
+($M1064*'fnd base rates'!D$116)
+($N1064*'fnd base rates'!D$117)
+($O1064*'fnd base rates'!D$118)
+($P1064*VLOOKUP($S1064+12,rate_basefnd,4)))
*$R1064</f>
        <v>15089.91462</v>
      </c>
      <c r="W1064" s="1">
        <f>(($D1064*'fnd base rates'!E$107)
+($E1064*'fnd base rates'!E$108)
+($F1064*'fnd base rates'!E$109)
+($G1064*'fnd base rates'!E$110)
+($H1064*'fnd base rates'!E$111)
+($I1064*'fnd base rates'!E$112)
+($J1064*'fnd base rates'!E$113)
+($K1064*'fnd base rates'!E$114)
+($M1064*'fnd base rates'!E$116)
+($N1064*'fnd base rates'!E$117)
+($O1064*'fnd base rates'!E$118)
+($P1064*VLOOKUP($S1064+12,rate_basefnd,5)))
*$R1064</f>
        <v>104090.296840314</v>
      </c>
      <c r="X1064" s="1">
        <f>(($D1064*'fnd base rates'!F$107)
+($E1064*'fnd base rates'!F$108)
+($F1064*'fnd base rates'!F$109)
+($G1064*'fnd base rates'!F$110)
+($H1064*'fnd base rates'!F$111)
+($I1064*'fnd base rates'!F$112)
+($J1064*'fnd base rates'!F$113)
+($K1064*'fnd base rates'!F$114)
+($M1064*'fnd base rates'!F$116)
+($N1064*'fnd base rates'!F$117)
+($O1064*'fnd base rates'!F$118)
+($P1064*VLOOKUP($S1064+12,rate_basefnd,6)))
*$R1064</f>
        <v>14930.428508772002</v>
      </c>
      <c r="Y1064" s="1">
        <f>(($D1064*'fnd base rates'!G$107)
+($E1064*'fnd base rates'!G$108)
+($F1064*'fnd base rates'!G$109)
+($G1064*'fnd base rates'!G$110)
+($H1064*'fnd base rates'!G$111)
+($I1064*'fnd base rates'!G$112)
+($J1064*'fnd base rates'!G$113)
+($K1064*'fnd base rates'!G$114)
+($M1064*'fnd base rates'!G$116)
+($N1064*'fnd base rates'!G$117)
+($O1064*'fnd base rates'!G$118)
+($P1064*VLOOKUP($S1064+12,rate_basefnd,7)))
*$R1064</f>
        <v>3793.1783087939998</v>
      </c>
      <c r="Z1064" s="1">
        <f>(($D1064*'fnd base rates'!H$107)
+($E1064*'fnd base rates'!H$108)
+($F1064*'fnd base rates'!H$109)
+($G1064*'fnd base rates'!H$110)
+($H1064*'fnd base rates'!H$111)
+($I1064*'fnd base rates'!H$112)
+($J1064*'fnd base rates'!H$113)
+($K1064*'fnd base rates'!H$114)
+($M1064*'fnd base rates'!H$116)
+($N1064*'fnd base rates'!H$117)
+($O1064*'fnd base rates'!H$118)
+($P1064*VLOOKUP($S1064+12,rate_basefnd,8)))</f>
        <v>13621.06257</v>
      </c>
      <c r="AA1064" s="1">
        <f>(($D1064*'fnd base rates'!I$107)
+($E1064*'fnd base rates'!I$108)
+($F1064*'fnd base rates'!I$109)
+($G1064*'fnd base rates'!I$110)
+($H1064*'fnd base rates'!I$111)
+($I1064*'fnd base rates'!I$112)
+($J1064*'fnd base rates'!I$113)
+($K1064*'fnd base rates'!I$114)
+($M1064*'fnd base rates'!I$116)
+($N1064*'fnd base rates'!I$117)
+($O1064*'fnd base rates'!I$118)
+($P1064*VLOOKUP($S1064+12,rate_basefnd,9)))
*$R1064</f>
        <v>8050.6449600000014</v>
      </c>
      <c r="AB1064" s="1">
        <f>(($D1064*'fnd base rates'!J$107)
+($E1064*'fnd base rates'!J$108)
+($F1064*'fnd base rates'!J$109)
+($G1064*'fnd base rates'!J$110)
+($H1064*'fnd base rates'!J$111)
+($I1064*'fnd base rates'!J$112)
+($J1064*'fnd base rates'!J$113)
+($K1064*'fnd base rates'!J$114)
+($M1064*'fnd base rates'!J$116)
+($N1064*'fnd base rates'!J$117)
+($O1064*'fnd base rates'!J$118)
+($P1064*VLOOKUP($S1064+12,rate_basefnd,10)))
*$R1064</f>
        <v>14147.192640000001</v>
      </c>
      <c r="AC1064" s="1">
        <f>(($D1064*'fnd base rates'!K$107)
+($E1064*'fnd base rates'!K$108)
+($F1064*'fnd base rates'!K$109)
+($G1064*'fnd base rates'!K$110)
+($H1064*'fnd base rates'!K$111)
+($I1064*'fnd base rates'!K$112)
+($J1064*'fnd base rates'!K$113)
+($K1064*'fnd base rates'!K$114)
+($M1064*'fnd base rates'!K$116)
+($N1064*'fnd base rates'!K$117)
+($O1064*'fnd base rates'!K$118)
+($P1064*VLOOKUP($S1064+12,rate_basefnd,11)))
*$R1064</f>
        <v>19403.435918105999</v>
      </c>
      <c r="AD1064" s="1">
        <f>(($D1064*'fnd base rates'!L$107)
+($E1064*'fnd base rates'!L$108)
+($F1064*'fnd base rates'!L$109)
+($G1064*'fnd base rates'!L$110)
+($H1064*'fnd base rates'!L$111)
+($I1064*'fnd base rates'!L$112)
+($J1064*'fnd base rates'!L$113)
+($K1064*'fnd base rates'!L$114)
+($M1064*'fnd base rates'!L$116)
+($N1064*'fnd base rates'!L$117)
+($O1064*'fnd base rates'!L$118)
+($P1064*VLOOKUP($S1064+12,rate_basefnd,12)))</f>
        <v>24204.047902000002</v>
      </c>
      <c r="AE1064" s="1">
        <f>(($D1064*'fnd base rates'!M$107)
+($E1064*'fnd base rates'!M$108)
+($F1064*'fnd base rates'!M$109)
+($G1064*'fnd base rates'!M$110)
+($H1064*'fnd base rates'!M$111)
+($I1064*'fnd base rates'!M$112)
+($J1064*'fnd base rates'!M$113)
+($K1064*'fnd base rates'!M$114)
+($M1064*'fnd base rates'!M$116)
+($N1064*'fnd base rates'!M$117)
+($O1064*'fnd base rates'!M$118)
+($P1064*VLOOKUP($S1064+12,rate_basefnd,13)))</f>
        <v>0</v>
      </c>
      <c r="AF1064" s="4">
        <f t="shared" si="1223"/>
        <v>226832.30233026401</v>
      </c>
      <c r="AH1064" s="4">
        <f t="shared" si="1224"/>
        <v>3517239760</v>
      </c>
      <c r="AI1064" s="4" t="str">
        <f t="shared" si="1225"/>
        <v>3517</v>
      </c>
      <c r="AJ1064" s="2" t="str">
        <f t="shared" si="1226"/>
        <v>239</v>
      </c>
      <c r="AK1064" s="2" t="str">
        <f t="shared" si="1227"/>
        <v>760</v>
      </c>
      <c r="AL1064" s="4">
        <f t="shared" si="1228"/>
        <v>1</v>
      </c>
      <c r="AM1064" s="4">
        <f t="shared" si="1220"/>
        <v>17</v>
      </c>
      <c r="AN1064" s="4">
        <f t="shared" si="1229"/>
        <v>226832.30233026401</v>
      </c>
      <c r="AO1064" s="4">
        <f t="shared" si="1230"/>
        <v>13343</v>
      </c>
      <c r="AP1064" s="4">
        <f t="shared" si="1231"/>
        <v>0</v>
      </c>
      <c r="AQ1064" s="2">
        <v>13343</v>
      </c>
      <c r="AW1064" s="4">
        <v>13325</v>
      </c>
      <c r="AX1064" s="5">
        <f t="shared" si="1232"/>
        <v>18</v>
      </c>
      <c r="AY1064" s="4">
        <v>13343</v>
      </c>
      <c r="BB1064" s="4">
        <f t="shared" ref="BB1064" si="1262">BC1064-BA1064</f>
        <v>0</v>
      </c>
    </row>
    <row r="1065" spans="1:54" s="4" customFormat="1">
      <c r="A1065" s="278">
        <v>3517</v>
      </c>
      <c r="B1065" s="2">
        <v>3517239763</v>
      </c>
      <c r="C1065" s="10" t="s">
        <v>1115</v>
      </c>
      <c r="D1065" s="15">
        <f>'fnd enro'!D1065</f>
        <v>0</v>
      </c>
      <c r="E1065" s="15">
        <f>'fnd enro'!E1065</f>
        <v>0</v>
      </c>
      <c r="F1065" s="15">
        <f>'fnd enro'!F1065</f>
        <v>0</v>
      </c>
      <c r="G1065" s="15">
        <f>'fnd enro'!G1065</f>
        <v>0</v>
      </c>
      <c r="H1065" s="15">
        <f>'fnd enro'!H1065</f>
        <v>0</v>
      </c>
      <c r="I1065" s="15">
        <f>'fnd enro'!I1065</f>
        <v>1</v>
      </c>
      <c r="J1065" s="15">
        <f>'fnd enro'!J1065</f>
        <v>0</v>
      </c>
      <c r="K1065" s="16">
        <f>'fnd enro'!K1065</f>
        <v>3.8300000000000001E-2</v>
      </c>
      <c r="L1065" s="15">
        <f>'fnd enro'!L1065</f>
        <v>0</v>
      </c>
      <c r="M1065" s="15">
        <f>'fnd enro'!M1065</f>
        <v>0</v>
      </c>
      <c r="N1065" s="15">
        <f>'fnd enro'!N1065</f>
        <v>0</v>
      </c>
      <c r="O1065" s="15">
        <f>'fnd enro'!O1065</f>
        <v>0</v>
      </c>
      <c r="P1065" s="15">
        <f>'fnd enro'!P1065</f>
        <v>1</v>
      </c>
      <c r="Q1065" s="15">
        <f>'fnd enro'!R1065</f>
        <v>1</v>
      </c>
      <c r="R1065" s="16">
        <f t="shared" si="1222"/>
        <v>1.038</v>
      </c>
      <c r="S1065" s="15">
        <f>VALUE('fnd enro'!Q1065)</f>
        <v>4</v>
      </c>
      <c r="T1065" s="2"/>
      <c r="U1065" s="1">
        <f>(($D1065*'fnd base rates'!C$107)
+($E1065*'fnd base rates'!C$108)
+($F1065*'fnd base rates'!C$109)
+($G1065*'fnd base rates'!C$110)
+($H1065*'fnd base rates'!C$111)
+($I1065*'fnd base rates'!C$112)
+($J1065*'fnd base rates'!C$113)
+($K1065*'fnd base rates'!C$114)
+($M1065*'fnd base rates'!C$116)
+($N1065*'fnd base rates'!C$117)
+($O1065*'fnd base rates'!C$118)
+($P1065*VLOOKUP($S1065+12,rate_basefnd,3)))
*$R1065</f>
        <v>589.26460013399992</v>
      </c>
      <c r="V1065" s="1">
        <f>(($D1065*'fnd base rates'!D$107)
+($E1065*'fnd base rates'!D$108)
+($F1065*'fnd base rates'!D$109)
+($G1065*'fnd base rates'!D$110)
+($H1065*'fnd base rates'!D$111)
+($I1065*'fnd base rates'!D$112)
+($J1065*'fnd base rates'!D$113)
+($K1065*'fnd base rates'!D$114)
+($M1065*'fnd base rates'!D$116)
+($N1065*'fnd base rates'!D$117)
+($O1065*'fnd base rates'!D$118)
+($P1065*VLOOKUP($S1065+12,rate_basefnd,4)))
*$R1065</f>
        <v>1031.2945199999999</v>
      </c>
      <c r="W1065" s="1">
        <f>(($D1065*'fnd base rates'!E$107)
+($E1065*'fnd base rates'!E$108)
+($F1065*'fnd base rates'!E$109)
+($G1065*'fnd base rates'!E$110)
+($H1065*'fnd base rates'!E$111)
+($I1065*'fnd base rates'!E$112)
+($J1065*'fnd base rates'!E$113)
+($K1065*'fnd base rates'!E$114)
+($M1065*'fnd base rates'!E$116)
+($N1065*'fnd base rates'!E$117)
+($O1065*'fnd base rates'!E$118)
+($P1065*VLOOKUP($S1065+12,rate_basefnd,5)))
*$R1065</f>
        <v>7525.3082388419998</v>
      </c>
      <c r="X1065" s="1">
        <f>(($D1065*'fnd base rates'!F$107)
+($E1065*'fnd base rates'!F$108)
+($F1065*'fnd base rates'!F$109)
+($G1065*'fnd base rates'!F$110)
+($H1065*'fnd base rates'!F$111)
+($I1065*'fnd base rates'!F$112)
+($J1065*'fnd base rates'!F$113)
+($K1065*'fnd base rates'!F$114)
+($M1065*'fnd base rates'!F$116)
+($N1065*'fnd base rates'!F$117)
+($O1065*'fnd base rates'!F$118)
+($P1065*VLOOKUP($S1065+12,rate_basefnd,6)))
*$R1065</f>
        <v>878.26050051600021</v>
      </c>
      <c r="Y1065" s="1">
        <f>(($D1065*'fnd base rates'!G$107)
+($E1065*'fnd base rates'!G$108)
+($F1065*'fnd base rates'!G$109)
+($G1065*'fnd base rates'!G$110)
+($H1065*'fnd base rates'!G$111)
+($I1065*'fnd base rates'!G$112)
+($J1065*'fnd base rates'!G$113)
+($K1065*'fnd base rates'!G$114)
+($M1065*'fnd base rates'!G$116)
+($N1065*'fnd base rates'!G$117)
+($O1065*'fnd base rates'!G$118)
+($P1065*VLOOKUP($S1065+12,rate_basefnd,7)))
*$R1065</f>
        <v>291.16537228199996</v>
      </c>
      <c r="Z1065" s="1">
        <f>(($D1065*'fnd base rates'!H$107)
+($E1065*'fnd base rates'!H$108)
+($F1065*'fnd base rates'!H$109)
+($G1065*'fnd base rates'!H$110)
+($H1065*'fnd base rates'!H$111)
+($I1065*'fnd base rates'!H$112)
+($J1065*'fnd base rates'!H$113)
+($K1065*'fnd base rates'!H$114)
+($M1065*'fnd base rates'!H$116)
+($N1065*'fnd base rates'!H$117)
+($O1065*'fnd base rates'!H$118)
+($P1065*VLOOKUP($S1065+12,rate_basefnd,8)))</f>
        <v>811.28720999999996</v>
      </c>
      <c r="AA1065" s="1">
        <f>(($D1065*'fnd base rates'!I$107)
+($E1065*'fnd base rates'!I$108)
+($F1065*'fnd base rates'!I$109)
+($G1065*'fnd base rates'!I$110)
+($H1065*'fnd base rates'!I$111)
+($I1065*'fnd base rates'!I$112)
+($J1065*'fnd base rates'!I$113)
+($K1065*'fnd base rates'!I$114)
+($M1065*'fnd base rates'!I$116)
+($N1065*'fnd base rates'!I$117)
+($O1065*'fnd base rates'!I$118)
+($P1065*VLOOKUP($S1065+12,rate_basefnd,9)))
*$R1065</f>
        <v>530.35572000000002</v>
      </c>
      <c r="AB1065" s="1">
        <f>(($D1065*'fnd base rates'!J$107)
+($E1065*'fnd base rates'!J$108)
+($F1065*'fnd base rates'!J$109)
+($G1065*'fnd base rates'!J$110)
+($H1065*'fnd base rates'!J$111)
+($I1065*'fnd base rates'!J$112)
+($J1065*'fnd base rates'!J$113)
+($K1065*'fnd base rates'!J$114)
+($M1065*'fnd base rates'!J$116)
+($N1065*'fnd base rates'!J$117)
+($O1065*'fnd base rates'!J$118)
+($P1065*VLOOKUP($S1065+12,rate_basefnd,10)))
*$R1065</f>
        <v>1127.2576200000001</v>
      </c>
      <c r="AC1065" s="1">
        <f>(($D1065*'fnd base rates'!K$107)
+($E1065*'fnd base rates'!K$108)
+($F1065*'fnd base rates'!K$109)
+($G1065*'fnd base rates'!K$110)
+($H1065*'fnd base rates'!K$111)
+($I1065*'fnd base rates'!K$112)
+($J1065*'fnd base rates'!K$113)
+($K1065*'fnd base rates'!K$114)
+($M1065*'fnd base rates'!K$116)
+($N1065*'fnd base rates'!K$117)
+($O1065*'fnd base rates'!K$118)
+($P1065*VLOOKUP($S1065+12,rate_basefnd,11)))
*$R1065</f>
        <v>1141.3785834179998</v>
      </c>
      <c r="AD1065" s="1">
        <f>(($D1065*'fnd base rates'!L$107)
+($E1065*'fnd base rates'!L$108)
+($F1065*'fnd base rates'!L$109)
+($G1065*'fnd base rates'!L$110)
+($H1065*'fnd base rates'!L$111)
+($I1065*'fnd base rates'!L$112)
+($J1065*'fnd base rates'!L$113)
+($K1065*'fnd base rates'!L$114)
+($M1065*'fnd base rates'!L$116)
+($N1065*'fnd base rates'!L$117)
+($O1065*'fnd base rates'!L$118)
+($P1065*VLOOKUP($S1065+12,rate_basefnd,12)))</f>
        <v>1642.303406</v>
      </c>
      <c r="AE1065" s="1">
        <f>(($D1065*'fnd base rates'!M$107)
+($E1065*'fnd base rates'!M$108)
+($F1065*'fnd base rates'!M$109)
+($G1065*'fnd base rates'!M$110)
+($H1065*'fnd base rates'!M$111)
+($I1065*'fnd base rates'!M$112)
+($J1065*'fnd base rates'!M$113)
+($K1065*'fnd base rates'!M$114)
+($M1065*'fnd base rates'!M$116)
+($N1065*'fnd base rates'!M$117)
+($O1065*'fnd base rates'!M$118)
+($P1065*VLOOKUP($S1065+12,rate_basefnd,13)))</f>
        <v>0</v>
      </c>
      <c r="AF1065" s="4">
        <f t="shared" si="1223"/>
        <v>15567.875771192001</v>
      </c>
      <c r="AH1065" s="4">
        <f t="shared" si="1224"/>
        <v>3517239763</v>
      </c>
      <c r="AI1065" s="4" t="str">
        <f t="shared" si="1225"/>
        <v>3517</v>
      </c>
      <c r="AJ1065" s="2" t="str">
        <f t="shared" si="1226"/>
        <v>239</v>
      </c>
      <c r="AK1065" s="2" t="str">
        <f t="shared" si="1227"/>
        <v>763</v>
      </c>
      <c r="AL1065" s="4">
        <f t="shared" si="1228"/>
        <v>1</v>
      </c>
      <c r="AM1065" s="4">
        <f t="shared" si="1220"/>
        <v>1</v>
      </c>
      <c r="AN1065" s="4">
        <f t="shared" si="1229"/>
        <v>15567.875771192001</v>
      </c>
      <c r="AO1065" s="4">
        <f t="shared" si="1230"/>
        <v>15568</v>
      </c>
      <c r="AP1065" s="4">
        <f t="shared" si="1231"/>
        <v>0</v>
      </c>
      <c r="AQ1065" s="2">
        <v>15568</v>
      </c>
      <c r="AW1065" s="4">
        <v>15546</v>
      </c>
      <c r="AX1065" s="5">
        <f t="shared" si="1232"/>
        <v>22</v>
      </c>
      <c r="AY1065" s="4">
        <v>15568</v>
      </c>
      <c r="BB1065" s="4">
        <f t="shared" ref="BB1065" si="1263">BC1065-BA1065</f>
        <v>0</v>
      </c>
    </row>
    <row r="1066" spans="1:54" s="4" customFormat="1">
      <c r="A1066" s="278">
        <v>3517</v>
      </c>
      <c r="B1066" s="2">
        <v>3517239780</v>
      </c>
      <c r="C1066" s="10" t="s">
        <v>1115</v>
      </c>
      <c r="D1066" s="15">
        <f>'fnd enro'!D1066</f>
        <v>0</v>
      </c>
      <c r="E1066" s="15">
        <f>'fnd enro'!E1066</f>
        <v>0</v>
      </c>
      <c r="F1066" s="15">
        <f>'fnd enro'!F1066</f>
        <v>0</v>
      </c>
      <c r="G1066" s="15">
        <f>'fnd enro'!G1066</f>
        <v>0</v>
      </c>
      <c r="H1066" s="15">
        <f>'fnd enro'!H1066</f>
        <v>0</v>
      </c>
      <c r="I1066" s="15">
        <f>'fnd enro'!I1066</f>
        <v>3</v>
      </c>
      <c r="J1066" s="15">
        <f>'fnd enro'!J1066</f>
        <v>0</v>
      </c>
      <c r="K1066" s="16">
        <f>'fnd enro'!K1066</f>
        <v>0.1149</v>
      </c>
      <c r="L1066" s="15">
        <f>'fnd enro'!L1066</f>
        <v>0</v>
      </c>
      <c r="M1066" s="15">
        <f>'fnd enro'!M1066</f>
        <v>0</v>
      </c>
      <c r="N1066" s="15">
        <f>'fnd enro'!N1066</f>
        <v>0</v>
      </c>
      <c r="O1066" s="15">
        <f>'fnd enro'!O1066</f>
        <v>0</v>
      </c>
      <c r="P1066" s="15">
        <f>'fnd enro'!P1066</f>
        <v>0</v>
      </c>
      <c r="Q1066" s="15">
        <f>'fnd enro'!R1066</f>
        <v>3</v>
      </c>
      <c r="R1066" s="16">
        <f t="shared" si="1222"/>
        <v>1.038</v>
      </c>
      <c r="S1066" s="15">
        <f>VALUE('fnd enro'!Q1066)</f>
        <v>5</v>
      </c>
      <c r="T1066" s="2"/>
      <c r="U1066" s="1">
        <f>(($D1066*'fnd base rates'!C$107)
+($E1066*'fnd base rates'!C$108)
+($F1066*'fnd base rates'!C$109)
+($G1066*'fnd base rates'!C$110)
+($H1066*'fnd base rates'!C$111)
+($I1066*'fnd base rates'!C$112)
+($J1066*'fnd base rates'!C$113)
+($K1066*'fnd base rates'!C$114)
+($M1066*'fnd base rates'!C$116)
+($N1066*'fnd base rates'!C$117)
+($O1066*'fnd base rates'!C$118)
+($P1066*VLOOKUP($S1066+12,rate_basefnd,3)))
*$R1066</f>
        <v>1595.9944204020003</v>
      </c>
      <c r="V1066" s="1">
        <f>(($D1066*'fnd base rates'!D$107)
+($E1066*'fnd base rates'!D$108)
+($F1066*'fnd base rates'!D$109)
+($G1066*'fnd base rates'!D$110)
+($H1066*'fnd base rates'!D$111)
+($I1066*'fnd base rates'!D$112)
+($J1066*'fnd base rates'!D$113)
+($K1066*'fnd base rates'!D$114)
+($M1066*'fnd base rates'!D$116)
+($N1066*'fnd base rates'!D$117)
+($O1066*'fnd base rates'!D$118)
+($P1066*VLOOKUP($S1066+12,rate_basefnd,4)))
*$R1066</f>
        <v>2279.8528200000001</v>
      </c>
      <c r="W1066" s="1">
        <f>(($D1066*'fnd base rates'!E$107)
+($E1066*'fnd base rates'!E$108)
+($F1066*'fnd base rates'!E$109)
+($G1066*'fnd base rates'!E$110)
+($H1066*'fnd base rates'!E$111)
+($I1066*'fnd base rates'!E$112)
+($J1066*'fnd base rates'!E$113)
+($K1066*'fnd base rates'!E$114)
+($M1066*'fnd base rates'!E$116)
+($N1066*'fnd base rates'!E$117)
+($O1066*'fnd base rates'!E$118)
+($P1066*VLOOKUP($S1066+12,rate_basefnd,5)))
*$R1066</f>
        <v>14629.276976526</v>
      </c>
      <c r="X1066" s="1">
        <f>(($D1066*'fnd base rates'!F$107)
+($E1066*'fnd base rates'!F$108)
+($F1066*'fnd base rates'!F$109)
+($G1066*'fnd base rates'!F$110)
+($H1066*'fnd base rates'!F$111)
+($I1066*'fnd base rates'!F$112)
+($J1066*'fnd base rates'!F$113)
+($K1066*'fnd base rates'!F$114)
+($M1066*'fnd base rates'!F$116)
+($N1066*'fnd base rates'!F$117)
+($O1066*'fnd base rates'!F$118)
+($P1066*VLOOKUP($S1066+12,rate_basefnd,6)))
*$R1066</f>
        <v>2634.7815015480001</v>
      </c>
      <c r="Y1066" s="1">
        <f>(($D1066*'fnd base rates'!G$107)
+($E1066*'fnd base rates'!G$108)
+($F1066*'fnd base rates'!G$109)
+($G1066*'fnd base rates'!G$110)
+($H1066*'fnd base rates'!G$111)
+($I1066*'fnd base rates'!G$112)
+($J1066*'fnd base rates'!G$113)
+($K1066*'fnd base rates'!G$114)
+($M1066*'fnd base rates'!G$116)
+($N1066*'fnd base rates'!G$117)
+($O1066*'fnd base rates'!G$118)
+($P1066*VLOOKUP($S1066+12,rate_basefnd,7)))
*$R1066</f>
        <v>487.95177684599997</v>
      </c>
      <c r="Z1066" s="1">
        <f>(($D1066*'fnd base rates'!H$107)
+($E1066*'fnd base rates'!H$108)
+($F1066*'fnd base rates'!H$109)
+($G1066*'fnd base rates'!H$110)
+($H1066*'fnd base rates'!H$111)
+($I1066*'fnd base rates'!H$112)
+($J1066*'fnd base rates'!H$113)
+($K1066*'fnd base rates'!H$114)
+($M1066*'fnd base rates'!H$116)
+($N1066*'fnd base rates'!H$117)
+($O1066*'fnd base rates'!H$118)
+($P1066*VLOOKUP($S1066+12,rate_basefnd,8)))</f>
        <v>2376.9216299999998</v>
      </c>
      <c r="AA1066" s="1">
        <f>(($D1066*'fnd base rates'!I$107)
+($E1066*'fnd base rates'!I$108)
+($F1066*'fnd base rates'!I$109)
+($G1066*'fnd base rates'!I$110)
+($H1066*'fnd base rates'!I$111)
+($I1066*'fnd base rates'!I$112)
+($J1066*'fnd base rates'!I$113)
+($K1066*'fnd base rates'!I$114)
+($M1066*'fnd base rates'!I$116)
+($N1066*'fnd base rates'!I$117)
+($O1066*'fnd base rates'!I$118)
+($P1066*VLOOKUP($S1066+12,rate_basefnd,9)))
*$R1066</f>
        <v>1269.2664000000002</v>
      </c>
      <c r="AB1066" s="1">
        <f>(($D1066*'fnd base rates'!J$107)
+($E1066*'fnd base rates'!J$108)
+($F1066*'fnd base rates'!J$109)
+($G1066*'fnd base rates'!J$110)
+($H1066*'fnd base rates'!J$111)
+($I1066*'fnd base rates'!J$112)
+($J1066*'fnd base rates'!J$113)
+($K1066*'fnd base rates'!J$114)
+($M1066*'fnd base rates'!J$116)
+($N1066*'fnd base rates'!J$117)
+($O1066*'fnd base rates'!J$118)
+($P1066*VLOOKUP($S1066+12,rate_basefnd,10)))
*$R1066</f>
        <v>1709.71056</v>
      </c>
      <c r="AC1066" s="1">
        <f>(($D1066*'fnd base rates'!K$107)
+($E1066*'fnd base rates'!K$108)
+($F1066*'fnd base rates'!K$109)
+($G1066*'fnd base rates'!K$110)
+($H1066*'fnd base rates'!K$111)
+($I1066*'fnd base rates'!K$112)
+($J1066*'fnd base rates'!K$113)
+($K1066*'fnd base rates'!K$114)
+($M1066*'fnd base rates'!K$116)
+($N1066*'fnd base rates'!K$117)
+($O1066*'fnd base rates'!K$118)
+($P1066*VLOOKUP($S1066+12,rate_basefnd,11)))
*$R1066</f>
        <v>3424.135750254</v>
      </c>
      <c r="AD1066" s="1">
        <f>(($D1066*'fnd base rates'!L$107)
+($E1066*'fnd base rates'!L$108)
+($F1066*'fnd base rates'!L$109)
+($G1066*'fnd base rates'!L$110)
+($H1066*'fnd base rates'!L$111)
+($I1066*'fnd base rates'!L$112)
+($J1066*'fnd base rates'!L$113)
+($K1066*'fnd base rates'!L$114)
+($M1066*'fnd base rates'!L$116)
+($N1066*'fnd base rates'!L$117)
+($O1066*'fnd base rates'!L$118)
+($P1066*VLOOKUP($S1066+12,rate_basefnd,12)))</f>
        <v>3688.5402180000001</v>
      </c>
      <c r="AE1066" s="1">
        <f>(($D1066*'fnd base rates'!M$107)
+($E1066*'fnd base rates'!M$108)
+($F1066*'fnd base rates'!M$109)
+($G1066*'fnd base rates'!M$110)
+($H1066*'fnd base rates'!M$111)
+($I1066*'fnd base rates'!M$112)
+($J1066*'fnd base rates'!M$113)
+($K1066*'fnd base rates'!M$114)
+($M1066*'fnd base rates'!M$116)
+($N1066*'fnd base rates'!M$117)
+($O1066*'fnd base rates'!M$118)
+($P1066*VLOOKUP($S1066+12,rate_basefnd,13)))</f>
        <v>0</v>
      </c>
      <c r="AF1066" s="4">
        <f t="shared" si="1223"/>
        <v>34096.432053576005</v>
      </c>
      <c r="AH1066" s="4">
        <f t="shared" si="1224"/>
        <v>3517239780</v>
      </c>
      <c r="AI1066" s="4" t="str">
        <f t="shared" si="1225"/>
        <v>3517</v>
      </c>
      <c r="AJ1066" s="2" t="str">
        <f t="shared" si="1226"/>
        <v>239</v>
      </c>
      <c r="AK1066" s="2" t="str">
        <f t="shared" si="1227"/>
        <v>780</v>
      </c>
      <c r="AL1066" s="4">
        <f t="shared" si="1228"/>
        <v>1</v>
      </c>
      <c r="AM1066" s="4">
        <f t="shared" si="1220"/>
        <v>3</v>
      </c>
      <c r="AN1066" s="4">
        <f t="shared" si="1229"/>
        <v>34096.432053576005</v>
      </c>
      <c r="AO1066" s="4">
        <f t="shared" si="1230"/>
        <v>11365</v>
      </c>
      <c r="AP1066" s="4">
        <f t="shared" si="1231"/>
        <v>0</v>
      </c>
      <c r="AQ1066" s="2">
        <v>11365</v>
      </c>
      <c r="AW1066" s="4">
        <v>11351</v>
      </c>
      <c r="AX1066" s="5">
        <f t="shared" si="1232"/>
        <v>14</v>
      </c>
      <c r="AY1066" s="4">
        <v>11365</v>
      </c>
      <c r="BB1066" s="4">
        <f t="shared" ref="BB1066" si="1264">BC1066-BA1066</f>
        <v>0</v>
      </c>
    </row>
    <row r="1067" spans="1:54" s="4" customFormat="1">
      <c r="A1067" s="278">
        <v>3518</v>
      </c>
      <c r="B1067" s="2">
        <v>3518149128</v>
      </c>
      <c r="C1067" s="10" t="s">
        <v>1204</v>
      </c>
      <c r="D1067" s="15">
        <f>'fnd enro'!D1067</f>
        <v>0</v>
      </c>
      <c r="E1067" s="15">
        <f>'fnd enro'!E1067</f>
        <v>0</v>
      </c>
      <c r="F1067" s="15">
        <f>'fnd enro'!F1067</f>
        <v>0</v>
      </c>
      <c r="G1067" s="15">
        <f>'fnd enro'!G1067</f>
        <v>0</v>
      </c>
      <c r="H1067" s="15">
        <f>'fnd enro'!H1067</f>
        <v>0</v>
      </c>
      <c r="I1067" s="15">
        <f>'fnd enro'!I1067</f>
        <v>22</v>
      </c>
      <c r="J1067" s="15">
        <f>'fnd enro'!J1067</f>
        <v>0</v>
      </c>
      <c r="K1067" s="16">
        <f>'fnd enro'!K1067</f>
        <v>0.84260000000000002</v>
      </c>
      <c r="L1067" s="15">
        <f>'fnd enro'!L1067</f>
        <v>0</v>
      </c>
      <c r="M1067" s="15">
        <f>'fnd enro'!M1067</f>
        <v>0</v>
      </c>
      <c r="N1067" s="15">
        <f>'fnd enro'!N1067</f>
        <v>0</v>
      </c>
      <c r="O1067" s="15">
        <f>'fnd enro'!O1067</f>
        <v>4</v>
      </c>
      <c r="P1067" s="15">
        <f>'fnd enro'!P1067</f>
        <v>18</v>
      </c>
      <c r="Q1067" s="15">
        <f>'fnd enro'!R1067</f>
        <v>22</v>
      </c>
      <c r="R1067" s="16">
        <f t="shared" si="1222"/>
        <v>1</v>
      </c>
      <c r="S1067" s="15">
        <f>VALUE('fnd enro'!Q1067)</f>
        <v>10</v>
      </c>
      <c r="T1067" s="2"/>
      <c r="U1067" s="1">
        <f>(($D1067*'fnd base rates'!C$107)
+($E1067*'fnd base rates'!C$108)
+($F1067*'fnd base rates'!C$109)
+($G1067*'fnd base rates'!C$110)
+($H1067*'fnd base rates'!C$111)
+($I1067*'fnd base rates'!C$112)
+($J1067*'fnd base rates'!C$113)
+($K1067*'fnd base rates'!C$114)
+($M1067*'fnd base rates'!C$116)
+($N1067*'fnd base rates'!C$117)
+($O1067*'fnd base rates'!C$118)
+($P1067*VLOOKUP($S1067+12,rate_basefnd,3)))
*$R1067</f>
        <v>12881.430445999998</v>
      </c>
      <c r="V1067" s="1">
        <f>(($D1067*'fnd base rates'!D$107)
+($E1067*'fnd base rates'!D$108)
+($F1067*'fnd base rates'!D$109)
+($G1067*'fnd base rates'!D$110)
+($H1067*'fnd base rates'!D$111)
+($I1067*'fnd base rates'!D$112)
+($J1067*'fnd base rates'!D$113)
+($K1067*'fnd base rates'!D$114)
+($M1067*'fnd base rates'!D$116)
+($N1067*'fnd base rates'!D$117)
+($O1067*'fnd base rates'!D$118)
+($P1067*VLOOKUP($S1067+12,rate_basefnd,4)))
*$R1067</f>
        <v>22691.22</v>
      </c>
      <c r="W1067" s="1">
        <f>(($D1067*'fnd base rates'!E$107)
+($E1067*'fnd base rates'!E$108)
+($F1067*'fnd base rates'!E$109)
+($G1067*'fnd base rates'!E$110)
+($H1067*'fnd base rates'!E$111)
+($I1067*'fnd base rates'!E$112)
+($J1067*'fnd base rates'!E$113)
+($K1067*'fnd base rates'!E$114)
+($M1067*'fnd base rates'!E$116)
+($N1067*'fnd base rates'!E$117)
+($O1067*'fnd base rates'!E$118)
+($P1067*VLOOKUP($S1067+12,rate_basefnd,5)))
*$R1067</f>
        <v>165972.195698</v>
      </c>
      <c r="X1067" s="1">
        <f>(($D1067*'fnd base rates'!F$107)
+($E1067*'fnd base rates'!F$108)
+($F1067*'fnd base rates'!F$109)
+($G1067*'fnd base rates'!F$110)
+($H1067*'fnd base rates'!F$111)
+($I1067*'fnd base rates'!F$112)
+($J1067*'fnd base rates'!F$113)
+($K1067*'fnd base rates'!F$114)
+($M1067*'fnd base rates'!F$116)
+($N1067*'fnd base rates'!F$117)
+($O1067*'fnd base rates'!F$118)
+($P1067*VLOOKUP($S1067+12,rate_basefnd,6)))
*$R1067</f>
        <v>19214.464404000006</v>
      </c>
      <c r="Y1067" s="1">
        <f>(($D1067*'fnd base rates'!G$107)
+($E1067*'fnd base rates'!G$108)
+($F1067*'fnd base rates'!G$109)
+($G1067*'fnd base rates'!G$110)
+($H1067*'fnd base rates'!G$111)
+($I1067*'fnd base rates'!G$112)
+($J1067*'fnd base rates'!G$113)
+($K1067*'fnd base rates'!G$114)
+($M1067*'fnd base rates'!G$116)
+($N1067*'fnd base rates'!G$117)
+($O1067*'fnd base rates'!G$118)
+($P1067*VLOOKUP($S1067+12,rate_basefnd,7)))
*$R1067</f>
        <v>6452.8550580000001</v>
      </c>
      <c r="Z1067" s="1">
        <f>(($D1067*'fnd base rates'!H$107)
+($E1067*'fnd base rates'!H$108)
+($F1067*'fnd base rates'!H$109)
+($G1067*'fnd base rates'!H$110)
+($H1067*'fnd base rates'!H$111)
+($I1067*'fnd base rates'!H$112)
+($J1067*'fnd base rates'!H$113)
+($K1067*'fnd base rates'!H$114)
+($M1067*'fnd base rates'!H$116)
+($N1067*'fnd base rates'!H$117)
+($O1067*'fnd base rates'!H$118)
+($P1067*VLOOKUP($S1067+12,rate_basefnd,8)))</f>
        <v>18293.878619999996</v>
      </c>
      <c r="AA1067" s="1">
        <f>(($D1067*'fnd base rates'!I$107)
+($E1067*'fnd base rates'!I$108)
+($F1067*'fnd base rates'!I$109)
+($G1067*'fnd base rates'!I$110)
+($H1067*'fnd base rates'!I$111)
+($I1067*'fnd base rates'!I$112)
+($J1067*'fnd base rates'!I$113)
+($K1067*'fnd base rates'!I$114)
+($M1067*'fnd base rates'!I$116)
+($N1067*'fnd base rates'!I$117)
+($O1067*'fnd base rates'!I$118)
+($P1067*VLOOKUP($S1067+12,rate_basefnd,9)))
*$R1067</f>
        <v>11589.92</v>
      </c>
      <c r="AB1067" s="1">
        <f>(($D1067*'fnd base rates'!J$107)
+($E1067*'fnd base rates'!J$108)
+($F1067*'fnd base rates'!J$109)
+($G1067*'fnd base rates'!J$110)
+($H1067*'fnd base rates'!J$111)
+($I1067*'fnd base rates'!J$112)
+($J1067*'fnd base rates'!J$113)
+($K1067*'fnd base rates'!J$114)
+($M1067*'fnd base rates'!J$116)
+($N1067*'fnd base rates'!J$117)
+($O1067*'fnd base rates'!J$118)
+($P1067*VLOOKUP($S1067+12,rate_basefnd,10)))
*$R1067</f>
        <v>24456.44</v>
      </c>
      <c r="AC1067" s="1">
        <f>(($D1067*'fnd base rates'!K$107)
+($E1067*'fnd base rates'!K$108)
+($F1067*'fnd base rates'!K$109)
+($G1067*'fnd base rates'!K$110)
+($H1067*'fnd base rates'!K$111)
+($I1067*'fnd base rates'!K$112)
+($J1067*'fnd base rates'!K$113)
+($K1067*'fnd base rates'!K$114)
+($M1067*'fnd base rates'!K$116)
+($N1067*'fnd base rates'!K$117)
+($O1067*'fnd base rates'!K$118)
+($P1067*VLOOKUP($S1067+12,rate_basefnd,11)))
*$R1067</f>
        <v>25219.748242000001</v>
      </c>
      <c r="AD1067" s="1">
        <f>(($D1067*'fnd base rates'!L$107)
+($E1067*'fnd base rates'!L$108)
+($F1067*'fnd base rates'!L$109)
+($G1067*'fnd base rates'!L$110)
+($H1067*'fnd base rates'!L$111)
+($I1067*'fnd base rates'!L$112)
+($J1067*'fnd base rates'!L$113)
+($K1067*'fnd base rates'!L$114)
+($M1067*'fnd base rates'!L$116)
+($N1067*'fnd base rates'!L$117)
+($O1067*'fnd base rates'!L$118)
+($P1067*VLOOKUP($S1067+12,rate_basefnd,12)))</f>
        <v>37441.854932000002</v>
      </c>
      <c r="AE1067" s="1">
        <f>(($D1067*'fnd base rates'!M$107)
+($E1067*'fnd base rates'!M$108)
+($F1067*'fnd base rates'!M$109)
+($G1067*'fnd base rates'!M$110)
+($H1067*'fnd base rates'!M$111)
+($I1067*'fnd base rates'!M$112)
+($J1067*'fnd base rates'!M$113)
+($K1067*'fnd base rates'!M$114)
+($M1067*'fnd base rates'!M$116)
+($N1067*'fnd base rates'!M$117)
+($O1067*'fnd base rates'!M$118)
+($P1067*VLOOKUP($S1067+12,rate_basefnd,13)))</f>
        <v>0</v>
      </c>
      <c r="AF1067" s="4">
        <f t="shared" si="1223"/>
        <v>344214.0074</v>
      </c>
      <c r="AH1067" s="4">
        <f t="shared" si="1224"/>
        <v>3518149128</v>
      </c>
      <c r="AI1067" s="4" t="str">
        <f t="shared" si="1225"/>
        <v>3518</v>
      </c>
      <c r="AJ1067" s="2" t="str">
        <f t="shared" si="1226"/>
        <v>149</v>
      </c>
      <c r="AK1067" s="2" t="str">
        <f t="shared" si="1227"/>
        <v>128</v>
      </c>
      <c r="AL1067" s="4">
        <f t="shared" si="1228"/>
        <v>1</v>
      </c>
      <c r="AM1067" s="4">
        <f t="shared" si="1220"/>
        <v>22</v>
      </c>
      <c r="AN1067" s="4">
        <f t="shared" si="1229"/>
        <v>344214.0074</v>
      </c>
      <c r="AO1067" s="4">
        <f t="shared" si="1230"/>
        <v>15646</v>
      </c>
      <c r="AP1067" s="4">
        <f t="shared" si="1231"/>
        <v>0</v>
      </c>
      <c r="AQ1067" s="2">
        <v>15646</v>
      </c>
      <c r="AW1067" s="4">
        <v>15576</v>
      </c>
      <c r="AX1067" s="5">
        <f t="shared" si="1232"/>
        <v>70</v>
      </c>
      <c r="AY1067" s="4">
        <v>15646</v>
      </c>
      <c r="BB1067" s="4">
        <f t="shared" ref="BB1067" si="1265">BC1067-BA1067</f>
        <v>0</v>
      </c>
    </row>
    <row r="1068" spans="1:54" s="4" customFormat="1">
      <c r="A1068" s="278">
        <v>3518</v>
      </c>
      <c r="B1068" s="2">
        <v>3518149149</v>
      </c>
      <c r="C1068" s="10" t="s">
        <v>1204</v>
      </c>
      <c r="D1068" s="15">
        <f>'fnd enro'!D1068</f>
        <v>0</v>
      </c>
      <c r="E1068" s="15">
        <f>'fnd enro'!E1068</f>
        <v>0</v>
      </c>
      <c r="F1068" s="15">
        <f>'fnd enro'!F1068</f>
        <v>0</v>
      </c>
      <c r="G1068" s="15">
        <f>'fnd enro'!G1068</f>
        <v>0</v>
      </c>
      <c r="H1068" s="15">
        <f>'fnd enro'!H1068</f>
        <v>0</v>
      </c>
      <c r="I1068" s="15">
        <f>'fnd enro'!I1068</f>
        <v>128</v>
      </c>
      <c r="J1068" s="15">
        <f>'fnd enro'!J1068</f>
        <v>0</v>
      </c>
      <c r="K1068" s="16">
        <f>'fnd enro'!K1068</f>
        <v>4.9024000000000001</v>
      </c>
      <c r="L1068" s="15">
        <f>'fnd enro'!L1068</f>
        <v>0</v>
      </c>
      <c r="M1068" s="15">
        <f>'fnd enro'!M1068</f>
        <v>0</v>
      </c>
      <c r="N1068" s="15">
        <f>'fnd enro'!N1068</f>
        <v>0</v>
      </c>
      <c r="O1068" s="15">
        <f>'fnd enro'!O1068</f>
        <v>46</v>
      </c>
      <c r="P1068" s="15">
        <f>'fnd enro'!P1068</f>
        <v>117</v>
      </c>
      <c r="Q1068" s="15">
        <f>'fnd enro'!R1068</f>
        <v>128</v>
      </c>
      <c r="R1068" s="16">
        <f t="shared" si="1222"/>
        <v>1</v>
      </c>
      <c r="S1068" s="15">
        <f>VALUE('fnd enro'!Q1068)</f>
        <v>12</v>
      </c>
      <c r="T1068" s="2"/>
      <c r="U1068" s="1">
        <f>(($D1068*'fnd base rates'!C$107)
+($E1068*'fnd base rates'!C$108)
+($F1068*'fnd base rates'!C$109)
+($G1068*'fnd base rates'!C$110)
+($H1068*'fnd base rates'!C$111)
+($I1068*'fnd base rates'!C$112)
+($J1068*'fnd base rates'!C$113)
+($K1068*'fnd base rates'!C$114)
+($M1068*'fnd base rates'!C$116)
+($N1068*'fnd base rates'!C$117)
+($O1068*'fnd base rates'!C$118)
+($P1068*VLOOKUP($S1068+12,rate_basefnd,3)))
*$R1068</f>
        <v>78237.903503999987</v>
      </c>
      <c r="V1068" s="1">
        <f>(($D1068*'fnd base rates'!D$107)
+($E1068*'fnd base rates'!D$108)
+($F1068*'fnd base rates'!D$109)
+($G1068*'fnd base rates'!D$110)
+($H1068*'fnd base rates'!D$111)
+($I1068*'fnd base rates'!D$112)
+($J1068*'fnd base rates'!D$113)
+($K1068*'fnd base rates'!D$114)
+($M1068*'fnd base rates'!D$116)
+($N1068*'fnd base rates'!D$117)
+($O1068*'fnd base rates'!D$118)
+($P1068*VLOOKUP($S1068+12,rate_basefnd,4)))
*$R1068</f>
        <v>141794.04999999999</v>
      </c>
      <c r="W1068" s="1">
        <f>(($D1068*'fnd base rates'!E$107)
+($E1068*'fnd base rates'!E$108)
+($F1068*'fnd base rates'!E$109)
+($G1068*'fnd base rates'!E$110)
+($H1068*'fnd base rates'!E$111)
+($I1068*'fnd base rates'!E$112)
+($J1068*'fnd base rates'!E$113)
+($K1068*'fnd base rates'!E$114)
+($M1068*'fnd base rates'!E$116)
+($N1068*'fnd base rates'!E$117)
+($O1068*'fnd base rates'!E$118)
+($P1068*VLOOKUP($S1068+12,rate_basefnd,5)))
*$R1068</f>
        <v>1051635.1431519999</v>
      </c>
      <c r="X1068" s="1">
        <f>(($D1068*'fnd base rates'!F$107)
+($E1068*'fnd base rates'!F$108)
+($F1068*'fnd base rates'!F$109)
+($G1068*'fnd base rates'!F$110)
+($H1068*'fnd base rates'!F$111)
+($I1068*'fnd base rates'!F$112)
+($J1068*'fnd base rates'!F$113)
+($K1068*'fnd base rates'!F$114)
+($M1068*'fnd base rates'!F$116)
+($N1068*'fnd base rates'!F$117)
+($O1068*'fnd base rates'!F$118)
+($P1068*VLOOKUP($S1068+12,rate_basefnd,6)))
*$R1068</f>
        <v>115202.79289600001</v>
      </c>
      <c r="Y1068" s="1">
        <f>(($D1068*'fnd base rates'!G$107)
+($E1068*'fnd base rates'!G$108)
+($F1068*'fnd base rates'!G$109)
+($G1068*'fnd base rates'!G$110)
+($H1068*'fnd base rates'!G$111)
+($I1068*'fnd base rates'!G$112)
+($J1068*'fnd base rates'!G$113)
+($K1068*'fnd base rates'!G$114)
+($M1068*'fnd base rates'!G$116)
+($N1068*'fnd base rates'!G$117)
+($O1068*'fnd base rates'!G$118)
+($P1068*VLOOKUP($S1068+12,rate_basefnd,7)))
*$R1068</f>
        <v>41531.395791999996</v>
      </c>
      <c r="Z1068" s="1">
        <f>(($D1068*'fnd base rates'!H$107)
+($E1068*'fnd base rates'!H$108)
+($F1068*'fnd base rates'!H$109)
+($G1068*'fnd base rates'!H$110)
+($H1068*'fnd base rates'!H$111)
+($I1068*'fnd base rates'!H$112)
+($J1068*'fnd base rates'!H$113)
+($K1068*'fnd base rates'!H$114)
+($M1068*'fnd base rates'!H$116)
+($N1068*'fnd base rates'!H$117)
+($O1068*'fnd base rates'!H$118)
+($P1068*VLOOKUP($S1068+12,rate_basefnd,8)))</f>
        <v>109333.57287999999</v>
      </c>
      <c r="AA1068" s="1">
        <f>(($D1068*'fnd base rates'!I$107)
+($E1068*'fnd base rates'!I$108)
+($F1068*'fnd base rates'!I$109)
+($G1068*'fnd base rates'!I$110)
+($H1068*'fnd base rates'!I$111)
+($I1068*'fnd base rates'!I$112)
+($J1068*'fnd base rates'!I$113)
+($K1068*'fnd base rates'!I$114)
+($M1068*'fnd base rates'!I$116)
+($N1068*'fnd base rates'!I$117)
+($O1068*'fnd base rates'!I$118)
+($P1068*VLOOKUP($S1068+12,rate_basefnd,9)))
*$R1068</f>
        <v>71408.350000000006</v>
      </c>
      <c r="AB1068" s="1">
        <f>(($D1068*'fnd base rates'!J$107)
+($E1068*'fnd base rates'!J$108)
+($F1068*'fnd base rates'!J$109)
+($G1068*'fnd base rates'!J$110)
+($H1068*'fnd base rates'!J$111)
+($I1068*'fnd base rates'!J$112)
+($J1068*'fnd base rates'!J$113)
+($K1068*'fnd base rates'!J$114)
+($M1068*'fnd base rates'!J$116)
+($N1068*'fnd base rates'!J$117)
+($O1068*'fnd base rates'!J$118)
+($P1068*VLOOKUP($S1068+12,rate_basefnd,10)))
*$R1068</f>
        <v>155849.22</v>
      </c>
      <c r="AC1068" s="1">
        <f>(($D1068*'fnd base rates'!K$107)
+($E1068*'fnd base rates'!K$108)
+($F1068*'fnd base rates'!K$109)
+($G1068*'fnd base rates'!K$110)
+($H1068*'fnd base rates'!K$111)
+($I1068*'fnd base rates'!K$112)
+($J1068*'fnd base rates'!K$113)
+($K1068*'fnd base rates'!K$114)
+($M1068*'fnd base rates'!K$116)
+($N1068*'fnd base rates'!K$117)
+($O1068*'fnd base rates'!K$118)
+($P1068*VLOOKUP($S1068+12,rate_basefnd,11)))
*$R1068</f>
        <v>152577.853408</v>
      </c>
      <c r="AD1068" s="1">
        <f>(($D1068*'fnd base rates'!L$107)
+($E1068*'fnd base rates'!L$108)
+($F1068*'fnd base rates'!L$109)
+($G1068*'fnd base rates'!L$110)
+($H1068*'fnd base rates'!L$111)
+($I1068*'fnd base rates'!L$112)
+($J1068*'fnd base rates'!L$113)
+($K1068*'fnd base rates'!L$114)
+($M1068*'fnd base rates'!L$116)
+($N1068*'fnd base rates'!L$117)
+($O1068*'fnd base rates'!L$118)
+($P1068*VLOOKUP($S1068+12,rate_basefnd,12)))</f>
        <v>233247.55596799997</v>
      </c>
      <c r="AE1068" s="1">
        <f>(($D1068*'fnd base rates'!M$107)
+($E1068*'fnd base rates'!M$108)
+($F1068*'fnd base rates'!M$109)
+($G1068*'fnd base rates'!M$110)
+($H1068*'fnd base rates'!M$111)
+($I1068*'fnd base rates'!M$112)
+($J1068*'fnd base rates'!M$113)
+($K1068*'fnd base rates'!M$114)
+($M1068*'fnd base rates'!M$116)
+($N1068*'fnd base rates'!M$117)
+($O1068*'fnd base rates'!M$118)
+($P1068*VLOOKUP($S1068+12,rate_basefnd,13)))</f>
        <v>0</v>
      </c>
      <c r="AF1068" s="4">
        <f t="shared" si="1223"/>
        <v>2150817.8375999997</v>
      </c>
      <c r="AH1068" s="4">
        <f t="shared" si="1224"/>
        <v>3518149149</v>
      </c>
      <c r="AI1068" s="4" t="str">
        <f t="shared" si="1225"/>
        <v>3518</v>
      </c>
      <c r="AJ1068" s="2" t="str">
        <f t="shared" si="1226"/>
        <v>149</v>
      </c>
      <c r="AK1068" s="2" t="str">
        <f t="shared" si="1227"/>
        <v>149</v>
      </c>
      <c r="AL1068" s="4">
        <f t="shared" si="1228"/>
        <v>1</v>
      </c>
      <c r="AM1068" s="4">
        <f t="shared" si="1220"/>
        <v>128</v>
      </c>
      <c r="AN1068" s="4">
        <f t="shared" si="1229"/>
        <v>2150817.8375999997</v>
      </c>
      <c r="AO1068" s="4">
        <f t="shared" si="1230"/>
        <v>16803</v>
      </c>
      <c r="AP1068" s="4">
        <f t="shared" si="1231"/>
        <v>0</v>
      </c>
      <c r="AQ1068" s="2">
        <v>16803</v>
      </c>
      <c r="AW1068" s="4">
        <v>16682</v>
      </c>
      <c r="AX1068" s="5">
        <f t="shared" si="1232"/>
        <v>121</v>
      </c>
      <c r="AY1068" s="4">
        <v>16803</v>
      </c>
      <c r="BB1068" s="4">
        <f t="shared" ref="BB1068" si="1266">BC1068-BA1068</f>
        <v>0</v>
      </c>
    </row>
    <row r="1069" spans="1:54" s="4" customFormat="1">
      <c r="A1069" s="278">
        <v>3518</v>
      </c>
      <c r="B1069" s="2">
        <v>3518149181</v>
      </c>
      <c r="C1069" s="10" t="s">
        <v>1204</v>
      </c>
      <c r="D1069" s="15">
        <f>'fnd enro'!D1069</f>
        <v>0</v>
      </c>
      <c r="E1069" s="15">
        <f>'fnd enro'!E1069</f>
        <v>0</v>
      </c>
      <c r="F1069" s="15">
        <f>'fnd enro'!F1069</f>
        <v>0</v>
      </c>
      <c r="G1069" s="15">
        <f>'fnd enro'!G1069</f>
        <v>0</v>
      </c>
      <c r="H1069" s="15">
        <f>'fnd enro'!H1069</f>
        <v>0</v>
      </c>
      <c r="I1069" s="15">
        <f>'fnd enro'!I1069</f>
        <v>9</v>
      </c>
      <c r="J1069" s="15">
        <f>'fnd enro'!J1069</f>
        <v>0</v>
      </c>
      <c r="K1069" s="16">
        <f>'fnd enro'!K1069</f>
        <v>0.34470000000000001</v>
      </c>
      <c r="L1069" s="15">
        <f>'fnd enro'!L1069</f>
        <v>0</v>
      </c>
      <c r="M1069" s="15">
        <f>'fnd enro'!M1069</f>
        <v>0</v>
      </c>
      <c r="N1069" s="15">
        <f>'fnd enro'!N1069</f>
        <v>0</v>
      </c>
      <c r="O1069" s="15">
        <f>'fnd enro'!O1069</f>
        <v>2</v>
      </c>
      <c r="P1069" s="15">
        <f>'fnd enro'!P1069</f>
        <v>7</v>
      </c>
      <c r="Q1069" s="15">
        <f>'fnd enro'!R1069</f>
        <v>9</v>
      </c>
      <c r="R1069" s="16">
        <f t="shared" si="1222"/>
        <v>1</v>
      </c>
      <c r="S1069" s="15">
        <f>VALUE('fnd enro'!Q1069)</f>
        <v>9</v>
      </c>
      <c r="T1069" s="2"/>
      <c r="U1069" s="1">
        <f>(($D1069*'fnd base rates'!C$107)
+($E1069*'fnd base rates'!C$108)
+($F1069*'fnd base rates'!C$109)
+($G1069*'fnd base rates'!C$110)
+($H1069*'fnd base rates'!C$111)
+($I1069*'fnd base rates'!C$112)
+($J1069*'fnd base rates'!C$113)
+($K1069*'fnd base rates'!C$114)
+($M1069*'fnd base rates'!C$116)
+($N1069*'fnd base rates'!C$117)
+($O1069*'fnd base rates'!C$118)
+($P1069*VLOOKUP($S1069+12,rate_basefnd,3)))
*$R1069</f>
        <v>5258.5306369999998</v>
      </c>
      <c r="V1069" s="1">
        <f>(($D1069*'fnd base rates'!D$107)
+($E1069*'fnd base rates'!D$108)
+($F1069*'fnd base rates'!D$109)
+($G1069*'fnd base rates'!D$110)
+($H1069*'fnd base rates'!D$111)
+($I1069*'fnd base rates'!D$112)
+($J1069*'fnd base rates'!D$113)
+($K1069*'fnd base rates'!D$114)
+($M1069*'fnd base rates'!D$116)
+($N1069*'fnd base rates'!D$117)
+($O1069*'fnd base rates'!D$118)
+($P1069*VLOOKUP($S1069+12,rate_basefnd,4)))
*$R1069</f>
        <v>9136.77</v>
      </c>
      <c r="W1069" s="1">
        <f>(($D1069*'fnd base rates'!E$107)
+($E1069*'fnd base rates'!E$108)
+($F1069*'fnd base rates'!E$109)
+($G1069*'fnd base rates'!E$110)
+($H1069*'fnd base rates'!E$111)
+($I1069*'fnd base rates'!E$112)
+($J1069*'fnd base rates'!E$113)
+($K1069*'fnd base rates'!E$114)
+($M1069*'fnd base rates'!E$116)
+($N1069*'fnd base rates'!E$117)
+($O1069*'fnd base rates'!E$118)
+($P1069*VLOOKUP($S1069+12,rate_basefnd,5)))
*$R1069</f>
        <v>66321.637331000005</v>
      </c>
      <c r="X1069" s="1">
        <f>(($D1069*'fnd base rates'!F$107)
+($E1069*'fnd base rates'!F$108)
+($F1069*'fnd base rates'!F$109)
+($G1069*'fnd base rates'!F$110)
+($H1069*'fnd base rates'!F$111)
+($I1069*'fnd base rates'!F$112)
+($J1069*'fnd base rates'!F$113)
+($K1069*'fnd base rates'!F$114)
+($M1069*'fnd base rates'!F$116)
+($N1069*'fnd base rates'!F$117)
+($O1069*'fnd base rates'!F$118)
+($P1069*VLOOKUP($S1069+12,rate_basefnd,6)))
*$R1069</f>
        <v>7915.0154379999994</v>
      </c>
      <c r="Y1069" s="1">
        <f>(($D1069*'fnd base rates'!G$107)
+($E1069*'fnd base rates'!G$108)
+($F1069*'fnd base rates'!G$109)
+($G1069*'fnd base rates'!G$110)
+($H1069*'fnd base rates'!G$111)
+($I1069*'fnd base rates'!G$112)
+($J1069*'fnd base rates'!G$113)
+($K1069*'fnd base rates'!G$114)
+($M1069*'fnd base rates'!G$116)
+($N1069*'fnd base rates'!G$117)
+($O1069*'fnd base rates'!G$118)
+($P1069*VLOOKUP($S1069+12,rate_basefnd,7)))
*$R1069</f>
        <v>2560.4052510000001</v>
      </c>
      <c r="Z1069" s="1">
        <f>(($D1069*'fnd base rates'!H$107)
+($E1069*'fnd base rates'!H$108)
+($F1069*'fnd base rates'!H$109)
+($G1069*'fnd base rates'!H$110)
+($H1069*'fnd base rates'!H$111)
+($I1069*'fnd base rates'!H$112)
+($J1069*'fnd base rates'!H$113)
+($K1069*'fnd base rates'!H$114)
+($M1069*'fnd base rates'!H$116)
+($N1069*'fnd base rates'!H$117)
+($O1069*'fnd base rates'!H$118)
+($P1069*VLOOKUP($S1069+12,rate_basefnd,8)))</f>
        <v>7508.2348899999997</v>
      </c>
      <c r="AA1069" s="1">
        <f>(($D1069*'fnd base rates'!I$107)
+($E1069*'fnd base rates'!I$108)
+($F1069*'fnd base rates'!I$109)
+($G1069*'fnd base rates'!I$110)
+($H1069*'fnd base rates'!I$111)
+($I1069*'fnd base rates'!I$112)
+($J1069*'fnd base rates'!I$113)
+($K1069*'fnd base rates'!I$114)
+($M1069*'fnd base rates'!I$116)
+($N1069*'fnd base rates'!I$117)
+($O1069*'fnd base rates'!I$118)
+($P1069*VLOOKUP($S1069+12,rate_basefnd,9)))
*$R1069</f>
        <v>4685.42</v>
      </c>
      <c r="AB1069" s="1">
        <f>(($D1069*'fnd base rates'!J$107)
+($E1069*'fnd base rates'!J$108)
+($F1069*'fnd base rates'!J$109)
+($G1069*'fnd base rates'!J$110)
+($H1069*'fnd base rates'!J$111)
+($I1069*'fnd base rates'!J$112)
+($J1069*'fnd base rates'!J$113)
+($K1069*'fnd base rates'!J$114)
+($M1069*'fnd base rates'!J$116)
+($N1069*'fnd base rates'!J$117)
+($O1069*'fnd base rates'!J$118)
+($P1069*VLOOKUP($S1069+12,rate_basefnd,10)))
*$R1069</f>
        <v>9600.7199999999993</v>
      </c>
      <c r="AC1069" s="1">
        <f>(($D1069*'fnd base rates'!K$107)
+($E1069*'fnd base rates'!K$108)
+($F1069*'fnd base rates'!K$109)
+($G1069*'fnd base rates'!K$110)
+($H1069*'fnd base rates'!K$111)
+($I1069*'fnd base rates'!K$112)
+($J1069*'fnd base rates'!K$113)
+($K1069*'fnd base rates'!K$114)
+($M1069*'fnd base rates'!K$116)
+($N1069*'fnd base rates'!K$117)
+($O1069*'fnd base rates'!K$118)
+($P1069*VLOOKUP($S1069+12,rate_basefnd,11)))
*$R1069</f>
        <v>10410.686099</v>
      </c>
      <c r="AD1069" s="1">
        <f>(($D1069*'fnd base rates'!L$107)
+($E1069*'fnd base rates'!L$108)
+($F1069*'fnd base rates'!L$109)
+($G1069*'fnd base rates'!L$110)
+($H1069*'fnd base rates'!L$111)
+($I1069*'fnd base rates'!L$112)
+($J1069*'fnd base rates'!L$113)
+($K1069*'fnd base rates'!L$114)
+($M1069*'fnd base rates'!L$116)
+($N1069*'fnd base rates'!L$117)
+($O1069*'fnd base rates'!L$118)
+($P1069*VLOOKUP($S1069+12,rate_basefnd,12)))</f>
        <v>15086.080653999999</v>
      </c>
      <c r="AE1069" s="1">
        <f>(($D1069*'fnd base rates'!M$107)
+($E1069*'fnd base rates'!M$108)
+($F1069*'fnd base rates'!M$109)
+($G1069*'fnd base rates'!M$110)
+($H1069*'fnd base rates'!M$111)
+($I1069*'fnd base rates'!M$112)
+($J1069*'fnd base rates'!M$113)
+($K1069*'fnd base rates'!M$114)
+($M1069*'fnd base rates'!M$116)
+($N1069*'fnd base rates'!M$117)
+($O1069*'fnd base rates'!M$118)
+($P1069*VLOOKUP($S1069+12,rate_basefnd,13)))</f>
        <v>0</v>
      </c>
      <c r="AF1069" s="4">
        <f t="shared" si="1223"/>
        <v>138483.50030000001</v>
      </c>
      <c r="AH1069" s="4">
        <f t="shared" si="1224"/>
        <v>3518149181</v>
      </c>
      <c r="AI1069" s="4" t="str">
        <f t="shared" si="1225"/>
        <v>3518</v>
      </c>
      <c r="AJ1069" s="2" t="str">
        <f t="shared" si="1226"/>
        <v>149</v>
      </c>
      <c r="AK1069" s="2" t="str">
        <f t="shared" si="1227"/>
        <v>181</v>
      </c>
      <c r="AL1069" s="4">
        <f t="shared" si="1228"/>
        <v>1</v>
      </c>
      <c r="AM1069" s="4">
        <f t="shared" si="1220"/>
        <v>9</v>
      </c>
      <c r="AN1069" s="4">
        <f t="shared" si="1229"/>
        <v>138483.50030000001</v>
      </c>
      <c r="AO1069" s="4">
        <f t="shared" si="1230"/>
        <v>15387</v>
      </c>
      <c r="AP1069" s="4">
        <f t="shared" si="1231"/>
        <v>0</v>
      </c>
      <c r="AQ1069" s="2">
        <v>15387</v>
      </c>
      <c r="AW1069" s="4">
        <v>15326</v>
      </c>
      <c r="AX1069" s="5">
        <f t="shared" si="1232"/>
        <v>61</v>
      </c>
      <c r="AY1069" s="4">
        <v>15387</v>
      </c>
      <c r="BB1069" s="4">
        <f t="shared" ref="BB1069" si="1267">BC1069-BA1069</f>
        <v>0</v>
      </c>
    </row>
    <row r="1070" spans="1:54" s="4" customFormat="1">
      <c r="A1070" s="278"/>
      <c r="B1070" s="2"/>
      <c r="C1070" s="10"/>
      <c r="D1070" s="15"/>
      <c r="E1070" s="15"/>
      <c r="F1070" s="15"/>
      <c r="G1070" s="15"/>
      <c r="H1070" s="15"/>
      <c r="I1070" s="15"/>
      <c r="J1070" s="15"/>
      <c r="K1070" s="16"/>
      <c r="L1070" s="15"/>
      <c r="M1070" s="15"/>
      <c r="N1070" s="15"/>
      <c r="O1070" s="15"/>
      <c r="P1070" s="15"/>
      <c r="Q1070" s="15"/>
      <c r="R1070" s="16"/>
      <c r="S1070" s="15"/>
      <c r="T1070" s="2"/>
      <c r="U1070" s="1"/>
      <c r="V1070" s="1"/>
      <c r="W1070" s="1"/>
      <c r="X1070" s="1"/>
      <c r="Y1070" s="1"/>
      <c r="Z1070" s="1"/>
      <c r="AA1070" s="1"/>
      <c r="AB1070" s="1"/>
      <c r="AC1070" s="1"/>
      <c r="AD1070" s="1"/>
      <c r="AE1070" s="1"/>
      <c r="AJ1070" s="2"/>
      <c r="AK1070" s="2"/>
      <c r="AQ1070" s="2"/>
    </row>
    <row r="1071" spans="1:54" s="4" customFormat="1">
      <c r="A1071" s="278"/>
      <c r="B1071" s="2"/>
      <c r="C1071" s="10"/>
      <c r="D1071" s="15"/>
      <c r="E1071" s="15"/>
      <c r="F1071" s="15"/>
      <c r="G1071" s="15"/>
      <c r="H1071" s="15"/>
      <c r="I1071" s="15"/>
      <c r="J1071" s="15"/>
      <c r="K1071" s="16"/>
      <c r="L1071" s="15"/>
      <c r="M1071" s="15"/>
      <c r="N1071" s="15"/>
      <c r="O1071" s="15"/>
      <c r="P1071" s="15"/>
      <c r="Q1071" s="15"/>
      <c r="R1071" s="16"/>
      <c r="S1071" s="15"/>
      <c r="T1071" s="2"/>
      <c r="U1071" s="1"/>
      <c r="V1071" s="1"/>
      <c r="W1071" s="1"/>
      <c r="X1071" s="1"/>
      <c r="Y1071" s="1"/>
      <c r="Z1071" s="1"/>
      <c r="AA1071" s="1"/>
      <c r="AB1071" s="1"/>
      <c r="AC1071" s="1"/>
      <c r="AD1071" s="1"/>
      <c r="AE1071" s="1"/>
      <c r="AJ1071" s="2"/>
      <c r="AK1071" s="2"/>
      <c r="AQ1071" s="2"/>
    </row>
    <row r="1072" spans="1:54" s="4" customFormat="1">
      <c r="A1072" s="278"/>
      <c r="B1072" s="2"/>
      <c r="C1072" s="10"/>
      <c r="D1072" s="15"/>
      <c r="E1072" s="15"/>
      <c r="F1072" s="15"/>
      <c r="G1072" s="15"/>
      <c r="H1072" s="15"/>
      <c r="I1072" s="15"/>
      <c r="J1072" s="15"/>
      <c r="K1072" s="16"/>
      <c r="L1072" s="15"/>
      <c r="M1072" s="15"/>
      <c r="N1072" s="15"/>
      <c r="O1072" s="15"/>
      <c r="P1072" s="15"/>
      <c r="Q1072" s="15"/>
      <c r="R1072" s="16"/>
      <c r="S1072" s="15"/>
      <c r="T1072" s="2"/>
      <c r="U1072" s="1"/>
      <c r="V1072" s="1"/>
      <c r="W1072" s="1"/>
      <c r="X1072" s="1"/>
      <c r="Y1072" s="1"/>
      <c r="Z1072" s="1"/>
      <c r="AA1072" s="1"/>
      <c r="AB1072" s="1"/>
      <c r="AC1072" s="1"/>
      <c r="AD1072" s="1"/>
      <c r="AE1072" s="1"/>
      <c r="AJ1072" s="2"/>
      <c r="AK1072" s="2"/>
      <c r="AQ1072" s="2"/>
    </row>
    <row r="1073" spans="1:43" s="4" customFormat="1">
      <c r="A1073" s="278"/>
      <c r="B1073" s="2"/>
      <c r="C1073" s="10"/>
      <c r="D1073" s="15"/>
      <c r="E1073" s="15"/>
      <c r="F1073" s="15"/>
      <c r="G1073" s="15"/>
      <c r="H1073" s="15"/>
      <c r="I1073" s="15"/>
      <c r="J1073" s="15"/>
      <c r="K1073" s="16"/>
      <c r="L1073" s="15"/>
      <c r="M1073" s="15"/>
      <c r="N1073" s="15"/>
      <c r="O1073" s="15"/>
      <c r="P1073" s="15"/>
      <c r="Q1073" s="15"/>
      <c r="R1073" s="16"/>
      <c r="S1073" s="15"/>
      <c r="T1073" s="2"/>
      <c r="U1073" s="1"/>
      <c r="V1073" s="1"/>
      <c r="W1073" s="1"/>
      <c r="X1073" s="1"/>
      <c r="Y1073" s="1"/>
      <c r="Z1073" s="1"/>
      <c r="AA1073" s="1"/>
      <c r="AB1073" s="1"/>
      <c r="AC1073" s="1"/>
      <c r="AD1073" s="1"/>
      <c r="AE1073" s="1"/>
      <c r="AJ1073" s="2"/>
      <c r="AK1073" s="2"/>
      <c r="AQ1073" s="2"/>
    </row>
    <row r="1074" spans="1:43" s="4" customFormat="1">
      <c r="A1074" s="278"/>
      <c r="B1074" s="2"/>
      <c r="C1074" s="10"/>
      <c r="D1074" s="15"/>
      <c r="E1074" s="15"/>
      <c r="F1074" s="15"/>
      <c r="G1074" s="15"/>
      <c r="H1074" s="15"/>
      <c r="I1074" s="15"/>
      <c r="J1074" s="15"/>
      <c r="K1074" s="16"/>
      <c r="L1074" s="15"/>
      <c r="M1074" s="15"/>
      <c r="N1074" s="15"/>
      <c r="O1074" s="15"/>
      <c r="P1074" s="15"/>
      <c r="Q1074" s="15"/>
      <c r="R1074" s="16"/>
      <c r="S1074" s="15"/>
      <c r="T1074" s="2"/>
      <c r="U1074" s="1"/>
      <c r="V1074" s="1"/>
      <c r="W1074" s="1"/>
      <c r="X1074" s="1"/>
      <c r="Y1074" s="1"/>
      <c r="Z1074" s="1"/>
      <c r="AA1074" s="1"/>
      <c r="AB1074" s="1"/>
      <c r="AC1074" s="1"/>
      <c r="AD1074" s="1"/>
      <c r="AE1074" s="1"/>
      <c r="AJ1074" s="2"/>
      <c r="AK1074" s="2"/>
      <c r="AQ1074" s="2"/>
    </row>
    <row r="1075" spans="1:43" s="4" customFormat="1">
      <c r="A1075" s="278"/>
      <c r="B1075" s="2"/>
      <c r="C1075" s="10"/>
      <c r="D1075" s="15"/>
      <c r="E1075" s="15"/>
      <c r="F1075" s="15"/>
      <c r="G1075" s="15"/>
      <c r="H1075" s="15"/>
      <c r="I1075" s="15"/>
      <c r="J1075" s="15"/>
      <c r="K1075" s="16"/>
      <c r="L1075" s="15"/>
      <c r="M1075" s="15"/>
      <c r="N1075" s="15"/>
      <c r="O1075" s="15"/>
      <c r="P1075" s="15"/>
      <c r="Q1075" s="15"/>
      <c r="R1075" s="16"/>
      <c r="S1075" s="15"/>
      <c r="T1075" s="2"/>
      <c r="U1075" s="1"/>
      <c r="V1075" s="1"/>
      <c r="W1075" s="1"/>
      <c r="X1075" s="1"/>
      <c r="Y1075" s="1"/>
      <c r="Z1075" s="1"/>
      <c r="AA1075" s="1"/>
      <c r="AB1075" s="1"/>
      <c r="AC1075" s="1"/>
      <c r="AD1075" s="1"/>
      <c r="AE1075" s="1"/>
      <c r="AJ1075" s="2"/>
      <c r="AK1075" s="2"/>
      <c r="AQ1075" s="2"/>
    </row>
    <row r="1076" spans="1:43" s="4" customFormat="1">
      <c r="A1076" s="278"/>
      <c r="B1076" s="2"/>
      <c r="C1076" s="10"/>
      <c r="D1076" s="15"/>
      <c r="E1076" s="15"/>
      <c r="F1076" s="15"/>
      <c r="G1076" s="15"/>
      <c r="H1076" s="15"/>
      <c r="I1076" s="15"/>
      <c r="J1076" s="15"/>
      <c r="K1076" s="16"/>
      <c r="L1076" s="15"/>
      <c r="M1076" s="15"/>
      <c r="N1076" s="15"/>
      <c r="O1076" s="15"/>
      <c r="P1076" s="15"/>
      <c r="Q1076" s="15"/>
      <c r="R1076" s="16"/>
      <c r="S1076" s="15"/>
      <c r="T1076" s="2"/>
      <c r="U1076" s="1"/>
      <c r="V1076" s="1"/>
      <c r="W1076" s="1"/>
      <c r="X1076" s="1"/>
      <c r="Y1076" s="1"/>
      <c r="Z1076" s="1"/>
      <c r="AA1076" s="1"/>
      <c r="AB1076" s="1"/>
      <c r="AC1076" s="1"/>
      <c r="AD1076" s="1"/>
      <c r="AE1076" s="1"/>
      <c r="AJ1076" s="2"/>
      <c r="AK1076" s="2"/>
      <c r="AQ1076" s="2"/>
    </row>
    <row r="1077" spans="1:43" s="4" customFormat="1">
      <c r="A1077" s="278"/>
      <c r="B1077" s="2"/>
      <c r="C1077" s="10"/>
      <c r="D1077" s="15"/>
      <c r="E1077" s="15"/>
      <c r="F1077" s="15"/>
      <c r="G1077" s="15"/>
      <c r="H1077" s="15"/>
      <c r="I1077" s="15"/>
      <c r="J1077" s="15"/>
      <c r="K1077" s="16"/>
      <c r="L1077" s="15"/>
      <c r="M1077" s="15"/>
      <c r="N1077" s="15"/>
      <c r="O1077" s="15"/>
      <c r="P1077" s="15"/>
      <c r="Q1077" s="15"/>
      <c r="R1077" s="16"/>
      <c r="S1077" s="15"/>
      <c r="T1077" s="2"/>
      <c r="U1077" s="1"/>
      <c r="V1077" s="1"/>
      <c r="W1077" s="1"/>
      <c r="X1077" s="1"/>
      <c r="Y1077" s="1"/>
      <c r="Z1077" s="1"/>
      <c r="AA1077" s="1"/>
      <c r="AB1077" s="1"/>
      <c r="AC1077" s="1"/>
      <c r="AD1077" s="1"/>
      <c r="AE1077" s="1"/>
      <c r="AJ1077" s="2"/>
      <c r="AK1077" s="2"/>
      <c r="AQ1077" s="2"/>
    </row>
    <row r="1078" spans="1:43" s="4" customFormat="1">
      <c r="A1078" s="278"/>
      <c r="B1078" s="2"/>
      <c r="C1078" s="10"/>
      <c r="D1078" s="15"/>
      <c r="E1078" s="15"/>
      <c r="F1078" s="15"/>
      <c r="G1078" s="15"/>
      <c r="H1078" s="15"/>
      <c r="I1078" s="15"/>
      <c r="J1078" s="15"/>
      <c r="K1078" s="16"/>
      <c r="L1078" s="15"/>
      <c r="M1078" s="15"/>
      <c r="N1078" s="15"/>
      <c r="O1078" s="15"/>
      <c r="P1078" s="15"/>
      <c r="Q1078" s="15"/>
      <c r="R1078" s="16"/>
      <c r="S1078" s="15"/>
      <c r="T1078" s="2"/>
      <c r="U1078" s="1"/>
      <c r="V1078" s="1"/>
      <c r="W1078" s="1"/>
      <c r="X1078" s="1"/>
      <c r="Y1078" s="1"/>
      <c r="Z1078" s="1"/>
      <c r="AA1078" s="1"/>
      <c r="AB1078" s="1"/>
      <c r="AC1078" s="1"/>
      <c r="AD1078" s="1"/>
      <c r="AE1078" s="1"/>
      <c r="AJ1078" s="2"/>
      <c r="AK1078" s="2"/>
      <c r="AQ1078" s="2"/>
    </row>
    <row r="1079" spans="1:43" s="4" customFormat="1">
      <c r="A1079" s="278"/>
      <c r="B1079" s="2"/>
      <c r="C1079" s="10"/>
      <c r="D1079" s="15"/>
      <c r="E1079" s="15"/>
      <c r="F1079" s="15"/>
      <c r="G1079" s="15"/>
      <c r="H1079" s="15"/>
      <c r="I1079" s="15"/>
      <c r="J1079" s="15"/>
      <c r="K1079" s="16"/>
      <c r="L1079" s="15"/>
      <c r="M1079" s="15"/>
      <c r="N1079" s="15"/>
      <c r="O1079" s="15"/>
      <c r="P1079" s="15"/>
      <c r="Q1079" s="15"/>
      <c r="R1079" s="16"/>
      <c r="S1079" s="15"/>
      <c r="T1079" s="2"/>
      <c r="U1079" s="1"/>
      <c r="V1079" s="1"/>
      <c r="W1079" s="1"/>
      <c r="X1079" s="1"/>
      <c r="Y1079" s="1"/>
      <c r="Z1079" s="1"/>
      <c r="AA1079" s="1"/>
      <c r="AB1079" s="1"/>
      <c r="AC1079" s="1"/>
      <c r="AD1079" s="1"/>
      <c r="AE1079" s="1"/>
      <c r="AJ1079" s="2"/>
      <c r="AK1079" s="2"/>
      <c r="AQ1079" s="2"/>
    </row>
    <row r="1080" spans="1:43" s="4" customFormat="1">
      <c r="A1080" s="278"/>
      <c r="B1080" s="2"/>
      <c r="C1080" s="10"/>
      <c r="D1080" s="15"/>
      <c r="E1080" s="15"/>
      <c r="F1080" s="15"/>
      <c r="G1080" s="15"/>
      <c r="H1080" s="15"/>
      <c r="I1080" s="15"/>
      <c r="J1080" s="15"/>
      <c r="K1080" s="16"/>
      <c r="L1080" s="15"/>
      <c r="M1080" s="15"/>
      <c r="N1080" s="15"/>
      <c r="O1080" s="15"/>
      <c r="P1080" s="15"/>
      <c r="Q1080" s="15"/>
      <c r="R1080" s="16"/>
      <c r="S1080" s="15"/>
      <c r="T1080" s="2"/>
      <c r="U1080" s="1"/>
      <c r="V1080" s="1"/>
      <c r="W1080" s="1"/>
      <c r="X1080" s="1"/>
      <c r="Y1080" s="1"/>
      <c r="Z1080" s="1"/>
      <c r="AA1080" s="1"/>
      <c r="AB1080" s="1"/>
      <c r="AC1080" s="1"/>
      <c r="AD1080" s="1"/>
      <c r="AE1080" s="1"/>
      <c r="AJ1080" s="2"/>
      <c r="AK1080" s="2"/>
      <c r="AQ1080" s="2"/>
    </row>
    <row r="1081" spans="1:43" s="4" customFormat="1">
      <c r="A1081" s="278"/>
      <c r="B1081" s="2"/>
      <c r="C1081" s="10"/>
      <c r="D1081" s="15"/>
      <c r="E1081" s="15"/>
      <c r="F1081" s="15"/>
      <c r="G1081" s="15"/>
      <c r="H1081" s="15"/>
      <c r="I1081" s="15"/>
      <c r="J1081" s="15"/>
      <c r="K1081" s="16"/>
      <c r="L1081" s="15"/>
      <c r="M1081" s="15"/>
      <c r="N1081" s="15"/>
      <c r="O1081" s="15"/>
      <c r="P1081" s="15"/>
      <c r="Q1081" s="15"/>
      <c r="R1081" s="16"/>
      <c r="S1081" s="15"/>
      <c r="T1081" s="2"/>
      <c r="U1081" s="1"/>
      <c r="V1081" s="1"/>
      <c r="W1081" s="1"/>
      <c r="X1081" s="1"/>
      <c r="Y1081" s="1"/>
      <c r="Z1081" s="1"/>
      <c r="AA1081" s="1"/>
      <c r="AB1081" s="1"/>
      <c r="AC1081" s="1"/>
      <c r="AD1081" s="1"/>
      <c r="AE1081" s="1"/>
      <c r="AJ1081" s="2"/>
      <c r="AK1081" s="2"/>
      <c r="AQ1081" s="2"/>
    </row>
    <row r="1082" spans="1:43" s="4" customFormat="1">
      <c r="A1082" s="278"/>
      <c r="B1082" s="2"/>
      <c r="C1082" s="10"/>
      <c r="D1082" s="15"/>
      <c r="E1082" s="15"/>
      <c r="F1082" s="15"/>
      <c r="G1082" s="15"/>
      <c r="H1082" s="15"/>
      <c r="I1082" s="15"/>
      <c r="J1082" s="15"/>
      <c r="K1082" s="16"/>
      <c r="L1082" s="15"/>
      <c r="M1082" s="15"/>
      <c r="N1082" s="15"/>
      <c r="O1082" s="15"/>
      <c r="P1082" s="15"/>
      <c r="Q1082" s="15"/>
      <c r="R1082" s="16"/>
      <c r="S1082" s="15"/>
      <c r="T1082" s="2"/>
      <c r="U1082" s="1"/>
      <c r="V1082" s="1"/>
      <c r="W1082" s="1"/>
      <c r="X1082" s="1"/>
      <c r="Y1082" s="1"/>
      <c r="Z1082" s="1"/>
      <c r="AA1082" s="1"/>
      <c r="AB1082" s="1"/>
      <c r="AC1082" s="1"/>
      <c r="AD1082" s="1"/>
      <c r="AE1082" s="1"/>
      <c r="AJ1082" s="2"/>
      <c r="AK1082" s="2"/>
      <c r="AQ1082" s="2"/>
    </row>
    <row r="1083" spans="1:43" s="4" customFormat="1">
      <c r="A1083" s="278"/>
      <c r="B1083" s="2"/>
      <c r="C1083" s="10"/>
      <c r="D1083" s="15"/>
      <c r="E1083" s="15"/>
      <c r="F1083" s="15"/>
      <c r="G1083" s="15"/>
      <c r="H1083" s="15"/>
      <c r="I1083" s="15"/>
      <c r="J1083" s="15"/>
      <c r="K1083" s="16"/>
      <c r="L1083" s="15"/>
      <c r="M1083" s="15"/>
      <c r="N1083" s="15"/>
      <c r="O1083" s="15"/>
      <c r="P1083" s="15"/>
      <c r="Q1083" s="15"/>
      <c r="R1083" s="16"/>
      <c r="S1083" s="15"/>
      <c r="T1083" s="2"/>
      <c r="U1083" s="1"/>
      <c r="V1083" s="1"/>
      <c r="W1083" s="1"/>
      <c r="X1083" s="1"/>
      <c r="Y1083" s="1"/>
      <c r="Z1083" s="1"/>
      <c r="AA1083" s="1"/>
      <c r="AB1083" s="1"/>
      <c r="AC1083" s="1"/>
      <c r="AD1083" s="1"/>
      <c r="AE1083" s="1"/>
      <c r="AJ1083" s="2"/>
      <c r="AK1083" s="2"/>
      <c r="AQ1083" s="2"/>
    </row>
    <row r="1084" spans="1:43" s="4" customFormat="1">
      <c r="A1084" s="278"/>
      <c r="B1084" s="2"/>
      <c r="C1084" s="10"/>
      <c r="D1084" s="15"/>
      <c r="E1084" s="15"/>
      <c r="F1084" s="15"/>
      <c r="G1084" s="15"/>
      <c r="H1084" s="15"/>
      <c r="I1084" s="15"/>
      <c r="J1084" s="15"/>
      <c r="K1084" s="16"/>
      <c r="L1084" s="15"/>
      <c r="M1084" s="15"/>
      <c r="N1084" s="15"/>
      <c r="O1084" s="15"/>
      <c r="P1084" s="15"/>
      <c r="Q1084" s="15"/>
      <c r="R1084" s="16"/>
      <c r="S1084" s="15"/>
      <c r="T1084" s="2"/>
      <c r="U1084" s="1"/>
      <c r="V1084" s="1"/>
      <c r="W1084" s="1"/>
      <c r="X1084" s="1"/>
      <c r="Y1084" s="1"/>
      <c r="Z1084" s="1"/>
      <c r="AA1084" s="1"/>
      <c r="AB1084" s="1"/>
      <c r="AC1084" s="1"/>
      <c r="AD1084" s="1"/>
      <c r="AE1084" s="1"/>
      <c r="AJ1084" s="2"/>
      <c r="AK1084" s="2"/>
      <c r="AQ1084" s="2"/>
    </row>
    <row r="1085" spans="1:43" s="4" customFormat="1">
      <c r="A1085" s="278"/>
      <c r="B1085" s="2"/>
      <c r="C1085" s="10"/>
      <c r="D1085" s="15"/>
      <c r="E1085" s="15"/>
      <c r="F1085" s="15"/>
      <c r="G1085" s="15"/>
      <c r="H1085" s="15"/>
      <c r="I1085" s="15"/>
      <c r="J1085" s="15"/>
      <c r="K1085" s="16"/>
      <c r="L1085" s="15"/>
      <c r="M1085" s="15"/>
      <c r="N1085" s="15"/>
      <c r="O1085" s="15"/>
      <c r="P1085" s="15"/>
      <c r="Q1085" s="15"/>
      <c r="R1085" s="16"/>
      <c r="S1085" s="15"/>
      <c r="T1085" s="2"/>
      <c r="U1085" s="1"/>
      <c r="V1085" s="1"/>
      <c r="W1085" s="1"/>
      <c r="X1085" s="1"/>
      <c r="Y1085" s="1"/>
      <c r="Z1085" s="1"/>
      <c r="AA1085" s="1"/>
      <c r="AB1085" s="1"/>
      <c r="AC1085" s="1"/>
      <c r="AD1085" s="1"/>
      <c r="AE1085" s="1"/>
      <c r="AJ1085" s="2"/>
      <c r="AK1085" s="2"/>
      <c r="AQ1085" s="2"/>
    </row>
    <row r="1086" spans="1:43" s="4" customFormat="1">
      <c r="A1086" s="278"/>
      <c r="B1086" s="2"/>
      <c r="C1086" s="10"/>
      <c r="D1086" s="15"/>
      <c r="E1086" s="15"/>
      <c r="F1086" s="15"/>
      <c r="G1086" s="15"/>
      <c r="H1086" s="15"/>
      <c r="I1086" s="15"/>
      <c r="J1086" s="15"/>
      <c r="K1086" s="16"/>
      <c r="L1086" s="15"/>
      <c r="M1086" s="15"/>
      <c r="N1086" s="15"/>
      <c r="O1086" s="15"/>
      <c r="P1086" s="15"/>
      <c r="Q1086" s="15"/>
      <c r="R1086" s="16"/>
      <c r="S1086" s="15"/>
      <c r="T1086" s="2"/>
      <c r="U1086" s="1"/>
      <c r="V1086" s="1"/>
      <c r="W1086" s="1"/>
      <c r="X1086" s="1"/>
      <c r="Y1086" s="1"/>
      <c r="Z1086" s="1"/>
      <c r="AA1086" s="1"/>
      <c r="AB1086" s="1"/>
      <c r="AC1086" s="1"/>
      <c r="AD1086" s="1"/>
      <c r="AE1086" s="1"/>
      <c r="AJ1086" s="2"/>
      <c r="AK1086" s="2"/>
      <c r="AQ1086" s="2"/>
    </row>
    <row r="1087" spans="1:43" s="4" customFormat="1">
      <c r="A1087" s="278"/>
      <c r="B1087" s="2"/>
      <c r="C1087" s="10"/>
      <c r="D1087" s="15"/>
      <c r="E1087" s="15"/>
      <c r="F1087" s="15"/>
      <c r="G1087" s="15"/>
      <c r="H1087" s="15"/>
      <c r="I1087" s="15"/>
      <c r="J1087" s="15"/>
      <c r="K1087" s="16"/>
      <c r="L1087" s="15"/>
      <c r="M1087" s="15"/>
      <c r="N1087" s="15"/>
      <c r="O1087" s="15"/>
      <c r="P1087" s="15"/>
      <c r="Q1087" s="15"/>
      <c r="R1087" s="16"/>
      <c r="S1087" s="15"/>
      <c r="T1087" s="2"/>
      <c r="U1087" s="1"/>
      <c r="V1087" s="1"/>
      <c r="W1087" s="1"/>
      <c r="X1087" s="1"/>
      <c r="Y1087" s="1"/>
      <c r="Z1087" s="1"/>
      <c r="AA1087" s="1"/>
      <c r="AB1087" s="1"/>
      <c r="AC1087" s="1"/>
      <c r="AD1087" s="1"/>
      <c r="AE1087" s="1"/>
      <c r="AJ1087" s="2"/>
      <c r="AK1087" s="2"/>
      <c r="AQ1087" s="2"/>
    </row>
    <row r="1088" spans="1:43" s="4" customFormat="1">
      <c r="A1088" s="278"/>
      <c r="B1088" s="2"/>
      <c r="C1088" s="10"/>
      <c r="D1088" s="15"/>
      <c r="E1088" s="15"/>
      <c r="F1088" s="15"/>
      <c r="G1088" s="15"/>
      <c r="H1088" s="15"/>
      <c r="I1088" s="15"/>
      <c r="J1088" s="15"/>
      <c r="K1088" s="16"/>
      <c r="L1088" s="15"/>
      <c r="M1088" s="15"/>
      <c r="N1088" s="15"/>
      <c r="O1088" s="15"/>
      <c r="P1088" s="15"/>
      <c r="Q1088" s="15"/>
      <c r="R1088" s="16"/>
      <c r="S1088" s="15"/>
      <c r="T1088" s="2"/>
      <c r="U1088" s="1"/>
      <c r="V1088" s="1"/>
      <c r="W1088" s="1"/>
      <c r="X1088" s="1"/>
      <c r="Y1088" s="1"/>
      <c r="Z1088" s="1"/>
      <c r="AA1088" s="1"/>
      <c r="AB1088" s="1"/>
      <c r="AC1088" s="1"/>
      <c r="AD1088" s="1"/>
      <c r="AE1088" s="1"/>
      <c r="AJ1088" s="2"/>
      <c r="AK1088" s="2"/>
      <c r="AQ1088" s="2"/>
    </row>
    <row r="1089" spans="1:43" s="4" customFormat="1">
      <c r="A1089" s="278"/>
      <c r="B1089" s="2"/>
      <c r="C1089" s="10"/>
      <c r="D1089" s="15"/>
      <c r="E1089" s="15"/>
      <c r="F1089" s="15"/>
      <c r="G1089" s="15"/>
      <c r="H1089" s="15"/>
      <c r="I1089" s="15"/>
      <c r="J1089" s="15"/>
      <c r="K1089" s="16"/>
      <c r="L1089" s="15"/>
      <c r="M1089" s="15"/>
      <c r="N1089" s="15"/>
      <c r="O1089" s="15"/>
      <c r="P1089" s="15"/>
      <c r="Q1089" s="15"/>
      <c r="R1089" s="16"/>
      <c r="S1089" s="15"/>
      <c r="T1089" s="2"/>
      <c r="U1089" s="1"/>
      <c r="V1089" s="1"/>
      <c r="W1089" s="1"/>
      <c r="X1089" s="1"/>
      <c r="Y1089" s="1"/>
      <c r="Z1089" s="1"/>
      <c r="AA1089" s="1"/>
      <c r="AB1089" s="1"/>
      <c r="AC1089" s="1"/>
      <c r="AD1089" s="1"/>
      <c r="AE1089" s="1"/>
      <c r="AJ1089" s="2"/>
      <c r="AK1089" s="2"/>
      <c r="AQ1089" s="2"/>
    </row>
    <row r="1090" spans="1:43" s="4" customFormat="1">
      <c r="A1090" s="278"/>
      <c r="B1090" s="2"/>
      <c r="C1090" s="10"/>
      <c r="D1090" s="15"/>
      <c r="E1090" s="15"/>
      <c r="F1090" s="15"/>
      <c r="G1090" s="15"/>
      <c r="H1090" s="15"/>
      <c r="I1090" s="15"/>
      <c r="J1090" s="15"/>
      <c r="K1090" s="16"/>
      <c r="L1090" s="15"/>
      <c r="M1090" s="15"/>
      <c r="N1090" s="15"/>
      <c r="O1090" s="15"/>
      <c r="P1090" s="15"/>
      <c r="Q1090" s="15"/>
      <c r="R1090" s="16"/>
      <c r="S1090" s="15"/>
      <c r="T1090" s="2"/>
      <c r="U1090" s="1"/>
      <c r="V1090" s="1"/>
      <c r="W1090" s="1"/>
      <c r="X1090" s="1"/>
      <c r="Y1090" s="1"/>
      <c r="Z1090" s="1"/>
      <c r="AA1090" s="1"/>
      <c r="AB1090" s="1"/>
      <c r="AC1090" s="1"/>
      <c r="AD1090" s="1"/>
      <c r="AE1090" s="1"/>
      <c r="AJ1090" s="2"/>
      <c r="AK1090" s="2"/>
      <c r="AQ1090" s="2"/>
    </row>
    <row r="1091" spans="1:43" s="4" customFormat="1">
      <c r="A1091" s="278"/>
      <c r="B1091" s="2"/>
      <c r="C1091" s="10"/>
      <c r="D1091" s="15"/>
      <c r="E1091" s="15"/>
      <c r="F1091" s="15"/>
      <c r="G1091" s="15"/>
      <c r="H1091" s="15"/>
      <c r="I1091" s="15"/>
      <c r="J1091" s="15"/>
      <c r="K1091" s="16"/>
      <c r="L1091" s="15"/>
      <c r="M1091" s="15"/>
      <c r="N1091" s="15"/>
      <c r="O1091" s="15"/>
      <c r="P1091" s="15"/>
      <c r="Q1091" s="15"/>
      <c r="R1091" s="16"/>
      <c r="S1091" s="15"/>
      <c r="T1091" s="2"/>
      <c r="U1091" s="1"/>
      <c r="V1091" s="1"/>
      <c r="W1091" s="1"/>
      <c r="X1091" s="1"/>
      <c r="Y1091" s="1"/>
      <c r="Z1091" s="1"/>
      <c r="AA1091" s="1"/>
      <c r="AB1091" s="1"/>
      <c r="AC1091" s="1"/>
      <c r="AD1091" s="1"/>
      <c r="AE1091" s="1"/>
      <c r="AJ1091" s="2"/>
      <c r="AK1091" s="2"/>
      <c r="AQ1091" s="2"/>
    </row>
    <row r="1092" spans="1:43" s="4" customFormat="1">
      <c r="A1092" s="278"/>
      <c r="B1092" s="2"/>
      <c r="C1092" s="10"/>
      <c r="D1092" s="15"/>
      <c r="E1092" s="15"/>
      <c r="F1092" s="15"/>
      <c r="G1092" s="15"/>
      <c r="H1092" s="15"/>
      <c r="I1092" s="15"/>
      <c r="J1092" s="15"/>
      <c r="K1092" s="16"/>
      <c r="L1092" s="15"/>
      <c r="M1092" s="15"/>
      <c r="N1092" s="15"/>
      <c r="O1092" s="15"/>
      <c r="P1092" s="15"/>
      <c r="Q1092" s="15"/>
      <c r="R1092" s="16"/>
      <c r="S1092" s="15"/>
      <c r="T1092" s="2"/>
      <c r="U1092" s="1"/>
      <c r="V1092" s="1"/>
      <c r="W1092" s="1"/>
      <c r="X1092" s="1"/>
      <c r="Y1092" s="1"/>
      <c r="Z1092" s="1"/>
      <c r="AA1092" s="1"/>
      <c r="AB1092" s="1"/>
      <c r="AC1092" s="1"/>
      <c r="AD1092" s="1"/>
      <c r="AE1092" s="1"/>
      <c r="AJ1092" s="2"/>
      <c r="AK1092" s="2"/>
      <c r="AQ1092" s="2"/>
    </row>
    <row r="1093" spans="1:43" s="4" customFormat="1">
      <c r="A1093" s="278"/>
      <c r="B1093" s="2"/>
      <c r="C1093" s="10"/>
      <c r="D1093" s="15"/>
      <c r="E1093" s="15"/>
      <c r="F1093" s="15"/>
      <c r="G1093" s="15"/>
      <c r="H1093" s="15"/>
      <c r="I1093" s="15"/>
      <c r="J1093" s="15"/>
      <c r="K1093" s="16"/>
      <c r="L1093" s="15"/>
      <c r="M1093" s="15"/>
      <c r="N1093" s="15"/>
      <c r="O1093" s="15"/>
      <c r="P1093" s="15"/>
      <c r="Q1093" s="15"/>
      <c r="R1093" s="16"/>
      <c r="S1093" s="15"/>
      <c r="T1093" s="2"/>
      <c r="U1093" s="1"/>
      <c r="V1093" s="1"/>
      <c r="W1093" s="1"/>
      <c r="X1093" s="1"/>
      <c r="Y1093" s="1"/>
      <c r="Z1093" s="1"/>
      <c r="AA1093" s="1"/>
      <c r="AB1093" s="1"/>
      <c r="AC1093" s="1"/>
      <c r="AD1093" s="1"/>
      <c r="AE1093" s="1"/>
      <c r="AJ1093" s="2"/>
      <c r="AK1093" s="2"/>
      <c r="AQ1093" s="2"/>
    </row>
    <row r="1094" spans="1:43" s="4" customFormat="1">
      <c r="A1094" s="278"/>
      <c r="B1094" s="2"/>
      <c r="C1094" s="10"/>
      <c r="D1094" s="15"/>
      <c r="E1094" s="15"/>
      <c r="F1094" s="15"/>
      <c r="G1094" s="15"/>
      <c r="H1094" s="15"/>
      <c r="I1094" s="15"/>
      <c r="J1094" s="15"/>
      <c r="K1094" s="16"/>
      <c r="L1094" s="15"/>
      <c r="M1094" s="15"/>
      <c r="N1094" s="15"/>
      <c r="O1094" s="15"/>
      <c r="P1094" s="15"/>
      <c r="Q1094" s="15"/>
      <c r="R1094" s="16"/>
      <c r="S1094" s="15"/>
      <c r="T1094" s="2"/>
      <c r="U1094" s="1"/>
      <c r="V1094" s="1"/>
      <c r="W1094" s="1"/>
      <c r="X1094" s="1"/>
      <c r="Y1094" s="1"/>
      <c r="Z1094" s="1"/>
      <c r="AA1094" s="1"/>
      <c r="AB1094" s="1"/>
      <c r="AC1094" s="1"/>
      <c r="AD1094" s="1"/>
      <c r="AE1094" s="1"/>
      <c r="AJ1094" s="2"/>
      <c r="AK1094" s="2"/>
      <c r="AQ1094" s="2"/>
    </row>
    <row r="1095" spans="1:43" s="4" customFormat="1">
      <c r="A1095" s="278"/>
      <c r="B1095" s="2"/>
      <c r="C1095" s="10"/>
      <c r="D1095" s="15"/>
      <c r="E1095" s="15"/>
      <c r="F1095" s="15"/>
      <c r="G1095" s="15"/>
      <c r="H1095" s="15"/>
      <c r="I1095" s="15"/>
      <c r="J1095" s="15"/>
      <c r="K1095" s="16"/>
      <c r="L1095" s="15"/>
      <c r="M1095" s="15"/>
      <c r="N1095" s="15"/>
      <c r="O1095" s="15"/>
      <c r="P1095" s="15"/>
      <c r="Q1095" s="15"/>
      <c r="R1095" s="16"/>
      <c r="S1095" s="15"/>
      <c r="T1095" s="2"/>
      <c r="U1095" s="1"/>
      <c r="V1095" s="1"/>
      <c r="W1095" s="1"/>
      <c r="X1095" s="1"/>
      <c r="Y1095" s="1"/>
      <c r="Z1095" s="1"/>
      <c r="AA1095" s="1"/>
      <c r="AB1095" s="1"/>
      <c r="AC1095" s="1"/>
      <c r="AD1095" s="1"/>
      <c r="AE1095" s="1"/>
      <c r="AJ1095" s="2"/>
      <c r="AK1095" s="2"/>
      <c r="AQ1095" s="2"/>
    </row>
    <row r="1096" spans="1:43" s="4" customFormat="1">
      <c r="A1096" s="278"/>
      <c r="B1096" s="2"/>
      <c r="C1096" s="10"/>
      <c r="D1096" s="15"/>
      <c r="E1096" s="15"/>
      <c r="F1096" s="15"/>
      <c r="G1096" s="15"/>
      <c r="H1096" s="15"/>
      <c r="I1096" s="15"/>
      <c r="J1096" s="15"/>
      <c r="K1096" s="16"/>
      <c r="L1096" s="15"/>
      <c r="M1096" s="15"/>
      <c r="N1096" s="15"/>
      <c r="O1096" s="15"/>
      <c r="P1096" s="15"/>
      <c r="Q1096" s="15"/>
      <c r="R1096" s="16"/>
      <c r="S1096" s="15"/>
      <c r="T1096" s="2"/>
      <c r="U1096" s="1"/>
      <c r="V1096" s="1"/>
      <c r="W1096" s="1"/>
      <c r="X1096" s="1"/>
      <c r="Y1096" s="1"/>
      <c r="Z1096" s="1"/>
      <c r="AA1096" s="1"/>
      <c r="AB1096" s="1"/>
      <c r="AC1096" s="1"/>
      <c r="AD1096" s="1"/>
      <c r="AE1096" s="1"/>
      <c r="AJ1096" s="2"/>
      <c r="AK1096" s="2"/>
      <c r="AQ1096" s="2"/>
    </row>
    <row r="1097" spans="1:43" s="4" customFormat="1">
      <c r="A1097" s="278"/>
      <c r="B1097" s="2"/>
      <c r="C1097" s="10"/>
      <c r="D1097" s="15"/>
      <c r="E1097" s="15"/>
      <c r="F1097" s="15"/>
      <c r="G1097" s="15"/>
      <c r="H1097" s="15"/>
      <c r="I1097" s="15"/>
      <c r="J1097" s="15"/>
      <c r="K1097" s="16"/>
      <c r="L1097" s="15"/>
      <c r="M1097" s="15"/>
      <c r="N1097" s="15"/>
      <c r="O1097" s="15"/>
      <c r="P1097" s="15"/>
      <c r="Q1097" s="15"/>
      <c r="R1097" s="16"/>
      <c r="S1097" s="15"/>
      <c r="T1097" s="2"/>
      <c r="U1097" s="1"/>
      <c r="V1097" s="1"/>
      <c r="W1097" s="1"/>
      <c r="X1097" s="1"/>
      <c r="Y1097" s="1"/>
      <c r="Z1097" s="1"/>
      <c r="AA1097" s="1"/>
      <c r="AB1097" s="1"/>
      <c r="AC1097" s="1"/>
      <c r="AD1097" s="1"/>
      <c r="AE1097" s="1"/>
      <c r="AJ1097" s="2"/>
      <c r="AK1097" s="2"/>
      <c r="AQ1097" s="2"/>
    </row>
    <row r="1098" spans="1:43" s="4" customFormat="1">
      <c r="A1098" s="278"/>
      <c r="B1098" s="2"/>
      <c r="C1098" s="10"/>
      <c r="D1098" s="15"/>
      <c r="E1098" s="15"/>
      <c r="F1098" s="15"/>
      <c r="G1098" s="15"/>
      <c r="H1098" s="15"/>
      <c r="I1098" s="15"/>
      <c r="J1098" s="15"/>
      <c r="K1098" s="16"/>
      <c r="L1098" s="15"/>
      <c r="M1098" s="15"/>
      <c r="N1098" s="15"/>
      <c r="O1098" s="15"/>
      <c r="P1098" s="15"/>
      <c r="Q1098" s="15"/>
      <c r="R1098" s="16"/>
      <c r="S1098" s="15"/>
      <c r="T1098" s="2"/>
      <c r="U1098" s="1"/>
      <c r="V1098" s="1"/>
      <c r="W1098" s="1"/>
      <c r="X1098" s="1"/>
      <c r="Y1098" s="1"/>
      <c r="Z1098" s="1"/>
      <c r="AA1098" s="1"/>
      <c r="AB1098" s="1"/>
      <c r="AC1098" s="1"/>
      <c r="AD1098" s="1"/>
      <c r="AE1098" s="1"/>
      <c r="AJ1098" s="2"/>
      <c r="AK1098" s="2"/>
      <c r="AQ1098" s="2"/>
    </row>
    <row r="1099" spans="1:43" s="4" customFormat="1">
      <c r="A1099" s="278"/>
      <c r="B1099" s="2"/>
      <c r="C1099" s="10"/>
      <c r="D1099" s="15"/>
      <c r="E1099" s="15"/>
      <c r="F1099" s="15"/>
      <c r="G1099" s="15"/>
      <c r="H1099" s="15"/>
      <c r="I1099" s="15"/>
      <c r="J1099" s="15"/>
      <c r="K1099" s="16"/>
      <c r="L1099" s="15"/>
      <c r="M1099" s="15"/>
      <c r="N1099" s="15"/>
      <c r="O1099" s="15"/>
      <c r="P1099" s="15"/>
      <c r="Q1099" s="15"/>
      <c r="R1099" s="16"/>
      <c r="S1099" s="15"/>
      <c r="T1099" s="2"/>
      <c r="U1099" s="1"/>
      <c r="V1099" s="1"/>
      <c r="W1099" s="1"/>
      <c r="X1099" s="1"/>
      <c r="Y1099" s="1"/>
      <c r="Z1099" s="1"/>
      <c r="AA1099" s="1"/>
      <c r="AB1099" s="1"/>
      <c r="AC1099" s="1"/>
      <c r="AD1099" s="1"/>
      <c r="AE1099" s="1"/>
      <c r="AJ1099" s="2"/>
      <c r="AK1099" s="2"/>
      <c r="AQ1099" s="2"/>
    </row>
    <row r="1100" spans="1:43" s="4" customFormat="1">
      <c r="A1100" s="278"/>
      <c r="B1100" s="2"/>
      <c r="C1100" s="10"/>
      <c r="D1100" s="15"/>
      <c r="E1100" s="15"/>
      <c r="F1100" s="15"/>
      <c r="G1100" s="15"/>
      <c r="H1100" s="15"/>
      <c r="I1100" s="15"/>
      <c r="J1100" s="15"/>
      <c r="K1100" s="16"/>
      <c r="L1100" s="15"/>
      <c r="M1100" s="15"/>
      <c r="N1100" s="15"/>
      <c r="O1100" s="15"/>
      <c r="P1100" s="15"/>
      <c r="Q1100" s="15"/>
      <c r="R1100" s="16"/>
      <c r="S1100" s="15"/>
      <c r="T1100" s="2"/>
      <c r="U1100" s="1"/>
      <c r="V1100" s="1"/>
      <c r="W1100" s="1"/>
      <c r="X1100" s="1"/>
      <c r="Y1100" s="1"/>
      <c r="Z1100" s="1"/>
      <c r="AA1100" s="1"/>
      <c r="AB1100" s="1"/>
      <c r="AC1100" s="1"/>
      <c r="AD1100" s="1"/>
      <c r="AE1100" s="1"/>
      <c r="AJ1100" s="2"/>
      <c r="AK1100" s="2"/>
      <c r="AQ1100" s="2"/>
    </row>
    <row r="1101" spans="1:43" s="4" customFormat="1">
      <c r="A1101" s="278"/>
      <c r="B1101" s="2"/>
      <c r="C1101" s="10"/>
      <c r="D1101" s="15"/>
      <c r="E1101" s="15"/>
      <c r="F1101" s="15"/>
      <c r="G1101" s="15"/>
      <c r="H1101" s="15"/>
      <c r="I1101" s="15"/>
      <c r="J1101" s="15"/>
      <c r="K1101" s="16"/>
      <c r="L1101" s="15"/>
      <c r="M1101" s="15"/>
      <c r="N1101" s="15"/>
      <c r="O1101" s="15"/>
      <c r="P1101" s="15"/>
      <c r="Q1101" s="15"/>
      <c r="R1101" s="16"/>
      <c r="S1101" s="15"/>
      <c r="T1101" s="2"/>
      <c r="U1101" s="1"/>
      <c r="V1101" s="1"/>
      <c r="W1101" s="1"/>
      <c r="X1101" s="1"/>
      <c r="Y1101" s="1"/>
      <c r="Z1101" s="1"/>
      <c r="AA1101" s="1"/>
      <c r="AB1101" s="1"/>
      <c r="AC1101" s="1"/>
      <c r="AD1101" s="1"/>
      <c r="AE1101" s="1"/>
      <c r="AJ1101" s="2"/>
      <c r="AK1101" s="2"/>
      <c r="AQ1101" s="2"/>
    </row>
    <row r="1102" spans="1:43" s="4" customFormat="1">
      <c r="A1102" s="278"/>
      <c r="B1102" s="2"/>
      <c r="C1102" s="10"/>
      <c r="D1102" s="15"/>
      <c r="E1102" s="15"/>
      <c r="F1102" s="15"/>
      <c r="G1102" s="15"/>
      <c r="H1102" s="15"/>
      <c r="I1102" s="15"/>
      <c r="J1102" s="15"/>
      <c r="K1102" s="16"/>
      <c r="L1102" s="15"/>
      <c r="M1102" s="15"/>
      <c r="N1102" s="15"/>
      <c r="O1102" s="15"/>
      <c r="P1102" s="15"/>
      <c r="Q1102" s="15"/>
      <c r="R1102" s="16"/>
      <c r="S1102" s="15"/>
      <c r="T1102" s="2"/>
      <c r="U1102" s="1"/>
      <c r="V1102" s="1"/>
      <c r="W1102" s="1"/>
      <c r="X1102" s="1"/>
      <c r="Y1102" s="1"/>
      <c r="Z1102" s="1"/>
      <c r="AA1102" s="1"/>
      <c r="AB1102" s="1"/>
      <c r="AC1102" s="1"/>
      <c r="AD1102" s="1"/>
      <c r="AE1102" s="1"/>
      <c r="AJ1102" s="2"/>
      <c r="AK1102" s="2"/>
      <c r="AQ1102" s="2"/>
    </row>
    <row r="1103" spans="1:43" s="4" customFormat="1">
      <c r="A1103" s="278"/>
      <c r="B1103" s="2"/>
      <c r="C1103" s="10"/>
      <c r="D1103" s="15"/>
      <c r="E1103" s="15"/>
      <c r="F1103" s="15"/>
      <c r="G1103" s="15"/>
      <c r="H1103" s="15"/>
      <c r="I1103" s="15"/>
      <c r="J1103" s="15"/>
      <c r="K1103" s="16"/>
      <c r="L1103" s="15"/>
      <c r="M1103" s="15"/>
      <c r="N1103" s="15"/>
      <c r="O1103" s="15"/>
      <c r="P1103" s="15"/>
      <c r="Q1103" s="15"/>
      <c r="R1103" s="16"/>
      <c r="S1103" s="15"/>
      <c r="T1103" s="2"/>
      <c r="U1103" s="1"/>
      <c r="V1103" s="1"/>
      <c r="W1103" s="1"/>
      <c r="X1103" s="1"/>
      <c r="Y1103" s="1"/>
      <c r="Z1103" s="1"/>
      <c r="AA1103" s="1"/>
      <c r="AB1103" s="1"/>
      <c r="AC1103" s="1"/>
      <c r="AD1103" s="1"/>
      <c r="AE1103" s="1"/>
      <c r="AJ1103" s="2"/>
      <c r="AK1103" s="2"/>
      <c r="AQ1103" s="2"/>
    </row>
    <row r="1104" spans="1:43" s="4" customFormat="1">
      <c r="A1104" s="278"/>
      <c r="B1104" s="2"/>
      <c r="C1104" s="10"/>
      <c r="D1104" s="15"/>
      <c r="E1104" s="15"/>
      <c r="F1104" s="15"/>
      <c r="G1104" s="15"/>
      <c r="H1104" s="15"/>
      <c r="I1104" s="15"/>
      <c r="J1104" s="15"/>
      <c r="K1104" s="16"/>
      <c r="L1104" s="15"/>
      <c r="M1104" s="15"/>
      <c r="N1104" s="15"/>
      <c r="O1104" s="15"/>
      <c r="P1104" s="15"/>
      <c r="Q1104" s="15"/>
      <c r="R1104" s="16"/>
      <c r="S1104" s="15"/>
      <c r="T1104" s="2"/>
      <c r="U1104" s="1"/>
      <c r="V1104" s="1"/>
      <c r="W1104" s="1"/>
      <c r="X1104" s="1"/>
      <c r="Y1104" s="1"/>
      <c r="Z1104" s="1"/>
      <c r="AA1104" s="1"/>
      <c r="AB1104" s="1"/>
      <c r="AC1104" s="1"/>
      <c r="AD1104" s="1"/>
      <c r="AE1104" s="1"/>
      <c r="AJ1104" s="2"/>
      <c r="AK1104" s="2"/>
      <c r="AQ1104" s="2"/>
    </row>
    <row r="1105" spans="1:43" s="4" customFormat="1">
      <c r="A1105" s="278"/>
      <c r="B1105" s="2"/>
      <c r="C1105" s="10"/>
      <c r="D1105" s="15"/>
      <c r="E1105" s="15"/>
      <c r="F1105" s="15"/>
      <c r="G1105" s="15"/>
      <c r="H1105" s="15"/>
      <c r="I1105" s="15"/>
      <c r="J1105" s="15"/>
      <c r="K1105" s="16"/>
      <c r="L1105" s="15"/>
      <c r="M1105" s="15"/>
      <c r="N1105" s="15"/>
      <c r="O1105" s="15"/>
      <c r="P1105" s="15"/>
      <c r="Q1105" s="15"/>
      <c r="R1105" s="16"/>
      <c r="S1105" s="15"/>
      <c r="T1105" s="2"/>
      <c r="U1105" s="1"/>
      <c r="V1105" s="1"/>
      <c r="W1105" s="1"/>
      <c r="X1105" s="1"/>
      <c r="Y1105" s="1"/>
      <c r="Z1105" s="1"/>
      <c r="AA1105" s="1"/>
      <c r="AB1105" s="1"/>
      <c r="AC1105" s="1"/>
      <c r="AD1105" s="1"/>
      <c r="AE1105" s="1"/>
      <c r="AJ1105" s="2"/>
      <c r="AK1105" s="2"/>
      <c r="AQ1105" s="2"/>
    </row>
    <row r="1106" spans="1:43" s="4" customFormat="1">
      <c r="A1106" s="278"/>
      <c r="B1106" s="2"/>
      <c r="C1106" s="10"/>
      <c r="D1106" s="15"/>
      <c r="E1106" s="15"/>
      <c r="F1106" s="15"/>
      <c r="G1106" s="15"/>
      <c r="H1106" s="15"/>
      <c r="I1106" s="15"/>
      <c r="J1106" s="15"/>
      <c r="K1106" s="16"/>
      <c r="L1106" s="15"/>
      <c r="M1106" s="15"/>
      <c r="N1106" s="15"/>
      <c r="O1106" s="15"/>
      <c r="P1106" s="15"/>
      <c r="Q1106" s="15"/>
      <c r="R1106" s="16"/>
      <c r="S1106" s="15"/>
      <c r="T1106" s="2"/>
      <c r="U1106" s="1"/>
      <c r="V1106" s="1"/>
      <c r="W1106" s="1"/>
      <c r="X1106" s="1"/>
      <c r="Y1106" s="1"/>
      <c r="Z1106" s="1"/>
      <c r="AA1106" s="1"/>
      <c r="AB1106" s="1"/>
      <c r="AC1106" s="1"/>
      <c r="AD1106" s="1"/>
      <c r="AE1106" s="1"/>
      <c r="AJ1106" s="2"/>
      <c r="AK1106" s="2"/>
      <c r="AQ1106" s="2"/>
    </row>
    <row r="1107" spans="1:43" s="4" customFormat="1">
      <c r="A1107" s="278"/>
      <c r="B1107" s="2"/>
      <c r="C1107" s="10"/>
      <c r="D1107" s="15"/>
      <c r="E1107" s="15"/>
      <c r="F1107" s="15"/>
      <c r="G1107" s="15"/>
      <c r="H1107" s="15"/>
      <c r="I1107" s="15"/>
      <c r="J1107" s="15"/>
      <c r="K1107" s="16"/>
      <c r="L1107" s="15"/>
      <c r="M1107" s="15"/>
      <c r="N1107" s="15"/>
      <c r="O1107" s="15"/>
      <c r="P1107" s="15"/>
      <c r="Q1107" s="15"/>
      <c r="R1107" s="16"/>
      <c r="S1107" s="15"/>
      <c r="T1107" s="2"/>
      <c r="U1107" s="1"/>
      <c r="V1107" s="1"/>
      <c r="W1107" s="1"/>
      <c r="X1107" s="1"/>
      <c r="Y1107" s="1"/>
      <c r="Z1107" s="1"/>
      <c r="AA1107" s="1"/>
      <c r="AB1107" s="1"/>
      <c r="AC1107" s="1"/>
      <c r="AD1107" s="1"/>
      <c r="AE1107" s="1"/>
      <c r="AJ1107" s="2"/>
      <c r="AK1107" s="2"/>
      <c r="AQ1107" s="2"/>
    </row>
    <row r="1108" spans="1:43" s="4" customFormat="1">
      <c r="A1108" s="278"/>
      <c r="B1108" s="2"/>
      <c r="C1108" s="10"/>
      <c r="D1108" s="15"/>
      <c r="E1108" s="15"/>
      <c r="F1108" s="15"/>
      <c r="G1108" s="15"/>
      <c r="H1108" s="15"/>
      <c r="I1108" s="15"/>
      <c r="J1108" s="15"/>
      <c r="K1108" s="16"/>
      <c r="L1108" s="15"/>
      <c r="M1108" s="15"/>
      <c r="N1108" s="15"/>
      <c r="O1108" s="15"/>
      <c r="P1108" s="15"/>
      <c r="Q1108" s="15"/>
      <c r="R1108" s="16"/>
      <c r="S1108" s="15"/>
      <c r="T1108" s="2"/>
      <c r="U1108" s="1"/>
      <c r="V1108" s="1"/>
      <c r="W1108" s="1"/>
      <c r="X1108" s="1"/>
      <c r="Y1108" s="1"/>
      <c r="Z1108" s="1"/>
      <c r="AA1108" s="1"/>
      <c r="AB1108" s="1"/>
      <c r="AC1108" s="1"/>
      <c r="AD1108" s="1"/>
      <c r="AE1108" s="1"/>
      <c r="AJ1108" s="2"/>
      <c r="AK1108" s="2"/>
      <c r="AQ1108" s="2"/>
    </row>
    <row r="1109" spans="1:43" s="4" customFormat="1">
      <c r="A1109" s="278"/>
      <c r="B1109" s="2"/>
      <c r="C1109" s="10"/>
      <c r="D1109" s="15"/>
      <c r="E1109" s="15"/>
      <c r="F1109" s="15"/>
      <c r="G1109" s="15"/>
      <c r="H1109" s="15"/>
      <c r="I1109" s="15"/>
      <c r="J1109" s="15"/>
      <c r="K1109" s="16"/>
      <c r="L1109" s="15"/>
      <c r="M1109" s="15"/>
      <c r="N1109" s="15"/>
      <c r="O1109" s="15"/>
      <c r="P1109" s="15"/>
      <c r="Q1109" s="15"/>
      <c r="R1109" s="16"/>
      <c r="S1109" s="15"/>
      <c r="T1109" s="2"/>
      <c r="U1109" s="1"/>
      <c r="V1109" s="1"/>
      <c r="W1109" s="1"/>
      <c r="X1109" s="1"/>
      <c r="Y1109" s="1"/>
      <c r="Z1109" s="1"/>
      <c r="AA1109" s="1"/>
      <c r="AB1109" s="1"/>
      <c r="AC1109" s="1"/>
      <c r="AD1109" s="1"/>
      <c r="AE1109" s="1"/>
      <c r="AJ1109" s="2"/>
      <c r="AK1109" s="2"/>
      <c r="AQ1109" s="2"/>
    </row>
    <row r="1110" spans="1:43" s="4" customFormat="1">
      <c r="A1110" s="278"/>
      <c r="B1110" s="2"/>
      <c r="C1110" s="10"/>
      <c r="D1110" s="15"/>
      <c r="E1110" s="15"/>
      <c r="F1110" s="15"/>
      <c r="G1110" s="15"/>
      <c r="H1110" s="15"/>
      <c r="I1110" s="15"/>
      <c r="J1110" s="15"/>
      <c r="K1110" s="16"/>
      <c r="L1110" s="15"/>
      <c r="M1110" s="15"/>
      <c r="N1110" s="15"/>
      <c r="O1110" s="15"/>
      <c r="P1110" s="15"/>
      <c r="Q1110" s="15"/>
      <c r="R1110" s="16"/>
      <c r="S1110" s="15"/>
      <c r="T1110" s="2"/>
      <c r="U1110" s="1"/>
      <c r="V1110" s="1"/>
      <c r="W1110" s="1"/>
      <c r="X1110" s="1"/>
      <c r="Y1110" s="1"/>
      <c r="Z1110" s="1"/>
      <c r="AA1110" s="1"/>
      <c r="AB1110" s="1"/>
      <c r="AC1110" s="1"/>
      <c r="AD1110" s="1"/>
      <c r="AE1110" s="1"/>
      <c r="AJ1110" s="2"/>
      <c r="AK1110" s="2"/>
      <c r="AQ1110" s="2"/>
    </row>
    <row r="1111" spans="1:43" s="4" customFormat="1">
      <c r="A1111" s="278"/>
      <c r="B1111" s="2"/>
      <c r="C1111" s="10"/>
      <c r="D1111" s="15"/>
      <c r="E1111" s="15"/>
      <c r="F1111" s="15"/>
      <c r="G1111" s="15"/>
      <c r="H1111" s="15"/>
      <c r="I1111" s="15"/>
      <c r="J1111" s="15"/>
      <c r="K1111" s="16"/>
      <c r="L1111" s="15"/>
      <c r="M1111" s="15"/>
      <c r="N1111" s="15"/>
      <c r="O1111" s="15"/>
      <c r="P1111" s="15"/>
      <c r="Q1111" s="15"/>
      <c r="R1111" s="16"/>
      <c r="S1111" s="15"/>
      <c r="T1111" s="2"/>
      <c r="U1111" s="1"/>
      <c r="V1111" s="1"/>
      <c r="W1111" s="1"/>
      <c r="X1111" s="1"/>
      <c r="Y1111" s="1"/>
      <c r="Z1111" s="1"/>
      <c r="AA1111" s="1"/>
      <c r="AB1111" s="1"/>
      <c r="AC1111" s="1"/>
      <c r="AD1111" s="1"/>
      <c r="AE1111" s="1"/>
      <c r="AJ1111" s="2"/>
      <c r="AK1111" s="2"/>
      <c r="AQ1111" s="2"/>
    </row>
    <row r="1112" spans="1:43" s="4" customFormat="1">
      <c r="A1112" s="278"/>
      <c r="B1112" s="2"/>
      <c r="C1112" s="10"/>
      <c r="D1112" s="15"/>
      <c r="E1112" s="15"/>
      <c r="F1112" s="15"/>
      <c r="G1112" s="15"/>
      <c r="H1112" s="15"/>
      <c r="I1112" s="15"/>
      <c r="J1112" s="15"/>
      <c r="K1112" s="16"/>
      <c r="L1112" s="15"/>
      <c r="M1112" s="15"/>
      <c r="N1112" s="15"/>
      <c r="O1112" s="15"/>
      <c r="P1112" s="15"/>
      <c r="Q1112" s="15"/>
      <c r="R1112" s="16"/>
      <c r="S1112" s="15"/>
      <c r="T1112" s="2"/>
      <c r="U1112" s="1"/>
      <c r="V1112" s="1"/>
      <c r="W1112" s="1"/>
      <c r="X1112" s="1"/>
      <c r="Y1112" s="1"/>
      <c r="Z1112" s="1"/>
      <c r="AA1112" s="1"/>
      <c r="AB1112" s="1"/>
      <c r="AC1112" s="1"/>
      <c r="AD1112" s="1"/>
      <c r="AE1112" s="1"/>
      <c r="AJ1112" s="2"/>
      <c r="AK1112" s="2"/>
      <c r="AQ1112" s="2"/>
    </row>
    <row r="1113" spans="1:43" s="4" customFormat="1">
      <c r="A1113" s="278"/>
      <c r="B1113" s="2"/>
      <c r="C1113" s="10"/>
      <c r="D1113" s="15"/>
      <c r="E1113" s="15"/>
      <c r="F1113" s="15"/>
      <c r="G1113" s="15"/>
      <c r="H1113" s="15"/>
      <c r="I1113" s="15"/>
      <c r="J1113" s="15"/>
      <c r="K1113" s="16"/>
      <c r="L1113" s="15"/>
      <c r="M1113" s="15"/>
      <c r="N1113" s="15"/>
      <c r="O1113" s="15"/>
      <c r="P1113" s="15"/>
      <c r="Q1113" s="15"/>
      <c r="R1113" s="16"/>
      <c r="S1113" s="15"/>
      <c r="T1113" s="2"/>
      <c r="U1113" s="1"/>
      <c r="V1113" s="1"/>
      <c r="W1113" s="1"/>
      <c r="X1113" s="1"/>
      <c r="Y1113" s="1"/>
      <c r="Z1113" s="1"/>
      <c r="AA1113" s="1"/>
      <c r="AB1113" s="1"/>
      <c r="AC1113" s="1"/>
      <c r="AD1113" s="1"/>
      <c r="AE1113" s="1"/>
      <c r="AJ1113" s="2"/>
      <c r="AK1113" s="2"/>
      <c r="AQ1113" s="2"/>
    </row>
    <row r="1114" spans="1:43" s="4" customFormat="1">
      <c r="A1114" s="278"/>
      <c r="B1114" s="2"/>
      <c r="C1114" s="10"/>
      <c r="D1114" s="15"/>
      <c r="E1114" s="15"/>
      <c r="F1114" s="15"/>
      <c r="G1114" s="15"/>
      <c r="H1114" s="15"/>
      <c r="I1114" s="15"/>
      <c r="J1114" s="15"/>
      <c r="K1114" s="16"/>
      <c r="L1114" s="15"/>
      <c r="M1114" s="15"/>
      <c r="N1114" s="15"/>
      <c r="O1114" s="15"/>
      <c r="P1114" s="15"/>
      <c r="Q1114" s="15"/>
      <c r="R1114" s="16"/>
      <c r="S1114" s="15"/>
      <c r="T1114" s="2"/>
      <c r="U1114" s="1"/>
      <c r="V1114" s="1"/>
      <c r="W1114" s="1"/>
      <c r="X1114" s="1"/>
      <c r="Y1114" s="1"/>
      <c r="Z1114" s="1"/>
      <c r="AA1114" s="1"/>
      <c r="AB1114" s="1"/>
      <c r="AC1114" s="1"/>
      <c r="AD1114" s="1"/>
      <c r="AE1114" s="1"/>
      <c r="AJ1114" s="2"/>
      <c r="AK1114" s="2"/>
      <c r="AQ1114" s="2"/>
    </row>
    <row r="1115" spans="1:43" s="4" customFormat="1">
      <c r="A1115" s="278"/>
      <c r="B1115" s="2"/>
      <c r="C1115" s="10"/>
      <c r="D1115" s="15"/>
      <c r="E1115" s="15"/>
      <c r="F1115" s="15"/>
      <c r="G1115" s="15"/>
      <c r="H1115" s="15"/>
      <c r="I1115" s="15"/>
      <c r="J1115" s="15"/>
      <c r="K1115" s="16"/>
      <c r="L1115" s="15"/>
      <c r="M1115" s="15"/>
      <c r="N1115" s="15"/>
      <c r="O1115" s="15"/>
      <c r="P1115" s="15"/>
      <c r="Q1115" s="15"/>
      <c r="R1115" s="16"/>
      <c r="S1115" s="15"/>
      <c r="T1115" s="2"/>
      <c r="U1115" s="1"/>
      <c r="V1115" s="1"/>
      <c r="W1115" s="1"/>
      <c r="X1115" s="1"/>
      <c r="Y1115" s="1"/>
      <c r="Z1115" s="1"/>
      <c r="AA1115" s="1"/>
      <c r="AB1115" s="1"/>
      <c r="AC1115" s="1"/>
      <c r="AD1115" s="1"/>
      <c r="AE1115" s="1"/>
      <c r="AJ1115" s="2"/>
      <c r="AK1115" s="2"/>
      <c r="AQ1115" s="2"/>
    </row>
    <row r="1116" spans="1:43" s="4" customFormat="1">
      <c r="A1116" s="278"/>
      <c r="B1116" s="2"/>
      <c r="C1116" s="10"/>
      <c r="D1116" s="15"/>
      <c r="E1116" s="15"/>
      <c r="F1116" s="15"/>
      <c r="G1116" s="15"/>
      <c r="H1116" s="15"/>
      <c r="I1116" s="15"/>
      <c r="J1116" s="15"/>
      <c r="K1116" s="16"/>
      <c r="L1116" s="15"/>
      <c r="M1116" s="15"/>
      <c r="N1116" s="15"/>
      <c r="O1116" s="15"/>
      <c r="P1116" s="15"/>
      <c r="Q1116" s="15"/>
      <c r="R1116" s="16"/>
      <c r="S1116" s="15"/>
      <c r="T1116" s="2"/>
      <c r="U1116" s="1"/>
      <c r="V1116" s="1"/>
      <c r="W1116" s="1"/>
      <c r="X1116" s="1"/>
      <c r="Y1116" s="1"/>
      <c r="Z1116" s="1"/>
      <c r="AA1116" s="1"/>
      <c r="AB1116" s="1"/>
      <c r="AC1116" s="1"/>
      <c r="AD1116" s="1"/>
      <c r="AE1116" s="1"/>
      <c r="AJ1116" s="2"/>
      <c r="AK1116" s="2"/>
      <c r="AQ1116" s="2"/>
    </row>
    <row r="1117" spans="1:43" s="4" customFormat="1">
      <c r="A1117" s="278"/>
      <c r="B1117" s="2"/>
      <c r="C1117" s="10"/>
      <c r="D1117" s="15"/>
      <c r="E1117" s="15"/>
      <c r="F1117" s="15"/>
      <c r="G1117" s="15"/>
      <c r="H1117" s="15"/>
      <c r="I1117" s="15"/>
      <c r="J1117" s="15"/>
      <c r="K1117" s="16"/>
      <c r="L1117" s="15"/>
      <c r="M1117" s="15"/>
      <c r="N1117" s="15"/>
      <c r="O1117" s="15"/>
      <c r="P1117" s="15"/>
      <c r="Q1117" s="15"/>
      <c r="R1117" s="16"/>
      <c r="S1117" s="15"/>
      <c r="T1117" s="2"/>
      <c r="U1117" s="1"/>
      <c r="V1117" s="1"/>
      <c r="W1117" s="1"/>
      <c r="X1117" s="1"/>
      <c r="Y1117" s="1"/>
      <c r="Z1117" s="1"/>
      <c r="AA1117" s="1"/>
      <c r="AB1117" s="1"/>
      <c r="AC1117" s="1"/>
      <c r="AD1117" s="1"/>
      <c r="AE1117" s="1"/>
      <c r="AJ1117" s="2"/>
      <c r="AK1117" s="2"/>
      <c r="AQ1117" s="2"/>
    </row>
    <row r="1118" spans="1:43" s="4" customFormat="1">
      <c r="A1118" s="278"/>
      <c r="B1118" s="2"/>
      <c r="C1118" s="10"/>
      <c r="D1118" s="15"/>
      <c r="E1118" s="15"/>
      <c r="F1118" s="15"/>
      <c r="G1118" s="15"/>
      <c r="H1118" s="15"/>
      <c r="I1118" s="15"/>
      <c r="J1118" s="15"/>
      <c r="K1118" s="16"/>
      <c r="L1118" s="15"/>
      <c r="M1118" s="15"/>
      <c r="N1118" s="15"/>
      <c r="O1118" s="15"/>
      <c r="P1118" s="15"/>
      <c r="Q1118" s="15"/>
      <c r="R1118" s="16"/>
      <c r="S1118" s="15"/>
      <c r="T1118" s="2"/>
      <c r="U1118" s="1"/>
      <c r="V1118" s="1"/>
      <c r="W1118" s="1"/>
      <c r="X1118" s="1"/>
      <c r="Y1118" s="1"/>
      <c r="Z1118" s="1"/>
      <c r="AA1118" s="1"/>
      <c r="AB1118" s="1"/>
      <c r="AC1118" s="1"/>
      <c r="AD1118" s="1"/>
      <c r="AE1118" s="1"/>
      <c r="AJ1118" s="2"/>
      <c r="AK1118" s="2"/>
      <c r="AQ1118" s="2"/>
    </row>
    <row r="1119" spans="1:43" s="4" customFormat="1">
      <c r="A1119" s="278"/>
      <c r="B1119" s="2"/>
      <c r="C1119" s="10"/>
      <c r="D1119" s="15"/>
      <c r="E1119" s="15"/>
      <c r="F1119" s="15"/>
      <c r="G1119" s="15"/>
      <c r="H1119" s="15"/>
      <c r="I1119" s="15"/>
      <c r="J1119" s="15"/>
      <c r="K1119" s="16"/>
      <c r="L1119" s="15"/>
      <c r="M1119" s="15"/>
      <c r="N1119" s="15"/>
      <c r="O1119" s="15"/>
      <c r="P1119" s="15"/>
      <c r="Q1119" s="15"/>
      <c r="R1119" s="16"/>
      <c r="S1119" s="15"/>
      <c r="T1119" s="2"/>
      <c r="U1119" s="1"/>
      <c r="V1119" s="1"/>
      <c r="W1119" s="1"/>
      <c r="X1119" s="1"/>
      <c r="Y1119" s="1"/>
      <c r="Z1119" s="1"/>
      <c r="AA1119" s="1"/>
      <c r="AB1119" s="1"/>
      <c r="AC1119" s="1"/>
      <c r="AD1119" s="1"/>
      <c r="AE1119" s="1"/>
      <c r="AJ1119" s="2"/>
      <c r="AK1119" s="2"/>
      <c r="AQ1119" s="2"/>
    </row>
    <row r="1120" spans="1:43" s="4" customFormat="1">
      <c r="A1120" s="278"/>
      <c r="B1120" s="2"/>
      <c r="C1120" s="10"/>
      <c r="D1120" s="15"/>
      <c r="E1120" s="15"/>
      <c r="F1120" s="15"/>
      <c r="G1120" s="15"/>
      <c r="H1120" s="15"/>
      <c r="I1120" s="15"/>
      <c r="J1120" s="15"/>
      <c r="K1120" s="16"/>
      <c r="L1120" s="15"/>
      <c r="M1120" s="15"/>
      <c r="N1120" s="15"/>
      <c r="O1120" s="15"/>
      <c r="P1120" s="15"/>
      <c r="Q1120" s="15"/>
      <c r="R1120" s="16"/>
      <c r="S1120" s="15"/>
      <c r="T1120" s="2"/>
      <c r="U1120" s="1"/>
      <c r="V1120" s="1"/>
      <c r="W1120" s="1"/>
      <c r="X1120" s="1"/>
      <c r="Y1120" s="1"/>
      <c r="Z1120" s="1"/>
      <c r="AA1120" s="1"/>
      <c r="AB1120" s="1"/>
      <c r="AC1120" s="1"/>
      <c r="AD1120" s="1"/>
      <c r="AE1120" s="1"/>
      <c r="AJ1120" s="2"/>
      <c r="AK1120" s="2"/>
      <c r="AQ1120" s="2"/>
    </row>
    <row r="1121" spans="1:43" s="4" customFormat="1">
      <c r="A1121" s="278"/>
      <c r="B1121" s="2"/>
      <c r="C1121" s="10"/>
      <c r="D1121" s="15"/>
      <c r="E1121" s="15"/>
      <c r="F1121" s="15"/>
      <c r="G1121" s="15"/>
      <c r="H1121" s="15"/>
      <c r="I1121" s="15"/>
      <c r="J1121" s="15"/>
      <c r="K1121" s="16"/>
      <c r="L1121" s="15"/>
      <c r="M1121" s="15"/>
      <c r="N1121" s="15"/>
      <c r="O1121" s="15"/>
      <c r="P1121" s="15"/>
      <c r="Q1121" s="15"/>
      <c r="R1121" s="16"/>
      <c r="S1121" s="15"/>
      <c r="T1121" s="2"/>
      <c r="U1121" s="1"/>
      <c r="V1121" s="1"/>
      <c r="W1121" s="1"/>
      <c r="X1121" s="1"/>
      <c r="Y1121" s="1"/>
      <c r="Z1121" s="1"/>
      <c r="AA1121" s="1"/>
      <c r="AB1121" s="1"/>
      <c r="AC1121" s="1"/>
      <c r="AD1121" s="1"/>
      <c r="AE1121" s="1"/>
      <c r="AJ1121" s="2"/>
      <c r="AK1121" s="2"/>
      <c r="AQ1121" s="2"/>
    </row>
    <row r="1122" spans="1:43" s="4" customFormat="1">
      <c r="A1122" s="278"/>
      <c r="B1122" s="2"/>
      <c r="C1122" s="10"/>
      <c r="D1122" s="15"/>
      <c r="E1122" s="15"/>
      <c r="F1122" s="15"/>
      <c r="G1122" s="15"/>
      <c r="H1122" s="15"/>
      <c r="I1122" s="15"/>
      <c r="J1122" s="15"/>
      <c r="K1122" s="16"/>
      <c r="L1122" s="15"/>
      <c r="M1122" s="15"/>
      <c r="N1122" s="15"/>
      <c r="O1122" s="15"/>
      <c r="P1122" s="15"/>
      <c r="Q1122" s="15"/>
      <c r="R1122" s="16"/>
      <c r="S1122" s="15"/>
      <c r="T1122" s="2"/>
      <c r="U1122" s="1"/>
      <c r="V1122" s="1"/>
      <c r="W1122" s="1"/>
      <c r="X1122" s="1"/>
      <c r="Y1122" s="1"/>
      <c r="Z1122" s="1"/>
      <c r="AA1122" s="1"/>
      <c r="AB1122" s="1"/>
      <c r="AC1122" s="1"/>
      <c r="AD1122" s="1"/>
      <c r="AE1122" s="1"/>
      <c r="AJ1122" s="2"/>
      <c r="AK1122" s="2"/>
      <c r="AQ1122" s="2"/>
    </row>
    <row r="1123" spans="1:43" s="4" customFormat="1">
      <c r="A1123" s="278"/>
      <c r="B1123" s="2"/>
      <c r="C1123" s="10"/>
      <c r="D1123" s="15"/>
      <c r="E1123" s="15"/>
      <c r="F1123" s="15"/>
      <c r="G1123" s="15"/>
      <c r="H1123" s="15"/>
      <c r="I1123" s="15"/>
      <c r="J1123" s="15"/>
      <c r="K1123" s="16"/>
      <c r="L1123" s="15"/>
      <c r="M1123" s="15"/>
      <c r="N1123" s="15"/>
      <c r="O1123" s="15"/>
      <c r="P1123" s="15"/>
      <c r="Q1123" s="15"/>
      <c r="R1123" s="16"/>
      <c r="S1123" s="15"/>
      <c r="T1123" s="2"/>
      <c r="U1123" s="1"/>
      <c r="V1123" s="1"/>
      <c r="W1123" s="1"/>
      <c r="X1123" s="1"/>
      <c r="Y1123" s="1"/>
      <c r="Z1123" s="1"/>
      <c r="AA1123" s="1"/>
      <c r="AB1123" s="1"/>
      <c r="AC1123" s="1"/>
      <c r="AD1123" s="1"/>
      <c r="AE1123" s="1"/>
      <c r="AJ1123" s="2"/>
      <c r="AK1123" s="2"/>
      <c r="AQ1123" s="2"/>
    </row>
    <row r="1124" spans="1:43" s="4" customFormat="1">
      <c r="A1124" s="278"/>
      <c r="B1124" s="2"/>
      <c r="C1124" s="10"/>
      <c r="D1124" s="15"/>
      <c r="E1124" s="15"/>
      <c r="F1124" s="15"/>
      <c r="G1124" s="15"/>
      <c r="H1124" s="15"/>
      <c r="I1124" s="15"/>
      <c r="J1124" s="15"/>
      <c r="K1124" s="16"/>
      <c r="L1124" s="15"/>
      <c r="M1124" s="15"/>
      <c r="N1124" s="15"/>
      <c r="O1124" s="15"/>
      <c r="P1124" s="15"/>
      <c r="Q1124" s="15"/>
      <c r="R1124" s="16"/>
      <c r="S1124" s="15"/>
      <c r="T1124" s="2"/>
      <c r="U1124" s="1"/>
      <c r="V1124" s="1"/>
      <c r="W1124" s="1"/>
      <c r="X1124" s="1"/>
      <c r="Y1124" s="1"/>
      <c r="Z1124" s="1"/>
      <c r="AA1124" s="1"/>
      <c r="AB1124" s="1"/>
      <c r="AC1124" s="1"/>
      <c r="AD1124" s="1"/>
      <c r="AE1124" s="1"/>
      <c r="AJ1124" s="2"/>
      <c r="AK1124" s="2"/>
      <c r="AQ1124" s="2"/>
    </row>
    <row r="1125" spans="1:43" s="4" customFormat="1">
      <c r="A1125" s="278"/>
      <c r="B1125" s="2"/>
      <c r="C1125" s="10"/>
      <c r="D1125" s="15"/>
      <c r="E1125" s="15"/>
      <c r="F1125" s="15"/>
      <c r="G1125" s="15"/>
      <c r="H1125" s="15"/>
      <c r="I1125" s="15"/>
      <c r="J1125" s="15"/>
      <c r="K1125" s="16"/>
      <c r="L1125" s="15"/>
      <c r="M1125" s="15"/>
      <c r="N1125" s="15"/>
      <c r="O1125" s="15"/>
      <c r="P1125" s="15"/>
      <c r="Q1125" s="15"/>
      <c r="R1125" s="16"/>
      <c r="S1125" s="15"/>
      <c r="T1125" s="2"/>
      <c r="U1125" s="1"/>
      <c r="V1125" s="1"/>
      <c r="W1125" s="1"/>
      <c r="X1125" s="1"/>
      <c r="Y1125" s="1"/>
      <c r="Z1125" s="1"/>
      <c r="AA1125" s="1"/>
      <c r="AB1125" s="1"/>
      <c r="AC1125" s="1"/>
      <c r="AD1125" s="1"/>
      <c r="AE1125" s="1"/>
      <c r="AJ1125" s="2"/>
      <c r="AK1125" s="2"/>
      <c r="AQ1125" s="2"/>
    </row>
    <row r="1126" spans="1:43" s="4" customFormat="1">
      <c r="A1126" s="278"/>
      <c r="B1126" s="2"/>
      <c r="C1126" s="10"/>
      <c r="D1126" s="15"/>
      <c r="E1126" s="15"/>
      <c r="F1126" s="15"/>
      <c r="G1126" s="15"/>
      <c r="H1126" s="15"/>
      <c r="I1126" s="15"/>
      <c r="J1126" s="15"/>
      <c r="K1126" s="16"/>
      <c r="L1126" s="15"/>
      <c r="M1126" s="15"/>
      <c r="N1126" s="15"/>
      <c r="O1126" s="15"/>
      <c r="P1126" s="15"/>
      <c r="Q1126" s="15"/>
      <c r="R1126" s="16"/>
      <c r="S1126" s="15"/>
      <c r="T1126" s="2"/>
      <c r="U1126" s="1"/>
      <c r="V1126" s="1"/>
      <c r="W1126" s="1"/>
      <c r="X1126" s="1"/>
      <c r="Y1126" s="1"/>
      <c r="Z1126" s="1"/>
      <c r="AA1126" s="1"/>
      <c r="AB1126" s="1"/>
      <c r="AC1126" s="1"/>
      <c r="AD1126" s="1"/>
      <c r="AE1126" s="1"/>
      <c r="AJ1126" s="2"/>
      <c r="AK1126" s="2"/>
      <c r="AQ1126" s="2"/>
    </row>
    <row r="1127" spans="1:43" s="4" customFormat="1">
      <c r="A1127" s="278"/>
      <c r="B1127" s="2"/>
      <c r="C1127" s="10"/>
      <c r="D1127" s="15"/>
      <c r="E1127" s="15"/>
      <c r="F1127" s="15"/>
      <c r="G1127" s="15"/>
      <c r="H1127" s="15"/>
      <c r="I1127" s="15"/>
      <c r="J1127" s="15"/>
      <c r="K1127" s="16"/>
      <c r="L1127" s="15"/>
      <c r="M1127" s="15"/>
      <c r="N1127" s="15"/>
      <c r="O1127" s="15"/>
      <c r="P1127" s="15"/>
      <c r="Q1127" s="15"/>
      <c r="R1127" s="16"/>
      <c r="S1127" s="15"/>
      <c r="T1127" s="2"/>
      <c r="U1127" s="1"/>
      <c r="V1127" s="1"/>
      <c r="W1127" s="1"/>
      <c r="X1127" s="1"/>
      <c r="Y1127" s="1"/>
      <c r="Z1127" s="1"/>
      <c r="AA1127" s="1"/>
      <c r="AB1127" s="1"/>
      <c r="AC1127" s="1"/>
      <c r="AD1127" s="1"/>
      <c r="AE1127" s="1"/>
      <c r="AJ1127" s="2"/>
      <c r="AK1127" s="2"/>
      <c r="AQ1127" s="2"/>
    </row>
    <row r="1128" spans="1:43" s="4" customFormat="1">
      <c r="A1128" s="278"/>
      <c r="B1128" s="2"/>
      <c r="C1128" s="10"/>
      <c r="D1128" s="15"/>
      <c r="E1128" s="15"/>
      <c r="F1128" s="15"/>
      <c r="G1128" s="15"/>
      <c r="H1128" s="15"/>
      <c r="I1128" s="15"/>
      <c r="J1128" s="15"/>
      <c r="K1128" s="16"/>
      <c r="L1128" s="15"/>
      <c r="M1128" s="15"/>
      <c r="N1128" s="15"/>
      <c r="O1128" s="15"/>
      <c r="P1128" s="15"/>
      <c r="Q1128" s="15"/>
      <c r="R1128" s="16"/>
      <c r="S1128" s="15"/>
      <c r="T1128" s="2"/>
      <c r="U1128" s="1"/>
      <c r="V1128" s="1"/>
      <c r="W1128" s="1"/>
      <c r="X1128" s="1"/>
      <c r="Y1128" s="1"/>
      <c r="Z1128" s="1"/>
      <c r="AA1128" s="1"/>
      <c r="AB1128" s="1"/>
      <c r="AC1128" s="1"/>
      <c r="AD1128" s="1"/>
      <c r="AE1128" s="1"/>
      <c r="AJ1128" s="2"/>
      <c r="AK1128" s="2"/>
      <c r="AQ1128" s="2"/>
    </row>
    <row r="1129" spans="1:43" s="4" customFormat="1">
      <c r="A1129" s="278"/>
      <c r="B1129" s="2"/>
      <c r="C1129" s="10"/>
      <c r="D1129" s="15"/>
      <c r="E1129" s="15"/>
      <c r="F1129" s="15"/>
      <c r="G1129" s="15"/>
      <c r="H1129" s="15"/>
      <c r="I1129" s="15"/>
      <c r="J1129" s="15"/>
      <c r="K1129" s="16"/>
      <c r="L1129" s="15"/>
      <c r="M1129" s="15"/>
      <c r="N1129" s="15"/>
      <c r="O1129" s="15"/>
      <c r="P1129" s="15"/>
      <c r="Q1129" s="15"/>
      <c r="R1129" s="16"/>
      <c r="S1129" s="15"/>
      <c r="T1129" s="2"/>
      <c r="U1129" s="1"/>
      <c r="V1129" s="1"/>
      <c r="W1129" s="1"/>
      <c r="X1129" s="1"/>
      <c r="Y1129" s="1"/>
      <c r="Z1129" s="1"/>
      <c r="AA1129" s="1"/>
      <c r="AB1129" s="1"/>
      <c r="AC1129" s="1"/>
      <c r="AD1129" s="1"/>
      <c r="AE1129" s="1"/>
      <c r="AJ1129" s="2"/>
      <c r="AK1129" s="2"/>
      <c r="AQ1129" s="2"/>
    </row>
    <row r="1130" spans="1:43" s="4" customFormat="1">
      <c r="A1130" s="278"/>
      <c r="B1130" s="2"/>
      <c r="C1130" s="10"/>
      <c r="D1130" s="15"/>
      <c r="E1130" s="15"/>
      <c r="F1130" s="15"/>
      <c r="G1130" s="15"/>
      <c r="H1130" s="15"/>
      <c r="I1130" s="15"/>
      <c r="J1130" s="15"/>
      <c r="K1130" s="16"/>
      <c r="L1130" s="15"/>
      <c r="M1130" s="15"/>
      <c r="N1130" s="15"/>
      <c r="O1130" s="15"/>
      <c r="P1130" s="15"/>
      <c r="Q1130" s="15"/>
      <c r="R1130" s="16"/>
      <c r="S1130" s="15"/>
      <c r="T1130" s="2"/>
      <c r="U1130" s="1"/>
      <c r="V1130" s="1"/>
      <c r="W1130" s="1"/>
      <c r="X1130" s="1"/>
      <c r="Y1130" s="1"/>
      <c r="Z1130" s="1"/>
      <c r="AA1130" s="1"/>
      <c r="AB1130" s="1"/>
      <c r="AC1130" s="1"/>
      <c r="AD1130" s="1"/>
      <c r="AE1130" s="1"/>
      <c r="AJ1130" s="2"/>
      <c r="AK1130" s="2"/>
      <c r="AQ1130" s="2"/>
    </row>
    <row r="1131" spans="1:43" s="4" customFormat="1">
      <c r="A1131" s="278"/>
      <c r="B1131" s="2"/>
      <c r="C1131" s="10"/>
      <c r="D1131" s="15"/>
      <c r="E1131" s="15"/>
      <c r="F1131" s="15"/>
      <c r="G1131" s="15"/>
      <c r="H1131" s="15"/>
      <c r="I1131" s="15"/>
      <c r="J1131" s="15"/>
      <c r="K1131" s="16"/>
      <c r="L1131" s="15"/>
      <c r="M1131" s="15"/>
      <c r="N1131" s="15"/>
      <c r="O1131" s="15"/>
      <c r="P1131" s="15"/>
      <c r="Q1131" s="15"/>
      <c r="R1131" s="16"/>
      <c r="S1131" s="15"/>
      <c r="T1131" s="2"/>
      <c r="U1131" s="1"/>
      <c r="V1131" s="1"/>
      <c r="W1131" s="1"/>
      <c r="X1131" s="1"/>
      <c r="Y1131" s="1"/>
      <c r="Z1131" s="1"/>
      <c r="AA1131" s="1"/>
      <c r="AB1131" s="1"/>
      <c r="AC1131" s="1"/>
      <c r="AD1131" s="1"/>
      <c r="AE1131" s="1"/>
      <c r="AJ1131" s="2"/>
      <c r="AK1131" s="2"/>
      <c r="AQ1131" s="2"/>
    </row>
    <row r="1132" spans="1:43" s="4" customFormat="1">
      <c r="A1132" s="278"/>
      <c r="B1132" s="2"/>
      <c r="C1132" s="10"/>
      <c r="D1132" s="15"/>
      <c r="E1132" s="15"/>
      <c r="F1132" s="15"/>
      <c r="G1132" s="15"/>
      <c r="H1132" s="15"/>
      <c r="I1132" s="15"/>
      <c r="J1132" s="15"/>
      <c r="K1132" s="16"/>
      <c r="L1132" s="15"/>
      <c r="M1132" s="15"/>
      <c r="N1132" s="15"/>
      <c r="O1132" s="15"/>
      <c r="P1132" s="15"/>
      <c r="Q1132" s="15"/>
      <c r="R1132" s="16"/>
      <c r="S1132" s="15"/>
      <c r="T1132" s="2"/>
      <c r="U1132" s="1"/>
      <c r="V1132" s="1"/>
      <c r="W1132" s="1"/>
      <c r="X1132" s="1"/>
      <c r="Y1132" s="1"/>
      <c r="Z1132" s="1"/>
      <c r="AA1132" s="1"/>
      <c r="AB1132" s="1"/>
      <c r="AC1132" s="1"/>
      <c r="AD1132" s="1"/>
      <c r="AE1132" s="1"/>
      <c r="AJ1132" s="2"/>
      <c r="AK1132" s="2"/>
      <c r="AQ1132" s="2"/>
    </row>
    <row r="1133" spans="1:43" s="4" customFormat="1">
      <c r="A1133" s="278"/>
      <c r="B1133" s="2"/>
      <c r="C1133" s="10"/>
      <c r="D1133" s="15"/>
      <c r="E1133" s="15"/>
      <c r="F1133" s="15"/>
      <c r="G1133" s="15"/>
      <c r="H1133" s="15"/>
      <c r="I1133" s="15"/>
      <c r="J1133" s="15"/>
      <c r="K1133" s="16"/>
      <c r="L1133" s="15"/>
      <c r="M1133" s="15"/>
      <c r="N1133" s="15"/>
      <c r="O1133" s="15"/>
      <c r="P1133" s="15"/>
      <c r="Q1133" s="15"/>
      <c r="R1133" s="16"/>
      <c r="S1133" s="15"/>
      <c r="T1133" s="2"/>
      <c r="U1133" s="1"/>
      <c r="V1133" s="1"/>
      <c r="W1133" s="1"/>
      <c r="X1133" s="1"/>
      <c r="Y1133" s="1"/>
      <c r="Z1133" s="1"/>
      <c r="AA1133" s="1"/>
      <c r="AB1133" s="1"/>
      <c r="AC1133" s="1"/>
      <c r="AD1133" s="1"/>
      <c r="AE1133" s="1"/>
      <c r="AJ1133" s="2"/>
      <c r="AK1133" s="2"/>
      <c r="AQ1133" s="2"/>
    </row>
    <row r="1134" spans="1:43" s="4" customFormat="1">
      <c r="A1134" s="278"/>
      <c r="B1134" s="2"/>
      <c r="C1134" s="10"/>
      <c r="D1134" s="15"/>
      <c r="E1134" s="15"/>
      <c r="F1134" s="15"/>
      <c r="G1134" s="15"/>
      <c r="H1134" s="15"/>
      <c r="I1134" s="15"/>
      <c r="J1134" s="15"/>
      <c r="K1134" s="16"/>
      <c r="L1134" s="15"/>
      <c r="M1134" s="15"/>
      <c r="N1134" s="15"/>
      <c r="O1134" s="15"/>
      <c r="P1134" s="15"/>
      <c r="Q1134" s="15"/>
      <c r="R1134" s="16"/>
      <c r="S1134" s="15"/>
      <c r="T1134" s="2"/>
      <c r="U1134" s="1"/>
      <c r="V1134" s="1"/>
      <c r="W1134" s="1"/>
      <c r="X1134" s="1"/>
      <c r="Y1134" s="1"/>
      <c r="Z1134" s="1"/>
      <c r="AA1134" s="1"/>
      <c r="AB1134" s="1"/>
      <c r="AC1134" s="1"/>
      <c r="AD1134" s="1"/>
      <c r="AE1134" s="1"/>
      <c r="AJ1134" s="2"/>
      <c r="AK1134" s="2"/>
      <c r="AQ1134" s="2"/>
    </row>
    <row r="1135" spans="1:43" s="4" customFormat="1">
      <c r="A1135" s="278"/>
      <c r="B1135" s="2"/>
      <c r="C1135" s="10"/>
      <c r="D1135" s="15"/>
      <c r="E1135" s="15"/>
      <c r="F1135" s="15"/>
      <c r="G1135" s="15"/>
      <c r="H1135" s="15"/>
      <c r="I1135" s="15"/>
      <c r="J1135" s="15"/>
      <c r="K1135" s="16"/>
      <c r="L1135" s="15"/>
      <c r="M1135" s="15"/>
      <c r="N1135" s="15"/>
      <c r="O1135" s="15"/>
      <c r="P1135" s="15"/>
      <c r="Q1135" s="15"/>
      <c r="R1135" s="16"/>
      <c r="S1135" s="15"/>
      <c r="T1135" s="2"/>
      <c r="U1135" s="1"/>
      <c r="V1135" s="1"/>
      <c r="W1135" s="1"/>
      <c r="X1135" s="1"/>
      <c r="Y1135" s="1"/>
      <c r="Z1135" s="1"/>
      <c r="AA1135" s="1"/>
      <c r="AB1135" s="1"/>
      <c r="AC1135" s="1"/>
      <c r="AD1135" s="1"/>
      <c r="AE1135" s="1"/>
      <c r="AJ1135" s="2"/>
      <c r="AK1135" s="2"/>
      <c r="AQ1135" s="2"/>
    </row>
    <row r="1136" spans="1:43" s="4" customFormat="1">
      <c r="A1136" s="278"/>
      <c r="B1136" s="2"/>
      <c r="C1136" s="10"/>
      <c r="D1136" s="15"/>
      <c r="E1136" s="15"/>
      <c r="F1136" s="15"/>
      <c r="G1136" s="15"/>
      <c r="H1136" s="15"/>
      <c r="I1136" s="15"/>
      <c r="J1136" s="15"/>
      <c r="K1136" s="16"/>
      <c r="L1136" s="15"/>
      <c r="M1136" s="15"/>
      <c r="N1136" s="15"/>
      <c r="O1136" s="15"/>
      <c r="P1136" s="15"/>
      <c r="Q1136" s="15"/>
      <c r="R1136" s="16"/>
      <c r="S1136" s="15"/>
      <c r="T1136" s="2"/>
      <c r="U1136" s="1"/>
      <c r="V1136" s="1"/>
      <c r="W1136" s="1"/>
      <c r="X1136" s="1"/>
      <c r="Y1136" s="1"/>
      <c r="Z1136" s="1"/>
      <c r="AA1136" s="1"/>
      <c r="AB1136" s="1"/>
      <c r="AC1136" s="1"/>
      <c r="AD1136" s="1"/>
      <c r="AE1136" s="1"/>
      <c r="AJ1136" s="2"/>
      <c r="AK1136" s="2"/>
      <c r="AQ1136" s="2"/>
    </row>
    <row r="1137" spans="1:43" s="4" customFormat="1">
      <c r="A1137" s="278"/>
      <c r="B1137" s="2"/>
      <c r="C1137" s="10"/>
      <c r="D1137" s="15"/>
      <c r="E1137" s="15"/>
      <c r="F1137" s="15"/>
      <c r="G1137" s="15"/>
      <c r="H1137" s="15"/>
      <c r="I1137" s="15"/>
      <c r="J1137" s="15"/>
      <c r="K1137" s="16"/>
      <c r="L1137" s="15"/>
      <c r="M1137" s="15"/>
      <c r="N1137" s="15"/>
      <c r="O1137" s="15"/>
      <c r="P1137" s="15"/>
      <c r="Q1137" s="15"/>
      <c r="R1137" s="16"/>
      <c r="S1137" s="15"/>
      <c r="T1137" s="2"/>
      <c r="U1137" s="1"/>
      <c r="V1137" s="1"/>
      <c r="W1137" s="1"/>
      <c r="X1137" s="1"/>
      <c r="Y1137" s="1"/>
      <c r="Z1137" s="1"/>
      <c r="AA1137" s="1"/>
      <c r="AB1137" s="1"/>
      <c r="AC1137" s="1"/>
      <c r="AD1137" s="1"/>
      <c r="AE1137" s="1"/>
      <c r="AJ1137" s="2"/>
      <c r="AK1137" s="2"/>
      <c r="AQ1137" s="2"/>
    </row>
    <row r="1138" spans="1:43" s="4" customFormat="1">
      <c r="A1138" s="278"/>
      <c r="B1138" s="2"/>
      <c r="C1138" s="10"/>
      <c r="D1138" s="15"/>
      <c r="E1138" s="15"/>
      <c r="F1138" s="15"/>
      <c r="G1138" s="15"/>
      <c r="H1138" s="15"/>
      <c r="I1138" s="15"/>
      <c r="J1138" s="15"/>
      <c r="K1138" s="16"/>
      <c r="L1138" s="15"/>
      <c r="M1138" s="15"/>
      <c r="N1138" s="15"/>
      <c r="O1138" s="15"/>
      <c r="P1138" s="15"/>
      <c r="Q1138" s="15"/>
      <c r="R1138" s="16"/>
      <c r="S1138" s="15"/>
      <c r="T1138" s="2"/>
      <c r="U1138" s="1"/>
      <c r="V1138" s="1"/>
      <c r="W1138" s="1"/>
      <c r="X1138" s="1"/>
      <c r="Y1138" s="1"/>
      <c r="Z1138" s="1"/>
      <c r="AA1138" s="1"/>
      <c r="AB1138" s="1"/>
      <c r="AC1138" s="1"/>
      <c r="AD1138" s="1"/>
      <c r="AE1138" s="1"/>
      <c r="AJ1138" s="2"/>
      <c r="AK1138" s="2"/>
      <c r="AQ1138" s="2"/>
    </row>
    <row r="1139" spans="1:43" s="4" customFormat="1">
      <c r="A1139" s="278"/>
      <c r="B1139" s="2"/>
      <c r="C1139" s="10"/>
      <c r="D1139" s="15"/>
      <c r="E1139" s="15"/>
      <c r="F1139" s="15"/>
      <c r="G1139" s="15"/>
      <c r="H1139" s="15"/>
      <c r="I1139" s="15"/>
      <c r="J1139" s="15"/>
      <c r="K1139" s="16"/>
      <c r="L1139" s="15"/>
      <c r="M1139" s="15"/>
      <c r="N1139" s="15"/>
      <c r="O1139" s="15"/>
      <c r="P1139" s="15"/>
      <c r="Q1139" s="15"/>
      <c r="R1139" s="16"/>
      <c r="S1139" s="15"/>
      <c r="T1139" s="2"/>
      <c r="U1139" s="1"/>
      <c r="V1139" s="1"/>
      <c r="W1139" s="1"/>
      <c r="X1139" s="1"/>
      <c r="Y1139" s="1"/>
      <c r="Z1139" s="1"/>
      <c r="AA1139" s="1"/>
      <c r="AB1139" s="1"/>
      <c r="AC1139" s="1"/>
      <c r="AD1139" s="1"/>
      <c r="AE1139" s="1"/>
      <c r="AJ1139" s="2"/>
      <c r="AK1139" s="2"/>
      <c r="AQ1139" s="2"/>
    </row>
    <row r="1140" spans="1:43" s="4" customFormat="1">
      <c r="A1140" s="278"/>
      <c r="B1140" s="2"/>
      <c r="C1140" s="10"/>
      <c r="D1140" s="15"/>
      <c r="E1140" s="15"/>
      <c r="F1140" s="15"/>
      <c r="G1140" s="15"/>
      <c r="H1140" s="15"/>
      <c r="I1140" s="15"/>
      <c r="J1140" s="15"/>
      <c r="K1140" s="16"/>
      <c r="L1140" s="15"/>
      <c r="M1140" s="15"/>
      <c r="N1140" s="15"/>
      <c r="O1140" s="15"/>
      <c r="P1140" s="15"/>
      <c r="Q1140" s="15"/>
      <c r="R1140" s="16"/>
      <c r="S1140" s="15"/>
      <c r="T1140" s="2"/>
      <c r="U1140" s="1"/>
      <c r="V1140" s="1"/>
      <c r="W1140" s="1"/>
      <c r="X1140" s="1"/>
      <c r="Y1140" s="1"/>
      <c r="Z1140" s="1"/>
      <c r="AA1140" s="1"/>
      <c r="AB1140" s="1"/>
      <c r="AC1140" s="1"/>
      <c r="AD1140" s="1"/>
      <c r="AE1140" s="1"/>
      <c r="AJ1140" s="2"/>
      <c r="AK1140" s="2"/>
      <c r="AQ1140" s="2"/>
    </row>
    <row r="1141" spans="1:43" s="4" customFormat="1">
      <c r="A1141" s="278"/>
      <c r="B1141" s="2"/>
      <c r="C1141" s="10"/>
      <c r="D1141" s="15"/>
      <c r="E1141" s="15"/>
      <c r="F1141" s="15"/>
      <c r="G1141" s="15"/>
      <c r="H1141" s="15"/>
      <c r="I1141" s="15"/>
      <c r="J1141" s="15"/>
      <c r="K1141" s="16"/>
      <c r="L1141" s="15"/>
      <c r="M1141" s="15"/>
      <c r="N1141" s="15"/>
      <c r="O1141" s="15"/>
      <c r="P1141" s="15"/>
      <c r="Q1141" s="15"/>
      <c r="R1141" s="16"/>
      <c r="S1141" s="15"/>
      <c r="T1141" s="2"/>
      <c r="U1141" s="1"/>
      <c r="V1141" s="1"/>
      <c r="W1141" s="1"/>
      <c r="X1141" s="1"/>
      <c r="Y1141" s="1"/>
      <c r="Z1141" s="1"/>
      <c r="AA1141" s="1"/>
      <c r="AB1141" s="1"/>
      <c r="AC1141" s="1"/>
      <c r="AD1141" s="1"/>
      <c r="AE1141" s="1"/>
      <c r="AJ1141" s="2"/>
      <c r="AK1141" s="2"/>
      <c r="AQ1141" s="2"/>
    </row>
    <row r="1142" spans="1:43" s="4" customFormat="1">
      <c r="A1142" s="278"/>
      <c r="B1142" s="2"/>
      <c r="C1142" s="10"/>
      <c r="D1142" s="15"/>
      <c r="E1142" s="15"/>
      <c r="F1142" s="15"/>
      <c r="G1142" s="15"/>
      <c r="H1142" s="15"/>
      <c r="I1142" s="15"/>
      <c r="J1142" s="15"/>
      <c r="K1142" s="16"/>
      <c r="L1142" s="15"/>
      <c r="M1142" s="15"/>
      <c r="N1142" s="15"/>
      <c r="O1142" s="15"/>
      <c r="P1142" s="15"/>
      <c r="Q1142" s="15"/>
      <c r="R1142" s="16"/>
      <c r="S1142" s="15"/>
      <c r="T1142" s="2"/>
      <c r="U1142" s="1"/>
      <c r="V1142" s="1"/>
      <c r="W1142" s="1"/>
      <c r="X1142" s="1"/>
      <c r="Y1142" s="1"/>
      <c r="Z1142" s="1"/>
      <c r="AA1142" s="1"/>
      <c r="AB1142" s="1"/>
      <c r="AC1142" s="1"/>
      <c r="AD1142" s="1"/>
      <c r="AE1142" s="1"/>
      <c r="AJ1142" s="2"/>
      <c r="AK1142" s="2"/>
      <c r="AQ1142" s="2"/>
    </row>
    <row r="1143" spans="1:43" s="4" customFormat="1">
      <c r="A1143" s="278"/>
      <c r="B1143" s="2"/>
      <c r="C1143" s="10"/>
      <c r="D1143" s="15"/>
      <c r="E1143" s="15"/>
      <c r="F1143" s="15"/>
      <c r="G1143" s="15"/>
      <c r="H1143" s="15"/>
      <c r="I1143" s="15"/>
      <c r="J1143" s="15"/>
      <c r="K1143" s="16"/>
      <c r="L1143" s="15"/>
      <c r="M1143" s="15"/>
      <c r="N1143" s="15"/>
      <c r="O1143" s="15"/>
      <c r="P1143" s="15"/>
      <c r="Q1143" s="15"/>
      <c r="R1143" s="16"/>
      <c r="S1143" s="15"/>
      <c r="T1143" s="2"/>
      <c r="U1143" s="1"/>
      <c r="V1143" s="1"/>
      <c r="W1143" s="1"/>
      <c r="X1143" s="1"/>
      <c r="Y1143" s="1"/>
      <c r="Z1143" s="1"/>
      <c r="AA1143" s="1"/>
      <c r="AB1143" s="1"/>
      <c r="AC1143" s="1"/>
      <c r="AD1143" s="1"/>
      <c r="AE1143" s="1"/>
      <c r="AJ1143" s="2"/>
      <c r="AK1143" s="2"/>
      <c r="AQ1143" s="2"/>
    </row>
    <row r="1144" spans="1:43" s="4" customFormat="1">
      <c r="A1144" s="278"/>
      <c r="B1144" s="2"/>
      <c r="C1144" s="10"/>
      <c r="D1144" s="15"/>
      <c r="E1144" s="15"/>
      <c r="F1144" s="15"/>
      <c r="G1144" s="15"/>
      <c r="H1144" s="15"/>
      <c r="I1144" s="15"/>
      <c r="J1144" s="15"/>
      <c r="K1144" s="16"/>
      <c r="L1144" s="15"/>
      <c r="M1144" s="15"/>
      <c r="N1144" s="15"/>
      <c r="O1144" s="15"/>
      <c r="P1144" s="15"/>
      <c r="Q1144" s="15"/>
      <c r="R1144" s="16"/>
      <c r="S1144" s="15"/>
      <c r="T1144" s="2"/>
      <c r="U1144" s="1"/>
      <c r="V1144" s="1"/>
      <c r="W1144" s="1"/>
      <c r="X1144" s="1"/>
      <c r="Y1144" s="1"/>
      <c r="Z1144" s="1"/>
      <c r="AA1144" s="1"/>
      <c r="AB1144" s="1"/>
      <c r="AC1144" s="1"/>
      <c r="AD1144" s="1"/>
      <c r="AE1144" s="1"/>
      <c r="AJ1144" s="2"/>
      <c r="AK1144" s="2"/>
      <c r="AQ1144" s="2"/>
    </row>
    <row r="1145" spans="1:43" s="4" customFormat="1">
      <c r="A1145" s="278"/>
      <c r="B1145" s="2"/>
      <c r="C1145" s="10"/>
      <c r="D1145" s="15"/>
      <c r="E1145" s="15"/>
      <c r="F1145" s="15"/>
      <c r="G1145" s="15"/>
      <c r="H1145" s="15"/>
      <c r="I1145" s="15"/>
      <c r="J1145" s="15"/>
      <c r="K1145" s="16"/>
      <c r="L1145" s="15"/>
      <c r="M1145" s="15"/>
      <c r="N1145" s="15"/>
      <c r="O1145" s="15"/>
      <c r="P1145" s="15"/>
      <c r="Q1145" s="15"/>
      <c r="R1145" s="16"/>
      <c r="S1145" s="15"/>
      <c r="T1145" s="2"/>
      <c r="U1145" s="1"/>
      <c r="V1145" s="1"/>
      <c r="W1145" s="1"/>
      <c r="X1145" s="1"/>
      <c r="Y1145" s="1"/>
      <c r="Z1145" s="1"/>
      <c r="AA1145" s="1"/>
      <c r="AB1145" s="1"/>
      <c r="AC1145" s="1"/>
      <c r="AD1145" s="1"/>
      <c r="AE1145" s="1"/>
      <c r="AJ1145" s="2"/>
      <c r="AK1145" s="2"/>
      <c r="AQ1145" s="2"/>
    </row>
    <row r="1146" spans="1:43" s="4" customFormat="1">
      <c r="A1146" s="278"/>
      <c r="B1146" s="2"/>
      <c r="C1146" s="10"/>
      <c r="D1146" s="15"/>
      <c r="E1146" s="15"/>
      <c r="F1146" s="15"/>
      <c r="G1146" s="15"/>
      <c r="H1146" s="15"/>
      <c r="I1146" s="15"/>
      <c r="J1146" s="15"/>
      <c r="K1146" s="16"/>
      <c r="L1146" s="15"/>
      <c r="M1146" s="15"/>
      <c r="N1146" s="15"/>
      <c r="O1146" s="15"/>
      <c r="P1146" s="15"/>
      <c r="Q1146" s="15"/>
      <c r="R1146" s="16"/>
      <c r="S1146" s="15"/>
      <c r="T1146" s="2"/>
      <c r="U1146" s="1"/>
      <c r="V1146" s="1"/>
      <c r="W1146" s="1"/>
      <c r="X1146" s="1"/>
      <c r="Y1146" s="1"/>
      <c r="Z1146" s="1"/>
      <c r="AA1146" s="1"/>
      <c r="AB1146" s="1"/>
      <c r="AC1146" s="1"/>
      <c r="AD1146" s="1"/>
      <c r="AE1146" s="1"/>
      <c r="AJ1146" s="2"/>
      <c r="AK1146" s="2"/>
      <c r="AQ1146" s="2"/>
    </row>
    <row r="1147" spans="1:43" s="4" customFormat="1">
      <c r="A1147" s="278"/>
      <c r="B1147" s="2"/>
      <c r="C1147" s="10"/>
      <c r="D1147" s="15"/>
      <c r="E1147" s="15"/>
      <c r="F1147" s="15"/>
      <c r="G1147" s="15"/>
      <c r="H1147" s="15"/>
      <c r="I1147" s="15"/>
      <c r="J1147" s="15"/>
      <c r="K1147" s="16"/>
      <c r="L1147" s="15"/>
      <c r="M1147" s="15"/>
      <c r="N1147" s="15"/>
      <c r="O1147" s="15"/>
      <c r="P1147" s="15"/>
      <c r="Q1147" s="15"/>
      <c r="R1147" s="16"/>
      <c r="S1147" s="15"/>
      <c r="T1147" s="2"/>
      <c r="U1147" s="1"/>
      <c r="V1147" s="1"/>
      <c r="W1147" s="1"/>
      <c r="X1147" s="1"/>
      <c r="Y1147" s="1"/>
      <c r="Z1147" s="1"/>
      <c r="AA1147" s="1"/>
      <c r="AB1147" s="1"/>
      <c r="AC1147" s="1"/>
      <c r="AD1147" s="1"/>
      <c r="AE1147" s="1"/>
      <c r="AJ1147" s="2"/>
      <c r="AK1147" s="2"/>
      <c r="AQ1147" s="2"/>
    </row>
    <row r="1148" spans="1:43" s="4" customFormat="1">
      <c r="A1148" s="278"/>
      <c r="B1148" s="2"/>
      <c r="C1148" s="10"/>
      <c r="D1148" s="15"/>
      <c r="E1148" s="15"/>
      <c r="F1148" s="15"/>
      <c r="G1148" s="15"/>
      <c r="H1148" s="15"/>
      <c r="I1148" s="15"/>
      <c r="J1148" s="15"/>
      <c r="K1148" s="16"/>
      <c r="L1148" s="15"/>
      <c r="M1148" s="15"/>
      <c r="N1148" s="15"/>
      <c r="O1148" s="15"/>
      <c r="P1148" s="15"/>
      <c r="Q1148" s="15"/>
      <c r="R1148" s="16"/>
      <c r="S1148" s="15"/>
      <c r="T1148" s="2"/>
      <c r="U1148" s="1"/>
      <c r="V1148" s="1"/>
      <c r="W1148" s="1"/>
      <c r="X1148" s="1"/>
      <c r="Y1148" s="1"/>
      <c r="Z1148" s="1"/>
      <c r="AA1148" s="1"/>
      <c r="AB1148" s="1"/>
      <c r="AC1148" s="1"/>
      <c r="AD1148" s="1"/>
      <c r="AE1148" s="1"/>
      <c r="AJ1148" s="2"/>
      <c r="AK1148" s="2"/>
      <c r="AQ1148" s="2"/>
    </row>
    <row r="1149" spans="1:43" s="4" customFormat="1">
      <c r="A1149" s="278"/>
      <c r="B1149" s="2"/>
      <c r="C1149" s="10"/>
      <c r="D1149" s="15"/>
      <c r="E1149" s="15"/>
      <c r="F1149" s="15"/>
      <c r="G1149" s="15"/>
      <c r="H1149" s="15"/>
      <c r="I1149" s="15"/>
      <c r="J1149" s="15"/>
      <c r="K1149" s="16"/>
      <c r="L1149" s="15"/>
      <c r="M1149" s="15"/>
      <c r="N1149" s="15"/>
      <c r="O1149" s="15"/>
      <c r="P1149" s="15"/>
      <c r="Q1149" s="15"/>
      <c r="R1149" s="16"/>
      <c r="S1149" s="15"/>
      <c r="T1149" s="2"/>
      <c r="U1149" s="1"/>
      <c r="V1149" s="1"/>
      <c r="W1149" s="1"/>
      <c r="X1149" s="1"/>
      <c r="Y1149" s="1"/>
      <c r="Z1149" s="1"/>
      <c r="AA1149" s="1"/>
      <c r="AB1149" s="1"/>
      <c r="AC1149" s="1"/>
      <c r="AD1149" s="1"/>
      <c r="AE1149" s="1"/>
      <c r="AJ1149" s="2"/>
      <c r="AK1149" s="2"/>
      <c r="AQ1149" s="2"/>
    </row>
    <row r="1150" spans="1:43" s="4" customFormat="1">
      <c r="A1150" s="278"/>
      <c r="B1150" s="2"/>
      <c r="C1150" s="10"/>
      <c r="D1150" s="15"/>
      <c r="E1150" s="15"/>
      <c r="F1150" s="15"/>
      <c r="G1150" s="15"/>
      <c r="H1150" s="15"/>
      <c r="I1150" s="15"/>
      <c r="J1150" s="15"/>
      <c r="K1150" s="16"/>
      <c r="L1150" s="15"/>
      <c r="M1150" s="15"/>
      <c r="N1150" s="15"/>
      <c r="O1150" s="15"/>
      <c r="P1150" s="15"/>
      <c r="Q1150" s="15"/>
      <c r="R1150" s="16"/>
      <c r="S1150" s="15"/>
      <c r="T1150" s="2"/>
      <c r="U1150" s="1"/>
      <c r="V1150" s="1"/>
      <c r="W1150" s="1"/>
      <c r="X1150" s="1"/>
      <c r="Y1150" s="1"/>
      <c r="Z1150" s="1"/>
      <c r="AA1150" s="1"/>
      <c r="AB1150" s="1"/>
      <c r="AC1150" s="1"/>
      <c r="AD1150" s="1"/>
      <c r="AE1150" s="1"/>
      <c r="AJ1150" s="2"/>
      <c r="AK1150" s="2"/>
      <c r="AQ1150" s="2"/>
    </row>
    <row r="1151" spans="1:43" s="4" customFormat="1">
      <c r="A1151" s="278"/>
      <c r="B1151" s="2"/>
      <c r="C1151" s="10"/>
      <c r="D1151" s="15"/>
      <c r="E1151" s="15"/>
      <c r="F1151" s="15"/>
      <c r="G1151" s="15"/>
      <c r="H1151" s="15"/>
      <c r="I1151" s="15"/>
      <c r="J1151" s="15"/>
      <c r="K1151" s="16"/>
      <c r="L1151" s="15"/>
      <c r="M1151" s="15"/>
      <c r="N1151" s="15"/>
      <c r="O1151" s="15"/>
      <c r="P1151" s="15"/>
      <c r="Q1151" s="15"/>
      <c r="R1151" s="16"/>
      <c r="S1151" s="15"/>
      <c r="T1151" s="2"/>
      <c r="U1151" s="1"/>
      <c r="V1151" s="1"/>
      <c r="W1151" s="1"/>
      <c r="X1151" s="1"/>
      <c r="Y1151" s="1"/>
      <c r="Z1151" s="1"/>
      <c r="AA1151" s="1"/>
      <c r="AB1151" s="1"/>
      <c r="AC1151" s="1"/>
      <c r="AD1151" s="1"/>
      <c r="AE1151" s="1"/>
      <c r="AJ1151" s="2"/>
      <c r="AK1151" s="2"/>
      <c r="AQ1151" s="2"/>
    </row>
    <row r="1152" spans="1:43" s="4" customFormat="1">
      <c r="A1152" s="278"/>
      <c r="B1152" s="2"/>
      <c r="C1152" s="10"/>
      <c r="D1152" s="15"/>
      <c r="E1152" s="15"/>
      <c r="F1152" s="15"/>
      <c r="G1152" s="15"/>
      <c r="H1152" s="15"/>
      <c r="I1152" s="15"/>
      <c r="J1152" s="15"/>
      <c r="K1152" s="16"/>
      <c r="L1152" s="15"/>
      <c r="M1152" s="15"/>
      <c r="N1152" s="15"/>
      <c r="O1152" s="15"/>
      <c r="P1152" s="15"/>
      <c r="Q1152" s="15"/>
      <c r="R1152" s="16"/>
      <c r="S1152" s="15"/>
      <c r="T1152" s="2"/>
      <c r="U1152" s="1"/>
      <c r="V1152" s="1"/>
      <c r="W1152" s="1"/>
      <c r="X1152" s="1"/>
      <c r="Y1152" s="1"/>
      <c r="Z1152" s="1"/>
      <c r="AA1152" s="1"/>
      <c r="AB1152" s="1"/>
      <c r="AC1152" s="1"/>
      <c r="AD1152" s="1"/>
      <c r="AE1152" s="1"/>
      <c r="AJ1152" s="2"/>
      <c r="AK1152" s="2"/>
      <c r="AQ1152" s="2"/>
    </row>
    <row r="1153" spans="1:43" s="4" customFormat="1">
      <c r="A1153" s="278"/>
      <c r="B1153" s="2"/>
      <c r="C1153" s="10"/>
      <c r="D1153" s="15"/>
      <c r="E1153" s="15"/>
      <c r="F1153" s="15"/>
      <c r="G1153" s="15"/>
      <c r="H1153" s="15"/>
      <c r="I1153" s="15"/>
      <c r="J1153" s="15"/>
      <c r="K1153" s="16"/>
      <c r="L1153" s="15"/>
      <c r="M1153" s="15"/>
      <c r="N1153" s="15"/>
      <c r="O1153" s="15"/>
      <c r="P1153" s="15"/>
      <c r="Q1153" s="15"/>
      <c r="R1153" s="16"/>
      <c r="S1153" s="15"/>
      <c r="T1153" s="2"/>
      <c r="U1153" s="1"/>
      <c r="V1153" s="1"/>
      <c r="W1153" s="1"/>
      <c r="X1153" s="1"/>
      <c r="Y1153" s="1"/>
      <c r="Z1153" s="1"/>
      <c r="AA1153" s="1"/>
      <c r="AB1153" s="1"/>
      <c r="AC1153" s="1"/>
      <c r="AD1153" s="1"/>
      <c r="AE1153" s="1"/>
      <c r="AJ1153" s="2"/>
      <c r="AK1153" s="2"/>
      <c r="AQ1153" s="2"/>
    </row>
    <row r="1154" spans="1:43" s="4" customFormat="1">
      <c r="A1154" s="278"/>
      <c r="B1154" s="2"/>
      <c r="C1154" s="10"/>
      <c r="D1154" s="15"/>
      <c r="E1154" s="15"/>
      <c r="F1154" s="15"/>
      <c r="G1154" s="15"/>
      <c r="H1154" s="15"/>
      <c r="I1154" s="15"/>
      <c r="J1154" s="15"/>
      <c r="K1154" s="16"/>
      <c r="L1154" s="15"/>
      <c r="M1154" s="15"/>
      <c r="N1154" s="15"/>
      <c r="O1154" s="15"/>
      <c r="P1154" s="15"/>
      <c r="Q1154" s="15"/>
      <c r="R1154" s="16"/>
      <c r="S1154" s="15"/>
      <c r="T1154" s="2"/>
      <c r="U1154" s="1"/>
      <c r="V1154" s="1"/>
      <c r="W1154" s="1"/>
      <c r="X1154" s="1"/>
      <c r="Y1154" s="1"/>
      <c r="Z1154" s="1"/>
      <c r="AA1154" s="1"/>
      <c r="AB1154" s="1"/>
      <c r="AC1154" s="1"/>
      <c r="AD1154" s="1"/>
      <c r="AE1154" s="1"/>
      <c r="AJ1154" s="2"/>
      <c r="AK1154" s="2"/>
      <c r="AQ1154" s="2"/>
    </row>
    <row r="1155" spans="1:43" s="4" customFormat="1">
      <c r="A1155" s="278"/>
      <c r="B1155" s="2"/>
      <c r="C1155" s="10"/>
      <c r="D1155" s="15"/>
      <c r="E1155" s="15"/>
      <c r="F1155" s="15"/>
      <c r="G1155" s="15"/>
      <c r="H1155" s="15"/>
      <c r="I1155" s="15"/>
      <c r="J1155" s="15"/>
      <c r="K1155" s="16"/>
      <c r="L1155" s="15"/>
      <c r="M1155" s="15"/>
      <c r="N1155" s="15"/>
      <c r="O1155" s="15"/>
      <c r="P1155" s="15"/>
      <c r="Q1155" s="15"/>
      <c r="R1155" s="16"/>
      <c r="S1155" s="15"/>
      <c r="T1155" s="2"/>
      <c r="U1155" s="1"/>
      <c r="V1155" s="1"/>
      <c r="W1155" s="1"/>
      <c r="X1155" s="1"/>
      <c r="Y1155" s="1"/>
      <c r="Z1155" s="1"/>
      <c r="AA1155" s="1"/>
      <c r="AB1155" s="1"/>
      <c r="AC1155" s="1"/>
      <c r="AD1155" s="1"/>
      <c r="AE1155" s="1"/>
      <c r="AJ1155" s="2"/>
      <c r="AK1155" s="2"/>
      <c r="AQ1155" s="2"/>
    </row>
    <row r="1156" spans="1:43" s="4" customFormat="1">
      <c r="A1156" s="278"/>
      <c r="B1156" s="2"/>
      <c r="C1156" s="10"/>
      <c r="D1156" s="15"/>
      <c r="E1156" s="15"/>
      <c r="F1156" s="15"/>
      <c r="G1156" s="15"/>
      <c r="H1156" s="15"/>
      <c r="I1156" s="15"/>
      <c r="J1156" s="15"/>
      <c r="K1156" s="16"/>
      <c r="L1156" s="15"/>
      <c r="M1156" s="15"/>
      <c r="N1156" s="15"/>
      <c r="O1156" s="15"/>
      <c r="P1156" s="15"/>
      <c r="Q1156" s="15"/>
      <c r="R1156" s="16"/>
      <c r="S1156" s="15"/>
      <c r="T1156" s="2"/>
      <c r="U1156" s="1"/>
      <c r="V1156" s="1"/>
      <c r="W1156" s="1"/>
      <c r="X1156" s="1"/>
      <c r="Y1156" s="1"/>
      <c r="Z1156" s="1"/>
      <c r="AA1156" s="1"/>
      <c r="AB1156" s="1"/>
      <c r="AC1156" s="1"/>
      <c r="AD1156" s="1"/>
      <c r="AE1156" s="1"/>
      <c r="AJ1156" s="2"/>
      <c r="AK1156" s="2"/>
      <c r="AQ1156" s="2"/>
    </row>
    <row r="1157" spans="1:43" s="4" customFormat="1">
      <c r="A1157" s="278"/>
      <c r="B1157" s="2"/>
      <c r="C1157" s="10"/>
      <c r="D1157" s="15"/>
      <c r="E1157" s="15"/>
      <c r="F1157" s="15"/>
      <c r="G1157" s="15"/>
      <c r="H1157" s="15"/>
      <c r="I1157" s="15"/>
      <c r="J1157" s="15"/>
      <c r="K1157" s="16"/>
      <c r="L1157" s="15"/>
      <c r="M1157" s="15"/>
      <c r="N1157" s="15"/>
      <c r="O1157" s="15"/>
      <c r="P1157" s="15"/>
      <c r="Q1157" s="15"/>
      <c r="R1157" s="16"/>
      <c r="S1157" s="15"/>
      <c r="T1157" s="2"/>
      <c r="U1157" s="1"/>
      <c r="V1157" s="1"/>
      <c r="W1157" s="1"/>
      <c r="X1157" s="1"/>
      <c r="Y1157" s="1"/>
      <c r="Z1157" s="1"/>
      <c r="AA1157" s="1"/>
      <c r="AB1157" s="1"/>
      <c r="AC1157" s="1"/>
      <c r="AD1157" s="1"/>
      <c r="AE1157" s="1"/>
      <c r="AJ1157" s="2"/>
      <c r="AK1157" s="2"/>
      <c r="AQ1157" s="2"/>
    </row>
    <row r="1158" spans="1:43" s="4" customFormat="1">
      <c r="A1158" s="278"/>
      <c r="B1158" s="2"/>
      <c r="C1158" s="10"/>
      <c r="D1158" s="15"/>
      <c r="E1158" s="15"/>
      <c r="F1158" s="15"/>
      <c r="G1158" s="15"/>
      <c r="H1158" s="15"/>
      <c r="I1158" s="15"/>
      <c r="J1158" s="15"/>
      <c r="K1158" s="16"/>
      <c r="L1158" s="15"/>
      <c r="M1158" s="15"/>
      <c r="N1158" s="15"/>
      <c r="O1158" s="15"/>
      <c r="P1158" s="15"/>
      <c r="Q1158" s="15"/>
      <c r="R1158" s="16"/>
      <c r="S1158" s="15"/>
      <c r="T1158" s="2"/>
      <c r="U1158" s="1"/>
      <c r="V1158" s="1"/>
      <c r="W1158" s="1"/>
      <c r="X1158" s="1"/>
      <c r="Y1158" s="1"/>
      <c r="Z1158" s="1"/>
      <c r="AA1158" s="1"/>
      <c r="AB1158" s="1"/>
      <c r="AC1158" s="1"/>
      <c r="AD1158" s="1"/>
      <c r="AE1158" s="1"/>
      <c r="AJ1158" s="2"/>
      <c r="AK1158" s="2"/>
      <c r="AQ1158" s="2"/>
    </row>
    <row r="1159" spans="1:43" s="4" customFormat="1">
      <c r="A1159" s="278"/>
      <c r="B1159" s="2"/>
      <c r="C1159" s="10"/>
      <c r="D1159" s="15"/>
      <c r="E1159" s="15"/>
      <c r="F1159" s="15"/>
      <c r="G1159" s="15"/>
      <c r="H1159" s="15"/>
      <c r="I1159" s="15"/>
      <c r="J1159" s="15"/>
      <c r="K1159" s="16"/>
      <c r="L1159" s="15"/>
      <c r="M1159" s="15"/>
      <c r="N1159" s="15"/>
      <c r="O1159" s="15"/>
      <c r="P1159" s="15"/>
      <c r="Q1159" s="15"/>
      <c r="R1159" s="16"/>
      <c r="S1159" s="15"/>
      <c r="T1159" s="2"/>
      <c r="U1159" s="1"/>
      <c r="V1159" s="1"/>
      <c r="W1159" s="1"/>
      <c r="X1159" s="1"/>
      <c r="Y1159" s="1"/>
      <c r="Z1159" s="1"/>
      <c r="AA1159" s="1"/>
      <c r="AB1159" s="1"/>
      <c r="AC1159" s="1"/>
      <c r="AD1159" s="1"/>
      <c r="AE1159" s="1"/>
      <c r="AJ1159" s="2"/>
      <c r="AK1159" s="2"/>
      <c r="AQ1159" s="2"/>
    </row>
    <row r="1160" spans="1:43" s="4" customFormat="1">
      <c r="A1160" s="278"/>
      <c r="B1160" s="2"/>
      <c r="C1160" s="10"/>
      <c r="D1160" s="15"/>
      <c r="E1160" s="15"/>
      <c r="F1160" s="15"/>
      <c r="G1160" s="15"/>
      <c r="H1160" s="15"/>
      <c r="I1160" s="15"/>
      <c r="J1160" s="15"/>
      <c r="K1160" s="16"/>
      <c r="L1160" s="15"/>
      <c r="M1160" s="15"/>
      <c r="N1160" s="15"/>
      <c r="O1160" s="15"/>
      <c r="P1160" s="15"/>
      <c r="Q1160" s="15"/>
      <c r="R1160" s="16"/>
      <c r="S1160" s="15"/>
      <c r="T1160" s="2"/>
      <c r="U1160" s="1"/>
      <c r="V1160" s="1"/>
      <c r="W1160" s="1"/>
      <c r="X1160" s="1"/>
      <c r="Y1160" s="1"/>
      <c r="Z1160" s="1"/>
      <c r="AA1160" s="1"/>
      <c r="AB1160" s="1"/>
      <c r="AC1160" s="1"/>
      <c r="AD1160" s="1"/>
      <c r="AE1160" s="1"/>
      <c r="AJ1160" s="2"/>
      <c r="AK1160" s="2"/>
      <c r="AQ1160" s="2"/>
    </row>
    <row r="1161" spans="1:43" s="4" customFormat="1">
      <c r="A1161" s="278"/>
      <c r="B1161" s="2"/>
      <c r="C1161" s="10"/>
      <c r="D1161" s="15"/>
      <c r="E1161" s="15"/>
      <c r="F1161" s="15"/>
      <c r="G1161" s="15"/>
      <c r="H1161" s="15"/>
      <c r="I1161" s="15"/>
      <c r="J1161" s="15"/>
      <c r="K1161" s="16"/>
      <c r="L1161" s="15"/>
      <c r="M1161" s="15"/>
      <c r="N1161" s="15"/>
      <c r="O1161" s="15"/>
      <c r="P1161" s="15"/>
      <c r="Q1161" s="15"/>
      <c r="R1161" s="16"/>
      <c r="S1161" s="15"/>
      <c r="T1161" s="2"/>
      <c r="U1161" s="1"/>
      <c r="V1161" s="1"/>
      <c r="W1161" s="1"/>
      <c r="X1161" s="1"/>
      <c r="Y1161" s="1"/>
      <c r="Z1161" s="1"/>
      <c r="AA1161" s="1"/>
      <c r="AB1161" s="1"/>
      <c r="AC1161" s="1"/>
      <c r="AD1161" s="1"/>
      <c r="AE1161" s="1"/>
      <c r="AJ1161" s="2"/>
      <c r="AK1161" s="2"/>
      <c r="AQ1161" s="2"/>
    </row>
    <row r="1162" spans="1:43" s="4" customFormat="1">
      <c r="A1162" s="278"/>
      <c r="B1162" s="2"/>
      <c r="C1162" s="10"/>
      <c r="D1162" s="15"/>
      <c r="E1162" s="15"/>
      <c r="F1162" s="15"/>
      <c r="G1162" s="15"/>
      <c r="H1162" s="15"/>
      <c r="I1162" s="15"/>
      <c r="J1162" s="15"/>
      <c r="K1162" s="16"/>
      <c r="L1162" s="15"/>
      <c r="M1162" s="15"/>
      <c r="N1162" s="15"/>
      <c r="O1162" s="15"/>
      <c r="P1162" s="15"/>
      <c r="Q1162" s="15"/>
      <c r="R1162" s="16"/>
      <c r="S1162" s="15"/>
      <c r="T1162" s="2"/>
      <c r="U1162" s="1"/>
      <c r="V1162" s="1"/>
      <c r="W1162" s="1"/>
      <c r="X1162" s="1"/>
      <c r="Y1162" s="1"/>
      <c r="Z1162" s="1"/>
      <c r="AA1162" s="1"/>
      <c r="AB1162" s="1"/>
      <c r="AC1162" s="1"/>
      <c r="AD1162" s="1"/>
      <c r="AE1162" s="1"/>
      <c r="AJ1162" s="2"/>
      <c r="AK1162" s="2"/>
      <c r="AQ1162" s="2"/>
    </row>
    <row r="1163" spans="1:43" s="4" customFormat="1">
      <c r="A1163" s="278"/>
      <c r="B1163" s="2"/>
      <c r="C1163" s="10"/>
      <c r="D1163" s="15"/>
      <c r="E1163" s="15"/>
      <c r="F1163" s="15"/>
      <c r="G1163" s="15"/>
      <c r="H1163" s="15"/>
      <c r="I1163" s="15"/>
      <c r="J1163" s="15"/>
      <c r="K1163" s="16"/>
      <c r="L1163" s="15"/>
      <c r="M1163" s="15"/>
      <c r="N1163" s="15"/>
      <c r="O1163" s="15"/>
      <c r="P1163" s="15"/>
      <c r="Q1163" s="15"/>
      <c r="R1163" s="16"/>
      <c r="S1163" s="15"/>
      <c r="T1163" s="2"/>
      <c r="U1163" s="1"/>
      <c r="V1163" s="1"/>
      <c r="W1163" s="1"/>
      <c r="X1163" s="1"/>
      <c r="Y1163" s="1"/>
      <c r="Z1163" s="1"/>
      <c r="AA1163" s="1"/>
      <c r="AB1163" s="1"/>
      <c r="AC1163" s="1"/>
      <c r="AD1163" s="1"/>
      <c r="AE1163" s="1"/>
      <c r="AJ1163" s="2"/>
      <c r="AK1163" s="2"/>
      <c r="AQ1163" s="2"/>
    </row>
    <row r="1164" spans="1:43" s="4" customFormat="1">
      <c r="A1164" s="278"/>
      <c r="B1164" s="2"/>
      <c r="C1164" s="10"/>
      <c r="D1164" s="15"/>
      <c r="E1164" s="15"/>
      <c r="F1164" s="15"/>
      <c r="G1164" s="15"/>
      <c r="H1164" s="15"/>
      <c r="I1164" s="15"/>
      <c r="J1164" s="15"/>
      <c r="K1164" s="16"/>
      <c r="L1164" s="15"/>
      <c r="M1164" s="15"/>
      <c r="N1164" s="15"/>
      <c r="O1164" s="15"/>
      <c r="P1164" s="15"/>
      <c r="Q1164" s="15"/>
      <c r="R1164" s="16"/>
      <c r="S1164" s="15"/>
      <c r="T1164" s="2"/>
      <c r="U1164" s="1"/>
      <c r="V1164" s="1"/>
      <c r="W1164" s="1"/>
      <c r="X1164" s="1"/>
      <c r="Y1164" s="1"/>
      <c r="Z1164" s="1"/>
      <c r="AA1164" s="1"/>
      <c r="AB1164" s="1"/>
      <c r="AC1164" s="1"/>
      <c r="AD1164" s="1"/>
      <c r="AE1164" s="1"/>
      <c r="AJ1164" s="2"/>
      <c r="AK1164" s="2"/>
      <c r="AQ1164" s="2"/>
    </row>
    <row r="1165" spans="1:43" s="4" customFormat="1">
      <c r="A1165" s="278"/>
      <c r="B1165" s="2"/>
      <c r="C1165" s="10"/>
      <c r="D1165" s="15"/>
      <c r="E1165" s="15"/>
      <c r="F1165" s="15"/>
      <c r="G1165" s="15"/>
      <c r="H1165" s="15"/>
      <c r="I1165" s="15"/>
      <c r="J1165" s="15"/>
      <c r="K1165" s="16"/>
      <c r="L1165" s="15"/>
      <c r="M1165" s="15"/>
      <c r="N1165" s="15"/>
      <c r="O1165" s="15"/>
      <c r="P1165" s="15"/>
      <c r="Q1165" s="15"/>
      <c r="R1165" s="16"/>
      <c r="S1165" s="15"/>
      <c r="T1165" s="2"/>
      <c r="U1165" s="1"/>
      <c r="V1165" s="1"/>
      <c r="W1165" s="1"/>
      <c r="X1165" s="1"/>
      <c r="Y1165" s="1"/>
      <c r="Z1165" s="1"/>
      <c r="AA1165" s="1"/>
      <c r="AB1165" s="1"/>
      <c r="AC1165" s="1"/>
      <c r="AD1165" s="1"/>
      <c r="AE1165" s="1"/>
      <c r="AJ1165" s="2"/>
      <c r="AK1165" s="2"/>
      <c r="AQ1165" s="2"/>
    </row>
    <row r="1166" spans="1:43" s="4" customFormat="1">
      <c r="A1166" s="278"/>
      <c r="B1166" s="2"/>
      <c r="C1166" s="10"/>
      <c r="D1166" s="15"/>
      <c r="E1166" s="15"/>
      <c r="F1166" s="15"/>
      <c r="G1166" s="15"/>
      <c r="H1166" s="15"/>
      <c r="I1166" s="15"/>
      <c r="J1166" s="15"/>
      <c r="K1166" s="16"/>
      <c r="L1166" s="15"/>
      <c r="M1166" s="15"/>
      <c r="N1166" s="15"/>
      <c r="O1166" s="15"/>
      <c r="P1166" s="15"/>
      <c r="Q1166" s="15"/>
      <c r="R1166" s="16"/>
      <c r="S1166" s="15"/>
      <c r="T1166" s="2"/>
      <c r="U1166" s="1"/>
      <c r="V1166" s="1"/>
      <c r="W1166" s="1"/>
      <c r="X1166" s="1"/>
      <c r="Y1166" s="1"/>
      <c r="Z1166" s="1"/>
      <c r="AA1166" s="1"/>
      <c r="AB1166" s="1"/>
      <c r="AC1166" s="1"/>
      <c r="AD1166" s="1"/>
      <c r="AE1166" s="1"/>
      <c r="AJ1166" s="2"/>
      <c r="AK1166" s="2"/>
      <c r="AQ1166" s="2"/>
    </row>
    <row r="1167" spans="1:43" s="4" customFormat="1">
      <c r="A1167" s="278"/>
      <c r="B1167" s="2"/>
      <c r="C1167" s="10"/>
      <c r="D1167" s="15"/>
      <c r="E1167" s="15"/>
      <c r="F1167" s="15"/>
      <c r="G1167" s="15"/>
      <c r="H1167" s="15"/>
      <c r="I1167" s="15"/>
      <c r="J1167" s="15"/>
      <c r="K1167" s="16"/>
      <c r="L1167" s="15"/>
      <c r="M1167" s="15"/>
      <c r="N1167" s="15"/>
      <c r="O1167" s="15"/>
      <c r="P1167" s="15"/>
      <c r="Q1167" s="15"/>
      <c r="R1167" s="16"/>
      <c r="S1167" s="15"/>
      <c r="T1167" s="2"/>
      <c r="U1167" s="1"/>
      <c r="V1167" s="1"/>
      <c r="W1167" s="1"/>
      <c r="X1167" s="1"/>
      <c r="Y1167" s="1"/>
      <c r="Z1167" s="1"/>
      <c r="AA1167" s="1"/>
      <c r="AB1167" s="1"/>
      <c r="AC1167" s="1"/>
      <c r="AD1167" s="1"/>
      <c r="AE1167" s="1"/>
      <c r="AJ1167" s="2"/>
      <c r="AK1167" s="2"/>
      <c r="AQ1167" s="2"/>
    </row>
    <row r="1168" spans="1:43" s="4" customFormat="1">
      <c r="A1168" s="278"/>
      <c r="B1168" s="2"/>
      <c r="C1168" s="10"/>
      <c r="D1168" s="15"/>
      <c r="E1168" s="15"/>
      <c r="F1168" s="15"/>
      <c r="G1168" s="15"/>
      <c r="H1168" s="15"/>
      <c r="I1168" s="15"/>
      <c r="J1168" s="15"/>
      <c r="K1168" s="16"/>
      <c r="L1168" s="15"/>
      <c r="M1168" s="15"/>
      <c r="N1168" s="15"/>
      <c r="O1168" s="15"/>
      <c r="P1168" s="15"/>
      <c r="Q1168" s="15"/>
      <c r="R1168" s="16"/>
      <c r="S1168" s="15"/>
      <c r="T1168" s="2"/>
      <c r="U1168" s="1"/>
      <c r="V1168" s="1"/>
      <c r="W1168" s="1"/>
      <c r="X1168" s="1"/>
      <c r="Y1168" s="1"/>
      <c r="Z1168" s="1"/>
      <c r="AA1168" s="1"/>
      <c r="AB1168" s="1"/>
      <c r="AC1168" s="1"/>
      <c r="AD1168" s="1"/>
      <c r="AE1168" s="1"/>
      <c r="AJ1168" s="2"/>
      <c r="AK1168" s="2"/>
      <c r="AQ1168" s="2"/>
    </row>
    <row r="1169" spans="1:43" s="4" customFormat="1">
      <c r="A1169" s="278"/>
      <c r="B1169" s="2"/>
      <c r="C1169" s="10"/>
      <c r="D1169" s="15"/>
      <c r="E1169" s="15"/>
      <c r="F1169" s="15"/>
      <c r="G1169" s="15"/>
      <c r="H1169" s="15"/>
      <c r="I1169" s="15"/>
      <c r="J1169" s="15"/>
      <c r="K1169" s="16"/>
      <c r="L1169" s="15"/>
      <c r="M1169" s="15"/>
      <c r="N1169" s="15"/>
      <c r="O1169" s="15"/>
      <c r="P1169" s="15"/>
      <c r="Q1169" s="15"/>
      <c r="R1169" s="16"/>
      <c r="S1169" s="15"/>
      <c r="T1169" s="2"/>
      <c r="U1169" s="1"/>
      <c r="V1169" s="1"/>
      <c r="W1169" s="1"/>
      <c r="X1169" s="1"/>
      <c r="Y1169" s="1"/>
      <c r="Z1169" s="1"/>
      <c r="AA1169" s="1"/>
      <c r="AB1169" s="1"/>
      <c r="AC1169" s="1"/>
      <c r="AD1169" s="1"/>
      <c r="AE1169" s="1"/>
      <c r="AJ1169" s="2"/>
      <c r="AK1169" s="2"/>
      <c r="AQ1169" s="2"/>
    </row>
    <row r="1170" spans="1:43" s="4" customFormat="1">
      <c r="A1170" s="278"/>
      <c r="B1170" s="2"/>
      <c r="C1170" s="10"/>
      <c r="D1170" s="15"/>
      <c r="E1170" s="15"/>
      <c r="F1170" s="15"/>
      <c r="G1170" s="15"/>
      <c r="H1170" s="15"/>
      <c r="I1170" s="15"/>
      <c r="J1170" s="15"/>
      <c r="K1170" s="16"/>
      <c r="L1170" s="15"/>
      <c r="M1170" s="15"/>
      <c r="N1170" s="15"/>
      <c r="O1170" s="15"/>
      <c r="P1170" s="15"/>
      <c r="Q1170" s="15"/>
      <c r="R1170" s="16"/>
      <c r="S1170" s="15"/>
      <c r="T1170" s="2"/>
      <c r="U1170" s="1"/>
      <c r="V1170" s="1"/>
      <c r="W1170" s="1"/>
      <c r="X1170" s="1"/>
      <c r="Y1170" s="1"/>
      <c r="Z1170" s="1"/>
      <c r="AA1170" s="1"/>
      <c r="AB1170" s="1"/>
      <c r="AC1170" s="1"/>
      <c r="AD1170" s="1"/>
      <c r="AE1170" s="1"/>
      <c r="AJ1170" s="2"/>
      <c r="AK1170" s="2"/>
      <c r="AQ1170" s="2"/>
    </row>
    <row r="1171" spans="1:43" s="4" customFormat="1">
      <c r="A1171" s="278"/>
      <c r="B1171" s="2"/>
      <c r="C1171" s="10"/>
      <c r="D1171" s="15"/>
      <c r="E1171" s="15"/>
      <c r="F1171" s="15"/>
      <c r="G1171" s="15"/>
      <c r="H1171" s="15"/>
      <c r="I1171" s="15"/>
      <c r="J1171" s="15"/>
      <c r="K1171" s="16"/>
      <c r="L1171" s="15"/>
      <c r="M1171" s="15"/>
      <c r="N1171" s="15"/>
      <c r="O1171" s="15"/>
      <c r="P1171" s="15"/>
      <c r="Q1171" s="15"/>
      <c r="R1171" s="16"/>
      <c r="S1171" s="15"/>
      <c r="T1171" s="2"/>
      <c r="U1171" s="1"/>
      <c r="V1171" s="1"/>
      <c r="W1171" s="1"/>
      <c r="X1171" s="1"/>
      <c r="Y1171" s="1"/>
      <c r="Z1171" s="1"/>
      <c r="AA1171" s="1"/>
      <c r="AB1171" s="1"/>
      <c r="AC1171" s="1"/>
      <c r="AD1171" s="1"/>
      <c r="AE1171" s="1"/>
      <c r="AJ1171" s="2"/>
      <c r="AK1171" s="2"/>
      <c r="AQ1171" s="2"/>
    </row>
    <row r="1172" spans="1:43" s="4" customFormat="1">
      <c r="A1172" s="278"/>
      <c r="B1172" s="2"/>
      <c r="C1172" s="10"/>
      <c r="D1172" s="15"/>
      <c r="E1172" s="15"/>
      <c r="F1172" s="15"/>
      <c r="G1172" s="15"/>
      <c r="H1172" s="15"/>
      <c r="I1172" s="15"/>
      <c r="J1172" s="15"/>
      <c r="K1172" s="16"/>
      <c r="L1172" s="15"/>
      <c r="M1172" s="15"/>
      <c r="N1172" s="15"/>
      <c r="O1172" s="15"/>
      <c r="P1172" s="15"/>
      <c r="Q1172" s="15"/>
      <c r="R1172" s="16"/>
      <c r="S1172" s="15"/>
      <c r="T1172" s="2"/>
      <c r="U1172" s="1"/>
      <c r="V1172" s="1"/>
      <c r="W1172" s="1"/>
      <c r="X1172" s="1"/>
      <c r="Y1172" s="1"/>
      <c r="Z1172" s="1"/>
      <c r="AA1172" s="1"/>
      <c r="AB1172" s="1"/>
      <c r="AC1172" s="1"/>
      <c r="AD1172" s="1"/>
      <c r="AE1172" s="1"/>
      <c r="AJ1172" s="2"/>
      <c r="AK1172" s="2"/>
      <c r="AQ1172" s="2"/>
    </row>
    <row r="1173" spans="1:43" s="4" customFormat="1">
      <c r="A1173" s="278"/>
      <c r="B1173" s="2"/>
      <c r="C1173" s="10"/>
      <c r="D1173" s="15"/>
      <c r="E1173" s="15"/>
      <c r="F1173" s="15"/>
      <c r="G1173" s="15"/>
      <c r="H1173" s="15"/>
      <c r="I1173" s="15"/>
      <c r="J1173" s="15"/>
      <c r="K1173" s="16"/>
      <c r="L1173" s="15"/>
      <c r="M1173" s="15"/>
      <c r="N1173" s="15"/>
      <c r="O1173" s="15"/>
      <c r="P1173" s="15"/>
      <c r="Q1173" s="15"/>
      <c r="R1173" s="16"/>
      <c r="S1173" s="15"/>
      <c r="T1173" s="2"/>
      <c r="U1173" s="1"/>
      <c r="V1173" s="1"/>
      <c r="W1173" s="1"/>
      <c r="X1173" s="1"/>
      <c r="Y1173" s="1"/>
      <c r="Z1173" s="1"/>
      <c r="AA1173" s="1"/>
      <c r="AB1173" s="1"/>
      <c r="AC1173" s="1"/>
      <c r="AD1173" s="1"/>
      <c r="AE1173" s="1"/>
      <c r="AJ1173" s="2"/>
      <c r="AK1173" s="2"/>
      <c r="AQ1173" s="2"/>
    </row>
    <row r="1174" spans="1:43" s="4" customFormat="1">
      <c r="A1174" s="278"/>
      <c r="B1174" s="2"/>
      <c r="C1174" s="10"/>
      <c r="D1174" s="15"/>
      <c r="E1174" s="15"/>
      <c r="F1174" s="15"/>
      <c r="G1174" s="15"/>
      <c r="H1174" s="15"/>
      <c r="I1174" s="15"/>
      <c r="J1174" s="15"/>
      <c r="K1174" s="16"/>
      <c r="L1174" s="15"/>
      <c r="M1174" s="15"/>
      <c r="N1174" s="15"/>
      <c r="O1174" s="15"/>
      <c r="P1174" s="15"/>
      <c r="Q1174" s="15"/>
      <c r="R1174" s="16"/>
      <c r="S1174" s="15"/>
      <c r="T1174" s="2"/>
      <c r="U1174" s="1"/>
      <c r="V1174" s="1"/>
      <c r="W1174" s="1"/>
      <c r="X1174" s="1"/>
      <c r="Y1174" s="1"/>
      <c r="Z1174" s="1"/>
      <c r="AA1174" s="1"/>
      <c r="AB1174" s="1"/>
      <c r="AC1174" s="1"/>
      <c r="AD1174" s="1"/>
      <c r="AE1174" s="1"/>
      <c r="AJ1174" s="2"/>
      <c r="AK1174" s="2"/>
      <c r="AQ1174" s="2"/>
    </row>
    <row r="1175" spans="1:43" s="4" customFormat="1">
      <c r="A1175" s="278"/>
      <c r="B1175" s="2"/>
      <c r="C1175" s="10"/>
      <c r="D1175" s="15"/>
      <c r="E1175" s="15"/>
      <c r="F1175" s="15"/>
      <c r="G1175" s="15"/>
      <c r="H1175" s="15"/>
      <c r="I1175" s="15"/>
      <c r="J1175" s="15"/>
      <c r="K1175" s="16"/>
      <c r="L1175" s="15"/>
      <c r="M1175" s="15"/>
      <c r="N1175" s="15"/>
      <c r="O1175" s="15"/>
      <c r="P1175" s="15"/>
      <c r="Q1175" s="15"/>
      <c r="R1175" s="16"/>
      <c r="S1175" s="15"/>
      <c r="T1175" s="2"/>
      <c r="U1175" s="1"/>
      <c r="V1175" s="1"/>
      <c r="W1175" s="1"/>
      <c r="X1175" s="1"/>
      <c r="Y1175" s="1"/>
      <c r="Z1175" s="1"/>
      <c r="AA1175" s="1"/>
      <c r="AB1175" s="1"/>
      <c r="AC1175" s="1"/>
      <c r="AD1175" s="1"/>
      <c r="AE1175" s="1"/>
      <c r="AJ1175" s="2"/>
      <c r="AK1175" s="2"/>
      <c r="AQ1175" s="2"/>
    </row>
    <row r="1176" spans="1:43" s="4" customFormat="1">
      <c r="A1176" s="278"/>
      <c r="B1176" s="2"/>
      <c r="C1176" s="10"/>
      <c r="D1176" s="15"/>
      <c r="E1176" s="15"/>
      <c r="F1176" s="15"/>
      <c r="G1176" s="15"/>
      <c r="H1176" s="15"/>
      <c r="I1176" s="15"/>
      <c r="J1176" s="15"/>
      <c r="K1176" s="16"/>
      <c r="L1176" s="15"/>
      <c r="M1176" s="15"/>
      <c r="N1176" s="15"/>
      <c r="O1176" s="15"/>
      <c r="P1176" s="15"/>
      <c r="Q1176" s="15"/>
      <c r="R1176" s="16"/>
      <c r="S1176" s="15"/>
      <c r="T1176" s="2"/>
      <c r="U1176" s="1"/>
      <c r="V1176" s="1"/>
      <c r="W1176" s="1"/>
      <c r="X1176" s="1"/>
      <c r="Y1176" s="1"/>
      <c r="Z1176" s="1"/>
      <c r="AA1176" s="1"/>
      <c r="AB1176" s="1"/>
      <c r="AC1176" s="1"/>
      <c r="AD1176" s="1"/>
      <c r="AE1176" s="1"/>
      <c r="AJ1176" s="2"/>
      <c r="AK1176" s="2"/>
      <c r="AQ1176" s="2"/>
    </row>
    <row r="1177" spans="1:43" s="4" customFormat="1">
      <c r="A1177" s="278"/>
      <c r="B1177" s="2"/>
      <c r="C1177" s="10"/>
      <c r="D1177" s="15"/>
      <c r="E1177" s="15"/>
      <c r="F1177" s="15"/>
      <c r="G1177" s="15"/>
      <c r="H1177" s="15"/>
      <c r="I1177" s="15"/>
      <c r="J1177" s="15"/>
      <c r="K1177" s="16"/>
      <c r="L1177" s="15"/>
      <c r="M1177" s="15"/>
      <c r="N1177" s="15"/>
      <c r="O1177" s="15"/>
      <c r="P1177" s="15"/>
      <c r="Q1177" s="15"/>
      <c r="R1177" s="16"/>
      <c r="S1177" s="15"/>
      <c r="T1177" s="2"/>
      <c r="U1177" s="1"/>
      <c r="V1177" s="1"/>
      <c r="W1177" s="1"/>
      <c r="X1177" s="1"/>
      <c r="Y1177" s="1"/>
      <c r="Z1177" s="1"/>
      <c r="AA1177" s="1"/>
      <c r="AB1177" s="1"/>
      <c r="AC1177" s="1"/>
      <c r="AD1177" s="1"/>
      <c r="AE1177" s="1"/>
      <c r="AJ1177" s="2"/>
      <c r="AK1177" s="2"/>
      <c r="AQ1177" s="2"/>
    </row>
    <row r="1178" spans="1:43" s="4" customFormat="1">
      <c r="A1178" s="278"/>
      <c r="B1178" s="2"/>
      <c r="C1178" s="10"/>
      <c r="D1178" s="15"/>
      <c r="E1178" s="15"/>
      <c r="F1178" s="15"/>
      <c r="G1178" s="15"/>
      <c r="H1178" s="15"/>
      <c r="I1178" s="15"/>
      <c r="J1178" s="15"/>
      <c r="K1178" s="16"/>
      <c r="L1178" s="15"/>
      <c r="M1178" s="15"/>
      <c r="N1178" s="15"/>
      <c r="O1178" s="15"/>
      <c r="P1178" s="15"/>
      <c r="Q1178" s="15"/>
      <c r="R1178" s="16"/>
      <c r="S1178" s="15"/>
      <c r="T1178" s="2"/>
      <c r="U1178" s="1"/>
      <c r="V1178" s="1"/>
      <c r="W1178" s="1"/>
      <c r="X1178" s="1"/>
      <c r="Y1178" s="1"/>
      <c r="Z1178" s="1"/>
      <c r="AA1178" s="1"/>
      <c r="AB1178" s="1"/>
      <c r="AC1178" s="1"/>
      <c r="AD1178" s="1"/>
      <c r="AE1178" s="1"/>
      <c r="AJ1178" s="2"/>
      <c r="AK1178" s="2"/>
      <c r="AQ1178" s="2"/>
    </row>
    <row r="1179" spans="1:43" s="4" customFormat="1">
      <c r="A1179" s="278"/>
      <c r="B1179" s="2"/>
      <c r="C1179" s="10"/>
      <c r="D1179" s="15"/>
      <c r="E1179" s="15"/>
      <c r="F1179" s="15"/>
      <c r="G1179" s="15"/>
      <c r="H1179" s="15"/>
      <c r="I1179" s="15"/>
      <c r="J1179" s="15"/>
      <c r="K1179" s="16"/>
      <c r="L1179" s="15"/>
      <c r="M1179" s="15"/>
      <c r="N1179" s="15"/>
      <c r="O1179" s="15"/>
      <c r="P1179" s="15"/>
      <c r="Q1179" s="15"/>
      <c r="R1179" s="16"/>
      <c r="S1179" s="15"/>
      <c r="T1179" s="2"/>
      <c r="U1179" s="1"/>
      <c r="V1179" s="1"/>
      <c r="W1179" s="1"/>
      <c r="X1179" s="1"/>
      <c r="Y1179" s="1"/>
      <c r="Z1179" s="1"/>
      <c r="AA1179" s="1"/>
      <c r="AB1179" s="1"/>
      <c r="AC1179" s="1"/>
      <c r="AD1179" s="1"/>
      <c r="AE1179" s="1"/>
      <c r="AJ1179" s="2"/>
      <c r="AK1179" s="2"/>
      <c r="AQ1179" s="2"/>
    </row>
    <row r="1180" spans="1:43" s="4" customFormat="1">
      <c r="A1180" s="278"/>
      <c r="B1180" s="2"/>
      <c r="C1180" s="10"/>
      <c r="D1180" s="15"/>
      <c r="E1180" s="15"/>
      <c r="F1180" s="15"/>
      <c r="G1180" s="15"/>
      <c r="H1180" s="15"/>
      <c r="I1180" s="15"/>
      <c r="J1180" s="15"/>
      <c r="K1180" s="16"/>
      <c r="L1180" s="15"/>
      <c r="M1180" s="15"/>
      <c r="N1180" s="15"/>
      <c r="O1180" s="15"/>
      <c r="P1180" s="15"/>
      <c r="Q1180" s="15"/>
      <c r="R1180" s="16"/>
      <c r="S1180" s="15"/>
      <c r="T1180" s="2"/>
      <c r="U1180" s="1"/>
      <c r="V1180" s="1"/>
      <c r="W1180" s="1"/>
      <c r="X1180" s="1"/>
      <c r="Y1180" s="1"/>
      <c r="Z1180" s="1"/>
      <c r="AA1180" s="1"/>
      <c r="AB1180" s="1"/>
      <c r="AC1180" s="1"/>
      <c r="AD1180" s="1"/>
      <c r="AE1180" s="1"/>
      <c r="AJ1180" s="2"/>
      <c r="AK1180" s="2"/>
      <c r="AQ1180" s="2"/>
    </row>
    <row r="1181" spans="1:43" s="4" customFormat="1">
      <c r="A1181" s="278"/>
      <c r="B1181" s="2"/>
      <c r="C1181" s="10"/>
      <c r="D1181" s="15"/>
      <c r="E1181" s="15"/>
      <c r="F1181" s="15"/>
      <c r="G1181" s="15"/>
      <c r="H1181" s="15"/>
      <c r="I1181" s="15"/>
      <c r="J1181" s="15"/>
      <c r="K1181" s="16"/>
      <c r="L1181" s="15"/>
      <c r="M1181" s="15"/>
      <c r="N1181" s="15"/>
      <c r="O1181" s="15"/>
      <c r="P1181" s="15"/>
      <c r="Q1181" s="15"/>
      <c r="R1181" s="16"/>
      <c r="S1181" s="15"/>
      <c r="T1181" s="2"/>
      <c r="U1181" s="1"/>
      <c r="V1181" s="1"/>
      <c r="W1181" s="1"/>
      <c r="X1181" s="1"/>
      <c r="Y1181" s="1"/>
      <c r="Z1181" s="1"/>
      <c r="AA1181" s="1"/>
      <c r="AB1181" s="1"/>
      <c r="AC1181" s="1"/>
      <c r="AD1181" s="1"/>
      <c r="AE1181" s="1"/>
      <c r="AJ1181" s="2"/>
      <c r="AK1181" s="2"/>
      <c r="AQ1181" s="2"/>
    </row>
    <row r="1182" spans="1:43" s="4" customFormat="1">
      <c r="A1182" s="278"/>
      <c r="B1182" s="2"/>
      <c r="C1182" s="10"/>
      <c r="D1182" s="15"/>
      <c r="E1182" s="15"/>
      <c r="F1182" s="15"/>
      <c r="G1182" s="15"/>
      <c r="H1182" s="15"/>
      <c r="I1182" s="15"/>
      <c r="J1182" s="15"/>
      <c r="K1182" s="16"/>
      <c r="L1182" s="15"/>
      <c r="M1182" s="15"/>
      <c r="N1182" s="15"/>
      <c r="O1182" s="15"/>
      <c r="P1182" s="15"/>
      <c r="Q1182" s="15"/>
      <c r="R1182" s="16"/>
      <c r="S1182" s="15"/>
      <c r="T1182" s="2"/>
      <c r="U1182" s="1"/>
      <c r="V1182" s="1"/>
      <c r="W1182" s="1"/>
      <c r="X1182" s="1"/>
      <c r="Y1182" s="1"/>
      <c r="Z1182" s="1"/>
      <c r="AA1182" s="1"/>
      <c r="AB1182" s="1"/>
      <c r="AC1182" s="1"/>
      <c r="AD1182" s="1"/>
      <c r="AE1182" s="1"/>
      <c r="AJ1182" s="2"/>
      <c r="AK1182" s="2"/>
      <c r="AQ1182" s="2"/>
    </row>
    <row r="1183" spans="1:43" s="4" customFormat="1">
      <c r="A1183" s="278"/>
      <c r="B1183" s="2"/>
      <c r="C1183" s="10"/>
      <c r="D1183" s="15"/>
      <c r="E1183" s="15"/>
      <c r="F1183" s="15"/>
      <c r="G1183" s="15"/>
      <c r="H1183" s="15"/>
      <c r="I1183" s="15"/>
      <c r="J1183" s="15"/>
      <c r="K1183" s="16"/>
      <c r="L1183" s="15"/>
      <c r="M1183" s="15"/>
      <c r="N1183" s="15"/>
      <c r="O1183" s="15"/>
      <c r="P1183" s="15"/>
      <c r="Q1183" s="15"/>
      <c r="R1183" s="16"/>
      <c r="S1183" s="15"/>
      <c r="T1183" s="2"/>
      <c r="U1183" s="1"/>
      <c r="V1183" s="1"/>
      <c r="W1183" s="1"/>
      <c r="X1183" s="1"/>
      <c r="Y1183" s="1"/>
      <c r="Z1183" s="1"/>
      <c r="AA1183" s="1"/>
      <c r="AB1183" s="1"/>
      <c r="AC1183" s="1"/>
      <c r="AD1183" s="1"/>
      <c r="AE1183" s="1"/>
      <c r="AJ1183" s="2"/>
      <c r="AK1183" s="2"/>
      <c r="AQ1183" s="2"/>
    </row>
    <row r="1184" spans="1:43" s="4" customFormat="1">
      <c r="A1184" s="278"/>
      <c r="B1184" s="2"/>
      <c r="C1184" s="10"/>
      <c r="D1184" s="15"/>
      <c r="E1184" s="15"/>
      <c r="F1184" s="15"/>
      <c r="G1184" s="15"/>
      <c r="H1184" s="15"/>
      <c r="I1184" s="15"/>
      <c r="J1184" s="15"/>
      <c r="K1184" s="16"/>
      <c r="L1184" s="15"/>
      <c r="M1184" s="15"/>
      <c r="N1184" s="15"/>
      <c r="O1184" s="15"/>
      <c r="P1184" s="15"/>
      <c r="Q1184" s="15"/>
      <c r="R1184" s="16"/>
      <c r="S1184" s="15"/>
      <c r="T1184" s="2"/>
      <c r="U1184" s="1"/>
      <c r="V1184" s="1"/>
      <c r="W1184" s="1"/>
      <c r="X1184" s="1"/>
      <c r="Y1184" s="1"/>
      <c r="Z1184" s="1"/>
      <c r="AA1184" s="1"/>
      <c r="AB1184" s="1"/>
      <c r="AC1184" s="1"/>
      <c r="AD1184" s="1"/>
      <c r="AE1184" s="1"/>
      <c r="AJ1184" s="2"/>
      <c r="AK1184" s="2"/>
      <c r="AQ1184" s="2"/>
    </row>
    <row r="1185" spans="1:43" s="4" customFormat="1">
      <c r="A1185" s="278"/>
      <c r="B1185" s="2"/>
      <c r="C1185" s="10"/>
      <c r="D1185" s="15"/>
      <c r="E1185" s="15"/>
      <c r="F1185" s="15"/>
      <c r="G1185" s="15"/>
      <c r="H1185" s="15"/>
      <c r="I1185" s="15"/>
      <c r="J1185" s="15"/>
      <c r="K1185" s="16"/>
      <c r="L1185" s="15"/>
      <c r="M1185" s="15"/>
      <c r="N1185" s="15"/>
      <c r="O1185" s="15"/>
      <c r="P1185" s="15"/>
      <c r="Q1185" s="15"/>
      <c r="R1185" s="16"/>
      <c r="S1185" s="15"/>
      <c r="T1185" s="2"/>
      <c r="U1185" s="1"/>
      <c r="V1185" s="1"/>
      <c r="W1185" s="1"/>
      <c r="X1185" s="1"/>
      <c r="Y1185" s="1"/>
      <c r="Z1185" s="1"/>
      <c r="AA1185" s="1"/>
      <c r="AB1185" s="1"/>
      <c r="AC1185" s="1"/>
      <c r="AD1185" s="1"/>
      <c r="AE1185" s="1"/>
      <c r="AJ1185" s="2"/>
      <c r="AK1185" s="2"/>
      <c r="AQ1185" s="2"/>
    </row>
    <row r="1186" spans="1:43" s="4" customFormat="1">
      <c r="A1186" s="278"/>
      <c r="B1186" s="2"/>
      <c r="C1186" s="10"/>
      <c r="D1186" s="15"/>
      <c r="E1186" s="15"/>
      <c r="F1186" s="15"/>
      <c r="G1186" s="15"/>
      <c r="H1186" s="15"/>
      <c r="I1186" s="15"/>
      <c r="J1186" s="15"/>
      <c r="K1186" s="16"/>
      <c r="L1186" s="15"/>
      <c r="M1186" s="15"/>
      <c r="N1186" s="15"/>
      <c r="O1186" s="15"/>
      <c r="P1186" s="15"/>
      <c r="Q1186" s="15"/>
      <c r="R1186" s="16"/>
      <c r="S1186" s="15"/>
      <c r="T1186" s="2"/>
      <c r="U1186" s="1"/>
      <c r="V1186" s="1"/>
      <c r="W1186" s="1"/>
      <c r="X1186" s="1"/>
      <c r="Y1186" s="1"/>
      <c r="Z1186" s="1"/>
      <c r="AA1186" s="1"/>
      <c r="AB1186" s="1"/>
      <c r="AC1186" s="1"/>
      <c r="AD1186" s="1"/>
      <c r="AE1186" s="1"/>
      <c r="AJ1186" s="2"/>
      <c r="AK1186" s="2"/>
      <c r="AQ1186" s="2"/>
    </row>
    <row r="1187" spans="1:43" s="4" customFormat="1">
      <c r="A1187" s="278"/>
      <c r="B1187" s="2"/>
      <c r="C1187" s="10"/>
      <c r="D1187" s="15"/>
      <c r="E1187" s="15"/>
      <c r="F1187" s="15"/>
      <c r="G1187" s="15"/>
      <c r="H1187" s="15"/>
      <c r="I1187" s="15"/>
      <c r="J1187" s="15"/>
      <c r="K1187" s="16"/>
      <c r="L1187" s="15"/>
      <c r="M1187" s="15"/>
      <c r="N1187" s="15"/>
      <c r="O1187" s="15"/>
      <c r="P1187" s="15"/>
      <c r="Q1187" s="15"/>
      <c r="R1187" s="16"/>
      <c r="S1187" s="15"/>
      <c r="T1187" s="2"/>
      <c r="U1187" s="1"/>
      <c r="V1187" s="1"/>
      <c r="W1187" s="1"/>
      <c r="X1187" s="1"/>
      <c r="Y1187" s="1"/>
      <c r="Z1187" s="1"/>
      <c r="AA1187" s="1"/>
      <c r="AB1187" s="1"/>
      <c r="AC1187" s="1"/>
      <c r="AD1187" s="1"/>
      <c r="AE1187" s="1"/>
      <c r="AJ1187" s="2"/>
      <c r="AK1187" s="2"/>
      <c r="AQ1187" s="2"/>
    </row>
    <row r="1188" spans="1:43" s="4" customFormat="1">
      <c r="A1188" s="278"/>
      <c r="B1188" s="2"/>
      <c r="C1188" s="10"/>
      <c r="D1188" s="15"/>
      <c r="E1188" s="15"/>
      <c r="F1188" s="15"/>
      <c r="G1188" s="15"/>
      <c r="H1188" s="15"/>
      <c r="I1188" s="15"/>
      <c r="J1188" s="15"/>
      <c r="K1188" s="16"/>
      <c r="L1188" s="15"/>
      <c r="M1188" s="15"/>
      <c r="N1188" s="15"/>
      <c r="O1188" s="15"/>
      <c r="P1188" s="15"/>
      <c r="Q1188" s="15"/>
      <c r="R1188" s="16"/>
      <c r="S1188" s="15"/>
      <c r="T1188" s="2"/>
      <c r="U1188" s="1"/>
      <c r="V1188" s="1"/>
      <c r="W1188" s="1"/>
      <c r="X1188" s="1"/>
      <c r="Y1188" s="1"/>
      <c r="Z1188" s="1"/>
      <c r="AA1188" s="1"/>
      <c r="AB1188" s="1"/>
      <c r="AC1188" s="1"/>
      <c r="AD1188" s="1"/>
      <c r="AE1188" s="1"/>
      <c r="AJ1188" s="2"/>
      <c r="AK1188" s="2"/>
      <c r="AQ1188" s="2"/>
    </row>
    <row r="1189" spans="1:43" s="4" customFormat="1">
      <c r="A1189" s="278"/>
      <c r="B1189" s="2"/>
      <c r="C1189" s="10"/>
      <c r="D1189" s="15"/>
      <c r="E1189" s="15"/>
      <c r="F1189" s="15"/>
      <c r="G1189" s="15"/>
      <c r="H1189" s="15"/>
      <c r="I1189" s="15"/>
      <c r="J1189" s="15"/>
      <c r="K1189" s="16"/>
      <c r="L1189" s="15"/>
      <c r="M1189" s="15"/>
      <c r="N1189" s="15"/>
      <c r="O1189" s="15"/>
      <c r="P1189" s="15"/>
      <c r="Q1189" s="15"/>
      <c r="R1189" s="16"/>
      <c r="S1189" s="15"/>
      <c r="T1189" s="2"/>
      <c r="U1189" s="1"/>
      <c r="V1189" s="1"/>
      <c r="W1189" s="1"/>
      <c r="X1189" s="1"/>
      <c r="Y1189" s="1"/>
      <c r="Z1189" s="1"/>
      <c r="AA1189" s="1"/>
      <c r="AB1189" s="1"/>
      <c r="AC1189" s="1"/>
      <c r="AD1189" s="1"/>
      <c r="AE1189" s="1"/>
      <c r="AJ1189" s="2"/>
      <c r="AK1189" s="2"/>
      <c r="AQ1189" s="2"/>
    </row>
    <row r="1190" spans="1:43" s="4" customFormat="1">
      <c r="A1190" s="278"/>
      <c r="B1190" s="2"/>
      <c r="C1190" s="10"/>
      <c r="D1190" s="15"/>
      <c r="E1190" s="15"/>
      <c r="F1190" s="15"/>
      <c r="G1190" s="15"/>
      <c r="H1190" s="15"/>
      <c r="I1190" s="15"/>
      <c r="J1190" s="15"/>
      <c r="K1190" s="16"/>
      <c r="L1190" s="15"/>
      <c r="M1190" s="15"/>
      <c r="N1190" s="15"/>
      <c r="O1190" s="15"/>
      <c r="P1190" s="15"/>
      <c r="Q1190" s="15"/>
      <c r="R1190" s="16"/>
      <c r="S1190" s="15"/>
      <c r="T1190" s="2"/>
      <c r="U1190" s="1"/>
      <c r="V1190" s="1"/>
      <c r="W1190" s="1"/>
      <c r="X1190" s="1"/>
      <c r="Y1190" s="1"/>
      <c r="Z1190" s="1"/>
      <c r="AA1190" s="1"/>
      <c r="AB1190" s="1"/>
      <c r="AC1190" s="1"/>
      <c r="AD1190" s="1"/>
      <c r="AE1190" s="1"/>
      <c r="AJ1190" s="2"/>
      <c r="AK1190" s="2"/>
      <c r="AQ1190" s="2"/>
    </row>
    <row r="1191" spans="1:43" s="4" customFormat="1">
      <c r="A1191" s="278"/>
      <c r="B1191" s="2"/>
      <c r="C1191" s="10"/>
      <c r="D1191" s="15"/>
      <c r="E1191" s="15"/>
      <c r="F1191" s="15"/>
      <c r="G1191" s="15"/>
      <c r="H1191" s="15"/>
      <c r="I1191" s="15"/>
      <c r="J1191" s="15"/>
      <c r="K1191" s="16"/>
      <c r="L1191" s="15"/>
      <c r="M1191" s="15"/>
      <c r="N1191" s="15"/>
      <c r="O1191" s="15"/>
      <c r="P1191" s="15"/>
      <c r="Q1191" s="15"/>
      <c r="R1191" s="16"/>
      <c r="S1191" s="15"/>
      <c r="T1191" s="2"/>
      <c r="U1191" s="1"/>
      <c r="V1191" s="1"/>
      <c r="W1191" s="1"/>
      <c r="X1191" s="1"/>
      <c r="Y1191" s="1"/>
      <c r="Z1191" s="1"/>
      <c r="AA1191" s="1"/>
      <c r="AB1191" s="1"/>
      <c r="AC1191" s="1"/>
      <c r="AD1191" s="1"/>
      <c r="AE1191" s="1"/>
      <c r="AJ1191" s="2"/>
      <c r="AK1191" s="2"/>
      <c r="AQ1191" s="2"/>
    </row>
    <row r="1192" spans="1:43" s="4" customFormat="1">
      <c r="A1192" s="278"/>
      <c r="B1192" s="2"/>
      <c r="C1192" s="10"/>
      <c r="D1192" s="15"/>
      <c r="E1192" s="15"/>
      <c r="F1192" s="15"/>
      <c r="G1192" s="15"/>
      <c r="H1192" s="15"/>
      <c r="I1192" s="15"/>
      <c r="J1192" s="15"/>
      <c r="K1192" s="16"/>
      <c r="L1192" s="15"/>
      <c r="M1192" s="15"/>
      <c r="N1192" s="15"/>
      <c r="O1192" s="15"/>
      <c r="P1192" s="15"/>
      <c r="Q1192" s="15"/>
      <c r="R1192" s="16"/>
      <c r="S1192" s="15"/>
      <c r="T1192" s="2"/>
      <c r="U1192" s="1"/>
      <c r="V1192" s="1"/>
      <c r="W1192" s="1"/>
      <c r="X1192" s="1"/>
      <c r="Y1192" s="1"/>
      <c r="Z1192" s="1"/>
      <c r="AA1192" s="1"/>
      <c r="AB1192" s="1"/>
      <c r="AC1192" s="1"/>
      <c r="AD1192" s="1"/>
      <c r="AE1192" s="1"/>
      <c r="AJ1192" s="2"/>
      <c r="AK1192" s="2"/>
      <c r="AQ1192" s="2"/>
    </row>
    <row r="1193" spans="1:43" s="4" customFormat="1">
      <c r="A1193" s="278"/>
      <c r="B1193" s="2"/>
      <c r="C1193" s="10"/>
      <c r="D1193" s="15"/>
      <c r="E1193" s="15"/>
      <c r="F1193" s="15"/>
      <c r="G1193" s="15"/>
      <c r="H1193" s="15"/>
      <c r="I1193" s="15"/>
      <c r="J1193" s="15"/>
      <c r="K1193" s="16"/>
      <c r="L1193" s="15"/>
      <c r="M1193" s="15"/>
      <c r="N1193" s="15"/>
      <c r="O1193" s="15"/>
      <c r="P1193" s="15"/>
      <c r="Q1193" s="15"/>
      <c r="R1193" s="16"/>
      <c r="S1193" s="15"/>
      <c r="T1193" s="2"/>
      <c r="U1193" s="1"/>
      <c r="V1193" s="1"/>
      <c r="W1193" s="1"/>
      <c r="X1193" s="1"/>
      <c r="Y1193" s="1"/>
      <c r="Z1193" s="1"/>
      <c r="AA1193" s="1"/>
      <c r="AB1193" s="1"/>
      <c r="AC1193" s="1"/>
      <c r="AD1193" s="1"/>
      <c r="AE1193" s="1"/>
      <c r="AJ1193" s="2"/>
      <c r="AK1193" s="2"/>
      <c r="AQ1193" s="2"/>
    </row>
    <row r="1194" spans="1:43" s="4" customFormat="1">
      <c r="A1194" s="278"/>
      <c r="B1194" s="2"/>
      <c r="C1194" s="10"/>
      <c r="D1194" s="15"/>
      <c r="E1194" s="15"/>
      <c r="F1194" s="15"/>
      <c r="G1194" s="15"/>
      <c r="H1194" s="15"/>
      <c r="I1194" s="15"/>
      <c r="J1194" s="15"/>
      <c r="K1194" s="16"/>
      <c r="L1194" s="15"/>
      <c r="M1194" s="15"/>
      <c r="N1194" s="15"/>
      <c r="O1194" s="15"/>
      <c r="P1194" s="15"/>
      <c r="Q1194" s="15"/>
      <c r="R1194" s="16"/>
      <c r="S1194" s="15"/>
      <c r="T1194" s="2"/>
      <c r="U1194" s="1"/>
      <c r="V1194" s="1"/>
      <c r="W1194" s="1"/>
      <c r="X1194" s="1"/>
      <c r="Y1194" s="1"/>
      <c r="Z1194" s="1"/>
      <c r="AA1194" s="1"/>
      <c r="AB1194" s="1"/>
      <c r="AC1194" s="1"/>
      <c r="AD1194" s="1"/>
      <c r="AE1194" s="1"/>
      <c r="AJ1194" s="2"/>
      <c r="AK1194" s="2"/>
      <c r="AQ1194" s="2"/>
    </row>
    <row r="1195" spans="1:43" s="4" customFormat="1">
      <c r="A1195" s="278"/>
      <c r="B1195" s="2"/>
      <c r="C1195" s="10"/>
      <c r="D1195" s="15"/>
      <c r="E1195" s="15"/>
      <c r="F1195" s="15"/>
      <c r="G1195" s="15"/>
      <c r="H1195" s="15"/>
      <c r="I1195" s="15"/>
      <c r="J1195" s="15"/>
      <c r="K1195" s="16"/>
      <c r="L1195" s="15"/>
      <c r="M1195" s="15"/>
      <c r="N1195" s="15"/>
      <c r="O1195" s="15"/>
      <c r="P1195" s="15"/>
      <c r="Q1195" s="15"/>
      <c r="R1195" s="16"/>
      <c r="S1195" s="15"/>
      <c r="T1195" s="2"/>
      <c r="U1195" s="1"/>
      <c r="V1195" s="1"/>
      <c r="W1195" s="1"/>
      <c r="X1195" s="1"/>
      <c r="Y1195" s="1"/>
      <c r="Z1195" s="1"/>
      <c r="AA1195" s="1"/>
      <c r="AB1195" s="1"/>
      <c r="AC1195" s="1"/>
      <c r="AD1195" s="1"/>
      <c r="AE1195" s="1"/>
      <c r="AJ1195" s="2"/>
      <c r="AK1195" s="2"/>
      <c r="AQ1195" s="2"/>
    </row>
    <row r="1196" spans="1:43" s="4" customFormat="1">
      <c r="A1196" s="278"/>
      <c r="B1196" s="2"/>
      <c r="C1196" s="10"/>
      <c r="D1196" s="15"/>
      <c r="E1196" s="15"/>
      <c r="F1196" s="15"/>
      <c r="G1196" s="15"/>
      <c r="H1196" s="15"/>
      <c r="I1196" s="15"/>
      <c r="J1196" s="15"/>
      <c r="K1196" s="16"/>
      <c r="L1196" s="15"/>
      <c r="M1196" s="15"/>
      <c r="N1196" s="15"/>
      <c r="O1196" s="15"/>
      <c r="P1196" s="15"/>
      <c r="Q1196" s="15"/>
      <c r="R1196" s="16"/>
      <c r="S1196" s="15"/>
      <c r="T1196" s="2"/>
      <c r="U1196" s="1"/>
      <c r="V1196" s="1"/>
      <c r="W1196" s="1"/>
      <c r="X1196" s="1"/>
      <c r="Y1196" s="1"/>
      <c r="Z1196" s="1"/>
      <c r="AA1196" s="1"/>
      <c r="AB1196" s="1"/>
      <c r="AC1196" s="1"/>
      <c r="AD1196" s="1"/>
      <c r="AE1196" s="1"/>
      <c r="AJ1196" s="2"/>
      <c r="AK1196" s="2"/>
      <c r="AQ1196" s="2"/>
    </row>
    <row r="1197" spans="1:43" s="4" customFormat="1">
      <c r="A1197" s="278"/>
      <c r="B1197" s="2"/>
      <c r="C1197" s="10"/>
      <c r="D1197" s="15"/>
      <c r="E1197" s="15"/>
      <c r="F1197" s="15"/>
      <c r="G1197" s="15"/>
      <c r="H1197" s="15"/>
      <c r="I1197" s="15"/>
      <c r="J1197" s="15"/>
      <c r="K1197" s="16"/>
      <c r="L1197" s="15"/>
      <c r="M1197" s="15"/>
      <c r="N1197" s="15"/>
      <c r="O1197" s="15"/>
      <c r="P1197" s="15"/>
      <c r="Q1197" s="15"/>
      <c r="R1197" s="16"/>
      <c r="S1197" s="15"/>
      <c r="T1197" s="2"/>
      <c r="U1197" s="1"/>
      <c r="V1197" s="1"/>
      <c r="W1197" s="1"/>
      <c r="X1197" s="1"/>
      <c r="Y1197" s="1"/>
      <c r="Z1197" s="1"/>
      <c r="AA1197" s="1"/>
      <c r="AB1197" s="1"/>
      <c r="AC1197" s="1"/>
      <c r="AD1197" s="1"/>
      <c r="AE1197" s="1"/>
      <c r="AJ1197" s="2"/>
      <c r="AK1197" s="2"/>
      <c r="AQ1197" s="2"/>
    </row>
    <row r="1198" spans="1:43" s="4" customFormat="1">
      <c r="A1198" s="278"/>
      <c r="B1198" s="2"/>
      <c r="C1198" s="10"/>
      <c r="D1198" s="15"/>
      <c r="E1198" s="15"/>
      <c r="F1198" s="15"/>
      <c r="G1198" s="15"/>
      <c r="H1198" s="15"/>
      <c r="I1198" s="15"/>
      <c r="J1198" s="15"/>
      <c r="K1198" s="16"/>
      <c r="L1198" s="15"/>
      <c r="M1198" s="15"/>
      <c r="N1198" s="15"/>
      <c r="O1198" s="15"/>
      <c r="P1198" s="15"/>
      <c r="Q1198" s="15"/>
      <c r="R1198" s="16"/>
      <c r="S1198" s="15"/>
      <c r="T1198" s="2"/>
      <c r="U1198" s="1"/>
      <c r="V1198" s="1"/>
      <c r="W1198" s="1"/>
      <c r="X1198" s="1"/>
      <c r="Y1198" s="1"/>
      <c r="Z1198" s="1"/>
      <c r="AA1198" s="1"/>
      <c r="AB1198" s="1"/>
      <c r="AC1198" s="1"/>
      <c r="AD1198" s="1"/>
      <c r="AE1198" s="1"/>
      <c r="AJ1198" s="2"/>
      <c r="AK1198" s="2"/>
      <c r="AQ1198" s="2"/>
    </row>
    <row r="1199" spans="1:43" s="4" customFormat="1">
      <c r="A1199" s="278"/>
      <c r="B1199" s="2"/>
      <c r="C1199" s="10"/>
      <c r="D1199" s="15"/>
      <c r="E1199" s="15"/>
      <c r="F1199" s="15"/>
      <c r="G1199" s="15"/>
      <c r="H1199" s="15"/>
      <c r="I1199" s="15"/>
      <c r="J1199" s="15"/>
      <c r="K1199" s="16"/>
      <c r="L1199" s="15"/>
      <c r="M1199" s="15"/>
      <c r="N1199" s="15"/>
      <c r="O1199" s="15"/>
      <c r="P1199" s="15"/>
      <c r="Q1199" s="15"/>
      <c r="R1199" s="16"/>
      <c r="S1199" s="15"/>
      <c r="T1199" s="2"/>
      <c r="U1199" s="1"/>
      <c r="V1199" s="1"/>
      <c r="W1199" s="1"/>
      <c r="X1199" s="1"/>
      <c r="Y1199" s="1"/>
      <c r="Z1199" s="1"/>
      <c r="AA1199" s="1"/>
      <c r="AB1199" s="1"/>
      <c r="AC1199" s="1"/>
      <c r="AD1199" s="1"/>
      <c r="AE1199" s="1"/>
      <c r="AJ1199" s="2"/>
      <c r="AK1199" s="2"/>
      <c r="AQ1199" s="2"/>
    </row>
    <row r="1200" spans="1:43" s="4" customFormat="1">
      <c r="A1200" s="278"/>
      <c r="B1200" s="2"/>
      <c r="C1200" s="10"/>
      <c r="D1200" s="15"/>
      <c r="E1200" s="15"/>
      <c r="F1200" s="15"/>
      <c r="G1200" s="15"/>
      <c r="H1200" s="15"/>
      <c r="I1200" s="15"/>
      <c r="J1200" s="15"/>
      <c r="K1200" s="16"/>
      <c r="L1200" s="15"/>
      <c r="M1200" s="15"/>
      <c r="N1200" s="15"/>
      <c r="O1200" s="15"/>
      <c r="P1200" s="15"/>
      <c r="Q1200" s="15"/>
      <c r="R1200" s="16"/>
      <c r="S1200" s="15"/>
      <c r="T1200" s="2"/>
      <c r="U1200" s="1"/>
      <c r="V1200" s="1"/>
      <c r="W1200" s="1"/>
      <c r="X1200" s="1"/>
      <c r="Y1200" s="1"/>
      <c r="Z1200" s="1"/>
      <c r="AA1200" s="1"/>
      <c r="AB1200" s="1"/>
      <c r="AC1200" s="1"/>
      <c r="AD1200" s="1"/>
      <c r="AE1200" s="1"/>
      <c r="AJ1200" s="2"/>
      <c r="AK1200" s="2"/>
      <c r="AQ1200" s="2"/>
    </row>
    <row r="1201" spans="1:43" s="4" customFormat="1">
      <c r="A1201" s="278"/>
      <c r="B1201" s="2"/>
      <c r="C1201" s="10"/>
      <c r="D1201" s="15"/>
      <c r="E1201" s="15"/>
      <c r="F1201" s="15"/>
      <c r="G1201" s="15"/>
      <c r="H1201" s="15"/>
      <c r="I1201" s="15"/>
      <c r="J1201" s="15"/>
      <c r="K1201" s="16"/>
      <c r="L1201" s="15"/>
      <c r="M1201" s="15"/>
      <c r="N1201" s="15"/>
      <c r="O1201" s="15"/>
      <c r="P1201" s="15"/>
      <c r="Q1201" s="15"/>
      <c r="R1201" s="16"/>
      <c r="S1201" s="15"/>
      <c r="T1201" s="2"/>
      <c r="U1201" s="1"/>
      <c r="V1201" s="1"/>
      <c r="W1201" s="1"/>
      <c r="X1201" s="1"/>
      <c r="Y1201" s="1"/>
      <c r="Z1201" s="1"/>
      <c r="AA1201" s="1"/>
      <c r="AB1201" s="1"/>
      <c r="AC1201" s="1"/>
      <c r="AD1201" s="1"/>
      <c r="AE1201" s="1"/>
      <c r="AJ1201" s="2"/>
      <c r="AK1201" s="2"/>
      <c r="AQ1201" s="2"/>
    </row>
    <row r="1202" spans="1:43" s="4" customFormat="1">
      <c r="A1202" s="278"/>
      <c r="B1202" s="2"/>
      <c r="C1202" s="10"/>
      <c r="D1202" s="15"/>
      <c r="E1202" s="15"/>
      <c r="F1202" s="15"/>
      <c r="G1202" s="15"/>
      <c r="H1202" s="15"/>
      <c r="I1202" s="15"/>
      <c r="J1202" s="15"/>
      <c r="K1202" s="16"/>
      <c r="L1202" s="15"/>
      <c r="M1202" s="15"/>
      <c r="N1202" s="15"/>
      <c r="O1202" s="15"/>
      <c r="P1202" s="15"/>
      <c r="Q1202" s="15"/>
      <c r="R1202" s="16"/>
      <c r="S1202" s="15"/>
      <c r="T1202" s="2"/>
      <c r="U1202" s="1"/>
      <c r="V1202" s="1"/>
      <c r="W1202" s="1"/>
      <c r="X1202" s="1"/>
      <c r="Y1202" s="1"/>
      <c r="Z1202" s="1"/>
      <c r="AA1202" s="1"/>
      <c r="AB1202" s="1"/>
      <c r="AC1202" s="1"/>
      <c r="AD1202" s="1"/>
      <c r="AE1202" s="1"/>
      <c r="AJ1202" s="2"/>
      <c r="AK1202" s="2"/>
      <c r="AQ1202" s="2"/>
    </row>
    <row r="1203" spans="1:43" s="4" customFormat="1">
      <c r="A1203" s="278"/>
      <c r="B1203" s="2"/>
      <c r="C1203" s="10"/>
      <c r="D1203" s="15"/>
      <c r="E1203" s="15"/>
      <c r="F1203" s="15"/>
      <c r="G1203" s="15"/>
      <c r="H1203" s="15"/>
      <c r="I1203" s="15"/>
      <c r="J1203" s="15"/>
      <c r="K1203" s="16"/>
      <c r="L1203" s="15"/>
      <c r="M1203" s="15"/>
      <c r="N1203" s="15"/>
      <c r="O1203" s="15"/>
      <c r="P1203" s="15"/>
      <c r="Q1203" s="15"/>
      <c r="R1203" s="16"/>
      <c r="S1203" s="15"/>
      <c r="T1203" s="2"/>
      <c r="U1203" s="1"/>
      <c r="V1203" s="1"/>
      <c r="W1203" s="1"/>
      <c r="X1203" s="1"/>
      <c r="Y1203" s="1"/>
      <c r="Z1203" s="1"/>
      <c r="AA1203" s="1"/>
      <c r="AB1203" s="1"/>
      <c r="AC1203" s="1"/>
      <c r="AD1203" s="1"/>
      <c r="AE1203" s="1"/>
      <c r="AJ1203" s="2"/>
      <c r="AK1203" s="2"/>
      <c r="AQ1203" s="2"/>
    </row>
    <row r="1204" spans="1:43" s="4" customFormat="1">
      <c r="A1204" s="278"/>
      <c r="B1204" s="2"/>
      <c r="C1204" s="10"/>
      <c r="D1204" s="15"/>
      <c r="E1204" s="15"/>
      <c r="F1204" s="15"/>
      <c r="G1204" s="15"/>
      <c r="H1204" s="15"/>
      <c r="I1204" s="15"/>
      <c r="J1204" s="15"/>
      <c r="K1204" s="16"/>
      <c r="L1204" s="15"/>
      <c r="M1204" s="15"/>
      <c r="N1204" s="15"/>
      <c r="O1204" s="15"/>
      <c r="P1204" s="15"/>
      <c r="Q1204" s="15"/>
      <c r="R1204" s="16"/>
      <c r="S1204" s="15"/>
      <c r="T1204" s="2"/>
      <c r="U1204" s="1"/>
      <c r="V1204" s="1"/>
      <c r="W1204" s="1"/>
      <c r="X1204" s="1"/>
      <c r="Y1204" s="1"/>
      <c r="Z1204" s="1"/>
      <c r="AA1204" s="1"/>
      <c r="AB1204" s="1"/>
      <c r="AC1204" s="1"/>
      <c r="AD1204" s="1"/>
      <c r="AE1204" s="1"/>
      <c r="AJ1204" s="2"/>
      <c r="AK1204" s="2"/>
      <c r="AQ1204" s="2"/>
    </row>
    <row r="1205" spans="1:43" s="4" customFormat="1">
      <c r="A1205" s="278"/>
      <c r="B1205" s="2"/>
      <c r="C1205" s="10"/>
      <c r="D1205" s="15"/>
      <c r="E1205" s="15"/>
      <c r="F1205" s="15"/>
      <c r="G1205" s="15"/>
      <c r="H1205" s="15"/>
      <c r="I1205" s="15"/>
      <c r="J1205" s="15"/>
      <c r="K1205" s="16"/>
      <c r="L1205" s="15"/>
      <c r="M1205" s="15"/>
      <c r="N1205" s="15"/>
      <c r="O1205" s="15"/>
      <c r="P1205" s="15"/>
      <c r="Q1205" s="15"/>
      <c r="R1205" s="16"/>
      <c r="S1205" s="15"/>
      <c r="T1205" s="2"/>
      <c r="U1205" s="1"/>
      <c r="V1205" s="1"/>
      <c r="W1205" s="1"/>
      <c r="X1205" s="1"/>
      <c r="Y1205" s="1"/>
      <c r="Z1205" s="1"/>
      <c r="AA1205" s="1"/>
      <c r="AB1205" s="1"/>
      <c r="AC1205" s="1"/>
      <c r="AD1205" s="1"/>
      <c r="AE1205" s="1"/>
      <c r="AJ1205" s="2"/>
      <c r="AK1205" s="2"/>
      <c r="AQ1205" s="2"/>
    </row>
    <row r="1206" spans="1:43" s="4" customFormat="1">
      <c r="A1206" s="278"/>
      <c r="B1206" s="2"/>
      <c r="C1206" s="10"/>
      <c r="D1206" s="15"/>
      <c r="E1206" s="15"/>
      <c r="F1206" s="15"/>
      <c r="G1206" s="15"/>
      <c r="H1206" s="15"/>
      <c r="I1206" s="15"/>
      <c r="J1206" s="15"/>
      <c r="K1206" s="16"/>
      <c r="L1206" s="15"/>
      <c r="M1206" s="15"/>
      <c r="N1206" s="15"/>
      <c r="O1206" s="15"/>
      <c r="P1206" s="15"/>
      <c r="Q1206" s="15"/>
      <c r="R1206" s="16"/>
      <c r="S1206" s="15"/>
      <c r="T1206" s="2"/>
      <c r="U1206" s="1"/>
      <c r="V1206" s="1"/>
      <c r="W1206" s="1"/>
      <c r="X1206" s="1"/>
      <c r="Y1206" s="1"/>
      <c r="Z1206" s="1"/>
      <c r="AA1206" s="1"/>
      <c r="AB1206" s="1"/>
      <c r="AC1206" s="1"/>
      <c r="AD1206" s="1"/>
      <c r="AE1206" s="1"/>
      <c r="AJ1206" s="2"/>
      <c r="AK1206" s="2"/>
      <c r="AQ1206" s="2"/>
    </row>
    <row r="1207" spans="1:43" s="4" customFormat="1">
      <c r="A1207" s="278"/>
      <c r="B1207" s="2"/>
      <c r="C1207" s="10"/>
      <c r="D1207" s="15"/>
      <c r="E1207" s="15"/>
      <c r="F1207" s="15"/>
      <c r="G1207" s="15"/>
      <c r="H1207" s="15"/>
      <c r="I1207" s="15"/>
      <c r="J1207" s="15"/>
      <c r="K1207" s="16"/>
      <c r="L1207" s="15"/>
      <c r="M1207" s="15"/>
      <c r="N1207" s="15"/>
      <c r="O1207" s="15"/>
      <c r="P1207" s="15"/>
      <c r="Q1207" s="15"/>
      <c r="R1207" s="16"/>
      <c r="S1207" s="15"/>
      <c r="T1207" s="2"/>
      <c r="U1207" s="1"/>
      <c r="V1207" s="1"/>
      <c r="W1207" s="1"/>
      <c r="X1207" s="1"/>
      <c r="Y1207" s="1"/>
      <c r="Z1207" s="1"/>
      <c r="AA1207" s="1"/>
      <c r="AB1207" s="1"/>
      <c r="AC1207" s="1"/>
      <c r="AD1207" s="1"/>
      <c r="AE1207" s="1"/>
      <c r="AJ1207" s="2"/>
      <c r="AK1207" s="2"/>
      <c r="AQ1207" s="2"/>
    </row>
    <row r="1208" spans="1:43" s="4" customFormat="1">
      <c r="A1208" s="278"/>
      <c r="B1208" s="2"/>
      <c r="C1208" s="10"/>
      <c r="D1208" s="15"/>
      <c r="E1208" s="15"/>
      <c r="F1208" s="15"/>
      <c r="G1208" s="15"/>
      <c r="H1208" s="15"/>
      <c r="I1208" s="15"/>
      <c r="J1208" s="15"/>
      <c r="K1208" s="16"/>
      <c r="L1208" s="15"/>
      <c r="M1208" s="15"/>
      <c r="N1208" s="15"/>
      <c r="O1208" s="15"/>
      <c r="P1208" s="15"/>
      <c r="Q1208" s="15"/>
      <c r="R1208" s="16"/>
      <c r="S1208" s="15"/>
      <c r="T1208" s="2"/>
      <c r="U1208" s="1"/>
      <c r="V1208" s="1"/>
      <c r="W1208" s="1"/>
      <c r="X1208" s="1"/>
      <c r="Y1208" s="1"/>
      <c r="Z1208" s="1"/>
      <c r="AA1208" s="1"/>
      <c r="AB1208" s="1"/>
      <c r="AC1208" s="1"/>
      <c r="AD1208" s="1"/>
      <c r="AE1208" s="1"/>
      <c r="AJ1208" s="2"/>
      <c r="AK1208" s="2"/>
      <c r="AQ1208" s="2"/>
    </row>
    <row r="1209" spans="1:43" s="4" customFormat="1">
      <c r="A1209" s="278"/>
      <c r="B1209" s="2"/>
      <c r="C1209" s="10"/>
      <c r="D1209" s="15"/>
      <c r="E1209" s="15"/>
      <c r="F1209" s="15"/>
      <c r="G1209" s="15"/>
      <c r="H1209" s="15"/>
      <c r="I1209" s="15"/>
      <c r="J1209" s="15"/>
      <c r="K1209" s="16"/>
      <c r="L1209" s="15"/>
      <c r="M1209" s="15"/>
      <c r="N1209" s="15"/>
      <c r="O1209" s="15"/>
      <c r="P1209" s="15"/>
      <c r="Q1209" s="15"/>
      <c r="R1209" s="16"/>
      <c r="S1209" s="15"/>
      <c r="T1209" s="2"/>
      <c r="U1209" s="1"/>
      <c r="V1209" s="1"/>
      <c r="W1209" s="1"/>
      <c r="X1209" s="1"/>
      <c r="Y1209" s="1"/>
      <c r="Z1209" s="1"/>
      <c r="AA1209" s="1"/>
      <c r="AB1209" s="1"/>
      <c r="AC1209" s="1"/>
      <c r="AD1209" s="1"/>
      <c r="AE1209" s="1"/>
      <c r="AJ1209" s="2"/>
      <c r="AK1209" s="2"/>
      <c r="AQ1209" s="2"/>
    </row>
    <row r="1210" spans="1:43" s="4" customFormat="1">
      <c r="A1210" s="278"/>
      <c r="B1210" s="2"/>
      <c r="C1210" s="10"/>
      <c r="D1210" s="15"/>
      <c r="E1210" s="15"/>
      <c r="F1210" s="15"/>
      <c r="G1210" s="15"/>
      <c r="H1210" s="15"/>
      <c r="I1210" s="15"/>
      <c r="J1210" s="15"/>
      <c r="K1210" s="16"/>
      <c r="L1210" s="15"/>
      <c r="M1210" s="15"/>
      <c r="N1210" s="15"/>
      <c r="O1210" s="15"/>
      <c r="P1210" s="15"/>
      <c r="Q1210" s="15"/>
      <c r="R1210" s="16"/>
      <c r="S1210" s="15"/>
      <c r="T1210" s="2"/>
      <c r="U1210" s="1"/>
      <c r="V1210" s="1"/>
      <c r="W1210" s="1"/>
      <c r="X1210" s="1"/>
      <c r="Y1210" s="1"/>
      <c r="Z1210" s="1"/>
      <c r="AA1210" s="1"/>
      <c r="AB1210" s="1"/>
      <c r="AC1210" s="1"/>
      <c r="AD1210" s="1"/>
      <c r="AE1210" s="1"/>
      <c r="AJ1210" s="2"/>
      <c r="AK1210" s="2"/>
      <c r="AQ1210" s="2"/>
    </row>
    <row r="1211" spans="1:43" s="4" customFormat="1">
      <c r="A1211" s="278"/>
      <c r="B1211" s="2"/>
      <c r="C1211" s="10"/>
      <c r="D1211" s="15"/>
      <c r="E1211" s="15"/>
      <c r="F1211" s="15"/>
      <c r="G1211" s="15"/>
      <c r="H1211" s="15"/>
      <c r="I1211" s="15"/>
      <c r="J1211" s="15"/>
      <c r="K1211" s="16"/>
      <c r="L1211" s="15"/>
      <c r="M1211" s="15"/>
      <c r="N1211" s="15"/>
      <c r="O1211" s="15"/>
      <c r="P1211" s="15"/>
      <c r="Q1211" s="15"/>
      <c r="R1211" s="16"/>
      <c r="S1211" s="15"/>
      <c r="T1211" s="2"/>
      <c r="U1211" s="1"/>
      <c r="V1211" s="1"/>
      <c r="W1211" s="1"/>
      <c r="X1211" s="1"/>
      <c r="Y1211" s="1"/>
      <c r="Z1211" s="1"/>
      <c r="AA1211" s="1"/>
      <c r="AB1211" s="1"/>
      <c r="AC1211" s="1"/>
      <c r="AD1211" s="1"/>
      <c r="AE1211" s="1"/>
      <c r="AJ1211" s="2"/>
      <c r="AK1211" s="2"/>
      <c r="AQ1211" s="2"/>
    </row>
    <row r="1212" spans="1:43" s="4" customFormat="1">
      <c r="A1212" s="278"/>
      <c r="B1212" s="2"/>
      <c r="C1212" s="10"/>
      <c r="D1212" s="15"/>
      <c r="E1212" s="15"/>
      <c r="F1212" s="15"/>
      <c r="G1212" s="15"/>
      <c r="H1212" s="15"/>
      <c r="I1212" s="15"/>
      <c r="J1212" s="15"/>
      <c r="K1212" s="16"/>
      <c r="L1212" s="15"/>
      <c r="M1212" s="15"/>
      <c r="N1212" s="15"/>
      <c r="O1212" s="15"/>
      <c r="P1212" s="15"/>
      <c r="Q1212" s="15"/>
      <c r="R1212" s="16"/>
      <c r="S1212" s="15"/>
      <c r="T1212" s="2"/>
      <c r="U1212" s="1"/>
      <c r="V1212" s="1"/>
      <c r="W1212" s="1"/>
      <c r="X1212" s="1"/>
      <c r="Y1212" s="1"/>
      <c r="Z1212" s="1"/>
      <c r="AA1212" s="1"/>
      <c r="AB1212" s="1"/>
      <c r="AC1212" s="1"/>
      <c r="AD1212" s="1"/>
      <c r="AE1212" s="1"/>
      <c r="AJ1212" s="2"/>
      <c r="AK1212" s="2"/>
      <c r="AQ1212" s="2"/>
    </row>
    <row r="1213" spans="1:43" s="4" customFormat="1">
      <c r="A1213" s="278"/>
      <c r="B1213" s="2"/>
      <c r="C1213" s="10"/>
      <c r="D1213" s="15"/>
      <c r="E1213" s="15"/>
      <c r="F1213" s="15"/>
      <c r="G1213" s="15"/>
      <c r="H1213" s="15"/>
      <c r="I1213" s="15"/>
      <c r="J1213" s="15"/>
      <c r="K1213" s="16"/>
      <c r="L1213" s="15"/>
      <c r="M1213" s="15"/>
      <c r="N1213" s="15"/>
      <c r="O1213" s="15"/>
      <c r="P1213" s="15"/>
      <c r="Q1213" s="15"/>
      <c r="R1213" s="16"/>
      <c r="S1213" s="15"/>
      <c r="T1213" s="2"/>
      <c r="U1213" s="1"/>
      <c r="V1213" s="1"/>
      <c r="W1213" s="1"/>
      <c r="X1213" s="1"/>
      <c r="Y1213" s="1"/>
      <c r="Z1213" s="1"/>
      <c r="AA1213" s="1"/>
      <c r="AB1213" s="1"/>
      <c r="AC1213" s="1"/>
      <c r="AD1213" s="1"/>
      <c r="AE1213" s="1"/>
      <c r="AJ1213" s="2"/>
      <c r="AK1213" s="2"/>
      <c r="AQ1213" s="2"/>
    </row>
    <row r="1214" spans="1:43" s="4" customFormat="1">
      <c r="A1214" s="278"/>
      <c r="B1214" s="2"/>
      <c r="C1214" s="10"/>
      <c r="D1214" s="15"/>
      <c r="E1214" s="15"/>
      <c r="F1214" s="15"/>
      <c r="G1214" s="15"/>
      <c r="H1214" s="15"/>
      <c r="I1214" s="15"/>
      <c r="J1214" s="15"/>
      <c r="K1214" s="16"/>
      <c r="L1214" s="15"/>
      <c r="M1214" s="15"/>
      <c r="N1214" s="15"/>
      <c r="O1214" s="15"/>
      <c r="P1214" s="15"/>
      <c r="Q1214" s="15"/>
      <c r="R1214" s="16"/>
      <c r="S1214" s="15"/>
      <c r="T1214" s="2"/>
      <c r="U1214" s="1"/>
      <c r="V1214" s="1"/>
      <c r="W1214" s="1"/>
      <c r="X1214" s="1"/>
      <c r="Y1214" s="1"/>
      <c r="Z1214" s="1"/>
      <c r="AA1214" s="1"/>
      <c r="AB1214" s="1"/>
      <c r="AC1214" s="1"/>
      <c r="AD1214" s="1"/>
      <c r="AE1214" s="1"/>
      <c r="AJ1214" s="2"/>
      <c r="AK1214" s="2"/>
      <c r="AQ1214" s="2"/>
    </row>
    <row r="1215" spans="1:43" s="4" customFormat="1">
      <c r="A1215" s="278"/>
      <c r="B1215" s="2"/>
      <c r="C1215" s="10"/>
      <c r="D1215" s="15"/>
      <c r="E1215" s="15"/>
      <c r="F1215" s="15"/>
      <c r="G1215" s="15"/>
      <c r="H1215" s="15"/>
      <c r="I1215" s="15"/>
      <c r="J1215" s="15"/>
      <c r="K1215" s="16"/>
      <c r="L1215" s="15"/>
      <c r="M1215" s="15"/>
      <c r="N1215" s="15"/>
      <c r="O1215" s="15"/>
      <c r="P1215" s="15"/>
      <c r="Q1215" s="15"/>
      <c r="R1215" s="16"/>
      <c r="S1215" s="15"/>
      <c r="T1215" s="2"/>
      <c r="U1215" s="1"/>
      <c r="V1215" s="1"/>
      <c r="W1215" s="1"/>
      <c r="X1215" s="1"/>
      <c r="Y1215" s="1"/>
      <c r="Z1215" s="1"/>
      <c r="AA1215" s="1"/>
      <c r="AB1215" s="1"/>
      <c r="AC1215" s="1"/>
      <c r="AD1215" s="1"/>
      <c r="AE1215" s="1"/>
      <c r="AJ1215" s="2"/>
      <c r="AK1215" s="2"/>
      <c r="AQ1215" s="2"/>
    </row>
    <row r="1216" spans="1:43" s="4" customFormat="1">
      <c r="A1216" s="278"/>
      <c r="B1216" s="2"/>
      <c r="C1216" s="10"/>
      <c r="D1216" s="15"/>
      <c r="E1216" s="15"/>
      <c r="F1216" s="15"/>
      <c r="G1216" s="15"/>
      <c r="H1216" s="15"/>
      <c r="I1216" s="15"/>
      <c r="J1216" s="15"/>
      <c r="K1216" s="16"/>
      <c r="L1216" s="15"/>
      <c r="M1216" s="15"/>
      <c r="N1216" s="15"/>
      <c r="O1216" s="15"/>
      <c r="P1216" s="15"/>
      <c r="Q1216" s="15"/>
      <c r="R1216" s="16"/>
      <c r="S1216" s="15"/>
      <c r="T1216" s="2"/>
      <c r="U1216" s="1"/>
      <c r="V1216" s="1"/>
      <c r="W1216" s="1"/>
      <c r="X1216" s="1"/>
      <c r="Y1216" s="1"/>
      <c r="Z1216" s="1"/>
      <c r="AA1216" s="1"/>
      <c r="AB1216" s="1"/>
      <c r="AC1216" s="1"/>
      <c r="AD1216" s="1"/>
      <c r="AE1216" s="1"/>
      <c r="AJ1216" s="2"/>
      <c r="AK1216" s="2"/>
      <c r="AQ1216" s="2"/>
    </row>
    <row r="1217" spans="1:43" s="4" customFormat="1">
      <c r="A1217" s="278"/>
      <c r="B1217" s="2"/>
      <c r="C1217" s="10"/>
      <c r="D1217" s="15"/>
      <c r="E1217" s="15"/>
      <c r="F1217" s="15"/>
      <c r="G1217" s="15"/>
      <c r="H1217" s="15"/>
      <c r="I1217" s="15"/>
      <c r="J1217" s="15"/>
      <c r="K1217" s="16"/>
      <c r="L1217" s="15"/>
      <c r="M1217" s="15"/>
      <c r="N1217" s="15"/>
      <c r="O1217" s="15"/>
      <c r="P1217" s="15"/>
      <c r="Q1217" s="15"/>
      <c r="R1217" s="16"/>
      <c r="S1217" s="15"/>
      <c r="T1217" s="2"/>
      <c r="U1217" s="1"/>
      <c r="V1217" s="1"/>
      <c r="W1217" s="1"/>
      <c r="X1217" s="1"/>
      <c r="Y1217" s="1"/>
      <c r="Z1217" s="1"/>
      <c r="AA1217" s="1"/>
      <c r="AB1217" s="1"/>
      <c r="AC1217" s="1"/>
      <c r="AD1217" s="1"/>
      <c r="AE1217" s="1"/>
      <c r="AJ1217" s="2"/>
      <c r="AK1217" s="2"/>
      <c r="AQ1217" s="2"/>
    </row>
    <row r="1218" spans="1:43" s="4" customFormat="1">
      <c r="A1218" s="278"/>
      <c r="B1218" s="2"/>
      <c r="C1218" s="10"/>
      <c r="D1218" s="15"/>
      <c r="E1218" s="15"/>
      <c r="F1218" s="15"/>
      <c r="G1218" s="15"/>
      <c r="H1218" s="15"/>
      <c r="I1218" s="15"/>
      <c r="J1218" s="15"/>
      <c r="K1218" s="16"/>
      <c r="L1218" s="15"/>
      <c r="M1218" s="15"/>
      <c r="N1218" s="15"/>
      <c r="O1218" s="15"/>
      <c r="P1218" s="15"/>
      <c r="Q1218" s="15"/>
      <c r="R1218" s="16"/>
      <c r="S1218" s="15"/>
      <c r="T1218" s="2"/>
      <c r="U1218" s="1"/>
      <c r="V1218" s="1"/>
      <c r="W1218" s="1"/>
      <c r="X1218" s="1"/>
      <c r="Y1218" s="1"/>
      <c r="Z1218" s="1"/>
      <c r="AA1218" s="1"/>
      <c r="AB1218" s="1"/>
      <c r="AC1218" s="1"/>
      <c r="AD1218" s="1"/>
      <c r="AE1218" s="1"/>
      <c r="AJ1218" s="2"/>
      <c r="AK1218" s="2"/>
      <c r="AQ1218" s="2"/>
    </row>
    <row r="1219" spans="1:43" s="4" customFormat="1">
      <c r="A1219" s="278"/>
      <c r="B1219" s="2"/>
      <c r="C1219" s="10"/>
      <c r="D1219" s="15"/>
      <c r="E1219" s="15"/>
      <c r="F1219" s="15"/>
      <c r="G1219" s="15"/>
      <c r="H1219" s="15"/>
      <c r="I1219" s="15"/>
      <c r="J1219" s="15"/>
      <c r="K1219" s="16"/>
      <c r="L1219" s="15"/>
      <c r="M1219" s="15"/>
      <c r="N1219" s="15"/>
      <c r="O1219" s="15"/>
      <c r="P1219" s="15"/>
      <c r="Q1219" s="15"/>
      <c r="R1219" s="16"/>
      <c r="S1219" s="15"/>
      <c r="T1219" s="2"/>
      <c r="U1219" s="1"/>
      <c r="V1219" s="1"/>
      <c r="W1219" s="1"/>
      <c r="X1219" s="1"/>
      <c r="Y1219" s="1"/>
      <c r="Z1219" s="1"/>
      <c r="AA1219" s="1"/>
      <c r="AB1219" s="1"/>
      <c r="AC1219" s="1"/>
      <c r="AD1219" s="1"/>
      <c r="AE1219" s="1"/>
      <c r="AJ1219" s="2"/>
      <c r="AK1219" s="2"/>
      <c r="AQ1219" s="2"/>
    </row>
    <row r="1220" spans="1:43" s="4" customFormat="1">
      <c r="A1220" s="278"/>
      <c r="B1220" s="2"/>
      <c r="C1220" s="10"/>
      <c r="D1220" s="15"/>
      <c r="E1220" s="15"/>
      <c r="F1220" s="15"/>
      <c r="G1220" s="15"/>
      <c r="H1220" s="15"/>
      <c r="I1220" s="15"/>
      <c r="J1220" s="15"/>
      <c r="K1220" s="16"/>
      <c r="L1220" s="15"/>
      <c r="M1220" s="15"/>
      <c r="N1220" s="15"/>
      <c r="O1220" s="15"/>
      <c r="P1220" s="15"/>
      <c r="Q1220" s="15"/>
      <c r="R1220" s="16"/>
      <c r="S1220" s="15"/>
      <c r="T1220" s="2"/>
      <c r="U1220" s="1"/>
      <c r="V1220" s="1"/>
      <c r="W1220" s="1"/>
      <c r="X1220" s="1"/>
      <c r="Y1220" s="1"/>
      <c r="Z1220" s="1"/>
      <c r="AA1220" s="1"/>
      <c r="AB1220" s="1"/>
      <c r="AC1220" s="1"/>
      <c r="AD1220" s="1"/>
      <c r="AE1220" s="1"/>
      <c r="AJ1220" s="2"/>
      <c r="AK1220" s="2"/>
      <c r="AQ1220" s="2"/>
    </row>
    <row r="1221" spans="1:43" s="4" customFormat="1">
      <c r="A1221" s="278"/>
      <c r="B1221" s="2"/>
      <c r="C1221" s="10"/>
      <c r="D1221" s="15"/>
      <c r="E1221" s="15"/>
      <c r="F1221" s="15"/>
      <c r="G1221" s="15"/>
      <c r="H1221" s="15"/>
      <c r="I1221" s="15"/>
      <c r="J1221" s="15"/>
      <c r="K1221" s="16"/>
      <c r="L1221" s="15"/>
      <c r="M1221" s="15"/>
      <c r="N1221" s="15"/>
      <c r="O1221" s="15"/>
      <c r="P1221" s="15"/>
      <c r="Q1221" s="15"/>
      <c r="R1221" s="16"/>
      <c r="S1221" s="15"/>
      <c r="T1221" s="2"/>
      <c r="U1221" s="1"/>
      <c r="V1221" s="1"/>
      <c r="W1221" s="1"/>
      <c r="X1221" s="1"/>
      <c r="Y1221" s="1"/>
      <c r="Z1221" s="1"/>
      <c r="AA1221" s="1"/>
      <c r="AB1221" s="1"/>
      <c r="AC1221" s="1"/>
      <c r="AD1221" s="1"/>
      <c r="AE1221" s="1"/>
      <c r="AJ1221" s="2"/>
      <c r="AK1221" s="2"/>
      <c r="AQ1221" s="2"/>
    </row>
    <row r="1222" spans="1:43" s="4" customFormat="1">
      <c r="A1222" s="278"/>
      <c r="B1222" s="2"/>
      <c r="C1222" s="10"/>
      <c r="D1222" s="15"/>
      <c r="E1222" s="15"/>
      <c r="F1222" s="15"/>
      <c r="G1222" s="15"/>
      <c r="H1222" s="15"/>
      <c r="I1222" s="15"/>
      <c r="J1222" s="15"/>
      <c r="K1222" s="16"/>
      <c r="L1222" s="15"/>
      <c r="M1222" s="15"/>
      <c r="N1222" s="15"/>
      <c r="O1222" s="15"/>
      <c r="P1222" s="15"/>
      <c r="Q1222" s="15"/>
      <c r="R1222" s="16"/>
      <c r="S1222" s="15"/>
      <c r="T1222" s="2"/>
      <c r="U1222" s="1"/>
      <c r="V1222" s="1"/>
      <c r="W1222" s="1"/>
      <c r="X1222" s="1"/>
      <c r="Y1222" s="1"/>
      <c r="Z1222" s="1"/>
      <c r="AA1222" s="1"/>
      <c r="AB1222" s="1"/>
      <c r="AC1222" s="1"/>
      <c r="AD1222" s="1"/>
      <c r="AE1222" s="1"/>
      <c r="AJ1222" s="2"/>
      <c r="AK1222" s="2"/>
      <c r="AQ1222" s="2"/>
    </row>
    <row r="1223" spans="1:43" s="4" customFormat="1">
      <c r="A1223" s="278"/>
      <c r="B1223" s="2"/>
      <c r="C1223" s="10"/>
      <c r="D1223" s="15"/>
      <c r="E1223" s="15"/>
      <c r="F1223" s="15"/>
      <c r="G1223" s="15"/>
      <c r="H1223" s="15"/>
      <c r="I1223" s="15"/>
      <c r="J1223" s="15"/>
      <c r="K1223" s="16"/>
      <c r="L1223" s="15"/>
      <c r="M1223" s="15"/>
      <c r="N1223" s="15"/>
      <c r="O1223" s="15"/>
      <c r="P1223" s="15"/>
      <c r="Q1223" s="15"/>
      <c r="R1223" s="16"/>
      <c r="S1223" s="15"/>
      <c r="T1223" s="2"/>
      <c r="U1223" s="1"/>
      <c r="V1223" s="1"/>
      <c r="W1223" s="1"/>
      <c r="X1223" s="1"/>
      <c r="Y1223" s="1"/>
      <c r="Z1223" s="1"/>
      <c r="AA1223" s="1"/>
      <c r="AB1223" s="1"/>
      <c r="AC1223" s="1"/>
      <c r="AD1223" s="1"/>
      <c r="AE1223" s="1"/>
      <c r="AJ1223" s="2"/>
      <c r="AK1223" s="2"/>
      <c r="AQ1223" s="2"/>
    </row>
    <row r="1224" spans="1:43" s="4" customFormat="1">
      <c r="A1224" s="278"/>
      <c r="B1224" s="2"/>
      <c r="C1224" s="10"/>
      <c r="D1224" s="15"/>
      <c r="E1224" s="15"/>
      <c r="F1224" s="15"/>
      <c r="G1224" s="15"/>
      <c r="H1224" s="15"/>
      <c r="I1224" s="15"/>
      <c r="J1224" s="15"/>
      <c r="K1224" s="16"/>
      <c r="L1224" s="15"/>
      <c r="M1224" s="15"/>
      <c r="N1224" s="15"/>
      <c r="O1224" s="15"/>
      <c r="P1224" s="15"/>
      <c r="Q1224" s="15"/>
      <c r="R1224" s="16"/>
      <c r="S1224" s="15"/>
      <c r="T1224" s="2"/>
      <c r="U1224" s="1"/>
      <c r="V1224" s="1"/>
      <c r="W1224" s="1"/>
      <c r="X1224" s="1"/>
      <c r="Y1224" s="1"/>
      <c r="Z1224" s="1"/>
      <c r="AA1224" s="1"/>
      <c r="AB1224" s="1"/>
      <c r="AC1224" s="1"/>
      <c r="AD1224" s="1"/>
      <c r="AE1224" s="1"/>
      <c r="AJ1224" s="2"/>
      <c r="AK1224" s="2"/>
      <c r="AQ1224" s="2"/>
    </row>
    <row r="1225" spans="1:43" s="4" customFormat="1">
      <c r="A1225" s="278"/>
      <c r="B1225" s="2"/>
      <c r="C1225" s="10"/>
      <c r="D1225" s="15"/>
      <c r="E1225" s="15"/>
      <c r="F1225" s="15"/>
      <c r="G1225" s="15"/>
      <c r="H1225" s="15"/>
      <c r="I1225" s="15"/>
      <c r="J1225" s="15"/>
      <c r="K1225" s="16"/>
      <c r="L1225" s="15"/>
      <c r="M1225" s="15"/>
      <c r="N1225" s="15"/>
      <c r="O1225" s="15"/>
      <c r="P1225" s="15"/>
      <c r="Q1225" s="15"/>
      <c r="R1225" s="16"/>
      <c r="S1225" s="15"/>
      <c r="T1225" s="2"/>
      <c r="U1225" s="1"/>
      <c r="V1225" s="1"/>
      <c r="W1225" s="1"/>
      <c r="X1225" s="1"/>
      <c r="Y1225" s="1"/>
      <c r="Z1225" s="1"/>
      <c r="AA1225" s="1"/>
      <c r="AB1225" s="1"/>
      <c r="AC1225" s="1"/>
      <c r="AD1225" s="1"/>
      <c r="AE1225" s="1"/>
      <c r="AJ1225" s="2"/>
      <c r="AK1225" s="2"/>
      <c r="AQ1225" s="2"/>
    </row>
    <row r="1226" spans="1:43" s="4" customFormat="1">
      <c r="A1226" s="278"/>
      <c r="B1226" s="2"/>
      <c r="C1226" s="10"/>
      <c r="D1226" s="15"/>
      <c r="E1226" s="15"/>
      <c r="F1226" s="15"/>
      <c r="G1226" s="15"/>
      <c r="H1226" s="15"/>
      <c r="I1226" s="15"/>
      <c r="J1226" s="15"/>
      <c r="K1226" s="16"/>
      <c r="L1226" s="15"/>
      <c r="M1226" s="15"/>
      <c r="N1226" s="15"/>
      <c r="O1226" s="15"/>
      <c r="P1226" s="15"/>
      <c r="Q1226" s="15"/>
      <c r="R1226" s="16"/>
      <c r="S1226" s="15"/>
      <c r="T1226" s="2"/>
      <c r="U1226" s="1"/>
      <c r="V1226" s="1"/>
      <c r="W1226" s="1"/>
      <c r="X1226" s="1"/>
      <c r="Y1226" s="1"/>
      <c r="Z1226" s="1"/>
      <c r="AA1226" s="1"/>
      <c r="AB1226" s="1"/>
      <c r="AC1226" s="1"/>
      <c r="AD1226" s="1"/>
      <c r="AE1226" s="1"/>
      <c r="AJ1226" s="2"/>
      <c r="AK1226" s="2"/>
      <c r="AQ1226" s="2"/>
    </row>
    <row r="1227" spans="1:43" s="4" customFormat="1">
      <c r="A1227" s="278"/>
      <c r="B1227" s="2"/>
      <c r="C1227" s="10"/>
      <c r="D1227" s="15"/>
      <c r="E1227" s="15"/>
      <c r="F1227" s="15"/>
      <c r="G1227" s="15"/>
      <c r="H1227" s="15"/>
      <c r="I1227" s="15"/>
      <c r="J1227" s="15"/>
      <c r="K1227" s="16"/>
      <c r="L1227" s="15"/>
      <c r="M1227" s="15"/>
      <c r="N1227" s="15"/>
      <c r="O1227" s="15"/>
      <c r="P1227" s="15"/>
      <c r="Q1227" s="15"/>
      <c r="R1227" s="16"/>
      <c r="S1227" s="15"/>
      <c r="T1227" s="2"/>
      <c r="U1227" s="1"/>
      <c r="V1227" s="1"/>
      <c r="W1227" s="1"/>
      <c r="X1227" s="1"/>
      <c r="Y1227" s="1"/>
      <c r="Z1227" s="1"/>
      <c r="AA1227" s="1"/>
      <c r="AB1227" s="1"/>
      <c r="AC1227" s="1"/>
      <c r="AD1227" s="1"/>
      <c r="AE1227" s="1"/>
      <c r="AJ1227" s="2"/>
      <c r="AK1227" s="2"/>
      <c r="AQ1227" s="2"/>
    </row>
    <row r="1228" spans="1:43" s="4" customFormat="1">
      <c r="A1228" s="278"/>
      <c r="B1228" s="2"/>
      <c r="C1228" s="10"/>
      <c r="D1228" s="15"/>
      <c r="E1228" s="15"/>
      <c r="F1228" s="15"/>
      <c r="G1228" s="15"/>
      <c r="H1228" s="15"/>
      <c r="I1228" s="15"/>
      <c r="J1228" s="15"/>
      <c r="K1228" s="16"/>
      <c r="L1228" s="15"/>
      <c r="M1228" s="15"/>
      <c r="N1228" s="15"/>
      <c r="O1228" s="15"/>
      <c r="P1228" s="15"/>
      <c r="Q1228" s="15"/>
      <c r="R1228" s="16"/>
      <c r="S1228" s="15"/>
      <c r="T1228" s="2"/>
      <c r="U1228" s="1"/>
      <c r="V1228" s="1"/>
      <c r="W1228" s="1"/>
      <c r="X1228" s="1"/>
      <c r="Y1228" s="1"/>
      <c r="Z1228" s="1"/>
      <c r="AA1228" s="1"/>
      <c r="AB1228" s="1"/>
      <c r="AC1228" s="1"/>
      <c r="AD1228" s="1"/>
      <c r="AE1228" s="1"/>
      <c r="AJ1228" s="2"/>
      <c r="AK1228" s="2"/>
      <c r="AQ1228" s="2"/>
    </row>
    <row r="1229" spans="1:43" s="4" customFormat="1">
      <c r="A1229" s="278"/>
      <c r="B1229" s="2"/>
      <c r="C1229" s="10"/>
      <c r="D1229" s="15"/>
      <c r="E1229" s="15"/>
      <c r="F1229" s="15"/>
      <c r="G1229" s="15"/>
      <c r="H1229" s="15"/>
      <c r="I1229" s="15"/>
      <c r="J1229" s="15"/>
      <c r="K1229" s="16"/>
      <c r="L1229" s="15"/>
      <c r="M1229" s="15"/>
      <c r="N1229" s="15"/>
      <c r="O1229" s="15"/>
      <c r="P1229" s="15"/>
      <c r="Q1229" s="15"/>
      <c r="R1229" s="16"/>
      <c r="S1229" s="15"/>
      <c r="T1229" s="2"/>
      <c r="U1229" s="1"/>
      <c r="V1229" s="1"/>
      <c r="W1229" s="1"/>
      <c r="X1229" s="1"/>
      <c r="Y1229" s="1"/>
      <c r="Z1229" s="1"/>
      <c r="AA1229" s="1"/>
      <c r="AB1229" s="1"/>
      <c r="AC1229" s="1"/>
      <c r="AD1229" s="1"/>
      <c r="AE1229" s="1"/>
      <c r="AJ1229" s="2"/>
      <c r="AK1229" s="2"/>
      <c r="AQ1229" s="2"/>
    </row>
    <row r="1230" spans="1:43" s="4" customFormat="1">
      <c r="A1230" s="278"/>
      <c r="B1230" s="2"/>
      <c r="C1230" s="10"/>
      <c r="D1230" s="15"/>
      <c r="E1230" s="15"/>
      <c r="F1230" s="15"/>
      <c r="G1230" s="15"/>
      <c r="H1230" s="15"/>
      <c r="I1230" s="15"/>
      <c r="J1230" s="15"/>
      <c r="K1230" s="16"/>
      <c r="L1230" s="15"/>
      <c r="M1230" s="15"/>
      <c r="N1230" s="15"/>
      <c r="O1230" s="15"/>
      <c r="P1230" s="15"/>
      <c r="Q1230" s="15"/>
      <c r="R1230" s="16"/>
      <c r="S1230" s="15"/>
      <c r="T1230" s="2"/>
      <c r="U1230" s="1"/>
      <c r="V1230" s="1"/>
      <c r="W1230" s="1"/>
      <c r="X1230" s="1"/>
      <c r="Y1230" s="1"/>
      <c r="Z1230" s="1"/>
      <c r="AA1230" s="1"/>
      <c r="AB1230" s="1"/>
      <c r="AC1230" s="1"/>
      <c r="AD1230" s="1"/>
      <c r="AE1230" s="1"/>
      <c r="AJ1230" s="2"/>
      <c r="AK1230" s="2"/>
      <c r="AQ1230" s="2"/>
    </row>
    <row r="1231" spans="1:43" s="4" customFormat="1">
      <c r="A1231" s="278"/>
      <c r="B1231" s="2"/>
      <c r="C1231" s="10"/>
      <c r="D1231" s="15"/>
      <c r="E1231" s="15"/>
      <c r="F1231" s="15"/>
      <c r="G1231" s="15"/>
      <c r="H1231" s="15"/>
      <c r="I1231" s="15"/>
      <c r="J1231" s="15"/>
      <c r="K1231" s="16"/>
      <c r="L1231" s="15"/>
      <c r="M1231" s="15"/>
      <c r="N1231" s="15"/>
      <c r="O1231" s="15"/>
      <c r="P1231" s="15"/>
      <c r="Q1231" s="15"/>
      <c r="R1231" s="16"/>
      <c r="S1231" s="15"/>
      <c r="T1231" s="2"/>
      <c r="U1231" s="1"/>
      <c r="V1231" s="1"/>
      <c r="W1231" s="1"/>
      <c r="X1231" s="1"/>
      <c r="Y1231" s="1"/>
      <c r="Z1231" s="1"/>
      <c r="AA1231" s="1"/>
      <c r="AB1231" s="1"/>
      <c r="AC1231" s="1"/>
      <c r="AD1231" s="1"/>
      <c r="AE1231" s="1"/>
      <c r="AJ1231" s="2"/>
      <c r="AK1231" s="2"/>
      <c r="AQ1231" s="2"/>
    </row>
    <row r="1232" spans="1:43" s="4" customFormat="1">
      <c r="A1232" s="278"/>
      <c r="B1232" s="2"/>
      <c r="C1232" s="10"/>
      <c r="D1232" s="15"/>
      <c r="E1232" s="15"/>
      <c r="F1232" s="15"/>
      <c r="G1232" s="15"/>
      <c r="H1232" s="15"/>
      <c r="I1232" s="15"/>
      <c r="J1232" s="15"/>
      <c r="K1232" s="16"/>
      <c r="L1232" s="15"/>
      <c r="M1232" s="15"/>
      <c r="N1232" s="15"/>
      <c r="O1232" s="15"/>
      <c r="P1232" s="15"/>
      <c r="Q1232" s="15"/>
      <c r="R1232" s="16"/>
      <c r="S1232" s="15"/>
      <c r="T1232" s="2"/>
      <c r="U1232" s="1"/>
      <c r="V1232" s="1"/>
      <c r="W1232" s="1"/>
      <c r="X1232" s="1"/>
      <c r="Y1232" s="1"/>
      <c r="Z1232" s="1"/>
      <c r="AA1232" s="1"/>
      <c r="AB1232" s="1"/>
      <c r="AC1232" s="1"/>
      <c r="AD1232" s="1"/>
      <c r="AE1232" s="1"/>
      <c r="AJ1232" s="2"/>
      <c r="AK1232" s="2"/>
      <c r="AQ1232" s="2"/>
    </row>
    <row r="1233" spans="1:43" s="4" customFormat="1">
      <c r="A1233" s="278"/>
      <c r="B1233" s="2"/>
      <c r="C1233" s="10"/>
      <c r="D1233" s="15"/>
      <c r="E1233" s="15"/>
      <c r="F1233" s="15"/>
      <c r="G1233" s="15"/>
      <c r="H1233" s="15"/>
      <c r="I1233" s="15"/>
      <c r="J1233" s="15"/>
      <c r="K1233" s="16"/>
      <c r="L1233" s="15"/>
      <c r="M1233" s="15"/>
      <c r="N1233" s="15"/>
      <c r="O1233" s="15"/>
      <c r="P1233" s="15"/>
      <c r="Q1233" s="15"/>
      <c r="R1233" s="16"/>
      <c r="S1233" s="15"/>
      <c r="T1233" s="2"/>
      <c r="U1233" s="1"/>
      <c r="V1233" s="1"/>
      <c r="W1233" s="1"/>
      <c r="X1233" s="1"/>
      <c r="Y1233" s="1"/>
      <c r="Z1233" s="1"/>
      <c r="AA1233" s="1"/>
      <c r="AB1233" s="1"/>
      <c r="AC1233" s="1"/>
      <c r="AD1233" s="1"/>
      <c r="AE1233" s="1"/>
      <c r="AJ1233" s="2"/>
      <c r="AK1233" s="2"/>
      <c r="AQ1233" s="2"/>
    </row>
    <row r="1234" spans="1:43" s="4" customFormat="1">
      <c r="A1234" s="278"/>
      <c r="B1234" s="2"/>
      <c r="C1234" s="10"/>
      <c r="D1234" s="15"/>
      <c r="E1234" s="15"/>
      <c r="F1234" s="15"/>
      <c r="G1234" s="15"/>
      <c r="H1234" s="15"/>
      <c r="I1234" s="15"/>
      <c r="J1234" s="15"/>
      <c r="K1234" s="16"/>
      <c r="L1234" s="15"/>
      <c r="M1234" s="15"/>
      <c r="N1234" s="15"/>
      <c r="O1234" s="15"/>
      <c r="P1234" s="15"/>
      <c r="Q1234" s="15"/>
      <c r="R1234" s="16"/>
      <c r="S1234" s="15"/>
      <c r="T1234" s="2"/>
      <c r="U1234" s="1"/>
      <c r="V1234" s="1"/>
      <c r="W1234" s="1"/>
      <c r="X1234" s="1"/>
      <c r="Y1234" s="1"/>
      <c r="Z1234" s="1"/>
      <c r="AA1234" s="1"/>
      <c r="AB1234" s="1"/>
      <c r="AC1234" s="1"/>
      <c r="AD1234" s="1"/>
      <c r="AE1234" s="1"/>
      <c r="AJ1234" s="2"/>
      <c r="AK1234" s="2"/>
      <c r="AQ1234" s="2"/>
    </row>
    <row r="1235" spans="1:43" s="4" customFormat="1">
      <c r="A1235" s="278"/>
      <c r="B1235" s="2"/>
      <c r="C1235" s="10"/>
      <c r="D1235" s="15"/>
      <c r="E1235" s="15"/>
      <c r="F1235" s="15"/>
      <c r="G1235" s="15"/>
      <c r="H1235" s="15"/>
      <c r="I1235" s="15"/>
      <c r="J1235" s="15"/>
      <c r="K1235" s="16"/>
      <c r="L1235" s="15"/>
      <c r="M1235" s="15"/>
      <c r="N1235" s="15"/>
      <c r="O1235" s="15"/>
      <c r="P1235" s="15"/>
      <c r="Q1235" s="15"/>
      <c r="R1235" s="16"/>
      <c r="S1235" s="15"/>
      <c r="T1235" s="2"/>
      <c r="U1235" s="1"/>
      <c r="V1235" s="1"/>
      <c r="W1235" s="1"/>
      <c r="X1235" s="1"/>
      <c r="Y1235" s="1"/>
      <c r="Z1235" s="1"/>
      <c r="AA1235" s="1"/>
      <c r="AB1235" s="1"/>
      <c r="AC1235" s="1"/>
      <c r="AD1235" s="1"/>
      <c r="AE1235" s="1"/>
      <c r="AJ1235" s="2"/>
      <c r="AK1235" s="2"/>
      <c r="AQ1235" s="2"/>
    </row>
    <row r="1236" spans="1:43" s="4" customFormat="1">
      <c r="A1236" s="278"/>
      <c r="B1236" s="2"/>
      <c r="C1236" s="10"/>
      <c r="D1236" s="15"/>
      <c r="E1236" s="15"/>
      <c r="F1236" s="15"/>
      <c r="G1236" s="15"/>
      <c r="H1236" s="15"/>
      <c r="I1236" s="15"/>
      <c r="J1236" s="15"/>
      <c r="K1236" s="16"/>
      <c r="L1236" s="15"/>
      <c r="M1236" s="15"/>
      <c r="N1236" s="15"/>
      <c r="O1236" s="15"/>
      <c r="P1236" s="15"/>
      <c r="Q1236" s="15"/>
      <c r="R1236" s="16"/>
      <c r="S1236" s="15"/>
      <c r="T1236" s="2"/>
      <c r="U1236" s="1"/>
      <c r="V1236" s="1"/>
      <c r="W1236" s="1"/>
      <c r="X1236" s="1"/>
      <c r="Y1236" s="1"/>
      <c r="Z1236" s="1"/>
      <c r="AA1236" s="1"/>
      <c r="AB1236" s="1"/>
      <c r="AC1236" s="1"/>
      <c r="AD1236" s="1"/>
      <c r="AE1236" s="1"/>
      <c r="AJ1236" s="2"/>
      <c r="AK1236" s="2"/>
      <c r="AQ1236" s="2"/>
    </row>
    <row r="1237" spans="1:43" s="4" customFormat="1">
      <c r="A1237" s="278"/>
      <c r="B1237" s="2"/>
      <c r="C1237" s="10"/>
      <c r="D1237" s="15"/>
      <c r="E1237" s="15"/>
      <c r="F1237" s="15"/>
      <c r="G1237" s="15"/>
      <c r="H1237" s="15"/>
      <c r="I1237" s="15"/>
      <c r="J1237" s="15"/>
      <c r="K1237" s="16"/>
      <c r="L1237" s="15"/>
      <c r="M1237" s="15"/>
      <c r="N1237" s="15"/>
      <c r="O1237" s="15"/>
      <c r="P1237" s="15"/>
      <c r="Q1237" s="15"/>
      <c r="R1237" s="16"/>
      <c r="S1237" s="15"/>
      <c r="T1237" s="2"/>
      <c r="U1237" s="1"/>
      <c r="V1237" s="1"/>
      <c r="W1237" s="1"/>
      <c r="X1237" s="1"/>
      <c r="Y1237" s="1"/>
      <c r="Z1237" s="1"/>
      <c r="AA1237" s="1"/>
      <c r="AB1237" s="1"/>
      <c r="AC1237" s="1"/>
      <c r="AD1237" s="1"/>
      <c r="AE1237" s="1"/>
      <c r="AJ1237" s="2"/>
      <c r="AK1237" s="2"/>
      <c r="AQ1237" s="2"/>
    </row>
    <row r="1238" spans="1:43" s="4" customFormat="1">
      <c r="A1238" s="278"/>
      <c r="B1238" s="2"/>
      <c r="C1238" s="10"/>
      <c r="D1238" s="15"/>
      <c r="E1238" s="15"/>
      <c r="F1238" s="15"/>
      <c r="G1238" s="15"/>
      <c r="H1238" s="15"/>
      <c r="I1238" s="15"/>
      <c r="J1238" s="15"/>
      <c r="K1238" s="16"/>
      <c r="L1238" s="15"/>
      <c r="M1238" s="15"/>
      <c r="N1238" s="15"/>
      <c r="O1238" s="15"/>
      <c r="P1238" s="15"/>
      <c r="Q1238" s="15"/>
      <c r="R1238" s="16"/>
      <c r="S1238" s="15"/>
      <c r="T1238" s="2"/>
      <c r="U1238" s="1"/>
      <c r="V1238" s="1"/>
      <c r="W1238" s="1"/>
      <c r="X1238" s="1"/>
      <c r="Y1238" s="1"/>
      <c r="Z1238" s="1"/>
      <c r="AA1238" s="1"/>
      <c r="AB1238" s="1"/>
      <c r="AC1238" s="1"/>
      <c r="AD1238" s="1"/>
      <c r="AE1238" s="1"/>
      <c r="AJ1238" s="2"/>
      <c r="AK1238" s="2"/>
      <c r="AQ1238" s="2"/>
    </row>
    <row r="1239" spans="1:43" s="4" customFormat="1">
      <c r="A1239" s="278"/>
      <c r="B1239" s="2"/>
      <c r="C1239" s="10"/>
      <c r="D1239" s="15"/>
      <c r="E1239" s="15"/>
      <c r="F1239" s="15"/>
      <c r="G1239" s="15"/>
      <c r="H1239" s="15"/>
      <c r="I1239" s="15"/>
      <c r="J1239" s="15"/>
      <c r="K1239" s="16"/>
      <c r="L1239" s="15"/>
      <c r="M1239" s="15"/>
      <c r="N1239" s="15"/>
      <c r="O1239" s="15"/>
      <c r="P1239" s="15"/>
      <c r="Q1239" s="15"/>
      <c r="R1239" s="16"/>
      <c r="S1239" s="15"/>
      <c r="T1239" s="2"/>
      <c r="U1239" s="1"/>
      <c r="V1239" s="1"/>
      <c r="W1239" s="1"/>
      <c r="X1239" s="1"/>
      <c r="Y1239" s="1"/>
      <c r="Z1239" s="1"/>
      <c r="AA1239" s="1"/>
      <c r="AB1239" s="1"/>
      <c r="AC1239" s="1"/>
      <c r="AD1239" s="1"/>
      <c r="AE1239" s="1"/>
      <c r="AJ1239" s="2"/>
      <c r="AK1239" s="2"/>
      <c r="AQ1239" s="2"/>
    </row>
    <row r="1240" spans="1:43" s="4" customFormat="1">
      <c r="A1240" s="278"/>
      <c r="B1240" s="2"/>
      <c r="C1240" s="10"/>
      <c r="D1240" s="15"/>
      <c r="E1240" s="15"/>
      <c r="F1240" s="15"/>
      <c r="G1240" s="15"/>
      <c r="H1240" s="15"/>
      <c r="I1240" s="15"/>
      <c r="J1240" s="15"/>
      <c r="K1240" s="16"/>
      <c r="L1240" s="15"/>
      <c r="M1240" s="15"/>
      <c r="N1240" s="15"/>
      <c r="O1240" s="15"/>
      <c r="P1240" s="15"/>
      <c r="Q1240" s="15"/>
      <c r="R1240" s="16"/>
      <c r="S1240" s="15"/>
      <c r="T1240" s="2"/>
      <c r="U1240" s="1"/>
      <c r="V1240" s="1"/>
      <c r="W1240" s="1"/>
      <c r="X1240" s="1"/>
      <c r="Y1240" s="1"/>
      <c r="Z1240" s="1"/>
      <c r="AA1240" s="1"/>
      <c r="AB1240" s="1"/>
      <c r="AC1240" s="1"/>
      <c r="AD1240" s="1"/>
      <c r="AE1240" s="1"/>
      <c r="AJ1240" s="2"/>
      <c r="AK1240" s="2"/>
      <c r="AQ1240" s="2"/>
    </row>
    <row r="1241" spans="1:43" s="4" customFormat="1">
      <c r="A1241" s="278"/>
      <c r="B1241" s="2"/>
      <c r="C1241" s="10"/>
      <c r="D1241" s="15"/>
      <c r="E1241" s="15"/>
      <c r="F1241" s="15"/>
      <c r="G1241" s="15"/>
      <c r="H1241" s="15"/>
      <c r="I1241" s="15"/>
      <c r="J1241" s="15"/>
      <c r="K1241" s="16"/>
      <c r="L1241" s="15"/>
      <c r="M1241" s="15"/>
      <c r="N1241" s="15"/>
      <c r="O1241" s="15"/>
      <c r="P1241" s="15"/>
      <c r="Q1241" s="15"/>
      <c r="R1241" s="16"/>
      <c r="S1241" s="15"/>
      <c r="T1241" s="2"/>
      <c r="U1241" s="1"/>
      <c r="V1241" s="1"/>
      <c r="W1241" s="1"/>
      <c r="X1241" s="1"/>
      <c r="Y1241" s="1"/>
      <c r="Z1241" s="1"/>
      <c r="AA1241" s="1"/>
      <c r="AB1241" s="1"/>
      <c r="AC1241" s="1"/>
      <c r="AD1241" s="1"/>
      <c r="AE1241" s="1"/>
      <c r="AJ1241" s="2"/>
      <c r="AK1241" s="2"/>
      <c r="AQ1241" s="2"/>
    </row>
    <row r="1242" spans="1:43" s="4" customFormat="1">
      <c r="A1242" s="278"/>
      <c r="B1242" s="2"/>
      <c r="C1242" s="10"/>
      <c r="D1242" s="15"/>
      <c r="E1242" s="15"/>
      <c r="F1242" s="15"/>
      <c r="G1242" s="15"/>
      <c r="H1242" s="15"/>
      <c r="I1242" s="15"/>
      <c r="J1242" s="15"/>
      <c r="K1242" s="16"/>
      <c r="L1242" s="15"/>
      <c r="M1242" s="15"/>
      <c r="N1242" s="15"/>
      <c r="O1242" s="15"/>
      <c r="P1242" s="15"/>
      <c r="Q1242" s="15"/>
      <c r="R1242" s="16"/>
      <c r="S1242" s="15"/>
      <c r="T1242" s="2"/>
      <c r="U1242" s="1"/>
      <c r="V1242" s="1"/>
      <c r="W1242" s="1"/>
      <c r="X1242" s="1"/>
      <c r="Y1242" s="1"/>
      <c r="Z1242" s="1"/>
      <c r="AA1242" s="1"/>
      <c r="AB1242" s="1"/>
      <c r="AC1242" s="1"/>
      <c r="AD1242" s="1"/>
      <c r="AE1242" s="1"/>
      <c r="AJ1242" s="2"/>
      <c r="AK1242" s="2"/>
      <c r="AQ1242" s="2"/>
    </row>
    <row r="1243" spans="1:43" s="4" customFormat="1">
      <c r="A1243" s="278"/>
      <c r="B1243" s="2"/>
      <c r="C1243" s="10"/>
      <c r="D1243" s="15"/>
      <c r="E1243" s="15"/>
      <c r="F1243" s="15"/>
      <c r="G1243" s="15"/>
      <c r="H1243" s="15"/>
      <c r="I1243" s="15"/>
      <c r="J1243" s="15"/>
      <c r="K1243" s="16"/>
      <c r="L1243" s="15"/>
      <c r="M1243" s="15"/>
      <c r="N1243" s="15"/>
      <c r="O1243" s="15"/>
      <c r="P1243" s="15"/>
      <c r="Q1243" s="15"/>
      <c r="R1243" s="16"/>
      <c r="S1243" s="15"/>
      <c r="T1243" s="2"/>
      <c r="U1243" s="1"/>
      <c r="V1243" s="1"/>
      <c r="W1243" s="1"/>
      <c r="X1243" s="1"/>
      <c r="Y1243" s="1"/>
      <c r="Z1243" s="1"/>
      <c r="AA1243" s="1"/>
      <c r="AB1243" s="1"/>
      <c r="AC1243" s="1"/>
      <c r="AD1243" s="1"/>
      <c r="AE1243" s="1"/>
      <c r="AJ1243" s="2"/>
      <c r="AK1243" s="2"/>
      <c r="AQ1243" s="2"/>
    </row>
    <row r="1244" spans="1:43" s="4" customFormat="1">
      <c r="A1244" s="278"/>
      <c r="B1244" s="2"/>
      <c r="C1244" s="10"/>
      <c r="D1244" s="15"/>
      <c r="E1244" s="15"/>
      <c r="F1244" s="15"/>
      <c r="G1244" s="15"/>
      <c r="H1244" s="15"/>
      <c r="I1244" s="15"/>
      <c r="J1244" s="15"/>
      <c r="K1244" s="16"/>
      <c r="L1244" s="15"/>
      <c r="M1244" s="15"/>
      <c r="N1244" s="15"/>
      <c r="O1244" s="15"/>
      <c r="P1244" s="15"/>
      <c r="Q1244" s="15"/>
      <c r="R1244" s="16"/>
      <c r="S1244" s="15"/>
      <c r="T1244" s="2"/>
      <c r="U1244" s="1"/>
      <c r="V1244" s="1"/>
      <c r="W1244" s="1"/>
      <c r="X1244" s="1"/>
      <c r="Y1244" s="1"/>
      <c r="Z1244" s="1"/>
      <c r="AA1244" s="1"/>
      <c r="AB1244" s="1"/>
      <c r="AC1244" s="1"/>
      <c r="AD1244" s="1"/>
      <c r="AE1244" s="1"/>
      <c r="AJ1244" s="2"/>
      <c r="AK1244" s="2"/>
      <c r="AQ1244" s="2"/>
    </row>
    <row r="1245" spans="1:43" s="4" customFormat="1">
      <c r="A1245" s="278"/>
      <c r="B1245" s="2"/>
      <c r="C1245" s="10"/>
      <c r="D1245" s="15"/>
      <c r="E1245" s="15"/>
      <c r="F1245" s="15"/>
      <c r="G1245" s="15"/>
      <c r="H1245" s="15"/>
      <c r="I1245" s="15"/>
      <c r="J1245" s="15"/>
      <c r="K1245" s="16"/>
      <c r="L1245" s="15"/>
      <c r="M1245" s="15"/>
      <c r="N1245" s="15"/>
      <c r="O1245" s="15"/>
      <c r="P1245" s="15"/>
      <c r="Q1245" s="15"/>
      <c r="R1245" s="16"/>
      <c r="S1245" s="15"/>
      <c r="T1245" s="2"/>
      <c r="U1245" s="1"/>
      <c r="V1245" s="1"/>
      <c r="W1245" s="1"/>
      <c r="X1245" s="1"/>
      <c r="Y1245" s="1"/>
      <c r="Z1245" s="1"/>
      <c r="AA1245" s="1"/>
      <c r="AB1245" s="1"/>
      <c r="AC1245" s="1"/>
      <c r="AD1245" s="1"/>
      <c r="AE1245" s="1"/>
      <c r="AJ1245" s="2"/>
      <c r="AK1245" s="2"/>
      <c r="AQ1245" s="2"/>
    </row>
    <row r="1246" spans="1:43" s="4" customFormat="1">
      <c r="A1246" s="278"/>
      <c r="B1246" s="2"/>
      <c r="C1246" s="10"/>
      <c r="D1246" s="15"/>
      <c r="E1246" s="15"/>
      <c r="F1246" s="15"/>
      <c r="G1246" s="15"/>
      <c r="H1246" s="15"/>
      <c r="I1246" s="15"/>
      <c r="J1246" s="15"/>
      <c r="K1246" s="16"/>
      <c r="L1246" s="15"/>
      <c r="M1246" s="15"/>
      <c r="N1246" s="15"/>
      <c r="O1246" s="15"/>
      <c r="P1246" s="15"/>
      <c r="Q1246" s="15"/>
      <c r="R1246" s="16"/>
      <c r="S1246" s="15"/>
      <c r="T1246" s="2"/>
      <c r="U1246" s="1"/>
      <c r="V1246" s="1"/>
      <c r="W1246" s="1"/>
      <c r="X1246" s="1"/>
      <c r="Y1246" s="1"/>
      <c r="Z1246" s="1"/>
      <c r="AA1246" s="1"/>
      <c r="AB1246" s="1"/>
      <c r="AC1246" s="1"/>
      <c r="AD1246" s="1"/>
      <c r="AE1246" s="1"/>
      <c r="AJ1246" s="2"/>
      <c r="AK1246" s="2"/>
      <c r="AQ1246" s="2"/>
    </row>
    <row r="1247" spans="1:43" s="4" customFormat="1">
      <c r="A1247" s="278"/>
      <c r="B1247" s="2"/>
      <c r="C1247" s="10"/>
      <c r="D1247" s="15"/>
      <c r="E1247" s="15"/>
      <c r="F1247" s="15"/>
      <c r="G1247" s="15"/>
      <c r="H1247" s="15"/>
      <c r="I1247" s="15"/>
      <c r="J1247" s="15"/>
      <c r="K1247" s="16"/>
      <c r="L1247" s="15"/>
      <c r="M1247" s="15"/>
      <c r="N1247" s="15"/>
      <c r="O1247" s="15"/>
      <c r="P1247" s="15"/>
      <c r="Q1247" s="15"/>
      <c r="R1247" s="16"/>
      <c r="S1247" s="15"/>
      <c r="T1247" s="2"/>
      <c r="U1247" s="1"/>
      <c r="V1247" s="1"/>
      <c r="W1247" s="1"/>
      <c r="X1247" s="1"/>
      <c r="Y1247" s="1"/>
      <c r="Z1247" s="1"/>
      <c r="AA1247" s="1"/>
      <c r="AB1247" s="1"/>
      <c r="AC1247" s="1"/>
      <c r="AD1247" s="1"/>
      <c r="AE1247" s="1"/>
      <c r="AJ1247" s="2"/>
      <c r="AK1247" s="2"/>
      <c r="AQ1247" s="2"/>
    </row>
    <row r="1248" spans="1:43" s="4" customFormat="1">
      <c r="A1248" s="278"/>
      <c r="B1248" s="2"/>
      <c r="C1248" s="10"/>
      <c r="D1248" s="15"/>
      <c r="E1248" s="15"/>
      <c r="F1248" s="15"/>
      <c r="G1248" s="15"/>
      <c r="H1248" s="15"/>
      <c r="I1248" s="15"/>
      <c r="J1248" s="15"/>
      <c r="K1248" s="16"/>
      <c r="L1248" s="15"/>
      <c r="M1248" s="15"/>
      <c r="N1248" s="15"/>
      <c r="O1248" s="15"/>
      <c r="P1248" s="15"/>
      <c r="Q1248" s="15"/>
      <c r="R1248" s="16"/>
      <c r="S1248" s="15"/>
      <c r="T1248" s="2"/>
      <c r="U1248" s="1"/>
      <c r="V1248" s="1"/>
      <c r="W1248" s="1"/>
      <c r="X1248" s="1"/>
      <c r="Y1248" s="1"/>
      <c r="Z1248" s="1"/>
      <c r="AA1248" s="1"/>
      <c r="AB1248" s="1"/>
      <c r="AC1248" s="1"/>
      <c r="AD1248" s="1"/>
      <c r="AE1248" s="1"/>
      <c r="AJ1248" s="2"/>
      <c r="AK1248" s="2"/>
      <c r="AQ1248" s="2"/>
    </row>
    <row r="1249" spans="1:43" s="4" customFormat="1">
      <c r="A1249" s="278"/>
      <c r="B1249" s="2"/>
      <c r="C1249" s="10"/>
      <c r="D1249" s="15"/>
      <c r="E1249" s="15"/>
      <c r="F1249" s="15"/>
      <c r="G1249" s="15"/>
      <c r="H1249" s="15"/>
      <c r="I1249" s="15"/>
      <c r="J1249" s="15"/>
      <c r="K1249" s="16"/>
      <c r="L1249" s="15"/>
      <c r="M1249" s="15"/>
      <c r="N1249" s="15"/>
      <c r="O1249" s="15"/>
      <c r="P1249" s="15"/>
      <c r="Q1249" s="15"/>
      <c r="R1249" s="16"/>
      <c r="S1249" s="15"/>
      <c r="T1249" s="2"/>
      <c r="U1249" s="1"/>
      <c r="V1249" s="1"/>
      <c r="W1249" s="1"/>
      <c r="X1249" s="1"/>
      <c r="Y1249" s="1"/>
      <c r="Z1249" s="1"/>
      <c r="AA1249" s="1"/>
      <c r="AB1249" s="1"/>
      <c r="AC1249" s="1"/>
      <c r="AD1249" s="1"/>
      <c r="AE1249" s="1"/>
      <c r="AJ1249" s="2"/>
      <c r="AK1249" s="2"/>
      <c r="AQ1249" s="2"/>
    </row>
    <row r="1250" spans="1:43" s="4" customFormat="1">
      <c r="A1250" s="278"/>
      <c r="B1250" s="2"/>
      <c r="C1250" s="10"/>
      <c r="D1250" s="15"/>
      <c r="E1250" s="15"/>
      <c r="F1250" s="15"/>
      <c r="G1250" s="15"/>
      <c r="H1250" s="15"/>
      <c r="I1250" s="15"/>
      <c r="J1250" s="15"/>
      <c r="K1250" s="16"/>
      <c r="L1250" s="15"/>
      <c r="M1250" s="15"/>
      <c r="N1250" s="15"/>
      <c r="O1250" s="15"/>
      <c r="P1250" s="15"/>
      <c r="Q1250" s="15"/>
      <c r="R1250" s="16"/>
      <c r="S1250" s="15"/>
      <c r="T1250" s="2"/>
      <c r="U1250" s="1"/>
      <c r="V1250" s="1"/>
      <c r="W1250" s="1"/>
      <c r="X1250" s="1"/>
      <c r="Y1250" s="1"/>
      <c r="Z1250" s="1"/>
      <c r="AA1250" s="1"/>
      <c r="AB1250" s="1"/>
      <c r="AC1250" s="1"/>
      <c r="AD1250" s="1"/>
      <c r="AE1250" s="1"/>
      <c r="AJ1250" s="2"/>
      <c r="AK1250" s="2"/>
      <c r="AQ1250" s="2"/>
    </row>
    <row r="1251" spans="1:43" s="4" customFormat="1">
      <c r="A1251" s="278"/>
      <c r="B1251" s="2"/>
      <c r="C1251" s="10"/>
      <c r="D1251" s="15"/>
      <c r="E1251" s="15"/>
      <c r="F1251" s="15"/>
      <c r="G1251" s="15"/>
      <c r="H1251" s="15"/>
      <c r="I1251" s="15"/>
      <c r="J1251" s="15"/>
      <c r="K1251" s="16"/>
      <c r="L1251" s="15"/>
      <c r="M1251" s="15"/>
      <c r="N1251" s="15"/>
      <c r="O1251" s="15"/>
      <c r="P1251" s="15"/>
      <c r="Q1251" s="15"/>
      <c r="R1251" s="16"/>
      <c r="S1251" s="15"/>
      <c r="T1251" s="2"/>
      <c r="U1251" s="1"/>
      <c r="V1251" s="1"/>
      <c r="W1251" s="1"/>
      <c r="X1251" s="1"/>
      <c r="Y1251" s="1"/>
      <c r="Z1251" s="1"/>
      <c r="AA1251" s="1"/>
      <c r="AB1251" s="1"/>
      <c r="AC1251" s="1"/>
      <c r="AD1251" s="1"/>
      <c r="AE1251" s="1"/>
      <c r="AJ1251" s="2"/>
      <c r="AK1251" s="2"/>
      <c r="AQ1251" s="2"/>
    </row>
    <row r="1252" spans="1:43" s="4" customFormat="1">
      <c r="A1252" s="278"/>
      <c r="B1252" s="2"/>
      <c r="C1252" s="10"/>
      <c r="D1252" s="15"/>
      <c r="E1252" s="15"/>
      <c r="F1252" s="15"/>
      <c r="G1252" s="15"/>
      <c r="H1252" s="15"/>
      <c r="I1252" s="15"/>
      <c r="J1252" s="15"/>
      <c r="K1252" s="16"/>
      <c r="L1252" s="15"/>
      <c r="M1252" s="15"/>
      <c r="N1252" s="15"/>
      <c r="O1252" s="15"/>
      <c r="P1252" s="15"/>
      <c r="Q1252" s="15"/>
      <c r="R1252" s="16"/>
      <c r="S1252" s="15"/>
      <c r="T1252" s="2"/>
      <c r="U1252" s="1"/>
      <c r="V1252" s="1"/>
      <c r="W1252" s="1"/>
      <c r="X1252" s="1"/>
      <c r="Y1252" s="1"/>
      <c r="Z1252" s="1"/>
      <c r="AA1252" s="1"/>
      <c r="AB1252" s="1"/>
      <c r="AC1252" s="1"/>
      <c r="AD1252" s="1"/>
      <c r="AE1252" s="1"/>
      <c r="AJ1252" s="2"/>
      <c r="AK1252" s="2"/>
      <c r="AQ1252" s="2"/>
    </row>
    <row r="1253" spans="1:43" s="4" customFormat="1">
      <c r="A1253" s="278"/>
      <c r="B1253" s="2"/>
      <c r="C1253" s="10"/>
      <c r="D1253" s="15"/>
      <c r="E1253" s="15"/>
      <c r="F1253" s="15"/>
      <c r="G1253" s="15"/>
      <c r="H1253" s="15"/>
      <c r="I1253" s="15"/>
      <c r="J1253" s="15"/>
      <c r="K1253" s="16"/>
      <c r="L1253" s="15"/>
      <c r="M1253" s="15"/>
      <c r="N1253" s="15"/>
      <c r="O1253" s="15"/>
      <c r="P1253" s="15"/>
      <c r="Q1253" s="15"/>
      <c r="R1253" s="16"/>
      <c r="S1253" s="15"/>
      <c r="T1253" s="2"/>
      <c r="U1253" s="1"/>
      <c r="V1253" s="1"/>
      <c r="W1253" s="1"/>
      <c r="X1253" s="1"/>
      <c r="Y1253" s="1"/>
      <c r="Z1253" s="1"/>
      <c r="AA1253" s="1"/>
      <c r="AB1253" s="1"/>
      <c r="AC1253" s="1"/>
      <c r="AD1253" s="1"/>
      <c r="AE1253" s="1"/>
      <c r="AJ1253" s="2"/>
      <c r="AK1253" s="2"/>
      <c r="AQ1253" s="2"/>
    </row>
    <row r="1254" spans="1:43" s="4" customFormat="1">
      <c r="A1254" s="278"/>
      <c r="B1254" s="2"/>
      <c r="C1254" s="10"/>
      <c r="D1254" s="15"/>
      <c r="E1254" s="15"/>
      <c r="F1254" s="15"/>
      <c r="G1254" s="15"/>
      <c r="H1254" s="15"/>
      <c r="I1254" s="15"/>
      <c r="J1254" s="15"/>
      <c r="K1254" s="16"/>
      <c r="L1254" s="15"/>
      <c r="M1254" s="15"/>
      <c r="N1254" s="15"/>
      <c r="O1254" s="15"/>
      <c r="P1254" s="15"/>
      <c r="Q1254" s="15"/>
      <c r="R1254" s="16"/>
      <c r="S1254" s="15"/>
      <c r="T1254" s="2"/>
      <c r="U1254" s="1"/>
      <c r="V1254" s="1"/>
      <c r="W1254" s="1"/>
      <c r="X1254" s="1"/>
      <c r="Y1254" s="1"/>
      <c r="Z1254" s="1"/>
      <c r="AA1254" s="1"/>
      <c r="AB1254" s="1"/>
      <c r="AC1254" s="1"/>
      <c r="AD1254" s="1"/>
      <c r="AE1254" s="1"/>
      <c r="AJ1254" s="2"/>
      <c r="AK1254" s="2"/>
      <c r="AQ1254" s="2"/>
    </row>
    <row r="1255" spans="1:43" s="4" customFormat="1">
      <c r="A1255" s="278"/>
      <c r="B1255" s="2"/>
      <c r="C1255" s="10"/>
      <c r="D1255" s="15"/>
      <c r="E1255" s="15"/>
      <c r="F1255" s="15"/>
      <c r="G1255" s="15"/>
      <c r="H1255" s="15"/>
      <c r="I1255" s="15"/>
      <c r="J1255" s="15"/>
      <c r="K1255" s="16"/>
      <c r="L1255" s="15"/>
      <c r="M1255" s="15"/>
      <c r="N1255" s="15"/>
      <c r="O1255" s="15"/>
      <c r="P1255" s="15"/>
      <c r="Q1255" s="15"/>
      <c r="R1255" s="16"/>
      <c r="S1255" s="15"/>
      <c r="T1255" s="2"/>
      <c r="U1255" s="1"/>
      <c r="V1255" s="1"/>
      <c r="W1255" s="1"/>
      <c r="X1255" s="1"/>
      <c r="Y1255" s="1"/>
      <c r="Z1255" s="1"/>
      <c r="AA1255" s="1"/>
      <c r="AB1255" s="1"/>
      <c r="AC1255" s="1"/>
      <c r="AD1255" s="1"/>
      <c r="AE1255" s="1"/>
      <c r="AJ1255" s="2"/>
      <c r="AK1255" s="2"/>
      <c r="AQ1255" s="2"/>
    </row>
    <row r="1256" spans="1:43" s="4" customFormat="1">
      <c r="A1256" s="278"/>
      <c r="B1256" s="2"/>
      <c r="C1256" s="10"/>
      <c r="D1256" s="15"/>
      <c r="E1256" s="15"/>
      <c r="F1256" s="15"/>
      <c r="G1256" s="15"/>
      <c r="H1256" s="15"/>
      <c r="I1256" s="15"/>
      <c r="J1256" s="15"/>
      <c r="K1256" s="16"/>
      <c r="L1256" s="15"/>
      <c r="M1256" s="15"/>
      <c r="N1256" s="15"/>
      <c r="O1256" s="15"/>
      <c r="P1256" s="15"/>
      <c r="Q1256" s="15"/>
      <c r="R1256" s="16"/>
      <c r="S1256" s="15"/>
      <c r="T1256" s="2"/>
      <c r="U1256" s="1"/>
      <c r="V1256" s="1"/>
      <c r="W1256" s="1"/>
      <c r="X1256" s="1"/>
      <c r="Y1256" s="1"/>
      <c r="Z1256" s="1"/>
      <c r="AA1256" s="1"/>
      <c r="AB1256" s="1"/>
      <c r="AC1256" s="1"/>
      <c r="AD1256" s="1"/>
      <c r="AE1256" s="1"/>
      <c r="AJ1256" s="2"/>
      <c r="AK1256" s="2"/>
      <c r="AQ1256" s="2"/>
    </row>
    <row r="1257" spans="1:43" s="4" customFormat="1">
      <c r="A1257" s="278"/>
      <c r="B1257" s="2"/>
      <c r="C1257" s="10"/>
      <c r="D1257" s="15"/>
      <c r="E1257" s="15"/>
      <c r="F1257" s="15"/>
      <c r="G1257" s="15"/>
      <c r="H1257" s="15"/>
      <c r="I1257" s="15"/>
      <c r="J1257" s="15"/>
      <c r="K1257" s="16"/>
      <c r="L1257" s="15"/>
      <c r="M1257" s="15"/>
      <c r="N1257" s="15"/>
      <c r="O1257" s="15"/>
      <c r="P1257" s="15"/>
      <c r="Q1257" s="15"/>
      <c r="R1257" s="16"/>
      <c r="S1257" s="15"/>
      <c r="T1257" s="2"/>
      <c r="U1257" s="1"/>
      <c r="V1257" s="1"/>
      <c r="W1257" s="1"/>
      <c r="X1257" s="1"/>
      <c r="Y1257" s="1"/>
      <c r="Z1257" s="1"/>
      <c r="AA1257" s="1"/>
      <c r="AB1257" s="1"/>
      <c r="AC1257" s="1"/>
      <c r="AD1257" s="1"/>
      <c r="AE1257" s="1"/>
      <c r="AJ1257" s="2"/>
      <c r="AK1257" s="2"/>
      <c r="AQ1257" s="2"/>
    </row>
    <row r="1258" spans="1:43" s="4" customFormat="1">
      <c r="A1258" s="278"/>
      <c r="B1258" s="2"/>
      <c r="C1258" s="10"/>
      <c r="D1258" s="15"/>
      <c r="E1258" s="15"/>
      <c r="F1258" s="15"/>
      <c r="G1258" s="15"/>
      <c r="H1258" s="15"/>
      <c r="I1258" s="15"/>
      <c r="J1258" s="15"/>
      <c r="K1258" s="16"/>
      <c r="L1258" s="15"/>
      <c r="M1258" s="15"/>
      <c r="N1258" s="15"/>
      <c r="O1258" s="15"/>
      <c r="P1258" s="15"/>
      <c r="Q1258" s="15"/>
      <c r="R1258" s="16"/>
      <c r="S1258" s="15"/>
      <c r="T1258" s="2"/>
      <c r="U1258" s="1"/>
      <c r="V1258" s="1"/>
      <c r="W1258" s="1"/>
      <c r="X1258" s="1"/>
      <c r="Y1258" s="1"/>
      <c r="Z1258" s="1"/>
      <c r="AA1258" s="1"/>
      <c r="AB1258" s="1"/>
      <c r="AC1258" s="1"/>
      <c r="AD1258" s="1"/>
      <c r="AE1258" s="1"/>
      <c r="AJ1258" s="2"/>
      <c r="AK1258" s="2"/>
      <c r="AQ1258" s="2"/>
    </row>
    <row r="1259" spans="1:43" s="4" customFormat="1">
      <c r="A1259" s="278"/>
      <c r="B1259" s="2"/>
      <c r="C1259" s="10"/>
      <c r="D1259" s="15"/>
      <c r="E1259" s="15"/>
      <c r="F1259" s="15"/>
      <c r="G1259" s="15"/>
      <c r="H1259" s="15"/>
      <c r="I1259" s="15"/>
      <c r="J1259" s="15"/>
      <c r="K1259" s="16"/>
      <c r="L1259" s="15"/>
      <c r="M1259" s="15"/>
      <c r="N1259" s="15"/>
      <c r="O1259" s="15"/>
      <c r="P1259" s="15"/>
      <c r="Q1259" s="15"/>
      <c r="R1259" s="16"/>
      <c r="S1259" s="15"/>
      <c r="T1259" s="2"/>
      <c r="U1259" s="1"/>
      <c r="V1259" s="1"/>
      <c r="W1259" s="1"/>
      <c r="X1259" s="1"/>
      <c r="Y1259" s="1"/>
      <c r="Z1259" s="1"/>
      <c r="AA1259" s="1"/>
      <c r="AB1259" s="1"/>
      <c r="AC1259" s="1"/>
      <c r="AD1259" s="1"/>
      <c r="AE1259" s="1"/>
      <c r="AJ1259" s="2"/>
      <c r="AK1259" s="2"/>
      <c r="AQ1259" s="2"/>
    </row>
    <row r="1260" spans="1:43" s="4" customFormat="1">
      <c r="A1260" s="278"/>
      <c r="B1260" s="2"/>
      <c r="C1260" s="10"/>
      <c r="D1260" s="15"/>
      <c r="E1260" s="15"/>
      <c r="F1260" s="15"/>
      <c r="G1260" s="15"/>
      <c r="H1260" s="15"/>
      <c r="I1260" s="15"/>
      <c r="J1260" s="15"/>
      <c r="K1260" s="16"/>
      <c r="L1260" s="15"/>
      <c r="M1260" s="15"/>
      <c r="N1260" s="15"/>
      <c r="O1260" s="15"/>
      <c r="P1260" s="15"/>
      <c r="Q1260" s="15"/>
      <c r="R1260" s="16"/>
      <c r="S1260" s="15"/>
      <c r="T1260" s="2"/>
      <c r="U1260" s="1"/>
      <c r="V1260" s="1"/>
      <c r="W1260" s="1"/>
      <c r="X1260" s="1"/>
      <c r="Y1260" s="1"/>
      <c r="Z1260" s="1"/>
      <c r="AA1260" s="1"/>
      <c r="AB1260" s="1"/>
      <c r="AC1260" s="1"/>
      <c r="AD1260" s="1"/>
      <c r="AE1260" s="1"/>
      <c r="AJ1260" s="2"/>
      <c r="AK1260" s="2"/>
      <c r="AQ1260" s="2"/>
    </row>
    <row r="1261" spans="1:43" s="4" customFormat="1">
      <c r="A1261" s="278"/>
      <c r="B1261" s="2"/>
      <c r="C1261" s="10"/>
      <c r="D1261" s="15"/>
      <c r="E1261" s="15"/>
      <c r="F1261" s="15"/>
      <c r="G1261" s="15"/>
      <c r="H1261" s="15"/>
      <c r="I1261" s="15"/>
      <c r="J1261" s="15"/>
      <c r="K1261" s="16"/>
      <c r="L1261" s="15"/>
      <c r="M1261" s="15"/>
      <c r="N1261" s="15"/>
      <c r="O1261" s="15"/>
      <c r="P1261" s="15"/>
      <c r="Q1261" s="15"/>
      <c r="R1261" s="16"/>
      <c r="S1261" s="15"/>
      <c r="T1261" s="2"/>
      <c r="U1261" s="1"/>
      <c r="V1261" s="1"/>
      <c r="W1261" s="1"/>
      <c r="X1261" s="1"/>
      <c r="Y1261" s="1"/>
      <c r="Z1261" s="1"/>
      <c r="AA1261" s="1"/>
      <c r="AB1261" s="1"/>
      <c r="AC1261" s="1"/>
      <c r="AD1261" s="1"/>
      <c r="AE1261" s="1"/>
      <c r="AJ1261" s="2"/>
      <c r="AK1261" s="2"/>
      <c r="AQ1261" s="2"/>
    </row>
    <row r="1262" spans="1:43" s="4" customFormat="1">
      <c r="A1262" s="278"/>
      <c r="B1262" s="2"/>
      <c r="C1262" s="10"/>
      <c r="D1262" s="15"/>
      <c r="E1262" s="15"/>
      <c r="F1262" s="15"/>
      <c r="G1262" s="15"/>
      <c r="H1262" s="15"/>
      <c r="I1262" s="15"/>
      <c r="J1262" s="15"/>
      <c r="K1262" s="16"/>
      <c r="L1262" s="15"/>
      <c r="M1262" s="15"/>
      <c r="N1262" s="15"/>
      <c r="O1262" s="15"/>
      <c r="P1262" s="15"/>
      <c r="Q1262" s="15"/>
      <c r="R1262" s="16"/>
      <c r="S1262" s="15"/>
      <c r="T1262" s="2"/>
      <c r="U1262" s="1"/>
      <c r="V1262" s="1"/>
      <c r="W1262" s="1"/>
      <c r="X1262" s="1"/>
      <c r="Y1262" s="1"/>
      <c r="Z1262" s="1"/>
      <c r="AA1262" s="1"/>
      <c r="AB1262" s="1"/>
      <c r="AC1262" s="1"/>
      <c r="AD1262" s="1"/>
      <c r="AE1262" s="1"/>
      <c r="AJ1262" s="2"/>
      <c r="AK1262" s="2"/>
      <c r="AQ1262" s="2"/>
    </row>
    <row r="1263" spans="1:43" s="4" customFormat="1">
      <c r="A1263" s="278"/>
      <c r="B1263" s="2"/>
      <c r="C1263" s="10"/>
      <c r="D1263" s="15"/>
      <c r="E1263" s="15"/>
      <c r="F1263" s="15"/>
      <c r="G1263" s="15"/>
      <c r="H1263" s="15"/>
      <c r="I1263" s="15"/>
      <c r="J1263" s="15"/>
      <c r="K1263" s="16"/>
      <c r="L1263" s="15"/>
      <c r="M1263" s="15"/>
      <c r="N1263" s="15"/>
      <c r="O1263" s="15"/>
      <c r="P1263" s="15"/>
      <c r="Q1263" s="15"/>
      <c r="R1263" s="16"/>
      <c r="S1263" s="15"/>
      <c r="T1263" s="2"/>
      <c r="U1263" s="1"/>
      <c r="V1263" s="1"/>
      <c r="W1263" s="1"/>
      <c r="X1263" s="1"/>
      <c r="Y1263" s="1"/>
      <c r="Z1263" s="1"/>
      <c r="AA1263" s="1"/>
      <c r="AB1263" s="1"/>
      <c r="AC1263" s="1"/>
      <c r="AD1263" s="1"/>
      <c r="AE1263" s="1"/>
      <c r="AJ1263" s="2"/>
      <c r="AK1263" s="2"/>
      <c r="AQ1263" s="2"/>
    </row>
    <row r="1264" spans="1:43" s="4" customFormat="1">
      <c r="A1264" s="278"/>
      <c r="B1264" s="2"/>
      <c r="C1264" s="10"/>
      <c r="D1264" s="15"/>
      <c r="E1264" s="15"/>
      <c r="F1264" s="15"/>
      <c r="G1264" s="15"/>
      <c r="H1264" s="15"/>
      <c r="I1264" s="15"/>
      <c r="J1264" s="15"/>
      <c r="K1264" s="16"/>
      <c r="L1264" s="15"/>
      <c r="M1264" s="15"/>
      <c r="N1264" s="15"/>
      <c r="O1264" s="15"/>
      <c r="P1264" s="15"/>
      <c r="Q1264" s="15"/>
      <c r="R1264" s="16"/>
      <c r="S1264" s="15"/>
      <c r="T1264" s="2"/>
      <c r="U1264" s="1"/>
      <c r="V1264" s="1"/>
      <c r="W1264" s="1"/>
      <c r="X1264" s="1"/>
      <c r="Y1264" s="1"/>
      <c r="Z1264" s="1"/>
      <c r="AA1264" s="1"/>
      <c r="AB1264" s="1"/>
      <c r="AC1264" s="1"/>
      <c r="AD1264" s="1"/>
      <c r="AE1264" s="1"/>
      <c r="AJ1264" s="2"/>
      <c r="AK1264" s="2"/>
      <c r="AQ1264" s="2"/>
    </row>
    <row r="1265" spans="1:43" s="4" customFormat="1">
      <c r="A1265" s="278"/>
      <c r="B1265" s="2"/>
      <c r="C1265" s="10"/>
      <c r="D1265" s="15"/>
      <c r="E1265" s="15"/>
      <c r="F1265" s="15"/>
      <c r="G1265" s="15"/>
      <c r="H1265" s="15"/>
      <c r="I1265" s="15"/>
      <c r="J1265" s="15"/>
      <c r="K1265" s="16"/>
      <c r="L1265" s="15"/>
      <c r="M1265" s="15"/>
      <c r="N1265" s="15"/>
      <c r="O1265" s="15"/>
      <c r="P1265" s="15"/>
      <c r="Q1265" s="15"/>
      <c r="R1265" s="16"/>
      <c r="S1265" s="15"/>
      <c r="T1265" s="2"/>
      <c r="U1265" s="1"/>
      <c r="V1265" s="1"/>
      <c r="W1265" s="1"/>
      <c r="X1265" s="1"/>
      <c r="Y1265" s="1"/>
      <c r="Z1265" s="1"/>
      <c r="AA1265" s="1"/>
      <c r="AB1265" s="1"/>
      <c r="AC1265" s="1"/>
      <c r="AD1265" s="1"/>
      <c r="AE1265" s="1"/>
      <c r="AJ1265" s="2"/>
      <c r="AK1265" s="2"/>
      <c r="AQ1265" s="2"/>
    </row>
    <row r="1266" spans="1:43" s="4" customFormat="1">
      <c r="A1266" s="278"/>
      <c r="B1266" s="2"/>
      <c r="C1266" s="10"/>
      <c r="D1266" s="15"/>
      <c r="E1266" s="15"/>
      <c r="F1266" s="15"/>
      <c r="G1266" s="15"/>
      <c r="H1266" s="15"/>
      <c r="I1266" s="15"/>
      <c r="J1266" s="15"/>
      <c r="K1266" s="16"/>
      <c r="L1266" s="15"/>
      <c r="M1266" s="15"/>
      <c r="N1266" s="15"/>
      <c r="O1266" s="15"/>
      <c r="P1266" s="15"/>
      <c r="Q1266" s="15"/>
      <c r="R1266" s="16"/>
      <c r="S1266" s="15"/>
      <c r="T1266" s="2"/>
      <c r="U1266" s="1"/>
      <c r="V1266" s="1"/>
      <c r="W1266" s="1"/>
      <c r="X1266" s="1"/>
      <c r="Y1266" s="1"/>
      <c r="Z1266" s="1"/>
      <c r="AA1266" s="1"/>
      <c r="AB1266" s="1"/>
      <c r="AC1266" s="1"/>
      <c r="AD1266" s="1"/>
      <c r="AE1266" s="1"/>
      <c r="AJ1266" s="2"/>
      <c r="AK1266" s="2"/>
      <c r="AQ1266" s="2"/>
    </row>
    <row r="1267" spans="1:43" s="4" customFormat="1">
      <c r="A1267" s="278"/>
      <c r="B1267" s="2"/>
      <c r="C1267" s="10"/>
      <c r="D1267" s="15"/>
      <c r="E1267" s="15"/>
      <c r="F1267" s="15"/>
      <c r="G1267" s="15"/>
      <c r="H1267" s="15"/>
      <c r="I1267" s="15"/>
      <c r="J1267" s="15"/>
      <c r="K1267" s="16"/>
      <c r="L1267" s="15"/>
      <c r="M1267" s="15"/>
      <c r="N1267" s="15"/>
      <c r="O1267" s="15"/>
      <c r="P1267" s="15"/>
      <c r="Q1267" s="15"/>
      <c r="R1267" s="16"/>
      <c r="S1267" s="15"/>
      <c r="T1267" s="2"/>
      <c r="U1267" s="1"/>
      <c r="V1267" s="1"/>
      <c r="W1267" s="1"/>
      <c r="X1267" s="1"/>
      <c r="Y1267" s="1"/>
      <c r="Z1267" s="1"/>
      <c r="AA1267" s="1"/>
      <c r="AB1267" s="1"/>
      <c r="AC1267" s="1"/>
      <c r="AD1267" s="1"/>
      <c r="AE1267" s="1"/>
      <c r="AJ1267" s="2"/>
      <c r="AK1267" s="2"/>
      <c r="AQ1267" s="2"/>
    </row>
    <row r="1268" spans="1:43" s="4" customFormat="1">
      <c r="A1268" s="278"/>
      <c r="B1268" s="2"/>
      <c r="C1268" s="10"/>
      <c r="D1268" s="15"/>
      <c r="E1268" s="15"/>
      <c r="F1268" s="15"/>
      <c r="G1268" s="15"/>
      <c r="H1268" s="15"/>
      <c r="I1268" s="15"/>
      <c r="J1268" s="15"/>
      <c r="K1268" s="16"/>
      <c r="L1268" s="15"/>
      <c r="M1268" s="15"/>
      <c r="N1268" s="15"/>
      <c r="O1268" s="15"/>
      <c r="P1268" s="15"/>
      <c r="Q1268" s="15"/>
      <c r="R1268" s="16"/>
      <c r="S1268" s="15"/>
      <c r="T1268" s="2"/>
      <c r="U1268" s="1"/>
      <c r="V1268" s="1"/>
      <c r="W1268" s="1"/>
      <c r="X1268" s="1"/>
      <c r="Y1268" s="1"/>
      <c r="Z1268" s="1"/>
      <c r="AA1268" s="1"/>
      <c r="AB1268" s="1"/>
      <c r="AC1268" s="1"/>
      <c r="AD1268" s="1"/>
      <c r="AE1268" s="1"/>
      <c r="AJ1268" s="2"/>
      <c r="AK1268" s="2"/>
      <c r="AQ1268" s="2"/>
    </row>
    <row r="1269" spans="1:43" s="4" customFormat="1">
      <c r="A1269" s="278"/>
      <c r="B1269" s="2"/>
      <c r="C1269" s="10"/>
      <c r="D1269" s="15"/>
      <c r="E1269" s="15"/>
      <c r="F1269" s="15"/>
      <c r="G1269" s="15"/>
      <c r="H1269" s="15"/>
      <c r="I1269" s="15"/>
      <c r="J1269" s="15"/>
      <c r="K1269" s="16"/>
      <c r="L1269" s="15"/>
      <c r="M1269" s="15"/>
      <c r="N1269" s="15"/>
      <c r="O1269" s="15"/>
      <c r="P1269" s="15"/>
      <c r="Q1269" s="15"/>
      <c r="R1269" s="16"/>
      <c r="S1269" s="15"/>
      <c r="T1269" s="2"/>
      <c r="U1269" s="1"/>
      <c r="V1269" s="1"/>
      <c r="W1269" s="1"/>
      <c r="X1269" s="1"/>
      <c r="Y1269" s="1"/>
      <c r="Z1269" s="1"/>
      <c r="AA1269" s="1"/>
      <c r="AB1269" s="1"/>
      <c r="AC1269" s="1"/>
      <c r="AD1269" s="1"/>
      <c r="AE1269" s="1"/>
      <c r="AJ1269" s="2"/>
      <c r="AK1269" s="2"/>
      <c r="AQ1269" s="2"/>
    </row>
    <row r="1270" spans="1:43" s="4" customFormat="1">
      <c r="A1270" s="278"/>
      <c r="B1270" s="2"/>
      <c r="C1270" s="10"/>
      <c r="D1270" s="15"/>
      <c r="E1270" s="15"/>
      <c r="F1270" s="15"/>
      <c r="G1270" s="15"/>
      <c r="H1270" s="15"/>
      <c r="I1270" s="15"/>
      <c r="J1270" s="15"/>
      <c r="K1270" s="16"/>
      <c r="L1270" s="15"/>
      <c r="M1270" s="15"/>
      <c r="N1270" s="15"/>
      <c r="O1270" s="15"/>
      <c r="P1270" s="15"/>
      <c r="Q1270" s="15"/>
      <c r="R1270" s="16"/>
      <c r="S1270" s="15"/>
      <c r="T1270" s="2"/>
      <c r="U1270" s="1"/>
      <c r="V1270" s="1"/>
      <c r="W1270" s="1"/>
      <c r="X1270" s="1"/>
      <c r="Y1270" s="1"/>
      <c r="Z1270" s="1"/>
      <c r="AA1270" s="1"/>
      <c r="AB1270" s="1"/>
      <c r="AC1270" s="1"/>
      <c r="AD1270" s="1"/>
      <c r="AE1270" s="1"/>
      <c r="AJ1270" s="2"/>
      <c r="AK1270" s="2"/>
      <c r="AQ1270" s="2"/>
    </row>
    <row r="1271" spans="1:43" s="4" customFormat="1">
      <c r="A1271" s="278"/>
      <c r="B1271" s="2"/>
      <c r="C1271" s="10"/>
      <c r="D1271" s="15"/>
      <c r="E1271" s="15"/>
      <c r="F1271" s="15"/>
      <c r="G1271" s="15"/>
      <c r="H1271" s="15"/>
      <c r="I1271" s="15"/>
      <c r="J1271" s="15"/>
      <c r="K1271" s="16"/>
      <c r="L1271" s="15"/>
      <c r="M1271" s="15"/>
      <c r="N1271" s="15"/>
      <c r="O1271" s="15"/>
      <c r="P1271" s="15"/>
      <c r="Q1271" s="15"/>
      <c r="R1271" s="16"/>
      <c r="S1271" s="15"/>
      <c r="T1271" s="2"/>
      <c r="U1271" s="1"/>
      <c r="V1271" s="1"/>
      <c r="W1271" s="1"/>
      <c r="X1271" s="1"/>
      <c r="Y1271" s="1"/>
      <c r="Z1271" s="1"/>
      <c r="AA1271" s="1"/>
      <c r="AB1271" s="1"/>
      <c r="AC1271" s="1"/>
      <c r="AD1271" s="1"/>
      <c r="AE1271" s="1"/>
      <c r="AJ1271" s="2"/>
      <c r="AK1271" s="2"/>
      <c r="AQ1271" s="2"/>
    </row>
    <row r="1272" spans="1:43" s="4" customFormat="1">
      <c r="A1272" s="278"/>
      <c r="B1272" s="2"/>
      <c r="C1272" s="10"/>
      <c r="D1272" s="15"/>
      <c r="E1272" s="15"/>
      <c r="F1272" s="15"/>
      <c r="G1272" s="15"/>
      <c r="H1272" s="15"/>
      <c r="I1272" s="15"/>
      <c r="J1272" s="15"/>
      <c r="K1272" s="16"/>
      <c r="L1272" s="15"/>
      <c r="M1272" s="15"/>
      <c r="N1272" s="15"/>
      <c r="O1272" s="15"/>
      <c r="P1272" s="15"/>
      <c r="Q1272" s="15"/>
      <c r="R1272" s="16"/>
      <c r="S1272" s="15"/>
      <c r="T1272" s="2"/>
      <c r="U1272" s="1"/>
      <c r="V1272" s="1"/>
      <c r="W1272" s="1"/>
      <c r="X1272" s="1"/>
      <c r="Y1272" s="1"/>
      <c r="Z1272" s="1"/>
      <c r="AA1272" s="1"/>
      <c r="AB1272" s="1"/>
      <c r="AC1272" s="1"/>
      <c r="AD1272" s="1"/>
      <c r="AE1272" s="1"/>
      <c r="AJ1272" s="2"/>
      <c r="AK1272" s="2"/>
      <c r="AQ1272" s="2"/>
    </row>
    <row r="1273" spans="1:43" s="4" customFormat="1">
      <c r="A1273" s="278"/>
      <c r="B1273" s="2"/>
      <c r="C1273" s="10"/>
      <c r="D1273" s="15"/>
      <c r="E1273" s="15"/>
      <c r="F1273" s="15"/>
      <c r="G1273" s="15"/>
      <c r="H1273" s="15"/>
      <c r="I1273" s="15"/>
      <c r="J1273" s="15"/>
      <c r="K1273" s="16"/>
      <c r="L1273" s="15"/>
      <c r="M1273" s="15"/>
      <c r="N1273" s="15"/>
      <c r="O1273" s="15"/>
      <c r="P1273" s="15"/>
      <c r="Q1273" s="15"/>
      <c r="R1273" s="16"/>
      <c r="S1273" s="15"/>
      <c r="T1273" s="2"/>
      <c r="U1273" s="1"/>
      <c r="V1273" s="1"/>
      <c r="W1273" s="1"/>
      <c r="X1273" s="1"/>
      <c r="Y1273" s="1"/>
      <c r="Z1273" s="1"/>
      <c r="AA1273" s="1"/>
      <c r="AB1273" s="1"/>
      <c r="AC1273" s="1"/>
      <c r="AD1273" s="1"/>
      <c r="AE1273" s="1"/>
      <c r="AJ1273" s="2"/>
      <c r="AK1273" s="2"/>
      <c r="AQ1273" s="2"/>
    </row>
    <row r="1274" spans="1:43" s="4" customFormat="1">
      <c r="A1274" s="278"/>
      <c r="B1274" s="2"/>
      <c r="C1274" s="10"/>
      <c r="D1274" s="15"/>
      <c r="E1274" s="15"/>
      <c r="F1274" s="15"/>
      <c r="G1274" s="15"/>
      <c r="H1274" s="15"/>
      <c r="I1274" s="15"/>
      <c r="J1274" s="15"/>
      <c r="K1274" s="16"/>
      <c r="L1274" s="15"/>
      <c r="M1274" s="15"/>
      <c r="N1274" s="15"/>
      <c r="O1274" s="15"/>
      <c r="P1274" s="15"/>
      <c r="Q1274" s="15"/>
      <c r="R1274" s="16"/>
      <c r="S1274" s="15"/>
      <c r="T1274" s="2"/>
      <c r="U1274" s="1"/>
      <c r="V1274" s="1"/>
      <c r="W1274" s="1"/>
      <c r="X1274" s="1"/>
      <c r="Y1274" s="1"/>
      <c r="Z1274" s="1"/>
      <c r="AA1274" s="1"/>
      <c r="AB1274" s="1"/>
      <c r="AC1274" s="1"/>
      <c r="AD1274" s="1"/>
      <c r="AE1274" s="1"/>
      <c r="AJ1274" s="2"/>
      <c r="AK1274" s="2"/>
      <c r="AQ1274" s="2"/>
    </row>
    <row r="1275" spans="1:43" s="4" customFormat="1">
      <c r="A1275" s="278"/>
      <c r="B1275" s="2"/>
      <c r="C1275" s="10"/>
      <c r="D1275" s="15"/>
      <c r="E1275" s="15"/>
      <c r="F1275" s="15"/>
      <c r="G1275" s="15"/>
      <c r="H1275" s="15"/>
      <c r="I1275" s="15"/>
      <c r="J1275" s="15"/>
      <c r="K1275" s="16"/>
      <c r="L1275" s="15"/>
      <c r="M1275" s="15"/>
      <c r="N1275" s="15"/>
      <c r="O1275" s="15"/>
      <c r="P1275" s="15"/>
      <c r="Q1275" s="15"/>
      <c r="R1275" s="16"/>
      <c r="S1275" s="15"/>
      <c r="T1275" s="2"/>
      <c r="U1275" s="1"/>
      <c r="V1275" s="1"/>
      <c r="W1275" s="1"/>
      <c r="X1275" s="1"/>
      <c r="Y1275" s="1"/>
      <c r="Z1275" s="1"/>
      <c r="AA1275" s="1"/>
      <c r="AB1275" s="1"/>
      <c r="AC1275" s="1"/>
      <c r="AD1275" s="1"/>
      <c r="AE1275" s="1"/>
      <c r="AJ1275" s="2"/>
      <c r="AK1275" s="2"/>
      <c r="AQ1275" s="2"/>
    </row>
    <row r="1276" spans="1:43" s="4" customFormat="1">
      <c r="A1276" s="278"/>
      <c r="B1276" s="2"/>
      <c r="C1276" s="10"/>
      <c r="D1276" s="15"/>
      <c r="E1276" s="15"/>
      <c r="F1276" s="15"/>
      <c r="G1276" s="15"/>
      <c r="H1276" s="15"/>
      <c r="I1276" s="15"/>
      <c r="J1276" s="15"/>
      <c r="K1276" s="16"/>
      <c r="L1276" s="15"/>
      <c r="M1276" s="15"/>
      <c r="N1276" s="15"/>
      <c r="O1276" s="15"/>
      <c r="P1276" s="15"/>
      <c r="Q1276" s="15"/>
      <c r="R1276" s="16"/>
      <c r="S1276" s="15"/>
      <c r="T1276" s="2"/>
      <c r="U1276" s="1"/>
      <c r="V1276" s="1"/>
      <c r="W1276" s="1"/>
      <c r="X1276" s="1"/>
      <c r="Y1276" s="1"/>
      <c r="Z1276" s="1"/>
      <c r="AA1276" s="1"/>
      <c r="AB1276" s="1"/>
      <c r="AC1276" s="1"/>
      <c r="AD1276" s="1"/>
      <c r="AE1276" s="1"/>
      <c r="AJ1276" s="2"/>
      <c r="AK1276" s="2"/>
      <c r="AQ1276" s="2"/>
    </row>
    <row r="1277" spans="1:43" s="4" customFormat="1">
      <c r="A1277" s="278"/>
      <c r="B1277" s="2"/>
      <c r="C1277" s="10"/>
      <c r="D1277" s="15"/>
      <c r="E1277" s="15"/>
      <c r="F1277" s="15"/>
      <c r="G1277" s="15"/>
      <c r="H1277" s="15"/>
      <c r="I1277" s="15"/>
      <c r="J1277" s="15"/>
      <c r="K1277" s="16"/>
      <c r="L1277" s="15"/>
      <c r="M1277" s="15"/>
      <c r="N1277" s="15"/>
      <c r="O1277" s="15"/>
      <c r="P1277" s="15"/>
      <c r="Q1277" s="15"/>
      <c r="R1277" s="16"/>
      <c r="S1277" s="15"/>
      <c r="T1277" s="2"/>
      <c r="U1277" s="1"/>
      <c r="V1277" s="1"/>
      <c r="W1277" s="1"/>
      <c r="X1277" s="1"/>
      <c r="Y1277" s="1"/>
      <c r="Z1277" s="1"/>
      <c r="AA1277" s="1"/>
      <c r="AB1277" s="1"/>
      <c r="AC1277" s="1"/>
      <c r="AD1277" s="1"/>
      <c r="AE1277" s="1"/>
      <c r="AJ1277" s="2"/>
      <c r="AK1277" s="2"/>
      <c r="AQ1277" s="2"/>
    </row>
    <row r="1278" spans="1:43" s="4" customFormat="1">
      <c r="A1278" s="278"/>
      <c r="B1278" s="2"/>
      <c r="C1278" s="10"/>
      <c r="D1278" s="15"/>
      <c r="E1278" s="15"/>
      <c r="F1278" s="15"/>
      <c r="G1278" s="15"/>
      <c r="H1278" s="15"/>
      <c r="I1278" s="15"/>
      <c r="J1278" s="15"/>
      <c r="K1278" s="16"/>
      <c r="L1278" s="15"/>
      <c r="M1278" s="15"/>
      <c r="N1278" s="15"/>
      <c r="O1278" s="15"/>
      <c r="P1278" s="15"/>
      <c r="Q1278" s="15"/>
      <c r="R1278" s="16"/>
      <c r="S1278" s="15"/>
      <c r="T1278" s="2"/>
      <c r="U1278" s="1"/>
      <c r="V1278" s="1"/>
      <c r="W1278" s="1"/>
      <c r="X1278" s="1"/>
      <c r="Y1278" s="1"/>
      <c r="Z1278" s="1"/>
      <c r="AA1278" s="1"/>
      <c r="AB1278" s="1"/>
      <c r="AC1278" s="1"/>
      <c r="AD1278" s="1"/>
      <c r="AE1278" s="1"/>
      <c r="AJ1278" s="2"/>
      <c r="AK1278" s="2"/>
      <c r="AQ1278" s="2"/>
    </row>
    <row r="1279" spans="1:43" s="4" customFormat="1">
      <c r="A1279" s="278"/>
      <c r="B1279" s="2"/>
      <c r="C1279" s="10"/>
      <c r="D1279" s="15"/>
      <c r="E1279" s="15"/>
      <c r="F1279" s="15"/>
      <c r="G1279" s="15"/>
      <c r="H1279" s="15"/>
      <c r="I1279" s="15"/>
      <c r="J1279" s="15"/>
      <c r="K1279" s="16"/>
      <c r="L1279" s="15"/>
      <c r="M1279" s="15"/>
      <c r="N1279" s="15"/>
      <c r="O1279" s="15"/>
      <c r="P1279" s="15"/>
      <c r="Q1279" s="15"/>
      <c r="R1279" s="16"/>
      <c r="S1279" s="15"/>
      <c r="T1279" s="2"/>
      <c r="U1279" s="1"/>
      <c r="V1279" s="1"/>
      <c r="W1279" s="1"/>
      <c r="X1279" s="1"/>
      <c r="Y1279" s="1"/>
      <c r="Z1279" s="1"/>
      <c r="AA1279" s="1"/>
      <c r="AB1279" s="1"/>
      <c r="AC1279" s="1"/>
      <c r="AD1279" s="1"/>
      <c r="AE1279" s="1"/>
      <c r="AJ1279" s="2"/>
      <c r="AK1279" s="2"/>
      <c r="AQ1279" s="2"/>
    </row>
    <row r="1280" spans="1:43" s="4" customFormat="1">
      <c r="A1280" s="278"/>
      <c r="B1280" s="2"/>
      <c r="C1280" s="10"/>
      <c r="D1280" s="15"/>
      <c r="E1280" s="15"/>
      <c r="F1280" s="15"/>
      <c r="G1280" s="15"/>
      <c r="H1280" s="15"/>
      <c r="I1280" s="15"/>
      <c r="J1280" s="15"/>
      <c r="K1280" s="16"/>
      <c r="L1280" s="15"/>
      <c r="M1280" s="15"/>
      <c r="N1280" s="15"/>
      <c r="O1280" s="15"/>
      <c r="P1280" s="15"/>
      <c r="Q1280" s="15"/>
      <c r="R1280" s="16"/>
      <c r="S1280" s="15"/>
      <c r="T1280" s="2"/>
      <c r="U1280" s="1"/>
      <c r="V1280" s="1"/>
      <c r="W1280" s="1"/>
      <c r="X1280" s="1"/>
      <c r="Y1280" s="1"/>
      <c r="Z1280" s="1"/>
      <c r="AA1280" s="1"/>
      <c r="AB1280" s="1"/>
      <c r="AC1280" s="1"/>
      <c r="AD1280" s="1"/>
      <c r="AE1280" s="1"/>
      <c r="AJ1280" s="2"/>
      <c r="AK1280" s="2"/>
      <c r="AQ1280" s="2"/>
    </row>
    <row r="1281" spans="1:43" s="4" customFormat="1">
      <c r="A1281" s="278"/>
      <c r="B1281" s="2"/>
      <c r="C1281" s="10"/>
      <c r="D1281" s="15"/>
      <c r="E1281" s="15"/>
      <c r="F1281" s="15"/>
      <c r="G1281" s="15"/>
      <c r="H1281" s="15"/>
      <c r="I1281" s="15"/>
      <c r="J1281" s="15"/>
      <c r="K1281" s="16"/>
      <c r="L1281" s="15"/>
      <c r="M1281" s="15"/>
      <c r="N1281" s="15"/>
      <c r="O1281" s="15"/>
      <c r="P1281" s="15"/>
      <c r="Q1281" s="15"/>
      <c r="R1281" s="16"/>
      <c r="S1281" s="15"/>
      <c r="T1281" s="2"/>
      <c r="U1281" s="1"/>
      <c r="V1281" s="1"/>
      <c r="W1281" s="1"/>
      <c r="X1281" s="1"/>
      <c r="Y1281" s="1"/>
      <c r="Z1281" s="1"/>
      <c r="AA1281" s="1"/>
      <c r="AB1281" s="1"/>
      <c r="AC1281" s="1"/>
      <c r="AD1281" s="1"/>
      <c r="AE1281" s="1"/>
      <c r="AJ1281" s="2"/>
      <c r="AK1281" s="2"/>
      <c r="AQ1281" s="2"/>
    </row>
    <row r="1282" spans="1:43" s="4" customFormat="1">
      <c r="A1282" s="278"/>
      <c r="B1282" s="2"/>
      <c r="C1282" s="10"/>
      <c r="D1282" s="15"/>
      <c r="E1282" s="15"/>
      <c r="F1282" s="15"/>
      <c r="G1282" s="15"/>
      <c r="H1282" s="15"/>
      <c r="I1282" s="15"/>
      <c r="J1282" s="15"/>
      <c r="K1282" s="16"/>
      <c r="L1282" s="15"/>
      <c r="M1282" s="15"/>
      <c r="N1282" s="15"/>
      <c r="O1282" s="15"/>
      <c r="P1282" s="15"/>
      <c r="Q1282" s="15"/>
      <c r="R1282" s="16"/>
      <c r="S1282" s="15"/>
      <c r="T1282" s="2"/>
      <c r="U1282" s="1"/>
      <c r="V1282" s="1"/>
      <c r="W1282" s="1"/>
      <c r="X1282" s="1"/>
      <c r="Y1282" s="1"/>
      <c r="Z1282" s="1"/>
      <c r="AA1282" s="1"/>
      <c r="AB1282" s="1"/>
      <c r="AC1282" s="1"/>
      <c r="AD1282" s="1"/>
      <c r="AE1282" s="1"/>
      <c r="AJ1282" s="2"/>
      <c r="AK1282" s="2"/>
      <c r="AQ1282" s="2"/>
    </row>
    <row r="1283" spans="1:43" s="4" customFormat="1">
      <c r="A1283" s="278"/>
      <c r="B1283" s="2"/>
      <c r="C1283" s="10"/>
      <c r="D1283" s="15"/>
      <c r="E1283" s="15"/>
      <c r="F1283" s="15"/>
      <c r="G1283" s="15"/>
      <c r="H1283" s="15"/>
      <c r="I1283" s="15"/>
      <c r="J1283" s="15"/>
      <c r="K1283" s="16"/>
      <c r="L1283" s="15"/>
      <c r="M1283" s="15"/>
      <c r="N1283" s="15"/>
      <c r="O1283" s="15"/>
      <c r="P1283" s="15"/>
      <c r="Q1283" s="15"/>
      <c r="R1283" s="16"/>
      <c r="S1283" s="15"/>
      <c r="T1283" s="2"/>
      <c r="U1283" s="1"/>
      <c r="V1283" s="1"/>
      <c r="W1283" s="1"/>
      <c r="X1283" s="1"/>
      <c r="Y1283" s="1"/>
      <c r="Z1283" s="1"/>
      <c r="AA1283" s="1"/>
      <c r="AB1283" s="1"/>
      <c r="AC1283" s="1"/>
      <c r="AD1283" s="1"/>
      <c r="AE1283" s="1"/>
      <c r="AJ1283" s="2"/>
      <c r="AK1283" s="2"/>
      <c r="AQ1283" s="2"/>
    </row>
    <row r="1284" spans="1:43" s="4" customFormat="1">
      <c r="A1284" s="278"/>
      <c r="B1284" s="2"/>
      <c r="C1284" s="10"/>
      <c r="D1284" s="15"/>
      <c r="E1284" s="15"/>
      <c r="F1284" s="15"/>
      <c r="G1284" s="15"/>
      <c r="H1284" s="15"/>
      <c r="I1284" s="15"/>
      <c r="J1284" s="15"/>
      <c r="K1284" s="16"/>
      <c r="L1284" s="15"/>
      <c r="M1284" s="15"/>
      <c r="N1284" s="15"/>
      <c r="O1284" s="15"/>
      <c r="P1284" s="15"/>
      <c r="Q1284" s="15"/>
      <c r="R1284" s="16"/>
      <c r="S1284" s="15"/>
      <c r="T1284" s="2"/>
      <c r="U1284" s="1"/>
      <c r="V1284" s="1"/>
      <c r="W1284" s="1"/>
      <c r="X1284" s="1"/>
      <c r="Y1284" s="1"/>
      <c r="Z1284" s="1"/>
      <c r="AA1284" s="1"/>
      <c r="AB1284" s="1"/>
      <c r="AC1284" s="1"/>
      <c r="AD1284" s="1"/>
      <c r="AE1284" s="1"/>
      <c r="AJ1284" s="2"/>
      <c r="AK1284" s="2"/>
      <c r="AQ1284" s="2"/>
    </row>
    <row r="1285" spans="1:43" s="4" customFormat="1">
      <c r="A1285" s="278"/>
      <c r="B1285" s="2"/>
      <c r="C1285" s="10"/>
      <c r="D1285" s="15"/>
      <c r="E1285" s="15"/>
      <c r="F1285" s="15"/>
      <c r="G1285" s="15"/>
      <c r="H1285" s="15"/>
      <c r="I1285" s="15"/>
      <c r="J1285" s="15"/>
      <c r="K1285" s="16"/>
      <c r="L1285" s="15"/>
      <c r="M1285" s="15"/>
      <c r="N1285" s="15"/>
      <c r="O1285" s="15"/>
      <c r="P1285" s="15"/>
      <c r="Q1285" s="15"/>
      <c r="R1285" s="16"/>
      <c r="S1285" s="15"/>
      <c r="T1285" s="2"/>
      <c r="U1285" s="1"/>
      <c r="V1285" s="1"/>
      <c r="W1285" s="1"/>
      <c r="X1285" s="1"/>
      <c r="Y1285" s="1"/>
      <c r="Z1285" s="1"/>
      <c r="AA1285" s="1"/>
      <c r="AB1285" s="1"/>
      <c r="AC1285" s="1"/>
      <c r="AD1285" s="1"/>
      <c r="AE1285" s="1"/>
      <c r="AJ1285" s="2"/>
      <c r="AK1285" s="2"/>
      <c r="AQ1285" s="2"/>
    </row>
    <row r="1286" spans="1:43" s="4" customFormat="1">
      <c r="A1286" s="278"/>
      <c r="B1286" s="2"/>
      <c r="C1286" s="10"/>
      <c r="D1286" s="15"/>
      <c r="E1286" s="15"/>
      <c r="F1286" s="15"/>
      <c r="G1286" s="15"/>
      <c r="H1286" s="15"/>
      <c r="I1286" s="15"/>
      <c r="J1286" s="15"/>
      <c r="K1286" s="16"/>
      <c r="L1286" s="15"/>
      <c r="M1286" s="15"/>
      <c r="N1286" s="15"/>
      <c r="O1286" s="15"/>
      <c r="P1286" s="15"/>
      <c r="Q1286" s="15"/>
      <c r="R1286" s="16"/>
      <c r="S1286" s="15"/>
      <c r="T1286" s="2"/>
      <c r="U1286" s="1"/>
      <c r="V1286" s="1"/>
      <c r="W1286" s="1"/>
      <c r="X1286" s="1"/>
      <c r="Y1286" s="1"/>
      <c r="Z1286" s="1"/>
      <c r="AA1286" s="1"/>
      <c r="AB1286" s="1"/>
      <c r="AC1286" s="1"/>
      <c r="AD1286" s="1"/>
      <c r="AE1286" s="1"/>
      <c r="AJ1286" s="2"/>
      <c r="AK1286" s="2"/>
      <c r="AQ1286" s="2"/>
    </row>
    <row r="1287" spans="1:43" s="4" customFormat="1">
      <c r="A1287" s="278"/>
      <c r="B1287" s="2"/>
      <c r="C1287" s="10"/>
      <c r="D1287" s="15"/>
      <c r="E1287" s="15"/>
      <c r="F1287" s="15"/>
      <c r="G1287" s="15"/>
      <c r="H1287" s="15"/>
      <c r="I1287" s="15"/>
      <c r="J1287" s="15"/>
      <c r="K1287" s="16"/>
      <c r="L1287" s="15"/>
      <c r="M1287" s="15"/>
      <c r="N1287" s="15"/>
      <c r="O1287" s="15"/>
      <c r="P1287" s="15"/>
      <c r="Q1287" s="15"/>
      <c r="R1287" s="16"/>
      <c r="S1287" s="15"/>
      <c r="T1287" s="2"/>
      <c r="U1287" s="1"/>
      <c r="V1287" s="1"/>
      <c r="W1287" s="1"/>
      <c r="X1287" s="1"/>
      <c r="Y1287" s="1"/>
      <c r="Z1287" s="1"/>
      <c r="AA1287" s="1"/>
      <c r="AB1287" s="1"/>
      <c r="AC1287" s="1"/>
      <c r="AD1287" s="1"/>
      <c r="AE1287" s="1"/>
      <c r="AJ1287" s="2"/>
      <c r="AK1287" s="2"/>
      <c r="AQ1287" s="2"/>
    </row>
    <row r="1288" spans="1:43" s="4" customFormat="1">
      <c r="A1288" s="278"/>
      <c r="B1288" s="2"/>
      <c r="C1288" s="10"/>
      <c r="D1288" s="15"/>
      <c r="E1288" s="15"/>
      <c r="F1288" s="15"/>
      <c r="G1288" s="15"/>
      <c r="H1288" s="15"/>
      <c r="I1288" s="15"/>
      <c r="J1288" s="15"/>
      <c r="K1288" s="16"/>
      <c r="L1288" s="15"/>
      <c r="M1288" s="15"/>
      <c r="N1288" s="15"/>
      <c r="O1288" s="15"/>
      <c r="P1288" s="15"/>
      <c r="Q1288" s="15"/>
      <c r="R1288" s="16"/>
      <c r="S1288" s="15"/>
      <c r="T1288" s="2"/>
      <c r="U1288" s="1"/>
      <c r="V1288" s="1"/>
      <c r="W1288" s="1"/>
      <c r="X1288" s="1"/>
      <c r="Y1288" s="1"/>
      <c r="Z1288" s="1"/>
      <c r="AA1288" s="1"/>
      <c r="AB1288" s="1"/>
      <c r="AC1288" s="1"/>
      <c r="AD1288" s="1"/>
      <c r="AE1288" s="1"/>
      <c r="AJ1288" s="2"/>
      <c r="AK1288" s="2"/>
      <c r="AQ1288" s="2"/>
    </row>
    <row r="1289" spans="1:43" s="4" customFormat="1">
      <c r="A1289" s="278"/>
      <c r="B1289" s="2"/>
      <c r="C1289" s="10"/>
      <c r="D1289" s="15"/>
      <c r="E1289" s="15"/>
      <c r="F1289" s="15"/>
      <c r="G1289" s="15"/>
      <c r="H1289" s="15"/>
      <c r="I1289" s="15"/>
      <c r="J1289" s="15"/>
      <c r="K1289" s="16"/>
      <c r="L1289" s="15"/>
      <c r="M1289" s="15"/>
      <c r="N1289" s="15"/>
      <c r="O1289" s="15"/>
      <c r="P1289" s="15"/>
      <c r="Q1289" s="15"/>
      <c r="R1289" s="16"/>
      <c r="S1289" s="15"/>
      <c r="T1289" s="2"/>
      <c r="U1289" s="1"/>
      <c r="V1289" s="1"/>
      <c r="W1289" s="1"/>
      <c r="X1289" s="1"/>
      <c r="Y1289" s="1"/>
      <c r="Z1289" s="1"/>
      <c r="AA1289" s="1"/>
      <c r="AB1289" s="1"/>
      <c r="AC1289" s="1"/>
      <c r="AD1289" s="1"/>
      <c r="AE1289" s="1"/>
      <c r="AJ1289" s="2"/>
      <c r="AK1289" s="2"/>
      <c r="AQ1289" s="2"/>
    </row>
    <row r="1290" spans="1:43" s="4" customFormat="1">
      <c r="A1290" s="278"/>
      <c r="B1290" s="2"/>
      <c r="C1290" s="10"/>
      <c r="D1290" s="15"/>
      <c r="E1290" s="15"/>
      <c r="F1290" s="15"/>
      <c r="G1290" s="15"/>
      <c r="H1290" s="15"/>
      <c r="I1290" s="15"/>
      <c r="J1290" s="15"/>
      <c r="K1290" s="16"/>
      <c r="L1290" s="15"/>
      <c r="M1290" s="15"/>
      <c r="N1290" s="15"/>
      <c r="O1290" s="15"/>
      <c r="P1290" s="15"/>
      <c r="Q1290" s="15"/>
      <c r="R1290" s="16"/>
      <c r="S1290" s="15"/>
      <c r="T1290" s="2"/>
      <c r="U1290" s="1"/>
      <c r="V1290" s="1"/>
      <c r="W1290" s="1"/>
      <c r="X1290" s="1"/>
      <c r="Y1290" s="1"/>
      <c r="Z1290" s="1"/>
      <c r="AA1290" s="1"/>
      <c r="AB1290" s="1"/>
      <c r="AC1290" s="1"/>
      <c r="AD1290" s="1"/>
      <c r="AE1290" s="1"/>
      <c r="AJ1290" s="2"/>
      <c r="AK1290" s="2"/>
      <c r="AQ1290" s="2"/>
    </row>
    <row r="1291" spans="1:43" s="4" customFormat="1">
      <c r="A1291" s="278"/>
      <c r="B1291" s="2"/>
      <c r="C1291" s="10"/>
      <c r="D1291" s="15"/>
      <c r="E1291" s="15"/>
      <c r="F1291" s="15"/>
      <c r="G1291" s="15"/>
      <c r="H1291" s="15"/>
      <c r="I1291" s="15"/>
      <c r="J1291" s="15"/>
      <c r="K1291" s="16"/>
      <c r="L1291" s="15"/>
      <c r="M1291" s="15"/>
      <c r="N1291" s="15"/>
      <c r="O1291" s="15"/>
      <c r="P1291" s="15"/>
      <c r="Q1291" s="15"/>
      <c r="R1291" s="16"/>
      <c r="S1291" s="15"/>
      <c r="T1291" s="2"/>
      <c r="U1291" s="1"/>
      <c r="V1291" s="1"/>
      <c r="W1291" s="1"/>
      <c r="X1291" s="1"/>
      <c r="Y1291" s="1"/>
      <c r="Z1291" s="1"/>
      <c r="AA1291" s="1"/>
      <c r="AB1291" s="1"/>
      <c r="AC1291" s="1"/>
      <c r="AD1291" s="1"/>
      <c r="AE1291" s="1"/>
      <c r="AJ1291" s="2"/>
      <c r="AK1291" s="2"/>
      <c r="AQ1291" s="2"/>
    </row>
    <row r="1292" spans="1:43" s="4" customFormat="1">
      <c r="A1292" s="278"/>
      <c r="B1292" s="2"/>
      <c r="C1292" s="10"/>
      <c r="D1292" s="15"/>
      <c r="E1292" s="15"/>
      <c r="F1292" s="15"/>
      <c r="G1292" s="15"/>
      <c r="H1292" s="15"/>
      <c r="I1292" s="15"/>
      <c r="J1292" s="15"/>
      <c r="K1292" s="16"/>
      <c r="L1292" s="15"/>
      <c r="M1292" s="15"/>
      <c r="N1292" s="15"/>
      <c r="O1292" s="15"/>
      <c r="P1292" s="15"/>
      <c r="Q1292" s="15"/>
      <c r="R1292" s="16"/>
      <c r="S1292" s="15"/>
      <c r="T1292" s="2"/>
      <c r="U1292" s="1"/>
      <c r="V1292" s="1"/>
      <c r="W1292" s="1"/>
      <c r="X1292" s="1"/>
      <c r="Y1292" s="1"/>
      <c r="Z1292" s="1"/>
      <c r="AA1292" s="1"/>
      <c r="AB1292" s="1"/>
      <c r="AC1292" s="1"/>
      <c r="AD1292" s="1"/>
      <c r="AE1292" s="1"/>
      <c r="AJ1292" s="2"/>
      <c r="AK1292" s="2"/>
      <c r="AQ1292" s="2"/>
    </row>
    <row r="1293" spans="1:43" s="4" customFormat="1">
      <c r="A1293" s="278"/>
      <c r="B1293" s="2"/>
      <c r="C1293" s="10"/>
      <c r="D1293" s="15"/>
      <c r="E1293" s="15"/>
      <c r="F1293" s="15"/>
      <c r="G1293" s="15"/>
      <c r="H1293" s="15"/>
      <c r="I1293" s="15"/>
      <c r="J1293" s="15"/>
      <c r="K1293" s="16"/>
      <c r="L1293" s="15"/>
      <c r="M1293" s="15"/>
      <c r="N1293" s="15"/>
      <c r="O1293" s="15"/>
      <c r="P1293" s="15"/>
      <c r="Q1293" s="15"/>
      <c r="R1293" s="16"/>
      <c r="S1293" s="15"/>
      <c r="T1293" s="2"/>
      <c r="U1293" s="1"/>
      <c r="V1293" s="1"/>
      <c r="W1293" s="1"/>
      <c r="X1293" s="1"/>
      <c r="Y1293" s="1"/>
      <c r="Z1293" s="1"/>
      <c r="AA1293" s="1"/>
      <c r="AB1293" s="1"/>
      <c r="AC1293" s="1"/>
      <c r="AD1293" s="1"/>
      <c r="AE1293" s="1"/>
      <c r="AJ1293" s="2"/>
      <c r="AK1293" s="2"/>
      <c r="AQ1293" s="2"/>
    </row>
    <row r="1294" spans="1:43" s="4" customFormat="1">
      <c r="A1294" s="278"/>
      <c r="B1294" s="2"/>
      <c r="C1294" s="10"/>
      <c r="D1294" s="15"/>
      <c r="E1294" s="15"/>
      <c r="F1294" s="15"/>
      <c r="G1294" s="15"/>
      <c r="H1294" s="15"/>
      <c r="I1294" s="15"/>
      <c r="J1294" s="15"/>
      <c r="K1294" s="16"/>
      <c r="L1294" s="15"/>
      <c r="M1294" s="15"/>
      <c r="N1294" s="15"/>
      <c r="O1294" s="15"/>
      <c r="P1294" s="15"/>
      <c r="Q1294" s="15"/>
      <c r="R1294" s="16"/>
      <c r="S1294" s="15"/>
      <c r="T1294" s="2"/>
      <c r="U1294" s="1"/>
      <c r="V1294" s="1"/>
      <c r="W1294" s="1"/>
      <c r="X1294" s="1"/>
      <c r="Y1294" s="1"/>
      <c r="Z1294" s="1"/>
      <c r="AA1294" s="1"/>
      <c r="AB1294" s="1"/>
      <c r="AC1294" s="1"/>
      <c r="AD1294" s="1"/>
      <c r="AE1294" s="1"/>
      <c r="AJ1294" s="2"/>
      <c r="AK1294" s="2"/>
      <c r="AQ1294" s="2"/>
    </row>
    <row r="1295" spans="1:43" s="4" customFormat="1">
      <c r="A1295" s="278"/>
      <c r="B1295" s="2"/>
      <c r="C1295" s="10"/>
      <c r="D1295" s="15"/>
      <c r="E1295" s="15"/>
      <c r="F1295" s="15"/>
      <c r="G1295" s="15"/>
      <c r="H1295" s="15"/>
      <c r="I1295" s="15"/>
      <c r="J1295" s="15"/>
      <c r="K1295" s="16"/>
      <c r="L1295" s="15"/>
      <c r="M1295" s="15"/>
      <c r="N1295" s="15"/>
      <c r="O1295" s="15"/>
      <c r="P1295" s="15"/>
      <c r="Q1295" s="15"/>
      <c r="R1295" s="16"/>
      <c r="S1295" s="15"/>
      <c r="T1295" s="2"/>
      <c r="U1295" s="1"/>
      <c r="V1295" s="1"/>
      <c r="W1295" s="1"/>
      <c r="X1295" s="1"/>
      <c r="Y1295" s="1"/>
      <c r="Z1295" s="1"/>
      <c r="AA1295" s="1"/>
      <c r="AB1295" s="1"/>
      <c r="AC1295" s="1"/>
      <c r="AD1295" s="1"/>
      <c r="AE1295" s="1"/>
      <c r="AJ1295" s="2"/>
      <c r="AK1295" s="2"/>
      <c r="AQ1295" s="2"/>
    </row>
    <row r="1296" spans="1:43" s="4" customFormat="1">
      <c r="A1296" s="278"/>
      <c r="B1296" s="2"/>
      <c r="C1296" s="10"/>
      <c r="D1296" s="15"/>
      <c r="E1296" s="15"/>
      <c r="F1296" s="15"/>
      <c r="G1296" s="15"/>
      <c r="H1296" s="15"/>
      <c r="I1296" s="15"/>
      <c r="J1296" s="15"/>
      <c r="K1296" s="16"/>
      <c r="L1296" s="15"/>
      <c r="M1296" s="15"/>
      <c r="N1296" s="15"/>
      <c r="O1296" s="15"/>
      <c r="P1296" s="15"/>
      <c r="Q1296" s="15"/>
      <c r="R1296" s="16"/>
      <c r="S1296" s="15"/>
      <c r="T1296" s="2"/>
      <c r="U1296" s="1"/>
      <c r="V1296" s="1"/>
      <c r="W1296" s="1"/>
      <c r="X1296" s="1"/>
      <c r="Y1296" s="1"/>
      <c r="Z1296" s="1"/>
      <c r="AA1296" s="1"/>
      <c r="AB1296" s="1"/>
      <c r="AC1296" s="1"/>
      <c r="AD1296" s="1"/>
      <c r="AE1296" s="1"/>
      <c r="AJ1296" s="2"/>
      <c r="AK1296" s="2"/>
      <c r="AQ1296" s="2"/>
    </row>
    <row r="1297" spans="1:43" s="4" customFormat="1">
      <c r="A1297" s="278"/>
      <c r="B1297" s="2"/>
      <c r="C1297" s="10"/>
      <c r="D1297" s="15"/>
      <c r="E1297" s="15"/>
      <c r="F1297" s="15"/>
      <c r="G1297" s="15"/>
      <c r="H1297" s="15"/>
      <c r="I1297" s="15"/>
      <c r="J1297" s="15"/>
      <c r="K1297" s="16"/>
      <c r="L1297" s="15"/>
      <c r="M1297" s="15"/>
      <c r="N1297" s="15"/>
      <c r="O1297" s="15"/>
      <c r="P1297" s="15"/>
      <c r="Q1297" s="15"/>
      <c r="R1297" s="16"/>
      <c r="S1297" s="15"/>
      <c r="T1297" s="2"/>
      <c r="U1297" s="1"/>
      <c r="V1297" s="1"/>
      <c r="W1297" s="1"/>
      <c r="X1297" s="1"/>
      <c r="Y1297" s="1"/>
      <c r="Z1297" s="1"/>
      <c r="AA1297" s="1"/>
      <c r="AB1297" s="1"/>
      <c r="AC1297" s="1"/>
      <c r="AD1297" s="1"/>
      <c r="AE1297" s="1"/>
      <c r="AJ1297" s="2"/>
      <c r="AK1297" s="2"/>
      <c r="AQ1297" s="2"/>
    </row>
    <row r="1298" spans="1:43" s="4" customFormat="1">
      <c r="A1298" s="278"/>
      <c r="B1298" s="2"/>
      <c r="C1298" s="10"/>
      <c r="D1298" s="15"/>
      <c r="E1298" s="15"/>
      <c r="F1298" s="15"/>
      <c r="G1298" s="15"/>
      <c r="H1298" s="15"/>
      <c r="I1298" s="15"/>
      <c r="J1298" s="15"/>
      <c r="K1298" s="16"/>
      <c r="L1298" s="15"/>
      <c r="M1298" s="15"/>
      <c r="N1298" s="15"/>
      <c r="O1298" s="15"/>
      <c r="P1298" s="15"/>
      <c r="Q1298" s="15"/>
      <c r="R1298" s="16"/>
      <c r="S1298" s="15"/>
      <c r="T1298" s="2"/>
      <c r="U1298" s="1"/>
      <c r="V1298" s="1"/>
      <c r="W1298" s="1"/>
      <c r="X1298" s="1"/>
      <c r="Y1298" s="1"/>
      <c r="Z1298" s="1"/>
      <c r="AA1298" s="1"/>
      <c r="AB1298" s="1"/>
      <c r="AC1298" s="1"/>
      <c r="AD1298" s="1"/>
      <c r="AE1298" s="1"/>
      <c r="AJ1298" s="2"/>
      <c r="AK1298" s="2"/>
      <c r="AQ1298" s="2"/>
    </row>
    <row r="1299" spans="1:43" s="4" customFormat="1">
      <c r="A1299" s="278"/>
      <c r="B1299" s="2"/>
      <c r="C1299" s="10"/>
      <c r="D1299" s="15"/>
      <c r="E1299" s="15"/>
      <c r="F1299" s="15"/>
      <c r="G1299" s="15"/>
      <c r="H1299" s="15"/>
      <c r="I1299" s="15"/>
      <c r="J1299" s="15"/>
      <c r="K1299" s="16"/>
      <c r="L1299" s="15"/>
      <c r="M1299" s="15"/>
      <c r="N1299" s="15"/>
      <c r="O1299" s="15"/>
      <c r="P1299" s="15"/>
      <c r="Q1299" s="15"/>
      <c r="R1299" s="16"/>
      <c r="S1299" s="15"/>
      <c r="T1299" s="2"/>
      <c r="U1299" s="1"/>
      <c r="V1299" s="1"/>
      <c r="W1299" s="1"/>
      <c r="X1299" s="1"/>
      <c r="Y1299" s="1"/>
      <c r="Z1299" s="1"/>
      <c r="AA1299" s="1"/>
      <c r="AB1299" s="1"/>
      <c r="AC1299" s="1"/>
      <c r="AD1299" s="1"/>
      <c r="AE1299" s="1"/>
      <c r="AJ1299" s="2"/>
      <c r="AK1299" s="2"/>
      <c r="AQ1299" s="2"/>
    </row>
    <row r="1300" spans="1:43" s="4" customFormat="1">
      <c r="A1300" s="278"/>
      <c r="B1300" s="2"/>
      <c r="C1300" s="10"/>
      <c r="D1300" s="15"/>
      <c r="E1300" s="15"/>
      <c r="F1300" s="15"/>
      <c r="G1300" s="15"/>
      <c r="H1300" s="15"/>
      <c r="I1300" s="15"/>
      <c r="J1300" s="15"/>
      <c r="K1300" s="16"/>
      <c r="L1300" s="15"/>
      <c r="M1300" s="15"/>
      <c r="N1300" s="15"/>
      <c r="O1300" s="15"/>
      <c r="P1300" s="15"/>
      <c r="Q1300" s="15"/>
      <c r="R1300" s="16"/>
      <c r="S1300" s="15"/>
      <c r="T1300" s="2"/>
      <c r="U1300" s="1"/>
      <c r="V1300" s="1"/>
      <c r="W1300" s="1"/>
      <c r="X1300" s="1"/>
      <c r="Y1300" s="1"/>
      <c r="Z1300" s="1"/>
      <c r="AA1300" s="1"/>
      <c r="AB1300" s="1"/>
      <c r="AC1300" s="1"/>
      <c r="AD1300" s="1"/>
      <c r="AE1300" s="1"/>
      <c r="AJ1300" s="2"/>
      <c r="AK1300" s="2"/>
      <c r="AQ1300" s="2"/>
    </row>
    <row r="1301" spans="1:43" s="4" customFormat="1">
      <c r="A1301" s="278"/>
      <c r="B1301" s="2"/>
      <c r="C1301" s="10"/>
      <c r="D1301" s="15"/>
      <c r="E1301" s="15"/>
      <c r="F1301" s="15"/>
      <c r="G1301" s="15"/>
      <c r="H1301" s="15"/>
      <c r="I1301" s="15"/>
      <c r="J1301" s="15"/>
      <c r="K1301" s="16"/>
      <c r="L1301" s="15"/>
      <c r="M1301" s="15"/>
      <c r="N1301" s="15"/>
      <c r="O1301" s="15"/>
      <c r="P1301" s="15"/>
      <c r="Q1301" s="15"/>
      <c r="R1301" s="16"/>
      <c r="S1301" s="15"/>
      <c r="T1301" s="2"/>
      <c r="U1301" s="1"/>
      <c r="V1301" s="1"/>
      <c r="W1301" s="1"/>
      <c r="X1301" s="1"/>
      <c r="Y1301" s="1"/>
      <c r="Z1301" s="1"/>
      <c r="AA1301" s="1"/>
      <c r="AB1301" s="1"/>
      <c r="AC1301" s="1"/>
      <c r="AD1301" s="1"/>
      <c r="AE1301" s="1"/>
      <c r="AJ1301" s="2"/>
      <c r="AK1301" s="2"/>
      <c r="AQ1301" s="2"/>
    </row>
    <row r="1302" spans="1:43" s="4" customFormat="1">
      <c r="A1302" s="278"/>
      <c r="B1302" s="2"/>
      <c r="C1302" s="10"/>
      <c r="D1302" s="15"/>
      <c r="E1302" s="15"/>
      <c r="F1302" s="15"/>
      <c r="G1302" s="15"/>
      <c r="H1302" s="15"/>
      <c r="I1302" s="15"/>
      <c r="J1302" s="15"/>
      <c r="K1302" s="16"/>
      <c r="L1302" s="15"/>
      <c r="M1302" s="15"/>
      <c r="N1302" s="15"/>
      <c r="O1302" s="15"/>
      <c r="P1302" s="15"/>
      <c r="Q1302" s="15"/>
      <c r="R1302" s="16"/>
      <c r="S1302" s="15"/>
      <c r="T1302" s="2"/>
      <c r="U1302" s="1"/>
      <c r="V1302" s="1"/>
      <c r="W1302" s="1"/>
      <c r="X1302" s="1"/>
      <c r="Y1302" s="1"/>
      <c r="Z1302" s="1"/>
      <c r="AA1302" s="1"/>
      <c r="AB1302" s="1"/>
      <c r="AC1302" s="1"/>
      <c r="AD1302" s="1"/>
      <c r="AE1302" s="1"/>
      <c r="AJ1302" s="2"/>
      <c r="AK1302" s="2"/>
      <c r="AQ1302" s="2"/>
    </row>
    <row r="1303" spans="1:43" s="4" customFormat="1">
      <c r="A1303" s="278"/>
      <c r="B1303" s="2"/>
      <c r="C1303" s="10"/>
      <c r="D1303" s="15"/>
      <c r="E1303" s="15"/>
      <c r="F1303" s="15"/>
      <c r="G1303" s="15"/>
      <c r="H1303" s="15"/>
      <c r="I1303" s="15"/>
      <c r="J1303" s="15"/>
      <c r="K1303" s="16"/>
      <c r="L1303" s="15"/>
      <c r="M1303" s="15"/>
      <c r="N1303" s="15"/>
      <c r="O1303" s="15"/>
      <c r="P1303" s="15"/>
      <c r="Q1303" s="15"/>
      <c r="R1303" s="16"/>
      <c r="S1303" s="15"/>
      <c r="T1303" s="2"/>
      <c r="U1303" s="1"/>
      <c r="V1303" s="1"/>
      <c r="W1303" s="1"/>
      <c r="X1303" s="1"/>
      <c r="Y1303" s="1"/>
      <c r="Z1303" s="1"/>
      <c r="AA1303" s="1"/>
      <c r="AB1303" s="1"/>
      <c r="AC1303" s="1"/>
      <c r="AD1303" s="1"/>
      <c r="AE1303" s="1"/>
      <c r="AJ1303" s="2"/>
      <c r="AK1303" s="2"/>
      <c r="AQ1303" s="2"/>
    </row>
    <row r="1304" spans="1:43" s="4" customFormat="1">
      <c r="A1304" s="278"/>
      <c r="B1304" s="2"/>
      <c r="C1304" s="10"/>
      <c r="D1304" s="15"/>
      <c r="E1304" s="15"/>
      <c r="F1304" s="15"/>
      <c r="G1304" s="15"/>
      <c r="H1304" s="15"/>
      <c r="I1304" s="15"/>
      <c r="J1304" s="15"/>
      <c r="K1304" s="16"/>
      <c r="L1304" s="15"/>
      <c r="M1304" s="15"/>
      <c r="N1304" s="15"/>
      <c r="O1304" s="15"/>
      <c r="P1304" s="15"/>
      <c r="Q1304" s="15"/>
      <c r="R1304" s="16"/>
      <c r="S1304" s="15"/>
      <c r="T1304" s="2"/>
      <c r="U1304" s="1"/>
      <c r="V1304" s="1"/>
      <c r="W1304" s="1"/>
      <c r="X1304" s="1"/>
      <c r="Y1304" s="1"/>
      <c r="Z1304" s="1"/>
      <c r="AA1304" s="1"/>
      <c r="AB1304" s="1"/>
      <c r="AC1304" s="1"/>
      <c r="AD1304" s="1"/>
      <c r="AE1304" s="1"/>
      <c r="AJ1304" s="2"/>
      <c r="AK1304" s="2"/>
      <c r="AQ1304" s="2"/>
    </row>
    <row r="1305" spans="1:43" s="4" customFormat="1">
      <c r="A1305" s="278"/>
      <c r="B1305" s="2"/>
      <c r="C1305" s="10"/>
      <c r="D1305" s="15"/>
      <c r="E1305" s="15"/>
      <c r="F1305" s="15"/>
      <c r="G1305" s="15"/>
      <c r="H1305" s="15"/>
      <c r="I1305" s="15"/>
      <c r="J1305" s="15"/>
      <c r="K1305" s="16"/>
      <c r="L1305" s="15"/>
      <c r="M1305" s="15"/>
      <c r="N1305" s="15"/>
      <c r="O1305" s="15"/>
      <c r="P1305" s="15"/>
      <c r="Q1305" s="15"/>
      <c r="R1305" s="16"/>
      <c r="S1305" s="15"/>
      <c r="T1305" s="2"/>
      <c r="U1305" s="1"/>
      <c r="V1305" s="1"/>
      <c r="W1305" s="1"/>
      <c r="X1305" s="1"/>
      <c r="Y1305" s="1"/>
      <c r="Z1305" s="1"/>
      <c r="AA1305" s="1"/>
      <c r="AB1305" s="1"/>
      <c r="AC1305" s="1"/>
      <c r="AD1305" s="1"/>
      <c r="AE1305" s="1"/>
      <c r="AJ1305" s="2"/>
      <c r="AK1305" s="2"/>
      <c r="AQ1305" s="2"/>
    </row>
    <row r="1306" spans="1:43" s="4" customFormat="1">
      <c r="A1306" s="278"/>
      <c r="B1306" s="2"/>
      <c r="C1306" s="10"/>
      <c r="D1306" s="15"/>
      <c r="E1306" s="15"/>
      <c r="F1306" s="15"/>
      <c r="G1306" s="15"/>
      <c r="H1306" s="15"/>
      <c r="I1306" s="15"/>
      <c r="J1306" s="15"/>
      <c r="K1306" s="16"/>
      <c r="L1306" s="15"/>
      <c r="M1306" s="15"/>
      <c r="N1306" s="15"/>
      <c r="O1306" s="15"/>
      <c r="P1306" s="15"/>
      <c r="Q1306" s="15"/>
      <c r="R1306" s="16"/>
      <c r="S1306" s="15"/>
      <c r="T1306" s="2"/>
      <c r="U1306" s="1"/>
      <c r="V1306" s="1"/>
      <c r="W1306" s="1"/>
      <c r="X1306" s="1"/>
      <c r="Y1306" s="1"/>
      <c r="Z1306" s="1"/>
      <c r="AA1306" s="1"/>
      <c r="AB1306" s="1"/>
      <c r="AC1306" s="1"/>
      <c r="AD1306" s="1"/>
      <c r="AE1306" s="1"/>
      <c r="AJ1306" s="2"/>
      <c r="AK1306" s="2"/>
      <c r="AQ1306" s="2"/>
    </row>
    <row r="1307" spans="1:43" s="4" customFormat="1">
      <c r="A1307" s="278"/>
      <c r="B1307" s="2"/>
      <c r="C1307" s="10"/>
      <c r="D1307" s="15"/>
      <c r="E1307" s="15"/>
      <c r="F1307" s="15"/>
      <c r="G1307" s="15"/>
      <c r="H1307" s="15"/>
      <c r="I1307" s="15"/>
      <c r="J1307" s="15"/>
      <c r="K1307" s="16"/>
      <c r="L1307" s="15"/>
      <c r="M1307" s="15"/>
      <c r="N1307" s="15"/>
      <c r="O1307" s="15"/>
      <c r="P1307" s="15"/>
      <c r="Q1307" s="15"/>
      <c r="R1307" s="16"/>
      <c r="S1307" s="15"/>
      <c r="T1307" s="2"/>
      <c r="U1307" s="1"/>
      <c r="V1307" s="1"/>
      <c r="W1307" s="1"/>
      <c r="X1307" s="1"/>
      <c r="Y1307" s="1"/>
      <c r="Z1307" s="1"/>
      <c r="AA1307" s="1"/>
      <c r="AB1307" s="1"/>
      <c r="AC1307" s="1"/>
      <c r="AD1307" s="1"/>
      <c r="AE1307" s="1"/>
      <c r="AJ1307" s="2"/>
      <c r="AK1307" s="2"/>
      <c r="AQ1307" s="2"/>
    </row>
    <row r="1308" spans="1:43" s="4" customFormat="1">
      <c r="A1308" s="278"/>
      <c r="B1308" s="2"/>
      <c r="C1308" s="10"/>
      <c r="D1308" s="15"/>
      <c r="E1308" s="15"/>
      <c r="F1308" s="15"/>
      <c r="G1308" s="15"/>
      <c r="H1308" s="15"/>
      <c r="I1308" s="15"/>
      <c r="J1308" s="15"/>
      <c r="K1308" s="16"/>
      <c r="L1308" s="15"/>
      <c r="M1308" s="15"/>
      <c r="N1308" s="15"/>
      <c r="O1308" s="15"/>
      <c r="P1308" s="15"/>
      <c r="Q1308" s="15"/>
      <c r="R1308" s="16"/>
      <c r="S1308" s="15"/>
      <c r="T1308" s="2"/>
      <c r="U1308" s="1"/>
      <c r="V1308" s="1"/>
      <c r="W1308" s="1"/>
      <c r="X1308" s="1"/>
      <c r="Y1308" s="1"/>
      <c r="Z1308" s="1"/>
      <c r="AA1308" s="1"/>
      <c r="AB1308" s="1"/>
      <c r="AC1308" s="1"/>
      <c r="AD1308" s="1"/>
      <c r="AE1308" s="1"/>
      <c r="AJ1308" s="2"/>
      <c r="AK1308" s="2"/>
      <c r="AQ1308" s="2"/>
    </row>
    <row r="1309" spans="1:43" s="4" customFormat="1">
      <c r="A1309" s="278"/>
      <c r="B1309" s="2"/>
      <c r="C1309" s="10"/>
      <c r="D1309" s="15"/>
      <c r="E1309" s="15"/>
      <c r="F1309" s="15"/>
      <c r="G1309" s="15"/>
      <c r="H1309" s="15"/>
      <c r="I1309" s="15"/>
      <c r="J1309" s="15"/>
      <c r="K1309" s="16"/>
      <c r="L1309" s="15"/>
      <c r="M1309" s="15"/>
      <c r="N1309" s="15"/>
      <c r="O1309" s="15"/>
      <c r="P1309" s="15"/>
      <c r="Q1309" s="15"/>
      <c r="R1309" s="16"/>
      <c r="S1309" s="15"/>
      <c r="T1309" s="2"/>
      <c r="U1309" s="1"/>
      <c r="V1309" s="1"/>
      <c r="W1309" s="1"/>
      <c r="X1309" s="1"/>
      <c r="Y1309" s="1"/>
      <c r="Z1309" s="1"/>
      <c r="AA1309" s="1"/>
      <c r="AB1309" s="1"/>
      <c r="AC1309" s="1"/>
      <c r="AD1309" s="1"/>
      <c r="AE1309" s="1"/>
      <c r="AJ1309" s="2"/>
      <c r="AK1309" s="2"/>
      <c r="AQ1309" s="2"/>
    </row>
    <row r="1310" spans="1:43" s="4" customFormat="1">
      <c r="A1310" s="278"/>
      <c r="B1310" s="2"/>
      <c r="C1310" s="10"/>
      <c r="D1310" s="15"/>
      <c r="E1310" s="15"/>
      <c r="F1310" s="15"/>
      <c r="G1310" s="15"/>
      <c r="H1310" s="15"/>
      <c r="I1310" s="15"/>
      <c r="J1310" s="15"/>
      <c r="K1310" s="16"/>
      <c r="L1310" s="15"/>
      <c r="M1310" s="15"/>
      <c r="N1310" s="15"/>
      <c r="O1310" s="15"/>
      <c r="P1310" s="15"/>
      <c r="Q1310" s="15"/>
      <c r="R1310" s="16"/>
      <c r="S1310" s="15"/>
      <c r="T1310" s="2"/>
      <c r="U1310" s="1"/>
      <c r="V1310" s="1"/>
      <c r="W1310" s="1"/>
      <c r="X1310" s="1"/>
      <c r="Y1310" s="1"/>
      <c r="Z1310" s="1"/>
      <c r="AA1310" s="1"/>
      <c r="AB1310" s="1"/>
      <c r="AC1310" s="1"/>
      <c r="AD1310" s="1"/>
      <c r="AE1310" s="1"/>
      <c r="AJ1310" s="2"/>
      <c r="AK1310" s="2"/>
      <c r="AQ1310" s="2"/>
    </row>
    <row r="1311" spans="1:43" s="4" customFormat="1">
      <c r="A1311" s="278"/>
      <c r="B1311" s="2"/>
      <c r="C1311" s="10"/>
      <c r="D1311" s="15"/>
      <c r="E1311" s="15"/>
      <c r="F1311" s="15"/>
      <c r="G1311" s="15"/>
      <c r="H1311" s="15"/>
      <c r="I1311" s="15"/>
      <c r="J1311" s="15"/>
      <c r="K1311" s="16"/>
      <c r="L1311" s="15"/>
      <c r="M1311" s="15"/>
      <c r="N1311" s="15"/>
      <c r="O1311" s="15"/>
      <c r="P1311" s="15"/>
      <c r="Q1311" s="15"/>
      <c r="R1311" s="16"/>
      <c r="S1311" s="15"/>
      <c r="T1311" s="2"/>
      <c r="U1311" s="1"/>
      <c r="V1311" s="1"/>
      <c r="W1311" s="1"/>
      <c r="X1311" s="1"/>
      <c r="Y1311" s="1"/>
      <c r="Z1311" s="1"/>
      <c r="AA1311" s="1"/>
      <c r="AB1311" s="1"/>
      <c r="AC1311" s="1"/>
      <c r="AD1311" s="1"/>
      <c r="AE1311" s="1"/>
      <c r="AJ1311" s="2"/>
      <c r="AK1311" s="2"/>
      <c r="AQ1311" s="2"/>
    </row>
    <row r="1312" spans="1:43" s="4" customFormat="1">
      <c r="A1312" s="278"/>
      <c r="B1312" s="2"/>
      <c r="C1312" s="10"/>
      <c r="D1312" s="15"/>
      <c r="E1312" s="15"/>
      <c r="F1312" s="15"/>
      <c r="G1312" s="15"/>
      <c r="H1312" s="15"/>
      <c r="I1312" s="15"/>
      <c r="J1312" s="15"/>
      <c r="K1312" s="16"/>
      <c r="L1312" s="15"/>
      <c r="M1312" s="15"/>
      <c r="N1312" s="15"/>
      <c r="O1312" s="15"/>
      <c r="P1312" s="15"/>
      <c r="Q1312" s="15"/>
      <c r="R1312" s="16"/>
      <c r="S1312" s="15"/>
      <c r="T1312" s="2"/>
      <c r="U1312" s="1"/>
      <c r="V1312" s="1"/>
      <c r="W1312" s="1"/>
      <c r="X1312" s="1"/>
      <c r="Y1312" s="1"/>
      <c r="Z1312" s="1"/>
      <c r="AA1312" s="1"/>
      <c r="AB1312" s="1"/>
      <c r="AC1312" s="1"/>
      <c r="AD1312" s="1"/>
      <c r="AE1312" s="1"/>
      <c r="AJ1312" s="2"/>
      <c r="AK1312" s="2"/>
      <c r="AQ1312" s="2"/>
    </row>
    <row r="1313" spans="1:43" s="4" customFormat="1">
      <c r="A1313" s="278"/>
      <c r="B1313" s="2"/>
      <c r="C1313" s="10"/>
      <c r="D1313" s="15"/>
      <c r="E1313" s="15"/>
      <c r="F1313" s="15"/>
      <c r="G1313" s="15"/>
      <c r="H1313" s="15"/>
      <c r="I1313" s="15"/>
      <c r="J1313" s="15"/>
      <c r="K1313" s="16"/>
      <c r="L1313" s="15"/>
      <c r="M1313" s="15"/>
      <c r="N1313" s="15"/>
      <c r="O1313" s="15"/>
      <c r="P1313" s="15"/>
      <c r="Q1313" s="15"/>
      <c r="R1313" s="16"/>
      <c r="S1313" s="15"/>
      <c r="T1313" s="2"/>
      <c r="U1313" s="1"/>
      <c r="V1313" s="1"/>
      <c r="W1313" s="1"/>
      <c r="X1313" s="1"/>
      <c r="Y1313" s="1"/>
      <c r="Z1313" s="1"/>
      <c r="AA1313" s="1"/>
      <c r="AB1313" s="1"/>
      <c r="AC1313" s="1"/>
      <c r="AD1313" s="1"/>
      <c r="AE1313" s="1"/>
      <c r="AJ1313" s="2"/>
      <c r="AK1313" s="2"/>
      <c r="AQ1313" s="2"/>
    </row>
    <row r="1314" spans="1:43" s="4" customFormat="1">
      <c r="A1314" s="278"/>
      <c r="B1314" s="2"/>
      <c r="C1314" s="10"/>
      <c r="D1314" s="15"/>
      <c r="E1314" s="15"/>
      <c r="F1314" s="15"/>
      <c r="G1314" s="15"/>
      <c r="H1314" s="15"/>
      <c r="I1314" s="15"/>
      <c r="J1314" s="15"/>
      <c r="K1314" s="16"/>
      <c r="L1314" s="15"/>
      <c r="M1314" s="15"/>
      <c r="N1314" s="15"/>
      <c r="O1314" s="15"/>
      <c r="P1314" s="15"/>
      <c r="Q1314" s="15"/>
      <c r="R1314" s="16"/>
      <c r="S1314" s="15"/>
      <c r="T1314" s="2"/>
      <c r="U1314" s="1"/>
      <c r="V1314" s="1"/>
      <c r="W1314" s="1"/>
      <c r="X1314" s="1"/>
      <c r="Y1314" s="1"/>
      <c r="Z1314" s="1"/>
      <c r="AA1314" s="1"/>
      <c r="AB1314" s="1"/>
      <c r="AC1314" s="1"/>
      <c r="AD1314" s="1"/>
      <c r="AE1314" s="1"/>
      <c r="AJ1314" s="2"/>
      <c r="AK1314" s="2"/>
      <c r="AQ1314" s="2"/>
    </row>
    <row r="1315" spans="1:43" s="4" customFormat="1">
      <c r="A1315" s="278"/>
      <c r="B1315" s="2"/>
      <c r="C1315" s="10"/>
      <c r="D1315" s="15"/>
      <c r="E1315" s="15"/>
      <c r="F1315" s="15"/>
      <c r="G1315" s="15"/>
      <c r="H1315" s="15"/>
      <c r="I1315" s="15"/>
      <c r="J1315" s="15"/>
      <c r="K1315" s="16"/>
      <c r="L1315" s="15"/>
      <c r="M1315" s="15"/>
      <c r="N1315" s="15"/>
      <c r="O1315" s="15"/>
      <c r="P1315" s="15"/>
      <c r="Q1315" s="15"/>
      <c r="R1315" s="16"/>
      <c r="S1315" s="15"/>
      <c r="T1315" s="2"/>
      <c r="U1315" s="1"/>
      <c r="V1315" s="1"/>
      <c r="W1315" s="1"/>
      <c r="X1315" s="1"/>
      <c r="Y1315" s="1"/>
      <c r="Z1315" s="1"/>
      <c r="AA1315" s="1"/>
      <c r="AB1315" s="1"/>
      <c r="AC1315" s="1"/>
      <c r="AD1315" s="1"/>
      <c r="AE1315" s="1"/>
      <c r="AJ1315" s="2"/>
      <c r="AK1315" s="2"/>
      <c r="AQ1315" s="2"/>
    </row>
    <row r="1316" spans="1:43" s="4" customFormat="1">
      <c r="A1316" s="278"/>
      <c r="B1316" s="2"/>
      <c r="C1316" s="10"/>
      <c r="D1316" s="15"/>
      <c r="E1316" s="15"/>
      <c r="F1316" s="15"/>
      <c r="G1316" s="15"/>
      <c r="H1316" s="15"/>
      <c r="I1316" s="15"/>
      <c r="J1316" s="15"/>
      <c r="K1316" s="16"/>
      <c r="L1316" s="15"/>
      <c r="M1316" s="15"/>
      <c r="N1316" s="15"/>
      <c r="O1316" s="15"/>
      <c r="P1316" s="15"/>
      <c r="Q1316" s="15"/>
      <c r="R1316" s="16"/>
      <c r="S1316" s="15"/>
      <c r="T1316" s="2"/>
      <c r="U1316" s="1"/>
      <c r="V1316" s="1"/>
      <c r="W1316" s="1"/>
      <c r="X1316" s="1"/>
      <c r="Y1316" s="1"/>
      <c r="Z1316" s="1"/>
      <c r="AA1316" s="1"/>
      <c r="AB1316" s="1"/>
      <c r="AC1316" s="1"/>
      <c r="AD1316" s="1"/>
      <c r="AE1316" s="1"/>
      <c r="AJ1316" s="2"/>
      <c r="AK1316" s="2"/>
      <c r="AQ1316" s="2"/>
    </row>
    <row r="1317" spans="1:43" s="4" customFormat="1">
      <c r="A1317" s="278"/>
      <c r="B1317" s="2"/>
      <c r="C1317" s="10"/>
      <c r="D1317" s="15"/>
      <c r="E1317" s="15"/>
      <c r="F1317" s="15"/>
      <c r="G1317" s="15"/>
      <c r="H1317" s="15"/>
      <c r="I1317" s="15"/>
      <c r="J1317" s="15"/>
      <c r="K1317" s="16"/>
      <c r="L1317" s="15"/>
      <c r="M1317" s="15"/>
      <c r="N1317" s="15"/>
      <c r="O1317" s="15"/>
      <c r="P1317" s="15"/>
      <c r="Q1317" s="15"/>
      <c r="R1317" s="16"/>
      <c r="S1317" s="15"/>
      <c r="T1317" s="2"/>
      <c r="U1317" s="1"/>
      <c r="V1317" s="1"/>
      <c r="W1317" s="1"/>
      <c r="X1317" s="1"/>
      <c r="Y1317" s="1"/>
      <c r="Z1317" s="1"/>
      <c r="AA1317" s="1"/>
      <c r="AB1317" s="1"/>
      <c r="AC1317" s="1"/>
      <c r="AD1317" s="1"/>
      <c r="AE1317" s="1"/>
      <c r="AJ1317" s="2"/>
      <c r="AK1317" s="2"/>
      <c r="AQ1317" s="2"/>
    </row>
    <row r="1318" spans="1:43" s="4" customFormat="1">
      <c r="A1318" s="278"/>
      <c r="B1318" s="2"/>
      <c r="C1318" s="10"/>
      <c r="D1318" s="15"/>
      <c r="E1318" s="15"/>
      <c r="F1318" s="15"/>
      <c r="G1318" s="15"/>
      <c r="H1318" s="15"/>
      <c r="I1318" s="15"/>
      <c r="J1318" s="15"/>
      <c r="K1318" s="16"/>
      <c r="L1318" s="15"/>
      <c r="M1318" s="15"/>
      <c r="N1318" s="15"/>
      <c r="O1318" s="15"/>
      <c r="P1318" s="15"/>
      <c r="Q1318" s="15"/>
      <c r="R1318" s="16"/>
      <c r="S1318" s="15"/>
      <c r="T1318" s="2"/>
      <c r="U1318" s="1"/>
      <c r="V1318" s="1"/>
      <c r="W1318" s="1"/>
      <c r="X1318" s="1"/>
      <c r="Y1318" s="1"/>
      <c r="Z1318" s="1"/>
      <c r="AA1318" s="1"/>
      <c r="AB1318" s="1"/>
      <c r="AC1318" s="1"/>
      <c r="AD1318" s="1"/>
      <c r="AE1318" s="1"/>
      <c r="AJ1318" s="2"/>
      <c r="AK1318" s="2"/>
      <c r="AQ1318" s="2"/>
    </row>
    <row r="1319" spans="1:43" s="4" customFormat="1">
      <c r="A1319" s="278"/>
      <c r="B1319" s="2"/>
      <c r="C1319" s="10"/>
      <c r="D1319" s="15"/>
      <c r="E1319" s="15"/>
      <c r="F1319" s="15"/>
      <c r="G1319" s="15"/>
      <c r="H1319" s="15"/>
      <c r="I1319" s="15"/>
      <c r="J1319" s="15"/>
      <c r="K1319" s="16"/>
      <c r="L1319" s="15"/>
      <c r="M1319" s="15"/>
      <c r="N1319" s="15"/>
      <c r="O1319" s="15"/>
      <c r="P1319" s="15"/>
      <c r="Q1319" s="15"/>
      <c r="R1319" s="16"/>
      <c r="S1319" s="15"/>
      <c r="T1319" s="2"/>
      <c r="U1319" s="1"/>
      <c r="V1319" s="1"/>
      <c r="W1319" s="1"/>
      <c r="X1319" s="1"/>
      <c r="Y1319" s="1"/>
      <c r="Z1319" s="1"/>
      <c r="AA1319" s="1"/>
      <c r="AB1319" s="1"/>
      <c r="AC1319" s="1"/>
      <c r="AD1319" s="1"/>
      <c r="AE1319" s="1"/>
      <c r="AJ1319" s="2"/>
      <c r="AK1319" s="2"/>
      <c r="AQ1319" s="2"/>
    </row>
    <row r="1320" spans="1:43" s="4" customFormat="1">
      <c r="A1320" s="278"/>
      <c r="B1320" s="2"/>
      <c r="C1320" s="10"/>
      <c r="D1320" s="15"/>
      <c r="E1320" s="15"/>
      <c r="F1320" s="15"/>
      <c r="G1320" s="15"/>
      <c r="H1320" s="15"/>
      <c r="I1320" s="15"/>
      <c r="J1320" s="15"/>
      <c r="K1320" s="16"/>
      <c r="L1320" s="15"/>
      <c r="M1320" s="15"/>
      <c r="N1320" s="15"/>
      <c r="O1320" s="15"/>
      <c r="P1320" s="15"/>
      <c r="Q1320" s="15"/>
      <c r="R1320" s="16"/>
      <c r="S1320" s="15"/>
      <c r="T1320" s="2"/>
      <c r="U1320" s="1"/>
      <c r="V1320" s="1"/>
      <c r="W1320" s="1"/>
      <c r="X1320" s="1"/>
      <c r="Y1320" s="1"/>
      <c r="Z1320" s="1"/>
      <c r="AA1320" s="1"/>
      <c r="AB1320" s="1"/>
      <c r="AC1320" s="1"/>
      <c r="AD1320" s="1"/>
      <c r="AE1320" s="1"/>
      <c r="AJ1320" s="2"/>
      <c r="AK1320" s="2"/>
      <c r="AQ1320" s="2"/>
    </row>
    <row r="1321" spans="1:43" s="4" customFormat="1">
      <c r="A1321" s="278"/>
      <c r="B1321" s="2"/>
      <c r="C1321" s="10"/>
      <c r="D1321" s="15"/>
      <c r="E1321" s="15"/>
      <c r="F1321" s="15"/>
      <c r="G1321" s="15"/>
      <c r="H1321" s="15"/>
      <c r="I1321" s="15"/>
      <c r="J1321" s="15"/>
      <c r="K1321" s="16"/>
      <c r="L1321" s="15"/>
      <c r="M1321" s="15"/>
      <c r="N1321" s="15"/>
      <c r="O1321" s="15"/>
      <c r="P1321" s="15"/>
      <c r="Q1321" s="15"/>
      <c r="R1321" s="16"/>
      <c r="S1321" s="15"/>
      <c r="T1321" s="2"/>
      <c r="U1321" s="1"/>
      <c r="V1321" s="1"/>
      <c r="W1321" s="1"/>
      <c r="X1321" s="1"/>
      <c r="Y1321" s="1"/>
      <c r="Z1321" s="1"/>
      <c r="AA1321" s="1"/>
      <c r="AB1321" s="1"/>
      <c r="AC1321" s="1"/>
      <c r="AD1321" s="1"/>
      <c r="AE1321" s="1"/>
      <c r="AJ1321" s="2"/>
      <c r="AK1321" s="2"/>
      <c r="AQ1321" s="2"/>
    </row>
    <row r="1322" spans="1:43" s="4" customFormat="1">
      <c r="A1322" s="278"/>
      <c r="B1322" s="2"/>
      <c r="C1322" s="10"/>
      <c r="D1322" s="15"/>
      <c r="E1322" s="15"/>
      <c r="F1322" s="15"/>
      <c r="G1322" s="15"/>
      <c r="H1322" s="15"/>
      <c r="I1322" s="15"/>
      <c r="J1322" s="15"/>
      <c r="K1322" s="16"/>
      <c r="L1322" s="15"/>
      <c r="M1322" s="15"/>
      <c r="N1322" s="15"/>
      <c r="O1322" s="15"/>
      <c r="P1322" s="15"/>
      <c r="Q1322" s="15"/>
      <c r="R1322" s="16"/>
      <c r="S1322" s="15"/>
      <c r="T1322" s="2"/>
      <c r="U1322" s="1"/>
      <c r="V1322" s="1"/>
      <c r="W1322" s="1"/>
      <c r="X1322" s="1"/>
      <c r="Y1322" s="1"/>
      <c r="Z1322" s="1"/>
      <c r="AA1322" s="1"/>
      <c r="AB1322" s="1"/>
      <c r="AC1322" s="1"/>
      <c r="AD1322" s="1"/>
      <c r="AE1322" s="1"/>
      <c r="AJ1322" s="2"/>
      <c r="AK1322" s="2"/>
      <c r="AQ1322" s="2"/>
    </row>
    <row r="1323" spans="1:43" s="4" customFormat="1">
      <c r="A1323" s="278"/>
      <c r="B1323" s="2"/>
      <c r="C1323" s="10"/>
      <c r="D1323" s="15"/>
      <c r="E1323" s="15"/>
      <c r="F1323" s="15"/>
      <c r="G1323" s="15"/>
      <c r="H1323" s="15"/>
      <c r="I1323" s="15"/>
      <c r="J1323" s="15"/>
      <c r="K1323" s="16"/>
      <c r="L1323" s="15"/>
      <c r="M1323" s="15"/>
      <c r="N1323" s="15"/>
      <c r="O1323" s="15"/>
      <c r="P1323" s="15"/>
      <c r="Q1323" s="15"/>
      <c r="R1323" s="16"/>
      <c r="S1323" s="15"/>
      <c r="T1323" s="2"/>
      <c r="U1323" s="1"/>
      <c r="V1323" s="1"/>
      <c r="W1323" s="1"/>
      <c r="X1323" s="1"/>
      <c r="Y1323" s="1"/>
      <c r="Z1323" s="1"/>
      <c r="AA1323" s="1"/>
      <c r="AB1323" s="1"/>
      <c r="AC1323" s="1"/>
      <c r="AD1323" s="1"/>
      <c r="AE1323" s="1"/>
      <c r="AJ1323" s="2"/>
      <c r="AK1323" s="2"/>
      <c r="AQ1323" s="2"/>
    </row>
    <row r="1324" spans="1:43" s="4" customFormat="1">
      <c r="A1324" s="278"/>
      <c r="B1324" s="2"/>
      <c r="C1324" s="10"/>
      <c r="D1324" s="15"/>
      <c r="E1324" s="15"/>
      <c r="F1324" s="15"/>
      <c r="G1324" s="15"/>
      <c r="H1324" s="15"/>
      <c r="I1324" s="15"/>
      <c r="J1324" s="15"/>
      <c r="K1324" s="16"/>
      <c r="L1324" s="15"/>
      <c r="M1324" s="15"/>
      <c r="N1324" s="15"/>
      <c r="O1324" s="15"/>
      <c r="P1324" s="15"/>
      <c r="Q1324" s="15"/>
      <c r="R1324" s="16"/>
      <c r="S1324" s="15"/>
      <c r="T1324" s="2"/>
      <c r="U1324" s="1"/>
      <c r="V1324" s="1"/>
      <c r="W1324" s="1"/>
      <c r="X1324" s="1"/>
      <c r="Y1324" s="1"/>
      <c r="Z1324" s="1"/>
      <c r="AA1324" s="1"/>
      <c r="AB1324" s="1"/>
      <c r="AC1324" s="1"/>
      <c r="AD1324" s="1"/>
      <c r="AE1324" s="1"/>
      <c r="AJ1324" s="2"/>
      <c r="AK1324" s="2"/>
      <c r="AQ1324" s="2"/>
    </row>
    <row r="1325" spans="1:43" s="4" customFormat="1">
      <c r="A1325" s="278"/>
      <c r="B1325" s="2"/>
      <c r="C1325" s="10"/>
      <c r="D1325" s="15"/>
      <c r="E1325" s="15"/>
      <c r="F1325" s="15"/>
      <c r="G1325" s="15"/>
      <c r="H1325" s="15"/>
      <c r="I1325" s="15"/>
      <c r="J1325" s="15"/>
      <c r="K1325" s="16"/>
      <c r="L1325" s="15"/>
      <c r="M1325" s="15"/>
      <c r="N1325" s="15"/>
      <c r="O1325" s="15"/>
      <c r="P1325" s="15"/>
      <c r="Q1325" s="15"/>
      <c r="R1325" s="16"/>
      <c r="S1325" s="15"/>
      <c r="T1325" s="2"/>
      <c r="U1325" s="1"/>
      <c r="V1325" s="1"/>
      <c r="W1325" s="1"/>
      <c r="X1325" s="1"/>
      <c r="Y1325" s="1"/>
      <c r="Z1325" s="1"/>
      <c r="AA1325" s="1"/>
      <c r="AB1325" s="1"/>
      <c r="AC1325" s="1"/>
      <c r="AD1325" s="1"/>
      <c r="AE1325" s="1"/>
      <c r="AJ1325" s="2"/>
      <c r="AK1325" s="2"/>
      <c r="AQ1325" s="2"/>
    </row>
    <row r="1326" spans="1:43" s="4" customFormat="1">
      <c r="A1326" s="278"/>
      <c r="B1326" s="2"/>
      <c r="C1326" s="10"/>
      <c r="D1326" s="15"/>
      <c r="E1326" s="15"/>
      <c r="F1326" s="15"/>
      <c r="G1326" s="15"/>
      <c r="H1326" s="15"/>
      <c r="I1326" s="15"/>
      <c r="J1326" s="15"/>
      <c r="K1326" s="16"/>
      <c r="L1326" s="15"/>
      <c r="M1326" s="15"/>
      <c r="N1326" s="15"/>
      <c r="O1326" s="15"/>
      <c r="P1326" s="15"/>
      <c r="Q1326" s="15"/>
      <c r="R1326" s="16"/>
      <c r="S1326" s="15"/>
      <c r="T1326" s="2"/>
      <c r="U1326" s="1"/>
      <c r="V1326" s="1"/>
      <c r="W1326" s="1"/>
      <c r="X1326" s="1"/>
      <c r="Y1326" s="1"/>
      <c r="Z1326" s="1"/>
      <c r="AA1326" s="1"/>
      <c r="AB1326" s="1"/>
      <c r="AC1326" s="1"/>
      <c r="AD1326" s="1"/>
      <c r="AE1326" s="1"/>
      <c r="AJ1326" s="2"/>
      <c r="AK1326" s="2"/>
      <c r="AQ1326" s="2"/>
    </row>
    <row r="1327" spans="1:43" s="4" customFormat="1">
      <c r="A1327" s="278"/>
      <c r="B1327" s="2"/>
      <c r="C1327" s="10"/>
      <c r="D1327" s="15"/>
      <c r="E1327" s="15"/>
      <c r="F1327" s="15"/>
      <c r="G1327" s="15"/>
      <c r="H1327" s="15"/>
      <c r="I1327" s="15"/>
      <c r="J1327" s="15"/>
      <c r="K1327" s="16"/>
      <c r="L1327" s="15"/>
      <c r="M1327" s="15"/>
      <c r="N1327" s="15"/>
      <c r="O1327" s="15"/>
      <c r="P1327" s="15"/>
      <c r="Q1327" s="15"/>
      <c r="R1327" s="16"/>
      <c r="S1327" s="15"/>
      <c r="T1327" s="2"/>
      <c r="U1327" s="1"/>
      <c r="V1327" s="1"/>
      <c r="W1327" s="1"/>
      <c r="X1327" s="1"/>
      <c r="Y1327" s="1"/>
      <c r="Z1327" s="1"/>
      <c r="AA1327" s="1"/>
      <c r="AB1327" s="1"/>
      <c r="AC1327" s="1"/>
      <c r="AD1327" s="1"/>
      <c r="AE1327" s="1"/>
      <c r="AJ1327" s="2"/>
      <c r="AK1327" s="2"/>
      <c r="AQ1327" s="2"/>
    </row>
    <row r="1328" spans="1:43" s="4" customFormat="1">
      <c r="A1328" s="278"/>
      <c r="B1328" s="2"/>
      <c r="C1328" s="10"/>
      <c r="D1328" s="15"/>
      <c r="E1328" s="15"/>
      <c r="F1328" s="15"/>
      <c r="G1328" s="15"/>
      <c r="H1328" s="15"/>
      <c r="I1328" s="15"/>
      <c r="J1328" s="15"/>
      <c r="K1328" s="16"/>
      <c r="L1328" s="15"/>
      <c r="M1328" s="15"/>
      <c r="N1328" s="15"/>
      <c r="O1328" s="15"/>
      <c r="P1328" s="15"/>
      <c r="Q1328" s="15"/>
      <c r="R1328" s="16"/>
      <c r="S1328" s="15"/>
      <c r="T1328" s="2"/>
      <c r="U1328" s="1"/>
      <c r="V1328" s="1"/>
      <c r="W1328" s="1"/>
      <c r="X1328" s="1"/>
      <c r="Y1328" s="1"/>
      <c r="Z1328" s="1"/>
      <c r="AA1328" s="1"/>
      <c r="AB1328" s="1"/>
      <c r="AC1328" s="1"/>
      <c r="AD1328" s="1"/>
      <c r="AE1328" s="1"/>
      <c r="AJ1328" s="2"/>
      <c r="AK1328" s="2"/>
      <c r="AQ1328" s="2"/>
    </row>
    <row r="1329" spans="1:43" s="4" customFormat="1">
      <c r="A1329" s="278"/>
      <c r="B1329" s="2"/>
      <c r="C1329" s="10"/>
      <c r="D1329" s="15"/>
      <c r="E1329" s="15"/>
      <c r="F1329" s="15"/>
      <c r="G1329" s="15"/>
      <c r="H1329" s="15"/>
      <c r="I1329" s="15"/>
      <c r="J1329" s="15"/>
      <c r="K1329" s="16"/>
      <c r="L1329" s="15"/>
      <c r="M1329" s="15"/>
      <c r="N1329" s="15"/>
      <c r="O1329" s="15"/>
      <c r="P1329" s="15"/>
      <c r="Q1329" s="15"/>
      <c r="R1329" s="16"/>
      <c r="S1329" s="15"/>
      <c r="T1329" s="2"/>
      <c r="U1329" s="1"/>
      <c r="V1329" s="1"/>
      <c r="W1329" s="1"/>
      <c r="X1329" s="1"/>
      <c r="Y1329" s="1"/>
      <c r="Z1329" s="1"/>
      <c r="AA1329" s="1"/>
      <c r="AB1329" s="1"/>
      <c r="AC1329" s="1"/>
      <c r="AD1329" s="1"/>
      <c r="AE1329" s="1"/>
      <c r="AJ1329" s="2"/>
      <c r="AK1329" s="2"/>
      <c r="AQ1329" s="2"/>
    </row>
    <row r="1330" spans="1:43" s="4" customFormat="1">
      <c r="A1330" s="278"/>
      <c r="B1330" s="2"/>
      <c r="C1330" s="10"/>
      <c r="D1330" s="15"/>
      <c r="E1330" s="15"/>
      <c r="F1330" s="15"/>
      <c r="G1330" s="15"/>
      <c r="H1330" s="15"/>
      <c r="I1330" s="15"/>
      <c r="J1330" s="15"/>
      <c r="K1330" s="16"/>
      <c r="L1330" s="15"/>
      <c r="M1330" s="15"/>
      <c r="N1330" s="15"/>
      <c r="O1330" s="15"/>
      <c r="P1330" s="15"/>
      <c r="Q1330" s="15"/>
      <c r="R1330" s="16"/>
      <c r="S1330" s="15"/>
      <c r="T1330" s="2"/>
      <c r="U1330" s="1"/>
      <c r="V1330" s="1"/>
      <c r="W1330" s="1"/>
      <c r="X1330" s="1"/>
      <c r="Y1330" s="1"/>
      <c r="Z1330" s="1"/>
      <c r="AA1330" s="1"/>
      <c r="AB1330" s="1"/>
      <c r="AC1330" s="1"/>
      <c r="AD1330" s="1"/>
      <c r="AE1330" s="1"/>
      <c r="AJ1330" s="2"/>
      <c r="AK1330" s="2"/>
      <c r="AQ1330" s="2"/>
    </row>
    <row r="1331" spans="1:43" s="4" customFormat="1">
      <c r="A1331" s="278"/>
      <c r="B1331" s="2"/>
      <c r="C1331" s="10"/>
      <c r="D1331" s="15"/>
      <c r="E1331" s="15"/>
      <c r="F1331" s="15"/>
      <c r="G1331" s="15"/>
      <c r="H1331" s="15"/>
      <c r="I1331" s="15"/>
      <c r="J1331" s="15"/>
      <c r="K1331" s="16"/>
      <c r="L1331" s="15"/>
      <c r="M1331" s="15"/>
      <c r="N1331" s="15"/>
      <c r="O1331" s="15"/>
      <c r="P1331" s="15"/>
      <c r="Q1331" s="15"/>
      <c r="R1331" s="16"/>
      <c r="S1331" s="15"/>
      <c r="T1331" s="2"/>
      <c r="U1331" s="1"/>
      <c r="V1331" s="1"/>
      <c r="W1331" s="1"/>
      <c r="X1331" s="1"/>
      <c r="Y1331" s="1"/>
      <c r="Z1331" s="1"/>
      <c r="AA1331" s="1"/>
      <c r="AB1331" s="1"/>
      <c r="AC1331" s="1"/>
      <c r="AD1331" s="1"/>
      <c r="AE1331" s="1"/>
      <c r="AJ1331" s="2"/>
      <c r="AK1331" s="2"/>
      <c r="AQ1331" s="2"/>
    </row>
    <row r="1332" spans="1:43" s="4" customFormat="1">
      <c r="A1332" s="278"/>
      <c r="B1332" s="2"/>
      <c r="C1332" s="10"/>
      <c r="D1332" s="15"/>
      <c r="E1332" s="15"/>
      <c r="F1332" s="15"/>
      <c r="G1332" s="15"/>
      <c r="H1332" s="15"/>
      <c r="I1332" s="15"/>
      <c r="J1332" s="15"/>
      <c r="K1332" s="16"/>
      <c r="L1332" s="15"/>
      <c r="M1332" s="15"/>
      <c r="N1332" s="15"/>
      <c r="O1332" s="15"/>
      <c r="P1332" s="15"/>
      <c r="Q1332" s="15"/>
      <c r="R1332" s="16"/>
      <c r="S1332" s="15"/>
      <c r="T1332" s="2"/>
      <c r="U1332" s="1"/>
      <c r="V1332" s="1"/>
      <c r="W1332" s="1"/>
      <c r="X1332" s="1"/>
      <c r="Y1332" s="1"/>
      <c r="Z1332" s="1"/>
      <c r="AA1332" s="1"/>
      <c r="AB1332" s="1"/>
      <c r="AC1332" s="1"/>
      <c r="AD1332" s="1"/>
      <c r="AE1332" s="1"/>
      <c r="AJ1332" s="2"/>
      <c r="AK1332" s="2"/>
      <c r="AQ1332" s="2"/>
    </row>
    <row r="1333" spans="1:43" s="4" customFormat="1">
      <c r="A1333" s="278"/>
      <c r="B1333" s="2"/>
      <c r="C1333" s="10"/>
      <c r="D1333" s="15"/>
      <c r="E1333" s="15"/>
      <c r="F1333" s="15"/>
      <c r="G1333" s="15"/>
      <c r="H1333" s="15"/>
      <c r="I1333" s="15"/>
      <c r="J1333" s="15"/>
      <c r="K1333" s="16"/>
      <c r="L1333" s="15"/>
      <c r="M1333" s="15"/>
      <c r="N1333" s="15"/>
      <c r="O1333" s="15"/>
      <c r="P1333" s="15"/>
      <c r="Q1333" s="15"/>
      <c r="R1333" s="16"/>
      <c r="S1333" s="15"/>
      <c r="T1333" s="2"/>
      <c r="U1333" s="1"/>
      <c r="V1333" s="1"/>
      <c r="W1333" s="1"/>
      <c r="X1333" s="1"/>
      <c r="Y1333" s="1"/>
      <c r="Z1333" s="1"/>
      <c r="AA1333" s="1"/>
      <c r="AB1333" s="1"/>
      <c r="AC1333" s="1"/>
      <c r="AD1333" s="1"/>
      <c r="AE1333" s="1"/>
      <c r="AJ1333" s="2"/>
      <c r="AK1333" s="2"/>
      <c r="AQ1333" s="2"/>
    </row>
    <row r="1334" spans="1:43" s="4" customFormat="1">
      <c r="A1334" s="278"/>
      <c r="B1334" s="2"/>
      <c r="C1334" s="10"/>
      <c r="D1334" s="15"/>
      <c r="E1334" s="15"/>
      <c r="F1334" s="15"/>
      <c r="G1334" s="15"/>
      <c r="H1334" s="15"/>
      <c r="I1334" s="15"/>
      <c r="J1334" s="15"/>
      <c r="K1334" s="16"/>
      <c r="L1334" s="15"/>
      <c r="M1334" s="15"/>
      <c r="N1334" s="15"/>
      <c r="O1334" s="15"/>
      <c r="P1334" s="15"/>
      <c r="Q1334" s="15"/>
      <c r="R1334" s="16"/>
      <c r="S1334" s="15"/>
      <c r="T1334" s="2"/>
      <c r="U1334" s="1"/>
      <c r="V1334" s="1"/>
      <c r="W1334" s="1"/>
      <c r="X1334" s="1"/>
      <c r="Y1334" s="1"/>
      <c r="Z1334" s="1"/>
      <c r="AA1334" s="1"/>
      <c r="AB1334" s="1"/>
      <c r="AC1334" s="1"/>
      <c r="AD1334" s="1"/>
      <c r="AE1334" s="1"/>
      <c r="AJ1334" s="2"/>
      <c r="AK1334" s="2"/>
      <c r="AQ1334" s="2"/>
    </row>
    <row r="1335" spans="1:43" s="4" customFormat="1">
      <c r="A1335" s="278"/>
      <c r="B1335" s="2"/>
      <c r="C1335" s="10"/>
      <c r="D1335" s="15"/>
      <c r="E1335" s="15"/>
      <c r="F1335" s="15"/>
      <c r="G1335" s="15"/>
      <c r="H1335" s="15"/>
      <c r="I1335" s="15"/>
      <c r="J1335" s="15"/>
      <c r="K1335" s="16"/>
      <c r="L1335" s="15"/>
      <c r="M1335" s="15"/>
      <c r="N1335" s="15"/>
      <c r="O1335" s="15"/>
      <c r="P1335" s="15"/>
      <c r="Q1335" s="15"/>
      <c r="R1335" s="16"/>
      <c r="S1335" s="15"/>
      <c r="T1335" s="2"/>
      <c r="U1335" s="1"/>
      <c r="V1335" s="1"/>
      <c r="W1335" s="1"/>
      <c r="X1335" s="1"/>
      <c r="Y1335" s="1"/>
      <c r="Z1335" s="1"/>
      <c r="AA1335" s="1"/>
      <c r="AB1335" s="1"/>
      <c r="AC1335" s="1"/>
      <c r="AD1335" s="1"/>
      <c r="AE1335" s="1"/>
      <c r="AJ1335" s="2"/>
      <c r="AK1335" s="2"/>
      <c r="AQ1335" s="2"/>
    </row>
    <row r="1336" spans="1:43" s="4" customFormat="1">
      <c r="A1336" s="278"/>
      <c r="B1336" s="2"/>
      <c r="C1336" s="10"/>
      <c r="D1336" s="15"/>
      <c r="E1336" s="15"/>
      <c r="F1336" s="15"/>
      <c r="G1336" s="15"/>
      <c r="H1336" s="15"/>
      <c r="I1336" s="15"/>
      <c r="J1336" s="15"/>
      <c r="K1336" s="16"/>
      <c r="L1336" s="15"/>
      <c r="M1336" s="15"/>
      <c r="N1336" s="15"/>
      <c r="O1336" s="15"/>
      <c r="P1336" s="15"/>
      <c r="Q1336" s="15"/>
      <c r="R1336" s="16"/>
      <c r="S1336" s="15"/>
      <c r="T1336" s="2"/>
      <c r="U1336" s="1"/>
      <c r="V1336" s="1"/>
      <c r="W1336" s="1"/>
      <c r="X1336" s="1"/>
      <c r="Y1336" s="1"/>
      <c r="Z1336" s="1"/>
      <c r="AA1336" s="1"/>
      <c r="AB1336" s="1"/>
      <c r="AC1336" s="1"/>
      <c r="AD1336" s="1"/>
      <c r="AE1336" s="1"/>
      <c r="AJ1336" s="2"/>
      <c r="AK1336" s="2"/>
      <c r="AQ1336" s="2"/>
    </row>
    <row r="1337" spans="1:43" s="4" customFormat="1">
      <c r="A1337" s="278"/>
      <c r="B1337" s="2"/>
      <c r="C1337" s="10"/>
      <c r="D1337" s="15"/>
      <c r="E1337" s="15"/>
      <c r="F1337" s="15"/>
      <c r="G1337" s="15"/>
      <c r="H1337" s="15"/>
      <c r="I1337" s="15"/>
      <c r="J1337" s="15"/>
      <c r="K1337" s="16"/>
      <c r="L1337" s="15"/>
      <c r="M1337" s="15"/>
      <c r="N1337" s="15"/>
      <c r="O1337" s="15"/>
      <c r="P1337" s="15"/>
      <c r="Q1337" s="15"/>
      <c r="R1337" s="16"/>
      <c r="S1337" s="15"/>
      <c r="T1337" s="2"/>
      <c r="U1337" s="1"/>
      <c r="V1337" s="1"/>
      <c r="W1337" s="1"/>
      <c r="X1337" s="1"/>
      <c r="Y1337" s="1"/>
      <c r="Z1337" s="1"/>
      <c r="AA1337" s="1"/>
      <c r="AB1337" s="1"/>
      <c r="AC1337" s="1"/>
      <c r="AD1337" s="1"/>
      <c r="AE1337" s="1"/>
      <c r="AJ1337" s="2"/>
      <c r="AK1337" s="2"/>
      <c r="AQ1337" s="2"/>
    </row>
    <row r="1338" spans="1:43" s="4" customFormat="1">
      <c r="A1338" s="278"/>
      <c r="B1338" s="2"/>
      <c r="C1338" s="10"/>
      <c r="D1338" s="15"/>
      <c r="E1338" s="15"/>
      <c r="F1338" s="15"/>
      <c r="G1338" s="15"/>
      <c r="H1338" s="15"/>
      <c r="I1338" s="15"/>
      <c r="J1338" s="15"/>
      <c r="K1338" s="16"/>
      <c r="L1338" s="15"/>
      <c r="M1338" s="15"/>
      <c r="N1338" s="15"/>
      <c r="O1338" s="15"/>
      <c r="P1338" s="15"/>
      <c r="Q1338" s="15"/>
      <c r="R1338" s="16"/>
      <c r="S1338" s="15"/>
      <c r="T1338" s="2"/>
      <c r="U1338" s="1"/>
      <c r="V1338" s="1"/>
      <c r="W1338" s="1"/>
      <c r="X1338" s="1"/>
      <c r="Y1338" s="1"/>
      <c r="Z1338" s="1"/>
      <c r="AA1338" s="1"/>
      <c r="AB1338" s="1"/>
      <c r="AC1338" s="1"/>
      <c r="AD1338" s="1"/>
      <c r="AE1338" s="1"/>
      <c r="AJ1338" s="2"/>
      <c r="AK1338" s="2"/>
      <c r="AQ1338" s="2"/>
    </row>
    <row r="1339" spans="1:43" s="4" customFormat="1">
      <c r="A1339" s="278"/>
      <c r="B1339" s="2"/>
      <c r="C1339" s="10"/>
      <c r="D1339" s="15"/>
      <c r="E1339" s="15"/>
      <c r="F1339" s="15"/>
      <c r="G1339" s="15"/>
      <c r="H1339" s="15"/>
      <c r="I1339" s="15"/>
      <c r="J1339" s="15"/>
      <c r="K1339" s="16"/>
      <c r="L1339" s="15"/>
      <c r="M1339" s="15"/>
      <c r="N1339" s="15"/>
      <c r="O1339" s="15"/>
      <c r="P1339" s="15"/>
      <c r="Q1339" s="15"/>
      <c r="R1339" s="16"/>
      <c r="S1339" s="15"/>
      <c r="T1339" s="2"/>
      <c r="U1339" s="1"/>
      <c r="V1339" s="1"/>
      <c r="W1339" s="1"/>
      <c r="X1339" s="1"/>
      <c r="Y1339" s="1"/>
      <c r="Z1339" s="1"/>
      <c r="AA1339" s="1"/>
      <c r="AB1339" s="1"/>
      <c r="AC1339" s="1"/>
      <c r="AD1339" s="1"/>
      <c r="AE1339" s="1"/>
      <c r="AJ1339" s="2"/>
      <c r="AK1339" s="2"/>
      <c r="AQ1339" s="2"/>
    </row>
    <row r="1340" spans="1:43" s="4" customFormat="1">
      <c r="A1340" s="278"/>
      <c r="B1340" s="2"/>
      <c r="C1340" s="10"/>
      <c r="D1340" s="15"/>
      <c r="E1340" s="15"/>
      <c r="F1340" s="15"/>
      <c r="G1340" s="15"/>
      <c r="H1340" s="15"/>
      <c r="I1340" s="15"/>
      <c r="J1340" s="15"/>
      <c r="K1340" s="16"/>
      <c r="L1340" s="15"/>
      <c r="M1340" s="15"/>
      <c r="N1340" s="15"/>
      <c r="O1340" s="15"/>
      <c r="P1340" s="15"/>
      <c r="Q1340" s="15"/>
      <c r="R1340" s="16"/>
      <c r="S1340" s="15"/>
      <c r="T1340" s="2"/>
      <c r="U1340" s="1"/>
      <c r="V1340" s="1"/>
      <c r="W1340" s="1"/>
      <c r="X1340" s="1"/>
      <c r="Y1340" s="1"/>
      <c r="Z1340" s="1"/>
      <c r="AA1340" s="1"/>
      <c r="AB1340" s="1"/>
      <c r="AC1340" s="1"/>
      <c r="AD1340" s="1"/>
      <c r="AE1340" s="1"/>
      <c r="AJ1340" s="2"/>
      <c r="AK1340" s="2"/>
      <c r="AQ1340" s="2"/>
    </row>
    <row r="1341" spans="1:43" s="4" customFormat="1">
      <c r="A1341" s="278"/>
      <c r="B1341" s="2"/>
      <c r="C1341" s="10"/>
      <c r="D1341" s="15"/>
      <c r="E1341" s="15"/>
      <c r="F1341" s="15"/>
      <c r="G1341" s="15"/>
      <c r="H1341" s="15"/>
      <c r="I1341" s="15"/>
      <c r="J1341" s="15"/>
      <c r="K1341" s="16"/>
      <c r="L1341" s="15"/>
      <c r="M1341" s="15"/>
      <c r="N1341" s="15"/>
      <c r="O1341" s="15"/>
      <c r="P1341" s="15"/>
      <c r="Q1341" s="15"/>
      <c r="R1341" s="16"/>
      <c r="S1341" s="15"/>
      <c r="T1341" s="2"/>
      <c r="U1341" s="1"/>
      <c r="V1341" s="1"/>
      <c r="W1341" s="1"/>
      <c r="X1341" s="1"/>
      <c r="Y1341" s="1"/>
      <c r="Z1341" s="1"/>
      <c r="AA1341" s="1"/>
      <c r="AB1341" s="1"/>
      <c r="AC1341" s="1"/>
      <c r="AD1341" s="1"/>
      <c r="AE1341" s="1"/>
      <c r="AJ1341" s="2"/>
      <c r="AK1341" s="2"/>
      <c r="AQ1341" s="2"/>
    </row>
    <row r="1342" spans="1:43" s="4" customFormat="1">
      <c r="A1342" s="278"/>
      <c r="B1342" s="2"/>
      <c r="C1342" s="10"/>
      <c r="D1342" s="15"/>
      <c r="E1342" s="15"/>
      <c r="F1342" s="15"/>
      <c r="G1342" s="15"/>
      <c r="H1342" s="15"/>
      <c r="I1342" s="15"/>
      <c r="J1342" s="15"/>
      <c r="K1342" s="16"/>
      <c r="L1342" s="15"/>
      <c r="M1342" s="15"/>
      <c r="N1342" s="15"/>
      <c r="O1342" s="15"/>
      <c r="P1342" s="15"/>
      <c r="Q1342" s="15"/>
      <c r="R1342" s="16"/>
      <c r="S1342" s="15"/>
      <c r="T1342" s="2"/>
      <c r="U1342" s="1"/>
      <c r="V1342" s="1"/>
      <c r="W1342" s="1"/>
      <c r="X1342" s="1"/>
      <c r="Y1342" s="1"/>
      <c r="Z1342" s="1"/>
      <c r="AA1342" s="1"/>
      <c r="AB1342" s="1"/>
      <c r="AC1342" s="1"/>
      <c r="AD1342" s="1"/>
      <c r="AE1342" s="1"/>
      <c r="AJ1342" s="2"/>
      <c r="AK1342" s="2"/>
      <c r="AQ1342" s="2"/>
    </row>
    <row r="1343" spans="1:43" s="4" customFormat="1">
      <c r="A1343" s="278"/>
      <c r="B1343" s="2"/>
      <c r="C1343" s="10"/>
      <c r="D1343" s="15"/>
      <c r="E1343" s="15"/>
      <c r="F1343" s="15"/>
      <c r="G1343" s="15"/>
      <c r="H1343" s="15"/>
      <c r="I1343" s="15"/>
      <c r="J1343" s="15"/>
      <c r="K1343" s="16"/>
      <c r="L1343" s="15"/>
      <c r="M1343" s="15"/>
      <c r="N1343" s="15"/>
      <c r="O1343" s="15"/>
      <c r="P1343" s="15"/>
      <c r="Q1343" s="15"/>
      <c r="R1343" s="16"/>
      <c r="S1343" s="15"/>
      <c r="T1343" s="2"/>
      <c r="U1343" s="1"/>
      <c r="V1343" s="1"/>
      <c r="W1343" s="1"/>
      <c r="X1343" s="1"/>
      <c r="Y1343" s="1"/>
      <c r="Z1343" s="1"/>
      <c r="AA1343" s="1"/>
      <c r="AB1343" s="1"/>
      <c r="AC1343" s="1"/>
      <c r="AD1343" s="1"/>
      <c r="AE1343" s="1"/>
      <c r="AJ1343" s="2"/>
      <c r="AK1343" s="2"/>
      <c r="AQ1343" s="2"/>
    </row>
    <row r="1344" spans="1:43" s="4" customFormat="1">
      <c r="A1344" s="278"/>
      <c r="B1344" s="2"/>
      <c r="C1344" s="10"/>
      <c r="D1344" s="15"/>
      <c r="E1344" s="15"/>
      <c r="F1344" s="15"/>
      <c r="G1344" s="15"/>
      <c r="H1344" s="15"/>
      <c r="I1344" s="15"/>
      <c r="J1344" s="15"/>
      <c r="K1344" s="16"/>
      <c r="L1344" s="15"/>
      <c r="M1344" s="15"/>
      <c r="N1344" s="15"/>
      <c r="O1344" s="15"/>
      <c r="P1344" s="15"/>
      <c r="Q1344" s="15"/>
      <c r="R1344" s="16"/>
      <c r="S1344" s="15"/>
      <c r="T1344" s="2"/>
      <c r="U1344" s="1"/>
      <c r="V1344" s="1"/>
      <c r="W1344" s="1"/>
      <c r="X1344" s="1"/>
      <c r="Y1344" s="1"/>
      <c r="Z1344" s="1"/>
      <c r="AA1344" s="1"/>
      <c r="AB1344" s="1"/>
      <c r="AC1344" s="1"/>
      <c r="AD1344" s="1"/>
      <c r="AE1344" s="1"/>
      <c r="AJ1344" s="2"/>
      <c r="AK1344" s="2"/>
      <c r="AQ1344" s="2"/>
    </row>
    <row r="1345" spans="1:55" s="4" customFormat="1">
      <c r="A1345" s="278"/>
      <c r="B1345" s="2"/>
      <c r="C1345" s="10"/>
      <c r="D1345" s="15"/>
      <c r="E1345" s="15"/>
      <c r="F1345" s="15"/>
      <c r="G1345" s="15"/>
      <c r="H1345" s="15"/>
      <c r="I1345" s="15"/>
      <c r="J1345" s="15"/>
      <c r="K1345" s="16"/>
      <c r="L1345" s="15"/>
      <c r="M1345" s="15"/>
      <c r="N1345" s="15"/>
      <c r="O1345" s="15"/>
      <c r="P1345" s="15"/>
      <c r="Q1345" s="15"/>
      <c r="R1345" s="16"/>
      <c r="S1345" s="15"/>
      <c r="T1345" s="2"/>
      <c r="U1345" s="1"/>
      <c r="V1345" s="1"/>
      <c r="W1345" s="1"/>
      <c r="X1345" s="1"/>
      <c r="Y1345" s="1"/>
      <c r="Z1345" s="1"/>
      <c r="AA1345" s="1"/>
      <c r="AB1345" s="1"/>
      <c r="AC1345" s="1"/>
      <c r="AD1345" s="1"/>
      <c r="AE1345" s="1"/>
      <c r="AJ1345" s="2"/>
      <c r="AK1345" s="2"/>
      <c r="AQ1345" s="2"/>
    </row>
    <row r="1346" spans="1:55" s="4" customFormat="1">
      <c r="A1346" s="278"/>
      <c r="B1346" s="2"/>
      <c r="C1346" s="10"/>
      <c r="D1346" s="15"/>
      <c r="E1346" s="15"/>
      <c r="F1346" s="15"/>
      <c r="G1346" s="15"/>
      <c r="H1346" s="15"/>
      <c r="I1346" s="15"/>
      <c r="J1346" s="15"/>
      <c r="K1346" s="16"/>
      <c r="L1346" s="15"/>
      <c r="M1346" s="15"/>
      <c r="N1346" s="15"/>
      <c r="O1346" s="15"/>
      <c r="P1346" s="15"/>
      <c r="Q1346" s="15"/>
      <c r="R1346" s="16"/>
      <c r="S1346" s="15"/>
      <c r="T1346" s="2"/>
      <c r="U1346" s="1"/>
      <c r="V1346" s="1"/>
      <c r="W1346" s="1"/>
      <c r="X1346" s="1"/>
      <c r="Y1346" s="1"/>
      <c r="Z1346" s="1"/>
      <c r="AA1346" s="1"/>
      <c r="AB1346" s="1"/>
      <c r="AC1346" s="1"/>
      <c r="AD1346" s="1"/>
      <c r="AE1346" s="1"/>
      <c r="AJ1346" s="2"/>
      <c r="AK1346" s="2"/>
      <c r="AQ1346" s="2"/>
    </row>
    <row r="1347" spans="1:55" s="4" customFormat="1">
      <c r="A1347" s="278"/>
      <c r="B1347" s="2"/>
      <c r="C1347" s="10"/>
      <c r="D1347" s="15"/>
      <c r="E1347" s="15"/>
      <c r="F1347" s="15"/>
      <c r="G1347" s="15"/>
      <c r="H1347" s="15"/>
      <c r="I1347" s="15"/>
      <c r="J1347" s="15"/>
      <c r="K1347" s="16"/>
      <c r="L1347" s="15"/>
      <c r="M1347" s="15"/>
      <c r="N1347" s="15"/>
      <c r="O1347" s="15"/>
      <c r="P1347" s="15"/>
      <c r="Q1347" s="15"/>
      <c r="R1347" s="16"/>
      <c r="S1347" s="15"/>
      <c r="T1347" s="2"/>
      <c r="U1347" s="1"/>
      <c r="V1347" s="1"/>
      <c r="W1347" s="1"/>
      <c r="X1347" s="1"/>
      <c r="Y1347" s="1"/>
      <c r="Z1347" s="1"/>
      <c r="AA1347" s="1"/>
      <c r="AB1347" s="1"/>
      <c r="AC1347" s="1"/>
      <c r="AD1347" s="1"/>
      <c r="AE1347" s="1"/>
      <c r="AJ1347" s="2"/>
      <c r="AK1347" s="2"/>
      <c r="AQ1347" s="2"/>
    </row>
    <row r="1348" spans="1:55" s="4" customFormat="1">
      <c r="A1348" s="278"/>
      <c r="B1348" s="2"/>
      <c r="C1348" s="10"/>
      <c r="D1348" s="15"/>
      <c r="E1348" s="15"/>
      <c r="F1348" s="15"/>
      <c r="G1348" s="15"/>
      <c r="H1348" s="15"/>
      <c r="I1348" s="15"/>
      <c r="J1348" s="15"/>
      <c r="K1348" s="16"/>
      <c r="L1348" s="15"/>
      <c r="M1348" s="15"/>
      <c r="N1348" s="15"/>
      <c r="O1348" s="15"/>
      <c r="P1348" s="15"/>
      <c r="Q1348" s="15"/>
      <c r="R1348" s="16"/>
      <c r="S1348" s="15"/>
      <c r="T1348" s="2"/>
      <c r="U1348" s="1"/>
      <c r="V1348" s="1"/>
      <c r="W1348" s="1"/>
      <c r="X1348" s="1"/>
      <c r="Y1348" s="1"/>
      <c r="Z1348" s="1"/>
      <c r="AA1348" s="1"/>
      <c r="AB1348" s="1"/>
      <c r="AC1348" s="1"/>
      <c r="AD1348" s="1"/>
      <c r="AE1348" s="1"/>
      <c r="AJ1348" s="2"/>
      <c r="AK1348" s="2"/>
      <c r="AQ1348" s="2"/>
    </row>
    <row r="1349" spans="1:55" s="4" customFormat="1">
      <c r="A1349" s="278"/>
      <c r="B1349" s="2"/>
      <c r="C1349" s="10"/>
      <c r="D1349" s="15"/>
      <c r="E1349" s="15"/>
      <c r="F1349" s="15"/>
      <c r="G1349" s="15"/>
      <c r="H1349" s="15"/>
      <c r="I1349" s="15"/>
      <c r="J1349" s="15"/>
      <c r="K1349" s="16"/>
      <c r="L1349" s="15"/>
      <c r="M1349" s="15"/>
      <c r="N1349" s="15"/>
      <c r="O1349" s="15"/>
      <c r="P1349" s="15"/>
      <c r="Q1349" s="15"/>
      <c r="R1349" s="16"/>
      <c r="S1349" s="15"/>
      <c r="T1349" s="2"/>
      <c r="U1349" s="1"/>
      <c r="V1349" s="1"/>
      <c r="W1349" s="1"/>
      <c r="X1349" s="1"/>
      <c r="Y1349" s="1"/>
      <c r="Z1349" s="1"/>
      <c r="AA1349" s="1"/>
      <c r="AB1349" s="1"/>
      <c r="AC1349" s="1"/>
      <c r="AD1349" s="1"/>
      <c r="AE1349" s="1"/>
      <c r="AJ1349" s="2"/>
      <c r="AK1349" s="2"/>
      <c r="AQ1349" s="2"/>
    </row>
    <row r="1350" spans="1:55" s="4" customFormat="1">
      <c r="A1350" s="278"/>
      <c r="B1350" s="2"/>
      <c r="C1350" s="10"/>
      <c r="D1350" s="15"/>
      <c r="E1350" s="15"/>
      <c r="F1350" s="15"/>
      <c r="G1350" s="15"/>
      <c r="H1350" s="15"/>
      <c r="I1350" s="15"/>
      <c r="J1350" s="15"/>
      <c r="K1350" s="16"/>
      <c r="L1350" s="15"/>
      <c r="M1350" s="15"/>
      <c r="N1350" s="15"/>
      <c r="O1350" s="15"/>
      <c r="P1350" s="15"/>
      <c r="Q1350" s="15"/>
      <c r="R1350" s="16"/>
      <c r="S1350" s="15"/>
      <c r="T1350" s="2"/>
      <c r="U1350" s="1"/>
      <c r="V1350" s="1"/>
      <c r="W1350" s="1"/>
      <c r="X1350" s="1"/>
      <c r="Y1350" s="1"/>
      <c r="Z1350" s="1"/>
      <c r="AA1350" s="1"/>
      <c r="AB1350" s="1"/>
      <c r="AC1350" s="1"/>
      <c r="AD1350" s="1"/>
      <c r="AE1350" s="1"/>
      <c r="AJ1350" s="2"/>
      <c r="AK1350" s="2"/>
      <c r="AQ1350" s="2"/>
    </row>
    <row r="1351" spans="1:55" s="4" customFormat="1">
      <c r="A1351" s="278"/>
      <c r="B1351" s="2"/>
      <c r="C1351" s="10"/>
      <c r="D1351" s="15"/>
      <c r="E1351" s="15"/>
      <c r="F1351" s="15"/>
      <c r="G1351" s="15"/>
      <c r="H1351" s="15"/>
      <c r="I1351" s="15"/>
      <c r="J1351" s="15"/>
      <c r="K1351" s="16"/>
      <c r="L1351" s="15"/>
      <c r="M1351" s="15"/>
      <c r="N1351" s="15"/>
      <c r="O1351" s="15"/>
      <c r="P1351" s="15"/>
      <c r="Q1351" s="15"/>
      <c r="R1351" s="16"/>
      <c r="S1351" s="15"/>
      <c r="T1351" s="2"/>
      <c r="U1351" s="1"/>
      <c r="V1351" s="1"/>
      <c r="W1351" s="1"/>
      <c r="X1351" s="1"/>
      <c r="Y1351" s="1"/>
      <c r="Z1351" s="1"/>
      <c r="AA1351" s="1"/>
      <c r="AB1351" s="1"/>
      <c r="AC1351" s="1"/>
      <c r="AD1351" s="1"/>
      <c r="AE1351" s="1"/>
      <c r="AJ1351" s="2"/>
      <c r="AK1351" s="2"/>
      <c r="AQ1351" s="2"/>
    </row>
    <row r="1352" spans="1:55" s="4" customFormat="1">
      <c r="A1352" s="278"/>
      <c r="B1352" s="2"/>
      <c r="C1352" s="10"/>
      <c r="D1352" s="15"/>
      <c r="E1352" s="15"/>
      <c r="F1352" s="15"/>
      <c r="G1352" s="15"/>
      <c r="H1352" s="15"/>
      <c r="I1352" s="15"/>
      <c r="J1352" s="15"/>
      <c r="K1352" s="16"/>
      <c r="L1352" s="15"/>
      <c r="M1352" s="15"/>
      <c r="N1352" s="15"/>
      <c r="O1352" s="15"/>
      <c r="P1352" s="15"/>
      <c r="Q1352" s="15"/>
      <c r="R1352" s="16"/>
      <c r="S1352" s="15"/>
      <c r="T1352" s="2"/>
      <c r="U1352" s="1"/>
      <c r="V1352" s="1"/>
      <c r="W1352" s="1"/>
      <c r="X1352" s="1"/>
      <c r="Y1352" s="1"/>
      <c r="Z1352" s="1"/>
      <c r="AA1352" s="1"/>
      <c r="AB1352" s="1"/>
      <c r="AC1352" s="1"/>
      <c r="AD1352" s="1"/>
      <c r="AE1352" s="1"/>
      <c r="AJ1352" s="2"/>
      <c r="AK1352" s="2"/>
      <c r="AQ1352" s="2"/>
    </row>
    <row r="1353" spans="1:55" s="4" customFormat="1">
      <c r="A1353" s="278"/>
      <c r="B1353" s="2"/>
      <c r="C1353" s="10"/>
      <c r="D1353" s="15"/>
      <c r="E1353" s="15"/>
      <c r="F1353" s="15"/>
      <c r="G1353" s="15"/>
      <c r="H1353" s="15"/>
      <c r="I1353" s="15"/>
      <c r="J1353" s="15"/>
      <c r="K1353" s="16"/>
      <c r="L1353" s="15"/>
      <c r="M1353" s="15"/>
      <c r="N1353" s="15"/>
      <c r="O1353" s="15"/>
      <c r="P1353" s="15"/>
      <c r="Q1353" s="15"/>
      <c r="R1353" s="16"/>
      <c r="S1353" s="15"/>
      <c r="T1353" s="2"/>
      <c r="U1353" s="1"/>
      <c r="V1353" s="1"/>
      <c r="W1353" s="1"/>
      <c r="X1353" s="1"/>
      <c r="Y1353" s="1"/>
      <c r="Z1353" s="1"/>
      <c r="AA1353" s="1"/>
      <c r="AB1353" s="1"/>
      <c r="AC1353" s="1"/>
      <c r="AD1353" s="1"/>
      <c r="AE1353" s="1"/>
      <c r="AJ1353" s="2"/>
      <c r="AK1353" s="2"/>
      <c r="AQ1353" s="2"/>
    </row>
    <row r="1354" spans="1:55" s="4" customFormat="1">
      <c r="A1354" s="278"/>
      <c r="B1354" s="2"/>
      <c r="C1354" s="10"/>
      <c r="D1354" s="15"/>
      <c r="E1354" s="15"/>
      <c r="F1354" s="15"/>
      <c r="G1354" s="15"/>
      <c r="H1354" s="15"/>
      <c r="I1354" s="15"/>
      <c r="J1354" s="15"/>
      <c r="K1354" s="16"/>
      <c r="L1354" s="15"/>
      <c r="M1354" s="15"/>
      <c r="N1354" s="15"/>
      <c r="O1354" s="15"/>
      <c r="P1354" s="15"/>
      <c r="Q1354" s="15"/>
      <c r="R1354" s="16"/>
      <c r="S1354" s="15"/>
      <c r="T1354" s="2"/>
      <c r="U1354" s="1"/>
      <c r="V1354" s="1"/>
      <c r="W1354" s="1"/>
      <c r="X1354" s="1"/>
      <c r="Y1354" s="1"/>
      <c r="Z1354" s="1"/>
      <c r="AA1354" s="1"/>
      <c r="AB1354" s="1"/>
      <c r="AC1354" s="1"/>
      <c r="AD1354" s="1"/>
      <c r="AE1354" s="1"/>
      <c r="AJ1354" s="2"/>
      <c r="AK1354" s="2"/>
      <c r="AQ1354" s="2"/>
    </row>
    <row r="1355" spans="1:55" s="4" customFormat="1">
      <c r="A1355" s="278"/>
      <c r="B1355" s="2"/>
      <c r="C1355" s="10"/>
      <c r="D1355" s="15"/>
      <c r="E1355" s="15"/>
      <c r="F1355" s="15"/>
      <c r="G1355" s="15"/>
      <c r="H1355" s="15"/>
      <c r="I1355" s="15"/>
      <c r="J1355" s="15"/>
      <c r="K1355" s="16"/>
      <c r="L1355" s="15"/>
      <c r="M1355" s="15"/>
      <c r="N1355" s="15"/>
      <c r="O1355" s="15"/>
      <c r="P1355" s="15"/>
      <c r="Q1355" s="15"/>
      <c r="R1355" s="16"/>
      <c r="S1355" s="15"/>
      <c r="T1355" s="2"/>
      <c r="U1355" s="1"/>
      <c r="V1355" s="1"/>
      <c r="W1355" s="1"/>
      <c r="X1355" s="1"/>
      <c r="Y1355" s="1"/>
      <c r="Z1355" s="1"/>
      <c r="AA1355" s="1"/>
      <c r="AB1355" s="1"/>
      <c r="AC1355" s="1"/>
      <c r="AD1355" s="1"/>
      <c r="AE1355" s="1"/>
      <c r="AJ1355" s="2"/>
      <c r="AK1355" s="2"/>
      <c r="AQ1355" s="2"/>
    </row>
    <row r="1356" spans="1:55" s="4" customFormat="1">
      <c r="A1356" s="278"/>
      <c r="B1356" s="2"/>
      <c r="C1356" s="10"/>
      <c r="D1356" s="15"/>
      <c r="E1356" s="15"/>
      <c r="F1356" s="15"/>
      <c r="G1356" s="15"/>
      <c r="H1356" s="15"/>
      <c r="I1356" s="15"/>
      <c r="J1356" s="15"/>
      <c r="K1356" s="16"/>
      <c r="L1356" s="15"/>
      <c r="M1356" s="15"/>
      <c r="N1356" s="15"/>
      <c r="O1356" s="15"/>
      <c r="P1356" s="15"/>
      <c r="Q1356" s="15"/>
      <c r="R1356" s="16"/>
      <c r="S1356" s="15"/>
      <c r="T1356" s="2"/>
      <c r="U1356" s="1"/>
      <c r="V1356" s="1"/>
      <c r="W1356" s="1"/>
      <c r="X1356" s="1"/>
      <c r="Y1356" s="1"/>
      <c r="Z1356" s="1"/>
      <c r="AA1356" s="1"/>
      <c r="AB1356" s="1"/>
      <c r="AC1356" s="1"/>
      <c r="AD1356" s="1"/>
      <c r="AE1356" s="1"/>
      <c r="AJ1356" s="2"/>
      <c r="AK1356" s="2"/>
      <c r="AQ1356" s="2"/>
    </row>
    <row r="1357" spans="1:55" s="4" customFormat="1">
      <c r="A1357" s="278"/>
      <c r="B1357" s="2"/>
      <c r="C1357" s="10"/>
      <c r="D1357" s="15"/>
      <c r="E1357" s="15"/>
      <c r="F1357" s="15"/>
      <c r="G1357" s="15"/>
      <c r="H1357" s="15"/>
      <c r="I1357" s="15"/>
      <c r="J1357" s="15"/>
      <c r="K1357" s="16"/>
      <c r="L1357" s="15"/>
      <c r="M1357" s="15"/>
      <c r="N1357" s="15"/>
      <c r="O1357" s="15"/>
      <c r="P1357" s="15"/>
      <c r="Q1357" s="15"/>
      <c r="R1357" s="16"/>
      <c r="S1357" s="15"/>
      <c r="T1357" s="2"/>
      <c r="U1357" s="1"/>
      <c r="V1357" s="1"/>
      <c r="W1357" s="1"/>
      <c r="X1357" s="1"/>
      <c r="Y1357" s="1"/>
      <c r="Z1357" s="1"/>
      <c r="AA1357" s="1"/>
      <c r="AB1357" s="1"/>
      <c r="AC1357" s="1"/>
      <c r="AD1357" s="1"/>
      <c r="AE1357" s="1"/>
      <c r="AJ1357" s="2"/>
      <c r="AK1357" s="2"/>
      <c r="AQ1357" s="2"/>
    </row>
    <row r="1358" spans="1:55" s="4" customFormat="1">
      <c r="A1358" s="278"/>
      <c r="B1358" s="2"/>
      <c r="C1358" s="10"/>
      <c r="D1358" s="15"/>
      <c r="E1358" s="15"/>
      <c r="F1358" s="15"/>
      <c r="G1358" s="15"/>
      <c r="H1358" s="15"/>
      <c r="I1358" s="15"/>
      <c r="J1358" s="15"/>
      <c r="K1358" s="16"/>
      <c r="L1358" s="15"/>
      <c r="M1358" s="15"/>
      <c r="N1358" s="15"/>
      <c r="O1358" s="15"/>
      <c r="P1358" s="15"/>
      <c r="Q1358" s="15"/>
      <c r="R1358" s="16"/>
      <c r="S1358" s="15"/>
      <c r="T1358" s="2"/>
      <c r="U1358" s="1"/>
      <c r="V1358" s="1"/>
      <c r="W1358" s="1"/>
      <c r="X1358" s="1"/>
      <c r="Y1358" s="1"/>
      <c r="Z1358" s="1"/>
      <c r="AA1358" s="1"/>
      <c r="AB1358" s="1"/>
      <c r="AC1358" s="1"/>
      <c r="AD1358" s="1"/>
      <c r="AE1358" s="1"/>
      <c r="AJ1358" s="2"/>
      <c r="AK1358" s="2"/>
      <c r="AQ1358" s="2"/>
    </row>
    <row r="1359" spans="1:55">
      <c r="A1359" s="278"/>
      <c r="D1359" s="15"/>
      <c r="E1359" s="15"/>
      <c r="F1359" s="15"/>
      <c r="G1359" s="15"/>
      <c r="H1359" s="15"/>
      <c r="I1359" s="15"/>
      <c r="J1359" s="15"/>
      <c r="K1359" s="16"/>
      <c r="L1359" s="15"/>
      <c r="M1359" s="15"/>
      <c r="N1359" s="15"/>
      <c r="O1359" s="15"/>
      <c r="P1359" s="15"/>
      <c r="Q1359" s="15"/>
      <c r="R1359" s="16"/>
      <c r="S1359" s="15"/>
      <c r="U1359" s="1"/>
      <c r="V1359" s="1"/>
      <c r="W1359" s="1"/>
      <c r="X1359" s="1"/>
      <c r="Y1359" s="1"/>
      <c r="Z1359" s="1"/>
      <c r="AA1359" s="1"/>
      <c r="AB1359" s="1"/>
      <c r="AC1359" s="1"/>
      <c r="AD1359" s="1"/>
      <c r="AE1359" s="1"/>
      <c r="AF1359" s="4"/>
      <c r="AG1359" s="4"/>
      <c r="AH1359" s="4"/>
      <c r="AI1359" s="4"/>
      <c r="AL1359" s="4"/>
      <c r="AM1359" s="4"/>
      <c r="AN1359" s="4"/>
      <c r="AO1359" s="4"/>
      <c r="AP1359" s="4"/>
      <c r="AR1359" s="4"/>
      <c r="AS1359" s="125"/>
      <c r="AW1359" s="4"/>
      <c r="AX1359" s="4"/>
      <c r="AY1359" s="4"/>
      <c r="AZ1359" s="4"/>
      <c r="BA1359" s="4"/>
      <c r="BB1359" s="4"/>
      <c r="BC1359" s="4"/>
    </row>
    <row r="1360" spans="1:55">
      <c r="A1360" s="278"/>
      <c r="D1360" s="15"/>
      <c r="E1360" s="15"/>
      <c r="F1360" s="15"/>
      <c r="G1360" s="15"/>
      <c r="H1360" s="15"/>
      <c r="I1360" s="15"/>
      <c r="J1360" s="15"/>
      <c r="K1360" s="16"/>
      <c r="L1360" s="15"/>
      <c r="M1360" s="15"/>
      <c r="N1360" s="15"/>
      <c r="O1360" s="15"/>
      <c r="P1360" s="15"/>
      <c r="Q1360" s="15"/>
      <c r="R1360" s="16"/>
      <c r="S1360" s="15"/>
      <c r="U1360" s="1"/>
      <c r="V1360" s="1"/>
      <c r="W1360" s="1"/>
      <c r="X1360" s="1"/>
      <c r="Y1360" s="1"/>
      <c r="Z1360" s="1"/>
      <c r="AA1360" s="1"/>
      <c r="AB1360" s="1"/>
      <c r="AC1360" s="1"/>
      <c r="AD1360" s="1"/>
      <c r="AE1360" s="1"/>
      <c r="AF1360" s="4"/>
      <c r="AG1360" s="4"/>
      <c r="AH1360" s="4"/>
      <c r="AI1360" s="4"/>
      <c r="AL1360" s="4"/>
      <c r="AM1360" s="4"/>
      <c r="AN1360" s="4"/>
      <c r="AO1360" s="4"/>
      <c r="AP1360" s="4"/>
      <c r="AR1360" s="4"/>
      <c r="AS1360" s="125"/>
      <c r="AW1360" s="4"/>
      <c r="AX1360" s="4"/>
      <c r="AY1360" s="4"/>
      <c r="AZ1360" s="4"/>
      <c r="BA1360" s="4"/>
      <c r="BB1360" s="4"/>
      <c r="BC1360" s="4"/>
    </row>
    <row r="1361" spans="1:55">
      <c r="A1361" s="278"/>
      <c r="D1361" s="15"/>
      <c r="E1361" s="15"/>
      <c r="F1361" s="15"/>
      <c r="G1361" s="15"/>
      <c r="H1361" s="15"/>
      <c r="I1361" s="15"/>
      <c r="J1361" s="15"/>
      <c r="K1361" s="16"/>
      <c r="L1361" s="15"/>
      <c r="M1361" s="15"/>
      <c r="N1361" s="15"/>
      <c r="O1361" s="15"/>
      <c r="P1361" s="15"/>
      <c r="Q1361" s="15"/>
      <c r="R1361" s="16"/>
      <c r="S1361" s="15"/>
      <c r="U1361" s="1"/>
      <c r="V1361" s="1"/>
      <c r="W1361" s="1"/>
      <c r="X1361" s="1"/>
      <c r="Y1361" s="1"/>
      <c r="Z1361" s="1"/>
      <c r="AA1361" s="1"/>
      <c r="AB1361" s="1"/>
      <c r="AC1361" s="1"/>
      <c r="AD1361" s="1"/>
      <c r="AE1361" s="1"/>
      <c r="AF1361" s="4"/>
      <c r="AG1361" s="4"/>
      <c r="AH1361" s="4"/>
      <c r="AI1361" s="4"/>
      <c r="AL1361" s="4"/>
      <c r="AM1361" s="4"/>
      <c r="AN1361" s="4"/>
      <c r="AO1361" s="4"/>
      <c r="AP1361" s="4"/>
      <c r="AR1361" s="4"/>
      <c r="AS1361" s="125"/>
      <c r="AW1361" s="4"/>
      <c r="AX1361" s="4"/>
      <c r="AY1361" s="4"/>
      <c r="AZ1361" s="4"/>
      <c r="BA1361" s="4"/>
      <c r="BB1361" s="4"/>
      <c r="BC1361" s="4"/>
    </row>
    <row r="1362" spans="1:55">
      <c r="A1362" s="278"/>
      <c r="D1362" s="15"/>
      <c r="E1362" s="15"/>
      <c r="F1362" s="15"/>
      <c r="G1362" s="15"/>
      <c r="H1362" s="15"/>
      <c r="I1362" s="15"/>
      <c r="J1362" s="15"/>
      <c r="K1362" s="16"/>
      <c r="L1362" s="15"/>
      <c r="M1362" s="15"/>
      <c r="N1362" s="15"/>
      <c r="O1362" s="15"/>
      <c r="P1362" s="15"/>
      <c r="Q1362" s="15"/>
      <c r="R1362" s="16"/>
      <c r="S1362" s="15"/>
      <c r="U1362" s="1"/>
      <c r="V1362" s="1"/>
      <c r="W1362" s="1"/>
      <c r="X1362" s="1"/>
      <c r="Y1362" s="1"/>
      <c r="Z1362" s="1"/>
      <c r="AA1362" s="1"/>
      <c r="AB1362" s="1"/>
      <c r="AC1362" s="1"/>
      <c r="AD1362" s="1"/>
      <c r="AE1362" s="1"/>
      <c r="AF1362" s="4"/>
      <c r="AG1362" s="4"/>
      <c r="AH1362" s="4"/>
      <c r="AI1362" s="4"/>
      <c r="AL1362" s="4"/>
      <c r="AM1362" s="4"/>
      <c r="AN1362" s="4"/>
      <c r="AO1362" s="4"/>
      <c r="AP1362" s="4"/>
      <c r="AR1362" s="4"/>
      <c r="AS1362" s="125"/>
      <c r="AW1362" s="4"/>
      <c r="AX1362" s="4"/>
      <c r="AY1362" s="4"/>
      <c r="AZ1362" s="4"/>
      <c r="BA1362" s="4"/>
      <c r="BB1362" s="4"/>
      <c r="BC1362" s="4"/>
    </row>
    <row r="1363" spans="1:55">
      <c r="A1363" s="278"/>
      <c r="D1363" s="15"/>
      <c r="E1363" s="15"/>
      <c r="F1363" s="15"/>
      <c r="G1363" s="15"/>
      <c r="H1363" s="15"/>
      <c r="I1363" s="15"/>
      <c r="J1363" s="15"/>
      <c r="K1363" s="16"/>
      <c r="L1363" s="15"/>
      <c r="M1363" s="15"/>
      <c r="N1363" s="15"/>
      <c r="O1363" s="15"/>
      <c r="P1363" s="15"/>
      <c r="Q1363" s="15"/>
      <c r="R1363" s="16"/>
      <c r="S1363" s="15"/>
      <c r="U1363" s="1"/>
      <c r="V1363" s="1"/>
      <c r="W1363" s="1"/>
      <c r="X1363" s="1"/>
      <c r="Y1363" s="1"/>
      <c r="Z1363" s="1"/>
      <c r="AA1363" s="1"/>
      <c r="AB1363" s="1"/>
      <c r="AC1363" s="1"/>
      <c r="AD1363" s="1"/>
      <c r="AE1363" s="1"/>
      <c r="AF1363" s="4"/>
      <c r="AG1363" s="4"/>
      <c r="AH1363" s="4"/>
      <c r="AI1363" s="4"/>
      <c r="AL1363" s="4"/>
      <c r="AM1363" s="4"/>
      <c r="AN1363" s="4"/>
      <c r="AO1363" s="4"/>
      <c r="AP1363" s="4"/>
      <c r="AR1363" s="4"/>
      <c r="AS1363" s="125"/>
      <c r="AW1363" s="4"/>
      <c r="AX1363" s="4"/>
      <c r="AY1363" s="4"/>
      <c r="AZ1363" s="4"/>
      <c r="BA1363" s="4"/>
      <c r="BB1363" s="4"/>
      <c r="BC1363" s="4"/>
    </row>
    <row r="1364" spans="1:55">
      <c r="A1364" s="278"/>
      <c r="D1364" s="15"/>
      <c r="E1364" s="15"/>
      <c r="F1364" s="15"/>
      <c r="G1364" s="15"/>
      <c r="H1364" s="15"/>
      <c r="I1364" s="15"/>
      <c r="J1364" s="15"/>
      <c r="K1364" s="16"/>
      <c r="L1364" s="15"/>
      <c r="M1364" s="15"/>
      <c r="N1364" s="15"/>
      <c r="O1364" s="15"/>
      <c r="P1364" s="15"/>
      <c r="Q1364" s="15"/>
      <c r="R1364" s="16"/>
      <c r="S1364" s="15"/>
      <c r="U1364" s="1"/>
      <c r="V1364" s="1"/>
      <c r="W1364" s="1"/>
      <c r="X1364" s="1"/>
      <c r="Y1364" s="1"/>
      <c r="Z1364" s="1"/>
      <c r="AA1364" s="1"/>
      <c r="AB1364" s="1"/>
      <c r="AC1364" s="1"/>
      <c r="AD1364" s="1"/>
      <c r="AE1364" s="1"/>
      <c r="AF1364" s="4"/>
      <c r="AG1364" s="4"/>
      <c r="AH1364" s="4"/>
      <c r="AI1364" s="4"/>
      <c r="AL1364" s="4"/>
      <c r="AM1364" s="4"/>
      <c r="AN1364" s="4"/>
      <c r="AO1364" s="4"/>
      <c r="AP1364" s="4"/>
      <c r="AR1364" s="4"/>
      <c r="AS1364" s="125"/>
      <c r="AW1364" s="4"/>
      <c r="AX1364" s="4"/>
      <c r="AY1364" s="4"/>
      <c r="AZ1364" s="4"/>
      <c r="BA1364" s="4"/>
      <c r="BB1364" s="4"/>
      <c r="BC1364" s="4"/>
    </row>
    <row r="1365" spans="1:55">
      <c r="A1365" s="278"/>
      <c r="D1365" s="15"/>
      <c r="E1365" s="15"/>
      <c r="F1365" s="15"/>
      <c r="G1365" s="15"/>
      <c r="H1365" s="15"/>
      <c r="I1365" s="15"/>
      <c r="J1365" s="15"/>
      <c r="K1365" s="16"/>
      <c r="L1365" s="15"/>
      <c r="M1365" s="15"/>
      <c r="N1365" s="15"/>
      <c r="O1365" s="15"/>
      <c r="P1365" s="15"/>
      <c r="Q1365" s="15"/>
      <c r="R1365" s="16"/>
      <c r="S1365" s="15"/>
      <c r="U1365" s="1"/>
      <c r="V1365" s="1"/>
      <c r="W1365" s="1"/>
      <c r="X1365" s="1"/>
      <c r="Y1365" s="1"/>
      <c r="Z1365" s="1"/>
      <c r="AA1365" s="1"/>
      <c r="AB1365" s="1"/>
      <c r="AC1365" s="1"/>
      <c r="AD1365" s="1"/>
      <c r="AE1365" s="1"/>
      <c r="AF1365" s="4"/>
      <c r="AG1365" s="4"/>
      <c r="AH1365" s="4"/>
      <c r="AI1365" s="4"/>
      <c r="AL1365" s="4"/>
      <c r="AM1365" s="4"/>
      <c r="AN1365" s="4"/>
      <c r="AO1365" s="4"/>
      <c r="AP1365" s="4"/>
      <c r="AR1365" s="4"/>
      <c r="AS1365" s="125"/>
      <c r="AW1365" s="4"/>
      <c r="AX1365" s="4"/>
      <c r="AY1365" s="4"/>
      <c r="AZ1365" s="4"/>
      <c r="BA1365" s="4"/>
      <c r="BB1365" s="4"/>
      <c r="BC1365" s="4"/>
    </row>
    <row r="1366" spans="1:55">
      <c r="A1366" s="278"/>
      <c r="D1366" s="15"/>
      <c r="E1366" s="15"/>
      <c r="F1366" s="15"/>
      <c r="G1366" s="15"/>
      <c r="H1366" s="15"/>
      <c r="I1366" s="15"/>
      <c r="J1366" s="15"/>
      <c r="K1366" s="16"/>
      <c r="L1366" s="15"/>
      <c r="M1366" s="15"/>
      <c r="N1366" s="15"/>
      <c r="O1366" s="15"/>
      <c r="P1366" s="15"/>
      <c r="Q1366" s="15"/>
      <c r="R1366" s="16"/>
      <c r="S1366" s="15"/>
      <c r="U1366" s="1"/>
      <c r="V1366" s="1"/>
      <c r="W1366" s="1"/>
      <c r="X1366" s="1"/>
      <c r="Y1366" s="1"/>
      <c r="Z1366" s="1"/>
      <c r="AA1366" s="1"/>
      <c r="AB1366" s="1"/>
      <c r="AC1366" s="1"/>
      <c r="AD1366" s="1"/>
      <c r="AE1366" s="1"/>
      <c r="AF1366" s="4"/>
      <c r="AG1366" s="4"/>
      <c r="AH1366" s="4"/>
      <c r="AI1366" s="4"/>
      <c r="AL1366" s="4"/>
      <c r="AM1366" s="4"/>
      <c r="AN1366" s="4"/>
      <c r="AO1366" s="4"/>
      <c r="AP1366" s="4"/>
      <c r="AR1366" s="4"/>
      <c r="AS1366" s="125"/>
      <c r="AW1366" s="4"/>
      <c r="AX1366" s="4"/>
      <c r="AY1366" s="4"/>
      <c r="AZ1366" s="4"/>
      <c r="BA1366" s="4"/>
      <c r="BB1366" s="4"/>
      <c r="BC1366" s="4"/>
    </row>
    <row r="1367" spans="1:55">
      <c r="A1367" s="278"/>
      <c r="D1367" s="15"/>
      <c r="E1367" s="15"/>
      <c r="F1367" s="15"/>
      <c r="G1367" s="15"/>
      <c r="H1367" s="15"/>
      <c r="I1367" s="15"/>
      <c r="J1367" s="15"/>
      <c r="K1367" s="16"/>
      <c r="L1367" s="15"/>
      <c r="M1367" s="15"/>
      <c r="N1367" s="15"/>
      <c r="O1367" s="15"/>
      <c r="P1367" s="15"/>
      <c r="Q1367" s="15"/>
      <c r="R1367" s="16"/>
      <c r="S1367" s="15"/>
      <c r="U1367" s="1"/>
      <c r="V1367" s="1"/>
      <c r="W1367" s="1"/>
      <c r="X1367" s="1"/>
      <c r="Y1367" s="1"/>
      <c r="Z1367" s="1"/>
      <c r="AA1367" s="1"/>
      <c r="AB1367" s="1"/>
      <c r="AC1367" s="1"/>
      <c r="AD1367" s="1"/>
      <c r="AE1367" s="1"/>
      <c r="AF1367" s="4"/>
      <c r="AG1367" s="4"/>
      <c r="AH1367" s="4"/>
      <c r="AI1367" s="4"/>
      <c r="AL1367" s="4"/>
      <c r="AM1367" s="4"/>
      <c r="AN1367" s="4"/>
      <c r="AO1367" s="4"/>
      <c r="AP1367" s="4"/>
      <c r="AR1367" s="4"/>
      <c r="AS1367" s="125"/>
      <c r="AW1367" s="4"/>
      <c r="AX1367" s="4"/>
      <c r="AY1367" s="4"/>
      <c r="AZ1367" s="4"/>
      <c r="BA1367" s="4"/>
      <c r="BB1367" s="4"/>
      <c r="BC1367" s="4"/>
    </row>
    <row r="1368" spans="1:55">
      <c r="A1368" s="278"/>
      <c r="D1368" s="15"/>
      <c r="E1368" s="15"/>
      <c r="F1368" s="15"/>
      <c r="G1368" s="15"/>
      <c r="H1368" s="15"/>
      <c r="I1368" s="15"/>
      <c r="J1368" s="15"/>
      <c r="K1368" s="16"/>
      <c r="L1368" s="15"/>
      <c r="M1368" s="15"/>
      <c r="N1368" s="15"/>
      <c r="O1368" s="15"/>
      <c r="P1368" s="15"/>
      <c r="Q1368" s="15"/>
      <c r="R1368" s="16"/>
      <c r="S1368" s="15"/>
      <c r="U1368" s="1"/>
      <c r="V1368" s="1"/>
      <c r="W1368" s="1"/>
      <c r="X1368" s="1"/>
      <c r="Y1368" s="1"/>
      <c r="Z1368" s="1"/>
      <c r="AA1368" s="1"/>
      <c r="AB1368" s="1"/>
      <c r="AC1368" s="1"/>
      <c r="AD1368" s="1"/>
      <c r="AE1368" s="1"/>
      <c r="AF1368" s="4"/>
      <c r="AG1368" s="4"/>
      <c r="AH1368" s="4"/>
      <c r="AI1368" s="4"/>
      <c r="AL1368" s="4"/>
      <c r="AM1368" s="4"/>
      <c r="AN1368" s="4"/>
      <c r="AO1368" s="4"/>
      <c r="AP1368" s="4"/>
      <c r="AR1368" s="4"/>
      <c r="AS1368" s="125"/>
      <c r="AW1368" s="4"/>
      <c r="AX1368" s="4"/>
      <c r="AY1368" s="4"/>
      <c r="AZ1368" s="4"/>
      <c r="BA1368" s="4"/>
      <c r="BB1368" s="4"/>
      <c r="BC1368" s="4"/>
    </row>
    <row r="1369" spans="1:55">
      <c r="A1369" s="278"/>
      <c r="D1369" s="15"/>
      <c r="E1369" s="15"/>
      <c r="F1369" s="15"/>
      <c r="G1369" s="15"/>
      <c r="H1369" s="15"/>
      <c r="I1369" s="15"/>
      <c r="J1369" s="15"/>
      <c r="K1369" s="16"/>
      <c r="L1369" s="15"/>
      <c r="M1369" s="15"/>
      <c r="N1369" s="15"/>
      <c r="O1369" s="15"/>
      <c r="P1369" s="15"/>
      <c r="Q1369" s="15"/>
      <c r="R1369" s="16"/>
      <c r="S1369" s="15"/>
      <c r="U1369" s="1"/>
      <c r="V1369" s="1"/>
      <c r="W1369" s="1"/>
      <c r="X1369" s="1"/>
      <c r="Y1369" s="1"/>
      <c r="Z1369" s="1"/>
      <c r="AA1369" s="1"/>
      <c r="AB1369" s="1"/>
      <c r="AC1369" s="1"/>
      <c r="AD1369" s="1"/>
      <c r="AE1369" s="1"/>
      <c r="AF1369" s="4"/>
      <c r="AG1369" s="4"/>
      <c r="AH1369" s="4"/>
      <c r="AI1369" s="4"/>
      <c r="AL1369" s="4"/>
      <c r="AM1369" s="4"/>
      <c r="AN1369" s="4"/>
      <c r="AO1369" s="4"/>
      <c r="AP1369" s="4"/>
      <c r="AR1369" s="4"/>
      <c r="AS1369" s="125"/>
      <c r="AW1369" s="4"/>
      <c r="AX1369" s="4"/>
      <c r="AY1369" s="4"/>
      <c r="AZ1369" s="4"/>
      <c r="BA1369" s="4"/>
      <c r="BB1369" s="4"/>
      <c r="BC1369" s="4"/>
    </row>
    <row r="1370" spans="1:55">
      <c r="A1370" s="278"/>
      <c r="D1370" s="15"/>
      <c r="E1370" s="15"/>
      <c r="F1370" s="15"/>
      <c r="G1370" s="15"/>
      <c r="H1370" s="15"/>
      <c r="I1370" s="15"/>
      <c r="J1370" s="15"/>
      <c r="K1370" s="16"/>
      <c r="L1370" s="15"/>
      <c r="M1370" s="15"/>
      <c r="N1370" s="15"/>
      <c r="O1370" s="15"/>
      <c r="P1370" s="15"/>
      <c r="Q1370" s="15"/>
      <c r="R1370" s="16"/>
      <c r="S1370" s="15"/>
      <c r="U1370" s="1"/>
      <c r="V1370" s="1"/>
      <c r="W1370" s="1"/>
      <c r="X1370" s="1"/>
      <c r="Y1370" s="1"/>
      <c r="Z1370" s="1"/>
      <c r="AA1370" s="1"/>
      <c r="AB1370" s="1"/>
      <c r="AC1370" s="1"/>
      <c r="AD1370" s="1"/>
      <c r="AE1370" s="1"/>
      <c r="AF1370" s="4"/>
      <c r="AG1370" s="4"/>
      <c r="AH1370" s="4"/>
      <c r="AI1370" s="4"/>
      <c r="AL1370" s="4"/>
      <c r="AM1370" s="4"/>
      <c r="AN1370" s="4"/>
      <c r="AO1370" s="4"/>
      <c r="AP1370" s="4"/>
      <c r="AR1370" s="4"/>
      <c r="AS1370" s="125"/>
      <c r="AW1370" s="4"/>
      <c r="AX1370" s="4"/>
      <c r="AY1370" s="4"/>
      <c r="AZ1370" s="4"/>
      <c r="BA1370" s="4"/>
      <c r="BB1370" s="4"/>
      <c r="BC1370" s="4"/>
    </row>
    <row r="1371" spans="1:55">
      <c r="A1371" s="278"/>
      <c r="D1371" s="15"/>
      <c r="E1371" s="15"/>
      <c r="F1371" s="15"/>
      <c r="G1371" s="15"/>
      <c r="H1371" s="15"/>
      <c r="I1371" s="15"/>
      <c r="J1371" s="15"/>
      <c r="K1371" s="16"/>
      <c r="L1371" s="15"/>
      <c r="M1371" s="15"/>
      <c r="N1371" s="15"/>
      <c r="O1371" s="15"/>
      <c r="P1371" s="15"/>
      <c r="Q1371" s="15"/>
      <c r="R1371" s="16"/>
      <c r="S1371" s="15"/>
      <c r="U1371" s="1"/>
      <c r="V1371" s="1"/>
      <c r="W1371" s="1"/>
      <c r="X1371" s="1"/>
      <c r="Y1371" s="1"/>
      <c r="Z1371" s="1"/>
      <c r="AA1371" s="1"/>
      <c r="AB1371" s="1"/>
      <c r="AC1371" s="1"/>
      <c r="AD1371" s="1"/>
      <c r="AE1371" s="1"/>
      <c r="AF1371" s="4"/>
      <c r="AG1371" s="4"/>
      <c r="AH1371" s="4"/>
      <c r="AI1371" s="4"/>
      <c r="AL1371" s="4"/>
      <c r="AM1371" s="4"/>
      <c r="AN1371" s="4"/>
      <c r="AO1371" s="4"/>
      <c r="AP1371" s="4"/>
      <c r="AR1371" s="4"/>
      <c r="AS1371" s="125"/>
      <c r="AW1371" s="4"/>
      <c r="AX1371" s="4"/>
      <c r="AY1371" s="4"/>
      <c r="AZ1371" s="4"/>
      <c r="BA1371" s="4"/>
      <c r="BB1371" s="4"/>
      <c r="BC1371" s="4"/>
    </row>
    <row r="1372" spans="1:55">
      <c r="A1372" s="278"/>
      <c r="D1372" s="15"/>
      <c r="E1372" s="15"/>
      <c r="F1372" s="15"/>
      <c r="G1372" s="15"/>
      <c r="H1372" s="15"/>
      <c r="I1372" s="15"/>
      <c r="J1372" s="15"/>
      <c r="K1372" s="16"/>
      <c r="L1372" s="15"/>
      <c r="M1372" s="15"/>
      <c r="N1372" s="15"/>
      <c r="O1372" s="15"/>
      <c r="P1372" s="15"/>
      <c r="Q1372" s="15"/>
      <c r="R1372" s="16"/>
      <c r="S1372" s="15"/>
      <c r="U1372" s="1"/>
      <c r="V1372" s="1"/>
      <c r="W1372" s="1"/>
      <c r="X1372" s="1"/>
      <c r="Y1372" s="1"/>
      <c r="Z1372" s="1"/>
      <c r="AA1372" s="1"/>
      <c r="AB1372" s="1"/>
      <c r="AC1372" s="1"/>
      <c r="AD1372" s="1"/>
      <c r="AE1372" s="1"/>
      <c r="AF1372" s="4"/>
      <c r="AG1372" s="4"/>
      <c r="AH1372" s="4"/>
      <c r="AI1372" s="4"/>
      <c r="AL1372" s="4"/>
      <c r="AM1372" s="4"/>
      <c r="AN1372" s="4"/>
      <c r="AO1372" s="4"/>
      <c r="AP1372" s="4"/>
      <c r="AR1372" s="4"/>
      <c r="AS1372" s="125"/>
      <c r="AW1372" s="4"/>
      <c r="AX1372" s="4"/>
      <c r="AY1372" s="4"/>
      <c r="AZ1372" s="4"/>
      <c r="BA1372" s="4"/>
      <c r="BB1372" s="4"/>
      <c r="BC1372" s="4"/>
    </row>
    <row r="1373" spans="1:55">
      <c r="A1373" s="278"/>
      <c r="D1373" s="15"/>
      <c r="E1373" s="15"/>
      <c r="F1373" s="15"/>
      <c r="G1373" s="15"/>
      <c r="H1373" s="15"/>
      <c r="I1373" s="15"/>
      <c r="J1373" s="15"/>
      <c r="K1373" s="16"/>
      <c r="L1373" s="15"/>
      <c r="M1373" s="15"/>
      <c r="N1373" s="15"/>
      <c r="O1373" s="15"/>
      <c r="P1373" s="15"/>
      <c r="Q1373" s="15"/>
      <c r="R1373" s="16"/>
      <c r="S1373" s="15"/>
      <c r="U1373" s="1"/>
      <c r="V1373" s="1"/>
      <c r="W1373" s="1"/>
      <c r="X1373" s="1"/>
      <c r="Y1373" s="1"/>
      <c r="Z1373" s="1"/>
      <c r="AA1373" s="1"/>
      <c r="AB1373" s="1"/>
      <c r="AC1373" s="1"/>
      <c r="AD1373" s="1"/>
      <c r="AE1373" s="1"/>
      <c r="AF1373" s="4"/>
      <c r="AG1373" s="4"/>
      <c r="AH1373" s="4"/>
      <c r="AI1373" s="4"/>
      <c r="AL1373" s="4"/>
      <c r="AM1373" s="4"/>
      <c r="AN1373" s="4"/>
      <c r="AO1373" s="4"/>
      <c r="AP1373" s="4"/>
      <c r="AR1373" s="4"/>
      <c r="AS1373" s="125"/>
      <c r="AW1373" s="4"/>
      <c r="AX1373" s="4"/>
      <c r="AY1373" s="4"/>
      <c r="AZ1373" s="4"/>
      <c r="BA1373" s="4"/>
      <c r="BB1373" s="4"/>
      <c r="BC1373" s="4"/>
    </row>
    <row r="1374" spans="1:55">
      <c r="A1374" s="278"/>
      <c r="D1374" s="15"/>
      <c r="E1374" s="15"/>
      <c r="F1374" s="15"/>
      <c r="G1374" s="15"/>
      <c r="H1374" s="15"/>
      <c r="I1374" s="15"/>
      <c r="J1374" s="15"/>
      <c r="K1374" s="16"/>
      <c r="L1374" s="15"/>
      <c r="M1374" s="15"/>
      <c r="N1374" s="15"/>
      <c r="O1374" s="15"/>
      <c r="P1374" s="15"/>
      <c r="Q1374" s="15"/>
      <c r="R1374" s="16"/>
      <c r="S1374" s="15"/>
      <c r="U1374" s="1"/>
      <c r="V1374" s="1"/>
      <c r="W1374" s="1"/>
      <c r="X1374" s="1"/>
      <c r="Y1374" s="1"/>
      <c r="Z1374" s="1"/>
      <c r="AA1374" s="1"/>
      <c r="AB1374" s="1"/>
      <c r="AC1374" s="1"/>
      <c r="AD1374" s="1"/>
      <c r="AE1374" s="1"/>
      <c r="AF1374" s="4"/>
      <c r="AG1374" s="4"/>
      <c r="AH1374" s="4"/>
      <c r="AI1374" s="4"/>
      <c r="AL1374" s="4"/>
      <c r="AM1374" s="4"/>
      <c r="AN1374" s="4"/>
      <c r="AO1374" s="4"/>
      <c r="AP1374" s="4"/>
      <c r="AR1374" s="4"/>
      <c r="AS1374" s="125"/>
      <c r="AW1374" s="4"/>
      <c r="AX1374" s="4"/>
      <c r="AY1374" s="4"/>
      <c r="AZ1374" s="4"/>
      <c r="BA1374" s="4"/>
      <c r="BB1374" s="4"/>
      <c r="BC1374" s="4"/>
    </row>
    <row r="1375" spans="1:55">
      <c r="A1375" s="278"/>
      <c r="D1375" s="15"/>
      <c r="E1375" s="15"/>
      <c r="F1375" s="15"/>
      <c r="G1375" s="15"/>
      <c r="H1375" s="15"/>
      <c r="I1375" s="15"/>
      <c r="J1375" s="15"/>
      <c r="K1375" s="16"/>
      <c r="L1375" s="15"/>
      <c r="M1375" s="15"/>
      <c r="N1375" s="15"/>
      <c r="O1375" s="15"/>
      <c r="P1375" s="15"/>
      <c r="Q1375" s="15"/>
      <c r="R1375" s="16"/>
      <c r="S1375" s="15"/>
      <c r="U1375" s="1"/>
      <c r="V1375" s="1"/>
      <c r="W1375" s="1"/>
      <c r="X1375" s="1"/>
      <c r="Y1375" s="1"/>
      <c r="Z1375" s="1"/>
      <c r="AA1375" s="1"/>
      <c r="AB1375" s="1"/>
      <c r="AC1375" s="1"/>
      <c r="AD1375" s="1"/>
      <c r="AE1375" s="1"/>
      <c r="AF1375" s="4"/>
      <c r="AG1375" s="4"/>
      <c r="AH1375" s="4"/>
      <c r="AI1375" s="4"/>
      <c r="AL1375" s="4"/>
      <c r="AM1375" s="4"/>
      <c r="AN1375" s="4"/>
      <c r="AO1375" s="4"/>
      <c r="AP1375" s="4"/>
      <c r="AR1375" s="4"/>
      <c r="AS1375" s="125"/>
      <c r="AW1375" s="4"/>
      <c r="AX1375" s="4"/>
      <c r="AY1375" s="4"/>
      <c r="AZ1375" s="4"/>
      <c r="BA1375" s="4"/>
      <c r="BB1375" s="4"/>
      <c r="BC1375" s="4"/>
    </row>
    <row r="1376" spans="1:55">
      <c r="A1376" s="278"/>
      <c r="D1376" s="15"/>
      <c r="E1376" s="15"/>
      <c r="F1376" s="15"/>
      <c r="G1376" s="15"/>
      <c r="H1376" s="15"/>
      <c r="I1376" s="15"/>
      <c r="J1376" s="15"/>
      <c r="K1376" s="16"/>
      <c r="L1376" s="15"/>
      <c r="M1376" s="15"/>
      <c r="N1376" s="15"/>
      <c r="O1376" s="15"/>
      <c r="P1376" s="15"/>
      <c r="Q1376" s="15"/>
      <c r="R1376" s="16"/>
      <c r="S1376" s="15"/>
      <c r="U1376" s="1"/>
      <c r="V1376" s="1"/>
      <c r="W1376" s="1"/>
      <c r="X1376" s="1"/>
      <c r="Y1376" s="1"/>
      <c r="Z1376" s="1"/>
      <c r="AA1376" s="1"/>
      <c r="AB1376" s="1"/>
      <c r="AC1376" s="1"/>
      <c r="AD1376" s="1"/>
      <c r="AE1376" s="1"/>
      <c r="AF1376" s="4"/>
      <c r="AG1376" s="4"/>
      <c r="AH1376" s="4"/>
      <c r="AI1376" s="4"/>
      <c r="AL1376" s="4"/>
      <c r="AM1376" s="4"/>
      <c r="AN1376" s="4"/>
      <c r="AO1376" s="4"/>
      <c r="AP1376" s="4"/>
      <c r="AR1376" s="4"/>
      <c r="AS1376" s="125"/>
      <c r="AW1376" s="4"/>
      <c r="AX1376" s="4"/>
      <c r="AY1376" s="4"/>
      <c r="AZ1376" s="4"/>
      <c r="BA1376" s="4"/>
      <c r="BB1376" s="4"/>
      <c r="BC1376" s="4"/>
    </row>
    <row r="1377" spans="1:55">
      <c r="A1377" s="278"/>
      <c r="D1377" s="15"/>
      <c r="E1377" s="15"/>
      <c r="F1377" s="15"/>
      <c r="G1377" s="15"/>
      <c r="H1377" s="15"/>
      <c r="I1377" s="15"/>
      <c r="J1377" s="15"/>
      <c r="K1377" s="16"/>
      <c r="L1377" s="15"/>
      <c r="M1377" s="15"/>
      <c r="N1377" s="15"/>
      <c r="O1377" s="15"/>
      <c r="P1377" s="15"/>
      <c r="Q1377" s="15"/>
      <c r="R1377" s="16"/>
      <c r="S1377" s="15"/>
      <c r="U1377" s="1"/>
      <c r="V1377" s="1"/>
      <c r="W1377" s="1"/>
      <c r="X1377" s="1"/>
      <c r="Y1377" s="1"/>
      <c r="Z1377" s="1"/>
      <c r="AA1377" s="1"/>
      <c r="AB1377" s="1"/>
      <c r="AC1377" s="1"/>
      <c r="AD1377" s="1"/>
      <c r="AE1377" s="1"/>
      <c r="AF1377" s="4"/>
      <c r="AG1377" s="4"/>
      <c r="AH1377" s="4"/>
      <c r="AI1377" s="4"/>
      <c r="AL1377" s="4"/>
      <c r="AM1377" s="4"/>
      <c r="AN1377" s="4"/>
      <c r="AO1377" s="4"/>
      <c r="AP1377" s="4"/>
      <c r="AR1377" s="4"/>
      <c r="AS1377" s="125"/>
      <c r="AW1377" s="4"/>
      <c r="AX1377" s="4"/>
      <c r="AY1377" s="4"/>
      <c r="AZ1377" s="4"/>
      <c r="BA1377" s="4"/>
      <c r="BB1377" s="4"/>
      <c r="BC1377" s="4"/>
    </row>
    <row r="1378" spans="1:55">
      <c r="A1378" s="278"/>
      <c r="D1378" s="15"/>
      <c r="E1378" s="15"/>
      <c r="F1378" s="15"/>
      <c r="G1378" s="15"/>
      <c r="H1378" s="15"/>
      <c r="I1378" s="15"/>
      <c r="J1378" s="15"/>
      <c r="K1378" s="16"/>
      <c r="L1378" s="15"/>
      <c r="M1378" s="15"/>
      <c r="N1378" s="15"/>
      <c r="O1378" s="15"/>
      <c r="P1378" s="15"/>
      <c r="Q1378" s="15"/>
      <c r="R1378" s="16"/>
      <c r="S1378" s="15"/>
      <c r="U1378" s="1"/>
      <c r="V1378" s="1"/>
      <c r="W1378" s="1"/>
      <c r="X1378" s="1"/>
      <c r="Y1378" s="1"/>
      <c r="Z1378" s="1"/>
      <c r="AA1378" s="1"/>
      <c r="AB1378" s="1"/>
      <c r="AC1378" s="1"/>
      <c r="AD1378" s="1"/>
      <c r="AE1378" s="1"/>
      <c r="AF1378" s="4"/>
      <c r="AG1378" s="4"/>
      <c r="AH1378" s="4"/>
      <c r="AI1378" s="4"/>
      <c r="AL1378" s="4"/>
      <c r="AM1378" s="4"/>
      <c r="AN1378" s="4"/>
      <c r="AO1378" s="4"/>
      <c r="AP1378" s="4"/>
      <c r="AR1378" s="4"/>
      <c r="AS1378" s="125"/>
      <c r="AW1378" s="4"/>
      <c r="AX1378" s="4"/>
      <c r="AY1378" s="4"/>
      <c r="AZ1378" s="4"/>
      <c r="BA1378" s="4"/>
      <c r="BB1378" s="4"/>
      <c r="BC1378" s="4"/>
    </row>
    <row r="1379" spans="1:55">
      <c r="A1379" s="278"/>
      <c r="D1379" s="15"/>
      <c r="E1379" s="15"/>
      <c r="F1379" s="15"/>
      <c r="G1379" s="15"/>
      <c r="H1379" s="15"/>
      <c r="I1379" s="15"/>
      <c r="J1379" s="15"/>
      <c r="K1379" s="16"/>
      <c r="L1379" s="15"/>
      <c r="M1379" s="15"/>
      <c r="N1379" s="15"/>
      <c r="O1379" s="15"/>
      <c r="P1379" s="15"/>
      <c r="Q1379" s="15"/>
      <c r="R1379" s="16"/>
      <c r="S1379" s="15"/>
      <c r="U1379" s="1"/>
      <c r="V1379" s="1"/>
      <c r="W1379" s="1"/>
      <c r="X1379" s="1"/>
      <c r="Y1379" s="1"/>
      <c r="Z1379" s="1"/>
      <c r="AA1379" s="1"/>
      <c r="AB1379" s="1"/>
      <c r="AC1379" s="1"/>
      <c r="AD1379" s="1"/>
      <c r="AE1379" s="1"/>
      <c r="AF1379" s="4"/>
      <c r="AG1379" s="4"/>
      <c r="AH1379" s="4"/>
      <c r="AI1379" s="4"/>
      <c r="AL1379" s="4"/>
      <c r="AM1379" s="4"/>
      <c r="AN1379" s="4"/>
      <c r="AO1379" s="4"/>
      <c r="AP1379" s="4"/>
      <c r="AR1379" s="4"/>
      <c r="AS1379" s="125"/>
      <c r="AW1379" s="4"/>
      <c r="AX1379" s="4"/>
      <c r="AY1379" s="4"/>
      <c r="AZ1379" s="4"/>
      <c r="BA1379" s="4"/>
      <c r="BB1379" s="4"/>
      <c r="BC1379" s="4"/>
    </row>
    <row r="1380" spans="1:55">
      <c r="A1380" s="278"/>
      <c r="D1380" s="15"/>
      <c r="E1380" s="15"/>
      <c r="F1380" s="15"/>
      <c r="G1380" s="15"/>
      <c r="H1380" s="15"/>
      <c r="I1380" s="15"/>
      <c r="J1380" s="15"/>
      <c r="K1380" s="16"/>
      <c r="L1380" s="15"/>
      <c r="M1380" s="15"/>
      <c r="N1380" s="15"/>
      <c r="O1380" s="15"/>
      <c r="P1380" s="15"/>
      <c r="Q1380" s="15"/>
      <c r="R1380" s="16"/>
      <c r="S1380" s="15"/>
      <c r="U1380" s="1"/>
      <c r="V1380" s="1"/>
      <c r="W1380" s="1"/>
      <c r="X1380" s="1"/>
      <c r="Y1380" s="1"/>
      <c r="Z1380" s="1"/>
      <c r="AA1380" s="1"/>
      <c r="AB1380" s="1"/>
      <c r="AC1380" s="1"/>
      <c r="AD1380" s="1"/>
      <c r="AE1380" s="1"/>
      <c r="AF1380" s="4"/>
      <c r="AG1380" s="4"/>
      <c r="AH1380" s="4"/>
      <c r="AI1380" s="4"/>
      <c r="AL1380" s="4"/>
      <c r="AM1380" s="4"/>
      <c r="AN1380" s="4"/>
      <c r="AO1380" s="4"/>
      <c r="AP1380" s="4"/>
      <c r="AR1380" s="4"/>
      <c r="AS1380" s="125"/>
      <c r="AW1380" s="4"/>
      <c r="AX1380" s="4"/>
      <c r="AY1380" s="4"/>
      <c r="AZ1380" s="4"/>
      <c r="BA1380" s="4"/>
      <c r="BB1380" s="4"/>
      <c r="BC1380" s="4"/>
    </row>
    <row r="1381" spans="1:55">
      <c r="A1381" s="278"/>
      <c r="D1381" s="15"/>
      <c r="E1381" s="15"/>
      <c r="F1381" s="15"/>
      <c r="G1381" s="15"/>
      <c r="H1381" s="15"/>
      <c r="I1381" s="15"/>
      <c r="J1381" s="15"/>
      <c r="K1381" s="16"/>
      <c r="L1381" s="15"/>
      <c r="M1381" s="15"/>
      <c r="N1381" s="15"/>
      <c r="O1381" s="15"/>
      <c r="P1381" s="15"/>
      <c r="Q1381" s="15"/>
      <c r="R1381" s="16"/>
      <c r="S1381" s="15"/>
      <c r="U1381" s="1"/>
      <c r="V1381" s="1"/>
      <c r="W1381" s="1"/>
      <c r="X1381" s="1"/>
      <c r="Y1381" s="1"/>
      <c r="Z1381" s="1"/>
      <c r="AA1381" s="1"/>
      <c r="AB1381" s="1"/>
      <c r="AC1381" s="1"/>
      <c r="AD1381" s="1"/>
      <c r="AE1381" s="1"/>
      <c r="AF1381" s="4"/>
      <c r="AG1381" s="4"/>
      <c r="AH1381" s="4"/>
      <c r="AI1381" s="4"/>
      <c r="AL1381" s="4"/>
      <c r="AM1381" s="4"/>
      <c r="AN1381" s="4"/>
      <c r="AO1381" s="4"/>
      <c r="AP1381" s="4"/>
      <c r="AR1381" s="4"/>
      <c r="AS1381" s="125"/>
      <c r="AW1381" s="4"/>
      <c r="AX1381" s="4"/>
      <c r="AY1381" s="4"/>
      <c r="AZ1381" s="4"/>
      <c r="BA1381" s="4"/>
      <c r="BB1381" s="4"/>
      <c r="BC1381" s="4"/>
    </row>
    <row r="1382" spans="1:55">
      <c r="A1382" s="278"/>
      <c r="D1382" s="15"/>
      <c r="E1382" s="15"/>
      <c r="F1382" s="15"/>
      <c r="G1382" s="15"/>
      <c r="H1382" s="15"/>
      <c r="I1382" s="15"/>
      <c r="J1382" s="15"/>
      <c r="K1382" s="16"/>
      <c r="L1382" s="15"/>
      <c r="M1382" s="15"/>
      <c r="N1382" s="15"/>
      <c r="O1382" s="15"/>
      <c r="P1382" s="15"/>
      <c r="Q1382" s="15"/>
      <c r="R1382" s="16"/>
      <c r="S1382" s="15"/>
      <c r="U1382" s="1"/>
      <c r="V1382" s="1"/>
      <c r="W1382" s="1"/>
      <c r="X1382" s="1"/>
      <c r="Y1382" s="1"/>
      <c r="Z1382" s="1"/>
      <c r="AA1382" s="1"/>
      <c r="AB1382" s="1"/>
      <c r="AC1382" s="1"/>
      <c r="AD1382" s="1"/>
      <c r="AE1382" s="1"/>
      <c r="AF1382" s="4"/>
      <c r="AG1382" s="4"/>
      <c r="AH1382" s="4"/>
      <c r="AI1382" s="4"/>
      <c r="AL1382" s="4"/>
      <c r="AM1382" s="4"/>
      <c r="AN1382" s="4"/>
      <c r="AO1382" s="4"/>
      <c r="AP1382" s="4"/>
      <c r="AR1382" s="4"/>
      <c r="AS1382" s="125"/>
      <c r="AW1382" s="4"/>
      <c r="AX1382" s="4"/>
      <c r="AY1382" s="4"/>
      <c r="AZ1382" s="4"/>
      <c r="BA1382" s="4"/>
      <c r="BB1382" s="4"/>
      <c r="BC1382" s="4"/>
    </row>
    <row r="1383" spans="1:55">
      <c r="A1383" s="278"/>
      <c r="D1383" s="15"/>
      <c r="E1383" s="15"/>
      <c r="F1383" s="15"/>
      <c r="G1383" s="15"/>
      <c r="H1383" s="15"/>
      <c r="I1383" s="15"/>
      <c r="J1383" s="15"/>
      <c r="K1383" s="16"/>
      <c r="L1383" s="15"/>
      <c r="M1383" s="15"/>
      <c r="N1383" s="15"/>
      <c r="O1383" s="15"/>
      <c r="P1383" s="15"/>
      <c r="Q1383" s="15"/>
      <c r="R1383" s="16"/>
      <c r="S1383" s="15"/>
      <c r="U1383" s="1"/>
      <c r="V1383" s="1"/>
      <c r="W1383" s="1"/>
      <c r="X1383" s="1"/>
      <c r="Y1383" s="1"/>
      <c r="Z1383" s="1"/>
      <c r="AA1383" s="1"/>
      <c r="AB1383" s="1"/>
      <c r="AC1383" s="1"/>
      <c r="AD1383" s="1"/>
      <c r="AE1383" s="1"/>
      <c r="AF1383" s="4"/>
      <c r="AG1383" s="4"/>
      <c r="AH1383" s="4"/>
      <c r="AI1383" s="4"/>
      <c r="AL1383" s="4"/>
      <c r="AM1383" s="4"/>
      <c r="AN1383" s="4"/>
      <c r="AO1383" s="4"/>
      <c r="AP1383" s="4"/>
      <c r="AR1383" s="4"/>
      <c r="AS1383" s="125"/>
      <c r="AW1383" s="4"/>
      <c r="AX1383" s="4"/>
      <c r="AY1383" s="4"/>
      <c r="AZ1383" s="4"/>
      <c r="BA1383" s="4"/>
      <c r="BB1383" s="4"/>
      <c r="BC1383" s="4"/>
    </row>
    <row r="1384" spans="1:55">
      <c r="A1384" s="278"/>
      <c r="D1384" s="15"/>
      <c r="E1384" s="15"/>
      <c r="F1384" s="15"/>
      <c r="G1384" s="15"/>
      <c r="H1384" s="15"/>
      <c r="I1384" s="15"/>
      <c r="J1384" s="15"/>
      <c r="K1384" s="16"/>
      <c r="L1384" s="15"/>
      <c r="M1384" s="15"/>
      <c r="N1384" s="15"/>
      <c r="O1384" s="15"/>
      <c r="P1384" s="15"/>
      <c r="Q1384" s="15"/>
      <c r="R1384" s="16"/>
      <c r="S1384" s="15"/>
      <c r="U1384" s="1"/>
      <c r="V1384" s="1"/>
      <c r="W1384" s="1"/>
      <c r="X1384" s="1"/>
      <c r="Y1384" s="1"/>
      <c r="Z1384" s="1"/>
      <c r="AA1384" s="1"/>
      <c r="AB1384" s="1"/>
      <c r="AC1384" s="1"/>
      <c r="AD1384" s="1"/>
      <c r="AE1384" s="1"/>
      <c r="AF1384" s="4"/>
      <c r="AG1384" s="4"/>
      <c r="AH1384" s="4"/>
      <c r="AI1384" s="4"/>
      <c r="AL1384" s="4"/>
      <c r="AM1384" s="4"/>
      <c r="AN1384" s="4"/>
      <c r="AO1384" s="4"/>
      <c r="AP1384" s="4"/>
      <c r="AR1384" s="4"/>
      <c r="AS1384" s="125"/>
      <c r="AW1384" s="4"/>
      <c r="AX1384" s="4"/>
      <c r="AY1384" s="4"/>
      <c r="AZ1384" s="4"/>
      <c r="BA1384" s="4"/>
      <c r="BB1384" s="4"/>
      <c r="BC1384" s="4"/>
    </row>
    <row r="1385" spans="1:55">
      <c r="A1385" s="278"/>
      <c r="D1385" s="15"/>
      <c r="E1385" s="15"/>
      <c r="F1385" s="15"/>
      <c r="G1385" s="15"/>
      <c r="H1385" s="15"/>
      <c r="I1385" s="15"/>
      <c r="J1385" s="15"/>
      <c r="K1385" s="16"/>
      <c r="L1385" s="15"/>
      <c r="M1385" s="15"/>
      <c r="N1385" s="15"/>
      <c r="O1385" s="15"/>
      <c r="P1385" s="15"/>
      <c r="Q1385" s="15"/>
      <c r="R1385" s="16"/>
      <c r="S1385" s="15"/>
      <c r="U1385" s="1"/>
      <c r="V1385" s="1"/>
      <c r="W1385" s="1"/>
      <c r="X1385" s="1"/>
      <c r="Y1385" s="1"/>
      <c r="Z1385" s="1"/>
      <c r="AA1385" s="1"/>
      <c r="AB1385" s="1"/>
      <c r="AC1385" s="1"/>
      <c r="AD1385" s="1"/>
      <c r="AE1385" s="1"/>
      <c r="AF1385" s="4"/>
      <c r="AG1385" s="4"/>
      <c r="AH1385" s="4"/>
      <c r="AI1385" s="4"/>
      <c r="AL1385" s="4"/>
      <c r="AM1385" s="4"/>
      <c r="AN1385" s="4"/>
      <c r="AO1385" s="4"/>
      <c r="AP1385" s="4"/>
      <c r="AR1385" s="4"/>
      <c r="AS1385" s="125"/>
      <c r="AW1385" s="4"/>
      <c r="AX1385" s="4"/>
      <c r="AY1385" s="4"/>
      <c r="AZ1385" s="4"/>
      <c r="BA1385" s="4"/>
      <c r="BB1385" s="4"/>
      <c r="BC1385" s="4"/>
    </row>
    <row r="1386" spans="1:55">
      <c r="A1386" s="278"/>
      <c r="D1386" s="15"/>
      <c r="E1386" s="15"/>
      <c r="F1386" s="15"/>
      <c r="G1386" s="15"/>
      <c r="H1386" s="15"/>
      <c r="I1386" s="15"/>
      <c r="J1386" s="15"/>
      <c r="K1386" s="16"/>
      <c r="L1386" s="15"/>
      <c r="M1386" s="15"/>
      <c r="N1386" s="15"/>
      <c r="O1386" s="15"/>
      <c r="P1386" s="15"/>
      <c r="Q1386" s="15"/>
      <c r="R1386" s="16"/>
      <c r="S1386" s="15"/>
      <c r="U1386" s="1"/>
      <c r="V1386" s="1"/>
      <c r="W1386" s="1"/>
      <c r="X1386" s="1"/>
      <c r="Y1386" s="1"/>
      <c r="Z1386" s="1"/>
      <c r="AA1386" s="1"/>
      <c r="AB1386" s="1"/>
      <c r="AC1386" s="1"/>
      <c r="AD1386" s="1"/>
      <c r="AE1386" s="1"/>
      <c r="AF1386" s="4"/>
      <c r="AG1386" s="4"/>
      <c r="AH1386" s="4"/>
      <c r="AI1386" s="4"/>
      <c r="AL1386" s="4"/>
      <c r="AM1386" s="4"/>
      <c r="AN1386" s="4"/>
      <c r="AO1386" s="4"/>
      <c r="AP1386" s="4"/>
      <c r="AR1386" s="4"/>
      <c r="AS1386" s="125"/>
      <c r="AW1386" s="4"/>
      <c r="AX1386" s="4"/>
      <c r="AY1386" s="4"/>
      <c r="AZ1386" s="4"/>
      <c r="BA1386" s="4"/>
      <c r="BB1386" s="4"/>
      <c r="BC1386" s="4"/>
    </row>
    <row r="1387" spans="1:55">
      <c r="A1387" s="278"/>
      <c r="D1387" s="15"/>
      <c r="E1387" s="15"/>
      <c r="F1387" s="15"/>
      <c r="G1387" s="15"/>
      <c r="H1387" s="15"/>
      <c r="I1387" s="15"/>
      <c r="J1387" s="15"/>
      <c r="K1387" s="16"/>
      <c r="L1387" s="15"/>
      <c r="M1387" s="15"/>
      <c r="N1387" s="15"/>
      <c r="O1387" s="15"/>
      <c r="P1387" s="15"/>
      <c r="Q1387" s="15"/>
      <c r="R1387" s="16"/>
      <c r="S1387" s="15"/>
      <c r="U1387" s="1"/>
      <c r="V1387" s="1"/>
      <c r="W1387" s="1"/>
      <c r="X1387" s="1"/>
      <c r="Y1387" s="1"/>
      <c r="Z1387" s="1"/>
      <c r="AA1387" s="1"/>
      <c r="AB1387" s="1"/>
      <c r="AC1387" s="1"/>
      <c r="AD1387" s="1"/>
      <c r="AE1387" s="1"/>
      <c r="AF1387" s="4"/>
      <c r="AG1387" s="4"/>
      <c r="AH1387" s="4"/>
      <c r="AI1387" s="4"/>
      <c r="AL1387" s="4"/>
      <c r="AM1387" s="4"/>
      <c r="AN1387" s="4"/>
      <c r="AO1387" s="4"/>
      <c r="AP1387" s="4"/>
      <c r="AR1387" s="4"/>
      <c r="AS1387" s="125"/>
      <c r="AW1387" s="4"/>
      <c r="AX1387" s="4"/>
      <c r="AY1387" s="4"/>
      <c r="AZ1387" s="4"/>
      <c r="BA1387" s="4"/>
      <c r="BB1387" s="4"/>
      <c r="BC1387" s="4"/>
    </row>
    <row r="1388" spans="1:55">
      <c r="A1388" s="278"/>
      <c r="D1388" s="15"/>
      <c r="E1388" s="15"/>
      <c r="F1388" s="15"/>
      <c r="G1388" s="15"/>
      <c r="H1388" s="15"/>
      <c r="I1388" s="15"/>
      <c r="J1388" s="15"/>
      <c r="K1388" s="16"/>
      <c r="L1388" s="15"/>
      <c r="M1388" s="15"/>
      <c r="N1388" s="15"/>
      <c r="O1388" s="15"/>
      <c r="P1388" s="15"/>
      <c r="Q1388" s="15"/>
      <c r="R1388" s="16"/>
      <c r="S1388" s="15"/>
      <c r="U1388" s="1"/>
      <c r="V1388" s="1"/>
      <c r="W1388" s="1"/>
      <c r="X1388" s="1"/>
      <c r="Y1388" s="1"/>
      <c r="Z1388" s="1"/>
      <c r="AA1388" s="1"/>
      <c r="AB1388" s="1"/>
      <c r="AC1388" s="1"/>
      <c r="AD1388" s="1"/>
      <c r="AE1388" s="1"/>
      <c r="AF1388" s="4"/>
      <c r="AG1388" s="4"/>
      <c r="AH1388" s="4"/>
      <c r="AI1388" s="4"/>
      <c r="AL1388" s="4"/>
      <c r="AM1388" s="4"/>
      <c r="AN1388" s="4"/>
      <c r="AO1388" s="4"/>
      <c r="AP1388" s="4"/>
      <c r="AR1388" s="4"/>
      <c r="AS1388" s="125"/>
      <c r="AW1388" s="4"/>
      <c r="AX1388" s="4"/>
      <c r="AY1388" s="4"/>
      <c r="AZ1388" s="4"/>
      <c r="BA1388" s="4"/>
      <c r="BB1388" s="4"/>
      <c r="BC1388" s="4"/>
    </row>
    <row r="1389" spans="1:55">
      <c r="A1389" s="278"/>
      <c r="D1389" s="15"/>
      <c r="E1389" s="15"/>
      <c r="F1389" s="15"/>
      <c r="G1389" s="15"/>
      <c r="H1389" s="15"/>
      <c r="I1389" s="15"/>
      <c r="J1389" s="15"/>
      <c r="K1389" s="16"/>
      <c r="L1389" s="15"/>
      <c r="M1389" s="15"/>
      <c r="N1389" s="15"/>
      <c r="O1389" s="15"/>
      <c r="P1389" s="15"/>
      <c r="Q1389" s="15"/>
      <c r="R1389" s="16"/>
      <c r="S1389" s="15"/>
      <c r="U1389" s="1"/>
      <c r="V1389" s="1"/>
      <c r="W1389" s="1"/>
      <c r="X1389" s="1"/>
      <c r="Y1389" s="1"/>
      <c r="Z1389" s="1"/>
      <c r="AA1389" s="1"/>
      <c r="AB1389" s="1"/>
      <c r="AC1389" s="1"/>
      <c r="AD1389" s="1"/>
      <c r="AE1389" s="1"/>
      <c r="AF1389" s="4"/>
      <c r="AG1389" s="4"/>
      <c r="AH1389" s="4"/>
      <c r="AI1389" s="4"/>
      <c r="AL1389" s="4"/>
      <c r="AM1389" s="4"/>
      <c r="AN1389" s="4"/>
      <c r="AO1389" s="4"/>
      <c r="AP1389" s="4"/>
      <c r="AR1389" s="4"/>
      <c r="AS1389" s="125"/>
      <c r="AW1389" s="4"/>
      <c r="AX1389" s="4"/>
      <c r="AY1389" s="4"/>
      <c r="AZ1389" s="4"/>
      <c r="BA1389" s="4"/>
      <c r="BB1389" s="4"/>
      <c r="BC1389" s="4"/>
    </row>
    <row r="1390" spans="1:55">
      <c r="A1390" s="278"/>
      <c r="D1390" s="15"/>
      <c r="E1390" s="15"/>
      <c r="F1390" s="15"/>
      <c r="G1390" s="15"/>
      <c r="H1390" s="15"/>
      <c r="I1390" s="15"/>
      <c r="J1390" s="15"/>
      <c r="K1390" s="16"/>
      <c r="L1390" s="15"/>
      <c r="M1390" s="15"/>
      <c r="N1390" s="15"/>
      <c r="O1390" s="15"/>
      <c r="P1390" s="15"/>
      <c r="Q1390" s="15"/>
      <c r="R1390" s="16"/>
      <c r="S1390" s="15"/>
      <c r="U1390" s="1"/>
      <c r="V1390" s="1"/>
      <c r="W1390" s="1"/>
      <c r="X1390" s="1"/>
      <c r="Y1390" s="1"/>
      <c r="Z1390" s="1"/>
      <c r="AA1390" s="1"/>
      <c r="AB1390" s="1"/>
      <c r="AC1390" s="1"/>
      <c r="AD1390" s="1"/>
      <c r="AE1390" s="1"/>
      <c r="AF1390" s="4"/>
      <c r="AG1390" s="4"/>
      <c r="AH1390" s="4"/>
      <c r="AI1390" s="4"/>
      <c r="AL1390" s="4"/>
      <c r="AM1390" s="4"/>
      <c r="AN1390" s="4"/>
      <c r="AO1390" s="4"/>
      <c r="AP1390" s="4"/>
      <c r="AR1390" s="4"/>
      <c r="AS1390" s="125"/>
      <c r="AW1390" s="4"/>
      <c r="AX1390" s="4"/>
      <c r="AY1390" s="4"/>
      <c r="AZ1390" s="4"/>
      <c r="BA1390" s="4"/>
      <c r="BB1390" s="4"/>
      <c r="BC1390" s="4"/>
    </row>
    <row r="1391" spans="1:55">
      <c r="A1391" s="278"/>
      <c r="D1391" s="15"/>
      <c r="E1391" s="15"/>
      <c r="F1391" s="15"/>
      <c r="G1391" s="15"/>
      <c r="H1391" s="15"/>
      <c r="I1391" s="15"/>
      <c r="J1391" s="15"/>
      <c r="K1391" s="16"/>
      <c r="L1391" s="15"/>
      <c r="M1391" s="15"/>
      <c r="N1391" s="15"/>
      <c r="O1391" s="15"/>
      <c r="P1391" s="15"/>
      <c r="Q1391" s="15"/>
      <c r="R1391" s="16"/>
      <c r="S1391" s="15"/>
      <c r="U1391" s="1"/>
      <c r="V1391" s="1"/>
      <c r="W1391" s="1"/>
      <c r="X1391" s="1"/>
      <c r="Y1391" s="1"/>
      <c r="Z1391" s="1"/>
      <c r="AA1391" s="1"/>
      <c r="AB1391" s="1"/>
      <c r="AC1391" s="1"/>
      <c r="AD1391" s="1"/>
      <c r="AE1391" s="1"/>
      <c r="AF1391" s="4"/>
      <c r="AG1391" s="4"/>
      <c r="AH1391" s="4"/>
      <c r="AI1391" s="4"/>
      <c r="AL1391" s="4"/>
      <c r="AM1391" s="4"/>
      <c r="AN1391" s="4"/>
      <c r="AO1391" s="4"/>
      <c r="AP1391" s="4"/>
      <c r="AR1391" s="4"/>
      <c r="AS1391" s="125"/>
      <c r="AW1391" s="4"/>
      <c r="AX1391" s="4"/>
      <c r="AY1391" s="4"/>
      <c r="AZ1391" s="4"/>
      <c r="BA1391" s="4"/>
      <c r="BB1391" s="4"/>
      <c r="BC1391" s="4"/>
    </row>
    <row r="1392" spans="1:55">
      <c r="A1392" s="278"/>
      <c r="D1392" s="15"/>
      <c r="E1392" s="15"/>
      <c r="F1392" s="15"/>
      <c r="G1392" s="15"/>
      <c r="H1392" s="15"/>
      <c r="I1392" s="15"/>
      <c r="J1392" s="15"/>
      <c r="K1392" s="16"/>
      <c r="L1392" s="15"/>
      <c r="M1392" s="15"/>
      <c r="N1392" s="15"/>
      <c r="O1392" s="15"/>
      <c r="P1392" s="15"/>
      <c r="Q1392" s="15"/>
      <c r="R1392" s="16"/>
      <c r="S1392" s="15"/>
      <c r="U1392" s="1"/>
      <c r="V1392" s="1"/>
      <c r="W1392" s="1"/>
      <c r="X1392" s="1"/>
      <c r="Y1392" s="1"/>
      <c r="Z1392" s="1"/>
      <c r="AA1392" s="1"/>
      <c r="AB1392" s="1"/>
      <c r="AC1392" s="1"/>
      <c r="AD1392" s="1"/>
      <c r="AE1392" s="1"/>
      <c r="AF1392" s="4"/>
      <c r="AG1392" s="4"/>
      <c r="AH1392" s="4"/>
      <c r="AI1392" s="4"/>
      <c r="AL1392" s="4"/>
      <c r="AM1392" s="4"/>
      <c r="AN1392" s="4"/>
      <c r="AO1392" s="4"/>
      <c r="AP1392" s="4"/>
      <c r="AR1392" s="4"/>
      <c r="AS1392" s="125"/>
      <c r="AW1392" s="4"/>
      <c r="AX1392" s="4"/>
      <c r="AY1392" s="4"/>
      <c r="AZ1392" s="4"/>
      <c r="BA1392" s="4"/>
      <c r="BB1392" s="4"/>
      <c r="BC1392" s="4"/>
    </row>
    <row r="1393" spans="1:55">
      <c r="A1393" s="278"/>
      <c r="D1393" s="15"/>
      <c r="E1393" s="15"/>
      <c r="F1393" s="15"/>
      <c r="G1393" s="15"/>
      <c r="H1393" s="15"/>
      <c r="I1393" s="15"/>
      <c r="J1393" s="15"/>
      <c r="K1393" s="16"/>
      <c r="L1393" s="15"/>
      <c r="M1393" s="15"/>
      <c r="N1393" s="15"/>
      <c r="O1393" s="15"/>
      <c r="P1393" s="15"/>
      <c r="Q1393" s="15"/>
      <c r="R1393" s="16"/>
      <c r="S1393" s="15"/>
      <c r="U1393" s="1"/>
      <c r="V1393" s="1"/>
      <c r="W1393" s="1"/>
      <c r="X1393" s="1"/>
      <c r="Y1393" s="1"/>
      <c r="Z1393" s="1"/>
      <c r="AA1393" s="1"/>
      <c r="AB1393" s="1"/>
      <c r="AC1393" s="1"/>
      <c r="AD1393" s="1"/>
      <c r="AE1393" s="1"/>
      <c r="AF1393" s="4"/>
      <c r="AG1393" s="4"/>
      <c r="AH1393" s="4"/>
      <c r="AI1393" s="4"/>
      <c r="AL1393" s="4"/>
      <c r="AM1393" s="4"/>
      <c r="AN1393" s="4"/>
      <c r="AO1393" s="4"/>
      <c r="AP1393" s="4"/>
      <c r="AR1393" s="4"/>
      <c r="AS1393" s="125"/>
      <c r="AW1393" s="4"/>
      <c r="AX1393" s="4"/>
      <c r="AY1393" s="4"/>
      <c r="AZ1393" s="4"/>
      <c r="BA1393" s="4"/>
      <c r="BB1393" s="4"/>
      <c r="BC1393" s="4"/>
    </row>
    <row r="1394" spans="1:55">
      <c r="A1394" s="278"/>
      <c r="D1394" s="15"/>
      <c r="E1394" s="15"/>
      <c r="F1394" s="15"/>
      <c r="G1394" s="15"/>
      <c r="H1394" s="15"/>
      <c r="I1394" s="15"/>
      <c r="J1394" s="15"/>
      <c r="K1394" s="16"/>
      <c r="L1394" s="15"/>
      <c r="M1394" s="15"/>
      <c r="N1394" s="15"/>
      <c r="O1394" s="15"/>
      <c r="P1394" s="15"/>
      <c r="Q1394" s="15"/>
      <c r="R1394" s="16"/>
      <c r="S1394" s="15"/>
      <c r="U1394" s="1"/>
      <c r="V1394" s="1"/>
      <c r="W1394" s="1"/>
      <c r="X1394" s="1"/>
      <c r="Y1394" s="1"/>
      <c r="Z1394" s="1"/>
      <c r="AA1394" s="1"/>
      <c r="AB1394" s="1"/>
      <c r="AC1394" s="1"/>
      <c r="AD1394" s="1"/>
      <c r="AE1394" s="1"/>
      <c r="AF1394" s="4"/>
      <c r="AG1394" s="4"/>
      <c r="AH1394" s="4"/>
      <c r="AI1394" s="4"/>
      <c r="AL1394" s="4"/>
      <c r="AM1394" s="4"/>
      <c r="AN1394" s="4"/>
      <c r="AO1394" s="4"/>
      <c r="AP1394" s="4"/>
      <c r="AR1394" s="4"/>
      <c r="AS1394" s="125"/>
      <c r="AW1394" s="4"/>
      <c r="AX1394" s="4"/>
      <c r="AY1394" s="4"/>
      <c r="AZ1394" s="4"/>
      <c r="BA1394" s="4"/>
      <c r="BB1394" s="4"/>
      <c r="BC1394" s="4"/>
    </row>
    <row r="1395" spans="1:55">
      <c r="A1395" s="278"/>
      <c r="D1395" s="15"/>
      <c r="E1395" s="15"/>
      <c r="F1395" s="15"/>
      <c r="G1395" s="15"/>
      <c r="H1395" s="15"/>
      <c r="I1395" s="15"/>
      <c r="J1395" s="15"/>
      <c r="K1395" s="16"/>
      <c r="L1395" s="15"/>
      <c r="M1395" s="15"/>
      <c r="N1395" s="15"/>
      <c r="O1395" s="15"/>
      <c r="P1395" s="15"/>
      <c r="Q1395" s="15"/>
      <c r="R1395" s="16"/>
      <c r="S1395" s="15"/>
      <c r="U1395" s="1"/>
      <c r="V1395" s="1"/>
      <c r="W1395" s="1"/>
      <c r="X1395" s="1"/>
      <c r="Y1395" s="1"/>
      <c r="Z1395" s="1"/>
      <c r="AA1395" s="1"/>
      <c r="AB1395" s="1"/>
      <c r="AC1395" s="1"/>
      <c r="AD1395" s="1"/>
      <c r="AE1395" s="1"/>
      <c r="AF1395" s="4"/>
      <c r="AG1395" s="4"/>
      <c r="AH1395" s="4"/>
      <c r="AI1395" s="4"/>
      <c r="AL1395" s="4"/>
      <c r="AM1395" s="4"/>
      <c r="AN1395" s="4"/>
      <c r="AO1395" s="4"/>
      <c r="AP1395" s="4"/>
      <c r="AR1395" s="4"/>
      <c r="AS1395" s="125"/>
      <c r="AW1395" s="4"/>
      <c r="AX1395" s="4"/>
      <c r="AY1395" s="4"/>
      <c r="AZ1395" s="4"/>
      <c r="BA1395" s="4"/>
      <c r="BB1395" s="4"/>
      <c r="BC1395" s="4"/>
    </row>
    <row r="1396" spans="1:55">
      <c r="A1396" s="278"/>
      <c r="D1396" s="15"/>
      <c r="E1396" s="15"/>
      <c r="F1396" s="15"/>
      <c r="G1396" s="15"/>
      <c r="H1396" s="15"/>
      <c r="I1396" s="15"/>
      <c r="J1396" s="15"/>
      <c r="K1396" s="16"/>
      <c r="L1396" s="15"/>
      <c r="M1396" s="15"/>
      <c r="N1396" s="15"/>
      <c r="O1396" s="15"/>
      <c r="P1396" s="15"/>
      <c r="Q1396" s="15"/>
      <c r="R1396" s="16"/>
      <c r="S1396" s="15"/>
      <c r="U1396" s="1"/>
      <c r="V1396" s="1"/>
      <c r="W1396" s="1"/>
      <c r="X1396" s="1"/>
      <c r="Y1396" s="1"/>
      <c r="Z1396" s="1"/>
      <c r="AA1396" s="1"/>
      <c r="AB1396" s="1"/>
      <c r="AC1396" s="1"/>
      <c r="AD1396" s="1"/>
      <c r="AE1396" s="1"/>
      <c r="AF1396" s="4"/>
      <c r="AG1396" s="4"/>
      <c r="AH1396" s="4"/>
      <c r="AI1396" s="4"/>
      <c r="AL1396" s="4"/>
      <c r="AM1396" s="4"/>
      <c r="AN1396" s="4"/>
      <c r="AO1396" s="4"/>
      <c r="AP1396" s="4"/>
      <c r="AR1396" s="4"/>
      <c r="AS1396" s="125"/>
      <c r="AW1396" s="4"/>
      <c r="AX1396" s="4"/>
      <c r="AY1396" s="4"/>
      <c r="AZ1396" s="4"/>
      <c r="BA1396" s="4"/>
      <c r="BB1396" s="4"/>
      <c r="BC1396" s="4"/>
    </row>
    <row r="1397" spans="1:55">
      <c r="A1397" s="278"/>
      <c r="D1397" s="15"/>
      <c r="E1397" s="15"/>
      <c r="F1397" s="15"/>
      <c r="G1397" s="15"/>
      <c r="H1397" s="15"/>
      <c r="I1397" s="15"/>
      <c r="J1397" s="15"/>
      <c r="K1397" s="16"/>
      <c r="L1397" s="15"/>
      <c r="M1397" s="15"/>
      <c r="N1397" s="15"/>
      <c r="O1397" s="15"/>
      <c r="P1397" s="15"/>
      <c r="Q1397" s="15"/>
      <c r="R1397" s="16"/>
      <c r="S1397" s="15"/>
      <c r="U1397" s="1"/>
      <c r="V1397" s="1"/>
      <c r="W1397" s="1"/>
      <c r="X1397" s="1"/>
      <c r="Y1397" s="1"/>
      <c r="Z1397" s="1"/>
      <c r="AA1397" s="1"/>
      <c r="AB1397" s="1"/>
      <c r="AC1397" s="1"/>
      <c r="AD1397" s="1"/>
      <c r="AE1397" s="1"/>
      <c r="AF1397" s="4"/>
      <c r="AG1397" s="4"/>
      <c r="AH1397" s="4"/>
      <c r="AI1397" s="4"/>
      <c r="AL1397" s="4"/>
      <c r="AM1397" s="4"/>
      <c r="AN1397" s="4"/>
      <c r="AO1397" s="4"/>
      <c r="AP1397" s="4"/>
      <c r="AR1397" s="4"/>
      <c r="AS1397" s="125"/>
      <c r="AW1397" s="4"/>
      <c r="AX1397" s="4"/>
      <c r="AY1397" s="4"/>
      <c r="AZ1397" s="4"/>
      <c r="BA1397" s="4"/>
      <c r="BB1397" s="4"/>
      <c r="BC1397" s="4"/>
    </row>
    <row r="1398" spans="1:55">
      <c r="A1398" s="278"/>
      <c r="D1398" s="15"/>
      <c r="E1398" s="15"/>
      <c r="F1398" s="15"/>
      <c r="G1398" s="15"/>
      <c r="H1398" s="15"/>
      <c r="I1398" s="15"/>
      <c r="J1398" s="15"/>
      <c r="K1398" s="16"/>
      <c r="L1398" s="15"/>
      <c r="M1398" s="15"/>
      <c r="N1398" s="15"/>
      <c r="O1398" s="15"/>
      <c r="P1398" s="15"/>
      <c r="Q1398" s="15"/>
      <c r="R1398" s="16"/>
      <c r="S1398" s="15"/>
      <c r="U1398" s="1"/>
      <c r="V1398" s="1"/>
      <c r="W1398" s="1"/>
      <c r="X1398" s="1"/>
      <c r="Y1398" s="1"/>
      <c r="Z1398" s="1"/>
      <c r="AA1398" s="1"/>
      <c r="AB1398" s="1"/>
      <c r="AC1398" s="1"/>
      <c r="AD1398" s="1"/>
      <c r="AE1398" s="1"/>
      <c r="AF1398" s="4"/>
      <c r="AG1398" s="4"/>
      <c r="AH1398" s="4"/>
      <c r="AI1398" s="4"/>
      <c r="AL1398" s="4"/>
      <c r="AM1398" s="4"/>
      <c r="AN1398" s="4"/>
      <c r="AO1398" s="4"/>
      <c r="AP1398" s="4"/>
      <c r="AR1398" s="4"/>
      <c r="AS1398" s="125"/>
      <c r="AW1398" s="4"/>
      <c r="AX1398" s="4"/>
      <c r="AY1398" s="4"/>
      <c r="AZ1398" s="4"/>
      <c r="BA1398" s="4"/>
      <c r="BB1398" s="4"/>
      <c r="BC1398" s="4"/>
    </row>
    <row r="1399" spans="1:55">
      <c r="A1399" s="278"/>
      <c r="D1399" s="15"/>
      <c r="E1399" s="15"/>
      <c r="F1399" s="15"/>
      <c r="G1399" s="15"/>
      <c r="H1399" s="15"/>
      <c r="I1399" s="15"/>
      <c r="J1399" s="15"/>
      <c r="K1399" s="16"/>
      <c r="L1399" s="15"/>
      <c r="M1399" s="15"/>
      <c r="N1399" s="15"/>
      <c r="O1399" s="15"/>
      <c r="P1399" s="15"/>
      <c r="Q1399" s="15"/>
      <c r="R1399" s="16"/>
      <c r="S1399" s="15"/>
      <c r="U1399" s="1"/>
      <c r="V1399" s="1"/>
      <c r="W1399" s="1"/>
      <c r="X1399" s="1"/>
      <c r="Y1399" s="1"/>
      <c r="Z1399" s="1"/>
      <c r="AA1399" s="1"/>
      <c r="AB1399" s="1"/>
      <c r="AC1399" s="1"/>
      <c r="AD1399" s="1"/>
      <c r="AE1399" s="1"/>
      <c r="AF1399" s="4"/>
      <c r="AG1399" s="4"/>
      <c r="AH1399" s="4"/>
      <c r="AI1399" s="4"/>
      <c r="AL1399" s="4"/>
      <c r="AM1399" s="4"/>
      <c r="AN1399" s="4"/>
      <c r="AO1399" s="4"/>
      <c r="AP1399" s="4"/>
      <c r="AR1399" s="4"/>
      <c r="AS1399" s="125"/>
      <c r="AW1399" s="4"/>
      <c r="AX1399" s="4"/>
      <c r="AY1399" s="4"/>
      <c r="AZ1399" s="4"/>
      <c r="BA1399" s="4"/>
      <c r="BB1399" s="4"/>
      <c r="BC1399" s="4"/>
    </row>
    <row r="1400" spans="1:55">
      <c r="A1400" s="278"/>
      <c r="D1400" s="15"/>
      <c r="E1400" s="15"/>
      <c r="F1400" s="15"/>
      <c r="G1400" s="15"/>
      <c r="H1400" s="15"/>
      <c r="I1400" s="15"/>
      <c r="J1400" s="15"/>
      <c r="K1400" s="16"/>
      <c r="L1400" s="15"/>
      <c r="M1400" s="15"/>
      <c r="N1400" s="15"/>
      <c r="O1400" s="15"/>
      <c r="P1400" s="15"/>
      <c r="Q1400" s="15"/>
      <c r="R1400" s="16"/>
      <c r="S1400" s="15"/>
      <c r="U1400" s="1"/>
      <c r="V1400" s="1"/>
      <c r="W1400" s="1"/>
      <c r="X1400" s="1"/>
      <c r="Y1400" s="1"/>
      <c r="Z1400" s="1"/>
      <c r="AA1400" s="1"/>
      <c r="AB1400" s="1"/>
      <c r="AC1400" s="1"/>
      <c r="AD1400" s="1"/>
      <c r="AE1400" s="1"/>
      <c r="AF1400" s="4"/>
      <c r="AG1400" s="4"/>
      <c r="AH1400" s="4"/>
      <c r="AI1400" s="4"/>
      <c r="AL1400" s="4"/>
      <c r="AM1400" s="4"/>
      <c r="AN1400" s="4"/>
      <c r="AO1400" s="4"/>
      <c r="AP1400" s="4"/>
      <c r="AR1400" s="4"/>
      <c r="AS1400" s="125"/>
      <c r="AW1400" s="4"/>
      <c r="AX1400" s="4"/>
      <c r="AY1400" s="4"/>
      <c r="AZ1400" s="4"/>
      <c r="BA1400" s="4"/>
      <c r="BB1400" s="4"/>
      <c r="BC1400" s="4"/>
    </row>
    <row r="1401" spans="1:55">
      <c r="A1401" s="278"/>
      <c r="D1401" s="15"/>
      <c r="E1401" s="15"/>
      <c r="F1401" s="15"/>
      <c r="G1401" s="15"/>
      <c r="H1401" s="15"/>
      <c r="I1401" s="15"/>
      <c r="J1401" s="15"/>
      <c r="K1401" s="16"/>
      <c r="L1401" s="15"/>
      <c r="M1401" s="15"/>
      <c r="N1401" s="15"/>
      <c r="O1401" s="15"/>
      <c r="P1401" s="15"/>
      <c r="Q1401" s="15"/>
      <c r="R1401" s="16"/>
      <c r="S1401" s="15"/>
      <c r="U1401" s="1"/>
      <c r="V1401" s="1"/>
      <c r="W1401" s="1"/>
      <c r="X1401" s="1"/>
      <c r="Y1401" s="1"/>
      <c r="Z1401" s="1"/>
      <c r="AA1401" s="1"/>
      <c r="AB1401" s="1"/>
      <c r="AC1401" s="1"/>
      <c r="AD1401" s="1"/>
      <c r="AE1401" s="1"/>
      <c r="AF1401" s="4"/>
      <c r="AG1401" s="4"/>
      <c r="AH1401" s="4"/>
      <c r="AI1401" s="4"/>
      <c r="AL1401" s="4"/>
      <c r="AM1401" s="4"/>
      <c r="AN1401" s="4"/>
      <c r="AO1401" s="4"/>
      <c r="AP1401" s="4"/>
      <c r="AR1401" s="4"/>
      <c r="AS1401" s="125"/>
      <c r="AW1401" s="4"/>
      <c r="AX1401" s="4"/>
      <c r="AY1401" s="4"/>
      <c r="AZ1401" s="4"/>
      <c r="BA1401" s="4"/>
      <c r="BB1401" s="4"/>
      <c r="BC1401" s="4"/>
    </row>
    <row r="1402" spans="1:55">
      <c r="A1402" s="278"/>
      <c r="D1402" s="15"/>
      <c r="E1402" s="15"/>
      <c r="F1402" s="15"/>
      <c r="G1402" s="15"/>
      <c r="H1402" s="15"/>
      <c r="I1402" s="15"/>
      <c r="J1402" s="15"/>
      <c r="K1402" s="16"/>
      <c r="L1402" s="15"/>
      <c r="M1402" s="15"/>
      <c r="N1402" s="15"/>
      <c r="O1402" s="15"/>
      <c r="P1402" s="15"/>
      <c r="Q1402" s="15"/>
      <c r="R1402" s="16"/>
      <c r="S1402" s="15"/>
      <c r="U1402" s="1"/>
      <c r="V1402" s="1"/>
      <c r="W1402" s="1"/>
      <c r="X1402" s="1"/>
      <c r="Y1402" s="1"/>
      <c r="Z1402" s="1"/>
      <c r="AA1402" s="1"/>
      <c r="AB1402" s="1"/>
      <c r="AC1402" s="1"/>
      <c r="AD1402" s="1"/>
      <c r="AE1402" s="1"/>
      <c r="AF1402" s="4"/>
      <c r="AG1402" s="4"/>
      <c r="AH1402" s="4"/>
      <c r="AI1402" s="4"/>
      <c r="AL1402" s="4"/>
      <c r="AM1402" s="4"/>
      <c r="AN1402" s="4"/>
      <c r="AO1402" s="4"/>
      <c r="AP1402" s="4"/>
      <c r="AR1402" s="4"/>
      <c r="AS1402" s="125"/>
      <c r="AW1402" s="4"/>
      <c r="AX1402" s="4"/>
      <c r="AY1402" s="4"/>
      <c r="AZ1402" s="4"/>
      <c r="BA1402" s="4"/>
      <c r="BB1402" s="4"/>
      <c r="BC1402" s="4"/>
    </row>
    <row r="1403" spans="1:55">
      <c r="A1403" s="278"/>
      <c r="D1403" s="15"/>
      <c r="E1403" s="15"/>
      <c r="F1403" s="15"/>
      <c r="G1403" s="15"/>
      <c r="H1403" s="15"/>
      <c r="I1403" s="15"/>
      <c r="J1403" s="15"/>
      <c r="K1403" s="16"/>
      <c r="L1403" s="15"/>
      <c r="M1403" s="15"/>
      <c r="N1403" s="15"/>
      <c r="O1403" s="15"/>
      <c r="P1403" s="15"/>
      <c r="Q1403" s="15"/>
      <c r="R1403" s="16"/>
      <c r="S1403" s="15"/>
      <c r="U1403" s="1"/>
      <c r="V1403" s="1"/>
      <c r="W1403" s="1"/>
      <c r="X1403" s="1"/>
      <c r="Y1403" s="1"/>
      <c r="Z1403" s="1"/>
      <c r="AA1403" s="1"/>
      <c r="AB1403" s="1"/>
      <c r="AC1403" s="1"/>
      <c r="AD1403" s="1"/>
      <c r="AE1403" s="1"/>
      <c r="AF1403" s="4"/>
      <c r="AG1403" s="4"/>
      <c r="AH1403" s="4"/>
      <c r="AI1403" s="4"/>
      <c r="AL1403" s="4"/>
      <c r="AM1403" s="4"/>
      <c r="AN1403" s="4"/>
      <c r="AO1403" s="4"/>
      <c r="AP1403" s="4"/>
      <c r="AR1403" s="4"/>
      <c r="AS1403" s="125"/>
      <c r="AW1403" s="4"/>
      <c r="AX1403" s="4"/>
      <c r="AY1403" s="4"/>
      <c r="AZ1403" s="4"/>
      <c r="BA1403" s="4"/>
      <c r="BB1403" s="4"/>
      <c r="BC1403" s="4"/>
    </row>
    <row r="1404" spans="1:55">
      <c r="A1404" s="278"/>
      <c r="D1404" s="15"/>
      <c r="E1404" s="15"/>
      <c r="F1404" s="15"/>
      <c r="G1404" s="15"/>
      <c r="H1404" s="15"/>
      <c r="I1404" s="15"/>
      <c r="J1404" s="15"/>
      <c r="K1404" s="16"/>
      <c r="L1404" s="15"/>
      <c r="M1404" s="15"/>
      <c r="N1404" s="15"/>
      <c r="O1404" s="15"/>
      <c r="P1404" s="15"/>
      <c r="Q1404" s="15"/>
      <c r="R1404" s="16"/>
      <c r="S1404" s="15"/>
      <c r="U1404" s="1"/>
      <c r="V1404" s="1"/>
      <c r="W1404" s="1"/>
      <c r="X1404" s="1"/>
      <c r="Y1404" s="1"/>
      <c r="Z1404" s="1"/>
      <c r="AA1404" s="1"/>
      <c r="AB1404" s="1"/>
      <c r="AC1404" s="1"/>
      <c r="AD1404" s="1"/>
      <c r="AE1404" s="1"/>
      <c r="AF1404" s="4"/>
      <c r="AG1404" s="4"/>
      <c r="AH1404" s="4"/>
      <c r="AI1404" s="4"/>
      <c r="AL1404" s="4"/>
      <c r="AM1404" s="4"/>
      <c r="AN1404" s="4"/>
      <c r="AO1404" s="4"/>
      <c r="AP1404" s="4"/>
      <c r="AR1404" s="4"/>
      <c r="AS1404" s="125"/>
      <c r="AW1404" s="4"/>
      <c r="AX1404" s="4"/>
      <c r="AY1404" s="4"/>
      <c r="AZ1404" s="4"/>
      <c r="BA1404" s="4"/>
      <c r="BB1404" s="4"/>
      <c r="BC1404" s="4"/>
    </row>
    <row r="1405" spans="1:55">
      <c r="A1405" s="278"/>
      <c r="D1405" s="15"/>
      <c r="E1405" s="15"/>
      <c r="F1405" s="15"/>
      <c r="G1405" s="15"/>
      <c r="H1405" s="15"/>
      <c r="I1405" s="15"/>
      <c r="J1405" s="15"/>
      <c r="K1405" s="16"/>
      <c r="L1405" s="15"/>
      <c r="M1405" s="15"/>
      <c r="N1405" s="15"/>
      <c r="O1405" s="15"/>
      <c r="P1405" s="15"/>
      <c r="Q1405" s="15"/>
      <c r="R1405" s="16"/>
      <c r="S1405" s="15"/>
      <c r="U1405" s="1"/>
      <c r="V1405" s="1"/>
      <c r="W1405" s="1"/>
      <c r="X1405" s="1"/>
      <c r="Y1405" s="1"/>
      <c r="Z1405" s="1"/>
      <c r="AA1405" s="1"/>
      <c r="AB1405" s="1"/>
      <c r="AC1405" s="1"/>
      <c r="AD1405" s="1"/>
      <c r="AE1405" s="1"/>
      <c r="AF1405" s="4"/>
      <c r="AG1405" s="4"/>
      <c r="AH1405" s="4"/>
      <c r="AI1405" s="4"/>
      <c r="AL1405" s="4"/>
      <c r="AM1405" s="4"/>
      <c r="AN1405" s="4"/>
      <c r="AO1405" s="4"/>
      <c r="AP1405" s="4"/>
      <c r="AR1405" s="4"/>
      <c r="AS1405" s="125"/>
      <c r="AW1405" s="4"/>
      <c r="AX1405" s="4"/>
      <c r="AY1405" s="4"/>
      <c r="AZ1405" s="4"/>
      <c r="BA1405" s="4"/>
      <c r="BB1405" s="4"/>
      <c r="BC1405" s="4"/>
    </row>
    <row r="1406" spans="1:55">
      <c r="A1406" s="278"/>
      <c r="D1406" s="15"/>
      <c r="E1406" s="15"/>
      <c r="F1406" s="15"/>
      <c r="G1406" s="15"/>
      <c r="H1406" s="15"/>
      <c r="I1406" s="15"/>
      <c r="J1406" s="15"/>
      <c r="K1406" s="16"/>
      <c r="L1406" s="15"/>
      <c r="M1406" s="15"/>
      <c r="N1406" s="15"/>
      <c r="O1406" s="15"/>
      <c r="P1406" s="15"/>
      <c r="Q1406" s="15"/>
      <c r="R1406" s="16"/>
      <c r="S1406" s="15"/>
      <c r="U1406" s="1"/>
      <c r="V1406" s="1"/>
      <c r="W1406" s="1"/>
      <c r="X1406" s="1"/>
      <c r="Y1406" s="1"/>
      <c r="Z1406" s="1"/>
      <c r="AA1406" s="1"/>
      <c r="AB1406" s="1"/>
      <c r="AC1406" s="1"/>
      <c r="AD1406" s="1"/>
      <c r="AE1406" s="1"/>
      <c r="AF1406" s="4"/>
      <c r="AG1406" s="4"/>
      <c r="AH1406" s="4"/>
      <c r="AI1406" s="4"/>
      <c r="AL1406" s="4"/>
      <c r="AM1406" s="4"/>
      <c r="AN1406" s="4"/>
      <c r="AO1406" s="4"/>
      <c r="AP1406" s="4"/>
      <c r="AR1406" s="4"/>
      <c r="AS1406" s="125"/>
      <c r="AW1406" s="4"/>
      <c r="AX1406" s="4"/>
      <c r="AY1406" s="4"/>
      <c r="AZ1406" s="4"/>
      <c r="BA1406" s="4"/>
      <c r="BB1406" s="4"/>
      <c r="BC1406" s="4"/>
    </row>
    <row r="1407" spans="1:55">
      <c r="A1407" s="278"/>
      <c r="D1407" s="15"/>
      <c r="E1407" s="15"/>
      <c r="F1407" s="15"/>
      <c r="G1407" s="15"/>
      <c r="H1407" s="15"/>
      <c r="I1407" s="15"/>
      <c r="J1407" s="15"/>
      <c r="K1407" s="16"/>
      <c r="L1407" s="15"/>
      <c r="M1407" s="15"/>
      <c r="N1407" s="15"/>
      <c r="O1407" s="15"/>
      <c r="P1407" s="15"/>
      <c r="Q1407" s="15"/>
      <c r="R1407" s="16"/>
      <c r="S1407" s="15"/>
      <c r="U1407" s="1"/>
      <c r="V1407" s="1"/>
      <c r="W1407" s="1"/>
      <c r="X1407" s="1"/>
      <c r="Y1407" s="1"/>
      <c r="Z1407" s="1"/>
      <c r="AA1407" s="1"/>
      <c r="AB1407" s="1"/>
      <c r="AC1407" s="1"/>
      <c r="AD1407" s="1"/>
      <c r="AE1407" s="1"/>
      <c r="AF1407" s="4"/>
      <c r="AG1407" s="4"/>
      <c r="AH1407" s="4"/>
      <c r="AI1407" s="4"/>
      <c r="AL1407" s="4"/>
      <c r="AM1407" s="4"/>
      <c r="AN1407" s="4"/>
      <c r="AO1407" s="4"/>
      <c r="AP1407" s="4"/>
      <c r="AR1407" s="4"/>
      <c r="AS1407" s="125"/>
      <c r="AW1407" s="4"/>
      <c r="AX1407" s="4"/>
      <c r="AY1407" s="4"/>
      <c r="AZ1407" s="4"/>
      <c r="BA1407" s="4"/>
      <c r="BB1407" s="4"/>
      <c r="BC1407" s="4"/>
    </row>
    <row r="1408" spans="1:55">
      <c r="A1408" s="278"/>
      <c r="D1408" s="15"/>
      <c r="E1408" s="15"/>
      <c r="F1408" s="15"/>
      <c r="G1408" s="15"/>
      <c r="H1408" s="15"/>
      <c r="I1408" s="15"/>
      <c r="J1408" s="15"/>
      <c r="K1408" s="16"/>
      <c r="L1408" s="15"/>
      <c r="M1408" s="15"/>
      <c r="N1408" s="15"/>
      <c r="O1408" s="15"/>
      <c r="P1408" s="15"/>
      <c r="Q1408" s="15"/>
      <c r="R1408" s="16"/>
      <c r="S1408" s="15"/>
      <c r="U1408" s="1"/>
      <c r="V1408" s="1"/>
      <c r="W1408" s="1"/>
      <c r="X1408" s="1"/>
      <c r="Y1408" s="1"/>
      <c r="Z1408" s="1"/>
      <c r="AA1408" s="1"/>
      <c r="AB1408" s="1"/>
      <c r="AC1408" s="1"/>
      <c r="AD1408" s="1"/>
      <c r="AE1408" s="1"/>
      <c r="AF1408" s="4"/>
      <c r="AG1408" s="4"/>
      <c r="AH1408" s="4"/>
      <c r="AI1408" s="4"/>
      <c r="AL1408" s="4"/>
      <c r="AM1408" s="4"/>
      <c r="AN1408" s="4"/>
      <c r="AO1408" s="4"/>
      <c r="AP1408" s="4"/>
      <c r="AR1408" s="4"/>
      <c r="AS1408" s="125"/>
      <c r="AW1408" s="4"/>
      <c r="AX1408" s="4"/>
      <c r="AY1408" s="4"/>
      <c r="AZ1408" s="4"/>
      <c r="BA1408" s="4"/>
      <c r="BB1408" s="4"/>
      <c r="BC1408" s="4"/>
    </row>
    <row r="1409" spans="1:55">
      <c r="A1409" s="278"/>
      <c r="D1409" s="15"/>
      <c r="E1409" s="15"/>
      <c r="F1409" s="15"/>
      <c r="G1409" s="15"/>
      <c r="H1409" s="15"/>
      <c r="I1409" s="15"/>
      <c r="J1409" s="15"/>
      <c r="K1409" s="16"/>
      <c r="L1409" s="15"/>
      <c r="M1409" s="15"/>
      <c r="N1409" s="15"/>
      <c r="O1409" s="15"/>
      <c r="P1409" s="15"/>
      <c r="Q1409" s="15"/>
      <c r="R1409" s="16"/>
      <c r="S1409" s="15"/>
      <c r="U1409" s="1"/>
      <c r="V1409" s="1"/>
      <c r="W1409" s="1"/>
      <c r="X1409" s="1"/>
      <c r="Y1409" s="1"/>
      <c r="Z1409" s="1"/>
      <c r="AA1409" s="1"/>
      <c r="AB1409" s="1"/>
      <c r="AC1409" s="1"/>
      <c r="AD1409" s="1"/>
      <c r="AE1409" s="1"/>
      <c r="AF1409" s="4"/>
      <c r="AG1409" s="4"/>
      <c r="AH1409" s="4"/>
      <c r="AI1409" s="4"/>
      <c r="AL1409" s="4"/>
      <c r="AM1409" s="4"/>
      <c r="AN1409" s="4"/>
      <c r="AO1409" s="4"/>
      <c r="AP1409" s="4"/>
      <c r="AR1409" s="4"/>
      <c r="AS1409" s="125"/>
      <c r="AW1409" s="4"/>
      <c r="AX1409" s="4"/>
      <c r="AY1409" s="4"/>
      <c r="AZ1409" s="4"/>
      <c r="BA1409" s="4"/>
      <c r="BB1409" s="4"/>
      <c r="BC1409" s="4"/>
    </row>
    <row r="1410" spans="1:55">
      <c r="A1410" s="278"/>
      <c r="D1410" s="15"/>
      <c r="E1410" s="15"/>
      <c r="F1410" s="15"/>
      <c r="G1410" s="15"/>
      <c r="H1410" s="15"/>
      <c r="I1410" s="15"/>
      <c r="J1410" s="15"/>
      <c r="K1410" s="16"/>
      <c r="L1410" s="15"/>
      <c r="M1410" s="15"/>
      <c r="N1410" s="15"/>
      <c r="O1410" s="15"/>
      <c r="P1410" s="15"/>
      <c r="Q1410" s="15"/>
      <c r="R1410" s="16"/>
      <c r="S1410" s="15"/>
      <c r="U1410" s="1"/>
      <c r="V1410" s="1"/>
      <c r="W1410" s="1"/>
      <c r="X1410" s="1"/>
      <c r="Y1410" s="1"/>
      <c r="Z1410" s="1"/>
      <c r="AA1410" s="1"/>
      <c r="AB1410" s="1"/>
      <c r="AC1410" s="1"/>
      <c r="AD1410" s="1"/>
      <c r="AE1410" s="1"/>
      <c r="AF1410" s="4"/>
      <c r="AG1410" s="4"/>
      <c r="AH1410" s="4"/>
      <c r="AI1410" s="4"/>
      <c r="AL1410" s="4"/>
      <c r="AM1410" s="4"/>
      <c r="AN1410" s="4"/>
      <c r="AO1410" s="4"/>
      <c r="AP1410" s="4"/>
      <c r="AR1410" s="4"/>
      <c r="AS1410" s="125"/>
      <c r="AW1410" s="4"/>
      <c r="AX1410" s="4"/>
      <c r="AY1410" s="4"/>
      <c r="AZ1410" s="4"/>
      <c r="BA1410" s="4"/>
      <c r="BB1410" s="4"/>
      <c r="BC1410" s="4"/>
    </row>
    <row r="1411" spans="1:55">
      <c r="A1411" s="278"/>
      <c r="D1411" s="15"/>
      <c r="E1411" s="15"/>
      <c r="F1411" s="15"/>
      <c r="G1411" s="15"/>
      <c r="H1411" s="15"/>
      <c r="I1411" s="15"/>
      <c r="J1411" s="15"/>
      <c r="K1411" s="16"/>
      <c r="L1411" s="15"/>
      <c r="M1411" s="15"/>
      <c r="N1411" s="15"/>
      <c r="O1411" s="15"/>
      <c r="P1411" s="15"/>
      <c r="Q1411" s="15"/>
      <c r="R1411" s="16"/>
      <c r="S1411" s="15"/>
      <c r="U1411" s="1"/>
      <c r="V1411" s="1"/>
      <c r="W1411" s="1"/>
      <c r="X1411" s="1"/>
      <c r="Y1411" s="1"/>
      <c r="Z1411" s="1"/>
      <c r="AA1411" s="1"/>
      <c r="AB1411" s="1"/>
      <c r="AC1411" s="1"/>
      <c r="AD1411" s="1"/>
      <c r="AE1411" s="1"/>
      <c r="AF1411" s="4"/>
      <c r="AG1411" s="4"/>
      <c r="AH1411" s="4"/>
      <c r="AI1411" s="4"/>
      <c r="AL1411" s="4"/>
      <c r="AM1411" s="4"/>
      <c r="AN1411" s="4"/>
      <c r="AO1411" s="4"/>
      <c r="AP1411" s="4"/>
      <c r="AR1411" s="4"/>
      <c r="AS1411" s="125"/>
      <c r="AW1411" s="4"/>
      <c r="AX1411" s="4"/>
      <c r="AY1411" s="4"/>
      <c r="AZ1411" s="4"/>
      <c r="BA1411" s="4"/>
      <c r="BB1411" s="4"/>
      <c r="BC1411" s="4"/>
    </row>
    <row r="1412" spans="1:55">
      <c r="A1412" s="278"/>
      <c r="D1412" s="15"/>
      <c r="E1412" s="15"/>
      <c r="F1412" s="15"/>
      <c r="G1412" s="15"/>
      <c r="H1412" s="15"/>
      <c r="I1412" s="15"/>
      <c r="J1412" s="15"/>
      <c r="K1412" s="16"/>
      <c r="L1412" s="15"/>
      <c r="M1412" s="15"/>
      <c r="N1412" s="15"/>
      <c r="O1412" s="15"/>
      <c r="P1412" s="15"/>
      <c r="Q1412" s="15"/>
      <c r="R1412" s="16"/>
      <c r="S1412" s="15"/>
      <c r="U1412" s="1"/>
      <c r="V1412" s="1"/>
      <c r="W1412" s="1"/>
      <c r="X1412" s="1"/>
      <c r="Y1412" s="1"/>
      <c r="Z1412" s="1"/>
      <c r="AA1412" s="1"/>
      <c r="AB1412" s="1"/>
      <c r="AC1412" s="1"/>
      <c r="AD1412" s="1"/>
      <c r="AE1412" s="1"/>
      <c r="AF1412" s="4"/>
      <c r="AG1412" s="4"/>
      <c r="AH1412" s="4"/>
      <c r="AI1412" s="4"/>
      <c r="AL1412" s="4"/>
      <c r="AM1412" s="4"/>
      <c r="AN1412" s="4"/>
      <c r="AO1412" s="4"/>
      <c r="AP1412" s="4"/>
      <c r="AR1412" s="4"/>
      <c r="AS1412" s="125"/>
      <c r="AW1412" s="4"/>
      <c r="AX1412" s="4"/>
      <c r="AY1412" s="4"/>
      <c r="AZ1412" s="4"/>
      <c r="BA1412" s="4"/>
      <c r="BB1412" s="4"/>
      <c r="BC1412" s="4"/>
    </row>
    <row r="1413" spans="1:55">
      <c r="A1413" s="278"/>
      <c r="D1413" s="15"/>
      <c r="E1413" s="15"/>
      <c r="F1413" s="15"/>
      <c r="G1413" s="15"/>
      <c r="H1413" s="15"/>
      <c r="I1413" s="15"/>
      <c r="J1413" s="15"/>
      <c r="K1413" s="16"/>
      <c r="L1413" s="15"/>
      <c r="M1413" s="15"/>
      <c r="N1413" s="15"/>
      <c r="O1413" s="15"/>
      <c r="P1413" s="15"/>
      <c r="Q1413" s="15"/>
      <c r="R1413" s="16"/>
      <c r="S1413" s="15"/>
      <c r="U1413" s="1"/>
      <c r="V1413" s="1"/>
      <c r="W1413" s="1"/>
      <c r="X1413" s="1"/>
      <c r="Y1413" s="1"/>
      <c r="Z1413" s="1"/>
      <c r="AA1413" s="1"/>
      <c r="AB1413" s="1"/>
      <c r="AC1413" s="1"/>
      <c r="AD1413" s="1"/>
      <c r="AE1413" s="1"/>
      <c r="AF1413" s="4"/>
      <c r="AG1413" s="4"/>
      <c r="AH1413" s="4"/>
      <c r="AI1413" s="4"/>
      <c r="AL1413" s="4"/>
      <c r="AM1413" s="4"/>
      <c r="AN1413" s="4"/>
      <c r="AO1413" s="4"/>
      <c r="AP1413" s="4"/>
      <c r="AR1413" s="4"/>
      <c r="AS1413" s="125"/>
      <c r="AW1413" s="4"/>
      <c r="AX1413" s="4"/>
      <c r="AY1413" s="4"/>
      <c r="AZ1413" s="4"/>
      <c r="BA1413" s="4"/>
      <c r="BB1413" s="4"/>
      <c r="BC1413" s="4"/>
    </row>
    <row r="1414" spans="1:55">
      <c r="A1414" s="278"/>
      <c r="D1414" s="15"/>
      <c r="E1414" s="15"/>
      <c r="F1414" s="15"/>
      <c r="G1414" s="15"/>
      <c r="H1414" s="15"/>
      <c r="I1414" s="15"/>
      <c r="J1414" s="15"/>
      <c r="K1414" s="16"/>
      <c r="L1414" s="15"/>
      <c r="M1414" s="15"/>
      <c r="N1414" s="15"/>
      <c r="O1414" s="15"/>
      <c r="P1414" s="15"/>
      <c r="Q1414" s="15"/>
      <c r="R1414" s="16"/>
      <c r="S1414" s="15"/>
      <c r="U1414" s="1"/>
      <c r="V1414" s="1"/>
      <c r="W1414" s="1"/>
      <c r="X1414" s="1"/>
      <c r="Y1414" s="1"/>
      <c r="Z1414" s="1"/>
      <c r="AA1414" s="1"/>
      <c r="AB1414" s="1"/>
      <c r="AC1414" s="1"/>
      <c r="AD1414" s="1"/>
      <c r="AE1414" s="1"/>
      <c r="AF1414" s="4"/>
      <c r="AG1414" s="4"/>
      <c r="AH1414" s="4"/>
      <c r="AI1414" s="4"/>
      <c r="AL1414" s="4"/>
      <c r="AM1414" s="4"/>
      <c r="AN1414" s="4"/>
      <c r="AO1414" s="4"/>
      <c r="AP1414" s="4"/>
      <c r="AR1414" s="4"/>
      <c r="AS1414" s="125"/>
      <c r="AW1414" s="4"/>
      <c r="AX1414" s="4"/>
      <c r="AY1414" s="4"/>
      <c r="AZ1414" s="4"/>
      <c r="BA1414" s="4"/>
      <c r="BB1414" s="4"/>
      <c r="BC1414" s="4"/>
    </row>
    <row r="1415" spans="1:55">
      <c r="A1415" s="278"/>
      <c r="D1415" s="15"/>
      <c r="E1415" s="15"/>
      <c r="F1415" s="15"/>
      <c r="G1415" s="15"/>
      <c r="H1415" s="15"/>
      <c r="I1415" s="15"/>
      <c r="J1415" s="15"/>
      <c r="K1415" s="16"/>
      <c r="L1415" s="15"/>
      <c r="M1415" s="15"/>
      <c r="N1415" s="15"/>
      <c r="O1415" s="15"/>
      <c r="P1415" s="15"/>
      <c r="Q1415" s="15"/>
      <c r="R1415" s="16"/>
      <c r="S1415" s="15"/>
      <c r="U1415" s="1"/>
      <c r="V1415" s="1"/>
      <c r="W1415" s="1"/>
      <c r="X1415" s="1"/>
      <c r="Y1415" s="1"/>
      <c r="Z1415" s="1"/>
      <c r="AA1415" s="1"/>
      <c r="AB1415" s="1"/>
      <c r="AC1415" s="1"/>
      <c r="AD1415" s="1"/>
      <c r="AE1415" s="1"/>
      <c r="AF1415" s="4"/>
      <c r="AG1415" s="4"/>
      <c r="AH1415" s="4"/>
      <c r="AI1415" s="4"/>
      <c r="AL1415" s="4"/>
      <c r="AM1415" s="4"/>
      <c r="AN1415" s="4"/>
      <c r="AO1415" s="4"/>
      <c r="AP1415" s="4"/>
      <c r="AR1415" s="4"/>
      <c r="AS1415" s="125"/>
      <c r="AW1415" s="4"/>
      <c r="AX1415" s="4"/>
      <c r="AY1415" s="4"/>
      <c r="AZ1415" s="4"/>
      <c r="BA1415" s="4"/>
      <c r="BB1415" s="4"/>
      <c r="BC1415" s="4"/>
    </row>
    <row r="1416" spans="1:55">
      <c r="A1416" s="278"/>
      <c r="D1416" s="15"/>
      <c r="E1416" s="15"/>
      <c r="F1416" s="15"/>
      <c r="G1416" s="15"/>
      <c r="H1416" s="15"/>
      <c r="I1416" s="15"/>
      <c r="J1416" s="15"/>
      <c r="K1416" s="16"/>
      <c r="L1416" s="15"/>
      <c r="M1416" s="15"/>
      <c r="N1416" s="15"/>
      <c r="O1416" s="15"/>
      <c r="P1416" s="15"/>
      <c r="Q1416" s="15"/>
      <c r="R1416" s="16"/>
      <c r="S1416" s="15"/>
      <c r="U1416" s="1"/>
      <c r="V1416" s="1"/>
      <c r="W1416" s="1"/>
      <c r="X1416" s="1"/>
      <c r="Y1416" s="1"/>
      <c r="Z1416" s="1"/>
      <c r="AA1416" s="1"/>
      <c r="AB1416" s="1"/>
      <c r="AC1416" s="1"/>
      <c r="AD1416" s="1"/>
      <c r="AE1416" s="1"/>
      <c r="AF1416" s="4"/>
      <c r="AG1416" s="4"/>
      <c r="AH1416" s="4"/>
      <c r="AI1416" s="4"/>
      <c r="AL1416" s="4"/>
      <c r="AM1416" s="4"/>
      <c r="AN1416" s="4"/>
      <c r="AO1416" s="4"/>
      <c r="AP1416" s="4"/>
      <c r="AR1416" s="4"/>
      <c r="AS1416" s="125"/>
      <c r="AW1416" s="4"/>
      <c r="AX1416" s="4"/>
      <c r="AY1416" s="4"/>
      <c r="AZ1416" s="4"/>
      <c r="BA1416" s="4"/>
      <c r="BB1416" s="4"/>
      <c r="BC1416" s="4"/>
    </row>
    <row r="1417" spans="1:55">
      <c r="A1417" s="278"/>
      <c r="D1417" s="15"/>
      <c r="E1417" s="15"/>
      <c r="F1417" s="15"/>
      <c r="G1417" s="15"/>
      <c r="H1417" s="15"/>
      <c r="I1417" s="15"/>
      <c r="J1417" s="15"/>
      <c r="K1417" s="16"/>
      <c r="L1417" s="15"/>
      <c r="M1417" s="15"/>
      <c r="N1417" s="15"/>
      <c r="O1417" s="15"/>
      <c r="P1417" s="15"/>
      <c r="Q1417" s="15"/>
      <c r="R1417" s="16"/>
      <c r="S1417" s="15"/>
      <c r="U1417" s="1"/>
      <c r="V1417" s="1"/>
      <c r="W1417" s="1"/>
      <c r="X1417" s="1"/>
      <c r="Y1417" s="1"/>
      <c r="Z1417" s="1"/>
      <c r="AA1417" s="1"/>
      <c r="AB1417" s="1"/>
      <c r="AC1417" s="1"/>
      <c r="AD1417" s="1"/>
      <c r="AE1417" s="1"/>
      <c r="AF1417" s="4"/>
      <c r="AG1417" s="4"/>
      <c r="AH1417" s="4"/>
      <c r="AI1417" s="4"/>
      <c r="AL1417" s="4"/>
      <c r="AM1417" s="4"/>
      <c r="AN1417" s="4"/>
      <c r="AO1417" s="4"/>
      <c r="AP1417" s="4"/>
      <c r="AR1417" s="4"/>
      <c r="AS1417" s="125"/>
      <c r="AW1417" s="4"/>
      <c r="AX1417" s="4"/>
      <c r="AY1417" s="4"/>
      <c r="AZ1417" s="4"/>
      <c r="BA1417" s="4"/>
      <c r="BB1417" s="4"/>
      <c r="BC1417" s="4"/>
    </row>
    <row r="1418" spans="1:55">
      <c r="A1418" s="278"/>
      <c r="D1418" s="15"/>
      <c r="E1418" s="15"/>
      <c r="F1418" s="15"/>
      <c r="G1418" s="15"/>
      <c r="H1418" s="15"/>
      <c r="I1418" s="15"/>
      <c r="J1418" s="15"/>
      <c r="K1418" s="16"/>
      <c r="L1418" s="15"/>
      <c r="M1418" s="15"/>
      <c r="N1418" s="15"/>
      <c r="O1418" s="15"/>
      <c r="P1418" s="15"/>
      <c r="Q1418" s="15"/>
      <c r="R1418" s="16"/>
      <c r="S1418" s="15"/>
      <c r="U1418" s="1"/>
      <c r="V1418" s="1"/>
      <c r="W1418" s="1"/>
      <c r="X1418" s="1"/>
      <c r="Y1418" s="1"/>
      <c r="Z1418" s="1"/>
      <c r="AA1418" s="1"/>
      <c r="AB1418" s="1"/>
      <c r="AC1418" s="1"/>
      <c r="AD1418" s="1"/>
      <c r="AE1418" s="1"/>
      <c r="AF1418" s="4"/>
      <c r="AG1418" s="4"/>
      <c r="AH1418" s="4"/>
      <c r="AI1418" s="4"/>
      <c r="AL1418" s="4"/>
      <c r="AM1418" s="4"/>
      <c r="AN1418" s="4"/>
      <c r="AO1418" s="4"/>
      <c r="AP1418" s="4"/>
      <c r="AR1418" s="4"/>
      <c r="AS1418" s="125"/>
      <c r="AW1418" s="4"/>
      <c r="AX1418" s="4"/>
      <c r="AY1418" s="4"/>
      <c r="AZ1418" s="4"/>
      <c r="BA1418" s="4"/>
      <c r="BB1418" s="4"/>
      <c r="BC1418" s="4"/>
    </row>
    <row r="1419" spans="1:55">
      <c r="A1419" s="278"/>
      <c r="D1419" s="15"/>
      <c r="E1419" s="15"/>
      <c r="F1419" s="15"/>
      <c r="G1419" s="15"/>
      <c r="H1419" s="15"/>
      <c r="I1419" s="15"/>
      <c r="J1419" s="15"/>
      <c r="K1419" s="16"/>
      <c r="L1419" s="15"/>
      <c r="M1419" s="15"/>
      <c r="N1419" s="15"/>
      <c r="O1419" s="15"/>
      <c r="P1419" s="15"/>
      <c r="Q1419" s="15"/>
      <c r="R1419" s="16"/>
      <c r="S1419" s="15"/>
      <c r="U1419" s="1"/>
      <c r="V1419" s="1"/>
      <c r="W1419" s="1"/>
      <c r="X1419" s="1"/>
      <c r="Y1419" s="1"/>
      <c r="Z1419" s="1"/>
      <c r="AA1419" s="1"/>
      <c r="AB1419" s="1"/>
      <c r="AC1419" s="1"/>
      <c r="AD1419" s="1"/>
      <c r="AE1419" s="1"/>
      <c r="AF1419" s="4"/>
      <c r="AG1419" s="4"/>
      <c r="AH1419" s="4"/>
      <c r="AI1419" s="4"/>
      <c r="AL1419" s="4"/>
      <c r="AM1419" s="4"/>
      <c r="AN1419" s="4"/>
      <c r="AO1419" s="4"/>
      <c r="AP1419" s="4"/>
      <c r="AR1419" s="4"/>
      <c r="AS1419" s="125"/>
      <c r="AW1419" s="4"/>
      <c r="AX1419" s="4"/>
      <c r="AY1419" s="4"/>
      <c r="AZ1419" s="4"/>
      <c r="BA1419" s="4"/>
      <c r="BB1419" s="4"/>
      <c r="BC1419" s="4"/>
    </row>
    <row r="1420" spans="1:55">
      <c r="A1420" s="278"/>
      <c r="D1420" s="15"/>
      <c r="E1420" s="15"/>
      <c r="F1420" s="15"/>
      <c r="G1420" s="15"/>
      <c r="H1420" s="15"/>
      <c r="I1420" s="15"/>
      <c r="J1420" s="15"/>
      <c r="K1420" s="16"/>
      <c r="L1420" s="15"/>
      <c r="M1420" s="15"/>
      <c r="N1420" s="15"/>
      <c r="O1420" s="15"/>
      <c r="P1420" s="15"/>
      <c r="Q1420" s="15"/>
      <c r="R1420" s="16"/>
      <c r="S1420" s="15"/>
      <c r="U1420" s="1"/>
      <c r="V1420" s="1"/>
      <c r="W1420" s="1"/>
      <c r="X1420" s="1"/>
      <c r="Y1420" s="1"/>
      <c r="Z1420" s="1"/>
      <c r="AA1420" s="1"/>
      <c r="AB1420" s="1"/>
      <c r="AC1420" s="1"/>
      <c r="AD1420" s="1"/>
      <c r="AE1420" s="1"/>
      <c r="AF1420" s="4"/>
      <c r="AG1420" s="4"/>
      <c r="AH1420" s="4"/>
      <c r="AI1420" s="4"/>
      <c r="AL1420" s="4"/>
      <c r="AM1420" s="4"/>
      <c r="AN1420" s="4"/>
      <c r="AO1420" s="4"/>
      <c r="AP1420" s="4"/>
      <c r="AR1420" s="4"/>
      <c r="AS1420" s="125"/>
      <c r="AW1420" s="4"/>
      <c r="AX1420" s="4"/>
      <c r="AY1420" s="4"/>
      <c r="AZ1420" s="4"/>
      <c r="BA1420" s="4"/>
      <c r="BB1420" s="4"/>
      <c r="BC1420" s="4"/>
    </row>
    <row r="1421" spans="1:55">
      <c r="A1421" s="278"/>
      <c r="D1421" s="15"/>
      <c r="E1421" s="15"/>
      <c r="F1421" s="15"/>
      <c r="G1421" s="15"/>
      <c r="H1421" s="15"/>
      <c r="I1421" s="15"/>
      <c r="J1421" s="15"/>
      <c r="K1421" s="16"/>
      <c r="L1421" s="15"/>
      <c r="M1421" s="15"/>
      <c r="N1421" s="15"/>
      <c r="O1421" s="15"/>
      <c r="P1421" s="15"/>
      <c r="Q1421" s="15"/>
      <c r="R1421" s="16"/>
      <c r="S1421" s="15"/>
      <c r="U1421" s="1"/>
      <c r="V1421" s="1"/>
      <c r="W1421" s="1"/>
      <c r="X1421" s="1"/>
      <c r="Y1421" s="1"/>
      <c r="Z1421" s="1"/>
      <c r="AA1421" s="1"/>
      <c r="AB1421" s="1"/>
      <c r="AC1421" s="1"/>
      <c r="AD1421" s="1"/>
      <c r="AE1421" s="1"/>
      <c r="AF1421" s="4"/>
      <c r="AG1421" s="4"/>
      <c r="AH1421" s="4"/>
      <c r="AI1421" s="4"/>
      <c r="AL1421" s="4"/>
      <c r="AM1421" s="4"/>
      <c r="AN1421" s="4"/>
      <c r="AO1421" s="4"/>
      <c r="AP1421" s="4"/>
      <c r="AR1421" s="4"/>
      <c r="AS1421" s="125"/>
      <c r="AW1421" s="4"/>
      <c r="AX1421" s="4"/>
      <c r="AY1421" s="4"/>
      <c r="AZ1421" s="4"/>
      <c r="BA1421" s="4"/>
      <c r="BB1421" s="4"/>
      <c r="BC1421" s="4"/>
    </row>
    <row r="1422" spans="1:55">
      <c r="A1422" s="278"/>
      <c r="D1422" s="15"/>
      <c r="E1422" s="15"/>
      <c r="F1422" s="15"/>
      <c r="G1422" s="15"/>
      <c r="H1422" s="15"/>
      <c r="I1422" s="15"/>
      <c r="J1422" s="15"/>
      <c r="K1422" s="16"/>
      <c r="L1422" s="15"/>
      <c r="M1422" s="15"/>
      <c r="N1422" s="15"/>
      <c r="O1422" s="15"/>
      <c r="P1422" s="15"/>
      <c r="Q1422" s="15"/>
      <c r="R1422" s="16"/>
      <c r="S1422" s="15"/>
      <c r="U1422" s="1"/>
      <c r="V1422" s="1"/>
      <c r="W1422" s="1"/>
      <c r="X1422" s="1"/>
      <c r="Y1422" s="1"/>
      <c r="Z1422" s="1"/>
      <c r="AA1422" s="1"/>
      <c r="AB1422" s="1"/>
      <c r="AC1422" s="1"/>
      <c r="AD1422" s="1"/>
      <c r="AE1422" s="1"/>
      <c r="AF1422" s="4"/>
      <c r="AG1422" s="4"/>
      <c r="AH1422" s="4"/>
      <c r="AI1422" s="4"/>
      <c r="AL1422" s="4"/>
      <c r="AM1422" s="4"/>
      <c r="AN1422" s="4"/>
      <c r="AO1422" s="4"/>
      <c r="AP1422" s="4"/>
      <c r="AR1422" s="4"/>
      <c r="AS1422" s="125"/>
      <c r="AW1422" s="4"/>
      <c r="AX1422" s="4"/>
      <c r="AY1422" s="4"/>
      <c r="AZ1422" s="4"/>
      <c r="BA1422" s="4"/>
      <c r="BB1422" s="4"/>
      <c r="BC1422" s="4"/>
    </row>
    <row r="1423" spans="1:55">
      <c r="A1423" s="278"/>
      <c r="D1423" s="15"/>
      <c r="E1423" s="15"/>
      <c r="F1423" s="15"/>
      <c r="G1423" s="15"/>
      <c r="H1423" s="15"/>
      <c r="I1423" s="15"/>
      <c r="J1423" s="15"/>
      <c r="K1423" s="16"/>
      <c r="L1423" s="15"/>
      <c r="M1423" s="15"/>
      <c r="N1423" s="15"/>
      <c r="O1423" s="15"/>
      <c r="P1423" s="15"/>
      <c r="Q1423" s="15"/>
      <c r="R1423" s="16"/>
      <c r="S1423" s="15"/>
      <c r="U1423" s="1"/>
      <c r="V1423" s="1"/>
      <c r="W1423" s="1"/>
      <c r="X1423" s="1"/>
      <c r="Y1423" s="1"/>
      <c r="Z1423" s="1"/>
      <c r="AA1423" s="1"/>
      <c r="AB1423" s="1"/>
      <c r="AC1423" s="1"/>
      <c r="AD1423" s="1"/>
      <c r="AE1423" s="1"/>
      <c r="AF1423" s="4"/>
      <c r="AG1423" s="4"/>
      <c r="AH1423" s="4"/>
      <c r="AI1423" s="4"/>
      <c r="AL1423" s="4"/>
      <c r="AM1423" s="4"/>
      <c r="AN1423" s="4"/>
      <c r="AO1423" s="4"/>
      <c r="AP1423" s="4"/>
      <c r="AR1423" s="4"/>
      <c r="AS1423" s="125"/>
      <c r="AW1423" s="4"/>
      <c r="AX1423" s="4"/>
      <c r="AY1423" s="4"/>
      <c r="AZ1423" s="4"/>
      <c r="BA1423" s="4"/>
      <c r="BB1423" s="4"/>
      <c r="BC1423" s="4"/>
    </row>
    <row r="1424" spans="1:55">
      <c r="A1424" s="278"/>
      <c r="D1424" s="15"/>
      <c r="E1424" s="15"/>
      <c r="F1424" s="15"/>
      <c r="G1424" s="15"/>
      <c r="H1424" s="15"/>
      <c r="I1424" s="15"/>
      <c r="J1424" s="15"/>
      <c r="K1424" s="16"/>
      <c r="L1424" s="15"/>
      <c r="M1424" s="15"/>
      <c r="N1424" s="15"/>
      <c r="O1424" s="15"/>
      <c r="P1424" s="15"/>
      <c r="Q1424" s="15"/>
      <c r="R1424" s="16"/>
      <c r="S1424" s="15"/>
      <c r="U1424" s="1"/>
      <c r="V1424" s="1"/>
      <c r="W1424" s="1"/>
      <c r="X1424" s="1"/>
      <c r="Y1424" s="1"/>
      <c r="Z1424" s="1"/>
      <c r="AA1424" s="1"/>
      <c r="AB1424" s="1"/>
      <c r="AC1424" s="1"/>
      <c r="AD1424" s="1"/>
      <c r="AE1424" s="1"/>
      <c r="AF1424" s="4"/>
      <c r="AG1424" s="4"/>
      <c r="AH1424" s="4"/>
      <c r="AI1424" s="4"/>
      <c r="AL1424" s="4"/>
      <c r="AM1424" s="4"/>
      <c r="AN1424" s="4"/>
      <c r="AO1424" s="4"/>
      <c r="AP1424" s="4"/>
      <c r="AR1424" s="4"/>
      <c r="AS1424" s="125"/>
      <c r="AW1424" s="4"/>
      <c r="AX1424" s="4"/>
      <c r="AY1424" s="4"/>
      <c r="AZ1424" s="4"/>
      <c r="BA1424" s="4"/>
      <c r="BB1424" s="4"/>
      <c r="BC1424" s="4"/>
    </row>
    <row r="1425" spans="1:55">
      <c r="A1425" s="278"/>
      <c r="D1425" s="15"/>
      <c r="E1425" s="15"/>
      <c r="F1425" s="15"/>
      <c r="G1425" s="15"/>
      <c r="H1425" s="15"/>
      <c r="I1425" s="15"/>
      <c r="J1425" s="15"/>
      <c r="K1425" s="16"/>
      <c r="L1425" s="15"/>
      <c r="M1425" s="15"/>
      <c r="N1425" s="15"/>
      <c r="O1425" s="15"/>
      <c r="P1425" s="15"/>
      <c r="Q1425" s="15"/>
      <c r="R1425" s="16"/>
      <c r="S1425" s="15"/>
      <c r="U1425" s="1"/>
      <c r="V1425" s="1"/>
      <c r="W1425" s="1"/>
      <c r="X1425" s="1"/>
      <c r="Y1425" s="1"/>
      <c r="Z1425" s="1"/>
      <c r="AA1425" s="1"/>
      <c r="AB1425" s="1"/>
      <c r="AC1425" s="1"/>
      <c r="AD1425" s="1"/>
      <c r="AE1425" s="1"/>
      <c r="AF1425" s="4"/>
      <c r="AG1425" s="4"/>
      <c r="AH1425" s="4"/>
      <c r="AI1425" s="4"/>
      <c r="AL1425" s="4"/>
      <c r="AM1425" s="4"/>
      <c r="AN1425" s="4"/>
      <c r="AO1425" s="4"/>
      <c r="AP1425" s="4"/>
      <c r="AR1425" s="4"/>
      <c r="AS1425" s="125"/>
      <c r="AW1425" s="4"/>
      <c r="AX1425" s="4"/>
      <c r="AY1425" s="4"/>
      <c r="AZ1425" s="4"/>
      <c r="BA1425" s="4"/>
      <c r="BB1425" s="4"/>
      <c r="BC1425" s="4"/>
    </row>
    <row r="1426" spans="1:55">
      <c r="A1426" s="278"/>
      <c r="D1426" s="15"/>
      <c r="E1426" s="15"/>
      <c r="F1426" s="15"/>
      <c r="G1426" s="15"/>
      <c r="H1426" s="15"/>
      <c r="I1426" s="15"/>
      <c r="J1426" s="15"/>
      <c r="K1426" s="16"/>
      <c r="L1426" s="15"/>
      <c r="M1426" s="15"/>
      <c r="N1426" s="15"/>
      <c r="O1426" s="15"/>
      <c r="P1426" s="15"/>
      <c r="Q1426" s="15"/>
      <c r="R1426" s="16"/>
      <c r="S1426" s="15"/>
      <c r="U1426" s="1"/>
      <c r="V1426" s="1"/>
      <c r="W1426" s="1"/>
      <c r="X1426" s="1"/>
      <c r="Y1426" s="1"/>
      <c r="Z1426" s="1"/>
      <c r="AA1426" s="1"/>
      <c r="AB1426" s="1"/>
      <c r="AC1426" s="1"/>
      <c r="AD1426" s="1"/>
      <c r="AE1426" s="1"/>
      <c r="AF1426" s="4"/>
      <c r="AG1426" s="4"/>
      <c r="AH1426" s="4"/>
      <c r="AI1426" s="4"/>
      <c r="AL1426" s="4"/>
      <c r="AM1426" s="4"/>
      <c r="AN1426" s="4"/>
      <c r="AO1426" s="4"/>
      <c r="AP1426" s="4"/>
      <c r="AR1426" s="4"/>
      <c r="AS1426" s="125"/>
      <c r="AW1426" s="4"/>
      <c r="AX1426" s="4"/>
      <c r="AY1426" s="4"/>
      <c r="AZ1426" s="4"/>
      <c r="BA1426" s="4"/>
      <c r="BB1426" s="4"/>
      <c r="BC1426" s="4"/>
    </row>
    <row r="1427" spans="1:55">
      <c r="A1427" s="278"/>
      <c r="D1427" s="15"/>
      <c r="E1427" s="15"/>
      <c r="F1427" s="15"/>
      <c r="G1427" s="15"/>
      <c r="H1427" s="15"/>
      <c r="I1427" s="15"/>
      <c r="J1427" s="15"/>
      <c r="K1427" s="16"/>
      <c r="L1427" s="15"/>
      <c r="M1427" s="15"/>
      <c r="N1427" s="15"/>
      <c r="O1427" s="15"/>
      <c r="P1427" s="15"/>
      <c r="Q1427" s="15"/>
      <c r="R1427" s="16"/>
      <c r="S1427" s="15"/>
      <c r="U1427" s="1"/>
      <c r="V1427" s="1"/>
      <c r="W1427" s="1"/>
      <c r="X1427" s="1"/>
      <c r="Y1427" s="1"/>
      <c r="Z1427" s="1"/>
      <c r="AA1427" s="1"/>
      <c r="AB1427" s="1"/>
      <c r="AC1427" s="1"/>
      <c r="AD1427" s="1"/>
      <c r="AE1427" s="1"/>
      <c r="AF1427" s="4"/>
      <c r="AG1427" s="4"/>
      <c r="AH1427" s="4"/>
      <c r="AI1427" s="4"/>
      <c r="AL1427" s="4"/>
      <c r="AM1427" s="4"/>
      <c r="AN1427" s="4"/>
      <c r="AO1427" s="4"/>
      <c r="AP1427" s="4"/>
      <c r="AR1427" s="4"/>
      <c r="AS1427" s="125"/>
      <c r="AW1427" s="4"/>
      <c r="AX1427" s="4"/>
      <c r="AY1427" s="4"/>
      <c r="AZ1427" s="4"/>
      <c r="BA1427" s="4"/>
      <c r="BB1427" s="4"/>
      <c r="BC1427" s="4"/>
    </row>
    <row r="1428" spans="1:55">
      <c r="A1428" s="278"/>
      <c r="D1428" s="15"/>
      <c r="E1428" s="15"/>
      <c r="F1428" s="15"/>
      <c r="G1428" s="15"/>
      <c r="H1428" s="15"/>
      <c r="I1428" s="15"/>
      <c r="J1428" s="15"/>
      <c r="K1428" s="16"/>
      <c r="L1428" s="15"/>
      <c r="M1428" s="15"/>
      <c r="N1428" s="15"/>
      <c r="O1428" s="15"/>
      <c r="P1428" s="15"/>
      <c r="Q1428" s="15"/>
      <c r="R1428" s="16"/>
      <c r="S1428" s="15"/>
      <c r="U1428" s="1"/>
      <c r="V1428" s="1"/>
      <c r="W1428" s="1"/>
      <c r="X1428" s="1"/>
      <c r="Y1428" s="1"/>
      <c r="Z1428" s="1"/>
      <c r="AA1428" s="1"/>
      <c r="AB1428" s="1"/>
      <c r="AC1428" s="1"/>
      <c r="AD1428" s="1"/>
      <c r="AE1428" s="1"/>
      <c r="AF1428" s="4"/>
      <c r="AG1428" s="4"/>
      <c r="AH1428" s="4"/>
      <c r="AI1428" s="4"/>
      <c r="AL1428" s="4"/>
      <c r="AM1428" s="4"/>
      <c r="AN1428" s="4"/>
      <c r="AO1428" s="4"/>
      <c r="AP1428" s="4"/>
      <c r="AR1428" s="4"/>
      <c r="AS1428" s="125"/>
      <c r="AW1428" s="4"/>
      <c r="AX1428" s="4"/>
      <c r="AY1428" s="4"/>
      <c r="AZ1428" s="4"/>
      <c r="BA1428" s="4"/>
      <c r="BB1428" s="4"/>
      <c r="BC1428" s="4"/>
    </row>
    <row r="1429" spans="1:55">
      <c r="A1429" s="278"/>
      <c r="D1429" s="15"/>
      <c r="E1429" s="15"/>
      <c r="F1429" s="15"/>
      <c r="G1429" s="15"/>
      <c r="H1429" s="15"/>
      <c r="I1429" s="15"/>
      <c r="J1429" s="15"/>
      <c r="K1429" s="16"/>
      <c r="L1429" s="15"/>
      <c r="M1429" s="15"/>
      <c r="N1429" s="15"/>
      <c r="O1429" s="15"/>
      <c r="P1429" s="15"/>
      <c r="Q1429" s="15"/>
      <c r="R1429" s="16"/>
      <c r="S1429" s="15"/>
      <c r="U1429" s="1"/>
      <c r="V1429" s="1"/>
      <c r="W1429" s="1"/>
      <c r="X1429" s="1"/>
      <c r="Y1429" s="1"/>
      <c r="Z1429" s="1"/>
      <c r="AA1429" s="1"/>
      <c r="AB1429" s="1"/>
      <c r="AC1429" s="1"/>
      <c r="AD1429" s="1"/>
      <c r="AE1429" s="1"/>
      <c r="AF1429" s="4"/>
      <c r="AG1429" s="4"/>
      <c r="AH1429" s="4"/>
      <c r="AI1429" s="4"/>
      <c r="AL1429" s="4"/>
      <c r="AM1429" s="4"/>
      <c r="AN1429" s="4"/>
      <c r="AO1429" s="4"/>
      <c r="AP1429" s="4"/>
      <c r="AR1429" s="4"/>
      <c r="AS1429" s="125"/>
      <c r="AW1429" s="4"/>
      <c r="AX1429" s="4"/>
      <c r="AY1429" s="4"/>
      <c r="AZ1429" s="4"/>
      <c r="BA1429" s="4"/>
      <c r="BB1429" s="4"/>
      <c r="BC1429" s="4"/>
    </row>
    <row r="1430" spans="1:55">
      <c r="A1430" s="278"/>
      <c r="D1430" s="15"/>
      <c r="E1430" s="15"/>
      <c r="F1430" s="15"/>
      <c r="G1430" s="15"/>
      <c r="H1430" s="15"/>
      <c r="I1430" s="15"/>
      <c r="J1430" s="15"/>
      <c r="K1430" s="16"/>
      <c r="L1430" s="15"/>
      <c r="M1430" s="15"/>
      <c r="N1430" s="15"/>
      <c r="O1430" s="15"/>
      <c r="P1430" s="15"/>
      <c r="Q1430" s="15"/>
      <c r="R1430" s="16"/>
      <c r="S1430" s="15"/>
      <c r="U1430" s="1"/>
      <c r="V1430" s="1"/>
      <c r="W1430" s="1"/>
      <c r="X1430" s="1"/>
      <c r="Y1430" s="1"/>
      <c r="Z1430" s="1"/>
      <c r="AA1430" s="1"/>
      <c r="AB1430" s="1"/>
      <c r="AC1430" s="1"/>
      <c r="AD1430" s="1"/>
      <c r="AE1430" s="1"/>
      <c r="AF1430" s="4"/>
      <c r="AG1430" s="4"/>
      <c r="AH1430" s="4"/>
      <c r="AI1430" s="4"/>
      <c r="AL1430" s="4"/>
      <c r="AM1430" s="4"/>
      <c r="AN1430" s="4"/>
      <c r="AO1430" s="4"/>
      <c r="AP1430" s="4"/>
      <c r="AR1430" s="4"/>
      <c r="AS1430" s="125"/>
      <c r="AW1430" s="4"/>
      <c r="AX1430" s="4"/>
      <c r="AY1430" s="4"/>
      <c r="AZ1430" s="4"/>
      <c r="BA1430" s="4"/>
      <c r="BB1430" s="4"/>
      <c r="BC1430" s="4"/>
    </row>
    <row r="1431" spans="1:55">
      <c r="A1431" s="278"/>
      <c r="D1431" s="15"/>
      <c r="E1431" s="15"/>
      <c r="F1431" s="15"/>
      <c r="G1431" s="15"/>
      <c r="H1431" s="15"/>
      <c r="I1431" s="15"/>
      <c r="J1431" s="15"/>
      <c r="K1431" s="16"/>
      <c r="L1431" s="15"/>
      <c r="M1431" s="15"/>
      <c r="N1431" s="15"/>
      <c r="O1431" s="15"/>
      <c r="P1431" s="15"/>
      <c r="Q1431" s="15"/>
      <c r="R1431" s="16"/>
      <c r="S1431" s="15"/>
      <c r="U1431" s="1"/>
      <c r="V1431" s="1"/>
      <c r="W1431" s="1"/>
      <c r="X1431" s="1"/>
      <c r="Y1431" s="1"/>
      <c r="Z1431" s="1"/>
      <c r="AA1431" s="1"/>
      <c r="AB1431" s="1"/>
      <c r="AC1431" s="1"/>
      <c r="AD1431" s="1"/>
      <c r="AE1431" s="1"/>
      <c r="AF1431" s="4"/>
      <c r="AG1431" s="4"/>
      <c r="AH1431" s="4"/>
      <c r="AI1431" s="4"/>
      <c r="AL1431" s="4"/>
      <c r="AM1431" s="4"/>
      <c r="AN1431" s="4"/>
      <c r="AO1431" s="4"/>
      <c r="AP1431" s="4"/>
      <c r="AR1431" s="4"/>
      <c r="AS1431" s="125"/>
      <c r="AW1431" s="4"/>
      <c r="AX1431" s="4"/>
      <c r="AY1431" s="4"/>
      <c r="AZ1431" s="4"/>
      <c r="BA1431" s="4"/>
      <c r="BB1431" s="4"/>
      <c r="BC1431" s="4"/>
    </row>
    <row r="1432" spans="1:55">
      <c r="A1432" s="278"/>
      <c r="D1432" s="15"/>
      <c r="E1432" s="15"/>
      <c r="F1432" s="15"/>
      <c r="G1432" s="15"/>
      <c r="H1432" s="15"/>
      <c r="I1432" s="15"/>
      <c r="J1432" s="15"/>
      <c r="K1432" s="16"/>
      <c r="L1432" s="15"/>
      <c r="M1432" s="15"/>
      <c r="N1432" s="15"/>
      <c r="O1432" s="15"/>
      <c r="P1432" s="15"/>
      <c r="Q1432" s="15"/>
      <c r="R1432" s="16"/>
      <c r="S1432" s="15"/>
      <c r="U1432" s="1"/>
      <c r="V1432" s="1"/>
      <c r="W1432" s="1"/>
      <c r="X1432" s="1"/>
      <c r="Y1432" s="1"/>
      <c r="Z1432" s="1"/>
      <c r="AA1432" s="1"/>
      <c r="AB1432" s="1"/>
      <c r="AC1432" s="1"/>
      <c r="AD1432" s="1"/>
      <c r="AE1432" s="1"/>
      <c r="AF1432" s="4"/>
      <c r="AG1432" s="4"/>
      <c r="AH1432" s="4"/>
      <c r="AI1432" s="4"/>
      <c r="AL1432" s="4"/>
      <c r="AM1432" s="4"/>
      <c r="AN1432" s="4"/>
      <c r="AO1432" s="4"/>
      <c r="AP1432" s="4"/>
      <c r="AR1432" s="4"/>
      <c r="AS1432" s="125"/>
      <c r="AW1432" s="4"/>
      <c r="AX1432" s="4"/>
      <c r="AY1432" s="4"/>
      <c r="AZ1432" s="4"/>
      <c r="BA1432" s="4"/>
      <c r="BB1432" s="4"/>
      <c r="BC1432" s="4"/>
    </row>
    <row r="1433" spans="1:55">
      <c r="A1433" s="278"/>
      <c r="D1433" s="15"/>
      <c r="E1433" s="15"/>
      <c r="F1433" s="15"/>
      <c r="G1433" s="15"/>
      <c r="H1433" s="15"/>
      <c r="I1433" s="15"/>
      <c r="J1433" s="15"/>
      <c r="K1433" s="16"/>
      <c r="L1433" s="15"/>
      <c r="M1433" s="15"/>
      <c r="N1433" s="15"/>
      <c r="O1433" s="15"/>
      <c r="P1433" s="15"/>
      <c r="Q1433" s="15"/>
      <c r="R1433" s="16"/>
      <c r="S1433" s="15"/>
      <c r="U1433" s="1"/>
      <c r="V1433" s="1"/>
      <c r="W1433" s="1"/>
      <c r="X1433" s="1"/>
      <c r="Y1433" s="1"/>
      <c r="Z1433" s="1"/>
      <c r="AA1433" s="1"/>
      <c r="AB1433" s="1"/>
      <c r="AC1433" s="1"/>
      <c r="AD1433" s="1"/>
      <c r="AE1433" s="1"/>
      <c r="AF1433" s="4"/>
      <c r="AG1433" s="4"/>
      <c r="AH1433" s="4"/>
      <c r="AI1433" s="4"/>
      <c r="AL1433" s="4"/>
      <c r="AM1433" s="4"/>
      <c r="AN1433" s="4"/>
      <c r="AO1433" s="4"/>
      <c r="AP1433" s="4"/>
      <c r="AR1433" s="4"/>
      <c r="AS1433" s="125"/>
      <c r="AW1433" s="4"/>
      <c r="AX1433" s="4"/>
      <c r="AY1433" s="4"/>
      <c r="AZ1433" s="4"/>
      <c r="BA1433" s="4"/>
      <c r="BB1433" s="4"/>
      <c r="BC1433" s="4"/>
    </row>
    <row r="1434" spans="1:55">
      <c r="A1434" s="278"/>
      <c r="D1434" s="15"/>
      <c r="E1434" s="15"/>
      <c r="F1434" s="15"/>
      <c r="G1434" s="15"/>
      <c r="H1434" s="15"/>
      <c r="I1434" s="15"/>
      <c r="J1434" s="15"/>
      <c r="K1434" s="16"/>
      <c r="L1434" s="15"/>
      <c r="M1434" s="15"/>
      <c r="N1434" s="15"/>
      <c r="O1434" s="15"/>
      <c r="P1434" s="15"/>
      <c r="Q1434" s="15"/>
      <c r="R1434" s="16"/>
      <c r="S1434" s="15"/>
      <c r="U1434" s="1"/>
      <c r="V1434" s="1"/>
      <c r="W1434" s="1"/>
      <c r="X1434" s="1"/>
      <c r="Y1434" s="1"/>
      <c r="Z1434" s="1"/>
      <c r="AA1434" s="1"/>
      <c r="AB1434" s="1"/>
      <c r="AC1434" s="1"/>
      <c r="AD1434" s="1"/>
      <c r="AE1434" s="1"/>
      <c r="AF1434" s="4"/>
      <c r="AG1434" s="4"/>
      <c r="AH1434" s="4"/>
      <c r="AI1434" s="4"/>
      <c r="AL1434" s="4"/>
      <c r="AM1434" s="4"/>
      <c r="AN1434" s="4"/>
      <c r="AO1434" s="4"/>
      <c r="AP1434" s="4"/>
      <c r="AR1434" s="4"/>
      <c r="AS1434" s="125"/>
      <c r="AW1434" s="4"/>
      <c r="AX1434" s="4"/>
      <c r="AY1434" s="4"/>
      <c r="AZ1434" s="4"/>
      <c r="BA1434" s="4"/>
      <c r="BB1434" s="4"/>
      <c r="BC1434" s="4"/>
    </row>
    <row r="1435" spans="1:55">
      <c r="A1435" s="278"/>
      <c r="D1435" s="15"/>
      <c r="E1435" s="15"/>
      <c r="F1435" s="15"/>
      <c r="G1435" s="15"/>
      <c r="H1435" s="15"/>
      <c r="I1435" s="15"/>
      <c r="J1435" s="15"/>
      <c r="K1435" s="16"/>
      <c r="L1435" s="15"/>
      <c r="M1435" s="15"/>
      <c r="N1435" s="15"/>
      <c r="O1435" s="15"/>
      <c r="P1435" s="15"/>
      <c r="Q1435" s="15"/>
      <c r="R1435" s="16"/>
      <c r="S1435" s="15"/>
      <c r="U1435" s="1"/>
      <c r="V1435" s="1"/>
      <c r="W1435" s="1"/>
      <c r="X1435" s="1"/>
      <c r="Y1435" s="1"/>
      <c r="Z1435" s="1"/>
      <c r="AA1435" s="1"/>
      <c r="AB1435" s="1"/>
      <c r="AC1435" s="1"/>
      <c r="AD1435" s="1"/>
      <c r="AE1435" s="1"/>
      <c r="AF1435" s="4"/>
      <c r="AG1435" s="4"/>
      <c r="AH1435" s="4"/>
      <c r="AI1435" s="4"/>
      <c r="AL1435" s="4"/>
      <c r="AM1435" s="4"/>
      <c r="AN1435" s="4"/>
      <c r="AO1435" s="4"/>
      <c r="AP1435" s="4"/>
      <c r="AR1435" s="4"/>
      <c r="AS1435" s="125"/>
      <c r="AW1435" s="4"/>
      <c r="AX1435" s="4"/>
      <c r="AY1435" s="4"/>
      <c r="AZ1435" s="4"/>
      <c r="BA1435" s="4"/>
      <c r="BB1435" s="4"/>
      <c r="BC1435" s="4"/>
    </row>
    <row r="1436" spans="1:55">
      <c r="A1436" s="278"/>
      <c r="D1436" s="15"/>
      <c r="E1436" s="15"/>
      <c r="F1436" s="15"/>
      <c r="G1436" s="15"/>
      <c r="H1436" s="15"/>
      <c r="I1436" s="15"/>
      <c r="J1436" s="15"/>
      <c r="K1436" s="16"/>
      <c r="L1436" s="15"/>
      <c r="M1436" s="15"/>
      <c r="N1436" s="15"/>
      <c r="O1436" s="15"/>
      <c r="P1436" s="15"/>
      <c r="Q1436" s="15"/>
      <c r="R1436" s="16"/>
      <c r="S1436" s="15"/>
      <c r="U1436" s="1"/>
      <c r="V1436" s="1"/>
      <c r="W1436" s="1"/>
      <c r="X1436" s="1"/>
      <c r="Y1436" s="1"/>
      <c r="Z1436" s="1"/>
      <c r="AA1436" s="1"/>
      <c r="AB1436" s="1"/>
      <c r="AC1436" s="1"/>
      <c r="AD1436" s="1"/>
      <c r="AE1436" s="1"/>
      <c r="AF1436" s="4"/>
      <c r="AG1436" s="4"/>
      <c r="AH1436" s="4"/>
      <c r="AI1436" s="4"/>
      <c r="AL1436" s="4"/>
      <c r="AM1436" s="4"/>
      <c r="AN1436" s="4"/>
      <c r="AO1436" s="4"/>
      <c r="AP1436" s="4"/>
      <c r="AR1436" s="4"/>
      <c r="AS1436" s="125"/>
      <c r="AW1436" s="4"/>
      <c r="AX1436" s="4"/>
      <c r="AY1436" s="4"/>
      <c r="AZ1436" s="4"/>
      <c r="BA1436" s="4"/>
      <c r="BB1436" s="4"/>
      <c r="BC1436" s="4"/>
    </row>
    <row r="1437" spans="1:55">
      <c r="A1437" s="278"/>
      <c r="D1437" s="15"/>
      <c r="E1437" s="15"/>
      <c r="F1437" s="15"/>
      <c r="G1437" s="15"/>
      <c r="H1437" s="15"/>
      <c r="I1437" s="15"/>
      <c r="J1437" s="15"/>
      <c r="K1437" s="16"/>
      <c r="L1437" s="15"/>
      <c r="M1437" s="15"/>
      <c r="N1437" s="15"/>
      <c r="O1437" s="15"/>
      <c r="P1437" s="15"/>
      <c r="Q1437" s="15"/>
      <c r="R1437" s="16"/>
      <c r="S1437" s="15"/>
      <c r="U1437" s="1"/>
      <c r="V1437" s="1"/>
      <c r="W1437" s="1"/>
      <c r="X1437" s="1"/>
      <c r="Y1437" s="1"/>
      <c r="Z1437" s="1"/>
      <c r="AA1437" s="1"/>
      <c r="AB1437" s="1"/>
      <c r="AC1437" s="1"/>
      <c r="AD1437" s="1"/>
      <c r="AE1437" s="1"/>
      <c r="AF1437" s="4"/>
      <c r="AG1437" s="4"/>
      <c r="AH1437" s="4"/>
      <c r="AI1437" s="4"/>
      <c r="AL1437" s="4"/>
      <c r="AM1437" s="4"/>
      <c r="AN1437" s="4"/>
      <c r="AO1437" s="4"/>
      <c r="AP1437" s="4"/>
      <c r="AR1437" s="4"/>
      <c r="AS1437" s="125"/>
      <c r="AW1437" s="4"/>
      <c r="AX1437" s="4"/>
      <c r="AY1437" s="4"/>
      <c r="AZ1437" s="4"/>
      <c r="BA1437" s="4"/>
      <c r="BB1437" s="4"/>
      <c r="BC1437" s="4"/>
    </row>
    <row r="1438" spans="1:55">
      <c r="A1438" s="278"/>
      <c r="D1438" s="15"/>
      <c r="E1438" s="15"/>
      <c r="F1438" s="15"/>
      <c r="G1438" s="15"/>
      <c r="H1438" s="15"/>
      <c r="I1438" s="15"/>
      <c r="J1438" s="15"/>
      <c r="K1438" s="16"/>
      <c r="L1438" s="15"/>
      <c r="M1438" s="15"/>
      <c r="N1438" s="15"/>
      <c r="O1438" s="15"/>
      <c r="P1438" s="15"/>
      <c r="Q1438" s="15"/>
      <c r="R1438" s="16"/>
      <c r="S1438" s="15"/>
      <c r="U1438" s="1"/>
      <c r="V1438" s="1"/>
      <c r="W1438" s="1"/>
      <c r="X1438" s="1"/>
      <c r="Y1438" s="1"/>
      <c r="Z1438" s="1"/>
      <c r="AA1438" s="1"/>
      <c r="AB1438" s="1"/>
      <c r="AC1438" s="1"/>
      <c r="AD1438" s="1"/>
      <c r="AE1438" s="1"/>
      <c r="AF1438" s="4"/>
      <c r="AG1438" s="4"/>
      <c r="AH1438" s="4"/>
      <c r="AI1438" s="4"/>
      <c r="AL1438" s="4"/>
      <c r="AM1438" s="4"/>
      <c r="AN1438" s="4"/>
      <c r="AO1438" s="4"/>
      <c r="AP1438" s="4"/>
      <c r="AR1438" s="4"/>
      <c r="AS1438" s="125"/>
      <c r="AW1438" s="4"/>
      <c r="AX1438" s="4"/>
      <c r="AY1438" s="4"/>
      <c r="AZ1438" s="4"/>
      <c r="BA1438" s="4"/>
      <c r="BB1438" s="4"/>
      <c r="BC1438" s="4"/>
    </row>
    <row r="1439" spans="1:55">
      <c r="A1439" s="278"/>
      <c r="D1439" s="15"/>
      <c r="E1439" s="15"/>
      <c r="F1439" s="15"/>
      <c r="G1439" s="15"/>
      <c r="H1439" s="15"/>
      <c r="I1439" s="15"/>
      <c r="J1439" s="15"/>
      <c r="K1439" s="16"/>
      <c r="L1439" s="15"/>
      <c r="M1439" s="15"/>
      <c r="N1439" s="15"/>
      <c r="O1439" s="15"/>
      <c r="P1439" s="15"/>
      <c r="Q1439" s="15"/>
      <c r="R1439" s="16"/>
      <c r="S1439" s="15"/>
      <c r="U1439" s="1"/>
      <c r="V1439" s="1"/>
      <c r="W1439" s="1"/>
      <c r="X1439" s="1"/>
      <c r="Y1439" s="1"/>
      <c r="Z1439" s="1"/>
      <c r="AA1439" s="1"/>
      <c r="AB1439" s="1"/>
      <c r="AC1439" s="1"/>
      <c r="AD1439" s="1"/>
      <c r="AE1439" s="1"/>
      <c r="AF1439" s="4"/>
      <c r="AG1439" s="4"/>
      <c r="AH1439" s="4"/>
      <c r="AI1439" s="4"/>
      <c r="AL1439" s="4"/>
      <c r="AM1439" s="4"/>
      <c r="AN1439" s="4"/>
      <c r="AO1439" s="4"/>
      <c r="AP1439" s="4"/>
      <c r="AR1439" s="4"/>
      <c r="AS1439" s="125"/>
      <c r="AW1439" s="4"/>
      <c r="AX1439" s="4"/>
      <c r="AY1439" s="4"/>
      <c r="AZ1439" s="4"/>
      <c r="BA1439" s="4"/>
      <c r="BB1439" s="4"/>
      <c r="BC1439" s="4"/>
    </row>
    <row r="1440" spans="1:55">
      <c r="A1440" s="278"/>
      <c r="D1440" s="15"/>
      <c r="E1440" s="15"/>
      <c r="F1440" s="15"/>
      <c r="G1440" s="15"/>
      <c r="H1440" s="15"/>
      <c r="I1440" s="15"/>
      <c r="J1440" s="15"/>
      <c r="K1440" s="16"/>
      <c r="L1440" s="15"/>
      <c r="M1440" s="15"/>
      <c r="N1440" s="15"/>
      <c r="O1440" s="15"/>
      <c r="P1440" s="15"/>
      <c r="Q1440" s="15"/>
      <c r="R1440" s="16"/>
      <c r="S1440" s="15"/>
      <c r="U1440" s="1"/>
      <c r="V1440" s="1"/>
      <c r="W1440" s="1"/>
      <c r="X1440" s="1"/>
      <c r="Y1440" s="1"/>
      <c r="Z1440" s="1"/>
      <c r="AA1440" s="1"/>
      <c r="AB1440" s="1"/>
      <c r="AC1440" s="1"/>
      <c r="AD1440" s="1"/>
      <c r="AE1440" s="1"/>
      <c r="AF1440" s="4"/>
      <c r="AG1440" s="4"/>
      <c r="AH1440" s="4"/>
      <c r="AI1440" s="4"/>
      <c r="AL1440" s="4"/>
      <c r="AM1440" s="4"/>
      <c r="AN1440" s="4"/>
      <c r="AO1440" s="4"/>
      <c r="AP1440" s="4"/>
      <c r="AR1440" s="4"/>
      <c r="AS1440" s="125"/>
      <c r="AW1440" s="4"/>
      <c r="AX1440" s="4"/>
      <c r="AY1440" s="4"/>
      <c r="AZ1440" s="4"/>
      <c r="BA1440" s="4"/>
      <c r="BB1440" s="4"/>
      <c r="BC1440" s="4"/>
    </row>
    <row r="1441" spans="1:55">
      <c r="A1441" s="278"/>
      <c r="D1441" s="15"/>
      <c r="E1441" s="15"/>
      <c r="F1441" s="15"/>
      <c r="G1441" s="15"/>
      <c r="H1441" s="15"/>
      <c r="I1441" s="15"/>
      <c r="J1441" s="15"/>
      <c r="K1441" s="16"/>
      <c r="L1441" s="15"/>
      <c r="M1441" s="15"/>
      <c r="N1441" s="15"/>
      <c r="O1441" s="15"/>
      <c r="P1441" s="15"/>
      <c r="Q1441" s="15"/>
      <c r="R1441" s="16"/>
      <c r="S1441" s="15"/>
      <c r="U1441" s="1"/>
      <c r="V1441" s="1"/>
      <c r="W1441" s="1"/>
      <c r="X1441" s="1"/>
      <c r="Y1441" s="1"/>
      <c r="Z1441" s="1"/>
      <c r="AA1441" s="1"/>
      <c r="AB1441" s="1"/>
      <c r="AC1441" s="1"/>
      <c r="AD1441" s="1"/>
      <c r="AE1441" s="1"/>
      <c r="AF1441" s="4"/>
      <c r="AG1441" s="4"/>
      <c r="AH1441" s="4"/>
      <c r="AI1441" s="4"/>
      <c r="AL1441" s="4"/>
      <c r="AM1441" s="4"/>
      <c r="AN1441" s="4"/>
      <c r="AO1441" s="4"/>
      <c r="AP1441" s="4"/>
      <c r="AR1441" s="4"/>
      <c r="AS1441" s="125"/>
      <c r="AW1441" s="4"/>
      <c r="AX1441" s="4"/>
      <c r="AY1441" s="4"/>
      <c r="AZ1441" s="4"/>
      <c r="BA1441" s="4"/>
      <c r="BB1441" s="4"/>
      <c r="BC1441" s="4"/>
    </row>
    <row r="1442" spans="1:55">
      <c r="A1442" s="278"/>
      <c r="D1442" s="15"/>
      <c r="E1442" s="15"/>
      <c r="F1442" s="15"/>
      <c r="G1442" s="15"/>
      <c r="H1442" s="15"/>
      <c r="I1442" s="15"/>
      <c r="J1442" s="15"/>
      <c r="K1442" s="16"/>
      <c r="L1442" s="15"/>
      <c r="M1442" s="15"/>
      <c r="N1442" s="15"/>
      <c r="O1442" s="15"/>
      <c r="P1442" s="15"/>
      <c r="Q1442" s="15"/>
      <c r="R1442" s="16"/>
      <c r="S1442" s="15"/>
      <c r="U1442" s="1"/>
      <c r="V1442" s="1"/>
      <c r="W1442" s="1"/>
      <c r="X1442" s="1"/>
      <c r="Y1442" s="1"/>
      <c r="Z1442" s="1"/>
      <c r="AA1442" s="1"/>
      <c r="AB1442" s="1"/>
      <c r="AC1442" s="1"/>
      <c r="AD1442" s="1"/>
      <c r="AE1442" s="1"/>
      <c r="AF1442" s="4"/>
      <c r="AG1442" s="4"/>
      <c r="AH1442" s="4"/>
      <c r="AI1442" s="4"/>
      <c r="AL1442" s="4"/>
      <c r="AM1442" s="4"/>
      <c r="AN1442" s="4"/>
      <c r="AO1442" s="4"/>
      <c r="AP1442" s="4"/>
      <c r="AR1442" s="4"/>
      <c r="AS1442" s="125"/>
      <c r="AW1442" s="4"/>
      <c r="AX1442" s="4"/>
      <c r="AY1442" s="4"/>
      <c r="AZ1442" s="4"/>
      <c r="BA1442" s="4"/>
      <c r="BB1442" s="4"/>
      <c r="BC1442" s="4"/>
    </row>
    <row r="1443" spans="1:55">
      <c r="A1443" s="278"/>
      <c r="D1443" s="15"/>
      <c r="E1443" s="15"/>
      <c r="F1443" s="15"/>
      <c r="G1443" s="15"/>
      <c r="H1443" s="15"/>
      <c r="I1443" s="15"/>
      <c r="J1443" s="15"/>
      <c r="K1443" s="16"/>
      <c r="L1443" s="15"/>
      <c r="M1443" s="15"/>
      <c r="N1443" s="15"/>
      <c r="O1443" s="15"/>
      <c r="P1443" s="15"/>
      <c r="Q1443" s="15"/>
      <c r="R1443" s="16"/>
      <c r="S1443" s="15"/>
      <c r="U1443" s="1"/>
      <c r="V1443" s="1"/>
      <c r="W1443" s="1"/>
      <c r="X1443" s="1"/>
      <c r="Y1443" s="1"/>
      <c r="Z1443" s="1"/>
      <c r="AA1443" s="1"/>
      <c r="AB1443" s="1"/>
      <c r="AC1443" s="1"/>
      <c r="AD1443" s="1"/>
      <c r="AE1443" s="1"/>
      <c r="AF1443" s="4"/>
      <c r="AG1443" s="4"/>
      <c r="AH1443" s="4"/>
      <c r="AI1443" s="4"/>
      <c r="AL1443" s="4"/>
      <c r="AM1443" s="4"/>
      <c r="AN1443" s="4"/>
      <c r="AO1443" s="4"/>
      <c r="AP1443" s="4"/>
      <c r="AR1443" s="4"/>
      <c r="AS1443" s="125"/>
      <c r="AW1443" s="4"/>
      <c r="AX1443" s="4"/>
      <c r="AY1443" s="4"/>
      <c r="AZ1443" s="4"/>
      <c r="BA1443" s="4"/>
      <c r="BB1443" s="4"/>
      <c r="BC1443" s="4"/>
    </row>
    <row r="1444" spans="1:55">
      <c r="A1444" s="278"/>
      <c r="D1444" s="15"/>
      <c r="E1444" s="15"/>
      <c r="F1444" s="15"/>
      <c r="G1444" s="15"/>
      <c r="H1444" s="15"/>
      <c r="I1444" s="15"/>
      <c r="J1444" s="15"/>
      <c r="K1444" s="16"/>
      <c r="L1444" s="15"/>
      <c r="M1444" s="15"/>
      <c r="N1444" s="15"/>
      <c r="O1444" s="15"/>
      <c r="P1444" s="15"/>
      <c r="Q1444" s="15"/>
      <c r="R1444" s="16"/>
      <c r="S1444" s="15"/>
      <c r="U1444" s="1"/>
      <c r="V1444" s="1"/>
      <c r="W1444" s="1"/>
      <c r="X1444" s="1"/>
      <c r="Y1444" s="1"/>
      <c r="Z1444" s="1"/>
      <c r="AA1444" s="1"/>
      <c r="AB1444" s="1"/>
      <c r="AC1444" s="1"/>
      <c r="AD1444" s="1"/>
      <c r="AE1444" s="1"/>
      <c r="AF1444" s="4"/>
      <c r="AG1444" s="4"/>
      <c r="AH1444" s="4"/>
      <c r="AI1444" s="4"/>
      <c r="AL1444" s="4"/>
      <c r="AM1444" s="4"/>
      <c r="AN1444" s="4"/>
      <c r="AO1444" s="4"/>
      <c r="AP1444" s="4"/>
      <c r="AR1444" s="4"/>
      <c r="AS1444" s="125"/>
      <c r="AW1444" s="4"/>
      <c r="AX1444" s="4"/>
      <c r="AY1444" s="4"/>
      <c r="AZ1444" s="4"/>
      <c r="BA1444" s="4"/>
      <c r="BB1444" s="4"/>
      <c r="BC1444" s="4"/>
    </row>
    <row r="1445" spans="1:55">
      <c r="A1445" s="278"/>
      <c r="D1445" s="15"/>
      <c r="E1445" s="15"/>
      <c r="F1445" s="15"/>
      <c r="G1445" s="15"/>
      <c r="H1445" s="15"/>
      <c r="I1445" s="15"/>
      <c r="J1445" s="15"/>
      <c r="K1445" s="16"/>
      <c r="L1445" s="15"/>
      <c r="M1445" s="15"/>
      <c r="N1445" s="15"/>
      <c r="O1445" s="15"/>
      <c r="P1445" s="15"/>
      <c r="Q1445" s="15"/>
      <c r="R1445" s="16"/>
      <c r="S1445" s="15"/>
      <c r="U1445" s="1"/>
      <c r="V1445" s="1"/>
      <c r="W1445" s="1"/>
      <c r="X1445" s="1"/>
      <c r="Y1445" s="1"/>
      <c r="Z1445" s="1"/>
      <c r="AA1445" s="1"/>
      <c r="AB1445" s="1"/>
      <c r="AC1445" s="1"/>
      <c r="AD1445" s="1"/>
      <c r="AE1445" s="1"/>
      <c r="AF1445" s="4"/>
      <c r="AG1445" s="4"/>
      <c r="AH1445" s="4"/>
      <c r="AI1445" s="4"/>
      <c r="AL1445" s="4"/>
      <c r="AM1445" s="4"/>
      <c r="AN1445" s="4"/>
      <c r="AO1445" s="4"/>
      <c r="AP1445" s="4"/>
      <c r="AR1445" s="4"/>
      <c r="AS1445" s="125"/>
      <c r="AW1445" s="4"/>
      <c r="AX1445" s="4"/>
      <c r="AY1445" s="4"/>
      <c r="AZ1445" s="4"/>
      <c r="BA1445" s="4"/>
      <c r="BB1445" s="4"/>
      <c r="BC1445" s="4"/>
    </row>
    <row r="1446" spans="1:55">
      <c r="A1446" s="278"/>
      <c r="D1446" s="15"/>
      <c r="E1446" s="15"/>
      <c r="F1446" s="15"/>
      <c r="G1446" s="15"/>
      <c r="H1446" s="15"/>
      <c r="I1446" s="15"/>
      <c r="J1446" s="15"/>
      <c r="K1446" s="16"/>
      <c r="L1446" s="15"/>
      <c r="M1446" s="15"/>
      <c r="N1446" s="15"/>
      <c r="O1446" s="15"/>
      <c r="P1446" s="15"/>
      <c r="Q1446" s="15"/>
      <c r="R1446" s="16"/>
      <c r="S1446" s="15"/>
      <c r="U1446" s="1"/>
      <c r="V1446" s="1"/>
      <c r="W1446" s="1"/>
      <c r="X1446" s="1"/>
      <c r="Y1446" s="1"/>
      <c r="Z1446" s="1"/>
      <c r="AA1446" s="1"/>
      <c r="AB1446" s="1"/>
      <c r="AC1446" s="1"/>
      <c r="AD1446" s="1"/>
      <c r="AE1446" s="1"/>
      <c r="AF1446" s="4"/>
      <c r="AG1446" s="4"/>
      <c r="AH1446" s="4"/>
      <c r="AI1446" s="4"/>
      <c r="AL1446" s="4"/>
      <c r="AM1446" s="4"/>
      <c r="AN1446" s="4"/>
      <c r="AO1446" s="4"/>
      <c r="AP1446" s="4"/>
      <c r="AR1446" s="4"/>
      <c r="AS1446" s="125"/>
      <c r="AW1446" s="4"/>
      <c r="AX1446" s="4"/>
      <c r="AY1446" s="4"/>
      <c r="AZ1446" s="4"/>
      <c r="BA1446" s="4"/>
      <c r="BB1446" s="4"/>
      <c r="BC1446" s="4"/>
    </row>
    <row r="1447" spans="1:55">
      <c r="A1447" s="278"/>
      <c r="D1447" s="15"/>
      <c r="E1447" s="15"/>
      <c r="F1447" s="15"/>
      <c r="G1447" s="15"/>
      <c r="H1447" s="15"/>
      <c r="I1447" s="15"/>
      <c r="J1447" s="15"/>
      <c r="K1447" s="16"/>
      <c r="L1447" s="15"/>
      <c r="M1447" s="15"/>
      <c r="N1447" s="15"/>
      <c r="O1447" s="15"/>
      <c r="P1447" s="15"/>
      <c r="Q1447" s="15"/>
      <c r="R1447" s="16"/>
      <c r="S1447" s="15"/>
      <c r="U1447" s="1"/>
      <c r="V1447" s="1"/>
      <c r="W1447" s="1"/>
      <c r="X1447" s="1"/>
      <c r="Y1447" s="1"/>
      <c r="Z1447" s="1"/>
      <c r="AA1447" s="1"/>
      <c r="AB1447" s="1"/>
      <c r="AC1447" s="1"/>
      <c r="AD1447" s="1"/>
      <c r="AE1447" s="1"/>
      <c r="AF1447" s="4"/>
      <c r="AG1447" s="4"/>
      <c r="AH1447" s="4"/>
      <c r="AI1447" s="4"/>
      <c r="AL1447" s="4"/>
      <c r="AM1447" s="4"/>
      <c r="AN1447" s="4"/>
      <c r="AO1447" s="4"/>
      <c r="AP1447" s="4"/>
      <c r="AR1447" s="4"/>
      <c r="AS1447" s="125"/>
      <c r="AW1447" s="4"/>
      <c r="AX1447" s="4"/>
      <c r="AY1447" s="4"/>
      <c r="AZ1447" s="4"/>
      <c r="BA1447" s="4"/>
      <c r="BB1447" s="4"/>
      <c r="BC1447" s="4"/>
    </row>
    <row r="1448" spans="1:55">
      <c r="A1448" s="278"/>
      <c r="D1448" s="15"/>
      <c r="E1448" s="15"/>
      <c r="F1448" s="15"/>
      <c r="G1448" s="15"/>
      <c r="H1448" s="15"/>
      <c r="I1448" s="15"/>
      <c r="J1448" s="15"/>
      <c r="K1448" s="16"/>
      <c r="L1448" s="15"/>
      <c r="M1448" s="15"/>
      <c r="N1448" s="15"/>
      <c r="O1448" s="15"/>
      <c r="P1448" s="15"/>
      <c r="Q1448" s="15"/>
      <c r="R1448" s="16"/>
      <c r="S1448" s="15"/>
      <c r="U1448" s="1"/>
      <c r="V1448" s="1"/>
      <c r="W1448" s="1"/>
      <c r="X1448" s="1"/>
      <c r="Y1448" s="1"/>
      <c r="Z1448" s="1"/>
      <c r="AA1448" s="1"/>
      <c r="AB1448" s="1"/>
      <c r="AC1448" s="1"/>
      <c r="AD1448" s="1"/>
      <c r="AE1448" s="1"/>
      <c r="AF1448" s="4"/>
      <c r="AG1448" s="4"/>
      <c r="AH1448" s="4"/>
      <c r="AI1448" s="4"/>
      <c r="AL1448" s="4"/>
      <c r="AM1448" s="4"/>
      <c r="AN1448" s="4"/>
      <c r="AO1448" s="4"/>
      <c r="AP1448" s="4"/>
      <c r="AR1448" s="4"/>
      <c r="AS1448" s="125"/>
      <c r="AW1448" s="4"/>
      <c r="AX1448" s="4"/>
      <c r="AY1448" s="4"/>
      <c r="AZ1448" s="4"/>
      <c r="BA1448" s="4"/>
      <c r="BB1448" s="4"/>
      <c r="BC1448" s="4"/>
    </row>
    <row r="1449" spans="1:55">
      <c r="A1449" s="278"/>
      <c r="D1449" s="15"/>
      <c r="E1449" s="15"/>
      <c r="F1449" s="15"/>
      <c r="G1449" s="15"/>
      <c r="H1449" s="15"/>
      <c r="I1449" s="15"/>
      <c r="J1449" s="15"/>
      <c r="K1449" s="16"/>
      <c r="L1449" s="15"/>
      <c r="M1449" s="15"/>
      <c r="N1449" s="15"/>
      <c r="O1449" s="15"/>
      <c r="P1449" s="15"/>
      <c r="Q1449" s="15"/>
      <c r="R1449" s="16"/>
      <c r="S1449" s="15"/>
      <c r="U1449" s="1"/>
      <c r="V1449" s="1"/>
      <c r="W1449" s="1"/>
      <c r="X1449" s="1"/>
      <c r="Y1449" s="1"/>
      <c r="Z1449" s="1"/>
      <c r="AA1449" s="1"/>
      <c r="AB1449" s="1"/>
      <c r="AC1449" s="1"/>
      <c r="AD1449" s="1"/>
      <c r="AE1449" s="1"/>
      <c r="AF1449" s="4"/>
      <c r="AG1449" s="4"/>
      <c r="AH1449" s="4"/>
      <c r="AI1449" s="4"/>
      <c r="AL1449" s="4"/>
      <c r="AM1449" s="4"/>
      <c r="AN1449" s="4"/>
      <c r="AO1449" s="4"/>
      <c r="AP1449" s="4"/>
      <c r="AR1449" s="4"/>
      <c r="AS1449" s="125"/>
      <c r="AW1449" s="4"/>
      <c r="AX1449" s="4"/>
      <c r="AY1449" s="4"/>
      <c r="AZ1449" s="4"/>
      <c r="BA1449" s="4"/>
      <c r="BB1449" s="4"/>
      <c r="BC1449" s="4"/>
    </row>
    <row r="1450" spans="1:55">
      <c r="A1450" s="278"/>
      <c r="D1450" s="15"/>
      <c r="E1450" s="15"/>
      <c r="F1450" s="15"/>
      <c r="G1450" s="15"/>
      <c r="H1450" s="15"/>
      <c r="I1450" s="15"/>
      <c r="J1450" s="15"/>
      <c r="K1450" s="16"/>
      <c r="L1450" s="15"/>
      <c r="M1450" s="15"/>
      <c r="N1450" s="15"/>
      <c r="O1450" s="15"/>
      <c r="P1450" s="15"/>
      <c r="Q1450" s="15"/>
      <c r="R1450" s="16"/>
      <c r="S1450" s="15"/>
      <c r="U1450" s="1"/>
      <c r="V1450" s="1"/>
      <c r="W1450" s="1"/>
      <c r="X1450" s="1"/>
      <c r="Y1450" s="1"/>
      <c r="Z1450" s="1"/>
      <c r="AA1450" s="1"/>
      <c r="AB1450" s="1"/>
      <c r="AC1450" s="1"/>
      <c r="AD1450" s="1"/>
      <c r="AE1450" s="1"/>
      <c r="AF1450" s="4"/>
      <c r="AG1450" s="4"/>
      <c r="AH1450" s="4"/>
      <c r="AI1450" s="4"/>
      <c r="AL1450" s="4"/>
      <c r="AM1450" s="4"/>
      <c r="AN1450" s="4"/>
      <c r="AO1450" s="4"/>
      <c r="AP1450" s="4"/>
      <c r="AR1450" s="4"/>
      <c r="AS1450" s="125"/>
      <c r="AW1450" s="4"/>
      <c r="AX1450" s="4"/>
      <c r="AY1450" s="4"/>
      <c r="AZ1450" s="4"/>
      <c r="BA1450" s="4"/>
      <c r="BB1450" s="4"/>
      <c r="BC1450" s="4"/>
    </row>
    <row r="1451" spans="1:55">
      <c r="A1451" s="278"/>
      <c r="D1451" s="15"/>
      <c r="E1451" s="15"/>
      <c r="F1451" s="15"/>
      <c r="G1451" s="15"/>
      <c r="H1451" s="15"/>
      <c r="I1451" s="15"/>
      <c r="J1451" s="15"/>
      <c r="K1451" s="16"/>
      <c r="L1451" s="15"/>
      <c r="M1451" s="15"/>
      <c r="N1451" s="15"/>
      <c r="O1451" s="15"/>
      <c r="P1451" s="15"/>
      <c r="Q1451" s="15"/>
      <c r="R1451" s="16"/>
      <c r="S1451" s="15"/>
      <c r="U1451" s="1"/>
      <c r="V1451" s="1"/>
      <c r="W1451" s="1"/>
      <c r="X1451" s="1"/>
      <c r="Y1451" s="1"/>
      <c r="Z1451" s="1"/>
      <c r="AA1451" s="1"/>
      <c r="AB1451" s="1"/>
      <c r="AC1451" s="1"/>
      <c r="AD1451" s="1"/>
      <c r="AE1451" s="1"/>
      <c r="AF1451" s="4"/>
      <c r="AG1451" s="4"/>
      <c r="AH1451" s="4"/>
      <c r="AI1451" s="4"/>
      <c r="AL1451" s="4"/>
      <c r="AM1451" s="4"/>
      <c r="AN1451" s="4"/>
      <c r="AO1451" s="4"/>
      <c r="AP1451" s="4"/>
      <c r="AR1451" s="4"/>
      <c r="AS1451" s="125"/>
      <c r="AW1451" s="4"/>
      <c r="AX1451" s="4"/>
      <c r="AY1451" s="4"/>
      <c r="AZ1451" s="4"/>
      <c r="BA1451" s="4"/>
      <c r="BB1451" s="4"/>
      <c r="BC1451" s="4"/>
    </row>
    <row r="1452" spans="1:55">
      <c r="A1452" s="278"/>
      <c r="D1452" s="15"/>
      <c r="E1452" s="15"/>
      <c r="F1452" s="15"/>
      <c r="G1452" s="15"/>
      <c r="H1452" s="15"/>
      <c r="I1452" s="15"/>
      <c r="J1452" s="15"/>
      <c r="K1452" s="16"/>
      <c r="L1452" s="15"/>
      <c r="M1452" s="15"/>
      <c r="N1452" s="15"/>
      <c r="O1452" s="15"/>
      <c r="P1452" s="15"/>
      <c r="Q1452" s="15"/>
      <c r="R1452" s="16"/>
      <c r="S1452" s="15"/>
      <c r="U1452" s="1"/>
      <c r="V1452" s="1"/>
      <c r="W1452" s="1"/>
      <c r="X1452" s="1"/>
      <c r="Y1452" s="1"/>
      <c r="Z1452" s="1"/>
      <c r="AA1452" s="1"/>
      <c r="AB1452" s="1"/>
      <c r="AC1452" s="1"/>
      <c r="AD1452" s="1"/>
      <c r="AE1452" s="1"/>
      <c r="AF1452" s="4"/>
      <c r="AG1452" s="4"/>
      <c r="AH1452" s="4"/>
      <c r="AI1452" s="4"/>
      <c r="AL1452" s="4"/>
      <c r="AM1452" s="4"/>
      <c r="AN1452" s="4"/>
      <c r="AO1452" s="4"/>
      <c r="AP1452" s="4"/>
      <c r="AR1452" s="4"/>
      <c r="AS1452" s="125"/>
      <c r="AW1452" s="4"/>
      <c r="AX1452" s="4"/>
      <c r="AY1452" s="4"/>
      <c r="AZ1452" s="4"/>
      <c r="BA1452" s="4"/>
      <c r="BB1452" s="4"/>
      <c r="BC1452" s="4"/>
    </row>
    <row r="1453" spans="1:55">
      <c r="A1453" s="278"/>
      <c r="D1453" s="15"/>
      <c r="E1453" s="15"/>
      <c r="F1453" s="15"/>
      <c r="G1453" s="15"/>
      <c r="H1453" s="15"/>
      <c r="I1453" s="15"/>
      <c r="J1453" s="15"/>
      <c r="K1453" s="16"/>
      <c r="L1453" s="15"/>
      <c r="M1453" s="15"/>
      <c r="N1453" s="15"/>
      <c r="O1453" s="15"/>
      <c r="P1453" s="15"/>
      <c r="Q1453" s="15"/>
      <c r="R1453" s="16"/>
      <c r="S1453" s="15"/>
      <c r="U1453" s="1"/>
      <c r="V1453" s="1"/>
      <c r="W1453" s="1"/>
      <c r="X1453" s="1"/>
      <c r="Y1453" s="1"/>
      <c r="Z1453" s="1"/>
      <c r="AA1453" s="1"/>
      <c r="AB1453" s="1"/>
      <c r="AC1453" s="1"/>
      <c r="AD1453" s="1"/>
      <c r="AE1453" s="1"/>
      <c r="AF1453" s="4"/>
      <c r="AG1453" s="4"/>
      <c r="AH1453" s="4"/>
      <c r="AI1453" s="4"/>
      <c r="AL1453" s="4"/>
      <c r="AM1453" s="4"/>
      <c r="AN1453" s="4"/>
      <c r="AO1453" s="4"/>
      <c r="AP1453" s="4"/>
      <c r="AR1453" s="4"/>
      <c r="AS1453" s="125"/>
      <c r="AW1453" s="4"/>
      <c r="AX1453" s="4"/>
      <c r="AY1453" s="4"/>
      <c r="AZ1453" s="4"/>
      <c r="BA1453" s="4"/>
      <c r="BB1453" s="4"/>
      <c r="BC1453" s="4"/>
    </row>
    <row r="1454" spans="1:55">
      <c r="A1454" s="278"/>
      <c r="D1454" s="15"/>
      <c r="E1454" s="15"/>
      <c r="F1454" s="15"/>
      <c r="G1454" s="15"/>
      <c r="H1454" s="15"/>
      <c r="I1454" s="15"/>
      <c r="J1454" s="15"/>
      <c r="K1454" s="16"/>
      <c r="L1454" s="15"/>
      <c r="M1454" s="15"/>
      <c r="N1454" s="15"/>
      <c r="O1454" s="15"/>
      <c r="P1454" s="15"/>
      <c r="Q1454" s="15"/>
      <c r="R1454" s="16"/>
      <c r="S1454" s="15"/>
      <c r="U1454" s="1"/>
      <c r="V1454" s="1"/>
      <c r="W1454" s="1"/>
      <c r="X1454" s="1"/>
      <c r="Y1454" s="1"/>
      <c r="Z1454" s="1"/>
      <c r="AA1454" s="1"/>
      <c r="AB1454" s="1"/>
      <c r="AC1454" s="1"/>
      <c r="AD1454" s="1"/>
      <c r="AE1454" s="1"/>
      <c r="AF1454" s="4"/>
      <c r="AG1454" s="4"/>
      <c r="AH1454" s="4"/>
      <c r="AI1454" s="4"/>
      <c r="AL1454" s="4"/>
      <c r="AM1454" s="4"/>
      <c r="AN1454" s="4"/>
      <c r="AO1454" s="4"/>
      <c r="AP1454" s="4"/>
      <c r="AR1454" s="4"/>
      <c r="AS1454" s="125"/>
      <c r="AW1454" s="4"/>
      <c r="AX1454" s="4"/>
      <c r="AY1454" s="4"/>
      <c r="AZ1454" s="4"/>
      <c r="BA1454" s="4"/>
      <c r="BB1454" s="4"/>
      <c r="BC1454" s="4"/>
    </row>
    <row r="1455" spans="1:55">
      <c r="A1455" s="278"/>
      <c r="D1455" s="15"/>
      <c r="E1455" s="15"/>
      <c r="F1455" s="15"/>
      <c r="G1455" s="15"/>
      <c r="H1455" s="15"/>
      <c r="I1455" s="15"/>
      <c r="J1455" s="15"/>
      <c r="K1455" s="16"/>
      <c r="L1455" s="15"/>
      <c r="M1455" s="15"/>
      <c r="N1455" s="15"/>
      <c r="O1455" s="15"/>
      <c r="P1455" s="15"/>
      <c r="Q1455" s="15"/>
      <c r="R1455" s="16"/>
      <c r="S1455" s="15"/>
      <c r="U1455" s="1"/>
      <c r="V1455" s="1"/>
      <c r="W1455" s="1"/>
      <c r="X1455" s="1"/>
      <c r="Y1455" s="1"/>
      <c r="Z1455" s="1"/>
      <c r="AA1455" s="1"/>
      <c r="AB1455" s="1"/>
      <c r="AC1455" s="1"/>
      <c r="AD1455" s="1"/>
      <c r="AE1455" s="1"/>
      <c r="AF1455" s="4"/>
      <c r="AG1455" s="4"/>
      <c r="AH1455" s="4"/>
      <c r="AI1455" s="4"/>
      <c r="AL1455" s="4"/>
      <c r="AM1455" s="4"/>
      <c r="AN1455" s="4"/>
      <c r="AO1455" s="4"/>
      <c r="AP1455" s="4"/>
      <c r="AR1455" s="4"/>
      <c r="AS1455" s="125"/>
      <c r="AW1455" s="4"/>
      <c r="AX1455" s="4"/>
      <c r="AY1455" s="4"/>
      <c r="AZ1455" s="4"/>
      <c r="BA1455" s="4"/>
      <c r="BB1455" s="4"/>
      <c r="BC1455" s="4"/>
    </row>
    <row r="1456" spans="1:55">
      <c r="A1456" s="278"/>
      <c r="D1456" s="15"/>
      <c r="E1456" s="15"/>
      <c r="F1456" s="15"/>
      <c r="G1456" s="15"/>
      <c r="H1456" s="15"/>
      <c r="I1456" s="15"/>
      <c r="J1456" s="15"/>
      <c r="K1456" s="16"/>
      <c r="L1456" s="15"/>
      <c r="M1456" s="15"/>
      <c r="N1456" s="15"/>
      <c r="O1456" s="15"/>
      <c r="P1456" s="15"/>
      <c r="Q1456" s="15"/>
      <c r="R1456" s="16"/>
      <c r="S1456" s="15"/>
      <c r="U1456" s="1"/>
      <c r="V1456" s="1"/>
      <c r="W1456" s="1"/>
      <c r="X1456" s="1"/>
      <c r="Y1456" s="1"/>
      <c r="Z1456" s="1"/>
      <c r="AA1456" s="1"/>
      <c r="AB1456" s="1"/>
      <c r="AC1456" s="1"/>
      <c r="AD1456" s="1"/>
      <c r="AE1456" s="1"/>
      <c r="AF1456" s="4"/>
      <c r="AG1456" s="4"/>
      <c r="AH1456" s="4"/>
      <c r="AI1456" s="4"/>
      <c r="AL1456" s="4"/>
      <c r="AM1456" s="4"/>
      <c r="AN1456" s="4"/>
      <c r="AO1456" s="4"/>
      <c r="AP1456" s="4"/>
      <c r="AR1456" s="4"/>
      <c r="AS1456" s="125"/>
      <c r="AW1456" s="4"/>
      <c r="AX1456" s="4"/>
      <c r="AY1456" s="4"/>
      <c r="AZ1456" s="4"/>
      <c r="BA1456" s="4"/>
      <c r="BB1456" s="4"/>
      <c r="BC1456" s="4"/>
    </row>
    <row r="1457" spans="1:55">
      <c r="A1457" s="278"/>
      <c r="D1457" s="15"/>
      <c r="E1457" s="15"/>
      <c r="F1457" s="15"/>
      <c r="G1457" s="15"/>
      <c r="H1457" s="15"/>
      <c r="I1457" s="15"/>
      <c r="J1457" s="15"/>
      <c r="K1457" s="16"/>
      <c r="L1457" s="15"/>
      <c r="M1457" s="15"/>
      <c r="N1457" s="15"/>
      <c r="O1457" s="15"/>
      <c r="P1457" s="15"/>
      <c r="Q1457" s="15"/>
      <c r="R1457" s="16"/>
      <c r="S1457" s="15"/>
      <c r="U1457" s="1"/>
      <c r="V1457" s="1"/>
      <c r="W1457" s="1"/>
      <c r="X1457" s="1"/>
      <c r="Y1457" s="1"/>
      <c r="Z1457" s="1"/>
      <c r="AA1457" s="1"/>
      <c r="AB1457" s="1"/>
      <c r="AC1457" s="1"/>
      <c r="AD1457" s="1"/>
      <c r="AE1457" s="1"/>
      <c r="AF1457" s="4"/>
      <c r="AG1457" s="4"/>
      <c r="AH1457" s="4"/>
      <c r="AI1457" s="4"/>
      <c r="AL1457" s="4"/>
      <c r="AM1457" s="4"/>
      <c r="AN1457" s="4"/>
      <c r="AO1457" s="4"/>
      <c r="AP1457" s="4"/>
      <c r="AR1457" s="4"/>
      <c r="AS1457" s="125"/>
      <c r="AW1457" s="4"/>
      <c r="AX1457" s="4"/>
      <c r="AY1457" s="4"/>
      <c r="AZ1457" s="4"/>
      <c r="BA1457" s="4"/>
      <c r="BB1457" s="4"/>
      <c r="BC1457" s="4"/>
    </row>
    <row r="1458" spans="1:55">
      <c r="A1458" s="278"/>
      <c r="D1458" s="15"/>
      <c r="E1458" s="15"/>
      <c r="F1458" s="15"/>
      <c r="G1458" s="15"/>
      <c r="H1458" s="15"/>
      <c r="I1458" s="15"/>
      <c r="J1458" s="15"/>
      <c r="K1458" s="16"/>
      <c r="L1458" s="15"/>
      <c r="M1458" s="15"/>
      <c r="N1458" s="15"/>
      <c r="O1458" s="15"/>
      <c r="P1458" s="15"/>
      <c r="Q1458" s="15"/>
      <c r="R1458" s="16"/>
      <c r="S1458" s="15"/>
      <c r="U1458" s="1"/>
      <c r="V1458" s="1"/>
      <c r="W1458" s="1"/>
      <c r="X1458" s="1"/>
      <c r="Y1458" s="1"/>
      <c r="Z1458" s="1"/>
      <c r="AA1458" s="1"/>
      <c r="AB1458" s="1"/>
      <c r="AC1458" s="1"/>
      <c r="AD1458" s="1"/>
      <c r="AE1458" s="1"/>
      <c r="AF1458" s="4"/>
      <c r="AG1458" s="4"/>
      <c r="AH1458" s="4"/>
      <c r="AI1458" s="4"/>
      <c r="AL1458" s="4"/>
      <c r="AM1458" s="4"/>
      <c r="AN1458" s="4"/>
      <c r="AO1458" s="4"/>
      <c r="AP1458" s="4"/>
      <c r="AR1458" s="4"/>
      <c r="AS1458" s="125"/>
      <c r="AW1458" s="4"/>
      <c r="AX1458" s="4"/>
      <c r="AY1458" s="4"/>
      <c r="AZ1458" s="4"/>
      <c r="BA1458" s="4"/>
      <c r="BB1458" s="4"/>
      <c r="BC1458" s="4"/>
    </row>
    <row r="1459" spans="1:55">
      <c r="A1459" s="278"/>
      <c r="D1459" s="15"/>
      <c r="E1459" s="15"/>
      <c r="F1459" s="15"/>
      <c r="G1459" s="15"/>
      <c r="H1459" s="15"/>
      <c r="I1459" s="15"/>
      <c r="J1459" s="15"/>
      <c r="K1459" s="16"/>
      <c r="L1459" s="15"/>
      <c r="M1459" s="15"/>
      <c r="N1459" s="15"/>
      <c r="O1459" s="15"/>
      <c r="P1459" s="15"/>
      <c r="Q1459" s="15"/>
      <c r="R1459" s="16"/>
      <c r="S1459" s="15"/>
      <c r="U1459" s="1"/>
      <c r="V1459" s="1"/>
      <c r="W1459" s="1"/>
      <c r="X1459" s="1"/>
      <c r="Y1459" s="1"/>
      <c r="Z1459" s="1"/>
      <c r="AA1459" s="1"/>
      <c r="AB1459" s="1"/>
      <c r="AC1459" s="1"/>
      <c r="AD1459" s="1"/>
      <c r="AE1459" s="1"/>
      <c r="AF1459" s="4"/>
      <c r="AG1459" s="4"/>
      <c r="AH1459" s="4"/>
      <c r="AI1459" s="4"/>
      <c r="AL1459" s="4"/>
      <c r="AM1459" s="4"/>
      <c r="AN1459" s="4"/>
      <c r="AO1459" s="4"/>
      <c r="AP1459" s="4"/>
      <c r="AR1459" s="4"/>
      <c r="AS1459" s="125"/>
      <c r="AW1459" s="4"/>
      <c r="AX1459" s="4"/>
      <c r="AY1459" s="4"/>
      <c r="AZ1459" s="4"/>
      <c r="BA1459" s="4"/>
      <c r="BB1459" s="4"/>
      <c r="BC1459" s="4"/>
    </row>
    <row r="1460" spans="1:55">
      <c r="A1460" s="278"/>
      <c r="D1460" s="15"/>
      <c r="E1460" s="15"/>
      <c r="F1460" s="15"/>
      <c r="G1460" s="15"/>
      <c r="H1460" s="15"/>
      <c r="I1460" s="15"/>
      <c r="J1460" s="15"/>
      <c r="K1460" s="16"/>
      <c r="L1460" s="15"/>
      <c r="M1460" s="15"/>
      <c r="N1460" s="15"/>
      <c r="O1460" s="15"/>
      <c r="P1460" s="15"/>
      <c r="Q1460" s="15"/>
      <c r="R1460" s="16"/>
      <c r="S1460" s="15"/>
      <c r="U1460" s="1"/>
      <c r="V1460" s="1"/>
      <c r="W1460" s="1"/>
      <c r="X1460" s="1"/>
      <c r="Y1460" s="1"/>
      <c r="Z1460" s="1"/>
      <c r="AA1460" s="1"/>
      <c r="AB1460" s="1"/>
      <c r="AC1460" s="1"/>
      <c r="AD1460" s="1"/>
      <c r="AE1460" s="1"/>
      <c r="AF1460" s="4"/>
      <c r="AG1460" s="4"/>
      <c r="AH1460" s="4"/>
      <c r="AI1460" s="4"/>
      <c r="AL1460" s="4"/>
      <c r="AM1460" s="4"/>
      <c r="AN1460" s="4"/>
      <c r="AO1460" s="4"/>
      <c r="AP1460" s="4"/>
      <c r="AR1460" s="4"/>
      <c r="AS1460" s="125"/>
      <c r="AW1460" s="4"/>
      <c r="AX1460" s="4"/>
      <c r="AY1460" s="4"/>
      <c r="AZ1460" s="4"/>
      <c r="BA1460" s="4"/>
      <c r="BB1460" s="4"/>
      <c r="BC1460" s="4"/>
    </row>
    <row r="1461" spans="1:55">
      <c r="A1461" s="278"/>
      <c r="D1461" s="15"/>
      <c r="E1461" s="15"/>
      <c r="F1461" s="15"/>
      <c r="G1461" s="15"/>
      <c r="H1461" s="15"/>
      <c r="I1461" s="15"/>
      <c r="J1461" s="15"/>
      <c r="K1461" s="16"/>
      <c r="L1461" s="15"/>
      <c r="M1461" s="15"/>
      <c r="N1461" s="15"/>
      <c r="O1461" s="15"/>
      <c r="P1461" s="15"/>
      <c r="Q1461" s="15"/>
      <c r="R1461" s="16"/>
      <c r="S1461" s="15"/>
      <c r="U1461" s="1"/>
      <c r="V1461" s="1"/>
      <c r="W1461" s="1"/>
      <c r="X1461" s="1"/>
      <c r="Y1461" s="1"/>
      <c r="Z1461" s="1"/>
      <c r="AA1461" s="1"/>
      <c r="AB1461" s="1"/>
      <c r="AC1461" s="1"/>
      <c r="AD1461" s="1"/>
      <c r="AE1461" s="1"/>
      <c r="AF1461" s="4"/>
      <c r="AG1461" s="4"/>
      <c r="AH1461" s="4"/>
      <c r="AI1461" s="4"/>
      <c r="AL1461" s="4"/>
      <c r="AM1461" s="4"/>
      <c r="AN1461" s="4"/>
      <c r="AO1461" s="4"/>
      <c r="AP1461" s="4"/>
      <c r="AR1461" s="4"/>
      <c r="AS1461" s="125"/>
      <c r="AW1461" s="4"/>
      <c r="AX1461" s="4"/>
      <c r="AY1461" s="4"/>
      <c r="AZ1461" s="4"/>
      <c r="BA1461" s="4"/>
      <c r="BB1461" s="4"/>
      <c r="BC1461" s="4"/>
    </row>
    <row r="1462" spans="1:55">
      <c r="A1462" s="278"/>
      <c r="D1462" s="15"/>
      <c r="E1462" s="15"/>
      <c r="F1462" s="15"/>
      <c r="G1462" s="15"/>
      <c r="H1462" s="15"/>
      <c r="I1462" s="15"/>
      <c r="J1462" s="15"/>
      <c r="K1462" s="16"/>
      <c r="L1462" s="15"/>
      <c r="M1462" s="15"/>
      <c r="N1462" s="15"/>
      <c r="O1462" s="15"/>
      <c r="P1462" s="15"/>
      <c r="Q1462" s="15"/>
      <c r="R1462" s="16"/>
      <c r="S1462" s="15"/>
      <c r="U1462" s="1"/>
      <c r="V1462" s="1"/>
      <c r="W1462" s="1"/>
      <c r="X1462" s="1"/>
      <c r="Y1462" s="1"/>
      <c r="Z1462" s="1"/>
      <c r="AA1462" s="1"/>
      <c r="AB1462" s="1"/>
      <c r="AC1462" s="1"/>
      <c r="AD1462" s="1"/>
      <c r="AE1462" s="1"/>
      <c r="AF1462" s="4"/>
      <c r="AG1462" s="4"/>
      <c r="AH1462" s="4"/>
      <c r="AI1462" s="4"/>
      <c r="AL1462" s="4"/>
      <c r="AM1462" s="4"/>
      <c r="AN1462" s="4"/>
      <c r="AO1462" s="4"/>
      <c r="AP1462" s="4"/>
      <c r="AR1462" s="4"/>
      <c r="AS1462" s="125"/>
      <c r="AW1462" s="4"/>
      <c r="AX1462" s="4"/>
      <c r="AY1462" s="4"/>
      <c r="AZ1462" s="4"/>
      <c r="BA1462" s="4"/>
      <c r="BB1462" s="4"/>
      <c r="BC1462" s="4"/>
    </row>
    <row r="1463" spans="1:55">
      <c r="A1463" s="278"/>
      <c r="D1463" s="15"/>
      <c r="E1463" s="15"/>
      <c r="F1463" s="15"/>
      <c r="G1463" s="15"/>
      <c r="H1463" s="15"/>
      <c r="I1463" s="15"/>
      <c r="J1463" s="15"/>
      <c r="K1463" s="16"/>
      <c r="L1463" s="15"/>
      <c r="M1463" s="15"/>
      <c r="N1463" s="15"/>
      <c r="O1463" s="15"/>
      <c r="P1463" s="15"/>
      <c r="Q1463" s="15"/>
      <c r="R1463" s="16"/>
      <c r="S1463" s="15"/>
      <c r="U1463" s="1"/>
      <c r="V1463" s="1"/>
      <c r="W1463" s="1"/>
      <c r="X1463" s="1"/>
      <c r="Y1463" s="1"/>
      <c r="Z1463" s="1"/>
      <c r="AA1463" s="1"/>
      <c r="AB1463" s="1"/>
      <c r="AC1463" s="1"/>
      <c r="AD1463" s="1"/>
      <c r="AE1463" s="1"/>
      <c r="AF1463" s="4"/>
      <c r="AG1463" s="4"/>
      <c r="AH1463" s="4"/>
      <c r="AI1463" s="4"/>
      <c r="AL1463" s="4"/>
      <c r="AM1463" s="4"/>
      <c r="AN1463" s="4"/>
      <c r="AO1463" s="4"/>
      <c r="AP1463" s="4"/>
      <c r="AR1463" s="4"/>
      <c r="AS1463" s="125"/>
      <c r="AW1463" s="4"/>
      <c r="AX1463" s="4"/>
      <c r="AY1463" s="4"/>
      <c r="AZ1463" s="4"/>
      <c r="BA1463" s="4"/>
      <c r="BB1463" s="4"/>
      <c r="BC1463" s="4"/>
    </row>
    <row r="1464" spans="1:55">
      <c r="A1464" s="278"/>
      <c r="D1464" s="15"/>
      <c r="E1464" s="15"/>
      <c r="F1464" s="15"/>
      <c r="G1464" s="15"/>
      <c r="H1464" s="15"/>
      <c r="I1464" s="15"/>
      <c r="J1464" s="15"/>
      <c r="K1464" s="16"/>
      <c r="L1464" s="15"/>
      <c r="M1464" s="15"/>
      <c r="N1464" s="15"/>
      <c r="O1464" s="15"/>
      <c r="P1464" s="15"/>
      <c r="Q1464" s="15"/>
      <c r="R1464" s="16"/>
      <c r="S1464" s="15"/>
      <c r="U1464" s="1"/>
      <c r="V1464" s="1"/>
      <c r="W1464" s="1"/>
      <c r="X1464" s="1"/>
      <c r="Y1464" s="1"/>
      <c r="Z1464" s="1"/>
      <c r="AA1464" s="1"/>
      <c r="AB1464" s="1"/>
      <c r="AC1464" s="1"/>
      <c r="AD1464" s="1"/>
      <c r="AE1464" s="1"/>
      <c r="AF1464" s="4"/>
      <c r="AG1464" s="4"/>
      <c r="AH1464" s="4"/>
      <c r="AI1464" s="4"/>
      <c r="AL1464" s="4"/>
      <c r="AM1464" s="4"/>
      <c r="AN1464" s="4"/>
      <c r="AO1464" s="4"/>
      <c r="AP1464" s="4"/>
      <c r="AR1464" s="4"/>
      <c r="AS1464" s="125"/>
      <c r="AW1464" s="4"/>
      <c r="AX1464" s="4"/>
      <c r="AY1464" s="4"/>
      <c r="AZ1464" s="4"/>
      <c r="BA1464" s="4"/>
      <c r="BB1464" s="4"/>
      <c r="BC1464" s="4"/>
    </row>
    <row r="1465" spans="1:55">
      <c r="A1465" s="278"/>
      <c r="D1465" s="15"/>
      <c r="E1465" s="15"/>
      <c r="F1465" s="15"/>
      <c r="G1465" s="15"/>
      <c r="H1465" s="15"/>
      <c r="I1465" s="15"/>
      <c r="J1465" s="15"/>
      <c r="K1465" s="16"/>
      <c r="L1465" s="15"/>
      <c r="M1465" s="15"/>
      <c r="N1465" s="15"/>
      <c r="O1465" s="15"/>
      <c r="P1465" s="15"/>
      <c r="Q1465" s="15"/>
      <c r="R1465" s="16"/>
      <c r="S1465" s="15"/>
      <c r="U1465" s="1"/>
      <c r="V1465" s="1"/>
      <c r="W1465" s="1"/>
      <c r="X1465" s="1"/>
      <c r="Y1465" s="1"/>
      <c r="Z1465" s="1"/>
      <c r="AA1465" s="1"/>
      <c r="AB1465" s="1"/>
      <c r="AC1465" s="1"/>
      <c r="AD1465" s="1"/>
      <c r="AE1465" s="1"/>
      <c r="AF1465" s="4"/>
      <c r="AG1465" s="4"/>
      <c r="AH1465" s="4"/>
      <c r="AI1465" s="4"/>
      <c r="AL1465" s="4"/>
      <c r="AM1465" s="4"/>
      <c r="AN1465" s="4"/>
      <c r="AO1465" s="4"/>
      <c r="AP1465" s="4"/>
      <c r="AR1465" s="4"/>
      <c r="AS1465" s="125"/>
      <c r="AW1465" s="4"/>
      <c r="AX1465" s="4"/>
      <c r="AY1465" s="4"/>
      <c r="AZ1465" s="4"/>
      <c r="BA1465" s="4"/>
      <c r="BB1465" s="4"/>
      <c r="BC1465" s="4"/>
    </row>
    <row r="1466" spans="1:55">
      <c r="A1466" s="278"/>
      <c r="D1466" s="15"/>
      <c r="E1466" s="15"/>
      <c r="F1466" s="15"/>
      <c r="G1466" s="15"/>
      <c r="H1466" s="15"/>
      <c r="I1466" s="15"/>
      <c r="J1466" s="15"/>
      <c r="K1466" s="16"/>
      <c r="L1466" s="15"/>
      <c r="M1466" s="15"/>
      <c r="N1466" s="15"/>
      <c r="O1466" s="15"/>
      <c r="P1466" s="15"/>
      <c r="Q1466" s="15"/>
      <c r="R1466" s="16"/>
      <c r="S1466" s="15"/>
      <c r="U1466" s="1"/>
      <c r="V1466" s="1"/>
      <c r="W1466" s="1"/>
      <c r="X1466" s="1"/>
      <c r="Y1466" s="1"/>
      <c r="Z1466" s="1"/>
      <c r="AA1466" s="1"/>
      <c r="AB1466" s="1"/>
      <c r="AC1466" s="1"/>
      <c r="AD1466" s="1"/>
      <c r="AE1466" s="1"/>
      <c r="AF1466" s="4"/>
      <c r="AG1466" s="4"/>
      <c r="AH1466" s="4"/>
      <c r="AI1466" s="4"/>
      <c r="AL1466" s="4"/>
      <c r="AM1466" s="4"/>
      <c r="AN1466" s="4"/>
      <c r="AO1466" s="4"/>
      <c r="AP1466" s="4"/>
      <c r="AR1466" s="4"/>
      <c r="AS1466" s="125"/>
      <c r="AW1466" s="4"/>
      <c r="AX1466" s="4"/>
      <c r="AY1466" s="4"/>
      <c r="AZ1466" s="4"/>
      <c r="BA1466" s="4"/>
      <c r="BB1466" s="4"/>
      <c r="BC1466" s="4"/>
    </row>
    <row r="1467" spans="1:55">
      <c r="A1467" s="278"/>
      <c r="D1467" s="15"/>
      <c r="E1467" s="15"/>
      <c r="F1467" s="15"/>
      <c r="G1467" s="15"/>
      <c r="H1467" s="15"/>
      <c r="I1467" s="15"/>
      <c r="J1467" s="15"/>
      <c r="K1467" s="16"/>
      <c r="L1467" s="15"/>
      <c r="M1467" s="15"/>
      <c r="N1467" s="15"/>
      <c r="O1467" s="15"/>
      <c r="P1467" s="15"/>
      <c r="Q1467" s="15"/>
      <c r="R1467" s="16"/>
      <c r="S1467" s="15"/>
      <c r="U1467" s="1"/>
      <c r="V1467" s="1"/>
      <c r="W1467" s="1"/>
      <c r="X1467" s="1"/>
      <c r="Y1467" s="1"/>
      <c r="Z1467" s="1"/>
      <c r="AA1467" s="1"/>
      <c r="AB1467" s="1"/>
      <c r="AC1467" s="1"/>
      <c r="AD1467" s="1"/>
      <c r="AE1467" s="1"/>
      <c r="AF1467" s="4"/>
      <c r="AG1467" s="4"/>
      <c r="AH1467" s="4"/>
      <c r="AI1467" s="4"/>
      <c r="AL1467" s="4"/>
      <c r="AM1467" s="4"/>
      <c r="AN1467" s="4"/>
      <c r="AO1467" s="4"/>
      <c r="AP1467" s="4"/>
      <c r="AR1467" s="4"/>
      <c r="AS1467" s="125"/>
      <c r="AW1467" s="4"/>
      <c r="AX1467" s="4"/>
      <c r="AY1467" s="4"/>
      <c r="AZ1467" s="4"/>
      <c r="BA1467" s="4"/>
      <c r="BB1467" s="4"/>
      <c r="BC1467" s="4"/>
    </row>
    <row r="1468" spans="1:55">
      <c r="A1468" s="278"/>
      <c r="D1468" s="15"/>
      <c r="E1468" s="15"/>
      <c r="F1468" s="15"/>
      <c r="G1468" s="15"/>
      <c r="H1468" s="15"/>
      <c r="I1468" s="15"/>
      <c r="J1468" s="15"/>
      <c r="K1468" s="16"/>
      <c r="L1468" s="15"/>
      <c r="M1468" s="15"/>
      <c r="N1468" s="15"/>
      <c r="O1468" s="15"/>
      <c r="P1468" s="15"/>
      <c r="Q1468" s="15"/>
      <c r="R1468" s="16"/>
      <c r="S1468" s="15"/>
      <c r="U1468" s="1"/>
      <c r="V1468" s="1"/>
      <c r="W1468" s="1"/>
      <c r="X1468" s="1"/>
      <c r="Y1468" s="1"/>
      <c r="Z1468" s="1"/>
      <c r="AA1468" s="1"/>
      <c r="AB1468" s="1"/>
      <c r="AC1468" s="1"/>
      <c r="AD1468" s="1"/>
      <c r="AE1468" s="1"/>
      <c r="AF1468" s="4"/>
      <c r="AG1468" s="4"/>
      <c r="AH1468" s="4"/>
      <c r="AI1468" s="4"/>
      <c r="AL1468" s="4"/>
      <c r="AM1468" s="4"/>
      <c r="AN1468" s="4"/>
      <c r="AO1468" s="4"/>
      <c r="AP1468" s="4"/>
      <c r="AR1468" s="4"/>
      <c r="AS1468" s="125"/>
      <c r="AW1468" s="4"/>
      <c r="AX1468" s="4"/>
      <c r="AY1468" s="4"/>
      <c r="AZ1468" s="4"/>
      <c r="BA1468" s="4"/>
      <c r="BB1468" s="4"/>
      <c r="BC1468" s="4"/>
    </row>
    <row r="1469" spans="1:55">
      <c r="A1469" s="278"/>
      <c r="D1469" s="15"/>
      <c r="E1469" s="15"/>
      <c r="F1469" s="15"/>
      <c r="G1469" s="15"/>
      <c r="H1469" s="15"/>
      <c r="I1469" s="15"/>
      <c r="J1469" s="15"/>
      <c r="K1469" s="16"/>
      <c r="L1469" s="15"/>
      <c r="M1469" s="15"/>
      <c r="N1469" s="15"/>
      <c r="O1469" s="15"/>
      <c r="P1469" s="15"/>
      <c r="Q1469" s="15"/>
      <c r="R1469" s="16"/>
      <c r="S1469" s="15"/>
      <c r="U1469" s="1"/>
      <c r="V1469" s="1"/>
      <c r="W1469" s="1"/>
      <c r="X1469" s="1"/>
      <c r="Y1469" s="1"/>
      <c r="Z1469" s="1"/>
      <c r="AA1469" s="1"/>
      <c r="AB1469" s="1"/>
      <c r="AC1469" s="1"/>
      <c r="AD1469" s="1"/>
      <c r="AE1469" s="1"/>
      <c r="AF1469" s="4"/>
      <c r="AG1469" s="4"/>
      <c r="AH1469" s="4"/>
      <c r="AI1469" s="4"/>
      <c r="AL1469" s="4"/>
      <c r="AM1469" s="4"/>
      <c r="AN1469" s="4"/>
      <c r="AO1469" s="4"/>
      <c r="AP1469" s="4"/>
      <c r="AR1469" s="4"/>
      <c r="AS1469" s="125"/>
      <c r="AW1469" s="4"/>
      <c r="AX1469" s="4"/>
      <c r="AY1469" s="4"/>
      <c r="AZ1469" s="4"/>
      <c r="BA1469" s="4"/>
      <c r="BB1469" s="4"/>
      <c r="BC1469" s="4"/>
    </row>
    <row r="1470" spans="1:55">
      <c r="A1470" s="278"/>
      <c r="D1470" s="15"/>
      <c r="E1470" s="15"/>
      <c r="F1470" s="15"/>
      <c r="G1470" s="15"/>
      <c r="H1470" s="15"/>
      <c r="I1470" s="15"/>
      <c r="J1470" s="15"/>
      <c r="K1470" s="16"/>
      <c r="L1470" s="15"/>
      <c r="M1470" s="15"/>
      <c r="N1470" s="15"/>
      <c r="O1470" s="15"/>
      <c r="P1470" s="15"/>
      <c r="Q1470" s="15"/>
      <c r="R1470" s="16"/>
      <c r="S1470" s="15"/>
      <c r="U1470" s="1"/>
      <c r="V1470" s="1"/>
      <c r="W1470" s="1"/>
      <c r="X1470" s="1"/>
      <c r="Y1470" s="1"/>
      <c r="Z1470" s="1"/>
      <c r="AA1470" s="1"/>
      <c r="AB1470" s="1"/>
      <c r="AC1470" s="1"/>
      <c r="AD1470" s="1"/>
      <c r="AE1470" s="1"/>
      <c r="AF1470" s="4"/>
      <c r="AG1470" s="4"/>
      <c r="AH1470" s="4"/>
      <c r="AI1470" s="4"/>
      <c r="AL1470" s="4"/>
      <c r="AM1470" s="4"/>
      <c r="AN1470" s="4"/>
      <c r="AO1470" s="4"/>
      <c r="AP1470" s="4"/>
      <c r="AR1470" s="4"/>
      <c r="AS1470" s="125"/>
      <c r="AW1470" s="4"/>
      <c r="AX1470" s="4"/>
      <c r="AY1470" s="4"/>
      <c r="AZ1470" s="4"/>
      <c r="BA1470" s="4"/>
      <c r="BB1470" s="4"/>
      <c r="BC1470" s="4"/>
    </row>
    <row r="1471" spans="1:55">
      <c r="A1471" s="278"/>
      <c r="D1471" s="15"/>
      <c r="E1471" s="15"/>
      <c r="F1471" s="15"/>
      <c r="G1471" s="15"/>
      <c r="H1471" s="15"/>
      <c r="I1471" s="15"/>
      <c r="J1471" s="15"/>
      <c r="K1471" s="16"/>
      <c r="L1471" s="15"/>
      <c r="M1471" s="15"/>
      <c r="N1471" s="15"/>
      <c r="O1471" s="15"/>
      <c r="P1471" s="15"/>
      <c r="Q1471" s="15"/>
      <c r="R1471" s="16"/>
      <c r="S1471" s="15"/>
      <c r="U1471" s="1"/>
      <c r="V1471" s="1"/>
      <c r="W1471" s="1"/>
      <c r="X1471" s="1"/>
      <c r="Y1471" s="1"/>
      <c r="Z1471" s="1"/>
      <c r="AA1471" s="1"/>
      <c r="AB1471" s="1"/>
      <c r="AC1471" s="1"/>
      <c r="AD1471" s="1"/>
      <c r="AE1471" s="1"/>
      <c r="AF1471" s="4"/>
      <c r="AG1471" s="4"/>
      <c r="AH1471" s="4"/>
      <c r="AI1471" s="4"/>
      <c r="AL1471" s="4"/>
      <c r="AM1471" s="4"/>
      <c r="AN1471" s="4"/>
      <c r="AO1471" s="4"/>
      <c r="AP1471" s="4"/>
      <c r="AR1471" s="4"/>
      <c r="AS1471" s="125"/>
      <c r="AW1471" s="4"/>
      <c r="AX1471" s="4"/>
      <c r="AY1471" s="4"/>
      <c r="AZ1471" s="4"/>
      <c r="BA1471" s="4"/>
      <c r="BB1471" s="4"/>
      <c r="BC1471" s="4"/>
    </row>
    <row r="1472" spans="1:55">
      <c r="A1472" s="278"/>
      <c r="D1472" s="15"/>
      <c r="E1472" s="15"/>
      <c r="F1472" s="15"/>
      <c r="G1472" s="15"/>
      <c r="H1472" s="15"/>
      <c r="I1472" s="15"/>
      <c r="J1472" s="15"/>
      <c r="K1472" s="16"/>
      <c r="L1472" s="15"/>
      <c r="M1472" s="15"/>
      <c r="N1472" s="15"/>
      <c r="O1472" s="15"/>
      <c r="P1472" s="15"/>
      <c r="Q1472" s="15"/>
      <c r="R1472" s="16"/>
      <c r="S1472" s="15"/>
      <c r="U1472" s="1"/>
      <c r="V1472" s="1"/>
      <c r="W1472" s="1"/>
      <c r="X1472" s="1"/>
      <c r="Y1472" s="1"/>
      <c r="Z1472" s="1"/>
      <c r="AA1472" s="1"/>
      <c r="AB1472" s="1"/>
      <c r="AC1472" s="1"/>
      <c r="AD1472" s="1"/>
      <c r="AE1472" s="1"/>
      <c r="AF1472" s="4"/>
      <c r="AG1472" s="4"/>
      <c r="AH1472" s="4"/>
      <c r="AI1472" s="4"/>
      <c r="AL1472" s="4"/>
      <c r="AM1472" s="4"/>
      <c r="AN1472" s="4"/>
      <c r="AO1472" s="4"/>
      <c r="AP1472" s="4"/>
      <c r="AR1472" s="4"/>
      <c r="AS1472" s="125"/>
      <c r="AW1472" s="4"/>
      <c r="AX1472" s="4"/>
      <c r="AY1472" s="4"/>
      <c r="AZ1472" s="4"/>
      <c r="BA1472" s="4"/>
      <c r="BB1472" s="4"/>
      <c r="BC1472" s="4"/>
    </row>
    <row r="1473" spans="1:55">
      <c r="A1473" s="278"/>
      <c r="D1473" s="15"/>
      <c r="E1473" s="15"/>
      <c r="F1473" s="15"/>
      <c r="G1473" s="15"/>
      <c r="H1473" s="15"/>
      <c r="I1473" s="15"/>
      <c r="J1473" s="15"/>
      <c r="K1473" s="16"/>
      <c r="L1473" s="15"/>
      <c r="M1473" s="15"/>
      <c r="N1473" s="15"/>
      <c r="O1473" s="15"/>
      <c r="P1473" s="15"/>
      <c r="Q1473" s="15"/>
      <c r="R1473" s="16"/>
      <c r="S1473" s="15"/>
      <c r="U1473" s="1"/>
      <c r="V1473" s="1"/>
      <c r="W1473" s="1"/>
      <c r="X1473" s="1"/>
      <c r="Y1473" s="1"/>
      <c r="Z1473" s="1"/>
      <c r="AA1473" s="1"/>
      <c r="AB1473" s="1"/>
      <c r="AC1473" s="1"/>
      <c r="AD1473" s="1"/>
      <c r="AE1473" s="1"/>
      <c r="AF1473" s="4"/>
      <c r="AG1473" s="4"/>
      <c r="AH1473" s="4"/>
      <c r="AI1473" s="4"/>
      <c r="AL1473" s="4"/>
      <c r="AM1473" s="4"/>
      <c r="AN1473" s="4"/>
      <c r="AO1473" s="4"/>
      <c r="AP1473" s="4"/>
      <c r="AR1473" s="4"/>
      <c r="AS1473" s="125"/>
      <c r="AW1473" s="4"/>
      <c r="AX1473" s="4"/>
      <c r="AY1473" s="4"/>
      <c r="AZ1473" s="4"/>
      <c r="BA1473" s="4"/>
      <c r="BB1473" s="4"/>
      <c r="BC1473" s="4"/>
    </row>
    <row r="1474" spans="1:55">
      <c r="A1474" s="278"/>
      <c r="D1474" s="15"/>
      <c r="E1474" s="15"/>
      <c r="F1474" s="15"/>
      <c r="G1474" s="15"/>
      <c r="H1474" s="15"/>
      <c r="I1474" s="15"/>
      <c r="J1474" s="15"/>
      <c r="K1474" s="16"/>
      <c r="L1474" s="15"/>
      <c r="M1474" s="15"/>
      <c r="N1474" s="15"/>
      <c r="O1474" s="15"/>
      <c r="P1474" s="15"/>
      <c r="Q1474" s="15"/>
      <c r="R1474" s="16"/>
      <c r="S1474" s="15"/>
      <c r="U1474" s="1"/>
      <c r="V1474" s="1"/>
      <c r="W1474" s="1"/>
      <c r="X1474" s="1"/>
      <c r="Y1474" s="1"/>
      <c r="Z1474" s="1"/>
      <c r="AA1474" s="1"/>
      <c r="AB1474" s="1"/>
      <c r="AC1474" s="1"/>
      <c r="AD1474" s="1"/>
      <c r="AE1474" s="1"/>
      <c r="AF1474" s="4"/>
      <c r="AG1474" s="4"/>
      <c r="AH1474" s="4"/>
      <c r="AI1474" s="4"/>
      <c r="AL1474" s="4"/>
      <c r="AM1474" s="4"/>
      <c r="AN1474" s="4"/>
      <c r="AO1474" s="4"/>
      <c r="AP1474" s="4"/>
      <c r="AR1474" s="4"/>
      <c r="AS1474" s="125"/>
      <c r="AW1474" s="4"/>
      <c r="AX1474" s="4"/>
      <c r="AY1474" s="4"/>
      <c r="AZ1474" s="4"/>
      <c r="BA1474" s="4"/>
      <c r="BB1474" s="4"/>
      <c r="BC1474" s="4"/>
    </row>
    <row r="1475" spans="1:55">
      <c r="A1475" s="278"/>
      <c r="D1475" s="15"/>
      <c r="E1475" s="15"/>
      <c r="F1475" s="15"/>
      <c r="G1475" s="15"/>
      <c r="H1475" s="15"/>
      <c r="I1475" s="15"/>
      <c r="J1475" s="15"/>
      <c r="K1475" s="16"/>
      <c r="L1475" s="15"/>
      <c r="M1475" s="15"/>
      <c r="N1475" s="15"/>
      <c r="O1475" s="15"/>
      <c r="P1475" s="15"/>
      <c r="Q1475" s="15"/>
      <c r="R1475" s="16"/>
      <c r="S1475" s="15"/>
      <c r="U1475" s="1"/>
      <c r="V1475" s="1"/>
      <c r="W1475" s="1"/>
      <c r="X1475" s="1"/>
      <c r="Y1475" s="1"/>
      <c r="Z1475" s="1"/>
      <c r="AA1475" s="1"/>
      <c r="AB1475" s="1"/>
      <c r="AC1475" s="1"/>
      <c r="AD1475" s="1"/>
      <c r="AE1475" s="1"/>
      <c r="AF1475" s="4"/>
      <c r="AG1475" s="4"/>
      <c r="AH1475" s="4"/>
      <c r="AI1475" s="4"/>
      <c r="AL1475" s="4"/>
      <c r="AM1475" s="4"/>
      <c r="AN1475" s="4"/>
      <c r="AO1475" s="4"/>
      <c r="AP1475" s="4"/>
      <c r="AR1475" s="4"/>
      <c r="AS1475" s="125"/>
      <c r="AW1475" s="4"/>
      <c r="AX1475" s="4"/>
      <c r="AY1475" s="4"/>
      <c r="AZ1475" s="4"/>
      <c r="BA1475" s="4"/>
      <c r="BB1475" s="4"/>
      <c r="BC1475" s="4"/>
    </row>
    <row r="1476" spans="1:55">
      <c r="A1476" s="278"/>
      <c r="D1476" s="15"/>
      <c r="E1476" s="15"/>
      <c r="F1476" s="15"/>
      <c r="G1476" s="15"/>
      <c r="H1476" s="15"/>
      <c r="I1476" s="15"/>
      <c r="J1476" s="15"/>
      <c r="K1476" s="16"/>
      <c r="L1476" s="15"/>
      <c r="M1476" s="15"/>
      <c r="N1476" s="15"/>
      <c r="O1476" s="15"/>
      <c r="P1476" s="15"/>
      <c r="Q1476" s="15"/>
      <c r="R1476" s="16"/>
      <c r="S1476" s="15"/>
      <c r="U1476" s="1"/>
      <c r="V1476" s="1"/>
      <c r="W1476" s="1"/>
      <c r="X1476" s="1"/>
      <c r="Y1476" s="1"/>
      <c r="Z1476" s="1"/>
      <c r="AA1476" s="1"/>
      <c r="AB1476" s="1"/>
      <c r="AC1476" s="1"/>
      <c r="AD1476" s="1"/>
      <c r="AE1476" s="1"/>
      <c r="AF1476" s="4"/>
      <c r="AG1476" s="4"/>
      <c r="AH1476" s="4"/>
      <c r="AI1476" s="4"/>
      <c r="AL1476" s="4"/>
      <c r="AM1476" s="4"/>
      <c r="AN1476" s="4"/>
      <c r="AO1476" s="4"/>
      <c r="AP1476" s="4"/>
      <c r="AR1476" s="4"/>
      <c r="AS1476" s="125"/>
      <c r="AW1476" s="4"/>
      <c r="AX1476" s="4"/>
      <c r="AY1476" s="4"/>
      <c r="AZ1476" s="4"/>
      <c r="BA1476" s="4"/>
      <c r="BB1476" s="4"/>
      <c r="BC1476" s="4"/>
    </row>
    <row r="1477" spans="1:55">
      <c r="A1477" s="278"/>
      <c r="D1477" s="15"/>
      <c r="E1477" s="15"/>
      <c r="F1477" s="15"/>
      <c r="G1477" s="15"/>
      <c r="H1477" s="15"/>
      <c r="I1477" s="15"/>
      <c r="J1477" s="15"/>
      <c r="K1477" s="16"/>
      <c r="L1477" s="15"/>
      <c r="M1477" s="15"/>
      <c r="N1477" s="15"/>
      <c r="O1477" s="15"/>
      <c r="P1477" s="15"/>
      <c r="Q1477" s="15"/>
      <c r="R1477" s="16"/>
      <c r="S1477" s="15"/>
      <c r="U1477" s="1"/>
      <c r="V1477" s="1"/>
      <c r="W1477" s="1"/>
      <c r="X1477" s="1"/>
      <c r="Y1477" s="1"/>
      <c r="Z1477" s="1"/>
      <c r="AA1477" s="1"/>
      <c r="AB1477" s="1"/>
      <c r="AC1477" s="1"/>
      <c r="AD1477" s="1"/>
      <c r="AE1477" s="1"/>
      <c r="AF1477" s="4"/>
      <c r="AG1477" s="4"/>
      <c r="AH1477" s="4"/>
      <c r="AI1477" s="4"/>
      <c r="AL1477" s="4"/>
      <c r="AM1477" s="4"/>
      <c r="AN1477" s="4"/>
      <c r="AO1477" s="4"/>
      <c r="AP1477" s="4"/>
      <c r="AR1477" s="4"/>
      <c r="AS1477" s="125"/>
      <c r="AW1477" s="4"/>
      <c r="AX1477" s="4"/>
      <c r="AY1477" s="4"/>
      <c r="AZ1477" s="4"/>
      <c r="BA1477" s="4"/>
      <c r="BB1477" s="4"/>
      <c r="BC1477" s="4"/>
    </row>
    <row r="1478" spans="1:55">
      <c r="A1478" s="278"/>
      <c r="D1478" s="15"/>
      <c r="E1478" s="15"/>
      <c r="F1478" s="15"/>
      <c r="G1478" s="15"/>
      <c r="H1478" s="15"/>
      <c r="I1478" s="15"/>
      <c r="J1478" s="15"/>
      <c r="K1478" s="16"/>
      <c r="L1478" s="15"/>
      <c r="M1478" s="15"/>
      <c r="N1478" s="15"/>
      <c r="O1478" s="15"/>
      <c r="P1478" s="15"/>
      <c r="Q1478" s="15"/>
      <c r="R1478" s="16"/>
      <c r="S1478" s="15"/>
      <c r="U1478" s="1"/>
      <c r="V1478" s="1"/>
      <c r="W1478" s="1"/>
      <c r="X1478" s="1"/>
      <c r="Y1478" s="1"/>
      <c r="Z1478" s="1"/>
      <c r="AA1478" s="1"/>
      <c r="AB1478" s="1"/>
      <c r="AC1478" s="1"/>
      <c r="AD1478" s="1"/>
      <c r="AE1478" s="1"/>
      <c r="AF1478" s="4"/>
      <c r="AG1478" s="4"/>
      <c r="AH1478" s="4"/>
      <c r="AI1478" s="4"/>
      <c r="AL1478" s="4"/>
      <c r="AM1478" s="4"/>
      <c r="AN1478" s="4"/>
      <c r="AO1478" s="4"/>
      <c r="AP1478" s="4"/>
      <c r="AR1478" s="4"/>
      <c r="AS1478" s="125"/>
      <c r="AW1478" s="4"/>
      <c r="AX1478" s="4"/>
      <c r="AY1478" s="4"/>
      <c r="AZ1478" s="4"/>
      <c r="BA1478" s="4"/>
      <c r="BB1478" s="4"/>
      <c r="BC1478" s="4"/>
    </row>
    <row r="1479" spans="1:55">
      <c r="A1479" s="278"/>
      <c r="D1479" s="15"/>
      <c r="E1479" s="15"/>
      <c r="F1479" s="15"/>
      <c r="G1479" s="15"/>
      <c r="H1479" s="15"/>
      <c r="I1479" s="15"/>
      <c r="J1479" s="15"/>
      <c r="K1479" s="16"/>
      <c r="L1479" s="15"/>
      <c r="M1479" s="15"/>
      <c r="N1479" s="15"/>
      <c r="O1479" s="15"/>
      <c r="P1479" s="15"/>
      <c r="Q1479" s="15"/>
      <c r="R1479" s="16"/>
      <c r="S1479" s="15"/>
      <c r="U1479" s="1"/>
      <c r="V1479" s="1"/>
      <c r="W1479" s="1"/>
      <c r="X1479" s="1"/>
      <c r="Y1479" s="1"/>
      <c r="Z1479" s="1"/>
      <c r="AA1479" s="1"/>
      <c r="AB1479" s="1"/>
      <c r="AC1479" s="1"/>
      <c r="AD1479" s="1"/>
      <c r="AE1479" s="1"/>
      <c r="AF1479" s="4"/>
      <c r="AG1479" s="4"/>
      <c r="AH1479" s="4"/>
      <c r="AI1479" s="4"/>
      <c r="AL1479" s="4"/>
      <c r="AM1479" s="4"/>
      <c r="AN1479" s="4"/>
      <c r="AO1479" s="4"/>
      <c r="AP1479" s="4"/>
      <c r="AR1479" s="4"/>
      <c r="AS1479" s="125"/>
      <c r="AW1479" s="4"/>
      <c r="AX1479" s="4"/>
      <c r="AY1479" s="4"/>
      <c r="AZ1479" s="4"/>
      <c r="BA1479" s="4"/>
      <c r="BB1479" s="4"/>
      <c r="BC1479" s="4"/>
    </row>
    <row r="1480" spans="1:55">
      <c r="A1480" s="278"/>
      <c r="D1480" s="15"/>
      <c r="E1480" s="15"/>
      <c r="F1480" s="15"/>
      <c r="G1480" s="15"/>
      <c r="H1480" s="15"/>
      <c r="I1480" s="15"/>
      <c r="J1480" s="15"/>
      <c r="K1480" s="16"/>
      <c r="L1480" s="15"/>
      <c r="M1480" s="15"/>
      <c r="N1480" s="15"/>
      <c r="O1480" s="15"/>
      <c r="P1480" s="15"/>
      <c r="Q1480" s="15"/>
      <c r="R1480" s="16"/>
      <c r="S1480" s="15"/>
      <c r="U1480" s="1"/>
      <c r="V1480" s="1"/>
      <c r="W1480" s="1"/>
      <c r="X1480" s="1"/>
      <c r="Y1480" s="1"/>
      <c r="Z1480" s="1"/>
      <c r="AA1480" s="1"/>
      <c r="AB1480" s="1"/>
      <c r="AC1480" s="1"/>
      <c r="AD1480" s="1"/>
      <c r="AE1480" s="1"/>
      <c r="AF1480" s="4"/>
      <c r="AG1480" s="4"/>
      <c r="AH1480" s="4"/>
      <c r="AI1480" s="4"/>
      <c r="AL1480" s="4"/>
      <c r="AM1480" s="4"/>
      <c r="AN1480" s="4"/>
      <c r="AO1480" s="4"/>
      <c r="AP1480" s="4"/>
      <c r="AR1480" s="4"/>
      <c r="AS1480" s="125"/>
      <c r="AW1480" s="4"/>
      <c r="AX1480" s="4"/>
      <c r="AY1480" s="4"/>
      <c r="AZ1480" s="4"/>
      <c r="BA1480" s="4"/>
      <c r="BB1480" s="4"/>
      <c r="BC1480" s="4"/>
    </row>
    <row r="1481" spans="1:55">
      <c r="A1481" s="278"/>
      <c r="D1481" s="15"/>
      <c r="E1481" s="15"/>
      <c r="F1481" s="15"/>
      <c r="G1481" s="15"/>
      <c r="H1481" s="15"/>
      <c r="I1481" s="15"/>
      <c r="J1481" s="15"/>
      <c r="K1481" s="16"/>
      <c r="L1481" s="15"/>
      <c r="M1481" s="15"/>
      <c r="N1481" s="15"/>
      <c r="O1481" s="15"/>
      <c r="P1481" s="15"/>
      <c r="Q1481" s="15"/>
      <c r="R1481" s="16"/>
      <c r="S1481" s="15"/>
      <c r="U1481" s="1"/>
      <c r="V1481" s="1"/>
      <c r="W1481" s="1"/>
      <c r="X1481" s="1"/>
      <c r="Y1481" s="1"/>
      <c r="Z1481" s="1"/>
      <c r="AA1481" s="1"/>
      <c r="AB1481" s="1"/>
      <c r="AC1481" s="1"/>
      <c r="AD1481" s="1"/>
      <c r="AE1481" s="1"/>
      <c r="AF1481" s="4"/>
      <c r="AG1481" s="4"/>
      <c r="AH1481" s="4"/>
      <c r="AI1481" s="4"/>
      <c r="AL1481" s="4"/>
      <c r="AM1481" s="4"/>
      <c r="AN1481" s="4"/>
      <c r="AO1481" s="4"/>
      <c r="AP1481" s="4"/>
      <c r="AR1481" s="4"/>
      <c r="AS1481" s="125"/>
      <c r="AW1481" s="4"/>
      <c r="AX1481" s="4"/>
      <c r="AY1481" s="4"/>
      <c r="AZ1481" s="4"/>
      <c r="BA1481" s="4"/>
      <c r="BB1481" s="4"/>
      <c r="BC1481" s="4"/>
    </row>
    <row r="1482" spans="1:55">
      <c r="A1482" s="278"/>
      <c r="D1482" s="15"/>
      <c r="E1482" s="15"/>
      <c r="F1482" s="15"/>
      <c r="G1482" s="15"/>
      <c r="H1482" s="15"/>
      <c r="I1482" s="15"/>
      <c r="J1482" s="15"/>
      <c r="K1482" s="16"/>
      <c r="L1482" s="15"/>
      <c r="M1482" s="15"/>
      <c r="N1482" s="15"/>
      <c r="O1482" s="15"/>
      <c r="P1482" s="15"/>
      <c r="Q1482" s="15"/>
      <c r="R1482" s="16"/>
      <c r="S1482" s="15"/>
      <c r="U1482" s="1"/>
      <c r="V1482" s="1"/>
      <c r="W1482" s="1"/>
      <c r="X1482" s="1"/>
      <c r="Y1482" s="1"/>
      <c r="Z1482" s="1"/>
      <c r="AA1482" s="1"/>
      <c r="AB1482" s="1"/>
      <c r="AC1482" s="1"/>
      <c r="AD1482" s="1"/>
      <c r="AE1482" s="1"/>
      <c r="AF1482" s="4"/>
      <c r="AG1482" s="4"/>
      <c r="AH1482" s="4"/>
      <c r="AI1482" s="4"/>
      <c r="AL1482" s="4"/>
      <c r="AM1482" s="4"/>
      <c r="AN1482" s="4"/>
      <c r="AO1482" s="4"/>
      <c r="AP1482" s="4"/>
      <c r="AR1482" s="4"/>
      <c r="AS1482" s="125"/>
      <c r="AW1482" s="4"/>
      <c r="AX1482" s="4"/>
      <c r="AY1482" s="4"/>
      <c r="AZ1482" s="4"/>
      <c r="BA1482" s="4"/>
      <c r="BB1482" s="4"/>
      <c r="BC1482" s="4"/>
    </row>
    <row r="1483" spans="1:55">
      <c r="A1483" s="278"/>
      <c r="D1483" s="15"/>
      <c r="E1483" s="15"/>
      <c r="F1483" s="15"/>
      <c r="G1483" s="15"/>
      <c r="H1483" s="15"/>
      <c r="I1483" s="15"/>
      <c r="J1483" s="15"/>
      <c r="K1483" s="16"/>
      <c r="L1483" s="15"/>
      <c r="M1483" s="15"/>
      <c r="N1483" s="15"/>
      <c r="O1483" s="15"/>
      <c r="P1483" s="15"/>
      <c r="Q1483" s="15"/>
      <c r="R1483" s="16"/>
      <c r="S1483" s="15"/>
      <c r="U1483" s="1"/>
      <c r="V1483" s="1"/>
      <c r="W1483" s="1"/>
      <c r="X1483" s="1"/>
      <c r="Y1483" s="1"/>
      <c r="Z1483" s="1"/>
      <c r="AA1483" s="1"/>
      <c r="AB1483" s="1"/>
      <c r="AC1483" s="1"/>
      <c r="AD1483" s="1"/>
      <c r="AE1483" s="1"/>
      <c r="AF1483" s="4"/>
      <c r="AG1483" s="4"/>
      <c r="AH1483" s="4"/>
      <c r="AI1483" s="4"/>
      <c r="AL1483" s="4"/>
      <c r="AM1483" s="4"/>
      <c r="AN1483" s="4"/>
      <c r="AO1483" s="4"/>
      <c r="AP1483" s="4"/>
      <c r="AR1483" s="4"/>
      <c r="AS1483" s="125"/>
      <c r="AW1483" s="4"/>
      <c r="AX1483" s="4"/>
      <c r="AY1483" s="4"/>
      <c r="AZ1483" s="4"/>
      <c r="BA1483" s="4"/>
      <c r="BB1483" s="4"/>
      <c r="BC1483" s="4"/>
    </row>
    <row r="1484" spans="1:55">
      <c r="A1484" s="278"/>
      <c r="D1484" s="15"/>
      <c r="E1484" s="15"/>
      <c r="F1484" s="15"/>
      <c r="G1484" s="15"/>
      <c r="H1484" s="15"/>
      <c r="I1484" s="15"/>
      <c r="J1484" s="15"/>
      <c r="K1484" s="16"/>
      <c r="L1484" s="15"/>
      <c r="M1484" s="15"/>
      <c r="N1484" s="15"/>
      <c r="O1484" s="15"/>
      <c r="P1484" s="15"/>
      <c r="Q1484" s="15"/>
      <c r="R1484" s="16"/>
      <c r="S1484" s="15"/>
      <c r="U1484" s="1"/>
      <c r="V1484" s="1"/>
      <c r="W1484" s="1"/>
      <c r="X1484" s="1"/>
      <c r="Y1484" s="1"/>
      <c r="Z1484" s="1"/>
      <c r="AA1484" s="1"/>
      <c r="AB1484" s="1"/>
      <c r="AC1484" s="1"/>
      <c r="AD1484" s="1"/>
      <c r="AE1484" s="1"/>
      <c r="AF1484" s="4"/>
      <c r="AG1484" s="4"/>
      <c r="AH1484" s="4"/>
      <c r="AI1484" s="4"/>
      <c r="AL1484" s="4"/>
      <c r="AM1484" s="4"/>
      <c r="AN1484" s="4"/>
      <c r="AO1484" s="4"/>
      <c r="AP1484" s="4"/>
      <c r="AR1484" s="4"/>
      <c r="AS1484" s="125"/>
      <c r="AW1484" s="4"/>
      <c r="AX1484" s="4"/>
      <c r="AY1484" s="4"/>
      <c r="AZ1484" s="4"/>
      <c r="BA1484" s="4"/>
      <c r="BB1484" s="4"/>
      <c r="BC1484" s="4"/>
    </row>
    <row r="1485" spans="1:55">
      <c r="A1485" s="278"/>
      <c r="D1485" s="15"/>
      <c r="E1485" s="15"/>
      <c r="F1485" s="15"/>
      <c r="G1485" s="15"/>
      <c r="H1485" s="15"/>
      <c r="I1485" s="15"/>
      <c r="J1485" s="15"/>
      <c r="K1485" s="16"/>
      <c r="L1485" s="15"/>
      <c r="M1485" s="15"/>
      <c r="N1485" s="15"/>
      <c r="O1485" s="15"/>
      <c r="P1485" s="15"/>
      <c r="Q1485" s="15"/>
      <c r="R1485" s="16"/>
      <c r="S1485" s="15"/>
      <c r="U1485" s="1"/>
      <c r="V1485" s="1"/>
      <c r="W1485" s="1"/>
      <c r="X1485" s="1"/>
      <c r="Y1485" s="1"/>
      <c r="Z1485" s="1"/>
      <c r="AA1485" s="1"/>
      <c r="AB1485" s="1"/>
      <c r="AC1485" s="1"/>
      <c r="AD1485" s="1"/>
      <c r="AE1485" s="1"/>
      <c r="AF1485" s="4"/>
      <c r="AG1485" s="4"/>
      <c r="AH1485" s="4"/>
      <c r="AI1485" s="4"/>
      <c r="AL1485" s="4"/>
      <c r="AM1485" s="4"/>
      <c r="AN1485" s="4"/>
      <c r="AO1485" s="4"/>
      <c r="AP1485" s="4"/>
      <c r="AR1485" s="4"/>
      <c r="AS1485" s="125"/>
      <c r="AW1485" s="4"/>
      <c r="AX1485" s="4"/>
      <c r="AY1485" s="4"/>
      <c r="AZ1485" s="4"/>
      <c r="BA1485" s="4"/>
      <c r="BB1485" s="4"/>
      <c r="BC1485" s="4"/>
    </row>
    <row r="1486" spans="1:55">
      <c r="A1486" s="278"/>
      <c r="D1486" s="15"/>
      <c r="E1486" s="15"/>
      <c r="F1486" s="15"/>
      <c r="G1486" s="15"/>
      <c r="H1486" s="15"/>
      <c r="I1486" s="15"/>
      <c r="J1486" s="15"/>
      <c r="K1486" s="16"/>
      <c r="L1486" s="15"/>
      <c r="M1486" s="15"/>
      <c r="N1486" s="15"/>
      <c r="O1486" s="15"/>
      <c r="P1486" s="15"/>
      <c r="Q1486" s="15"/>
      <c r="R1486" s="16"/>
      <c r="S1486" s="15"/>
      <c r="U1486" s="1"/>
      <c r="V1486" s="1"/>
      <c r="W1486" s="1"/>
      <c r="X1486" s="1"/>
      <c r="Y1486" s="1"/>
      <c r="Z1486" s="1"/>
      <c r="AA1486" s="1"/>
      <c r="AB1486" s="1"/>
      <c r="AC1486" s="1"/>
      <c r="AD1486" s="1"/>
      <c r="AE1486" s="1"/>
      <c r="AF1486" s="4"/>
      <c r="AG1486" s="4"/>
      <c r="AH1486" s="4"/>
      <c r="AI1486" s="4"/>
      <c r="AL1486" s="4"/>
      <c r="AM1486" s="4"/>
      <c r="AN1486" s="4"/>
      <c r="AO1486" s="4"/>
      <c r="AP1486" s="4"/>
      <c r="AR1486" s="4"/>
      <c r="AS1486" s="125"/>
      <c r="AW1486" s="4"/>
      <c r="AX1486" s="4"/>
      <c r="AY1486" s="4"/>
      <c r="AZ1486" s="4"/>
      <c r="BA1486" s="4"/>
      <c r="BB1486" s="4"/>
      <c r="BC1486" s="4"/>
    </row>
    <row r="1487" spans="1:55">
      <c r="A1487" s="278"/>
      <c r="D1487" s="15"/>
      <c r="E1487" s="15"/>
      <c r="F1487" s="15"/>
      <c r="G1487" s="15"/>
      <c r="H1487" s="15"/>
      <c r="I1487" s="15"/>
      <c r="J1487" s="15"/>
      <c r="K1487" s="16"/>
      <c r="L1487" s="15"/>
      <c r="M1487" s="15"/>
      <c r="N1487" s="15"/>
      <c r="O1487" s="15"/>
      <c r="P1487" s="15"/>
      <c r="Q1487" s="15"/>
      <c r="R1487" s="16"/>
      <c r="S1487" s="15"/>
      <c r="U1487" s="1"/>
      <c r="V1487" s="1"/>
      <c r="W1487" s="1"/>
      <c r="X1487" s="1"/>
      <c r="Y1487" s="1"/>
      <c r="Z1487" s="1"/>
      <c r="AA1487" s="1"/>
      <c r="AB1487" s="1"/>
      <c r="AC1487" s="1"/>
      <c r="AD1487" s="1"/>
      <c r="AE1487" s="1"/>
      <c r="AF1487" s="4"/>
      <c r="AG1487" s="4"/>
      <c r="AH1487" s="4"/>
      <c r="AI1487" s="4"/>
      <c r="AL1487" s="4"/>
      <c r="AM1487" s="4"/>
      <c r="AN1487" s="4"/>
      <c r="AO1487" s="4"/>
      <c r="AP1487" s="4"/>
      <c r="AR1487" s="4"/>
      <c r="AS1487" s="125"/>
      <c r="AW1487" s="4"/>
      <c r="AX1487" s="4"/>
      <c r="AY1487" s="4"/>
      <c r="AZ1487" s="4"/>
      <c r="BA1487" s="4"/>
      <c r="BB1487" s="4"/>
      <c r="BC1487" s="4"/>
    </row>
    <row r="1488" spans="1:55">
      <c r="A1488" s="278"/>
      <c r="D1488" s="15"/>
      <c r="E1488" s="15"/>
      <c r="F1488" s="15"/>
      <c r="G1488" s="15"/>
      <c r="H1488" s="15"/>
      <c r="I1488" s="15"/>
      <c r="J1488" s="15"/>
      <c r="K1488" s="16"/>
      <c r="L1488" s="15"/>
      <c r="M1488" s="15"/>
      <c r="N1488" s="15"/>
      <c r="O1488" s="15"/>
      <c r="P1488" s="15"/>
      <c r="Q1488" s="15"/>
      <c r="R1488" s="16"/>
      <c r="S1488" s="15"/>
      <c r="U1488" s="1"/>
      <c r="V1488" s="1"/>
      <c r="W1488" s="1"/>
      <c r="X1488" s="1"/>
      <c r="Y1488" s="1"/>
      <c r="Z1488" s="1"/>
      <c r="AA1488" s="1"/>
      <c r="AB1488" s="1"/>
      <c r="AC1488" s="1"/>
      <c r="AD1488" s="1"/>
      <c r="AE1488" s="1"/>
      <c r="AF1488" s="4"/>
      <c r="AG1488" s="4"/>
      <c r="AH1488" s="4"/>
      <c r="AI1488" s="4"/>
      <c r="AL1488" s="4"/>
      <c r="AM1488" s="4"/>
      <c r="AN1488" s="4"/>
      <c r="AO1488" s="4"/>
      <c r="AP1488" s="4"/>
      <c r="AR1488" s="4"/>
      <c r="AS1488" s="125"/>
      <c r="AW1488" s="4"/>
      <c r="AX1488" s="4"/>
      <c r="AY1488" s="4"/>
      <c r="AZ1488" s="4"/>
      <c r="BA1488" s="4"/>
      <c r="BB1488" s="4"/>
      <c r="BC1488" s="4"/>
    </row>
    <row r="1489" spans="1:55">
      <c r="A1489" s="278"/>
      <c r="D1489" s="15"/>
      <c r="E1489" s="15"/>
      <c r="F1489" s="15"/>
      <c r="G1489" s="15"/>
      <c r="H1489" s="15"/>
      <c r="I1489" s="15"/>
      <c r="J1489" s="15"/>
      <c r="K1489" s="16"/>
      <c r="L1489" s="15"/>
      <c r="M1489" s="15"/>
      <c r="N1489" s="15"/>
      <c r="O1489" s="15"/>
      <c r="P1489" s="15"/>
      <c r="Q1489" s="15"/>
      <c r="R1489" s="16"/>
      <c r="S1489" s="15"/>
      <c r="U1489" s="1"/>
      <c r="V1489" s="1"/>
      <c r="W1489" s="1"/>
      <c r="X1489" s="1"/>
      <c r="Y1489" s="1"/>
      <c r="Z1489" s="1"/>
      <c r="AA1489" s="1"/>
      <c r="AB1489" s="1"/>
      <c r="AC1489" s="1"/>
      <c r="AD1489" s="1"/>
      <c r="AE1489" s="1"/>
      <c r="AF1489" s="4"/>
      <c r="AG1489" s="4"/>
      <c r="AH1489" s="4"/>
      <c r="AI1489" s="4"/>
      <c r="AL1489" s="4"/>
      <c r="AM1489" s="4"/>
      <c r="AN1489" s="4"/>
      <c r="AO1489" s="4"/>
      <c r="AP1489" s="4"/>
      <c r="AR1489" s="4"/>
      <c r="AS1489" s="125"/>
      <c r="AW1489" s="4"/>
      <c r="AX1489" s="4"/>
      <c r="AY1489" s="4"/>
      <c r="AZ1489" s="4"/>
      <c r="BA1489" s="4"/>
      <c r="BB1489" s="4"/>
      <c r="BC1489" s="4"/>
    </row>
    <row r="1490" spans="1:55">
      <c r="A1490" s="278"/>
      <c r="D1490" s="15"/>
      <c r="E1490" s="15"/>
      <c r="F1490" s="15"/>
      <c r="G1490" s="15"/>
      <c r="H1490" s="15"/>
      <c r="I1490" s="15"/>
      <c r="J1490" s="15"/>
      <c r="K1490" s="16"/>
      <c r="L1490" s="15"/>
      <c r="M1490" s="15"/>
      <c r="N1490" s="15"/>
      <c r="O1490" s="15"/>
      <c r="P1490" s="15"/>
      <c r="Q1490" s="15"/>
      <c r="R1490" s="16"/>
      <c r="S1490" s="15"/>
      <c r="U1490" s="1"/>
      <c r="V1490" s="1"/>
      <c r="W1490" s="1"/>
      <c r="X1490" s="1"/>
      <c r="Y1490" s="1"/>
      <c r="Z1490" s="1"/>
      <c r="AA1490" s="1"/>
      <c r="AB1490" s="1"/>
      <c r="AC1490" s="1"/>
      <c r="AD1490" s="1"/>
      <c r="AE1490" s="1"/>
      <c r="AF1490" s="4"/>
      <c r="AG1490" s="4"/>
      <c r="AH1490" s="4"/>
      <c r="AI1490" s="4"/>
      <c r="AL1490" s="4"/>
      <c r="AM1490" s="4"/>
      <c r="AN1490" s="4"/>
      <c r="AO1490" s="4"/>
      <c r="AP1490" s="4"/>
      <c r="AR1490" s="4"/>
      <c r="AS1490" s="125"/>
      <c r="AW1490" s="4"/>
      <c r="AX1490" s="4"/>
      <c r="AY1490" s="4"/>
      <c r="AZ1490" s="4"/>
      <c r="BA1490" s="4"/>
      <c r="BB1490" s="4"/>
      <c r="BC1490" s="4"/>
    </row>
    <row r="1491" spans="1:55">
      <c r="A1491" s="278"/>
      <c r="D1491" s="15"/>
      <c r="E1491" s="15"/>
      <c r="F1491" s="15"/>
      <c r="G1491" s="15"/>
      <c r="H1491" s="15"/>
      <c r="I1491" s="15"/>
      <c r="J1491" s="15"/>
      <c r="K1491" s="16"/>
      <c r="L1491" s="15"/>
      <c r="M1491" s="15"/>
      <c r="N1491" s="15"/>
      <c r="O1491" s="15"/>
      <c r="P1491" s="15"/>
      <c r="Q1491" s="15"/>
      <c r="R1491" s="16"/>
      <c r="S1491" s="15"/>
      <c r="U1491" s="1"/>
      <c r="V1491" s="1"/>
      <c r="W1491" s="1"/>
      <c r="X1491" s="1"/>
      <c r="Y1491" s="1"/>
      <c r="Z1491" s="1"/>
      <c r="AA1491" s="1"/>
      <c r="AB1491" s="1"/>
      <c r="AC1491" s="1"/>
      <c r="AD1491" s="1"/>
      <c r="AE1491" s="1"/>
      <c r="AF1491" s="4"/>
      <c r="AG1491" s="4"/>
      <c r="AH1491" s="4"/>
      <c r="AI1491" s="4"/>
      <c r="AL1491" s="4"/>
      <c r="AM1491" s="4"/>
      <c r="AN1491" s="4"/>
      <c r="AO1491" s="4"/>
      <c r="AP1491" s="4"/>
      <c r="AR1491" s="4"/>
      <c r="AS1491" s="125"/>
      <c r="AW1491" s="4"/>
      <c r="AX1491" s="4"/>
      <c r="AY1491" s="4"/>
      <c r="AZ1491" s="4"/>
      <c r="BA1491" s="4"/>
      <c r="BB1491" s="4"/>
      <c r="BC1491" s="4"/>
    </row>
    <row r="1492" spans="1:55">
      <c r="A1492" s="278"/>
      <c r="D1492" s="15"/>
      <c r="E1492" s="15"/>
      <c r="F1492" s="15"/>
      <c r="G1492" s="15"/>
      <c r="H1492" s="15"/>
      <c r="I1492" s="15"/>
      <c r="J1492" s="15"/>
      <c r="K1492" s="16"/>
      <c r="L1492" s="15"/>
      <c r="M1492" s="15"/>
      <c r="N1492" s="15"/>
      <c r="O1492" s="15"/>
      <c r="P1492" s="15"/>
      <c r="Q1492" s="15"/>
      <c r="R1492" s="16"/>
      <c r="S1492" s="15"/>
      <c r="U1492" s="1"/>
      <c r="V1492" s="1"/>
      <c r="W1492" s="1"/>
      <c r="X1492" s="1"/>
      <c r="Y1492" s="1"/>
      <c r="Z1492" s="1"/>
      <c r="AA1492" s="1"/>
      <c r="AB1492" s="1"/>
      <c r="AC1492" s="1"/>
      <c r="AD1492" s="1"/>
      <c r="AE1492" s="1"/>
      <c r="AF1492" s="4"/>
      <c r="AG1492" s="4"/>
      <c r="AH1492" s="4"/>
      <c r="AI1492" s="4"/>
      <c r="AL1492" s="4"/>
      <c r="AM1492" s="4"/>
      <c r="AN1492" s="4"/>
      <c r="AO1492" s="4"/>
      <c r="AP1492" s="4"/>
      <c r="AR1492" s="4"/>
      <c r="AS1492" s="125"/>
      <c r="AW1492" s="4"/>
      <c r="AX1492" s="4"/>
      <c r="AY1492" s="4"/>
      <c r="AZ1492" s="4"/>
      <c r="BA1492" s="4"/>
      <c r="BB1492" s="4"/>
      <c r="BC1492" s="4"/>
    </row>
    <row r="1493" spans="1:55">
      <c r="A1493" s="278"/>
      <c r="D1493" s="15"/>
      <c r="E1493" s="15"/>
      <c r="F1493" s="15"/>
      <c r="G1493" s="15"/>
      <c r="H1493" s="15"/>
      <c r="I1493" s="15"/>
      <c r="J1493" s="15"/>
      <c r="K1493" s="16"/>
      <c r="L1493" s="15"/>
      <c r="M1493" s="15"/>
      <c r="N1493" s="15"/>
      <c r="O1493" s="15"/>
      <c r="P1493" s="15"/>
      <c r="Q1493" s="15"/>
      <c r="R1493" s="16"/>
      <c r="S1493" s="15"/>
      <c r="U1493" s="1"/>
      <c r="V1493" s="1"/>
      <c r="W1493" s="1"/>
      <c r="X1493" s="1"/>
      <c r="Y1493" s="1"/>
      <c r="Z1493" s="1"/>
      <c r="AA1493" s="1"/>
      <c r="AB1493" s="1"/>
      <c r="AC1493" s="1"/>
      <c r="AD1493" s="1"/>
      <c r="AE1493" s="1"/>
      <c r="AF1493" s="4"/>
      <c r="AG1493" s="4"/>
      <c r="AH1493" s="4"/>
      <c r="AI1493" s="4"/>
      <c r="AL1493" s="4"/>
      <c r="AM1493" s="4"/>
      <c r="AN1493" s="4"/>
      <c r="AO1493" s="4"/>
      <c r="AP1493" s="4"/>
      <c r="AR1493" s="4"/>
      <c r="AS1493" s="125"/>
      <c r="AW1493" s="4"/>
      <c r="AX1493" s="4"/>
      <c r="AY1493" s="4"/>
      <c r="AZ1493" s="4"/>
      <c r="BA1493" s="4"/>
      <c r="BB1493" s="4"/>
      <c r="BC1493" s="4"/>
    </row>
    <row r="1494" spans="1:55">
      <c r="A1494" s="278"/>
      <c r="D1494" s="15"/>
      <c r="E1494" s="15"/>
      <c r="F1494" s="15"/>
      <c r="G1494" s="15"/>
      <c r="H1494" s="15"/>
      <c r="I1494" s="15"/>
      <c r="J1494" s="15"/>
      <c r="K1494" s="16"/>
      <c r="L1494" s="15"/>
      <c r="M1494" s="15"/>
      <c r="N1494" s="15"/>
      <c r="O1494" s="15"/>
      <c r="P1494" s="15"/>
      <c r="Q1494" s="15"/>
      <c r="R1494" s="16"/>
      <c r="S1494" s="15"/>
      <c r="U1494" s="1"/>
      <c r="V1494" s="1"/>
      <c r="W1494" s="1"/>
      <c r="X1494" s="1"/>
      <c r="Y1494" s="1"/>
      <c r="Z1494" s="1"/>
      <c r="AA1494" s="1"/>
      <c r="AB1494" s="1"/>
      <c r="AC1494" s="1"/>
      <c r="AD1494" s="1"/>
      <c r="AE1494" s="1"/>
      <c r="AF1494" s="4"/>
      <c r="AG1494" s="4"/>
      <c r="AH1494" s="4"/>
      <c r="AI1494" s="4"/>
      <c r="AL1494" s="4"/>
      <c r="AM1494" s="4"/>
      <c r="AN1494" s="4"/>
      <c r="AO1494" s="4"/>
      <c r="AP1494" s="4"/>
      <c r="AR1494" s="4"/>
      <c r="AS1494" s="125"/>
      <c r="AW1494" s="4"/>
      <c r="AX1494" s="4"/>
      <c r="AY1494" s="4"/>
      <c r="AZ1494" s="4"/>
      <c r="BA1494" s="4"/>
      <c r="BB1494" s="4"/>
      <c r="BC1494" s="4"/>
    </row>
    <row r="1495" spans="1:55">
      <c r="A1495" s="278"/>
      <c r="D1495" s="15"/>
      <c r="E1495" s="15"/>
      <c r="F1495" s="15"/>
      <c r="G1495" s="15"/>
      <c r="H1495" s="15"/>
      <c r="I1495" s="15"/>
      <c r="J1495" s="15"/>
      <c r="K1495" s="16"/>
      <c r="L1495" s="15"/>
      <c r="M1495" s="15"/>
      <c r="N1495" s="15"/>
      <c r="O1495" s="15"/>
      <c r="P1495" s="15"/>
      <c r="Q1495" s="15"/>
      <c r="R1495" s="16"/>
      <c r="S1495" s="15"/>
      <c r="U1495" s="1"/>
      <c r="V1495" s="1"/>
      <c r="W1495" s="1"/>
      <c r="X1495" s="1"/>
      <c r="Y1495" s="1"/>
      <c r="Z1495" s="1"/>
      <c r="AA1495" s="1"/>
      <c r="AB1495" s="1"/>
      <c r="AC1495" s="1"/>
      <c r="AD1495" s="1"/>
      <c r="AE1495" s="1"/>
      <c r="AF1495" s="4"/>
      <c r="AG1495" s="4"/>
      <c r="AH1495" s="4"/>
      <c r="AI1495" s="4"/>
      <c r="AL1495" s="4"/>
      <c r="AM1495" s="4"/>
      <c r="AN1495" s="4"/>
      <c r="AO1495" s="4"/>
      <c r="AP1495" s="4"/>
      <c r="AR1495" s="4"/>
      <c r="AS1495" s="125"/>
      <c r="AW1495" s="4"/>
      <c r="AX1495" s="4"/>
      <c r="AY1495" s="4"/>
      <c r="AZ1495" s="4"/>
      <c r="BA1495" s="4"/>
      <c r="BB1495" s="4"/>
      <c r="BC1495" s="4"/>
    </row>
    <row r="1496" spans="1:55">
      <c r="A1496" s="278"/>
      <c r="D1496" s="15"/>
      <c r="E1496" s="15"/>
      <c r="F1496" s="15"/>
      <c r="G1496" s="15"/>
      <c r="H1496" s="15"/>
      <c r="I1496" s="15"/>
      <c r="J1496" s="15"/>
      <c r="K1496" s="16"/>
      <c r="L1496" s="15"/>
      <c r="M1496" s="15"/>
      <c r="N1496" s="15"/>
      <c r="O1496" s="15"/>
      <c r="P1496" s="15"/>
      <c r="Q1496" s="15"/>
      <c r="R1496" s="16"/>
      <c r="S1496" s="15"/>
      <c r="U1496" s="1"/>
      <c r="V1496" s="1"/>
      <c r="W1496" s="1"/>
      <c r="X1496" s="1"/>
      <c r="Y1496" s="1"/>
      <c r="Z1496" s="1"/>
      <c r="AA1496" s="1"/>
      <c r="AB1496" s="1"/>
      <c r="AC1496" s="1"/>
      <c r="AD1496" s="1"/>
      <c r="AE1496" s="1"/>
      <c r="AF1496" s="4"/>
      <c r="AG1496" s="4"/>
      <c r="AH1496" s="4"/>
      <c r="AI1496" s="4"/>
      <c r="AL1496" s="4"/>
      <c r="AM1496" s="4"/>
      <c r="AN1496" s="4"/>
      <c r="AO1496" s="4"/>
      <c r="AP1496" s="4"/>
      <c r="AR1496" s="4"/>
      <c r="AS1496" s="125"/>
      <c r="AW1496" s="4"/>
      <c r="AX1496" s="4"/>
      <c r="AY1496" s="4"/>
      <c r="AZ1496" s="4"/>
      <c r="BA1496" s="4"/>
      <c r="BB1496" s="4"/>
      <c r="BC1496" s="4"/>
    </row>
    <row r="1497" spans="1:55">
      <c r="A1497" s="278"/>
      <c r="D1497" s="15"/>
      <c r="E1497" s="15"/>
      <c r="F1497" s="15"/>
      <c r="G1497" s="15"/>
      <c r="H1497" s="15"/>
      <c r="I1497" s="15"/>
      <c r="J1497" s="15"/>
      <c r="K1497" s="16"/>
      <c r="L1497" s="15"/>
      <c r="M1497" s="15"/>
      <c r="N1497" s="15"/>
      <c r="O1497" s="15"/>
      <c r="P1497" s="15"/>
      <c r="Q1497" s="15"/>
      <c r="R1497" s="16"/>
      <c r="S1497" s="15"/>
      <c r="U1497" s="1"/>
      <c r="V1497" s="1"/>
      <c r="W1497" s="1"/>
      <c r="X1497" s="1"/>
      <c r="Y1497" s="1"/>
      <c r="Z1497" s="1"/>
      <c r="AA1497" s="1"/>
      <c r="AB1497" s="1"/>
      <c r="AC1497" s="1"/>
      <c r="AD1497" s="1"/>
      <c r="AE1497" s="1"/>
      <c r="AF1497" s="4"/>
      <c r="AG1497" s="4"/>
      <c r="AH1497" s="4"/>
      <c r="AI1497" s="4"/>
      <c r="AL1497" s="4"/>
      <c r="AM1497" s="4"/>
      <c r="AN1497" s="4"/>
      <c r="AO1497" s="4"/>
      <c r="AP1497" s="4"/>
      <c r="AR1497" s="4"/>
      <c r="AS1497" s="125"/>
      <c r="AW1497" s="4"/>
      <c r="AX1497" s="4"/>
      <c r="AY1497" s="4"/>
      <c r="AZ1497" s="4"/>
      <c r="BA1497" s="4"/>
      <c r="BB1497" s="4"/>
      <c r="BC1497" s="4"/>
    </row>
    <row r="1498" spans="1:55">
      <c r="A1498" s="278"/>
      <c r="D1498" s="15"/>
      <c r="E1498" s="15"/>
      <c r="F1498" s="15"/>
      <c r="G1498" s="15"/>
      <c r="H1498" s="15"/>
      <c r="I1498" s="15"/>
      <c r="J1498" s="15"/>
      <c r="K1498" s="16"/>
      <c r="L1498" s="15"/>
      <c r="M1498" s="15"/>
      <c r="N1498" s="15"/>
      <c r="O1498" s="15"/>
      <c r="P1498" s="15"/>
      <c r="Q1498" s="15"/>
      <c r="R1498" s="16"/>
      <c r="S1498" s="15"/>
      <c r="U1498" s="1"/>
      <c r="V1498" s="1"/>
      <c r="W1498" s="1"/>
      <c r="X1498" s="1"/>
      <c r="Y1498" s="1"/>
      <c r="Z1498" s="1"/>
      <c r="AA1498" s="1"/>
      <c r="AB1498" s="1"/>
      <c r="AC1498" s="1"/>
      <c r="AD1498" s="1"/>
      <c r="AE1498" s="1"/>
      <c r="AF1498" s="4"/>
      <c r="AG1498" s="4"/>
      <c r="AH1498" s="4"/>
      <c r="AI1498" s="4"/>
      <c r="AL1498" s="4"/>
      <c r="AM1498" s="4"/>
      <c r="AN1498" s="4"/>
      <c r="AO1498" s="4"/>
      <c r="AP1498" s="4"/>
      <c r="AR1498" s="4"/>
      <c r="AS1498" s="125"/>
      <c r="AW1498" s="4"/>
      <c r="AX1498" s="4"/>
      <c r="AY1498" s="4"/>
      <c r="AZ1498" s="4"/>
      <c r="BA1498" s="4"/>
      <c r="BB1498" s="4"/>
      <c r="BC1498" s="4"/>
    </row>
    <row r="1499" spans="1:55">
      <c r="A1499" s="278"/>
      <c r="D1499" s="15"/>
      <c r="E1499" s="15"/>
      <c r="F1499" s="15"/>
      <c r="G1499" s="15"/>
      <c r="H1499" s="15"/>
      <c r="I1499" s="15"/>
      <c r="J1499" s="15"/>
      <c r="K1499" s="16"/>
      <c r="L1499" s="15"/>
      <c r="M1499" s="15"/>
      <c r="N1499" s="15"/>
      <c r="O1499" s="15"/>
      <c r="P1499" s="15"/>
      <c r="Q1499" s="15"/>
      <c r="R1499" s="16"/>
      <c r="S1499" s="15"/>
      <c r="U1499" s="1"/>
      <c r="V1499" s="1"/>
      <c r="W1499" s="1"/>
      <c r="X1499" s="1"/>
      <c r="Y1499" s="1"/>
      <c r="Z1499" s="1"/>
      <c r="AA1499" s="1"/>
      <c r="AB1499" s="1"/>
      <c r="AC1499" s="1"/>
      <c r="AD1499" s="1"/>
      <c r="AE1499" s="1"/>
      <c r="AF1499" s="4"/>
      <c r="AG1499" s="4"/>
      <c r="AH1499" s="4"/>
      <c r="AI1499" s="4"/>
      <c r="AL1499" s="4"/>
      <c r="AM1499" s="4"/>
      <c r="AN1499" s="4"/>
      <c r="AO1499" s="4"/>
      <c r="AP1499" s="4"/>
      <c r="AR1499" s="4"/>
      <c r="AS1499" s="125"/>
      <c r="AW1499" s="4"/>
      <c r="AX1499" s="4"/>
      <c r="AY1499" s="4"/>
      <c r="AZ1499" s="4"/>
      <c r="BA1499" s="4"/>
      <c r="BB1499" s="4"/>
      <c r="BC1499" s="4"/>
    </row>
    <row r="1500" spans="1:55">
      <c r="A1500" s="278"/>
      <c r="D1500" s="15"/>
      <c r="E1500" s="15"/>
      <c r="F1500" s="15"/>
      <c r="G1500" s="15"/>
      <c r="H1500" s="15"/>
      <c r="I1500" s="15"/>
      <c r="J1500" s="15"/>
      <c r="K1500" s="16"/>
      <c r="L1500" s="15"/>
      <c r="M1500" s="15"/>
      <c r="N1500" s="15"/>
      <c r="O1500" s="15"/>
      <c r="P1500" s="15"/>
      <c r="Q1500" s="15"/>
      <c r="R1500" s="16"/>
      <c r="S1500" s="15"/>
      <c r="U1500" s="1"/>
      <c r="V1500" s="1"/>
      <c r="W1500" s="1"/>
      <c r="X1500" s="1"/>
      <c r="Y1500" s="1"/>
      <c r="Z1500" s="1"/>
      <c r="AA1500" s="1"/>
      <c r="AB1500" s="1"/>
      <c r="AC1500" s="1"/>
      <c r="AD1500" s="1"/>
      <c r="AE1500" s="1"/>
      <c r="AF1500" s="4"/>
      <c r="AG1500" s="4"/>
      <c r="AH1500" s="4"/>
      <c r="AI1500" s="4"/>
      <c r="AL1500" s="4"/>
      <c r="AM1500" s="4"/>
      <c r="AN1500" s="4"/>
      <c r="AO1500" s="4"/>
      <c r="AP1500" s="4"/>
      <c r="AR1500" s="4"/>
      <c r="AS1500" s="125"/>
      <c r="AW1500" s="4"/>
      <c r="AX1500" s="4"/>
      <c r="AY1500" s="4"/>
      <c r="AZ1500" s="4"/>
      <c r="BA1500" s="4"/>
      <c r="BB1500" s="4"/>
      <c r="BC1500" s="4"/>
    </row>
    <row r="1501" spans="1:55">
      <c r="A1501" s="278"/>
      <c r="D1501" s="15"/>
      <c r="E1501" s="15"/>
      <c r="F1501" s="15"/>
      <c r="G1501" s="15"/>
      <c r="H1501" s="15"/>
      <c r="I1501" s="15"/>
      <c r="J1501" s="15"/>
      <c r="K1501" s="16"/>
      <c r="L1501" s="15"/>
      <c r="M1501" s="15"/>
      <c r="N1501" s="15"/>
      <c r="O1501" s="15"/>
      <c r="P1501" s="15"/>
      <c r="Q1501" s="15"/>
      <c r="R1501" s="16"/>
      <c r="S1501" s="15"/>
      <c r="U1501" s="1"/>
      <c r="V1501" s="1"/>
      <c r="W1501" s="1"/>
      <c r="X1501" s="1"/>
      <c r="Y1501" s="1"/>
      <c r="Z1501" s="1"/>
      <c r="AA1501" s="1"/>
      <c r="AB1501" s="1"/>
      <c r="AC1501" s="1"/>
      <c r="AD1501" s="1"/>
      <c r="AE1501" s="1"/>
      <c r="AF1501" s="4"/>
      <c r="AG1501" s="4"/>
      <c r="AH1501" s="4"/>
      <c r="AI1501" s="4"/>
      <c r="AL1501" s="4"/>
      <c r="AM1501" s="4"/>
      <c r="AN1501" s="4"/>
      <c r="AO1501" s="4"/>
      <c r="AP1501" s="4"/>
      <c r="AR1501" s="4"/>
      <c r="AS1501" s="125"/>
      <c r="AW1501" s="4"/>
      <c r="AX1501" s="4"/>
      <c r="AY1501" s="4"/>
      <c r="AZ1501" s="4"/>
      <c r="BA1501" s="4"/>
      <c r="BB1501" s="4"/>
      <c r="BC1501" s="4"/>
    </row>
    <row r="1502" spans="1:55">
      <c r="A1502" s="278"/>
      <c r="D1502" s="15"/>
      <c r="E1502" s="15"/>
      <c r="F1502" s="15"/>
      <c r="G1502" s="15"/>
      <c r="H1502" s="15"/>
      <c r="I1502" s="15"/>
      <c r="J1502" s="15"/>
      <c r="K1502" s="16"/>
      <c r="L1502" s="15"/>
      <c r="M1502" s="15"/>
      <c r="N1502" s="15"/>
      <c r="O1502" s="15"/>
      <c r="P1502" s="15"/>
      <c r="Q1502" s="15"/>
      <c r="R1502" s="16"/>
      <c r="S1502" s="15"/>
      <c r="U1502" s="1"/>
      <c r="V1502" s="1"/>
      <c r="W1502" s="1"/>
      <c r="X1502" s="1"/>
      <c r="Y1502" s="1"/>
      <c r="Z1502" s="1"/>
      <c r="AA1502" s="1"/>
      <c r="AB1502" s="1"/>
      <c r="AC1502" s="1"/>
      <c r="AD1502" s="1"/>
      <c r="AE1502" s="1"/>
      <c r="AF1502" s="4"/>
      <c r="AG1502" s="4"/>
      <c r="AH1502" s="4"/>
      <c r="AI1502" s="4"/>
      <c r="AL1502" s="4"/>
      <c r="AM1502" s="4"/>
      <c r="AN1502" s="4"/>
      <c r="AO1502" s="4"/>
      <c r="AP1502" s="4"/>
      <c r="AR1502" s="4"/>
      <c r="AS1502" s="125"/>
      <c r="AW1502" s="4"/>
      <c r="AX1502" s="4"/>
      <c r="AY1502" s="4"/>
      <c r="AZ1502" s="4"/>
      <c r="BA1502" s="4"/>
      <c r="BB1502" s="4"/>
      <c r="BC1502" s="4"/>
    </row>
    <row r="1503" spans="1:55">
      <c r="A1503" s="278"/>
      <c r="D1503" s="15"/>
      <c r="E1503" s="15"/>
      <c r="F1503" s="15"/>
      <c r="G1503" s="15"/>
      <c r="H1503" s="15"/>
      <c r="I1503" s="15"/>
      <c r="J1503" s="15"/>
      <c r="K1503" s="16"/>
      <c r="L1503" s="15"/>
      <c r="M1503" s="15"/>
      <c r="N1503" s="15"/>
      <c r="O1503" s="15"/>
      <c r="P1503" s="15"/>
      <c r="Q1503" s="15"/>
      <c r="R1503" s="16"/>
      <c r="S1503" s="15"/>
      <c r="U1503" s="1"/>
      <c r="V1503" s="1"/>
      <c r="W1503" s="1"/>
      <c r="X1503" s="1"/>
      <c r="Y1503" s="1"/>
      <c r="Z1503" s="1"/>
      <c r="AA1503" s="1"/>
      <c r="AB1503" s="1"/>
      <c r="AC1503" s="1"/>
      <c r="AD1503" s="1"/>
      <c r="AE1503" s="1"/>
      <c r="AF1503" s="4"/>
      <c r="AG1503" s="4"/>
      <c r="AH1503" s="4"/>
      <c r="AI1503" s="4"/>
      <c r="AL1503" s="4"/>
      <c r="AM1503" s="4"/>
      <c r="AN1503" s="4"/>
      <c r="AO1503" s="4"/>
      <c r="AP1503" s="4"/>
      <c r="AR1503" s="4"/>
      <c r="AS1503" s="125"/>
      <c r="AW1503" s="4"/>
      <c r="AX1503" s="4"/>
      <c r="AY1503" s="4"/>
      <c r="AZ1503" s="4"/>
      <c r="BA1503" s="4"/>
      <c r="BB1503" s="4"/>
      <c r="BC1503" s="4"/>
    </row>
    <row r="1504" spans="1:55">
      <c r="A1504" s="278"/>
      <c r="D1504" s="15"/>
      <c r="E1504" s="15"/>
      <c r="F1504" s="15"/>
      <c r="G1504" s="15"/>
      <c r="H1504" s="15"/>
      <c r="I1504" s="15"/>
      <c r="J1504" s="15"/>
      <c r="K1504" s="16"/>
      <c r="L1504" s="15"/>
      <c r="M1504" s="15"/>
      <c r="N1504" s="15"/>
      <c r="O1504" s="15"/>
      <c r="P1504" s="15"/>
      <c r="Q1504" s="15"/>
      <c r="R1504" s="16"/>
      <c r="S1504" s="15"/>
      <c r="U1504" s="1"/>
      <c r="V1504" s="1"/>
      <c r="W1504" s="1"/>
      <c r="X1504" s="1"/>
      <c r="Y1504" s="1"/>
      <c r="Z1504" s="1"/>
      <c r="AA1504" s="1"/>
      <c r="AB1504" s="1"/>
      <c r="AC1504" s="1"/>
      <c r="AD1504" s="1"/>
      <c r="AE1504" s="1"/>
      <c r="AF1504" s="4"/>
      <c r="AG1504" s="4"/>
      <c r="AH1504" s="4"/>
      <c r="AI1504" s="4"/>
      <c r="AL1504" s="4"/>
      <c r="AM1504" s="4"/>
      <c r="AN1504" s="4"/>
      <c r="AO1504" s="4"/>
      <c r="AP1504" s="4"/>
      <c r="AR1504" s="4"/>
      <c r="AS1504" s="125"/>
      <c r="AW1504" s="4"/>
      <c r="AX1504" s="4"/>
      <c r="AY1504" s="4"/>
      <c r="AZ1504" s="4"/>
      <c r="BA1504" s="4"/>
      <c r="BB1504" s="4"/>
      <c r="BC1504" s="4"/>
    </row>
    <row r="1505" spans="1:55">
      <c r="A1505" s="278"/>
      <c r="D1505" s="15"/>
      <c r="E1505" s="15"/>
      <c r="F1505" s="15"/>
      <c r="G1505" s="15"/>
      <c r="H1505" s="15"/>
      <c r="I1505" s="15"/>
      <c r="J1505" s="15"/>
      <c r="K1505" s="16"/>
      <c r="L1505" s="15"/>
      <c r="M1505" s="15"/>
      <c r="N1505" s="15"/>
      <c r="O1505" s="15"/>
      <c r="P1505" s="15"/>
      <c r="Q1505" s="15"/>
      <c r="R1505" s="16"/>
      <c r="S1505" s="15"/>
      <c r="U1505" s="1"/>
      <c r="V1505" s="1"/>
      <c r="W1505" s="1"/>
      <c r="X1505" s="1"/>
      <c r="Y1505" s="1"/>
      <c r="Z1505" s="1"/>
      <c r="AA1505" s="1"/>
      <c r="AB1505" s="1"/>
      <c r="AC1505" s="1"/>
      <c r="AD1505" s="1"/>
      <c r="AE1505" s="1"/>
      <c r="AF1505" s="4"/>
      <c r="AG1505" s="4"/>
      <c r="AH1505" s="4"/>
      <c r="AI1505" s="4"/>
      <c r="AL1505" s="4"/>
      <c r="AM1505" s="4"/>
      <c r="AN1505" s="4"/>
      <c r="AO1505" s="4"/>
      <c r="AP1505" s="4"/>
      <c r="AR1505" s="4"/>
      <c r="AS1505" s="125"/>
      <c r="AW1505" s="4"/>
      <c r="AX1505" s="4"/>
      <c r="AY1505" s="4"/>
      <c r="AZ1505" s="4"/>
      <c r="BA1505" s="4"/>
      <c r="BB1505" s="4"/>
      <c r="BC1505" s="4"/>
    </row>
    <row r="1506" spans="1:55">
      <c r="A1506" s="278"/>
      <c r="D1506" s="15"/>
      <c r="E1506" s="15"/>
      <c r="F1506" s="15"/>
      <c r="G1506" s="15"/>
      <c r="H1506" s="15"/>
      <c r="I1506" s="15"/>
      <c r="J1506" s="15"/>
      <c r="K1506" s="16"/>
      <c r="L1506" s="15"/>
      <c r="M1506" s="15"/>
      <c r="N1506" s="15"/>
      <c r="O1506" s="15"/>
      <c r="P1506" s="15"/>
      <c r="Q1506" s="15"/>
      <c r="R1506" s="16"/>
      <c r="S1506" s="15"/>
      <c r="U1506" s="1"/>
      <c r="V1506" s="1"/>
      <c r="W1506" s="1"/>
      <c r="X1506" s="1"/>
      <c r="Y1506" s="1"/>
      <c r="Z1506" s="1"/>
      <c r="AA1506" s="1"/>
      <c r="AB1506" s="1"/>
      <c r="AC1506" s="1"/>
      <c r="AD1506" s="1"/>
      <c r="AE1506" s="1"/>
      <c r="AF1506" s="4"/>
      <c r="AG1506" s="4"/>
      <c r="AH1506" s="4"/>
      <c r="AI1506" s="4"/>
      <c r="AL1506" s="4"/>
      <c r="AM1506" s="4"/>
      <c r="AN1506" s="4"/>
      <c r="AO1506" s="4"/>
      <c r="AP1506" s="4"/>
      <c r="AR1506" s="4"/>
      <c r="AS1506" s="125"/>
      <c r="AW1506" s="4"/>
      <c r="AX1506" s="4"/>
      <c r="AY1506" s="4"/>
      <c r="AZ1506" s="4"/>
      <c r="BA1506" s="4"/>
      <c r="BB1506" s="4"/>
      <c r="BC1506" s="4"/>
    </row>
    <row r="1507" spans="1:55">
      <c r="A1507" s="278"/>
      <c r="D1507" s="15"/>
      <c r="E1507" s="15"/>
      <c r="F1507" s="15"/>
      <c r="G1507" s="15"/>
      <c r="H1507" s="15"/>
      <c r="I1507" s="15"/>
      <c r="J1507" s="15"/>
      <c r="K1507" s="16"/>
      <c r="L1507" s="15"/>
      <c r="M1507" s="15"/>
      <c r="N1507" s="15"/>
      <c r="O1507" s="15"/>
      <c r="P1507" s="15"/>
      <c r="Q1507" s="15"/>
      <c r="R1507" s="16"/>
      <c r="S1507" s="15"/>
      <c r="U1507" s="1"/>
      <c r="V1507" s="1"/>
      <c r="W1507" s="1"/>
      <c r="X1507" s="1"/>
      <c r="Y1507" s="1"/>
      <c r="Z1507" s="1"/>
      <c r="AA1507" s="1"/>
      <c r="AB1507" s="1"/>
      <c r="AC1507" s="1"/>
      <c r="AD1507" s="1"/>
      <c r="AE1507" s="1"/>
      <c r="AF1507" s="4"/>
      <c r="AG1507" s="4"/>
      <c r="AH1507" s="4"/>
      <c r="AI1507" s="4"/>
      <c r="AL1507" s="4"/>
      <c r="AM1507" s="4"/>
      <c r="AN1507" s="4"/>
      <c r="AO1507" s="4"/>
      <c r="AP1507" s="4"/>
      <c r="AR1507" s="4"/>
      <c r="AS1507" s="125"/>
      <c r="AW1507" s="4"/>
      <c r="AX1507" s="4"/>
      <c r="AY1507" s="4"/>
      <c r="AZ1507" s="4"/>
      <c r="BA1507" s="4"/>
      <c r="BB1507" s="4"/>
      <c r="BC1507" s="4"/>
    </row>
    <row r="1508" spans="1:55">
      <c r="A1508" s="278"/>
      <c r="D1508" s="15"/>
      <c r="E1508" s="15"/>
      <c r="F1508" s="15"/>
      <c r="G1508" s="15"/>
      <c r="H1508" s="15"/>
      <c r="I1508" s="15"/>
      <c r="J1508" s="15"/>
      <c r="K1508" s="16"/>
      <c r="L1508" s="15"/>
      <c r="M1508" s="15"/>
      <c r="N1508" s="15"/>
      <c r="O1508" s="15"/>
      <c r="P1508" s="15"/>
      <c r="Q1508" s="15"/>
      <c r="R1508" s="16"/>
      <c r="S1508" s="15"/>
      <c r="U1508" s="1"/>
      <c r="V1508" s="1"/>
      <c r="W1508" s="1"/>
      <c r="X1508" s="1"/>
      <c r="Y1508" s="1"/>
      <c r="Z1508" s="1"/>
      <c r="AA1508" s="1"/>
      <c r="AB1508" s="1"/>
      <c r="AC1508" s="1"/>
      <c r="AD1508" s="1"/>
      <c r="AE1508" s="1"/>
      <c r="AF1508" s="4"/>
      <c r="AG1508" s="4"/>
      <c r="AH1508" s="4"/>
      <c r="AI1508" s="4"/>
      <c r="AL1508" s="4"/>
      <c r="AM1508" s="4"/>
      <c r="AN1508" s="4"/>
      <c r="AO1508" s="4"/>
      <c r="AP1508" s="4"/>
      <c r="AR1508" s="4"/>
      <c r="AS1508" s="125"/>
      <c r="AW1508" s="4"/>
      <c r="AX1508" s="4"/>
      <c r="AY1508" s="4"/>
      <c r="AZ1508" s="4"/>
      <c r="BA1508" s="4"/>
      <c r="BB1508" s="4"/>
      <c r="BC1508" s="4"/>
    </row>
    <row r="1509" spans="1:55">
      <c r="A1509" s="278"/>
      <c r="D1509" s="15"/>
      <c r="E1509" s="15"/>
      <c r="F1509" s="15"/>
      <c r="G1509" s="15"/>
      <c r="H1509" s="15"/>
      <c r="I1509" s="15"/>
      <c r="J1509" s="15"/>
      <c r="K1509" s="16"/>
      <c r="L1509" s="15"/>
      <c r="M1509" s="15"/>
      <c r="N1509" s="15"/>
      <c r="O1509" s="15"/>
      <c r="P1509" s="15"/>
      <c r="Q1509" s="15"/>
      <c r="R1509" s="16"/>
      <c r="S1509" s="15"/>
      <c r="U1509" s="1"/>
      <c r="V1509" s="1"/>
      <c r="W1509" s="1"/>
      <c r="X1509" s="1"/>
      <c r="Y1509" s="1"/>
      <c r="Z1509" s="1"/>
      <c r="AA1509" s="1"/>
      <c r="AB1509" s="1"/>
      <c r="AC1509" s="1"/>
      <c r="AD1509" s="1"/>
      <c r="AE1509" s="1"/>
      <c r="AF1509" s="4"/>
      <c r="AG1509" s="4"/>
      <c r="AH1509" s="4"/>
      <c r="AI1509" s="4"/>
      <c r="AL1509" s="4"/>
      <c r="AM1509" s="4"/>
      <c r="AN1509" s="4"/>
      <c r="AO1509" s="4"/>
      <c r="AP1509" s="4"/>
      <c r="AR1509" s="4"/>
      <c r="AS1509" s="125"/>
      <c r="AW1509" s="4"/>
      <c r="AX1509" s="4"/>
      <c r="AY1509" s="4"/>
      <c r="AZ1509" s="4"/>
      <c r="BA1509" s="4"/>
      <c r="BB1509" s="4"/>
      <c r="BC1509" s="4"/>
    </row>
    <row r="1510" spans="1:55">
      <c r="A1510" s="278"/>
      <c r="D1510" s="15"/>
      <c r="E1510" s="15"/>
      <c r="F1510" s="15"/>
      <c r="G1510" s="15"/>
      <c r="H1510" s="15"/>
      <c r="I1510" s="15"/>
      <c r="J1510" s="15"/>
      <c r="K1510" s="16"/>
      <c r="L1510" s="15"/>
      <c r="M1510" s="15"/>
      <c r="N1510" s="15"/>
      <c r="O1510" s="15"/>
      <c r="P1510" s="15"/>
      <c r="Q1510" s="15"/>
      <c r="R1510" s="16"/>
      <c r="S1510" s="15"/>
      <c r="U1510" s="1"/>
      <c r="V1510" s="1"/>
      <c r="W1510" s="1"/>
      <c r="X1510" s="1"/>
      <c r="Y1510" s="1"/>
      <c r="Z1510" s="1"/>
      <c r="AA1510" s="1"/>
      <c r="AB1510" s="1"/>
      <c r="AC1510" s="1"/>
      <c r="AD1510" s="1"/>
      <c r="AE1510" s="1"/>
      <c r="AF1510" s="4"/>
      <c r="AG1510" s="4"/>
      <c r="AH1510" s="4"/>
      <c r="AI1510" s="4"/>
      <c r="AL1510" s="4"/>
      <c r="AM1510" s="4"/>
      <c r="AN1510" s="4"/>
      <c r="AO1510" s="4"/>
      <c r="AP1510" s="4"/>
      <c r="AR1510" s="4"/>
      <c r="AS1510" s="125"/>
      <c r="AW1510" s="4"/>
      <c r="AX1510" s="4"/>
      <c r="AY1510" s="4"/>
      <c r="AZ1510" s="4"/>
      <c r="BA1510" s="4"/>
      <c r="BB1510" s="4"/>
      <c r="BC1510" s="4"/>
    </row>
    <row r="1511" spans="1:55">
      <c r="A1511" s="278"/>
      <c r="D1511" s="15"/>
      <c r="E1511" s="15"/>
      <c r="F1511" s="15"/>
      <c r="G1511" s="15"/>
      <c r="H1511" s="15"/>
      <c r="I1511" s="15"/>
      <c r="J1511" s="15"/>
      <c r="K1511" s="16"/>
      <c r="L1511" s="15"/>
      <c r="M1511" s="15"/>
      <c r="N1511" s="15"/>
      <c r="O1511" s="15"/>
      <c r="P1511" s="15"/>
      <c r="Q1511" s="15"/>
      <c r="R1511" s="16"/>
      <c r="S1511" s="15"/>
      <c r="U1511" s="1"/>
      <c r="V1511" s="1"/>
      <c r="W1511" s="1"/>
      <c r="X1511" s="1"/>
      <c r="Y1511" s="1"/>
      <c r="Z1511" s="1"/>
      <c r="AA1511" s="1"/>
      <c r="AB1511" s="1"/>
      <c r="AC1511" s="1"/>
      <c r="AD1511" s="1"/>
      <c r="AE1511" s="1"/>
      <c r="AF1511" s="4"/>
      <c r="AG1511" s="4"/>
      <c r="AH1511" s="4"/>
      <c r="AI1511" s="4"/>
      <c r="AL1511" s="4"/>
      <c r="AM1511" s="4"/>
      <c r="AN1511" s="4"/>
      <c r="AO1511" s="4"/>
      <c r="AP1511" s="4"/>
      <c r="AR1511" s="4"/>
      <c r="AS1511" s="125"/>
      <c r="AW1511" s="4"/>
      <c r="AX1511" s="4"/>
      <c r="AY1511" s="4"/>
      <c r="AZ1511" s="4"/>
      <c r="BA1511" s="4"/>
      <c r="BB1511" s="4"/>
      <c r="BC1511" s="4"/>
    </row>
    <row r="1512" spans="1:55">
      <c r="A1512" s="278"/>
      <c r="D1512" s="15"/>
      <c r="E1512" s="15"/>
      <c r="F1512" s="15"/>
      <c r="G1512" s="15"/>
      <c r="H1512" s="15"/>
      <c r="I1512" s="15"/>
      <c r="J1512" s="15"/>
      <c r="K1512" s="16"/>
      <c r="L1512" s="15"/>
      <c r="M1512" s="15"/>
      <c r="N1512" s="15"/>
      <c r="O1512" s="15"/>
      <c r="P1512" s="15"/>
      <c r="Q1512" s="15"/>
      <c r="R1512" s="16"/>
      <c r="S1512" s="15"/>
      <c r="U1512" s="1"/>
      <c r="V1512" s="1"/>
      <c r="W1512" s="1"/>
      <c r="X1512" s="1"/>
      <c r="Y1512" s="1"/>
      <c r="Z1512" s="1"/>
      <c r="AA1512" s="1"/>
      <c r="AB1512" s="1"/>
      <c r="AC1512" s="1"/>
      <c r="AD1512" s="1"/>
      <c r="AE1512" s="1"/>
      <c r="AF1512" s="4"/>
      <c r="AG1512" s="4"/>
      <c r="AH1512" s="4"/>
      <c r="AI1512" s="4"/>
      <c r="AL1512" s="4"/>
      <c r="AM1512" s="4"/>
      <c r="AN1512" s="4"/>
      <c r="AO1512" s="4"/>
      <c r="AP1512" s="4"/>
      <c r="AR1512" s="4"/>
      <c r="AS1512" s="125"/>
      <c r="AW1512" s="4"/>
      <c r="AX1512" s="4"/>
      <c r="AY1512" s="4"/>
      <c r="AZ1512" s="4"/>
      <c r="BA1512" s="4"/>
      <c r="BB1512" s="4"/>
      <c r="BC1512" s="4"/>
    </row>
    <row r="1513" spans="1:55">
      <c r="A1513" s="278"/>
      <c r="D1513" s="15"/>
      <c r="E1513" s="15"/>
      <c r="F1513" s="15"/>
      <c r="G1513" s="15"/>
      <c r="H1513" s="15"/>
      <c r="I1513" s="15"/>
      <c r="J1513" s="15"/>
      <c r="K1513" s="16"/>
      <c r="L1513" s="15"/>
      <c r="M1513" s="15"/>
      <c r="N1513" s="15"/>
      <c r="O1513" s="15"/>
      <c r="P1513" s="15"/>
      <c r="Q1513" s="15"/>
      <c r="R1513" s="16"/>
      <c r="S1513" s="15"/>
      <c r="U1513" s="1"/>
      <c r="V1513" s="1"/>
      <c r="W1513" s="1"/>
      <c r="X1513" s="1"/>
      <c r="Y1513" s="1"/>
      <c r="Z1513" s="1"/>
      <c r="AA1513" s="1"/>
      <c r="AB1513" s="1"/>
      <c r="AC1513" s="1"/>
      <c r="AD1513" s="1"/>
      <c r="AE1513" s="1"/>
      <c r="AF1513" s="4"/>
      <c r="AG1513" s="4"/>
      <c r="AH1513" s="4"/>
      <c r="AI1513" s="4"/>
      <c r="AL1513" s="4"/>
      <c r="AM1513" s="4"/>
      <c r="AN1513" s="4"/>
      <c r="AO1513" s="4"/>
      <c r="AP1513" s="4"/>
      <c r="AR1513" s="4"/>
      <c r="AS1513" s="125"/>
      <c r="AW1513" s="4"/>
      <c r="AX1513" s="4"/>
      <c r="AY1513" s="4"/>
      <c r="AZ1513" s="4"/>
      <c r="BA1513" s="4"/>
      <c r="BB1513" s="4"/>
      <c r="BC1513" s="4"/>
    </row>
    <row r="1514" spans="1:55">
      <c r="A1514" s="278"/>
      <c r="D1514" s="15"/>
      <c r="E1514" s="15"/>
      <c r="F1514" s="15"/>
      <c r="G1514" s="15"/>
      <c r="H1514" s="15"/>
      <c r="I1514" s="15"/>
      <c r="J1514" s="15"/>
      <c r="K1514" s="16"/>
      <c r="L1514" s="15"/>
      <c r="M1514" s="15"/>
      <c r="N1514" s="15"/>
      <c r="O1514" s="15"/>
      <c r="P1514" s="15"/>
      <c r="Q1514" s="15"/>
      <c r="R1514" s="16"/>
      <c r="S1514" s="15"/>
      <c r="U1514" s="1"/>
      <c r="V1514" s="1"/>
      <c r="W1514" s="1"/>
      <c r="X1514" s="1"/>
      <c r="Y1514" s="1"/>
      <c r="Z1514" s="1"/>
      <c r="AA1514" s="1"/>
      <c r="AB1514" s="1"/>
      <c r="AC1514" s="1"/>
      <c r="AD1514" s="1"/>
      <c r="AE1514" s="1"/>
      <c r="AF1514" s="4"/>
      <c r="AG1514" s="4"/>
      <c r="AH1514" s="4"/>
      <c r="AI1514" s="4"/>
      <c r="AL1514" s="4"/>
      <c r="AM1514" s="4"/>
      <c r="AN1514" s="4"/>
      <c r="AO1514" s="4"/>
      <c r="AP1514" s="4"/>
      <c r="AR1514" s="4"/>
      <c r="AS1514" s="125"/>
      <c r="AW1514" s="4"/>
      <c r="AX1514" s="4"/>
      <c r="AY1514" s="4"/>
      <c r="AZ1514" s="4"/>
      <c r="BA1514" s="4"/>
      <c r="BB1514" s="4"/>
      <c r="BC1514" s="4"/>
    </row>
    <row r="1515" spans="1:55">
      <c r="A1515" s="278"/>
      <c r="D1515" s="15"/>
      <c r="E1515" s="15"/>
      <c r="F1515" s="15"/>
      <c r="G1515" s="15"/>
      <c r="H1515" s="15"/>
      <c r="I1515" s="15"/>
      <c r="J1515" s="15"/>
      <c r="K1515" s="16"/>
      <c r="L1515" s="15"/>
      <c r="M1515" s="15"/>
      <c r="N1515" s="15"/>
      <c r="O1515" s="15"/>
      <c r="P1515" s="15"/>
      <c r="Q1515" s="15"/>
      <c r="R1515" s="16"/>
      <c r="S1515" s="15"/>
      <c r="U1515" s="1"/>
      <c r="V1515" s="1"/>
      <c r="W1515" s="1"/>
      <c r="X1515" s="1"/>
      <c r="Y1515" s="1"/>
      <c r="Z1515" s="1"/>
      <c r="AA1515" s="1"/>
      <c r="AB1515" s="1"/>
      <c r="AC1515" s="1"/>
      <c r="AD1515" s="1"/>
      <c r="AE1515" s="1"/>
      <c r="AF1515" s="4"/>
      <c r="AG1515" s="4"/>
      <c r="AH1515" s="4"/>
      <c r="AI1515" s="4"/>
      <c r="AL1515" s="4"/>
      <c r="AM1515" s="4"/>
      <c r="AN1515" s="4"/>
      <c r="AO1515" s="4"/>
      <c r="AP1515" s="4"/>
      <c r="AR1515" s="4"/>
      <c r="AS1515" s="125"/>
      <c r="AW1515" s="4"/>
      <c r="AX1515" s="4"/>
      <c r="AY1515" s="4"/>
      <c r="AZ1515" s="4"/>
      <c r="BA1515" s="4"/>
      <c r="BB1515" s="4"/>
      <c r="BC1515" s="4"/>
    </row>
    <row r="1516" spans="1:55">
      <c r="A1516" s="278"/>
      <c r="D1516" s="15"/>
      <c r="E1516" s="15"/>
      <c r="F1516" s="15"/>
      <c r="G1516" s="15"/>
      <c r="H1516" s="15"/>
      <c r="I1516" s="15"/>
      <c r="J1516" s="15"/>
      <c r="K1516" s="16"/>
      <c r="L1516" s="15"/>
      <c r="M1516" s="15"/>
      <c r="N1516" s="15"/>
      <c r="O1516" s="15"/>
      <c r="P1516" s="15"/>
      <c r="Q1516" s="15"/>
      <c r="R1516" s="16"/>
      <c r="S1516" s="15"/>
      <c r="U1516" s="1"/>
      <c r="V1516" s="1"/>
      <c r="W1516" s="1"/>
      <c r="X1516" s="1"/>
      <c r="Y1516" s="1"/>
      <c r="Z1516" s="1"/>
      <c r="AA1516" s="1"/>
      <c r="AB1516" s="1"/>
      <c r="AC1516" s="1"/>
      <c r="AD1516" s="1"/>
      <c r="AE1516" s="1"/>
      <c r="AF1516" s="4"/>
      <c r="AG1516" s="4"/>
      <c r="AH1516" s="4"/>
      <c r="AI1516" s="4"/>
      <c r="AL1516" s="4"/>
      <c r="AM1516" s="4"/>
      <c r="AN1516" s="4"/>
      <c r="AO1516" s="4"/>
      <c r="AP1516" s="4"/>
      <c r="AR1516" s="4"/>
      <c r="AS1516" s="125"/>
      <c r="AW1516" s="4"/>
      <c r="AX1516" s="4"/>
      <c r="AY1516" s="4"/>
      <c r="AZ1516" s="4"/>
      <c r="BA1516" s="4"/>
      <c r="BB1516" s="4"/>
      <c r="BC1516" s="4"/>
    </row>
    <row r="1517" spans="1:55">
      <c r="A1517" s="278"/>
      <c r="D1517" s="15"/>
      <c r="E1517" s="15"/>
      <c r="F1517" s="15"/>
      <c r="G1517" s="15"/>
      <c r="H1517" s="15"/>
      <c r="I1517" s="15"/>
      <c r="J1517" s="15"/>
      <c r="K1517" s="16"/>
      <c r="L1517" s="15"/>
      <c r="M1517" s="15"/>
      <c r="N1517" s="15"/>
      <c r="O1517" s="15"/>
      <c r="P1517" s="15"/>
      <c r="Q1517" s="15"/>
      <c r="R1517" s="16"/>
      <c r="S1517" s="15"/>
      <c r="U1517" s="1"/>
      <c r="V1517" s="1"/>
      <c r="W1517" s="1"/>
      <c r="X1517" s="1"/>
      <c r="Y1517" s="1"/>
      <c r="Z1517" s="1"/>
      <c r="AA1517" s="1"/>
      <c r="AB1517" s="1"/>
      <c r="AC1517" s="1"/>
      <c r="AD1517" s="1"/>
      <c r="AE1517" s="1"/>
      <c r="AF1517" s="4"/>
      <c r="AG1517" s="4"/>
      <c r="AH1517" s="4"/>
      <c r="AI1517" s="4"/>
      <c r="AL1517" s="4"/>
      <c r="AM1517" s="4"/>
      <c r="AN1517" s="4"/>
      <c r="AO1517" s="4"/>
      <c r="AP1517" s="4"/>
      <c r="AR1517" s="4"/>
      <c r="AS1517" s="125"/>
      <c r="AW1517" s="4"/>
      <c r="AX1517" s="4"/>
      <c r="AY1517" s="4"/>
      <c r="AZ1517" s="4"/>
      <c r="BA1517" s="4"/>
      <c r="BB1517" s="4"/>
      <c r="BC1517" s="4"/>
    </row>
    <row r="1518" spans="1:55">
      <c r="A1518" s="278"/>
      <c r="D1518" s="15"/>
      <c r="E1518" s="15"/>
      <c r="F1518" s="15"/>
      <c r="G1518" s="15"/>
      <c r="H1518" s="15"/>
      <c r="I1518" s="15"/>
      <c r="J1518" s="15"/>
      <c r="K1518" s="16"/>
      <c r="L1518" s="15"/>
      <c r="M1518" s="15"/>
      <c r="N1518" s="15"/>
      <c r="O1518" s="15"/>
      <c r="P1518" s="15"/>
      <c r="Q1518" s="15"/>
      <c r="R1518" s="16"/>
      <c r="S1518" s="15"/>
      <c r="U1518" s="1"/>
      <c r="V1518" s="1"/>
      <c r="W1518" s="1"/>
      <c r="X1518" s="1"/>
      <c r="Y1518" s="1"/>
      <c r="Z1518" s="1"/>
      <c r="AA1518" s="1"/>
      <c r="AB1518" s="1"/>
      <c r="AC1518" s="1"/>
      <c r="AD1518" s="1"/>
      <c r="AE1518" s="1"/>
      <c r="AF1518" s="4"/>
      <c r="AG1518" s="4"/>
      <c r="AH1518" s="4"/>
      <c r="AI1518" s="4"/>
      <c r="AL1518" s="4"/>
      <c r="AM1518" s="4"/>
      <c r="AN1518" s="4"/>
      <c r="AO1518" s="4"/>
      <c r="AP1518" s="4"/>
      <c r="AR1518" s="4"/>
      <c r="AS1518" s="125"/>
      <c r="AW1518" s="4"/>
      <c r="AX1518" s="4"/>
      <c r="AY1518" s="4"/>
      <c r="AZ1518" s="4"/>
      <c r="BA1518" s="4"/>
      <c r="BB1518" s="4"/>
      <c r="BC1518" s="4"/>
    </row>
    <row r="1519" spans="1:55">
      <c r="A1519" s="278"/>
      <c r="D1519" s="15"/>
      <c r="E1519" s="15"/>
      <c r="F1519" s="15"/>
      <c r="G1519" s="15"/>
      <c r="H1519" s="15"/>
      <c r="I1519" s="15"/>
      <c r="J1519" s="15"/>
      <c r="K1519" s="16"/>
      <c r="L1519" s="15"/>
      <c r="M1519" s="15"/>
      <c r="N1519" s="15"/>
      <c r="O1519" s="15"/>
      <c r="P1519" s="15"/>
      <c r="Q1519" s="15"/>
      <c r="R1519" s="16"/>
      <c r="S1519" s="15"/>
      <c r="U1519" s="1"/>
      <c r="V1519" s="1"/>
      <c r="W1519" s="1"/>
      <c r="X1519" s="1"/>
      <c r="Y1519" s="1"/>
      <c r="Z1519" s="1"/>
      <c r="AA1519" s="1"/>
      <c r="AB1519" s="1"/>
      <c r="AC1519" s="1"/>
      <c r="AD1519" s="1"/>
      <c r="AE1519" s="1"/>
      <c r="AF1519" s="4"/>
      <c r="AG1519" s="4"/>
      <c r="AH1519" s="4"/>
      <c r="AI1519" s="4"/>
      <c r="AL1519" s="4"/>
      <c r="AM1519" s="4"/>
      <c r="AN1519" s="4"/>
      <c r="AO1519" s="4"/>
      <c r="AP1519" s="4"/>
      <c r="AR1519" s="4"/>
      <c r="AS1519" s="125"/>
      <c r="AW1519" s="4"/>
      <c r="AX1519" s="4"/>
      <c r="AY1519" s="4"/>
      <c r="AZ1519" s="4"/>
      <c r="BA1519" s="4"/>
      <c r="BB1519" s="4"/>
      <c r="BC1519" s="4"/>
    </row>
    <row r="1520" spans="1:55">
      <c r="A1520" s="278"/>
      <c r="D1520" s="15"/>
      <c r="E1520" s="15"/>
      <c r="F1520" s="15"/>
      <c r="G1520" s="15"/>
      <c r="H1520" s="15"/>
      <c r="I1520" s="15"/>
      <c r="J1520" s="15"/>
      <c r="K1520" s="16"/>
      <c r="L1520" s="15"/>
      <c r="M1520" s="15"/>
      <c r="N1520" s="15"/>
      <c r="O1520" s="15"/>
      <c r="P1520" s="15"/>
      <c r="Q1520" s="15"/>
      <c r="R1520" s="16"/>
      <c r="S1520" s="15"/>
      <c r="U1520" s="1"/>
      <c r="V1520" s="1"/>
      <c r="W1520" s="1"/>
      <c r="X1520" s="1"/>
      <c r="Y1520" s="1"/>
      <c r="Z1520" s="1"/>
      <c r="AA1520" s="1"/>
      <c r="AB1520" s="1"/>
      <c r="AC1520" s="1"/>
      <c r="AD1520" s="1"/>
      <c r="AE1520" s="1"/>
      <c r="AF1520" s="4"/>
      <c r="AG1520" s="4"/>
      <c r="AH1520" s="4"/>
      <c r="AI1520" s="4"/>
      <c r="AL1520" s="4"/>
      <c r="AM1520" s="4"/>
      <c r="AN1520" s="4"/>
      <c r="AO1520" s="4"/>
      <c r="AP1520" s="4"/>
      <c r="AR1520" s="4"/>
      <c r="AS1520" s="125"/>
      <c r="AW1520" s="4"/>
      <c r="AX1520" s="4"/>
      <c r="AY1520" s="4"/>
      <c r="AZ1520" s="4"/>
      <c r="BA1520" s="4"/>
      <c r="BB1520" s="4"/>
      <c r="BC1520" s="4"/>
    </row>
    <row r="1521" spans="1:55">
      <c r="A1521" s="278"/>
      <c r="D1521" s="15"/>
      <c r="E1521" s="15"/>
      <c r="F1521" s="15"/>
      <c r="G1521" s="15"/>
      <c r="H1521" s="15"/>
      <c r="I1521" s="15"/>
      <c r="J1521" s="15"/>
      <c r="K1521" s="16"/>
      <c r="L1521" s="15"/>
      <c r="M1521" s="15"/>
      <c r="N1521" s="15"/>
      <c r="O1521" s="15"/>
      <c r="P1521" s="15"/>
      <c r="Q1521" s="15"/>
      <c r="R1521" s="16"/>
      <c r="S1521" s="15"/>
      <c r="U1521" s="1"/>
      <c r="V1521" s="1"/>
      <c r="W1521" s="1"/>
      <c r="X1521" s="1"/>
      <c r="Y1521" s="1"/>
      <c r="Z1521" s="1"/>
      <c r="AA1521" s="1"/>
      <c r="AB1521" s="1"/>
      <c r="AC1521" s="1"/>
      <c r="AD1521" s="1"/>
      <c r="AE1521" s="1"/>
      <c r="AF1521" s="4"/>
      <c r="AG1521" s="4"/>
      <c r="AH1521" s="4"/>
      <c r="AI1521" s="4"/>
      <c r="AL1521" s="4"/>
      <c r="AM1521" s="4"/>
      <c r="AN1521" s="4"/>
      <c r="AO1521" s="4"/>
      <c r="AP1521" s="4"/>
      <c r="AR1521" s="4"/>
      <c r="AS1521" s="125"/>
      <c r="AW1521" s="4"/>
      <c r="AX1521" s="4"/>
      <c r="AY1521" s="4"/>
      <c r="AZ1521" s="4"/>
      <c r="BA1521" s="4"/>
      <c r="BB1521" s="4"/>
      <c r="BC1521" s="4"/>
    </row>
    <row r="1522" spans="1:55">
      <c r="A1522" s="278"/>
      <c r="D1522" s="15"/>
      <c r="E1522" s="15"/>
      <c r="F1522" s="15"/>
      <c r="G1522" s="15"/>
      <c r="H1522" s="15"/>
      <c r="I1522" s="15"/>
      <c r="J1522" s="15"/>
      <c r="K1522" s="16"/>
      <c r="L1522" s="15"/>
      <c r="M1522" s="15"/>
      <c r="N1522" s="15"/>
      <c r="O1522" s="15"/>
      <c r="P1522" s="15"/>
      <c r="Q1522" s="15"/>
      <c r="R1522" s="16"/>
      <c r="S1522" s="15"/>
      <c r="U1522" s="1"/>
      <c r="V1522" s="1"/>
      <c r="W1522" s="1"/>
      <c r="X1522" s="1"/>
      <c r="Y1522" s="1"/>
      <c r="Z1522" s="1"/>
      <c r="AA1522" s="1"/>
      <c r="AB1522" s="1"/>
      <c r="AC1522" s="1"/>
      <c r="AD1522" s="1"/>
      <c r="AE1522" s="1"/>
      <c r="AF1522" s="4"/>
      <c r="AG1522" s="4"/>
      <c r="AH1522" s="4"/>
      <c r="AI1522" s="4"/>
      <c r="AL1522" s="4"/>
      <c r="AM1522" s="4"/>
      <c r="AN1522" s="4"/>
      <c r="AO1522" s="4"/>
      <c r="AP1522" s="4"/>
      <c r="AR1522" s="4"/>
      <c r="AS1522" s="125"/>
      <c r="AW1522" s="4"/>
      <c r="AX1522" s="4"/>
      <c r="AY1522" s="4"/>
      <c r="AZ1522" s="4"/>
      <c r="BA1522" s="4"/>
      <c r="BB1522" s="4"/>
      <c r="BC1522" s="4"/>
    </row>
    <row r="1523" spans="1:55">
      <c r="A1523" s="278"/>
      <c r="D1523" s="15"/>
      <c r="E1523" s="15"/>
      <c r="F1523" s="15"/>
      <c r="G1523" s="15"/>
      <c r="H1523" s="15"/>
      <c r="I1523" s="15"/>
      <c r="J1523" s="15"/>
      <c r="K1523" s="16"/>
      <c r="L1523" s="15"/>
      <c r="M1523" s="15"/>
      <c r="N1523" s="15"/>
      <c r="O1523" s="15"/>
      <c r="P1523" s="15"/>
      <c r="Q1523" s="15"/>
      <c r="R1523" s="16"/>
      <c r="S1523" s="15"/>
      <c r="U1523" s="1"/>
      <c r="V1523" s="1"/>
      <c r="W1523" s="1"/>
      <c r="X1523" s="1"/>
      <c r="Y1523" s="1"/>
      <c r="Z1523" s="1"/>
      <c r="AA1523" s="1"/>
      <c r="AB1523" s="1"/>
      <c r="AC1523" s="1"/>
      <c r="AD1523" s="1"/>
      <c r="AE1523" s="1"/>
      <c r="AF1523" s="4"/>
      <c r="AG1523" s="4"/>
      <c r="AH1523" s="4"/>
      <c r="AI1523" s="4"/>
      <c r="AL1523" s="4"/>
      <c r="AM1523" s="4"/>
      <c r="AN1523" s="4"/>
      <c r="AO1523" s="4"/>
      <c r="AP1523" s="4"/>
      <c r="AR1523" s="4"/>
      <c r="AS1523" s="125"/>
      <c r="AW1523" s="4"/>
      <c r="AX1523" s="4"/>
      <c r="AY1523" s="4"/>
      <c r="AZ1523" s="4"/>
      <c r="BA1523" s="4"/>
      <c r="BB1523" s="4"/>
      <c r="BC1523" s="4"/>
    </row>
    <row r="1524" spans="1:55">
      <c r="A1524" s="278"/>
      <c r="D1524" s="15"/>
      <c r="E1524" s="15"/>
      <c r="F1524" s="15"/>
      <c r="G1524" s="15"/>
      <c r="H1524" s="15"/>
      <c r="I1524" s="15"/>
      <c r="J1524" s="15"/>
      <c r="K1524" s="16"/>
      <c r="L1524" s="15"/>
      <c r="M1524" s="15"/>
      <c r="N1524" s="15"/>
      <c r="O1524" s="15"/>
      <c r="P1524" s="15"/>
      <c r="Q1524" s="15"/>
      <c r="R1524" s="16"/>
      <c r="S1524" s="15"/>
      <c r="U1524" s="1"/>
      <c r="V1524" s="1"/>
      <c r="W1524" s="1"/>
      <c r="X1524" s="1"/>
      <c r="Y1524" s="1"/>
      <c r="Z1524" s="1"/>
      <c r="AA1524" s="1"/>
      <c r="AB1524" s="1"/>
      <c r="AC1524" s="1"/>
      <c r="AD1524" s="1"/>
      <c r="AE1524" s="1"/>
      <c r="AF1524" s="4"/>
      <c r="AG1524" s="4"/>
      <c r="AH1524" s="4"/>
      <c r="AI1524" s="4"/>
      <c r="AL1524" s="4"/>
      <c r="AM1524" s="4"/>
      <c r="AN1524" s="4"/>
      <c r="AO1524" s="4"/>
      <c r="AP1524" s="4"/>
      <c r="AR1524" s="4"/>
      <c r="AS1524" s="125"/>
      <c r="AW1524" s="4"/>
      <c r="AX1524" s="4"/>
      <c r="AY1524" s="4"/>
      <c r="AZ1524" s="4"/>
      <c r="BA1524" s="4"/>
      <c r="BB1524" s="4"/>
      <c r="BC1524" s="4"/>
    </row>
    <row r="1525" spans="1:55">
      <c r="A1525" s="278"/>
      <c r="D1525" s="15"/>
      <c r="E1525" s="15"/>
      <c r="F1525" s="15"/>
      <c r="G1525" s="15"/>
      <c r="H1525" s="15"/>
      <c r="I1525" s="15"/>
      <c r="J1525" s="15"/>
      <c r="K1525" s="16"/>
      <c r="L1525" s="15"/>
      <c r="M1525" s="15"/>
      <c r="N1525" s="15"/>
      <c r="O1525" s="15"/>
      <c r="P1525" s="15"/>
      <c r="Q1525" s="15"/>
      <c r="R1525" s="16"/>
      <c r="S1525" s="15"/>
      <c r="U1525" s="1"/>
      <c r="V1525" s="1"/>
      <c r="W1525" s="1"/>
      <c r="X1525" s="1"/>
      <c r="Y1525" s="1"/>
      <c r="Z1525" s="1"/>
      <c r="AA1525" s="1"/>
      <c r="AB1525" s="1"/>
      <c r="AC1525" s="1"/>
      <c r="AD1525" s="1"/>
      <c r="AE1525" s="1"/>
      <c r="AF1525" s="4"/>
      <c r="AG1525" s="4"/>
      <c r="AH1525" s="4"/>
      <c r="AI1525" s="4"/>
      <c r="AL1525" s="4"/>
      <c r="AM1525" s="4"/>
      <c r="AN1525" s="4"/>
      <c r="AO1525" s="4"/>
      <c r="AP1525" s="4"/>
      <c r="AR1525" s="4"/>
      <c r="AS1525" s="125"/>
      <c r="AW1525" s="4"/>
      <c r="AX1525" s="4"/>
      <c r="AY1525" s="4"/>
      <c r="AZ1525" s="4"/>
      <c r="BA1525" s="4"/>
      <c r="BB1525" s="4"/>
      <c r="BC1525" s="4"/>
    </row>
    <row r="1526" spans="1:55">
      <c r="A1526" s="278"/>
      <c r="D1526" s="15"/>
      <c r="E1526" s="15"/>
      <c r="F1526" s="15"/>
      <c r="G1526" s="15"/>
      <c r="H1526" s="15"/>
      <c r="I1526" s="15"/>
      <c r="J1526" s="15"/>
      <c r="K1526" s="16"/>
      <c r="L1526" s="15"/>
      <c r="M1526" s="15"/>
      <c r="N1526" s="15"/>
      <c r="O1526" s="15"/>
      <c r="P1526" s="15"/>
      <c r="Q1526" s="15"/>
      <c r="R1526" s="16"/>
      <c r="S1526" s="15"/>
      <c r="U1526" s="1"/>
      <c r="V1526" s="1"/>
      <c r="W1526" s="1"/>
      <c r="X1526" s="1"/>
      <c r="Y1526" s="1"/>
      <c r="Z1526" s="1"/>
      <c r="AA1526" s="1"/>
      <c r="AB1526" s="1"/>
      <c r="AC1526" s="1"/>
      <c r="AD1526" s="1"/>
      <c r="AE1526" s="1"/>
      <c r="AF1526" s="4"/>
      <c r="AG1526" s="4"/>
      <c r="AH1526" s="4"/>
      <c r="AI1526" s="4"/>
      <c r="AL1526" s="4"/>
      <c r="AM1526" s="4"/>
      <c r="AN1526" s="4"/>
      <c r="AO1526" s="4"/>
      <c r="AP1526" s="4"/>
      <c r="AR1526" s="4"/>
      <c r="AS1526" s="125"/>
      <c r="AW1526" s="4"/>
      <c r="AX1526" s="4"/>
      <c r="AY1526" s="4"/>
      <c r="AZ1526" s="4"/>
      <c r="BA1526" s="4"/>
      <c r="BB1526" s="4"/>
      <c r="BC1526" s="4"/>
    </row>
    <row r="1527" spans="1:55">
      <c r="A1527" s="278"/>
      <c r="D1527" s="15"/>
      <c r="E1527" s="15"/>
      <c r="F1527" s="15"/>
      <c r="G1527" s="15"/>
      <c r="H1527" s="15"/>
      <c r="I1527" s="15"/>
      <c r="J1527" s="15"/>
      <c r="K1527" s="16"/>
      <c r="L1527" s="15"/>
      <c r="M1527" s="15"/>
      <c r="N1527" s="15"/>
      <c r="O1527" s="15"/>
      <c r="P1527" s="15"/>
      <c r="Q1527" s="15"/>
      <c r="R1527" s="16"/>
      <c r="S1527" s="15"/>
      <c r="U1527" s="1"/>
      <c r="V1527" s="1"/>
      <c r="W1527" s="1"/>
      <c r="X1527" s="1"/>
      <c r="Y1527" s="1"/>
      <c r="Z1527" s="1"/>
      <c r="AA1527" s="1"/>
      <c r="AB1527" s="1"/>
      <c r="AC1527" s="1"/>
      <c r="AD1527" s="1"/>
      <c r="AE1527" s="1"/>
      <c r="AF1527" s="4"/>
      <c r="AG1527" s="4"/>
      <c r="AH1527" s="4"/>
      <c r="AI1527" s="4"/>
      <c r="AL1527" s="4"/>
      <c r="AM1527" s="4"/>
      <c r="AN1527" s="4"/>
      <c r="AO1527" s="4"/>
      <c r="AP1527" s="4"/>
      <c r="AR1527" s="4"/>
      <c r="AS1527" s="125"/>
      <c r="AW1527" s="4"/>
      <c r="AX1527" s="4"/>
      <c r="AY1527" s="4"/>
      <c r="AZ1527" s="4"/>
      <c r="BA1527" s="4"/>
      <c r="BB1527" s="4"/>
      <c r="BC1527" s="4"/>
    </row>
    <row r="1528" spans="1:55">
      <c r="A1528" s="278"/>
      <c r="D1528" s="15"/>
      <c r="E1528" s="15"/>
      <c r="F1528" s="15"/>
      <c r="G1528" s="15"/>
      <c r="H1528" s="15"/>
      <c r="I1528" s="15"/>
      <c r="J1528" s="15"/>
      <c r="K1528" s="16"/>
      <c r="L1528" s="15"/>
      <c r="M1528" s="15"/>
      <c r="N1528" s="15"/>
      <c r="O1528" s="15"/>
      <c r="P1528" s="15"/>
      <c r="Q1528" s="15"/>
      <c r="R1528" s="16"/>
      <c r="S1528" s="15"/>
      <c r="U1528" s="1"/>
      <c r="V1528" s="1"/>
      <c r="W1528" s="1"/>
      <c r="X1528" s="1"/>
      <c r="Y1528" s="1"/>
      <c r="Z1528" s="1"/>
      <c r="AA1528" s="1"/>
      <c r="AB1528" s="1"/>
      <c r="AC1528" s="1"/>
      <c r="AD1528" s="1"/>
      <c r="AE1528" s="1"/>
      <c r="AF1528" s="4"/>
      <c r="AG1528" s="4"/>
      <c r="AH1528" s="4"/>
      <c r="AI1528" s="4"/>
      <c r="AL1528" s="4"/>
      <c r="AM1528" s="4"/>
      <c r="AN1528" s="4"/>
      <c r="AO1528" s="4"/>
      <c r="AP1528" s="4"/>
      <c r="AR1528" s="4"/>
      <c r="AS1528" s="125"/>
      <c r="AW1528" s="4"/>
      <c r="AX1528" s="4"/>
      <c r="AY1528" s="4"/>
      <c r="AZ1528" s="4"/>
      <c r="BA1528" s="4"/>
      <c r="BB1528" s="4"/>
      <c r="BC1528" s="4"/>
    </row>
    <row r="1529" spans="1:55">
      <c r="A1529" s="278"/>
      <c r="D1529" s="15"/>
      <c r="E1529" s="15"/>
      <c r="F1529" s="15"/>
      <c r="G1529" s="15"/>
      <c r="H1529" s="15"/>
      <c r="I1529" s="15"/>
      <c r="J1529" s="15"/>
      <c r="K1529" s="16"/>
      <c r="L1529" s="15"/>
      <c r="M1529" s="15"/>
      <c r="N1529" s="15"/>
      <c r="O1529" s="15"/>
      <c r="P1529" s="15"/>
      <c r="Q1529" s="15"/>
      <c r="R1529" s="16"/>
      <c r="S1529" s="15"/>
      <c r="U1529" s="1"/>
      <c r="V1529" s="1"/>
      <c r="W1529" s="1"/>
      <c r="X1529" s="1"/>
      <c r="Y1529" s="1"/>
      <c r="Z1529" s="1"/>
      <c r="AA1529" s="1"/>
      <c r="AB1529" s="1"/>
      <c r="AC1529" s="1"/>
      <c r="AD1529" s="1"/>
      <c r="AE1529" s="1"/>
      <c r="AF1529" s="4"/>
      <c r="AG1529" s="4"/>
      <c r="AH1529" s="4"/>
      <c r="AI1529" s="4"/>
      <c r="AL1529" s="4"/>
      <c r="AM1529" s="4"/>
      <c r="AN1529" s="4"/>
      <c r="AO1529" s="4"/>
      <c r="AP1529" s="4"/>
      <c r="AR1529" s="4"/>
      <c r="AS1529" s="125"/>
      <c r="AW1529" s="4"/>
      <c r="AX1529" s="4"/>
      <c r="AY1529" s="4"/>
      <c r="AZ1529" s="4"/>
      <c r="BA1529" s="4"/>
      <c r="BB1529" s="4"/>
      <c r="BC1529" s="4"/>
    </row>
    <row r="1530" spans="1:55">
      <c r="A1530" s="278"/>
      <c r="D1530" s="15"/>
      <c r="E1530" s="15"/>
      <c r="F1530" s="15"/>
      <c r="G1530" s="15"/>
      <c r="H1530" s="15"/>
      <c r="I1530" s="15"/>
      <c r="J1530" s="15"/>
      <c r="K1530" s="16"/>
      <c r="L1530" s="15"/>
      <c r="M1530" s="15"/>
      <c r="N1530" s="15"/>
      <c r="O1530" s="15"/>
      <c r="P1530" s="15"/>
      <c r="Q1530" s="15"/>
      <c r="R1530" s="16"/>
      <c r="S1530" s="15"/>
      <c r="U1530" s="1"/>
      <c r="V1530" s="1"/>
      <c r="W1530" s="1"/>
      <c r="X1530" s="1"/>
      <c r="Y1530" s="1"/>
      <c r="Z1530" s="1"/>
      <c r="AA1530" s="1"/>
      <c r="AB1530" s="1"/>
      <c r="AC1530" s="1"/>
      <c r="AD1530" s="1"/>
      <c r="AE1530" s="1"/>
      <c r="AF1530" s="4"/>
      <c r="AG1530" s="4"/>
      <c r="AH1530" s="4"/>
      <c r="AI1530" s="4"/>
      <c r="AL1530" s="4"/>
      <c r="AM1530" s="4"/>
      <c r="AN1530" s="4"/>
      <c r="AO1530" s="4"/>
      <c r="AP1530" s="4"/>
      <c r="AR1530" s="4"/>
      <c r="AS1530" s="125"/>
      <c r="AW1530" s="4"/>
      <c r="AX1530" s="4"/>
      <c r="AY1530" s="4"/>
      <c r="AZ1530" s="4"/>
      <c r="BA1530" s="4"/>
      <c r="BB1530" s="4"/>
      <c r="BC1530" s="4"/>
    </row>
    <row r="1531" spans="1:55">
      <c r="A1531" s="278"/>
      <c r="D1531" s="15"/>
      <c r="E1531" s="15"/>
      <c r="F1531" s="15"/>
      <c r="G1531" s="15"/>
      <c r="H1531" s="15"/>
      <c r="I1531" s="15"/>
      <c r="J1531" s="15"/>
      <c r="K1531" s="16"/>
      <c r="L1531" s="15"/>
      <c r="M1531" s="15"/>
      <c r="N1531" s="15"/>
      <c r="O1531" s="15"/>
      <c r="P1531" s="15"/>
      <c r="Q1531" s="15"/>
      <c r="R1531" s="16"/>
      <c r="S1531" s="15"/>
      <c r="U1531" s="1"/>
      <c r="V1531" s="1"/>
      <c r="W1531" s="1"/>
      <c r="X1531" s="1"/>
      <c r="Y1531" s="1"/>
      <c r="Z1531" s="1"/>
      <c r="AA1531" s="1"/>
      <c r="AB1531" s="1"/>
      <c r="AC1531" s="1"/>
      <c r="AD1531" s="1"/>
      <c r="AE1531" s="1"/>
      <c r="AF1531" s="4"/>
      <c r="AG1531" s="4"/>
      <c r="AH1531" s="4"/>
      <c r="AI1531" s="4"/>
      <c r="AL1531" s="4"/>
      <c r="AM1531" s="4"/>
      <c r="AN1531" s="4"/>
      <c r="AO1531" s="4"/>
      <c r="AP1531" s="4"/>
      <c r="AR1531" s="4"/>
      <c r="AS1531" s="125"/>
      <c r="AW1531" s="4"/>
      <c r="AX1531" s="4"/>
      <c r="AY1531" s="4"/>
      <c r="AZ1531" s="4"/>
      <c r="BA1531" s="4"/>
      <c r="BB1531" s="4"/>
      <c r="BC1531" s="4"/>
    </row>
    <row r="1532" spans="1:55">
      <c r="A1532" s="278"/>
      <c r="D1532" s="15"/>
      <c r="E1532" s="15"/>
      <c r="F1532" s="15"/>
      <c r="G1532" s="15"/>
      <c r="H1532" s="15"/>
      <c r="I1532" s="15"/>
      <c r="J1532" s="15"/>
      <c r="K1532" s="16"/>
      <c r="L1532" s="15"/>
      <c r="M1532" s="15"/>
      <c r="N1532" s="15"/>
      <c r="O1532" s="15"/>
      <c r="P1532" s="15"/>
      <c r="Q1532" s="15"/>
      <c r="R1532" s="16"/>
      <c r="S1532" s="15"/>
      <c r="U1532" s="1"/>
      <c r="V1532" s="1"/>
      <c r="W1532" s="1"/>
      <c r="X1532" s="1"/>
      <c r="Y1532" s="1"/>
      <c r="Z1532" s="1"/>
      <c r="AA1532" s="1"/>
      <c r="AB1532" s="1"/>
      <c r="AC1532" s="1"/>
      <c r="AD1532" s="1"/>
      <c r="AE1532" s="1"/>
      <c r="AF1532" s="4"/>
      <c r="AG1532" s="4"/>
      <c r="AH1532" s="4"/>
      <c r="AI1532" s="4"/>
      <c r="AL1532" s="4"/>
      <c r="AM1532" s="4"/>
      <c r="AN1532" s="4"/>
      <c r="AO1532" s="4"/>
      <c r="AP1532" s="4"/>
      <c r="AR1532" s="4"/>
      <c r="AS1532" s="125"/>
      <c r="AW1532" s="4"/>
      <c r="AX1532" s="4"/>
      <c r="AY1532" s="4"/>
      <c r="AZ1532" s="4"/>
      <c r="BA1532" s="4"/>
      <c r="BB1532" s="4"/>
      <c r="BC1532" s="4"/>
    </row>
    <row r="1533" spans="1:55">
      <c r="A1533" s="278"/>
      <c r="D1533" s="15"/>
      <c r="E1533" s="15"/>
      <c r="F1533" s="15"/>
      <c r="G1533" s="15"/>
      <c r="H1533" s="15"/>
      <c r="I1533" s="15"/>
      <c r="J1533" s="15"/>
      <c r="K1533" s="16"/>
      <c r="L1533" s="15"/>
      <c r="M1533" s="15"/>
      <c r="N1533" s="15"/>
      <c r="O1533" s="15"/>
      <c r="P1533" s="15"/>
      <c r="Q1533" s="15"/>
      <c r="R1533" s="16"/>
      <c r="S1533" s="15"/>
      <c r="U1533" s="1"/>
      <c r="V1533" s="1"/>
      <c r="W1533" s="1"/>
      <c r="X1533" s="1"/>
      <c r="Y1533" s="1"/>
      <c r="Z1533" s="1"/>
      <c r="AA1533" s="1"/>
      <c r="AB1533" s="1"/>
      <c r="AC1533" s="1"/>
      <c r="AD1533" s="1"/>
      <c r="AE1533" s="1"/>
      <c r="AF1533" s="4"/>
      <c r="AG1533" s="4"/>
      <c r="AH1533" s="4"/>
      <c r="AI1533" s="4"/>
      <c r="AL1533" s="4"/>
      <c r="AM1533" s="4"/>
      <c r="AN1533" s="4"/>
      <c r="AO1533" s="4"/>
      <c r="AP1533" s="4"/>
      <c r="AR1533" s="4"/>
      <c r="AS1533" s="125"/>
      <c r="AW1533" s="4"/>
      <c r="AX1533" s="4"/>
      <c r="AY1533" s="4"/>
      <c r="AZ1533" s="4"/>
      <c r="BA1533" s="4"/>
      <c r="BB1533" s="4"/>
      <c r="BC1533" s="4"/>
    </row>
    <row r="1534" spans="1:55">
      <c r="A1534" s="278"/>
      <c r="D1534" s="15"/>
      <c r="E1534" s="15"/>
      <c r="F1534" s="15"/>
      <c r="G1534" s="15"/>
      <c r="H1534" s="15"/>
      <c r="I1534" s="15"/>
      <c r="J1534" s="15"/>
      <c r="K1534" s="16"/>
      <c r="L1534" s="15"/>
      <c r="M1534" s="15"/>
      <c r="N1534" s="15"/>
      <c r="O1534" s="15"/>
      <c r="P1534" s="15"/>
      <c r="Q1534" s="15"/>
      <c r="R1534" s="16"/>
      <c r="S1534" s="15"/>
      <c r="U1534" s="1"/>
      <c r="V1534" s="1"/>
      <c r="W1534" s="1"/>
      <c r="X1534" s="1"/>
      <c r="Y1534" s="1"/>
      <c r="Z1534" s="1"/>
      <c r="AA1534" s="1"/>
      <c r="AB1534" s="1"/>
      <c r="AC1534" s="1"/>
      <c r="AD1534" s="1"/>
      <c r="AE1534" s="1"/>
      <c r="AF1534" s="4"/>
      <c r="AG1534" s="4"/>
      <c r="AH1534" s="4"/>
      <c r="AI1534" s="4"/>
      <c r="AL1534" s="4"/>
      <c r="AM1534" s="4"/>
      <c r="AN1534" s="4"/>
      <c r="AO1534" s="4"/>
      <c r="AP1534" s="4"/>
      <c r="AR1534" s="4"/>
      <c r="AS1534" s="125"/>
      <c r="AW1534" s="4"/>
      <c r="AX1534" s="4"/>
      <c r="AY1534" s="4"/>
      <c r="AZ1534" s="4"/>
      <c r="BA1534" s="4"/>
      <c r="BB1534" s="4"/>
      <c r="BC1534" s="4"/>
    </row>
    <row r="1535" spans="1:55">
      <c r="A1535" s="278"/>
      <c r="D1535" s="15"/>
      <c r="E1535" s="15"/>
      <c r="F1535" s="15"/>
      <c r="G1535" s="15"/>
      <c r="H1535" s="15"/>
      <c r="I1535" s="15"/>
      <c r="J1535" s="15"/>
      <c r="K1535" s="16"/>
      <c r="L1535" s="15"/>
      <c r="M1535" s="15"/>
      <c r="N1535" s="15"/>
      <c r="O1535" s="15"/>
      <c r="P1535" s="15"/>
      <c r="Q1535" s="15"/>
      <c r="R1535" s="16"/>
      <c r="S1535" s="15"/>
      <c r="U1535" s="1"/>
      <c r="V1535" s="1"/>
      <c r="W1535" s="1"/>
      <c r="X1535" s="1"/>
      <c r="Y1535" s="1"/>
      <c r="Z1535" s="1"/>
      <c r="AA1535" s="1"/>
      <c r="AB1535" s="1"/>
      <c r="AC1535" s="1"/>
      <c r="AD1535" s="1"/>
      <c r="AE1535" s="1"/>
      <c r="AF1535" s="4"/>
      <c r="AG1535" s="4"/>
      <c r="AH1535" s="4"/>
      <c r="AI1535" s="4"/>
      <c r="AL1535" s="4"/>
      <c r="AM1535" s="4"/>
      <c r="AN1535" s="4"/>
      <c r="AO1535" s="4"/>
      <c r="AP1535" s="4"/>
      <c r="AR1535" s="4"/>
      <c r="AS1535" s="125"/>
      <c r="AW1535" s="4"/>
      <c r="AX1535" s="4"/>
      <c r="AY1535" s="4"/>
      <c r="AZ1535" s="4"/>
      <c r="BA1535" s="4"/>
      <c r="BB1535" s="4"/>
      <c r="BC1535" s="4"/>
    </row>
    <row r="1536" spans="1:55">
      <c r="A1536" s="278"/>
      <c r="D1536" s="15"/>
      <c r="E1536" s="15"/>
      <c r="F1536" s="15"/>
      <c r="G1536" s="15"/>
      <c r="H1536" s="15"/>
      <c r="I1536" s="15"/>
      <c r="J1536" s="15"/>
      <c r="K1536" s="16"/>
      <c r="L1536" s="15"/>
      <c r="M1536" s="15"/>
      <c r="N1536" s="15"/>
      <c r="O1536" s="15"/>
      <c r="P1536" s="15"/>
      <c r="Q1536" s="15"/>
      <c r="R1536" s="16"/>
      <c r="S1536" s="15"/>
      <c r="U1536" s="1"/>
      <c r="V1536" s="1"/>
      <c r="W1536" s="1"/>
      <c r="X1536" s="1"/>
      <c r="Y1536" s="1"/>
      <c r="Z1536" s="1"/>
      <c r="AA1536" s="1"/>
      <c r="AB1536" s="1"/>
      <c r="AC1536" s="1"/>
      <c r="AD1536" s="1"/>
      <c r="AE1536" s="1"/>
      <c r="AF1536" s="4"/>
      <c r="AG1536" s="4"/>
      <c r="AH1536" s="4"/>
      <c r="AI1536" s="4"/>
      <c r="AL1536" s="4"/>
      <c r="AM1536" s="4"/>
      <c r="AN1536" s="4"/>
      <c r="AO1536" s="4"/>
      <c r="AP1536" s="4"/>
      <c r="AR1536" s="4"/>
      <c r="AS1536" s="125"/>
      <c r="AW1536" s="4"/>
      <c r="AX1536" s="4"/>
      <c r="AY1536" s="4"/>
      <c r="AZ1536" s="4"/>
      <c r="BA1536" s="4"/>
      <c r="BB1536" s="4"/>
      <c r="BC1536" s="4"/>
    </row>
    <row r="1537" spans="1:55">
      <c r="A1537" s="278"/>
      <c r="D1537" s="15"/>
      <c r="E1537" s="15"/>
      <c r="F1537" s="15"/>
      <c r="G1537" s="15"/>
      <c r="H1537" s="15"/>
      <c r="I1537" s="15"/>
      <c r="J1537" s="15"/>
      <c r="K1537" s="16"/>
      <c r="L1537" s="15"/>
      <c r="M1537" s="15"/>
      <c r="N1537" s="15"/>
      <c r="O1537" s="15"/>
      <c r="P1537" s="15"/>
      <c r="Q1537" s="15"/>
      <c r="R1537" s="16"/>
      <c r="S1537" s="15"/>
      <c r="U1537" s="1"/>
      <c r="V1537" s="1"/>
      <c r="W1537" s="1"/>
      <c r="X1537" s="1"/>
      <c r="Y1537" s="1"/>
      <c r="Z1537" s="1"/>
      <c r="AA1537" s="1"/>
      <c r="AB1537" s="1"/>
      <c r="AC1537" s="1"/>
      <c r="AD1537" s="1"/>
      <c r="AE1537" s="1"/>
      <c r="AF1537" s="4"/>
      <c r="AG1537" s="4"/>
      <c r="AH1537" s="4"/>
      <c r="AI1537" s="4"/>
      <c r="AL1537" s="4"/>
      <c r="AM1537" s="4"/>
      <c r="AN1537" s="4"/>
      <c r="AO1537" s="4"/>
      <c r="AP1537" s="4"/>
      <c r="AR1537" s="4"/>
      <c r="AS1537" s="125"/>
      <c r="AW1537" s="4"/>
      <c r="AX1537" s="4"/>
      <c r="AY1537" s="4"/>
      <c r="AZ1537" s="4"/>
      <c r="BA1537" s="4"/>
      <c r="BB1537" s="4"/>
      <c r="BC1537" s="4"/>
    </row>
    <row r="1538" spans="1:55">
      <c r="A1538" s="278"/>
      <c r="D1538" s="15"/>
      <c r="E1538" s="15"/>
      <c r="F1538" s="15"/>
      <c r="G1538" s="15"/>
      <c r="H1538" s="15"/>
      <c r="I1538" s="15"/>
      <c r="J1538" s="15"/>
      <c r="K1538" s="16"/>
      <c r="L1538" s="15"/>
      <c r="M1538" s="15"/>
      <c r="N1538" s="15"/>
      <c r="O1538" s="15"/>
      <c r="P1538" s="15"/>
      <c r="Q1538" s="15"/>
      <c r="R1538" s="16"/>
      <c r="S1538" s="15"/>
      <c r="U1538" s="1"/>
      <c r="V1538" s="1"/>
      <c r="W1538" s="1"/>
      <c r="X1538" s="1"/>
      <c r="Y1538" s="1"/>
      <c r="Z1538" s="1"/>
      <c r="AA1538" s="1"/>
      <c r="AB1538" s="1"/>
      <c r="AC1538" s="1"/>
      <c r="AD1538" s="1"/>
      <c r="AE1538" s="1"/>
      <c r="AF1538" s="4"/>
      <c r="AG1538" s="4"/>
      <c r="AH1538" s="4"/>
      <c r="AI1538" s="4"/>
      <c r="AL1538" s="4"/>
      <c r="AM1538" s="4"/>
      <c r="AN1538" s="4"/>
      <c r="AO1538" s="4"/>
      <c r="AP1538" s="4"/>
      <c r="AR1538" s="4"/>
      <c r="AS1538" s="125"/>
      <c r="AW1538" s="4"/>
      <c r="AX1538" s="4"/>
      <c r="AY1538" s="4"/>
      <c r="AZ1538" s="4"/>
      <c r="BA1538" s="4"/>
      <c r="BB1538" s="4"/>
      <c r="BC1538" s="4"/>
    </row>
    <row r="1539" spans="1:55">
      <c r="A1539" s="278"/>
      <c r="D1539" s="15"/>
      <c r="E1539" s="15"/>
      <c r="F1539" s="15"/>
      <c r="G1539" s="15"/>
      <c r="H1539" s="15"/>
      <c r="I1539" s="15"/>
      <c r="J1539" s="15"/>
      <c r="K1539" s="16"/>
      <c r="L1539" s="15"/>
      <c r="M1539" s="15"/>
      <c r="N1539" s="15"/>
      <c r="O1539" s="15"/>
      <c r="P1539" s="15"/>
      <c r="Q1539" s="15"/>
      <c r="R1539" s="16"/>
      <c r="S1539" s="15"/>
      <c r="U1539" s="1"/>
      <c r="V1539" s="1"/>
      <c r="W1539" s="1"/>
      <c r="X1539" s="1"/>
      <c r="Y1539" s="1"/>
      <c r="Z1539" s="1"/>
      <c r="AA1539" s="1"/>
      <c r="AB1539" s="1"/>
      <c r="AC1539" s="1"/>
      <c r="AD1539" s="1"/>
      <c r="AE1539" s="1"/>
      <c r="AF1539" s="4"/>
      <c r="AG1539" s="4"/>
      <c r="AH1539" s="4"/>
      <c r="AI1539" s="4"/>
      <c r="AL1539" s="4"/>
      <c r="AM1539" s="4"/>
      <c r="AN1539" s="4"/>
      <c r="AO1539" s="4"/>
      <c r="AP1539" s="4"/>
      <c r="AR1539" s="4"/>
      <c r="AS1539" s="125"/>
      <c r="AW1539" s="4"/>
      <c r="AX1539" s="4"/>
      <c r="AY1539" s="4"/>
      <c r="AZ1539" s="4"/>
      <c r="BA1539" s="4"/>
      <c r="BB1539" s="4"/>
      <c r="BC1539" s="4"/>
    </row>
    <row r="1540" spans="1:55">
      <c r="A1540" s="278"/>
      <c r="D1540" s="15"/>
      <c r="E1540" s="15"/>
      <c r="F1540" s="15"/>
      <c r="G1540" s="15"/>
      <c r="H1540" s="15"/>
      <c r="I1540" s="15"/>
      <c r="J1540" s="15"/>
      <c r="K1540" s="16"/>
      <c r="L1540" s="15"/>
      <c r="M1540" s="15"/>
      <c r="N1540" s="15"/>
      <c r="O1540" s="15"/>
      <c r="P1540" s="15"/>
      <c r="Q1540" s="15"/>
      <c r="R1540" s="16"/>
      <c r="S1540" s="15"/>
      <c r="U1540" s="1"/>
      <c r="V1540" s="1"/>
      <c r="W1540" s="1"/>
      <c r="X1540" s="1"/>
      <c r="Y1540" s="1"/>
      <c r="Z1540" s="1"/>
      <c r="AA1540" s="1"/>
      <c r="AB1540" s="1"/>
      <c r="AC1540" s="1"/>
      <c r="AD1540" s="1"/>
      <c r="AE1540" s="1"/>
      <c r="AF1540" s="4"/>
      <c r="AG1540" s="4"/>
      <c r="AH1540" s="4"/>
      <c r="AI1540" s="4"/>
      <c r="AL1540" s="4"/>
      <c r="AM1540" s="4"/>
      <c r="AN1540" s="4"/>
      <c r="AO1540" s="4"/>
      <c r="AP1540" s="4"/>
      <c r="AR1540" s="4"/>
      <c r="AS1540" s="125"/>
      <c r="AW1540" s="4"/>
      <c r="AX1540" s="4"/>
      <c r="AY1540" s="4"/>
      <c r="AZ1540" s="4"/>
      <c r="BA1540" s="4"/>
      <c r="BB1540" s="4"/>
      <c r="BC1540" s="4"/>
    </row>
    <row r="1541" spans="1:55">
      <c r="A1541" s="278"/>
      <c r="D1541" s="15"/>
      <c r="E1541" s="15"/>
      <c r="F1541" s="15"/>
      <c r="G1541" s="15"/>
      <c r="H1541" s="15"/>
      <c r="I1541" s="15"/>
      <c r="J1541" s="15"/>
      <c r="K1541" s="16"/>
      <c r="L1541" s="15"/>
      <c r="M1541" s="15"/>
      <c r="N1541" s="15"/>
      <c r="O1541" s="15"/>
      <c r="P1541" s="15"/>
      <c r="Q1541" s="15"/>
      <c r="R1541" s="16"/>
      <c r="S1541" s="15"/>
      <c r="U1541" s="1"/>
      <c r="V1541" s="1"/>
      <c r="W1541" s="1"/>
      <c r="X1541" s="1"/>
      <c r="Y1541" s="1"/>
      <c r="Z1541" s="1"/>
      <c r="AA1541" s="1"/>
      <c r="AB1541" s="1"/>
      <c r="AC1541" s="1"/>
      <c r="AD1541" s="1"/>
      <c r="AE1541" s="1"/>
      <c r="AF1541" s="4"/>
      <c r="AG1541" s="4"/>
      <c r="AH1541" s="4"/>
      <c r="AI1541" s="4"/>
      <c r="AL1541" s="4"/>
      <c r="AM1541" s="4"/>
      <c r="AN1541" s="4"/>
      <c r="AO1541" s="4"/>
      <c r="AP1541" s="4"/>
      <c r="AR1541" s="4"/>
      <c r="AS1541" s="125"/>
      <c r="AW1541" s="4"/>
      <c r="AX1541" s="4"/>
      <c r="AY1541" s="4"/>
      <c r="AZ1541" s="4"/>
      <c r="BA1541" s="4"/>
      <c r="BB1541" s="4"/>
      <c r="BC1541" s="4"/>
    </row>
    <row r="1542" spans="1:55">
      <c r="A1542" s="278"/>
      <c r="D1542" s="15"/>
      <c r="E1542" s="15"/>
      <c r="F1542" s="15"/>
      <c r="G1542" s="15"/>
      <c r="H1542" s="15"/>
      <c r="I1542" s="15"/>
      <c r="J1542" s="15"/>
      <c r="K1542" s="16"/>
      <c r="L1542" s="15"/>
      <c r="M1542" s="15"/>
      <c r="N1542" s="15"/>
      <c r="O1542" s="15"/>
      <c r="P1542" s="15"/>
      <c r="Q1542" s="15"/>
      <c r="R1542" s="16"/>
      <c r="S1542" s="15"/>
      <c r="U1542" s="1"/>
      <c r="V1542" s="1"/>
      <c r="W1542" s="1"/>
      <c r="X1542" s="1"/>
      <c r="Y1542" s="1"/>
      <c r="Z1542" s="1"/>
      <c r="AA1542" s="1"/>
      <c r="AB1542" s="1"/>
      <c r="AC1542" s="1"/>
      <c r="AD1542" s="1"/>
      <c r="AE1542" s="1"/>
      <c r="AF1542" s="4"/>
      <c r="AG1542" s="4"/>
      <c r="AH1542" s="4"/>
      <c r="AI1542" s="4"/>
      <c r="AL1542" s="4"/>
      <c r="AM1542" s="4"/>
      <c r="AN1542" s="4"/>
      <c r="AO1542" s="4"/>
      <c r="AP1542" s="4"/>
      <c r="AR1542" s="4"/>
      <c r="AS1542" s="125"/>
      <c r="AW1542" s="4"/>
      <c r="AX1542" s="4"/>
      <c r="AY1542" s="4"/>
      <c r="AZ1542" s="4"/>
      <c r="BA1542" s="4"/>
      <c r="BB1542" s="4"/>
      <c r="BC1542" s="4"/>
    </row>
    <row r="1543" spans="1:55">
      <c r="A1543" s="278"/>
      <c r="D1543" s="15"/>
      <c r="E1543" s="15"/>
      <c r="F1543" s="15"/>
      <c r="G1543" s="15"/>
      <c r="H1543" s="15"/>
      <c r="I1543" s="15"/>
      <c r="J1543" s="15"/>
      <c r="K1543" s="16"/>
      <c r="L1543" s="15"/>
      <c r="M1543" s="15"/>
      <c r="N1543" s="15"/>
      <c r="O1543" s="15"/>
      <c r="P1543" s="15"/>
      <c r="Q1543" s="15"/>
      <c r="R1543" s="16"/>
      <c r="S1543" s="15"/>
      <c r="U1543" s="1"/>
      <c r="V1543" s="1"/>
      <c r="W1543" s="1"/>
      <c r="X1543" s="1"/>
      <c r="Y1543" s="1"/>
      <c r="Z1543" s="1"/>
      <c r="AA1543" s="1"/>
      <c r="AB1543" s="1"/>
      <c r="AC1543" s="1"/>
      <c r="AD1543" s="1"/>
      <c r="AE1543" s="1"/>
      <c r="AF1543" s="4"/>
      <c r="AG1543" s="4"/>
      <c r="AH1543" s="4"/>
      <c r="AI1543" s="4"/>
      <c r="AL1543" s="4"/>
      <c r="AM1543" s="4"/>
      <c r="AN1543" s="4"/>
      <c r="AO1543" s="4"/>
      <c r="AP1543" s="4"/>
      <c r="AR1543" s="4"/>
      <c r="AS1543" s="125"/>
      <c r="AW1543" s="4"/>
      <c r="AX1543" s="4"/>
      <c r="AY1543" s="4"/>
      <c r="AZ1543" s="4"/>
      <c r="BA1543" s="4"/>
      <c r="BB1543" s="4"/>
      <c r="BC1543" s="4"/>
    </row>
    <row r="1544" spans="1:55">
      <c r="A1544" s="278"/>
      <c r="D1544" s="15"/>
      <c r="E1544" s="15"/>
      <c r="F1544" s="15"/>
      <c r="G1544" s="15"/>
      <c r="H1544" s="15"/>
      <c r="I1544" s="15"/>
      <c r="J1544" s="15"/>
      <c r="K1544" s="16"/>
      <c r="L1544" s="15"/>
      <c r="M1544" s="15"/>
      <c r="N1544" s="15"/>
      <c r="O1544" s="15"/>
      <c r="P1544" s="15"/>
      <c r="Q1544" s="15"/>
      <c r="R1544" s="16"/>
      <c r="S1544" s="15"/>
      <c r="U1544" s="1"/>
      <c r="V1544" s="1"/>
      <c r="W1544" s="1"/>
      <c r="X1544" s="1"/>
      <c r="Y1544" s="1"/>
      <c r="Z1544" s="1"/>
      <c r="AA1544" s="1"/>
      <c r="AB1544" s="1"/>
      <c r="AC1544" s="1"/>
      <c r="AD1544" s="1"/>
      <c r="AE1544" s="1"/>
      <c r="AF1544" s="4"/>
      <c r="AG1544" s="4"/>
      <c r="AH1544" s="4"/>
      <c r="AI1544" s="4"/>
      <c r="AL1544" s="4"/>
      <c r="AM1544" s="4"/>
      <c r="AN1544" s="4"/>
      <c r="AO1544" s="4"/>
      <c r="AP1544" s="4"/>
      <c r="AR1544" s="4"/>
      <c r="AS1544" s="125"/>
      <c r="AW1544" s="4"/>
      <c r="AX1544" s="4"/>
      <c r="AY1544" s="4"/>
      <c r="AZ1544" s="4"/>
      <c r="BA1544" s="4"/>
      <c r="BB1544" s="4"/>
      <c r="BC1544" s="4"/>
    </row>
    <row r="1545" spans="1:55">
      <c r="A1545" s="278"/>
      <c r="D1545" s="15"/>
      <c r="E1545" s="15"/>
      <c r="F1545" s="15"/>
      <c r="G1545" s="15"/>
      <c r="H1545" s="15"/>
      <c r="I1545" s="15"/>
      <c r="J1545" s="15"/>
      <c r="K1545" s="16"/>
      <c r="L1545" s="15"/>
      <c r="M1545" s="15"/>
      <c r="N1545" s="15"/>
      <c r="O1545" s="15"/>
      <c r="P1545" s="15"/>
      <c r="Q1545" s="15"/>
      <c r="R1545" s="16"/>
      <c r="S1545" s="15"/>
      <c r="U1545" s="1"/>
      <c r="V1545" s="1"/>
      <c r="W1545" s="1"/>
      <c r="X1545" s="1"/>
      <c r="Y1545" s="1"/>
      <c r="Z1545" s="1"/>
      <c r="AA1545" s="1"/>
      <c r="AB1545" s="1"/>
      <c r="AC1545" s="1"/>
      <c r="AD1545" s="1"/>
      <c r="AE1545" s="1"/>
      <c r="AF1545" s="4"/>
      <c r="AG1545" s="4"/>
      <c r="AH1545" s="4"/>
      <c r="AI1545" s="4"/>
      <c r="AL1545" s="4"/>
      <c r="AM1545" s="4"/>
      <c r="AN1545" s="4"/>
      <c r="AO1545" s="4"/>
      <c r="AP1545" s="4"/>
      <c r="AR1545" s="4"/>
      <c r="AS1545" s="125"/>
      <c r="AW1545" s="4"/>
      <c r="AX1545" s="4"/>
      <c r="AY1545" s="4"/>
      <c r="AZ1545" s="4"/>
      <c r="BA1545" s="4"/>
      <c r="BB1545" s="4"/>
      <c r="BC1545" s="4"/>
    </row>
    <row r="1546" spans="1:55">
      <c r="A1546" s="278"/>
      <c r="D1546" s="15"/>
      <c r="E1546" s="15"/>
      <c r="F1546" s="15"/>
      <c r="G1546" s="15"/>
      <c r="H1546" s="15"/>
      <c r="I1546" s="15"/>
      <c r="J1546" s="15"/>
      <c r="K1546" s="16"/>
      <c r="L1546" s="15"/>
      <c r="M1546" s="15"/>
      <c r="N1546" s="15"/>
      <c r="O1546" s="15"/>
      <c r="P1546" s="15"/>
      <c r="Q1546" s="15"/>
      <c r="R1546" s="16"/>
      <c r="S1546" s="15"/>
      <c r="U1546" s="1"/>
      <c r="V1546" s="1"/>
      <c r="W1546" s="1"/>
      <c r="X1546" s="1"/>
      <c r="Y1546" s="1"/>
      <c r="Z1546" s="1"/>
      <c r="AA1546" s="1"/>
      <c r="AB1546" s="1"/>
      <c r="AC1546" s="1"/>
      <c r="AD1546" s="1"/>
      <c r="AE1546" s="1"/>
      <c r="AF1546" s="4"/>
      <c r="AG1546" s="4"/>
      <c r="AH1546" s="4"/>
      <c r="AI1546" s="4"/>
      <c r="AL1546" s="4"/>
      <c r="AM1546" s="4"/>
      <c r="AN1546" s="4"/>
      <c r="AO1546" s="4"/>
      <c r="AP1546" s="4"/>
      <c r="AR1546" s="4"/>
      <c r="AS1546" s="125"/>
      <c r="AW1546" s="4"/>
      <c r="AX1546" s="4"/>
      <c r="AY1546" s="4"/>
      <c r="AZ1546" s="4"/>
      <c r="BA1546" s="4"/>
      <c r="BB1546" s="4"/>
      <c r="BC1546" s="4"/>
    </row>
    <row r="1547" spans="1:55">
      <c r="A1547" s="278"/>
      <c r="D1547" s="15"/>
      <c r="E1547" s="15"/>
      <c r="F1547" s="15"/>
      <c r="G1547" s="15"/>
      <c r="H1547" s="15"/>
      <c r="I1547" s="15"/>
      <c r="J1547" s="15"/>
      <c r="K1547" s="16"/>
      <c r="L1547" s="15"/>
      <c r="M1547" s="15"/>
      <c r="N1547" s="15"/>
      <c r="O1547" s="15"/>
      <c r="P1547" s="15"/>
      <c r="Q1547" s="15"/>
      <c r="R1547" s="16"/>
      <c r="S1547" s="15"/>
      <c r="U1547" s="1"/>
      <c r="V1547" s="1"/>
      <c r="W1547" s="1"/>
      <c r="X1547" s="1"/>
      <c r="Y1547" s="1"/>
      <c r="Z1547" s="1"/>
      <c r="AA1547" s="1"/>
      <c r="AB1547" s="1"/>
      <c r="AC1547" s="1"/>
      <c r="AD1547" s="1"/>
      <c r="AE1547" s="1"/>
      <c r="AF1547" s="4"/>
      <c r="AG1547" s="4"/>
      <c r="AH1547" s="4"/>
      <c r="AI1547" s="4"/>
      <c r="AL1547" s="4"/>
      <c r="AM1547" s="4"/>
      <c r="AN1547" s="4"/>
      <c r="AO1547" s="4"/>
      <c r="AP1547" s="4"/>
      <c r="AR1547" s="4"/>
      <c r="AS1547" s="125"/>
      <c r="AW1547" s="4"/>
      <c r="AX1547" s="4"/>
      <c r="AY1547" s="4"/>
      <c r="AZ1547" s="4"/>
      <c r="BA1547" s="4"/>
      <c r="BB1547" s="4"/>
      <c r="BC1547" s="4"/>
    </row>
    <row r="1548" spans="1:55">
      <c r="A1548" s="278"/>
      <c r="D1548" s="15"/>
      <c r="E1548" s="15"/>
      <c r="F1548" s="15"/>
      <c r="G1548" s="15"/>
      <c r="H1548" s="15"/>
      <c r="I1548" s="15"/>
      <c r="J1548" s="15"/>
      <c r="K1548" s="16"/>
      <c r="L1548" s="15"/>
      <c r="M1548" s="15"/>
      <c r="N1548" s="15"/>
      <c r="O1548" s="15"/>
      <c r="P1548" s="15"/>
      <c r="Q1548" s="15"/>
      <c r="R1548" s="16"/>
      <c r="S1548" s="15"/>
      <c r="U1548" s="1"/>
      <c r="V1548" s="1"/>
      <c r="W1548" s="1"/>
      <c r="X1548" s="1"/>
      <c r="Y1548" s="1"/>
      <c r="Z1548" s="1"/>
      <c r="AA1548" s="1"/>
      <c r="AB1548" s="1"/>
      <c r="AC1548" s="1"/>
      <c r="AD1548" s="1"/>
      <c r="AE1548" s="1"/>
      <c r="AF1548" s="4"/>
      <c r="AG1548" s="4"/>
      <c r="AH1548" s="4"/>
      <c r="AI1548" s="4"/>
      <c r="AL1548" s="4"/>
      <c r="AM1548" s="4"/>
      <c r="AN1548" s="4"/>
      <c r="AO1548" s="4"/>
      <c r="AP1548" s="4"/>
      <c r="AR1548" s="4"/>
      <c r="AS1548" s="125"/>
      <c r="AW1548" s="4"/>
      <c r="AX1548" s="4"/>
      <c r="AY1548" s="4"/>
      <c r="AZ1548" s="4"/>
      <c r="BA1548" s="4"/>
      <c r="BB1548" s="4"/>
      <c r="BC1548" s="4"/>
    </row>
    <row r="1549" spans="1:55">
      <c r="A1549" s="278"/>
      <c r="D1549" s="15"/>
      <c r="E1549" s="15"/>
      <c r="F1549" s="15"/>
      <c r="G1549" s="15"/>
      <c r="H1549" s="15"/>
      <c r="I1549" s="15"/>
      <c r="J1549" s="15"/>
      <c r="K1549" s="16"/>
      <c r="L1549" s="15"/>
      <c r="M1549" s="15"/>
      <c r="N1549" s="15"/>
      <c r="O1549" s="15"/>
      <c r="P1549" s="15"/>
      <c r="Q1549" s="15"/>
      <c r="R1549" s="16"/>
      <c r="S1549" s="15"/>
      <c r="U1549" s="1"/>
      <c r="V1549" s="1"/>
      <c r="W1549" s="1"/>
      <c r="X1549" s="1"/>
      <c r="Y1549" s="1"/>
      <c r="Z1549" s="1"/>
      <c r="AA1549" s="1"/>
      <c r="AB1549" s="1"/>
      <c r="AC1549" s="1"/>
      <c r="AD1549" s="1"/>
      <c r="AE1549" s="1"/>
      <c r="AF1549" s="4"/>
      <c r="AG1549" s="4"/>
      <c r="AH1549" s="4"/>
      <c r="AI1549" s="4"/>
      <c r="AL1549" s="4"/>
      <c r="AM1549" s="4"/>
      <c r="AN1549" s="4"/>
      <c r="AO1549" s="4"/>
      <c r="AP1549" s="4"/>
      <c r="AR1549" s="4"/>
      <c r="AS1549" s="125"/>
      <c r="AW1549" s="4"/>
      <c r="AX1549" s="4"/>
      <c r="AY1549" s="4"/>
      <c r="AZ1549" s="4"/>
      <c r="BA1549" s="4"/>
      <c r="BB1549" s="4"/>
      <c r="BC1549" s="4"/>
    </row>
    <row r="1550" spans="1:55">
      <c r="A1550" s="278"/>
      <c r="D1550" s="15"/>
      <c r="E1550" s="15"/>
      <c r="F1550" s="15"/>
      <c r="G1550" s="15"/>
      <c r="H1550" s="15"/>
      <c r="I1550" s="15"/>
      <c r="J1550" s="15"/>
      <c r="K1550" s="16"/>
      <c r="L1550" s="15"/>
      <c r="M1550" s="15"/>
      <c r="N1550" s="15"/>
      <c r="O1550" s="15"/>
      <c r="P1550" s="15"/>
      <c r="Q1550" s="15"/>
      <c r="R1550" s="16"/>
      <c r="S1550" s="15"/>
      <c r="U1550" s="1"/>
      <c r="V1550" s="1"/>
      <c r="W1550" s="1"/>
      <c r="X1550" s="1"/>
      <c r="Y1550" s="1"/>
      <c r="Z1550" s="1"/>
      <c r="AA1550" s="1"/>
      <c r="AB1550" s="1"/>
      <c r="AC1550" s="1"/>
      <c r="AD1550" s="1"/>
      <c r="AE1550" s="1"/>
      <c r="AF1550" s="4"/>
      <c r="AG1550" s="4"/>
      <c r="AH1550" s="4"/>
      <c r="AI1550" s="4"/>
      <c r="AL1550" s="4"/>
      <c r="AM1550" s="4"/>
      <c r="AN1550" s="4"/>
      <c r="AO1550" s="4"/>
      <c r="AP1550" s="4"/>
      <c r="AR1550" s="4"/>
      <c r="AS1550" s="125"/>
      <c r="AW1550" s="4"/>
      <c r="AX1550" s="4"/>
      <c r="AY1550" s="4"/>
      <c r="AZ1550" s="4"/>
      <c r="BA1550" s="4"/>
      <c r="BB1550" s="4"/>
      <c r="BC1550" s="4"/>
    </row>
    <row r="1551" spans="1:55">
      <c r="A1551" s="278"/>
      <c r="D1551" s="15"/>
      <c r="E1551" s="15"/>
      <c r="F1551" s="15"/>
      <c r="G1551" s="15"/>
      <c r="H1551" s="15"/>
      <c r="I1551" s="15"/>
      <c r="J1551" s="15"/>
      <c r="K1551" s="16"/>
      <c r="L1551" s="15"/>
      <c r="M1551" s="15"/>
      <c r="N1551" s="15"/>
      <c r="O1551" s="15"/>
      <c r="P1551" s="15"/>
      <c r="Q1551" s="15"/>
      <c r="R1551" s="16"/>
      <c r="S1551" s="15"/>
      <c r="U1551" s="1"/>
      <c r="V1551" s="1"/>
      <c r="W1551" s="1"/>
      <c r="X1551" s="1"/>
      <c r="Y1551" s="1"/>
      <c r="Z1551" s="1"/>
      <c r="AA1551" s="1"/>
      <c r="AB1551" s="1"/>
      <c r="AC1551" s="1"/>
      <c r="AD1551" s="1"/>
      <c r="AE1551" s="1"/>
      <c r="AF1551" s="4"/>
      <c r="AG1551" s="4"/>
      <c r="AH1551" s="4"/>
      <c r="AI1551" s="4"/>
      <c r="AL1551" s="4"/>
      <c r="AM1551" s="4"/>
      <c r="AN1551" s="4"/>
      <c r="AO1551" s="4"/>
      <c r="AP1551" s="4"/>
      <c r="AR1551" s="4"/>
      <c r="AS1551" s="125"/>
      <c r="AW1551" s="4"/>
      <c r="AX1551" s="4"/>
      <c r="AY1551" s="4"/>
      <c r="AZ1551" s="4"/>
      <c r="BA1551" s="4"/>
      <c r="BB1551" s="4"/>
      <c r="BC1551" s="4"/>
    </row>
    <row r="1552" spans="1:55">
      <c r="A1552" s="278"/>
      <c r="D1552" s="15"/>
      <c r="E1552" s="15"/>
      <c r="F1552" s="15"/>
      <c r="G1552" s="15"/>
      <c r="H1552" s="15"/>
      <c r="I1552" s="15"/>
      <c r="J1552" s="15"/>
      <c r="K1552" s="16"/>
      <c r="L1552" s="15"/>
      <c r="M1552" s="15"/>
      <c r="N1552" s="15"/>
      <c r="O1552" s="15"/>
      <c r="P1552" s="15"/>
      <c r="Q1552" s="15"/>
      <c r="R1552" s="16"/>
      <c r="S1552" s="15"/>
      <c r="U1552" s="1"/>
      <c r="V1552" s="1"/>
      <c r="W1552" s="1"/>
      <c r="X1552" s="1"/>
      <c r="Y1552" s="1"/>
      <c r="Z1552" s="1"/>
      <c r="AA1552" s="1"/>
      <c r="AB1552" s="1"/>
      <c r="AC1552" s="1"/>
      <c r="AD1552" s="1"/>
      <c r="AE1552" s="1"/>
      <c r="AF1552" s="4"/>
      <c r="AG1552" s="4"/>
      <c r="AH1552" s="4"/>
      <c r="AI1552" s="4"/>
      <c r="AL1552" s="4"/>
      <c r="AM1552" s="4"/>
      <c r="AN1552" s="4"/>
      <c r="AO1552" s="4"/>
      <c r="AP1552" s="4"/>
      <c r="AR1552" s="4"/>
      <c r="AS1552" s="125"/>
      <c r="AW1552" s="4"/>
      <c r="AX1552" s="4"/>
      <c r="AY1552" s="4"/>
      <c r="AZ1552" s="4"/>
      <c r="BA1552" s="4"/>
      <c r="BB1552" s="4"/>
      <c r="BC1552" s="4"/>
    </row>
    <row r="1553" spans="1:55">
      <c r="A1553" s="278"/>
      <c r="D1553" s="15"/>
      <c r="E1553" s="15"/>
      <c r="F1553" s="15"/>
      <c r="G1553" s="15"/>
      <c r="H1553" s="15"/>
      <c r="I1553" s="15"/>
      <c r="J1553" s="15"/>
      <c r="K1553" s="16"/>
      <c r="L1553" s="15"/>
      <c r="M1553" s="15"/>
      <c r="N1553" s="15"/>
      <c r="O1553" s="15"/>
      <c r="P1553" s="15"/>
      <c r="Q1553" s="15"/>
      <c r="R1553" s="16"/>
      <c r="S1553" s="15"/>
      <c r="U1553" s="1"/>
      <c r="V1553" s="1"/>
      <c r="W1553" s="1"/>
      <c r="X1553" s="1"/>
      <c r="Y1553" s="1"/>
      <c r="Z1553" s="1"/>
      <c r="AA1553" s="1"/>
      <c r="AB1553" s="1"/>
      <c r="AC1553" s="1"/>
      <c r="AD1553" s="1"/>
      <c r="AE1553" s="1"/>
      <c r="AF1553" s="4"/>
      <c r="AG1553" s="4"/>
      <c r="AH1553" s="4"/>
      <c r="AI1553" s="4"/>
      <c r="AL1553" s="4"/>
      <c r="AM1553" s="4"/>
      <c r="AN1553" s="4"/>
      <c r="AO1553" s="4"/>
      <c r="AP1553" s="4"/>
      <c r="AR1553" s="4"/>
      <c r="AS1553" s="125"/>
      <c r="AW1553" s="4"/>
      <c r="AX1553" s="4"/>
      <c r="AY1553" s="4"/>
      <c r="AZ1553" s="4"/>
      <c r="BA1553" s="4"/>
      <c r="BB1553" s="4"/>
      <c r="BC1553" s="4"/>
    </row>
    <row r="1554" spans="1:55">
      <c r="A1554" s="278"/>
      <c r="D1554" s="15"/>
      <c r="E1554" s="15"/>
      <c r="F1554" s="15"/>
      <c r="G1554" s="15"/>
      <c r="H1554" s="15"/>
      <c r="I1554" s="15"/>
      <c r="J1554" s="15"/>
      <c r="K1554" s="16"/>
      <c r="L1554" s="15"/>
      <c r="M1554" s="15"/>
      <c r="N1554" s="15"/>
      <c r="O1554" s="15"/>
      <c r="P1554" s="15"/>
      <c r="Q1554" s="15"/>
      <c r="R1554" s="16"/>
      <c r="S1554" s="15"/>
      <c r="U1554" s="1"/>
      <c r="V1554" s="1"/>
      <c r="W1554" s="1"/>
      <c r="X1554" s="1"/>
      <c r="Y1554" s="1"/>
      <c r="Z1554" s="1"/>
      <c r="AA1554" s="1"/>
      <c r="AB1554" s="1"/>
      <c r="AC1554" s="1"/>
      <c r="AD1554" s="1"/>
      <c r="AE1554" s="1"/>
      <c r="AF1554" s="4"/>
      <c r="AG1554" s="4"/>
      <c r="AH1554" s="4"/>
      <c r="AI1554" s="4"/>
      <c r="AL1554" s="4"/>
      <c r="AM1554" s="4"/>
      <c r="AN1554" s="4"/>
      <c r="AO1554" s="4"/>
      <c r="AP1554" s="4"/>
      <c r="AR1554" s="4"/>
      <c r="AS1554" s="125"/>
      <c r="AW1554" s="4"/>
      <c r="AX1554" s="4"/>
      <c r="AY1554" s="4"/>
      <c r="AZ1554" s="4"/>
      <c r="BA1554" s="4"/>
      <c r="BB1554" s="4"/>
      <c r="BC1554" s="4"/>
    </row>
    <row r="1555" spans="1:55">
      <c r="A1555" s="278"/>
      <c r="D1555" s="15"/>
      <c r="E1555" s="15"/>
      <c r="F1555" s="15"/>
      <c r="G1555" s="15"/>
      <c r="H1555" s="15"/>
      <c r="I1555" s="15"/>
      <c r="J1555" s="15"/>
      <c r="K1555" s="16"/>
      <c r="L1555" s="15"/>
      <c r="M1555" s="15"/>
      <c r="N1555" s="15"/>
      <c r="O1555" s="15"/>
      <c r="P1555" s="15"/>
      <c r="Q1555" s="15"/>
      <c r="R1555" s="16"/>
      <c r="S1555" s="15"/>
      <c r="U1555" s="1"/>
      <c r="V1555" s="1"/>
      <c r="W1555" s="1"/>
      <c r="X1555" s="1"/>
      <c r="Y1555" s="1"/>
      <c r="Z1555" s="1"/>
      <c r="AA1555" s="1"/>
      <c r="AB1555" s="1"/>
      <c r="AC1555" s="1"/>
      <c r="AD1555" s="1"/>
      <c r="AE1555" s="1"/>
      <c r="AF1555" s="4"/>
      <c r="AG1555" s="4"/>
      <c r="AH1555" s="4"/>
      <c r="AI1555" s="4"/>
      <c r="AL1555" s="4"/>
      <c r="AM1555" s="4"/>
      <c r="AN1555" s="4"/>
      <c r="AO1555" s="4"/>
      <c r="AP1555" s="4"/>
      <c r="AR1555" s="4"/>
      <c r="AS1555" s="125"/>
      <c r="AW1555" s="4"/>
      <c r="AX1555" s="4"/>
      <c r="AY1555" s="4"/>
      <c r="AZ1555" s="4"/>
      <c r="BA1555" s="4"/>
      <c r="BB1555" s="4"/>
      <c r="BC1555" s="4"/>
    </row>
    <row r="1556" spans="1:55">
      <c r="A1556" s="278"/>
      <c r="D1556" s="15"/>
      <c r="E1556" s="15"/>
      <c r="F1556" s="15"/>
      <c r="G1556" s="15"/>
      <c r="H1556" s="15"/>
      <c r="I1556" s="15"/>
      <c r="J1556" s="15"/>
      <c r="K1556" s="16"/>
      <c r="L1556" s="15"/>
      <c r="M1556" s="15"/>
      <c r="N1556" s="15"/>
      <c r="O1556" s="15"/>
      <c r="P1556" s="15"/>
      <c r="Q1556" s="15"/>
      <c r="R1556" s="16"/>
      <c r="S1556" s="15"/>
      <c r="U1556" s="1"/>
      <c r="V1556" s="1"/>
      <c r="W1556" s="1"/>
      <c r="X1556" s="1"/>
      <c r="Y1556" s="1"/>
      <c r="Z1556" s="1"/>
      <c r="AA1556" s="1"/>
      <c r="AB1556" s="1"/>
      <c r="AC1556" s="1"/>
      <c r="AD1556" s="1"/>
      <c r="AE1556" s="1"/>
      <c r="AF1556" s="4"/>
      <c r="AG1556" s="4"/>
      <c r="AH1556" s="4"/>
      <c r="AI1556" s="4"/>
      <c r="AL1556" s="4"/>
      <c r="AM1556" s="4"/>
      <c r="AN1556" s="4"/>
      <c r="AO1556" s="4"/>
      <c r="AP1556" s="4"/>
      <c r="AR1556" s="4"/>
      <c r="AS1556" s="125"/>
      <c r="AW1556" s="4"/>
      <c r="AX1556" s="4"/>
      <c r="AY1556" s="4"/>
      <c r="AZ1556" s="4"/>
      <c r="BA1556" s="4"/>
      <c r="BB1556" s="4"/>
      <c r="BC1556" s="4"/>
    </row>
    <row r="1557" spans="1:55">
      <c r="A1557" s="278"/>
      <c r="D1557" s="15"/>
      <c r="E1557" s="15"/>
      <c r="F1557" s="15"/>
      <c r="G1557" s="15"/>
      <c r="H1557" s="15"/>
      <c r="I1557" s="15"/>
      <c r="J1557" s="15"/>
      <c r="K1557" s="16"/>
      <c r="L1557" s="15"/>
      <c r="M1557" s="15"/>
      <c r="N1557" s="15"/>
      <c r="O1557" s="15"/>
      <c r="P1557" s="15"/>
      <c r="Q1557" s="15"/>
      <c r="R1557" s="16"/>
      <c r="S1557" s="15"/>
      <c r="U1557" s="1"/>
      <c r="V1557" s="1"/>
      <c r="W1557" s="1"/>
      <c r="X1557" s="1"/>
      <c r="Y1557" s="1"/>
      <c r="Z1557" s="1"/>
      <c r="AA1557" s="1"/>
      <c r="AB1557" s="1"/>
      <c r="AC1557" s="1"/>
      <c r="AD1557" s="1"/>
      <c r="AE1557" s="1"/>
      <c r="AF1557" s="4"/>
      <c r="AG1557" s="4"/>
      <c r="AH1557" s="4"/>
      <c r="AI1557" s="4"/>
      <c r="AL1557" s="4"/>
      <c r="AM1557" s="4"/>
      <c r="AN1557" s="4"/>
      <c r="AO1557" s="4"/>
      <c r="AP1557" s="4"/>
      <c r="AR1557" s="4"/>
      <c r="AS1557" s="125"/>
      <c r="AW1557" s="4"/>
      <c r="AX1557" s="4"/>
      <c r="AY1557" s="4"/>
      <c r="AZ1557" s="4"/>
      <c r="BA1557" s="4"/>
      <c r="BB1557" s="4"/>
      <c r="BC1557" s="4"/>
    </row>
    <row r="1558" spans="1:55">
      <c r="A1558" s="278"/>
      <c r="D1558" s="15"/>
      <c r="E1558" s="15"/>
      <c r="F1558" s="15"/>
      <c r="G1558" s="15"/>
      <c r="H1558" s="15"/>
      <c r="I1558" s="15"/>
      <c r="J1558" s="15"/>
      <c r="K1558" s="16"/>
      <c r="L1558" s="15"/>
      <c r="M1558" s="15"/>
      <c r="N1558" s="15"/>
      <c r="O1558" s="15"/>
      <c r="P1558" s="15"/>
      <c r="Q1558" s="15"/>
      <c r="R1558" s="16"/>
      <c r="S1558" s="15"/>
      <c r="U1558" s="1"/>
      <c r="V1558" s="1"/>
      <c r="W1558" s="1"/>
      <c r="X1558" s="1"/>
      <c r="Y1558" s="1"/>
      <c r="Z1558" s="1"/>
      <c r="AA1558" s="1"/>
      <c r="AB1558" s="1"/>
      <c r="AC1558" s="1"/>
      <c r="AD1558" s="1"/>
      <c r="AE1558" s="1"/>
      <c r="AF1558" s="4"/>
      <c r="AG1558" s="4"/>
      <c r="AH1558" s="4"/>
      <c r="AI1558" s="4"/>
      <c r="AL1558" s="4"/>
      <c r="AM1558" s="4"/>
      <c r="AN1558" s="4"/>
      <c r="AO1558" s="4"/>
      <c r="AP1558" s="4"/>
      <c r="AR1558" s="4"/>
      <c r="AS1558" s="125"/>
      <c r="AW1558" s="4"/>
      <c r="AX1558" s="4"/>
      <c r="AY1558" s="4"/>
      <c r="AZ1558" s="4"/>
      <c r="BA1558" s="4"/>
      <c r="BB1558" s="4"/>
      <c r="BC1558" s="4"/>
    </row>
    <row r="1559" spans="1:55">
      <c r="A1559" s="278"/>
      <c r="D1559" s="15"/>
      <c r="E1559" s="15"/>
      <c r="F1559" s="15"/>
      <c r="G1559" s="15"/>
      <c r="H1559" s="15"/>
      <c r="I1559" s="15"/>
      <c r="J1559" s="15"/>
      <c r="K1559" s="16"/>
      <c r="L1559" s="15"/>
      <c r="M1559" s="15"/>
      <c r="N1559" s="15"/>
      <c r="O1559" s="15"/>
      <c r="P1559" s="15"/>
      <c r="Q1559" s="15"/>
      <c r="R1559" s="16"/>
      <c r="S1559" s="15"/>
      <c r="U1559" s="1"/>
      <c r="V1559" s="1"/>
      <c r="W1559" s="1"/>
      <c r="X1559" s="1"/>
      <c r="Y1559" s="1"/>
      <c r="Z1559" s="1"/>
      <c r="AA1559" s="1"/>
      <c r="AB1559" s="1"/>
      <c r="AC1559" s="1"/>
      <c r="AD1559" s="1"/>
      <c r="AE1559" s="1"/>
      <c r="AF1559" s="4"/>
      <c r="AG1559" s="4"/>
      <c r="AH1559" s="4"/>
      <c r="AI1559" s="4"/>
      <c r="AL1559" s="4"/>
      <c r="AM1559" s="4"/>
      <c r="AN1559" s="4"/>
      <c r="AO1559" s="4"/>
      <c r="AP1559" s="4"/>
      <c r="AR1559" s="4"/>
      <c r="AS1559" s="125"/>
      <c r="AW1559" s="4"/>
      <c r="AX1559" s="4"/>
      <c r="AY1559" s="4"/>
      <c r="AZ1559" s="4"/>
      <c r="BA1559" s="4"/>
      <c r="BB1559" s="4"/>
      <c r="BC1559" s="4"/>
    </row>
    <row r="1560" spans="1:55">
      <c r="A1560" s="278"/>
      <c r="D1560" s="15"/>
      <c r="E1560" s="15"/>
      <c r="F1560" s="15"/>
      <c r="G1560" s="15"/>
      <c r="H1560" s="15"/>
      <c r="I1560" s="15"/>
      <c r="J1560" s="15"/>
      <c r="K1560" s="16"/>
      <c r="L1560" s="15"/>
      <c r="M1560" s="15"/>
      <c r="N1560" s="15"/>
      <c r="O1560" s="15"/>
      <c r="P1560" s="15"/>
      <c r="Q1560" s="15"/>
      <c r="R1560" s="16"/>
      <c r="S1560" s="15"/>
      <c r="U1560" s="1"/>
      <c r="V1560" s="1"/>
      <c r="W1560" s="1"/>
      <c r="X1560" s="1"/>
      <c r="Y1560" s="1"/>
      <c r="Z1560" s="1"/>
      <c r="AA1560" s="1"/>
      <c r="AB1560" s="1"/>
      <c r="AC1560" s="1"/>
      <c r="AD1560" s="1"/>
      <c r="AE1560" s="1"/>
      <c r="AF1560" s="4"/>
      <c r="AG1560" s="4"/>
      <c r="AH1560" s="4"/>
      <c r="AI1560" s="4"/>
      <c r="AL1560" s="4"/>
      <c r="AM1560" s="4"/>
      <c r="AN1560" s="4"/>
      <c r="AO1560" s="4"/>
      <c r="AP1560" s="4"/>
      <c r="AR1560" s="4"/>
      <c r="AS1560" s="125"/>
      <c r="AW1560" s="4"/>
      <c r="AX1560" s="4"/>
      <c r="AY1560" s="4"/>
      <c r="AZ1560" s="4"/>
      <c r="BA1560" s="4"/>
      <c r="BB1560" s="4"/>
      <c r="BC1560" s="4"/>
    </row>
    <row r="1561" spans="1:55">
      <c r="A1561" s="278"/>
      <c r="D1561" s="15"/>
      <c r="E1561" s="15"/>
      <c r="F1561" s="15"/>
      <c r="G1561" s="15"/>
      <c r="H1561" s="15"/>
      <c r="I1561" s="15"/>
      <c r="J1561" s="15"/>
      <c r="K1561" s="16"/>
      <c r="L1561" s="15"/>
      <c r="M1561" s="15"/>
      <c r="N1561" s="15"/>
      <c r="O1561" s="15"/>
      <c r="P1561" s="15"/>
      <c r="Q1561" s="15"/>
      <c r="R1561" s="16"/>
      <c r="S1561" s="15"/>
      <c r="U1561" s="1"/>
      <c r="V1561" s="1"/>
      <c r="W1561" s="1"/>
      <c r="X1561" s="1"/>
      <c r="Y1561" s="1"/>
      <c r="Z1561" s="1"/>
      <c r="AA1561" s="1"/>
      <c r="AB1561" s="1"/>
      <c r="AC1561" s="1"/>
      <c r="AD1561" s="1"/>
      <c r="AE1561" s="1"/>
      <c r="AF1561" s="4"/>
      <c r="AG1561" s="4"/>
      <c r="AH1561" s="4"/>
      <c r="AI1561" s="4"/>
      <c r="AL1561" s="4"/>
      <c r="AM1561" s="4"/>
      <c r="AN1561" s="4"/>
      <c r="AO1561" s="4"/>
      <c r="AP1561" s="4"/>
      <c r="AR1561" s="4"/>
      <c r="AS1561" s="125"/>
      <c r="AW1561" s="4"/>
      <c r="AX1561" s="4"/>
      <c r="AY1561" s="4"/>
      <c r="AZ1561" s="4"/>
      <c r="BA1561" s="4"/>
      <c r="BB1561" s="4"/>
      <c r="BC1561" s="4"/>
    </row>
    <row r="1562" spans="1:55">
      <c r="A1562" s="278"/>
      <c r="D1562" s="15"/>
      <c r="E1562" s="15"/>
      <c r="F1562" s="15"/>
      <c r="G1562" s="15"/>
      <c r="H1562" s="15"/>
      <c r="I1562" s="15"/>
      <c r="J1562" s="15"/>
      <c r="K1562" s="16"/>
      <c r="L1562" s="15"/>
      <c r="M1562" s="15"/>
      <c r="N1562" s="15"/>
      <c r="O1562" s="15"/>
      <c r="P1562" s="15"/>
      <c r="Q1562" s="15"/>
      <c r="R1562" s="16"/>
      <c r="S1562" s="15"/>
      <c r="U1562" s="1"/>
      <c r="V1562" s="1"/>
      <c r="W1562" s="1"/>
      <c r="X1562" s="1"/>
      <c r="Y1562" s="1"/>
      <c r="Z1562" s="1"/>
      <c r="AA1562" s="1"/>
      <c r="AB1562" s="1"/>
      <c r="AC1562" s="1"/>
      <c r="AD1562" s="1"/>
      <c r="AE1562" s="1"/>
      <c r="AF1562" s="4"/>
      <c r="AG1562" s="4"/>
      <c r="AH1562" s="4"/>
      <c r="AI1562" s="4"/>
      <c r="AL1562" s="4"/>
      <c r="AM1562" s="4"/>
      <c r="AN1562" s="4"/>
      <c r="AO1562" s="4"/>
      <c r="AP1562" s="4"/>
      <c r="AR1562" s="4"/>
      <c r="AS1562" s="125"/>
      <c r="AW1562" s="4"/>
      <c r="AX1562" s="4"/>
      <c r="AY1562" s="4"/>
      <c r="AZ1562" s="4"/>
      <c r="BA1562" s="4"/>
      <c r="BB1562" s="4"/>
      <c r="BC1562" s="4"/>
    </row>
    <row r="1563" spans="1:55">
      <c r="A1563" s="278"/>
      <c r="D1563" s="15"/>
      <c r="E1563" s="15"/>
      <c r="F1563" s="15"/>
      <c r="G1563" s="15"/>
      <c r="H1563" s="15"/>
      <c r="I1563" s="15"/>
      <c r="J1563" s="15"/>
      <c r="K1563" s="16"/>
      <c r="L1563" s="15"/>
      <c r="M1563" s="15"/>
      <c r="N1563" s="15"/>
      <c r="O1563" s="15"/>
      <c r="P1563" s="15"/>
      <c r="Q1563" s="15"/>
      <c r="R1563" s="16"/>
      <c r="S1563" s="15"/>
      <c r="U1563" s="1"/>
      <c r="V1563" s="1"/>
      <c r="W1563" s="1"/>
      <c r="X1563" s="1"/>
      <c r="Y1563" s="1"/>
      <c r="Z1563" s="1"/>
      <c r="AA1563" s="1"/>
      <c r="AB1563" s="1"/>
      <c r="AC1563" s="1"/>
      <c r="AD1563" s="1"/>
      <c r="AE1563" s="1"/>
      <c r="AF1563" s="4"/>
      <c r="AG1563" s="4"/>
      <c r="AH1563" s="4"/>
      <c r="AI1563" s="4"/>
      <c r="AL1563" s="4"/>
      <c r="AM1563" s="4"/>
      <c r="AN1563" s="4"/>
      <c r="AO1563" s="4"/>
      <c r="AP1563" s="4"/>
      <c r="AR1563" s="4"/>
      <c r="AS1563" s="125"/>
      <c r="AW1563" s="4"/>
      <c r="AX1563" s="4"/>
      <c r="AY1563" s="4"/>
      <c r="AZ1563" s="4"/>
      <c r="BA1563" s="4"/>
      <c r="BB1563" s="4"/>
      <c r="BC1563" s="4"/>
    </row>
    <row r="1564" spans="1:55">
      <c r="A1564" s="278"/>
      <c r="D1564" s="15"/>
      <c r="E1564" s="15"/>
      <c r="F1564" s="15"/>
      <c r="G1564" s="15"/>
      <c r="H1564" s="15"/>
      <c r="I1564" s="15"/>
      <c r="J1564" s="15"/>
      <c r="K1564" s="16"/>
      <c r="L1564" s="15"/>
      <c r="M1564" s="15"/>
      <c r="N1564" s="15"/>
      <c r="O1564" s="15"/>
      <c r="P1564" s="15"/>
      <c r="Q1564" s="15"/>
      <c r="R1564" s="16"/>
      <c r="S1564" s="15"/>
      <c r="U1564" s="1"/>
      <c r="V1564" s="1"/>
      <c r="W1564" s="1"/>
      <c r="X1564" s="1"/>
      <c r="Y1564" s="1"/>
      <c r="Z1564" s="1"/>
      <c r="AA1564" s="1"/>
      <c r="AB1564" s="1"/>
      <c r="AC1564" s="1"/>
      <c r="AD1564" s="1"/>
      <c r="AE1564" s="1"/>
      <c r="AF1564" s="4"/>
      <c r="AG1564" s="4"/>
      <c r="AH1564" s="4"/>
      <c r="AI1564" s="4"/>
      <c r="AL1564" s="4"/>
      <c r="AM1564" s="4"/>
      <c r="AN1564" s="4"/>
      <c r="AO1564" s="4"/>
      <c r="AP1564" s="4"/>
      <c r="AR1564" s="4"/>
      <c r="AS1564" s="125"/>
      <c r="AW1564" s="4"/>
      <c r="AX1564" s="4"/>
      <c r="AY1564" s="4"/>
      <c r="AZ1564" s="4"/>
      <c r="BA1564" s="4"/>
      <c r="BB1564" s="4"/>
      <c r="BC1564" s="4"/>
    </row>
    <row r="1565" spans="1:55">
      <c r="A1565" s="278"/>
      <c r="D1565" s="15"/>
      <c r="E1565" s="15"/>
      <c r="F1565" s="15"/>
      <c r="G1565" s="15"/>
      <c r="H1565" s="15"/>
      <c r="I1565" s="15"/>
      <c r="J1565" s="15"/>
      <c r="K1565" s="16"/>
      <c r="L1565" s="15"/>
      <c r="M1565" s="15"/>
      <c r="N1565" s="15"/>
      <c r="O1565" s="15"/>
      <c r="P1565" s="15"/>
      <c r="Q1565" s="15"/>
      <c r="R1565" s="16"/>
      <c r="S1565" s="15"/>
      <c r="U1565" s="1"/>
      <c r="V1565" s="1"/>
      <c r="W1565" s="1"/>
      <c r="X1565" s="1"/>
      <c r="Y1565" s="1"/>
      <c r="Z1565" s="1"/>
      <c r="AA1565" s="1"/>
      <c r="AB1565" s="1"/>
      <c r="AC1565" s="1"/>
      <c r="AD1565" s="1"/>
      <c r="AE1565" s="1"/>
      <c r="AF1565" s="4"/>
      <c r="AG1565" s="4"/>
      <c r="AH1565" s="4"/>
      <c r="AI1565" s="4"/>
      <c r="AL1565" s="4"/>
      <c r="AM1565" s="4"/>
      <c r="AN1565" s="4"/>
      <c r="AO1565" s="4"/>
      <c r="AP1565" s="4"/>
      <c r="AR1565" s="4"/>
      <c r="AS1565" s="125"/>
      <c r="AW1565" s="4"/>
      <c r="AX1565" s="4"/>
      <c r="AY1565" s="4"/>
      <c r="AZ1565" s="4"/>
      <c r="BA1565" s="4"/>
      <c r="BB1565" s="4"/>
      <c r="BC1565" s="4"/>
    </row>
    <row r="1566" spans="1:55">
      <c r="A1566" s="278"/>
      <c r="D1566" s="15"/>
      <c r="E1566" s="15"/>
      <c r="F1566" s="15"/>
      <c r="G1566" s="15"/>
      <c r="H1566" s="15"/>
      <c r="I1566" s="15"/>
      <c r="J1566" s="15"/>
      <c r="K1566" s="16"/>
      <c r="L1566" s="15"/>
      <c r="M1566" s="15"/>
      <c r="N1566" s="15"/>
      <c r="O1566" s="15"/>
      <c r="P1566" s="15"/>
      <c r="Q1566" s="15"/>
      <c r="R1566" s="16"/>
      <c r="S1566" s="15"/>
      <c r="U1566" s="1"/>
      <c r="V1566" s="1"/>
      <c r="W1566" s="1"/>
      <c r="X1566" s="1"/>
      <c r="Y1566" s="1"/>
      <c r="Z1566" s="1"/>
      <c r="AA1566" s="1"/>
      <c r="AB1566" s="1"/>
      <c r="AC1566" s="1"/>
      <c r="AD1566" s="1"/>
      <c r="AE1566" s="1"/>
      <c r="AF1566" s="4"/>
      <c r="AG1566" s="4"/>
      <c r="AH1566" s="4"/>
      <c r="AI1566" s="4"/>
      <c r="AL1566" s="4"/>
      <c r="AM1566" s="4"/>
      <c r="AN1566" s="4"/>
      <c r="AO1566" s="4"/>
      <c r="AP1566" s="4"/>
      <c r="AR1566" s="4"/>
      <c r="AS1566" s="125"/>
      <c r="AW1566" s="4"/>
      <c r="AX1566" s="4"/>
      <c r="AY1566" s="4"/>
      <c r="AZ1566" s="4"/>
      <c r="BA1566" s="4"/>
      <c r="BB1566" s="4"/>
      <c r="BC1566" s="4"/>
    </row>
    <row r="1567" spans="1:55">
      <c r="A1567" s="278"/>
      <c r="D1567" s="15"/>
      <c r="E1567" s="15"/>
      <c r="F1567" s="15"/>
      <c r="G1567" s="15"/>
      <c r="H1567" s="15"/>
      <c r="I1567" s="15"/>
      <c r="J1567" s="15"/>
      <c r="K1567" s="16"/>
      <c r="L1567" s="15"/>
      <c r="M1567" s="15"/>
      <c r="N1567" s="15"/>
      <c r="O1567" s="15"/>
      <c r="P1567" s="15"/>
      <c r="Q1567" s="15"/>
      <c r="R1567" s="16"/>
      <c r="S1567" s="15"/>
      <c r="U1567" s="1"/>
      <c r="V1567" s="1"/>
      <c r="W1567" s="1"/>
      <c r="X1567" s="1"/>
      <c r="Y1567" s="1"/>
      <c r="Z1567" s="1"/>
      <c r="AA1567" s="1"/>
      <c r="AB1567" s="1"/>
      <c r="AC1567" s="1"/>
      <c r="AD1567" s="1"/>
      <c r="AE1567" s="1"/>
      <c r="AF1567" s="4"/>
      <c r="AG1567" s="4"/>
      <c r="AH1567" s="4"/>
      <c r="AI1567" s="4"/>
      <c r="AL1567" s="4"/>
      <c r="AM1567" s="4"/>
      <c r="AN1567" s="4"/>
      <c r="AO1567" s="4"/>
      <c r="AP1567" s="4"/>
      <c r="AR1567" s="4"/>
      <c r="AS1567" s="125"/>
      <c r="AW1567" s="4"/>
      <c r="AX1567" s="4"/>
      <c r="AY1567" s="4"/>
      <c r="AZ1567" s="4"/>
      <c r="BA1567" s="4"/>
      <c r="BB1567" s="4"/>
      <c r="BC1567" s="4"/>
    </row>
    <row r="1568" spans="1:55">
      <c r="A1568" s="278"/>
      <c r="D1568" s="15"/>
      <c r="E1568" s="15"/>
      <c r="F1568" s="15"/>
      <c r="G1568" s="15"/>
      <c r="H1568" s="15"/>
      <c r="I1568" s="15"/>
      <c r="J1568" s="15"/>
      <c r="K1568" s="16"/>
      <c r="L1568" s="15"/>
      <c r="M1568" s="15"/>
      <c r="N1568" s="15"/>
      <c r="O1568" s="15"/>
      <c r="P1568" s="15"/>
      <c r="Q1568" s="15"/>
      <c r="R1568" s="16"/>
      <c r="S1568" s="15"/>
      <c r="U1568" s="1"/>
      <c r="V1568" s="1"/>
      <c r="W1568" s="1"/>
      <c r="X1568" s="1"/>
      <c r="Y1568" s="1"/>
      <c r="Z1568" s="1"/>
      <c r="AA1568" s="1"/>
      <c r="AB1568" s="1"/>
      <c r="AC1568" s="1"/>
      <c r="AD1568" s="1"/>
      <c r="AE1568" s="1"/>
      <c r="AF1568" s="4"/>
      <c r="AG1568" s="4"/>
      <c r="AH1568" s="4"/>
      <c r="AI1568" s="4"/>
      <c r="AL1568" s="4"/>
      <c r="AM1568" s="4"/>
      <c r="AN1568" s="4"/>
      <c r="AO1568" s="4"/>
      <c r="AP1568" s="4"/>
      <c r="AR1568" s="4"/>
      <c r="AS1568" s="125"/>
      <c r="AW1568" s="4"/>
      <c r="AX1568" s="4"/>
      <c r="AY1568" s="4"/>
      <c r="AZ1568" s="4"/>
      <c r="BA1568" s="4"/>
      <c r="BB1568" s="4"/>
      <c r="BC1568" s="4"/>
    </row>
    <row r="1569" spans="1:55">
      <c r="A1569" s="278"/>
      <c r="D1569" s="15"/>
      <c r="E1569" s="15"/>
      <c r="F1569" s="15"/>
      <c r="G1569" s="15"/>
      <c r="H1569" s="15"/>
      <c r="I1569" s="15"/>
      <c r="J1569" s="15"/>
      <c r="K1569" s="16"/>
      <c r="L1569" s="15"/>
      <c r="M1569" s="15"/>
      <c r="N1569" s="15"/>
      <c r="O1569" s="15"/>
      <c r="P1569" s="15"/>
      <c r="Q1569" s="15"/>
      <c r="R1569" s="16"/>
      <c r="S1569" s="15"/>
      <c r="U1569" s="1"/>
      <c r="V1569" s="1"/>
      <c r="W1569" s="1"/>
      <c r="X1569" s="1"/>
      <c r="Y1569" s="1"/>
      <c r="Z1569" s="1"/>
      <c r="AA1569" s="1"/>
      <c r="AB1569" s="1"/>
      <c r="AC1569" s="1"/>
      <c r="AD1569" s="1"/>
      <c r="AE1569" s="1"/>
      <c r="AF1569" s="4"/>
      <c r="AG1569" s="4"/>
      <c r="AH1569" s="4"/>
      <c r="AI1569" s="4"/>
      <c r="AL1569" s="4"/>
      <c r="AM1569" s="4"/>
      <c r="AN1569" s="4"/>
      <c r="AO1569" s="4"/>
      <c r="AP1569" s="4"/>
      <c r="AR1569" s="4"/>
      <c r="AS1569" s="125"/>
      <c r="AW1569" s="4"/>
      <c r="AX1569" s="4"/>
      <c r="AY1569" s="4"/>
      <c r="AZ1569" s="4"/>
      <c r="BA1569" s="4"/>
      <c r="BB1569" s="4"/>
      <c r="BC1569" s="4"/>
    </row>
    <row r="1570" spans="1:55">
      <c r="A1570" s="278"/>
      <c r="D1570" s="15"/>
      <c r="E1570" s="15"/>
      <c r="F1570" s="15"/>
      <c r="G1570" s="15"/>
      <c r="H1570" s="15"/>
      <c r="I1570" s="15"/>
      <c r="J1570" s="15"/>
      <c r="K1570" s="16"/>
      <c r="L1570" s="15"/>
      <c r="M1570" s="15"/>
      <c r="N1570" s="15"/>
      <c r="O1570" s="15"/>
      <c r="P1570" s="15"/>
      <c r="Q1570" s="15"/>
      <c r="R1570" s="16"/>
      <c r="S1570" s="15"/>
      <c r="U1570" s="1"/>
      <c r="V1570" s="1"/>
      <c r="W1570" s="1"/>
      <c r="X1570" s="1"/>
      <c r="Y1570" s="1"/>
      <c r="Z1570" s="1"/>
      <c r="AA1570" s="1"/>
      <c r="AB1570" s="1"/>
      <c r="AC1570" s="1"/>
      <c r="AD1570" s="1"/>
      <c r="AE1570" s="1"/>
      <c r="AF1570" s="4"/>
      <c r="AG1570" s="4"/>
      <c r="AH1570" s="4"/>
      <c r="AI1570" s="4"/>
      <c r="AL1570" s="4"/>
      <c r="AM1570" s="4"/>
      <c r="AN1570" s="4"/>
      <c r="AO1570" s="4"/>
      <c r="AP1570" s="4"/>
      <c r="AR1570" s="4"/>
      <c r="AS1570" s="125"/>
      <c r="AW1570" s="4"/>
      <c r="AX1570" s="4"/>
      <c r="AY1570" s="4"/>
      <c r="AZ1570" s="4"/>
      <c r="BA1570" s="4"/>
      <c r="BB1570" s="4"/>
      <c r="BC1570" s="4"/>
    </row>
    <row r="1571" spans="1:55">
      <c r="A1571" s="278"/>
      <c r="D1571" s="15"/>
      <c r="E1571" s="15"/>
      <c r="F1571" s="15"/>
      <c r="G1571" s="15"/>
      <c r="H1571" s="15"/>
      <c r="I1571" s="15"/>
      <c r="J1571" s="15"/>
      <c r="K1571" s="16"/>
      <c r="L1571" s="15"/>
      <c r="M1571" s="15"/>
      <c r="N1571" s="15"/>
      <c r="O1571" s="15"/>
      <c r="P1571" s="15"/>
      <c r="Q1571" s="15"/>
      <c r="R1571" s="16"/>
      <c r="S1571" s="15"/>
      <c r="U1571" s="1"/>
      <c r="V1571" s="1"/>
      <c r="W1571" s="1"/>
      <c r="X1571" s="1"/>
      <c r="Y1571" s="1"/>
      <c r="Z1571" s="1"/>
      <c r="AA1571" s="1"/>
      <c r="AB1571" s="1"/>
      <c r="AC1571" s="1"/>
      <c r="AD1571" s="1"/>
      <c r="AE1571" s="1"/>
      <c r="AF1571" s="4"/>
      <c r="AG1571" s="4"/>
      <c r="AH1571" s="4"/>
      <c r="AI1571" s="4"/>
      <c r="AL1571" s="4"/>
      <c r="AM1571" s="4"/>
      <c r="AN1571" s="4"/>
      <c r="AO1571" s="4"/>
      <c r="AP1571" s="4"/>
      <c r="AR1571" s="4"/>
      <c r="AS1571" s="125"/>
      <c r="AW1571" s="4"/>
      <c r="AX1571" s="4"/>
      <c r="AY1571" s="4"/>
      <c r="AZ1571" s="4"/>
      <c r="BA1571" s="4"/>
      <c r="BB1571" s="4"/>
      <c r="BC1571" s="4"/>
    </row>
    <row r="1572" spans="1:55">
      <c r="A1572" s="278"/>
      <c r="D1572" s="15"/>
      <c r="E1572" s="15"/>
      <c r="F1572" s="15"/>
      <c r="G1572" s="15"/>
      <c r="H1572" s="15"/>
      <c r="I1572" s="15"/>
      <c r="J1572" s="15"/>
      <c r="K1572" s="16"/>
      <c r="L1572" s="15"/>
      <c r="M1572" s="15"/>
      <c r="N1572" s="15"/>
      <c r="O1572" s="15"/>
      <c r="P1572" s="15"/>
      <c r="Q1572" s="15"/>
      <c r="R1572" s="16"/>
      <c r="S1572" s="15"/>
      <c r="U1572" s="1"/>
      <c r="V1572" s="1"/>
      <c r="W1572" s="1"/>
      <c r="X1572" s="1"/>
      <c r="Y1572" s="1"/>
      <c r="Z1572" s="1"/>
      <c r="AA1572" s="1"/>
      <c r="AB1572" s="1"/>
      <c r="AC1572" s="1"/>
      <c r="AD1572" s="1"/>
      <c r="AE1572" s="1"/>
      <c r="AF1572" s="4"/>
      <c r="AG1572" s="4"/>
      <c r="AH1572" s="4"/>
      <c r="AI1572" s="4"/>
      <c r="AL1572" s="4"/>
      <c r="AM1572" s="4"/>
      <c r="AN1572" s="4"/>
      <c r="AO1572" s="4"/>
      <c r="AP1572" s="4"/>
      <c r="AR1572" s="4"/>
      <c r="AS1572" s="125"/>
      <c r="AW1572" s="4"/>
      <c r="AX1572" s="4"/>
      <c r="AY1572" s="4"/>
      <c r="AZ1572" s="4"/>
      <c r="BA1572" s="4"/>
      <c r="BB1572" s="4"/>
      <c r="BC1572" s="4"/>
    </row>
    <row r="1573" spans="1:55">
      <c r="A1573" s="278"/>
      <c r="D1573" s="15"/>
      <c r="E1573" s="15"/>
      <c r="F1573" s="15"/>
      <c r="G1573" s="15"/>
      <c r="H1573" s="15"/>
      <c r="I1573" s="15"/>
      <c r="J1573" s="15"/>
      <c r="K1573" s="16"/>
      <c r="L1573" s="15"/>
      <c r="M1573" s="15"/>
      <c r="N1573" s="15"/>
      <c r="O1573" s="15"/>
      <c r="P1573" s="15"/>
      <c r="Q1573" s="15"/>
      <c r="R1573" s="16"/>
      <c r="S1573" s="15"/>
      <c r="U1573" s="1"/>
      <c r="V1573" s="1"/>
      <c r="W1573" s="1"/>
      <c r="X1573" s="1"/>
      <c r="Y1573" s="1"/>
      <c r="Z1573" s="1"/>
      <c r="AA1573" s="1"/>
      <c r="AB1573" s="1"/>
      <c r="AC1573" s="1"/>
      <c r="AD1573" s="1"/>
      <c r="AE1573" s="1"/>
      <c r="AF1573" s="4"/>
      <c r="AG1573" s="4"/>
      <c r="AH1573" s="4"/>
      <c r="AI1573" s="4"/>
      <c r="AL1573" s="4"/>
      <c r="AM1573" s="4"/>
      <c r="AN1573" s="4"/>
      <c r="AO1573" s="4"/>
      <c r="AP1573" s="4"/>
      <c r="AR1573" s="4"/>
      <c r="AS1573" s="125"/>
      <c r="AW1573" s="4"/>
      <c r="AX1573" s="4"/>
      <c r="AY1573" s="4"/>
      <c r="AZ1573" s="4"/>
      <c r="BA1573" s="4"/>
      <c r="BB1573" s="4"/>
      <c r="BC1573" s="4"/>
    </row>
    <row r="1574" spans="1:55">
      <c r="A1574" s="278"/>
      <c r="D1574" s="15"/>
      <c r="E1574" s="15"/>
      <c r="F1574" s="15"/>
      <c r="G1574" s="15"/>
      <c r="H1574" s="15"/>
      <c r="I1574" s="15"/>
      <c r="J1574" s="15"/>
      <c r="K1574" s="16"/>
      <c r="L1574" s="15"/>
      <c r="M1574" s="15"/>
      <c r="N1574" s="15"/>
      <c r="O1574" s="15"/>
      <c r="P1574" s="15"/>
      <c r="Q1574" s="15"/>
      <c r="R1574" s="16"/>
      <c r="S1574" s="15"/>
      <c r="U1574" s="1"/>
      <c r="V1574" s="1"/>
      <c r="W1574" s="1"/>
      <c r="X1574" s="1"/>
      <c r="Y1574" s="1"/>
      <c r="Z1574" s="1"/>
      <c r="AA1574" s="1"/>
      <c r="AB1574" s="1"/>
      <c r="AC1574" s="1"/>
      <c r="AD1574" s="1"/>
      <c r="AE1574" s="1"/>
      <c r="AF1574" s="4"/>
      <c r="AG1574" s="4"/>
      <c r="AH1574" s="4"/>
      <c r="AI1574" s="4"/>
      <c r="AL1574" s="4"/>
      <c r="AM1574" s="4"/>
      <c r="AN1574" s="4"/>
      <c r="AO1574" s="4"/>
      <c r="AP1574" s="4"/>
      <c r="AR1574" s="4"/>
      <c r="AS1574" s="125"/>
      <c r="AW1574" s="4"/>
      <c r="AX1574" s="4"/>
      <c r="AY1574" s="4"/>
      <c r="AZ1574" s="4"/>
      <c r="BA1574" s="4"/>
      <c r="BB1574" s="4"/>
      <c r="BC1574" s="4"/>
    </row>
    <row r="1575" spans="1:55">
      <c r="A1575" s="278"/>
      <c r="D1575" s="15"/>
      <c r="E1575" s="15"/>
      <c r="F1575" s="15"/>
      <c r="G1575" s="15"/>
      <c r="H1575" s="15"/>
      <c r="I1575" s="15"/>
      <c r="J1575" s="15"/>
      <c r="K1575" s="16"/>
      <c r="L1575" s="15"/>
      <c r="M1575" s="15"/>
      <c r="N1575" s="15"/>
      <c r="O1575" s="15"/>
      <c r="P1575" s="15"/>
      <c r="Q1575" s="15"/>
      <c r="R1575" s="16"/>
      <c r="S1575" s="15"/>
      <c r="U1575" s="1"/>
      <c r="V1575" s="1"/>
      <c r="W1575" s="1"/>
      <c r="X1575" s="1"/>
      <c r="Y1575" s="1"/>
      <c r="Z1575" s="1"/>
      <c r="AA1575" s="1"/>
      <c r="AB1575" s="1"/>
      <c r="AC1575" s="1"/>
      <c r="AD1575" s="1"/>
      <c r="AE1575" s="1"/>
      <c r="AF1575" s="4"/>
      <c r="AG1575" s="4"/>
      <c r="AH1575" s="4"/>
      <c r="AI1575" s="4"/>
      <c r="AL1575" s="4"/>
      <c r="AM1575" s="4"/>
      <c r="AN1575" s="4"/>
      <c r="AO1575" s="4"/>
      <c r="AP1575" s="4"/>
      <c r="AR1575" s="4"/>
      <c r="AS1575" s="125"/>
      <c r="AW1575" s="4"/>
      <c r="AX1575" s="4"/>
      <c r="AY1575" s="4"/>
      <c r="AZ1575" s="4"/>
      <c r="BA1575" s="4"/>
      <c r="BB1575" s="4"/>
      <c r="BC1575" s="4"/>
    </row>
    <row r="1576" spans="1:55">
      <c r="A1576" s="278"/>
      <c r="D1576" s="15"/>
      <c r="E1576" s="15"/>
      <c r="F1576" s="15"/>
      <c r="G1576" s="15"/>
      <c r="H1576" s="15"/>
      <c r="I1576" s="15"/>
      <c r="J1576" s="15"/>
      <c r="K1576" s="16"/>
      <c r="L1576" s="15"/>
      <c r="M1576" s="15"/>
      <c r="N1576" s="15"/>
      <c r="O1576" s="15"/>
      <c r="P1576" s="15"/>
      <c r="Q1576" s="15"/>
      <c r="R1576" s="16"/>
      <c r="S1576" s="15"/>
      <c r="U1576" s="1"/>
      <c r="V1576" s="1"/>
      <c r="W1576" s="1"/>
      <c r="X1576" s="1"/>
      <c r="Y1576" s="1"/>
      <c r="Z1576" s="1"/>
      <c r="AA1576" s="1"/>
      <c r="AB1576" s="1"/>
      <c r="AC1576" s="1"/>
      <c r="AD1576" s="1"/>
      <c r="AE1576" s="1"/>
      <c r="AF1576" s="4"/>
      <c r="AG1576" s="4"/>
      <c r="AH1576" s="4"/>
      <c r="AI1576" s="4"/>
      <c r="AL1576" s="4"/>
      <c r="AM1576" s="4"/>
      <c r="AN1576" s="4"/>
      <c r="AO1576" s="4"/>
      <c r="AP1576" s="4"/>
      <c r="AR1576" s="4"/>
      <c r="AS1576" s="125"/>
      <c r="AW1576" s="4"/>
      <c r="AX1576" s="4"/>
      <c r="AY1576" s="4"/>
      <c r="AZ1576" s="4"/>
      <c r="BA1576" s="4"/>
      <c r="BB1576" s="4"/>
      <c r="BC1576" s="4"/>
    </row>
    <row r="1577" spans="1:55">
      <c r="A1577" s="278"/>
      <c r="D1577" s="15"/>
      <c r="E1577" s="15"/>
      <c r="F1577" s="15"/>
      <c r="G1577" s="15"/>
      <c r="H1577" s="15"/>
      <c r="I1577" s="15"/>
      <c r="J1577" s="15"/>
      <c r="K1577" s="16"/>
      <c r="L1577" s="15"/>
      <c r="M1577" s="15"/>
      <c r="N1577" s="15"/>
      <c r="O1577" s="15"/>
      <c r="P1577" s="15"/>
      <c r="Q1577" s="15"/>
      <c r="R1577" s="16"/>
      <c r="S1577" s="15"/>
      <c r="U1577" s="1"/>
      <c r="V1577" s="1"/>
      <c r="W1577" s="1"/>
      <c r="X1577" s="1"/>
      <c r="Y1577" s="1"/>
      <c r="Z1577" s="1"/>
      <c r="AA1577" s="1"/>
      <c r="AB1577" s="1"/>
      <c r="AC1577" s="1"/>
      <c r="AD1577" s="1"/>
      <c r="AE1577" s="1"/>
      <c r="AF1577" s="4"/>
      <c r="AG1577" s="4"/>
      <c r="AH1577" s="4"/>
      <c r="AI1577" s="4"/>
      <c r="AL1577" s="4"/>
      <c r="AM1577" s="4"/>
      <c r="AN1577" s="4"/>
      <c r="AO1577" s="4"/>
      <c r="AP1577" s="4"/>
      <c r="AR1577" s="4"/>
      <c r="AS1577" s="125"/>
      <c r="AW1577" s="4"/>
      <c r="AX1577" s="4"/>
      <c r="AY1577" s="4"/>
      <c r="AZ1577" s="4"/>
      <c r="BA1577" s="4"/>
      <c r="BB1577" s="4"/>
      <c r="BC1577" s="4"/>
    </row>
    <row r="1578" spans="1:55">
      <c r="A1578" s="278"/>
      <c r="D1578" s="15"/>
      <c r="E1578" s="15"/>
      <c r="F1578" s="15"/>
      <c r="G1578" s="15"/>
      <c r="H1578" s="15"/>
      <c r="I1578" s="15"/>
      <c r="J1578" s="15"/>
      <c r="K1578" s="16"/>
      <c r="L1578" s="15"/>
      <c r="M1578" s="15"/>
      <c r="N1578" s="15"/>
      <c r="O1578" s="15"/>
      <c r="P1578" s="15"/>
      <c r="Q1578" s="15"/>
      <c r="R1578" s="16"/>
      <c r="S1578" s="15"/>
      <c r="U1578" s="1"/>
      <c r="V1578" s="1"/>
      <c r="W1578" s="1"/>
      <c r="X1578" s="1"/>
      <c r="Y1578" s="1"/>
      <c r="Z1578" s="1"/>
      <c r="AA1578" s="1"/>
      <c r="AB1578" s="1"/>
      <c r="AC1578" s="1"/>
      <c r="AD1578" s="1"/>
      <c r="AE1578" s="1"/>
      <c r="AF1578" s="4"/>
      <c r="AG1578" s="4"/>
      <c r="AH1578" s="4"/>
      <c r="AI1578" s="4"/>
      <c r="AL1578" s="4"/>
      <c r="AM1578" s="4"/>
      <c r="AN1578" s="4"/>
      <c r="AO1578" s="4"/>
      <c r="AP1578" s="4"/>
      <c r="AR1578" s="4"/>
      <c r="AS1578" s="125"/>
      <c r="AW1578" s="4"/>
      <c r="AX1578" s="4"/>
      <c r="AY1578" s="4"/>
      <c r="AZ1578" s="4"/>
      <c r="BA1578" s="4"/>
      <c r="BB1578" s="4"/>
      <c r="BC1578" s="4"/>
    </row>
    <row r="1579" spans="1:55">
      <c r="A1579" s="278"/>
      <c r="D1579" s="15"/>
      <c r="E1579" s="15"/>
      <c r="F1579" s="15"/>
      <c r="G1579" s="15"/>
      <c r="H1579" s="15"/>
      <c r="I1579" s="15"/>
      <c r="J1579" s="15"/>
      <c r="K1579" s="16"/>
      <c r="L1579" s="15"/>
      <c r="M1579" s="15"/>
      <c r="N1579" s="15"/>
      <c r="O1579" s="15"/>
      <c r="P1579" s="15"/>
      <c r="Q1579" s="15"/>
      <c r="R1579" s="16"/>
      <c r="S1579" s="15"/>
      <c r="U1579" s="1"/>
      <c r="V1579" s="1"/>
      <c r="W1579" s="1"/>
      <c r="X1579" s="1"/>
      <c r="Y1579" s="1"/>
      <c r="Z1579" s="1"/>
      <c r="AA1579" s="1"/>
      <c r="AB1579" s="1"/>
      <c r="AC1579" s="1"/>
      <c r="AD1579" s="1"/>
      <c r="AE1579" s="1"/>
      <c r="AF1579" s="4"/>
      <c r="AG1579" s="4"/>
      <c r="AH1579" s="4"/>
      <c r="AI1579" s="4"/>
      <c r="AL1579" s="4"/>
      <c r="AM1579" s="4"/>
      <c r="AN1579" s="4"/>
      <c r="AO1579" s="4"/>
      <c r="AP1579" s="4"/>
      <c r="AR1579" s="4"/>
      <c r="AS1579" s="125"/>
      <c r="AW1579" s="4"/>
      <c r="AX1579" s="4"/>
      <c r="AY1579" s="4"/>
      <c r="AZ1579" s="4"/>
      <c r="BA1579" s="4"/>
      <c r="BB1579" s="4"/>
      <c r="BC1579" s="4"/>
    </row>
    <row r="1580" spans="1:55">
      <c r="A1580" s="278"/>
      <c r="D1580" s="15"/>
      <c r="E1580" s="15"/>
      <c r="F1580" s="15"/>
      <c r="G1580" s="15"/>
      <c r="H1580" s="15"/>
      <c r="I1580" s="15"/>
      <c r="J1580" s="15"/>
      <c r="K1580" s="16"/>
      <c r="L1580" s="15"/>
      <c r="M1580" s="15"/>
      <c r="N1580" s="15"/>
      <c r="O1580" s="15"/>
      <c r="P1580" s="15"/>
      <c r="Q1580" s="15"/>
      <c r="R1580" s="16"/>
      <c r="S1580" s="15"/>
      <c r="U1580" s="1"/>
      <c r="V1580" s="1"/>
      <c r="W1580" s="1"/>
      <c r="X1580" s="1"/>
      <c r="Y1580" s="1"/>
      <c r="Z1580" s="1"/>
      <c r="AA1580" s="1"/>
      <c r="AB1580" s="1"/>
      <c r="AC1580" s="1"/>
      <c r="AD1580" s="1"/>
      <c r="AE1580" s="1"/>
      <c r="AF1580" s="4"/>
      <c r="AG1580" s="4"/>
      <c r="AH1580" s="4"/>
      <c r="AI1580" s="4"/>
      <c r="AL1580" s="4"/>
      <c r="AM1580" s="4"/>
      <c r="AN1580" s="4"/>
      <c r="AO1580" s="4"/>
      <c r="AP1580" s="4"/>
      <c r="AR1580" s="4"/>
      <c r="AS1580" s="125"/>
      <c r="AW1580" s="4"/>
      <c r="AX1580" s="4"/>
      <c r="AY1580" s="4"/>
      <c r="AZ1580" s="4"/>
      <c r="BA1580" s="4"/>
      <c r="BB1580" s="4"/>
      <c r="BC1580" s="4"/>
    </row>
    <row r="1581" spans="1:55">
      <c r="A1581" s="278"/>
      <c r="D1581" s="15"/>
      <c r="E1581" s="15"/>
      <c r="F1581" s="15"/>
      <c r="G1581" s="15"/>
      <c r="H1581" s="15"/>
      <c r="I1581" s="15"/>
      <c r="J1581" s="15"/>
      <c r="K1581" s="16"/>
      <c r="L1581" s="15"/>
      <c r="M1581" s="15"/>
      <c r="N1581" s="15"/>
      <c r="O1581" s="15"/>
      <c r="P1581" s="15"/>
      <c r="Q1581" s="15"/>
      <c r="R1581" s="16"/>
      <c r="S1581" s="15"/>
      <c r="U1581" s="1"/>
      <c r="V1581" s="1"/>
      <c r="W1581" s="1"/>
      <c r="X1581" s="1"/>
      <c r="Y1581" s="1"/>
      <c r="Z1581" s="1"/>
      <c r="AA1581" s="1"/>
      <c r="AB1581" s="1"/>
      <c r="AC1581" s="1"/>
      <c r="AD1581" s="1"/>
      <c r="AE1581" s="1"/>
      <c r="AF1581" s="4"/>
      <c r="AG1581" s="4"/>
      <c r="AH1581" s="4"/>
      <c r="AI1581" s="4"/>
      <c r="AL1581" s="4"/>
      <c r="AM1581" s="4"/>
      <c r="AN1581" s="4"/>
      <c r="AO1581" s="4"/>
      <c r="AP1581" s="4"/>
      <c r="AR1581" s="4"/>
      <c r="AS1581" s="125"/>
      <c r="AW1581" s="4"/>
      <c r="AX1581" s="4"/>
      <c r="AY1581" s="4"/>
      <c r="AZ1581" s="4"/>
      <c r="BA1581" s="4"/>
      <c r="BB1581" s="4"/>
      <c r="BC1581" s="4"/>
    </row>
    <row r="1582" spans="1:55">
      <c r="A1582" s="278"/>
      <c r="D1582" s="15"/>
      <c r="E1582" s="15"/>
      <c r="F1582" s="15"/>
      <c r="G1582" s="15"/>
      <c r="H1582" s="15"/>
      <c r="I1582" s="15"/>
      <c r="J1582" s="15"/>
      <c r="K1582" s="16"/>
      <c r="L1582" s="15"/>
      <c r="M1582" s="15"/>
      <c r="N1582" s="15"/>
      <c r="O1582" s="15"/>
      <c r="P1582" s="15"/>
      <c r="Q1582" s="15"/>
      <c r="R1582" s="16"/>
      <c r="S1582" s="15"/>
      <c r="U1582" s="1"/>
      <c r="V1582" s="1"/>
      <c r="W1582" s="1"/>
      <c r="X1582" s="1"/>
      <c r="Y1582" s="1"/>
      <c r="Z1582" s="1"/>
      <c r="AA1582" s="1"/>
      <c r="AB1582" s="1"/>
      <c r="AC1582" s="1"/>
      <c r="AD1582" s="1"/>
      <c r="AE1582" s="1"/>
      <c r="AF1582" s="4"/>
      <c r="AG1582" s="4"/>
      <c r="AH1582" s="4"/>
      <c r="AI1582" s="4"/>
      <c r="AL1582" s="4"/>
      <c r="AM1582" s="4"/>
      <c r="AN1582" s="4"/>
      <c r="AO1582" s="4"/>
      <c r="AP1582" s="4"/>
      <c r="AR1582" s="4"/>
      <c r="AS1582" s="125"/>
      <c r="AW1582" s="4"/>
      <c r="AX1582" s="4"/>
      <c r="AY1582" s="4"/>
      <c r="AZ1582" s="4"/>
      <c r="BA1582" s="4"/>
      <c r="BB1582" s="4"/>
      <c r="BC1582" s="4"/>
    </row>
    <row r="1583" spans="1:55">
      <c r="A1583" s="278"/>
      <c r="D1583" s="15"/>
      <c r="E1583" s="15"/>
      <c r="F1583" s="15"/>
      <c r="G1583" s="15"/>
      <c r="H1583" s="15"/>
      <c r="I1583" s="15"/>
      <c r="J1583" s="15"/>
      <c r="K1583" s="16"/>
      <c r="L1583" s="15"/>
      <c r="M1583" s="15"/>
      <c r="N1583" s="15"/>
      <c r="O1583" s="15"/>
      <c r="P1583" s="15"/>
      <c r="Q1583" s="15"/>
      <c r="R1583" s="16"/>
      <c r="S1583" s="15"/>
      <c r="U1583" s="1"/>
      <c r="V1583" s="1"/>
      <c r="W1583" s="1"/>
      <c r="X1583" s="1"/>
      <c r="Y1583" s="1"/>
      <c r="Z1583" s="1"/>
      <c r="AA1583" s="1"/>
      <c r="AB1583" s="1"/>
      <c r="AC1583" s="1"/>
      <c r="AD1583" s="1"/>
      <c r="AE1583" s="1"/>
      <c r="AF1583" s="4"/>
      <c r="AG1583" s="4"/>
      <c r="AH1583" s="4"/>
      <c r="AI1583" s="4"/>
      <c r="AL1583" s="4"/>
      <c r="AM1583" s="4"/>
      <c r="AN1583" s="4"/>
      <c r="AO1583" s="4"/>
      <c r="AP1583" s="4"/>
      <c r="AR1583" s="4"/>
      <c r="AS1583" s="125"/>
      <c r="AW1583" s="4"/>
      <c r="AX1583" s="4"/>
      <c r="AY1583" s="4"/>
      <c r="AZ1583" s="4"/>
      <c r="BA1583" s="4"/>
      <c r="BB1583" s="4"/>
      <c r="BC1583" s="4"/>
    </row>
    <row r="1584" spans="1:55">
      <c r="A1584" s="278"/>
      <c r="D1584" s="15"/>
      <c r="E1584" s="15"/>
      <c r="F1584" s="15"/>
      <c r="G1584" s="15"/>
      <c r="H1584" s="15"/>
      <c r="I1584" s="15"/>
      <c r="J1584" s="15"/>
      <c r="K1584" s="16"/>
      <c r="L1584" s="15"/>
      <c r="M1584" s="15"/>
      <c r="N1584" s="15"/>
      <c r="O1584" s="15"/>
      <c r="P1584" s="15"/>
      <c r="Q1584" s="15"/>
      <c r="R1584" s="16"/>
      <c r="S1584" s="15"/>
      <c r="U1584" s="1"/>
      <c r="V1584" s="1"/>
      <c r="W1584" s="1"/>
      <c r="X1584" s="1"/>
      <c r="Y1584" s="1"/>
      <c r="Z1584" s="1"/>
      <c r="AA1584" s="1"/>
      <c r="AB1584" s="1"/>
      <c r="AC1584" s="1"/>
      <c r="AD1584" s="1"/>
      <c r="AE1584" s="1"/>
      <c r="AF1584" s="4"/>
      <c r="AG1584" s="4"/>
      <c r="AH1584" s="4"/>
      <c r="AI1584" s="4"/>
      <c r="AL1584" s="4"/>
      <c r="AM1584" s="4"/>
      <c r="AN1584" s="4"/>
      <c r="AO1584" s="4"/>
      <c r="AP1584" s="4"/>
      <c r="AR1584" s="4"/>
      <c r="AS1584" s="125"/>
      <c r="AW1584" s="4"/>
      <c r="AX1584" s="4"/>
      <c r="AY1584" s="4"/>
      <c r="AZ1584" s="4"/>
      <c r="BA1584" s="4"/>
      <c r="BB1584" s="4"/>
      <c r="BC1584" s="4"/>
    </row>
    <row r="1585" spans="1:55">
      <c r="A1585" s="278"/>
      <c r="D1585" s="15"/>
      <c r="E1585" s="15"/>
      <c r="F1585" s="15"/>
      <c r="G1585" s="15"/>
      <c r="H1585" s="15"/>
      <c r="I1585" s="15"/>
      <c r="J1585" s="15"/>
      <c r="K1585" s="16"/>
      <c r="L1585" s="15"/>
      <c r="M1585" s="15"/>
      <c r="N1585" s="15"/>
      <c r="O1585" s="15"/>
      <c r="P1585" s="15"/>
      <c r="Q1585" s="15"/>
      <c r="R1585" s="16"/>
      <c r="S1585" s="15"/>
      <c r="U1585" s="1"/>
      <c r="V1585" s="1"/>
      <c r="W1585" s="1"/>
      <c r="X1585" s="1"/>
      <c r="Y1585" s="1"/>
      <c r="Z1585" s="1"/>
      <c r="AA1585" s="1"/>
      <c r="AB1585" s="1"/>
      <c r="AC1585" s="1"/>
      <c r="AD1585" s="1"/>
      <c r="AE1585" s="1"/>
      <c r="AF1585" s="4"/>
      <c r="AG1585" s="4"/>
      <c r="AH1585" s="4"/>
      <c r="AI1585" s="4"/>
      <c r="AL1585" s="4"/>
      <c r="AM1585" s="4"/>
      <c r="AN1585" s="4"/>
      <c r="AO1585" s="4"/>
      <c r="AP1585" s="4"/>
      <c r="AR1585" s="4"/>
      <c r="AS1585" s="125"/>
      <c r="AW1585" s="4"/>
      <c r="AX1585" s="4"/>
      <c r="AY1585" s="4"/>
      <c r="AZ1585" s="4"/>
      <c r="BA1585" s="4"/>
      <c r="BB1585" s="4"/>
      <c r="BC1585" s="4"/>
    </row>
    <row r="1586" spans="1:55">
      <c r="A1586" s="278"/>
      <c r="D1586" s="15"/>
      <c r="E1586" s="15"/>
      <c r="F1586" s="15"/>
      <c r="G1586" s="15"/>
      <c r="H1586" s="15"/>
      <c r="I1586" s="15"/>
      <c r="J1586" s="15"/>
      <c r="K1586" s="16"/>
      <c r="L1586" s="15"/>
      <c r="M1586" s="15"/>
      <c r="N1586" s="15"/>
      <c r="O1586" s="15"/>
      <c r="P1586" s="15"/>
      <c r="Q1586" s="15"/>
      <c r="R1586" s="16"/>
      <c r="S1586" s="15"/>
      <c r="U1586" s="1"/>
      <c r="V1586" s="1"/>
      <c r="W1586" s="1"/>
      <c r="X1586" s="1"/>
      <c r="Y1586" s="1"/>
      <c r="Z1586" s="1"/>
      <c r="AA1586" s="1"/>
      <c r="AB1586" s="1"/>
      <c r="AC1586" s="1"/>
      <c r="AD1586" s="1"/>
      <c r="AE1586" s="1"/>
      <c r="AF1586" s="4"/>
      <c r="AG1586" s="4"/>
      <c r="AH1586" s="4"/>
      <c r="AI1586" s="4"/>
      <c r="AL1586" s="4"/>
      <c r="AM1586" s="4"/>
      <c r="AN1586" s="4"/>
      <c r="AO1586" s="4"/>
      <c r="AP1586" s="4"/>
      <c r="AR1586" s="4"/>
      <c r="AS1586" s="125"/>
      <c r="AW1586" s="4"/>
      <c r="AX1586" s="4"/>
      <c r="AY1586" s="4"/>
      <c r="AZ1586" s="4"/>
      <c r="BA1586" s="4"/>
      <c r="BB1586" s="4"/>
      <c r="BC1586" s="4"/>
    </row>
    <row r="1587" spans="1:55">
      <c r="A1587" s="278"/>
      <c r="D1587" s="15"/>
      <c r="E1587" s="15"/>
      <c r="F1587" s="15"/>
      <c r="G1587" s="15"/>
      <c r="H1587" s="15"/>
      <c r="I1587" s="15"/>
      <c r="J1587" s="15"/>
      <c r="K1587" s="16"/>
      <c r="L1587" s="15"/>
      <c r="M1587" s="15"/>
      <c r="N1587" s="15"/>
      <c r="O1587" s="15"/>
      <c r="P1587" s="15"/>
      <c r="Q1587" s="15"/>
      <c r="R1587" s="16"/>
      <c r="S1587" s="15"/>
      <c r="U1587" s="1"/>
      <c r="V1587" s="1"/>
      <c r="W1587" s="1"/>
      <c r="X1587" s="1"/>
      <c r="Y1587" s="1"/>
      <c r="Z1587" s="1"/>
      <c r="AA1587" s="1"/>
      <c r="AB1587" s="1"/>
      <c r="AC1587" s="1"/>
      <c r="AD1587" s="1"/>
      <c r="AE1587" s="1"/>
      <c r="AF1587" s="4"/>
      <c r="AG1587" s="4"/>
      <c r="AH1587" s="4"/>
      <c r="AI1587" s="4"/>
      <c r="AL1587" s="4"/>
      <c r="AM1587" s="4"/>
      <c r="AN1587" s="4"/>
      <c r="AO1587" s="4"/>
      <c r="AP1587" s="4"/>
      <c r="AR1587" s="4"/>
      <c r="AS1587" s="125"/>
      <c r="AW1587" s="4"/>
      <c r="AX1587" s="4"/>
      <c r="AY1587" s="4"/>
      <c r="AZ1587" s="4"/>
      <c r="BA1587" s="4"/>
      <c r="BB1587" s="4"/>
      <c r="BC1587" s="4"/>
    </row>
    <row r="1588" spans="1:55">
      <c r="A1588" s="278"/>
      <c r="D1588" s="15"/>
      <c r="E1588" s="15"/>
      <c r="F1588" s="15"/>
      <c r="G1588" s="15"/>
      <c r="H1588" s="15"/>
      <c r="I1588" s="15"/>
      <c r="J1588" s="15"/>
      <c r="K1588" s="16"/>
      <c r="L1588" s="15"/>
      <c r="M1588" s="15"/>
      <c r="N1588" s="15"/>
      <c r="O1588" s="15"/>
      <c r="P1588" s="15"/>
      <c r="Q1588" s="15"/>
      <c r="R1588" s="16"/>
      <c r="S1588" s="15"/>
      <c r="U1588" s="1"/>
      <c r="V1588" s="1"/>
      <c r="W1588" s="1"/>
      <c r="X1588" s="1"/>
      <c r="Y1588" s="1"/>
      <c r="Z1588" s="1"/>
      <c r="AA1588" s="1"/>
      <c r="AB1588" s="1"/>
      <c r="AC1588" s="1"/>
      <c r="AD1588" s="1"/>
      <c r="AE1588" s="1"/>
      <c r="AF1588" s="4"/>
      <c r="AG1588" s="4"/>
      <c r="AH1588" s="4"/>
      <c r="AI1588" s="4"/>
      <c r="AL1588" s="4"/>
      <c r="AM1588" s="4"/>
      <c r="AN1588" s="4"/>
      <c r="AO1588" s="4"/>
      <c r="AP1588" s="4"/>
      <c r="AR1588" s="4"/>
      <c r="AS1588" s="125"/>
      <c r="AW1588" s="4"/>
      <c r="AX1588" s="4"/>
      <c r="AY1588" s="4"/>
      <c r="AZ1588" s="4"/>
      <c r="BA1588" s="4"/>
      <c r="BB1588" s="4"/>
      <c r="BC1588" s="4"/>
    </row>
    <row r="1589" spans="1:55">
      <c r="A1589" s="278"/>
      <c r="D1589" s="15"/>
      <c r="E1589" s="15"/>
      <c r="F1589" s="15"/>
      <c r="G1589" s="15"/>
      <c r="H1589" s="15"/>
      <c r="I1589" s="15"/>
      <c r="J1589" s="15"/>
      <c r="K1589" s="16"/>
      <c r="L1589" s="15"/>
      <c r="M1589" s="15"/>
      <c r="N1589" s="15"/>
      <c r="O1589" s="15"/>
      <c r="P1589" s="15"/>
      <c r="Q1589" s="15"/>
      <c r="R1589" s="16"/>
      <c r="S1589" s="15"/>
      <c r="U1589" s="1"/>
      <c r="V1589" s="1"/>
      <c r="W1589" s="1"/>
      <c r="X1589" s="1"/>
      <c r="Y1589" s="1"/>
      <c r="Z1589" s="1"/>
      <c r="AA1589" s="1"/>
      <c r="AB1589" s="1"/>
      <c r="AC1589" s="1"/>
      <c r="AD1589" s="1"/>
      <c r="AE1589" s="1"/>
      <c r="AF1589" s="4"/>
      <c r="AG1589" s="4"/>
      <c r="AH1589" s="4"/>
      <c r="AI1589" s="4"/>
      <c r="AL1589" s="4"/>
      <c r="AM1589" s="4"/>
      <c r="AN1589" s="4"/>
      <c r="AO1589" s="4"/>
      <c r="AP1589" s="4"/>
      <c r="AR1589" s="4"/>
      <c r="AS1589" s="125"/>
      <c r="AW1589" s="4"/>
      <c r="AX1589" s="4"/>
      <c r="AY1589" s="4"/>
      <c r="AZ1589" s="4"/>
      <c r="BA1589" s="4"/>
      <c r="BB1589" s="4"/>
      <c r="BC1589" s="4"/>
    </row>
    <row r="1590" spans="1:55">
      <c r="A1590" s="278"/>
      <c r="D1590" s="15"/>
      <c r="E1590" s="15"/>
      <c r="F1590" s="15"/>
      <c r="G1590" s="15"/>
      <c r="H1590" s="15"/>
      <c r="I1590" s="15"/>
      <c r="J1590" s="15"/>
      <c r="K1590" s="16"/>
      <c r="L1590" s="15"/>
      <c r="M1590" s="15"/>
      <c r="N1590" s="15"/>
      <c r="O1590" s="15"/>
      <c r="P1590" s="15"/>
      <c r="Q1590" s="15"/>
      <c r="R1590" s="16"/>
      <c r="S1590" s="15"/>
      <c r="U1590" s="1"/>
      <c r="V1590" s="1"/>
      <c r="W1590" s="1"/>
      <c r="X1590" s="1"/>
      <c r="Y1590" s="1"/>
      <c r="Z1590" s="1"/>
      <c r="AA1590" s="1"/>
      <c r="AB1590" s="1"/>
      <c r="AC1590" s="1"/>
      <c r="AD1590" s="1"/>
      <c r="AE1590" s="1"/>
      <c r="AF1590" s="4"/>
      <c r="AG1590" s="4"/>
      <c r="AH1590" s="4"/>
      <c r="AI1590" s="4"/>
      <c r="AL1590" s="4"/>
      <c r="AM1590" s="4"/>
      <c r="AN1590" s="4"/>
      <c r="AO1590" s="4"/>
      <c r="AP1590" s="4"/>
      <c r="AR1590" s="4"/>
      <c r="AS1590" s="125"/>
      <c r="AW1590" s="4"/>
      <c r="AX1590" s="4"/>
      <c r="AY1590" s="4"/>
      <c r="AZ1590" s="4"/>
      <c r="BA1590" s="4"/>
      <c r="BB1590" s="4"/>
      <c r="BC1590" s="4"/>
    </row>
    <row r="1591" spans="1:55">
      <c r="A1591" s="278"/>
      <c r="D1591" s="15"/>
      <c r="E1591" s="15"/>
      <c r="F1591" s="15"/>
      <c r="G1591" s="15"/>
      <c r="H1591" s="15"/>
      <c r="I1591" s="15"/>
      <c r="J1591" s="15"/>
      <c r="K1591" s="16"/>
      <c r="L1591" s="15"/>
      <c r="M1591" s="15"/>
      <c r="N1591" s="15"/>
      <c r="O1591" s="15"/>
      <c r="P1591" s="15"/>
      <c r="Q1591" s="15"/>
      <c r="R1591" s="16"/>
      <c r="S1591" s="15"/>
      <c r="U1591" s="1"/>
      <c r="V1591" s="1"/>
      <c r="W1591" s="1"/>
      <c r="X1591" s="1"/>
      <c r="Y1591" s="1"/>
      <c r="Z1591" s="1"/>
      <c r="AA1591" s="1"/>
      <c r="AB1591" s="1"/>
      <c r="AC1591" s="1"/>
      <c r="AD1591" s="1"/>
      <c r="AE1591" s="1"/>
      <c r="AF1591" s="4"/>
      <c r="AG1591" s="4"/>
      <c r="AH1591" s="4"/>
      <c r="AI1591" s="4"/>
      <c r="AL1591" s="4"/>
      <c r="AM1591" s="4"/>
      <c r="AN1591" s="4"/>
      <c r="AO1591" s="4"/>
      <c r="AP1591" s="4"/>
      <c r="AR1591" s="4"/>
      <c r="AS1591" s="125"/>
      <c r="AW1591" s="4"/>
      <c r="AX1591" s="4"/>
      <c r="AY1591" s="4"/>
      <c r="AZ1591" s="4"/>
      <c r="BA1591" s="4"/>
      <c r="BB1591" s="4"/>
      <c r="BC1591" s="4"/>
    </row>
    <row r="1592" spans="1:55">
      <c r="A1592" s="278"/>
      <c r="D1592" s="15"/>
      <c r="E1592" s="15"/>
      <c r="F1592" s="15"/>
      <c r="G1592" s="15"/>
      <c r="H1592" s="15"/>
      <c r="I1592" s="15"/>
      <c r="J1592" s="15"/>
      <c r="K1592" s="16"/>
      <c r="L1592" s="15"/>
      <c r="M1592" s="15"/>
      <c r="N1592" s="15"/>
      <c r="O1592" s="15"/>
      <c r="P1592" s="15"/>
      <c r="Q1592" s="15"/>
      <c r="R1592" s="16"/>
      <c r="S1592" s="15"/>
      <c r="U1592" s="1"/>
      <c r="V1592" s="1"/>
      <c r="W1592" s="1"/>
      <c r="X1592" s="1"/>
      <c r="Y1592" s="1"/>
      <c r="Z1592" s="1"/>
      <c r="AA1592" s="1"/>
      <c r="AB1592" s="1"/>
      <c r="AC1592" s="1"/>
      <c r="AD1592" s="1"/>
      <c r="AE1592" s="1"/>
      <c r="AF1592" s="4"/>
      <c r="AG1592" s="4"/>
      <c r="AH1592" s="4"/>
      <c r="AI1592" s="4"/>
      <c r="AL1592" s="4"/>
      <c r="AM1592" s="4"/>
      <c r="AN1592" s="4"/>
      <c r="AO1592" s="4"/>
      <c r="AP1592" s="4"/>
      <c r="AR1592" s="4"/>
      <c r="AS1592" s="125"/>
      <c r="AW1592" s="4"/>
      <c r="AX1592" s="4"/>
      <c r="AY1592" s="4"/>
      <c r="AZ1592" s="4"/>
      <c r="BA1592" s="4"/>
      <c r="BB1592" s="4"/>
      <c r="BC1592" s="4"/>
    </row>
    <row r="1593" spans="1:55">
      <c r="A1593" s="278"/>
      <c r="D1593" s="15"/>
      <c r="E1593" s="15"/>
      <c r="F1593" s="15"/>
      <c r="G1593" s="15"/>
      <c r="H1593" s="15"/>
      <c r="I1593" s="15"/>
      <c r="J1593" s="15"/>
      <c r="K1593" s="16"/>
      <c r="L1593" s="15"/>
      <c r="M1593" s="15"/>
      <c r="N1593" s="15"/>
      <c r="O1593" s="15"/>
      <c r="P1593" s="15"/>
      <c r="Q1593" s="15"/>
      <c r="R1593" s="16"/>
      <c r="S1593" s="15"/>
      <c r="U1593" s="1"/>
      <c r="V1593" s="1"/>
      <c r="W1593" s="1"/>
      <c r="X1593" s="1"/>
      <c r="Y1593" s="1"/>
      <c r="Z1593" s="1"/>
      <c r="AA1593" s="1"/>
      <c r="AB1593" s="1"/>
      <c r="AC1593" s="1"/>
      <c r="AD1593" s="1"/>
      <c r="AE1593" s="1"/>
      <c r="AF1593" s="4"/>
      <c r="AG1593" s="4"/>
      <c r="AH1593" s="4"/>
      <c r="AI1593" s="4"/>
      <c r="AL1593" s="4"/>
      <c r="AM1593" s="4"/>
      <c r="AN1593" s="4"/>
      <c r="AO1593" s="4"/>
      <c r="AP1593" s="4"/>
      <c r="AR1593" s="4"/>
      <c r="AS1593" s="125"/>
      <c r="AW1593" s="4"/>
      <c r="AX1593" s="4"/>
      <c r="AY1593" s="4"/>
      <c r="AZ1593" s="4"/>
      <c r="BA1593" s="4"/>
      <c r="BB1593" s="4"/>
      <c r="BC1593" s="4"/>
    </row>
    <row r="1594" spans="1:55">
      <c r="A1594" s="278"/>
      <c r="D1594" s="15"/>
      <c r="E1594" s="15"/>
      <c r="F1594" s="15"/>
      <c r="G1594" s="15"/>
      <c r="H1594" s="15"/>
      <c r="I1594" s="15"/>
      <c r="J1594" s="15"/>
      <c r="K1594" s="16"/>
      <c r="L1594" s="15"/>
      <c r="M1594" s="15"/>
      <c r="N1594" s="15"/>
      <c r="O1594" s="15"/>
      <c r="P1594" s="15"/>
      <c r="Q1594" s="15"/>
      <c r="R1594" s="16"/>
      <c r="S1594" s="15"/>
      <c r="U1594" s="1"/>
      <c r="V1594" s="1"/>
      <c r="W1594" s="1"/>
      <c r="X1594" s="1"/>
      <c r="Y1594" s="1"/>
      <c r="Z1594" s="1"/>
      <c r="AA1594" s="1"/>
      <c r="AB1594" s="1"/>
      <c r="AC1594" s="1"/>
      <c r="AD1594" s="1"/>
      <c r="AE1594" s="1"/>
      <c r="AF1594" s="4"/>
      <c r="AG1594" s="4"/>
      <c r="AH1594" s="4"/>
      <c r="AI1594" s="4"/>
      <c r="AL1594" s="4"/>
      <c r="AM1594" s="4"/>
      <c r="AN1594" s="4"/>
      <c r="AO1594" s="4"/>
      <c r="AP1594" s="4"/>
      <c r="AR1594" s="4"/>
      <c r="AS1594" s="125"/>
      <c r="AW1594" s="4"/>
      <c r="AX1594" s="4"/>
      <c r="AY1594" s="4"/>
      <c r="AZ1594" s="4"/>
      <c r="BA1594" s="4"/>
      <c r="BB1594" s="4"/>
      <c r="BC1594" s="4"/>
    </row>
    <row r="1595" spans="1:55">
      <c r="A1595" s="278"/>
      <c r="D1595" s="15"/>
      <c r="E1595" s="15"/>
      <c r="F1595" s="15"/>
      <c r="G1595" s="15"/>
      <c r="H1595" s="15"/>
      <c r="I1595" s="15"/>
      <c r="J1595" s="15"/>
      <c r="K1595" s="16"/>
      <c r="L1595" s="15"/>
      <c r="M1595" s="15"/>
      <c r="N1595" s="15"/>
      <c r="O1595" s="15"/>
      <c r="P1595" s="15"/>
      <c r="Q1595" s="15"/>
      <c r="R1595" s="16"/>
      <c r="S1595" s="15"/>
      <c r="U1595" s="1"/>
      <c r="V1595" s="1"/>
      <c r="W1595" s="1"/>
      <c r="X1595" s="1"/>
      <c r="Y1595" s="1"/>
      <c r="Z1595" s="1"/>
      <c r="AA1595" s="1"/>
      <c r="AB1595" s="1"/>
      <c r="AC1595" s="1"/>
      <c r="AD1595" s="1"/>
      <c r="AE1595" s="1"/>
      <c r="AF1595" s="4"/>
      <c r="AG1595" s="4"/>
      <c r="AH1595" s="4"/>
      <c r="AI1595" s="4"/>
      <c r="AL1595" s="4"/>
      <c r="AM1595" s="4"/>
      <c r="AN1595" s="4"/>
      <c r="AO1595" s="4"/>
      <c r="AP1595" s="4"/>
      <c r="AR1595" s="4"/>
      <c r="AS1595" s="125"/>
      <c r="AW1595" s="4"/>
      <c r="AX1595" s="4"/>
      <c r="AY1595" s="4"/>
      <c r="AZ1595" s="4"/>
      <c r="BA1595" s="4"/>
      <c r="BB1595" s="4"/>
      <c r="BC1595" s="4"/>
    </row>
    <row r="1596" spans="1:55">
      <c r="A1596" s="278"/>
      <c r="D1596" s="15"/>
      <c r="E1596" s="15"/>
      <c r="F1596" s="15"/>
      <c r="G1596" s="15"/>
      <c r="H1596" s="15"/>
      <c r="I1596" s="15"/>
      <c r="J1596" s="15"/>
      <c r="K1596" s="16"/>
      <c r="L1596" s="15"/>
      <c r="M1596" s="15"/>
      <c r="N1596" s="15"/>
      <c r="O1596" s="15"/>
      <c r="P1596" s="15"/>
      <c r="Q1596" s="15"/>
      <c r="R1596" s="16"/>
      <c r="S1596" s="15"/>
      <c r="U1596" s="1"/>
      <c r="V1596" s="1"/>
      <c r="W1596" s="1"/>
      <c r="X1596" s="1"/>
      <c r="Y1596" s="1"/>
      <c r="Z1596" s="1"/>
      <c r="AA1596" s="1"/>
      <c r="AB1596" s="1"/>
      <c r="AC1596" s="1"/>
      <c r="AD1596" s="1"/>
      <c r="AE1596" s="1"/>
      <c r="AF1596" s="4"/>
      <c r="AG1596" s="4"/>
      <c r="AH1596" s="4"/>
      <c r="AI1596" s="4"/>
      <c r="AL1596" s="4"/>
      <c r="AM1596" s="4"/>
      <c r="AN1596" s="4"/>
      <c r="AO1596" s="4"/>
      <c r="AP1596" s="4"/>
      <c r="AR1596" s="4"/>
      <c r="AS1596" s="125"/>
      <c r="AW1596" s="4"/>
      <c r="AX1596" s="4"/>
      <c r="AY1596" s="4"/>
      <c r="AZ1596" s="4"/>
      <c r="BA1596" s="4"/>
      <c r="BB1596" s="4"/>
      <c r="BC1596" s="4"/>
    </row>
    <row r="1597" spans="1:55">
      <c r="A1597" s="278"/>
      <c r="D1597" s="15"/>
      <c r="E1597" s="15"/>
      <c r="F1597" s="15"/>
      <c r="G1597" s="15"/>
      <c r="H1597" s="15"/>
      <c r="I1597" s="15"/>
      <c r="J1597" s="15"/>
      <c r="K1597" s="16"/>
      <c r="L1597" s="15"/>
      <c r="M1597" s="15"/>
      <c r="N1597" s="15"/>
      <c r="O1597" s="15"/>
      <c r="P1597" s="15"/>
      <c r="Q1597" s="15"/>
      <c r="R1597" s="16"/>
      <c r="S1597" s="15"/>
      <c r="U1597" s="1"/>
      <c r="V1597" s="1"/>
      <c r="W1597" s="1"/>
      <c r="X1597" s="1"/>
      <c r="Y1597" s="1"/>
      <c r="Z1597" s="1"/>
      <c r="AA1597" s="1"/>
      <c r="AB1597" s="1"/>
      <c r="AC1597" s="1"/>
      <c r="AD1597" s="1"/>
      <c r="AE1597" s="1"/>
      <c r="AF1597" s="4"/>
      <c r="AG1597" s="4"/>
      <c r="AH1597" s="4"/>
      <c r="AI1597" s="4"/>
      <c r="AL1597" s="4"/>
      <c r="AM1597" s="4"/>
      <c r="AN1597" s="4"/>
      <c r="AO1597" s="4"/>
      <c r="AP1597" s="4"/>
      <c r="AR1597" s="4"/>
      <c r="AS1597" s="125"/>
      <c r="AW1597" s="4"/>
      <c r="AX1597" s="4"/>
      <c r="AY1597" s="4"/>
      <c r="AZ1597" s="4"/>
      <c r="BA1597" s="4"/>
      <c r="BB1597" s="4"/>
      <c r="BC1597" s="4"/>
    </row>
    <row r="1598" spans="1:55">
      <c r="A1598" s="278"/>
      <c r="D1598" s="15"/>
      <c r="E1598" s="15"/>
      <c r="F1598" s="15"/>
      <c r="G1598" s="15"/>
      <c r="H1598" s="15"/>
      <c r="I1598" s="15"/>
      <c r="J1598" s="15"/>
      <c r="K1598" s="16"/>
      <c r="L1598" s="15"/>
      <c r="M1598" s="15"/>
      <c r="N1598" s="15"/>
      <c r="O1598" s="15"/>
      <c r="P1598" s="15"/>
      <c r="Q1598" s="15"/>
      <c r="R1598" s="16"/>
      <c r="S1598" s="15"/>
      <c r="U1598" s="1"/>
      <c r="V1598" s="1"/>
      <c r="W1598" s="1"/>
      <c r="X1598" s="1"/>
      <c r="Y1598" s="1"/>
      <c r="Z1598" s="1"/>
      <c r="AA1598" s="1"/>
      <c r="AB1598" s="1"/>
      <c r="AC1598" s="1"/>
      <c r="AD1598" s="1"/>
      <c r="AE1598" s="1"/>
      <c r="AF1598" s="4"/>
      <c r="AG1598" s="4"/>
      <c r="AH1598" s="4"/>
      <c r="AI1598" s="4"/>
      <c r="AL1598" s="4"/>
      <c r="AM1598" s="4"/>
      <c r="AN1598" s="4"/>
      <c r="AO1598" s="4"/>
      <c r="AP1598" s="4"/>
      <c r="AR1598" s="4"/>
      <c r="AS1598" s="125"/>
      <c r="AW1598" s="4"/>
      <c r="AX1598" s="4"/>
      <c r="AY1598" s="4"/>
      <c r="AZ1598" s="4"/>
      <c r="BA1598" s="4"/>
      <c r="BB1598" s="4"/>
      <c r="BC1598" s="4"/>
    </row>
    <row r="1599" spans="1:55">
      <c r="A1599" s="278"/>
      <c r="D1599" s="15"/>
      <c r="E1599" s="15"/>
      <c r="F1599" s="15"/>
      <c r="G1599" s="15"/>
      <c r="H1599" s="15"/>
      <c r="I1599" s="15"/>
      <c r="J1599" s="15"/>
      <c r="K1599" s="16"/>
      <c r="L1599" s="15"/>
      <c r="M1599" s="15"/>
      <c r="N1599" s="15"/>
      <c r="O1599" s="15"/>
      <c r="P1599" s="15"/>
      <c r="Q1599" s="15"/>
      <c r="R1599" s="16"/>
      <c r="S1599" s="15"/>
      <c r="U1599" s="1"/>
      <c r="V1599" s="1"/>
      <c r="W1599" s="1"/>
      <c r="X1599" s="1"/>
      <c r="Y1599" s="1"/>
      <c r="Z1599" s="1"/>
      <c r="AA1599" s="1"/>
      <c r="AB1599" s="1"/>
      <c r="AC1599" s="1"/>
      <c r="AD1599" s="1"/>
      <c r="AE1599" s="1"/>
      <c r="AF1599" s="4"/>
      <c r="AG1599" s="4"/>
      <c r="AH1599" s="4"/>
      <c r="AI1599" s="4"/>
      <c r="AL1599" s="4"/>
      <c r="AM1599" s="4"/>
      <c r="AN1599" s="4"/>
      <c r="AO1599" s="4"/>
      <c r="AP1599" s="4"/>
      <c r="AR1599" s="4"/>
      <c r="AS1599" s="125"/>
      <c r="AW1599" s="4"/>
      <c r="AX1599" s="4"/>
      <c r="AY1599" s="4"/>
      <c r="AZ1599" s="4"/>
      <c r="BA1599" s="4"/>
      <c r="BB1599" s="4"/>
      <c r="BC1599" s="4"/>
    </row>
    <row r="1600" spans="1:55">
      <c r="A1600" s="278"/>
      <c r="D1600" s="15"/>
      <c r="E1600" s="15"/>
      <c r="F1600" s="15"/>
      <c r="G1600" s="15"/>
      <c r="H1600" s="15"/>
      <c r="I1600" s="15"/>
      <c r="J1600" s="15"/>
      <c r="K1600" s="16"/>
      <c r="L1600" s="15"/>
      <c r="M1600" s="15"/>
      <c r="N1600" s="15"/>
      <c r="O1600" s="15"/>
      <c r="P1600" s="15"/>
      <c r="Q1600" s="15"/>
      <c r="R1600" s="16"/>
      <c r="S1600" s="15"/>
      <c r="U1600" s="1"/>
      <c r="V1600" s="1"/>
      <c r="W1600" s="1"/>
      <c r="X1600" s="1"/>
      <c r="Y1600" s="1"/>
      <c r="Z1600" s="1"/>
      <c r="AA1600" s="1"/>
      <c r="AB1600" s="1"/>
      <c r="AC1600" s="1"/>
      <c r="AD1600" s="1"/>
      <c r="AE1600" s="1"/>
      <c r="AF1600" s="4"/>
      <c r="AG1600" s="4"/>
      <c r="AH1600" s="4"/>
      <c r="AI1600" s="4"/>
      <c r="AL1600" s="4"/>
      <c r="AM1600" s="4"/>
      <c r="AN1600" s="4"/>
      <c r="AO1600" s="4"/>
      <c r="AP1600" s="4"/>
      <c r="AR1600" s="4"/>
      <c r="AS1600" s="125"/>
      <c r="AW1600" s="4"/>
      <c r="AX1600" s="4"/>
      <c r="AY1600" s="4"/>
      <c r="AZ1600" s="4"/>
      <c r="BA1600" s="4"/>
      <c r="BB1600" s="4"/>
      <c r="BC1600" s="4"/>
    </row>
    <row r="1601" spans="1:55">
      <c r="A1601" s="278"/>
      <c r="D1601" s="15"/>
      <c r="E1601" s="15"/>
      <c r="F1601" s="15"/>
      <c r="G1601" s="15"/>
      <c r="H1601" s="15"/>
      <c r="I1601" s="15"/>
      <c r="J1601" s="15"/>
      <c r="K1601" s="16"/>
      <c r="L1601" s="15"/>
      <c r="M1601" s="15"/>
      <c r="N1601" s="15"/>
      <c r="O1601" s="15"/>
      <c r="P1601" s="15"/>
      <c r="Q1601" s="15"/>
      <c r="R1601" s="16"/>
      <c r="S1601" s="15"/>
      <c r="U1601" s="1"/>
      <c r="V1601" s="1"/>
      <c r="W1601" s="1"/>
      <c r="X1601" s="1"/>
      <c r="Y1601" s="1"/>
      <c r="Z1601" s="1"/>
      <c r="AA1601" s="1"/>
      <c r="AB1601" s="1"/>
      <c r="AC1601" s="1"/>
      <c r="AD1601" s="1"/>
      <c r="AE1601" s="1"/>
      <c r="AF1601" s="4"/>
      <c r="AG1601" s="4"/>
      <c r="AH1601" s="4"/>
      <c r="AI1601" s="4"/>
      <c r="AL1601" s="4"/>
      <c r="AM1601" s="4"/>
      <c r="AN1601" s="4"/>
      <c r="AO1601" s="4"/>
      <c r="AP1601" s="4"/>
      <c r="AR1601" s="4"/>
      <c r="AS1601" s="125"/>
      <c r="AW1601" s="4"/>
      <c r="AX1601" s="4"/>
      <c r="AY1601" s="4"/>
      <c r="AZ1601" s="4"/>
      <c r="BA1601" s="4"/>
      <c r="BB1601" s="4"/>
      <c r="BC1601" s="4"/>
    </row>
    <row r="1602" spans="1:55">
      <c r="A1602" s="278"/>
      <c r="D1602" s="15"/>
      <c r="E1602" s="15"/>
      <c r="F1602" s="15"/>
      <c r="G1602" s="15"/>
      <c r="H1602" s="15"/>
      <c r="I1602" s="15"/>
      <c r="J1602" s="15"/>
      <c r="K1602" s="16"/>
      <c r="L1602" s="15"/>
      <c r="M1602" s="15"/>
      <c r="N1602" s="15"/>
      <c r="O1602" s="15"/>
      <c r="P1602" s="15"/>
      <c r="Q1602" s="15"/>
      <c r="R1602" s="16"/>
      <c r="S1602" s="15"/>
      <c r="U1602" s="1"/>
      <c r="V1602" s="1"/>
      <c r="W1602" s="1"/>
      <c r="X1602" s="1"/>
      <c r="Y1602" s="1"/>
      <c r="Z1602" s="1"/>
      <c r="AA1602" s="1"/>
      <c r="AB1602" s="1"/>
      <c r="AC1602" s="1"/>
      <c r="AD1602" s="1"/>
      <c r="AE1602" s="1"/>
      <c r="AF1602" s="4"/>
      <c r="AG1602" s="4"/>
      <c r="AH1602" s="4"/>
      <c r="AI1602" s="4"/>
      <c r="AL1602" s="4"/>
      <c r="AM1602" s="4"/>
      <c r="AN1602" s="4"/>
      <c r="AO1602" s="4"/>
      <c r="AP1602" s="4"/>
      <c r="AR1602" s="4"/>
      <c r="AS1602" s="125"/>
      <c r="AW1602" s="4"/>
      <c r="AX1602" s="4"/>
      <c r="AY1602" s="4"/>
      <c r="AZ1602" s="4"/>
      <c r="BA1602" s="4"/>
      <c r="BB1602" s="4"/>
      <c r="BC1602" s="4"/>
    </row>
    <row r="1603" spans="1:55">
      <c r="A1603" s="278"/>
      <c r="D1603" s="15"/>
      <c r="E1603" s="15"/>
      <c r="F1603" s="15"/>
      <c r="G1603" s="15"/>
      <c r="H1603" s="15"/>
      <c r="I1603" s="15"/>
      <c r="J1603" s="15"/>
      <c r="K1603" s="16"/>
      <c r="L1603" s="15"/>
      <c r="M1603" s="15"/>
      <c r="N1603" s="15"/>
      <c r="O1603" s="15"/>
      <c r="P1603" s="15"/>
      <c r="Q1603" s="15"/>
      <c r="R1603" s="16"/>
      <c r="S1603" s="15"/>
      <c r="U1603" s="1"/>
      <c r="V1603" s="1"/>
      <c r="W1603" s="1"/>
      <c r="X1603" s="1"/>
      <c r="Y1603" s="1"/>
      <c r="Z1603" s="1"/>
      <c r="AA1603" s="1"/>
      <c r="AB1603" s="1"/>
      <c r="AC1603" s="1"/>
      <c r="AD1603" s="1"/>
      <c r="AE1603" s="1"/>
      <c r="AF1603" s="4"/>
      <c r="AG1603" s="4"/>
      <c r="AH1603" s="4"/>
      <c r="AI1603" s="4"/>
      <c r="AL1603" s="4"/>
      <c r="AM1603" s="4"/>
      <c r="AN1603" s="4"/>
      <c r="AO1603" s="4"/>
      <c r="AP1603" s="4"/>
      <c r="AR1603" s="4"/>
      <c r="AS1603" s="125"/>
      <c r="AW1603" s="4"/>
      <c r="AX1603" s="4"/>
      <c r="AY1603" s="4"/>
      <c r="AZ1603" s="4"/>
      <c r="BA1603" s="4"/>
      <c r="BB1603" s="4"/>
      <c r="BC1603" s="4"/>
    </row>
    <row r="1604" spans="1:55">
      <c r="A1604" s="278"/>
      <c r="D1604" s="15"/>
      <c r="E1604" s="15"/>
      <c r="F1604" s="15"/>
      <c r="G1604" s="15"/>
      <c r="H1604" s="15"/>
      <c r="I1604" s="15"/>
      <c r="J1604" s="15"/>
      <c r="K1604" s="16"/>
      <c r="L1604" s="15"/>
      <c r="M1604" s="15"/>
      <c r="N1604" s="15"/>
      <c r="O1604" s="15"/>
      <c r="P1604" s="15"/>
      <c r="Q1604" s="15"/>
      <c r="R1604" s="16"/>
      <c r="S1604" s="15"/>
      <c r="U1604" s="1"/>
      <c r="V1604" s="1"/>
      <c r="W1604" s="1"/>
      <c r="X1604" s="1"/>
      <c r="Y1604" s="1"/>
      <c r="Z1604" s="1"/>
      <c r="AA1604" s="1"/>
      <c r="AB1604" s="1"/>
      <c r="AC1604" s="1"/>
      <c r="AD1604" s="1"/>
      <c r="AE1604" s="1"/>
      <c r="AF1604" s="4"/>
      <c r="AG1604" s="4"/>
      <c r="AH1604" s="4"/>
      <c r="AI1604" s="4"/>
      <c r="AL1604" s="4"/>
      <c r="AM1604" s="4"/>
      <c r="AN1604" s="4"/>
      <c r="AO1604" s="4"/>
      <c r="AP1604" s="4"/>
      <c r="AR1604" s="4"/>
      <c r="AS1604" s="125"/>
      <c r="AW1604" s="4"/>
      <c r="AX1604" s="4"/>
      <c r="AY1604" s="4"/>
      <c r="AZ1604" s="4"/>
      <c r="BA1604" s="4"/>
      <c r="BB1604" s="4"/>
      <c r="BC1604" s="4"/>
    </row>
    <row r="1605" spans="1:55">
      <c r="A1605" s="278"/>
      <c r="D1605" s="15"/>
      <c r="E1605" s="15"/>
      <c r="F1605" s="15"/>
      <c r="G1605" s="15"/>
      <c r="H1605" s="15"/>
      <c r="I1605" s="15"/>
      <c r="J1605" s="15"/>
      <c r="K1605" s="16"/>
      <c r="L1605" s="15"/>
      <c r="M1605" s="15"/>
      <c r="N1605" s="15"/>
      <c r="O1605" s="15"/>
      <c r="P1605" s="15"/>
      <c r="Q1605" s="15"/>
      <c r="R1605" s="16"/>
      <c r="S1605" s="15"/>
      <c r="U1605" s="1"/>
      <c r="V1605" s="1"/>
      <c r="W1605" s="1"/>
      <c r="X1605" s="1"/>
      <c r="Y1605" s="1"/>
      <c r="Z1605" s="1"/>
      <c r="AA1605" s="1"/>
      <c r="AB1605" s="1"/>
      <c r="AC1605" s="1"/>
      <c r="AD1605" s="1"/>
      <c r="AE1605" s="1"/>
      <c r="AF1605" s="4"/>
      <c r="AG1605" s="4"/>
      <c r="AH1605" s="4"/>
      <c r="AI1605" s="4"/>
      <c r="AL1605" s="4"/>
      <c r="AM1605" s="4"/>
      <c r="AN1605" s="4"/>
      <c r="AO1605" s="4"/>
      <c r="AP1605" s="4"/>
      <c r="AR1605" s="4"/>
      <c r="AS1605" s="125"/>
      <c r="AW1605" s="4"/>
      <c r="AX1605" s="4"/>
      <c r="AY1605" s="4"/>
      <c r="AZ1605" s="4"/>
      <c r="BA1605" s="4"/>
      <c r="BB1605" s="4"/>
      <c r="BC1605" s="4"/>
    </row>
    <row r="1606" spans="1:55">
      <c r="A1606" s="278"/>
      <c r="D1606" s="15"/>
      <c r="E1606" s="15"/>
      <c r="F1606" s="15"/>
      <c r="G1606" s="15"/>
      <c r="H1606" s="15"/>
      <c r="I1606" s="15"/>
      <c r="J1606" s="15"/>
      <c r="K1606" s="16"/>
      <c r="L1606" s="15"/>
      <c r="M1606" s="15"/>
      <c r="N1606" s="15"/>
      <c r="O1606" s="15"/>
      <c r="P1606" s="15"/>
      <c r="Q1606" s="15"/>
      <c r="R1606" s="16"/>
      <c r="S1606" s="15"/>
      <c r="U1606" s="1"/>
      <c r="V1606" s="1"/>
      <c r="W1606" s="1"/>
      <c r="X1606" s="1"/>
      <c r="Y1606" s="1"/>
      <c r="Z1606" s="1"/>
      <c r="AA1606" s="1"/>
      <c r="AB1606" s="1"/>
      <c r="AC1606" s="1"/>
      <c r="AD1606" s="1"/>
      <c r="AE1606" s="1"/>
      <c r="AF1606" s="4"/>
      <c r="AG1606" s="4"/>
      <c r="AH1606" s="4"/>
      <c r="AI1606" s="4"/>
      <c r="AL1606" s="4"/>
      <c r="AM1606" s="4"/>
      <c r="AN1606" s="4"/>
      <c r="AO1606" s="4"/>
      <c r="AP1606" s="4"/>
      <c r="AR1606" s="4"/>
      <c r="AS1606" s="125"/>
      <c r="AW1606" s="4"/>
      <c r="AX1606" s="4"/>
      <c r="AY1606" s="4"/>
      <c r="AZ1606" s="4"/>
      <c r="BA1606" s="4"/>
      <c r="BB1606" s="4"/>
      <c r="BC1606" s="4"/>
    </row>
    <row r="1607" spans="1:55">
      <c r="A1607" s="278"/>
      <c r="D1607" s="15"/>
      <c r="E1607" s="15"/>
      <c r="F1607" s="15"/>
      <c r="G1607" s="15"/>
      <c r="H1607" s="15"/>
      <c r="I1607" s="15"/>
      <c r="J1607" s="15"/>
      <c r="K1607" s="16"/>
      <c r="L1607" s="15"/>
      <c r="M1607" s="15"/>
      <c r="N1607" s="15"/>
      <c r="O1607" s="15"/>
      <c r="P1607" s="15"/>
      <c r="Q1607" s="15"/>
      <c r="R1607" s="16"/>
      <c r="S1607" s="15"/>
      <c r="U1607" s="1"/>
      <c r="V1607" s="1"/>
      <c r="W1607" s="1"/>
      <c r="X1607" s="1"/>
      <c r="Y1607" s="1"/>
      <c r="Z1607" s="1"/>
      <c r="AA1607" s="1"/>
      <c r="AB1607" s="1"/>
      <c r="AC1607" s="1"/>
      <c r="AD1607" s="1"/>
      <c r="AE1607" s="1"/>
      <c r="AF1607" s="4"/>
      <c r="AG1607" s="4"/>
      <c r="AH1607" s="4"/>
      <c r="AI1607" s="4"/>
      <c r="AL1607" s="4"/>
      <c r="AM1607" s="4"/>
      <c r="AN1607" s="4"/>
      <c r="AO1607" s="4"/>
      <c r="AP1607" s="4"/>
      <c r="AR1607" s="4"/>
      <c r="AS1607" s="125"/>
      <c r="AW1607" s="4"/>
      <c r="AX1607" s="4"/>
      <c r="AY1607" s="4"/>
      <c r="AZ1607" s="4"/>
      <c r="BA1607" s="4"/>
      <c r="BB1607" s="4"/>
      <c r="BC1607" s="4"/>
    </row>
    <row r="1608" spans="1:55">
      <c r="A1608" s="278"/>
      <c r="D1608" s="15"/>
      <c r="E1608" s="15"/>
      <c r="F1608" s="15"/>
      <c r="G1608" s="15"/>
      <c r="H1608" s="15"/>
      <c r="I1608" s="15"/>
      <c r="J1608" s="15"/>
      <c r="K1608" s="16"/>
      <c r="L1608" s="15"/>
      <c r="M1608" s="15"/>
      <c r="N1608" s="15"/>
      <c r="O1608" s="15"/>
      <c r="P1608" s="15"/>
      <c r="Q1608" s="15"/>
      <c r="R1608" s="16"/>
      <c r="S1608" s="15"/>
      <c r="U1608" s="1"/>
      <c r="V1608" s="1"/>
      <c r="W1608" s="1"/>
      <c r="X1608" s="1"/>
      <c r="Y1608" s="1"/>
      <c r="Z1608" s="1"/>
      <c r="AA1608" s="1"/>
      <c r="AB1608" s="1"/>
      <c r="AC1608" s="1"/>
      <c r="AD1608" s="1"/>
      <c r="AE1608" s="1"/>
      <c r="AF1608" s="4"/>
      <c r="AG1608" s="4"/>
      <c r="AH1608" s="4"/>
      <c r="AI1608" s="4"/>
      <c r="AL1608" s="4"/>
      <c r="AM1608" s="4"/>
      <c r="AN1608" s="4"/>
      <c r="AO1608" s="4"/>
      <c r="AP1608" s="4"/>
      <c r="AR1608" s="4"/>
      <c r="AS1608" s="125"/>
      <c r="AW1608" s="4"/>
      <c r="AX1608" s="4"/>
      <c r="AY1608" s="4"/>
      <c r="AZ1608" s="4"/>
      <c r="BA1608" s="4"/>
      <c r="BB1608" s="4"/>
      <c r="BC1608" s="4"/>
    </row>
    <row r="1609" spans="1:55">
      <c r="A1609" s="278"/>
      <c r="D1609" s="15"/>
      <c r="E1609" s="15"/>
      <c r="F1609" s="15"/>
      <c r="G1609" s="15"/>
      <c r="H1609" s="15"/>
      <c r="I1609" s="15"/>
      <c r="J1609" s="15"/>
      <c r="K1609" s="16"/>
      <c r="L1609" s="15"/>
      <c r="M1609" s="15"/>
      <c r="N1609" s="15"/>
      <c r="O1609" s="15"/>
      <c r="P1609" s="15"/>
      <c r="Q1609" s="15"/>
      <c r="R1609" s="16"/>
      <c r="S1609" s="15"/>
      <c r="U1609" s="1"/>
      <c r="V1609" s="1"/>
      <c r="W1609" s="1"/>
      <c r="X1609" s="1"/>
      <c r="Y1609" s="1"/>
      <c r="Z1609" s="1"/>
      <c r="AA1609" s="1"/>
      <c r="AB1609" s="1"/>
      <c r="AC1609" s="1"/>
      <c r="AD1609" s="1"/>
      <c r="AE1609" s="1"/>
      <c r="AF1609" s="4"/>
      <c r="AG1609" s="4"/>
      <c r="AH1609" s="4"/>
      <c r="AI1609" s="4"/>
      <c r="AL1609" s="4"/>
      <c r="AM1609" s="4"/>
      <c r="AN1609" s="4"/>
      <c r="AO1609" s="4"/>
      <c r="AP1609" s="4"/>
      <c r="AR1609" s="4"/>
      <c r="AS1609" s="125"/>
      <c r="AW1609" s="4"/>
      <c r="AX1609" s="4"/>
      <c r="AY1609" s="4"/>
      <c r="AZ1609" s="4"/>
      <c r="BA1609" s="4"/>
      <c r="BB1609" s="4"/>
      <c r="BC1609" s="4"/>
    </row>
    <row r="1610" spans="1:55">
      <c r="A1610" s="278"/>
      <c r="D1610" s="15"/>
      <c r="E1610" s="15"/>
      <c r="F1610" s="15"/>
      <c r="G1610" s="15"/>
      <c r="H1610" s="15"/>
      <c r="I1610" s="15"/>
      <c r="J1610" s="15"/>
      <c r="K1610" s="16"/>
      <c r="L1610" s="15"/>
      <c r="M1610" s="15"/>
      <c r="N1610" s="15"/>
      <c r="O1610" s="15"/>
      <c r="P1610" s="15"/>
      <c r="Q1610" s="15"/>
      <c r="R1610" s="16"/>
      <c r="S1610" s="15"/>
      <c r="U1610" s="1"/>
      <c r="V1610" s="1"/>
      <c r="W1610" s="1"/>
      <c r="X1610" s="1"/>
      <c r="Y1610" s="1"/>
      <c r="Z1610" s="1"/>
      <c r="AA1610" s="1"/>
      <c r="AB1610" s="1"/>
      <c r="AC1610" s="1"/>
      <c r="AD1610" s="1"/>
      <c r="AE1610" s="1"/>
      <c r="AF1610" s="4"/>
      <c r="AG1610" s="4"/>
      <c r="AH1610" s="4"/>
      <c r="AI1610" s="4"/>
      <c r="AL1610" s="4"/>
      <c r="AM1610" s="4"/>
      <c r="AN1610" s="4"/>
      <c r="AO1610" s="4"/>
      <c r="AP1610" s="4"/>
      <c r="AR1610" s="4"/>
      <c r="AS1610" s="125"/>
      <c r="AW1610" s="4"/>
      <c r="AX1610" s="4"/>
      <c r="AY1610" s="4"/>
      <c r="AZ1610" s="4"/>
      <c r="BA1610" s="4"/>
      <c r="BB1610" s="4"/>
      <c r="BC1610" s="4"/>
    </row>
    <row r="1611" spans="1:55">
      <c r="A1611" s="278"/>
      <c r="D1611" s="15"/>
      <c r="E1611" s="15"/>
      <c r="F1611" s="15"/>
      <c r="G1611" s="15"/>
      <c r="H1611" s="15"/>
      <c r="I1611" s="15"/>
      <c r="J1611" s="15"/>
      <c r="K1611" s="16"/>
      <c r="L1611" s="15"/>
      <c r="M1611" s="15"/>
      <c r="N1611" s="15"/>
      <c r="O1611" s="15"/>
      <c r="P1611" s="15"/>
      <c r="Q1611" s="15"/>
      <c r="R1611" s="16"/>
      <c r="S1611" s="15"/>
      <c r="U1611" s="1"/>
      <c r="V1611" s="1"/>
      <c r="W1611" s="1"/>
      <c r="X1611" s="1"/>
      <c r="Y1611" s="1"/>
      <c r="Z1611" s="1"/>
      <c r="AA1611" s="1"/>
      <c r="AB1611" s="1"/>
      <c r="AC1611" s="1"/>
      <c r="AD1611" s="1"/>
      <c r="AE1611" s="1"/>
      <c r="AF1611" s="4"/>
      <c r="AG1611" s="4"/>
      <c r="AH1611" s="4"/>
      <c r="AI1611" s="4"/>
      <c r="AL1611" s="4"/>
      <c r="AM1611" s="4"/>
      <c r="AN1611" s="4"/>
      <c r="AO1611" s="4"/>
      <c r="AP1611" s="4"/>
      <c r="AR1611" s="4"/>
      <c r="AS1611" s="125"/>
      <c r="AW1611" s="4"/>
      <c r="AX1611" s="4"/>
      <c r="AY1611" s="4"/>
      <c r="AZ1611" s="4"/>
      <c r="BA1611" s="4"/>
      <c r="BB1611" s="4"/>
      <c r="BC1611" s="4"/>
    </row>
    <row r="1612" spans="1:55">
      <c r="A1612" s="278"/>
      <c r="D1612" s="15"/>
      <c r="E1612" s="15"/>
      <c r="F1612" s="15"/>
      <c r="G1612" s="15"/>
      <c r="H1612" s="15"/>
      <c r="I1612" s="15"/>
      <c r="J1612" s="15"/>
      <c r="K1612" s="16"/>
      <c r="L1612" s="15"/>
      <c r="M1612" s="15"/>
      <c r="N1612" s="15"/>
      <c r="O1612" s="15"/>
      <c r="P1612" s="15"/>
      <c r="Q1612" s="15"/>
      <c r="R1612" s="16"/>
      <c r="S1612" s="15"/>
      <c r="U1612" s="1"/>
      <c r="V1612" s="1"/>
      <c r="W1612" s="1"/>
      <c r="X1612" s="1"/>
      <c r="Y1612" s="1"/>
      <c r="Z1612" s="1"/>
      <c r="AA1612" s="1"/>
      <c r="AB1612" s="1"/>
      <c r="AC1612" s="1"/>
      <c r="AD1612" s="1"/>
      <c r="AE1612" s="1"/>
      <c r="AF1612" s="4"/>
      <c r="AG1612" s="4"/>
      <c r="AH1612" s="4"/>
      <c r="AI1612" s="4"/>
      <c r="AL1612" s="4"/>
      <c r="AM1612" s="4"/>
      <c r="AN1612" s="4"/>
      <c r="AO1612" s="4"/>
      <c r="AP1612" s="4"/>
      <c r="AR1612" s="4"/>
      <c r="AS1612" s="125"/>
      <c r="AW1612" s="4"/>
      <c r="AX1612" s="4"/>
      <c r="AY1612" s="4"/>
      <c r="AZ1612" s="4"/>
      <c r="BA1612" s="4"/>
      <c r="BB1612" s="4"/>
      <c r="BC1612" s="4"/>
    </row>
    <row r="1613" spans="1:55">
      <c r="A1613" s="278"/>
      <c r="D1613" s="15"/>
      <c r="E1613" s="15"/>
      <c r="F1613" s="15"/>
      <c r="G1613" s="15"/>
      <c r="H1613" s="15"/>
      <c r="I1613" s="15"/>
      <c r="J1613" s="15"/>
      <c r="K1613" s="16"/>
      <c r="L1613" s="15"/>
      <c r="M1613" s="15"/>
      <c r="N1613" s="15"/>
      <c r="O1613" s="15"/>
      <c r="P1613" s="15"/>
      <c r="Q1613" s="15"/>
      <c r="R1613" s="16"/>
      <c r="S1613" s="15"/>
      <c r="U1613" s="1"/>
      <c r="V1613" s="1"/>
      <c r="W1613" s="1"/>
      <c r="X1613" s="1"/>
      <c r="Y1613" s="1"/>
      <c r="Z1613" s="1"/>
      <c r="AA1613" s="1"/>
      <c r="AB1613" s="1"/>
      <c r="AC1613" s="1"/>
      <c r="AD1613" s="1"/>
      <c r="AE1613" s="1"/>
      <c r="AF1613" s="4"/>
      <c r="AG1613" s="4"/>
      <c r="AH1613" s="4"/>
      <c r="AI1613" s="4"/>
      <c r="AL1613" s="4"/>
      <c r="AM1613" s="4"/>
      <c r="AN1613" s="4"/>
      <c r="AO1613" s="4"/>
      <c r="AP1613" s="4"/>
      <c r="AR1613" s="4"/>
      <c r="AS1613" s="125"/>
      <c r="AW1613" s="4"/>
      <c r="AX1613" s="4"/>
      <c r="AY1613" s="4"/>
      <c r="AZ1613" s="4"/>
      <c r="BA1613" s="4"/>
      <c r="BB1613" s="4"/>
      <c r="BC1613" s="4"/>
    </row>
    <row r="1614" spans="1:55">
      <c r="A1614" s="278"/>
      <c r="D1614" s="15"/>
      <c r="E1614" s="15"/>
      <c r="F1614" s="15"/>
      <c r="G1614" s="15"/>
      <c r="H1614" s="15"/>
      <c r="I1614" s="15"/>
      <c r="J1614" s="15"/>
      <c r="K1614" s="16"/>
      <c r="L1614" s="15"/>
      <c r="M1614" s="15"/>
      <c r="N1614" s="15"/>
      <c r="O1614" s="15"/>
      <c r="P1614" s="15"/>
      <c r="Q1614" s="15"/>
      <c r="R1614" s="16"/>
      <c r="S1614" s="15"/>
      <c r="U1614" s="1"/>
      <c r="V1614" s="1"/>
      <c r="W1614" s="1"/>
      <c r="X1614" s="1"/>
      <c r="Y1614" s="1"/>
      <c r="Z1614" s="1"/>
      <c r="AA1614" s="1"/>
      <c r="AB1614" s="1"/>
      <c r="AC1614" s="1"/>
      <c r="AD1614" s="1"/>
      <c r="AE1614" s="1"/>
      <c r="AF1614" s="4"/>
      <c r="AG1614" s="4"/>
      <c r="AH1614" s="4"/>
      <c r="AI1614" s="4"/>
      <c r="AL1614" s="4"/>
      <c r="AM1614" s="4"/>
      <c r="AN1614" s="4"/>
      <c r="AO1614" s="4"/>
      <c r="AP1614" s="4"/>
      <c r="AR1614" s="4"/>
      <c r="AS1614" s="125"/>
      <c r="AW1614" s="4"/>
      <c r="AX1614" s="4"/>
      <c r="AY1614" s="4"/>
      <c r="AZ1614" s="4"/>
      <c r="BA1614" s="4"/>
      <c r="BB1614" s="4"/>
      <c r="BC1614" s="4"/>
    </row>
    <row r="1615" spans="1:55">
      <c r="A1615" s="278"/>
      <c r="D1615" s="15"/>
      <c r="E1615" s="15"/>
      <c r="F1615" s="15"/>
      <c r="G1615" s="15"/>
      <c r="H1615" s="15"/>
      <c r="I1615" s="15"/>
      <c r="J1615" s="15"/>
      <c r="K1615" s="16"/>
      <c r="L1615" s="15"/>
      <c r="M1615" s="15"/>
      <c r="N1615" s="15"/>
      <c r="O1615" s="15"/>
      <c r="P1615" s="15"/>
      <c r="Q1615" s="15"/>
      <c r="R1615" s="16"/>
      <c r="S1615" s="15"/>
      <c r="U1615" s="1"/>
      <c r="V1615" s="1"/>
      <c r="W1615" s="1"/>
      <c r="X1615" s="1"/>
      <c r="Y1615" s="1"/>
      <c r="Z1615" s="1"/>
      <c r="AA1615" s="1"/>
      <c r="AB1615" s="1"/>
      <c r="AC1615" s="1"/>
      <c r="AD1615" s="1"/>
      <c r="AE1615" s="1"/>
      <c r="AF1615" s="4"/>
      <c r="AG1615" s="4"/>
      <c r="AH1615" s="4"/>
      <c r="AI1615" s="4"/>
      <c r="AL1615" s="4"/>
      <c r="AM1615" s="4"/>
      <c r="AN1615" s="4"/>
      <c r="AO1615" s="4"/>
      <c r="AP1615" s="4"/>
      <c r="AR1615" s="4"/>
      <c r="AS1615" s="125"/>
      <c r="AW1615" s="4"/>
      <c r="AX1615" s="4"/>
      <c r="AY1615" s="4"/>
      <c r="AZ1615" s="4"/>
      <c r="BA1615" s="4"/>
      <c r="BB1615" s="4"/>
      <c r="BC1615" s="4"/>
    </row>
    <row r="1616" spans="1:55">
      <c r="A1616" s="278"/>
      <c r="D1616" s="15"/>
      <c r="E1616" s="15"/>
      <c r="F1616" s="15"/>
      <c r="G1616" s="15"/>
      <c r="H1616" s="15"/>
      <c r="I1616" s="15"/>
      <c r="J1616" s="15"/>
      <c r="K1616" s="16"/>
      <c r="L1616" s="15"/>
      <c r="M1616" s="15"/>
      <c r="N1616" s="15"/>
      <c r="O1616" s="15"/>
      <c r="P1616" s="15"/>
      <c r="Q1616" s="15"/>
      <c r="R1616" s="16"/>
      <c r="S1616" s="15"/>
      <c r="U1616" s="1"/>
      <c r="V1616" s="1"/>
      <c r="W1616" s="1"/>
      <c r="X1616" s="1"/>
      <c r="Y1616" s="1"/>
      <c r="Z1616" s="1"/>
      <c r="AA1616" s="1"/>
      <c r="AB1616" s="1"/>
      <c r="AC1616" s="1"/>
      <c r="AD1616" s="1"/>
      <c r="AE1616" s="1"/>
      <c r="AF1616" s="4"/>
      <c r="AG1616" s="4"/>
      <c r="AH1616" s="4"/>
      <c r="AI1616" s="4"/>
      <c r="AL1616" s="4"/>
      <c r="AM1616" s="4"/>
      <c r="AN1616" s="4"/>
      <c r="AO1616" s="4"/>
      <c r="AP1616" s="4"/>
      <c r="AR1616" s="4"/>
      <c r="AS1616" s="125"/>
      <c r="AW1616" s="4"/>
      <c r="AX1616" s="4"/>
      <c r="AY1616" s="4"/>
      <c r="AZ1616" s="4"/>
      <c r="BA1616" s="4"/>
      <c r="BB1616" s="4"/>
      <c r="BC1616" s="4"/>
    </row>
    <row r="1617" spans="1:55">
      <c r="A1617" s="278"/>
      <c r="D1617" s="15"/>
      <c r="E1617" s="15"/>
      <c r="F1617" s="15"/>
      <c r="G1617" s="15"/>
      <c r="H1617" s="15"/>
      <c r="I1617" s="15"/>
      <c r="J1617" s="15"/>
      <c r="K1617" s="16"/>
      <c r="L1617" s="15"/>
      <c r="M1617" s="15"/>
      <c r="N1617" s="15"/>
      <c r="O1617" s="15"/>
      <c r="P1617" s="15"/>
      <c r="Q1617" s="15"/>
      <c r="R1617" s="16"/>
      <c r="S1617" s="15"/>
      <c r="U1617" s="1"/>
      <c r="V1617" s="1"/>
      <c r="W1617" s="1"/>
      <c r="X1617" s="1"/>
      <c r="Y1617" s="1"/>
      <c r="Z1617" s="1"/>
      <c r="AA1617" s="1"/>
      <c r="AB1617" s="1"/>
      <c r="AC1617" s="1"/>
      <c r="AD1617" s="1"/>
      <c r="AE1617" s="1"/>
      <c r="AF1617" s="4"/>
      <c r="AG1617" s="4"/>
      <c r="AH1617" s="4"/>
      <c r="AI1617" s="4"/>
      <c r="AL1617" s="4"/>
      <c r="AM1617" s="4"/>
      <c r="AN1617" s="4"/>
      <c r="AO1617" s="4"/>
      <c r="AP1617" s="4"/>
      <c r="AR1617" s="4"/>
      <c r="AS1617" s="125"/>
      <c r="AW1617" s="4"/>
      <c r="AX1617" s="4"/>
      <c r="AY1617" s="4"/>
      <c r="AZ1617" s="4"/>
      <c r="BA1617" s="4"/>
      <c r="BB1617" s="4"/>
      <c r="BC1617" s="4"/>
    </row>
    <row r="1618" spans="1:55">
      <c r="A1618" s="278"/>
      <c r="D1618" s="15"/>
      <c r="E1618" s="15"/>
      <c r="F1618" s="15"/>
      <c r="G1618" s="15"/>
      <c r="H1618" s="15"/>
      <c r="I1618" s="15"/>
      <c r="J1618" s="15"/>
      <c r="K1618" s="16"/>
      <c r="L1618" s="15"/>
      <c r="M1618" s="15"/>
      <c r="N1618" s="15"/>
      <c r="O1618" s="15"/>
      <c r="P1618" s="15"/>
      <c r="Q1618" s="15"/>
      <c r="R1618" s="16"/>
      <c r="S1618" s="15"/>
      <c r="U1618" s="1"/>
      <c r="V1618" s="1"/>
      <c r="W1618" s="1"/>
      <c r="X1618" s="1"/>
      <c r="Y1618" s="1"/>
      <c r="Z1618" s="1"/>
      <c r="AA1618" s="1"/>
      <c r="AB1618" s="1"/>
      <c r="AC1618" s="1"/>
      <c r="AD1618" s="1"/>
      <c r="AE1618" s="1"/>
      <c r="AF1618" s="4"/>
      <c r="AG1618" s="4"/>
      <c r="AH1618" s="4"/>
      <c r="AI1618" s="4"/>
      <c r="AL1618" s="4"/>
      <c r="AM1618" s="4"/>
      <c r="AN1618" s="4"/>
      <c r="AO1618" s="4"/>
      <c r="AP1618" s="4"/>
      <c r="AR1618" s="4"/>
      <c r="AS1618" s="125"/>
      <c r="AW1618" s="4"/>
      <c r="AX1618" s="4"/>
      <c r="AY1618" s="4"/>
      <c r="AZ1618" s="4"/>
      <c r="BA1618" s="4"/>
      <c r="BB1618" s="4"/>
      <c r="BC1618" s="4"/>
    </row>
    <row r="1619" spans="1:55">
      <c r="A1619" s="278"/>
      <c r="D1619" s="15"/>
      <c r="E1619" s="15"/>
      <c r="F1619" s="15"/>
      <c r="G1619" s="15"/>
      <c r="H1619" s="15"/>
      <c r="I1619" s="15"/>
      <c r="J1619" s="15"/>
      <c r="K1619" s="16"/>
      <c r="L1619" s="15"/>
      <c r="M1619" s="15"/>
      <c r="N1619" s="15"/>
      <c r="O1619" s="15"/>
      <c r="P1619" s="15"/>
      <c r="Q1619" s="15"/>
      <c r="R1619" s="16"/>
      <c r="S1619" s="15"/>
      <c r="U1619" s="1"/>
      <c r="V1619" s="1"/>
      <c r="W1619" s="1"/>
      <c r="X1619" s="1"/>
      <c r="Y1619" s="1"/>
      <c r="Z1619" s="1"/>
      <c r="AA1619" s="1"/>
      <c r="AB1619" s="1"/>
      <c r="AC1619" s="1"/>
      <c r="AD1619" s="1"/>
      <c r="AE1619" s="1"/>
      <c r="AF1619" s="4"/>
      <c r="AG1619" s="4"/>
      <c r="AH1619" s="4"/>
      <c r="AI1619" s="4"/>
      <c r="AL1619" s="4"/>
      <c r="AM1619" s="4"/>
      <c r="AN1619" s="4"/>
      <c r="AO1619" s="4"/>
      <c r="AP1619" s="4"/>
      <c r="AR1619" s="4"/>
      <c r="AS1619" s="125"/>
      <c r="AW1619" s="4"/>
      <c r="AX1619" s="4"/>
      <c r="AY1619" s="4"/>
      <c r="AZ1619" s="4"/>
      <c r="BA1619" s="4"/>
      <c r="BB1619" s="4"/>
      <c r="BC1619" s="4"/>
    </row>
    <row r="1620" spans="1:55">
      <c r="A1620" s="278"/>
      <c r="D1620" s="15"/>
      <c r="E1620" s="15"/>
      <c r="F1620" s="15"/>
      <c r="G1620" s="15"/>
      <c r="H1620" s="15"/>
      <c r="I1620" s="15"/>
      <c r="J1620" s="15"/>
      <c r="K1620" s="16"/>
      <c r="L1620" s="15"/>
      <c r="M1620" s="15"/>
      <c r="N1620" s="15"/>
      <c r="O1620" s="15"/>
      <c r="P1620" s="15"/>
      <c r="Q1620" s="15"/>
      <c r="R1620" s="16"/>
      <c r="S1620" s="15"/>
      <c r="U1620" s="1"/>
      <c r="V1620" s="1"/>
      <c r="W1620" s="1"/>
      <c r="X1620" s="1"/>
      <c r="Y1620" s="1"/>
      <c r="Z1620" s="1"/>
      <c r="AA1620" s="1"/>
      <c r="AB1620" s="1"/>
      <c r="AC1620" s="1"/>
      <c r="AD1620" s="1"/>
      <c r="AE1620" s="1"/>
      <c r="AF1620" s="4"/>
      <c r="AG1620" s="4"/>
      <c r="AH1620" s="4"/>
      <c r="AI1620" s="4"/>
      <c r="AL1620" s="4"/>
      <c r="AM1620" s="4"/>
      <c r="AN1620" s="4"/>
      <c r="AO1620" s="4"/>
      <c r="AP1620" s="4"/>
      <c r="AR1620" s="4"/>
      <c r="AS1620" s="125"/>
      <c r="AW1620" s="4"/>
      <c r="AX1620" s="4"/>
      <c r="AY1620" s="4"/>
      <c r="AZ1620" s="4"/>
      <c r="BA1620" s="4"/>
      <c r="BB1620" s="4"/>
      <c r="BC1620" s="4"/>
    </row>
    <row r="1621" spans="1:55">
      <c r="A1621" s="278"/>
      <c r="D1621" s="15"/>
      <c r="E1621" s="15"/>
      <c r="F1621" s="15"/>
      <c r="G1621" s="15"/>
      <c r="H1621" s="15"/>
      <c r="I1621" s="15"/>
      <c r="J1621" s="15"/>
      <c r="K1621" s="16"/>
      <c r="L1621" s="15"/>
      <c r="M1621" s="15"/>
      <c r="N1621" s="15"/>
      <c r="O1621" s="15"/>
      <c r="P1621" s="15"/>
      <c r="Q1621" s="15"/>
      <c r="R1621" s="16"/>
      <c r="S1621" s="15"/>
      <c r="U1621" s="1"/>
      <c r="V1621" s="1"/>
      <c r="W1621" s="1"/>
      <c r="X1621" s="1"/>
      <c r="Y1621" s="1"/>
      <c r="Z1621" s="1"/>
      <c r="AA1621" s="1"/>
      <c r="AB1621" s="1"/>
      <c r="AC1621" s="1"/>
      <c r="AD1621" s="1"/>
      <c r="AE1621" s="1"/>
      <c r="AF1621" s="4"/>
      <c r="AG1621" s="4"/>
      <c r="AH1621" s="4"/>
      <c r="AI1621" s="4"/>
      <c r="AL1621" s="4"/>
      <c r="AM1621" s="4"/>
      <c r="AN1621" s="4"/>
      <c r="AO1621" s="4"/>
      <c r="AP1621" s="4"/>
      <c r="AR1621" s="4"/>
      <c r="AS1621" s="125"/>
      <c r="AW1621" s="4"/>
      <c r="AX1621" s="4"/>
      <c r="AY1621" s="4"/>
      <c r="AZ1621" s="4"/>
      <c r="BA1621" s="4"/>
      <c r="BB1621" s="4"/>
      <c r="BC1621" s="4"/>
    </row>
    <row r="1622" spans="1:55">
      <c r="A1622" s="278"/>
      <c r="D1622" s="15"/>
      <c r="E1622" s="15"/>
      <c r="F1622" s="15"/>
      <c r="G1622" s="15"/>
      <c r="H1622" s="15"/>
      <c r="I1622" s="15"/>
      <c r="J1622" s="15"/>
      <c r="K1622" s="16"/>
      <c r="L1622" s="15"/>
      <c r="M1622" s="15"/>
      <c r="N1622" s="15"/>
      <c r="O1622" s="15"/>
      <c r="P1622" s="15"/>
      <c r="Q1622" s="15"/>
      <c r="R1622" s="16"/>
      <c r="S1622" s="15"/>
      <c r="U1622" s="1"/>
      <c r="V1622" s="1"/>
      <c r="W1622" s="1"/>
      <c r="X1622" s="1"/>
      <c r="Y1622" s="1"/>
      <c r="Z1622" s="1"/>
      <c r="AA1622" s="1"/>
      <c r="AB1622" s="1"/>
      <c r="AC1622" s="1"/>
      <c r="AD1622" s="1"/>
      <c r="AE1622" s="1"/>
      <c r="AF1622" s="4"/>
      <c r="AG1622" s="4"/>
      <c r="AH1622" s="4"/>
      <c r="AI1622" s="4"/>
      <c r="AL1622" s="4"/>
      <c r="AM1622" s="4"/>
      <c r="AN1622" s="4"/>
      <c r="AO1622" s="4"/>
      <c r="AP1622" s="4"/>
      <c r="AR1622" s="4"/>
      <c r="AS1622" s="125"/>
      <c r="AW1622" s="4"/>
      <c r="AX1622" s="4"/>
      <c r="AY1622" s="4"/>
      <c r="AZ1622" s="4"/>
      <c r="BA1622" s="4"/>
      <c r="BB1622" s="4"/>
      <c r="BC1622" s="4"/>
    </row>
    <row r="1623" spans="1:55">
      <c r="A1623" s="278"/>
      <c r="D1623" s="15"/>
      <c r="E1623" s="15"/>
      <c r="F1623" s="15"/>
      <c r="G1623" s="15"/>
      <c r="H1623" s="15"/>
      <c r="I1623" s="15"/>
      <c r="J1623" s="15"/>
      <c r="K1623" s="16"/>
      <c r="L1623" s="15"/>
      <c r="M1623" s="15"/>
      <c r="N1623" s="15"/>
      <c r="O1623" s="15"/>
      <c r="P1623" s="15"/>
      <c r="Q1623" s="15"/>
      <c r="R1623" s="16"/>
      <c r="S1623" s="15"/>
      <c r="U1623" s="1"/>
      <c r="V1623" s="1"/>
      <c r="W1623" s="1"/>
      <c r="X1623" s="1"/>
      <c r="Y1623" s="1"/>
      <c r="Z1623" s="1"/>
      <c r="AA1623" s="1"/>
      <c r="AB1623" s="1"/>
      <c r="AC1623" s="1"/>
      <c r="AD1623" s="1"/>
      <c r="AE1623" s="1"/>
      <c r="AF1623" s="4"/>
      <c r="AG1623" s="4"/>
      <c r="AH1623" s="4"/>
      <c r="AI1623" s="4"/>
      <c r="AL1623" s="4"/>
      <c r="AM1623" s="4"/>
      <c r="AN1623" s="4"/>
      <c r="AO1623" s="4"/>
      <c r="AP1623" s="4"/>
      <c r="AR1623" s="4"/>
      <c r="AS1623" s="125"/>
      <c r="AW1623" s="4"/>
      <c r="AX1623" s="4"/>
      <c r="AY1623" s="4"/>
      <c r="AZ1623" s="4"/>
      <c r="BA1623" s="4"/>
      <c r="BB1623" s="4"/>
      <c r="BC1623" s="4"/>
    </row>
    <row r="1624" spans="1:55">
      <c r="A1624" s="278"/>
      <c r="D1624" s="15"/>
      <c r="E1624" s="15"/>
      <c r="F1624" s="15"/>
      <c r="G1624" s="15"/>
      <c r="H1624" s="15"/>
      <c r="I1624" s="15"/>
      <c r="J1624" s="15"/>
      <c r="K1624" s="16"/>
      <c r="L1624" s="15"/>
      <c r="M1624" s="15"/>
      <c r="N1624" s="15"/>
      <c r="O1624" s="15"/>
      <c r="P1624" s="15"/>
      <c r="Q1624" s="15"/>
      <c r="R1624" s="16"/>
      <c r="S1624" s="15"/>
      <c r="U1624" s="1"/>
      <c r="V1624" s="1"/>
      <c r="W1624" s="1"/>
      <c r="X1624" s="1"/>
      <c r="Y1624" s="1"/>
      <c r="Z1624" s="1"/>
      <c r="AA1624" s="1"/>
      <c r="AB1624" s="1"/>
      <c r="AC1624" s="1"/>
      <c r="AD1624" s="1"/>
      <c r="AE1624" s="1"/>
      <c r="AF1624" s="4"/>
      <c r="AG1624" s="4"/>
      <c r="AH1624" s="4"/>
      <c r="AI1624" s="4"/>
      <c r="AL1624" s="4"/>
      <c r="AM1624" s="4"/>
      <c r="AN1624" s="4"/>
      <c r="AO1624" s="4"/>
      <c r="AP1624" s="4"/>
      <c r="AR1624" s="4"/>
      <c r="AS1624" s="125"/>
      <c r="AW1624" s="4"/>
      <c r="AX1624" s="4"/>
      <c r="AY1624" s="4"/>
      <c r="AZ1624" s="4"/>
      <c r="BA1624" s="4"/>
      <c r="BB1624" s="4"/>
      <c r="BC1624" s="4"/>
    </row>
    <row r="1625" spans="1:55">
      <c r="A1625" s="278"/>
      <c r="D1625" s="15"/>
      <c r="E1625" s="15"/>
      <c r="F1625" s="15"/>
      <c r="G1625" s="15"/>
      <c r="H1625" s="15"/>
      <c r="I1625" s="15"/>
      <c r="J1625" s="15"/>
      <c r="K1625" s="16"/>
      <c r="L1625" s="15"/>
      <c r="M1625" s="15"/>
      <c r="N1625" s="15"/>
      <c r="O1625" s="15"/>
      <c r="P1625" s="15"/>
      <c r="Q1625" s="15"/>
      <c r="R1625" s="16"/>
      <c r="S1625" s="15"/>
      <c r="U1625" s="1"/>
      <c r="V1625" s="1"/>
      <c r="W1625" s="1"/>
      <c r="X1625" s="1"/>
      <c r="Y1625" s="1"/>
      <c r="Z1625" s="1"/>
      <c r="AA1625" s="1"/>
      <c r="AB1625" s="1"/>
      <c r="AC1625" s="1"/>
      <c r="AD1625" s="1"/>
      <c r="AE1625" s="1"/>
      <c r="AF1625" s="4"/>
      <c r="AG1625" s="4"/>
      <c r="AH1625" s="4"/>
      <c r="AI1625" s="4"/>
      <c r="AL1625" s="4"/>
      <c r="AM1625" s="4"/>
      <c r="AN1625" s="4"/>
      <c r="AO1625" s="4"/>
      <c r="AP1625" s="4"/>
      <c r="AR1625" s="4"/>
      <c r="AS1625" s="125"/>
      <c r="AW1625" s="4"/>
      <c r="AX1625" s="4"/>
      <c r="AY1625" s="4"/>
      <c r="AZ1625" s="4"/>
      <c r="BA1625" s="4"/>
      <c r="BB1625" s="4"/>
      <c r="BC1625" s="4"/>
    </row>
    <row r="1626" spans="1:55">
      <c r="A1626" s="278"/>
      <c r="D1626" s="15"/>
      <c r="E1626" s="15"/>
      <c r="F1626" s="15"/>
      <c r="G1626" s="15"/>
      <c r="H1626" s="15"/>
      <c r="I1626" s="15"/>
      <c r="J1626" s="15"/>
      <c r="K1626" s="16"/>
      <c r="L1626" s="15"/>
      <c r="M1626" s="15"/>
      <c r="N1626" s="15"/>
      <c r="O1626" s="15"/>
      <c r="P1626" s="15"/>
      <c r="Q1626" s="15"/>
      <c r="R1626" s="16"/>
      <c r="S1626" s="15"/>
      <c r="U1626" s="1"/>
      <c r="V1626" s="1"/>
      <c r="W1626" s="1"/>
      <c r="X1626" s="1"/>
      <c r="Y1626" s="1"/>
      <c r="Z1626" s="1"/>
      <c r="AA1626" s="1"/>
      <c r="AB1626" s="1"/>
      <c r="AC1626" s="1"/>
      <c r="AD1626" s="1"/>
      <c r="AE1626" s="1"/>
      <c r="AF1626" s="4"/>
      <c r="AG1626" s="4"/>
      <c r="AH1626" s="4"/>
      <c r="AI1626" s="4"/>
      <c r="AL1626" s="4"/>
      <c r="AM1626" s="4"/>
      <c r="AN1626" s="4"/>
      <c r="AO1626" s="4"/>
      <c r="AP1626" s="4"/>
      <c r="AR1626" s="4"/>
      <c r="AS1626" s="125"/>
      <c r="AW1626" s="4"/>
      <c r="AX1626" s="4"/>
      <c r="AY1626" s="4"/>
      <c r="AZ1626" s="4"/>
      <c r="BA1626" s="4"/>
      <c r="BB1626" s="4"/>
      <c r="BC1626" s="4"/>
    </row>
    <row r="1627" spans="1:55">
      <c r="A1627" s="278"/>
      <c r="D1627" s="15"/>
      <c r="E1627" s="15"/>
      <c r="F1627" s="15"/>
      <c r="G1627" s="15"/>
      <c r="H1627" s="15"/>
      <c r="I1627" s="15"/>
      <c r="J1627" s="15"/>
      <c r="K1627" s="16"/>
      <c r="L1627" s="15"/>
      <c r="M1627" s="15"/>
      <c r="N1627" s="15"/>
      <c r="O1627" s="15"/>
      <c r="P1627" s="15"/>
      <c r="Q1627" s="15"/>
      <c r="R1627" s="16"/>
      <c r="S1627" s="15"/>
      <c r="U1627" s="1"/>
      <c r="V1627" s="1"/>
      <c r="W1627" s="1"/>
      <c r="X1627" s="1"/>
      <c r="Y1627" s="1"/>
      <c r="Z1627" s="1"/>
      <c r="AA1627" s="1"/>
      <c r="AB1627" s="1"/>
      <c r="AC1627" s="1"/>
      <c r="AD1627" s="1"/>
      <c r="AE1627" s="1"/>
      <c r="AF1627" s="4"/>
      <c r="AG1627" s="4"/>
      <c r="AH1627" s="4"/>
      <c r="AI1627" s="4"/>
      <c r="AL1627" s="4"/>
      <c r="AM1627" s="4"/>
      <c r="AN1627" s="4"/>
      <c r="AO1627" s="4"/>
      <c r="AP1627" s="4"/>
      <c r="AR1627" s="4"/>
      <c r="AS1627" s="125"/>
      <c r="AW1627" s="4"/>
      <c r="AX1627" s="4"/>
      <c r="AY1627" s="4"/>
      <c r="AZ1627" s="4"/>
      <c r="BA1627" s="4"/>
      <c r="BB1627" s="4"/>
      <c r="BC1627" s="4"/>
    </row>
    <row r="1628" spans="1:55">
      <c r="A1628" s="278"/>
      <c r="D1628" s="15"/>
      <c r="E1628" s="15"/>
      <c r="F1628" s="15"/>
      <c r="G1628" s="15"/>
      <c r="H1628" s="15"/>
      <c r="I1628" s="15"/>
      <c r="J1628" s="15"/>
      <c r="K1628" s="16"/>
      <c r="L1628" s="15"/>
      <c r="M1628" s="15"/>
      <c r="N1628" s="15"/>
      <c r="O1628" s="15"/>
      <c r="P1628" s="15"/>
      <c r="Q1628" s="15"/>
      <c r="R1628" s="16"/>
      <c r="S1628" s="15"/>
      <c r="U1628" s="1"/>
      <c r="V1628" s="1"/>
      <c r="W1628" s="1"/>
      <c r="X1628" s="1"/>
      <c r="Y1628" s="1"/>
      <c r="Z1628" s="1"/>
      <c r="AA1628" s="1"/>
      <c r="AB1628" s="1"/>
      <c r="AC1628" s="1"/>
      <c r="AD1628" s="1"/>
      <c r="AE1628" s="1"/>
      <c r="AF1628" s="4"/>
      <c r="AG1628" s="4"/>
      <c r="AH1628" s="4"/>
      <c r="AI1628" s="4"/>
      <c r="AL1628" s="4"/>
      <c r="AM1628" s="4"/>
      <c r="AN1628" s="4"/>
      <c r="AO1628" s="4"/>
      <c r="AP1628" s="4"/>
      <c r="AR1628" s="4"/>
      <c r="AS1628" s="125"/>
      <c r="AW1628" s="4"/>
      <c r="AX1628" s="4"/>
      <c r="AY1628" s="4"/>
      <c r="AZ1628" s="4"/>
      <c r="BA1628" s="4"/>
      <c r="BB1628" s="4"/>
      <c r="BC1628" s="4"/>
    </row>
    <row r="1629" spans="1:55">
      <c r="A1629" s="278"/>
      <c r="D1629" s="15"/>
      <c r="E1629" s="15"/>
      <c r="F1629" s="15"/>
      <c r="G1629" s="15"/>
      <c r="H1629" s="15"/>
      <c r="I1629" s="15"/>
      <c r="J1629" s="15"/>
      <c r="K1629" s="16"/>
      <c r="L1629" s="15"/>
      <c r="M1629" s="15"/>
      <c r="N1629" s="15"/>
      <c r="O1629" s="15"/>
      <c r="P1629" s="15"/>
      <c r="Q1629" s="15"/>
      <c r="R1629" s="16"/>
      <c r="S1629" s="15"/>
      <c r="U1629" s="1"/>
      <c r="V1629" s="1"/>
      <c r="W1629" s="1"/>
      <c r="X1629" s="1"/>
      <c r="Y1629" s="1"/>
      <c r="Z1629" s="1"/>
      <c r="AA1629" s="1"/>
      <c r="AB1629" s="1"/>
      <c r="AC1629" s="1"/>
      <c r="AD1629" s="1"/>
      <c r="AE1629" s="1"/>
      <c r="AF1629" s="4"/>
      <c r="AG1629" s="4"/>
      <c r="AH1629" s="4"/>
      <c r="AI1629" s="4"/>
      <c r="AL1629" s="4"/>
      <c r="AM1629" s="4"/>
      <c r="AN1629" s="4"/>
      <c r="AO1629" s="4"/>
      <c r="AP1629" s="4"/>
      <c r="AR1629" s="4"/>
      <c r="AS1629" s="125"/>
      <c r="AW1629" s="4"/>
      <c r="AX1629" s="4"/>
      <c r="AY1629" s="4"/>
      <c r="AZ1629" s="4"/>
      <c r="BA1629" s="4"/>
      <c r="BB1629" s="4"/>
      <c r="BC1629" s="4"/>
    </row>
    <row r="1630" spans="1:55">
      <c r="A1630" s="278"/>
      <c r="D1630" s="15"/>
      <c r="E1630" s="15"/>
      <c r="F1630" s="15"/>
      <c r="G1630" s="15"/>
      <c r="H1630" s="15"/>
      <c r="I1630" s="15"/>
      <c r="J1630" s="15"/>
      <c r="K1630" s="16"/>
      <c r="L1630" s="15"/>
      <c r="M1630" s="15"/>
      <c r="N1630" s="15"/>
      <c r="O1630" s="15"/>
      <c r="P1630" s="15"/>
      <c r="Q1630" s="15"/>
      <c r="R1630" s="16"/>
      <c r="S1630" s="15"/>
      <c r="U1630" s="1"/>
      <c r="V1630" s="1"/>
      <c r="W1630" s="1"/>
      <c r="X1630" s="1"/>
      <c r="Y1630" s="1"/>
      <c r="Z1630" s="1"/>
      <c r="AA1630" s="1"/>
      <c r="AB1630" s="1"/>
      <c r="AC1630" s="1"/>
      <c r="AD1630" s="1"/>
      <c r="AE1630" s="1"/>
      <c r="AF1630" s="4"/>
      <c r="AG1630" s="4"/>
      <c r="AH1630" s="4"/>
      <c r="AI1630" s="4"/>
      <c r="AL1630" s="4"/>
      <c r="AM1630" s="4"/>
      <c r="AN1630" s="4"/>
      <c r="AO1630" s="4"/>
      <c r="AP1630" s="4"/>
      <c r="AR1630" s="4"/>
      <c r="AS1630" s="125"/>
      <c r="AW1630" s="4"/>
      <c r="AX1630" s="4"/>
      <c r="AY1630" s="4"/>
      <c r="AZ1630" s="4"/>
      <c r="BA1630" s="4"/>
      <c r="BB1630" s="4"/>
      <c r="BC1630" s="4"/>
    </row>
    <row r="1631" spans="1:55">
      <c r="A1631" s="278"/>
      <c r="D1631" s="15"/>
      <c r="E1631" s="15"/>
      <c r="F1631" s="15"/>
      <c r="G1631" s="15"/>
      <c r="H1631" s="15"/>
      <c r="I1631" s="15"/>
      <c r="J1631" s="15"/>
      <c r="K1631" s="16"/>
      <c r="L1631" s="15"/>
      <c r="M1631" s="15"/>
      <c r="N1631" s="15"/>
      <c r="O1631" s="15"/>
      <c r="P1631" s="15"/>
      <c r="Q1631" s="15"/>
      <c r="R1631" s="16"/>
      <c r="S1631" s="15"/>
      <c r="U1631" s="1"/>
      <c r="V1631" s="1"/>
      <c r="W1631" s="1"/>
      <c r="X1631" s="1"/>
      <c r="Y1631" s="1"/>
      <c r="Z1631" s="1"/>
      <c r="AA1631" s="1"/>
      <c r="AB1631" s="1"/>
      <c r="AC1631" s="1"/>
      <c r="AD1631" s="1"/>
      <c r="AE1631" s="1"/>
      <c r="AF1631" s="4"/>
      <c r="AG1631" s="4"/>
      <c r="AH1631" s="4"/>
      <c r="AI1631" s="4"/>
      <c r="AL1631" s="4"/>
      <c r="AM1631" s="4"/>
      <c r="AN1631" s="4"/>
      <c r="AO1631" s="4"/>
      <c r="AP1631" s="4"/>
      <c r="AR1631" s="4"/>
      <c r="AS1631" s="125"/>
      <c r="AW1631" s="4"/>
      <c r="AX1631" s="4"/>
      <c r="AY1631" s="4"/>
      <c r="AZ1631" s="4"/>
      <c r="BA1631" s="4"/>
      <c r="BB1631" s="4"/>
      <c r="BC1631" s="4"/>
    </row>
    <row r="1632" spans="1:55">
      <c r="A1632" s="278"/>
      <c r="D1632" s="15"/>
      <c r="E1632" s="15"/>
      <c r="F1632" s="15"/>
      <c r="G1632" s="15"/>
      <c r="H1632" s="15"/>
      <c r="I1632" s="15"/>
      <c r="J1632" s="15"/>
      <c r="K1632" s="16"/>
      <c r="L1632" s="15"/>
      <c r="M1632" s="15"/>
      <c r="N1632" s="15"/>
      <c r="O1632" s="15"/>
      <c r="P1632" s="15"/>
      <c r="Q1632" s="15"/>
      <c r="R1632" s="16"/>
      <c r="S1632" s="15"/>
      <c r="U1632" s="1"/>
      <c r="V1632" s="1"/>
      <c r="W1632" s="1"/>
      <c r="X1632" s="1"/>
      <c r="Y1632" s="1"/>
      <c r="Z1632" s="1"/>
      <c r="AA1632" s="1"/>
      <c r="AB1632" s="1"/>
      <c r="AC1632" s="1"/>
      <c r="AD1632" s="1"/>
      <c r="AE1632" s="1"/>
      <c r="AF1632" s="4"/>
      <c r="AG1632" s="4"/>
      <c r="AH1632" s="4"/>
      <c r="AI1632" s="4"/>
      <c r="AL1632" s="4"/>
      <c r="AM1632" s="4"/>
      <c r="AN1632" s="4"/>
      <c r="AO1632" s="4"/>
      <c r="AP1632" s="4"/>
      <c r="AR1632" s="4"/>
      <c r="AS1632" s="125"/>
      <c r="AW1632" s="4"/>
      <c r="AX1632" s="4"/>
      <c r="AY1632" s="4"/>
      <c r="AZ1632" s="4"/>
      <c r="BA1632" s="4"/>
      <c r="BB1632" s="4"/>
      <c r="BC1632" s="4"/>
    </row>
    <row r="1633" spans="1:55">
      <c r="A1633" s="278"/>
      <c r="D1633" s="15"/>
      <c r="E1633" s="15"/>
      <c r="F1633" s="15"/>
      <c r="G1633" s="15"/>
      <c r="H1633" s="15"/>
      <c r="I1633" s="15"/>
      <c r="J1633" s="15"/>
      <c r="K1633" s="16"/>
      <c r="L1633" s="15"/>
      <c r="M1633" s="15"/>
      <c r="N1633" s="15"/>
      <c r="O1633" s="15"/>
      <c r="P1633" s="15"/>
      <c r="Q1633" s="15"/>
      <c r="R1633" s="16"/>
      <c r="S1633" s="15"/>
      <c r="U1633" s="1"/>
      <c r="V1633" s="1"/>
      <c r="W1633" s="1"/>
      <c r="X1633" s="1"/>
      <c r="Y1633" s="1"/>
      <c r="Z1633" s="1"/>
      <c r="AA1633" s="1"/>
      <c r="AB1633" s="1"/>
      <c r="AC1633" s="1"/>
      <c r="AD1633" s="1"/>
      <c r="AE1633" s="1"/>
      <c r="AF1633" s="4"/>
      <c r="AG1633" s="4"/>
      <c r="AH1633" s="4"/>
      <c r="AI1633" s="4"/>
      <c r="AL1633" s="4"/>
      <c r="AM1633" s="4"/>
      <c r="AN1633" s="4"/>
      <c r="AO1633" s="4"/>
      <c r="AP1633" s="4"/>
      <c r="AR1633" s="4"/>
      <c r="AS1633" s="125"/>
      <c r="AW1633" s="4"/>
      <c r="AX1633" s="4"/>
      <c r="AY1633" s="4"/>
      <c r="AZ1633" s="4"/>
      <c r="BA1633" s="4"/>
      <c r="BB1633" s="4"/>
      <c r="BC1633" s="4"/>
    </row>
    <row r="1634" spans="1:55">
      <c r="A1634" s="278"/>
      <c r="D1634" s="15"/>
      <c r="E1634" s="15"/>
      <c r="F1634" s="15"/>
      <c r="G1634" s="15"/>
      <c r="H1634" s="15"/>
      <c r="I1634" s="15"/>
      <c r="J1634" s="15"/>
      <c r="K1634" s="16"/>
      <c r="L1634" s="15"/>
      <c r="M1634" s="15"/>
      <c r="N1634" s="15"/>
      <c r="O1634" s="15"/>
      <c r="P1634" s="15"/>
      <c r="Q1634" s="15"/>
      <c r="R1634" s="16"/>
      <c r="S1634" s="15"/>
      <c r="U1634" s="1"/>
      <c r="V1634" s="1"/>
      <c r="W1634" s="1"/>
      <c r="X1634" s="1"/>
      <c r="Y1634" s="1"/>
      <c r="Z1634" s="1"/>
      <c r="AA1634" s="1"/>
      <c r="AB1634" s="1"/>
      <c r="AC1634" s="1"/>
      <c r="AD1634" s="1"/>
      <c r="AE1634" s="1"/>
      <c r="AF1634" s="4"/>
      <c r="AG1634" s="4"/>
      <c r="AH1634" s="4"/>
      <c r="AI1634" s="4"/>
      <c r="AL1634" s="4"/>
      <c r="AM1634" s="4"/>
      <c r="AN1634" s="4"/>
      <c r="AO1634" s="4"/>
      <c r="AP1634" s="4"/>
      <c r="AR1634" s="4"/>
      <c r="AS1634" s="125"/>
      <c r="AW1634" s="4"/>
      <c r="AX1634" s="4"/>
      <c r="AY1634" s="4"/>
      <c r="AZ1634" s="4"/>
      <c r="BA1634" s="4"/>
      <c r="BB1634" s="4"/>
      <c r="BC1634" s="4"/>
    </row>
    <row r="1635" spans="1:55">
      <c r="A1635" s="278"/>
      <c r="D1635" s="15"/>
      <c r="E1635" s="15"/>
      <c r="F1635" s="15"/>
      <c r="G1635" s="15"/>
      <c r="H1635" s="15"/>
      <c r="I1635" s="15"/>
      <c r="J1635" s="15"/>
      <c r="K1635" s="16"/>
      <c r="L1635" s="15"/>
      <c r="M1635" s="15"/>
      <c r="N1635" s="15"/>
      <c r="O1635" s="15"/>
      <c r="P1635" s="15"/>
      <c r="Q1635" s="15"/>
      <c r="R1635" s="16"/>
      <c r="S1635" s="15"/>
      <c r="U1635" s="1"/>
      <c r="V1635" s="1"/>
      <c r="W1635" s="1"/>
      <c r="X1635" s="1"/>
      <c r="Y1635" s="1"/>
      <c r="Z1635" s="1"/>
      <c r="AA1635" s="1"/>
      <c r="AB1635" s="1"/>
      <c r="AC1635" s="1"/>
      <c r="AD1635" s="1"/>
      <c r="AE1635" s="1"/>
      <c r="AF1635" s="4"/>
      <c r="AG1635" s="4"/>
      <c r="AH1635" s="4"/>
      <c r="AI1635" s="4"/>
      <c r="AL1635" s="4"/>
      <c r="AM1635" s="4"/>
      <c r="AN1635" s="4"/>
      <c r="AO1635" s="4"/>
      <c r="AP1635" s="4"/>
      <c r="AR1635" s="4"/>
      <c r="AS1635" s="125"/>
      <c r="AW1635" s="4"/>
      <c r="AX1635" s="4"/>
      <c r="AY1635" s="4"/>
      <c r="AZ1635" s="4"/>
      <c r="BA1635" s="4"/>
      <c r="BB1635" s="4"/>
      <c r="BC1635" s="4"/>
    </row>
    <row r="1636" spans="1:55">
      <c r="A1636" s="278"/>
      <c r="D1636" s="15"/>
      <c r="E1636" s="15"/>
      <c r="F1636" s="15"/>
      <c r="G1636" s="15"/>
      <c r="H1636" s="15"/>
      <c r="I1636" s="15"/>
      <c r="J1636" s="15"/>
      <c r="K1636" s="16"/>
      <c r="L1636" s="15"/>
      <c r="M1636" s="15"/>
      <c r="N1636" s="15"/>
      <c r="O1636" s="15"/>
      <c r="P1636" s="15"/>
      <c r="Q1636" s="15"/>
      <c r="R1636" s="16"/>
      <c r="S1636" s="15"/>
      <c r="U1636" s="1"/>
      <c r="V1636" s="1"/>
      <c r="W1636" s="1"/>
      <c r="X1636" s="1"/>
      <c r="Y1636" s="1"/>
      <c r="Z1636" s="1"/>
      <c r="AA1636" s="1"/>
      <c r="AB1636" s="1"/>
      <c r="AC1636" s="1"/>
      <c r="AD1636" s="1"/>
      <c r="AE1636" s="1"/>
      <c r="AF1636" s="4"/>
      <c r="AG1636" s="4"/>
      <c r="AH1636" s="4"/>
      <c r="AI1636" s="4"/>
      <c r="AL1636" s="4"/>
      <c r="AM1636" s="4"/>
      <c r="AN1636" s="4"/>
      <c r="AO1636" s="4"/>
      <c r="AP1636" s="4"/>
      <c r="AR1636" s="4"/>
      <c r="AS1636" s="125"/>
      <c r="AW1636" s="4"/>
      <c r="AX1636" s="4"/>
      <c r="AY1636" s="4"/>
      <c r="AZ1636" s="4"/>
      <c r="BA1636" s="4"/>
      <c r="BB1636" s="4"/>
      <c r="BC1636" s="4"/>
    </row>
    <row r="1637" spans="1:55">
      <c r="A1637" s="278"/>
      <c r="D1637" s="15"/>
      <c r="E1637" s="15"/>
      <c r="F1637" s="15"/>
      <c r="G1637" s="15"/>
      <c r="H1637" s="15"/>
      <c r="I1637" s="15"/>
      <c r="J1637" s="15"/>
      <c r="K1637" s="16"/>
      <c r="L1637" s="15"/>
      <c r="M1637" s="15"/>
      <c r="N1637" s="15"/>
      <c r="O1637" s="15"/>
      <c r="P1637" s="15"/>
      <c r="Q1637" s="15"/>
      <c r="R1637" s="16"/>
      <c r="S1637" s="15"/>
      <c r="U1637" s="1"/>
      <c r="V1637" s="1"/>
      <c r="W1637" s="1"/>
      <c r="X1637" s="1"/>
      <c r="Y1637" s="1"/>
      <c r="Z1637" s="1"/>
      <c r="AA1637" s="1"/>
      <c r="AB1637" s="1"/>
      <c r="AC1637" s="1"/>
      <c r="AD1637" s="1"/>
      <c r="AE1637" s="1"/>
      <c r="AF1637" s="4"/>
      <c r="AG1637" s="4"/>
      <c r="AH1637" s="4"/>
      <c r="AI1637" s="4"/>
      <c r="AL1637" s="4"/>
      <c r="AM1637" s="4"/>
      <c r="AN1637" s="4"/>
      <c r="AO1637" s="4"/>
      <c r="AP1637" s="4"/>
      <c r="AR1637" s="4"/>
      <c r="AS1637" s="125"/>
      <c r="AW1637" s="4"/>
      <c r="AX1637" s="4"/>
      <c r="AY1637" s="4"/>
      <c r="AZ1637" s="4"/>
      <c r="BA1637" s="4"/>
      <c r="BB1637" s="4"/>
      <c r="BC1637" s="4"/>
    </row>
    <row r="1638" spans="1:55">
      <c r="A1638" s="278"/>
      <c r="D1638" s="15"/>
      <c r="E1638" s="15"/>
      <c r="F1638" s="15"/>
      <c r="G1638" s="15"/>
      <c r="H1638" s="15"/>
      <c r="I1638" s="15"/>
      <c r="J1638" s="15"/>
      <c r="K1638" s="16"/>
      <c r="L1638" s="15"/>
      <c r="M1638" s="15"/>
      <c r="N1638" s="15"/>
      <c r="O1638" s="15"/>
      <c r="P1638" s="15"/>
      <c r="Q1638" s="15"/>
      <c r="R1638" s="16"/>
      <c r="S1638" s="15"/>
      <c r="U1638" s="1"/>
      <c r="V1638" s="1"/>
      <c r="W1638" s="1"/>
      <c r="X1638" s="1"/>
      <c r="Y1638" s="1"/>
      <c r="Z1638" s="1"/>
      <c r="AA1638" s="1"/>
      <c r="AB1638" s="1"/>
      <c r="AC1638" s="1"/>
      <c r="AD1638" s="1"/>
      <c r="AE1638" s="1"/>
      <c r="AF1638" s="4"/>
      <c r="AG1638" s="4"/>
      <c r="AH1638" s="4"/>
      <c r="AI1638" s="4"/>
      <c r="AL1638" s="4"/>
      <c r="AM1638" s="4"/>
      <c r="AN1638" s="4"/>
      <c r="AO1638" s="4"/>
      <c r="AP1638" s="4"/>
      <c r="AR1638" s="4"/>
      <c r="AS1638" s="125"/>
      <c r="AW1638" s="4"/>
      <c r="AX1638" s="4"/>
      <c r="AY1638" s="4"/>
      <c r="AZ1638" s="4"/>
      <c r="BA1638" s="4"/>
      <c r="BB1638" s="4"/>
      <c r="BC1638" s="4"/>
    </row>
    <row r="1639" spans="1:55">
      <c r="A1639" s="278"/>
      <c r="D1639" s="15"/>
      <c r="E1639" s="15"/>
      <c r="F1639" s="15"/>
      <c r="G1639" s="15"/>
      <c r="H1639" s="15"/>
      <c r="I1639" s="15"/>
      <c r="J1639" s="15"/>
      <c r="K1639" s="16"/>
      <c r="L1639" s="15"/>
      <c r="M1639" s="15"/>
      <c r="N1639" s="15"/>
      <c r="O1639" s="15"/>
      <c r="P1639" s="15"/>
      <c r="Q1639" s="15"/>
      <c r="R1639" s="16"/>
      <c r="S1639" s="15"/>
      <c r="U1639" s="1"/>
      <c r="V1639" s="1"/>
      <c r="W1639" s="1"/>
      <c r="X1639" s="1"/>
      <c r="Y1639" s="1"/>
      <c r="Z1639" s="1"/>
      <c r="AA1639" s="1"/>
      <c r="AB1639" s="1"/>
      <c r="AC1639" s="1"/>
      <c r="AD1639" s="1"/>
      <c r="AE1639" s="1"/>
      <c r="AF1639" s="4"/>
      <c r="AG1639" s="4"/>
      <c r="AH1639" s="4"/>
      <c r="AI1639" s="4"/>
      <c r="AL1639" s="4"/>
      <c r="AM1639" s="4"/>
      <c r="AN1639" s="4"/>
      <c r="AO1639" s="4"/>
      <c r="AP1639" s="4"/>
      <c r="AR1639" s="4"/>
      <c r="AS1639" s="125"/>
      <c r="AW1639" s="4"/>
      <c r="AX1639" s="4"/>
      <c r="AY1639" s="4"/>
      <c r="AZ1639" s="4"/>
      <c r="BA1639" s="4"/>
      <c r="BB1639" s="4"/>
      <c r="BC1639" s="4"/>
    </row>
    <row r="1640" spans="1:55">
      <c r="A1640" s="278"/>
      <c r="D1640" s="15"/>
      <c r="E1640" s="15"/>
      <c r="F1640" s="15"/>
      <c r="G1640" s="15"/>
      <c r="H1640" s="15"/>
      <c r="I1640" s="15"/>
      <c r="J1640" s="15"/>
      <c r="K1640" s="16"/>
      <c r="L1640" s="15"/>
      <c r="M1640" s="15"/>
      <c r="N1640" s="15"/>
      <c r="O1640" s="15"/>
      <c r="P1640" s="15"/>
      <c r="Q1640" s="15"/>
      <c r="R1640" s="16"/>
      <c r="S1640" s="15"/>
      <c r="U1640" s="1"/>
      <c r="V1640" s="1"/>
      <c r="W1640" s="1"/>
      <c r="X1640" s="1"/>
      <c r="Y1640" s="1"/>
      <c r="Z1640" s="1"/>
      <c r="AA1640" s="1"/>
      <c r="AB1640" s="1"/>
      <c r="AC1640" s="1"/>
      <c r="AD1640" s="1"/>
      <c r="AE1640" s="1"/>
      <c r="AF1640" s="4"/>
      <c r="AG1640" s="4"/>
      <c r="AH1640" s="4"/>
      <c r="AI1640" s="4"/>
      <c r="AL1640" s="4"/>
      <c r="AM1640" s="4"/>
      <c r="AN1640" s="4"/>
      <c r="AO1640" s="4"/>
      <c r="AP1640" s="4"/>
      <c r="AR1640" s="4"/>
      <c r="AS1640" s="125"/>
      <c r="AW1640" s="4"/>
      <c r="AX1640" s="4"/>
      <c r="AY1640" s="4"/>
      <c r="AZ1640" s="4"/>
      <c r="BA1640" s="4"/>
      <c r="BB1640" s="4"/>
      <c r="BC1640" s="4"/>
    </row>
    <row r="1641" spans="1:55">
      <c r="A1641" s="278"/>
      <c r="D1641" s="15"/>
      <c r="E1641" s="15"/>
      <c r="F1641" s="15"/>
      <c r="G1641" s="15"/>
      <c r="H1641" s="15"/>
      <c r="I1641" s="15"/>
      <c r="J1641" s="15"/>
      <c r="K1641" s="16"/>
      <c r="L1641" s="15"/>
      <c r="M1641" s="15"/>
      <c r="N1641" s="15"/>
      <c r="O1641" s="15"/>
      <c r="P1641" s="15"/>
      <c r="Q1641" s="15"/>
      <c r="R1641" s="16"/>
      <c r="S1641" s="15"/>
      <c r="U1641" s="1"/>
      <c r="V1641" s="1"/>
      <c r="W1641" s="1"/>
      <c r="X1641" s="1"/>
      <c r="Y1641" s="1"/>
      <c r="Z1641" s="1"/>
      <c r="AA1641" s="1"/>
      <c r="AB1641" s="1"/>
      <c r="AC1641" s="1"/>
      <c r="AD1641" s="1"/>
      <c r="AE1641" s="1"/>
      <c r="AF1641" s="4"/>
      <c r="AG1641" s="4"/>
      <c r="AH1641" s="4"/>
      <c r="AI1641" s="4"/>
      <c r="AL1641" s="4"/>
      <c r="AM1641" s="4"/>
      <c r="AN1641" s="4"/>
      <c r="AO1641" s="4"/>
      <c r="AP1641" s="4"/>
      <c r="AR1641" s="4"/>
      <c r="AS1641" s="125"/>
      <c r="AW1641" s="4"/>
      <c r="AX1641" s="4"/>
      <c r="AY1641" s="4"/>
      <c r="AZ1641" s="4"/>
      <c r="BA1641" s="4"/>
      <c r="BB1641" s="4"/>
      <c r="BC1641" s="4"/>
    </row>
    <row r="1642" spans="1:55">
      <c r="A1642" s="278"/>
      <c r="D1642" s="15"/>
      <c r="E1642" s="15"/>
      <c r="F1642" s="15"/>
      <c r="G1642" s="15"/>
      <c r="H1642" s="15"/>
      <c r="I1642" s="15"/>
      <c r="J1642" s="15"/>
      <c r="K1642" s="16"/>
      <c r="L1642" s="15"/>
      <c r="M1642" s="15"/>
      <c r="N1642" s="15"/>
      <c r="O1642" s="15"/>
      <c r="P1642" s="15"/>
      <c r="Q1642" s="15"/>
      <c r="R1642" s="16"/>
      <c r="S1642" s="15"/>
      <c r="U1642" s="1"/>
      <c r="V1642" s="1"/>
      <c r="W1642" s="1"/>
      <c r="X1642" s="1"/>
      <c r="Y1642" s="1"/>
      <c r="Z1642" s="1"/>
      <c r="AA1642" s="1"/>
      <c r="AB1642" s="1"/>
      <c r="AC1642" s="1"/>
      <c r="AD1642" s="1"/>
      <c r="AE1642" s="1"/>
      <c r="AF1642" s="4"/>
      <c r="AG1642" s="4"/>
      <c r="AH1642" s="4"/>
      <c r="AI1642" s="4"/>
      <c r="AL1642" s="4"/>
      <c r="AM1642" s="4"/>
      <c r="AN1642" s="4"/>
      <c r="AO1642" s="4"/>
      <c r="AP1642" s="4"/>
      <c r="AR1642" s="4"/>
      <c r="AS1642" s="125"/>
      <c r="AW1642" s="4"/>
      <c r="AX1642" s="4"/>
      <c r="AY1642" s="4"/>
      <c r="AZ1642" s="4"/>
      <c r="BA1642" s="4"/>
      <c r="BB1642" s="4"/>
      <c r="BC1642" s="4"/>
    </row>
    <row r="1643" spans="1:55">
      <c r="A1643" s="278"/>
      <c r="D1643" s="15"/>
      <c r="E1643" s="15"/>
      <c r="F1643" s="15"/>
      <c r="G1643" s="15"/>
      <c r="H1643" s="15"/>
      <c r="I1643" s="15"/>
      <c r="J1643" s="15"/>
      <c r="K1643" s="16"/>
      <c r="L1643" s="15"/>
      <c r="M1643" s="15"/>
      <c r="N1643" s="15"/>
      <c r="O1643" s="15"/>
      <c r="P1643" s="15"/>
      <c r="Q1643" s="15"/>
      <c r="R1643" s="16"/>
      <c r="S1643" s="15"/>
      <c r="U1643" s="1"/>
      <c r="V1643" s="1"/>
      <c r="W1643" s="1"/>
      <c r="X1643" s="1"/>
      <c r="Y1643" s="1"/>
      <c r="Z1643" s="1"/>
      <c r="AA1643" s="1"/>
      <c r="AB1643" s="1"/>
      <c r="AC1643" s="1"/>
      <c r="AD1643" s="1"/>
      <c r="AE1643" s="1"/>
      <c r="AF1643" s="4"/>
      <c r="AG1643" s="4"/>
      <c r="AH1643" s="4"/>
      <c r="AI1643" s="4"/>
      <c r="AL1643" s="4"/>
      <c r="AM1643" s="4"/>
      <c r="AN1643" s="4"/>
      <c r="AO1643" s="4"/>
      <c r="AP1643" s="4"/>
      <c r="AR1643" s="4"/>
      <c r="AS1643" s="125"/>
      <c r="AW1643" s="4"/>
      <c r="AX1643" s="4"/>
      <c r="AY1643" s="4"/>
      <c r="AZ1643" s="4"/>
      <c r="BA1643" s="4"/>
      <c r="BB1643" s="4"/>
      <c r="BC1643" s="4"/>
    </row>
    <row r="1644" spans="1:55">
      <c r="A1644" s="278"/>
      <c r="D1644" s="15"/>
      <c r="E1644" s="15"/>
      <c r="F1644" s="15"/>
      <c r="G1644" s="15"/>
      <c r="H1644" s="15"/>
      <c r="I1644" s="15"/>
      <c r="J1644" s="15"/>
      <c r="K1644" s="16"/>
      <c r="L1644" s="15"/>
      <c r="M1644" s="15"/>
      <c r="N1644" s="15"/>
      <c r="O1644" s="15"/>
      <c r="P1644" s="15"/>
      <c r="Q1644" s="15"/>
      <c r="R1644" s="16"/>
      <c r="S1644" s="15"/>
      <c r="U1644" s="1"/>
      <c r="V1644" s="1"/>
      <c r="W1644" s="1"/>
      <c r="X1644" s="1"/>
      <c r="Y1644" s="1"/>
      <c r="Z1644" s="1"/>
      <c r="AA1644" s="1"/>
      <c r="AB1644" s="1"/>
      <c r="AC1644" s="1"/>
      <c r="AD1644" s="1"/>
      <c r="AE1644" s="1"/>
      <c r="AF1644" s="4"/>
      <c r="AG1644" s="4"/>
      <c r="AH1644" s="4"/>
      <c r="AI1644" s="4"/>
      <c r="AL1644" s="4"/>
      <c r="AM1644" s="4"/>
      <c r="AN1644" s="4"/>
      <c r="AO1644" s="4"/>
      <c r="AP1644" s="4"/>
      <c r="AR1644" s="4"/>
      <c r="AS1644" s="125"/>
      <c r="AW1644" s="4"/>
      <c r="AX1644" s="4"/>
      <c r="AY1644" s="4"/>
      <c r="AZ1644" s="4"/>
      <c r="BA1644" s="4"/>
      <c r="BB1644" s="4"/>
      <c r="BC1644" s="4"/>
    </row>
    <row r="1645" spans="1:55">
      <c r="A1645" s="278"/>
      <c r="D1645" s="15"/>
      <c r="E1645" s="15"/>
      <c r="F1645" s="15"/>
      <c r="G1645" s="15"/>
      <c r="H1645" s="15"/>
      <c r="I1645" s="15"/>
      <c r="J1645" s="15"/>
      <c r="K1645" s="16"/>
      <c r="L1645" s="15"/>
      <c r="M1645" s="15"/>
      <c r="N1645" s="15"/>
      <c r="O1645" s="15"/>
      <c r="P1645" s="15"/>
      <c r="Q1645" s="15"/>
      <c r="R1645" s="16"/>
      <c r="S1645" s="15"/>
      <c r="U1645" s="1"/>
      <c r="V1645" s="1"/>
      <c r="W1645" s="1"/>
      <c r="X1645" s="1"/>
      <c r="Y1645" s="1"/>
      <c r="Z1645" s="1"/>
      <c r="AA1645" s="1"/>
      <c r="AB1645" s="1"/>
      <c r="AC1645" s="1"/>
      <c r="AD1645" s="1"/>
      <c r="AE1645" s="1"/>
      <c r="AF1645" s="4"/>
      <c r="AG1645" s="4"/>
      <c r="AH1645" s="4"/>
      <c r="AI1645" s="4"/>
      <c r="AL1645" s="4"/>
      <c r="AM1645" s="4"/>
      <c r="AN1645" s="4"/>
      <c r="AO1645" s="4"/>
      <c r="AP1645" s="4"/>
      <c r="AR1645" s="4"/>
      <c r="AS1645" s="125"/>
      <c r="AW1645" s="4"/>
      <c r="AX1645" s="4"/>
      <c r="AY1645" s="4"/>
      <c r="AZ1645" s="4"/>
      <c r="BA1645" s="4"/>
      <c r="BB1645" s="4"/>
      <c r="BC1645" s="4"/>
    </row>
    <row r="1646" spans="1:55">
      <c r="A1646" s="278"/>
      <c r="D1646" s="15"/>
      <c r="E1646" s="15"/>
      <c r="F1646" s="15"/>
      <c r="G1646" s="15"/>
      <c r="H1646" s="15"/>
      <c r="I1646" s="15"/>
      <c r="J1646" s="15"/>
      <c r="K1646" s="16"/>
      <c r="L1646" s="15"/>
      <c r="M1646" s="15"/>
      <c r="N1646" s="15"/>
      <c r="O1646" s="15"/>
      <c r="P1646" s="15"/>
      <c r="Q1646" s="15"/>
      <c r="R1646" s="16"/>
      <c r="S1646" s="15"/>
      <c r="U1646" s="1"/>
      <c r="V1646" s="1"/>
      <c r="W1646" s="1"/>
      <c r="X1646" s="1"/>
      <c r="Y1646" s="1"/>
      <c r="Z1646" s="1"/>
      <c r="AA1646" s="1"/>
      <c r="AB1646" s="1"/>
      <c r="AC1646" s="1"/>
      <c r="AD1646" s="1"/>
      <c r="AE1646" s="1"/>
      <c r="AF1646" s="4"/>
      <c r="AG1646" s="4"/>
      <c r="AH1646" s="4"/>
      <c r="AI1646" s="4"/>
      <c r="AL1646" s="4"/>
      <c r="AM1646" s="4"/>
      <c r="AN1646" s="4"/>
      <c r="AO1646" s="4"/>
      <c r="AP1646" s="4"/>
      <c r="AR1646" s="4"/>
      <c r="AS1646" s="125"/>
      <c r="AW1646" s="4"/>
      <c r="AX1646" s="4"/>
      <c r="AY1646" s="4"/>
      <c r="AZ1646" s="4"/>
      <c r="BA1646" s="4"/>
      <c r="BB1646" s="4"/>
      <c r="BC1646" s="4"/>
    </row>
    <row r="1647" spans="1:55">
      <c r="A1647" s="278"/>
      <c r="D1647" s="15"/>
      <c r="E1647" s="15"/>
      <c r="F1647" s="15"/>
      <c r="G1647" s="15"/>
      <c r="H1647" s="15"/>
      <c r="I1647" s="15"/>
      <c r="J1647" s="15"/>
      <c r="K1647" s="16"/>
      <c r="L1647" s="15"/>
      <c r="M1647" s="15"/>
      <c r="N1647" s="15"/>
      <c r="O1647" s="15"/>
      <c r="P1647" s="15"/>
      <c r="Q1647" s="15"/>
      <c r="R1647" s="16"/>
      <c r="S1647" s="15"/>
      <c r="U1647" s="1"/>
      <c r="V1647" s="1"/>
      <c r="W1647" s="1"/>
      <c r="X1647" s="1"/>
      <c r="Y1647" s="1"/>
      <c r="Z1647" s="1"/>
      <c r="AA1647" s="1"/>
      <c r="AB1647" s="1"/>
      <c r="AC1647" s="1"/>
      <c r="AD1647" s="1"/>
      <c r="AE1647" s="1"/>
      <c r="AF1647" s="4"/>
      <c r="AG1647" s="4"/>
      <c r="AH1647" s="4"/>
      <c r="AI1647" s="4"/>
      <c r="AL1647" s="4"/>
      <c r="AM1647" s="4"/>
      <c r="AN1647" s="4"/>
      <c r="AO1647" s="4"/>
      <c r="AP1647" s="4"/>
      <c r="AR1647" s="4"/>
      <c r="AS1647" s="125"/>
      <c r="AW1647" s="4"/>
      <c r="AX1647" s="4"/>
      <c r="AY1647" s="4"/>
      <c r="AZ1647" s="4"/>
      <c r="BA1647" s="4"/>
      <c r="BB1647" s="4"/>
      <c r="BC1647" s="4"/>
    </row>
    <row r="1648" spans="1:55">
      <c r="A1648" s="278"/>
      <c r="D1648" s="15"/>
      <c r="E1648" s="15"/>
      <c r="F1648" s="15"/>
      <c r="G1648" s="15"/>
      <c r="H1648" s="15"/>
      <c r="I1648" s="15"/>
      <c r="J1648" s="15"/>
      <c r="K1648" s="16"/>
      <c r="L1648" s="15"/>
      <c r="M1648" s="15"/>
      <c r="N1648" s="15"/>
      <c r="O1648" s="15"/>
      <c r="P1648" s="15"/>
      <c r="Q1648" s="15"/>
      <c r="R1648" s="16"/>
      <c r="S1648" s="15"/>
      <c r="U1648" s="1"/>
      <c r="V1648" s="1"/>
      <c r="W1648" s="1"/>
      <c r="X1648" s="1"/>
      <c r="Y1648" s="1"/>
      <c r="Z1648" s="1"/>
      <c r="AA1648" s="1"/>
      <c r="AB1648" s="1"/>
      <c r="AC1648" s="1"/>
      <c r="AD1648" s="1"/>
      <c r="AE1648" s="1"/>
      <c r="AF1648" s="4"/>
      <c r="AG1648" s="4"/>
      <c r="AH1648" s="4"/>
      <c r="AI1648" s="4"/>
      <c r="AL1648" s="4"/>
      <c r="AM1648" s="4"/>
      <c r="AN1648" s="4"/>
      <c r="AO1648" s="4"/>
      <c r="AP1648" s="4"/>
      <c r="AR1648" s="4"/>
      <c r="AS1648" s="125"/>
      <c r="AW1648" s="4"/>
      <c r="AX1648" s="4"/>
      <c r="AY1648" s="4"/>
      <c r="AZ1648" s="4"/>
      <c r="BA1648" s="4"/>
      <c r="BB1648" s="4"/>
      <c r="BC1648" s="4"/>
    </row>
    <row r="1649" spans="1:55">
      <c r="A1649" s="278"/>
      <c r="D1649" s="15"/>
      <c r="E1649" s="15"/>
      <c r="F1649" s="15"/>
      <c r="G1649" s="15"/>
      <c r="H1649" s="15"/>
      <c r="I1649" s="15"/>
      <c r="J1649" s="15"/>
      <c r="K1649" s="16"/>
      <c r="L1649" s="15"/>
      <c r="M1649" s="15"/>
      <c r="N1649" s="15"/>
      <c r="O1649" s="15"/>
      <c r="P1649" s="15"/>
      <c r="Q1649" s="15"/>
      <c r="R1649" s="16"/>
      <c r="S1649" s="15"/>
      <c r="U1649" s="1"/>
      <c r="V1649" s="1"/>
      <c r="W1649" s="1"/>
      <c r="X1649" s="1"/>
      <c r="Y1649" s="1"/>
      <c r="Z1649" s="1"/>
      <c r="AA1649" s="1"/>
      <c r="AB1649" s="1"/>
      <c r="AC1649" s="1"/>
      <c r="AD1649" s="1"/>
      <c r="AE1649" s="1"/>
      <c r="AF1649" s="4"/>
      <c r="AG1649" s="4"/>
      <c r="AH1649" s="4"/>
      <c r="AI1649" s="4"/>
      <c r="AL1649" s="4"/>
      <c r="AM1649" s="4"/>
      <c r="AN1649" s="4"/>
      <c r="AO1649" s="4"/>
      <c r="AP1649" s="4"/>
      <c r="AR1649" s="4"/>
      <c r="AS1649" s="125"/>
      <c r="AW1649" s="4"/>
      <c r="AX1649" s="4"/>
      <c r="AY1649" s="4"/>
      <c r="AZ1649" s="4"/>
      <c r="BA1649" s="4"/>
      <c r="BB1649" s="4"/>
      <c r="BC1649" s="4"/>
    </row>
    <row r="1650" spans="1:55">
      <c r="A1650" s="278"/>
      <c r="D1650" s="15"/>
      <c r="E1650" s="15"/>
      <c r="F1650" s="15"/>
      <c r="G1650" s="15"/>
      <c r="H1650" s="15"/>
      <c r="I1650" s="15"/>
      <c r="J1650" s="15"/>
      <c r="K1650" s="16"/>
      <c r="L1650" s="15"/>
      <c r="M1650" s="15"/>
      <c r="N1650" s="15"/>
      <c r="O1650" s="15"/>
      <c r="P1650" s="15"/>
      <c r="Q1650" s="15"/>
      <c r="R1650" s="16"/>
      <c r="S1650" s="15"/>
      <c r="U1650" s="1"/>
      <c r="V1650" s="1"/>
      <c r="W1650" s="1"/>
      <c r="X1650" s="1"/>
      <c r="Y1650" s="1"/>
      <c r="Z1650" s="1"/>
      <c r="AA1650" s="1"/>
      <c r="AB1650" s="1"/>
      <c r="AC1650" s="1"/>
      <c r="AD1650" s="1"/>
      <c r="AE1650" s="1"/>
      <c r="AF1650" s="4"/>
      <c r="AG1650" s="4"/>
      <c r="AH1650" s="4"/>
      <c r="AI1650" s="4"/>
      <c r="AL1650" s="4"/>
      <c r="AM1650" s="4"/>
      <c r="AN1650" s="4"/>
      <c r="AO1650" s="4"/>
      <c r="AP1650" s="4"/>
      <c r="AR1650" s="4"/>
      <c r="AS1650" s="125"/>
      <c r="AW1650" s="4"/>
      <c r="AX1650" s="4"/>
      <c r="AY1650" s="4"/>
      <c r="AZ1650" s="4"/>
      <c r="BA1650" s="4"/>
      <c r="BB1650" s="4"/>
      <c r="BC1650" s="4"/>
    </row>
    <row r="1651" spans="1:55">
      <c r="A1651" s="278"/>
      <c r="D1651" s="15"/>
      <c r="E1651" s="15"/>
      <c r="F1651" s="15"/>
      <c r="G1651" s="15"/>
      <c r="H1651" s="15"/>
      <c r="I1651" s="15"/>
      <c r="J1651" s="15"/>
      <c r="K1651" s="16"/>
      <c r="L1651" s="15"/>
      <c r="M1651" s="15"/>
      <c r="N1651" s="15"/>
      <c r="O1651" s="15"/>
      <c r="P1651" s="15"/>
      <c r="Q1651" s="15"/>
      <c r="R1651" s="16"/>
      <c r="S1651" s="15"/>
      <c r="U1651" s="1"/>
      <c r="V1651" s="1"/>
      <c r="W1651" s="1"/>
      <c r="X1651" s="1"/>
      <c r="Y1651" s="1"/>
      <c r="Z1651" s="1"/>
      <c r="AA1651" s="1"/>
      <c r="AB1651" s="1"/>
      <c r="AC1651" s="1"/>
      <c r="AD1651" s="1"/>
      <c r="AE1651" s="1"/>
      <c r="AF1651" s="4"/>
      <c r="AG1651" s="4"/>
      <c r="AH1651" s="4"/>
      <c r="AI1651" s="4"/>
      <c r="AL1651" s="4"/>
      <c r="AM1651" s="4"/>
      <c r="AN1651" s="4"/>
      <c r="AO1651" s="4"/>
      <c r="AP1651" s="4"/>
      <c r="AR1651" s="4"/>
      <c r="AS1651" s="125"/>
      <c r="AW1651" s="4"/>
      <c r="AX1651" s="4"/>
      <c r="AY1651" s="4"/>
      <c r="AZ1651" s="4"/>
      <c r="BA1651" s="4"/>
      <c r="BB1651" s="4"/>
      <c r="BC1651" s="4"/>
    </row>
    <row r="1652" spans="1:55">
      <c r="A1652" s="278"/>
      <c r="D1652" s="15"/>
      <c r="E1652" s="15"/>
      <c r="F1652" s="15"/>
      <c r="G1652" s="15"/>
      <c r="H1652" s="15"/>
      <c r="I1652" s="15"/>
      <c r="J1652" s="15"/>
      <c r="K1652" s="16"/>
      <c r="L1652" s="15"/>
      <c r="M1652" s="15"/>
      <c r="N1652" s="15"/>
      <c r="O1652" s="15"/>
      <c r="P1652" s="15"/>
      <c r="Q1652" s="15"/>
      <c r="R1652" s="16"/>
      <c r="S1652" s="15"/>
      <c r="U1652" s="1"/>
      <c r="V1652" s="1"/>
      <c r="W1652" s="1"/>
      <c r="X1652" s="1"/>
      <c r="Y1652" s="1"/>
      <c r="Z1652" s="1"/>
      <c r="AA1652" s="1"/>
      <c r="AB1652" s="1"/>
      <c r="AC1652" s="1"/>
      <c r="AD1652" s="1"/>
      <c r="AE1652" s="1"/>
      <c r="AF1652" s="4"/>
      <c r="AG1652" s="4"/>
      <c r="AH1652" s="4"/>
      <c r="AI1652" s="4"/>
      <c r="AL1652" s="4"/>
      <c r="AM1652" s="4"/>
      <c r="AN1652" s="4"/>
      <c r="AO1652" s="4"/>
      <c r="AP1652" s="4"/>
      <c r="AR1652" s="4"/>
      <c r="AS1652" s="125"/>
      <c r="AW1652" s="4"/>
      <c r="AX1652" s="4"/>
      <c r="AY1652" s="4"/>
      <c r="AZ1652" s="4"/>
      <c r="BA1652" s="4"/>
      <c r="BB1652" s="4"/>
      <c r="BC1652" s="4"/>
    </row>
    <row r="1653" spans="1:55">
      <c r="A1653" s="278"/>
      <c r="D1653" s="15"/>
      <c r="E1653" s="15"/>
      <c r="F1653" s="15"/>
      <c r="G1653" s="15"/>
      <c r="H1653" s="15"/>
      <c r="I1653" s="15"/>
      <c r="J1653" s="15"/>
      <c r="K1653" s="16"/>
      <c r="L1653" s="15"/>
      <c r="M1653" s="15"/>
      <c r="N1653" s="15"/>
      <c r="O1653" s="15"/>
      <c r="P1653" s="15"/>
      <c r="Q1653" s="15"/>
      <c r="R1653" s="16"/>
      <c r="S1653" s="15"/>
      <c r="U1653" s="1"/>
      <c r="V1653" s="1"/>
      <c r="W1653" s="1"/>
      <c r="X1653" s="1"/>
      <c r="Y1653" s="1"/>
      <c r="Z1653" s="1"/>
      <c r="AA1653" s="1"/>
      <c r="AB1653" s="1"/>
      <c r="AC1653" s="1"/>
      <c r="AD1653" s="1"/>
      <c r="AE1653" s="1"/>
      <c r="AF1653" s="4"/>
      <c r="AG1653" s="4"/>
      <c r="AH1653" s="4"/>
      <c r="AI1653" s="4"/>
      <c r="AL1653" s="4"/>
      <c r="AM1653" s="4"/>
      <c r="AN1653" s="4"/>
      <c r="AO1653" s="4"/>
      <c r="AP1653" s="4"/>
      <c r="AR1653" s="4"/>
      <c r="AS1653" s="125"/>
      <c r="AW1653" s="4"/>
      <c r="AX1653" s="4"/>
      <c r="AY1653" s="4"/>
      <c r="AZ1653" s="4"/>
      <c r="BA1653" s="4"/>
      <c r="BB1653" s="4"/>
      <c r="BC1653" s="4"/>
    </row>
    <row r="1654" spans="1:55">
      <c r="A1654" s="278"/>
      <c r="D1654" s="15"/>
      <c r="E1654" s="15"/>
      <c r="F1654" s="15"/>
      <c r="G1654" s="15"/>
      <c r="H1654" s="15"/>
      <c r="I1654" s="15"/>
      <c r="J1654" s="15"/>
      <c r="K1654" s="16"/>
      <c r="L1654" s="15"/>
      <c r="M1654" s="15"/>
      <c r="N1654" s="15"/>
      <c r="O1654" s="15"/>
      <c r="P1654" s="15"/>
      <c r="Q1654" s="15"/>
      <c r="R1654" s="16"/>
      <c r="S1654" s="15"/>
      <c r="U1654" s="1"/>
      <c r="V1654" s="1"/>
      <c r="W1654" s="1"/>
      <c r="X1654" s="1"/>
      <c r="Y1654" s="1"/>
      <c r="Z1654" s="1"/>
      <c r="AA1654" s="1"/>
      <c r="AB1654" s="1"/>
      <c r="AC1654" s="1"/>
      <c r="AD1654" s="1"/>
      <c r="AE1654" s="1"/>
      <c r="AF1654" s="4"/>
      <c r="AG1654" s="4"/>
      <c r="AH1654" s="4"/>
      <c r="AI1654" s="4"/>
      <c r="AL1654" s="4"/>
      <c r="AM1654" s="4"/>
      <c r="AN1654" s="4"/>
      <c r="AO1654" s="4"/>
      <c r="AP1654" s="4"/>
      <c r="AR1654" s="4"/>
      <c r="AS1654" s="125"/>
      <c r="AW1654" s="4"/>
      <c r="AX1654" s="4"/>
      <c r="AY1654" s="4"/>
      <c r="AZ1654" s="4"/>
      <c r="BA1654" s="4"/>
      <c r="BB1654" s="4"/>
      <c r="BC1654" s="4"/>
    </row>
    <row r="1655" spans="1:55">
      <c r="A1655" s="278"/>
      <c r="D1655" s="15"/>
      <c r="E1655" s="15"/>
      <c r="F1655" s="15"/>
      <c r="G1655" s="15"/>
      <c r="H1655" s="15"/>
      <c r="I1655" s="15"/>
      <c r="J1655" s="15"/>
      <c r="K1655" s="16"/>
      <c r="L1655" s="15"/>
      <c r="M1655" s="15"/>
      <c r="N1655" s="15"/>
      <c r="O1655" s="15"/>
      <c r="P1655" s="15"/>
      <c r="Q1655" s="15"/>
      <c r="R1655" s="16"/>
      <c r="S1655" s="15"/>
      <c r="U1655" s="1"/>
      <c r="V1655" s="1"/>
      <c r="W1655" s="1"/>
      <c r="X1655" s="1"/>
      <c r="Y1655" s="1"/>
      <c r="Z1655" s="1"/>
      <c r="AA1655" s="1"/>
      <c r="AB1655" s="1"/>
      <c r="AC1655" s="1"/>
      <c r="AD1655" s="1"/>
      <c r="AE1655" s="1"/>
      <c r="AF1655" s="4"/>
      <c r="AG1655" s="4"/>
      <c r="AH1655" s="4"/>
      <c r="AI1655" s="4"/>
      <c r="AL1655" s="4"/>
      <c r="AM1655" s="4"/>
      <c r="AN1655" s="4"/>
      <c r="AO1655" s="4"/>
      <c r="AP1655" s="4"/>
      <c r="AR1655" s="4"/>
      <c r="AS1655" s="125"/>
      <c r="AW1655" s="4"/>
      <c r="AX1655" s="4"/>
      <c r="AY1655" s="4"/>
      <c r="AZ1655" s="4"/>
      <c r="BA1655" s="4"/>
      <c r="BB1655" s="4"/>
      <c r="BC1655" s="4"/>
    </row>
    <row r="1656" spans="1:55">
      <c r="A1656" s="278"/>
      <c r="D1656" s="15"/>
      <c r="E1656" s="15"/>
      <c r="F1656" s="15"/>
      <c r="G1656" s="15"/>
      <c r="H1656" s="15"/>
      <c r="I1656" s="15"/>
      <c r="J1656" s="15"/>
      <c r="K1656" s="16"/>
      <c r="L1656" s="15"/>
      <c r="M1656" s="15"/>
      <c r="N1656" s="15"/>
      <c r="O1656" s="15"/>
      <c r="P1656" s="15"/>
      <c r="Q1656" s="15"/>
      <c r="R1656" s="16"/>
      <c r="S1656" s="15"/>
      <c r="U1656" s="1"/>
      <c r="V1656" s="1"/>
      <c r="W1656" s="1"/>
      <c r="X1656" s="1"/>
      <c r="Y1656" s="1"/>
      <c r="Z1656" s="1"/>
      <c r="AA1656" s="1"/>
      <c r="AB1656" s="1"/>
      <c r="AC1656" s="1"/>
      <c r="AD1656" s="1"/>
      <c r="AE1656" s="1"/>
      <c r="AF1656" s="4"/>
      <c r="AG1656" s="4"/>
      <c r="AH1656" s="4"/>
      <c r="AI1656" s="4"/>
      <c r="AL1656" s="4"/>
      <c r="AM1656" s="4"/>
      <c r="AN1656" s="4"/>
      <c r="AO1656" s="4"/>
      <c r="AP1656" s="4"/>
      <c r="AR1656" s="4"/>
      <c r="AS1656" s="125"/>
      <c r="AW1656" s="4"/>
      <c r="AX1656" s="4"/>
      <c r="AY1656" s="4"/>
      <c r="AZ1656" s="4"/>
      <c r="BA1656" s="4"/>
      <c r="BB1656" s="4"/>
      <c r="BC1656" s="4"/>
    </row>
    <row r="1657" spans="1:55">
      <c r="A1657" s="278"/>
      <c r="D1657" s="15"/>
      <c r="E1657" s="15"/>
      <c r="F1657" s="15"/>
      <c r="G1657" s="15"/>
      <c r="H1657" s="15"/>
      <c r="I1657" s="15"/>
      <c r="J1657" s="15"/>
      <c r="K1657" s="16"/>
      <c r="L1657" s="15"/>
      <c r="M1657" s="15"/>
      <c r="N1657" s="15"/>
      <c r="O1657" s="15"/>
      <c r="P1657" s="15"/>
      <c r="Q1657" s="15"/>
      <c r="R1657" s="16"/>
      <c r="S1657" s="15"/>
      <c r="U1657" s="1"/>
      <c r="V1657" s="1"/>
      <c r="W1657" s="1"/>
      <c r="X1657" s="1"/>
      <c r="Y1657" s="1"/>
      <c r="Z1657" s="1"/>
      <c r="AA1657" s="1"/>
      <c r="AB1657" s="1"/>
      <c r="AC1657" s="1"/>
      <c r="AD1657" s="1"/>
      <c r="AE1657" s="1"/>
      <c r="AF1657" s="4"/>
      <c r="AG1657" s="4"/>
      <c r="AH1657" s="4"/>
      <c r="AI1657" s="4"/>
      <c r="AL1657" s="4"/>
      <c r="AM1657" s="4"/>
      <c r="AN1657" s="4"/>
      <c r="AO1657" s="4"/>
      <c r="AP1657" s="4"/>
      <c r="AR1657" s="4"/>
      <c r="AS1657" s="125"/>
      <c r="AW1657" s="4"/>
      <c r="AX1657" s="4"/>
      <c r="AY1657" s="4"/>
      <c r="AZ1657" s="4"/>
      <c r="BA1657" s="4"/>
      <c r="BB1657" s="4"/>
      <c r="BC1657" s="4"/>
    </row>
    <row r="1658" spans="1:55">
      <c r="A1658" s="278"/>
      <c r="D1658" s="15"/>
      <c r="E1658" s="15"/>
      <c r="F1658" s="15"/>
      <c r="G1658" s="15"/>
      <c r="H1658" s="15"/>
      <c r="I1658" s="15"/>
      <c r="J1658" s="15"/>
      <c r="K1658" s="16"/>
      <c r="L1658" s="15"/>
      <c r="M1658" s="15"/>
      <c r="N1658" s="15"/>
      <c r="O1658" s="15"/>
      <c r="P1658" s="15"/>
      <c r="Q1658" s="15"/>
      <c r="R1658" s="16"/>
      <c r="S1658" s="15"/>
      <c r="U1658" s="1"/>
      <c r="V1658" s="1"/>
      <c r="W1658" s="1"/>
      <c r="X1658" s="1"/>
      <c r="Y1658" s="1"/>
      <c r="Z1658" s="1"/>
      <c r="AA1658" s="1"/>
      <c r="AB1658" s="1"/>
      <c r="AC1658" s="1"/>
      <c r="AD1658" s="1"/>
      <c r="AE1658" s="1"/>
      <c r="AF1658" s="4"/>
      <c r="AG1658" s="4"/>
      <c r="AH1658" s="4"/>
      <c r="AI1658" s="4"/>
      <c r="AL1658" s="4"/>
      <c r="AM1658" s="4"/>
      <c r="AN1658" s="4"/>
      <c r="AO1658" s="4"/>
      <c r="AP1658" s="4"/>
      <c r="AR1658" s="4"/>
      <c r="AS1658" s="125"/>
      <c r="AW1658" s="4"/>
      <c r="AX1658" s="4"/>
      <c r="AY1658" s="4"/>
      <c r="AZ1658" s="4"/>
      <c r="BA1658" s="4"/>
      <c r="BB1658" s="4"/>
      <c r="BC1658" s="4"/>
    </row>
    <row r="1659" spans="1:55">
      <c r="A1659" s="278"/>
      <c r="D1659" s="15"/>
      <c r="E1659" s="15"/>
      <c r="F1659" s="15"/>
      <c r="G1659" s="15"/>
      <c r="H1659" s="15"/>
      <c r="I1659" s="15"/>
      <c r="J1659" s="15"/>
      <c r="K1659" s="16"/>
      <c r="L1659" s="15"/>
      <c r="M1659" s="15"/>
      <c r="N1659" s="15"/>
      <c r="O1659" s="15"/>
      <c r="P1659" s="15"/>
      <c r="Q1659" s="15"/>
      <c r="R1659" s="16"/>
      <c r="S1659" s="15"/>
      <c r="U1659" s="1"/>
      <c r="V1659" s="1"/>
      <c r="W1659" s="1"/>
      <c r="X1659" s="1"/>
      <c r="Y1659" s="1"/>
      <c r="Z1659" s="1"/>
      <c r="AA1659" s="1"/>
      <c r="AB1659" s="1"/>
      <c r="AC1659" s="1"/>
      <c r="AD1659" s="1"/>
      <c r="AE1659" s="1"/>
      <c r="AF1659" s="4"/>
      <c r="AG1659" s="4"/>
      <c r="AH1659" s="4"/>
      <c r="AI1659" s="4"/>
      <c r="AL1659" s="4"/>
      <c r="AM1659" s="4"/>
      <c r="AN1659" s="4"/>
      <c r="AO1659" s="4"/>
      <c r="AP1659" s="4"/>
      <c r="AR1659" s="4"/>
      <c r="AS1659" s="125"/>
      <c r="AW1659" s="4"/>
      <c r="AX1659" s="4"/>
      <c r="AY1659" s="4"/>
      <c r="AZ1659" s="4"/>
      <c r="BA1659" s="4"/>
      <c r="BB1659" s="4"/>
      <c r="BC1659" s="4"/>
    </row>
    <row r="1660" spans="1:55">
      <c r="A1660" s="278"/>
      <c r="D1660" s="15"/>
      <c r="E1660" s="15"/>
      <c r="F1660" s="15"/>
      <c r="G1660" s="15"/>
      <c r="H1660" s="15"/>
      <c r="I1660" s="15"/>
      <c r="J1660" s="15"/>
      <c r="K1660" s="16"/>
      <c r="L1660" s="15"/>
      <c r="M1660" s="15"/>
      <c r="N1660" s="15"/>
      <c r="O1660" s="15"/>
      <c r="P1660" s="15"/>
      <c r="Q1660" s="15"/>
      <c r="R1660" s="16"/>
      <c r="S1660" s="15"/>
      <c r="U1660" s="1"/>
      <c r="V1660" s="1"/>
      <c r="W1660" s="1"/>
      <c r="X1660" s="1"/>
      <c r="Y1660" s="1"/>
      <c r="Z1660" s="1"/>
      <c r="AA1660" s="1"/>
      <c r="AB1660" s="1"/>
      <c r="AC1660" s="1"/>
      <c r="AD1660" s="1"/>
      <c r="AE1660" s="1"/>
      <c r="AF1660" s="4"/>
      <c r="AG1660" s="4"/>
      <c r="AH1660" s="4"/>
      <c r="AI1660" s="4"/>
      <c r="AL1660" s="4"/>
      <c r="AM1660" s="4"/>
      <c r="AN1660" s="4"/>
      <c r="AO1660" s="4"/>
      <c r="AP1660" s="4"/>
      <c r="AR1660" s="4"/>
      <c r="AS1660" s="125"/>
      <c r="AW1660" s="4"/>
      <c r="AX1660" s="4"/>
      <c r="AY1660" s="4"/>
      <c r="AZ1660" s="4"/>
      <c r="BA1660" s="4"/>
      <c r="BB1660" s="4"/>
      <c r="BC1660" s="4"/>
    </row>
    <row r="1661" spans="1:55">
      <c r="A1661" s="278"/>
      <c r="D1661" s="15"/>
      <c r="E1661" s="15"/>
      <c r="F1661" s="15"/>
      <c r="G1661" s="15"/>
      <c r="H1661" s="15"/>
      <c r="I1661" s="15"/>
      <c r="J1661" s="15"/>
      <c r="K1661" s="16"/>
      <c r="L1661" s="15"/>
      <c r="M1661" s="15"/>
      <c r="N1661" s="15"/>
      <c r="O1661" s="15"/>
      <c r="P1661" s="15"/>
      <c r="Q1661" s="15"/>
      <c r="R1661" s="16"/>
      <c r="S1661" s="15"/>
      <c r="U1661" s="1"/>
      <c r="V1661" s="1"/>
      <c r="W1661" s="1"/>
      <c r="X1661" s="1"/>
      <c r="Y1661" s="1"/>
      <c r="Z1661" s="1"/>
      <c r="AA1661" s="1"/>
      <c r="AB1661" s="1"/>
      <c r="AC1661" s="1"/>
      <c r="AD1661" s="1"/>
      <c r="AE1661" s="1"/>
      <c r="AF1661" s="4"/>
      <c r="AG1661" s="4"/>
      <c r="AH1661" s="4"/>
      <c r="AI1661" s="4"/>
      <c r="AL1661" s="4"/>
      <c r="AM1661" s="4"/>
      <c r="AN1661" s="4"/>
      <c r="AO1661" s="4"/>
      <c r="AP1661" s="4"/>
      <c r="AR1661" s="4"/>
      <c r="AS1661" s="125"/>
      <c r="AW1661" s="4"/>
      <c r="AX1661" s="4"/>
      <c r="AY1661" s="4"/>
      <c r="AZ1661" s="4"/>
      <c r="BA1661" s="4"/>
      <c r="BB1661" s="4"/>
      <c r="BC1661" s="4"/>
    </row>
    <row r="1662" spans="1:55">
      <c r="A1662" s="278"/>
      <c r="D1662" s="15"/>
      <c r="E1662" s="15"/>
      <c r="F1662" s="15"/>
      <c r="G1662" s="15"/>
      <c r="H1662" s="15"/>
      <c r="I1662" s="15"/>
      <c r="J1662" s="15"/>
      <c r="K1662" s="16"/>
      <c r="L1662" s="15"/>
      <c r="M1662" s="15"/>
      <c r="N1662" s="15"/>
      <c r="O1662" s="15"/>
      <c r="P1662" s="15"/>
      <c r="Q1662" s="15"/>
      <c r="R1662" s="16"/>
      <c r="S1662" s="15"/>
      <c r="U1662" s="1"/>
      <c r="V1662" s="1"/>
      <c r="W1662" s="1"/>
      <c r="X1662" s="1"/>
      <c r="Y1662" s="1"/>
      <c r="Z1662" s="1"/>
      <c r="AA1662" s="1"/>
      <c r="AB1662" s="1"/>
      <c r="AC1662" s="1"/>
      <c r="AD1662" s="1"/>
      <c r="AE1662" s="1"/>
      <c r="AF1662" s="4"/>
      <c r="AG1662" s="4"/>
      <c r="AH1662" s="4"/>
      <c r="AI1662" s="4"/>
      <c r="AL1662" s="4"/>
      <c r="AM1662" s="4"/>
      <c r="AN1662" s="4"/>
      <c r="AO1662" s="4"/>
      <c r="AP1662" s="4"/>
      <c r="AR1662" s="4"/>
      <c r="AS1662" s="125"/>
      <c r="AW1662" s="4"/>
      <c r="AX1662" s="4"/>
      <c r="AY1662" s="4"/>
      <c r="AZ1662" s="4"/>
      <c r="BA1662" s="4"/>
      <c r="BB1662" s="4"/>
      <c r="BC1662" s="4"/>
    </row>
    <row r="1663" spans="1:55">
      <c r="A1663" s="278"/>
      <c r="D1663" s="15"/>
      <c r="E1663" s="15"/>
      <c r="F1663" s="15"/>
      <c r="G1663" s="15"/>
      <c r="H1663" s="15"/>
      <c r="I1663" s="15"/>
      <c r="J1663" s="15"/>
      <c r="K1663" s="16"/>
      <c r="L1663" s="15"/>
      <c r="M1663" s="15"/>
      <c r="N1663" s="15"/>
      <c r="O1663" s="15"/>
      <c r="P1663" s="15"/>
      <c r="Q1663" s="15"/>
      <c r="R1663" s="16"/>
      <c r="S1663" s="15"/>
      <c r="U1663" s="1"/>
      <c r="V1663" s="1"/>
      <c r="W1663" s="1"/>
      <c r="X1663" s="1"/>
      <c r="Y1663" s="1"/>
      <c r="Z1663" s="1"/>
      <c r="AA1663" s="1"/>
      <c r="AB1663" s="1"/>
      <c r="AC1663" s="1"/>
      <c r="AD1663" s="1"/>
      <c r="AE1663" s="1"/>
      <c r="AF1663" s="4"/>
      <c r="AG1663" s="4"/>
      <c r="AH1663" s="4"/>
      <c r="AI1663" s="4"/>
      <c r="AL1663" s="4"/>
      <c r="AM1663" s="4"/>
      <c r="AN1663" s="4"/>
      <c r="AO1663" s="4"/>
      <c r="AP1663" s="4"/>
      <c r="AR1663" s="4"/>
      <c r="AS1663" s="125"/>
      <c r="AW1663" s="4"/>
      <c r="AX1663" s="4"/>
      <c r="AY1663" s="4"/>
      <c r="AZ1663" s="4"/>
      <c r="BA1663" s="4"/>
      <c r="BB1663" s="4"/>
      <c r="BC1663" s="4"/>
    </row>
    <row r="1664" spans="1:55">
      <c r="A1664" s="278"/>
      <c r="D1664" s="15"/>
      <c r="E1664" s="15"/>
      <c r="F1664" s="15"/>
      <c r="G1664" s="15"/>
      <c r="H1664" s="15"/>
      <c r="I1664" s="15"/>
      <c r="J1664" s="15"/>
      <c r="K1664" s="16"/>
      <c r="L1664" s="15"/>
      <c r="M1664" s="15"/>
      <c r="N1664" s="15"/>
      <c r="O1664" s="15"/>
      <c r="P1664" s="15"/>
      <c r="Q1664" s="15"/>
      <c r="R1664" s="16"/>
      <c r="S1664" s="15"/>
      <c r="U1664" s="1"/>
      <c r="V1664" s="1"/>
      <c r="W1664" s="1"/>
      <c r="X1664" s="1"/>
      <c r="Y1664" s="1"/>
      <c r="Z1664" s="1"/>
      <c r="AA1664" s="1"/>
      <c r="AB1664" s="1"/>
      <c r="AC1664" s="1"/>
      <c r="AD1664" s="1"/>
      <c r="AE1664" s="1"/>
      <c r="AF1664" s="4"/>
      <c r="AG1664" s="4"/>
      <c r="AH1664" s="4"/>
      <c r="AI1664" s="4"/>
      <c r="AL1664" s="4"/>
      <c r="AM1664" s="4"/>
      <c r="AN1664" s="4"/>
      <c r="AO1664" s="4"/>
      <c r="AP1664" s="4"/>
      <c r="AR1664" s="4"/>
      <c r="AS1664" s="125"/>
      <c r="AW1664" s="4"/>
      <c r="AX1664" s="4"/>
      <c r="AY1664" s="4"/>
      <c r="AZ1664" s="4"/>
      <c r="BA1664" s="4"/>
      <c r="BB1664" s="4"/>
      <c r="BC1664" s="4"/>
    </row>
    <row r="1665" spans="1:55">
      <c r="A1665" s="278"/>
      <c r="D1665" s="15"/>
      <c r="E1665" s="15"/>
      <c r="F1665" s="15"/>
      <c r="G1665" s="15"/>
      <c r="H1665" s="15"/>
      <c r="I1665" s="15"/>
      <c r="J1665" s="15"/>
      <c r="K1665" s="16"/>
      <c r="L1665" s="15"/>
      <c r="M1665" s="15"/>
      <c r="N1665" s="15"/>
      <c r="O1665" s="15"/>
      <c r="P1665" s="15"/>
      <c r="Q1665" s="15"/>
      <c r="R1665" s="16"/>
      <c r="S1665" s="15"/>
      <c r="U1665" s="1"/>
      <c r="V1665" s="1"/>
      <c r="W1665" s="1"/>
      <c r="X1665" s="1"/>
      <c r="Y1665" s="1"/>
      <c r="Z1665" s="1"/>
      <c r="AA1665" s="1"/>
      <c r="AB1665" s="1"/>
      <c r="AC1665" s="1"/>
      <c r="AD1665" s="1"/>
      <c r="AE1665" s="1"/>
      <c r="AF1665" s="4"/>
      <c r="AG1665" s="4"/>
      <c r="AH1665" s="4"/>
      <c r="AI1665" s="4"/>
      <c r="AL1665" s="4"/>
      <c r="AM1665" s="4"/>
      <c r="AN1665" s="4"/>
      <c r="AO1665" s="4"/>
      <c r="AP1665" s="4"/>
      <c r="AR1665" s="4"/>
      <c r="AS1665" s="125"/>
      <c r="AW1665" s="4"/>
      <c r="AX1665" s="4"/>
      <c r="AY1665" s="4"/>
      <c r="AZ1665" s="4"/>
      <c r="BA1665" s="4"/>
      <c r="BB1665" s="4"/>
      <c r="BC1665" s="4"/>
    </row>
    <row r="1666" spans="1:55">
      <c r="A1666" s="278"/>
      <c r="D1666" s="15"/>
      <c r="E1666" s="15"/>
      <c r="F1666" s="15"/>
      <c r="G1666" s="15"/>
      <c r="H1666" s="15"/>
      <c r="I1666" s="15"/>
      <c r="J1666" s="15"/>
      <c r="K1666" s="16"/>
      <c r="L1666" s="15"/>
      <c r="M1666" s="15"/>
      <c r="N1666" s="15"/>
      <c r="O1666" s="15"/>
      <c r="P1666" s="15"/>
      <c r="Q1666" s="15"/>
      <c r="R1666" s="16"/>
      <c r="S1666" s="15"/>
      <c r="U1666" s="1"/>
      <c r="V1666" s="1"/>
      <c r="W1666" s="1"/>
      <c r="X1666" s="1"/>
      <c r="Y1666" s="1"/>
      <c r="Z1666" s="1"/>
      <c r="AA1666" s="1"/>
      <c r="AB1666" s="1"/>
      <c r="AC1666" s="1"/>
      <c r="AD1666" s="1"/>
      <c r="AE1666" s="1"/>
      <c r="AF1666" s="4"/>
      <c r="AG1666" s="4"/>
      <c r="AH1666" s="4"/>
      <c r="AI1666" s="4"/>
      <c r="AL1666" s="4"/>
      <c r="AM1666" s="4"/>
      <c r="AN1666" s="4"/>
      <c r="AO1666" s="4"/>
      <c r="AP1666" s="4"/>
      <c r="AR1666" s="4"/>
      <c r="AS1666" s="125"/>
      <c r="AW1666" s="4"/>
      <c r="AX1666" s="4"/>
      <c r="AY1666" s="4"/>
      <c r="AZ1666" s="4"/>
      <c r="BA1666" s="4"/>
      <c r="BB1666" s="4"/>
      <c r="BC1666" s="4"/>
    </row>
    <row r="1667" spans="1:55">
      <c r="A1667" s="278"/>
      <c r="D1667" s="15"/>
      <c r="E1667" s="15"/>
      <c r="F1667" s="15"/>
      <c r="G1667" s="15"/>
      <c r="H1667" s="15"/>
      <c r="I1667" s="15"/>
      <c r="J1667" s="15"/>
      <c r="K1667" s="16"/>
      <c r="L1667" s="15"/>
      <c r="M1667" s="15"/>
      <c r="N1667" s="15"/>
      <c r="O1667" s="15"/>
      <c r="P1667" s="15"/>
      <c r="Q1667" s="15"/>
      <c r="R1667" s="16"/>
      <c r="S1667" s="15"/>
      <c r="U1667" s="1"/>
      <c r="V1667" s="1"/>
      <c r="W1667" s="1"/>
      <c r="X1667" s="1"/>
      <c r="Y1667" s="1"/>
      <c r="Z1667" s="1"/>
      <c r="AA1667" s="1"/>
      <c r="AB1667" s="1"/>
      <c r="AC1667" s="1"/>
      <c r="AD1667" s="1"/>
      <c r="AE1667" s="1"/>
      <c r="AF1667" s="4"/>
      <c r="AG1667" s="4"/>
      <c r="AH1667" s="4"/>
      <c r="AI1667" s="4"/>
      <c r="AL1667" s="4"/>
      <c r="AM1667" s="4"/>
      <c r="AN1667" s="4"/>
      <c r="AO1667" s="4"/>
      <c r="AP1667" s="4"/>
      <c r="AR1667" s="4"/>
      <c r="AS1667" s="125"/>
      <c r="AW1667" s="4"/>
      <c r="AX1667" s="4"/>
      <c r="AY1667" s="4"/>
      <c r="AZ1667" s="4"/>
      <c r="BA1667" s="4"/>
      <c r="BB1667" s="4"/>
      <c r="BC1667" s="4"/>
    </row>
    <row r="1668" spans="1:55">
      <c r="A1668" s="278"/>
      <c r="D1668" s="15"/>
      <c r="E1668" s="15"/>
      <c r="F1668" s="15"/>
      <c r="G1668" s="15"/>
      <c r="H1668" s="15"/>
      <c r="I1668" s="15"/>
      <c r="J1668" s="15"/>
      <c r="K1668" s="16"/>
      <c r="L1668" s="15"/>
      <c r="M1668" s="15"/>
      <c r="N1668" s="15"/>
      <c r="O1668" s="15"/>
      <c r="P1668" s="15"/>
      <c r="Q1668" s="15"/>
      <c r="R1668" s="16"/>
      <c r="S1668" s="15"/>
      <c r="U1668" s="1"/>
      <c r="V1668" s="1"/>
      <c r="W1668" s="1"/>
      <c r="X1668" s="1"/>
      <c r="Y1668" s="1"/>
      <c r="Z1668" s="1"/>
      <c r="AA1668" s="1"/>
      <c r="AB1668" s="1"/>
      <c r="AC1668" s="1"/>
      <c r="AD1668" s="1"/>
      <c r="AE1668" s="1"/>
      <c r="AF1668" s="4"/>
      <c r="AG1668" s="4"/>
      <c r="AH1668" s="4"/>
      <c r="AI1668" s="4"/>
      <c r="AL1668" s="4"/>
      <c r="AM1668" s="4"/>
      <c r="AN1668" s="4"/>
      <c r="AO1668" s="4"/>
      <c r="AP1668" s="4"/>
      <c r="AR1668" s="4"/>
      <c r="AS1668" s="125"/>
      <c r="AW1668" s="4"/>
      <c r="AX1668" s="4"/>
      <c r="AY1668" s="4"/>
      <c r="AZ1668" s="4"/>
      <c r="BA1668" s="4"/>
      <c r="BB1668" s="4"/>
      <c r="BC1668" s="4"/>
    </row>
    <row r="1669" spans="1:55">
      <c r="A1669" s="278"/>
      <c r="D1669" s="15"/>
      <c r="E1669" s="15"/>
      <c r="F1669" s="15"/>
      <c r="G1669" s="15"/>
      <c r="H1669" s="15"/>
      <c r="I1669" s="15"/>
      <c r="J1669" s="15"/>
      <c r="K1669" s="16"/>
      <c r="L1669" s="15"/>
      <c r="M1669" s="15"/>
      <c r="N1669" s="15"/>
      <c r="O1669" s="15"/>
      <c r="P1669" s="15"/>
      <c r="Q1669" s="15"/>
      <c r="R1669" s="16"/>
      <c r="S1669" s="15"/>
      <c r="U1669" s="1"/>
      <c r="V1669" s="1"/>
      <c r="W1669" s="1"/>
      <c r="X1669" s="1"/>
      <c r="Y1669" s="1"/>
      <c r="Z1669" s="1"/>
      <c r="AA1669" s="1"/>
      <c r="AB1669" s="1"/>
      <c r="AC1669" s="1"/>
      <c r="AD1669" s="1"/>
      <c r="AE1669" s="1"/>
      <c r="AF1669" s="4"/>
      <c r="AG1669" s="4"/>
      <c r="AH1669" s="4"/>
      <c r="AI1669" s="4"/>
      <c r="AL1669" s="4"/>
      <c r="AM1669" s="4"/>
      <c r="AN1669" s="4"/>
      <c r="AO1669" s="4"/>
      <c r="AP1669" s="4"/>
      <c r="AR1669" s="4"/>
      <c r="AS1669" s="125"/>
      <c r="AW1669" s="4"/>
      <c r="AX1669" s="4"/>
      <c r="AY1669" s="4"/>
      <c r="AZ1669" s="4"/>
      <c r="BA1669" s="4"/>
      <c r="BB1669" s="4"/>
      <c r="BC1669" s="4"/>
    </row>
    <row r="1670" spans="1:55">
      <c r="A1670" s="278"/>
      <c r="D1670" s="15"/>
      <c r="E1670" s="15"/>
      <c r="F1670" s="15"/>
      <c r="G1670" s="15"/>
      <c r="H1670" s="15"/>
      <c r="I1670" s="15"/>
      <c r="J1670" s="15"/>
      <c r="K1670" s="16"/>
      <c r="L1670" s="15"/>
      <c r="M1670" s="15"/>
      <c r="N1670" s="15"/>
      <c r="O1670" s="15"/>
      <c r="P1670" s="15"/>
      <c r="Q1670" s="15"/>
      <c r="R1670" s="16"/>
      <c r="S1670" s="15"/>
      <c r="U1670" s="1"/>
      <c r="V1670" s="1"/>
      <c r="W1670" s="1"/>
      <c r="X1670" s="1"/>
      <c r="Y1670" s="1"/>
      <c r="Z1670" s="1"/>
      <c r="AA1670" s="1"/>
      <c r="AB1670" s="1"/>
      <c r="AC1670" s="1"/>
      <c r="AD1670" s="1"/>
      <c r="AE1670" s="1"/>
      <c r="AF1670" s="4"/>
      <c r="AG1670" s="4"/>
      <c r="AH1670" s="4"/>
      <c r="AI1670" s="4"/>
      <c r="AL1670" s="4"/>
      <c r="AM1670" s="4"/>
      <c r="AN1670" s="4"/>
      <c r="AO1670" s="4"/>
      <c r="AP1670" s="4"/>
      <c r="AR1670" s="4"/>
      <c r="AS1670" s="125"/>
      <c r="AW1670" s="4"/>
      <c r="AX1670" s="4"/>
      <c r="AY1670" s="4"/>
      <c r="AZ1670" s="4"/>
      <c r="BA1670" s="4"/>
      <c r="BB1670" s="4"/>
      <c r="BC1670" s="4"/>
    </row>
    <row r="1671" spans="1:55">
      <c r="A1671" s="278"/>
      <c r="D1671" s="15"/>
      <c r="E1671" s="15"/>
      <c r="F1671" s="15"/>
      <c r="G1671" s="15"/>
      <c r="H1671" s="15"/>
      <c r="I1671" s="15"/>
      <c r="J1671" s="15"/>
      <c r="K1671" s="16"/>
      <c r="L1671" s="15"/>
      <c r="M1671" s="15"/>
      <c r="N1671" s="15"/>
      <c r="O1671" s="15"/>
      <c r="P1671" s="15"/>
      <c r="Q1671" s="15"/>
      <c r="R1671" s="16"/>
      <c r="S1671" s="15"/>
      <c r="U1671" s="1"/>
      <c r="V1671" s="1"/>
      <c r="W1671" s="1"/>
      <c r="X1671" s="1"/>
      <c r="Y1671" s="1"/>
      <c r="Z1671" s="1"/>
      <c r="AA1671" s="1"/>
      <c r="AB1671" s="1"/>
      <c r="AC1671" s="1"/>
      <c r="AD1671" s="1"/>
      <c r="AE1671" s="1"/>
      <c r="AF1671" s="4"/>
      <c r="AG1671" s="4"/>
      <c r="AH1671" s="4"/>
      <c r="AI1671" s="4"/>
      <c r="AL1671" s="4"/>
      <c r="AM1671" s="4"/>
      <c r="AN1671" s="4"/>
      <c r="AO1671" s="4"/>
      <c r="AP1671" s="4"/>
      <c r="AR1671" s="4"/>
      <c r="AS1671" s="125"/>
      <c r="AW1671" s="4"/>
      <c r="AX1671" s="4"/>
      <c r="AY1671" s="4"/>
      <c r="AZ1671" s="4"/>
      <c r="BA1671" s="4"/>
      <c r="BB1671" s="4"/>
      <c r="BC1671" s="4"/>
    </row>
    <row r="1672" spans="1:55">
      <c r="A1672" s="278"/>
      <c r="D1672" s="15"/>
      <c r="E1672" s="15"/>
      <c r="F1672" s="15"/>
      <c r="G1672" s="15"/>
      <c r="H1672" s="15"/>
      <c r="I1672" s="15"/>
      <c r="J1672" s="15"/>
      <c r="K1672" s="16"/>
      <c r="L1672" s="15"/>
      <c r="M1672" s="15"/>
      <c r="N1672" s="15"/>
      <c r="O1672" s="15"/>
      <c r="P1672" s="15"/>
      <c r="Q1672" s="15"/>
      <c r="R1672" s="16"/>
      <c r="S1672" s="15"/>
      <c r="U1672" s="1"/>
      <c r="V1672" s="1"/>
      <c r="W1672" s="1"/>
      <c r="X1672" s="1"/>
      <c r="Y1672" s="1"/>
      <c r="Z1672" s="1"/>
      <c r="AA1672" s="1"/>
      <c r="AB1672" s="1"/>
      <c r="AC1672" s="1"/>
      <c r="AD1672" s="1"/>
      <c r="AE1672" s="1"/>
      <c r="AF1672" s="4"/>
      <c r="AG1672" s="4"/>
      <c r="AH1672" s="4"/>
      <c r="AI1672" s="4"/>
      <c r="AL1672" s="4"/>
      <c r="AM1672" s="4"/>
      <c r="AN1672" s="4"/>
      <c r="AO1672" s="4"/>
      <c r="AP1672" s="4"/>
      <c r="AR1672" s="4"/>
      <c r="AS1672" s="125"/>
      <c r="AW1672" s="4"/>
      <c r="AX1672" s="4"/>
      <c r="AY1672" s="4"/>
      <c r="AZ1672" s="4"/>
      <c r="BA1672" s="4"/>
      <c r="BB1672" s="4"/>
      <c r="BC1672" s="4"/>
    </row>
    <row r="1673" spans="1:55">
      <c r="A1673" s="278"/>
      <c r="D1673" s="15"/>
      <c r="E1673" s="15"/>
      <c r="F1673" s="15"/>
      <c r="G1673" s="15"/>
      <c r="H1673" s="15"/>
      <c r="I1673" s="15"/>
      <c r="J1673" s="15"/>
      <c r="K1673" s="16"/>
      <c r="L1673" s="15"/>
      <c r="M1673" s="15"/>
      <c r="N1673" s="15"/>
      <c r="O1673" s="15"/>
      <c r="P1673" s="15"/>
      <c r="Q1673" s="15"/>
      <c r="R1673" s="16"/>
      <c r="S1673" s="15"/>
      <c r="U1673" s="1"/>
      <c r="V1673" s="1"/>
      <c r="W1673" s="1"/>
      <c r="X1673" s="1"/>
      <c r="Y1673" s="1"/>
      <c r="Z1673" s="1"/>
      <c r="AA1673" s="1"/>
      <c r="AB1673" s="1"/>
      <c r="AC1673" s="1"/>
      <c r="AD1673" s="1"/>
      <c r="AE1673" s="1"/>
      <c r="AF1673" s="4"/>
      <c r="AG1673" s="4"/>
      <c r="AH1673" s="4"/>
      <c r="AI1673" s="4"/>
      <c r="AL1673" s="4"/>
      <c r="AM1673" s="4"/>
      <c r="AN1673" s="4"/>
      <c r="AO1673" s="4"/>
      <c r="AP1673" s="4"/>
      <c r="AR1673" s="4"/>
      <c r="AW1673" s="4"/>
      <c r="AX1673" s="4"/>
      <c r="AY1673" s="4"/>
      <c r="AZ1673" s="4"/>
      <c r="BA1673" s="4"/>
      <c r="BB1673" s="4"/>
      <c r="BC1673" s="4"/>
    </row>
    <row r="1674" spans="1:55">
      <c r="A1674" s="278"/>
      <c r="D1674" s="15"/>
      <c r="E1674" s="15"/>
      <c r="F1674" s="15"/>
      <c r="G1674" s="15"/>
      <c r="H1674" s="15"/>
      <c r="I1674" s="15"/>
      <c r="J1674" s="15"/>
      <c r="K1674" s="16"/>
      <c r="L1674" s="15"/>
      <c r="M1674" s="15"/>
      <c r="N1674" s="15"/>
      <c r="O1674" s="15"/>
      <c r="P1674" s="15"/>
      <c r="Q1674" s="15"/>
      <c r="R1674" s="16"/>
      <c r="S1674" s="15"/>
      <c r="U1674" s="1"/>
      <c r="V1674" s="1"/>
      <c r="W1674" s="1"/>
      <c r="X1674" s="1"/>
      <c r="Y1674" s="1"/>
      <c r="Z1674" s="1"/>
      <c r="AA1674" s="1"/>
      <c r="AB1674" s="1"/>
      <c r="AC1674" s="1"/>
      <c r="AD1674" s="1"/>
      <c r="AE1674" s="1"/>
      <c r="AF1674" s="4"/>
      <c r="AG1674" s="4"/>
      <c r="AH1674" s="4"/>
      <c r="AI1674" s="4"/>
      <c r="AL1674" s="4"/>
      <c r="AM1674" s="4"/>
      <c r="AN1674" s="4"/>
      <c r="AO1674" s="4"/>
      <c r="AP1674" s="4"/>
      <c r="AR1674" s="4"/>
      <c r="AW1674" s="4"/>
      <c r="AX1674" s="4"/>
      <c r="AY1674" s="4"/>
      <c r="AZ1674" s="4"/>
      <c r="BA1674" s="4"/>
      <c r="BB1674" s="4"/>
      <c r="BC1674" s="4"/>
    </row>
    <row r="1675" spans="1:55">
      <c r="A1675" s="278"/>
      <c r="D1675" s="15"/>
      <c r="E1675" s="15"/>
      <c r="F1675" s="15"/>
      <c r="G1675" s="15"/>
      <c r="H1675" s="15"/>
      <c r="I1675" s="15"/>
      <c r="J1675" s="15"/>
      <c r="K1675" s="16"/>
      <c r="L1675" s="15"/>
      <c r="M1675" s="15"/>
      <c r="N1675" s="15"/>
      <c r="O1675" s="15"/>
      <c r="P1675" s="15"/>
      <c r="Q1675" s="15"/>
      <c r="R1675" s="16"/>
      <c r="S1675" s="15"/>
      <c r="U1675" s="1"/>
      <c r="V1675" s="1"/>
      <c r="W1675" s="1"/>
      <c r="X1675" s="1"/>
      <c r="Y1675" s="1"/>
      <c r="Z1675" s="1"/>
      <c r="AA1675" s="1"/>
      <c r="AB1675" s="1"/>
      <c r="AC1675" s="1"/>
      <c r="AD1675" s="1"/>
      <c r="AE1675" s="1"/>
      <c r="AF1675" s="4"/>
      <c r="AG1675" s="4"/>
      <c r="AH1675" s="4"/>
      <c r="AI1675" s="4"/>
      <c r="AL1675" s="4"/>
      <c r="AM1675" s="4"/>
      <c r="AN1675" s="4"/>
      <c r="AO1675" s="4"/>
      <c r="AP1675" s="4"/>
      <c r="AR1675" s="4"/>
      <c r="AW1675" s="4"/>
      <c r="AX1675" s="4"/>
      <c r="AY1675" s="4"/>
      <c r="AZ1675" s="4"/>
      <c r="BA1675" s="4"/>
      <c r="BB1675" s="4"/>
      <c r="BC1675" s="4"/>
    </row>
    <row r="1676" spans="1:55">
      <c r="A1676" s="278"/>
      <c r="D1676" s="15"/>
      <c r="E1676" s="15"/>
      <c r="F1676" s="15"/>
      <c r="G1676" s="15"/>
      <c r="H1676" s="15"/>
      <c r="I1676" s="15"/>
      <c r="J1676" s="15"/>
      <c r="K1676" s="16"/>
      <c r="L1676" s="15"/>
      <c r="M1676" s="15"/>
      <c r="N1676" s="15"/>
      <c r="O1676" s="15"/>
      <c r="P1676" s="15"/>
      <c r="Q1676" s="15"/>
      <c r="R1676" s="16"/>
      <c r="S1676" s="15"/>
      <c r="U1676" s="1"/>
      <c r="V1676" s="1"/>
      <c r="W1676" s="1"/>
      <c r="X1676" s="1"/>
      <c r="Y1676" s="1"/>
      <c r="Z1676" s="1"/>
      <c r="AA1676" s="1"/>
      <c r="AB1676" s="1"/>
      <c r="AC1676" s="1"/>
      <c r="AD1676" s="1"/>
      <c r="AE1676" s="1"/>
      <c r="AF1676" s="4"/>
      <c r="AG1676" s="4"/>
      <c r="AH1676" s="4"/>
      <c r="AI1676" s="4"/>
      <c r="AL1676" s="4"/>
      <c r="AM1676" s="4"/>
      <c r="AN1676" s="4"/>
      <c r="AO1676" s="4"/>
      <c r="AP1676" s="4"/>
      <c r="AR1676" s="4"/>
      <c r="AW1676" s="4"/>
      <c r="AX1676" s="4"/>
      <c r="AY1676" s="4"/>
      <c r="AZ1676" s="4"/>
      <c r="BA1676" s="4"/>
      <c r="BB1676" s="4"/>
      <c r="BC1676" s="4"/>
    </row>
    <row r="1677" spans="1:55">
      <c r="A1677" s="278"/>
      <c r="D1677" s="15"/>
      <c r="E1677" s="15"/>
      <c r="F1677" s="15"/>
      <c r="G1677" s="15"/>
      <c r="H1677" s="15"/>
      <c r="I1677" s="15"/>
      <c r="J1677" s="15"/>
      <c r="K1677" s="16"/>
      <c r="L1677" s="15"/>
      <c r="M1677" s="15"/>
      <c r="N1677" s="15"/>
      <c r="O1677" s="15"/>
      <c r="P1677" s="15"/>
      <c r="Q1677" s="15"/>
      <c r="R1677" s="16"/>
      <c r="S1677" s="15"/>
      <c r="U1677" s="1"/>
      <c r="V1677" s="1"/>
      <c r="W1677" s="1"/>
      <c r="X1677" s="1"/>
      <c r="Y1677" s="1"/>
      <c r="Z1677" s="1"/>
      <c r="AA1677" s="1"/>
      <c r="AB1677" s="1"/>
      <c r="AC1677" s="1"/>
      <c r="AD1677" s="1"/>
      <c r="AE1677" s="1"/>
      <c r="AF1677" s="4"/>
      <c r="AG1677" s="4"/>
      <c r="AH1677" s="4"/>
      <c r="AI1677" s="4"/>
      <c r="AL1677" s="4"/>
      <c r="AM1677" s="4"/>
      <c r="AN1677" s="4"/>
      <c r="AO1677" s="4"/>
      <c r="AP1677" s="4"/>
      <c r="AR1677" s="4"/>
      <c r="AW1677" s="4"/>
      <c r="AX1677" s="4"/>
      <c r="AY1677" s="4"/>
      <c r="AZ1677" s="4"/>
      <c r="BA1677" s="4"/>
      <c r="BB1677" s="4"/>
      <c r="BC1677" s="4"/>
    </row>
    <row r="1678" spans="1:55">
      <c r="A1678" s="278"/>
      <c r="D1678" s="15"/>
      <c r="E1678" s="15"/>
      <c r="F1678" s="15"/>
      <c r="G1678" s="15"/>
      <c r="H1678" s="15"/>
      <c r="I1678" s="15"/>
      <c r="J1678" s="15"/>
      <c r="K1678" s="16"/>
      <c r="L1678" s="15"/>
      <c r="M1678" s="15"/>
      <c r="N1678" s="15"/>
      <c r="O1678" s="15"/>
      <c r="P1678" s="15"/>
      <c r="Q1678" s="15"/>
      <c r="R1678" s="16"/>
      <c r="S1678" s="15"/>
      <c r="U1678" s="1"/>
      <c r="V1678" s="1"/>
      <c r="W1678" s="1"/>
      <c r="X1678" s="1"/>
      <c r="Y1678" s="1"/>
      <c r="Z1678" s="1"/>
      <c r="AA1678" s="1"/>
      <c r="AB1678" s="1"/>
      <c r="AC1678" s="1"/>
      <c r="AD1678" s="1"/>
      <c r="AE1678" s="1"/>
      <c r="AF1678" s="4"/>
      <c r="AG1678" s="4"/>
      <c r="AH1678" s="4"/>
      <c r="AI1678" s="4"/>
      <c r="AL1678" s="4"/>
      <c r="AM1678" s="4"/>
      <c r="AN1678" s="4"/>
      <c r="AO1678" s="4"/>
      <c r="AP1678" s="4"/>
      <c r="AR1678" s="4"/>
      <c r="AW1678" s="4"/>
      <c r="AX1678" s="4"/>
      <c r="AY1678" s="4"/>
      <c r="AZ1678" s="4"/>
      <c r="BA1678" s="4"/>
      <c r="BB1678" s="4"/>
      <c r="BC1678" s="4"/>
    </row>
    <row r="1679" spans="1:55">
      <c r="A1679" s="278"/>
      <c r="D1679" s="15"/>
      <c r="E1679" s="15"/>
      <c r="F1679" s="15"/>
      <c r="G1679" s="15"/>
      <c r="H1679" s="15"/>
      <c r="I1679" s="15"/>
      <c r="J1679" s="15"/>
      <c r="K1679" s="16"/>
      <c r="L1679" s="15"/>
      <c r="M1679" s="15"/>
      <c r="N1679" s="15"/>
      <c r="O1679" s="15"/>
      <c r="P1679" s="15"/>
      <c r="Q1679" s="15"/>
      <c r="R1679" s="16"/>
      <c r="S1679" s="15"/>
      <c r="U1679" s="1"/>
      <c r="V1679" s="1"/>
      <c r="W1679" s="1"/>
      <c r="X1679" s="1"/>
      <c r="Y1679" s="1"/>
      <c r="Z1679" s="1"/>
      <c r="AA1679" s="1"/>
      <c r="AB1679" s="1"/>
      <c r="AC1679" s="1"/>
      <c r="AD1679" s="1"/>
      <c r="AE1679" s="1"/>
      <c r="AF1679" s="4"/>
      <c r="AG1679" s="4"/>
      <c r="AH1679" s="4"/>
      <c r="AI1679" s="4"/>
      <c r="AL1679" s="4"/>
      <c r="AM1679" s="4"/>
      <c r="AN1679" s="4"/>
      <c r="AO1679" s="4"/>
      <c r="AP1679" s="4"/>
      <c r="AR1679" s="4"/>
      <c r="AW1679" s="4"/>
      <c r="AX1679" s="4"/>
      <c r="AY1679" s="4"/>
      <c r="AZ1679" s="4"/>
      <c r="BA1679" s="4"/>
      <c r="BB1679" s="4"/>
      <c r="BC1679" s="4"/>
    </row>
    <row r="1680" spans="1:55">
      <c r="A1680" s="278"/>
      <c r="D1680" s="15"/>
      <c r="E1680" s="15"/>
      <c r="F1680" s="15"/>
      <c r="G1680" s="15"/>
      <c r="H1680" s="15"/>
      <c r="I1680" s="15"/>
      <c r="J1680" s="15"/>
      <c r="K1680" s="16"/>
      <c r="L1680" s="15"/>
      <c r="M1680" s="15"/>
      <c r="N1680" s="15"/>
      <c r="O1680" s="15"/>
      <c r="P1680" s="15"/>
      <c r="Q1680" s="15"/>
      <c r="R1680" s="16"/>
      <c r="S1680" s="15"/>
      <c r="U1680" s="1"/>
      <c r="V1680" s="1"/>
      <c r="W1680" s="1"/>
      <c r="X1680" s="1"/>
      <c r="Y1680" s="1"/>
      <c r="Z1680" s="1"/>
      <c r="AA1680" s="1"/>
      <c r="AB1680" s="1"/>
      <c r="AC1680" s="1"/>
      <c r="AD1680" s="1"/>
      <c r="AE1680" s="1"/>
      <c r="AF1680" s="4"/>
      <c r="AG1680" s="4"/>
      <c r="AH1680" s="4"/>
      <c r="AI1680" s="4"/>
      <c r="AL1680" s="4"/>
      <c r="AM1680" s="4"/>
      <c r="AN1680" s="4"/>
      <c r="AO1680" s="4"/>
      <c r="AP1680" s="4"/>
      <c r="AR1680" s="4"/>
      <c r="AW1680" s="4"/>
      <c r="AX1680" s="4"/>
      <c r="AY1680" s="4"/>
      <c r="AZ1680" s="4"/>
      <c r="BA1680" s="4"/>
      <c r="BB1680" s="4"/>
      <c r="BC1680" s="4"/>
    </row>
    <row r="1681" spans="1:55">
      <c r="A1681" s="278"/>
      <c r="D1681" s="15"/>
      <c r="E1681" s="15"/>
      <c r="F1681" s="15"/>
      <c r="G1681" s="15"/>
      <c r="H1681" s="15"/>
      <c r="I1681" s="15"/>
      <c r="J1681" s="15"/>
      <c r="K1681" s="16"/>
      <c r="L1681" s="15"/>
      <c r="M1681" s="15"/>
      <c r="N1681" s="15"/>
      <c r="O1681" s="15"/>
      <c r="P1681" s="15"/>
      <c r="Q1681" s="15"/>
      <c r="R1681" s="16"/>
      <c r="S1681" s="15"/>
      <c r="U1681" s="1"/>
      <c r="V1681" s="1"/>
      <c r="W1681" s="1"/>
      <c r="X1681" s="1"/>
      <c r="Y1681" s="1"/>
      <c r="Z1681" s="1"/>
      <c r="AA1681" s="1"/>
      <c r="AB1681" s="1"/>
      <c r="AC1681" s="1"/>
      <c r="AD1681" s="1"/>
      <c r="AE1681" s="1"/>
      <c r="AF1681" s="4"/>
      <c r="AG1681" s="4"/>
      <c r="AH1681" s="4"/>
      <c r="AI1681" s="4"/>
      <c r="AL1681" s="4"/>
      <c r="AM1681" s="4"/>
      <c r="AN1681" s="4"/>
      <c r="AO1681" s="4"/>
      <c r="AP1681" s="4"/>
      <c r="AR1681" s="4"/>
      <c r="AW1681" s="4"/>
      <c r="AX1681" s="4"/>
      <c r="AY1681" s="4"/>
      <c r="AZ1681" s="4"/>
      <c r="BA1681" s="4"/>
      <c r="BB1681" s="4"/>
      <c r="BC1681" s="4"/>
    </row>
    <row r="1682" spans="1:55">
      <c r="A1682" s="278"/>
      <c r="D1682" s="15"/>
      <c r="E1682" s="15"/>
      <c r="F1682" s="15"/>
      <c r="G1682" s="15"/>
      <c r="H1682" s="15"/>
      <c r="I1682" s="15"/>
      <c r="J1682" s="15"/>
      <c r="K1682" s="16"/>
      <c r="L1682" s="15"/>
      <c r="M1682" s="15"/>
      <c r="N1682" s="15"/>
      <c r="O1682" s="15"/>
      <c r="P1682" s="15"/>
      <c r="Q1682" s="15"/>
      <c r="R1682" s="16"/>
      <c r="S1682" s="15"/>
      <c r="U1682" s="1"/>
      <c r="V1682" s="1"/>
      <c r="W1682" s="1"/>
      <c r="X1682" s="1"/>
      <c r="Y1682" s="1"/>
      <c r="Z1682" s="1"/>
      <c r="AA1682" s="1"/>
      <c r="AB1682" s="1"/>
      <c r="AC1682" s="1"/>
      <c r="AD1682" s="1"/>
      <c r="AE1682" s="1"/>
      <c r="AF1682" s="4"/>
      <c r="AG1682" s="4"/>
      <c r="AH1682" s="4"/>
      <c r="AI1682" s="4"/>
      <c r="AL1682" s="4"/>
      <c r="AM1682" s="4"/>
      <c r="AN1682" s="4"/>
      <c r="AO1682" s="4"/>
      <c r="AP1682" s="4"/>
      <c r="AR1682" s="4"/>
      <c r="AW1682" s="4"/>
      <c r="AX1682" s="4"/>
      <c r="AY1682" s="4"/>
      <c r="AZ1682" s="4"/>
      <c r="BA1682" s="4"/>
      <c r="BB1682" s="4"/>
      <c r="BC1682" s="4"/>
    </row>
    <row r="1683" spans="1:55">
      <c r="A1683" s="278"/>
      <c r="D1683" s="15"/>
      <c r="E1683" s="15"/>
      <c r="F1683" s="15"/>
      <c r="G1683" s="15"/>
      <c r="H1683" s="15"/>
      <c r="I1683" s="15"/>
      <c r="J1683" s="15"/>
      <c r="K1683" s="16"/>
      <c r="L1683" s="15"/>
      <c r="M1683" s="15"/>
      <c r="N1683" s="15"/>
      <c r="O1683" s="15"/>
      <c r="P1683" s="15"/>
      <c r="Q1683" s="15"/>
      <c r="R1683" s="16"/>
      <c r="S1683" s="15"/>
      <c r="U1683" s="1"/>
      <c r="V1683" s="1"/>
      <c r="W1683" s="1"/>
      <c r="X1683" s="1"/>
      <c r="Y1683" s="1"/>
      <c r="Z1683" s="1"/>
      <c r="AA1683" s="1"/>
      <c r="AB1683" s="1"/>
      <c r="AC1683" s="1"/>
      <c r="AD1683" s="1"/>
      <c r="AE1683" s="1"/>
      <c r="AF1683" s="4"/>
      <c r="AG1683" s="4"/>
      <c r="AH1683" s="4"/>
      <c r="AI1683" s="4"/>
      <c r="AL1683" s="4"/>
      <c r="AM1683" s="4"/>
      <c r="AN1683" s="4"/>
      <c r="AO1683" s="4"/>
      <c r="AP1683" s="4"/>
      <c r="AR1683" s="4"/>
      <c r="AW1683" s="4"/>
      <c r="AX1683" s="4"/>
      <c r="AY1683" s="4"/>
      <c r="AZ1683" s="4"/>
      <c r="BA1683" s="4"/>
      <c r="BB1683" s="4"/>
      <c r="BC1683" s="4"/>
    </row>
    <row r="1684" spans="1:55">
      <c r="A1684" s="278"/>
      <c r="D1684" s="15"/>
      <c r="E1684" s="15"/>
      <c r="F1684" s="15"/>
      <c r="G1684" s="15"/>
      <c r="H1684" s="15"/>
      <c r="I1684" s="15"/>
      <c r="J1684" s="15"/>
      <c r="K1684" s="16"/>
      <c r="L1684" s="15"/>
      <c r="M1684" s="15"/>
      <c r="N1684" s="15"/>
      <c r="O1684" s="15"/>
      <c r="P1684" s="15"/>
      <c r="Q1684" s="15"/>
      <c r="R1684" s="16"/>
      <c r="S1684" s="15"/>
      <c r="U1684" s="1"/>
      <c r="V1684" s="1"/>
      <c r="W1684" s="1"/>
      <c r="X1684" s="1"/>
      <c r="Y1684" s="1"/>
      <c r="Z1684" s="1"/>
      <c r="AA1684" s="1"/>
      <c r="AB1684" s="1"/>
      <c r="AC1684" s="1"/>
      <c r="AD1684" s="1"/>
      <c r="AE1684" s="1"/>
      <c r="AF1684" s="4"/>
      <c r="AG1684" s="4"/>
      <c r="AH1684" s="4"/>
      <c r="AI1684" s="4"/>
      <c r="AL1684" s="4"/>
      <c r="AM1684" s="4"/>
      <c r="AN1684" s="4"/>
      <c r="AO1684" s="4"/>
      <c r="AP1684" s="4"/>
      <c r="AR1684" s="4"/>
      <c r="AW1684" s="4"/>
      <c r="AX1684" s="4"/>
      <c r="AY1684" s="4"/>
      <c r="AZ1684" s="4"/>
      <c r="BA1684" s="4"/>
      <c r="BB1684" s="4"/>
      <c r="BC1684" s="4"/>
    </row>
    <row r="1685" spans="1:55">
      <c r="A1685" s="278"/>
      <c r="D1685" s="15"/>
      <c r="E1685" s="15"/>
      <c r="F1685" s="15"/>
      <c r="G1685" s="15"/>
      <c r="H1685" s="15"/>
      <c r="I1685" s="15"/>
      <c r="J1685" s="15"/>
      <c r="K1685" s="16"/>
      <c r="L1685" s="15"/>
      <c r="M1685" s="15"/>
      <c r="N1685" s="15"/>
      <c r="O1685" s="15"/>
      <c r="P1685" s="15"/>
      <c r="Q1685" s="15"/>
      <c r="R1685" s="16"/>
      <c r="S1685" s="15"/>
      <c r="U1685" s="1"/>
      <c r="V1685" s="1"/>
      <c r="W1685" s="1"/>
      <c r="X1685" s="1"/>
      <c r="Y1685" s="1"/>
      <c r="Z1685" s="1"/>
      <c r="AA1685" s="1"/>
      <c r="AB1685" s="1"/>
      <c r="AC1685" s="1"/>
      <c r="AD1685" s="1"/>
      <c r="AE1685" s="1"/>
      <c r="AF1685" s="4"/>
      <c r="AG1685" s="4"/>
      <c r="AH1685" s="4"/>
      <c r="AI1685" s="4"/>
      <c r="AL1685" s="4"/>
      <c r="AM1685" s="4"/>
      <c r="AN1685" s="4"/>
      <c r="AO1685" s="4"/>
      <c r="AP1685" s="4"/>
      <c r="AR1685" s="4"/>
      <c r="AW1685" s="4"/>
      <c r="AX1685" s="4"/>
      <c r="AY1685" s="4"/>
      <c r="AZ1685" s="4"/>
      <c r="BA1685" s="4"/>
      <c r="BB1685" s="4"/>
      <c r="BC1685" s="4"/>
    </row>
    <row r="1686" spans="1:55">
      <c r="A1686" s="278"/>
      <c r="D1686" s="15"/>
      <c r="E1686" s="15"/>
      <c r="F1686" s="15"/>
      <c r="G1686" s="15"/>
      <c r="H1686" s="15"/>
      <c r="I1686" s="15"/>
      <c r="J1686" s="15"/>
      <c r="K1686" s="16"/>
      <c r="L1686" s="15"/>
      <c r="M1686" s="15"/>
      <c r="N1686" s="15"/>
      <c r="O1686" s="15"/>
      <c r="P1686" s="15"/>
      <c r="Q1686" s="15"/>
      <c r="R1686" s="16"/>
      <c r="S1686" s="15"/>
      <c r="U1686" s="1"/>
      <c r="V1686" s="1"/>
      <c r="W1686" s="1"/>
      <c r="X1686" s="1"/>
      <c r="Y1686" s="1"/>
      <c r="Z1686" s="1"/>
      <c r="AA1686" s="1"/>
      <c r="AB1686" s="1"/>
      <c r="AC1686" s="1"/>
      <c r="AD1686" s="1"/>
      <c r="AE1686" s="1"/>
      <c r="AF1686" s="4"/>
      <c r="AG1686" s="4"/>
      <c r="AH1686" s="4"/>
      <c r="AI1686" s="4"/>
      <c r="AL1686" s="4"/>
      <c r="AM1686" s="4"/>
      <c r="AN1686" s="4"/>
      <c r="AO1686" s="4"/>
      <c r="AP1686" s="4"/>
      <c r="AR1686" s="4"/>
      <c r="AW1686" s="4"/>
      <c r="AX1686" s="4"/>
      <c r="AY1686" s="4"/>
      <c r="AZ1686" s="4"/>
      <c r="BA1686" s="4"/>
      <c r="BB1686" s="4"/>
      <c r="BC1686" s="4"/>
    </row>
    <row r="1687" spans="1:55">
      <c r="A1687" s="278"/>
      <c r="D1687" s="15"/>
      <c r="E1687" s="15"/>
      <c r="F1687" s="15"/>
      <c r="G1687" s="15"/>
      <c r="H1687" s="15"/>
      <c r="I1687" s="15"/>
      <c r="J1687" s="15"/>
      <c r="K1687" s="16"/>
      <c r="L1687" s="15"/>
      <c r="M1687" s="15"/>
      <c r="N1687" s="15"/>
      <c r="O1687" s="15"/>
      <c r="P1687" s="15"/>
      <c r="Q1687" s="15"/>
      <c r="R1687" s="16"/>
      <c r="S1687" s="15"/>
      <c r="U1687" s="1"/>
      <c r="V1687" s="1"/>
      <c r="W1687" s="1"/>
      <c r="X1687" s="1"/>
      <c r="Y1687" s="1"/>
      <c r="Z1687" s="1"/>
      <c r="AA1687" s="1"/>
      <c r="AB1687" s="1"/>
      <c r="AC1687" s="1"/>
      <c r="AD1687" s="1"/>
      <c r="AE1687" s="1"/>
      <c r="AF1687" s="4"/>
      <c r="AG1687" s="4"/>
      <c r="AH1687" s="4"/>
      <c r="AI1687" s="4"/>
      <c r="AL1687" s="4"/>
      <c r="AM1687" s="4"/>
      <c r="AN1687" s="4"/>
      <c r="AO1687" s="4"/>
      <c r="AP1687" s="4"/>
      <c r="AR1687" s="4"/>
      <c r="AW1687" s="4"/>
      <c r="AX1687" s="4"/>
      <c r="AY1687" s="4"/>
      <c r="AZ1687" s="4"/>
      <c r="BA1687" s="4"/>
      <c r="BB1687" s="4"/>
      <c r="BC1687" s="4"/>
    </row>
    <row r="1688" spans="1:55">
      <c r="A1688" s="278"/>
      <c r="D1688" s="15"/>
      <c r="E1688" s="15"/>
      <c r="F1688" s="15"/>
      <c r="G1688" s="15"/>
      <c r="H1688" s="15"/>
      <c r="I1688" s="15"/>
      <c r="J1688" s="15"/>
      <c r="K1688" s="16"/>
      <c r="L1688" s="15"/>
      <c r="M1688" s="15"/>
      <c r="N1688" s="15"/>
      <c r="O1688" s="15"/>
      <c r="P1688" s="15"/>
      <c r="Q1688" s="15"/>
      <c r="R1688" s="16"/>
      <c r="S1688" s="15"/>
      <c r="U1688" s="1"/>
      <c r="V1688" s="1"/>
      <c r="W1688" s="1"/>
      <c r="X1688" s="1"/>
      <c r="Y1688" s="1"/>
      <c r="Z1688" s="1"/>
      <c r="AA1688" s="1"/>
      <c r="AB1688" s="1"/>
      <c r="AC1688" s="1"/>
      <c r="AD1688" s="1"/>
      <c r="AE1688" s="1"/>
      <c r="AF1688" s="4"/>
      <c r="AG1688" s="4"/>
      <c r="AH1688" s="4"/>
      <c r="AI1688" s="4"/>
      <c r="AL1688" s="4"/>
      <c r="AM1688" s="4"/>
      <c r="AN1688" s="4"/>
      <c r="AO1688" s="4"/>
      <c r="AP1688" s="4"/>
      <c r="AR1688" s="4"/>
      <c r="AW1688" s="4"/>
      <c r="AX1688" s="4"/>
      <c r="AY1688" s="4"/>
      <c r="AZ1688" s="4"/>
      <c r="BA1688" s="4"/>
      <c r="BB1688" s="4"/>
      <c r="BC1688" s="4"/>
    </row>
    <row r="1689" spans="1:55">
      <c r="A1689" s="278"/>
      <c r="D1689" s="15"/>
      <c r="E1689" s="15"/>
      <c r="F1689" s="15"/>
      <c r="G1689" s="15"/>
      <c r="H1689" s="15"/>
      <c r="I1689" s="15"/>
      <c r="J1689" s="15"/>
      <c r="K1689" s="16"/>
      <c r="L1689" s="15"/>
      <c r="M1689" s="15"/>
      <c r="N1689" s="15"/>
      <c r="O1689" s="15"/>
      <c r="P1689" s="15"/>
      <c r="Q1689" s="15"/>
      <c r="R1689" s="16"/>
      <c r="S1689" s="15"/>
      <c r="U1689" s="1"/>
      <c r="V1689" s="1"/>
      <c r="W1689" s="1"/>
      <c r="X1689" s="1"/>
      <c r="Y1689" s="1"/>
      <c r="Z1689" s="1"/>
      <c r="AA1689" s="1"/>
      <c r="AB1689" s="1"/>
      <c r="AC1689" s="1"/>
      <c r="AD1689" s="1"/>
      <c r="AE1689" s="1"/>
      <c r="AF1689" s="4"/>
      <c r="AG1689" s="4"/>
      <c r="AH1689" s="4"/>
      <c r="AI1689" s="4"/>
      <c r="AL1689" s="4"/>
      <c r="AM1689" s="4"/>
      <c r="AN1689" s="4"/>
      <c r="AO1689" s="4"/>
      <c r="AP1689" s="4"/>
      <c r="AR1689" s="4"/>
      <c r="AW1689" s="4"/>
      <c r="AX1689" s="4"/>
      <c r="AY1689" s="4"/>
      <c r="AZ1689" s="4"/>
      <c r="BA1689" s="4"/>
      <c r="BB1689" s="4"/>
      <c r="BC1689" s="4"/>
    </row>
    <row r="1690" spans="1:55">
      <c r="A1690" s="278"/>
      <c r="D1690" s="15"/>
      <c r="E1690" s="15"/>
      <c r="F1690" s="15"/>
      <c r="G1690" s="15"/>
      <c r="H1690" s="15"/>
      <c r="I1690" s="15"/>
      <c r="J1690" s="15"/>
      <c r="K1690" s="16"/>
      <c r="L1690" s="15"/>
      <c r="M1690" s="15"/>
      <c r="N1690" s="15"/>
      <c r="O1690" s="15"/>
      <c r="P1690" s="15"/>
      <c r="Q1690" s="15"/>
      <c r="R1690" s="16"/>
      <c r="S1690" s="15"/>
      <c r="U1690" s="1"/>
      <c r="V1690" s="1"/>
      <c r="W1690" s="1"/>
      <c r="X1690" s="1"/>
      <c r="Y1690" s="1"/>
      <c r="Z1690" s="1"/>
      <c r="AA1690" s="1"/>
      <c r="AB1690" s="1"/>
      <c r="AC1690" s="1"/>
      <c r="AD1690" s="1"/>
      <c r="AE1690" s="1"/>
      <c r="AF1690" s="4"/>
      <c r="AG1690" s="4"/>
      <c r="AH1690" s="4"/>
      <c r="AI1690" s="4"/>
      <c r="AL1690" s="4"/>
      <c r="AM1690" s="4"/>
      <c r="AN1690" s="4"/>
      <c r="AO1690" s="4"/>
      <c r="AP1690" s="4"/>
      <c r="AR1690" s="4"/>
      <c r="AW1690" s="4"/>
      <c r="AX1690" s="4"/>
      <c r="AY1690" s="4"/>
      <c r="AZ1690" s="4"/>
      <c r="BA1690" s="4"/>
      <c r="BB1690" s="4"/>
      <c r="BC1690" s="4"/>
    </row>
    <row r="1691" spans="1:55">
      <c r="A1691" s="278"/>
      <c r="D1691" s="15"/>
      <c r="E1691" s="15"/>
      <c r="F1691" s="15"/>
      <c r="G1691" s="15"/>
      <c r="H1691" s="15"/>
      <c r="I1691" s="15"/>
      <c r="J1691" s="15"/>
      <c r="K1691" s="16"/>
      <c r="L1691" s="15"/>
      <c r="M1691" s="15"/>
      <c r="N1691" s="15"/>
      <c r="O1691" s="15"/>
      <c r="P1691" s="15"/>
      <c r="Q1691" s="15"/>
      <c r="R1691" s="16"/>
      <c r="S1691" s="15"/>
      <c r="U1691" s="1"/>
      <c r="V1691" s="1"/>
      <c r="W1691" s="1"/>
      <c r="X1691" s="1"/>
      <c r="Y1691" s="1"/>
      <c r="Z1691" s="1"/>
      <c r="AA1691" s="1"/>
      <c r="AB1691" s="1"/>
      <c r="AC1691" s="1"/>
      <c r="AD1691" s="1"/>
      <c r="AE1691" s="1"/>
      <c r="AF1691" s="4"/>
      <c r="AG1691" s="4"/>
      <c r="AH1691" s="4"/>
      <c r="AI1691" s="4"/>
      <c r="AL1691" s="4"/>
      <c r="AM1691" s="4"/>
      <c r="AN1691" s="4"/>
      <c r="AO1691" s="4"/>
      <c r="AP1691" s="4"/>
      <c r="AR1691" s="4"/>
      <c r="AW1691" s="4"/>
      <c r="AX1691" s="4"/>
      <c r="AY1691" s="4"/>
      <c r="AZ1691" s="4"/>
      <c r="BA1691" s="4"/>
      <c r="BB1691" s="4"/>
      <c r="BC1691" s="4"/>
    </row>
    <row r="1692" spans="1:55">
      <c r="A1692" s="278"/>
      <c r="D1692" s="15"/>
      <c r="E1692" s="15"/>
      <c r="F1692" s="15"/>
      <c r="G1692" s="15"/>
      <c r="H1692" s="15"/>
      <c r="I1692" s="15"/>
      <c r="J1692" s="15"/>
      <c r="K1692" s="16"/>
      <c r="L1692" s="15"/>
      <c r="M1692" s="15"/>
      <c r="N1692" s="15"/>
      <c r="O1692" s="15"/>
      <c r="P1692" s="15"/>
      <c r="Q1692" s="15"/>
      <c r="R1692" s="16"/>
      <c r="S1692" s="15"/>
      <c r="U1692" s="1"/>
      <c r="V1692" s="1"/>
      <c r="W1692" s="1"/>
      <c r="X1692" s="1"/>
      <c r="Y1692" s="1"/>
      <c r="Z1692" s="1"/>
      <c r="AA1692" s="1"/>
      <c r="AB1692" s="1"/>
      <c r="AC1692" s="1"/>
      <c r="AD1692" s="1"/>
      <c r="AE1692" s="1"/>
      <c r="AF1692" s="4"/>
      <c r="AG1692" s="4"/>
      <c r="AH1692" s="4"/>
      <c r="AI1692" s="4"/>
      <c r="AL1692" s="4"/>
      <c r="AM1692" s="4"/>
      <c r="AN1692" s="4"/>
      <c r="AO1692" s="4"/>
      <c r="AP1692" s="4"/>
      <c r="AR1692" s="4"/>
      <c r="AW1692" s="4"/>
      <c r="AX1692" s="4"/>
      <c r="AY1692" s="4"/>
      <c r="AZ1692" s="4"/>
      <c r="BA1692" s="4"/>
      <c r="BB1692" s="4"/>
      <c r="BC1692" s="4"/>
    </row>
    <row r="1693" spans="1:55">
      <c r="A1693" s="278"/>
      <c r="D1693" s="15"/>
      <c r="E1693" s="15"/>
      <c r="F1693" s="15"/>
      <c r="G1693" s="15"/>
      <c r="H1693" s="15"/>
      <c r="I1693" s="15"/>
      <c r="J1693" s="15"/>
      <c r="K1693" s="16"/>
      <c r="L1693" s="15"/>
      <c r="M1693" s="15"/>
      <c r="N1693" s="15"/>
      <c r="O1693" s="15"/>
      <c r="P1693" s="15"/>
      <c r="Q1693" s="15"/>
      <c r="R1693" s="16"/>
      <c r="S1693" s="15"/>
      <c r="U1693" s="1"/>
      <c r="V1693" s="1"/>
      <c r="W1693" s="1"/>
      <c r="X1693" s="1"/>
      <c r="Y1693" s="1"/>
      <c r="Z1693" s="1"/>
      <c r="AA1693" s="1"/>
      <c r="AB1693" s="1"/>
      <c r="AC1693" s="1"/>
      <c r="AD1693" s="1"/>
      <c r="AE1693" s="1"/>
      <c r="AF1693" s="4"/>
      <c r="AG1693" s="4"/>
      <c r="AH1693" s="4"/>
      <c r="AI1693" s="4"/>
      <c r="AL1693" s="4"/>
      <c r="AM1693" s="4"/>
      <c r="AN1693" s="4"/>
      <c r="AO1693" s="4"/>
      <c r="AP1693" s="4"/>
      <c r="AR1693" s="4"/>
      <c r="AW1693" s="4"/>
      <c r="AX1693" s="4"/>
      <c r="AY1693" s="4"/>
      <c r="AZ1693" s="4"/>
      <c r="BA1693" s="4"/>
      <c r="BB1693" s="4"/>
      <c r="BC1693" s="4"/>
    </row>
    <row r="1694" spans="1:55">
      <c r="A1694" s="278"/>
      <c r="D1694" s="15"/>
      <c r="E1694" s="15"/>
      <c r="F1694" s="15"/>
      <c r="G1694" s="15"/>
      <c r="H1694" s="15"/>
      <c r="I1694" s="15"/>
      <c r="J1694" s="15"/>
      <c r="K1694" s="16"/>
      <c r="L1694" s="15"/>
      <c r="M1694" s="15"/>
      <c r="N1694" s="15"/>
      <c r="O1694" s="15"/>
      <c r="P1694" s="15"/>
      <c r="Q1694" s="15"/>
      <c r="R1694" s="16"/>
      <c r="S1694" s="15"/>
      <c r="U1694" s="1"/>
      <c r="V1694" s="1"/>
      <c r="W1694" s="1"/>
      <c r="X1694" s="1"/>
      <c r="Y1694" s="1"/>
      <c r="Z1694" s="1"/>
      <c r="AA1694" s="1"/>
      <c r="AB1694" s="1"/>
      <c r="AC1694" s="1"/>
      <c r="AD1694" s="1"/>
      <c r="AE1694" s="1"/>
      <c r="AF1694" s="4"/>
      <c r="AG1694" s="4"/>
      <c r="AH1694" s="4"/>
      <c r="AI1694" s="4"/>
      <c r="AL1694" s="4"/>
      <c r="AM1694" s="4"/>
      <c r="AN1694" s="4"/>
      <c r="AO1694" s="4"/>
      <c r="AP1694" s="4"/>
      <c r="AR1694" s="4"/>
      <c r="AW1694" s="4"/>
      <c r="AX1694" s="4"/>
      <c r="AY1694" s="4"/>
      <c r="AZ1694" s="4"/>
      <c r="BA1694" s="4"/>
      <c r="BB1694" s="4"/>
      <c r="BC1694" s="4"/>
    </row>
    <row r="1695" spans="1:55">
      <c r="A1695" s="278"/>
      <c r="D1695" s="15"/>
      <c r="E1695" s="15"/>
      <c r="F1695" s="15"/>
      <c r="G1695" s="15"/>
      <c r="H1695" s="15"/>
      <c r="I1695" s="15"/>
      <c r="J1695" s="15"/>
      <c r="K1695" s="16"/>
      <c r="L1695" s="15"/>
      <c r="M1695" s="15"/>
      <c r="N1695" s="15"/>
      <c r="O1695" s="15"/>
      <c r="P1695" s="15"/>
      <c r="Q1695" s="15"/>
      <c r="R1695" s="16"/>
      <c r="S1695" s="15"/>
      <c r="U1695" s="1"/>
      <c r="V1695" s="1"/>
      <c r="W1695" s="1"/>
      <c r="X1695" s="1"/>
      <c r="Y1695" s="1"/>
      <c r="Z1695" s="1"/>
      <c r="AA1695" s="1"/>
      <c r="AB1695" s="1"/>
      <c r="AC1695" s="1"/>
      <c r="AD1695" s="1"/>
      <c r="AE1695" s="1"/>
      <c r="AF1695" s="4"/>
      <c r="AG1695" s="4"/>
      <c r="AH1695" s="4"/>
      <c r="AI1695" s="4"/>
      <c r="AL1695" s="4"/>
      <c r="AM1695" s="4"/>
      <c r="AN1695" s="4"/>
      <c r="AO1695" s="4"/>
      <c r="AP1695" s="4"/>
      <c r="AR1695" s="4"/>
      <c r="AW1695" s="4"/>
      <c r="AX1695" s="4"/>
      <c r="AY1695" s="4"/>
      <c r="AZ1695" s="4"/>
      <c r="BA1695" s="4"/>
      <c r="BB1695" s="4"/>
      <c r="BC1695" s="4"/>
    </row>
    <row r="1696" spans="1:55">
      <c r="A1696" s="278"/>
      <c r="D1696" s="15"/>
      <c r="E1696" s="15"/>
      <c r="F1696" s="15"/>
      <c r="G1696" s="15"/>
      <c r="H1696" s="15"/>
      <c r="I1696" s="15"/>
      <c r="J1696" s="15"/>
      <c r="K1696" s="16"/>
      <c r="L1696" s="15"/>
      <c r="M1696" s="15"/>
      <c r="N1696" s="15"/>
      <c r="O1696" s="15"/>
      <c r="P1696" s="15"/>
      <c r="Q1696" s="15"/>
      <c r="R1696" s="16"/>
      <c r="S1696" s="15"/>
      <c r="U1696" s="1"/>
      <c r="V1696" s="1"/>
      <c r="W1696" s="1"/>
      <c r="X1696" s="1"/>
      <c r="Y1696" s="1"/>
      <c r="Z1696" s="1"/>
      <c r="AA1696" s="1"/>
      <c r="AB1696" s="1"/>
      <c r="AC1696" s="1"/>
      <c r="AD1696" s="1"/>
      <c r="AE1696" s="1"/>
      <c r="AF1696" s="4"/>
      <c r="AG1696" s="4"/>
      <c r="AH1696" s="4"/>
      <c r="AI1696" s="4"/>
      <c r="AL1696" s="4"/>
      <c r="AM1696" s="4"/>
      <c r="AN1696" s="4"/>
      <c r="AO1696" s="4"/>
      <c r="AP1696" s="4"/>
      <c r="AR1696" s="4"/>
      <c r="AW1696" s="4"/>
      <c r="AX1696" s="4"/>
      <c r="AY1696" s="4"/>
      <c r="AZ1696" s="4"/>
      <c r="BA1696" s="4"/>
      <c r="BB1696" s="4"/>
      <c r="BC1696" s="4"/>
    </row>
    <row r="1697" spans="1:55">
      <c r="A1697" s="278"/>
      <c r="D1697" s="15"/>
      <c r="E1697" s="15"/>
      <c r="F1697" s="15"/>
      <c r="G1697" s="15"/>
      <c r="H1697" s="15"/>
      <c r="I1697" s="15"/>
      <c r="J1697" s="15"/>
      <c r="K1697" s="16"/>
      <c r="L1697" s="15"/>
      <c r="M1697" s="15"/>
      <c r="N1697" s="15"/>
      <c r="O1697" s="15"/>
      <c r="P1697" s="15"/>
      <c r="Q1697" s="15"/>
      <c r="R1697" s="16"/>
      <c r="S1697" s="15"/>
      <c r="U1697" s="1"/>
      <c r="V1697" s="1"/>
      <c r="W1697" s="1"/>
      <c r="X1697" s="1"/>
      <c r="Y1697" s="1"/>
      <c r="Z1697" s="1"/>
      <c r="AA1697" s="1"/>
      <c r="AB1697" s="1"/>
      <c r="AC1697" s="1"/>
      <c r="AD1697" s="1"/>
      <c r="AE1697" s="1"/>
      <c r="AF1697" s="4"/>
      <c r="AG1697" s="4"/>
      <c r="AH1697" s="4"/>
      <c r="AI1697" s="4"/>
      <c r="AL1697" s="4"/>
      <c r="AM1697" s="4"/>
      <c r="AN1697" s="4"/>
      <c r="AO1697" s="4"/>
      <c r="AP1697" s="4"/>
      <c r="AR1697" s="4"/>
      <c r="AW1697" s="4"/>
      <c r="AX1697" s="4"/>
      <c r="AY1697" s="4"/>
      <c r="AZ1697" s="4"/>
      <c r="BA1697" s="4"/>
      <c r="BB1697" s="4"/>
      <c r="BC1697" s="4"/>
    </row>
    <row r="1698" spans="1:55">
      <c r="A1698" s="278"/>
      <c r="D1698" s="15"/>
      <c r="E1698" s="15"/>
      <c r="F1698" s="15"/>
      <c r="G1698" s="15"/>
      <c r="H1698" s="15"/>
      <c r="I1698" s="15"/>
      <c r="J1698" s="15"/>
      <c r="K1698" s="16"/>
      <c r="L1698" s="15"/>
      <c r="M1698" s="15"/>
      <c r="N1698" s="15"/>
      <c r="O1698" s="15"/>
      <c r="P1698" s="15"/>
      <c r="Q1698" s="15"/>
      <c r="R1698" s="16"/>
      <c r="S1698" s="15"/>
      <c r="U1698" s="1"/>
      <c r="V1698" s="1"/>
      <c r="W1698" s="1"/>
      <c r="X1698" s="1"/>
      <c r="Y1698" s="1"/>
      <c r="Z1698" s="1"/>
      <c r="AA1698" s="1"/>
      <c r="AB1698" s="1"/>
      <c r="AC1698" s="1"/>
      <c r="AD1698" s="1"/>
      <c r="AE1698" s="1"/>
      <c r="AF1698" s="4"/>
      <c r="AG1698" s="4"/>
      <c r="AH1698" s="4"/>
      <c r="AI1698" s="4"/>
      <c r="AL1698" s="4"/>
      <c r="AM1698" s="4"/>
      <c r="AN1698" s="4"/>
      <c r="AO1698" s="4"/>
      <c r="AP1698" s="4"/>
      <c r="AR1698" s="4"/>
      <c r="AW1698" s="4"/>
      <c r="AX1698" s="4"/>
      <c r="AY1698" s="4"/>
      <c r="AZ1698" s="4"/>
      <c r="BA1698" s="4"/>
      <c r="BB1698" s="4"/>
      <c r="BC1698" s="4"/>
    </row>
    <row r="1699" spans="1:55">
      <c r="A1699" s="278"/>
      <c r="D1699" s="15"/>
      <c r="E1699" s="15"/>
      <c r="F1699" s="15"/>
      <c r="G1699" s="15"/>
      <c r="H1699" s="15"/>
      <c r="I1699" s="15"/>
      <c r="J1699" s="15"/>
      <c r="K1699" s="16"/>
      <c r="L1699" s="15"/>
      <c r="M1699" s="15"/>
      <c r="N1699" s="15"/>
      <c r="O1699" s="15"/>
      <c r="P1699" s="15"/>
      <c r="Q1699" s="15"/>
      <c r="R1699" s="16"/>
      <c r="S1699" s="15"/>
      <c r="U1699" s="1"/>
      <c r="V1699" s="1"/>
      <c r="W1699" s="1"/>
      <c r="X1699" s="1"/>
      <c r="Y1699" s="1"/>
      <c r="Z1699" s="1"/>
      <c r="AA1699" s="1"/>
      <c r="AB1699" s="1"/>
      <c r="AC1699" s="1"/>
      <c r="AD1699" s="1"/>
      <c r="AE1699" s="1"/>
      <c r="AF1699" s="4"/>
      <c r="AG1699" s="4"/>
      <c r="AH1699" s="4"/>
      <c r="AI1699" s="4"/>
      <c r="AL1699" s="4"/>
      <c r="AM1699" s="4"/>
      <c r="AN1699" s="4"/>
      <c r="AO1699" s="4"/>
      <c r="AP1699" s="4"/>
      <c r="AR1699" s="4"/>
      <c r="AW1699" s="4"/>
      <c r="AX1699" s="4"/>
      <c r="AY1699" s="4"/>
      <c r="AZ1699" s="4"/>
      <c r="BA1699" s="4"/>
      <c r="BB1699" s="4"/>
      <c r="BC1699" s="4"/>
    </row>
    <row r="1700" spans="1:55">
      <c r="A1700" s="278"/>
      <c r="D1700" s="15"/>
      <c r="E1700" s="15"/>
      <c r="F1700" s="15"/>
      <c r="G1700" s="15"/>
      <c r="H1700" s="15"/>
      <c r="I1700" s="15"/>
      <c r="J1700" s="15"/>
      <c r="K1700" s="16"/>
      <c r="L1700" s="15"/>
      <c r="M1700" s="15"/>
      <c r="N1700" s="15"/>
      <c r="O1700" s="15"/>
      <c r="P1700" s="15"/>
      <c r="Q1700" s="15"/>
      <c r="R1700" s="16"/>
      <c r="S1700" s="15"/>
      <c r="U1700" s="1"/>
      <c r="V1700" s="1"/>
      <c r="W1700" s="1"/>
      <c r="X1700" s="1"/>
      <c r="Y1700" s="1"/>
      <c r="Z1700" s="1"/>
      <c r="AA1700" s="1"/>
      <c r="AB1700" s="1"/>
      <c r="AC1700" s="1"/>
      <c r="AD1700" s="1"/>
      <c r="AE1700" s="1"/>
      <c r="AF1700" s="4"/>
      <c r="AG1700" s="4"/>
      <c r="AH1700" s="4"/>
      <c r="AI1700" s="4"/>
      <c r="AL1700" s="4"/>
      <c r="AM1700" s="4"/>
      <c r="AN1700" s="4"/>
      <c r="AO1700" s="4"/>
      <c r="AP1700" s="4"/>
      <c r="AR1700" s="4"/>
      <c r="AW1700" s="4"/>
      <c r="AX1700" s="4"/>
      <c r="AY1700" s="4"/>
      <c r="AZ1700" s="4"/>
      <c r="BA1700" s="4"/>
      <c r="BB1700" s="4"/>
      <c r="BC1700" s="4"/>
    </row>
    <row r="1701" spans="1:55">
      <c r="A1701" s="278"/>
      <c r="D1701" s="15"/>
      <c r="E1701" s="15"/>
      <c r="F1701" s="15"/>
      <c r="G1701" s="15"/>
      <c r="H1701" s="15"/>
      <c r="I1701" s="15"/>
      <c r="J1701" s="15"/>
      <c r="K1701" s="16"/>
      <c r="L1701" s="15"/>
      <c r="M1701" s="15"/>
      <c r="N1701" s="15"/>
      <c r="O1701" s="15"/>
      <c r="P1701" s="15"/>
      <c r="Q1701" s="15"/>
      <c r="R1701" s="16"/>
      <c r="S1701" s="15"/>
      <c r="U1701" s="1"/>
      <c r="V1701" s="1"/>
      <c r="W1701" s="1"/>
      <c r="X1701" s="1"/>
      <c r="Y1701" s="1"/>
      <c r="Z1701" s="1"/>
      <c r="AA1701" s="1"/>
      <c r="AB1701" s="1"/>
      <c r="AC1701" s="1"/>
      <c r="AD1701" s="1"/>
      <c r="AE1701" s="1"/>
      <c r="AF1701" s="4"/>
      <c r="AG1701" s="4"/>
      <c r="AH1701" s="4"/>
      <c r="AI1701" s="4"/>
      <c r="AL1701" s="4"/>
      <c r="AM1701" s="4"/>
      <c r="AN1701" s="4"/>
      <c r="AO1701" s="4"/>
      <c r="AP1701" s="4"/>
      <c r="AR1701" s="4"/>
      <c r="AW1701" s="4"/>
      <c r="AX1701" s="4"/>
      <c r="AY1701" s="4"/>
      <c r="AZ1701" s="4"/>
      <c r="BA1701" s="4"/>
      <c r="BB1701" s="4"/>
      <c r="BC1701" s="4"/>
    </row>
    <row r="1702" spans="1:55">
      <c r="A1702" s="278"/>
      <c r="D1702" s="15"/>
      <c r="E1702" s="15"/>
      <c r="F1702" s="15"/>
      <c r="G1702" s="15"/>
      <c r="H1702" s="15"/>
      <c r="I1702" s="15"/>
      <c r="J1702" s="15"/>
      <c r="K1702" s="16"/>
      <c r="L1702" s="15"/>
      <c r="M1702" s="15"/>
      <c r="N1702" s="15"/>
      <c r="O1702" s="15"/>
      <c r="P1702" s="15"/>
      <c r="Q1702" s="15"/>
      <c r="R1702" s="16"/>
      <c r="S1702" s="15"/>
      <c r="U1702" s="1"/>
      <c r="V1702" s="1"/>
      <c r="W1702" s="1"/>
      <c r="X1702" s="1"/>
      <c r="Y1702" s="1"/>
      <c r="Z1702" s="1"/>
      <c r="AA1702" s="1"/>
      <c r="AB1702" s="1"/>
      <c r="AC1702" s="1"/>
      <c r="AD1702" s="1"/>
      <c r="AE1702" s="1"/>
      <c r="AF1702" s="4"/>
      <c r="AG1702" s="4"/>
      <c r="AH1702" s="4"/>
      <c r="AI1702" s="4"/>
      <c r="AL1702" s="4"/>
      <c r="AM1702" s="4"/>
      <c r="AN1702" s="4"/>
      <c r="AO1702" s="4"/>
      <c r="AP1702" s="4"/>
      <c r="AR1702" s="4"/>
      <c r="AW1702" s="4"/>
      <c r="AX1702" s="4"/>
      <c r="AY1702" s="4"/>
      <c r="AZ1702" s="4"/>
      <c r="BA1702" s="4"/>
      <c r="BB1702" s="4"/>
      <c r="BC1702" s="4"/>
    </row>
    <row r="1703" spans="1:55">
      <c r="A1703" s="278"/>
      <c r="D1703" s="15"/>
      <c r="E1703" s="15"/>
      <c r="F1703" s="15"/>
      <c r="G1703" s="15"/>
      <c r="H1703" s="15"/>
      <c r="I1703" s="15"/>
      <c r="J1703" s="15"/>
      <c r="K1703" s="16"/>
      <c r="L1703" s="15"/>
      <c r="M1703" s="15"/>
      <c r="N1703" s="15"/>
      <c r="O1703" s="15"/>
      <c r="P1703" s="15"/>
      <c r="Q1703" s="15"/>
      <c r="R1703" s="16"/>
      <c r="S1703" s="15"/>
      <c r="U1703" s="1"/>
      <c r="V1703" s="1"/>
      <c r="W1703" s="1"/>
      <c r="X1703" s="1"/>
      <c r="Y1703" s="1"/>
      <c r="Z1703" s="1"/>
      <c r="AA1703" s="1"/>
      <c r="AB1703" s="1"/>
      <c r="AC1703" s="1"/>
      <c r="AD1703" s="1"/>
      <c r="AE1703" s="1"/>
      <c r="AF1703" s="4"/>
      <c r="AG1703" s="4"/>
      <c r="AH1703" s="4"/>
      <c r="AI1703" s="4"/>
      <c r="AL1703" s="4"/>
      <c r="AM1703" s="4"/>
      <c r="AN1703" s="4"/>
      <c r="AO1703" s="4"/>
      <c r="AP1703" s="4"/>
      <c r="AR1703" s="4"/>
      <c r="AW1703" s="4"/>
      <c r="AX1703" s="4"/>
      <c r="AY1703" s="4"/>
      <c r="AZ1703" s="4"/>
      <c r="BA1703" s="4"/>
      <c r="BB1703" s="4"/>
      <c r="BC1703" s="4"/>
    </row>
    <row r="1704" spans="1:55">
      <c r="A1704" s="278"/>
      <c r="D1704" s="15"/>
      <c r="E1704" s="15"/>
      <c r="F1704" s="15"/>
      <c r="G1704" s="15"/>
      <c r="H1704" s="15"/>
      <c r="I1704" s="15"/>
      <c r="J1704" s="15"/>
      <c r="K1704" s="16"/>
      <c r="L1704" s="15"/>
      <c r="M1704" s="15"/>
      <c r="N1704" s="15"/>
      <c r="O1704" s="15"/>
      <c r="P1704" s="15"/>
      <c r="Q1704" s="15"/>
      <c r="R1704" s="16"/>
      <c r="S1704" s="15"/>
      <c r="U1704" s="1"/>
      <c r="V1704" s="1"/>
      <c r="W1704" s="1"/>
      <c r="X1704" s="1"/>
      <c r="Y1704" s="1"/>
      <c r="Z1704" s="1"/>
      <c r="AA1704" s="1"/>
      <c r="AB1704" s="1"/>
      <c r="AC1704" s="1"/>
      <c r="AD1704" s="1"/>
      <c r="AE1704" s="1"/>
      <c r="AF1704" s="4"/>
      <c r="AG1704" s="4"/>
      <c r="AH1704" s="4"/>
      <c r="AI1704" s="4"/>
      <c r="AL1704" s="4"/>
      <c r="AM1704" s="4"/>
      <c r="AN1704" s="4"/>
      <c r="AO1704" s="4"/>
      <c r="AP1704" s="4"/>
      <c r="AR1704" s="4"/>
      <c r="AW1704" s="4"/>
      <c r="AX1704" s="4"/>
      <c r="AY1704" s="4"/>
      <c r="AZ1704" s="4"/>
      <c r="BA1704" s="4"/>
      <c r="BB1704" s="4"/>
      <c r="BC1704" s="4"/>
    </row>
    <row r="1705" spans="1:55">
      <c r="A1705" s="278"/>
      <c r="D1705" s="15"/>
      <c r="E1705" s="15"/>
      <c r="F1705" s="15"/>
      <c r="G1705" s="15"/>
      <c r="H1705" s="15"/>
      <c r="I1705" s="15"/>
      <c r="J1705" s="15"/>
      <c r="K1705" s="16"/>
      <c r="L1705" s="15"/>
      <c r="M1705" s="15"/>
      <c r="N1705" s="15"/>
      <c r="O1705" s="15"/>
      <c r="P1705" s="15"/>
      <c r="Q1705" s="15"/>
      <c r="R1705" s="16"/>
      <c r="S1705" s="15"/>
      <c r="U1705" s="1"/>
      <c r="V1705" s="1"/>
      <c r="W1705" s="1"/>
      <c r="X1705" s="1"/>
      <c r="Y1705" s="1"/>
      <c r="Z1705" s="1"/>
      <c r="AA1705" s="1"/>
      <c r="AB1705" s="1"/>
      <c r="AC1705" s="1"/>
      <c r="AD1705" s="1"/>
      <c r="AE1705" s="1"/>
      <c r="AF1705" s="4"/>
      <c r="AG1705" s="4"/>
      <c r="AH1705" s="4"/>
      <c r="AI1705" s="4"/>
      <c r="AL1705" s="4"/>
      <c r="AM1705" s="4"/>
      <c r="AN1705" s="4"/>
      <c r="AO1705" s="4"/>
      <c r="AP1705" s="4"/>
      <c r="AR1705" s="4"/>
      <c r="AW1705" s="4"/>
      <c r="AX1705" s="4"/>
      <c r="AY1705" s="4"/>
      <c r="AZ1705" s="4"/>
      <c r="BA1705" s="4"/>
      <c r="BB1705" s="4"/>
      <c r="BC1705" s="4"/>
    </row>
    <row r="1706" spans="1:55">
      <c r="A1706" s="278"/>
      <c r="D1706" s="15"/>
      <c r="E1706" s="15"/>
      <c r="F1706" s="15"/>
      <c r="G1706" s="15"/>
      <c r="H1706" s="15"/>
      <c r="I1706" s="15"/>
      <c r="J1706" s="15"/>
      <c r="K1706" s="16"/>
      <c r="L1706" s="15"/>
      <c r="M1706" s="15"/>
      <c r="N1706" s="15"/>
      <c r="O1706" s="15"/>
      <c r="P1706" s="15"/>
      <c r="Q1706" s="15"/>
      <c r="R1706" s="16"/>
      <c r="S1706" s="15"/>
      <c r="U1706" s="1"/>
      <c r="V1706" s="1"/>
      <c r="W1706" s="1"/>
      <c r="X1706" s="1"/>
      <c r="Y1706" s="1"/>
      <c r="Z1706" s="1"/>
      <c r="AA1706" s="1"/>
      <c r="AB1706" s="1"/>
      <c r="AC1706" s="1"/>
      <c r="AD1706" s="1"/>
      <c r="AE1706" s="1"/>
      <c r="AF1706" s="4"/>
      <c r="AG1706" s="4"/>
      <c r="AH1706" s="4"/>
      <c r="AI1706" s="4"/>
      <c r="AL1706" s="4"/>
      <c r="AM1706" s="4"/>
      <c r="AN1706" s="4"/>
      <c r="AO1706" s="4"/>
      <c r="AP1706" s="4"/>
      <c r="AR1706" s="4"/>
      <c r="AW1706" s="4"/>
      <c r="AX1706" s="4"/>
      <c r="AY1706" s="4"/>
      <c r="AZ1706" s="4"/>
      <c r="BA1706" s="4"/>
      <c r="BB1706" s="4"/>
      <c r="BC1706" s="4"/>
    </row>
    <row r="1707" spans="1:55">
      <c r="A1707" s="278"/>
      <c r="D1707" s="15"/>
      <c r="E1707" s="15"/>
      <c r="F1707" s="15"/>
      <c r="G1707" s="15"/>
      <c r="H1707" s="15"/>
      <c r="I1707" s="15"/>
      <c r="J1707" s="15"/>
      <c r="K1707" s="16"/>
      <c r="L1707" s="15"/>
      <c r="M1707" s="15"/>
      <c r="N1707" s="15"/>
      <c r="O1707" s="15"/>
      <c r="P1707" s="15"/>
      <c r="Q1707" s="15"/>
      <c r="R1707" s="16"/>
      <c r="S1707" s="15"/>
      <c r="U1707" s="1"/>
      <c r="V1707" s="1"/>
      <c r="W1707" s="1"/>
      <c r="X1707" s="1"/>
      <c r="Y1707" s="1"/>
      <c r="Z1707" s="1"/>
      <c r="AA1707" s="1"/>
      <c r="AB1707" s="1"/>
      <c r="AC1707" s="1"/>
      <c r="AD1707" s="1"/>
      <c r="AE1707" s="1"/>
      <c r="AF1707" s="4"/>
      <c r="AG1707" s="4"/>
      <c r="AH1707" s="4"/>
      <c r="AI1707" s="4"/>
      <c r="AL1707" s="4"/>
      <c r="AM1707" s="4"/>
      <c r="AN1707" s="4"/>
      <c r="AO1707" s="4"/>
      <c r="AP1707" s="4"/>
      <c r="AR1707" s="4"/>
      <c r="AW1707" s="4"/>
      <c r="AX1707" s="4"/>
      <c r="AY1707" s="4"/>
      <c r="AZ1707" s="4"/>
      <c r="BA1707" s="4"/>
      <c r="BB1707" s="4"/>
      <c r="BC1707" s="4"/>
    </row>
    <row r="1708" spans="1:55">
      <c r="A1708" s="278"/>
      <c r="D1708" s="15"/>
      <c r="E1708" s="15"/>
      <c r="F1708" s="15"/>
      <c r="G1708" s="15"/>
      <c r="H1708" s="15"/>
      <c r="I1708" s="15"/>
      <c r="J1708" s="15"/>
      <c r="K1708" s="16"/>
      <c r="L1708" s="15"/>
      <c r="M1708" s="15"/>
      <c r="N1708" s="15"/>
      <c r="O1708" s="15"/>
      <c r="P1708" s="15"/>
      <c r="Q1708" s="15"/>
      <c r="R1708" s="16"/>
      <c r="S1708" s="15"/>
      <c r="U1708" s="1"/>
      <c r="V1708" s="1"/>
      <c r="W1708" s="1"/>
      <c r="X1708" s="1"/>
      <c r="Y1708" s="1"/>
      <c r="Z1708" s="1"/>
      <c r="AA1708" s="1"/>
      <c r="AB1708" s="1"/>
      <c r="AC1708" s="1"/>
      <c r="AD1708" s="1"/>
      <c r="AE1708" s="1"/>
      <c r="AF1708" s="4"/>
      <c r="AG1708" s="4"/>
      <c r="AH1708" s="4"/>
      <c r="AI1708" s="4"/>
      <c r="AL1708" s="4"/>
      <c r="AM1708" s="4"/>
      <c r="AN1708" s="4"/>
      <c r="AO1708" s="4"/>
      <c r="AP1708" s="4"/>
      <c r="AR1708" s="4"/>
      <c r="AW1708" s="4"/>
      <c r="AX1708" s="4"/>
      <c r="AY1708" s="4"/>
      <c r="AZ1708" s="4"/>
      <c r="BA1708" s="4"/>
      <c r="BB1708" s="4"/>
      <c r="BC1708" s="4"/>
    </row>
    <row r="1709" spans="1:55">
      <c r="A1709" s="278"/>
      <c r="D1709" s="15"/>
      <c r="E1709" s="15"/>
      <c r="F1709" s="15"/>
      <c r="G1709" s="15"/>
      <c r="H1709" s="15"/>
      <c r="I1709" s="15"/>
      <c r="J1709" s="15"/>
      <c r="K1709" s="16"/>
      <c r="L1709" s="15"/>
      <c r="M1709" s="15"/>
      <c r="N1709" s="15"/>
      <c r="O1709" s="15"/>
      <c r="P1709" s="15"/>
      <c r="Q1709" s="15"/>
      <c r="R1709" s="16"/>
      <c r="S1709" s="15"/>
      <c r="U1709" s="1"/>
      <c r="V1709" s="1"/>
      <c r="W1709" s="1"/>
      <c r="X1709" s="1"/>
      <c r="Y1709" s="1"/>
      <c r="Z1709" s="1"/>
      <c r="AA1709" s="1"/>
      <c r="AB1709" s="1"/>
      <c r="AC1709" s="1"/>
      <c r="AD1709" s="1"/>
      <c r="AE1709" s="1"/>
      <c r="AF1709" s="4"/>
      <c r="AG1709" s="4"/>
      <c r="AH1709" s="4"/>
      <c r="AI1709" s="4"/>
      <c r="AL1709" s="4"/>
      <c r="AM1709" s="4"/>
      <c r="AN1709" s="4"/>
      <c r="AO1709" s="4"/>
      <c r="AP1709" s="4"/>
      <c r="AR1709" s="4"/>
      <c r="AW1709" s="4"/>
      <c r="AX1709" s="4"/>
      <c r="AY1709" s="4"/>
      <c r="AZ1709" s="4"/>
      <c r="BA1709" s="4"/>
      <c r="BB1709" s="4"/>
      <c r="BC1709" s="4"/>
    </row>
    <row r="1710" spans="1:55">
      <c r="A1710" s="278"/>
      <c r="D1710" s="15"/>
      <c r="E1710" s="15"/>
      <c r="F1710" s="15"/>
      <c r="G1710" s="15"/>
      <c r="H1710" s="15"/>
      <c r="I1710" s="15"/>
      <c r="J1710" s="15"/>
      <c r="K1710" s="16"/>
      <c r="L1710" s="15"/>
      <c r="M1710" s="15"/>
      <c r="N1710" s="15"/>
      <c r="O1710" s="15"/>
      <c r="P1710" s="15"/>
      <c r="Q1710" s="15"/>
      <c r="R1710" s="16"/>
      <c r="S1710" s="15"/>
      <c r="U1710" s="1"/>
      <c r="V1710" s="1"/>
      <c r="W1710" s="1"/>
      <c r="X1710" s="1"/>
      <c r="Y1710" s="1"/>
      <c r="Z1710" s="1"/>
      <c r="AA1710" s="1"/>
      <c r="AB1710" s="1"/>
      <c r="AC1710" s="1"/>
      <c r="AD1710" s="1"/>
      <c r="AE1710" s="1"/>
      <c r="AF1710" s="4"/>
      <c r="AG1710" s="4"/>
      <c r="AH1710" s="4"/>
      <c r="AI1710" s="4"/>
      <c r="AL1710" s="4"/>
      <c r="AM1710" s="4"/>
      <c r="AN1710" s="4"/>
      <c r="AO1710" s="4"/>
      <c r="AP1710" s="4"/>
      <c r="AR1710" s="4"/>
      <c r="AW1710" s="4"/>
      <c r="AX1710" s="4"/>
      <c r="AY1710" s="4"/>
      <c r="AZ1710" s="4"/>
      <c r="BA1710" s="4"/>
      <c r="BB1710" s="4"/>
      <c r="BC1710" s="4"/>
    </row>
    <row r="1711" spans="1:55">
      <c r="A1711" s="278"/>
      <c r="D1711" s="15"/>
      <c r="E1711" s="15"/>
      <c r="F1711" s="15"/>
      <c r="G1711" s="15"/>
      <c r="H1711" s="15"/>
      <c r="I1711" s="15"/>
      <c r="J1711" s="15"/>
      <c r="K1711" s="16"/>
      <c r="L1711" s="15"/>
      <c r="M1711" s="15"/>
      <c r="N1711" s="15"/>
      <c r="O1711" s="15"/>
      <c r="P1711" s="15"/>
      <c r="Q1711" s="15"/>
      <c r="R1711" s="16"/>
      <c r="S1711" s="15"/>
      <c r="U1711" s="1"/>
      <c r="V1711" s="1"/>
      <c r="W1711" s="1"/>
      <c r="X1711" s="1"/>
      <c r="Y1711" s="1"/>
      <c r="Z1711" s="1"/>
      <c r="AA1711" s="1"/>
      <c r="AB1711" s="1"/>
      <c r="AC1711" s="1"/>
      <c r="AD1711" s="1"/>
      <c r="AE1711" s="1"/>
      <c r="AF1711" s="4"/>
      <c r="AG1711" s="4"/>
      <c r="AH1711" s="4"/>
      <c r="AI1711" s="4"/>
      <c r="AL1711" s="4"/>
      <c r="AM1711" s="4"/>
      <c r="AN1711" s="4"/>
      <c r="AO1711" s="4"/>
      <c r="AP1711" s="4"/>
      <c r="AR1711" s="4"/>
      <c r="AW1711" s="4"/>
      <c r="AX1711" s="4"/>
      <c r="AY1711" s="4"/>
      <c r="AZ1711" s="4"/>
      <c r="BA1711" s="4"/>
      <c r="BB1711" s="4"/>
      <c r="BC1711" s="4"/>
    </row>
    <row r="1712" spans="1:55">
      <c r="A1712" s="278"/>
      <c r="D1712" s="15"/>
      <c r="E1712" s="15"/>
      <c r="F1712" s="15"/>
      <c r="G1712" s="15"/>
      <c r="H1712" s="15"/>
      <c r="I1712" s="15"/>
      <c r="J1712" s="15"/>
      <c r="K1712" s="16"/>
      <c r="L1712" s="15"/>
      <c r="M1712" s="15"/>
      <c r="N1712" s="15"/>
      <c r="O1712" s="15"/>
      <c r="P1712" s="15"/>
      <c r="Q1712" s="15"/>
      <c r="R1712" s="16"/>
      <c r="S1712" s="15"/>
      <c r="U1712" s="1"/>
      <c r="V1712" s="1"/>
      <c r="W1712" s="1"/>
      <c r="X1712" s="1"/>
      <c r="Y1712" s="1"/>
      <c r="Z1712" s="1"/>
      <c r="AA1712" s="1"/>
      <c r="AB1712" s="1"/>
      <c r="AC1712" s="1"/>
      <c r="AD1712" s="1"/>
      <c r="AE1712" s="1"/>
      <c r="AF1712" s="4"/>
      <c r="AG1712" s="4"/>
      <c r="AH1712" s="4"/>
      <c r="AI1712" s="4"/>
      <c r="AL1712" s="4"/>
      <c r="AM1712" s="4"/>
      <c r="AN1712" s="4"/>
      <c r="AO1712" s="4"/>
      <c r="AP1712" s="4"/>
      <c r="AR1712" s="4"/>
      <c r="AW1712" s="4"/>
      <c r="AX1712" s="4"/>
      <c r="AY1712" s="4"/>
      <c r="AZ1712" s="4"/>
      <c r="BA1712" s="4"/>
      <c r="BB1712" s="4"/>
      <c r="BC1712" s="4"/>
    </row>
    <row r="1713" spans="1:55">
      <c r="A1713" s="278"/>
      <c r="D1713" s="15"/>
      <c r="E1713" s="15"/>
      <c r="F1713" s="15"/>
      <c r="G1713" s="15"/>
      <c r="H1713" s="15"/>
      <c r="I1713" s="15"/>
      <c r="J1713" s="15"/>
      <c r="K1713" s="16"/>
      <c r="L1713" s="15"/>
      <c r="M1713" s="15"/>
      <c r="N1713" s="15"/>
      <c r="O1713" s="15"/>
      <c r="P1713" s="15"/>
      <c r="Q1713" s="15"/>
      <c r="R1713" s="16"/>
      <c r="S1713" s="15"/>
      <c r="U1713" s="1"/>
      <c r="V1713" s="1"/>
      <c r="W1713" s="1"/>
      <c r="X1713" s="1"/>
      <c r="Y1713" s="1"/>
      <c r="Z1713" s="1"/>
      <c r="AA1713" s="1"/>
      <c r="AB1713" s="1"/>
      <c r="AC1713" s="1"/>
      <c r="AD1713" s="1"/>
      <c r="AE1713" s="1"/>
      <c r="AF1713" s="4"/>
      <c r="AG1713" s="4"/>
      <c r="AH1713" s="4"/>
      <c r="AI1713" s="4"/>
      <c r="AL1713" s="4"/>
      <c r="AM1713" s="4"/>
      <c r="AN1713" s="4"/>
      <c r="AO1713" s="4"/>
      <c r="AP1713" s="4"/>
      <c r="AR1713" s="4"/>
      <c r="AW1713" s="4"/>
      <c r="AX1713" s="4"/>
      <c r="AY1713" s="4"/>
      <c r="AZ1713" s="4"/>
      <c r="BA1713" s="4"/>
      <c r="BB1713" s="4"/>
      <c r="BC1713" s="4"/>
    </row>
    <row r="1714" spans="1:55">
      <c r="A1714" s="278"/>
      <c r="D1714" s="15"/>
      <c r="E1714" s="15"/>
      <c r="F1714" s="15"/>
      <c r="G1714" s="15"/>
      <c r="H1714" s="15"/>
      <c r="I1714" s="15"/>
      <c r="J1714" s="15"/>
      <c r="K1714" s="16"/>
      <c r="L1714" s="15"/>
      <c r="M1714" s="15"/>
      <c r="N1714" s="15"/>
      <c r="O1714" s="15"/>
      <c r="P1714" s="15"/>
      <c r="Q1714" s="15"/>
      <c r="R1714" s="16"/>
      <c r="S1714" s="15"/>
      <c r="U1714" s="1"/>
      <c r="V1714" s="1"/>
      <c r="W1714" s="1"/>
      <c r="X1714" s="1"/>
      <c r="Y1714" s="1"/>
      <c r="Z1714" s="1"/>
      <c r="AA1714" s="1"/>
      <c r="AB1714" s="1"/>
      <c r="AC1714" s="1"/>
      <c r="AD1714" s="1"/>
      <c r="AE1714" s="1"/>
      <c r="AF1714" s="4"/>
      <c r="AG1714" s="4"/>
      <c r="AH1714" s="4"/>
      <c r="AI1714" s="4"/>
      <c r="AL1714" s="4"/>
      <c r="AM1714" s="4"/>
      <c r="AN1714" s="4"/>
      <c r="AO1714" s="4"/>
      <c r="AP1714" s="4"/>
      <c r="AR1714" s="4"/>
      <c r="AW1714" s="4"/>
      <c r="AX1714" s="4"/>
      <c r="AY1714" s="4"/>
      <c r="AZ1714" s="4"/>
      <c r="BA1714" s="4"/>
      <c r="BB1714" s="4"/>
      <c r="BC1714" s="4"/>
    </row>
    <row r="1715" spans="1:55">
      <c r="A1715" s="278"/>
      <c r="D1715" s="15"/>
      <c r="E1715" s="15"/>
      <c r="F1715" s="15"/>
      <c r="G1715" s="15"/>
      <c r="H1715" s="15"/>
      <c r="I1715" s="15"/>
      <c r="J1715" s="15"/>
      <c r="K1715" s="16"/>
      <c r="L1715" s="15"/>
      <c r="M1715" s="15"/>
      <c r="N1715" s="15"/>
      <c r="O1715" s="15"/>
      <c r="P1715" s="15"/>
      <c r="Q1715" s="15"/>
      <c r="R1715" s="16"/>
      <c r="S1715" s="15"/>
      <c r="U1715" s="1"/>
      <c r="V1715" s="1"/>
      <c r="W1715" s="1"/>
      <c r="X1715" s="1"/>
      <c r="Y1715" s="1"/>
      <c r="Z1715" s="1"/>
      <c r="AA1715" s="1"/>
      <c r="AB1715" s="1"/>
      <c r="AC1715" s="1"/>
      <c r="AD1715" s="1"/>
      <c r="AE1715" s="1"/>
      <c r="AF1715" s="4"/>
      <c r="AG1715" s="4"/>
      <c r="AH1715" s="4"/>
      <c r="AI1715" s="4"/>
      <c r="AL1715" s="4"/>
      <c r="AM1715" s="4"/>
      <c r="AN1715" s="4"/>
      <c r="AO1715" s="4"/>
      <c r="AP1715" s="4"/>
      <c r="AR1715" s="4"/>
      <c r="AW1715" s="4"/>
      <c r="AX1715" s="4"/>
      <c r="AY1715" s="4"/>
      <c r="AZ1715" s="4"/>
      <c r="BA1715" s="4"/>
      <c r="BB1715" s="4"/>
      <c r="BC1715" s="4"/>
    </row>
    <row r="1716" spans="1:55">
      <c r="A1716" s="278"/>
      <c r="D1716" s="15"/>
      <c r="E1716" s="15"/>
      <c r="F1716" s="15"/>
      <c r="G1716" s="15"/>
      <c r="H1716" s="15"/>
      <c r="I1716" s="15"/>
      <c r="J1716" s="15"/>
      <c r="K1716" s="16"/>
      <c r="L1716" s="15"/>
      <c r="M1716" s="15"/>
      <c r="N1716" s="15"/>
      <c r="O1716" s="15"/>
      <c r="P1716" s="15"/>
      <c r="Q1716" s="15"/>
      <c r="R1716" s="16"/>
      <c r="S1716" s="15"/>
      <c r="U1716" s="1"/>
      <c r="V1716" s="1"/>
      <c r="W1716" s="1"/>
      <c r="X1716" s="1"/>
      <c r="Y1716" s="1"/>
      <c r="Z1716" s="1"/>
      <c r="AA1716" s="1"/>
      <c r="AB1716" s="1"/>
      <c r="AC1716" s="1"/>
      <c r="AD1716" s="1"/>
      <c r="AE1716" s="1"/>
      <c r="AF1716" s="4"/>
      <c r="AG1716" s="4"/>
      <c r="AH1716" s="4"/>
      <c r="AI1716" s="4"/>
      <c r="AL1716" s="4"/>
      <c r="AM1716" s="4"/>
      <c r="AN1716" s="4"/>
      <c r="AO1716" s="4"/>
      <c r="AP1716" s="4"/>
      <c r="AR1716" s="4"/>
      <c r="AW1716" s="4"/>
      <c r="AX1716" s="4"/>
      <c r="AY1716" s="4"/>
      <c r="AZ1716" s="4"/>
      <c r="BA1716" s="4"/>
      <c r="BB1716" s="4"/>
      <c r="BC1716" s="4"/>
    </row>
    <row r="1717" spans="1:55">
      <c r="A1717" s="278"/>
      <c r="D1717" s="15"/>
      <c r="E1717" s="15"/>
      <c r="F1717" s="15"/>
      <c r="G1717" s="15"/>
      <c r="H1717" s="15"/>
      <c r="I1717" s="15"/>
      <c r="J1717" s="15"/>
      <c r="K1717" s="16"/>
      <c r="L1717" s="15"/>
      <c r="M1717" s="15"/>
      <c r="N1717" s="15"/>
      <c r="O1717" s="15"/>
      <c r="P1717" s="15"/>
      <c r="Q1717" s="15"/>
      <c r="R1717" s="16"/>
      <c r="S1717" s="15"/>
      <c r="U1717" s="1"/>
      <c r="V1717" s="1"/>
      <c r="W1717" s="1"/>
      <c r="X1717" s="1"/>
      <c r="Y1717" s="1"/>
      <c r="Z1717" s="1"/>
      <c r="AA1717" s="1"/>
      <c r="AB1717" s="1"/>
      <c r="AC1717" s="1"/>
      <c r="AD1717" s="1"/>
      <c r="AE1717" s="1"/>
      <c r="AF1717" s="4"/>
      <c r="AG1717" s="4"/>
      <c r="AH1717" s="4"/>
      <c r="AI1717" s="4"/>
      <c r="AL1717" s="4"/>
      <c r="AM1717" s="4"/>
      <c r="AN1717" s="4"/>
      <c r="AO1717" s="4"/>
      <c r="AP1717" s="4"/>
      <c r="AR1717" s="4"/>
      <c r="AW1717" s="4"/>
      <c r="AX1717" s="4"/>
      <c r="AY1717" s="4"/>
      <c r="AZ1717" s="4"/>
      <c r="BA1717" s="4"/>
      <c r="BB1717" s="4"/>
      <c r="BC1717" s="4"/>
    </row>
    <row r="1718" spans="1:55">
      <c r="A1718" s="278"/>
      <c r="D1718" s="15"/>
      <c r="E1718" s="15"/>
      <c r="F1718" s="15"/>
      <c r="G1718" s="15"/>
      <c r="H1718" s="15"/>
      <c r="I1718" s="15"/>
      <c r="J1718" s="15"/>
      <c r="K1718" s="16"/>
      <c r="L1718" s="15"/>
      <c r="M1718" s="15"/>
      <c r="N1718" s="15"/>
      <c r="O1718" s="15"/>
      <c r="P1718" s="15"/>
      <c r="Q1718" s="15"/>
      <c r="R1718" s="16"/>
      <c r="S1718" s="15"/>
      <c r="U1718" s="1"/>
      <c r="V1718" s="1"/>
      <c r="W1718" s="1"/>
      <c r="X1718" s="1"/>
      <c r="Y1718" s="1"/>
      <c r="Z1718" s="1"/>
      <c r="AA1718" s="1"/>
      <c r="AB1718" s="1"/>
      <c r="AC1718" s="1"/>
      <c r="AD1718" s="1"/>
      <c r="AE1718" s="1"/>
      <c r="AF1718" s="4"/>
      <c r="AG1718" s="4"/>
      <c r="AH1718" s="4"/>
      <c r="AI1718" s="4"/>
      <c r="AL1718" s="4"/>
      <c r="AM1718" s="4"/>
      <c r="AN1718" s="4"/>
      <c r="AO1718" s="4"/>
      <c r="AP1718" s="4"/>
      <c r="AR1718" s="4"/>
      <c r="AW1718" s="4"/>
      <c r="AX1718" s="4"/>
      <c r="AY1718" s="4"/>
      <c r="AZ1718" s="4"/>
      <c r="BA1718" s="4"/>
      <c r="BB1718" s="4"/>
      <c r="BC1718" s="4"/>
    </row>
    <row r="1719" spans="1:55">
      <c r="A1719" s="278"/>
      <c r="D1719" s="15"/>
      <c r="E1719" s="15"/>
      <c r="F1719" s="15"/>
      <c r="G1719" s="15"/>
      <c r="H1719" s="15"/>
      <c r="I1719" s="15"/>
      <c r="J1719" s="15"/>
      <c r="K1719" s="16"/>
      <c r="L1719" s="15"/>
      <c r="M1719" s="15"/>
      <c r="N1719" s="15"/>
      <c r="O1719" s="15"/>
      <c r="P1719" s="15"/>
      <c r="Q1719" s="15"/>
      <c r="R1719" s="16"/>
      <c r="S1719" s="15"/>
      <c r="U1719" s="1"/>
      <c r="V1719" s="1"/>
      <c r="W1719" s="1"/>
      <c r="X1719" s="1"/>
      <c r="Y1719" s="1"/>
      <c r="Z1719" s="1"/>
      <c r="AA1719" s="1"/>
      <c r="AB1719" s="1"/>
      <c r="AC1719" s="1"/>
      <c r="AD1719" s="1"/>
      <c r="AE1719" s="1"/>
      <c r="AF1719" s="4"/>
      <c r="AG1719" s="4"/>
      <c r="AH1719" s="4"/>
      <c r="AI1719" s="4"/>
      <c r="AL1719" s="4"/>
      <c r="AM1719" s="4"/>
      <c r="AN1719" s="4"/>
      <c r="AO1719" s="4"/>
      <c r="AP1719" s="4"/>
      <c r="AR1719" s="4"/>
      <c r="AW1719" s="4"/>
      <c r="AX1719" s="4"/>
      <c r="AY1719" s="4"/>
      <c r="AZ1719" s="4"/>
      <c r="BA1719" s="4"/>
      <c r="BB1719" s="4"/>
      <c r="BC1719" s="4"/>
    </row>
    <row r="1720" spans="1:55">
      <c r="A1720" s="278"/>
      <c r="D1720" s="15"/>
      <c r="E1720" s="15"/>
      <c r="F1720" s="15"/>
      <c r="G1720" s="15"/>
      <c r="H1720" s="15"/>
      <c r="I1720" s="15"/>
      <c r="J1720" s="15"/>
      <c r="K1720" s="16"/>
      <c r="L1720" s="15"/>
      <c r="M1720" s="15"/>
      <c r="N1720" s="15"/>
      <c r="O1720" s="15"/>
      <c r="P1720" s="15"/>
      <c r="Q1720" s="15"/>
      <c r="R1720" s="16"/>
      <c r="S1720" s="15"/>
      <c r="U1720" s="1"/>
      <c r="V1720" s="1"/>
      <c r="W1720" s="1"/>
      <c r="X1720" s="1"/>
      <c r="Y1720" s="1"/>
      <c r="Z1720" s="1"/>
      <c r="AA1720" s="1"/>
      <c r="AB1720" s="1"/>
      <c r="AC1720" s="1"/>
      <c r="AD1720" s="1"/>
      <c r="AE1720" s="1"/>
      <c r="AF1720" s="4"/>
      <c r="AG1720" s="4"/>
      <c r="AH1720" s="4"/>
      <c r="AI1720" s="4"/>
      <c r="AL1720" s="4"/>
      <c r="AM1720" s="4"/>
      <c r="AN1720" s="4"/>
      <c r="AO1720" s="4"/>
      <c r="AP1720" s="4"/>
      <c r="AR1720" s="4"/>
      <c r="AW1720" s="4"/>
      <c r="AX1720" s="4"/>
      <c r="AY1720" s="4"/>
      <c r="AZ1720" s="4"/>
      <c r="BA1720" s="4"/>
      <c r="BB1720" s="4"/>
      <c r="BC1720" s="4"/>
    </row>
    <row r="1721" spans="1:55">
      <c r="A1721" s="278"/>
      <c r="D1721" s="15"/>
      <c r="E1721" s="15"/>
      <c r="F1721" s="15"/>
      <c r="G1721" s="15"/>
      <c r="H1721" s="15"/>
      <c r="I1721" s="15"/>
      <c r="J1721" s="15"/>
      <c r="K1721" s="16"/>
      <c r="L1721" s="15"/>
      <c r="M1721" s="15"/>
      <c r="N1721" s="15"/>
      <c r="O1721" s="15"/>
      <c r="P1721" s="15"/>
      <c r="Q1721" s="15"/>
      <c r="R1721" s="16"/>
      <c r="S1721" s="15"/>
      <c r="U1721" s="1"/>
      <c r="V1721" s="1"/>
      <c r="W1721" s="1"/>
      <c r="X1721" s="1"/>
      <c r="Y1721" s="1"/>
      <c r="Z1721" s="1"/>
      <c r="AA1721" s="1"/>
      <c r="AB1721" s="1"/>
      <c r="AC1721" s="1"/>
      <c r="AD1721" s="1"/>
      <c r="AE1721" s="1"/>
      <c r="AF1721" s="4"/>
      <c r="AG1721" s="4"/>
      <c r="AH1721" s="4"/>
      <c r="AI1721" s="4"/>
      <c r="AL1721" s="4"/>
      <c r="AM1721" s="4"/>
      <c r="AN1721" s="4"/>
      <c r="AO1721" s="4"/>
      <c r="AP1721" s="4"/>
      <c r="AR1721" s="4"/>
      <c r="AW1721" s="4"/>
      <c r="AX1721" s="4"/>
      <c r="AY1721" s="4"/>
      <c r="AZ1721" s="4"/>
      <c r="BA1721" s="4"/>
      <c r="BB1721" s="4"/>
      <c r="BC1721" s="4"/>
    </row>
    <row r="1722" spans="1:55">
      <c r="A1722" s="278"/>
      <c r="D1722" s="15"/>
      <c r="E1722" s="15"/>
      <c r="F1722" s="15"/>
      <c r="G1722" s="15"/>
      <c r="H1722" s="15"/>
      <c r="I1722" s="15"/>
      <c r="J1722" s="15"/>
      <c r="K1722" s="16"/>
      <c r="L1722" s="15"/>
      <c r="M1722" s="15"/>
      <c r="N1722" s="15"/>
      <c r="O1722" s="15"/>
      <c r="P1722" s="15"/>
      <c r="Q1722" s="15"/>
      <c r="R1722" s="16"/>
      <c r="S1722" s="15"/>
      <c r="U1722" s="1"/>
      <c r="V1722" s="1"/>
      <c r="W1722" s="1"/>
      <c r="X1722" s="1"/>
      <c r="Y1722" s="1"/>
      <c r="Z1722" s="1"/>
      <c r="AA1722" s="1"/>
      <c r="AB1722" s="1"/>
      <c r="AC1722" s="1"/>
      <c r="AD1722" s="1"/>
      <c r="AE1722" s="1"/>
      <c r="AF1722" s="4"/>
      <c r="AG1722" s="4"/>
      <c r="AH1722" s="4"/>
      <c r="AI1722" s="4"/>
      <c r="AL1722" s="4"/>
      <c r="AM1722" s="4"/>
      <c r="AN1722" s="4"/>
      <c r="AO1722" s="4"/>
      <c r="AP1722" s="4"/>
      <c r="AR1722" s="4"/>
      <c r="AW1722" s="4"/>
      <c r="AX1722" s="4"/>
      <c r="AY1722" s="4"/>
      <c r="AZ1722" s="4"/>
      <c r="BA1722" s="4"/>
      <c r="BB1722" s="4"/>
      <c r="BC1722" s="4"/>
    </row>
    <row r="1723" spans="1:55">
      <c r="A1723" s="278"/>
      <c r="D1723" s="15"/>
      <c r="E1723" s="15"/>
      <c r="F1723" s="15"/>
      <c r="G1723" s="15"/>
      <c r="H1723" s="15"/>
      <c r="I1723" s="15"/>
      <c r="J1723" s="15"/>
      <c r="K1723" s="16"/>
      <c r="L1723" s="15"/>
      <c r="M1723" s="15"/>
      <c r="N1723" s="15"/>
      <c r="O1723" s="15"/>
      <c r="P1723" s="15"/>
      <c r="Q1723" s="15"/>
      <c r="R1723" s="16"/>
      <c r="S1723" s="15"/>
      <c r="U1723" s="1"/>
      <c r="V1723" s="1"/>
      <c r="W1723" s="1"/>
      <c r="X1723" s="1"/>
      <c r="Y1723" s="1"/>
      <c r="Z1723" s="1"/>
      <c r="AA1723" s="1"/>
      <c r="AB1723" s="1"/>
      <c r="AC1723" s="1"/>
      <c r="AD1723" s="1"/>
      <c r="AE1723" s="1"/>
      <c r="AF1723" s="4"/>
      <c r="AG1723" s="4"/>
      <c r="AH1723" s="4"/>
      <c r="AI1723" s="4"/>
      <c r="AL1723" s="4"/>
      <c r="AM1723" s="4"/>
      <c r="AN1723" s="4"/>
      <c r="AO1723" s="4"/>
      <c r="AP1723" s="4"/>
      <c r="AR1723" s="4"/>
      <c r="AW1723" s="4"/>
      <c r="AX1723" s="4"/>
      <c r="AY1723" s="4"/>
      <c r="AZ1723" s="4"/>
      <c r="BA1723" s="4"/>
      <c r="BB1723" s="4"/>
      <c r="BC1723" s="4"/>
    </row>
    <row r="1724" spans="1:55">
      <c r="A1724" s="278"/>
      <c r="D1724" s="15"/>
      <c r="E1724" s="15"/>
      <c r="F1724" s="15"/>
      <c r="G1724" s="15"/>
      <c r="H1724" s="15"/>
      <c r="I1724" s="15"/>
      <c r="J1724" s="15"/>
      <c r="K1724" s="16"/>
      <c r="L1724" s="15"/>
      <c r="M1724" s="15"/>
      <c r="N1724" s="15"/>
      <c r="O1724" s="15"/>
      <c r="P1724" s="15"/>
      <c r="Q1724" s="15"/>
      <c r="R1724" s="16"/>
      <c r="S1724" s="15"/>
      <c r="U1724" s="1"/>
      <c r="V1724" s="1"/>
      <c r="W1724" s="1"/>
      <c r="X1724" s="1"/>
      <c r="Y1724" s="1"/>
      <c r="Z1724" s="1"/>
      <c r="AA1724" s="1"/>
      <c r="AB1724" s="1"/>
      <c r="AC1724" s="1"/>
      <c r="AD1724" s="1"/>
      <c r="AE1724" s="1"/>
      <c r="AF1724" s="4"/>
      <c r="AG1724" s="4"/>
      <c r="AH1724" s="4"/>
      <c r="AI1724" s="4"/>
      <c r="AL1724" s="4"/>
      <c r="AM1724" s="4"/>
      <c r="AN1724" s="4"/>
      <c r="AO1724" s="4"/>
      <c r="AP1724" s="4"/>
      <c r="AR1724" s="4"/>
      <c r="AW1724" s="4"/>
      <c r="AX1724" s="4"/>
      <c r="AY1724" s="4"/>
      <c r="AZ1724" s="4"/>
      <c r="BA1724" s="4"/>
      <c r="BB1724" s="4"/>
      <c r="BC1724" s="4"/>
    </row>
    <row r="1725" spans="1:55">
      <c r="A1725" s="278"/>
      <c r="D1725" s="15"/>
      <c r="E1725" s="15"/>
      <c r="F1725" s="15"/>
      <c r="G1725" s="15"/>
      <c r="H1725" s="15"/>
      <c r="I1725" s="15"/>
      <c r="J1725" s="15"/>
      <c r="K1725" s="16"/>
      <c r="L1725" s="15"/>
      <c r="M1725" s="15"/>
      <c r="N1725" s="15"/>
      <c r="O1725" s="15"/>
      <c r="P1725" s="15"/>
      <c r="Q1725" s="15"/>
      <c r="R1725" s="16"/>
      <c r="S1725" s="15"/>
      <c r="U1725" s="1"/>
      <c r="V1725" s="1"/>
      <c r="W1725" s="1"/>
      <c r="X1725" s="1"/>
      <c r="Y1725" s="1"/>
      <c r="Z1725" s="1"/>
      <c r="AA1725" s="1"/>
      <c r="AB1725" s="1"/>
      <c r="AC1725" s="1"/>
      <c r="AD1725" s="1"/>
      <c r="AE1725" s="1"/>
      <c r="AF1725" s="4"/>
      <c r="AG1725" s="4"/>
      <c r="AH1725" s="4"/>
      <c r="AI1725" s="4"/>
      <c r="AL1725" s="4"/>
      <c r="AM1725" s="4"/>
      <c r="AN1725" s="4"/>
      <c r="AO1725" s="4"/>
      <c r="AP1725" s="4"/>
      <c r="AR1725" s="4"/>
      <c r="AW1725" s="4"/>
      <c r="AX1725" s="4"/>
      <c r="AY1725" s="4"/>
      <c r="AZ1725" s="4"/>
      <c r="BA1725" s="4"/>
      <c r="BB1725" s="4"/>
      <c r="BC1725" s="4"/>
    </row>
    <row r="1726" spans="1:55">
      <c r="A1726" s="278"/>
      <c r="D1726" s="15"/>
      <c r="E1726" s="15"/>
      <c r="F1726" s="15"/>
      <c r="G1726" s="15"/>
      <c r="H1726" s="15"/>
      <c r="I1726" s="15"/>
      <c r="J1726" s="15"/>
      <c r="K1726" s="16"/>
      <c r="L1726" s="15"/>
      <c r="M1726" s="15"/>
      <c r="N1726" s="15"/>
      <c r="O1726" s="15"/>
      <c r="P1726" s="15"/>
      <c r="Q1726" s="15"/>
      <c r="R1726" s="16"/>
      <c r="S1726" s="15"/>
      <c r="U1726" s="1"/>
      <c r="V1726" s="1"/>
      <c r="W1726" s="1"/>
      <c r="X1726" s="1"/>
      <c r="Y1726" s="1"/>
      <c r="Z1726" s="1"/>
      <c r="AA1726" s="1"/>
      <c r="AB1726" s="1"/>
      <c r="AC1726" s="1"/>
      <c r="AD1726" s="1"/>
      <c r="AE1726" s="1"/>
      <c r="AF1726" s="4"/>
      <c r="AG1726" s="4"/>
      <c r="AH1726" s="4"/>
      <c r="AI1726" s="4"/>
      <c r="AL1726" s="4"/>
      <c r="AM1726" s="4"/>
      <c r="AN1726" s="4"/>
      <c r="AO1726" s="4"/>
      <c r="AP1726" s="4"/>
      <c r="AR1726" s="4"/>
      <c r="AW1726" s="4"/>
      <c r="AX1726" s="4"/>
      <c r="AY1726" s="4"/>
      <c r="AZ1726" s="4"/>
      <c r="BA1726" s="4"/>
      <c r="BB1726" s="4"/>
      <c r="BC1726" s="4"/>
    </row>
    <row r="1727" spans="1:55">
      <c r="A1727" s="278"/>
      <c r="D1727" s="15"/>
      <c r="E1727" s="15"/>
      <c r="F1727" s="15"/>
      <c r="G1727" s="15"/>
      <c r="H1727" s="15"/>
      <c r="I1727" s="15"/>
      <c r="J1727" s="15"/>
      <c r="K1727" s="16"/>
      <c r="L1727" s="15"/>
      <c r="M1727" s="15"/>
      <c r="N1727" s="15"/>
      <c r="O1727" s="15"/>
      <c r="P1727" s="15"/>
      <c r="Q1727" s="15"/>
      <c r="R1727" s="16"/>
      <c r="S1727" s="15"/>
      <c r="U1727" s="1"/>
      <c r="V1727" s="1"/>
      <c r="W1727" s="1"/>
      <c r="X1727" s="1"/>
      <c r="Y1727" s="1"/>
      <c r="Z1727" s="1"/>
      <c r="AA1727" s="1"/>
      <c r="AB1727" s="1"/>
      <c r="AC1727" s="1"/>
      <c r="AD1727" s="1"/>
      <c r="AE1727" s="1"/>
      <c r="AF1727" s="4"/>
      <c r="AG1727" s="4"/>
      <c r="AH1727" s="4"/>
      <c r="AI1727" s="4"/>
      <c r="AL1727" s="4"/>
      <c r="AM1727" s="4"/>
      <c r="AN1727" s="4"/>
      <c r="AO1727" s="4"/>
      <c r="AP1727" s="4"/>
      <c r="AR1727" s="4"/>
      <c r="AW1727" s="4"/>
      <c r="AX1727" s="4"/>
      <c r="AY1727" s="4"/>
      <c r="AZ1727" s="4"/>
      <c r="BA1727" s="4"/>
      <c r="BB1727" s="4"/>
      <c r="BC1727" s="4"/>
    </row>
    <row r="1728" spans="1:55">
      <c r="A1728" s="278"/>
      <c r="D1728" s="15"/>
      <c r="E1728" s="15"/>
      <c r="F1728" s="15"/>
      <c r="G1728" s="15"/>
      <c r="H1728" s="15"/>
      <c r="I1728" s="15"/>
      <c r="J1728" s="15"/>
      <c r="K1728" s="16"/>
      <c r="L1728" s="15"/>
      <c r="M1728" s="15"/>
      <c r="N1728" s="15"/>
      <c r="O1728" s="15"/>
      <c r="P1728" s="15"/>
      <c r="Q1728" s="15"/>
      <c r="R1728" s="16"/>
      <c r="S1728" s="15"/>
      <c r="U1728" s="1"/>
      <c r="V1728" s="1"/>
      <c r="W1728" s="1"/>
      <c r="X1728" s="1"/>
      <c r="Y1728" s="1"/>
      <c r="Z1728" s="1"/>
      <c r="AA1728" s="1"/>
      <c r="AB1728" s="1"/>
      <c r="AC1728" s="1"/>
      <c r="AD1728" s="1"/>
      <c r="AE1728" s="1"/>
      <c r="AF1728" s="4"/>
      <c r="AG1728" s="4"/>
      <c r="AH1728" s="4"/>
      <c r="AI1728" s="4"/>
      <c r="AL1728" s="4"/>
      <c r="AM1728" s="4"/>
      <c r="AN1728" s="4"/>
      <c r="AO1728" s="4"/>
      <c r="AP1728" s="4"/>
      <c r="AR1728" s="4"/>
      <c r="AW1728" s="4"/>
      <c r="AX1728" s="4"/>
      <c r="AY1728" s="4"/>
      <c r="AZ1728" s="4"/>
      <c r="BA1728" s="4"/>
      <c r="BB1728" s="4"/>
      <c r="BC1728" s="4"/>
    </row>
    <row r="1729" spans="1:55">
      <c r="A1729" s="278"/>
      <c r="D1729" s="15"/>
      <c r="E1729" s="15"/>
      <c r="F1729" s="15"/>
      <c r="G1729" s="15"/>
      <c r="H1729" s="15"/>
      <c r="I1729" s="15"/>
      <c r="J1729" s="15"/>
      <c r="K1729" s="16"/>
      <c r="L1729" s="15"/>
      <c r="M1729" s="15"/>
      <c r="N1729" s="15"/>
      <c r="O1729" s="15"/>
      <c r="P1729" s="15"/>
      <c r="Q1729" s="15"/>
      <c r="R1729" s="16"/>
      <c r="S1729" s="15"/>
      <c r="U1729" s="1"/>
      <c r="V1729" s="1"/>
      <c r="W1729" s="1"/>
      <c r="X1729" s="1"/>
      <c r="Y1729" s="1"/>
      <c r="Z1729" s="1"/>
      <c r="AA1729" s="1"/>
      <c r="AB1729" s="1"/>
      <c r="AC1729" s="1"/>
      <c r="AD1729" s="1"/>
      <c r="AE1729" s="1"/>
      <c r="AF1729" s="4"/>
      <c r="AG1729" s="4"/>
      <c r="AH1729" s="4"/>
      <c r="AI1729" s="4"/>
      <c r="AL1729" s="4"/>
      <c r="AM1729" s="4"/>
      <c r="AN1729" s="4"/>
      <c r="AO1729" s="4"/>
      <c r="AP1729" s="4"/>
      <c r="AR1729" s="4"/>
      <c r="AW1729" s="4"/>
      <c r="AX1729" s="4"/>
      <c r="AY1729" s="4"/>
      <c r="AZ1729" s="4"/>
      <c r="BA1729" s="4"/>
      <c r="BB1729" s="4"/>
      <c r="BC1729" s="4"/>
    </row>
    <row r="1730" spans="1:55">
      <c r="A1730" s="278"/>
      <c r="D1730" s="15"/>
      <c r="E1730" s="15"/>
      <c r="F1730" s="15"/>
      <c r="G1730" s="15"/>
      <c r="H1730" s="15"/>
      <c r="I1730" s="15"/>
      <c r="J1730" s="15"/>
      <c r="K1730" s="16"/>
      <c r="L1730" s="15"/>
      <c r="M1730" s="15"/>
      <c r="N1730" s="15"/>
      <c r="O1730" s="15"/>
      <c r="P1730" s="15"/>
      <c r="Q1730" s="15"/>
      <c r="R1730" s="16"/>
      <c r="S1730" s="15"/>
      <c r="U1730" s="1"/>
      <c r="V1730" s="1"/>
      <c r="W1730" s="1"/>
      <c r="X1730" s="1"/>
      <c r="Y1730" s="1"/>
      <c r="Z1730" s="1"/>
      <c r="AA1730" s="1"/>
      <c r="AB1730" s="1"/>
      <c r="AC1730" s="1"/>
      <c r="AD1730" s="1"/>
      <c r="AE1730" s="1"/>
      <c r="AF1730" s="4"/>
      <c r="AG1730" s="4"/>
      <c r="AH1730" s="4"/>
      <c r="AI1730" s="4"/>
      <c r="AL1730" s="4"/>
      <c r="AM1730" s="4"/>
      <c r="AN1730" s="4"/>
      <c r="AO1730" s="4"/>
      <c r="AP1730" s="4"/>
      <c r="AR1730" s="4"/>
      <c r="AW1730" s="4"/>
      <c r="AX1730" s="4"/>
      <c r="AY1730" s="4"/>
      <c r="AZ1730" s="4"/>
      <c r="BA1730" s="4"/>
      <c r="BB1730" s="4"/>
      <c r="BC1730" s="4"/>
    </row>
    <row r="1731" spans="1:55">
      <c r="A1731" s="278"/>
      <c r="D1731" s="15"/>
      <c r="E1731" s="15"/>
      <c r="F1731" s="15"/>
      <c r="G1731" s="15"/>
      <c r="H1731" s="15"/>
      <c r="I1731" s="15"/>
      <c r="J1731" s="15"/>
      <c r="K1731" s="16"/>
      <c r="L1731" s="15"/>
      <c r="M1731" s="15"/>
      <c r="N1731" s="15"/>
      <c r="O1731" s="15"/>
      <c r="P1731" s="15"/>
      <c r="Q1731" s="15"/>
      <c r="R1731" s="16"/>
      <c r="S1731" s="15"/>
      <c r="U1731" s="1"/>
      <c r="V1731" s="1"/>
      <c r="W1731" s="1"/>
      <c r="X1731" s="1"/>
      <c r="Y1731" s="1"/>
      <c r="Z1731" s="1"/>
      <c r="AA1731" s="1"/>
      <c r="AB1731" s="1"/>
      <c r="AC1731" s="1"/>
      <c r="AD1731" s="1"/>
      <c r="AE1731" s="1"/>
      <c r="AF1731" s="4"/>
      <c r="AG1731" s="4"/>
      <c r="AH1731" s="4"/>
      <c r="AI1731" s="4"/>
      <c r="AL1731" s="4"/>
      <c r="AM1731" s="4"/>
      <c r="AN1731" s="4"/>
      <c r="AO1731" s="4"/>
      <c r="AP1731" s="4"/>
      <c r="AR1731" s="4"/>
      <c r="AW1731" s="4"/>
      <c r="AX1731" s="4"/>
      <c r="AY1731" s="4"/>
      <c r="AZ1731" s="4"/>
      <c r="BA1731" s="4"/>
      <c r="BB1731" s="4"/>
      <c r="BC1731" s="4"/>
    </row>
    <row r="1732" spans="1:55">
      <c r="A1732" s="278"/>
      <c r="D1732" s="15"/>
      <c r="E1732" s="15"/>
      <c r="F1732" s="15"/>
      <c r="G1732" s="15"/>
      <c r="H1732" s="15"/>
      <c r="I1732" s="15"/>
      <c r="J1732" s="15"/>
      <c r="K1732" s="16"/>
      <c r="L1732" s="15"/>
      <c r="M1732" s="15"/>
      <c r="N1732" s="15"/>
      <c r="O1732" s="15"/>
      <c r="P1732" s="15"/>
      <c r="Q1732" s="15"/>
      <c r="R1732" s="16"/>
      <c r="S1732" s="15"/>
      <c r="U1732" s="1"/>
      <c r="V1732" s="1"/>
      <c r="W1732" s="1"/>
      <c r="X1732" s="1"/>
      <c r="Y1732" s="1"/>
      <c r="Z1732" s="1"/>
      <c r="AA1732" s="1"/>
      <c r="AB1732" s="1"/>
      <c r="AC1732" s="1"/>
      <c r="AD1732" s="1"/>
      <c r="AE1732" s="1"/>
      <c r="AF1732" s="4"/>
      <c r="AG1732" s="4"/>
      <c r="AH1732" s="4"/>
      <c r="AI1732" s="4"/>
      <c r="AL1732" s="4"/>
      <c r="AM1732" s="4"/>
      <c r="AN1732" s="4"/>
      <c r="AO1732" s="4"/>
      <c r="AP1732" s="4"/>
      <c r="AR1732" s="4"/>
      <c r="AW1732" s="4"/>
      <c r="AX1732" s="4"/>
      <c r="AY1732" s="4"/>
      <c r="AZ1732" s="4"/>
      <c r="BA1732" s="4"/>
      <c r="BB1732" s="4"/>
      <c r="BC1732" s="4"/>
    </row>
    <row r="1733" spans="1:55">
      <c r="A1733" s="278"/>
      <c r="D1733" s="15"/>
      <c r="E1733" s="15"/>
      <c r="F1733" s="15"/>
      <c r="G1733" s="15"/>
      <c r="H1733" s="15"/>
      <c r="I1733" s="15"/>
      <c r="J1733" s="15"/>
      <c r="K1733" s="16"/>
      <c r="L1733" s="15"/>
      <c r="M1733" s="15"/>
      <c r="N1733" s="15"/>
      <c r="O1733" s="15"/>
      <c r="P1733" s="15"/>
      <c r="Q1733" s="15"/>
      <c r="R1733" s="16"/>
      <c r="S1733" s="15"/>
      <c r="U1733" s="1"/>
      <c r="V1733" s="1"/>
      <c r="W1733" s="1"/>
      <c r="X1733" s="1"/>
      <c r="Y1733" s="1"/>
      <c r="Z1733" s="1"/>
      <c r="AA1733" s="1"/>
      <c r="AB1733" s="1"/>
      <c r="AC1733" s="1"/>
      <c r="AD1733" s="1"/>
      <c r="AE1733" s="1"/>
      <c r="AF1733" s="4"/>
      <c r="AG1733" s="4"/>
      <c r="AH1733" s="4"/>
      <c r="AI1733" s="4"/>
      <c r="AL1733" s="4"/>
      <c r="AM1733" s="4"/>
      <c r="AN1733" s="4"/>
      <c r="AO1733" s="4"/>
      <c r="AP1733" s="4"/>
      <c r="AR1733" s="4"/>
      <c r="AW1733" s="4"/>
      <c r="AX1733" s="4"/>
      <c r="AY1733" s="4"/>
      <c r="AZ1733" s="4"/>
      <c r="BA1733" s="4"/>
      <c r="BB1733" s="4"/>
      <c r="BC1733" s="4"/>
    </row>
    <row r="1734" spans="1:55">
      <c r="A1734" s="278"/>
      <c r="D1734" s="15"/>
      <c r="E1734" s="15"/>
      <c r="F1734" s="15"/>
      <c r="G1734" s="15"/>
      <c r="H1734" s="15"/>
      <c r="I1734" s="15"/>
      <c r="J1734" s="15"/>
      <c r="K1734" s="16"/>
      <c r="L1734" s="15"/>
      <c r="M1734" s="15"/>
      <c r="N1734" s="15"/>
      <c r="O1734" s="15"/>
      <c r="P1734" s="15"/>
      <c r="Q1734" s="15"/>
      <c r="R1734" s="16"/>
      <c r="S1734" s="15"/>
      <c r="U1734" s="1"/>
      <c r="V1734" s="1"/>
      <c r="W1734" s="1"/>
      <c r="X1734" s="1"/>
      <c r="Y1734" s="1"/>
      <c r="Z1734" s="1"/>
      <c r="AA1734" s="1"/>
      <c r="AB1734" s="1"/>
      <c r="AC1734" s="1"/>
      <c r="AD1734" s="1"/>
      <c r="AE1734" s="1"/>
      <c r="AF1734" s="4"/>
      <c r="AG1734" s="4"/>
      <c r="AH1734" s="4"/>
      <c r="AI1734" s="4"/>
      <c r="AL1734" s="4"/>
      <c r="AM1734" s="4"/>
      <c r="AN1734" s="4"/>
      <c r="AO1734" s="4"/>
      <c r="AP1734" s="4"/>
      <c r="AR1734" s="4"/>
      <c r="AW1734" s="4"/>
      <c r="AX1734" s="4"/>
      <c r="AY1734" s="4"/>
      <c r="AZ1734" s="4"/>
      <c r="BA1734" s="4"/>
      <c r="BB1734" s="4"/>
      <c r="BC1734" s="4"/>
    </row>
    <row r="1735" spans="1:55">
      <c r="A1735" s="278"/>
      <c r="D1735" s="15"/>
      <c r="E1735" s="15"/>
      <c r="F1735" s="15"/>
      <c r="G1735" s="15"/>
      <c r="H1735" s="15"/>
      <c r="I1735" s="15"/>
      <c r="J1735" s="15"/>
      <c r="K1735" s="16"/>
      <c r="L1735" s="15"/>
      <c r="M1735" s="15"/>
      <c r="N1735" s="15"/>
      <c r="O1735" s="15"/>
      <c r="P1735" s="15"/>
      <c r="Q1735" s="15"/>
      <c r="R1735" s="16"/>
      <c r="S1735" s="15"/>
      <c r="U1735" s="1"/>
      <c r="V1735" s="1"/>
      <c r="W1735" s="1"/>
      <c r="X1735" s="1"/>
      <c r="Y1735" s="1"/>
      <c r="Z1735" s="1"/>
      <c r="AA1735" s="1"/>
      <c r="AB1735" s="1"/>
      <c r="AC1735" s="1"/>
      <c r="AD1735" s="1"/>
      <c r="AE1735" s="1"/>
      <c r="AF1735" s="4"/>
      <c r="AG1735" s="4"/>
      <c r="AH1735" s="4"/>
      <c r="AI1735" s="4"/>
      <c r="AL1735" s="4"/>
      <c r="AM1735" s="4"/>
      <c r="AN1735" s="4"/>
      <c r="AO1735" s="4"/>
      <c r="AP1735" s="4"/>
      <c r="AR1735" s="4"/>
      <c r="AW1735" s="4"/>
      <c r="AX1735" s="4"/>
      <c r="AY1735" s="4"/>
      <c r="AZ1735" s="4"/>
      <c r="BA1735" s="4"/>
      <c r="BB1735" s="4"/>
      <c r="BC1735" s="4"/>
    </row>
    <row r="1736" spans="1:55">
      <c r="A1736" s="278"/>
      <c r="D1736" s="15"/>
      <c r="E1736" s="15"/>
      <c r="F1736" s="15"/>
      <c r="G1736" s="15"/>
      <c r="H1736" s="15"/>
      <c r="I1736" s="15"/>
      <c r="J1736" s="15"/>
      <c r="K1736" s="16"/>
      <c r="L1736" s="15"/>
      <c r="M1736" s="15"/>
      <c r="N1736" s="15"/>
      <c r="O1736" s="15"/>
      <c r="P1736" s="15"/>
      <c r="Q1736" s="15"/>
      <c r="R1736" s="16"/>
      <c r="S1736" s="15"/>
      <c r="U1736" s="1"/>
      <c r="V1736" s="1"/>
      <c r="W1736" s="1"/>
      <c r="X1736" s="1"/>
      <c r="Y1736" s="1"/>
      <c r="Z1736" s="1"/>
      <c r="AA1736" s="1"/>
      <c r="AB1736" s="1"/>
      <c r="AC1736" s="1"/>
      <c r="AD1736" s="1"/>
      <c r="AE1736" s="1"/>
      <c r="AF1736" s="4"/>
      <c r="AG1736" s="4"/>
      <c r="AH1736" s="4"/>
      <c r="AI1736" s="4"/>
      <c r="AL1736" s="4"/>
      <c r="AM1736" s="4"/>
      <c r="AN1736" s="4"/>
      <c r="AO1736" s="4"/>
      <c r="AP1736" s="4"/>
      <c r="AR1736" s="4"/>
      <c r="AW1736" s="4"/>
      <c r="AX1736" s="4"/>
      <c r="AY1736" s="4"/>
      <c r="AZ1736" s="4"/>
      <c r="BA1736" s="4"/>
      <c r="BB1736" s="4"/>
      <c r="BC1736" s="4"/>
    </row>
    <row r="1737" spans="1:55">
      <c r="A1737" s="278"/>
      <c r="D1737" s="15"/>
      <c r="E1737" s="15"/>
      <c r="F1737" s="15"/>
      <c r="G1737" s="15"/>
      <c r="H1737" s="15"/>
      <c r="I1737" s="15"/>
      <c r="J1737" s="15"/>
      <c r="K1737" s="16"/>
      <c r="L1737" s="15"/>
      <c r="M1737" s="15"/>
      <c r="N1737" s="15"/>
      <c r="O1737" s="15"/>
      <c r="P1737" s="15"/>
      <c r="Q1737" s="15"/>
      <c r="R1737" s="16"/>
      <c r="S1737" s="15"/>
      <c r="U1737" s="1"/>
      <c r="V1737" s="1"/>
      <c r="W1737" s="1"/>
      <c r="X1737" s="1"/>
      <c r="Y1737" s="1"/>
      <c r="Z1737" s="1"/>
      <c r="AA1737" s="1"/>
      <c r="AB1737" s="1"/>
      <c r="AC1737" s="1"/>
      <c r="AD1737" s="1"/>
      <c r="AE1737" s="1"/>
      <c r="AF1737" s="4"/>
      <c r="AG1737" s="4"/>
      <c r="AH1737" s="4"/>
      <c r="AI1737" s="4"/>
      <c r="AL1737" s="4"/>
      <c r="AM1737" s="4"/>
      <c r="AN1737" s="4"/>
      <c r="AO1737" s="4"/>
      <c r="AP1737" s="4"/>
      <c r="AR1737" s="4"/>
      <c r="AW1737" s="4"/>
      <c r="AX1737" s="4"/>
      <c r="AY1737" s="4"/>
      <c r="AZ1737" s="4"/>
      <c r="BA1737" s="4"/>
      <c r="BB1737" s="4"/>
      <c r="BC1737" s="4"/>
    </row>
    <row r="1738" spans="1:55">
      <c r="A1738" s="278"/>
      <c r="D1738" s="15"/>
      <c r="E1738" s="15"/>
      <c r="F1738" s="15"/>
      <c r="G1738" s="15"/>
      <c r="H1738" s="15"/>
      <c r="I1738" s="15"/>
      <c r="J1738" s="15"/>
      <c r="K1738" s="16"/>
      <c r="L1738" s="15"/>
      <c r="M1738" s="15"/>
      <c r="N1738" s="15"/>
      <c r="O1738" s="15"/>
      <c r="P1738" s="15"/>
      <c r="Q1738" s="15"/>
      <c r="R1738" s="16"/>
      <c r="S1738" s="15"/>
      <c r="U1738" s="1"/>
      <c r="V1738" s="1"/>
      <c r="W1738" s="1"/>
      <c r="X1738" s="1"/>
      <c r="Y1738" s="1"/>
      <c r="Z1738" s="1"/>
      <c r="AA1738" s="1"/>
      <c r="AB1738" s="1"/>
      <c r="AC1738" s="1"/>
      <c r="AD1738" s="1"/>
      <c r="AE1738" s="1"/>
      <c r="AF1738" s="4"/>
      <c r="AG1738" s="4"/>
      <c r="AH1738" s="4"/>
      <c r="AI1738" s="4"/>
      <c r="AL1738" s="4"/>
      <c r="AM1738" s="4"/>
      <c r="AN1738" s="4"/>
      <c r="AO1738" s="4"/>
      <c r="AP1738" s="4"/>
      <c r="AR1738" s="4"/>
      <c r="AW1738" s="4"/>
      <c r="AX1738" s="4"/>
      <c r="AY1738" s="4"/>
      <c r="AZ1738" s="4"/>
      <c r="BA1738" s="4"/>
      <c r="BB1738" s="4"/>
      <c r="BC1738" s="4"/>
    </row>
    <row r="1739" spans="1:55">
      <c r="A1739" s="278"/>
      <c r="D1739" s="15"/>
      <c r="E1739" s="15"/>
      <c r="F1739" s="15"/>
      <c r="G1739" s="15"/>
      <c r="H1739" s="15"/>
      <c r="I1739" s="15"/>
      <c r="J1739" s="15"/>
      <c r="K1739" s="16"/>
      <c r="L1739" s="15"/>
      <c r="M1739" s="15"/>
      <c r="N1739" s="15"/>
      <c r="O1739" s="15"/>
      <c r="P1739" s="15"/>
      <c r="Q1739" s="15"/>
      <c r="R1739" s="16"/>
      <c r="S1739" s="15"/>
      <c r="U1739" s="1"/>
      <c r="V1739" s="1"/>
      <c r="W1739" s="1"/>
      <c r="X1739" s="1"/>
      <c r="Y1739" s="1"/>
      <c r="Z1739" s="1"/>
      <c r="AA1739" s="1"/>
      <c r="AB1739" s="1"/>
      <c r="AC1739" s="1"/>
      <c r="AD1739" s="1"/>
      <c r="AE1739" s="1"/>
      <c r="AF1739" s="4"/>
      <c r="AG1739" s="4"/>
      <c r="AH1739" s="4"/>
      <c r="AI1739" s="4"/>
      <c r="AL1739" s="4"/>
      <c r="AM1739" s="4"/>
      <c r="AN1739" s="4"/>
      <c r="AO1739" s="4"/>
      <c r="AP1739" s="4"/>
      <c r="AR1739" s="4"/>
      <c r="AW1739" s="4"/>
      <c r="AX1739" s="4"/>
      <c r="AY1739" s="4"/>
      <c r="AZ1739" s="4"/>
      <c r="BA1739" s="4"/>
      <c r="BB1739" s="4"/>
      <c r="BC1739" s="4"/>
    </row>
    <row r="1740" spans="1:55">
      <c r="A1740" s="278"/>
      <c r="D1740" s="15"/>
      <c r="E1740" s="15"/>
      <c r="F1740" s="15"/>
      <c r="G1740" s="15"/>
      <c r="H1740" s="15"/>
      <c r="I1740" s="15"/>
      <c r="J1740" s="15"/>
      <c r="K1740" s="16"/>
      <c r="L1740" s="15"/>
      <c r="M1740" s="15"/>
      <c r="N1740" s="15"/>
      <c r="O1740" s="15"/>
      <c r="P1740" s="15"/>
      <c r="Q1740" s="15"/>
      <c r="R1740" s="16"/>
      <c r="S1740" s="15"/>
      <c r="U1740" s="1"/>
      <c r="V1740" s="1"/>
      <c r="W1740" s="1"/>
      <c r="X1740" s="1"/>
      <c r="Y1740" s="1"/>
      <c r="Z1740" s="1"/>
      <c r="AA1740" s="1"/>
      <c r="AB1740" s="1"/>
      <c r="AC1740" s="1"/>
      <c r="AD1740" s="1"/>
      <c r="AE1740" s="1"/>
      <c r="AF1740" s="4"/>
      <c r="AG1740" s="4"/>
      <c r="AH1740" s="4"/>
      <c r="AI1740" s="4"/>
      <c r="AL1740" s="4"/>
      <c r="AM1740" s="4"/>
      <c r="AN1740" s="4"/>
      <c r="AO1740" s="4"/>
      <c r="AP1740" s="4"/>
      <c r="AR1740" s="4"/>
      <c r="AW1740" s="4"/>
      <c r="AX1740" s="4"/>
      <c r="AY1740" s="4"/>
      <c r="AZ1740" s="4"/>
      <c r="BA1740" s="4"/>
      <c r="BB1740" s="4"/>
      <c r="BC1740" s="4"/>
    </row>
    <row r="1741" spans="1:55">
      <c r="A1741" s="278"/>
      <c r="D1741" s="15"/>
      <c r="E1741" s="15"/>
      <c r="F1741" s="15"/>
      <c r="G1741" s="15"/>
      <c r="H1741" s="15"/>
      <c r="I1741" s="15"/>
      <c r="J1741" s="15"/>
      <c r="K1741" s="16"/>
      <c r="L1741" s="15"/>
      <c r="M1741" s="15"/>
      <c r="N1741" s="15"/>
      <c r="O1741" s="15"/>
      <c r="P1741" s="15"/>
      <c r="Q1741" s="15"/>
      <c r="R1741" s="16"/>
      <c r="S1741" s="15"/>
      <c r="U1741" s="1"/>
      <c r="V1741" s="1"/>
      <c r="W1741" s="1"/>
      <c r="X1741" s="1"/>
      <c r="Y1741" s="1"/>
      <c r="Z1741" s="1"/>
      <c r="AA1741" s="1"/>
      <c r="AB1741" s="1"/>
      <c r="AC1741" s="1"/>
      <c r="AD1741" s="1"/>
      <c r="AE1741" s="1"/>
      <c r="AF1741" s="4"/>
      <c r="AG1741" s="4"/>
      <c r="AH1741" s="4"/>
      <c r="AI1741" s="4"/>
      <c r="AL1741" s="4"/>
      <c r="AM1741" s="4"/>
      <c r="AN1741" s="4"/>
      <c r="AO1741" s="4"/>
      <c r="AP1741" s="4"/>
      <c r="AR1741" s="4"/>
      <c r="AW1741" s="4"/>
      <c r="AX1741" s="4"/>
      <c r="AY1741" s="4"/>
      <c r="AZ1741" s="4"/>
      <c r="BA1741" s="4"/>
      <c r="BB1741" s="4"/>
      <c r="BC1741" s="4"/>
    </row>
    <row r="1742" spans="1:55">
      <c r="A1742" s="278"/>
      <c r="D1742" s="15"/>
      <c r="E1742" s="15"/>
      <c r="F1742" s="15"/>
      <c r="G1742" s="15"/>
      <c r="H1742" s="15"/>
      <c r="I1742" s="15"/>
      <c r="J1742" s="15"/>
      <c r="K1742" s="16"/>
      <c r="L1742" s="15"/>
      <c r="M1742" s="15"/>
      <c r="N1742" s="15"/>
      <c r="O1742" s="15"/>
      <c r="P1742" s="15"/>
      <c r="Q1742" s="15"/>
      <c r="R1742" s="16"/>
      <c r="S1742" s="15"/>
      <c r="U1742" s="1"/>
      <c r="V1742" s="1"/>
      <c r="W1742" s="1"/>
      <c r="X1742" s="1"/>
      <c r="Y1742" s="1"/>
      <c r="Z1742" s="1"/>
      <c r="AA1742" s="1"/>
      <c r="AB1742" s="1"/>
      <c r="AC1742" s="1"/>
      <c r="AD1742" s="1"/>
      <c r="AE1742" s="1"/>
      <c r="AF1742" s="4"/>
      <c r="AG1742" s="4"/>
      <c r="AH1742" s="4"/>
      <c r="AI1742" s="4"/>
      <c r="AL1742" s="4"/>
      <c r="AM1742" s="4"/>
      <c r="AN1742" s="4"/>
      <c r="AO1742" s="4"/>
      <c r="AP1742" s="4"/>
      <c r="AR1742" s="4"/>
      <c r="AW1742" s="4"/>
      <c r="AX1742" s="4"/>
      <c r="AY1742" s="4"/>
      <c r="AZ1742" s="4"/>
      <c r="BA1742" s="4"/>
      <c r="BB1742" s="4"/>
      <c r="BC1742" s="4"/>
    </row>
    <row r="1743" spans="1:55">
      <c r="A1743" s="278"/>
      <c r="D1743" s="15"/>
      <c r="E1743" s="15"/>
      <c r="F1743" s="15"/>
      <c r="G1743" s="15"/>
      <c r="H1743" s="15"/>
      <c r="I1743" s="15"/>
      <c r="J1743" s="15"/>
      <c r="K1743" s="16"/>
      <c r="L1743" s="15"/>
      <c r="M1743" s="15"/>
      <c r="N1743" s="15"/>
      <c r="O1743" s="15"/>
      <c r="P1743" s="15"/>
      <c r="Q1743" s="15"/>
      <c r="R1743" s="16"/>
      <c r="S1743" s="15"/>
      <c r="U1743" s="1"/>
      <c r="V1743" s="1"/>
      <c r="W1743" s="1"/>
      <c r="X1743" s="1"/>
      <c r="Y1743" s="1"/>
      <c r="Z1743" s="1"/>
      <c r="AA1743" s="1"/>
      <c r="AB1743" s="1"/>
      <c r="AC1743" s="1"/>
      <c r="AD1743" s="1"/>
      <c r="AE1743" s="1"/>
      <c r="AF1743" s="4"/>
      <c r="AG1743" s="4"/>
      <c r="AH1743" s="4"/>
      <c r="AI1743" s="4"/>
      <c r="AL1743" s="4"/>
      <c r="AM1743" s="4"/>
      <c r="AN1743" s="4"/>
      <c r="AO1743" s="4"/>
      <c r="AP1743" s="4"/>
      <c r="AR1743" s="4"/>
      <c r="AW1743" s="4"/>
      <c r="AX1743" s="4"/>
      <c r="AY1743" s="4"/>
      <c r="AZ1743" s="4"/>
      <c r="BA1743" s="4"/>
      <c r="BB1743" s="4"/>
      <c r="BC1743" s="4"/>
    </row>
    <row r="1744" spans="1:55">
      <c r="A1744" s="278"/>
      <c r="D1744" s="15"/>
      <c r="E1744" s="15"/>
      <c r="F1744" s="15"/>
      <c r="G1744" s="15"/>
      <c r="H1744" s="15"/>
      <c r="I1744" s="15"/>
      <c r="J1744" s="15"/>
      <c r="K1744" s="16"/>
      <c r="L1744" s="15"/>
      <c r="M1744" s="15"/>
      <c r="N1744" s="15"/>
      <c r="O1744" s="15"/>
      <c r="P1744" s="15"/>
      <c r="Q1744" s="15"/>
      <c r="R1744" s="16"/>
      <c r="S1744" s="15"/>
      <c r="U1744" s="1"/>
      <c r="V1744" s="1"/>
      <c r="W1744" s="1"/>
      <c r="X1744" s="1"/>
      <c r="Y1744" s="1"/>
      <c r="Z1744" s="1"/>
      <c r="AA1744" s="1"/>
      <c r="AB1744" s="1"/>
      <c r="AC1744" s="1"/>
      <c r="AD1744" s="1"/>
      <c r="AE1744" s="1"/>
      <c r="AF1744" s="4"/>
      <c r="AG1744" s="4"/>
      <c r="AH1744" s="4"/>
      <c r="AI1744" s="4"/>
      <c r="AL1744" s="4"/>
      <c r="AM1744" s="4"/>
      <c r="AN1744" s="4"/>
      <c r="AO1744" s="4"/>
      <c r="AP1744" s="4"/>
      <c r="AR1744" s="4"/>
      <c r="AW1744" s="4"/>
      <c r="AX1744" s="4"/>
      <c r="AY1744" s="4"/>
      <c r="AZ1744" s="4"/>
      <c r="BA1744" s="4"/>
      <c r="BB1744" s="4"/>
      <c r="BC1744" s="4"/>
    </row>
    <row r="1745" spans="1:55">
      <c r="A1745" s="278"/>
      <c r="D1745" s="15"/>
      <c r="E1745" s="15"/>
      <c r="F1745" s="15"/>
      <c r="G1745" s="15"/>
      <c r="H1745" s="15"/>
      <c r="I1745" s="15"/>
      <c r="J1745" s="15"/>
      <c r="K1745" s="16"/>
      <c r="L1745" s="15"/>
      <c r="M1745" s="15"/>
      <c r="N1745" s="15"/>
      <c r="O1745" s="15"/>
      <c r="P1745" s="15"/>
      <c r="Q1745" s="15"/>
      <c r="R1745" s="16"/>
      <c r="S1745" s="15"/>
      <c r="U1745" s="1"/>
      <c r="V1745" s="1"/>
      <c r="W1745" s="1"/>
      <c r="X1745" s="1"/>
      <c r="Y1745" s="1"/>
      <c r="Z1745" s="1"/>
      <c r="AA1745" s="1"/>
      <c r="AB1745" s="1"/>
      <c r="AC1745" s="1"/>
      <c r="AD1745" s="1"/>
      <c r="AE1745" s="1"/>
      <c r="AF1745" s="4"/>
      <c r="AG1745" s="4"/>
      <c r="AH1745" s="4"/>
      <c r="AI1745" s="4"/>
      <c r="AL1745" s="4"/>
      <c r="AM1745" s="4"/>
      <c r="AN1745" s="4"/>
      <c r="AO1745" s="4"/>
      <c r="AP1745" s="4"/>
      <c r="AR1745" s="4"/>
      <c r="AW1745" s="4"/>
      <c r="AX1745" s="4"/>
      <c r="AY1745" s="4"/>
      <c r="AZ1745" s="4"/>
      <c r="BA1745" s="4"/>
      <c r="BB1745" s="4"/>
      <c r="BC1745" s="4"/>
    </row>
    <row r="1746" spans="1:55">
      <c r="A1746" s="278"/>
      <c r="D1746" s="15"/>
      <c r="E1746" s="15"/>
      <c r="F1746" s="15"/>
      <c r="G1746" s="15"/>
      <c r="H1746" s="15"/>
      <c r="I1746" s="15"/>
      <c r="J1746" s="15"/>
      <c r="K1746" s="16"/>
      <c r="L1746" s="15"/>
      <c r="M1746" s="15"/>
      <c r="N1746" s="15"/>
      <c r="O1746" s="15"/>
      <c r="P1746" s="15"/>
      <c r="Q1746" s="15"/>
      <c r="R1746" s="16"/>
      <c r="S1746" s="15"/>
      <c r="U1746" s="1"/>
      <c r="V1746" s="1"/>
      <c r="W1746" s="1"/>
      <c r="X1746" s="1"/>
      <c r="Y1746" s="1"/>
      <c r="Z1746" s="1"/>
      <c r="AA1746" s="1"/>
      <c r="AB1746" s="1"/>
      <c r="AC1746" s="1"/>
      <c r="AD1746" s="1"/>
      <c r="AE1746" s="1"/>
      <c r="AF1746" s="4"/>
      <c r="AG1746" s="4"/>
      <c r="AH1746" s="4"/>
      <c r="AI1746" s="4"/>
      <c r="AL1746" s="4"/>
      <c r="AM1746" s="4"/>
      <c r="AN1746" s="4"/>
      <c r="AO1746" s="4"/>
      <c r="AP1746" s="4"/>
      <c r="AR1746" s="4"/>
      <c r="AW1746" s="4"/>
      <c r="AX1746" s="4"/>
      <c r="AY1746" s="4"/>
      <c r="AZ1746" s="4"/>
      <c r="BA1746" s="4"/>
      <c r="BB1746" s="4"/>
      <c r="BC1746" s="4"/>
    </row>
    <row r="1747" spans="1:55">
      <c r="A1747" s="278"/>
      <c r="D1747" s="15"/>
      <c r="E1747" s="15"/>
      <c r="F1747" s="15"/>
      <c r="G1747" s="15"/>
      <c r="H1747" s="15"/>
      <c r="I1747" s="15"/>
      <c r="J1747" s="15"/>
      <c r="K1747" s="16"/>
      <c r="L1747" s="15"/>
      <c r="M1747" s="15"/>
      <c r="N1747" s="15"/>
      <c r="O1747" s="15"/>
      <c r="P1747" s="15"/>
      <c r="Q1747" s="15"/>
      <c r="R1747" s="16"/>
      <c r="S1747" s="15"/>
      <c r="U1747" s="1"/>
      <c r="V1747" s="1"/>
      <c r="W1747" s="1"/>
      <c r="X1747" s="1"/>
      <c r="Y1747" s="1"/>
      <c r="Z1747" s="1"/>
      <c r="AA1747" s="1"/>
      <c r="AB1747" s="1"/>
      <c r="AC1747" s="1"/>
      <c r="AD1747" s="1"/>
      <c r="AE1747" s="1"/>
      <c r="AF1747" s="4"/>
      <c r="AG1747" s="4"/>
      <c r="AH1747" s="4"/>
      <c r="AI1747" s="4"/>
      <c r="AL1747" s="4"/>
      <c r="AM1747" s="4"/>
      <c r="AN1747" s="4"/>
      <c r="AO1747" s="4"/>
      <c r="AP1747" s="4"/>
      <c r="AR1747" s="4"/>
      <c r="AW1747" s="4"/>
      <c r="AX1747" s="4"/>
      <c r="AY1747" s="4"/>
      <c r="AZ1747" s="4"/>
      <c r="BA1747" s="4"/>
      <c r="BB1747" s="4"/>
      <c r="BC1747" s="4"/>
    </row>
    <row r="1748" spans="1:55">
      <c r="A1748" s="278"/>
      <c r="D1748" s="15"/>
      <c r="E1748" s="15"/>
      <c r="F1748" s="15"/>
      <c r="G1748" s="15"/>
      <c r="H1748" s="15"/>
      <c r="I1748" s="15"/>
      <c r="J1748" s="15"/>
      <c r="K1748" s="16"/>
      <c r="L1748" s="15"/>
      <c r="M1748" s="15"/>
      <c r="N1748" s="15"/>
      <c r="O1748" s="15"/>
      <c r="P1748" s="15"/>
      <c r="Q1748" s="15"/>
      <c r="R1748" s="16"/>
      <c r="S1748" s="15"/>
      <c r="U1748" s="1"/>
      <c r="V1748" s="1"/>
      <c r="W1748" s="1"/>
      <c r="X1748" s="1"/>
      <c r="Y1748" s="1"/>
      <c r="Z1748" s="1"/>
      <c r="AA1748" s="1"/>
      <c r="AB1748" s="1"/>
      <c r="AC1748" s="1"/>
      <c r="AD1748" s="1"/>
      <c r="AE1748" s="1"/>
      <c r="AF1748" s="4"/>
      <c r="AG1748" s="4"/>
      <c r="AH1748" s="4"/>
      <c r="AI1748" s="4"/>
      <c r="AL1748" s="4"/>
      <c r="AM1748" s="4"/>
      <c r="AN1748" s="4"/>
      <c r="AO1748" s="4"/>
      <c r="AP1748" s="4"/>
      <c r="AR1748" s="4"/>
      <c r="AW1748" s="4"/>
      <c r="AX1748" s="4"/>
      <c r="AY1748" s="4"/>
      <c r="AZ1748" s="4"/>
      <c r="BA1748" s="4"/>
      <c r="BB1748" s="4"/>
      <c r="BC1748" s="4"/>
    </row>
    <row r="1749" spans="1:55">
      <c r="A1749" s="278"/>
      <c r="D1749" s="15"/>
      <c r="E1749" s="15"/>
      <c r="F1749" s="15"/>
      <c r="G1749" s="15"/>
      <c r="H1749" s="15"/>
      <c r="I1749" s="15"/>
      <c r="J1749" s="15"/>
      <c r="K1749" s="16"/>
      <c r="L1749" s="15"/>
      <c r="M1749" s="15"/>
      <c r="N1749" s="15"/>
      <c r="O1749" s="15"/>
      <c r="P1749" s="15"/>
      <c r="Q1749" s="15"/>
      <c r="R1749" s="16"/>
      <c r="S1749" s="15"/>
      <c r="U1749" s="1"/>
      <c r="V1749" s="1"/>
      <c r="W1749" s="1"/>
      <c r="X1749" s="1"/>
      <c r="Y1749" s="1"/>
      <c r="Z1749" s="1"/>
      <c r="AA1749" s="1"/>
      <c r="AB1749" s="1"/>
      <c r="AC1749" s="1"/>
      <c r="AD1749" s="1"/>
      <c r="AE1749" s="1"/>
      <c r="AF1749" s="4"/>
      <c r="AG1749" s="4"/>
      <c r="AH1749" s="4"/>
      <c r="AI1749" s="4"/>
      <c r="AL1749" s="4"/>
      <c r="AM1749" s="4"/>
      <c r="AN1749" s="4"/>
      <c r="AO1749" s="4"/>
      <c r="AP1749" s="4"/>
      <c r="AR1749" s="4"/>
      <c r="AW1749" s="4"/>
      <c r="AX1749" s="4"/>
      <c r="AY1749" s="4"/>
      <c r="AZ1749" s="4"/>
      <c r="BA1749" s="4"/>
      <c r="BB1749" s="4"/>
      <c r="BC1749" s="4"/>
    </row>
    <row r="1750" spans="1:55">
      <c r="A1750" s="278"/>
      <c r="D1750" s="15"/>
      <c r="E1750" s="15"/>
      <c r="F1750" s="15"/>
      <c r="G1750" s="15"/>
      <c r="H1750" s="15"/>
      <c r="I1750" s="15"/>
      <c r="J1750" s="15"/>
      <c r="K1750" s="16"/>
      <c r="L1750" s="15"/>
      <c r="M1750" s="15"/>
      <c r="N1750" s="15"/>
      <c r="O1750" s="15"/>
      <c r="P1750" s="15"/>
      <c r="Q1750" s="15"/>
      <c r="R1750" s="16"/>
      <c r="S1750" s="15"/>
      <c r="U1750" s="1"/>
      <c r="V1750" s="1"/>
      <c r="W1750" s="1"/>
      <c r="X1750" s="1"/>
      <c r="Y1750" s="1"/>
      <c r="Z1750" s="1"/>
      <c r="AA1750" s="1"/>
      <c r="AB1750" s="1"/>
      <c r="AC1750" s="1"/>
      <c r="AD1750" s="1"/>
      <c r="AE1750" s="1"/>
      <c r="AF1750" s="4"/>
      <c r="AG1750" s="4"/>
      <c r="AH1750" s="4"/>
      <c r="AI1750" s="4"/>
      <c r="AL1750" s="4"/>
      <c r="AM1750" s="4"/>
      <c r="AN1750" s="4"/>
      <c r="AO1750" s="4"/>
      <c r="AP1750" s="4"/>
      <c r="AR1750" s="4"/>
      <c r="AW1750" s="4"/>
      <c r="AX1750" s="4"/>
      <c r="AY1750" s="4"/>
      <c r="AZ1750" s="4"/>
      <c r="BA1750" s="4"/>
      <c r="BB1750" s="4"/>
      <c r="BC1750" s="4"/>
    </row>
    <row r="1751" spans="1:55">
      <c r="A1751" s="278"/>
      <c r="D1751" s="15"/>
      <c r="E1751" s="15"/>
      <c r="F1751" s="15"/>
      <c r="G1751" s="15"/>
      <c r="H1751" s="15"/>
      <c r="I1751" s="15"/>
      <c r="J1751" s="15"/>
      <c r="K1751" s="16"/>
      <c r="L1751" s="15"/>
      <c r="M1751" s="15"/>
      <c r="N1751" s="15"/>
      <c r="O1751" s="15"/>
      <c r="P1751" s="15"/>
      <c r="Q1751" s="15"/>
      <c r="R1751" s="16"/>
      <c r="S1751" s="15"/>
      <c r="U1751" s="1"/>
      <c r="V1751" s="1"/>
      <c r="W1751" s="1"/>
      <c r="X1751" s="1"/>
      <c r="Y1751" s="1"/>
      <c r="Z1751" s="1"/>
      <c r="AA1751" s="1"/>
      <c r="AB1751" s="1"/>
      <c r="AC1751" s="1"/>
      <c r="AD1751" s="1"/>
      <c r="AE1751" s="1"/>
      <c r="AF1751" s="4"/>
      <c r="AG1751" s="4"/>
      <c r="AH1751" s="4"/>
      <c r="AI1751" s="4"/>
      <c r="AL1751" s="4"/>
      <c r="AM1751" s="4"/>
      <c r="AN1751" s="4"/>
      <c r="AO1751" s="4"/>
      <c r="AP1751" s="4"/>
      <c r="AR1751" s="4"/>
      <c r="AW1751" s="4"/>
      <c r="AX1751" s="4"/>
      <c r="AY1751" s="4"/>
      <c r="AZ1751" s="4"/>
      <c r="BA1751" s="4"/>
      <c r="BB1751" s="4"/>
      <c r="BC1751" s="4"/>
    </row>
    <row r="1752" spans="1:55">
      <c r="A1752" s="278"/>
      <c r="D1752" s="15"/>
      <c r="E1752" s="15"/>
      <c r="F1752" s="15"/>
      <c r="G1752" s="15"/>
      <c r="H1752" s="15"/>
      <c r="I1752" s="15"/>
      <c r="J1752" s="15"/>
      <c r="K1752" s="16"/>
      <c r="L1752" s="15"/>
      <c r="M1752" s="15"/>
      <c r="N1752" s="15"/>
      <c r="O1752" s="15"/>
      <c r="P1752" s="15"/>
      <c r="Q1752" s="15"/>
      <c r="R1752" s="16"/>
      <c r="S1752" s="15"/>
      <c r="U1752" s="1"/>
      <c r="V1752" s="1"/>
      <c r="W1752" s="1"/>
      <c r="X1752" s="1"/>
      <c r="Y1752" s="1"/>
      <c r="Z1752" s="1"/>
      <c r="AA1752" s="1"/>
      <c r="AB1752" s="1"/>
      <c r="AC1752" s="1"/>
      <c r="AD1752" s="1"/>
      <c r="AE1752" s="1"/>
      <c r="AF1752" s="4"/>
      <c r="AG1752" s="4"/>
      <c r="AH1752" s="4"/>
      <c r="AI1752" s="4"/>
      <c r="AL1752" s="4"/>
      <c r="AM1752" s="4"/>
      <c r="AN1752" s="4"/>
      <c r="AO1752" s="4"/>
      <c r="AP1752" s="4"/>
      <c r="AR1752" s="4"/>
      <c r="AW1752" s="4"/>
      <c r="AX1752" s="4"/>
      <c r="AY1752" s="4"/>
      <c r="AZ1752" s="4"/>
      <c r="BA1752" s="4"/>
      <c r="BB1752" s="4"/>
      <c r="BC1752" s="4"/>
    </row>
    <row r="1753" spans="1:55">
      <c r="A1753" s="278"/>
      <c r="D1753" s="15"/>
      <c r="E1753" s="15"/>
      <c r="F1753" s="15"/>
      <c r="G1753" s="15"/>
      <c r="H1753" s="15"/>
      <c r="I1753" s="15"/>
      <c r="J1753" s="15"/>
      <c r="K1753" s="16"/>
      <c r="L1753" s="15"/>
      <c r="M1753" s="15"/>
      <c r="N1753" s="15"/>
      <c r="O1753" s="15"/>
      <c r="P1753" s="15"/>
      <c r="Q1753" s="15"/>
      <c r="R1753" s="16"/>
      <c r="S1753" s="15"/>
      <c r="U1753" s="1"/>
      <c r="V1753" s="1"/>
      <c r="W1753" s="1"/>
      <c r="X1753" s="1"/>
      <c r="Y1753" s="1"/>
      <c r="Z1753" s="1"/>
      <c r="AA1753" s="1"/>
      <c r="AB1753" s="1"/>
      <c r="AC1753" s="1"/>
      <c r="AD1753" s="1"/>
      <c r="AE1753" s="1"/>
      <c r="AF1753" s="4"/>
      <c r="AG1753" s="4"/>
      <c r="AH1753" s="4"/>
      <c r="AI1753" s="4"/>
      <c r="AL1753" s="4"/>
      <c r="AM1753" s="4"/>
      <c r="AN1753" s="4"/>
      <c r="AO1753" s="4"/>
      <c r="AP1753" s="4"/>
      <c r="AR1753" s="4"/>
      <c r="AW1753" s="4"/>
      <c r="AX1753" s="4"/>
      <c r="AY1753" s="4"/>
      <c r="AZ1753" s="4"/>
      <c r="BA1753" s="4"/>
      <c r="BB1753" s="4"/>
      <c r="BC1753" s="4"/>
    </row>
    <row r="1754" spans="1:55">
      <c r="A1754" s="278"/>
      <c r="D1754" s="15"/>
      <c r="E1754" s="15"/>
      <c r="F1754" s="15"/>
      <c r="G1754" s="15"/>
      <c r="H1754" s="15"/>
      <c r="I1754" s="15"/>
      <c r="J1754" s="15"/>
      <c r="K1754" s="16"/>
      <c r="L1754" s="15"/>
      <c r="M1754" s="15"/>
      <c r="N1754" s="15"/>
      <c r="O1754" s="15"/>
      <c r="P1754" s="15"/>
      <c r="Q1754" s="15"/>
      <c r="R1754" s="16"/>
      <c r="S1754" s="15"/>
      <c r="U1754" s="1"/>
      <c r="V1754" s="1"/>
      <c r="W1754" s="1"/>
      <c r="X1754" s="1"/>
      <c r="Y1754" s="1"/>
      <c r="Z1754" s="1"/>
      <c r="AA1754" s="1"/>
      <c r="AB1754" s="1"/>
      <c r="AC1754" s="1"/>
      <c r="AD1754" s="1"/>
      <c r="AE1754" s="1"/>
      <c r="AF1754" s="4"/>
      <c r="AG1754" s="4"/>
      <c r="AH1754" s="4"/>
      <c r="AI1754" s="4"/>
      <c r="AL1754" s="4"/>
      <c r="AM1754" s="4"/>
      <c r="AN1754" s="4"/>
      <c r="AO1754" s="4"/>
      <c r="AP1754" s="4"/>
      <c r="AR1754" s="4"/>
      <c r="AW1754" s="4"/>
      <c r="AX1754" s="4"/>
      <c r="AY1754" s="4"/>
      <c r="AZ1754" s="4"/>
      <c r="BA1754" s="4"/>
      <c r="BB1754" s="4"/>
      <c r="BC1754" s="4"/>
    </row>
    <row r="1755" spans="1:55">
      <c r="A1755" s="278"/>
      <c r="D1755" s="15"/>
      <c r="E1755" s="15"/>
      <c r="F1755" s="15"/>
      <c r="G1755" s="15"/>
      <c r="H1755" s="15"/>
      <c r="I1755" s="15"/>
      <c r="J1755" s="15"/>
      <c r="K1755" s="16"/>
      <c r="L1755" s="15"/>
      <c r="M1755" s="15"/>
      <c r="N1755" s="15"/>
      <c r="O1755" s="15"/>
      <c r="P1755" s="15"/>
      <c r="Q1755" s="15"/>
      <c r="R1755" s="16"/>
      <c r="S1755" s="15"/>
      <c r="U1755" s="1"/>
      <c r="V1755" s="1"/>
      <c r="W1755" s="1"/>
      <c r="X1755" s="1"/>
      <c r="Y1755" s="1"/>
      <c r="Z1755" s="1"/>
      <c r="AA1755" s="1"/>
      <c r="AB1755" s="1"/>
      <c r="AC1755" s="1"/>
      <c r="AD1755" s="1"/>
      <c r="AE1755" s="1"/>
      <c r="AF1755" s="4"/>
      <c r="AG1755" s="4"/>
      <c r="AH1755" s="4"/>
      <c r="AI1755" s="4"/>
      <c r="AL1755" s="4"/>
      <c r="AM1755" s="4"/>
      <c r="AN1755" s="4"/>
      <c r="AO1755" s="4"/>
      <c r="AP1755" s="4"/>
      <c r="AR1755" s="4"/>
      <c r="AW1755" s="4"/>
      <c r="AX1755" s="4"/>
      <c r="AY1755" s="4"/>
      <c r="AZ1755" s="4"/>
      <c r="BA1755" s="4"/>
      <c r="BB1755" s="4"/>
      <c r="BC1755" s="4"/>
    </row>
    <row r="1756" spans="1:55">
      <c r="A1756" s="278"/>
      <c r="D1756" s="15"/>
      <c r="E1756" s="15"/>
      <c r="F1756" s="15"/>
      <c r="G1756" s="15"/>
      <c r="H1756" s="15"/>
      <c r="I1756" s="15"/>
      <c r="J1756" s="15"/>
      <c r="K1756" s="16"/>
      <c r="L1756" s="15"/>
      <c r="M1756" s="15"/>
      <c r="N1756" s="15"/>
      <c r="O1756" s="15"/>
      <c r="P1756" s="15"/>
      <c r="Q1756" s="15"/>
      <c r="R1756" s="16"/>
      <c r="S1756" s="15"/>
      <c r="U1756" s="1"/>
      <c r="V1756" s="1"/>
      <c r="W1756" s="1"/>
      <c r="X1756" s="1"/>
      <c r="Y1756" s="1"/>
      <c r="Z1756" s="1"/>
      <c r="AA1756" s="1"/>
      <c r="AB1756" s="1"/>
      <c r="AC1756" s="1"/>
      <c r="AD1756" s="1"/>
      <c r="AE1756" s="1"/>
      <c r="AF1756" s="4"/>
      <c r="AG1756" s="4"/>
      <c r="AH1756" s="4"/>
      <c r="AI1756" s="4"/>
      <c r="AL1756" s="4"/>
      <c r="AM1756" s="4"/>
      <c r="AN1756" s="4"/>
      <c r="AO1756" s="4"/>
      <c r="AP1756" s="4"/>
      <c r="AR1756" s="4"/>
      <c r="AW1756" s="4"/>
      <c r="AX1756" s="4"/>
      <c r="AY1756" s="4"/>
      <c r="AZ1756" s="4"/>
      <c r="BA1756" s="4"/>
      <c r="BB1756" s="4"/>
      <c r="BC1756" s="4"/>
    </row>
    <row r="1757" spans="1:55">
      <c r="A1757" s="278"/>
      <c r="D1757" s="15"/>
      <c r="E1757" s="15"/>
      <c r="F1757" s="15"/>
      <c r="G1757" s="15"/>
      <c r="H1757" s="15"/>
      <c r="I1757" s="15"/>
      <c r="J1757" s="15"/>
      <c r="K1757" s="16"/>
      <c r="L1757" s="15"/>
      <c r="M1757" s="15"/>
      <c r="N1757" s="15"/>
      <c r="O1757" s="15"/>
      <c r="P1757" s="15"/>
      <c r="Q1757" s="15"/>
      <c r="R1757" s="16"/>
      <c r="S1757" s="15"/>
      <c r="U1757" s="1"/>
      <c r="V1757" s="1"/>
      <c r="W1757" s="1"/>
      <c r="X1757" s="1"/>
      <c r="Y1757" s="1"/>
      <c r="Z1757" s="1"/>
      <c r="AA1757" s="1"/>
      <c r="AB1757" s="1"/>
      <c r="AC1757" s="1"/>
      <c r="AD1757" s="1"/>
      <c r="AE1757" s="1"/>
      <c r="AF1757" s="4"/>
      <c r="AG1757" s="4"/>
      <c r="AH1757" s="4"/>
      <c r="AI1757" s="4"/>
      <c r="AL1757" s="4"/>
      <c r="AM1757" s="4"/>
      <c r="AN1757" s="4"/>
      <c r="AO1757" s="4"/>
      <c r="AP1757" s="4"/>
      <c r="AR1757" s="4"/>
      <c r="AW1757" s="4"/>
      <c r="AX1757" s="4"/>
      <c r="AY1757" s="4"/>
      <c r="AZ1757" s="4"/>
      <c r="BA1757" s="4"/>
      <c r="BB1757" s="4"/>
      <c r="BC1757" s="4"/>
    </row>
    <row r="1758" spans="1:55">
      <c r="A1758" s="278"/>
      <c r="D1758" s="15"/>
      <c r="E1758" s="15"/>
      <c r="F1758" s="15"/>
      <c r="G1758" s="15"/>
      <c r="H1758" s="15"/>
      <c r="I1758" s="15"/>
      <c r="J1758" s="15"/>
      <c r="K1758" s="16"/>
      <c r="L1758" s="15"/>
      <c r="M1758" s="15"/>
      <c r="N1758" s="15"/>
      <c r="O1758" s="15"/>
      <c r="P1758" s="15"/>
      <c r="Q1758" s="15"/>
      <c r="R1758" s="16"/>
      <c r="S1758" s="15"/>
      <c r="U1758" s="1"/>
      <c r="V1758" s="1"/>
      <c r="W1758" s="1"/>
      <c r="X1758" s="1"/>
      <c r="Y1758" s="1"/>
      <c r="Z1758" s="1"/>
      <c r="AA1758" s="1"/>
      <c r="AB1758" s="1"/>
      <c r="AC1758" s="1"/>
      <c r="AD1758" s="1"/>
      <c r="AE1758" s="1"/>
      <c r="AF1758" s="4"/>
      <c r="AG1758" s="4"/>
      <c r="AH1758" s="4"/>
      <c r="AI1758" s="4"/>
      <c r="AL1758" s="4"/>
      <c r="AM1758" s="4"/>
      <c r="AN1758" s="4"/>
      <c r="AO1758" s="4"/>
      <c r="AP1758" s="4"/>
      <c r="AR1758" s="4"/>
      <c r="AW1758" s="4"/>
      <c r="AX1758" s="4"/>
      <c r="AY1758" s="4"/>
      <c r="AZ1758" s="4"/>
      <c r="BA1758" s="4"/>
      <c r="BB1758" s="4"/>
      <c r="BC1758" s="4"/>
    </row>
    <row r="1759" spans="1:55">
      <c r="A1759" s="278"/>
      <c r="D1759" s="15"/>
      <c r="E1759" s="15"/>
      <c r="F1759" s="15"/>
      <c r="G1759" s="15"/>
      <c r="H1759" s="15"/>
      <c r="I1759" s="15"/>
      <c r="J1759" s="15"/>
      <c r="K1759" s="16"/>
      <c r="L1759" s="15"/>
      <c r="M1759" s="15"/>
      <c r="N1759" s="15"/>
      <c r="O1759" s="15"/>
      <c r="P1759" s="15"/>
      <c r="Q1759" s="15"/>
      <c r="R1759" s="16"/>
      <c r="S1759" s="15"/>
      <c r="U1759" s="1"/>
      <c r="V1759" s="1"/>
      <c r="W1759" s="1"/>
      <c r="X1759" s="1"/>
      <c r="Y1759" s="1"/>
      <c r="Z1759" s="1"/>
      <c r="AA1759" s="1"/>
      <c r="AB1759" s="1"/>
      <c r="AC1759" s="1"/>
      <c r="AD1759" s="1"/>
      <c r="AE1759" s="1"/>
      <c r="AF1759" s="4"/>
      <c r="AG1759" s="4"/>
      <c r="AH1759" s="4"/>
      <c r="AI1759" s="4"/>
      <c r="AL1759" s="4"/>
      <c r="AM1759" s="4"/>
      <c r="AN1759" s="4"/>
      <c r="AO1759" s="4"/>
      <c r="AP1759" s="4"/>
      <c r="AR1759" s="4"/>
      <c r="AW1759" s="4"/>
      <c r="AX1759" s="4"/>
      <c r="AY1759" s="4"/>
      <c r="AZ1759" s="4"/>
      <c r="BA1759" s="4"/>
      <c r="BB1759" s="4"/>
      <c r="BC1759" s="4"/>
    </row>
    <row r="1760" spans="1:55">
      <c r="A1760" s="278"/>
      <c r="D1760" s="15"/>
      <c r="E1760" s="15"/>
      <c r="F1760" s="15"/>
      <c r="G1760" s="15"/>
      <c r="H1760" s="15"/>
      <c r="I1760" s="15"/>
      <c r="J1760" s="15"/>
      <c r="K1760" s="16"/>
      <c r="L1760" s="15"/>
      <c r="M1760" s="15"/>
      <c r="N1760" s="15"/>
      <c r="O1760" s="15"/>
      <c r="P1760" s="15"/>
      <c r="Q1760" s="15"/>
      <c r="R1760" s="16"/>
      <c r="S1760" s="15"/>
      <c r="U1760" s="1"/>
      <c r="V1760" s="1"/>
      <c r="W1760" s="1"/>
      <c r="X1760" s="1"/>
      <c r="Y1760" s="1"/>
      <c r="Z1760" s="1"/>
      <c r="AA1760" s="1"/>
      <c r="AB1760" s="1"/>
      <c r="AC1760" s="1"/>
      <c r="AD1760" s="1"/>
      <c r="AE1760" s="1"/>
      <c r="AF1760" s="4"/>
      <c r="AG1760" s="4"/>
      <c r="AH1760" s="4"/>
      <c r="AI1760" s="4"/>
      <c r="AL1760" s="4"/>
      <c r="AM1760" s="4"/>
      <c r="AN1760" s="4"/>
      <c r="AO1760" s="4"/>
      <c r="AP1760" s="4"/>
      <c r="AR1760" s="4"/>
      <c r="AW1760" s="4"/>
      <c r="AX1760" s="4"/>
      <c r="AY1760" s="4"/>
      <c r="AZ1760" s="4"/>
      <c r="BA1760" s="4"/>
      <c r="BB1760" s="4"/>
      <c r="BC1760" s="4"/>
    </row>
    <row r="1761" spans="1:55">
      <c r="A1761" s="278"/>
      <c r="D1761" s="15"/>
      <c r="E1761" s="15"/>
      <c r="F1761" s="15"/>
      <c r="G1761" s="15"/>
      <c r="H1761" s="15"/>
      <c r="I1761" s="15"/>
      <c r="J1761" s="15"/>
      <c r="K1761" s="16"/>
      <c r="L1761" s="15"/>
      <c r="M1761" s="15"/>
      <c r="N1761" s="15"/>
      <c r="O1761" s="15"/>
      <c r="P1761" s="15"/>
      <c r="Q1761" s="15"/>
      <c r="R1761" s="16"/>
      <c r="S1761" s="15"/>
      <c r="U1761" s="1"/>
      <c r="V1761" s="1"/>
      <c r="W1761" s="1"/>
      <c r="X1761" s="1"/>
      <c r="Y1761" s="1"/>
      <c r="Z1761" s="1"/>
      <c r="AA1761" s="1"/>
      <c r="AB1761" s="1"/>
      <c r="AC1761" s="1"/>
      <c r="AD1761" s="1"/>
      <c r="AE1761" s="1"/>
      <c r="AF1761" s="4"/>
      <c r="AG1761" s="4"/>
      <c r="AH1761" s="4"/>
      <c r="AI1761" s="4"/>
      <c r="AL1761" s="4"/>
      <c r="AM1761" s="4"/>
      <c r="AN1761" s="4"/>
      <c r="AO1761" s="4"/>
      <c r="AP1761" s="4"/>
      <c r="AR1761" s="4"/>
      <c r="AW1761" s="4"/>
      <c r="AX1761" s="4"/>
      <c r="AY1761" s="4"/>
      <c r="AZ1761" s="4"/>
      <c r="BA1761" s="4"/>
      <c r="BB1761" s="4"/>
      <c r="BC1761" s="4"/>
    </row>
    <row r="1762" spans="1:55">
      <c r="A1762" s="278"/>
      <c r="D1762" s="15"/>
      <c r="E1762" s="15"/>
      <c r="F1762" s="15"/>
      <c r="G1762" s="15"/>
      <c r="H1762" s="15"/>
      <c r="I1762" s="15"/>
      <c r="J1762" s="15"/>
      <c r="K1762" s="16"/>
      <c r="L1762" s="15"/>
      <c r="M1762" s="15"/>
      <c r="N1762" s="15"/>
      <c r="O1762" s="15"/>
      <c r="P1762" s="15"/>
      <c r="Q1762" s="15"/>
      <c r="R1762" s="16"/>
      <c r="S1762" s="15"/>
      <c r="U1762" s="1"/>
      <c r="V1762" s="1"/>
      <c r="W1762" s="1"/>
      <c r="X1762" s="1"/>
      <c r="Y1762" s="1"/>
      <c r="Z1762" s="1"/>
      <c r="AA1762" s="1"/>
      <c r="AB1762" s="1"/>
      <c r="AC1762" s="1"/>
      <c r="AD1762" s="1"/>
      <c r="AE1762" s="1"/>
      <c r="AF1762" s="4"/>
      <c r="AG1762" s="4"/>
      <c r="AH1762" s="4"/>
      <c r="AI1762" s="4"/>
      <c r="AL1762" s="4"/>
      <c r="AM1762" s="4"/>
      <c r="AN1762" s="4"/>
      <c r="AO1762" s="4"/>
      <c r="AP1762" s="4"/>
      <c r="AR1762" s="4"/>
      <c r="AW1762" s="4"/>
      <c r="AX1762" s="4"/>
      <c r="AY1762" s="4"/>
      <c r="AZ1762" s="4"/>
      <c r="BA1762" s="4"/>
      <c r="BB1762" s="4"/>
      <c r="BC1762" s="4"/>
    </row>
    <row r="1763" spans="1:55">
      <c r="A1763" s="278"/>
      <c r="D1763" s="15"/>
      <c r="E1763" s="15"/>
      <c r="F1763" s="15"/>
      <c r="G1763" s="15"/>
      <c r="H1763" s="15"/>
      <c r="I1763" s="15"/>
      <c r="J1763" s="15"/>
      <c r="K1763" s="16"/>
      <c r="L1763" s="15"/>
      <c r="M1763" s="15"/>
      <c r="N1763" s="15"/>
      <c r="O1763" s="15"/>
      <c r="P1763" s="15"/>
      <c r="Q1763" s="15"/>
      <c r="R1763" s="16"/>
      <c r="S1763" s="15"/>
      <c r="U1763" s="1"/>
      <c r="V1763" s="1"/>
      <c r="W1763" s="1"/>
      <c r="X1763" s="1"/>
      <c r="Y1763" s="1"/>
      <c r="Z1763" s="1"/>
      <c r="AA1763" s="1"/>
      <c r="AB1763" s="1"/>
      <c r="AC1763" s="1"/>
      <c r="AD1763" s="1"/>
      <c r="AE1763" s="1"/>
      <c r="AF1763" s="4"/>
      <c r="AG1763" s="4"/>
      <c r="AH1763" s="4"/>
      <c r="AI1763" s="4"/>
      <c r="AL1763" s="4"/>
      <c r="AM1763" s="4"/>
      <c r="AN1763" s="4"/>
      <c r="AO1763" s="4"/>
      <c r="AP1763" s="4"/>
      <c r="AR1763" s="4"/>
      <c r="AW1763" s="4"/>
      <c r="AX1763" s="4"/>
      <c r="AY1763" s="4"/>
      <c r="AZ1763" s="4"/>
      <c r="BA1763" s="4"/>
      <c r="BB1763" s="4"/>
      <c r="BC1763" s="4"/>
    </row>
    <row r="1764" spans="1:55">
      <c r="A1764" s="278"/>
      <c r="D1764" s="15"/>
      <c r="E1764" s="15"/>
      <c r="F1764" s="15"/>
      <c r="G1764" s="15"/>
      <c r="H1764" s="15"/>
      <c r="I1764" s="15"/>
      <c r="J1764" s="15"/>
      <c r="K1764" s="16"/>
      <c r="L1764" s="15"/>
      <c r="M1764" s="15"/>
      <c r="N1764" s="15"/>
      <c r="O1764" s="15"/>
      <c r="P1764" s="15"/>
      <c r="Q1764" s="15"/>
      <c r="R1764" s="16"/>
      <c r="S1764" s="15"/>
      <c r="T1764" s="166"/>
      <c r="U1764" s="1"/>
      <c r="V1764" s="1"/>
      <c r="W1764" s="1"/>
      <c r="X1764" s="1"/>
      <c r="Y1764" s="1"/>
      <c r="Z1764" s="1"/>
      <c r="AA1764" s="1"/>
      <c r="AB1764" s="1"/>
      <c r="AC1764" s="1"/>
      <c r="AD1764" s="1"/>
      <c r="AE1764" s="1"/>
      <c r="AF1764" s="4"/>
      <c r="AG1764" s="4"/>
      <c r="AH1764" s="4"/>
      <c r="AI1764" s="4"/>
      <c r="AL1764" s="4"/>
      <c r="AM1764" s="4"/>
      <c r="AN1764" s="4"/>
      <c r="AO1764" s="4"/>
      <c r="AP1764" s="4"/>
      <c r="AR1764" s="4"/>
      <c r="AW1764" s="4"/>
      <c r="AX1764" s="4"/>
      <c r="AY1764" s="4"/>
      <c r="AZ1764" s="4"/>
      <c r="BA1764" s="4"/>
      <c r="BB1764" s="4"/>
      <c r="BC1764" s="4"/>
    </row>
    <row r="1765" spans="1:55">
      <c r="A1765" s="278"/>
      <c r="D1765" s="15"/>
      <c r="E1765" s="15"/>
      <c r="F1765" s="15"/>
      <c r="G1765" s="15"/>
      <c r="H1765" s="15"/>
      <c r="I1765" s="15"/>
      <c r="J1765" s="15"/>
      <c r="K1765" s="16"/>
      <c r="L1765" s="15"/>
      <c r="M1765" s="15"/>
      <c r="N1765" s="15"/>
      <c r="O1765" s="15"/>
      <c r="P1765" s="15"/>
      <c r="Q1765" s="15"/>
      <c r="R1765" s="16"/>
      <c r="S1765" s="15"/>
      <c r="U1765" s="1"/>
      <c r="V1765" s="1"/>
      <c r="W1765" s="1"/>
      <c r="X1765" s="1"/>
      <c r="Y1765" s="1"/>
      <c r="Z1765" s="1"/>
      <c r="AA1765" s="1"/>
      <c r="AB1765" s="1"/>
      <c r="AC1765" s="1"/>
      <c r="AD1765" s="1"/>
      <c r="AE1765" s="1"/>
      <c r="AF1765" s="4"/>
      <c r="AG1765" s="4"/>
      <c r="AH1765" s="4"/>
      <c r="AI1765" s="4"/>
      <c r="AL1765" s="4"/>
      <c r="AM1765" s="4"/>
      <c r="AN1765" s="4"/>
      <c r="AO1765" s="4"/>
      <c r="AP1765" s="4"/>
      <c r="AR1765" s="4"/>
      <c r="AW1765" s="4"/>
      <c r="AX1765" s="4"/>
      <c r="AY1765" s="4"/>
      <c r="AZ1765" s="4"/>
      <c r="BA1765" s="4"/>
      <c r="BB1765" s="4"/>
      <c r="BC1765" s="4"/>
    </row>
    <row r="1766" spans="1:55">
      <c r="A1766" s="278"/>
      <c r="D1766" s="15"/>
      <c r="E1766" s="15"/>
      <c r="F1766" s="15"/>
      <c r="G1766" s="15"/>
      <c r="H1766" s="15"/>
      <c r="I1766" s="15"/>
      <c r="J1766" s="15"/>
      <c r="K1766" s="16"/>
      <c r="L1766" s="15"/>
      <c r="M1766" s="15"/>
      <c r="N1766" s="15"/>
      <c r="O1766" s="15"/>
      <c r="P1766" s="15"/>
      <c r="Q1766" s="15"/>
      <c r="R1766" s="16"/>
      <c r="S1766" s="15"/>
      <c r="U1766" s="1"/>
      <c r="V1766" s="1"/>
      <c r="W1766" s="1"/>
      <c r="X1766" s="1"/>
      <c r="Y1766" s="1"/>
      <c r="Z1766" s="1"/>
      <c r="AA1766" s="1"/>
      <c r="AB1766" s="1"/>
      <c r="AC1766" s="1"/>
      <c r="AD1766" s="1"/>
      <c r="AE1766" s="1"/>
      <c r="AF1766" s="4"/>
      <c r="AG1766" s="4"/>
      <c r="AH1766" s="4"/>
      <c r="AI1766" s="4"/>
      <c r="AL1766" s="4"/>
      <c r="AM1766" s="4"/>
      <c r="AN1766" s="4"/>
      <c r="AO1766" s="4"/>
      <c r="AP1766" s="4"/>
      <c r="AR1766" s="4"/>
      <c r="AW1766" s="4"/>
      <c r="AX1766" s="4"/>
      <c r="AY1766" s="4"/>
      <c r="AZ1766" s="4"/>
      <c r="BA1766" s="4"/>
      <c r="BB1766" s="4"/>
      <c r="BC1766" s="4"/>
    </row>
    <row r="1767" spans="1:55">
      <c r="A1767" s="278"/>
      <c r="D1767" s="15"/>
      <c r="E1767" s="15"/>
      <c r="F1767" s="15"/>
      <c r="G1767" s="15"/>
      <c r="H1767" s="15"/>
      <c r="I1767" s="15"/>
      <c r="J1767" s="15"/>
      <c r="K1767" s="16"/>
      <c r="L1767" s="15"/>
      <c r="M1767" s="15"/>
      <c r="N1767" s="15"/>
      <c r="O1767" s="15"/>
      <c r="P1767" s="15"/>
      <c r="Q1767" s="15"/>
      <c r="R1767" s="16"/>
      <c r="S1767" s="15"/>
      <c r="U1767" s="1"/>
      <c r="V1767" s="1"/>
      <c r="W1767" s="1"/>
      <c r="X1767" s="1"/>
      <c r="Y1767" s="1"/>
      <c r="Z1767" s="1"/>
      <c r="AA1767" s="1"/>
      <c r="AB1767" s="1"/>
      <c r="AC1767" s="1"/>
      <c r="AD1767" s="1"/>
      <c r="AE1767" s="1"/>
      <c r="AF1767" s="4"/>
      <c r="AG1767" s="4"/>
      <c r="AH1767" s="4"/>
      <c r="AI1767" s="4"/>
      <c r="AL1767" s="4"/>
      <c r="AM1767" s="4"/>
      <c r="AN1767" s="4"/>
      <c r="AO1767" s="4"/>
      <c r="AP1767" s="4"/>
      <c r="AR1767" s="4"/>
      <c r="AW1767" s="4"/>
      <c r="AX1767" s="4"/>
      <c r="AY1767" s="4"/>
      <c r="AZ1767" s="4"/>
      <c r="BA1767" s="4"/>
      <c r="BB1767" s="4"/>
      <c r="BC1767" s="4"/>
    </row>
    <row r="1768" spans="1:55">
      <c r="A1768" s="278"/>
      <c r="D1768" s="15"/>
      <c r="E1768" s="15"/>
      <c r="F1768" s="15"/>
      <c r="G1768" s="15"/>
      <c r="H1768" s="15"/>
      <c r="I1768" s="15"/>
      <c r="J1768" s="15"/>
      <c r="K1768" s="16"/>
      <c r="L1768" s="15"/>
      <c r="M1768" s="15"/>
      <c r="N1768" s="15"/>
      <c r="O1768" s="15"/>
      <c r="P1768" s="15"/>
      <c r="Q1768" s="15"/>
      <c r="R1768" s="16"/>
      <c r="S1768" s="15"/>
      <c r="U1768" s="1"/>
      <c r="V1768" s="1"/>
      <c r="W1768" s="1"/>
      <c r="X1768" s="1"/>
      <c r="Y1768" s="1"/>
      <c r="Z1768" s="1"/>
      <c r="AA1768" s="1"/>
      <c r="AB1768" s="1"/>
      <c r="AC1768" s="1"/>
      <c r="AD1768" s="1"/>
      <c r="AE1768" s="1"/>
      <c r="AF1768" s="4"/>
      <c r="AG1768" s="4"/>
      <c r="AH1768" s="4"/>
      <c r="AI1768" s="4"/>
      <c r="AL1768" s="4"/>
      <c r="AM1768" s="4"/>
      <c r="AN1768" s="4"/>
      <c r="AO1768" s="4"/>
      <c r="AP1768" s="4"/>
      <c r="AR1768" s="4"/>
      <c r="AW1768" s="4"/>
      <c r="AX1768" s="4"/>
      <c r="AY1768" s="4"/>
      <c r="AZ1768" s="4"/>
      <c r="BA1768" s="4"/>
      <c r="BB1768" s="4"/>
      <c r="BC1768" s="4"/>
    </row>
    <row r="1769" spans="1:55">
      <c r="A1769" s="278"/>
      <c r="D1769" s="15"/>
      <c r="E1769" s="15"/>
      <c r="F1769" s="15"/>
      <c r="G1769" s="15"/>
      <c r="H1769" s="15"/>
      <c r="I1769" s="15"/>
      <c r="J1769" s="15"/>
      <c r="K1769" s="16"/>
      <c r="L1769" s="15"/>
      <c r="M1769" s="15"/>
      <c r="N1769" s="15"/>
      <c r="O1769" s="15"/>
      <c r="P1769" s="15"/>
      <c r="Q1769" s="15"/>
      <c r="R1769" s="16"/>
      <c r="S1769" s="15"/>
      <c r="U1769" s="1"/>
      <c r="V1769" s="1"/>
      <c r="W1769" s="1"/>
      <c r="X1769" s="1"/>
      <c r="Y1769" s="1"/>
      <c r="Z1769" s="1"/>
      <c r="AA1769" s="1"/>
      <c r="AB1769" s="1"/>
      <c r="AC1769" s="1"/>
      <c r="AD1769" s="1"/>
      <c r="AE1769" s="1"/>
      <c r="AF1769" s="4"/>
      <c r="AG1769" s="4"/>
      <c r="AH1769" s="4"/>
      <c r="AI1769" s="4"/>
      <c r="AL1769" s="4"/>
      <c r="AM1769" s="4"/>
      <c r="AN1769" s="4"/>
      <c r="AO1769" s="4"/>
      <c r="AP1769" s="4"/>
      <c r="AR1769" s="4"/>
      <c r="AW1769" s="4"/>
      <c r="AX1769" s="4"/>
      <c r="AY1769" s="4"/>
      <c r="AZ1769" s="4"/>
      <c r="BA1769" s="4"/>
      <c r="BB1769" s="4"/>
      <c r="BC1769" s="4"/>
    </row>
    <row r="1770" spans="1:55">
      <c r="A1770" s="278"/>
      <c r="D1770" s="15"/>
      <c r="E1770" s="15"/>
      <c r="F1770" s="15"/>
      <c r="G1770" s="15"/>
      <c r="H1770" s="15"/>
      <c r="I1770" s="15"/>
      <c r="J1770" s="15"/>
      <c r="K1770" s="16"/>
      <c r="L1770" s="15"/>
      <c r="M1770" s="15"/>
      <c r="N1770" s="15"/>
      <c r="O1770" s="15"/>
      <c r="P1770" s="15"/>
      <c r="Q1770" s="15"/>
      <c r="R1770" s="16"/>
      <c r="S1770" s="15"/>
      <c r="U1770" s="1"/>
      <c r="V1770" s="1"/>
      <c r="W1770" s="1"/>
      <c r="X1770" s="1"/>
      <c r="Y1770" s="1"/>
      <c r="Z1770" s="1"/>
      <c r="AA1770" s="1"/>
      <c r="AB1770" s="1"/>
      <c r="AC1770" s="1"/>
      <c r="AD1770" s="1"/>
      <c r="AE1770" s="1"/>
      <c r="AF1770" s="4"/>
      <c r="AG1770" s="4"/>
      <c r="AH1770" s="4"/>
      <c r="AI1770" s="4"/>
      <c r="AL1770" s="4"/>
      <c r="AM1770" s="4"/>
      <c r="AN1770" s="4"/>
      <c r="AO1770" s="4"/>
      <c r="AP1770" s="4"/>
      <c r="AR1770" s="4"/>
      <c r="AW1770" s="4"/>
      <c r="AX1770" s="4"/>
      <c r="AY1770" s="4"/>
      <c r="AZ1770" s="4"/>
      <c r="BA1770" s="4"/>
      <c r="BB1770" s="4"/>
      <c r="BC1770" s="4"/>
    </row>
    <row r="1771" spans="1:55">
      <c r="A1771" s="278"/>
      <c r="D1771" s="15"/>
      <c r="E1771" s="15"/>
      <c r="F1771" s="15"/>
      <c r="G1771" s="15"/>
      <c r="H1771" s="15"/>
      <c r="I1771" s="15"/>
      <c r="J1771" s="15"/>
      <c r="K1771" s="16"/>
      <c r="L1771" s="15"/>
      <c r="M1771" s="15"/>
      <c r="N1771" s="15"/>
      <c r="O1771" s="15"/>
      <c r="P1771" s="15"/>
      <c r="Q1771" s="15"/>
      <c r="R1771" s="16"/>
      <c r="S1771" s="15"/>
      <c r="U1771" s="1"/>
      <c r="V1771" s="1"/>
      <c r="W1771" s="1"/>
      <c r="X1771" s="1"/>
      <c r="Y1771" s="1"/>
      <c r="Z1771" s="1"/>
      <c r="AA1771" s="1"/>
      <c r="AB1771" s="1"/>
      <c r="AC1771" s="1"/>
      <c r="AD1771" s="1"/>
      <c r="AE1771" s="1"/>
      <c r="AF1771" s="4"/>
      <c r="AG1771" s="4"/>
      <c r="AH1771" s="4"/>
      <c r="AI1771" s="4"/>
      <c r="AL1771" s="4"/>
      <c r="AM1771" s="4"/>
      <c r="AN1771" s="4"/>
      <c r="AO1771" s="4"/>
      <c r="AP1771" s="4"/>
      <c r="AR1771" s="4"/>
      <c r="AW1771" s="4"/>
      <c r="AX1771" s="4"/>
      <c r="AY1771" s="4"/>
      <c r="AZ1771" s="4"/>
      <c r="BA1771" s="4"/>
      <c r="BB1771" s="4"/>
      <c r="BC1771" s="4"/>
    </row>
    <row r="1772" spans="1:55">
      <c r="A1772" s="278"/>
      <c r="D1772" s="15"/>
      <c r="E1772" s="15"/>
      <c r="F1772" s="15"/>
      <c r="G1772" s="15"/>
      <c r="H1772" s="15"/>
      <c r="I1772" s="15"/>
      <c r="J1772" s="15"/>
      <c r="K1772" s="16"/>
      <c r="L1772" s="15"/>
      <c r="M1772" s="15"/>
      <c r="N1772" s="15"/>
      <c r="O1772" s="15"/>
      <c r="P1772" s="15"/>
      <c r="Q1772" s="15"/>
      <c r="R1772" s="16"/>
      <c r="S1772" s="15"/>
      <c r="U1772" s="1"/>
      <c r="V1772" s="1"/>
      <c r="W1772" s="1"/>
      <c r="X1772" s="1"/>
      <c r="Y1772" s="1"/>
      <c r="Z1772" s="1"/>
      <c r="AA1772" s="1"/>
      <c r="AB1772" s="1"/>
      <c r="AC1772" s="1"/>
      <c r="AD1772" s="1"/>
      <c r="AE1772" s="1"/>
      <c r="AF1772" s="4"/>
      <c r="AG1772" s="4"/>
      <c r="AH1772" s="4"/>
      <c r="AI1772" s="4"/>
      <c r="AL1772" s="4"/>
      <c r="AM1772" s="4"/>
      <c r="AN1772" s="4"/>
      <c r="AO1772" s="4"/>
      <c r="AP1772" s="4"/>
      <c r="AR1772" s="4"/>
      <c r="AW1772" s="4"/>
      <c r="AX1772" s="4"/>
      <c r="AY1772" s="4"/>
      <c r="AZ1772" s="4"/>
      <c r="BA1772" s="4"/>
      <c r="BB1772" s="4"/>
      <c r="BC1772" s="4"/>
    </row>
    <row r="1773" spans="1:55">
      <c r="A1773" s="278"/>
      <c r="D1773" s="15"/>
      <c r="E1773" s="15"/>
      <c r="F1773" s="15"/>
      <c r="G1773" s="15"/>
      <c r="H1773" s="15"/>
      <c r="I1773" s="15"/>
      <c r="J1773" s="15"/>
      <c r="K1773" s="16"/>
      <c r="L1773" s="15"/>
      <c r="M1773" s="15"/>
      <c r="N1773" s="15"/>
      <c r="O1773" s="15"/>
      <c r="P1773" s="15"/>
      <c r="Q1773" s="15"/>
      <c r="R1773" s="16"/>
      <c r="S1773" s="15"/>
      <c r="U1773" s="1"/>
      <c r="V1773" s="1"/>
      <c r="W1773" s="1"/>
      <c r="X1773" s="1"/>
      <c r="Y1773" s="1"/>
      <c r="Z1773" s="1"/>
      <c r="AA1773" s="1"/>
      <c r="AB1773" s="1"/>
      <c r="AC1773" s="1"/>
      <c r="AD1773" s="1"/>
      <c r="AE1773" s="1"/>
      <c r="AF1773" s="4"/>
      <c r="AG1773" s="4"/>
      <c r="AH1773" s="4"/>
      <c r="AI1773" s="4"/>
      <c r="AL1773" s="4"/>
      <c r="AM1773" s="4"/>
      <c r="AN1773" s="4"/>
      <c r="AO1773" s="4"/>
      <c r="AP1773" s="4"/>
      <c r="AR1773" s="4"/>
      <c r="AW1773" s="4"/>
      <c r="AX1773" s="4"/>
      <c r="AY1773" s="4"/>
      <c r="AZ1773" s="4"/>
      <c r="BA1773" s="4"/>
      <c r="BB1773" s="4"/>
      <c r="BC1773" s="4"/>
    </row>
    <row r="1774" spans="1:55">
      <c r="A1774" s="278"/>
      <c r="D1774" s="15"/>
      <c r="E1774" s="15"/>
      <c r="F1774" s="15"/>
      <c r="G1774" s="15"/>
      <c r="H1774" s="15"/>
      <c r="I1774" s="15"/>
      <c r="J1774" s="15"/>
      <c r="K1774" s="16"/>
      <c r="L1774" s="15"/>
      <c r="M1774" s="15"/>
      <c r="N1774" s="15"/>
      <c r="O1774" s="15"/>
      <c r="P1774" s="15"/>
      <c r="Q1774" s="15"/>
      <c r="R1774" s="16"/>
      <c r="S1774" s="15"/>
      <c r="U1774" s="1"/>
      <c r="V1774" s="1"/>
      <c r="W1774" s="1"/>
      <c r="X1774" s="1"/>
      <c r="Y1774" s="1"/>
      <c r="Z1774" s="1"/>
      <c r="AA1774" s="1"/>
      <c r="AB1774" s="1"/>
      <c r="AC1774" s="1"/>
      <c r="AD1774" s="1"/>
      <c r="AE1774" s="1"/>
      <c r="AF1774" s="4"/>
      <c r="AG1774" s="4"/>
      <c r="AH1774" s="4"/>
      <c r="AI1774" s="4"/>
      <c r="AL1774" s="4"/>
      <c r="AM1774" s="4"/>
      <c r="AN1774" s="4"/>
      <c r="AO1774" s="4"/>
      <c r="AP1774" s="4"/>
      <c r="AR1774" s="4"/>
      <c r="AW1774" s="4"/>
      <c r="AX1774" s="4"/>
      <c r="AY1774" s="4"/>
      <c r="AZ1774" s="4"/>
      <c r="BA1774" s="4"/>
      <c r="BB1774" s="4"/>
      <c r="BC1774" s="4"/>
    </row>
    <row r="1775" spans="1:55">
      <c r="A1775" s="278"/>
      <c r="D1775" s="15"/>
      <c r="E1775" s="15"/>
      <c r="F1775" s="15"/>
      <c r="G1775" s="15"/>
      <c r="H1775" s="15"/>
      <c r="I1775" s="15"/>
      <c r="J1775" s="15"/>
      <c r="K1775" s="16"/>
      <c r="L1775" s="15"/>
      <c r="M1775" s="15"/>
      <c r="N1775" s="15"/>
      <c r="O1775" s="15"/>
      <c r="P1775" s="15"/>
      <c r="Q1775" s="15"/>
      <c r="R1775" s="16"/>
      <c r="S1775" s="15"/>
      <c r="U1775" s="1"/>
      <c r="V1775" s="1"/>
      <c r="W1775" s="1"/>
      <c r="X1775" s="1"/>
      <c r="Y1775" s="1"/>
      <c r="Z1775" s="1"/>
      <c r="AA1775" s="1"/>
      <c r="AB1775" s="1"/>
      <c r="AC1775" s="1"/>
      <c r="AD1775" s="1"/>
      <c r="AE1775" s="1"/>
      <c r="AF1775" s="4"/>
      <c r="AG1775" s="4"/>
      <c r="AH1775" s="4"/>
      <c r="AI1775" s="4"/>
      <c r="AL1775" s="4"/>
      <c r="AM1775" s="4"/>
      <c r="AN1775" s="4"/>
      <c r="AO1775" s="4"/>
      <c r="AP1775" s="4"/>
      <c r="AR1775" s="4"/>
      <c r="AW1775" s="4"/>
      <c r="AX1775" s="4"/>
      <c r="AY1775" s="4"/>
      <c r="AZ1775" s="4"/>
      <c r="BA1775" s="4"/>
      <c r="BB1775" s="4"/>
      <c r="BC1775" s="4"/>
    </row>
    <row r="1776" spans="1:55">
      <c r="A1776" s="278"/>
      <c r="D1776" s="15"/>
      <c r="E1776" s="15"/>
      <c r="F1776" s="15"/>
      <c r="G1776" s="15"/>
      <c r="H1776" s="15"/>
      <c r="I1776" s="15"/>
      <c r="J1776" s="15"/>
      <c r="K1776" s="16"/>
      <c r="L1776" s="15"/>
      <c r="M1776" s="15"/>
      <c r="N1776" s="15"/>
      <c r="O1776" s="15"/>
      <c r="P1776" s="15"/>
      <c r="Q1776" s="15"/>
      <c r="R1776" s="16"/>
      <c r="S1776" s="15"/>
      <c r="U1776" s="1"/>
      <c r="V1776" s="1"/>
      <c r="W1776" s="1"/>
      <c r="X1776" s="1"/>
      <c r="Y1776" s="1"/>
      <c r="Z1776" s="1"/>
      <c r="AA1776" s="1"/>
      <c r="AB1776" s="1"/>
      <c r="AC1776" s="1"/>
      <c r="AD1776" s="1"/>
      <c r="AE1776" s="1"/>
      <c r="AF1776" s="4"/>
      <c r="AG1776" s="4"/>
      <c r="AH1776" s="4"/>
      <c r="AI1776" s="4"/>
      <c r="AL1776" s="4"/>
      <c r="AM1776" s="4"/>
      <c r="AN1776" s="4"/>
      <c r="AO1776" s="4"/>
      <c r="AP1776" s="4"/>
      <c r="AR1776" s="4"/>
      <c r="AW1776" s="4"/>
      <c r="AX1776" s="4"/>
      <c r="AY1776" s="4"/>
      <c r="AZ1776" s="4"/>
      <c r="BA1776" s="4"/>
      <c r="BB1776" s="4"/>
      <c r="BC1776" s="4"/>
    </row>
    <row r="1777" spans="1:55">
      <c r="A1777" s="278"/>
      <c r="D1777" s="15"/>
      <c r="E1777" s="15"/>
      <c r="F1777" s="15"/>
      <c r="G1777" s="15"/>
      <c r="H1777" s="15"/>
      <c r="I1777" s="15"/>
      <c r="J1777" s="15"/>
      <c r="K1777" s="16"/>
      <c r="L1777" s="15"/>
      <c r="M1777" s="15"/>
      <c r="N1777" s="15"/>
      <c r="O1777" s="15"/>
      <c r="P1777" s="15"/>
      <c r="Q1777" s="15"/>
      <c r="R1777" s="16"/>
      <c r="S1777" s="15"/>
      <c r="U1777" s="1"/>
      <c r="V1777" s="1"/>
      <c r="W1777" s="1"/>
      <c r="X1777" s="1"/>
      <c r="Y1777" s="1"/>
      <c r="Z1777" s="1"/>
      <c r="AA1777" s="1"/>
      <c r="AB1777" s="1"/>
      <c r="AC1777" s="1"/>
      <c r="AD1777" s="1"/>
      <c r="AE1777" s="1"/>
      <c r="AF1777" s="4"/>
      <c r="AG1777" s="4"/>
      <c r="AH1777" s="4"/>
      <c r="AI1777" s="4"/>
      <c r="AL1777" s="4"/>
      <c r="AM1777" s="4"/>
      <c r="AN1777" s="4"/>
      <c r="AO1777" s="4"/>
      <c r="AP1777" s="4"/>
      <c r="AR1777" s="4"/>
      <c r="AW1777" s="4"/>
      <c r="AX1777" s="4"/>
      <c r="AY1777" s="4"/>
      <c r="AZ1777" s="4"/>
      <c r="BA1777" s="4"/>
      <c r="BB1777" s="4"/>
      <c r="BC1777" s="4"/>
    </row>
    <row r="1778" spans="1:55">
      <c r="A1778" s="278"/>
      <c r="D1778" s="15"/>
      <c r="E1778" s="15"/>
      <c r="F1778" s="15"/>
      <c r="G1778" s="15"/>
      <c r="H1778" s="15"/>
      <c r="I1778" s="15"/>
      <c r="J1778" s="15"/>
      <c r="K1778" s="16"/>
      <c r="L1778" s="15"/>
      <c r="M1778" s="15"/>
      <c r="N1778" s="15"/>
      <c r="O1778" s="15"/>
      <c r="P1778" s="15"/>
      <c r="Q1778" s="15"/>
      <c r="R1778" s="16"/>
      <c r="S1778" s="15"/>
      <c r="U1778" s="1"/>
      <c r="V1778" s="1"/>
      <c r="W1778" s="1"/>
      <c r="X1778" s="1"/>
      <c r="Y1778" s="1"/>
      <c r="Z1778" s="1"/>
      <c r="AA1778" s="1"/>
      <c r="AB1778" s="1"/>
      <c r="AC1778" s="1"/>
      <c r="AD1778" s="1"/>
      <c r="AE1778" s="1"/>
      <c r="AF1778" s="4"/>
      <c r="AG1778" s="4"/>
      <c r="AH1778" s="4"/>
      <c r="AI1778" s="4"/>
      <c r="AL1778" s="4"/>
      <c r="AM1778" s="4"/>
      <c r="AN1778" s="4"/>
      <c r="AO1778" s="4"/>
      <c r="AP1778" s="4"/>
      <c r="AR1778" s="4"/>
      <c r="AW1778" s="4"/>
      <c r="AX1778" s="4"/>
      <c r="AY1778" s="4"/>
      <c r="AZ1778" s="4"/>
      <c r="BA1778" s="4"/>
      <c r="BB1778" s="4"/>
      <c r="BC1778" s="4"/>
    </row>
    <row r="1779" spans="1:55">
      <c r="A1779" s="278"/>
      <c r="D1779" s="15"/>
      <c r="E1779" s="15"/>
      <c r="F1779" s="15"/>
      <c r="G1779" s="15"/>
      <c r="H1779" s="15"/>
      <c r="I1779" s="15"/>
      <c r="J1779" s="15"/>
      <c r="K1779" s="16"/>
      <c r="L1779" s="15"/>
      <c r="M1779" s="15"/>
      <c r="N1779" s="15"/>
      <c r="O1779" s="15"/>
      <c r="P1779" s="15"/>
      <c r="Q1779" s="15"/>
      <c r="R1779" s="16"/>
      <c r="S1779" s="15"/>
      <c r="U1779" s="1"/>
      <c r="V1779" s="1"/>
      <c r="W1779" s="1"/>
      <c r="X1779" s="1"/>
      <c r="Y1779" s="1"/>
      <c r="Z1779" s="1"/>
      <c r="AA1779" s="1"/>
      <c r="AB1779" s="1"/>
      <c r="AC1779" s="1"/>
      <c r="AD1779" s="1"/>
      <c r="AE1779" s="1"/>
      <c r="AF1779" s="4"/>
      <c r="AG1779" s="4"/>
      <c r="AH1779" s="4"/>
      <c r="AI1779" s="4"/>
      <c r="AL1779" s="4"/>
      <c r="AM1779" s="4"/>
      <c r="AN1779" s="4"/>
      <c r="AO1779" s="4"/>
      <c r="AP1779" s="4"/>
      <c r="AR1779" s="4"/>
      <c r="AW1779" s="4"/>
      <c r="AX1779" s="4"/>
      <c r="AY1779" s="4"/>
      <c r="AZ1779" s="4"/>
      <c r="BA1779" s="4"/>
      <c r="BB1779" s="4"/>
      <c r="BC1779" s="4"/>
    </row>
    <row r="1780" spans="1:55">
      <c r="A1780" s="278"/>
      <c r="D1780" s="15"/>
      <c r="E1780" s="15"/>
      <c r="F1780" s="15"/>
      <c r="G1780" s="15"/>
      <c r="H1780" s="15"/>
      <c r="I1780" s="15"/>
      <c r="J1780" s="15"/>
      <c r="K1780" s="16"/>
      <c r="L1780" s="15"/>
      <c r="M1780" s="15"/>
      <c r="N1780" s="15"/>
      <c r="O1780" s="15"/>
      <c r="P1780" s="15"/>
      <c r="Q1780" s="15"/>
      <c r="R1780" s="16"/>
      <c r="S1780" s="15"/>
      <c r="U1780" s="1"/>
      <c r="V1780" s="1"/>
      <c r="W1780" s="1"/>
      <c r="X1780" s="1"/>
      <c r="Y1780" s="1"/>
      <c r="Z1780" s="1"/>
      <c r="AA1780" s="1"/>
      <c r="AB1780" s="1"/>
      <c r="AC1780" s="1"/>
      <c r="AD1780" s="1"/>
      <c r="AE1780" s="1"/>
      <c r="AF1780" s="4"/>
      <c r="AG1780" s="4"/>
      <c r="AH1780" s="4"/>
      <c r="AI1780" s="4"/>
      <c r="AL1780" s="4"/>
      <c r="AM1780" s="4"/>
      <c r="AN1780" s="4"/>
      <c r="AO1780" s="4"/>
      <c r="AP1780" s="4"/>
      <c r="AR1780" s="4"/>
      <c r="AW1780" s="4"/>
      <c r="AX1780" s="4"/>
      <c r="AY1780" s="4"/>
      <c r="AZ1780" s="4"/>
      <c r="BA1780" s="4"/>
      <c r="BB1780" s="4"/>
      <c r="BC1780" s="4"/>
    </row>
    <row r="1781" spans="1:55">
      <c r="A1781" s="278"/>
      <c r="D1781" s="15"/>
      <c r="E1781" s="15"/>
      <c r="F1781" s="15"/>
      <c r="G1781" s="15"/>
      <c r="H1781" s="15"/>
      <c r="I1781" s="15"/>
      <c r="J1781" s="15"/>
      <c r="K1781" s="16"/>
      <c r="L1781" s="15"/>
      <c r="M1781" s="15"/>
      <c r="N1781" s="15"/>
      <c r="O1781" s="15"/>
      <c r="P1781" s="15"/>
      <c r="Q1781" s="15"/>
      <c r="R1781" s="16"/>
      <c r="S1781" s="15"/>
      <c r="U1781" s="1"/>
      <c r="V1781" s="1"/>
      <c r="W1781" s="1"/>
      <c r="X1781" s="1"/>
      <c r="Y1781" s="1"/>
      <c r="Z1781" s="1"/>
      <c r="AA1781" s="1"/>
      <c r="AB1781" s="1"/>
      <c r="AC1781" s="1"/>
      <c r="AD1781" s="1"/>
      <c r="AE1781" s="1"/>
      <c r="AF1781" s="4"/>
      <c r="AG1781" s="4"/>
      <c r="AH1781" s="4"/>
      <c r="AI1781" s="4"/>
      <c r="AL1781" s="4"/>
      <c r="AM1781" s="4"/>
      <c r="AN1781" s="4"/>
      <c r="AO1781" s="4"/>
      <c r="AP1781" s="4"/>
      <c r="AR1781" s="4"/>
      <c r="AW1781" s="4"/>
      <c r="AX1781" s="4"/>
      <c r="AY1781" s="4"/>
      <c r="AZ1781" s="4"/>
      <c r="BA1781" s="4"/>
      <c r="BB1781" s="4"/>
      <c r="BC1781" s="4"/>
    </row>
    <row r="1782" spans="1:55">
      <c r="A1782" s="278"/>
      <c r="D1782" s="15"/>
      <c r="E1782" s="15"/>
      <c r="F1782" s="15"/>
      <c r="G1782" s="15"/>
      <c r="H1782" s="15"/>
      <c r="I1782" s="15"/>
      <c r="J1782" s="15"/>
      <c r="K1782" s="16"/>
      <c r="L1782" s="15"/>
      <c r="M1782" s="15"/>
      <c r="N1782" s="15"/>
      <c r="O1782" s="15"/>
      <c r="P1782" s="15"/>
      <c r="Q1782" s="15"/>
      <c r="R1782" s="16"/>
      <c r="S1782" s="15"/>
      <c r="U1782" s="1"/>
      <c r="V1782" s="1"/>
      <c r="W1782" s="1"/>
      <c r="X1782" s="1"/>
      <c r="Y1782" s="1"/>
      <c r="Z1782" s="1"/>
      <c r="AA1782" s="1"/>
      <c r="AB1782" s="1"/>
      <c r="AC1782" s="1"/>
      <c r="AD1782" s="1"/>
      <c r="AE1782" s="1"/>
      <c r="AF1782" s="4"/>
      <c r="AG1782" s="4"/>
      <c r="AH1782" s="4"/>
      <c r="AI1782" s="4"/>
      <c r="AL1782" s="4"/>
      <c r="AM1782" s="4"/>
      <c r="AN1782" s="4"/>
      <c r="AO1782" s="4"/>
      <c r="AP1782" s="4"/>
      <c r="AR1782" s="4"/>
      <c r="AW1782" s="4"/>
      <c r="AX1782" s="4"/>
      <c r="AY1782" s="4"/>
      <c r="AZ1782" s="4"/>
      <c r="BA1782" s="4"/>
      <c r="BB1782" s="4"/>
      <c r="BC1782" s="4"/>
    </row>
    <row r="1783" spans="1:55">
      <c r="A1783" s="278"/>
      <c r="D1783" s="15"/>
      <c r="E1783" s="15"/>
      <c r="F1783" s="15"/>
      <c r="G1783" s="15"/>
      <c r="H1783" s="15"/>
      <c r="I1783" s="15"/>
      <c r="J1783" s="15"/>
      <c r="K1783" s="16"/>
      <c r="L1783" s="15"/>
      <c r="M1783" s="15"/>
      <c r="N1783" s="15"/>
      <c r="O1783" s="15"/>
      <c r="P1783" s="15"/>
      <c r="Q1783" s="15"/>
      <c r="R1783" s="16"/>
      <c r="S1783" s="15"/>
      <c r="U1783" s="1"/>
      <c r="V1783" s="1"/>
      <c r="W1783" s="1"/>
      <c r="X1783" s="1"/>
      <c r="Y1783" s="1"/>
      <c r="Z1783" s="1"/>
      <c r="AA1783" s="1"/>
      <c r="AB1783" s="1"/>
      <c r="AC1783" s="1"/>
      <c r="AD1783" s="1"/>
      <c r="AE1783" s="1"/>
      <c r="AF1783" s="4"/>
      <c r="AG1783" s="4"/>
      <c r="AH1783" s="4"/>
      <c r="AI1783" s="4"/>
      <c r="AL1783" s="4"/>
      <c r="AM1783" s="4"/>
      <c r="AN1783" s="4"/>
      <c r="AO1783" s="4"/>
      <c r="AP1783" s="4"/>
      <c r="AR1783" s="4"/>
      <c r="AW1783" s="4"/>
      <c r="AX1783" s="4"/>
      <c r="AY1783" s="4"/>
      <c r="AZ1783" s="4"/>
      <c r="BA1783" s="4"/>
      <c r="BB1783" s="4"/>
      <c r="BC1783" s="4"/>
    </row>
    <row r="1784" spans="1:55">
      <c r="A1784" s="278"/>
      <c r="D1784" s="15"/>
      <c r="E1784" s="15"/>
      <c r="F1784" s="15"/>
      <c r="G1784" s="15"/>
      <c r="H1784" s="15"/>
      <c r="I1784" s="15"/>
      <c r="J1784" s="15"/>
      <c r="K1784" s="16"/>
      <c r="L1784" s="15"/>
      <c r="M1784" s="15"/>
      <c r="N1784" s="15"/>
      <c r="O1784" s="15"/>
      <c r="P1784" s="15"/>
      <c r="Q1784" s="15"/>
      <c r="R1784" s="16"/>
      <c r="S1784" s="15"/>
      <c r="U1784" s="1"/>
      <c r="V1784" s="1"/>
      <c r="W1784" s="1"/>
      <c r="X1784" s="1"/>
      <c r="Y1784" s="1"/>
      <c r="Z1784" s="1"/>
      <c r="AA1784" s="1"/>
      <c r="AB1784" s="1"/>
      <c r="AC1784" s="1"/>
      <c r="AD1784" s="1"/>
      <c r="AE1784" s="1"/>
      <c r="AF1784" s="4"/>
      <c r="AG1784" s="4"/>
      <c r="AH1784" s="4"/>
      <c r="AI1784" s="4"/>
      <c r="AL1784" s="4"/>
      <c r="AM1784" s="4"/>
      <c r="AN1784" s="4"/>
      <c r="AO1784" s="4"/>
      <c r="AP1784" s="4"/>
      <c r="AR1784" s="4"/>
      <c r="AW1784" s="4"/>
      <c r="AX1784" s="4"/>
      <c r="AY1784" s="4"/>
      <c r="AZ1784" s="4"/>
      <c r="BA1784" s="4"/>
      <c r="BB1784" s="4"/>
      <c r="BC1784" s="4"/>
    </row>
    <row r="1785" spans="1:55">
      <c r="A1785" s="278"/>
      <c r="D1785" s="15"/>
      <c r="E1785" s="15"/>
      <c r="F1785" s="15"/>
      <c r="G1785" s="15"/>
      <c r="H1785" s="15"/>
      <c r="I1785" s="15"/>
      <c r="J1785" s="15"/>
      <c r="K1785" s="16"/>
      <c r="L1785" s="15"/>
      <c r="M1785" s="15"/>
      <c r="N1785" s="15"/>
      <c r="O1785" s="15"/>
      <c r="P1785" s="15"/>
      <c r="Q1785" s="15"/>
      <c r="R1785" s="16"/>
      <c r="S1785" s="15"/>
      <c r="U1785" s="1"/>
      <c r="V1785" s="1"/>
      <c r="W1785" s="1"/>
      <c r="X1785" s="1"/>
      <c r="Y1785" s="1"/>
      <c r="Z1785" s="1"/>
      <c r="AA1785" s="1"/>
      <c r="AB1785" s="1"/>
      <c r="AC1785" s="1"/>
      <c r="AD1785" s="1"/>
      <c r="AE1785" s="1"/>
      <c r="AF1785" s="4"/>
      <c r="AG1785" s="4"/>
      <c r="AH1785" s="4"/>
      <c r="AI1785" s="4"/>
      <c r="AL1785" s="4"/>
      <c r="AM1785" s="4"/>
      <c r="AN1785" s="4"/>
      <c r="AO1785" s="4"/>
      <c r="AP1785" s="4"/>
      <c r="AR1785" s="4"/>
      <c r="AW1785" s="4"/>
      <c r="AX1785" s="4"/>
      <c r="AY1785" s="4"/>
      <c r="AZ1785" s="4"/>
      <c r="BA1785" s="4"/>
      <c r="BB1785" s="4"/>
      <c r="BC1785" s="4"/>
    </row>
    <row r="1786" spans="1:55">
      <c r="A1786" s="278"/>
      <c r="D1786" s="15"/>
      <c r="E1786" s="15"/>
      <c r="F1786" s="15"/>
      <c r="G1786" s="15"/>
      <c r="H1786" s="15"/>
      <c r="I1786" s="15"/>
      <c r="J1786" s="15"/>
      <c r="K1786" s="16"/>
      <c r="L1786" s="15"/>
      <c r="M1786" s="15"/>
      <c r="N1786" s="15"/>
      <c r="O1786" s="15"/>
      <c r="P1786" s="15"/>
      <c r="Q1786" s="15"/>
      <c r="R1786" s="16"/>
      <c r="S1786" s="15"/>
      <c r="U1786" s="1"/>
      <c r="V1786" s="1"/>
      <c r="W1786" s="1"/>
      <c r="X1786" s="1"/>
      <c r="Y1786" s="1"/>
      <c r="Z1786" s="1"/>
      <c r="AA1786" s="1"/>
      <c r="AB1786" s="1"/>
      <c r="AC1786" s="1"/>
      <c r="AD1786" s="1"/>
      <c r="AE1786" s="1"/>
      <c r="AF1786" s="4"/>
      <c r="AG1786" s="4"/>
      <c r="AH1786" s="4"/>
      <c r="AI1786" s="4"/>
      <c r="AL1786" s="4"/>
      <c r="AM1786" s="4"/>
      <c r="AN1786" s="4"/>
      <c r="AO1786" s="4"/>
      <c r="AP1786" s="4"/>
      <c r="AR1786" s="4"/>
      <c r="AW1786" s="4"/>
      <c r="AX1786" s="4"/>
      <c r="AY1786" s="4"/>
      <c r="AZ1786" s="4"/>
      <c r="BA1786" s="4"/>
      <c r="BB1786" s="4"/>
      <c r="BC1786" s="4"/>
    </row>
    <row r="1787" spans="1:55">
      <c r="A1787" s="278"/>
      <c r="D1787" s="15"/>
      <c r="E1787" s="15"/>
      <c r="F1787" s="15"/>
      <c r="G1787" s="15"/>
      <c r="H1787" s="15"/>
      <c r="I1787" s="15"/>
      <c r="J1787" s="15"/>
      <c r="K1787" s="16"/>
      <c r="L1787" s="15"/>
      <c r="M1787" s="15"/>
      <c r="N1787" s="15"/>
      <c r="O1787" s="15"/>
      <c r="P1787" s="15"/>
      <c r="Q1787" s="15"/>
      <c r="R1787" s="16"/>
      <c r="S1787" s="15"/>
      <c r="U1787" s="1"/>
      <c r="V1787" s="1"/>
      <c r="W1787" s="1"/>
      <c r="X1787" s="1"/>
      <c r="Y1787" s="1"/>
      <c r="Z1787" s="1"/>
      <c r="AA1787" s="1"/>
      <c r="AB1787" s="1"/>
      <c r="AC1787" s="1"/>
      <c r="AD1787" s="1"/>
      <c r="AE1787" s="1"/>
      <c r="AF1787" s="4"/>
      <c r="AG1787" s="4"/>
      <c r="AH1787" s="4"/>
      <c r="AI1787" s="4"/>
      <c r="AL1787" s="4"/>
      <c r="AM1787" s="4"/>
      <c r="AN1787" s="4"/>
      <c r="AO1787" s="4"/>
      <c r="AP1787" s="4"/>
      <c r="AR1787" s="4"/>
      <c r="AW1787" s="4"/>
      <c r="AX1787" s="4"/>
      <c r="AY1787" s="4"/>
      <c r="AZ1787" s="4"/>
      <c r="BA1787" s="4"/>
      <c r="BB1787" s="4"/>
      <c r="BC1787" s="4"/>
    </row>
    <row r="1788" spans="1:55">
      <c r="A1788" s="278"/>
      <c r="D1788" s="15"/>
      <c r="E1788" s="15"/>
      <c r="F1788" s="15"/>
      <c r="G1788" s="15"/>
      <c r="H1788" s="15"/>
      <c r="I1788" s="15"/>
      <c r="J1788" s="15"/>
      <c r="K1788" s="16"/>
      <c r="L1788" s="15"/>
      <c r="M1788" s="15"/>
      <c r="N1788" s="15"/>
      <c r="O1788" s="15"/>
      <c r="P1788" s="15"/>
      <c r="Q1788" s="15"/>
      <c r="R1788" s="16"/>
      <c r="S1788" s="15"/>
      <c r="U1788" s="1"/>
      <c r="V1788" s="1"/>
      <c r="W1788" s="1"/>
      <c r="X1788" s="1"/>
      <c r="Y1788" s="1"/>
      <c r="Z1788" s="1"/>
      <c r="AA1788" s="1"/>
      <c r="AB1788" s="1"/>
      <c r="AC1788" s="1"/>
      <c r="AD1788" s="1"/>
      <c r="AE1788" s="1"/>
      <c r="AF1788" s="4"/>
      <c r="AG1788" s="4"/>
      <c r="AH1788" s="4"/>
      <c r="AI1788" s="4"/>
      <c r="AL1788" s="4"/>
      <c r="AM1788" s="4"/>
      <c r="AN1788" s="4"/>
      <c r="AO1788" s="4"/>
      <c r="AP1788" s="4"/>
      <c r="AR1788" s="4"/>
      <c r="AW1788" s="4"/>
      <c r="AX1788" s="4"/>
      <c r="AY1788" s="4"/>
      <c r="AZ1788" s="4"/>
      <c r="BA1788" s="4"/>
      <c r="BB1788" s="4"/>
      <c r="BC1788" s="4"/>
    </row>
    <row r="1789" spans="1:55">
      <c r="A1789" s="278"/>
      <c r="D1789" s="15"/>
      <c r="E1789" s="15"/>
      <c r="F1789" s="15"/>
      <c r="G1789" s="15"/>
      <c r="H1789" s="15"/>
      <c r="I1789" s="15"/>
      <c r="J1789" s="15"/>
      <c r="K1789" s="16"/>
      <c r="L1789" s="15"/>
      <c r="M1789" s="15"/>
      <c r="N1789" s="15"/>
      <c r="O1789" s="15"/>
      <c r="P1789" s="15"/>
      <c r="Q1789" s="15"/>
      <c r="R1789" s="16"/>
      <c r="S1789" s="15"/>
      <c r="U1789" s="1"/>
      <c r="V1789" s="1"/>
      <c r="W1789" s="1"/>
      <c r="X1789" s="1"/>
      <c r="Y1789" s="1"/>
      <c r="Z1789" s="1"/>
      <c r="AA1789" s="1"/>
      <c r="AB1789" s="1"/>
      <c r="AC1789" s="1"/>
      <c r="AD1789" s="1"/>
      <c r="AE1789" s="1"/>
      <c r="AF1789" s="4"/>
      <c r="AG1789" s="4"/>
      <c r="AH1789" s="4"/>
      <c r="AI1789" s="4"/>
      <c r="AL1789" s="4"/>
      <c r="AM1789" s="4"/>
      <c r="AN1789" s="4"/>
      <c r="AO1789" s="4"/>
      <c r="AP1789" s="4"/>
      <c r="AR1789" s="4"/>
      <c r="AW1789" s="4"/>
      <c r="AX1789" s="4"/>
      <c r="AY1789" s="4"/>
      <c r="AZ1789" s="4"/>
      <c r="BA1789" s="4"/>
      <c r="BB1789" s="4"/>
      <c r="BC1789" s="4"/>
    </row>
    <row r="1790" spans="1:55">
      <c r="A1790" s="278"/>
      <c r="D1790" s="15"/>
      <c r="E1790" s="15"/>
      <c r="F1790" s="15"/>
      <c r="G1790" s="15"/>
      <c r="H1790" s="15"/>
      <c r="I1790" s="15"/>
      <c r="J1790" s="15"/>
      <c r="K1790" s="16"/>
      <c r="L1790" s="15"/>
      <c r="M1790" s="15"/>
      <c r="N1790" s="15"/>
      <c r="O1790" s="15"/>
      <c r="P1790" s="15"/>
      <c r="Q1790" s="15"/>
      <c r="R1790" s="16"/>
      <c r="S1790" s="15"/>
      <c r="U1790" s="1"/>
      <c r="V1790" s="1"/>
      <c r="W1790" s="1"/>
      <c r="X1790" s="1"/>
      <c r="Y1790" s="1"/>
      <c r="Z1790" s="1"/>
      <c r="AA1790" s="1"/>
      <c r="AB1790" s="1"/>
      <c r="AC1790" s="1"/>
      <c r="AD1790" s="1"/>
      <c r="AE1790" s="1"/>
      <c r="AF1790" s="4"/>
      <c r="AG1790" s="4"/>
      <c r="AH1790" s="4"/>
      <c r="AI1790" s="4"/>
      <c r="AL1790" s="4"/>
      <c r="AM1790" s="4"/>
      <c r="AN1790" s="4"/>
      <c r="AO1790" s="4"/>
      <c r="AP1790" s="4"/>
      <c r="AR1790" s="4"/>
      <c r="AW1790" s="4"/>
      <c r="AX1790" s="4"/>
      <c r="AY1790" s="4"/>
      <c r="AZ1790" s="4"/>
      <c r="BA1790" s="4"/>
      <c r="BB1790" s="4"/>
      <c r="BC1790" s="4"/>
    </row>
    <row r="1791" spans="1:55">
      <c r="A1791" s="278"/>
      <c r="D1791" s="15"/>
      <c r="E1791" s="15"/>
      <c r="F1791" s="15"/>
      <c r="G1791" s="15"/>
      <c r="H1791" s="15"/>
      <c r="I1791" s="15"/>
      <c r="J1791" s="15"/>
      <c r="K1791" s="16"/>
      <c r="L1791" s="15"/>
      <c r="M1791" s="15"/>
      <c r="N1791" s="15"/>
      <c r="O1791" s="15"/>
      <c r="P1791" s="15"/>
      <c r="Q1791" s="15"/>
      <c r="R1791" s="16"/>
      <c r="S1791" s="15"/>
      <c r="U1791" s="1"/>
      <c r="V1791" s="1"/>
      <c r="W1791" s="1"/>
      <c r="X1791" s="1"/>
      <c r="Y1791" s="1"/>
      <c r="Z1791" s="1"/>
      <c r="AA1791" s="1"/>
      <c r="AB1791" s="1"/>
      <c r="AC1791" s="1"/>
      <c r="AD1791" s="1"/>
      <c r="AE1791" s="1"/>
      <c r="AF1791" s="4"/>
      <c r="AG1791" s="4"/>
      <c r="AH1791" s="4"/>
      <c r="AI1791" s="4"/>
      <c r="AL1791" s="4"/>
      <c r="AM1791" s="4"/>
      <c r="AN1791" s="4"/>
      <c r="AO1791" s="4"/>
      <c r="AP1791" s="4"/>
      <c r="AR1791" s="4"/>
      <c r="AW1791" s="4"/>
      <c r="AX1791" s="4"/>
      <c r="AY1791" s="4"/>
      <c r="AZ1791" s="4"/>
      <c r="BA1791" s="4"/>
      <c r="BB1791" s="4"/>
      <c r="BC1791" s="4"/>
    </row>
    <row r="1792" spans="1:55">
      <c r="A1792" s="278"/>
      <c r="D1792" s="15"/>
      <c r="E1792" s="15"/>
      <c r="F1792" s="15"/>
      <c r="G1792" s="15"/>
      <c r="H1792" s="15"/>
      <c r="I1792" s="15"/>
      <c r="J1792" s="15"/>
      <c r="K1792" s="16"/>
      <c r="L1792" s="15"/>
      <c r="M1792" s="15"/>
      <c r="N1792" s="15"/>
      <c r="O1792" s="15"/>
      <c r="P1792" s="15"/>
      <c r="Q1792" s="15"/>
      <c r="R1792" s="16"/>
      <c r="S1792" s="15"/>
      <c r="U1792" s="1"/>
      <c r="V1792" s="1"/>
      <c r="W1792" s="1"/>
      <c r="X1792" s="1"/>
      <c r="Y1792" s="1"/>
      <c r="Z1792" s="1"/>
      <c r="AA1792" s="1"/>
      <c r="AB1792" s="1"/>
      <c r="AC1792" s="1"/>
      <c r="AD1792" s="1"/>
      <c r="AE1792" s="1"/>
      <c r="AF1792" s="4"/>
      <c r="AG1792" s="4"/>
      <c r="AH1792" s="4"/>
      <c r="AI1792" s="4"/>
      <c r="AL1792" s="4"/>
      <c r="AM1792" s="4"/>
      <c r="AN1792" s="4"/>
      <c r="AO1792" s="4"/>
      <c r="AP1792" s="4"/>
      <c r="AR1792" s="4"/>
      <c r="AW1792" s="4"/>
      <c r="AX1792" s="4"/>
      <c r="AY1792" s="4"/>
      <c r="AZ1792" s="4"/>
      <c r="BA1792" s="4"/>
      <c r="BB1792" s="4"/>
      <c r="BC1792" s="4"/>
    </row>
    <row r="1793" spans="1:55">
      <c r="A1793" s="278"/>
      <c r="D1793" s="15"/>
      <c r="E1793" s="15"/>
      <c r="F1793" s="15"/>
      <c r="G1793" s="15"/>
      <c r="H1793" s="15"/>
      <c r="I1793" s="15"/>
      <c r="J1793" s="15"/>
      <c r="K1793" s="16"/>
      <c r="L1793" s="15"/>
      <c r="M1793" s="15"/>
      <c r="N1793" s="15"/>
      <c r="O1793" s="15"/>
      <c r="P1793" s="15"/>
      <c r="Q1793" s="15"/>
      <c r="R1793" s="16"/>
      <c r="S1793" s="15"/>
      <c r="U1793" s="1"/>
      <c r="V1793" s="1"/>
      <c r="W1793" s="1"/>
      <c r="X1793" s="1"/>
      <c r="Y1793" s="1"/>
      <c r="Z1793" s="1"/>
      <c r="AA1793" s="1"/>
      <c r="AB1793" s="1"/>
      <c r="AC1793" s="1"/>
      <c r="AD1793" s="1"/>
      <c r="AE1793" s="1"/>
      <c r="AF1793" s="4"/>
      <c r="AG1793" s="4"/>
      <c r="AH1793" s="4"/>
      <c r="AI1793" s="4"/>
      <c r="AL1793" s="4"/>
      <c r="AM1793" s="4"/>
      <c r="AN1793" s="4"/>
      <c r="AO1793" s="4"/>
      <c r="AP1793" s="4"/>
      <c r="AR1793" s="4"/>
      <c r="AW1793" s="4"/>
      <c r="AX1793" s="4"/>
      <c r="AY1793" s="4"/>
      <c r="AZ1793" s="4"/>
      <c r="BA1793" s="4"/>
      <c r="BB1793" s="4"/>
      <c r="BC1793" s="4"/>
    </row>
    <row r="1794" spans="1:55">
      <c r="A1794" s="278"/>
      <c r="D1794" s="15"/>
      <c r="E1794" s="15"/>
      <c r="F1794" s="15"/>
      <c r="G1794" s="15"/>
      <c r="H1794" s="15"/>
      <c r="I1794" s="15"/>
      <c r="J1794" s="15"/>
      <c r="K1794" s="16"/>
      <c r="L1794" s="15"/>
      <c r="M1794" s="15"/>
      <c r="N1794" s="15"/>
      <c r="O1794" s="15"/>
      <c r="P1794" s="15"/>
      <c r="Q1794" s="15"/>
      <c r="R1794" s="16"/>
      <c r="S1794" s="15"/>
      <c r="U1794" s="1"/>
      <c r="V1794" s="1"/>
      <c r="W1794" s="1"/>
      <c r="X1794" s="1"/>
      <c r="Y1794" s="1"/>
      <c r="Z1794" s="1"/>
      <c r="AA1794" s="1"/>
      <c r="AB1794" s="1"/>
      <c r="AC1794" s="1"/>
      <c r="AD1794" s="1"/>
      <c r="AE1794" s="1"/>
      <c r="AF1794" s="4"/>
      <c r="AG1794" s="4"/>
      <c r="AH1794" s="4"/>
      <c r="AI1794" s="4"/>
      <c r="AL1794" s="4"/>
      <c r="AM1794" s="4"/>
      <c r="AN1794" s="4"/>
      <c r="AO1794" s="4"/>
      <c r="AP1794" s="4"/>
      <c r="AR1794" s="4"/>
      <c r="AW1794" s="4"/>
      <c r="AX1794" s="4"/>
      <c r="AY1794" s="4"/>
      <c r="AZ1794" s="4"/>
      <c r="BA1794" s="4"/>
      <c r="BB1794" s="4"/>
      <c r="BC1794" s="4"/>
    </row>
    <row r="1795" spans="1:55">
      <c r="A1795" s="278"/>
      <c r="D1795" s="15"/>
      <c r="E1795" s="15"/>
      <c r="F1795" s="15"/>
      <c r="G1795" s="15"/>
      <c r="H1795" s="15"/>
      <c r="I1795" s="15"/>
      <c r="J1795" s="15"/>
      <c r="K1795" s="16"/>
      <c r="L1795" s="15"/>
      <c r="M1795" s="15"/>
      <c r="N1795" s="15"/>
      <c r="O1795" s="15"/>
      <c r="P1795" s="15"/>
      <c r="Q1795" s="15"/>
      <c r="R1795" s="16"/>
      <c r="S1795" s="15"/>
      <c r="U1795" s="1"/>
      <c r="V1795" s="1"/>
      <c r="W1795" s="1"/>
      <c r="X1795" s="1"/>
      <c r="Y1795" s="1"/>
      <c r="Z1795" s="1"/>
      <c r="AA1795" s="1"/>
      <c r="AB1795" s="1"/>
      <c r="AC1795" s="1"/>
      <c r="AD1795" s="1"/>
      <c r="AE1795" s="1"/>
      <c r="AF1795" s="4"/>
      <c r="AG1795" s="4"/>
      <c r="AH1795" s="4"/>
      <c r="AI1795" s="4"/>
      <c r="AL1795" s="4"/>
      <c r="AM1795" s="4"/>
      <c r="AN1795" s="4"/>
      <c r="AO1795" s="4"/>
      <c r="AP1795" s="4"/>
      <c r="AR1795" s="4"/>
      <c r="AW1795" s="4"/>
      <c r="AX1795" s="4"/>
      <c r="AY1795" s="4"/>
      <c r="AZ1795" s="4"/>
      <c r="BA1795" s="4"/>
      <c r="BB1795" s="4"/>
      <c r="BC1795" s="4"/>
    </row>
    <row r="1796" spans="1:55">
      <c r="A1796" s="278"/>
      <c r="D1796" s="15"/>
      <c r="E1796" s="15"/>
      <c r="F1796" s="15"/>
      <c r="G1796" s="15"/>
      <c r="H1796" s="15"/>
      <c r="I1796" s="15"/>
      <c r="J1796" s="15"/>
      <c r="K1796" s="16"/>
      <c r="L1796" s="15"/>
      <c r="M1796" s="15"/>
      <c r="N1796" s="15"/>
      <c r="O1796" s="15"/>
      <c r="P1796" s="15"/>
      <c r="Q1796" s="15"/>
      <c r="R1796" s="16"/>
      <c r="S1796" s="15"/>
      <c r="U1796" s="1"/>
      <c r="V1796" s="1"/>
      <c r="W1796" s="1"/>
      <c r="X1796" s="1"/>
      <c r="Y1796" s="1"/>
      <c r="Z1796" s="1"/>
      <c r="AA1796" s="1"/>
      <c r="AB1796" s="1"/>
      <c r="AC1796" s="1"/>
      <c r="AD1796" s="1"/>
      <c r="AE1796" s="1"/>
      <c r="AF1796" s="4"/>
      <c r="AG1796" s="4"/>
      <c r="AH1796" s="4"/>
      <c r="AI1796" s="4"/>
      <c r="AL1796" s="4"/>
      <c r="AM1796" s="4"/>
      <c r="AN1796" s="4"/>
      <c r="AO1796" s="4"/>
      <c r="AP1796" s="4"/>
      <c r="AR1796" s="4"/>
      <c r="AW1796" s="4"/>
      <c r="AX1796" s="4"/>
      <c r="AY1796" s="4"/>
      <c r="AZ1796" s="4"/>
      <c r="BA1796" s="4"/>
      <c r="BB1796" s="4"/>
      <c r="BC1796" s="4"/>
    </row>
    <row r="1797" spans="1:55">
      <c r="A1797" s="278"/>
      <c r="D1797" s="15"/>
      <c r="E1797" s="15"/>
      <c r="F1797" s="15"/>
      <c r="G1797" s="15"/>
      <c r="H1797" s="15"/>
      <c r="I1797" s="15"/>
      <c r="J1797" s="15"/>
      <c r="K1797" s="16"/>
      <c r="L1797" s="15"/>
      <c r="M1797" s="15"/>
      <c r="N1797" s="15"/>
      <c r="O1797" s="15"/>
      <c r="P1797" s="15"/>
      <c r="Q1797" s="15"/>
      <c r="R1797" s="16"/>
      <c r="S1797" s="15"/>
      <c r="U1797" s="1"/>
      <c r="V1797" s="1"/>
      <c r="W1797" s="1"/>
      <c r="X1797" s="1"/>
      <c r="Y1797" s="1"/>
      <c r="Z1797" s="1"/>
      <c r="AA1797" s="1"/>
      <c r="AB1797" s="1"/>
      <c r="AC1797" s="1"/>
      <c r="AD1797" s="1"/>
      <c r="AE1797" s="1"/>
      <c r="AF1797" s="4"/>
      <c r="AG1797" s="4"/>
      <c r="AH1797" s="4"/>
      <c r="AI1797" s="4"/>
      <c r="AL1797" s="4"/>
      <c r="AM1797" s="4"/>
      <c r="AN1797" s="4"/>
      <c r="AO1797" s="4"/>
      <c r="AP1797" s="4"/>
      <c r="AR1797" s="4"/>
      <c r="AW1797" s="4"/>
      <c r="AX1797" s="4"/>
      <c r="AY1797" s="4"/>
      <c r="AZ1797" s="4"/>
      <c r="BA1797" s="4"/>
      <c r="BB1797" s="4"/>
      <c r="BC1797" s="4"/>
    </row>
    <row r="1798" spans="1:55">
      <c r="A1798" s="278"/>
      <c r="D1798" s="15"/>
      <c r="E1798" s="15"/>
      <c r="F1798" s="15"/>
      <c r="G1798" s="15"/>
      <c r="H1798" s="15"/>
      <c r="I1798" s="15"/>
      <c r="J1798" s="15"/>
      <c r="K1798" s="16"/>
      <c r="L1798" s="15"/>
      <c r="M1798" s="15"/>
      <c r="N1798" s="15"/>
      <c r="O1798" s="15"/>
      <c r="P1798" s="15"/>
      <c r="Q1798" s="15"/>
      <c r="R1798" s="16"/>
      <c r="S1798" s="15"/>
      <c r="U1798" s="1"/>
      <c r="V1798" s="1"/>
      <c r="W1798" s="1"/>
      <c r="X1798" s="1"/>
      <c r="Y1798" s="1"/>
      <c r="Z1798" s="1"/>
      <c r="AA1798" s="1"/>
      <c r="AB1798" s="1"/>
      <c r="AC1798" s="1"/>
      <c r="AD1798" s="1"/>
      <c r="AE1798" s="1"/>
      <c r="AF1798" s="4"/>
      <c r="AG1798" s="4"/>
      <c r="AH1798" s="4"/>
      <c r="AI1798" s="4"/>
      <c r="AL1798" s="4"/>
      <c r="AM1798" s="4"/>
      <c r="AN1798" s="4"/>
      <c r="AO1798" s="4"/>
      <c r="AP1798" s="4"/>
      <c r="AR1798" s="4"/>
      <c r="AW1798" s="4"/>
      <c r="AX1798" s="4"/>
      <c r="AY1798" s="4"/>
      <c r="AZ1798" s="4"/>
      <c r="BA1798" s="4"/>
      <c r="BB1798" s="4"/>
      <c r="BC1798" s="4"/>
    </row>
    <row r="1799" spans="1:55">
      <c r="A1799" s="278"/>
      <c r="D1799" s="15"/>
      <c r="E1799" s="15"/>
      <c r="F1799" s="15"/>
      <c r="G1799" s="15"/>
      <c r="H1799" s="15"/>
      <c r="I1799" s="15"/>
      <c r="J1799" s="15"/>
      <c r="K1799" s="16"/>
      <c r="L1799" s="15"/>
      <c r="M1799" s="15"/>
      <c r="N1799" s="15"/>
      <c r="O1799" s="15"/>
      <c r="P1799" s="15"/>
      <c r="Q1799" s="15"/>
      <c r="R1799" s="16"/>
      <c r="S1799" s="15"/>
      <c r="U1799" s="1"/>
      <c r="V1799" s="1"/>
      <c r="W1799" s="1"/>
      <c r="X1799" s="1"/>
      <c r="Y1799" s="1"/>
      <c r="Z1799" s="1"/>
      <c r="AA1799" s="1"/>
      <c r="AB1799" s="1"/>
      <c r="AC1799" s="1"/>
      <c r="AD1799" s="1"/>
      <c r="AE1799" s="1"/>
      <c r="AF1799" s="4"/>
      <c r="AG1799" s="4"/>
      <c r="AH1799" s="4"/>
      <c r="AI1799" s="4"/>
      <c r="AL1799" s="4"/>
      <c r="AM1799" s="4"/>
      <c r="AN1799" s="4"/>
      <c r="AO1799" s="4"/>
      <c r="AP1799" s="4"/>
      <c r="AR1799" s="4"/>
      <c r="AW1799" s="4"/>
      <c r="AX1799" s="4"/>
      <c r="AY1799" s="4"/>
      <c r="AZ1799" s="4"/>
      <c r="BA1799" s="4"/>
      <c r="BB1799" s="4"/>
      <c r="BC1799" s="4"/>
    </row>
    <row r="1800" spans="1:55">
      <c r="A1800" s="278"/>
      <c r="D1800" s="15"/>
      <c r="E1800" s="15"/>
      <c r="F1800" s="15"/>
      <c r="G1800" s="15"/>
      <c r="H1800" s="15"/>
      <c r="I1800" s="15"/>
      <c r="J1800" s="15"/>
      <c r="K1800" s="16"/>
      <c r="L1800" s="15"/>
      <c r="M1800" s="15"/>
      <c r="N1800" s="15"/>
      <c r="O1800" s="15"/>
      <c r="P1800" s="15"/>
      <c r="Q1800" s="15"/>
      <c r="R1800" s="16"/>
      <c r="S1800" s="15"/>
      <c r="U1800" s="1"/>
      <c r="V1800" s="1"/>
      <c r="W1800" s="1"/>
      <c r="X1800" s="1"/>
      <c r="Y1800" s="1"/>
      <c r="Z1800" s="1"/>
      <c r="AA1800" s="1"/>
      <c r="AB1800" s="1"/>
      <c r="AC1800" s="1"/>
      <c r="AD1800" s="1"/>
      <c r="AE1800" s="1"/>
      <c r="AF1800" s="4"/>
      <c r="AG1800" s="4"/>
      <c r="AH1800" s="4"/>
      <c r="AI1800" s="4"/>
      <c r="AL1800" s="4"/>
      <c r="AM1800" s="4"/>
      <c r="AN1800" s="4"/>
      <c r="AO1800" s="4"/>
      <c r="AP1800" s="4"/>
      <c r="AR1800" s="4"/>
      <c r="AW1800" s="4"/>
      <c r="AX1800" s="4"/>
      <c r="AY1800" s="4"/>
      <c r="AZ1800" s="4"/>
      <c r="BA1800" s="4"/>
      <c r="BB1800" s="4"/>
      <c r="BC1800" s="4"/>
    </row>
    <row r="1801" spans="1:55">
      <c r="A1801" s="278"/>
      <c r="D1801" s="15"/>
      <c r="E1801" s="15"/>
      <c r="F1801" s="15"/>
      <c r="G1801" s="15"/>
      <c r="H1801" s="15"/>
      <c r="I1801" s="15"/>
      <c r="J1801" s="15"/>
      <c r="K1801" s="16"/>
      <c r="L1801" s="15"/>
      <c r="M1801" s="15"/>
      <c r="N1801" s="15"/>
      <c r="O1801" s="15"/>
      <c r="P1801" s="15"/>
      <c r="Q1801" s="15"/>
      <c r="R1801" s="16"/>
      <c r="S1801" s="15"/>
      <c r="U1801" s="1"/>
      <c r="V1801" s="1"/>
      <c r="W1801" s="1"/>
      <c r="X1801" s="1"/>
      <c r="Y1801" s="1"/>
      <c r="Z1801" s="1"/>
      <c r="AA1801" s="1"/>
      <c r="AB1801" s="1"/>
      <c r="AC1801" s="1"/>
      <c r="AD1801" s="1"/>
      <c r="AE1801" s="1"/>
      <c r="AF1801" s="4"/>
      <c r="AG1801" s="4"/>
      <c r="AH1801" s="4"/>
      <c r="AI1801" s="4"/>
      <c r="AL1801" s="4"/>
      <c r="AM1801" s="4"/>
      <c r="AN1801" s="4"/>
      <c r="AO1801" s="4"/>
      <c r="AP1801" s="4"/>
      <c r="AR1801" s="4"/>
      <c r="AW1801" s="4"/>
      <c r="AX1801" s="4"/>
      <c r="AY1801" s="4"/>
      <c r="AZ1801" s="4"/>
      <c r="BA1801" s="4"/>
      <c r="BB1801" s="4"/>
      <c r="BC1801" s="4"/>
    </row>
    <row r="1802" spans="1:55">
      <c r="A1802" s="278"/>
      <c r="D1802" s="15"/>
      <c r="E1802" s="15"/>
      <c r="F1802" s="15"/>
      <c r="G1802" s="15"/>
      <c r="H1802" s="15"/>
      <c r="I1802" s="15"/>
      <c r="J1802" s="15"/>
      <c r="K1802" s="16"/>
      <c r="L1802" s="15"/>
      <c r="M1802" s="15"/>
      <c r="N1802" s="15"/>
      <c r="O1802" s="15"/>
      <c r="P1802" s="15"/>
      <c r="Q1802" s="15"/>
      <c r="R1802" s="16"/>
      <c r="S1802" s="15"/>
      <c r="U1802" s="1"/>
      <c r="V1802" s="1"/>
      <c r="W1802" s="1"/>
      <c r="X1802" s="1"/>
      <c r="Y1802" s="1"/>
      <c r="Z1802" s="1"/>
      <c r="AA1802" s="1"/>
      <c r="AB1802" s="1"/>
      <c r="AC1802" s="1"/>
      <c r="AD1802" s="1"/>
      <c r="AE1802" s="1"/>
      <c r="AF1802" s="4"/>
      <c r="AG1802" s="4"/>
      <c r="AH1802" s="4"/>
      <c r="AI1802" s="4"/>
      <c r="AL1802" s="4"/>
      <c r="AM1802" s="4"/>
      <c r="AN1802" s="4"/>
      <c r="AO1802" s="4"/>
      <c r="AP1802" s="4"/>
      <c r="AR1802" s="4"/>
      <c r="AW1802" s="4"/>
      <c r="AX1802" s="4"/>
      <c r="AY1802" s="4"/>
      <c r="AZ1802" s="4"/>
      <c r="BA1802" s="4"/>
      <c r="BB1802" s="4"/>
      <c r="BC1802" s="4"/>
    </row>
    <row r="1803" spans="1:55">
      <c r="A1803" s="278"/>
      <c r="D1803" s="15"/>
      <c r="E1803" s="15"/>
      <c r="F1803" s="15"/>
      <c r="G1803" s="15"/>
      <c r="H1803" s="15"/>
      <c r="I1803" s="15"/>
      <c r="J1803" s="15"/>
      <c r="K1803" s="16"/>
      <c r="L1803" s="15"/>
      <c r="M1803" s="15"/>
      <c r="N1803" s="15"/>
      <c r="O1803" s="15"/>
      <c r="P1803" s="15"/>
      <c r="Q1803" s="15"/>
      <c r="R1803" s="16"/>
      <c r="S1803" s="15"/>
      <c r="U1803" s="1"/>
      <c r="V1803" s="1"/>
      <c r="W1803" s="1"/>
      <c r="X1803" s="1"/>
      <c r="Y1803" s="1"/>
      <c r="Z1803" s="1"/>
      <c r="AA1803" s="1"/>
      <c r="AB1803" s="1"/>
      <c r="AC1803" s="1"/>
      <c r="AD1803" s="1"/>
      <c r="AE1803" s="1"/>
      <c r="AF1803" s="4"/>
      <c r="AG1803" s="4"/>
      <c r="AH1803" s="4"/>
      <c r="AI1803" s="4"/>
      <c r="AL1803" s="4"/>
      <c r="AM1803" s="4"/>
      <c r="AN1803" s="4"/>
      <c r="AO1803" s="4"/>
      <c r="AP1803" s="4"/>
      <c r="AR1803" s="4"/>
      <c r="AW1803" s="4"/>
      <c r="AX1803" s="4"/>
      <c r="AY1803" s="4"/>
      <c r="AZ1803" s="4"/>
      <c r="BA1803" s="4"/>
      <c r="BB1803" s="4"/>
      <c r="BC1803" s="4"/>
    </row>
    <row r="1804" spans="1:55">
      <c r="A1804" s="278"/>
      <c r="D1804" s="15"/>
      <c r="E1804" s="15"/>
      <c r="F1804" s="15"/>
      <c r="G1804" s="15"/>
      <c r="H1804" s="15"/>
      <c r="I1804" s="15"/>
      <c r="J1804" s="15"/>
      <c r="K1804" s="16"/>
      <c r="L1804" s="15"/>
      <c r="M1804" s="15"/>
      <c r="N1804" s="15"/>
      <c r="O1804" s="15"/>
      <c r="P1804" s="15"/>
      <c r="Q1804" s="15"/>
      <c r="R1804" s="16"/>
      <c r="S1804" s="15"/>
      <c r="U1804" s="1"/>
      <c r="V1804" s="1"/>
      <c r="W1804" s="1"/>
      <c r="X1804" s="1"/>
      <c r="Y1804" s="1"/>
      <c r="Z1804" s="1"/>
      <c r="AA1804" s="1"/>
      <c r="AB1804" s="1"/>
      <c r="AC1804" s="1"/>
      <c r="AD1804" s="1"/>
      <c r="AE1804" s="1"/>
      <c r="AF1804" s="4"/>
      <c r="AG1804" s="4"/>
      <c r="AH1804" s="4"/>
      <c r="AI1804" s="4"/>
      <c r="AL1804" s="4"/>
      <c r="AM1804" s="4"/>
      <c r="AN1804" s="4"/>
      <c r="AO1804" s="4"/>
      <c r="AP1804" s="4"/>
      <c r="AR1804" s="4"/>
      <c r="AW1804" s="4"/>
      <c r="AX1804" s="4"/>
      <c r="AY1804" s="4"/>
      <c r="AZ1804" s="4"/>
      <c r="BA1804" s="4"/>
      <c r="BB1804" s="4"/>
      <c r="BC1804" s="4"/>
    </row>
    <row r="1805" spans="1:55">
      <c r="A1805" s="278"/>
      <c r="D1805" s="15"/>
      <c r="E1805" s="15"/>
      <c r="F1805" s="15"/>
      <c r="G1805" s="15"/>
      <c r="H1805" s="15"/>
      <c r="I1805" s="15"/>
      <c r="J1805" s="15"/>
      <c r="K1805" s="16"/>
      <c r="L1805" s="15"/>
      <c r="M1805" s="15"/>
      <c r="N1805" s="15"/>
      <c r="O1805" s="15"/>
      <c r="P1805" s="15"/>
      <c r="Q1805" s="15"/>
      <c r="R1805" s="16"/>
      <c r="S1805" s="15"/>
      <c r="U1805" s="1"/>
      <c r="V1805" s="1"/>
      <c r="W1805" s="1"/>
      <c r="X1805" s="1"/>
      <c r="Y1805" s="1"/>
      <c r="Z1805" s="1"/>
      <c r="AA1805" s="1"/>
      <c r="AB1805" s="1"/>
      <c r="AC1805" s="1"/>
      <c r="AD1805" s="1"/>
      <c r="AE1805" s="1"/>
      <c r="AF1805" s="4"/>
      <c r="AG1805" s="4"/>
      <c r="AH1805" s="4"/>
      <c r="AI1805" s="4"/>
      <c r="AL1805" s="4"/>
      <c r="AM1805" s="4"/>
      <c r="AN1805" s="4"/>
      <c r="AO1805" s="4"/>
      <c r="AP1805" s="4"/>
      <c r="AR1805" s="4"/>
      <c r="AW1805" s="4"/>
      <c r="AX1805" s="4"/>
      <c r="AY1805" s="4"/>
      <c r="AZ1805" s="4"/>
      <c r="BA1805" s="4"/>
      <c r="BB1805" s="4"/>
      <c r="BC1805" s="4"/>
    </row>
    <row r="1806" spans="1:55">
      <c r="A1806" s="278"/>
      <c r="D1806" s="15"/>
      <c r="E1806" s="15"/>
      <c r="F1806" s="15"/>
      <c r="G1806" s="15"/>
      <c r="H1806" s="15"/>
      <c r="I1806" s="15"/>
      <c r="J1806" s="15"/>
      <c r="K1806" s="16"/>
      <c r="L1806" s="15"/>
      <c r="M1806" s="15"/>
      <c r="N1806" s="15"/>
      <c r="O1806" s="15"/>
      <c r="P1806" s="15"/>
      <c r="Q1806" s="15"/>
      <c r="R1806" s="16"/>
      <c r="S1806" s="15"/>
      <c r="U1806" s="1"/>
      <c r="V1806" s="1"/>
      <c r="W1806" s="1"/>
      <c r="X1806" s="1"/>
      <c r="Y1806" s="1"/>
      <c r="Z1806" s="1"/>
      <c r="AA1806" s="1"/>
      <c r="AB1806" s="1"/>
      <c r="AC1806" s="1"/>
      <c r="AD1806" s="1"/>
      <c r="AE1806" s="1"/>
      <c r="AF1806" s="4"/>
      <c r="AG1806" s="4"/>
      <c r="AH1806" s="4"/>
      <c r="AI1806" s="4"/>
      <c r="AL1806" s="4"/>
      <c r="AM1806" s="4"/>
      <c r="AN1806" s="4"/>
      <c r="AO1806" s="4"/>
      <c r="AP1806" s="4"/>
      <c r="AR1806" s="4"/>
      <c r="AW1806" s="4"/>
      <c r="AX1806" s="4"/>
      <c r="AY1806" s="4"/>
      <c r="AZ1806" s="4"/>
      <c r="BA1806" s="4"/>
      <c r="BB1806" s="4"/>
      <c r="BC1806" s="4"/>
    </row>
    <row r="1807" spans="1:55">
      <c r="A1807" s="278"/>
      <c r="D1807" s="15"/>
      <c r="E1807" s="15"/>
      <c r="F1807" s="15"/>
      <c r="G1807" s="15"/>
      <c r="H1807" s="15"/>
      <c r="I1807" s="15"/>
      <c r="J1807" s="15"/>
      <c r="K1807" s="16"/>
      <c r="L1807" s="15"/>
      <c r="M1807" s="15"/>
      <c r="N1807" s="15"/>
      <c r="O1807" s="15"/>
      <c r="P1807" s="15"/>
      <c r="Q1807" s="15"/>
      <c r="R1807" s="16"/>
      <c r="S1807" s="15"/>
      <c r="U1807" s="1"/>
      <c r="V1807" s="1"/>
      <c r="W1807" s="1"/>
      <c r="X1807" s="1"/>
      <c r="Y1807" s="1"/>
      <c r="Z1807" s="1"/>
      <c r="AA1807" s="1"/>
      <c r="AB1807" s="1"/>
      <c r="AC1807" s="1"/>
      <c r="AD1807" s="1"/>
      <c r="AE1807" s="1"/>
      <c r="AF1807" s="4"/>
      <c r="AG1807" s="4"/>
      <c r="AH1807" s="4"/>
      <c r="AI1807" s="4"/>
      <c r="AL1807" s="4"/>
      <c r="AM1807" s="4"/>
      <c r="AN1807" s="4"/>
      <c r="AO1807" s="4"/>
      <c r="AP1807" s="4"/>
      <c r="AR1807" s="4"/>
      <c r="AW1807" s="4"/>
      <c r="AX1807" s="4"/>
      <c r="AY1807" s="4"/>
      <c r="AZ1807" s="4"/>
      <c r="BA1807" s="4"/>
      <c r="BB1807" s="4"/>
      <c r="BC1807" s="4"/>
    </row>
    <row r="1808" spans="1:55">
      <c r="A1808" s="278"/>
      <c r="D1808" s="15"/>
      <c r="E1808" s="15"/>
      <c r="F1808" s="15"/>
      <c r="G1808" s="15"/>
      <c r="H1808" s="15"/>
      <c r="I1808" s="15"/>
      <c r="J1808" s="15"/>
      <c r="K1808" s="16"/>
      <c r="L1808" s="15"/>
      <c r="M1808" s="15"/>
      <c r="N1808" s="15"/>
      <c r="O1808" s="15"/>
      <c r="P1808" s="15"/>
      <c r="Q1808" s="15"/>
      <c r="R1808" s="16"/>
      <c r="S1808" s="15"/>
      <c r="U1808" s="1"/>
      <c r="V1808" s="1"/>
      <c r="W1808" s="1"/>
      <c r="X1808" s="1"/>
      <c r="Y1808" s="1"/>
      <c r="Z1808" s="1"/>
      <c r="AA1808" s="1"/>
      <c r="AB1808" s="1"/>
      <c r="AC1808" s="1"/>
      <c r="AD1808" s="1"/>
      <c r="AE1808" s="1"/>
      <c r="AF1808" s="4"/>
      <c r="AG1808" s="4"/>
      <c r="AH1808" s="4"/>
      <c r="AI1808" s="4"/>
      <c r="AL1808" s="4"/>
      <c r="AM1808" s="4"/>
      <c r="AN1808" s="4"/>
      <c r="AO1808" s="4"/>
      <c r="AP1808" s="4"/>
      <c r="AR1808" s="4"/>
      <c r="AW1808" s="4"/>
      <c r="AX1808" s="4"/>
      <c r="AY1808" s="4"/>
      <c r="AZ1808" s="4"/>
      <c r="BA1808" s="4"/>
      <c r="BB1808" s="4"/>
      <c r="BC1808" s="4"/>
    </row>
    <row r="1809" spans="1:56">
      <c r="A1809" s="278"/>
      <c r="D1809" s="15"/>
      <c r="E1809" s="15"/>
      <c r="F1809" s="15"/>
      <c r="G1809" s="15"/>
      <c r="H1809" s="15"/>
      <c r="I1809" s="15"/>
      <c r="J1809" s="15"/>
      <c r="K1809" s="16"/>
      <c r="L1809" s="15"/>
      <c r="M1809" s="15"/>
      <c r="N1809" s="15"/>
      <c r="O1809" s="15"/>
      <c r="P1809" s="15"/>
      <c r="Q1809" s="15"/>
      <c r="R1809" s="16"/>
      <c r="S1809" s="15"/>
      <c r="U1809" s="1"/>
      <c r="V1809" s="1"/>
      <c r="W1809" s="1"/>
      <c r="X1809" s="1"/>
      <c r="Y1809" s="1"/>
      <c r="Z1809" s="1"/>
      <c r="AA1809" s="1"/>
      <c r="AB1809" s="1"/>
      <c r="AC1809" s="1"/>
      <c r="AD1809" s="1"/>
      <c r="AE1809" s="1"/>
      <c r="AF1809" s="4"/>
      <c r="AG1809" s="4"/>
      <c r="AH1809" s="4"/>
      <c r="AI1809" s="4"/>
      <c r="AL1809" s="4"/>
      <c r="AM1809" s="4"/>
      <c r="AN1809" s="4"/>
      <c r="AO1809" s="4"/>
      <c r="AP1809" s="4"/>
      <c r="AR1809" s="4"/>
      <c r="AW1809" s="4"/>
      <c r="AX1809" s="4"/>
      <c r="AY1809" s="4"/>
      <c r="AZ1809" s="4"/>
      <c r="BA1809" s="4"/>
      <c r="BB1809" s="4"/>
      <c r="BC1809" s="4"/>
    </row>
    <row r="1810" spans="1:56">
      <c r="A1810" s="278"/>
      <c r="D1810" s="15"/>
      <c r="E1810" s="15"/>
      <c r="F1810" s="15"/>
      <c r="G1810" s="15"/>
      <c r="H1810" s="15"/>
      <c r="I1810" s="15"/>
      <c r="J1810" s="15"/>
      <c r="K1810" s="16"/>
      <c r="L1810" s="15"/>
      <c r="M1810" s="15"/>
      <c r="N1810" s="15"/>
      <c r="O1810" s="15"/>
      <c r="P1810" s="15"/>
      <c r="Q1810" s="15"/>
      <c r="R1810" s="16"/>
      <c r="S1810" s="15"/>
      <c r="U1810" s="1"/>
      <c r="V1810" s="1"/>
      <c r="W1810" s="1"/>
      <c r="X1810" s="1"/>
      <c r="Y1810" s="1"/>
      <c r="Z1810" s="1"/>
      <c r="AA1810" s="1"/>
      <c r="AB1810" s="1"/>
      <c r="AC1810" s="1"/>
      <c r="AD1810" s="1"/>
      <c r="AE1810" s="1"/>
      <c r="AF1810" s="4"/>
      <c r="AG1810" s="4"/>
      <c r="AH1810" s="4"/>
      <c r="AI1810" s="4"/>
      <c r="AL1810" s="4"/>
      <c r="AM1810" s="4"/>
      <c r="AN1810" s="4"/>
      <c r="AO1810" s="4"/>
      <c r="AP1810" s="4"/>
      <c r="AR1810" s="4"/>
      <c r="AW1810" s="4"/>
      <c r="AX1810" s="4"/>
      <c r="AY1810" s="4"/>
      <c r="AZ1810" s="4"/>
      <c r="BA1810" s="4"/>
      <c r="BB1810" s="4"/>
      <c r="BC1810" s="4"/>
    </row>
    <row r="1811" spans="1:56">
      <c r="A1811" s="22"/>
      <c r="B1811" s="22"/>
      <c r="C1811" s="22"/>
      <c r="D1811" s="22"/>
      <c r="E1811" s="22"/>
      <c r="F1811" s="22"/>
      <c r="G1811" s="22"/>
      <c r="H1811" s="22"/>
      <c r="I1811" s="22"/>
      <c r="J1811" s="22"/>
      <c r="K1811" s="22"/>
      <c r="L1811" s="22"/>
      <c r="M1811" s="22"/>
      <c r="N1811" s="22"/>
      <c r="O1811" s="22"/>
      <c r="P1811" s="22"/>
      <c r="Q1811" s="22"/>
      <c r="R1811" s="22"/>
      <c r="S1811" s="22"/>
      <c r="T1811" s="22"/>
      <c r="U1811" s="22"/>
      <c r="V1811" s="22"/>
      <c r="W1811" s="22"/>
      <c r="X1811" s="22"/>
      <c r="Y1811" s="22"/>
      <c r="Z1811" s="22"/>
      <c r="AA1811" s="22"/>
      <c r="AB1811" s="22"/>
      <c r="AC1811" s="22"/>
      <c r="AD1811" s="22"/>
      <c r="AE1811" s="22"/>
      <c r="AF1811" s="22"/>
      <c r="AG1811" s="22"/>
      <c r="AH1811" s="22"/>
      <c r="AI1811" s="22"/>
      <c r="AJ1811" s="22"/>
      <c r="AK1811" s="22"/>
      <c r="AL1811" s="22"/>
      <c r="AM1811" s="22"/>
      <c r="AN1811" s="22"/>
      <c r="AO1811" s="22"/>
      <c r="AP1811" s="22"/>
      <c r="AR1811" s="22"/>
      <c r="AS1811" s="22"/>
      <c r="AT1811" s="22"/>
      <c r="AU1811" s="22"/>
      <c r="AV1811" s="22"/>
      <c r="AW1811" s="22"/>
      <c r="AX1811" s="22"/>
      <c r="AY1811" s="22"/>
      <c r="AZ1811" s="22"/>
      <c r="BA1811" s="22"/>
      <c r="BB1811" s="22"/>
      <c r="BC1811" s="22"/>
      <c r="BD1811" s="22"/>
    </row>
    <row r="1813" spans="1:56">
      <c r="U1813" s="1"/>
      <c r="V1813" s="333" t="s">
        <v>1151</v>
      </c>
      <c r="W1813" s="334">
        <v>1087.0835</v>
      </c>
      <c r="X1813" s="274">
        <v>1087.0835</v>
      </c>
      <c r="Y1813" s="4">
        <f t="shared" ref="Y1813:Y1823" si="1268">W1813-X1813</f>
        <v>0</v>
      </c>
      <c r="Z1813" s="10"/>
    </row>
    <row r="1814" spans="1:56">
      <c r="U1814" s="1"/>
      <c r="W1814" s="335">
        <v>1763.98</v>
      </c>
      <c r="X1814" s="275">
        <v>1763.98</v>
      </c>
      <c r="Y1814" s="4">
        <f t="shared" si="1268"/>
        <v>0</v>
      </c>
      <c r="Z1814" s="10"/>
      <c r="AC1814" s="15"/>
    </row>
    <row r="1815" spans="1:56">
      <c r="U1815" s="1"/>
      <c r="W1815" s="335">
        <v>10869.391250000001</v>
      </c>
      <c r="X1815" s="275">
        <v>10869.391250000001</v>
      </c>
      <c r="Y1815" s="4">
        <f t="shared" si="1268"/>
        <v>0</v>
      </c>
      <c r="AC1815" s="15"/>
    </row>
    <row r="1816" spans="1:56">
      <c r="U1816" s="1"/>
      <c r="W1816" s="335">
        <v>1778.3987500000003</v>
      </c>
      <c r="X1816" s="275">
        <v>1778.3987500000003</v>
      </c>
      <c r="Y1816" s="4">
        <f t="shared" si="1268"/>
        <v>0</v>
      </c>
    </row>
    <row r="1817" spans="1:56">
      <c r="U1817" s="1"/>
      <c r="W1817" s="335">
        <v>449.31274999999999</v>
      </c>
      <c r="X1817" s="275">
        <v>449.31274999999999</v>
      </c>
      <c r="Y1817" s="4">
        <f t="shared" si="1268"/>
        <v>0</v>
      </c>
    </row>
    <row r="1818" spans="1:56">
      <c r="D1818" s="54"/>
      <c r="U1818" s="1"/>
      <c r="W1818" s="335">
        <v>1454.9064999999978</v>
      </c>
      <c r="X1818" s="275">
        <v>1454.9064999999978</v>
      </c>
      <c r="Y1818" s="4">
        <f t="shared" si="1268"/>
        <v>0</v>
      </c>
    </row>
    <row r="1819" spans="1:56">
      <c r="U1819" s="1"/>
      <c r="W1819" s="335">
        <v>827.94</v>
      </c>
      <c r="X1819" s="275">
        <v>827.94</v>
      </c>
      <c r="Y1819" s="4">
        <f t="shared" si="1268"/>
        <v>0</v>
      </c>
    </row>
    <row r="1820" spans="1:56">
      <c r="U1820" s="1"/>
      <c r="W1820" s="335">
        <v>1387.3600000000001</v>
      </c>
      <c r="X1820" s="275">
        <v>1387.3600000000001</v>
      </c>
      <c r="Y1820" s="4">
        <f t="shared" si="1268"/>
        <v>0</v>
      </c>
    </row>
    <row r="1821" spans="1:56">
      <c r="U1821" s="1"/>
      <c r="W1821" s="335">
        <v>2256.0792500000002</v>
      </c>
      <c r="X1821" s="275">
        <v>2256.0792500000002</v>
      </c>
      <c r="Y1821" s="4">
        <f t="shared" si="1268"/>
        <v>0</v>
      </c>
    </row>
    <row r="1822" spans="1:56">
      <c r="U1822" s="1"/>
      <c r="W1822" s="335">
        <v>2716.9312563649696</v>
      </c>
      <c r="X1822" s="275">
        <v>2716.9312563649696</v>
      </c>
      <c r="Y1822" s="4">
        <f t="shared" si="1268"/>
        <v>0</v>
      </c>
    </row>
    <row r="1823" spans="1:56">
      <c r="U1823" s="1"/>
      <c r="W1823" s="335">
        <v>0</v>
      </c>
      <c r="X1823" s="275">
        <v>0</v>
      </c>
      <c r="Y1823" s="4">
        <f t="shared" si="1268"/>
        <v>0</v>
      </c>
    </row>
    <row r="1824" spans="1:56">
      <c r="W1824" s="275"/>
      <c r="X1824" s="275"/>
    </row>
    <row r="1825" spans="22:24">
      <c r="W1825" s="275"/>
      <c r="X1825" s="275">
        <v>24591.383256364967</v>
      </c>
    </row>
    <row r="1826" spans="22:24">
      <c r="W1826" s="275"/>
      <c r="X1826" s="275"/>
    </row>
    <row r="1827" spans="22:24">
      <c r="W1827" s="275"/>
      <c r="X1827" s="275"/>
    </row>
    <row r="1828" spans="22:24">
      <c r="W1828" s="275"/>
      <c r="X1828" s="275"/>
    </row>
    <row r="1829" spans="22:24">
      <c r="W1829" s="275"/>
      <c r="X1829" s="275"/>
    </row>
    <row r="1830" spans="22:24">
      <c r="W1830" s="275"/>
      <c r="X1830" s="275"/>
    </row>
    <row r="1831" spans="22:24">
      <c r="W1831" s="275"/>
      <c r="X1831" s="275"/>
    </row>
    <row r="1832" spans="22:24">
      <c r="V1832" s="15"/>
      <c r="W1832" s="336"/>
      <c r="X1832" s="276"/>
    </row>
    <row r="1833" spans="22:24">
      <c r="W1833" s="277">
        <f>SUBTOTAL(9,W1813:W1832)</f>
        <v>24591.383256364967</v>
      </c>
      <c r="X1833" s="277">
        <f>SUBTOTAL(9,X1813:X1832)</f>
        <v>49182.766512729933</v>
      </c>
    </row>
  </sheetData>
  <autoFilter ref="A9:BD1069" xr:uid="{70413D76-AE9D-45B7-9CDB-769D06C5C962}"/>
  <sortState xmlns:xlrd2="http://schemas.microsoft.com/office/spreadsheetml/2017/richdata2" ref="B10:C1584">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AZ1911"/>
  <sheetViews>
    <sheetView showGridLines="0" zoomScale="90" zoomScaleNormal="90" workbookViewId="0">
      <pane xSplit="3" ySplit="9" topLeftCell="D1048"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6.33203125" defaultRowHeight="12"/>
  <cols>
    <col min="1" max="1" width="6.33203125" style="216"/>
    <col min="2" max="2" width="13" style="216" customWidth="1"/>
    <col min="3" max="3" width="25.33203125" style="216" customWidth="1"/>
    <col min="4" max="5" width="6.33203125" style="216"/>
    <col min="6" max="6" width="8.1640625" style="216" customWidth="1"/>
    <col min="7" max="10" width="7.6640625" style="216" customWidth="1"/>
    <col min="11" max="11" width="8" style="215" customWidth="1"/>
    <col min="12" max="12" width="6.33203125" style="216"/>
    <col min="13" max="14" width="7.6640625" style="216" customWidth="1"/>
    <col min="15" max="15" width="8.5" style="216" customWidth="1"/>
    <col min="16" max="16" width="9.1640625" style="216" customWidth="1"/>
    <col min="17" max="17" width="7.1640625" style="216" customWidth="1"/>
    <col min="18" max="18" width="7.6640625" style="216" customWidth="1"/>
    <col min="19" max="23" width="6.33203125" style="216" hidden="1" customWidth="1"/>
    <col min="24" max="24" width="6.33203125" style="216"/>
    <col min="25" max="25" width="6.33203125" style="216" customWidth="1"/>
    <col min="26" max="26" width="12.1640625" style="216" customWidth="1"/>
    <col min="27" max="27" width="15.6640625" style="216" customWidth="1"/>
    <col min="28" max="30" width="7.1640625" style="215" customWidth="1"/>
    <col min="31" max="33" width="7.83203125" style="215" customWidth="1"/>
    <col min="34" max="37" width="7.1640625" style="215" customWidth="1"/>
    <col min="38" max="38" width="8.83203125" style="215" customWidth="1"/>
    <col min="39" max="39" width="8.5" style="215" customWidth="1"/>
    <col min="40" max="42" width="7.1640625" style="215" customWidth="1"/>
    <col min="43" max="43" width="8.33203125" style="215" customWidth="1"/>
    <col min="44" max="44" width="3.83203125" customWidth="1"/>
    <col min="45" max="47" width="7.33203125" style="216" customWidth="1"/>
    <col min="48" max="48" width="3.5" style="216" customWidth="1"/>
    <col min="49" max="51" width="10" style="215" customWidth="1"/>
    <col min="52" max="52" width="11.5" style="216" customWidth="1"/>
    <col min="53" max="16384" width="6.33203125" style="216"/>
  </cols>
  <sheetData>
    <row r="1" spans="1:52" s="215" customFormat="1" ht="14.65" customHeight="1">
      <c r="D1" s="236"/>
      <c r="E1" s="236"/>
      <c r="F1" s="236"/>
      <c r="G1" s="236"/>
      <c r="H1" s="236"/>
      <c r="I1" s="359">
        <f>SUM(D10:I1070)</f>
        <v>46000</v>
      </c>
      <c r="J1" s="237"/>
      <c r="K1" s="236"/>
      <c r="L1" s="236"/>
      <c r="M1" s="236"/>
      <c r="N1" s="359">
        <f>SUM(M10:O1070)</f>
        <v>5455</v>
      </c>
      <c r="P1" s="359">
        <f>SUM(P10:P1070)</f>
        <v>27557</v>
      </c>
      <c r="Q1" s="236"/>
      <c r="R1" s="236"/>
      <c r="Y1" s="214" t="s">
        <v>1239</v>
      </c>
      <c r="Z1" s="214"/>
      <c r="AG1" s="357">
        <f>SUM(AB10:AG1070)</f>
        <v>46000</v>
      </c>
      <c r="AL1" s="357">
        <f>SUM(AI10:AL1070)</f>
        <v>5512</v>
      </c>
      <c r="AQ1" s="357">
        <f>SUM(AM10:AQ1070)</f>
        <v>24503</v>
      </c>
      <c r="AW1" s="214"/>
      <c r="AX1" s="214" t="s">
        <v>1225</v>
      </c>
    </row>
    <row r="2" spans="1:52" s="215" customFormat="1" ht="12.4" customHeight="1">
      <c r="I2" s="358"/>
      <c r="N2" s="442"/>
      <c r="O2" s="443"/>
      <c r="P2" s="358"/>
      <c r="AG2" s="358"/>
      <c r="AL2" s="358"/>
      <c r="AQ2" s="358"/>
      <c r="AW2"/>
      <c r="AX2"/>
      <c r="AY2"/>
    </row>
    <row r="3" spans="1:52" ht="15" hidden="1">
      <c r="C3" s="215"/>
      <c r="D3" s="214"/>
      <c r="E3" s="215"/>
      <c r="F3" s="215"/>
      <c r="I3" s="358"/>
      <c r="K3" s="216"/>
      <c r="N3" s="444"/>
      <c r="O3" s="360"/>
      <c r="P3" s="358"/>
      <c r="AG3" s="358"/>
      <c r="AL3" s="358"/>
      <c r="AQ3" s="358"/>
      <c r="AW3"/>
      <c r="AX3"/>
      <c r="AY3"/>
    </row>
    <row r="4" spans="1:52" hidden="1">
      <c r="E4" s="215"/>
      <c r="F4" s="215"/>
      <c r="I4" s="358"/>
      <c r="K4" s="216"/>
      <c r="L4" s="215"/>
      <c r="N4" s="215"/>
      <c r="O4" s="358"/>
      <c r="P4" s="358"/>
      <c r="Q4" s="215"/>
      <c r="R4" s="215"/>
      <c r="S4" s="215"/>
      <c r="T4" s="215"/>
      <c r="U4" s="215"/>
      <c r="V4" s="215"/>
      <c r="W4" s="215"/>
      <c r="X4" s="215"/>
      <c r="AG4" s="358"/>
      <c r="AL4" s="358"/>
      <c r="AQ4" s="358"/>
      <c r="AW4"/>
      <c r="AX4"/>
      <c r="AY4"/>
    </row>
    <row r="5" spans="1:52">
      <c r="C5" s="215"/>
      <c r="D5" s="214"/>
      <c r="E5" s="214"/>
      <c r="F5" s="215"/>
      <c r="G5" s="215"/>
      <c r="I5" s="360"/>
      <c r="K5" s="216"/>
      <c r="O5" s="360"/>
      <c r="P5" s="360"/>
      <c r="R5" s="238"/>
      <c r="AG5" s="358"/>
      <c r="AL5" s="358"/>
      <c r="AQ5" s="358"/>
      <c r="AW5"/>
      <c r="AX5"/>
      <c r="AY5"/>
    </row>
    <row r="6" spans="1:52" s="102" customFormat="1" ht="15">
      <c r="A6" s="104" t="s">
        <v>732</v>
      </c>
      <c r="B6" s="100"/>
      <c r="C6" s="101"/>
      <c r="D6" s="99"/>
      <c r="E6" s="99"/>
      <c r="F6" s="99"/>
      <c r="G6" s="100"/>
      <c r="H6" s="100"/>
      <c r="I6" s="100"/>
      <c r="J6" s="100"/>
      <c r="K6" s="99"/>
      <c r="L6" s="100"/>
      <c r="M6" s="100"/>
      <c r="N6" s="100"/>
      <c r="O6" s="100"/>
      <c r="P6" s="113"/>
      <c r="Q6" s="113"/>
      <c r="R6" s="101"/>
      <c r="S6" s="105"/>
      <c r="T6" s="105"/>
      <c r="U6" s="105"/>
      <c r="V6" s="105"/>
      <c r="W6" s="105"/>
      <c r="X6" s="105"/>
      <c r="Y6" s="433" t="s">
        <v>733</v>
      </c>
      <c r="Z6" s="434"/>
      <c r="AA6" s="434"/>
      <c r="AB6" s="307"/>
      <c r="AC6" s="307"/>
      <c r="AD6" s="307"/>
      <c r="AE6" s="307"/>
      <c r="AF6" s="307"/>
      <c r="AG6" s="309"/>
      <c r="AH6" s="307"/>
      <c r="AI6" s="307"/>
      <c r="AJ6" s="307"/>
      <c r="AK6" s="307"/>
      <c r="AL6" s="307"/>
      <c r="AM6" s="307"/>
      <c r="AN6" s="307"/>
      <c r="AO6" s="307"/>
      <c r="AP6" s="307"/>
      <c r="AQ6" s="308"/>
      <c r="AS6" s="314"/>
      <c r="AT6" s="315"/>
      <c r="AU6" s="316"/>
      <c r="AW6"/>
      <c r="AX6"/>
      <c r="AY6"/>
      <c r="AZ6" s="216"/>
    </row>
    <row r="7" spans="1:52" s="229" customFormat="1">
      <c r="A7" s="217"/>
      <c r="B7" s="217"/>
      <c r="C7" s="217"/>
      <c r="D7" s="240" t="s">
        <v>1136</v>
      </c>
      <c r="E7" s="241"/>
      <c r="F7" s="241"/>
      <c r="G7" s="241"/>
      <c r="H7" s="241"/>
      <c r="I7" s="241"/>
      <c r="J7" s="234" t="s">
        <v>736</v>
      </c>
      <c r="K7" s="242" t="s">
        <v>734</v>
      </c>
      <c r="L7" s="243"/>
      <c r="M7" s="496" t="s">
        <v>1156</v>
      </c>
      <c r="N7" s="230"/>
      <c r="O7" s="231"/>
      <c r="P7" s="354" t="s">
        <v>1138</v>
      </c>
      <c r="Q7" s="234" t="s">
        <v>1189</v>
      </c>
      <c r="R7" s="243" t="s">
        <v>735</v>
      </c>
      <c r="S7" s="239"/>
      <c r="T7" s="239"/>
      <c r="U7" s="239"/>
      <c r="V7" s="239"/>
      <c r="W7" s="239"/>
      <c r="X7" s="239"/>
      <c r="Y7" s="300"/>
      <c r="Z7" s="435"/>
      <c r="AA7" s="436"/>
      <c r="AB7" s="311" t="s">
        <v>1126</v>
      </c>
      <c r="AC7" s="311"/>
      <c r="AD7" s="311"/>
      <c r="AE7" s="311"/>
      <c r="AF7" s="311"/>
      <c r="AG7" s="312"/>
      <c r="AH7" s="313" t="s">
        <v>736</v>
      </c>
      <c r="AI7" s="310" t="s">
        <v>1137</v>
      </c>
      <c r="AJ7" s="311"/>
      <c r="AK7" s="311"/>
      <c r="AL7" s="312"/>
      <c r="AM7" s="310" t="s">
        <v>1138</v>
      </c>
      <c r="AN7" s="311"/>
      <c r="AO7" s="311"/>
      <c r="AP7" s="311"/>
      <c r="AQ7" s="312"/>
      <c r="AS7" s="317" t="s">
        <v>698</v>
      </c>
      <c r="AT7" s="318" t="s">
        <v>1080</v>
      </c>
      <c r="AU7" s="319" t="s">
        <v>1189</v>
      </c>
      <c r="AW7" s="314" t="s">
        <v>1219</v>
      </c>
      <c r="AX7" s="315" t="s">
        <v>1220</v>
      </c>
      <c r="AY7" s="315" t="s">
        <v>1221</v>
      </c>
      <c r="AZ7" s="498" t="s">
        <v>1222</v>
      </c>
    </row>
    <row r="8" spans="1:52" s="229" customFormat="1">
      <c r="A8" s="218" t="s">
        <v>235</v>
      </c>
      <c r="B8" s="218" t="s">
        <v>707</v>
      </c>
      <c r="C8" s="218" t="s">
        <v>737</v>
      </c>
      <c r="D8" s="219" t="s">
        <v>738</v>
      </c>
      <c r="E8" s="220" t="s">
        <v>739</v>
      </c>
      <c r="F8" s="220" t="s">
        <v>747</v>
      </c>
      <c r="G8" s="220" t="s">
        <v>741</v>
      </c>
      <c r="H8" s="220" t="s">
        <v>742</v>
      </c>
      <c r="I8" s="220" t="s">
        <v>743</v>
      </c>
      <c r="J8" s="235" t="s">
        <v>1139</v>
      </c>
      <c r="K8" s="219" t="s">
        <v>744</v>
      </c>
      <c r="L8" s="221" t="s">
        <v>745</v>
      </c>
      <c r="M8" s="219" t="s">
        <v>1153</v>
      </c>
      <c r="N8" s="232" t="s">
        <v>742</v>
      </c>
      <c r="O8" s="233" t="s">
        <v>743</v>
      </c>
      <c r="P8" s="250" t="s">
        <v>1140</v>
      </c>
      <c r="Q8" s="489" t="s">
        <v>1188</v>
      </c>
      <c r="R8" s="221" t="s">
        <v>746</v>
      </c>
      <c r="S8" s="239"/>
      <c r="T8" s="239"/>
      <c r="U8" s="239"/>
      <c r="V8" s="239"/>
      <c r="W8" s="239"/>
      <c r="X8" s="239"/>
      <c r="Y8" s="301" t="s">
        <v>196</v>
      </c>
      <c r="Z8" s="437" t="s">
        <v>707</v>
      </c>
      <c r="AA8" s="306" t="s">
        <v>737</v>
      </c>
      <c r="AB8" s="303" t="s">
        <v>738</v>
      </c>
      <c r="AC8" s="303" t="s">
        <v>739</v>
      </c>
      <c r="AD8" s="303" t="s">
        <v>740</v>
      </c>
      <c r="AE8" s="303" t="s">
        <v>741</v>
      </c>
      <c r="AF8" s="303" t="s">
        <v>742</v>
      </c>
      <c r="AG8" s="304" t="s">
        <v>743</v>
      </c>
      <c r="AH8" s="305" t="s">
        <v>1139</v>
      </c>
      <c r="AI8" s="302" t="s">
        <v>738</v>
      </c>
      <c r="AJ8" s="303" t="s">
        <v>1158</v>
      </c>
      <c r="AK8" s="303" t="s">
        <v>742</v>
      </c>
      <c r="AL8" s="304" t="s">
        <v>743</v>
      </c>
      <c r="AM8" s="301" t="s">
        <v>1190</v>
      </c>
      <c r="AN8" s="437" t="s">
        <v>738</v>
      </c>
      <c r="AO8" s="437" t="s">
        <v>739</v>
      </c>
      <c r="AP8" s="437" t="s">
        <v>747</v>
      </c>
      <c r="AQ8" s="306" t="s">
        <v>1191</v>
      </c>
      <c r="AS8" s="320" t="s">
        <v>235</v>
      </c>
      <c r="AT8" s="321" t="s">
        <v>235</v>
      </c>
      <c r="AU8" s="322" t="s">
        <v>1188</v>
      </c>
      <c r="AV8" s="229" t="s">
        <v>193</v>
      </c>
      <c r="AW8" s="499" t="s">
        <v>1138</v>
      </c>
      <c r="AX8" s="500" t="s">
        <v>1138</v>
      </c>
      <c r="AY8" s="500" t="s">
        <v>1188</v>
      </c>
      <c r="AZ8" s="501" t="s">
        <v>1223</v>
      </c>
    </row>
    <row r="9" spans="1:52" s="229" customFormat="1">
      <c r="B9" s="222"/>
      <c r="C9" s="222"/>
      <c r="D9" s="223"/>
      <c r="E9" s="224"/>
      <c r="F9" s="224"/>
      <c r="G9" s="224"/>
      <c r="H9" s="224"/>
      <c r="I9" s="224"/>
      <c r="J9" s="224"/>
      <c r="K9" s="224"/>
      <c r="L9" s="224"/>
      <c r="M9" s="224"/>
      <c r="N9" s="224"/>
      <c r="O9" s="224"/>
      <c r="P9" s="224"/>
      <c r="Q9" s="224" t="s">
        <v>1196</v>
      </c>
      <c r="R9" s="224"/>
      <c r="Y9" s="222"/>
      <c r="Z9" s="222"/>
      <c r="AB9" s="215"/>
      <c r="AC9" s="215"/>
      <c r="AD9" s="215"/>
      <c r="AE9" s="215"/>
      <c r="AF9" s="215"/>
      <c r="AG9" s="215"/>
      <c r="AH9" s="215"/>
      <c r="AQ9" s="215"/>
      <c r="AV9" s="229" t="s">
        <v>193</v>
      </c>
      <c r="AW9" s="215"/>
      <c r="AX9" s="215"/>
      <c r="AY9" s="215"/>
      <c r="AZ9" s="215"/>
    </row>
    <row r="10" spans="1:52">
      <c r="A10" s="215">
        <v>409</v>
      </c>
      <c r="B10" s="215">
        <v>409201003</v>
      </c>
      <c r="C10" s="216" t="s">
        <v>622</v>
      </c>
      <c r="D10" s="225">
        <f>ROUND(AB10,0)</f>
        <v>0</v>
      </c>
      <c r="E10" s="225">
        <f t="shared" ref="E10:J10" si="0">ROUND(AC10,0)</f>
        <v>0</v>
      </c>
      <c r="F10" s="225">
        <f t="shared" si="0"/>
        <v>0</v>
      </c>
      <c r="G10" s="225">
        <f t="shared" si="0"/>
        <v>1</v>
      </c>
      <c r="H10" s="225">
        <f t="shared" si="0"/>
        <v>1</v>
      </c>
      <c r="I10" s="225">
        <f t="shared" si="0"/>
        <v>0</v>
      </c>
      <c r="J10" s="225">
        <f t="shared" si="0"/>
        <v>0</v>
      </c>
      <c r="K10" s="356">
        <f>ROUND(0.0383*(SUM(AD10:AG10)+(AC10*0.5))+0.0483*AH10,4)</f>
        <v>7.6600000000000001E-2</v>
      </c>
      <c r="L10" s="225"/>
      <c r="M10" s="225">
        <f>ROUND(AJ10+(AI10*0.5),0)</f>
        <v>0</v>
      </c>
      <c r="N10" s="225">
        <f>ROUND(AK10,0)</f>
        <v>0</v>
      </c>
      <c r="O10" s="225">
        <f>ROUND(AL10,0)</f>
        <v>0</v>
      </c>
      <c r="P10" s="225">
        <f>ROUND(R10*AZ10,0)</f>
        <v>0</v>
      </c>
      <c r="Q10" s="225">
        <f>AU10</f>
        <v>6</v>
      </c>
      <c r="R10" s="225">
        <f>SUM(F10:I10)+ROUND(D10*0.5,0)+ROUND(J10*0.5,0)</f>
        <v>2</v>
      </c>
      <c r="S10" s="228"/>
      <c r="T10" s="228"/>
      <c r="U10" s="228"/>
      <c r="V10" s="228"/>
      <c r="W10" s="529"/>
      <c r="X10" s="228"/>
      <c r="Y10" s="55">
        <v>409</v>
      </c>
      <c r="Z10" s="55">
        <v>409201003</v>
      </c>
      <c r="AA10" s="244" t="s">
        <v>622</v>
      </c>
      <c r="AB10" s="55">
        <v>0</v>
      </c>
      <c r="AC10" s="55">
        <v>0</v>
      </c>
      <c r="AD10" s="55">
        <v>0</v>
      </c>
      <c r="AE10" s="55">
        <v>1</v>
      </c>
      <c r="AF10" s="55">
        <v>1</v>
      </c>
      <c r="AG10" s="55">
        <v>0</v>
      </c>
      <c r="AH10" s="55">
        <v>0</v>
      </c>
      <c r="AI10" s="215">
        <v>0</v>
      </c>
      <c r="AJ10" s="215">
        <v>0</v>
      </c>
      <c r="AK10" s="215">
        <v>0</v>
      </c>
      <c r="AL10" s="215">
        <v>0</v>
      </c>
      <c r="AM10" s="215">
        <v>0</v>
      </c>
      <c r="AN10" s="215">
        <v>0</v>
      </c>
      <c r="AO10" s="215">
        <v>0</v>
      </c>
      <c r="AP10" s="215">
        <v>0</v>
      </c>
      <c r="AQ10" s="55">
        <v>0</v>
      </c>
      <c r="AS10" s="55">
        <v>201</v>
      </c>
      <c r="AT10" s="55">
        <v>3</v>
      </c>
      <c r="AU10" s="55">
        <v>6</v>
      </c>
      <c r="AW10" s="55">
        <f>AM10+AP10+AQ10+ROUND(AN10*0.5,0)</f>
        <v>0</v>
      </c>
      <c r="AX10" s="55">
        <v>0</v>
      </c>
      <c r="AY10" s="55">
        <v>3</v>
      </c>
      <c r="AZ10" s="502">
        <v>0</v>
      </c>
    </row>
    <row r="11" spans="1:52">
      <c r="A11" s="215">
        <v>409</v>
      </c>
      <c r="B11" s="215">
        <v>409201072</v>
      </c>
      <c r="C11" s="216" t="s">
        <v>622</v>
      </c>
      <c r="D11" s="225">
        <f t="shared" ref="D11:D74" si="1">ROUND(AB11,0)</f>
        <v>0</v>
      </c>
      <c r="E11" s="225">
        <f t="shared" ref="E11:E74" si="2">ROUND(AC11,0)</f>
        <v>0</v>
      </c>
      <c r="F11" s="225">
        <f t="shared" ref="F11:F74" si="3">ROUND(AD11,0)</f>
        <v>0</v>
      </c>
      <c r="G11" s="225">
        <f t="shared" ref="G11:G74" si="4">ROUND(AE11,0)</f>
        <v>1</v>
      </c>
      <c r="H11" s="225">
        <f t="shared" ref="H11:H74" si="5">ROUND(AF11,0)</f>
        <v>0</v>
      </c>
      <c r="I11" s="225">
        <f t="shared" ref="I11:I74" si="6">ROUND(AG11,0)</f>
        <v>0</v>
      </c>
      <c r="J11" s="225">
        <f t="shared" ref="J11:J74" si="7">ROUND(AH11,0)</f>
        <v>0</v>
      </c>
      <c r="K11" s="356">
        <f t="shared" ref="K11:K74" si="8">ROUND(0.0383*(SUM(AD11:AG11)+(AC11*0.5))+0.0483*AH11,4)</f>
        <v>3.8300000000000001E-2</v>
      </c>
      <c r="L11" s="225"/>
      <c r="M11" s="225">
        <f t="shared" ref="M11:M74" si="9">ROUND(AJ11+(AI11*0.5),0)</f>
        <v>0</v>
      </c>
      <c r="N11" s="225">
        <f t="shared" ref="N11:N74" si="10">ROUND(AK11,0)</f>
        <v>0</v>
      </c>
      <c r="O11" s="225">
        <f t="shared" ref="O11:O74" si="11">ROUND(AL11,0)</f>
        <v>0</v>
      </c>
      <c r="P11" s="225">
        <f t="shared" ref="P11:P74" si="12">ROUND(R11*AZ11,0)</f>
        <v>1</v>
      </c>
      <c r="Q11" s="225">
        <f t="shared" ref="Q11:Q74" si="13">AU11</f>
        <v>5</v>
      </c>
      <c r="R11" s="225">
        <f t="shared" ref="R11:R74" si="14">SUM(F11:I11)+ROUND(D11*0.5,0)+ROUND(J11*0.5,0)</f>
        <v>1</v>
      </c>
      <c r="S11" s="228"/>
      <c r="T11" s="228"/>
      <c r="U11" s="228"/>
      <c r="V11" s="228"/>
      <c r="W11" s="529"/>
      <c r="X11" s="228"/>
      <c r="Y11" s="55">
        <v>409</v>
      </c>
      <c r="Z11" s="55">
        <v>409201072</v>
      </c>
      <c r="AA11" s="244" t="s">
        <v>622</v>
      </c>
      <c r="AB11" s="55">
        <v>0</v>
      </c>
      <c r="AC11" s="55">
        <v>0</v>
      </c>
      <c r="AD11" s="55">
        <v>0</v>
      </c>
      <c r="AE11" s="55">
        <v>1</v>
      </c>
      <c r="AF11" s="55">
        <v>0</v>
      </c>
      <c r="AG11" s="55">
        <v>0</v>
      </c>
      <c r="AH11" s="55">
        <v>0</v>
      </c>
      <c r="AI11" s="215">
        <v>0</v>
      </c>
      <c r="AJ11" s="215">
        <v>0</v>
      </c>
      <c r="AK11" s="215">
        <v>0</v>
      </c>
      <c r="AL11" s="215">
        <v>0</v>
      </c>
      <c r="AM11" s="215">
        <v>1</v>
      </c>
      <c r="AN11" s="215">
        <v>0</v>
      </c>
      <c r="AO11" s="215">
        <v>0</v>
      </c>
      <c r="AP11" s="215">
        <v>0</v>
      </c>
      <c r="AQ11" s="55">
        <v>0</v>
      </c>
      <c r="AR11" s="216"/>
      <c r="AS11" s="55">
        <v>201</v>
      </c>
      <c r="AT11" s="55">
        <v>72</v>
      </c>
      <c r="AU11" s="55">
        <v>5</v>
      </c>
      <c r="AW11" s="55">
        <f t="shared" ref="AW11:AW74" si="15">AM11+AP11+AQ11+ROUND(AN11*0.5,0)</f>
        <v>1</v>
      </c>
      <c r="AX11" s="55">
        <v>0</v>
      </c>
      <c r="AY11" s="55">
        <v>3</v>
      </c>
      <c r="AZ11" s="502">
        <v>1</v>
      </c>
    </row>
    <row r="12" spans="1:52">
      <c r="A12" s="215">
        <v>409</v>
      </c>
      <c r="B12" s="215">
        <v>409201094</v>
      </c>
      <c r="C12" s="216" t="s">
        <v>622</v>
      </c>
      <c r="D12" s="225">
        <f t="shared" si="1"/>
        <v>0</v>
      </c>
      <c r="E12" s="225">
        <f t="shared" si="2"/>
        <v>0</v>
      </c>
      <c r="F12" s="225">
        <f t="shared" si="3"/>
        <v>0</v>
      </c>
      <c r="G12" s="225">
        <f t="shared" si="4"/>
        <v>2</v>
      </c>
      <c r="H12" s="225">
        <f t="shared" si="5"/>
        <v>1</v>
      </c>
      <c r="I12" s="225">
        <f t="shared" si="6"/>
        <v>0</v>
      </c>
      <c r="J12" s="225">
        <f t="shared" si="7"/>
        <v>0</v>
      </c>
      <c r="K12" s="356">
        <f t="shared" si="8"/>
        <v>0.1149</v>
      </c>
      <c r="L12" s="225"/>
      <c r="M12" s="225">
        <f t="shared" si="9"/>
        <v>0</v>
      </c>
      <c r="N12" s="225">
        <f t="shared" si="10"/>
        <v>0</v>
      </c>
      <c r="O12" s="225">
        <f t="shared" si="11"/>
        <v>0</v>
      </c>
      <c r="P12" s="225">
        <f t="shared" si="12"/>
        <v>3</v>
      </c>
      <c r="Q12" s="225">
        <f t="shared" si="13"/>
        <v>6</v>
      </c>
      <c r="R12" s="225">
        <f t="shared" si="14"/>
        <v>3</v>
      </c>
      <c r="S12" s="228"/>
      <c r="T12" s="228"/>
      <c r="U12" s="228"/>
      <c r="V12" s="228"/>
      <c r="W12" s="529"/>
      <c r="X12" s="228"/>
      <c r="Y12" s="55">
        <v>409</v>
      </c>
      <c r="Z12" s="55">
        <v>409201094</v>
      </c>
      <c r="AA12" s="244" t="s">
        <v>622</v>
      </c>
      <c r="AB12" s="55">
        <v>0</v>
      </c>
      <c r="AC12" s="55">
        <v>0</v>
      </c>
      <c r="AD12" s="55">
        <v>0</v>
      </c>
      <c r="AE12" s="55">
        <v>2</v>
      </c>
      <c r="AF12" s="55">
        <v>1</v>
      </c>
      <c r="AG12" s="55">
        <v>0</v>
      </c>
      <c r="AH12" s="55">
        <v>0</v>
      </c>
      <c r="AI12" s="215">
        <v>0</v>
      </c>
      <c r="AJ12" s="215">
        <v>0</v>
      </c>
      <c r="AK12" s="215">
        <v>0</v>
      </c>
      <c r="AL12" s="215">
        <v>0</v>
      </c>
      <c r="AM12" s="215">
        <v>0</v>
      </c>
      <c r="AN12" s="215">
        <v>0</v>
      </c>
      <c r="AO12" s="215">
        <v>0</v>
      </c>
      <c r="AP12" s="215">
        <v>0</v>
      </c>
      <c r="AQ12" s="55">
        <v>0</v>
      </c>
      <c r="AR12" s="216"/>
      <c r="AS12" s="55">
        <v>201</v>
      </c>
      <c r="AT12" s="55">
        <v>94</v>
      </c>
      <c r="AU12" s="55">
        <v>6</v>
      </c>
      <c r="AW12" s="55">
        <f t="shared" si="15"/>
        <v>0</v>
      </c>
      <c r="AX12" s="55">
        <v>3</v>
      </c>
      <c r="AY12" s="55">
        <v>1</v>
      </c>
      <c r="AZ12" s="502">
        <v>1</v>
      </c>
    </row>
    <row r="13" spans="1:52">
      <c r="A13" s="215">
        <v>409</v>
      </c>
      <c r="B13" s="215">
        <v>409201201</v>
      </c>
      <c r="C13" s="216" t="s">
        <v>622</v>
      </c>
      <c r="D13" s="225">
        <f t="shared" si="1"/>
        <v>0</v>
      </c>
      <c r="E13" s="225">
        <f t="shared" si="2"/>
        <v>0</v>
      </c>
      <c r="F13" s="225">
        <f t="shared" si="3"/>
        <v>100</v>
      </c>
      <c r="G13" s="225">
        <f t="shared" si="4"/>
        <v>403</v>
      </c>
      <c r="H13" s="225">
        <f t="shared" si="5"/>
        <v>285</v>
      </c>
      <c r="I13" s="225">
        <f t="shared" si="6"/>
        <v>0</v>
      </c>
      <c r="J13" s="225">
        <f t="shared" si="7"/>
        <v>0</v>
      </c>
      <c r="K13" s="356">
        <f t="shared" si="8"/>
        <v>30.180399999999999</v>
      </c>
      <c r="L13" s="225"/>
      <c r="M13" s="225">
        <f t="shared" si="9"/>
        <v>209</v>
      </c>
      <c r="N13" s="225">
        <f t="shared" si="10"/>
        <v>39</v>
      </c>
      <c r="O13" s="225">
        <f t="shared" si="11"/>
        <v>0</v>
      </c>
      <c r="P13" s="225">
        <f t="shared" si="12"/>
        <v>622</v>
      </c>
      <c r="Q13" s="225">
        <f t="shared" si="13"/>
        <v>11</v>
      </c>
      <c r="R13" s="225">
        <f t="shared" si="14"/>
        <v>788</v>
      </c>
      <c r="S13" s="228"/>
      <c r="T13" s="228"/>
      <c r="U13" s="228"/>
      <c r="V13" s="228"/>
      <c r="W13" s="529"/>
      <c r="X13" s="228"/>
      <c r="Y13" s="55">
        <v>409</v>
      </c>
      <c r="Z13" s="55">
        <v>409201201</v>
      </c>
      <c r="AA13" s="244" t="s">
        <v>622</v>
      </c>
      <c r="AB13" s="55">
        <v>0</v>
      </c>
      <c r="AC13" s="55">
        <v>0</v>
      </c>
      <c r="AD13" s="55">
        <v>100</v>
      </c>
      <c r="AE13" s="55">
        <v>403</v>
      </c>
      <c r="AF13" s="55">
        <v>285</v>
      </c>
      <c r="AG13" s="55">
        <v>0</v>
      </c>
      <c r="AH13" s="55">
        <v>0</v>
      </c>
      <c r="AI13" s="215">
        <v>0</v>
      </c>
      <c r="AJ13" s="215">
        <v>209</v>
      </c>
      <c r="AK13" s="215">
        <v>39</v>
      </c>
      <c r="AL13" s="215">
        <v>0</v>
      </c>
      <c r="AM13" s="215">
        <v>490</v>
      </c>
      <c r="AN13" s="215">
        <v>0</v>
      </c>
      <c r="AO13" s="215">
        <v>0</v>
      </c>
      <c r="AP13" s="215">
        <v>73</v>
      </c>
      <c r="AQ13" s="55">
        <v>0</v>
      </c>
      <c r="AR13" s="216"/>
      <c r="AS13" s="55">
        <v>201</v>
      </c>
      <c r="AT13" s="55">
        <v>201</v>
      </c>
      <c r="AU13" s="55">
        <v>11</v>
      </c>
      <c r="AW13" s="55">
        <f t="shared" si="15"/>
        <v>563</v>
      </c>
      <c r="AX13" s="55">
        <v>59</v>
      </c>
      <c r="AY13" s="55">
        <v>1</v>
      </c>
      <c r="AZ13" s="502">
        <v>0.78990000000000005</v>
      </c>
    </row>
    <row r="14" spans="1:52">
      <c r="A14" s="215">
        <v>409</v>
      </c>
      <c r="B14" s="215">
        <v>409201293</v>
      </c>
      <c r="C14" s="216" t="s">
        <v>622</v>
      </c>
      <c r="D14" s="225">
        <f t="shared" si="1"/>
        <v>0</v>
      </c>
      <c r="E14" s="225">
        <f t="shared" si="2"/>
        <v>0</v>
      </c>
      <c r="F14" s="225">
        <f t="shared" si="3"/>
        <v>0</v>
      </c>
      <c r="G14" s="225">
        <f t="shared" si="4"/>
        <v>1</v>
      </c>
      <c r="H14" s="225">
        <f t="shared" si="5"/>
        <v>0</v>
      </c>
      <c r="I14" s="225">
        <f t="shared" si="6"/>
        <v>0</v>
      </c>
      <c r="J14" s="225">
        <f t="shared" si="7"/>
        <v>0</v>
      </c>
      <c r="K14" s="356">
        <f t="shared" si="8"/>
        <v>3.8300000000000001E-2</v>
      </c>
      <c r="L14" s="225"/>
      <c r="M14" s="225">
        <f t="shared" si="9"/>
        <v>0</v>
      </c>
      <c r="N14" s="225">
        <f t="shared" si="10"/>
        <v>0</v>
      </c>
      <c r="O14" s="225">
        <f t="shared" si="11"/>
        <v>0</v>
      </c>
      <c r="P14" s="225">
        <f t="shared" si="12"/>
        <v>1</v>
      </c>
      <c r="Q14" s="225">
        <f t="shared" si="13"/>
        <v>10</v>
      </c>
      <c r="R14" s="225">
        <f t="shared" si="14"/>
        <v>1</v>
      </c>
      <c r="S14" s="228"/>
      <c r="T14" s="228"/>
      <c r="U14" s="228"/>
      <c r="V14" s="228"/>
      <c r="W14" s="529"/>
      <c r="X14" s="228"/>
      <c r="Y14" s="55">
        <v>409</v>
      </c>
      <c r="Z14" s="55">
        <v>409201293</v>
      </c>
      <c r="AA14" s="244" t="s">
        <v>622</v>
      </c>
      <c r="AB14" s="55">
        <v>0</v>
      </c>
      <c r="AC14" s="55">
        <v>0</v>
      </c>
      <c r="AD14" s="55">
        <v>0</v>
      </c>
      <c r="AE14" s="55">
        <v>1</v>
      </c>
      <c r="AF14" s="55">
        <v>0</v>
      </c>
      <c r="AG14" s="55">
        <v>0</v>
      </c>
      <c r="AH14" s="55">
        <v>0</v>
      </c>
      <c r="AI14" s="215">
        <v>0</v>
      </c>
      <c r="AJ14" s="215">
        <v>0</v>
      </c>
      <c r="AK14" s="215">
        <v>0</v>
      </c>
      <c r="AL14" s="215">
        <v>0</v>
      </c>
      <c r="AM14" s="215">
        <v>0</v>
      </c>
      <c r="AN14" s="215">
        <v>0</v>
      </c>
      <c r="AO14" s="215">
        <v>0</v>
      </c>
      <c r="AP14" s="215">
        <v>0</v>
      </c>
      <c r="AQ14" s="55">
        <v>0</v>
      </c>
      <c r="AR14" s="216"/>
      <c r="AS14" s="55">
        <v>201</v>
      </c>
      <c r="AT14" s="55">
        <v>293</v>
      </c>
      <c r="AU14" s="55">
        <v>10</v>
      </c>
      <c r="AW14" s="55">
        <f t="shared" si="15"/>
        <v>0</v>
      </c>
      <c r="AX14" s="55">
        <v>1</v>
      </c>
      <c r="AY14" s="55">
        <v>2</v>
      </c>
      <c r="AZ14" s="502">
        <v>0.52910000000000001</v>
      </c>
    </row>
    <row r="15" spans="1:52">
      <c r="A15" s="215">
        <v>409</v>
      </c>
      <c r="B15" s="215">
        <v>409201331</v>
      </c>
      <c r="C15" s="216" t="s">
        <v>622</v>
      </c>
      <c r="D15" s="225">
        <f t="shared" si="1"/>
        <v>0</v>
      </c>
      <c r="E15" s="225">
        <f t="shared" si="2"/>
        <v>0</v>
      </c>
      <c r="F15" s="225">
        <f t="shared" si="3"/>
        <v>0</v>
      </c>
      <c r="G15" s="225">
        <f t="shared" si="4"/>
        <v>1</v>
      </c>
      <c r="H15" s="225">
        <f t="shared" si="5"/>
        <v>1</v>
      </c>
      <c r="I15" s="225">
        <f t="shared" si="6"/>
        <v>0</v>
      </c>
      <c r="J15" s="225">
        <f t="shared" si="7"/>
        <v>0</v>
      </c>
      <c r="K15" s="356">
        <f t="shared" si="8"/>
        <v>7.6600000000000001E-2</v>
      </c>
      <c r="L15" s="225"/>
      <c r="M15" s="225">
        <f t="shared" si="9"/>
        <v>0</v>
      </c>
      <c r="N15" s="225">
        <f t="shared" si="10"/>
        <v>0</v>
      </c>
      <c r="O15" s="225">
        <f t="shared" si="11"/>
        <v>0</v>
      </c>
      <c r="P15" s="225">
        <f t="shared" si="12"/>
        <v>0</v>
      </c>
      <c r="Q15" s="225">
        <f t="shared" si="13"/>
        <v>6</v>
      </c>
      <c r="R15" s="225">
        <f t="shared" si="14"/>
        <v>2</v>
      </c>
      <c r="S15" s="228"/>
      <c r="T15" s="228"/>
      <c r="U15" s="228"/>
      <c r="V15" s="228"/>
      <c r="W15" s="529"/>
      <c r="X15" s="228"/>
      <c r="Y15" s="55">
        <v>409</v>
      </c>
      <c r="Z15" s="55">
        <v>409201331</v>
      </c>
      <c r="AA15" s="244" t="s">
        <v>622</v>
      </c>
      <c r="AB15" s="55">
        <v>0</v>
      </c>
      <c r="AC15" s="55">
        <v>0</v>
      </c>
      <c r="AD15" s="55">
        <v>0</v>
      </c>
      <c r="AE15" s="55">
        <v>1</v>
      </c>
      <c r="AF15" s="55">
        <v>1</v>
      </c>
      <c r="AG15" s="55">
        <v>0</v>
      </c>
      <c r="AH15" s="55">
        <v>0</v>
      </c>
      <c r="AI15" s="215">
        <v>0</v>
      </c>
      <c r="AJ15" s="215">
        <v>0</v>
      </c>
      <c r="AK15" s="215">
        <v>0</v>
      </c>
      <c r="AL15" s="215">
        <v>0</v>
      </c>
      <c r="AM15" s="215">
        <v>0</v>
      </c>
      <c r="AN15" s="215">
        <v>0</v>
      </c>
      <c r="AO15" s="215">
        <v>0</v>
      </c>
      <c r="AP15" s="215">
        <v>0</v>
      </c>
      <c r="AQ15" s="55">
        <v>0</v>
      </c>
      <c r="AR15" s="216"/>
      <c r="AS15" s="55">
        <v>201</v>
      </c>
      <c r="AT15" s="55">
        <v>331</v>
      </c>
      <c r="AU15" s="55">
        <v>6</v>
      </c>
      <c r="AW15" s="55">
        <f t="shared" si="15"/>
        <v>0</v>
      </c>
      <c r="AX15" s="55">
        <v>0</v>
      </c>
      <c r="AY15" s="55">
        <v>3</v>
      </c>
      <c r="AZ15" s="502">
        <v>0</v>
      </c>
    </row>
    <row r="16" spans="1:52">
      <c r="A16" s="215">
        <v>410</v>
      </c>
      <c r="B16" s="215">
        <v>410035031</v>
      </c>
      <c r="C16" s="216" t="s">
        <v>241</v>
      </c>
      <c r="D16" s="225">
        <f t="shared" si="1"/>
        <v>0</v>
      </c>
      <c r="E16" s="225">
        <f t="shared" si="2"/>
        <v>0</v>
      </c>
      <c r="F16" s="225">
        <f t="shared" si="3"/>
        <v>0</v>
      </c>
      <c r="G16" s="225">
        <f t="shared" si="4"/>
        <v>0</v>
      </c>
      <c r="H16" s="225">
        <f t="shared" si="5"/>
        <v>0</v>
      </c>
      <c r="I16" s="225">
        <f t="shared" si="6"/>
        <v>1</v>
      </c>
      <c r="J16" s="225">
        <f t="shared" si="7"/>
        <v>0</v>
      </c>
      <c r="K16" s="356">
        <f t="shared" si="8"/>
        <v>3.8300000000000001E-2</v>
      </c>
      <c r="L16" s="225"/>
      <c r="M16" s="225">
        <f t="shared" si="9"/>
        <v>0</v>
      </c>
      <c r="N16" s="225">
        <f t="shared" si="10"/>
        <v>0</v>
      </c>
      <c r="O16" s="225">
        <f t="shared" si="11"/>
        <v>0</v>
      </c>
      <c r="P16" s="225">
        <f t="shared" si="12"/>
        <v>0</v>
      </c>
      <c r="Q16" s="225">
        <f t="shared" si="13"/>
        <v>4</v>
      </c>
      <c r="R16" s="225">
        <f t="shared" si="14"/>
        <v>1</v>
      </c>
      <c r="S16" s="228"/>
      <c r="T16" s="228"/>
      <c r="U16" s="228"/>
      <c r="V16" s="228"/>
      <c r="W16" s="529"/>
      <c r="X16" s="228"/>
      <c r="Y16" s="55">
        <v>410</v>
      </c>
      <c r="Z16" s="55">
        <v>410035031</v>
      </c>
      <c r="AA16" s="244" t="s">
        <v>241</v>
      </c>
      <c r="AB16" s="55">
        <v>0</v>
      </c>
      <c r="AC16" s="55">
        <v>0</v>
      </c>
      <c r="AD16" s="55">
        <v>0</v>
      </c>
      <c r="AE16" s="55">
        <v>0</v>
      </c>
      <c r="AF16" s="55">
        <v>0</v>
      </c>
      <c r="AG16" s="55">
        <v>1</v>
      </c>
      <c r="AH16" s="55">
        <v>0</v>
      </c>
      <c r="AI16" s="215">
        <v>0</v>
      </c>
      <c r="AJ16" s="215">
        <v>0</v>
      </c>
      <c r="AK16" s="215">
        <v>0</v>
      </c>
      <c r="AL16" s="215">
        <v>0</v>
      </c>
      <c r="AM16" s="215">
        <v>0</v>
      </c>
      <c r="AN16" s="215">
        <v>0</v>
      </c>
      <c r="AO16" s="215">
        <v>0</v>
      </c>
      <c r="AP16" s="215">
        <v>0</v>
      </c>
      <c r="AQ16" s="55">
        <v>0</v>
      </c>
      <c r="AR16" s="216"/>
      <c r="AS16" s="55">
        <v>35</v>
      </c>
      <c r="AT16" s="55">
        <v>31</v>
      </c>
      <c r="AU16" s="55">
        <v>4</v>
      </c>
      <c r="AW16" s="55">
        <f t="shared" si="15"/>
        <v>0</v>
      </c>
      <c r="AX16" s="55">
        <v>0</v>
      </c>
      <c r="AY16" s="55">
        <v>3</v>
      </c>
      <c r="AZ16" s="502">
        <v>0</v>
      </c>
    </row>
    <row r="17" spans="1:52">
      <c r="A17" s="215">
        <v>410</v>
      </c>
      <c r="B17" s="215">
        <v>410035035</v>
      </c>
      <c r="C17" s="216" t="s">
        <v>241</v>
      </c>
      <c r="D17" s="225">
        <f t="shared" si="1"/>
        <v>0</v>
      </c>
      <c r="E17" s="225">
        <f t="shared" si="2"/>
        <v>0</v>
      </c>
      <c r="F17" s="225">
        <f t="shared" si="3"/>
        <v>0</v>
      </c>
      <c r="G17" s="225">
        <f t="shared" si="4"/>
        <v>86</v>
      </c>
      <c r="H17" s="225">
        <f t="shared" si="5"/>
        <v>245</v>
      </c>
      <c r="I17" s="225">
        <f t="shared" si="6"/>
        <v>315</v>
      </c>
      <c r="J17" s="225">
        <f t="shared" si="7"/>
        <v>0</v>
      </c>
      <c r="K17" s="356">
        <f t="shared" si="8"/>
        <v>24.741800000000001</v>
      </c>
      <c r="L17" s="225"/>
      <c r="M17" s="225">
        <f t="shared" si="9"/>
        <v>14</v>
      </c>
      <c r="N17" s="225">
        <f t="shared" si="10"/>
        <v>19</v>
      </c>
      <c r="O17" s="225">
        <f t="shared" si="11"/>
        <v>29</v>
      </c>
      <c r="P17" s="225">
        <f t="shared" si="12"/>
        <v>510</v>
      </c>
      <c r="Q17" s="225">
        <f t="shared" si="13"/>
        <v>11</v>
      </c>
      <c r="R17" s="225">
        <f t="shared" si="14"/>
        <v>646</v>
      </c>
      <c r="S17" s="228"/>
      <c r="T17" s="228"/>
      <c r="U17" s="228"/>
      <c r="V17" s="228"/>
      <c r="W17" s="529"/>
      <c r="X17" s="228"/>
      <c r="Y17" s="55">
        <v>410</v>
      </c>
      <c r="Z17" s="55">
        <v>410035035</v>
      </c>
      <c r="AA17" s="244" t="s">
        <v>241</v>
      </c>
      <c r="AB17" s="55">
        <v>0</v>
      </c>
      <c r="AC17" s="55">
        <v>0</v>
      </c>
      <c r="AD17" s="55">
        <v>0</v>
      </c>
      <c r="AE17" s="55">
        <v>86</v>
      </c>
      <c r="AF17" s="55">
        <v>245</v>
      </c>
      <c r="AG17" s="55">
        <v>315</v>
      </c>
      <c r="AH17" s="55">
        <v>0</v>
      </c>
      <c r="AI17" s="215">
        <v>0</v>
      </c>
      <c r="AJ17" s="215">
        <v>14</v>
      </c>
      <c r="AK17" s="215">
        <v>19</v>
      </c>
      <c r="AL17" s="215">
        <v>29</v>
      </c>
      <c r="AM17" s="215">
        <v>195</v>
      </c>
      <c r="AN17" s="215">
        <v>0</v>
      </c>
      <c r="AO17" s="215">
        <v>0</v>
      </c>
      <c r="AP17" s="215">
        <v>0</v>
      </c>
      <c r="AQ17" s="55">
        <v>193</v>
      </c>
      <c r="AR17" s="216"/>
      <c r="AS17" s="55">
        <v>35</v>
      </c>
      <c r="AT17" s="55">
        <v>35</v>
      </c>
      <c r="AU17" s="55">
        <v>11</v>
      </c>
      <c r="AW17" s="55">
        <f t="shared" si="15"/>
        <v>388</v>
      </c>
      <c r="AX17" s="55">
        <v>122</v>
      </c>
      <c r="AY17" s="55">
        <v>1</v>
      </c>
      <c r="AZ17" s="502">
        <v>0.7893</v>
      </c>
    </row>
    <row r="18" spans="1:52">
      <c r="A18" s="215">
        <v>410</v>
      </c>
      <c r="B18" s="215">
        <v>410035057</v>
      </c>
      <c r="C18" s="216" t="s">
        <v>241</v>
      </c>
      <c r="D18" s="225">
        <f t="shared" si="1"/>
        <v>0</v>
      </c>
      <c r="E18" s="225">
        <f t="shared" si="2"/>
        <v>0</v>
      </c>
      <c r="F18" s="225">
        <f t="shared" si="3"/>
        <v>0</v>
      </c>
      <c r="G18" s="225">
        <f t="shared" si="4"/>
        <v>26</v>
      </c>
      <c r="H18" s="225">
        <f t="shared" si="5"/>
        <v>90</v>
      </c>
      <c r="I18" s="225">
        <f t="shared" si="6"/>
        <v>290</v>
      </c>
      <c r="J18" s="225">
        <f t="shared" si="7"/>
        <v>0</v>
      </c>
      <c r="K18" s="356">
        <f t="shared" si="8"/>
        <v>15.549799999999999</v>
      </c>
      <c r="L18" s="225"/>
      <c r="M18" s="225">
        <f t="shared" si="9"/>
        <v>4</v>
      </c>
      <c r="N18" s="225">
        <f t="shared" si="10"/>
        <v>7</v>
      </c>
      <c r="O18" s="225">
        <f t="shared" si="11"/>
        <v>14</v>
      </c>
      <c r="P18" s="225">
        <f t="shared" si="12"/>
        <v>305</v>
      </c>
      <c r="Q18" s="225">
        <f t="shared" si="13"/>
        <v>12</v>
      </c>
      <c r="R18" s="225">
        <f t="shared" si="14"/>
        <v>406</v>
      </c>
      <c r="S18" s="228"/>
      <c r="T18" s="228"/>
      <c r="U18" s="228"/>
      <c r="V18" s="228"/>
      <c r="W18" s="529"/>
      <c r="X18" s="228"/>
      <c r="Y18" s="55">
        <v>410</v>
      </c>
      <c r="Z18" s="55">
        <v>410035057</v>
      </c>
      <c r="AA18" s="244" t="s">
        <v>241</v>
      </c>
      <c r="AB18" s="55">
        <v>0</v>
      </c>
      <c r="AC18" s="55">
        <v>0</v>
      </c>
      <c r="AD18" s="55">
        <v>0</v>
      </c>
      <c r="AE18" s="55">
        <v>26</v>
      </c>
      <c r="AF18" s="55">
        <v>90</v>
      </c>
      <c r="AG18" s="55">
        <v>290</v>
      </c>
      <c r="AH18" s="55">
        <v>0</v>
      </c>
      <c r="AI18" s="215">
        <v>0</v>
      </c>
      <c r="AJ18" s="215">
        <v>4</v>
      </c>
      <c r="AK18" s="215">
        <v>7</v>
      </c>
      <c r="AL18" s="215">
        <v>14</v>
      </c>
      <c r="AM18" s="215">
        <v>72</v>
      </c>
      <c r="AN18" s="215">
        <v>0</v>
      </c>
      <c r="AO18" s="215">
        <v>0</v>
      </c>
      <c r="AP18" s="215">
        <v>0</v>
      </c>
      <c r="AQ18" s="55">
        <v>175</v>
      </c>
      <c r="AR18" s="216"/>
      <c r="AS18" s="55">
        <v>35</v>
      </c>
      <c r="AT18" s="55">
        <v>57</v>
      </c>
      <c r="AU18" s="55">
        <v>12</v>
      </c>
      <c r="AW18" s="55">
        <f t="shared" si="15"/>
        <v>247</v>
      </c>
      <c r="AX18" s="55">
        <v>58</v>
      </c>
      <c r="AY18" s="55">
        <v>1</v>
      </c>
      <c r="AZ18" s="502">
        <v>0.75</v>
      </c>
    </row>
    <row r="19" spans="1:52">
      <c r="A19" s="215">
        <v>410</v>
      </c>
      <c r="B19" s="215">
        <v>410035093</v>
      </c>
      <c r="C19" s="216" t="s">
        <v>241</v>
      </c>
      <c r="D19" s="225">
        <f t="shared" si="1"/>
        <v>0</v>
      </c>
      <c r="E19" s="225">
        <f t="shared" si="2"/>
        <v>0</v>
      </c>
      <c r="F19" s="225">
        <f t="shared" si="3"/>
        <v>0</v>
      </c>
      <c r="G19" s="225">
        <f t="shared" si="4"/>
        <v>0</v>
      </c>
      <c r="H19" s="225">
        <f t="shared" si="5"/>
        <v>2</v>
      </c>
      <c r="I19" s="225">
        <f t="shared" si="6"/>
        <v>4</v>
      </c>
      <c r="J19" s="225">
        <f t="shared" si="7"/>
        <v>0</v>
      </c>
      <c r="K19" s="356">
        <f t="shared" si="8"/>
        <v>0.2298</v>
      </c>
      <c r="L19" s="225"/>
      <c r="M19" s="225">
        <f t="shared" si="9"/>
        <v>0</v>
      </c>
      <c r="N19" s="225">
        <f t="shared" si="10"/>
        <v>0</v>
      </c>
      <c r="O19" s="225">
        <f t="shared" si="11"/>
        <v>0</v>
      </c>
      <c r="P19" s="225">
        <f t="shared" si="12"/>
        <v>6</v>
      </c>
      <c r="Q19" s="225">
        <f t="shared" si="13"/>
        <v>11</v>
      </c>
      <c r="R19" s="225">
        <f t="shared" si="14"/>
        <v>6</v>
      </c>
      <c r="S19" s="228"/>
      <c r="T19" s="228"/>
      <c r="U19" s="228"/>
      <c r="V19" s="228"/>
      <c r="W19" s="529"/>
      <c r="X19" s="228"/>
      <c r="Y19" s="55">
        <v>410</v>
      </c>
      <c r="Z19" s="55">
        <v>410035093</v>
      </c>
      <c r="AA19" s="244" t="s">
        <v>241</v>
      </c>
      <c r="AB19" s="55">
        <v>0</v>
      </c>
      <c r="AC19" s="55">
        <v>0</v>
      </c>
      <c r="AD19" s="55">
        <v>0</v>
      </c>
      <c r="AE19" s="55">
        <v>0</v>
      </c>
      <c r="AF19" s="55">
        <v>2</v>
      </c>
      <c r="AG19" s="55">
        <v>4</v>
      </c>
      <c r="AH19" s="55">
        <v>0</v>
      </c>
      <c r="AI19" s="215">
        <v>0</v>
      </c>
      <c r="AJ19" s="215">
        <v>0</v>
      </c>
      <c r="AK19" s="215">
        <v>0</v>
      </c>
      <c r="AL19" s="215">
        <v>0</v>
      </c>
      <c r="AM19" s="215">
        <v>2</v>
      </c>
      <c r="AN19" s="215">
        <v>0</v>
      </c>
      <c r="AO19" s="215">
        <v>0</v>
      </c>
      <c r="AP19" s="215">
        <v>0</v>
      </c>
      <c r="AQ19" s="55">
        <v>2</v>
      </c>
      <c r="AR19" s="216"/>
      <c r="AS19" s="55">
        <v>35</v>
      </c>
      <c r="AT19" s="55">
        <v>93</v>
      </c>
      <c r="AU19" s="55">
        <v>11</v>
      </c>
      <c r="AW19" s="55">
        <f t="shared" si="15"/>
        <v>4</v>
      </c>
      <c r="AX19" s="55">
        <v>2</v>
      </c>
      <c r="AY19" s="55">
        <v>1</v>
      </c>
      <c r="AZ19" s="502">
        <v>1</v>
      </c>
    </row>
    <row r="20" spans="1:52">
      <c r="A20" s="215">
        <v>410</v>
      </c>
      <c r="B20" s="215">
        <v>410035149</v>
      </c>
      <c r="C20" s="216" t="s">
        <v>241</v>
      </c>
      <c r="D20" s="225">
        <f t="shared" si="1"/>
        <v>0</v>
      </c>
      <c r="E20" s="225">
        <f t="shared" si="2"/>
        <v>0</v>
      </c>
      <c r="F20" s="225">
        <f t="shared" si="3"/>
        <v>0</v>
      </c>
      <c r="G20" s="225">
        <f t="shared" si="4"/>
        <v>0</v>
      </c>
      <c r="H20" s="225">
        <f t="shared" si="5"/>
        <v>0</v>
      </c>
      <c r="I20" s="225">
        <f t="shared" si="6"/>
        <v>1</v>
      </c>
      <c r="J20" s="225">
        <f t="shared" si="7"/>
        <v>0</v>
      </c>
      <c r="K20" s="356">
        <f t="shared" si="8"/>
        <v>3.8300000000000001E-2</v>
      </c>
      <c r="L20" s="225"/>
      <c r="M20" s="225">
        <f t="shared" si="9"/>
        <v>0</v>
      </c>
      <c r="N20" s="225">
        <f t="shared" si="10"/>
        <v>0</v>
      </c>
      <c r="O20" s="225">
        <f t="shared" si="11"/>
        <v>0</v>
      </c>
      <c r="P20" s="225">
        <f t="shared" si="12"/>
        <v>1</v>
      </c>
      <c r="Q20" s="225">
        <f t="shared" si="13"/>
        <v>12</v>
      </c>
      <c r="R20" s="225">
        <f t="shared" si="14"/>
        <v>1</v>
      </c>
      <c r="S20" s="228"/>
      <c r="T20" s="228"/>
      <c r="U20" s="228"/>
      <c r="V20" s="228"/>
      <c r="W20" s="529"/>
      <c r="X20" s="228"/>
      <c r="Y20" s="55">
        <v>410</v>
      </c>
      <c r="Z20" s="55">
        <v>410035149</v>
      </c>
      <c r="AA20" s="244" t="s">
        <v>241</v>
      </c>
      <c r="AB20" s="55">
        <v>0</v>
      </c>
      <c r="AC20" s="55">
        <v>0</v>
      </c>
      <c r="AD20" s="55">
        <v>0</v>
      </c>
      <c r="AE20" s="55">
        <v>0</v>
      </c>
      <c r="AF20" s="55">
        <v>0</v>
      </c>
      <c r="AG20" s="55">
        <v>1</v>
      </c>
      <c r="AH20" s="55">
        <v>0</v>
      </c>
      <c r="AI20" s="215">
        <v>0</v>
      </c>
      <c r="AJ20" s="215">
        <v>0</v>
      </c>
      <c r="AK20" s="215">
        <v>0</v>
      </c>
      <c r="AL20" s="215">
        <v>0</v>
      </c>
      <c r="AM20" s="215">
        <v>0</v>
      </c>
      <c r="AN20" s="215">
        <v>0</v>
      </c>
      <c r="AO20" s="215">
        <v>0</v>
      </c>
      <c r="AP20" s="215">
        <v>0</v>
      </c>
      <c r="AQ20" s="55">
        <v>1</v>
      </c>
      <c r="AR20" s="216"/>
      <c r="AS20" s="55">
        <v>35</v>
      </c>
      <c r="AT20" s="55">
        <v>149</v>
      </c>
      <c r="AU20" s="55">
        <v>12</v>
      </c>
      <c r="AW20" s="55">
        <f t="shared" si="15"/>
        <v>1</v>
      </c>
      <c r="AX20" s="55">
        <v>0</v>
      </c>
      <c r="AY20" s="55">
        <v>2</v>
      </c>
      <c r="AZ20" s="502">
        <v>1</v>
      </c>
    </row>
    <row r="21" spans="1:52">
      <c r="A21" s="215">
        <v>410</v>
      </c>
      <c r="B21" s="215">
        <v>410035163</v>
      </c>
      <c r="C21" s="216" t="s">
        <v>241</v>
      </c>
      <c r="D21" s="225">
        <f t="shared" si="1"/>
        <v>0</v>
      </c>
      <c r="E21" s="225">
        <f t="shared" si="2"/>
        <v>0</v>
      </c>
      <c r="F21" s="225">
        <f t="shared" si="3"/>
        <v>0</v>
      </c>
      <c r="G21" s="225">
        <f t="shared" si="4"/>
        <v>0</v>
      </c>
      <c r="H21" s="225">
        <f t="shared" si="5"/>
        <v>5</v>
      </c>
      <c r="I21" s="225">
        <f t="shared" si="6"/>
        <v>12</v>
      </c>
      <c r="J21" s="225">
        <f t="shared" si="7"/>
        <v>0</v>
      </c>
      <c r="K21" s="356">
        <f t="shared" si="8"/>
        <v>0.65110000000000001</v>
      </c>
      <c r="L21" s="225"/>
      <c r="M21" s="225">
        <f t="shared" si="9"/>
        <v>0</v>
      </c>
      <c r="N21" s="225">
        <f t="shared" si="10"/>
        <v>0</v>
      </c>
      <c r="O21" s="225">
        <f t="shared" si="11"/>
        <v>1</v>
      </c>
      <c r="P21" s="225">
        <f t="shared" si="12"/>
        <v>9</v>
      </c>
      <c r="Q21" s="225">
        <f t="shared" si="13"/>
        <v>12</v>
      </c>
      <c r="R21" s="225">
        <f t="shared" si="14"/>
        <v>17</v>
      </c>
      <c r="S21" s="228"/>
      <c r="T21" s="228"/>
      <c r="U21" s="228"/>
      <c r="V21" s="228"/>
      <c r="W21" s="529"/>
      <c r="X21" s="228"/>
      <c r="Y21" s="55">
        <v>410</v>
      </c>
      <c r="Z21" s="55">
        <v>410035163</v>
      </c>
      <c r="AA21" s="244" t="s">
        <v>241</v>
      </c>
      <c r="AB21" s="55">
        <v>0</v>
      </c>
      <c r="AC21" s="55">
        <v>0</v>
      </c>
      <c r="AD21" s="55">
        <v>0</v>
      </c>
      <c r="AE21" s="55">
        <v>0</v>
      </c>
      <c r="AF21" s="55">
        <v>5</v>
      </c>
      <c r="AG21" s="55">
        <v>12</v>
      </c>
      <c r="AH21" s="55">
        <v>0</v>
      </c>
      <c r="AI21" s="215">
        <v>0</v>
      </c>
      <c r="AJ21" s="215">
        <v>0</v>
      </c>
      <c r="AK21" s="215">
        <v>0</v>
      </c>
      <c r="AL21" s="215">
        <v>1</v>
      </c>
      <c r="AM21" s="215">
        <v>1</v>
      </c>
      <c r="AN21" s="215">
        <v>0</v>
      </c>
      <c r="AO21" s="215">
        <v>0</v>
      </c>
      <c r="AP21" s="215">
        <v>0</v>
      </c>
      <c r="AQ21" s="55">
        <v>6</v>
      </c>
      <c r="AR21" s="216"/>
      <c r="AS21" s="55">
        <v>35</v>
      </c>
      <c r="AT21" s="55">
        <v>163</v>
      </c>
      <c r="AU21" s="55">
        <v>12</v>
      </c>
      <c r="AW21" s="55">
        <f t="shared" si="15"/>
        <v>7</v>
      </c>
      <c r="AX21" s="55">
        <v>2</v>
      </c>
      <c r="AY21" s="55">
        <v>1</v>
      </c>
      <c r="AZ21" s="502">
        <v>0.5</v>
      </c>
    </row>
    <row r="22" spans="1:52">
      <c r="A22" s="215">
        <v>410</v>
      </c>
      <c r="B22" s="215">
        <v>410035165</v>
      </c>
      <c r="C22" s="216" t="s">
        <v>241</v>
      </c>
      <c r="D22" s="225">
        <f t="shared" si="1"/>
        <v>0</v>
      </c>
      <c r="E22" s="225">
        <f t="shared" si="2"/>
        <v>0</v>
      </c>
      <c r="F22" s="225">
        <f t="shared" si="3"/>
        <v>0</v>
      </c>
      <c r="G22" s="225">
        <f t="shared" si="4"/>
        <v>1</v>
      </c>
      <c r="H22" s="225">
        <f t="shared" si="5"/>
        <v>2</v>
      </c>
      <c r="I22" s="225">
        <f t="shared" si="6"/>
        <v>3</v>
      </c>
      <c r="J22" s="225">
        <f t="shared" si="7"/>
        <v>0</v>
      </c>
      <c r="K22" s="356">
        <f t="shared" si="8"/>
        <v>0.2298</v>
      </c>
      <c r="L22" s="225"/>
      <c r="M22" s="225">
        <f t="shared" si="9"/>
        <v>0</v>
      </c>
      <c r="N22" s="225">
        <f t="shared" si="10"/>
        <v>0</v>
      </c>
      <c r="O22" s="225">
        <f t="shared" si="11"/>
        <v>0</v>
      </c>
      <c r="P22" s="225">
        <f t="shared" si="12"/>
        <v>4</v>
      </c>
      <c r="Q22" s="225">
        <f t="shared" si="13"/>
        <v>10</v>
      </c>
      <c r="R22" s="225">
        <f t="shared" si="14"/>
        <v>6</v>
      </c>
      <c r="S22" s="228"/>
      <c r="T22" s="228"/>
      <c r="U22" s="228"/>
      <c r="V22" s="228"/>
      <c r="W22" s="529"/>
      <c r="X22" s="228"/>
      <c r="Y22" s="55">
        <v>410</v>
      </c>
      <c r="Z22" s="55">
        <v>410035165</v>
      </c>
      <c r="AA22" s="244" t="s">
        <v>241</v>
      </c>
      <c r="AB22" s="55">
        <v>0</v>
      </c>
      <c r="AC22" s="55">
        <v>0</v>
      </c>
      <c r="AD22" s="55">
        <v>0</v>
      </c>
      <c r="AE22" s="55">
        <v>1</v>
      </c>
      <c r="AF22" s="55">
        <v>2</v>
      </c>
      <c r="AG22" s="55">
        <v>3</v>
      </c>
      <c r="AH22" s="55">
        <v>0</v>
      </c>
      <c r="AI22" s="215">
        <v>0</v>
      </c>
      <c r="AJ22" s="215">
        <v>0</v>
      </c>
      <c r="AK22" s="215">
        <v>0</v>
      </c>
      <c r="AL22" s="215">
        <v>0</v>
      </c>
      <c r="AM22" s="215">
        <v>2</v>
      </c>
      <c r="AN22" s="215">
        <v>0</v>
      </c>
      <c r="AO22" s="215">
        <v>0</v>
      </c>
      <c r="AP22" s="215">
        <v>0</v>
      </c>
      <c r="AQ22" s="55">
        <v>2</v>
      </c>
      <c r="AR22" s="216"/>
      <c r="AS22" s="55">
        <v>35</v>
      </c>
      <c r="AT22" s="55">
        <v>165</v>
      </c>
      <c r="AU22" s="55">
        <v>10</v>
      </c>
      <c r="AW22" s="55">
        <f t="shared" si="15"/>
        <v>4</v>
      </c>
      <c r="AX22" s="55">
        <v>0</v>
      </c>
      <c r="AY22" s="55">
        <v>2</v>
      </c>
      <c r="AZ22" s="502">
        <v>0.66669999999999996</v>
      </c>
    </row>
    <row r="23" spans="1:52">
      <c r="A23" s="215">
        <v>410</v>
      </c>
      <c r="B23" s="215">
        <v>410035217</v>
      </c>
      <c r="C23" s="216" t="s">
        <v>241</v>
      </c>
      <c r="D23" s="225">
        <f t="shared" si="1"/>
        <v>0</v>
      </c>
      <c r="E23" s="225">
        <f t="shared" si="2"/>
        <v>0</v>
      </c>
      <c r="F23" s="225">
        <f t="shared" si="3"/>
        <v>0</v>
      </c>
      <c r="G23" s="225">
        <f t="shared" si="4"/>
        <v>0</v>
      </c>
      <c r="H23" s="225">
        <f t="shared" si="5"/>
        <v>0</v>
      </c>
      <c r="I23" s="225">
        <f t="shared" si="6"/>
        <v>1</v>
      </c>
      <c r="J23" s="225">
        <f t="shared" si="7"/>
        <v>0</v>
      </c>
      <c r="K23" s="356">
        <f t="shared" si="8"/>
        <v>3.8300000000000001E-2</v>
      </c>
      <c r="L23" s="225"/>
      <c r="M23" s="225">
        <f t="shared" si="9"/>
        <v>0</v>
      </c>
      <c r="N23" s="225">
        <f t="shared" si="10"/>
        <v>0</v>
      </c>
      <c r="O23" s="225">
        <f t="shared" si="11"/>
        <v>0</v>
      </c>
      <c r="P23" s="225">
        <f t="shared" si="12"/>
        <v>0</v>
      </c>
      <c r="Q23" s="225">
        <f t="shared" si="13"/>
        <v>2</v>
      </c>
      <c r="R23" s="225">
        <f t="shared" si="14"/>
        <v>1</v>
      </c>
      <c r="S23" s="228"/>
      <c r="T23" s="228"/>
      <c r="U23" s="228"/>
      <c r="V23" s="228"/>
      <c r="W23" s="529"/>
      <c r="X23" s="228"/>
      <c r="Y23" s="55">
        <v>410</v>
      </c>
      <c r="Z23" s="55">
        <v>410035217</v>
      </c>
      <c r="AA23" s="244" t="s">
        <v>241</v>
      </c>
      <c r="AB23" s="55">
        <v>0</v>
      </c>
      <c r="AC23" s="55">
        <v>0</v>
      </c>
      <c r="AD23" s="55">
        <v>0</v>
      </c>
      <c r="AE23" s="55">
        <v>0</v>
      </c>
      <c r="AF23" s="55">
        <v>0</v>
      </c>
      <c r="AG23" s="55">
        <v>1</v>
      </c>
      <c r="AH23" s="55">
        <v>0</v>
      </c>
      <c r="AI23" s="215">
        <v>0</v>
      </c>
      <c r="AJ23" s="215">
        <v>0</v>
      </c>
      <c r="AK23" s="215">
        <v>0</v>
      </c>
      <c r="AL23" s="215">
        <v>0</v>
      </c>
      <c r="AM23" s="215">
        <v>0</v>
      </c>
      <c r="AN23" s="215">
        <v>0</v>
      </c>
      <c r="AO23" s="215">
        <v>0</v>
      </c>
      <c r="AP23" s="215">
        <v>0</v>
      </c>
      <c r="AQ23" s="55">
        <v>0</v>
      </c>
      <c r="AR23" s="216"/>
      <c r="AS23" s="55">
        <v>35</v>
      </c>
      <c r="AT23" s="55">
        <v>217</v>
      </c>
      <c r="AU23" s="55">
        <v>2</v>
      </c>
      <c r="AW23" s="55">
        <f t="shared" si="15"/>
        <v>0</v>
      </c>
      <c r="AX23" s="55">
        <v>0</v>
      </c>
      <c r="AY23" s="55">
        <v>3</v>
      </c>
      <c r="AZ23" s="502">
        <v>0</v>
      </c>
    </row>
    <row r="24" spans="1:52">
      <c r="A24" s="215">
        <v>410</v>
      </c>
      <c r="B24" s="215">
        <v>410035244</v>
      </c>
      <c r="C24" s="216" t="s">
        <v>241</v>
      </c>
      <c r="D24" s="225">
        <f t="shared" si="1"/>
        <v>0</v>
      </c>
      <c r="E24" s="225">
        <f t="shared" si="2"/>
        <v>0</v>
      </c>
      <c r="F24" s="225">
        <f t="shared" si="3"/>
        <v>0</v>
      </c>
      <c r="G24" s="225">
        <f t="shared" si="4"/>
        <v>0</v>
      </c>
      <c r="H24" s="225">
        <f t="shared" si="5"/>
        <v>1</v>
      </c>
      <c r="I24" s="225">
        <f t="shared" si="6"/>
        <v>0</v>
      </c>
      <c r="J24" s="225">
        <f t="shared" si="7"/>
        <v>0</v>
      </c>
      <c r="K24" s="356">
        <f t="shared" si="8"/>
        <v>3.8300000000000001E-2</v>
      </c>
      <c r="L24" s="225"/>
      <c r="M24" s="225">
        <f t="shared" si="9"/>
        <v>0</v>
      </c>
      <c r="N24" s="225">
        <f t="shared" si="10"/>
        <v>0</v>
      </c>
      <c r="O24" s="225">
        <f t="shared" si="11"/>
        <v>0</v>
      </c>
      <c r="P24" s="225">
        <f t="shared" si="12"/>
        <v>1</v>
      </c>
      <c r="Q24" s="225">
        <f t="shared" si="13"/>
        <v>10</v>
      </c>
      <c r="R24" s="225">
        <f t="shared" si="14"/>
        <v>1</v>
      </c>
      <c r="S24" s="228"/>
      <c r="T24" s="228"/>
      <c r="U24" s="228"/>
      <c r="V24" s="228"/>
      <c r="W24" s="529"/>
      <c r="X24" s="228"/>
      <c r="Y24" s="55">
        <v>410</v>
      </c>
      <c r="Z24" s="55">
        <v>410035244</v>
      </c>
      <c r="AA24" s="244" t="s">
        <v>241</v>
      </c>
      <c r="AB24" s="55">
        <v>0</v>
      </c>
      <c r="AC24" s="55">
        <v>0</v>
      </c>
      <c r="AD24" s="55">
        <v>0</v>
      </c>
      <c r="AE24" s="55">
        <v>0</v>
      </c>
      <c r="AF24" s="55">
        <v>1</v>
      </c>
      <c r="AG24" s="55">
        <v>0</v>
      </c>
      <c r="AH24" s="55">
        <v>0</v>
      </c>
      <c r="AI24" s="215">
        <v>0</v>
      </c>
      <c r="AJ24" s="215">
        <v>0</v>
      </c>
      <c r="AK24" s="215">
        <v>0</v>
      </c>
      <c r="AL24" s="215">
        <v>0</v>
      </c>
      <c r="AM24" s="215">
        <v>1</v>
      </c>
      <c r="AN24" s="215">
        <v>0</v>
      </c>
      <c r="AO24" s="215">
        <v>0</v>
      </c>
      <c r="AP24" s="215">
        <v>0</v>
      </c>
      <c r="AQ24" s="55">
        <v>0</v>
      </c>
      <c r="AR24" s="216"/>
      <c r="AS24" s="55">
        <v>35</v>
      </c>
      <c r="AT24" s="55">
        <v>244</v>
      </c>
      <c r="AU24" s="55">
        <v>10</v>
      </c>
      <c r="AW24" s="55">
        <f t="shared" si="15"/>
        <v>1</v>
      </c>
      <c r="AX24" s="55">
        <v>0</v>
      </c>
      <c r="AY24" s="55">
        <v>2</v>
      </c>
      <c r="AZ24" s="502">
        <v>1</v>
      </c>
    </row>
    <row r="25" spans="1:52">
      <c r="A25" s="215">
        <v>410</v>
      </c>
      <c r="B25" s="215">
        <v>410035248</v>
      </c>
      <c r="C25" s="216" t="s">
        <v>241</v>
      </c>
      <c r="D25" s="225">
        <f t="shared" si="1"/>
        <v>0</v>
      </c>
      <c r="E25" s="225">
        <f t="shared" si="2"/>
        <v>0</v>
      </c>
      <c r="F25" s="225">
        <f t="shared" si="3"/>
        <v>0</v>
      </c>
      <c r="G25" s="225">
        <f t="shared" si="4"/>
        <v>3</v>
      </c>
      <c r="H25" s="225">
        <f t="shared" si="5"/>
        <v>12</v>
      </c>
      <c r="I25" s="225">
        <f t="shared" si="6"/>
        <v>39</v>
      </c>
      <c r="J25" s="225">
        <f t="shared" si="7"/>
        <v>0</v>
      </c>
      <c r="K25" s="356">
        <f t="shared" si="8"/>
        <v>2.0682</v>
      </c>
      <c r="L25" s="225"/>
      <c r="M25" s="225">
        <f t="shared" si="9"/>
        <v>1</v>
      </c>
      <c r="N25" s="225">
        <f t="shared" si="10"/>
        <v>3</v>
      </c>
      <c r="O25" s="225">
        <f t="shared" si="11"/>
        <v>1</v>
      </c>
      <c r="P25" s="225">
        <f t="shared" si="12"/>
        <v>36</v>
      </c>
      <c r="Q25" s="225">
        <f t="shared" si="13"/>
        <v>12</v>
      </c>
      <c r="R25" s="225">
        <f t="shared" si="14"/>
        <v>54</v>
      </c>
      <c r="S25" s="228"/>
      <c r="T25" s="228"/>
      <c r="U25" s="228"/>
      <c r="V25" s="228"/>
      <c r="W25" s="529"/>
      <c r="X25" s="228"/>
      <c r="Y25" s="55">
        <v>410</v>
      </c>
      <c r="Z25" s="55">
        <v>410035248</v>
      </c>
      <c r="AA25" s="244" t="s">
        <v>241</v>
      </c>
      <c r="AB25" s="55">
        <v>0</v>
      </c>
      <c r="AC25" s="55">
        <v>0</v>
      </c>
      <c r="AD25" s="55">
        <v>0</v>
      </c>
      <c r="AE25" s="55">
        <v>3</v>
      </c>
      <c r="AF25" s="55">
        <v>12</v>
      </c>
      <c r="AG25" s="55">
        <v>39</v>
      </c>
      <c r="AH25" s="55">
        <v>0</v>
      </c>
      <c r="AI25" s="215">
        <v>0</v>
      </c>
      <c r="AJ25" s="215">
        <v>1</v>
      </c>
      <c r="AK25" s="215">
        <v>3</v>
      </c>
      <c r="AL25" s="215">
        <v>1</v>
      </c>
      <c r="AM25" s="215">
        <v>9</v>
      </c>
      <c r="AN25" s="215">
        <v>0</v>
      </c>
      <c r="AO25" s="215">
        <v>0</v>
      </c>
      <c r="AP25" s="215">
        <v>0</v>
      </c>
      <c r="AQ25" s="55">
        <v>16</v>
      </c>
      <c r="AR25" s="216"/>
      <c r="AS25" s="55">
        <v>35</v>
      </c>
      <c r="AT25" s="55">
        <v>248</v>
      </c>
      <c r="AU25" s="55">
        <v>12</v>
      </c>
      <c r="AW25" s="55">
        <f t="shared" si="15"/>
        <v>25</v>
      </c>
      <c r="AX25" s="55">
        <v>11</v>
      </c>
      <c r="AY25" s="55">
        <v>1</v>
      </c>
      <c r="AZ25" s="502">
        <v>0.66669999999999996</v>
      </c>
    </row>
    <row r="26" spans="1:52">
      <c r="A26" s="215">
        <v>410</v>
      </c>
      <c r="B26" s="215">
        <v>410035258</v>
      </c>
      <c r="C26" s="216" t="s">
        <v>241</v>
      </c>
      <c r="D26" s="225">
        <f t="shared" si="1"/>
        <v>0</v>
      </c>
      <c r="E26" s="225">
        <f t="shared" si="2"/>
        <v>0</v>
      </c>
      <c r="F26" s="225">
        <f t="shared" si="3"/>
        <v>0</v>
      </c>
      <c r="G26" s="225">
        <f t="shared" si="4"/>
        <v>0</v>
      </c>
      <c r="H26" s="225">
        <f t="shared" si="5"/>
        <v>0</v>
      </c>
      <c r="I26" s="225">
        <f t="shared" si="6"/>
        <v>1</v>
      </c>
      <c r="J26" s="225">
        <f t="shared" si="7"/>
        <v>0</v>
      </c>
      <c r="K26" s="356">
        <f t="shared" si="8"/>
        <v>3.8300000000000001E-2</v>
      </c>
      <c r="L26" s="225"/>
      <c r="M26" s="225">
        <f t="shared" si="9"/>
        <v>0</v>
      </c>
      <c r="N26" s="225">
        <f t="shared" si="10"/>
        <v>0</v>
      </c>
      <c r="O26" s="225">
        <f t="shared" si="11"/>
        <v>0</v>
      </c>
      <c r="P26" s="225">
        <f t="shared" si="12"/>
        <v>1</v>
      </c>
      <c r="Q26" s="225">
        <f t="shared" si="13"/>
        <v>10</v>
      </c>
      <c r="R26" s="225">
        <f t="shared" si="14"/>
        <v>1</v>
      </c>
      <c r="S26" s="228"/>
      <c r="T26" s="228"/>
      <c r="U26" s="228"/>
      <c r="V26" s="228"/>
      <c r="W26" s="529"/>
      <c r="X26" s="228"/>
      <c r="Y26" s="55">
        <v>410</v>
      </c>
      <c r="Z26" s="55">
        <v>410035258</v>
      </c>
      <c r="AA26" s="244" t="s">
        <v>241</v>
      </c>
      <c r="AB26" s="55">
        <v>0</v>
      </c>
      <c r="AC26" s="55">
        <v>0</v>
      </c>
      <c r="AD26" s="55">
        <v>0</v>
      </c>
      <c r="AE26" s="55">
        <v>0</v>
      </c>
      <c r="AF26" s="55">
        <v>0</v>
      </c>
      <c r="AG26" s="55">
        <v>1</v>
      </c>
      <c r="AH26" s="55">
        <v>0</v>
      </c>
      <c r="AI26" s="215">
        <v>0</v>
      </c>
      <c r="AJ26" s="215">
        <v>0</v>
      </c>
      <c r="AK26" s="215">
        <v>0</v>
      </c>
      <c r="AL26" s="215">
        <v>0</v>
      </c>
      <c r="AM26" s="215">
        <v>0</v>
      </c>
      <c r="AN26" s="215">
        <v>0</v>
      </c>
      <c r="AO26" s="215">
        <v>0</v>
      </c>
      <c r="AP26" s="215">
        <v>0</v>
      </c>
      <c r="AQ26" s="55">
        <v>1</v>
      </c>
      <c r="AR26" s="216"/>
      <c r="AS26" s="55">
        <v>35</v>
      </c>
      <c r="AT26" s="55">
        <v>258</v>
      </c>
      <c r="AU26" s="55">
        <v>10</v>
      </c>
      <c r="AW26" s="55">
        <f t="shared" si="15"/>
        <v>1</v>
      </c>
      <c r="AX26" s="55">
        <v>0</v>
      </c>
      <c r="AY26" s="55">
        <v>2</v>
      </c>
      <c r="AZ26" s="502">
        <v>1</v>
      </c>
    </row>
    <row r="27" spans="1:52">
      <c r="A27" s="215">
        <v>410</v>
      </c>
      <c r="B27" s="215">
        <v>410035262</v>
      </c>
      <c r="C27" s="216" t="s">
        <v>241</v>
      </c>
      <c r="D27" s="225">
        <f t="shared" si="1"/>
        <v>0</v>
      </c>
      <c r="E27" s="225">
        <f t="shared" si="2"/>
        <v>0</v>
      </c>
      <c r="F27" s="225">
        <f t="shared" si="3"/>
        <v>0</v>
      </c>
      <c r="G27" s="225">
        <f t="shared" si="4"/>
        <v>0</v>
      </c>
      <c r="H27" s="225">
        <f t="shared" si="5"/>
        <v>1</v>
      </c>
      <c r="I27" s="225">
        <f t="shared" si="6"/>
        <v>4</v>
      </c>
      <c r="J27" s="225">
        <f t="shared" si="7"/>
        <v>0</v>
      </c>
      <c r="K27" s="356">
        <f t="shared" si="8"/>
        <v>0.1915</v>
      </c>
      <c r="L27" s="225"/>
      <c r="M27" s="225">
        <f t="shared" si="9"/>
        <v>0</v>
      </c>
      <c r="N27" s="225">
        <f t="shared" si="10"/>
        <v>0</v>
      </c>
      <c r="O27" s="225">
        <f t="shared" si="11"/>
        <v>1</v>
      </c>
      <c r="P27" s="225">
        <f t="shared" si="12"/>
        <v>2</v>
      </c>
      <c r="Q27" s="225">
        <f t="shared" si="13"/>
        <v>7</v>
      </c>
      <c r="R27" s="225">
        <f t="shared" si="14"/>
        <v>5</v>
      </c>
      <c r="S27" s="228"/>
      <c r="T27" s="228"/>
      <c r="U27" s="228"/>
      <c r="V27" s="228"/>
      <c r="W27" s="529"/>
      <c r="X27" s="228"/>
      <c r="Y27" s="55">
        <v>410</v>
      </c>
      <c r="Z27" s="55">
        <v>410035262</v>
      </c>
      <c r="AA27" s="244" t="s">
        <v>241</v>
      </c>
      <c r="AB27" s="55">
        <v>0</v>
      </c>
      <c r="AC27" s="55">
        <v>0</v>
      </c>
      <c r="AD27" s="55">
        <v>0</v>
      </c>
      <c r="AE27" s="55">
        <v>0</v>
      </c>
      <c r="AF27" s="55">
        <v>1</v>
      </c>
      <c r="AG27" s="55">
        <v>4</v>
      </c>
      <c r="AH27" s="55">
        <v>0</v>
      </c>
      <c r="AI27" s="215">
        <v>0</v>
      </c>
      <c r="AJ27" s="215">
        <v>0</v>
      </c>
      <c r="AK27" s="215">
        <v>0</v>
      </c>
      <c r="AL27" s="215">
        <v>1</v>
      </c>
      <c r="AM27" s="215">
        <v>0</v>
      </c>
      <c r="AN27" s="215">
        <v>0</v>
      </c>
      <c r="AO27" s="215">
        <v>0</v>
      </c>
      <c r="AP27" s="215">
        <v>0</v>
      </c>
      <c r="AQ27" s="55">
        <v>2</v>
      </c>
      <c r="AR27" s="216"/>
      <c r="AS27" s="55">
        <v>35</v>
      </c>
      <c r="AT27" s="55">
        <v>262</v>
      </c>
      <c r="AU27" s="55">
        <v>7</v>
      </c>
      <c r="AW27" s="55">
        <f t="shared" si="15"/>
        <v>2</v>
      </c>
      <c r="AX27" s="55">
        <v>0</v>
      </c>
      <c r="AY27" s="55">
        <v>3</v>
      </c>
      <c r="AZ27" s="502">
        <v>0.4</v>
      </c>
    </row>
    <row r="28" spans="1:52">
      <c r="A28" s="215">
        <v>410</v>
      </c>
      <c r="B28" s="215">
        <v>410035284</v>
      </c>
      <c r="C28" s="216" t="s">
        <v>241</v>
      </c>
      <c r="D28" s="225">
        <f t="shared" si="1"/>
        <v>0</v>
      </c>
      <c r="E28" s="225">
        <f t="shared" si="2"/>
        <v>0</v>
      </c>
      <c r="F28" s="225">
        <f t="shared" si="3"/>
        <v>0</v>
      </c>
      <c r="G28" s="225">
        <f t="shared" si="4"/>
        <v>0</v>
      </c>
      <c r="H28" s="225">
        <f t="shared" si="5"/>
        <v>0</v>
      </c>
      <c r="I28" s="225">
        <f t="shared" si="6"/>
        <v>1</v>
      </c>
      <c r="J28" s="225">
        <f t="shared" si="7"/>
        <v>0</v>
      </c>
      <c r="K28" s="356">
        <f t="shared" si="8"/>
        <v>3.8300000000000001E-2</v>
      </c>
      <c r="L28" s="225"/>
      <c r="M28" s="225">
        <f t="shared" si="9"/>
        <v>0</v>
      </c>
      <c r="N28" s="225">
        <f t="shared" si="10"/>
        <v>0</v>
      </c>
      <c r="O28" s="225">
        <f t="shared" si="11"/>
        <v>0</v>
      </c>
      <c r="P28" s="225">
        <f t="shared" si="12"/>
        <v>1</v>
      </c>
      <c r="Q28" s="225">
        <f t="shared" si="13"/>
        <v>5</v>
      </c>
      <c r="R28" s="225">
        <f t="shared" si="14"/>
        <v>1</v>
      </c>
      <c r="S28" s="228"/>
      <c r="T28" s="228"/>
      <c r="U28" s="228"/>
      <c r="V28" s="228"/>
      <c r="W28" s="529"/>
      <c r="X28" s="228"/>
      <c r="Y28" s="55">
        <v>410</v>
      </c>
      <c r="Z28" s="55">
        <v>410035284</v>
      </c>
      <c r="AA28" s="244" t="s">
        <v>241</v>
      </c>
      <c r="AB28" s="55">
        <v>0</v>
      </c>
      <c r="AC28" s="55">
        <v>0</v>
      </c>
      <c r="AD28" s="55">
        <v>0</v>
      </c>
      <c r="AE28" s="55">
        <v>0</v>
      </c>
      <c r="AF28" s="55">
        <v>0</v>
      </c>
      <c r="AG28" s="55">
        <v>1</v>
      </c>
      <c r="AH28" s="55">
        <v>0</v>
      </c>
      <c r="AI28" s="215">
        <v>0</v>
      </c>
      <c r="AJ28" s="215">
        <v>0</v>
      </c>
      <c r="AK28" s="215">
        <v>0</v>
      </c>
      <c r="AL28" s="215">
        <v>0</v>
      </c>
      <c r="AM28" s="215">
        <v>0</v>
      </c>
      <c r="AN28" s="215">
        <v>0</v>
      </c>
      <c r="AO28" s="215">
        <v>0</v>
      </c>
      <c r="AP28" s="215">
        <v>0</v>
      </c>
      <c r="AQ28" s="55">
        <v>1</v>
      </c>
      <c r="AR28" s="216"/>
      <c r="AS28" s="55">
        <v>35</v>
      </c>
      <c r="AT28" s="55">
        <v>284</v>
      </c>
      <c r="AU28" s="55">
        <v>5</v>
      </c>
      <c r="AW28" s="55">
        <f t="shared" si="15"/>
        <v>1</v>
      </c>
      <c r="AX28" s="55">
        <v>0</v>
      </c>
      <c r="AY28" s="55">
        <v>3</v>
      </c>
      <c r="AZ28" s="502">
        <v>1</v>
      </c>
    </row>
    <row r="29" spans="1:52">
      <c r="A29" s="215">
        <v>410</v>
      </c>
      <c r="B29" s="215">
        <v>410035346</v>
      </c>
      <c r="C29" s="216" t="s">
        <v>241</v>
      </c>
      <c r="D29" s="225">
        <f t="shared" si="1"/>
        <v>0</v>
      </c>
      <c r="E29" s="225">
        <f t="shared" si="2"/>
        <v>0</v>
      </c>
      <c r="F29" s="225">
        <f t="shared" si="3"/>
        <v>0</v>
      </c>
      <c r="G29" s="225">
        <f t="shared" si="4"/>
        <v>2</v>
      </c>
      <c r="H29" s="225">
        <f t="shared" si="5"/>
        <v>1</v>
      </c>
      <c r="I29" s="225">
        <f t="shared" si="6"/>
        <v>5</v>
      </c>
      <c r="J29" s="225">
        <f t="shared" si="7"/>
        <v>0</v>
      </c>
      <c r="K29" s="356">
        <f t="shared" si="8"/>
        <v>0.30640000000000001</v>
      </c>
      <c r="L29" s="225"/>
      <c r="M29" s="225">
        <f t="shared" si="9"/>
        <v>0</v>
      </c>
      <c r="N29" s="225">
        <f t="shared" si="10"/>
        <v>0</v>
      </c>
      <c r="O29" s="225">
        <f t="shared" si="11"/>
        <v>1</v>
      </c>
      <c r="P29" s="225">
        <f t="shared" si="12"/>
        <v>3</v>
      </c>
      <c r="Q29" s="225">
        <f t="shared" si="13"/>
        <v>6</v>
      </c>
      <c r="R29" s="225">
        <f t="shared" si="14"/>
        <v>8</v>
      </c>
      <c r="S29" s="228"/>
      <c r="T29" s="228"/>
      <c r="U29" s="228"/>
      <c r="V29" s="228"/>
      <c r="W29" s="529"/>
      <c r="X29" s="228"/>
      <c r="Y29" s="55">
        <v>410</v>
      </c>
      <c r="Z29" s="55">
        <v>410035346</v>
      </c>
      <c r="AA29" s="244" t="s">
        <v>241</v>
      </c>
      <c r="AB29" s="55">
        <v>0</v>
      </c>
      <c r="AC29" s="55">
        <v>0</v>
      </c>
      <c r="AD29" s="55">
        <v>0</v>
      </c>
      <c r="AE29" s="55">
        <v>2</v>
      </c>
      <c r="AF29" s="55">
        <v>1</v>
      </c>
      <c r="AG29" s="55">
        <v>5</v>
      </c>
      <c r="AH29" s="55">
        <v>0</v>
      </c>
      <c r="AI29" s="215">
        <v>0</v>
      </c>
      <c r="AJ29" s="215">
        <v>0</v>
      </c>
      <c r="AK29" s="215">
        <v>0</v>
      </c>
      <c r="AL29" s="215">
        <v>1</v>
      </c>
      <c r="AM29" s="215">
        <v>2</v>
      </c>
      <c r="AN29" s="215">
        <v>0</v>
      </c>
      <c r="AO29" s="215">
        <v>0</v>
      </c>
      <c r="AP29" s="215">
        <v>0</v>
      </c>
      <c r="AQ29" s="55">
        <v>1</v>
      </c>
      <c r="AR29" s="216"/>
      <c r="AS29" s="55">
        <v>35</v>
      </c>
      <c r="AT29" s="55">
        <v>346</v>
      </c>
      <c r="AU29" s="55">
        <v>6</v>
      </c>
      <c r="AW29" s="55">
        <f t="shared" si="15"/>
        <v>3</v>
      </c>
      <c r="AX29" s="55">
        <v>0</v>
      </c>
      <c r="AY29" s="55">
        <v>1</v>
      </c>
      <c r="AZ29" s="502">
        <v>0.375</v>
      </c>
    </row>
    <row r="30" spans="1:52">
      <c r="A30" s="215">
        <v>410</v>
      </c>
      <c r="B30" s="215">
        <v>410057035</v>
      </c>
      <c r="C30" s="216" t="s">
        <v>241</v>
      </c>
      <c r="D30" s="225">
        <f t="shared" si="1"/>
        <v>0</v>
      </c>
      <c r="E30" s="225">
        <f t="shared" si="2"/>
        <v>0</v>
      </c>
      <c r="F30" s="225">
        <f t="shared" si="3"/>
        <v>0</v>
      </c>
      <c r="G30" s="225">
        <f t="shared" si="4"/>
        <v>0</v>
      </c>
      <c r="H30" s="225">
        <f t="shared" si="5"/>
        <v>10</v>
      </c>
      <c r="I30" s="225">
        <f t="shared" si="6"/>
        <v>0</v>
      </c>
      <c r="J30" s="225">
        <f t="shared" si="7"/>
        <v>0</v>
      </c>
      <c r="K30" s="356">
        <f t="shared" si="8"/>
        <v>0.38300000000000001</v>
      </c>
      <c r="L30" s="225"/>
      <c r="M30" s="225">
        <f t="shared" si="9"/>
        <v>0</v>
      </c>
      <c r="N30" s="225">
        <f t="shared" si="10"/>
        <v>1</v>
      </c>
      <c r="O30" s="225">
        <f t="shared" si="11"/>
        <v>0</v>
      </c>
      <c r="P30" s="225">
        <f t="shared" si="12"/>
        <v>6</v>
      </c>
      <c r="Q30" s="225">
        <f t="shared" si="13"/>
        <v>11</v>
      </c>
      <c r="R30" s="225">
        <f t="shared" si="14"/>
        <v>10</v>
      </c>
      <c r="S30" s="228"/>
      <c r="T30" s="228"/>
      <c r="U30" s="228"/>
      <c r="V30" s="228"/>
      <c r="W30" s="529"/>
      <c r="X30" s="228"/>
      <c r="Y30" s="55">
        <v>410</v>
      </c>
      <c r="Z30" s="55">
        <v>410057035</v>
      </c>
      <c r="AA30" s="244" t="s">
        <v>241</v>
      </c>
      <c r="AB30" s="55">
        <v>0</v>
      </c>
      <c r="AC30" s="55">
        <v>0</v>
      </c>
      <c r="AD30" s="55">
        <v>0</v>
      </c>
      <c r="AE30" s="55">
        <v>0</v>
      </c>
      <c r="AF30" s="55">
        <v>10</v>
      </c>
      <c r="AG30" s="55">
        <v>0</v>
      </c>
      <c r="AH30" s="55">
        <v>0</v>
      </c>
      <c r="AI30" s="215">
        <v>0</v>
      </c>
      <c r="AJ30" s="215">
        <v>0</v>
      </c>
      <c r="AK30" s="215">
        <v>1</v>
      </c>
      <c r="AL30" s="215">
        <v>0</v>
      </c>
      <c r="AM30" s="215">
        <v>6</v>
      </c>
      <c r="AN30" s="215">
        <v>0</v>
      </c>
      <c r="AO30" s="215">
        <v>0</v>
      </c>
      <c r="AP30" s="215">
        <v>0</v>
      </c>
      <c r="AQ30" s="55">
        <v>0</v>
      </c>
      <c r="AR30" s="216"/>
      <c r="AS30" s="55">
        <v>57</v>
      </c>
      <c r="AT30" s="55">
        <v>35</v>
      </c>
      <c r="AU30" s="55">
        <v>11</v>
      </c>
      <c r="AW30" s="55">
        <f t="shared" si="15"/>
        <v>6</v>
      </c>
      <c r="AX30" s="55">
        <v>0</v>
      </c>
      <c r="AY30" s="55">
        <v>1</v>
      </c>
      <c r="AZ30" s="502">
        <v>0.6</v>
      </c>
    </row>
    <row r="31" spans="1:52">
      <c r="A31" s="215">
        <v>410</v>
      </c>
      <c r="B31" s="215">
        <v>410057057</v>
      </c>
      <c r="C31" s="216" t="s">
        <v>241</v>
      </c>
      <c r="D31" s="225">
        <f t="shared" si="1"/>
        <v>0</v>
      </c>
      <c r="E31" s="225">
        <f t="shared" si="2"/>
        <v>0</v>
      </c>
      <c r="F31" s="225">
        <f t="shared" si="3"/>
        <v>0</v>
      </c>
      <c r="G31" s="225">
        <f t="shared" si="4"/>
        <v>54</v>
      </c>
      <c r="H31" s="225">
        <f t="shared" si="5"/>
        <v>153</v>
      </c>
      <c r="I31" s="225">
        <f t="shared" si="6"/>
        <v>0</v>
      </c>
      <c r="J31" s="225">
        <f t="shared" si="7"/>
        <v>0</v>
      </c>
      <c r="K31" s="356">
        <f t="shared" si="8"/>
        <v>7.9280999999999997</v>
      </c>
      <c r="L31" s="225"/>
      <c r="M31" s="225">
        <f t="shared" si="9"/>
        <v>6</v>
      </c>
      <c r="N31" s="225">
        <f t="shared" si="10"/>
        <v>15</v>
      </c>
      <c r="O31" s="225">
        <f t="shared" si="11"/>
        <v>0</v>
      </c>
      <c r="P31" s="225">
        <f t="shared" si="12"/>
        <v>172</v>
      </c>
      <c r="Q31" s="225">
        <f t="shared" si="13"/>
        <v>12</v>
      </c>
      <c r="R31" s="225">
        <f t="shared" si="14"/>
        <v>207</v>
      </c>
      <c r="S31" s="228"/>
      <c r="T31" s="228"/>
      <c r="U31" s="228"/>
      <c r="V31" s="228"/>
      <c r="W31" s="529"/>
      <c r="X31" s="228"/>
      <c r="Y31" s="55">
        <v>410</v>
      </c>
      <c r="Z31" s="55">
        <v>410057057</v>
      </c>
      <c r="AA31" s="244" t="s">
        <v>241</v>
      </c>
      <c r="AB31" s="55">
        <v>0</v>
      </c>
      <c r="AC31" s="55">
        <v>0</v>
      </c>
      <c r="AD31" s="55">
        <v>0</v>
      </c>
      <c r="AE31" s="55">
        <v>54</v>
      </c>
      <c r="AF31" s="55">
        <v>153</v>
      </c>
      <c r="AG31" s="55">
        <v>0</v>
      </c>
      <c r="AH31" s="55">
        <v>0</v>
      </c>
      <c r="AI31" s="215">
        <v>0</v>
      </c>
      <c r="AJ31" s="215">
        <v>6</v>
      </c>
      <c r="AK31" s="215">
        <v>15</v>
      </c>
      <c r="AL31" s="215">
        <v>0</v>
      </c>
      <c r="AM31" s="215">
        <v>135</v>
      </c>
      <c r="AN31" s="215">
        <v>0</v>
      </c>
      <c r="AO31" s="215">
        <v>0</v>
      </c>
      <c r="AP31" s="215">
        <v>0</v>
      </c>
      <c r="AQ31" s="55">
        <v>0</v>
      </c>
      <c r="AR31" s="216"/>
      <c r="AS31" s="55">
        <v>57</v>
      </c>
      <c r="AT31" s="55">
        <v>57</v>
      </c>
      <c r="AU31" s="55">
        <v>12</v>
      </c>
      <c r="AW31" s="55">
        <f t="shared" si="15"/>
        <v>135</v>
      </c>
      <c r="AX31" s="55">
        <v>37</v>
      </c>
      <c r="AY31" s="55">
        <v>1</v>
      </c>
      <c r="AZ31" s="502">
        <v>0.83330000000000004</v>
      </c>
    </row>
    <row r="32" spans="1:52">
      <c r="A32" s="215">
        <v>410</v>
      </c>
      <c r="B32" s="215">
        <v>410057093</v>
      </c>
      <c r="C32" s="216" t="s">
        <v>241</v>
      </c>
      <c r="D32" s="225">
        <f t="shared" si="1"/>
        <v>0</v>
      </c>
      <c r="E32" s="225">
        <f t="shared" si="2"/>
        <v>0</v>
      </c>
      <c r="F32" s="225">
        <f t="shared" si="3"/>
        <v>0</v>
      </c>
      <c r="G32" s="225">
        <f t="shared" si="4"/>
        <v>0</v>
      </c>
      <c r="H32" s="225">
        <f t="shared" si="5"/>
        <v>5</v>
      </c>
      <c r="I32" s="225">
        <f t="shared" si="6"/>
        <v>0</v>
      </c>
      <c r="J32" s="225">
        <f t="shared" si="7"/>
        <v>0</v>
      </c>
      <c r="K32" s="356">
        <f t="shared" si="8"/>
        <v>0.1915</v>
      </c>
      <c r="L32" s="225"/>
      <c r="M32" s="225">
        <f t="shared" si="9"/>
        <v>0</v>
      </c>
      <c r="N32" s="225">
        <f t="shared" si="10"/>
        <v>0</v>
      </c>
      <c r="O32" s="225">
        <f t="shared" si="11"/>
        <v>0</v>
      </c>
      <c r="P32" s="225">
        <f t="shared" si="12"/>
        <v>5</v>
      </c>
      <c r="Q32" s="225">
        <f t="shared" si="13"/>
        <v>11</v>
      </c>
      <c r="R32" s="225">
        <f t="shared" si="14"/>
        <v>5</v>
      </c>
      <c r="S32" s="228"/>
      <c r="T32" s="228"/>
      <c r="U32" s="228"/>
      <c r="V32" s="228"/>
      <c r="W32" s="529"/>
      <c r="X32" s="228"/>
      <c r="Y32" s="55">
        <v>410</v>
      </c>
      <c r="Z32" s="55">
        <v>410057093</v>
      </c>
      <c r="AA32" s="244" t="s">
        <v>241</v>
      </c>
      <c r="AB32" s="55">
        <v>0</v>
      </c>
      <c r="AC32" s="55">
        <v>0</v>
      </c>
      <c r="AD32" s="55">
        <v>0</v>
      </c>
      <c r="AE32" s="55">
        <v>0</v>
      </c>
      <c r="AF32" s="55">
        <v>5</v>
      </c>
      <c r="AG32" s="55">
        <v>0</v>
      </c>
      <c r="AH32" s="55">
        <v>0</v>
      </c>
      <c r="AI32" s="215">
        <v>0</v>
      </c>
      <c r="AJ32" s="215">
        <v>0</v>
      </c>
      <c r="AK32" s="215">
        <v>0</v>
      </c>
      <c r="AL32" s="215">
        <v>0</v>
      </c>
      <c r="AM32" s="215">
        <v>3</v>
      </c>
      <c r="AN32" s="215">
        <v>0</v>
      </c>
      <c r="AO32" s="215">
        <v>0</v>
      </c>
      <c r="AP32" s="215">
        <v>0</v>
      </c>
      <c r="AQ32" s="55">
        <v>0</v>
      </c>
      <c r="AR32" s="216"/>
      <c r="AS32" s="55">
        <v>57</v>
      </c>
      <c r="AT32" s="55">
        <v>93</v>
      </c>
      <c r="AU32" s="55">
        <v>11</v>
      </c>
      <c r="AW32" s="55">
        <f t="shared" si="15"/>
        <v>3</v>
      </c>
      <c r="AX32" s="55">
        <v>2</v>
      </c>
      <c r="AY32" s="55">
        <v>1</v>
      </c>
      <c r="AZ32" s="502">
        <v>1</v>
      </c>
    </row>
    <row r="33" spans="1:52">
      <c r="A33" s="215">
        <v>410</v>
      </c>
      <c r="B33" s="215">
        <v>410057163</v>
      </c>
      <c r="C33" s="216" t="s">
        <v>241</v>
      </c>
      <c r="D33" s="225">
        <f t="shared" si="1"/>
        <v>0</v>
      </c>
      <c r="E33" s="225">
        <f t="shared" si="2"/>
        <v>0</v>
      </c>
      <c r="F33" s="225">
        <f t="shared" si="3"/>
        <v>0</v>
      </c>
      <c r="G33" s="225">
        <f t="shared" si="4"/>
        <v>1</v>
      </c>
      <c r="H33" s="225">
        <f t="shared" si="5"/>
        <v>4</v>
      </c>
      <c r="I33" s="225">
        <f t="shared" si="6"/>
        <v>0</v>
      </c>
      <c r="J33" s="225">
        <f t="shared" si="7"/>
        <v>0</v>
      </c>
      <c r="K33" s="356">
        <f t="shared" si="8"/>
        <v>0.1915</v>
      </c>
      <c r="L33" s="225"/>
      <c r="M33" s="225">
        <f t="shared" si="9"/>
        <v>0</v>
      </c>
      <c r="N33" s="225">
        <f t="shared" si="10"/>
        <v>0</v>
      </c>
      <c r="O33" s="225">
        <f t="shared" si="11"/>
        <v>0</v>
      </c>
      <c r="P33" s="225">
        <f t="shared" si="12"/>
        <v>4</v>
      </c>
      <c r="Q33" s="225">
        <f t="shared" si="13"/>
        <v>12</v>
      </c>
      <c r="R33" s="225">
        <f t="shared" si="14"/>
        <v>5</v>
      </c>
      <c r="S33" s="228"/>
      <c r="T33" s="228"/>
      <c r="U33" s="228"/>
      <c r="V33" s="228"/>
      <c r="W33" s="529"/>
      <c r="X33" s="228"/>
      <c r="Y33" s="55">
        <v>410</v>
      </c>
      <c r="Z33" s="55">
        <v>410057163</v>
      </c>
      <c r="AA33" s="244" t="s">
        <v>241</v>
      </c>
      <c r="AB33" s="55">
        <v>0</v>
      </c>
      <c r="AC33" s="55">
        <v>0</v>
      </c>
      <c r="AD33" s="55">
        <v>0</v>
      </c>
      <c r="AE33" s="55">
        <v>1</v>
      </c>
      <c r="AF33" s="55">
        <v>4</v>
      </c>
      <c r="AG33" s="55">
        <v>0</v>
      </c>
      <c r="AH33" s="55">
        <v>0</v>
      </c>
      <c r="AI33" s="215">
        <v>0</v>
      </c>
      <c r="AJ33" s="215">
        <v>0</v>
      </c>
      <c r="AK33" s="215">
        <v>0</v>
      </c>
      <c r="AL33" s="215">
        <v>0</v>
      </c>
      <c r="AM33" s="215">
        <v>4</v>
      </c>
      <c r="AN33" s="215">
        <v>0</v>
      </c>
      <c r="AO33" s="215">
        <v>0</v>
      </c>
      <c r="AP33" s="215">
        <v>0</v>
      </c>
      <c r="AQ33" s="55">
        <v>0</v>
      </c>
      <c r="AR33" s="216"/>
      <c r="AS33" s="55">
        <v>57</v>
      </c>
      <c r="AT33" s="55">
        <v>163</v>
      </c>
      <c r="AU33" s="55">
        <v>12</v>
      </c>
      <c r="AW33" s="55">
        <f t="shared" si="15"/>
        <v>4</v>
      </c>
      <c r="AX33" s="55">
        <v>0</v>
      </c>
      <c r="AY33" s="55">
        <v>2</v>
      </c>
      <c r="AZ33" s="502">
        <v>0.80389999999999995</v>
      </c>
    </row>
    <row r="34" spans="1:52">
      <c r="A34" s="215">
        <v>410</v>
      </c>
      <c r="B34" s="215">
        <v>410057248</v>
      </c>
      <c r="C34" s="216" t="s">
        <v>241</v>
      </c>
      <c r="D34" s="225">
        <f t="shared" si="1"/>
        <v>0</v>
      </c>
      <c r="E34" s="225">
        <f t="shared" si="2"/>
        <v>0</v>
      </c>
      <c r="F34" s="225">
        <f t="shared" si="3"/>
        <v>0</v>
      </c>
      <c r="G34" s="225">
        <f t="shared" si="4"/>
        <v>1</v>
      </c>
      <c r="H34" s="225">
        <f t="shared" si="5"/>
        <v>7</v>
      </c>
      <c r="I34" s="225">
        <f t="shared" si="6"/>
        <v>0</v>
      </c>
      <c r="J34" s="225">
        <f t="shared" si="7"/>
        <v>0</v>
      </c>
      <c r="K34" s="356">
        <f t="shared" si="8"/>
        <v>0.30640000000000001</v>
      </c>
      <c r="L34" s="225"/>
      <c r="M34" s="225">
        <f t="shared" si="9"/>
        <v>0</v>
      </c>
      <c r="N34" s="225">
        <f t="shared" si="10"/>
        <v>1</v>
      </c>
      <c r="O34" s="225">
        <f t="shared" si="11"/>
        <v>0</v>
      </c>
      <c r="P34" s="225">
        <f t="shared" si="12"/>
        <v>8</v>
      </c>
      <c r="Q34" s="225">
        <f t="shared" si="13"/>
        <v>12</v>
      </c>
      <c r="R34" s="225">
        <f t="shared" si="14"/>
        <v>8</v>
      </c>
      <c r="S34" s="228"/>
      <c r="T34" s="228"/>
      <c r="U34" s="228"/>
      <c r="V34" s="228"/>
      <c r="W34" s="529"/>
      <c r="X34" s="228"/>
      <c r="Y34" s="55">
        <v>410</v>
      </c>
      <c r="Z34" s="55">
        <v>410057248</v>
      </c>
      <c r="AA34" s="244" t="s">
        <v>241</v>
      </c>
      <c r="AB34" s="55">
        <v>0</v>
      </c>
      <c r="AC34" s="55">
        <v>0</v>
      </c>
      <c r="AD34" s="55">
        <v>0</v>
      </c>
      <c r="AE34" s="55">
        <v>1</v>
      </c>
      <c r="AF34" s="55">
        <v>7</v>
      </c>
      <c r="AG34" s="55">
        <v>0</v>
      </c>
      <c r="AH34" s="55">
        <v>0</v>
      </c>
      <c r="AI34" s="215">
        <v>0</v>
      </c>
      <c r="AJ34" s="215">
        <v>0</v>
      </c>
      <c r="AK34" s="215">
        <v>1</v>
      </c>
      <c r="AL34" s="215">
        <v>0</v>
      </c>
      <c r="AM34" s="215">
        <v>2</v>
      </c>
      <c r="AN34" s="215">
        <v>0</v>
      </c>
      <c r="AO34" s="215">
        <v>0</v>
      </c>
      <c r="AP34" s="215">
        <v>0</v>
      </c>
      <c r="AQ34" s="55">
        <v>0</v>
      </c>
      <c r="AR34" s="216"/>
      <c r="AS34" s="55">
        <v>57</v>
      </c>
      <c r="AT34" s="55">
        <v>248</v>
      </c>
      <c r="AU34" s="55">
        <v>12</v>
      </c>
      <c r="AW34" s="55">
        <f t="shared" si="15"/>
        <v>2</v>
      </c>
      <c r="AX34" s="55">
        <v>6</v>
      </c>
      <c r="AY34" s="55">
        <v>1</v>
      </c>
      <c r="AZ34" s="502">
        <v>1</v>
      </c>
    </row>
    <row r="35" spans="1:52">
      <c r="A35" s="215">
        <v>412</v>
      </c>
      <c r="B35" s="215">
        <v>412035035</v>
      </c>
      <c r="C35" s="216" t="s">
        <v>1055</v>
      </c>
      <c r="D35" s="225">
        <f t="shared" si="1"/>
        <v>0</v>
      </c>
      <c r="E35" s="225">
        <f t="shared" si="2"/>
        <v>0</v>
      </c>
      <c r="F35" s="225">
        <f t="shared" si="3"/>
        <v>0</v>
      </c>
      <c r="G35" s="225">
        <f t="shared" si="4"/>
        <v>49</v>
      </c>
      <c r="H35" s="225">
        <f t="shared" si="5"/>
        <v>204</v>
      </c>
      <c r="I35" s="225">
        <f t="shared" si="6"/>
        <v>244</v>
      </c>
      <c r="J35" s="225">
        <f t="shared" si="7"/>
        <v>0</v>
      </c>
      <c r="K35" s="356">
        <f t="shared" si="8"/>
        <v>19.0351</v>
      </c>
      <c r="L35" s="225"/>
      <c r="M35" s="225">
        <f t="shared" si="9"/>
        <v>0</v>
      </c>
      <c r="N35" s="225">
        <f t="shared" si="10"/>
        <v>14</v>
      </c>
      <c r="O35" s="225">
        <f t="shared" si="11"/>
        <v>19</v>
      </c>
      <c r="P35" s="225">
        <f t="shared" si="12"/>
        <v>282</v>
      </c>
      <c r="Q35" s="225">
        <f t="shared" si="13"/>
        <v>11</v>
      </c>
      <c r="R35" s="225">
        <f t="shared" si="14"/>
        <v>497</v>
      </c>
      <c r="S35" s="228"/>
      <c r="T35" s="228"/>
      <c r="U35" s="228"/>
      <c r="V35" s="228"/>
      <c r="W35" s="529"/>
      <c r="X35" s="228"/>
      <c r="Y35" s="55">
        <v>412</v>
      </c>
      <c r="Z35" s="55">
        <v>412035035</v>
      </c>
      <c r="AA35" s="244" t="s">
        <v>1055</v>
      </c>
      <c r="AB35" s="55">
        <v>0</v>
      </c>
      <c r="AC35" s="55">
        <v>0</v>
      </c>
      <c r="AD35" s="55">
        <v>0</v>
      </c>
      <c r="AE35" s="55">
        <v>49</v>
      </c>
      <c r="AF35" s="55">
        <v>204</v>
      </c>
      <c r="AG35" s="55">
        <v>244</v>
      </c>
      <c r="AH35" s="55">
        <v>0</v>
      </c>
      <c r="AI35" s="215">
        <v>0</v>
      </c>
      <c r="AJ35" s="215">
        <v>0</v>
      </c>
      <c r="AK35" s="215">
        <v>14</v>
      </c>
      <c r="AL35" s="215">
        <v>19</v>
      </c>
      <c r="AM35" s="215">
        <v>143</v>
      </c>
      <c r="AN35" s="215">
        <v>0</v>
      </c>
      <c r="AO35" s="215">
        <v>0</v>
      </c>
      <c r="AP35" s="215">
        <v>0</v>
      </c>
      <c r="AQ35" s="55">
        <v>139</v>
      </c>
      <c r="AR35" s="216"/>
      <c r="AS35" s="55">
        <v>35</v>
      </c>
      <c r="AT35" s="55">
        <v>35</v>
      </c>
      <c r="AU35" s="55">
        <v>11</v>
      </c>
      <c r="AW35" s="55">
        <f t="shared" si="15"/>
        <v>282</v>
      </c>
      <c r="AX35" s="55">
        <v>0</v>
      </c>
      <c r="AY35" s="55">
        <v>1</v>
      </c>
      <c r="AZ35" s="502">
        <v>0.56740000000000002</v>
      </c>
    </row>
    <row r="36" spans="1:52">
      <c r="A36" s="215">
        <v>412</v>
      </c>
      <c r="B36" s="215">
        <v>412035044</v>
      </c>
      <c r="C36" s="216" t="s">
        <v>1055</v>
      </c>
      <c r="D36" s="225">
        <f t="shared" si="1"/>
        <v>0</v>
      </c>
      <c r="E36" s="225">
        <f t="shared" si="2"/>
        <v>0</v>
      </c>
      <c r="F36" s="225">
        <f t="shared" si="3"/>
        <v>0</v>
      </c>
      <c r="G36" s="225">
        <f t="shared" si="4"/>
        <v>1</v>
      </c>
      <c r="H36" s="225">
        <f t="shared" si="5"/>
        <v>4</v>
      </c>
      <c r="I36" s="225">
        <f t="shared" si="6"/>
        <v>8</v>
      </c>
      <c r="J36" s="225">
        <f t="shared" si="7"/>
        <v>0</v>
      </c>
      <c r="K36" s="356">
        <f t="shared" si="8"/>
        <v>0.49790000000000001</v>
      </c>
      <c r="L36" s="225"/>
      <c r="M36" s="225">
        <f t="shared" si="9"/>
        <v>0</v>
      </c>
      <c r="N36" s="225">
        <f t="shared" si="10"/>
        <v>0</v>
      </c>
      <c r="O36" s="225">
        <f t="shared" si="11"/>
        <v>0</v>
      </c>
      <c r="P36" s="225">
        <f t="shared" si="12"/>
        <v>13</v>
      </c>
      <c r="Q36" s="225">
        <f t="shared" si="13"/>
        <v>12</v>
      </c>
      <c r="R36" s="225">
        <f t="shared" si="14"/>
        <v>13</v>
      </c>
      <c r="S36" s="228"/>
      <c r="T36" s="228"/>
      <c r="U36" s="228"/>
      <c r="V36" s="228"/>
      <c r="W36" s="529"/>
      <c r="X36" s="228"/>
      <c r="Y36" s="55">
        <v>412</v>
      </c>
      <c r="Z36" s="55">
        <v>412035044</v>
      </c>
      <c r="AA36" s="244" t="s">
        <v>1055</v>
      </c>
      <c r="AB36" s="55">
        <v>0</v>
      </c>
      <c r="AC36" s="55">
        <v>0</v>
      </c>
      <c r="AD36" s="55">
        <v>0</v>
      </c>
      <c r="AE36" s="55">
        <v>1</v>
      </c>
      <c r="AF36" s="55">
        <v>4</v>
      </c>
      <c r="AG36" s="55">
        <v>8</v>
      </c>
      <c r="AH36" s="55">
        <v>0</v>
      </c>
      <c r="AI36" s="215">
        <v>0</v>
      </c>
      <c r="AJ36" s="215">
        <v>0</v>
      </c>
      <c r="AK36" s="215">
        <v>0</v>
      </c>
      <c r="AL36" s="215">
        <v>0</v>
      </c>
      <c r="AM36" s="215">
        <v>2</v>
      </c>
      <c r="AN36" s="215">
        <v>0</v>
      </c>
      <c r="AO36" s="215">
        <v>0</v>
      </c>
      <c r="AP36" s="215">
        <v>0</v>
      </c>
      <c r="AQ36" s="55">
        <v>2</v>
      </c>
      <c r="AR36" s="216"/>
      <c r="AS36" s="55">
        <v>35</v>
      </c>
      <c r="AT36" s="55">
        <v>44</v>
      </c>
      <c r="AU36" s="55">
        <v>12</v>
      </c>
      <c r="AW36" s="55">
        <f t="shared" si="15"/>
        <v>4</v>
      </c>
      <c r="AX36" s="55">
        <v>9</v>
      </c>
      <c r="AY36" s="55">
        <v>1</v>
      </c>
      <c r="AZ36" s="502">
        <v>1</v>
      </c>
    </row>
    <row r="37" spans="1:52">
      <c r="A37" s="215">
        <v>412</v>
      </c>
      <c r="B37" s="215">
        <v>412035207</v>
      </c>
      <c r="C37" s="216" t="s">
        <v>1055</v>
      </c>
      <c r="D37" s="225">
        <f t="shared" si="1"/>
        <v>0</v>
      </c>
      <c r="E37" s="225">
        <f t="shared" si="2"/>
        <v>0</v>
      </c>
      <c r="F37" s="225">
        <f t="shared" si="3"/>
        <v>0</v>
      </c>
      <c r="G37" s="225">
        <f t="shared" si="4"/>
        <v>0</v>
      </c>
      <c r="H37" s="225">
        <f t="shared" si="5"/>
        <v>1</v>
      </c>
      <c r="I37" s="225">
        <f t="shared" si="6"/>
        <v>0</v>
      </c>
      <c r="J37" s="225">
        <f t="shared" si="7"/>
        <v>0</v>
      </c>
      <c r="K37" s="356">
        <f t="shared" si="8"/>
        <v>3.8300000000000001E-2</v>
      </c>
      <c r="L37" s="225"/>
      <c r="M37" s="225">
        <f t="shared" si="9"/>
        <v>0</v>
      </c>
      <c r="N37" s="225">
        <f t="shared" si="10"/>
        <v>0</v>
      </c>
      <c r="O37" s="225">
        <f t="shared" si="11"/>
        <v>0</v>
      </c>
      <c r="P37" s="225">
        <f t="shared" si="12"/>
        <v>1</v>
      </c>
      <c r="Q37" s="225">
        <f t="shared" si="13"/>
        <v>3</v>
      </c>
      <c r="R37" s="225">
        <f t="shared" si="14"/>
        <v>1</v>
      </c>
      <c r="S37" s="228"/>
      <c r="T37" s="228"/>
      <c r="U37" s="228"/>
      <c r="V37" s="228"/>
      <c r="W37" s="529"/>
      <c r="X37" s="228"/>
      <c r="Y37" s="55">
        <v>412</v>
      </c>
      <c r="Z37" s="55">
        <v>412035207</v>
      </c>
      <c r="AA37" s="244" t="s">
        <v>1055</v>
      </c>
      <c r="AB37" s="55">
        <v>0</v>
      </c>
      <c r="AC37" s="55">
        <v>0</v>
      </c>
      <c r="AD37" s="55">
        <v>0</v>
      </c>
      <c r="AE37" s="55">
        <v>0</v>
      </c>
      <c r="AF37" s="55">
        <v>1</v>
      </c>
      <c r="AG37" s="55">
        <v>0</v>
      </c>
      <c r="AH37" s="55">
        <v>0</v>
      </c>
      <c r="AI37" s="215">
        <v>0</v>
      </c>
      <c r="AJ37" s="215">
        <v>0</v>
      </c>
      <c r="AK37" s="215">
        <v>0</v>
      </c>
      <c r="AL37" s="215">
        <v>0</v>
      </c>
      <c r="AM37" s="215">
        <v>1</v>
      </c>
      <c r="AN37" s="215">
        <v>0</v>
      </c>
      <c r="AO37" s="215">
        <v>0</v>
      </c>
      <c r="AP37" s="215">
        <v>0</v>
      </c>
      <c r="AQ37" s="55">
        <v>0</v>
      </c>
      <c r="AR37" s="216"/>
      <c r="AS37" s="55">
        <v>35</v>
      </c>
      <c r="AT37" s="55">
        <v>207</v>
      </c>
      <c r="AU37" s="55">
        <v>3</v>
      </c>
      <c r="AW37" s="55">
        <f t="shared" si="15"/>
        <v>1</v>
      </c>
      <c r="AX37" s="55">
        <v>0</v>
      </c>
      <c r="AY37" s="55">
        <v>3</v>
      </c>
      <c r="AZ37" s="502">
        <v>1</v>
      </c>
    </row>
    <row r="38" spans="1:52">
      <c r="A38" s="215">
        <v>412</v>
      </c>
      <c r="B38" s="215">
        <v>412035220</v>
      </c>
      <c r="C38" s="216" t="s">
        <v>1055</v>
      </c>
      <c r="D38" s="225">
        <f t="shared" si="1"/>
        <v>0</v>
      </c>
      <c r="E38" s="225">
        <f t="shared" si="2"/>
        <v>0</v>
      </c>
      <c r="F38" s="225">
        <f t="shared" si="3"/>
        <v>0</v>
      </c>
      <c r="G38" s="225">
        <f t="shared" si="4"/>
        <v>0</v>
      </c>
      <c r="H38" s="225">
        <f t="shared" si="5"/>
        <v>2</v>
      </c>
      <c r="I38" s="225">
        <f t="shared" si="6"/>
        <v>1</v>
      </c>
      <c r="J38" s="225">
        <f t="shared" si="7"/>
        <v>0</v>
      </c>
      <c r="K38" s="356">
        <f t="shared" si="8"/>
        <v>0.1149</v>
      </c>
      <c r="L38" s="225"/>
      <c r="M38" s="225">
        <f t="shared" si="9"/>
        <v>0</v>
      </c>
      <c r="N38" s="225">
        <f t="shared" si="10"/>
        <v>1</v>
      </c>
      <c r="O38" s="225">
        <f t="shared" si="11"/>
        <v>0</v>
      </c>
      <c r="P38" s="225">
        <f t="shared" si="12"/>
        <v>3</v>
      </c>
      <c r="Q38" s="225">
        <f t="shared" si="13"/>
        <v>6</v>
      </c>
      <c r="R38" s="225">
        <f t="shared" si="14"/>
        <v>3</v>
      </c>
      <c r="S38" s="228"/>
      <c r="T38" s="228"/>
      <c r="U38" s="228"/>
      <c r="V38" s="228"/>
      <c r="W38" s="529"/>
      <c r="X38" s="228"/>
      <c r="Y38" s="55">
        <v>412</v>
      </c>
      <c r="Z38" s="55">
        <v>412035220</v>
      </c>
      <c r="AA38" s="244" t="s">
        <v>1055</v>
      </c>
      <c r="AB38" s="55">
        <v>0</v>
      </c>
      <c r="AC38" s="55">
        <v>0</v>
      </c>
      <c r="AD38" s="55">
        <v>0</v>
      </c>
      <c r="AE38" s="55">
        <v>0</v>
      </c>
      <c r="AF38" s="55">
        <v>2</v>
      </c>
      <c r="AG38" s="55">
        <v>1</v>
      </c>
      <c r="AH38" s="55">
        <v>0</v>
      </c>
      <c r="AI38" s="215">
        <v>0</v>
      </c>
      <c r="AJ38" s="215">
        <v>0</v>
      </c>
      <c r="AK38" s="215">
        <v>1</v>
      </c>
      <c r="AL38" s="215">
        <v>0</v>
      </c>
      <c r="AM38" s="215">
        <v>2</v>
      </c>
      <c r="AN38" s="215">
        <v>0</v>
      </c>
      <c r="AO38" s="215">
        <v>0</v>
      </c>
      <c r="AP38" s="215">
        <v>0</v>
      </c>
      <c r="AQ38" s="55">
        <v>1</v>
      </c>
      <c r="AR38" s="216"/>
      <c r="AS38" s="55">
        <v>35</v>
      </c>
      <c r="AT38" s="55">
        <v>220</v>
      </c>
      <c r="AU38" s="55">
        <v>6</v>
      </c>
      <c r="AW38" s="55">
        <f t="shared" si="15"/>
        <v>3</v>
      </c>
      <c r="AX38" s="55">
        <v>0</v>
      </c>
      <c r="AY38" s="55">
        <v>1</v>
      </c>
      <c r="AZ38" s="502">
        <v>1</v>
      </c>
    </row>
    <row r="39" spans="1:52">
      <c r="A39" s="215">
        <v>412</v>
      </c>
      <c r="B39" s="215">
        <v>412035243</v>
      </c>
      <c r="C39" s="216" t="s">
        <v>1055</v>
      </c>
      <c r="D39" s="225">
        <f t="shared" si="1"/>
        <v>0</v>
      </c>
      <c r="E39" s="225">
        <f t="shared" si="2"/>
        <v>0</v>
      </c>
      <c r="F39" s="225">
        <f t="shared" si="3"/>
        <v>0</v>
      </c>
      <c r="G39" s="225">
        <f t="shared" si="4"/>
        <v>0</v>
      </c>
      <c r="H39" s="225">
        <f t="shared" si="5"/>
        <v>1</v>
      </c>
      <c r="I39" s="225">
        <f t="shared" si="6"/>
        <v>0</v>
      </c>
      <c r="J39" s="225">
        <f t="shared" si="7"/>
        <v>0</v>
      </c>
      <c r="K39" s="356">
        <f t="shared" si="8"/>
        <v>3.8300000000000001E-2</v>
      </c>
      <c r="L39" s="225"/>
      <c r="M39" s="225">
        <f t="shared" si="9"/>
        <v>0</v>
      </c>
      <c r="N39" s="225">
        <f t="shared" si="10"/>
        <v>0</v>
      </c>
      <c r="O39" s="225">
        <f t="shared" si="11"/>
        <v>0</v>
      </c>
      <c r="P39" s="225">
        <f t="shared" si="12"/>
        <v>1</v>
      </c>
      <c r="Q39" s="225">
        <f t="shared" si="13"/>
        <v>9</v>
      </c>
      <c r="R39" s="225">
        <f t="shared" si="14"/>
        <v>1</v>
      </c>
      <c r="S39" s="228"/>
      <c r="T39" s="228"/>
      <c r="U39" s="228"/>
      <c r="V39" s="228"/>
      <c r="W39" s="529"/>
      <c r="X39" s="228"/>
      <c r="Y39" s="55">
        <v>412</v>
      </c>
      <c r="Z39" s="55">
        <v>412035243</v>
      </c>
      <c r="AA39" s="244" t="s">
        <v>1055</v>
      </c>
      <c r="AB39" s="55">
        <v>0</v>
      </c>
      <c r="AC39" s="55">
        <v>0</v>
      </c>
      <c r="AD39" s="55">
        <v>0</v>
      </c>
      <c r="AE39" s="55">
        <v>0</v>
      </c>
      <c r="AF39" s="55">
        <v>1</v>
      </c>
      <c r="AG39" s="55">
        <v>0</v>
      </c>
      <c r="AH39" s="55">
        <v>0</v>
      </c>
      <c r="AI39" s="215">
        <v>0</v>
      </c>
      <c r="AJ39" s="215">
        <v>0</v>
      </c>
      <c r="AK39" s="215">
        <v>0</v>
      </c>
      <c r="AL39" s="215">
        <v>0</v>
      </c>
      <c r="AM39" s="215">
        <v>0</v>
      </c>
      <c r="AN39" s="215">
        <v>0</v>
      </c>
      <c r="AO39" s="215">
        <v>0</v>
      </c>
      <c r="AP39" s="215">
        <v>0</v>
      </c>
      <c r="AQ39" s="55">
        <v>0</v>
      </c>
      <c r="AR39" s="216"/>
      <c r="AS39" s="55">
        <v>35</v>
      </c>
      <c r="AT39" s="55">
        <v>243</v>
      </c>
      <c r="AU39" s="55">
        <v>9</v>
      </c>
      <c r="AW39" s="55">
        <f t="shared" si="15"/>
        <v>0</v>
      </c>
      <c r="AX39" s="55">
        <v>1</v>
      </c>
      <c r="AY39" s="55">
        <v>2</v>
      </c>
      <c r="AZ39" s="502">
        <v>0.52959999999999996</v>
      </c>
    </row>
    <row r="40" spans="1:52">
      <c r="A40" s="215">
        <v>412</v>
      </c>
      <c r="B40" s="215">
        <v>412035244</v>
      </c>
      <c r="C40" s="216" t="s">
        <v>1055</v>
      </c>
      <c r="D40" s="225">
        <f t="shared" si="1"/>
        <v>0</v>
      </c>
      <c r="E40" s="225">
        <f t="shared" si="2"/>
        <v>0</v>
      </c>
      <c r="F40" s="225">
        <f t="shared" si="3"/>
        <v>0</v>
      </c>
      <c r="G40" s="225">
        <f t="shared" si="4"/>
        <v>3</v>
      </c>
      <c r="H40" s="225">
        <f t="shared" si="5"/>
        <v>5</v>
      </c>
      <c r="I40" s="225">
        <f t="shared" si="6"/>
        <v>6</v>
      </c>
      <c r="J40" s="225">
        <f t="shared" si="7"/>
        <v>0</v>
      </c>
      <c r="K40" s="356">
        <f t="shared" si="8"/>
        <v>0.53620000000000001</v>
      </c>
      <c r="L40" s="225"/>
      <c r="M40" s="225">
        <f t="shared" si="9"/>
        <v>0</v>
      </c>
      <c r="N40" s="225">
        <f t="shared" si="10"/>
        <v>0</v>
      </c>
      <c r="O40" s="225">
        <f t="shared" si="11"/>
        <v>0</v>
      </c>
      <c r="P40" s="225">
        <f t="shared" si="12"/>
        <v>11</v>
      </c>
      <c r="Q40" s="225">
        <f t="shared" si="13"/>
        <v>10</v>
      </c>
      <c r="R40" s="225">
        <f t="shared" si="14"/>
        <v>14</v>
      </c>
      <c r="S40" s="228"/>
      <c r="T40" s="228"/>
      <c r="U40" s="228"/>
      <c r="V40" s="228"/>
      <c r="W40" s="529"/>
      <c r="X40" s="228"/>
      <c r="Y40" s="55">
        <v>412</v>
      </c>
      <c r="Z40" s="55">
        <v>412035244</v>
      </c>
      <c r="AA40" s="244" t="s">
        <v>1055</v>
      </c>
      <c r="AB40" s="55">
        <v>0</v>
      </c>
      <c r="AC40" s="55">
        <v>0</v>
      </c>
      <c r="AD40" s="55">
        <v>0</v>
      </c>
      <c r="AE40" s="55">
        <v>3</v>
      </c>
      <c r="AF40" s="55">
        <v>5</v>
      </c>
      <c r="AG40" s="55">
        <v>6</v>
      </c>
      <c r="AH40" s="55">
        <v>0</v>
      </c>
      <c r="AI40" s="215">
        <v>0</v>
      </c>
      <c r="AJ40" s="215">
        <v>0</v>
      </c>
      <c r="AK40" s="215">
        <v>0</v>
      </c>
      <c r="AL40" s="215">
        <v>0</v>
      </c>
      <c r="AM40" s="215">
        <v>5</v>
      </c>
      <c r="AN40" s="215">
        <v>0</v>
      </c>
      <c r="AO40" s="215">
        <v>0</v>
      </c>
      <c r="AP40" s="215">
        <v>0</v>
      </c>
      <c r="AQ40" s="55">
        <v>3</v>
      </c>
      <c r="AR40" s="216"/>
      <c r="AS40" s="55">
        <v>35</v>
      </c>
      <c r="AT40" s="55">
        <v>244</v>
      </c>
      <c r="AU40" s="55">
        <v>10</v>
      </c>
      <c r="AW40" s="55">
        <f t="shared" si="15"/>
        <v>8</v>
      </c>
      <c r="AX40" s="55">
        <v>3</v>
      </c>
      <c r="AY40" s="55">
        <v>1</v>
      </c>
      <c r="AZ40" s="502">
        <v>0.77780000000000005</v>
      </c>
    </row>
    <row r="41" spans="1:52">
      <c r="A41" s="215">
        <v>412</v>
      </c>
      <c r="B41" s="215">
        <v>412035285</v>
      </c>
      <c r="C41" s="216" t="s">
        <v>1055</v>
      </c>
      <c r="D41" s="225">
        <f t="shared" si="1"/>
        <v>0</v>
      </c>
      <c r="E41" s="225">
        <f t="shared" si="2"/>
        <v>0</v>
      </c>
      <c r="F41" s="225">
        <f t="shared" si="3"/>
        <v>0</v>
      </c>
      <c r="G41" s="225">
        <f t="shared" si="4"/>
        <v>0</v>
      </c>
      <c r="H41" s="225">
        <f t="shared" si="5"/>
        <v>3</v>
      </c>
      <c r="I41" s="225">
        <f t="shared" si="6"/>
        <v>5</v>
      </c>
      <c r="J41" s="225">
        <f t="shared" si="7"/>
        <v>0</v>
      </c>
      <c r="K41" s="356">
        <f t="shared" si="8"/>
        <v>0.30640000000000001</v>
      </c>
      <c r="L41" s="225"/>
      <c r="M41" s="225">
        <f t="shared" si="9"/>
        <v>0</v>
      </c>
      <c r="N41" s="225">
        <f t="shared" si="10"/>
        <v>0</v>
      </c>
      <c r="O41" s="225">
        <f t="shared" si="11"/>
        <v>0</v>
      </c>
      <c r="P41" s="225">
        <f t="shared" si="12"/>
        <v>1</v>
      </c>
      <c r="Q41" s="225">
        <f t="shared" si="13"/>
        <v>7</v>
      </c>
      <c r="R41" s="225">
        <f t="shared" si="14"/>
        <v>8</v>
      </c>
      <c r="S41" s="228"/>
      <c r="T41" s="228"/>
      <c r="U41" s="228"/>
      <c r="V41" s="228"/>
      <c r="W41" s="529"/>
      <c r="X41" s="228"/>
      <c r="Y41" s="55">
        <v>412</v>
      </c>
      <c r="Z41" s="55">
        <v>412035285</v>
      </c>
      <c r="AA41" s="244" t="s">
        <v>1055</v>
      </c>
      <c r="AB41" s="55">
        <v>0</v>
      </c>
      <c r="AC41" s="55">
        <v>0</v>
      </c>
      <c r="AD41" s="55">
        <v>0</v>
      </c>
      <c r="AE41" s="55">
        <v>0</v>
      </c>
      <c r="AF41" s="55">
        <v>3</v>
      </c>
      <c r="AG41" s="55">
        <v>5</v>
      </c>
      <c r="AH41" s="55">
        <v>0</v>
      </c>
      <c r="AI41" s="215">
        <v>0</v>
      </c>
      <c r="AJ41" s="215">
        <v>0</v>
      </c>
      <c r="AK41" s="215">
        <v>0</v>
      </c>
      <c r="AL41" s="215">
        <v>0</v>
      </c>
      <c r="AM41" s="215">
        <v>1</v>
      </c>
      <c r="AN41" s="215">
        <v>0</v>
      </c>
      <c r="AO41" s="215">
        <v>0</v>
      </c>
      <c r="AP41" s="215">
        <v>0</v>
      </c>
      <c r="AQ41" s="55">
        <v>0</v>
      </c>
      <c r="AR41" s="216"/>
      <c r="AS41" s="55">
        <v>35</v>
      </c>
      <c r="AT41" s="55">
        <v>285</v>
      </c>
      <c r="AU41" s="55">
        <v>7</v>
      </c>
      <c r="AW41" s="55">
        <f t="shared" si="15"/>
        <v>1</v>
      </c>
      <c r="AX41" s="55">
        <v>0</v>
      </c>
      <c r="AY41" s="55">
        <v>3</v>
      </c>
      <c r="AZ41" s="502">
        <v>0.125</v>
      </c>
    </row>
    <row r="42" spans="1:52">
      <c r="A42" s="215">
        <v>412</v>
      </c>
      <c r="B42" s="215">
        <v>412035293</v>
      </c>
      <c r="C42" s="216" t="s">
        <v>1055</v>
      </c>
      <c r="D42" s="225">
        <f t="shared" si="1"/>
        <v>0</v>
      </c>
      <c r="E42" s="225">
        <f t="shared" si="2"/>
        <v>0</v>
      </c>
      <c r="F42" s="225">
        <f t="shared" si="3"/>
        <v>0</v>
      </c>
      <c r="G42" s="225">
        <f t="shared" si="4"/>
        <v>0</v>
      </c>
      <c r="H42" s="225">
        <f t="shared" si="5"/>
        <v>1</v>
      </c>
      <c r="I42" s="225">
        <f t="shared" si="6"/>
        <v>0</v>
      </c>
      <c r="J42" s="225">
        <f t="shared" si="7"/>
        <v>0</v>
      </c>
      <c r="K42" s="356">
        <f t="shared" si="8"/>
        <v>3.8300000000000001E-2</v>
      </c>
      <c r="L42" s="225"/>
      <c r="M42" s="225">
        <f t="shared" si="9"/>
        <v>0</v>
      </c>
      <c r="N42" s="225">
        <f t="shared" si="10"/>
        <v>0</v>
      </c>
      <c r="O42" s="225">
        <f t="shared" si="11"/>
        <v>0</v>
      </c>
      <c r="P42" s="225">
        <f t="shared" si="12"/>
        <v>1</v>
      </c>
      <c r="Q42" s="225">
        <f t="shared" si="13"/>
        <v>10</v>
      </c>
      <c r="R42" s="225">
        <f t="shared" si="14"/>
        <v>1</v>
      </c>
      <c r="S42" s="228"/>
      <c r="T42" s="228"/>
      <c r="U42" s="228"/>
      <c r="V42" s="228"/>
      <c r="W42" s="529"/>
      <c r="X42" s="228"/>
      <c r="Y42" s="55">
        <v>412</v>
      </c>
      <c r="Z42" s="55">
        <v>412035293</v>
      </c>
      <c r="AA42" s="244" t="s">
        <v>1055</v>
      </c>
      <c r="AB42" s="55">
        <v>0</v>
      </c>
      <c r="AC42" s="55">
        <v>0</v>
      </c>
      <c r="AD42" s="55">
        <v>0</v>
      </c>
      <c r="AE42" s="55">
        <v>0</v>
      </c>
      <c r="AF42" s="55">
        <v>1</v>
      </c>
      <c r="AG42" s="55">
        <v>0</v>
      </c>
      <c r="AH42" s="55">
        <v>0</v>
      </c>
      <c r="AI42" s="215">
        <v>0</v>
      </c>
      <c r="AJ42" s="215">
        <v>0</v>
      </c>
      <c r="AK42" s="215">
        <v>0</v>
      </c>
      <c r="AL42" s="215">
        <v>0</v>
      </c>
      <c r="AM42" s="215">
        <v>0</v>
      </c>
      <c r="AN42" s="215">
        <v>0</v>
      </c>
      <c r="AO42" s="215">
        <v>0</v>
      </c>
      <c r="AP42" s="215">
        <v>0</v>
      </c>
      <c r="AQ42" s="55">
        <v>0</v>
      </c>
      <c r="AR42" s="216"/>
      <c r="AS42" s="55">
        <v>35</v>
      </c>
      <c r="AT42" s="55">
        <v>293</v>
      </c>
      <c r="AU42" s="55">
        <v>10</v>
      </c>
      <c r="AW42" s="55">
        <f t="shared" si="15"/>
        <v>0</v>
      </c>
      <c r="AX42" s="55">
        <v>1</v>
      </c>
      <c r="AY42" s="55">
        <v>2</v>
      </c>
      <c r="AZ42" s="502">
        <v>0.52910000000000001</v>
      </c>
    </row>
    <row r="43" spans="1:52">
      <c r="A43" s="215">
        <v>412</v>
      </c>
      <c r="B43" s="215">
        <v>412035314</v>
      </c>
      <c r="C43" s="216" t="s">
        <v>1055</v>
      </c>
      <c r="D43" s="225">
        <f t="shared" si="1"/>
        <v>0</v>
      </c>
      <c r="E43" s="225">
        <f t="shared" si="2"/>
        <v>0</v>
      </c>
      <c r="F43" s="225">
        <f t="shared" si="3"/>
        <v>0</v>
      </c>
      <c r="G43" s="225">
        <f t="shared" si="4"/>
        <v>0</v>
      </c>
      <c r="H43" s="225">
        <f t="shared" si="5"/>
        <v>0</v>
      </c>
      <c r="I43" s="225">
        <f t="shared" si="6"/>
        <v>1</v>
      </c>
      <c r="J43" s="225">
        <f t="shared" si="7"/>
        <v>0</v>
      </c>
      <c r="K43" s="356">
        <f t="shared" si="8"/>
        <v>3.8300000000000001E-2</v>
      </c>
      <c r="L43" s="225"/>
      <c r="M43" s="225">
        <f t="shared" si="9"/>
        <v>0</v>
      </c>
      <c r="N43" s="225">
        <f t="shared" si="10"/>
        <v>0</v>
      </c>
      <c r="O43" s="225">
        <f t="shared" si="11"/>
        <v>0</v>
      </c>
      <c r="P43" s="225">
        <f t="shared" si="12"/>
        <v>1</v>
      </c>
      <c r="Q43" s="225">
        <f t="shared" si="13"/>
        <v>6</v>
      </c>
      <c r="R43" s="225">
        <f t="shared" si="14"/>
        <v>1</v>
      </c>
      <c r="S43" s="228"/>
      <c r="T43" s="228"/>
      <c r="U43" s="228"/>
      <c r="V43" s="228"/>
      <c r="W43" s="529"/>
      <c r="X43" s="228"/>
      <c r="Y43" s="55">
        <v>412</v>
      </c>
      <c r="Z43" s="55">
        <v>412035314</v>
      </c>
      <c r="AA43" s="244" t="s">
        <v>1055</v>
      </c>
      <c r="AB43" s="55">
        <v>0</v>
      </c>
      <c r="AC43" s="55">
        <v>0</v>
      </c>
      <c r="AD43" s="55">
        <v>0</v>
      </c>
      <c r="AE43" s="55">
        <v>0</v>
      </c>
      <c r="AF43" s="55">
        <v>0</v>
      </c>
      <c r="AG43" s="55">
        <v>1</v>
      </c>
      <c r="AH43" s="55">
        <v>0</v>
      </c>
      <c r="AI43" s="215">
        <v>0</v>
      </c>
      <c r="AJ43" s="215">
        <v>0</v>
      </c>
      <c r="AK43" s="215">
        <v>0</v>
      </c>
      <c r="AL43" s="215">
        <v>0</v>
      </c>
      <c r="AM43" s="215">
        <v>0</v>
      </c>
      <c r="AN43" s="215">
        <v>0</v>
      </c>
      <c r="AO43" s="215">
        <v>0</v>
      </c>
      <c r="AP43" s="215">
        <v>0</v>
      </c>
      <c r="AQ43" s="55">
        <v>0</v>
      </c>
      <c r="AR43" s="216"/>
      <c r="AS43" s="55">
        <v>35</v>
      </c>
      <c r="AT43" s="55">
        <v>314</v>
      </c>
      <c r="AU43" s="55">
        <v>6</v>
      </c>
      <c r="AW43" s="55">
        <f t="shared" si="15"/>
        <v>0</v>
      </c>
      <c r="AX43" s="55">
        <v>1</v>
      </c>
      <c r="AY43" s="55">
        <v>1</v>
      </c>
      <c r="AZ43" s="502">
        <v>1</v>
      </c>
    </row>
    <row r="44" spans="1:52">
      <c r="A44" s="215">
        <v>412</v>
      </c>
      <c r="B44" s="215">
        <v>412035336</v>
      </c>
      <c r="C44" s="216" t="s">
        <v>1055</v>
      </c>
      <c r="D44" s="225">
        <f t="shared" si="1"/>
        <v>0</v>
      </c>
      <c r="E44" s="225">
        <f t="shared" si="2"/>
        <v>0</v>
      </c>
      <c r="F44" s="225">
        <f t="shared" si="3"/>
        <v>0</v>
      </c>
      <c r="G44" s="225">
        <f t="shared" si="4"/>
        <v>0</v>
      </c>
      <c r="H44" s="225">
        <f t="shared" si="5"/>
        <v>0</v>
      </c>
      <c r="I44" s="225">
        <f t="shared" si="6"/>
        <v>1</v>
      </c>
      <c r="J44" s="225">
        <f t="shared" si="7"/>
        <v>0</v>
      </c>
      <c r="K44" s="356">
        <f t="shared" si="8"/>
        <v>3.8300000000000001E-2</v>
      </c>
      <c r="L44" s="225"/>
      <c r="M44" s="225">
        <f t="shared" si="9"/>
        <v>0</v>
      </c>
      <c r="N44" s="225">
        <f t="shared" si="10"/>
        <v>0</v>
      </c>
      <c r="O44" s="225">
        <f t="shared" si="11"/>
        <v>0</v>
      </c>
      <c r="P44" s="225">
        <f t="shared" si="12"/>
        <v>0</v>
      </c>
      <c r="Q44" s="225">
        <f t="shared" si="13"/>
        <v>7</v>
      </c>
      <c r="R44" s="225">
        <f t="shared" si="14"/>
        <v>1</v>
      </c>
      <c r="S44" s="228"/>
      <c r="T44" s="228"/>
      <c r="U44" s="228"/>
      <c r="V44" s="228"/>
      <c r="W44" s="529"/>
      <c r="X44" s="228"/>
      <c r="Y44" s="55">
        <v>412</v>
      </c>
      <c r="Z44" s="55">
        <v>412035336</v>
      </c>
      <c r="AA44" s="244" t="s">
        <v>1055</v>
      </c>
      <c r="AB44" s="55">
        <v>0</v>
      </c>
      <c r="AC44" s="55">
        <v>0</v>
      </c>
      <c r="AD44" s="55">
        <v>0</v>
      </c>
      <c r="AE44" s="55">
        <v>0</v>
      </c>
      <c r="AF44" s="55">
        <v>0</v>
      </c>
      <c r="AG44" s="55">
        <v>1</v>
      </c>
      <c r="AH44" s="55">
        <v>0</v>
      </c>
      <c r="AI44" s="215">
        <v>0</v>
      </c>
      <c r="AJ44" s="215">
        <v>0</v>
      </c>
      <c r="AK44" s="215">
        <v>0</v>
      </c>
      <c r="AL44" s="215">
        <v>0</v>
      </c>
      <c r="AM44" s="215">
        <v>0</v>
      </c>
      <c r="AN44" s="215">
        <v>0</v>
      </c>
      <c r="AO44" s="215">
        <v>0</v>
      </c>
      <c r="AP44" s="215">
        <v>0</v>
      </c>
      <c r="AQ44" s="55">
        <v>0</v>
      </c>
      <c r="AR44" s="216"/>
      <c r="AS44" s="55">
        <v>35</v>
      </c>
      <c r="AT44" s="55">
        <v>336</v>
      </c>
      <c r="AU44" s="55">
        <v>7</v>
      </c>
      <c r="AW44" s="55">
        <f t="shared" si="15"/>
        <v>0</v>
      </c>
      <c r="AX44" s="55">
        <v>0</v>
      </c>
      <c r="AY44" s="55">
        <v>1</v>
      </c>
      <c r="AZ44" s="502">
        <v>0</v>
      </c>
    </row>
    <row r="45" spans="1:52">
      <c r="A45" s="215">
        <v>413</v>
      </c>
      <c r="B45" s="215">
        <v>413114091</v>
      </c>
      <c r="C45" s="216" t="s">
        <v>1056</v>
      </c>
      <c r="D45" s="225">
        <f t="shared" si="1"/>
        <v>0</v>
      </c>
      <c r="E45" s="225">
        <f t="shared" si="2"/>
        <v>0</v>
      </c>
      <c r="F45" s="225">
        <f t="shared" si="3"/>
        <v>0</v>
      </c>
      <c r="G45" s="225">
        <f t="shared" si="4"/>
        <v>0</v>
      </c>
      <c r="H45" s="225">
        <f t="shared" si="5"/>
        <v>1</v>
      </c>
      <c r="I45" s="225">
        <f t="shared" si="6"/>
        <v>1</v>
      </c>
      <c r="J45" s="225">
        <f t="shared" si="7"/>
        <v>0</v>
      </c>
      <c r="K45" s="356">
        <f t="shared" si="8"/>
        <v>7.6600000000000001E-2</v>
      </c>
      <c r="L45" s="225"/>
      <c r="M45" s="225">
        <f t="shared" si="9"/>
        <v>0</v>
      </c>
      <c r="N45" s="225">
        <f t="shared" si="10"/>
        <v>0</v>
      </c>
      <c r="O45" s="225">
        <f t="shared" si="11"/>
        <v>0</v>
      </c>
      <c r="P45" s="225">
        <f t="shared" si="12"/>
        <v>2</v>
      </c>
      <c r="Q45" s="225">
        <f t="shared" si="13"/>
        <v>8</v>
      </c>
      <c r="R45" s="225">
        <f t="shared" si="14"/>
        <v>2</v>
      </c>
      <c r="S45" s="228"/>
      <c r="T45" s="228"/>
      <c r="U45" s="228"/>
      <c r="V45" s="228"/>
      <c r="W45" s="529"/>
      <c r="X45" s="228"/>
      <c r="Y45" s="55">
        <v>413</v>
      </c>
      <c r="Z45" s="55">
        <v>413114091</v>
      </c>
      <c r="AA45" s="244" t="s">
        <v>1056</v>
      </c>
      <c r="AB45" s="55">
        <v>0</v>
      </c>
      <c r="AC45" s="55">
        <v>0</v>
      </c>
      <c r="AD45" s="55">
        <v>0</v>
      </c>
      <c r="AE45" s="55">
        <v>0</v>
      </c>
      <c r="AF45" s="55">
        <v>1</v>
      </c>
      <c r="AG45" s="55">
        <v>1</v>
      </c>
      <c r="AH45" s="55">
        <v>0</v>
      </c>
      <c r="AI45" s="215">
        <v>0</v>
      </c>
      <c r="AJ45" s="215">
        <v>0</v>
      </c>
      <c r="AK45" s="215">
        <v>0</v>
      </c>
      <c r="AL45" s="215">
        <v>0</v>
      </c>
      <c r="AM45" s="215">
        <v>1</v>
      </c>
      <c r="AN45" s="215">
        <v>0</v>
      </c>
      <c r="AO45" s="215">
        <v>0</v>
      </c>
      <c r="AP45" s="215">
        <v>0</v>
      </c>
      <c r="AQ45" s="55">
        <v>1</v>
      </c>
      <c r="AR45" s="216"/>
      <c r="AS45" s="55">
        <v>114</v>
      </c>
      <c r="AT45" s="55">
        <v>91</v>
      </c>
      <c r="AU45" s="55">
        <v>8</v>
      </c>
      <c r="AW45" s="55">
        <f t="shared" si="15"/>
        <v>2</v>
      </c>
      <c r="AX45" s="55">
        <v>0</v>
      </c>
      <c r="AY45" s="55">
        <v>1</v>
      </c>
      <c r="AZ45" s="502">
        <v>1</v>
      </c>
    </row>
    <row r="46" spans="1:52">
      <c r="A46" s="215">
        <v>413</v>
      </c>
      <c r="B46" s="215">
        <v>413114114</v>
      </c>
      <c r="C46" s="216" t="s">
        <v>1056</v>
      </c>
      <c r="D46" s="225">
        <f t="shared" si="1"/>
        <v>0</v>
      </c>
      <c r="E46" s="225">
        <f t="shared" si="2"/>
        <v>0</v>
      </c>
      <c r="F46" s="225">
        <f t="shared" si="3"/>
        <v>0</v>
      </c>
      <c r="G46" s="225">
        <f t="shared" si="4"/>
        <v>0</v>
      </c>
      <c r="H46" s="225">
        <f t="shared" si="5"/>
        <v>32</v>
      </c>
      <c r="I46" s="225">
        <f t="shared" si="6"/>
        <v>44</v>
      </c>
      <c r="J46" s="225">
        <f t="shared" si="7"/>
        <v>0</v>
      </c>
      <c r="K46" s="356">
        <f t="shared" si="8"/>
        <v>2.9108000000000001</v>
      </c>
      <c r="L46" s="225"/>
      <c r="M46" s="225">
        <f t="shared" si="9"/>
        <v>0</v>
      </c>
      <c r="N46" s="225">
        <f t="shared" si="10"/>
        <v>0</v>
      </c>
      <c r="O46" s="225">
        <f t="shared" si="11"/>
        <v>0</v>
      </c>
      <c r="P46" s="225">
        <f t="shared" si="12"/>
        <v>28</v>
      </c>
      <c r="Q46" s="225">
        <f t="shared" si="13"/>
        <v>10</v>
      </c>
      <c r="R46" s="225">
        <f t="shared" si="14"/>
        <v>76</v>
      </c>
      <c r="S46" s="228"/>
      <c r="T46" s="228"/>
      <c r="U46" s="228"/>
      <c r="V46" s="228"/>
      <c r="W46" s="529"/>
      <c r="X46" s="228"/>
      <c r="Y46" s="55">
        <v>413</v>
      </c>
      <c r="Z46" s="55">
        <v>413114114</v>
      </c>
      <c r="AA46" s="244" t="s">
        <v>1056</v>
      </c>
      <c r="AB46" s="55">
        <v>0</v>
      </c>
      <c r="AC46" s="55">
        <v>0</v>
      </c>
      <c r="AD46" s="55">
        <v>0</v>
      </c>
      <c r="AE46" s="55">
        <v>0</v>
      </c>
      <c r="AF46" s="55">
        <v>32</v>
      </c>
      <c r="AG46" s="55">
        <v>44</v>
      </c>
      <c r="AH46" s="55">
        <v>0</v>
      </c>
      <c r="AI46" s="215">
        <v>0</v>
      </c>
      <c r="AJ46" s="215">
        <v>0</v>
      </c>
      <c r="AK46" s="215">
        <v>0</v>
      </c>
      <c r="AL46" s="215">
        <v>0</v>
      </c>
      <c r="AM46" s="215">
        <v>6</v>
      </c>
      <c r="AN46" s="215">
        <v>0</v>
      </c>
      <c r="AO46" s="215">
        <v>0</v>
      </c>
      <c r="AP46" s="215">
        <v>0</v>
      </c>
      <c r="AQ46" s="55">
        <v>19</v>
      </c>
      <c r="AR46" s="216"/>
      <c r="AS46" s="55">
        <v>114</v>
      </c>
      <c r="AT46" s="55">
        <v>114</v>
      </c>
      <c r="AU46" s="55">
        <v>10</v>
      </c>
      <c r="AW46" s="55">
        <f t="shared" si="15"/>
        <v>25</v>
      </c>
      <c r="AX46" s="55">
        <v>3</v>
      </c>
      <c r="AY46" s="55">
        <v>1</v>
      </c>
      <c r="AZ46" s="502">
        <v>0.36759999999999998</v>
      </c>
    </row>
    <row r="47" spans="1:52">
      <c r="A47" s="215">
        <v>413</v>
      </c>
      <c r="B47" s="215">
        <v>413114127</v>
      </c>
      <c r="C47" s="216" t="s">
        <v>1056</v>
      </c>
      <c r="D47" s="225">
        <f t="shared" si="1"/>
        <v>0</v>
      </c>
      <c r="E47" s="225">
        <f t="shared" si="2"/>
        <v>0</v>
      </c>
      <c r="F47" s="225">
        <f t="shared" si="3"/>
        <v>0</v>
      </c>
      <c r="G47" s="225">
        <f t="shared" si="4"/>
        <v>0</v>
      </c>
      <c r="H47" s="225">
        <f t="shared" si="5"/>
        <v>0</v>
      </c>
      <c r="I47" s="225">
        <f t="shared" si="6"/>
        <v>1</v>
      </c>
      <c r="J47" s="225">
        <f t="shared" si="7"/>
        <v>0</v>
      </c>
      <c r="K47" s="356">
        <f t="shared" si="8"/>
        <v>3.8300000000000001E-2</v>
      </c>
      <c r="L47" s="225"/>
      <c r="M47" s="225">
        <f t="shared" si="9"/>
        <v>0</v>
      </c>
      <c r="N47" s="225">
        <f t="shared" si="10"/>
        <v>0</v>
      </c>
      <c r="O47" s="225">
        <f t="shared" si="11"/>
        <v>0</v>
      </c>
      <c r="P47" s="225">
        <f t="shared" si="12"/>
        <v>0</v>
      </c>
      <c r="Q47" s="225">
        <f t="shared" si="13"/>
        <v>4</v>
      </c>
      <c r="R47" s="225">
        <f t="shared" si="14"/>
        <v>1</v>
      </c>
      <c r="S47" s="228"/>
      <c r="T47" s="228"/>
      <c r="U47" s="228"/>
      <c r="V47" s="228"/>
      <c r="W47" s="529"/>
      <c r="X47" s="228"/>
      <c r="Y47" s="55">
        <v>413</v>
      </c>
      <c r="Z47" s="55">
        <v>413114127</v>
      </c>
      <c r="AA47" s="244" t="s">
        <v>1056</v>
      </c>
      <c r="AB47" s="55">
        <v>0</v>
      </c>
      <c r="AC47" s="55">
        <v>0</v>
      </c>
      <c r="AD47" s="55">
        <v>0</v>
      </c>
      <c r="AE47" s="55">
        <v>0</v>
      </c>
      <c r="AF47" s="55">
        <v>0</v>
      </c>
      <c r="AG47" s="55">
        <v>1</v>
      </c>
      <c r="AH47" s="55">
        <v>0</v>
      </c>
      <c r="AI47" s="215">
        <v>0</v>
      </c>
      <c r="AJ47" s="215">
        <v>0</v>
      </c>
      <c r="AK47" s="215">
        <v>0</v>
      </c>
      <c r="AL47" s="215">
        <v>0</v>
      </c>
      <c r="AM47" s="215">
        <v>0</v>
      </c>
      <c r="AN47" s="215">
        <v>0</v>
      </c>
      <c r="AO47" s="215">
        <v>0</v>
      </c>
      <c r="AP47" s="215">
        <v>0</v>
      </c>
      <c r="AQ47" s="55">
        <v>0</v>
      </c>
      <c r="AR47" s="216"/>
      <c r="AS47" s="55">
        <v>114</v>
      </c>
      <c r="AT47" s="55">
        <v>127</v>
      </c>
      <c r="AU47" s="55">
        <v>4</v>
      </c>
      <c r="AW47" s="55">
        <f t="shared" si="15"/>
        <v>0</v>
      </c>
      <c r="AX47" s="55">
        <v>0</v>
      </c>
      <c r="AY47" s="55">
        <v>3</v>
      </c>
      <c r="AZ47" s="502">
        <v>0</v>
      </c>
    </row>
    <row r="48" spans="1:52">
      <c r="A48" s="215">
        <v>413</v>
      </c>
      <c r="B48" s="215">
        <v>413114253</v>
      </c>
      <c r="C48" s="216" t="s">
        <v>1056</v>
      </c>
      <c r="D48" s="225">
        <f t="shared" si="1"/>
        <v>0</v>
      </c>
      <c r="E48" s="225">
        <f t="shared" si="2"/>
        <v>0</v>
      </c>
      <c r="F48" s="225">
        <f t="shared" si="3"/>
        <v>0</v>
      </c>
      <c r="G48" s="225">
        <f t="shared" si="4"/>
        <v>0</v>
      </c>
      <c r="H48" s="225">
        <f t="shared" si="5"/>
        <v>0</v>
      </c>
      <c r="I48" s="225">
        <f t="shared" si="6"/>
        <v>1</v>
      </c>
      <c r="J48" s="225">
        <f t="shared" si="7"/>
        <v>0</v>
      </c>
      <c r="K48" s="356">
        <f t="shared" si="8"/>
        <v>3.8300000000000001E-2</v>
      </c>
      <c r="L48" s="225"/>
      <c r="M48" s="225">
        <f t="shared" si="9"/>
        <v>0</v>
      </c>
      <c r="N48" s="225">
        <f t="shared" si="10"/>
        <v>0</v>
      </c>
      <c r="O48" s="225">
        <f t="shared" si="11"/>
        <v>0</v>
      </c>
      <c r="P48" s="225">
        <f t="shared" si="12"/>
        <v>0</v>
      </c>
      <c r="Q48" s="225">
        <f t="shared" si="13"/>
        <v>8</v>
      </c>
      <c r="R48" s="225">
        <f t="shared" si="14"/>
        <v>1</v>
      </c>
      <c r="S48" s="228"/>
      <c r="T48" s="228"/>
      <c r="U48" s="228"/>
      <c r="V48" s="228"/>
      <c r="W48" s="529"/>
      <c r="X48" s="228"/>
      <c r="Y48" s="55">
        <v>413</v>
      </c>
      <c r="Z48" s="55">
        <v>413114253</v>
      </c>
      <c r="AA48" s="244" t="s">
        <v>1056</v>
      </c>
      <c r="AB48" s="55">
        <v>0</v>
      </c>
      <c r="AC48" s="55">
        <v>0</v>
      </c>
      <c r="AD48" s="55">
        <v>0</v>
      </c>
      <c r="AE48" s="55">
        <v>0</v>
      </c>
      <c r="AF48" s="55">
        <v>0</v>
      </c>
      <c r="AG48" s="55">
        <v>1</v>
      </c>
      <c r="AH48" s="55">
        <v>0</v>
      </c>
      <c r="AI48" s="215">
        <v>0</v>
      </c>
      <c r="AJ48" s="215">
        <v>0</v>
      </c>
      <c r="AK48" s="215">
        <v>0</v>
      </c>
      <c r="AL48" s="215">
        <v>0</v>
      </c>
      <c r="AM48" s="215">
        <v>0</v>
      </c>
      <c r="AN48" s="215">
        <v>0</v>
      </c>
      <c r="AO48" s="215">
        <v>0</v>
      </c>
      <c r="AP48" s="215">
        <v>0</v>
      </c>
      <c r="AQ48" s="55">
        <v>0</v>
      </c>
      <c r="AR48" s="216"/>
      <c r="AS48" s="55">
        <v>114</v>
      </c>
      <c r="AT48" s="55">
        <v>253</v>
      </c>
      <c r="AU48" s="55">
        <v>8</v>
      </c>
      <c r="AW48" s="55">
        <f t="shared" si="15"/>
        <v>0</v>
      </c>
      <c r="AX48" s="55">
        <v>0</v>
      </c>
      <c r="AY48" s="55">
        <v>1</v>
      </c>
      <c r="AZ48" s="502">
        <v>0</v>
      </c>
    </row>
    <row r="49" spans="1:52">
      <c r="A49" s="215">
        <v>413</v>
      </c>
      <c r="B49" s="215">
        <v>413114278</v>
      </c>
      <c r="C49" s="216" t="s">
        <v>1056</v>
      </c>
      <c r="D49" s="225">
        <f t="shared" si="1"/>
        <v>0</v>
      </c>
      <c r="E49" s="225">
        <f t="shared" si="2"/>
        <v>0</v>
      </c>
      <c r="F49" s="225">
        <f t="shared" si="3"/>
        <v>0</v>
      </c>
      <c r="G49" s="225">
        <f t="shared" si="4"/>
        <v>0</v>
      </c>
      <c r="H49" s="225">
        <f t="shared" si="5"/>
        <v>0</v>
      </c>
      <c r="I49" s="225">
        <f t="shared" si="6"/>
        <v>1</v>
      </c>
      <c r="J49" s="225">
        <f t="shared" si="7"/>
        <v>0</v>
      </c>
      <c r="K49" s="356">
        <f t="shared" si="8"/>
        <v>3.8300000000000001E-2</v>
      </c>
      <c r="L49" s="225"/>
      <c r="M49" s="225">
        <f t="shared" si="9"/>
        <v>0</v>
      </c>
      <c r="N49" s="225">
        <f t="shared" si="10"/>
        <v>0</v>
      </c>
      <c r="O49" s="225">
        <f t="shared" si="11"/>
        <v>0</v>
      </c>
      <c r="P49" s="225">
        <f t="shared" si="12"/>
        <v>0</v>
      </c>
      <c r="Q49" s="225">
        <f t="shared" si="13"/>
        <v>6</v>
      </c>
      <c r="R49" s="225">
        <f t="shared" si="14"/>
        <v>1</v>
      </c>
      <c r="S49" s="228"/>
      <c r="T49" s="228"/>
      <c r="U49" s="228"/>
      <c r="V49" s="228"/>
      <c r="W49" s="529"/>
      <c r="X49" s="228"/>
      <c r="Y49" s="55">
        <v>413</v>
      </c>
      <c r="Z49" s="55">
        <v>413114278</v>
      </c>
      <c r="AA49" s="244" t="s">
        <v>1056</v>
      </c>
      <c r="AB49" s="55">
        <v>0</v>
      </c>
      <c r="AC49" s="55">
        <v>0</v>
      </c>
      <c r="AD49" s="55">
        <v>0</v>
      </c>
      <c r="AE49" s="55">
        <v>0</v>
      </c>
      <c r="AF49" s="55">
        <v>0</v>
      </c>
      <c r="AG49" s="55">
        <v>1</v>
      </c>
      <c r="AH49" s="55">
        <v>0</v>
      </c>
      <c r="AI49" s="215">
        <v>0</v>
      </c>
      <c r="AJ49" s="215">
        <v>0</v>
      </c>
      <c r="AK49" s="215">
        <v>0</v>
      </c>
      <c r="AL49" s="215">
        <v>0</v>
      </c>
      <c r="AM49" s="215">
        <v>0</v>
      </c>
      <c r="AN49" s="215">
        <v>0</v>
      </c>
      <c r="AO49" s="215">
        <v>0</v>
      </c>
      <c r="AP49" s="215">
        <v>0</v>
      </c>
      <c r="AQ49" s="55">
        <v>0</v>
      </c>
      <c r="AR49" s="216"/>
      <c r="AS49" s="55">
        <v>114</v>
      </c>
      <c r="AT49" s="55">
        <v>278</v>
      </c>
      <c r="AU49" s="55">
        <v>6</v>
      </c>
      <c r="AW49" s="55">
        <f t="shared" si="15"/>
        <v>0</v>
      </c>
      <c r="AX49" s="55">
        <v>0</v>
      </c>
      <c r="AY49" s="55">
        <v>3</v>
      </c>
      <c r="AZ49" s="502">
        <v>0</v>
      </c>
    </row>
    <row r="50" spans="1:52">
      <c r="A50" s="215">
        <v>413</v>
      </c>
      <c r="B50" s="215">
        <v>413114605</v>
      </c>
      <c r="C50" s="216" t="s">
        <v>1056</v>
      </c>
      <c r="D50" s="225">
        <f t="shared" si="1"/>
        <v>0</v>
      </c>
      <c r="E50" s="225">
        <f t="shared" si="2"/>
        <v>0</v>
      </c>
      <c r="F50" s="225">
        <f t="shared" si="3"/>
        <v>0</v>
      </c>
      <c r="G50" s="225">
        <f t="shared" si="4"/>
        <v>0</v>
      </c>
      <c r="H50" s="225">
        <f t="shared" si="5"/>
        <v>0</v>
      </c>
      <c r="I50" s="225">
        <f t="shared" si="6"/>
        <v>2</v>
      </c>
      <c r="J50" s="225">
        <f t="shared" si="7"/>
        <v>0</v>
      </c>
      <c r="K50" s="356">
        <f t="shared" si="8"/>
        <v>7.6600000000000001E-2</v>
      </c>
      <c r="L50" s="225"/>
      <c r="M50" s="225">
        <f t="shared" si="9"/>
        <v>0</v>
      </c>
      <c r="N50" s="225">
        <f t="shared" si="10"/>
        <v>0</v>
      </c>
      <c r="O50" s="225">
        <f t="shared" si="11"/>
        <v>0</v>
      </c>
      <c r="P50" s="225">
        <f t="shared" si="12"/>
        <v>2</v>
      </c>
      <c r="Q50" s="225">
        <f t="shared" si="13"/>
        <v>6</v>
      </c>
      <c r="R50" s="225">
        <f t="shared" si="14"/>
        <v>2</v>
      </c>
      <c r="S50" s="228"/>
      <c r="T50" s="228"/>
      <c r="U50" s="228"/>
      <c r="V50" s="228"/>
      <c r="W50" s="529"/>
      <c r="X50" s="228"/>
      <c r="Y50" s="55">
        <v>413</v>
      </c>
      <c r="Z50" s="55">
        <v>413114605</v>
      </c>
      <c r="AA50" s="244" t="s">
        <v>1056</v>
      </c>
      <c r="AB50" s="55">
        <v>0</v>
      </c>
      <c r="AC50" s="55">
        <v>0</v>
      </c>
      <c r="AD50" s="55">
        <v>0</v>
      </c>
      <c r="AE50" s="55">
        <v>0</v>
      </c>
      <c r="AF50" s="55">
        <v>0</v>
      </c>
      <c r="AG50" s="55">
        <v>2</v>
      </c>
      <c r="AH50" s="55">
        <v>0</v>
      </c>
      <c r="AI50" s="215">
        <v>0</v>
      </c>
      <c r="AJ50" s="215">
        <v>0</v>
      </c>
      <c r="AK50" s="215">
        <v>0</v>
      </c>
      <c r="AL50" s="215">
        <v>0</v>
      </c>
      <c r="AM50" s="215">
        <v>0</v>
      </c>
      <c r="AN50" s="215">
        <v>0</v>
      </c>
      <c r="AO50" s="215">
        <v>0</v>
      </c>
      <c r="AP50" s="215">
        <v>0</v>
      </c>
      <c r="AQ50" s="55">
        <v>2</v>
      </c>
      <c r="AR50" s="216"/>
      <c r="AS50" s="55">
        <v>114</v>
      </c>
      <c r="AT50" s="55">
        <v>605</v>
      </c>
      <c r="AU50" s="55">
        <v>6</v>
      </c>
      <c r="AW50" s="55">
        <f t="shared" si="15"/>
        <v>2</v>
      </c>
      <c r="AX50" s="55">
        <v>0</v>
      </c>
      <c r="AY50" s="55">
        <v>1</v>
      </c>
      <c r="AZ50" s="502">
        <v>1</v>
      </c>
    </row>
    <row r="51" spans="1:52">
      <c r="A51" s="215">
        <v>413</v>
      </c>
      <c r="B51" s="215">
        <v>413114670</v>
      </c>
      <c r="C51" s="216" t="s">
        <v>1056</v>
      </c>
      <c r="D51" s="225">
        <f t="shared" si="1"/>
        <v>0</v>
      </c>
      <c r="E51" s="225">
        <f t="shared" si="2"/>
        <v>0</v>
      </c>
      <c r="F51" s="225">
        <f t="shared" si="3"/>
        <v>0</v>
      </c>
      <c r="G51" s="225">
        <f t="shared" si="4"/>
        <v>0</v>
      </c>
      <c r="H51" s="225">
        <f t="shared" si="5"/>
        <v>8</v>
      </c>
      <c r="I51" s="225">
        <f t="shared" si="6"/>
        <v>18</v>
      </c>
      <c r="J51" s="225">
        <f t="shared" si="7"/>
        <v>0</v>
      </c>
      <c r="K51" s="356">
        <f t="shared" si="8"/>
        <v>0.99580000000000002</v>
      </c>
      <c r="L51" s="225"/>
      <c r="M51" s="225">
        <f t="shared" si="9"/>
        <v>0</v>
      </c>
      <c r="N51" s="225">
        <f t="shared" si="10"/>
        <v>0</v>
      </c>
      <c r="O51" s="225">
        <f t="shared" si="11"/>
        <v>0</v>
      </c>
      <c r="P51" s="225">
        <f t="shared" si="12"/>
        <v>8</v>
      </c>
      <c r="Q51" s="225">
        <f t="shared" si="13"/>
        <v>4</v>
      </c>
      <c r="R51" s="225">
        <f t="shared" si="14"/>
        <v>26</v>
      </c>
      <c r="S51" s="228"/>
      <c r="T51" s="228"/>
      <c r="U51" s="228"/>
      <c r="V51" s="228"/>
      <c r="W51" s="529"/>
      <c r="X51" s="228"/>
      <c r="Y51" s="55">
        <v>413</v>
      </c>
      <c r="Z51" s="55">
        <v>413114670</v>
      </c>
      <c r="AA51" s="244" t="s">
        <v>1056</v>
      </c>
      <c r="AB51" s="55">
        <v>0</v>
      </c>
      <c r="AC51" s="55">
        <v>0</v>
      </c>
      <c r="AD51" s="55">
        <v>0</v>
      </c>
      <c r="AE51" s="55">
        <v>0</v>
      </c>
      <c r="AF51" s="55">
        <v>8</v>
      </c>
      <c r="AG51" s="55">
        <v>18</v>
      </c>
      <c r="AH51" s="55">
        <v>0</v>
      </c>
      <c r="AI51" s="215">
        <v>0</v>
      </c>
      <c r="AJ51" s="215">
        <v>0</v>
      </c>
      <c r="AK51" s="215">
        <v>0</v>
      </c>
      <c r="AL51" s="215">
        <v>0</v>
      </c>
      <c r="AM51" s="215">
        <v>1</v>
      </c>
      <c r="AN51" s="215">
        <v>0</v>
      </c>
      <c r="AO51" s="215">
        <v>0</v>
      </c>
      <c r="AP51" s="215">
        <v>0</v>
      </c>
      <c r="AQ51" s="55">
        <v>3</v>
      </c>
      <c r="AR51" s="216"/>
      <c r="AS51" s="55">
        <v>114</v>
      </c>
      <c r="AT51" s="55">
        <v>670</v>
      </c>
      <c r="AU51" s="55">
        <v>4</v>
      </c>
      <c r="AW51" s="55">
        <f t="shared" si="15"/>
        <v>4</v>
      </c>
      <c r="AX51" s="55">
        <v>4</v>
      </c>
      <c r="AY51" s="55">
        <v>1</v>
      </c>
      <c r="AZ51" s="502">
        <v>0.3125</v>
      </c>
    </row>
    <row r="52" spans="1:52">
      <c r="A52" s="215">
        <v>413</v>
      </c>
      <c r="B52" s="215">
        <v>413114674</v>
      </c>
      <c r="C52" s="216" t="s">
        <v>1056</v>
      </c>
      <c r="D52" s="225">
        <f t="shared" si="1"/>
        <v>0</v>
      </c>
      <c r="E52" s="225">
        <f t="shared" si="2"/>
        <v>0</v>
      </c>
      <c r="F52" s="225">
        <f t="shared" si="3"/>
        <v>0</v>
      </c>
      <c r="G52" s="225">
        <f t="shared" si="4"/>
        <v>0</v>
      </c>
      <c r="H52" s="225">
        <f t="shared" si="5"/>
        <v>15</v>
      </c>
      <c r="I52" s="225">
        <f t="shared" si="6"/>
        <v>27</v>
      </c>
      <c r="J52" s="225">
        <f t="shared" si="7"/>
        <v>0</v>
      </c>
      <c r="K52" s="356">
        <f t="shared" si="8"/>
        <v>1.6086</v>
      </c>
      <c r="L52" s="225"/>
      <c r="M52" s="225">
        <f t="shared" si="9"/>
        <v>0</v>
      </c>
      <c r="N52" s="225">
        <f t="shared" si="10"/>
        <v>0</v>
      </c>
      <c r="O52" s="225">
        <f t="shared" si="11"/>
        <v>0</v>
      </c>
      <c r="P52" s="225">
        <f t="shared" si="12"/>
        <v>13</v>
      </c>
      <c r="Q52" s="225">
        <f t="shared" si="13"/>
        <v>9</v>
      </c>
      <c r="R52" s="225">
        <f t="shared" si="14"/>
        <v>42</v>
      </c>
      <c r="S52" s="228"/>
      <c r="T52" s="228"/>
      <c r="U52" s="228"/>
      <c r="V52" s="228"/>
      <c r="W52" s="529"/>
      <c r="X52" s="228"/>
      <c r="Y52" s="55">
        <v>413</v>
      </c>
      <c r="Z52" s="55">
        <v>413114674</v>
      </c>
      <c r="AA52" s="244" t="s">
        <v>1056</v>
      </c>
      <c r="AB52" s="55">
        <v>0</v>
      </c>
      <c r="AC52" s="55">
        <v>0</v>
      </c>
      <c r="AD52" s="55">
        <v>0</v>
      </c>
      <c r="AE52" s="55">
        <v>0</v>
      </c>
      <c r="AF52" s="55">
        <v>15</v>
      </c>
      <c r="AG52" s="55">
        <v>27</v>
      </c>
      <c r="AH52" s="55">
        <v>0</v>
      </c>
      <c r="AI52" s="215">
        <v>0</v>
      </c>
      <c r="AJ52" s="215">
        <v>0</v>
      </c>
      <c r="AK52" s="215">
        <v>0</v>
      </c>
      <c r="AL52" s="215">
        <v>0</v>
      </c>
      <c r="AM52" s="215">
        <v>6</v>
      </c>
      <c r="AN52" s="215">
        <v>0</v>
      </c>
      <c r="AO52" s="215">
        <v>0</v>
      </c>
      <c r="AP52" s="215">
        <v>0</v>
      </c>
      <c r="AQ52" s="55">
        <v>7</v>
      </c>
      <c r="AR52" s="216"/>
      <c r="AS52" s="55">
        <v>114</v>
      </c>
      <c r="AT52" s="55">
        <v>674</v>
      </c>
      <c r="AU52" s="55">
        <v>9</v>
      </c>
      <c r="AW52" s="55">
        <f t="shared" si="15"/>
        <v>13</v>
      </c>
      <c r="AX52" s="55">
        <v>0</v>
      </c>
      <c r="AY52" s="55">
        <v>1</v>
      </c>
      <c r="AZ52" s="502">
        <v>0.3095</v>
      </c>
    </row>
    <row r="53" spans="1:52">
      <c r="A53" s="215">
        <v>413</v>
      </c>
      <c r="B53" s="215">
        <v>413114683</v>
      </c>
      <c r="C53" s="216" t="s">
        <v>1056</v>
      </c>
      <c r="D53" s="225">
        <f t="shared" si="1"/>
        <v>0</v>
      </c>
      <c r="E53" s="225">
        <f t="shared" si="2"/>
        <v>0</v>
      </c>
      <c r="F53" s="225">
        <f t="shared" si="3"/>
        <v>0</v>
      </c>
      <c r="G53" s="225">
        <f t="shared" si="4"/>
        <v>0</v>
      </c>
      <c r="H53" s="225">
        <f t="shared" si="5"/>
        <v>0</v>
      </c>
      <c r="I53" s="225">
        <f t="shared" si="6"/>
        <v>1</v>
      </c>
      <c r="J53" s="225">
        <f t="shared" si="7"/>
        <v>0</v>
      </c>
      <c r="K53" s="356">
        <f t="shared" si="8"/>
        <v>3.8300000000000001E-2</v>
      </c>
      <c r="L53" s="225"/>
      <c r="M53" s="225">
        <f t="shared" si="9"/>
        <v>0</v>
      </c>
      <c r="N53" s="225">
        <f t="shared" si="10"/>
        <v>0</v>
      </c>
      <c r="O53" s="225">
        <f t="shared" si="11"/>
        <v>0</v>
      </c>
      <c r="P53" s="225">
        <f t="shared" si="12"/>
        <v>1</v>
      </c>
      <c r="Q53" s="225">
        <f t="shared" si="13"/>
        <v>4</v>
      </c>
      <c r="R53" s="225">
        <f t="shared" si="14"/>
        <v>1</v>
      </c>
      <c r="S53" s="228"/>
      <c r="T53" s="228"/>
      <c r="U53" s="228"/>
      <c r="V53" s="228"/>
      <c r="W53" s="529"/>
      <c r="X53" s="228"/>
      <c r="Y53" s="55">
        <v>413</v>
      </c>
      <c r="Z53" s="55">
        <v>413114683</v>
      </c>
      <c r="AA53" s="244" t="s">
        <v>1056</v>
      </c>
      <c r="AB53" s="55">
        <v>0</v>
      </c>
      <c r="AC53" s="55">
        <v>0</v>
      </c>
      <c r="AD53" s="55">
        <v>0</v>
      </c>
      <c r="AE53" s="55">
        <v>0</v>
      </c>
      <c r="AF53" s="55">
        <v>0</v>
      </c>
      <c r="AG53" s="55">
        <v>1</v>
      </c>
      <c r="AH53" s="55">
        <v>0</v>
      </c>
      <c r="AI53" s="215">
        <v>0</v>
      </c>
      <c r="AJ53" s="215">
        <v>0</v>
      </c>
      <c r="AK53" s="215">
        <v>0</v>
      </c>
      <c r="AL53" s="215">
        <v>0</v>
      </c>
      <c r="AM53" s="215">
        <v>0</v>
      </c>
      <c r="AN53" s="215">
        <v>0</v>
      </c>
      <c r="AO53" s="215">
        <v>0</v>
      </c>
      <c r="AP53" s="215">
        <v>0</v>
      </c>
      <c r="AQ53" s="55">
        <v>1</v>
      </c>
      <c r="AR53" s="216"/>
      <c r="AS53" s="55">
        <v>114</v>
      </c>
      <c r="AT53" s="55">
        <v>683</v>
      </c>
      <c r="AU53" s="55">
        <v>4</v>
      </c>
      <c r="AW53" s="55">
        <f t="shared" si="15"/>
        <v>1</v>
      </c>
      <c r="AX53" s="55">
        <v>0</v>
      </c>
      <c r="AY53" s="55">
        <v>1</v>
      </c>
      <c r="AZ53" s="502">
        <v>1</v>
      </c>
    </row>
    <row r="54" spans="1:52">
      <c r="A54" s="215">
        <v>413</v>
      </c>
      <c r="B54" s="215">
        <v>413114717</v>
      </c>
      <c r="C54" s="216" t="s">
        <v>1056</v>
      </c>
      <c r="D54" s="225">
        <f t="shared" si="1"/>
        <v>0</v>
      </c>
      <c r="E54" s="225">
        <f t="shared" si="2"/>
        <v>0</v>
      </c>
      <c r="F54" s="225">
        <f t="shared" si="3"/>
        <v>0</v>
      </c>
      <c r="G54" s="225">
        <f t="shared" si="4"/>
        <v>0</v>
      </c>
      <c r="H54" s="225">
        <f t="shared" si="5"/>
        <v>12</v>
      </c>
      <c r="I54" s="225">
        <f t="shared" si="6"/>
        <v>25</v>
      </c>
      <c r="J54" s="225">
        <f t="shared" si="7"/>
        <v>0</v>
      </c>
      <c r="K54" s="356">
        <f t="shared" si="8"/>
        <v>1.4171</v>
      </c>
      <c r="L54" s="225"/>
      <c r="M54" s="225">
        <f t="shared" si="9"/>
        <v>0</v>
      </c>
      <c r="N54" s="225">
        <f t="shared" si="10"/>
        <v>0</v>
      </c>
      <c r="O54" s="225">
        <f t="shared" si="11"/>
        <v>0</v>
      </c>
      <c r="P54" s="225">
        <f t="shared" si="12"/>
        <v>14</v>
      </c>
      <c r="Q54" s="225">
        <f t="shared" si="13"/>
        <v>7</v>
      </c>
      <c r="R54" s="225">
        <f t="shared" si="14"/>
        <v>37</v>
      </c>
      <c r="S54" s="228"/>
      <c r="T54" s="228"/>
      <c r="U54" s="228"/>
      <c r="V54" s="228"/>
      <c r="W54" s="529"/>
      <c r="X54" s="228"/>
      <c r="Y54" s="55">
        <v>413</v>
      </c>
      <c r="Z54" s="55">
        <v>413114717</v>
      </c>
      <c r="AA54" s="244" t="s">
        <v>1056</v>
      </c>
      <c r="AB54" s="55">
        <v>0</v>
      </c>
      <c r="AC54" s="55">
        <v>0</v>
      </c>
      <c r="AD54" s="55">
        <v>0</v>
      </c>
      <c r="AE54" s="55">
        <v>0</v>
      </c>
      <c r="AF54" s="55">
        <v>12</v>
      </c>
      <c r="AG54" s="55">
        <v>25</v>
      </c>
      <c r="AH54" s="55">
        <v>0</v>
      </c>
      <c r="AI54" s="215">
        <v>0</v>
      </c>
      <c r="AJ54" s="215">
        <v>0</v>
      </c>
      <c r="AK54" s="215">
        <v>0</v>
      </c>
      <c r="AL54" s="215">
        <v>0</v>
      </c>
      <c r="AM54" s="215">
        <v>2</v>
      </c>
      <c r="AN54" s="215">
        <v>0</v>
      </c>
      <c r="AO54" s="215">
        <v>0</v>
      </c>
      <c r="AP54" s="215">
        <v>0</v>
      </c>
      <c r="AQ54" s="55">
        <v>8</v>
      </c>
      <c r="AR54" s="216"/>
      <c r="AS54" s="55">
        <v>114</v>
      </c>
      <c r="AT54" s="55">
        <v>717</v>
      </c>
      <c r="AU54" s="55">
        <v>7</v>
      </c>
      <c r="AW54" s="55">
        <f t="shared" si="15"/>
        <v>10</v>
      </c>
      <c r="AX54" s="55">
        <v>4</v>
      </c>
      <c r="AY54" s="55">
        <v>1</v>
      </c>
      <c r="AZ54" s="502">
        <v>0.375</v>
      </c>
    </row>
    <row r="55" spans="1:52">
      <c r="A55" s="215">
        <v>413</v>
      </c>
      <c r="B55" s="215">
        <v>413114750</v>
      </c>
      <c r="C55" s="216" t="s">
        <v>1056</v>
      </c>
      <c r="D55" s="225">
        <f t="shared" si="1"/>
        <v>0</v>
      </c>
      <c r="E55" s="225">
        <f t="shared" si="2"/>
        <v>0</v>
      </c>
      <c r="F55" s="225">
        <f t="shared" si="3"/>
        <v>0</v>
      </c>
      <c r="G55" s="225">
        <f t="shared" si="4"/>
        <v>0</v>
      </c>
      <c r="H55" s="225">
        <f t="shared" si="5"/>
        <v>6</v>
      </c>
      <c r="I55" s="225">
        <f t="shared" si="6"/>
        <v>16</v>
      </c>
      <c r="J55" s="225">
        <f t="shared" si="7"/>
        <v>0</v>
      </c>
      <c r="K55" s="356">
        <f t="shared" si="8"/>
        <v>0.84260000000000002</v>
      </c>
      <c r="L55" s="225"/>
      <c r="M55" s="225">
        <f t="shared" si="9"/>
        <v>0</v>
      </c>
      <c r="N55" s="225">
        <f t="shared" si="10"/>
        <v>0</v>
      </c>
      <c r="O55" s="225">
        <f t="shared" si="11"/>
        <v>0</v>
      </c>
      <c r="P55" s="225">
        <f t="shared" si="12"/>
        <v>6</v>
      </c>
      <c r="Q55" s="225">
        <f t="shared" si="13"/>
        <v>6</v>
      </c>
      <c r="R55" s="225">
        <f t="shared" si="14"/>
        <v>22</v>
      </c>
      <c r="S55" s="228"/>
      <c r="T55" s="228"/>
      <c r="U55" s="228"/>
      <c r="V55" s="228"/>
      <c r="W55" s="529"/>
      <c r="X55" s="228"/>
      <c r="Y55" s="55">
        <v>413</v>
      </c>
      <c r="Z55" s="55">
        <v>413114750</v>
      </c>
      <c r="AA55" s="244" t="s">
        <v>1056</v>
      </c>
      <c r="AB55" s="55">
        <v>0</v>
      </c>
      <c r="AC55" s="55">
        <v>0</v>
      </c>
      <c r="AD55" s="55">
        <v>0</v>
      </c>
      <c r="AE55" s="55">
        <v>0</v>
      </c>
      <c r="AF55" s="55">
        <v>6</v>
      </c>
      <c r="AG55" s="55">
        <v>16</v>
      </c>
      <c r="AH55" s="55">
        <v>0</v>
      </c>
      <c r="AI55" s="215">
        <v>0</v>
      </c>
      <c r="AJ55" s="215">
        <v>0</v>
      </c>
      <c r="AK55" s="215">
        <v>0</v>
      </c>
      <c r="AL55" s="215">
        <v>0</v>
      </c>
      <c r="AM55" s="215">
        <v>2</v>
      </c>
      <c r="AN55" s="215">
        <v>0</v>
      </c>
      <c r="AO55" s="215">
        <v>0</v>
      </c>
      <c r="AP55" s="215">
        <v>0</v>
      </c>
      <c r="AQ55" s="55">
        <v>4</v>
      </c>
      <c r="AR55" s="216"/>
      <c r="AS55" s="55">
        <v>114</v>
      </c>
      <c r="AT55" s="55">
        <v>750</v>
      </c>
      <c r="AU55" s="55">
        <v>6</v>
      </c>
      <c r="AW55" s="55">
        <f t="shared" si="15"/>
        <v>6</v>
      </c>
      <c r="AX55" s="55">
        <v>0</v>
      </c>
      <c r="AY55" s="55">
        <v>1</v>
      </c>
      <c r="AZ55" s="502">
        <v>0.2727</v>
      </c>
    </row>
    <row r="56" spans="1:52">
      <c r="A56" s="215">
        <v>413</v>
      </c>
      <c r="B56" s="215">
        <v>413114755</v>
      </c>
      <c r="C56" s="216" t="s">
        <v>1056</v>
      </c>
      <c r="D56" s="225">
        <f t="shared" si="1"/>
        <v>0</v>
      </c>
      <c r="E56" s="225">
        <f t="shared" si="2"/>
        <v>0</v>
      </c>
      <c r="F56" s="225">
        <f t="shared" si="3"/>
        <v>0</v>
      </c>
      <c r="G56" s="225">
        <f t="shared" si="4"/>
        <v>0</v>
      </c>
      <c r="H56" s="225">
        <f t="shared" si="5"/>
        <v>1</v>
      </c>
      <c r="I56" s="225">
        <f t="shared" si="6"/>
        <v>3</v>
      </c>
      <c r="J56" s="225">
        <f t="shared" si="7"/>
        <v>0</v>
      </c>
      <c r="K56" s="356">
        <f t="shared" si="8"/>
        <v>0.1532</v>
      </c>
      <c r="L56" s="225"/>
      <c r="M56" s="225">
        <f t="shared" si="9"/>
        <v>0</v>
      </c>
      <c r="N56" s="225">
        <f t="shared" si="10"/>
        <v>0</v>
      </c>
      <c r="O56" s="225">
        <f t="shared" si="11"/>
        <v>0</v>
      </c>
      <c r="P56" s="225">
        <f t="shared" si="12"/>
        <v>1</v>
      </c>
      <c r="Q56" s="225">
        <f t="shared" si="13"/>
        <v>9</v>
      </c>
      <c r="R56" s="225">
        <f t="shared" si="14"/>
        <v>4</v>
      </c>
      <c r="S56" s="228"/>
      <c r="T56" s="228"/>
      <c r="U56" s="228"/>
      <c r="V56" s="228"/>
      <c r="W56" s="529"/>
      <c r="X56" s="228"/>
      <c r="Y56" s="55">
        <v>413</v>
      </c>
      <c r="Z56" s="55">
        <v>413114755</v>
      </c>
      <c r="AA56" s="244" t="s">
        <v>1056</v>
      </c>
      <c r="AB56" s="55">
        <v>0</v>
      </c>
      <c r="AC56" s="55">
        <v>0</v>
      </c>
      <c r="AD56" s="55">
        <v>0</v>
      </c>
      <c r="AE56" s="55">
        <v>0</v>
      </c>
      <c r="AF56" s="55">
        <v>1</v>
      </c>
      <c r="AG56" s="55">
        <v>3</v>
      </c>
      <c r="AH56" s="55">
        <v>0</v>
      </c>
      <c r="AI56" s="215">
        <v>0</v>
      </c>
      <c r="AJ56" s="215">
        <v>0</v>
      </c>
      <c r="AK56" s="215">
        <v>0</v>
      </c>
      <c r="AL56" s="215">
        <v>0</v>
      </c>
      <c r="AM56" s="215">
        <v>1</v>
      </c>
      <c r="AN56" s="215">
        <v>0</v>
      </c>
      <c r="AO56" s="215">
        <v>0</v>
      </c>
      <c r="AP56" s="215">
        <v>0</v>
      </c>
      <c r="AQ56" s="55">
        <v>0</v>
      </c>
      <c r="AR56" s="216"/>
      <c r="AS56" s="55">
        <v>114</v>
      </c>
      <c r="AT56" s="55">
        <v>755</v>
      </c>
      <c r="AU56" s="55">
        <v>9</v>
      </c>
      <c r="AW56" s="55">
        <f t="shared" si="15"/>
        <v>1</v>
      </c>
      <c r="AX56" s="55">
        <v>0</v>
      </c>
      <c r="AY56" s="55">
        <v>1</v>
      </c>
      <c r="AZ56" s="502">
        <v>0.26669999999999999</v>
      </c>
    </row>
    <row r="57" spans="1:52">
      <c r="A57" s="215">
        <v>414</v>
      </c>
      <c r="B57" s="215">
        <v>414603063</v>
      </c>
      <c r="C57" s="216" t="s">
        <v>1057</v>
      </c>
      <c r="D57" s="225">
        <f t="shared" si="1"/>
        <v>0</v>
      </c>
      <c r="E57" s="225">
        <f t="shared" si="2"/>
        <v>0</v>
      </c>
      <c r="F57" s="225">
        <f t="shared" si="3"/>
        <v>0</v>
      </c>
      <c r="G57" s="225">
        <f t="shared" si="4"/>
        <v>0</v>
      </c>
      <c r="H57" s="225">
        <f t="shared" si="5"/>
        <v>3</v>
      </c>
      <c r="I57" s="225">
        <f t="shared" si="6"/>
        <v>0</v>
      </c>
      <c r="J57" s="225">
        <f t="shared" si="7"/>
        <v>0</v>
      </c>
      <c r="K57" s="356">
        <f t="shared" si="8"/>
        <v>0.1149</v>
      </c>
      <c r="L57" s="225"/>
      <c r="M57" s="225">
        <f t="shared" si="9"/>
        <v>0</v>
      </c>
      <c r="N57" s="225">
        <f t="shared" si="10"/>
        <v>0</v>
      </c>
      <c r="O57" s="225">
        <f t="shared" si="11"/>
        <v>0</v>
      </c>
      <c r="P57" s="225">
        <f t="shared" si="12"/>
        <v>2</v>
      </c>
      <c r="Q57" s="225">
        <f t="shared" si="13"/>
        <v>7</v>
      </c>
      <c r="R57" s="225">
        <f t="shared" si="14"/>
        <v>3</v>
      </c>
      <c r="S57" s="228"/>
      <c r="T57" s="228"/>
      <c r="U57" s="228"/>
      <c r="V57" s="228"/>
      <c r="W57" s="529"/>
      <c r="X57" s="228"/>
      <c r="Y57" s="55">
        <v>414</v>
      </c>
      <c r="Z57" s="55">
        <v>414603063</v>
      </c>
      <c r="AA57" s="244" t="s">
        <v>1057</v>
      </c>
      <c r="AB57" s="55">
        <v>0</v>
      </c>
      <c r="AC57" s="55">
        <v>0</v>
      </c>
      <c r="AD57" s="55">
        <v>0</v>
      </c>
      <c r="AE57" s="55">
        <v>0</v>
      </c>
      <c r="AF57" s="55">
        <v>3</v>
      </c>
      <c r="AG57" s="55">
        <v>0</v>
      </c>
      <c r="AH57" s="55">
        <v>0</v>
      </c>
      <c r="AI57" s="215">
        <v>0</v>
      </c>
      <c r="AJ57" s="215">
        <v>0</v>
      </c>
      <c r="AK57" s="215">
        <v>0</v>
      </c>
      <c r="AL57" s="215">
        <v>0</v>
      </c>
      <c r="AM57" s="215">
        <v>2</v>
      </c>
      <c r="AN57" s="215">
        <v>0</v>
      </c>
      <c r="AO57" s="215">
        <v>0</v>
      </c>
      <c r="AP57" s="215">
        <v>0</v>
      </c>
      <c r="AQ57" s="55">
        <v>0</v>
      </c>
      <c r="AR57" s="216"/>
      <c r="AS57" s="55">
        <v>603</v>
      </c>
      <c r="AT57" s="55">
        <v>63</v>
      </c>
      <c r="AU57" s="55">
        <v>7</v>
      </c>
      <c r="AW57" s="55">
        <f t="shared" si="15"/>
        <v>2</v>
      </c>
      <c r="AX57" s="55">
        <v>0</v>
      </c>
      <c r="AY57" s="55">
        <v>1</v>
      </c>
      <c r="AZ57" s="502">
        <v>0.66669999999999996</v>
      </c>
    </row>
    <row r="58" spans="1:52">
      <c r="A58" s="215">
        <v>414</v>
      </c>
      <c r="B58" s="215">
        <v>414603098</v>
      </c>
      <c r="C58" s="216" t="s">
        <v>1057</v>
      </c>
      <c r="D58" s="225">
        <f t="shared" si="1"/>
        <v>0</v>
      </c>
      <c r="E58" s="225">
        <f t="shared" si="2"/>
        <v>0</v>
      </c>
      <c r="F58" s="225">
        <f t="shared" si="3"/>
        <v>0</v>
      </c>
      <c r="G58" s="225">
        <f t="shared" si="4"/>
        <v>0</v>
      </c>
      <c r="H58" s="225">
        <f t="shared" si="5"/>
        <v>0</v>
      </c>
      <c r="I58" s="225">
        <f t="shared" si="6"/>
        <v>1</v>
      </c>
      <c r="J58" s="225">
        <f t="shared" si="7"/>
        <v>0</v>
      </c>
      <c r="K58" s="356">
        <f t="shared" si="8"/>
        <v>3.8300000000000001E-2</v>
      </c>
      <c r="L58" s="225"/>
      <c r="M58" s="225">
        <f t="shared" si="9"/>
        <v>0</v>
      </c>
      <c r="N58" s="225">
        <f t="shared" si="10"/>
        <v>0</v>
      </c>
      <c r="O58" s="225">
        <f t="shared" si="11"/>
        <v>0</v>
      </c>
      <c r="P58" s="225">
        <f t="shared" si="12"/>
        <v>0</v>
      </c>
      <c r="Q58" s="225">
        <f t="shared" si="13"/>
        <v>6</v>
      </c>
      <c r="R58" s="225">
        <f t="shared" si="14"/>
        <v>1</v>
      </c>
      <c r="S58" s="228"/>
      <c r="T58" s="228"/>
      <c r="U58" s="228"/>
      <c r="V58" s="228"/>
      <c r="W58" s="529"/>
      <c r="X58" s="228"/>
      <c r="Y58" s="55">
        <v>414</v>
      </c>
      <c r="Z58" s="55">
        <v>414603098</v>
      </c>
      <c r="AA58" s="244" t="s">
        <v>1057</v>
      </c>
      <c r="AB58" s="55">
        <v>0</v>
      </c>
      <c r="AC58" s="55">
        <v>0</v>
      </c>
      <c r="AD58" s="55">
        <v>0</v>
      </c>
      <c r="AE58" s="55">
        <v>0</v>
      </c>
      <c r="AF58" s="55">
        <v>0</v>
      </c>
      <c r="AG58" s="55">
        <v>1</v>
      </c>
      <c r="AH58" s="55">
        <v>0</v>
      </c>
      <c r="AI58" s="215">
        <v>0</v>
      </c>
      <c r="AJ58" s="215">
        <v>0</v>
      </c>
      <c r="AK58" s="215">
        <v>0</v>
      </c>
      <c r="AL58" s="215">
        <v>0</v>
      </c>
      <c r="AM58" s="215">
        <v>0</v>
      </c>
      <c r="AN58" s="215">
        <v>0</v>
      </c>
      <c r="AO58" s="215">
        <v>0</v>
      </c>
      <c r="AP58" s="215">
        <v>0</v>
      </c>
      <c r="AQ58" s="55">
        <v>0</v>
      </c>
      <c r="AR58" s="216"/>
      <c r="AS58" s="55">
        <v>603</v>
      </c>
      <c r="AT58" s="55">
        <v>98</v>
      </c>
      <c r="AU58" s="55">
        <v>6</v>
      </c>
      <c r="AW58" s="55">
        <f t="shared" si="15"/>
        <v>0</v>
      </c>
      <c r="AX58" s="55">
        <v>0</v>
      </c>
      <c r="AY58" s="55">
        <v>1</v>
      </c>
      <c r="AZ58" s="502">
        <v>0</v>
      </c>
    </row>
    <row r="59" spans="1:52">
      <c r="A59" s="215">
        <v>414</v>
      </c>
      <c r="B59" s="215">
        <v>414603152</v>
      </c>
      <c r="C59" s="216" t="s">
        <v>1057</v>
      </c>
      <c r="D59" s="225">
        <f t="shared" si="1"/>
        <v>0</v>
      </c>
      <c r="E59" s="225">
        <f t="shared" si="2"/>
        <v>0</v>
      </c>
      <c r="F59" s="225">
        <f t="shared" si="3"/>
        <v>0</v>
      </c>
      <c r="G59" s="225">
        <f t="shared" si="4"/>
        <v>0</v>
      </c>
      <c r="H59" s="225">
        <f t="shared" si="5"/>
        <v>2</v>
      </c>
      <c r="I59" s="225">
        <f t="shared" si="6"/>
        <v>0</v>
      </c>
      <c r="J59" s="225">
        <f t="shared" si="7"/>
        <v>0</v>
      </c>
      <c r="K59" s="356">
        <f t="shared" si="8"/>
        <v>7.6600000000000001E-2</v>
      </c>
      <c r="L59" s="225"/>
      <c r="M59" s="225">
        <f t="shared" si="9"/>
        <v>0</v>
      </c>
      <c r="N59" s="225">
        <f t="shared" si="10"/>
        <v>0</v>
      </c>
      <c r="O59" s="225">
        <f t="shared" si="11"/>
        <v>0</v>
      </c>
      <c r="P59" s="225">
        <f t="shared" si="12"/>
        <v>2</v>
      </c>
      <c r="Q59" s="225">
        <f t="shared" si="13"/>
        <v>4</v>
      </c>
      <c r="R59" s="225">
        <f t="shared" si="14"/>
        <v>2</v>
      </c>
      <c r="S59" s="228"/>
      <c r="T59" s="228"/>
      <c r="U59" s="228"/>
      <c r="V59" s="228"/>
      <c r="W59" s="529"/>
      <c r="X59" s="228"/>
      <c r="Y59" s="55">
        <v>414</v>
      </c>
      <c r="Z59" s="55">
        <v>414603152</v>
      </c>
      <c r="AA59" s="244" t="s">
        <v>1057</v>
      </c>
      <c r="AB59" s="55">
        <v>0</v>
      </c>
      <c r="AC59" s="55">
        <v>0</v>
      </c>
      <c r="AD59" s="55">
        <v>0</v>
      </c>
      <c r="AE59" s="55">
        <v>0</v>
      </c>
      <c r="AF59" s="55">
        <v>2</v>
      </c>
      <c r="AG59" s="55">
        <v>0</v>
      </c>
      <c r="AH59" s="55">
        <v>0</v>
      </c>
      <c r="AI59" s="215">
        <v>0</v>
      </c>
      <c r="AJ59" s="215">
        <v>0</v>
      </c>
      <c r="AK59" s="215">
        <v>0</v>
      </c>
      <c r="AL59" s="215">
        <v>0</v>
      </c>
      <c r="AM59" s="215">
        <v>2</v>
      </c>
      <c r="AN59" s="215">
        <v>0</v>
      </c>
      <c r="AO59" s="215">
        <v>0</v>
      </c>
      <c r="AP59" s="215">
        <v>0</v>
      </c>
      <c r="AQ59" s="55">
        <v>0</v>
      </c>
      <c r="AR59" s="216"/>
      <c r="AS59" s="55">
        <v>603</v>
      </c>
      <c r="AT59" s="55">
        <v>152</v>
      </c>
      <c r="AU59" s="55">
        <v>4</v>
      </c>
      <c r="AW59" s="55">
        <f t="shared" si="15"/>
        <v>2</v>
      </c>
      <c r="AX59" s="55">
        <v>0</v>
      </c>
      <c r="AY59" s="55">
        <v>1</v>
      </c>
      <c r="AZ59" s="502">
        <v>1</v>
      </c>
    </row>
    <row r="60" spans="1:52">
      <c r="A60" s="215">
        <v>414</v>
      </c>
      <c r="B60" s="215">
        <v>414603209</v>
      </c>
      <c r="C60" s="216" t="s">
        <v>1057</v>
      </c>
      <c r="D60" s="225">
        <f t="shared" si="1"/>
        <v>0</v>
      </c>
      <c r="E60" s="225">
        <f t="shared" si="2"/>
        <v>0</v>
      </c>
      <c r="F60" s="225">
        <f t="shared" si="3"/>
        <v>0</v>
      </c>
      <c r="G60" s="225">
        <f t="shared" si="4"/>
        <v>0</v>
      </c>
      <c r="H60" s="225">
        <f t="shared" si="5"/>
        <v>34</v>
      </c>
      <c r="I60" s="225">
        <f t="shared" si="6"/>
        <v>31</v>
      </c>
      <c r="J60" s="225">
        <f t="shared" si="7"/>
        <v>0</v>
      </c>
      <c r="K60" s="356">
        <f t="shared" si="8"/>
        <v>2.4895</v>
      </c>
      <c r="L60" s="225"/>
      <c r="M60" s="225">
        <f t="shared" si="9"/>
        <v>0</v>
      </c>
      <c r="N60" s="225">
        <f t="shared" si="10"/>
        <v>0</v>
      </c>
      <c r="O60" s="225">
        <f t="shared" si="11"/>
        <v>0</v>
      </c>
      <c r="P60" s="225">
        <f t="shared" si="12"/>
        <v>45</v>
      </c>
      <c r="Q60" s="225">
        <f t="shared" si="13"/>
        <v>11</v>
      </c>
      <c r="R60" s="225">
        <f t="shared" si="14"/>
        <v>65</v>
      </c>
      <c r="S60" s="228"/>
      <c r="T60" s="228"/>
      <c r="U60" s="228"/>
      <c r="V60" s="228"/>
      <c r="W60" s="529"/>
      <c r="X60" s="228"/>
      <c r="Y60" s="55">
        <v>414</v>
      </c>
      <c r="Z60" s="55">
        <v>414603209</v>
      </c>
      <c r="AA60" s="244" t="s">
        <v>1057</v>
      </c>
      <c r="AB60" s="55">
        <v>0</v>
      </c>
      <c r="AC60" s="55">
        <v>0</v>
      </c>
      <c r="AD60" s="55">
        <v>0</v>
      </c>
      <c r="AE60" s="55">
        <v>0</v>
      </c>
      <c r="AF60" s="55">
        <v>34</v>
      </c>
      <c r="AG60" s="55">
        <v>31</v>
      </c>
      <c r="AH60" s="55">
        <v>0</v>
      </c>
      <c r="AI60" s="215">
        <v>0</v>
      </c>
      <c r="AJ60" s="215">
        <v>0</v>
      </c>
      <c r="AK60" s="215">
        <v>0</v>
      </c>
      <c r="AL60" s="215">
        <v>0</v>
      </c>
      <c r="AM60" s="215">
        <v>19</v>
      </c>
      <c r="AN60" s="215">
        <v>0</v>
      </c>
      <c r="AO60" s="215">
        <v>0</v>
      </c>
      <c r="AP60" s="215">
        <v>0</v>
      </c>
      <c r="AQ60" s="55">
        <v>20</v>
      </c>
      <c r="AR60" s="216"/>
      <c r="AS60" s="55">
        <v>603</v>
      </c>
      <c r="AT60" s="55">
        <v>209</v>
      </c>
      <c r="AU60" s="55">
        <v>11</v>
      </c>
      <c r="AW60" s="55">
        <f t="shared" si="15"/>
        <v>39</v>
      </c>
      <c r="AX60" s="55">
        <v>6</v>
      </c>
      <c r="AY60" s="55">
        <v>1</v>
      </c>
      <c r="AZ60" s="502">
        <v>0.69089999999999996</v>
      </c>
    </row>
    <row r="61" spans="1:52">
      <c r="A61" s="215">
        <v>414</v>
      </c>
      <c r="B61" s="215">
        <v>414603236</v>
      </c>
      <c r="C61" s="216" t="s">
        <v>1057</v>
      </c>
      <c r="D61" s="225">
        <f t="shared" si="1"/>
        <v>0</v>
      </c>
      <c r="E61" s="225">
        <f t="shared" si="2"/>
        <v>0</v>
      </c>
      <c r="F61" s="225">
        <f t="shared" si="3"/>
        <v>0</v>
      </c>
      <c r="G61" s="225">
        <f t="shared" si="4"/>
        <v>0</v>
      </c>
      <c r="H61" s="225">
        <f t="shared" si="5"/>
        <v>113</v>
      </c>
      <c r="I61" s="225">
        <f t="shared" si="6"/>
        <v>82</v>
      </c>
      <c r="J61" s="225">
        <f t="shared" si="7"/>
        <v>0</v>
      </c>
      <c r="K61" s="356">
        <f t="shared" si="8"/>
        <v>7.4684999999999997</v>
      </c>
      <c r="L61" s="225"/>
      <c r="M61" s="225">
        <f t="shared" si="9"/>
        <v>0</v>
      </c>
      <c r="N61" s="225">
        <f t="shared" si="10"/>
        <v>2</v>
      </c>
      <c r="O61" s="225">
        <f t="shared" si="11"/>
        <v>2</v>
      </c>
      <c r="P61" s="225">
        <f t="shared" si="12"/>
        <v>112</v>
      </c>
      <c r="Q61" s="225">
        <f t="shared" si="13"/>
        <v>10</v>
      </c>
      <c r="R61" s="225">
        <f t="shared" si="14"/>
        <v>195</v>
      </c>
      <c r="S61" s="228"/>
      <c r="T61" s="228"/>
      <c r="U61" s="228"/>
      <c r="V61" s="228"/>
      <c r="W61" s="529"/>
      <c r="X61" s="228"/>
      <c r="Y61" s="55">
        <v>414</v>
      </c>
      <c r="Z61" s="55">
        <v>414603236</v>
      </c>
      <c r="AA61" s="244" t="s">
        <v>1057</v>
      </c>
      <c r="AB61" s="55">
        <v>0</v>
      </c>
      <c r="AC61" s="55">
        <v>0</v>
      </c>
      <c r="AD61" s="55">
        <v>0</v>
      </c>
      <c r="AE61" s="55">
        <v>0</v>
      </c>
      <c r="AF61" s="55">
        <v>113</v>
      </c>
      <c r="AG61" s="55">
        <v>82</v>
      </c>
      <c r="AH61" s="55">
        <v>0</v>
      </c>
      <c r="AI61" s="215">
        <v>0</v>
      </c>
      <c r="AJ61" s="215">
        <v>0</v>
      </c>
      <c r="AK61" s="215">
        <v>2</v>
      </c>
      <c r="AL61" s="215">
        <v>2</v>
      </c>
      <c r="AM61" s="215">
        <v>68</v>
      </c>
      <c r="AN61" s="215">
        <v>0</v>
      </c>
      <c r="AO61" s="215">
        <v>0</v>
      </c>
      <c r="AP61" s="215">
        <v>0</v>
      </c>
      <c r="AQ61" s="55">
        <v>44</v>
      </c>
      <c r="AR61" s="216"/>
      <c r="AS61" s="55">
        <v>603</v>
      </c>
      <c r="AT61" s="55">
        <v>236</v>
      </c>
      <c r="AU61" s="55">
        <v>10</v>
      </c>
      <c r="AW61" s="55">
        <f t="shared" si="15"/>
        <v>112</v>
      </c>
      <c r="AX61" s="55">
        <v>0</v>
      </c>
      <c r="AY61" s="55">
        <v>1</v>
      </c>
      <c r="AZ61" s="502">
        <v>0.57440000000000002</v>
      </c>
    </row>
    <row r="62" spans="1:52">
      <c r="A62" s="215">
        <v>414</v>
      </c>
      <c r="B62" s="215">
        <v>414603263</v>
      </c>
      <c r="C62" s="216" t="s">
        <v>1057</v>
      </c>
      <c r="D62" s="225">
        <f t="shared" si="1"/>
        <v>0</v>
      </c>
      <c r="E62" s="225">
        <f t="shared" si="2"/>
        <v>0</v>
      </c>
      <c r="F62" s="225">
        <f t="shared" si="3"/>
        <v>0</v>
      </c>
      <c r="G62" s="225">
        <f t="shared" si="4"/>
        <v>0</v>
      </c>
      <c r="H62" s="225">
        <f t="shared" si="5"/>
        <v>1</v>
      </c>
      <c r="I62" s="225">
        <f t="shared" si="6"/>
        <v>2</v>
      </c>
      <c r="J62" s="225">
        <f t="shared" si="7"/>
        <v>0</v>
      </c>
      <c r="K62" s="356">
        <f t="shared" si="8"/>
        <v>0.1149</v>
      </c>
      <c r="L62" s="225"/>
      <c r="M62" s="225">
        <f t="shared" si="9"/>
        <v>0</v>
      </c>
      <c r="N62" s="225">
        <f t="shared" si="10"/>
        <v>0</v>
      </c>
      <c r="O62" s="225">
        <f t="shared" si="11"/>
        <v>0</v>
      </c>
      <c r="P62" s="225">
        <f t="shared" si="12"/>
        <v>2</v>
      </c>
      <c r="Q62" s="225">
        <f t="shared" si="13"/>
        <v>8</v>
      </c>
      <c r="R62" s="225">
        <f t="shared" si="14"/>
        <v>3</v>
      </c>
      <c r="S62" s="228"/>
      <c r="T62" s="228"/>
      <c r="U62" s="228"/>
      <c r="V62" s="228"/>
      <c r="W62" s="529"/>
      <c r="X62" s="228"/>
      <c r="Y62" s="55">
        <v>414</v>
      </c>
      <c r="Z62" s="55">
        <v>414603263</v>
      </c>
      <c r="AA62" s="244" t="s">
        <v>1057</v>
      </c>
      <c r="AB62" s="55">
        <v>0</v>
      </c>
      <c r="AC62" s="55">
        <v>0</v>
      </c>
      <c r="AD62" s="55">
        <v>0</v>
      </c>
      <c r="AE62" s="55">
        <v>0</v>
      </c>
      <c r="AF62" s="55">
        <v>1</v>
      </c>
      <c r="AG62" s="55">
        <v>2</v>
      </c>
      <c r="AH62" s="55">
        <v>0</v>
      </c>
      <c r="AI62" s="215">
        <v>0</v>
      </c>
      <c r="AJ62" s="215">
        <v>0</v>
      </c>
      <c r="AK62" s="215">
        <v>0</v>
      </c>
      <c r="AL62" s="215">
        <v>0</v>
      </c>
      <c r="AM62" s="215">
        <v>0</v>
      </c>
      <c r="AN62" s="215">
        <v>0</v>
      </c>
      <c r="AO62" s="215">
        <v>0</v>
      </c>
      <c r="AP62" s="215">
        <v>0</v>
      </c>
      <c r="AQ62" s="55">
        <v>0</v>
      </c>
      <c r="AR62" s="216"/>
      <c r="AS62" s="55">
        <v>603</v>
      </c>
      <c r="AT62" s="55">
        <v>263</v>
      </c>
      <c r="AU62" s="55">
        <v>8</v>
      </c>
      <c r="AW62" s="55">
        <f t="shared" si="15"/>
        <v>0</v>
      </c>
      <c r="AX62" s="55">
        <v>2</v>
      </c>
      <c r="AY62" s="55">
        <v>1</v>
      </c>
      <c r="AZ62" s="502">
        <v>0.5</v>
      </c>
    </row>
    <row r="63" spans="1:52">
      <c r="A63" s="215">
        <v>414</v>
      </c>
      <c r="B63" s="215">
        <v>414603603</v>
      </c>
      <c r="C63" s="216" t="s">
        <v>1057</v>
      </c>
      <c r="D63" s="225">
        <f t="shared" si="1"/>
        <v>0</v>
      </c>
      <c r="E63" s="225">
        <f t="shared" si="2"/>
        <v>0</v>
      </c>
      <c r="F63" s="225">
        <f t="shared" si="3"/>
        <v>0</v>
      </c>
      <c r="G63" s="225">
        <f t="shared" si="4"/>
        <v>0</v>
      </c>
      <c r="H63" s="225">
        <f t="shared" si="5"/>
        <v>27</v>
      </c>
      <c r="I63" s="225">
        <f t="shared" si="6"/>
        <v>41</v>
      </c>
      <c r="J63" s="225">
        <f t="shared" si="7"/>
        <v>0</v>
      </c>
      <c r="K63" s="356">
        <f t="shared" si="8"/>
        <v>2.6044</v>
      </c>
      <c r="L63" s="225"/>
      <c r="M63" s="225">
        <f t="shared" si="9"/>
        <v>0</v>
      </c>
      <c r="N63" s="225">
        <f t="shared" si="10"/>
        <v>0</v>
      </c>
      <c r="O63" s="225">
        <f t="shared" si="11"/>
        <v>1</v>
      </c>
      <c r="P63" s="225">
        <f t="shared" si="12"/>
        <v>42</v>
      </c>
      <c r="Q63" s="225">
        <f t="shared" si="13"/>
        <v>10</v>
      </c>
      <c r="R63" s="225">
        <f t="shared" si="14"/>
        <v>68</v>
      </c>
      <c r="S63" s="228"/>
      <c r="T63" s="228"/>
      <c r="U63" s="228"/>
      <c r="V63" s="228"/>
      <c r="W63" s="529"/>
      <c r="X63" s="228"/>
      <c r="Y63" s="55">
        <v>414</v>
      </c>
      <c r="Z63" s="55">
        <v>414603603</v>
      </c>
      <c r="AA63" s="244" t="s">
        <v>1057</v>
      </c>
      <c r="AB63" s="55">
        <v>0</v>
      </c>
      <c r="AC63" s="55">
        <v>0</v>
      </c>
      <c r="AD63" s="55">
        <v>0</v>
      </c>
      <c r="AE63" s="55">
        <v>0</v>
      </c>
      <c r="AF63" s="55">
        <v>27</v>
      </c>
      <c r="AG63" s="55">
        <v>41</v>
      </c>
      <c r="AH63" s="55">
        <v>0</v>
      </c>
      <c r="AI63" s="215">
        <v>0</v>
      </c>
      <c r="AJ63" s="215">
        <v>0</v>
      </c>
      <c r="AK63" s="215">
        <v>0</v>
      </c>
      <c r="AL63" s="215">
        <v>1</v>
      </c>
      <c r="AM63" s="215">
        <v>17</v>
      </c>
      <c r="AN63" s="215">
        <v>0</v>
      </c>
      <c r="AO63" s="215">
        <v>0</v>
      </c>
      <c r="AP63" s="215">
        <v>0</v>
      </c>
      <c r="AQ63" s="55">
        <v>18</v>
      </c>
      <c r="AR63" s="216"/>
      <c r="AS63" s="55">
        <v>603</v>
      </c>
      <c r="AT63" s="55">
        <v>603</v>
      </c>
      <c r="AU63" s="55">
        <v>10</v>
      </c>
      <c r="AW63" s="55">
        <f t="shared" si="15"/>
        <v>35</v>
      </c>
      <c r="AX63" s="55">
        <v>7</v>
      </c>
      <c r="AY63" s="55">
        <v>1</v>
      </c>
      <c r="AZ63" s="502">
        <v>0.61539999999999995</v>
      </c>
    </row>
    <row r="64" spans="1:52">
      <c r="A64" s="215">
        <v>414</v>
      </c>
      <c r="B64" s="215">
        <v>414603635</v>
      </c>
      <c r="C64" s="216" t="s">
        <v>1057</v>
      </c>
      <c r="D64" s="225">
        <f t="shared" si="1"/>
        <v>0</v>
      </c>
      <c r="E64" s="225">
        <f t="shared" si="2"/>
        <v>0</v>
      </c>
      <c r="F64" s="225">
        <f t="shared" si="3"/>
        <v>0</v>
      </c>
      <c r="G64" s="225">
        <f t="shared" si="4"/>
        <v>0</v>
      </c>
      <c r="H64" s="225">
        <f t="shared" si="5"/>
        <v>13</v>
      </c>
      <c r="I64" s="225">
        <f t="shared" si="6"/>
        <v>13</v>
      </c>
      <c r="J64" s="225">
        <f t="shared" si="7"/>
        <v>0</v>
      </c>
      <c r="K64" s="356">
        <f t="shared" si="8"/>
        <v>0.99580000000000002</v>
      </c>
      <c r="L64" s="225"/>
      <c r="M64" s="225">
        <f t="shared" si="9"/>
        <v>0</v>
      </c>
      <c r="N64" s="225">
        <f t="shared" si="10"/>
        <v>0</v>
      </c>
      <c r="O64" s="225">
        <f t="shared" si="11"/>
        <v>0</v>
      </c>
      <c r="P64" s="225">
        <f t="shared" si="12"/>
        <v>6</v>
      </c>
      <c r="Q64" s="225">
        <f t="shared" si="13"/>
        <v>7</v>
      </c>
      <c r="R64" s="225">
        <f t="shared" si="14"/>
        <v>26</v>
      </c>
      <c r="S64" s="228"/>
      <c r="T64" s="228"/>
      <c r="U64" s="228"/>
      <c r="V64" s="228"/>
      <c r="W64" s="529"/>
      <c r="X64" s="228"/>
      <c r="Y64" s="55">
        <v>414</v>
      </c>
      <c r="Z64" s="55">
        <v>414603635</v>
      </c>
      <c r="AA64" s="244" t="s">
        <v>1057</v>
      </c>
      <c r="AB64" s="55">
        <v>0</v>
      </c>
      <c r="AC64" s="55">
        <v>0</v>
      </c>
      <c r="AD64" s="55">
        <v>0</v>
      </c>
      <c r="AE64" s="55">
        <v>0</v>
      </c>
      <c r="AF64" s="55">
        <v>13</v>
      </c>
      <c r="AG64" s="55">
        <v>13</v>
      </c>
      <c r="AH64" s="55">
        <v>0</v>
      </c>
      <c r="AI64" s="215">
        <v>0</v>
      </c>
      <c r="AJ64" s="215">
        <v>0</v>
      </c>
      <c r="AK64" s="215">
        <v>0</v>
      </c>
      <c r="AL64" s="215">
        <v>0</v>
      </c>
      <c r="AM64" s="215">
        <v>1</v>
      </c>
      <c r="AN64" s="215">
        <v>0</v>
      </c>
      <c r="AO64" s="215">
        <v>0</v>
      </c>
      <c r="AP64" s="215">
        <v>0</v>
      </c>
      <c r="AQ64" s="55">
        <v>5</v>
      </c>
      <c r="AR64" s="216"/>
      <c r="AS64" s="55">
        <v>603</v>
      </c>
      <c r="AT64" s="55">
        <v>635</v>
      </c>
      <c r="AU64" s="55">
        <v>7</v>
      </c>
      <c r="AW64" s="55">
        <f t="shared" si="15"/>
        <v>6</v>
      </c>
      <c r="AX64" s="55">
        <v>0</v>
      </c>
      <c r="AY64" s="55">
        <v>1</v>
      </c>
      <c r="AZ64" s="502">
        <v>0.23080000000000001</v>
      </c>
    </row>
    <row r="65" spans="1:52">
      <c r="A65" s="215">
        <v>414</v>
      </c>
      <c r="B65" s="215">
        <v>414603715</v>
      </c>
      <c r="C65" s="216" t="s">
        <v>1057</v>
      </c>
      <c r="D65" s="225">
        <f t="shared" si="1"/>
        <v>0</v>
      </c>
      <c r="E65" s="225">
        <f t="shared" si="2"/>
        <v>0</v>
      </c>
      <c r="F65" s="225">
        <f t="shared" si="3"/>
        <v>0</v>
      </c>
      <c r="G65" s="225">
        <f t="shared" si="4"/>
        <v>0</v>
      </c>
      <c r="H65" s="225">
        <f t="shared" si="5"/>
        <v>6</v>
      </c>
      <c r="I65" s="225">
        <f t="shared" si="6"/>
        <v>3</v>
      </c>
      <c r="J65" s="225">
        <f t="shared" si="7"/>
        <v>0</v>
      </c>
      <c r="K65" s="356">
        <f t="shared" si="8"/>
        <v>0.34470000000000001</v>
      </c>
      <c r="L65" s="225"/>
      <c r="M65" s="225">
        <f t="shared" si="9"/>
        <v>0</v>
      </c>
      <c r="N65" s="225">
        <f t="shared" si="10"/>
        <v>0</v>
      </c>
      <c r="O65" s="225">
        <f t="shared" si="11"/>
        <v>0</v>
      </c>
      <c r="P65" s="225">
        <f t="shared" si="12"/>
        <v>3</v>
      </c>
      <c r="Q65" s="225">
        <f t="shared" si="13"/>
        <v>5</v>
      </c>
      <c r="R65" s="225">
        <f t="shared" si="14"/>
        <v>9</v>
      </c>
      <c r="S65" s="228"/>
      <c r="T65" s="228"/>
      <c r="U65" s="228"/>
      <c r="V65" s="228"/>
      <c r="W65" s="529"/>
      <c r="X65" s="228"/>
      <c r="Y65" s="55">
        <v>414</v>
      </c>
      <c r="Z65" s="55">
        <v>414603715</v>
      </c>
      <c r="AA65" s="244" t="s">
        <v>1057</v>
      </c>
      <c r="AB65" s="55">
        <v>0</v>
      </c>
      <c r="AC65" s="55">
        <v>0</v>
      </c>
      <c r="AD65" s="55">
        <v>0</v>
      </c>
      <c r="AE65" s="55">
        <v>0</v>
      </c>
      <c r="AF65" s="55">
        <v>6</v>
      </c>
      <c r="AG65" s="55">
        <v>3</v>
      </c>
      <c r="AH65" s="55">
        <v>0</v>
      </c>
      <c r="AI65" s="215">
        <v>0</v>
      </c>
      <c r="AJ65" s="215">
        <v>0</v>
      </c>
      <c r="AK65" s="215">
        <v>0</v>
      </c>
      <c r="AL65" s="215">
        <v>0</v>
      </c>
      <c r="AM65" s="215">
        <v>1</v>
      </c>
      <c r="AN65" s="215">
        <v>0</v>
      </c>
      <c r="AO65" s="215">
        <v>0</v>
      </c>
      <c r="AP65" s="215">
        <v>0</v>
      </c>
      <c r="AQ65" s="55">
        <v>1</v>
      </c>
      <c r="AR65" s="216"/>
      <c r="AS65" s="55">
        <v>603</v>
      </c>
      <c r="AT65" s="55">
        <v>715</v>
      </c>
      <c r="AU65" s="55">
        <v>5</v>
      </c>
      <c r="AW65" s="55">
        <f t="shared" si="15"/>
        <v>2</v>
      </c>
      <c r="AX65" s="55">
        <v>1</v>
      </c>
      <c r="AY65" s="55">
        <v>1</v>
      </c>
      <c r="AZ65" s="502">
        <v>0.28570000000000001</v>
      </c>
    </row>
    <row r="66" spans="1:52">
      <c r="A66" s="215">
        <v>416</v>
      </c>
      <c r="B66" s="215">
        <v>416035001</v>
      </c>
      <c r="C66" s="216" t="s">
        <v>1058</v>
      </c>
      <c r="D66" s="225">
        <f t="shared" si="1"/>
        <v>0</v>
      </c>
      <c r="E66" s="225">
        <f t="shared" si="2"/>
        <v>0</v>
      </c>
      <c r="F66" s="225">
        <f t="shared" si="3"/>
        <v>0</v>
      </c>
      <c r="G66" s="225">
        <f t="shared" si="4"/>
        <v>0</v>
      </c>
      <c r="H66" s="225">
        <f t="shared" si="5"/>
        <v>1</v>
      </c>
      <c r="I66" s="225">
        <f t="shared" si="6"/>
        <v>1</v>
      </c>
      <c r="J66" s="225">
        <f t="shared" si="7"/>
        <v>0</v>
      </c>
      <c r="K66" s="356">
        <f t="shared" si="8"/>
        <v>7.6600000000000001E-2</v>
      </c>
      <c r="L66" s="225"/>
      <c r="M66" s="225">
        <f t="shared" si="9"/>
        <v>0</v>
      </c>
      <c r="N66" s="225">
        <f t="shared" si="10"/>
        <v>0</v>
      </c>
      <c r="O66" s="225">
        <f t="shared" si="11"/>
        <v>0</v>
      </c>
      <c r="P66" s="225">
        <f t="shared" si="12"/>
        <v>0</v>
      </c>
      <c r="Q66" s="225">
        <f t="shared" si="13"/>
        <v>6</v>
      </c>
      <c r="R66" s="225">
        <f t="shared" si="14"/>
        <v>2</v>
      </c>
      <c r="S66" s="228"/>
      <c r="T66" s="228"/>
      <c r="U66" s="228"/>
      <c r="V66" s="228"/>
      <c r="W66" s="529"/>
      <c r="X66" s="228"/>
      <c r="Y66" s="55">
        <v>416</v>
      </c>
      <c r="Z66" s="55">
        <v>416035001</v>
      </c>
      <c r="AA66" s="244" t="s">
        <v>1058</v>
      </c>
      <c r="AB66" s="55">
        <v>0</v>
      </c>
      <c r="AC66" s="55">
        <v>0</v>
      </c>
      <c r="AD66" s="55">
        <v>0</v>
      </c>
      <c r="AE66" s="55">
        <v>0</v>
      </c>
      <c r="AF66" s="55">
        <v>1</v>
      </c>
      <c r="AG66" s="55">
        <v>1</v>
      </c>
      <c r="AH66" s="55">
        <v>0</v>
      </c>
      <c r="AI66" s="215">
        <v>0</v>
      </c>
      <c r="AJ66" s="215">
        <v>0</v>
      </c>
      <c r="AK66" s="215">
        <v>0</v>
      </c>
      <c r="AL66" s="215">
        <v>0</v>
      </c>
      <c r="AM66" s="215">
        <v>0</v>
      </c>
      <c r="AN66" s="215">
        <v>0</v>
      </c>
      <c r="AO66" s="215">
        <v>0</v>
      </c>
      <c r="AP66" s="215">
        <v>0</v>
      </c>
      <c r="AQ66" s="55">
        <v>0</v>
      </c>
      <c r="AR66" s="216"/>
      <c r="AS66" s="55">
        <v>35</v>
      </c>
      <c r="AT66" s="55">
        <v>1</v>
      </c>
      <c r="AU66" s="55">
        <v>6</v>
      </c>
      <c r="AW66" s="55">
        <f t="shared" si="15"/>
        <v>0</v>
      </c>
      <c r="AX66" s="55">
        <v>0</v>
      </c>
      <c r="AY66" s="55">
        <v>3</v>
      </c>
      <c r="AZ66" s="502">
        <v>0</v>
      </c>
    </row>
    <row r="67" spans="1:52">
      <c r="A67" s="215">
        <v>416</v>
      </c>
      <c r="B67" s="215">
        <v>416035035</v>
      </c>
      <c r="C67" s="216" t="s">
        <v>1058</v>
      </c>
      <c r="D67" s="225">
        <f t="shared" si="1"/>
        <v>0</v>
      </c>
      <c r="E67" s="225">
        <f t="shared" si="2"/>
        <v>0</v>
      </c>
      <c r="F67" s="225">
        <f t="shared" si="3"/>
        <v>0</v>
      </c>
      <c r="G67" s="225">
        <f t="shared" si="4"/>
        <v>0</v>
      </c>
      <c r="H67" s="225">
        <f t="shared" si="5"/>
        <v>307</v>
      </c>
      <c r="I67" s="225">
        <f t="shared" si="6"/>
        <v>335</v>
      </c>
      <c r="J67" s="225">
        <f t="shared" si="7"/>
        <v>0</v>
      </c>
      <c r="K67" s="356">
        <f t="shared" si="8"/>
        <v>24.5886</v>
      </c>
      <c r="L67" s="225"/>
      <c r="M67" s="225">
        <f t="shared" si="9"/>
        <v>0</v>
      </c>
      <c r="N67" s="225">
        <f t="shared" si="10"/>
        <v>71</v>
      </c>
      <c r="O67" s="225">
        <f t="shared" si="11"/>
        <v>56</v>
      </c>
      <c r="P67" s="225">
        <f t="shared" si="12"/>
        <v>456</v>
      </c>
      <c r="Q67" s="225">
        <f t="shared" si="13"/>
        <v>11</v>
      </c>
      <c r="R67" s="225">
        <f t="shared" si="14"/>
        <v>642</v>
      </c>
      <c r="S67" s="228"/>
      <c r="T67" s="228"/>
      <c r="U67" s="228"/>
      <c r="V67" s="228"/>
      <c r="W67" s="529"/>
      <c r="X67" s="228"/>
      <c r="Y67" s="55">
        <v>416</v>
      </c>
      <c r="Z67" s="55">
        <v>416035035</v>
      </c>
      <c r="AA67" s="244" t="s">
        <v>1058</v>
      </c>
      <c r="AB67" s="55">
        <v>0</v>
      </c>
      <c r="AC67" s="55">
        <v>0</v>
      </c>
      <c r="AD67" s="55">
        <v>0</v>
      </c>
      <c r="AE67" s="55">
        <v>0</v>
      </c>
      <c r="AF67" s="55">
        <v>307</v>
      </c>
      <c r="AG67" s="55">
        <v>335</v>
      </c>
      <c r="AH67" s="55">
        <v>0</v>
      </c>
      <c r="AI67" s="215">
        <v>0</v>
      </c>
      <c r="AJ67" s="215">
        <v>0</v>
      </c>
      <c r="AK67" s="215">
        <v>71</v>
      </c>
      <c r="AL67" s="215">
        <v>56</v>
      </c>
      <c r="AM67" s="215">
        <v>220</v>
      </c>
      <c r="AN67" s="215">
        <v>0</v>
      </c>
      <c r="AO67" s="215">
        <v>0</v>
      </c>
      <c r="AP67" s="215">
        <v>0</v>
      </c>
      <c r="AQ67" s="55">
        <v>219</v>
      </c>
      <c r="AR67" s="216"/>
      <c r="AS67" s="55">
        <v>35</v>
      </c>
      <c r="AT67" s="55">
        <v>35</v>
      </c>
      <c r="AU67" s="55">
        <v>11</v>
      </c>
      <c r="AW67" s="55">
        <f t="shared" si="15"/>
        <v>439</v>
      </c>
      <c r="AX67" s="55">
        <v>17</v>
      </c>
      <c r="AY67" s="55">
        <v>1</v>
      </c>
      <c r="AZ67" s="502">
        <v>0.71060000000000001</v>
      </c>
    </row>
    <row r="68" spans="1:52">
      <c r="A68" s="215">
        <v>416</v>
      </c>
      <c r="B68" s="215">
        <v>416035044</v>
      </c>
      <c r="C68" s="216" t="s">
        <v>1058</v>
      </c>
      <c r="D68" s="225">
        <f t="shared" si="1"/>
        <v>0</v>
      </c>
      <c r="E68" s="225">
        <f t="shared" si="2"/>
        <v>0</v>
      </c>
      <c r="F68" s="225">
        <f t="shared" si="3"/>
        <v>0</v>
      </c>
      <c r="G68" s="225">
        <f t="shared" si="4"/>
        <v>0</v>
      </c>
      <c r="H68" s="225">
        <f t="shared" si="5"/>
        <v>0</v>
      </c>
      <c r="I68" s="225">
        <f t="shared" si="6"/>
        <v>6</v>
      </c>
      <c r="J68" s="225">
        <f t="shared" si="7"/>
        <v>0</v>
      </c>
      <c r="K68" s="356">
        <f t="shared" si="8"/>
        <v>0.2298</v>
      </c>
      <c r="L68" s="225"/>
      <c r="M68" s="225">
        <f t="shared" si="9"/>
        <v>0</v>
      </c>
      <c r="N68" s="225">
        <f t="shared" si="10"/>
        <v>0</v>
      </c>
      <c r="O68" s="225">
        <f t="shared" si="11"/>
        <v>1</v>
      </c>
      <c r="P68" s="225">
        <f t="shared" si="12"/>
        <v>6</v>
      </c>
      <c r="Q68" s="225">
        <f t="shared" si="13"/>
        <v>12</v>
      </c>
      <c r="R68" s="225">
        <f t="shared" si="14"/>
        <v>6</v>
      </c>
      <c r="S68" s="228"/>
      <c r="T68" s="228"/>
      <c r="U68" s="228"/>
      <c r="V68" s="228"/>
      <c r="W68" s="529"/>
      <c r="X68" s="228"/>
      <c r="Y68" s="55">
        <v>416</v>
      </c>
      <c r="Z68" s="55">
        <v>416035044</v>
      </c>
      <c r="AA68" s="244" t="s">
        <v>1058</v>
      </c>
      <c r="AB68" s="55">
        <v>0</v>
      </c>
      <c r="AC68" s="55">
        <v>0</v>
      </c>
      <c r="AD68" s="55">
        <v>0</v>
      </c>
      <c r="AE68" s="55">
        <v>0</v>
      </c>
      <c r="AF68" s="55">
        <v>0</v>
      </c>
      <c r="AG68" s="55">
        <v>6</v>
      </c>
      <c r="AH68" s="55">
        <v>0</v>
      </c>
      <c r="AI68" s="215">
        <v>0</v>
      </c>
      <c r="AJ68" s="215">
        <v>0</v>
      </c>
      <c r="AK68" s="215">
        <v>0</v>
      </c>
      <c r="AL68" s="215">
        <v>1</v>
      </c>
      <c r="AM68" s="215">
        <v>0</v>
      </c>
      <c r="AN68" s="215">
        <v>0</v>
      </c>
      <c r="AO68" s="215">
        <v>0</v>
      </c>
      <c r="AP68" s="215">
        <v>0</v>
      </c>
      <c r="AQ68" s="55">
        <v>1</v>
      </c>
      <c r="AR68" s="216"/>
      <c r="AS68" s="55">
        <v>35</v>
      </c>
      <c r="AT68" s="55">
        <v>44</v>
      </c>
      <c r="AU68" s="55">
        <v>12</v>
      </c>
      <c r="AW68" s="55">
        <f t="shared" si="15"/>
        <v>1</v>
      </c>
      <c r="AX68" s="55">
        <v>5</v>
      </c>
      <c r="AY68" s="55">
        <v>1</v>
      </c>
      <c r="AZ68" s="502">
        <v>1</v>
      </c>
    </row>
    <row r="69" spans="1:52">
      <c r="A69" s="215">
        <v>416</v>
      </c>
      <c r="B69" s="215">
        <v>416035048</v>
      </c>
      <c r="C69" s="216" t="s">
        <v>1058</v>
      </c>
      <c r="D69" s="225">
        <f t="shared" si="1"/>
        <v>0</v>
      </c>
      <c r="E69" s="225">
        <f t="shared" si="2"/>
        <v>0</v>
      </c>
      <c r="F69" s="225">
        <f t="shared" si="3"/>
        <v>0</v>
      </c>
      <c r="G69" s="225">
        <f t="shared" si="4"/>
        <v>0</v>
      </c>
      <c r="H69" s="225">
        <f t="shared" si="5"/>
        <v>0</v>
      </c>
      <c r="I69" s="225">
        <f t="shared" si="6"/>
        <v>1</v>
      </c>
      <c r="J69" s="225">
        <f t="shared" si="7"/>
        <v>0</v>
      </c>
      <c r="K69" s="356">
        <f t="shared" si="8"/>
        <v>3.8300000000000001E-2</v>
      </c>
      <c r="L69" s="225"/>
      <c r="M69" s="225">
        <f t="shared" si="9"/>
        <v>0</v>
      </c>
      <c r="N69" s="225">
        <f t="shared" si="10"/>
        <v>0</v>
      </c>
      <c r="O69" s="225">
        <f t="shared" si="11"/>
        <v>0</v>
      </c>
      <c r="P69" s="225">
        <f t="shared" si="12"/>
        <v>0</v>
      </c>
      <c r="Q69" s="225">
        <f t="shared" si="13"/>
        <v>3</v>
      </c>
      <c r="R69" s="225">
        <f t="shared" si="14"/>
        <v>1</v>
      </c>
      <c r="S69" s="228"/>
      <c r="T69" s="228"/>
      <c r="U69" s="228"/>
      <c r="V69" s="228"/>
      <c r="W69" s="529"/>
      <c r="X69" s="228"/>
      <c r="Y69" s="55">
        <v>416</v>
      </c>
      <c r="Z69" s="55">
        <v>416035048</v>
      </c>
      <c r="AA69" s="244" t="s">
        <v>1058</v>
      </c>
      <c r="AB69" s="55">
        <v>0</v>
      </c>
      <c r="AC69" s="55">
        <v>0</v>
      </c>
      <c r="AD69" s="55">
        <v>0</v>
      </c>
      <c r="AE69" s="55">
        <v>0</v>
      </c>
      <c r="AF69" s="55">
        <v>0</v>
      </c>
      <c r="AG69" s="55">
        <v>1</v>
      </c>
      <c r="AH69" s="55">
        <v>0</v>
      </c>
      <c r="AI69" s="215">
        <v>0</v>
      </c>
      <c r="AJ69" s="215">
        <v>0</v>
      </c>
      <c r="AK69" s="215">
        <v>0</v>
      </c>
      <c r="AL69" s="215">
        <v>0</v>
      </c>
      <c r="AM69" s="215">
        <v>0</v>
      </c>
      <c r="AN69" s="215">
        <v>0</v>
      </c>
      <c r="AO69" s="215">
        <v>0</v>
      </c>
      <c r="AP69" s="215">
        <v>0</v>
      </c>
      <c r="AQ69" s="55">
        <v>0</v>
      </c>
      <c r="AR69" s="216"/>
      <c r="AS69" s="55">
        <v>35</v>
      </c>
      <c r="AT69" s="55">
        <v>48</v>
      </c>
      <c r="AU69" s="55">
        <v>3</v>
      </c>
      <c r="AW69" s="55">
        <f t="shared" si="15"/>
        <v>0</v>
      </c>
      <c r="AX69" s="55">
        <v>0</v>
      </c>
      <c r="AY69" s="55">
        <v>3</v>
      </c>
      <c r="AZ69" s="502">
        <v>0</v>
      </c>
    </row>
    <row r="70" spans="1:52">
      <c r="A70" s="215">
        <v>416</v>
      </c>
      <c r="B70" s="215">
        <v>416035073</v>
      </c>
      <c r="C70" s="216" t="s">
        <v>1058</v>
      </c>
      <c r="D70" s="225">
        <f t="shared" si="1"/>
        <v>0</v>
      </c>
      <c r="E70" s="225">
        <f t="shared" si="2"/>
        <v>0</v>
      </c>
      <c r="F70" s="225">
        <f t="shared" si="3"/>
        <v>0</v>
      </c>
      <c r="G70" s="225">
        <f t="shared" si="4"/>
        <v>0</v>
      </c>
      <c r="H70" s="225">
        <f t="shared" si="5"/>
        <v>1</v>
      </c>
      <c r="I70" s="225">
        <f t="shared" si="6"/>
        <v>2</v>
      </c>
      <c r="J70" s="225">
        <f t="shared" si="7"/>
        <v>0</v>
      </c>
      <c r="K70" s="356">
        <f t="shared" si="8"/>
        <v>0.1149</v>
      </c>
      <c r="L70" s="225"/>
      <c r="M70" s="225">
        <f t="shared" si="9"/>
        <v>0</v>
      </c>
      <c r="N70" s="225">
        <f t="shared" si="10"/>
        <v>0</v>
      </c>
      <c r="O70" s="225">
        <f t="shared" si="11"/>
        <v>0</v>
      </c>
      <c r="P70" s="225">
        <f t="shared" si="12"/>
        <v>3</v>
      </c>
      <c r="Q70" s="225">
        <f t="shared" si="13"/>
        <v>5</v>
      </c>
      <c r="R70" s="225">
        <f t="shared" si="14"/>
        <v>3</v>
      </c>
      <c r="S70" s="228"/>
      <c r="T70" s="228"/>
      <c r="U70" s="228"/>
      <c r="V70" s="228"/>
      <c r="W70" s="529"/>
      <c r="X70" s="228"/>
      <c r="Y70" s="55">
        <v>416</v>
      </c>
      <c r="Z70" s="55">
        <v>416035073</v>
      </c>
      <c r="AA70" s="244" t="s">
        <v>1058</v>
      </c>
      <c r="AB70" s="55">
        <v>0</v>
      </c>
      <c r="AC70" s="55">
        <v>0</v>
      </c>
      <c r="AD70" s="55">
        <v>0</v>
      </c>
      <c r="AE70" s="55">
        <v>0</v>
      </c>
      <c r="AF70" s="55">
        <v>1</v>
      </c>
      <c r="AG70" s="55">
        <v>2</v>
      </c>
      <c r="AH70" s="55">
        <v>0</v>
      </c>
      <c r="AI70" s="215">
        <v>0</v>
      </c>
      <c r="AJ70" s="215">
        <v>0</v>
      </c>
      <c r="AK70" s="215">
        <v>0</v>
      </c>
      <c r="AL70" s="215">
        <v>0</v>
      </c>
      <c r="AM70" s="215">
        <v>0</v>
      </c>
      <c r="AN70" s="215">
        <v>0</v>
      </c>
      <c r="AO70" s="215">
        <v>0</v>
      </c>
      <c r="AP70" s="215">
        <v>0</v>
      </c>
      <c r="AQ70" s="55">
        <v>0</v>
      </c>
      <c r="AR70" s="216"/>
      <c r="AS70" s="55">
        <v>35</v>
      </c>
      <c r="AT70" s="55">
        <v>73</v>
      </c>
      <c r="AU70" s="55">
        <v>5</v>
      </c>
      <c r="AW70" s="55">
        <f t="shared" si="15"/>
        <v>0</v>
      </c>
      <c r="AX70" s="55">
        <v>3</v>
      </c>
      <c r="AY70" s="55">
        <v>1</v>
      </c>
      <c r="AZ70" s="502">
        <v>1</v>
      </c>
    </row>
    <row r="71" spans="1:52">
      <c r="A71" s="215">
        <v>416</v>
      </c>
      <c r="B71" s="215">
        <v>416035133</v>
      </c>
      <c r="C71" s="216" t="s">
        <v>1058</v>
      </c>
      <c r="D71" s="225">
        <f t="shared" si="1"/>
        <v>0</v>
      </c>
      <c r="E71" s="225">
        <f t="shared" si="2"/>
        <v>0</v>
      </c>
      <c r="F71" s="225">
        <f t="shared" si="3"/>
        <v>0</v>
      </c>
      <c r="G71" s="225">
        <f t="shared" si="4"/>
        <v>0</v>
      </c>
      <c r="H71" s="225">
        <f t="shared" si="5"/>
        <v>1</v>
      </c>
      <c r="I71" s="225">
        <f t="shared" si="6"/>
        <v>0</v>
      </c>
      <c r="J71" s="225">
        <f t="shared" si="7"/>
        <v>0</v>
      </c>
      <c r="K71" s="356">
        <f t="shared" si="8"/>
        <v>3.8300000000000001E-2</v>
      </c>
      <c r="L71" s="225"/>
      <c r="M71" s="225">
        <f t="shared" si="9"/>
        <v>0</v>
      </c>
      <c r="N71" s="225">
        <f t="shared" si="10"/>
        <v>0</v>
      </c>
      <c r="O71" s="225">
        <f t="shared" si="11"/>
        <v>0</v>
      </c>
      <c r="P71" s="225">
        <f t="shared" si="12"/>
        <v>0</v>
      </c>
      <c r="Q71" s="225">
        <f t="shared" si="13"/>
        <v>9</v>
      </c>
      <c r="R71" s="225">
        <f t="shared" si="14"/>
        <v>1</v>
      </c>
      <c r="S71" s="228"/>
      <c r="T71" s="228"/>
      <c r="U71" s="228"/>
      <c r="V71" s="228"/>
      <c r="W71" s="529"/>
      <c r="X71" s="228"/>
      <c r="Y71" s="55">
        <v>416</v>
      </c>
      <c r="Z71" s="55">
        <v>416035133</v>
      </c>
      <c r="AA71" s="244" t="s">
        <v>1058</v>
      </c>
      <c r="AB71" s="55">
        <v>0</v>
      </c>
      <c r="AC71" s="55">
        <v>0</v>
      </c>
      <c r="AD71" s="55">
        <v>0</v>
      </c>
      <c r="AE71" s="55">
        <v>0</v>
      </c>
      <c r="AF71" s="55">
        <v>1</v>
      </c>
      <c r="AG71" s="55">
        <v>0</v>
      </c>
      <c r="AH71" s="55">
        <v>0</v>
      </c>
      <c r="AI71" s="215">
        <v>0</v>
      </c>
      <c r="AJ71" s="215">
        <v>0</v>
      </c>
      <c r="AK71" s="215">
        <v>0</v>
      </c>
      <c r="AL71" s="215">
        <v>0</v>
      </c>
      <c r="AM71" s="215">
        <v>0</v>
      </c>
      <c r="AN71" s="215">
        <v>0</v>
      </c>
      <c r="AO71" s="215">
        <v>0</v>
      </c>
      <c r="AP71" s="215">
        <v>0</v>
      </c>
      <c r="AQ71" s="55">
        <v>0</v>
      </c>
      <c r="AR71" s="216"/>
      <c r="AS71" s="55">
        <v>35</v>
      </c>
      <c r="AT71" s="55">
        <v>133</v>
      </c>
      <c r="AU71" s="55">
        <v>9</v>
      </c>
      <c r="AW71" s="55">
        <f t="shared" si="15"/>
        <v>0</v>
      </c>
      <c r="AX71" s="55">
        <v>0</v>
      </c>
      <c r="AY71" s="55">
        <v>2</v>
      </c>
      <c r="AZ71" s="502">
        <v>0.48459999999999998</v>
      </c>
    </row>
    <row r="72" spans="1:52">
      <c r="A72" s="215">
        <v>416</v>
      </c>
      <c r="B72" s="215">
        <v>416035220</v>
      </c>
      <c r="C72" s="216" t="s">
        <v>1058</v>
      </c>
      <c r="D72" s="225">
        <f t="shared" si="1"/>
        <v>0</v>
      </c>
      <c r="E72" s="225">
        <f t="shared" si="2"/>
        <v>0</v>
      </c>
      <c r="F72" s="225">
        <f t="shared" si="3"/>
        <v>0</v>
      </c>
      <c r="G72" s="225">
        <f t="shared" si="4"/>
        <v>0</v>
      </c>
      <c r="H72" s="225">
        <f t="shared" si="5"/>
        <v>0</v>
      </c>
      <c r="I72" s="225">
        <f t="shared" si="6"/>
        <v>1</v>
      </c>
      <c r="J72" s="225">
        <f t="shared" si="7"/>
        <v>0</v>
      </c>
      <c r="K72" s="356">
        <f t="shared" si="8"/>
        <v>3.8300000000000001E-2</v>
      </c>
      <c r="L72" s="225"/>
      <c r="M72" s="225">
        <f t="shared" si="9"/>
        <v>0</v>
      </c>
      <c r="N72" s="225">
        <f t="shared" si="10"/>
        <v>0</v>
      </c>
      <c r="O72" s="225">
        <f t="shared" si="11"/>
        <v>0</v>
      </c>
      <c r="P72" s="225">
        <f t="shared" si="12"/>
        <v>1</v>
      </c>
      <c r="Q72" s="225">
        <f t="shared" si="13"/>
        <v>6</v>
      </c>
      <c r="R72" s="225">
        <f t="shared" si="14"/>
        <v>1</v>
      </c>
      <c r="S72" s="228"/>
      <c r="T72" s="228"/>
      <c r="U72" s="228"/>
      <c r="V72" s="228"/>
      <c r="W72" s="529"/>
      <c r="X72" s="228"/>
      <c r="Y72" s="55">
        <v>416</v>
      </c>
      <c r="Z72" s="55">
        <v>416035220</v>
      </c>
      <c r="AA72" s="244" t="s">
        <v>1058</v>
      </c>
      <c r="AB72" s="55">
        <v>0</v>
      </c>
      <c r="AC72" s="55">
        <v>0</v>
      </c>
      <c r="AD72" s="55">
        <v>0</v>
      </c>
      <c r="AE72" s="55">
        <v>0</v>
      </c>
      <c r="AF72" s="55">
        <v>0</v>
      </c>
      <c r="AG72" s="55">
        <v>1</v>
      </c>
      <c r="AH72" s="55">
        <v>0</v>
      </c>
      <c r="AI72" s="215">
        <v>0</v>
      </c>
      <c r="AJ72" s="215">
        <v>0</v>
      </c>
      <c r="AK72" s="215">
        <v>0</v>
      </c>
      <c r="AL72" s="215">
        <v>0</v>
      </c>
      <c r="AM72" s="215">
        <v>0</v>
      </c>
      <c r="AN72" s="215">
        <v>0</v>
      </c>
      <c r="AO72" s="215">
        <v>0</v>
      </c>
      <c r="AP72" s="215">
        <v>0</v>
      </c>
      <c r="AQ72" s="55">
        <v>1</v>
      </c>
      <c r="AR72" s="216"/>
      <c r="AS72" s="55">
        <v>35</v>
      </c>
      <c r="AT72" s="55">
        <v>220</v>
      </c>
      <c r="AU72" s="55">
        <v>6</v>
      </c>
      <c r="AW72" s="55">
        <f t="shared" si="15"/>
        <v>1</v>
      </c>
      <c r="AX72" s="55">
        <v>0</v>
      </c>
      <c r="AY72" s="55">
        <v>3</v>
      </c>
      <c r="AZ72" s="502">
        <v>1</v>
      </c>
    </row>
    <row r="73" spans="1:52">
      <c r="A73" s="215">
        <v>416</v>
      </c>
      <c r="B73" s="215">
        <v>416035244</v>
      </c>
      <c r="C73" s="216" t="s">
        <v>1058</v>
      </c>
      <c r="D73" s="225">
        <f t="shared" si="1"/>
        <v>0</v>
      </c>
      <c r="E73" s="225">
        <f t="shared" si="2"/>
        <v>0</v>
      </c>
      <c r="F73" s="225">
        <f t="shared" si="3"/>
        <v>0</v>
      </c>
      <c r="G73" s="225">
        <f t="shared" si="4"/>
        <v>0</v>
      </c>
      <c r="H73" s="225">
        <f t="shared" si="5"/>
        <v>0</v>
      </c>
      <c r="I73" s="225">
        <f t="shared" si="6"/>
        <v>10</v>
      </c>
      <c r="J73" s="225">
        <f t="shared" si="7"/>
        <v>0</v>
      </c>
      <c r="K73" s="356">
        <f t="shared" si="8"/>
        <v>0.38300000000000001</v>
      </c>
      <c r="L73" s="225"/>
      <c r="M73" s="225">
        <f t="shared" si="9"/>
        <v>0</v>
      </c>
      <c r="N73" s="225">
        <f t="shared" si="10"/>
        <v>0</v>
      </c>
      <c r="O73" s="225">
        <f t="shared" si="11"/>
        <v>1</v>
      </c>
      <c r="P73" s="225">
        <f t="shared" si="12"/>
        <v>6</v>
      </c>
      <c r="Q73" s="225">
        <f t="shared" si="13"/>
        <v>10</v>
      </c>
      <c r="R73" s="225">
        <f t="shared" si="14"/>
        <v>10</v>
      </c>
      <c r="S73" s="228"/>
      <c r="T73" s="228"/>
      <c r="U73" s="228"/>
      <c r="V73" s="228"/>
      <c r="W73" s="529"/>
      <c r="X73" s="228"/>
      <c r="Y73" s="55">
        <v>416</v>
      </c>
      <c r="Z73" s="55">
        <v>416035244</v>
      </c>
      <c r="AA73" s="244" t="s">
        <v>1058</v>
      </c>
      <c r="AB73" s="55">
        <v>0</v>
      </c>
      <c r="AC73" s="55">
        <v>0</v>
      </c>
      <c r="AD73" s="55">
        <v>0</v>
      </c>
      <c r="AE73" s="55">
        <v>0</v>
      </c>
      <c r="AF73" s="55">
        <v>0</v>
      </c>
      <c r="AG73" s="55">
        <v>10</v>
      </c>
      <c r="AH73" s="55">
        <v>0</v>
      </c>
      <c r="AI73" s="215">
        <v>0</v>
      </c>
      <c r="AJ73" s="215">
        <v>0</v>
      </c>
      <c r="AK73" s="215">
        <v>0</v>
      </c>
      <c r="AL73" s="215">
        <v>1</v>
      </c>
      <c r="AM73" s="215">
        <v>0</v>
      </c>
      <c r="AN73" s="215">
        <v>0</v>
      </c>
      <c r="AO73" s="215">
        <v>0</v>
      </c>
      <c r="AP73" s="215">
        <v>0</v>
      </c>
      <c r="AQ73" s="55">
        <v>6</v>
      </c>
      <c r="AR73" s="216"/>
      <c r="AS73" s="55">
        <v>35</v>
      </c>
      <c r="AT73" s="55">
        <v>244</v>
      </c>
      <c r="AU73" s="55">
        <v>10</v>
      </c>
      <c r="AW73" s="55">
        <f t="shared" si="15"/>
        <v>6</v>
      </c>
      <c r="AX73" s="55">
        <v>0</v>
      </c>
      <c r="AY73" s="55">
        <v>1</v>
      </c>
      <c r="AZ73" s="502">
        <v>0.6</v>
      </c>
    </row>
    <row r="74" spans="1:52">
      <c r="A74" s="215">
        <v>416</v>
      </c>
      <c r="B74" s="215">
        <v>416035285</v>
      </c>
      <c r="C74" s="216" t="s">
        <v>1058</v>
      </c>
      <c r="D74" s="225">
        <f t="shared" si="1"/>
        <v>0</v>
      </c>
      <c r="E74" s="225">
        <f t="shared" si="2"/>
        <v>0</v>
      </c>
      <c r="F74" s="225">
        <f t="shared" si="3"/>
        <v>0</v>
      </c>
      <c r="G74" s="225">
        <f t="shared" si="4"/>
        <v>0</v>
      </c>
      <c r="H74" s="225">
        <f t="shared" si="5"/>
        <v>1</v>
      </c>
      <c r="I74" s="225">
        <f t="shared" si="6"/>
        <v>3</v>
      </c>
      <c r="J74" s="225">
        <f t="shared" si="7"/>
        <v>0</v>
      </c>
      <c r="K74" s="356">
        <f t="shared" si="8"/>
        <v>0.1532</v>
      </c>
      <c r="L74" s="225"/>
      <c r="M74" s="225">
        <f t="shared" si="9"/>
        <v>0</v>
      </c>
      <c r="N74" s="225">
        <f t="shared" si="10"/>
        <v>0</v>
      </c>
      <c r="O74" s="225">
        <f t="shared" si="11"/>
        <v>0</v>
      </c>
      <c r="P74" s="225">
        <f t="shared" si="12"/>
        <v>0</v>
      </c>
      <c r="Q74" s="225">
        <f t="shared" si="13"/>
        <v>7</v>
      </c>
      <c r="R74" s="225">
        <f t="shared" si="14"/>
        <v>4</v>
      </c>
      <c r="S74" s="228"/>
      <c r="T74" s="228"/>
      <c r="U74" s="228"/>
      <c r="V74" s="228"/>
      <c r="W74" s="529"/>
      <c r="X74" s="228"/>
      <c r="Y74" s="55">
        <v>416</v>
      </c>
      <c r="Z74" s="55">
        <v>416035285</v>
      </c>
      <c r="AA74" s="244" t="s">
        <v>1058</v>
      </c>
      <c r="AB74" s="55">
        <v>0</v>
      </c>
      <c r="AC74" s="55">
        <v>0</v>
      </c>
      <c r="AD74" s="55">
        <v>0</v>
      </c>
      <c r="AE74" s="55">
        <v>0</v>
      </c>
      <c r="AF74" s="55">
        <v>1</v>
      </c>
      <c r="AG74" s="55">
        <v>3</v>
      </c>
      <c r="AH74" s="55">
        <v>0</v>
      </c>
      <c r="AI74" s="215">
        <v>0</v>
      </c>
      <c r="AJ74" s="215">
        <v>0</v>
      </c>
      <c r="AK74" s="215">
        <v>0</v>
      </c>
      <c r="AL74" s="215">
        <v>0</v>
      </c>
      <c r="AM74" s="215">
        <v>0</v>
      </c>
      <c r="AN74" s="215">
        <v>0</v>
      </c>
      <c r="AO74" s="215">
        <v>0</v>
      </c>
      <c r="AP74" s="215">
        <v>0</v>
      </c>
      <c r="AQ74" s="55">
        <v>0</v>
      </c>
      <c r="AR74" s="216"/>
      <c r="AS74" s="55">
        <v>35</v>
      </c>
      <c r="AT74" s="55">
        <v>285</v>
      </c>
      <c r="AU74" s="55">
        <v>7</v>
      </c>
      <c r="AW74" s="55">
        <f t="shared" si="15"/>
        <v>0</v>
      </c>
      <c r="AX74" s="55">
        <v>0</v>
      </c>
      <c r="AY74" s="55">
        <v>3</v>
      </c>
      <c r="AZ74" s="502">
        <v>0</v>
      </c>
    </row>
    <row r="75" spans="1:52">
      <c r="A75" s="215">
        <v>416</v>
      </c>
      <c r="B75" s="215">
        <v>416035307</v>
      </c>
      <c r="C75" s="216" t="s">
        <v>1058</v>
      </c>
      <c r="D75" s="225">
        <f t="shared" ref="D75:D138" si="16">ROUND(AB75,0)</f>
        <v>0</v>
      </c>
      <c r="E75" s="225">
        <f t="shared" ref="E75:E138" si="17">ROUND(AC75,0)</f>
        <v>0</v>
      </c>
      <c r="F75" s="225">
        <f t="shared" ref="F75:F138" si="18">ROUND(AD75,0)</f>
        <v>0</v>
      </c>
      <c r="G75" s="225">
        <f t="shared" ref="G75:G138" si="19">ROUND(AE75,0)</f>
        <v>0</v>
      </c>
      <c r="H75" s="225">
        <f t="shared" ref="H75:H138" si="20">ROUND(AF75,0)</f>
        <v>1</v>
      </c>
      <c r="I75" s="225">
        <f t="shared" ref="I75:I138" si="21">ROUND(AG75,0)</f>
        <v>0</v>
      </c>
      <c r="J75" s="225">
        <f t="shared" ref="J75:J138" si="22">ROUND(AH75,0)</f>
        <v>0</v>
      </c>
      <c r="K75" s="356">
        <f t="shared" ref="K75:K138" si="23">ROUND(0.0383*(SUM(AD75:AG75)+(AC75*0.5))+0.0483*AH75,4)</f>
        <v>3.8300000000000001E-2</v>
      </c>
      <c r="L75" s="225"/>
      <c r="M75" s="225">
        <f t="shared" ref="M75:M138" si="24">ROUND(AJ75+(AI75*0.5),0)</f>
        <v>0</v>
      </c>
      <c r="N75" s="225">
        <f t="shared" ref="N75:N138" si="25">ROUND(AK75,0)</f>
        <v>0</v>
      </c>
      <c r="O75" s="225">
        <f t="shared" ref="O75:O138" si="26">ROUND(AL75,0)</f>
        <v>0</v>
      </c>
      <c r="P75" s="225">
        <f t="shared" ref="P75:P138" si="27">ROUND(R75*AZ75,0)</f>
        <v>1</v>
      </c>
      <c r="Q75" s="225">
        <f t="shared" ref="Q75:Q138" si="28">AU75</f>
        <v>3</v>
      </c>
      <c r="R75" s="225">
        <f t="shared" ref="R75:R138" si="29">SUM(F75:I75)+ROUND(D75*0.5,0)+ROUND(J75*0.5,0)</f>
        <v>1</v>
      </c>
      <c r="S75" s="228"/>
      <c r="T75" s="228"/>
      <c r="U75" s="228"/>
      <c r="V75" s="228"/>
      <c r="W75" s="529"/>
      <c r="X75" s="228"/>
      <c r="Y75" s="55">
        <v>416</v>
      </c>
      <c r="Z75" s="55">
        <v>416035307</v>
      </c>
      <c r="AA75" s="244" t="s">
        <v>1058</v>
      </c>
      <c r="AB75" s="55">
        <v>0</v>
      </c>
      <c r="AC75" s="55">
        <v>0</v>
      </c>
      <c r="AD75" s="55">
        <v>0</v>
      </c>
      <c r="AE75" s="55">
        <v>0</v>
      </c>
      <c r="AF75" s="55">
        <v>1</v>
      </c>
      <c r="AG75" s="55">
        <v>0</v>
      </c>
      <c r="AH75" s="55">
        <v>0</v>
      </c>
      <c r="AI75" s="215">
        <v>0</v>
      </c>
      <c r="AJ75" s="215">
        <v>0</v>
      </c>
      <c r="AK75" s="215">
        <v>0</v>
      </c>
      <c r="AL75" s="215">
        <v>0</v>
      </c>
      <c r="AM75" s="215">
        <v>1</v>
      </c>
      <c r="AN75" s="215">
        <v>0</v>
      </c>
      <c r="AO75" s="215">
        <v>0</v>
      </c>
      <c r="AP75" s="215">
        <v>0</v>
      </c>
      <c r="AQ75" s="55">
        <v>0</v>
      </c>
      <c r="AR75" s="216"/>
      <c r="AS75" s="55">
        <v>35</v>
      </c>
      <c r="AT75" s="55">
        <v>307</v>
      </c>
      <c r="AU75" s="55">
        <v>3</v>
      </c>
      <c r="AW75" s="55">
        <f t="shared" ref="AW75:AW138" si="30">AM75+AP75+AQ75+ROUND(AN75*0.5,0)</f>
        <v>1</v>
      </c>
      <c r="AX75" s="55">
        <v>0</v>
      </c>
      <c r="AY75" s="55">
        <v>3</v>
      </c>
      <c r="AZ75" s="502">
        <v>1</v>
      </c>
    </row>
    <row r="76" spans="1:52">
      <c r="A76" s="215">
        <v>417</v>
      </c>
      <c r="B76" s="215">
        <v>417035035</v>
      </c>
      <c r="C76" s="216" t="s">
        <v>623</v>
      </c>
      <c r="D76" s="225">
        <f t="shared" si="16"/>
        <v>31</v>
      </c>
      <c r="E76" s="225">
        <f t="shared" si="17"/>
        <v>0</v>
      </c>
      <c r="F76" s="225">
        <f t="shared" si="18"/>
        <v>38</v>
      </c>
      <c r="G76" s="225">
        <f t="shared" si="19"/>
        <v>172</v>
      </c>
      <c r="H76" s="225">
        <f t="shared" si="20"/>
        <v>72</v>
      </c>
      <c r="I76" s="225">
        <f t="shared" si="21"/>
        <v>0</v>
      </c>
      <c r="J76" s="225">
        <f t="shared" si="22"/>
        <v>0</v>
      </c>
      <c r="K76" s="356">
        <f t="shared" si="23"/>
        <v>10.800599999999999</v>
      </c>
      <c r="L76" s="225"/>
      <c r="M76" s="225">
        <f t="shared" si="24"/>
        <v>69</v>
      </c>
      <c r="N76" s="225">
        <f t="shared" si="25"/>
        <v>7</v>
      </c>
      <c r="O76" s="225">
        <f t="shared" si="26"/>
        <v>0</v>
      </c>
      <c r="P76" s="225">
        <f t="shared" si="27"/>
        <v>298</v>
      </c>
      <c r="Q76" s="225">
        <f t="shared" si="28"/>
        <v>11</v>
      </c>
      <c r="R76" s="225">
        <f t="shared" si="29"/>
        <v>298</v>
      </c>
      <c r="S76" s="228"/>
      <c r="T76" s="228"/>
      <c r="U76" s="228"/>
      <c r="V76" s="228"/>
      <c r="W76" s="529"/>
      <c r="X76" s="228"/>
      <c r="Y76" s="55">
        <v>417</v>
      </c>
      <c r="Z76" s="55">
        <v>417035035</v>
      </c>
      <c r="AA76" s="244" t="s">
        <v>623</v>
      </c>
      <c r="AB76" s="55">
        <v>31</v>
      </c>
      <c r="AC76" s="55">
        <v>0</v>
      </c>
      <c r="AD76" s="55">
        <v>38</v>
      </c>
      <c r="AE76" s="55">
        <v>172</v>
      </c>
      <c r="AF76" s="55">
        <v>72</v>
      </c>
      <c r="AG76" s="55">
        <v>0</v>
      </c>
      <c r="AH76" s="55">
        <v>0</v>
      </c>
      <c r="AI76" s="215">
        <v>21</v>
      </c>
      <c r="AJ76" s="215">
        <v>58</v>
      </c>
      <c r="AK76" s="215">
        <v>7</v>
      </c>
      <c r="AL76" s="215">
        <v>0</v>
      </c>
      <c r="AM76" s="215">
        <v>189</v>
      </c>
      <c r="AN76" s="215">
        <v>20</v>
      </c>
      <c r="AO76" s="215">
        <v>0</v>
      </c>
      <c r="AP76" s="215">
        <v>28</v>
      </c>
      <c r="AQ76" s="55">
        <v>0</v>
      </c>
      <c r="AR76" s="216"/>
      <c r="AS76" s="55">
        <v>35</v>
      </c>
      <c r="AT76" s="55">
        <v>35</v>
      </c>
      <c r="AU76" s="55">
        <v>11</v>
      </c>
      <c r="AW76" s="55">
        <f t="shared" si="30"/>
        <v>227</v>
      </c>
      <c r="AX76" s="55">
        <v>71</v>
      </c>
      <c r="AY76" s="55">
        <v>1</v>
      </c>
      <c r="AZ76" s="502">
        <v>1</v>
      </c>
    </row>
    <row r="77" spans="1:52">
      <c r="A77" s="215">
        <v>417</v>
      </c>
      <c r="B77" s="215">
        <v>417035044</v>
      </c>
      <c r="C77" s="216" t="s">
        <v>623</v>
      </c>
      <c r="D77" s="225">
        <f t="shared" si="16"/>
        <v>0</v>
      </c>
      <c r="E77" s="225">
        <f t="shared" si="17"/>
        <v>0</v>
      </c>
      <c r="F77" s="225">
        <f t="shared" si="18"/>
        <v>0</v>
      </c>
      <c r="G77" s="225">
        <f t="shared" si="19"/>
        <v>2</v>
      </c>
      <c r="H77" s="225">
        <f t="shared" si="20"/>
        <v>0</v>
      </c>
      <c r="I77" s="225">
        <f t="shared" si="21"/>
        <v>0</v>
      </c>
      <c r="J77" s="225">
        <f t="shared" si="22"/>
        <v>0</v>
      </c>
      <c r="K77" s="356">
        <f t="shared" si="23"/>
        <v>7.6600000000000001E-2</v>
      </c>
      <c r="L77" s="225"/>
      <c r="M77" s="225">
        <f t="shared" si="24"/>
        <v>0</v>
      </c>
      <c r="N77" s="225">
        <f t="shared" si="25"/>
        <v>0</v>
      </c>
      <c r="O77" s="225">
        <f t="shared" si="26"/>
        <v>0</v>
      </c>
      <c r="P77" s="225">
        <f t="shared" si="27"/>
        <v>2</v>
      </c>
      <c r="Q77" s="225">
        <f t="shared" si="28"/>
        <v>12</v>
      </c>
      <c r="R77" s="225">
        <f t="shared" si="29"/>
        <v>2</v>
      </c>
      <c r="S77" s="228"/>
      <c r="T77" s="228"/>
      <c r="U77" s="228"/>
      <c r="V77" s="228"/>
      <c r="W77" s="529"/>
      <c r="X77" s="228"/>
      <c r="Y77" s="55">
        <v>417</v>
      </c>
      <c r="Z77" s="55">
        <v>417035044</v>
      </c>
      <c r="AA77" s="244" t="s">
        <v>623</v>
      </c>
      <c r="AB77" s="55">
        <v>0</v>
      </c>
      <c r="AC77" s="55">
        <v>0</v>
      </c>
      <c r="AD77" s="55">
        <v>0</v>
      </c>
      <c r="AE77" s="55">
        <v>2</v>
      </c>
      <c r="AF77" s="55">
        <v>0</v>
      </c>
      <c r="AG77" s="55">
        <v>0</v>
      </c>
      <c r="AH77" s="55">
        <v>0</v>
      </c>
      <c r="AI77" s="215">
        <v>0</v>
      </c>
      <c r="AJ77" s="215">
        <v>0</v>
      </c>
      <c r="AK77" s="215">
        <v>0</v>
      </c>
      <c r="AL77" s="215">
        <v>0</v>
      </c>
      <c r="AM77" s="215">
        <v>0</v>
      </c>
      <c r="AN77" s="215">
        <v>0</v>
      </c>
      <c r="AO77" s="215">
        <v>0</v>
      </c>
      <c r="AP77" s="215">
        <v>0</v>
      </c>
      <c r="AQ77" s="55">
        <v>0</v>
      </c>
      <c r="AR77" s="216"/>
      <c r="AS77" s="55">
        <v>35</v>
      </c>
      <c r="AT77" s="55">
        <v>44</v>
      </c>
      <c r="AU77" s="55">
        <v>12</v>
      </c>
      <c r="AW77" s="55">
        <f t="shared" si="30"/>
        <v>0</v>
      </c>
      <c r="AX77" s="55">
        <v>2</v>
      </c>
      <c r="AY77" s="55">
        <v>2</v>
      </c>
      <c r="AZ77" s="502">
        <v>0.81100000000000005</v>
      </c>
    </row>
    <row r="78" spans="1:52">
      <c r="A78" s="215">
        <v>417</v>
      </c>
      <c r="B78" s="215">
        <v>417035100</v>
      </c>
      <c r="C78" s="216" t="s">
        <v>623</v>
      </c>
      <c r="D78" s="225">
        <f t="shared" si="16"/>
        <v>0</v>
      </c>
      <c r="E78" s="225">
        <f t="shared" si="17"/>
        <v>0</v>
      </c>
      <c r="F78" s="225">
        <f t="shared" si="18"/>
        <v>1</v>
      </c>
      <c r="G78" s="225">
        <f t="shared" si="19"/>
        <v>2</v>
      </c>
      <c r="H78" s="225">
        <f t="shared" si="20"/>
        <v>1</v>
      </c>
      <c r="I78" s="225">
        <f t="shared" si="21"/>
        <v>0</v>
      </c>
      <c r="J78" s="225">
        <f t="shared" si="22"/>
        <v>0</v>
      </c>
      <c r="K78" s="356">
        <f t="shared" si="23"/>
        <v>0.1532</v>
      </c>
      <c r="L78" s="225"/>
      <c r="M78" s="225">
        <f t="shared" si="24"/>
        <v>0</v>
      </c>
      <c r="N78" s="225">
        <f t="shared" si="25"/>
        <v>0</v>
      </c>
      <c r="O78" s="225">
        <f t="shared" si="26"/>
        <v>0</v>
      </c>
      <c r="P78" s="225">
        <f t="shared" si="27"/>
        <v>4</v>
      </c>
      <c r="Q78" s="225">
        <f t="shared" si="28"/>
        <v>9</v>
      </c>
      <c r="R78" s="225">
        <f t="shared" si="29"/>
        <v>4</v>
      </c>
      <c r="S78" s="228"/>
      <c r="T78" s="228"/>
      <c r="U78" s="228"/>
      <c r="V78" s="228"/>
      <c r="W78" s="529"/>
      <c r="X78" s="228"/>
      <c r="Y78" s="55">
        <v>417</v>
      </c>
      <c r="Z78" s="55">
        <v>417035100</v>
      </c>
      <c r="AA78" s="244" t="s">
        <v>623</v>
      </c>
      <c r="AB78" s="55">
        <v>0</v>
      </c>
      <c r="AC78" s="55">
        <v>0</v>
      </c>
      <c r="AD78" s="55">
        <v>1</v>
      </c>
      <c r="AE78" s="55">
        <v>2</v>
      </c>
      <c r="AF78" s="55">
        <v>1</v>
      </c>
      <c r="AG78" s="55">
        <v>0</v>
      </c>
      <c r="AH78" s="55">
        <v>0</v>
      </c>
      <c r="AI78" s="215">
        <v>0</v>
      </c>
      <c r="AJ78" s="215">
        <v>0</v>
      </c>
      <c r="AK78" s="215">
        <v>0</v>
      </c>
      <c r="AL78" s="215">
        <v>0</v>
      </c>
      <c r="AM78" s="215">
        <v>3</v>
      </c>
      <c r="AN78" s="215">
        <v>0</v>
      </c>
      <c r="AO78" s="215">
        <v>0</v>
      </c>
      <c r="AP78" s="215">
        <v>1</v>
      </c>
      <c r="AQ78" s="55">
        <v>0</v>
      </c>
      <c r="AR78" s="216"/>
      <c r="AS78" s="55">
        <v>35</v>
      </c>
      <c r="AT78" s="55">
        <v>100</v>
      </c>
      <c r="AU78" s="55">
        <v>9</v>
      </c>
      <c r="AW78" s="55">
        <f t="shared" si="30"/>
        <v>4</v>
      </c>
      <c r="AX78" s="55">
        <v>0</v>
      </c>
      <c r="AY78" s="55">
        <v>2</v>
      </c>
      <c r="AZ78" s="502">
        <v>1</v>
      </c>
    </row>
    <row r="79" spans="1:52">
      <c r="A79" s="215">
        <v>417</v>
      </c>
      <c r="B79" s="215">
        <v>417035133</v>
      </c>
      <c r="C79" s="216" t="s">
        <v>623</v>
      </c>
      <c r="D79" s="225">
        <f t="shared" si="16"/>
        <v>0</v>
      </c>
      <c r="E79" s="225">
        <f t="shared" si="17"/>
        <v>0</v>
      </c>
      <c r="F79" s="225">
        <f t="shared" si="18"/>
        <v>0</v>
      </c>
      <c r="G79" s="225">
        <f t="shared" si="19"/>
        <v>2</v>
      </c>
      <c r="H79" s="225">
        <f t="shared" si="20"/>
        <v>1</v>
      </c>
      <c r="I79" s="225">
        <f t="shared" si="21"/>
        <v>0</v>
      </c>
      <c r="J79" s="225">
        <f t="shared" si="22"/>
        <v>0</v>
      </c>
      <c r="K79" s="356">
        <f t="shared" si="23"/>
        <v>0.1149</v>
      </c>
      <c r="L79" s="225"/>
      <c r="M79" s="225">
        <f t="shared" si="24"/>
        <v>0</v>
      </c>
      <c r="N79" s="225">
        <f t="shared" si="25"/>
        <v>0</v>
      </c>
      <c r="O79" s="225">
        <f t="shared" si="26"/>
        <v>0</v>
      </c>
      <c r="P79" s="225">
        <f t="shared" si="27"/>
        <v>1</v>
      </c>
      <c r="Q79" s="225">
        <f t="shared" si="28"/>
        <v>9</v>
      </c>
      <c r="R79" s="225">
        <f t="shared" si="29"/>
        <v>3</v>
      </c>
      <c r="S79" s="228"/>
      <c r="T79" s="228"/>
      <c r="U79" s="228"/>
      <c r="V79" s="228"/>
      <c r="W79" s="529"/>
      <c r="X79" s="228"/>
      <c r="Y79" s="55">
        <v>417</v>
      </c>
      <c r="Z79" s="55">
        <v>417035133</v>
      </c>
      <c r="AA79" s="244" t="s">
        <v>623</v>
      </c>
      <c r="AB79" s="55">
        <v>0</v>
      </c>
      <c r="AC79" s="55">
        <v>0</v>
      </c>
      <c r="AD79" s="55">
        <v>0</v>
      </c>
      <c r="AE79" s="55">
        <v>2</v>
      </c>
      <c r="AF79" s="55">
        <v>1</v>
      </c>
      <c r="AG79" s="55">
        <v>0</v>
      </c>
      <c r="AH79" s="55">
        <v>0</v>
      </c>
      <c r="AI79" s="215">
        <v>0</v>
      </c>
      <c r="AJ79" s="215">
        <v>0</v>
      </c>
      <c r="AK79" s="215">
        <v>0</v>
      </c>
      <c r="AL79" s="215">
        <v>0</v>
      </c>
      <c r="AM79" s="215">
        <v>0</v>
      </c>
      <c r="AN79" s="215">
        <v>0</v>
      </c>
      <c r="AO79" s="215">
        <v>0</v>
      </c>
      <c r="AP79" s="215">
        <v>0</v>
      </c>
      <c r="AQ79" s="55">
        <v>0</v>
      </c>
      <c r="AR79" s="216"/>
      <c r="AS79" s="55">
        <v>35</v>
      </c>
      <c r="AT79" s="55">
        <v>133</v>
      </c>
      <c r="AU79" s="55">
        <v>9</v>
      </c>
      <c r="AW79" s="55">
        <f t="shared" si="30"/>
        <v>0</v>
      </c>
      <c r="AX79" s="55">
        <v>1</v>
      </c>
      <c r="AY79" s="55">
        <v>2</v>
      </c>
      <c r="AZ79" s="502">
        <v>0.48459999999999998</v>
      </c>
    </row>
    <row r="80" spans="1:52">
      <c r="A80" s="215">
        <v>417</v>
      </c>
      <c r="B80" s="215">
        <v>417035243</v>
      </c>
      <c r="C80" s="216" t="s">
        <v>623</v>
      </c>
      <c r="D80" s="225">
        <f t="shared" si="16"/>
        <v>0</v>
      </c>
      <c r="E80" s="225">
        <f t="shared" si="17"/>
        <v>0</v>
      </c>
      <c r="F80" s="225">
        <f t="shared" si="18"/>
        <v>0</v>
      </c>
      <c r="G80" s="225">
        <f t="shared" si="19"/>
        <v>1</v>
      </c>
      <c r="H80" s="225">
        <f t="shared" si="20"/>
        <v>0</v>
      </c>
      <c r="I80" s="225">
        <f t="shared" si="21"/>
        <v>0</v>
      </c>
      <c r="J80" s="225">
        <f t="shared" si="22"/>
        <v>0</v>
      </c>
      <c r="K80" s="356">
        <f t="shared" si="23"/>
        <v>3.8300000000000001E-2</v>
      </c>
      <c r="L80" s="225"/>
      <c r="M80" s="225">
        <f t="shared" si="24"/>
        <v>0</v>
      </c>
      <c r="N80" s="225">
        <f t="shared" si="25"/>
        <v>0</v>
      </c>
      <c r="O80" s="225">
        <f t="shared" si="26"/>
        <v>0</v>
      </c>
      <c r="P80" s="225">
        <f t="shared" si="27"/>
        <v>1</v>
      </c>
      <c r="Q80" s="225">
        <f t="shared" si="28"/>
        <v>9</v>
      </c>
      <c r="R80" s="225">
        <f t="shared" si="29"/>
        <v>1</v>
      </c>
      <c r="S80" s="228"/>
      <c r="T80" s="228"/>
      <c r="U80" s="228"/>
      <c r="V80" s="228"/>
      <c r="W80" s="529"/>
      <c r="X80" s="228"/>
      <c r="Y80" s="55">
        <v>417</v>
      </c>
      <c r="Z80" s="55">
        <v>417035243</v>
      </c>
      <c r="AA80" s="244" t="s">
        <v>623</v>
      </c>
      <c r="AB80" s="55">
        <v>0</v>
      </c>
      <c r="AC80" s="55">
        <v>0</v>
      </c>
      <c r="AD80" s="55">
        <v>0</v>
      </c>
      <c r="AE80" s="55">
        <v>1</v>
      </c>
      <c r="AF80" s="55">
        <v>0</v>
      </c>
      <c r="AG80" s="55">
        <v>0</v>
      </c>
      <c r="AH80" s="55">
        <v>0</v>
      </c>
      <c r="AI80" s="215">
        <v>0</v>
      </c>
      <c r="AJ80" s="215">
        <v>0</v>
      </c>
      <c r="AK80" s="215">
        <v>0</v>
      </c>
      <c r="AL80" s="215">
        <v>0</v>
      </c>
      <c r="AM80" s="215">
        <v>0</v>
      </c>
      <c r="AN80" s="215">
        <v>0</v>
      </c>
      <c r="AO80" s="215">
        <v>0</v>
      </c>
      <c r="AP80" s="215">
        <v>0</v>
      </c>
      <c r="AQ80" s="55">
        <v>0</v>
      </c>
      <c r="AR80" s="216"/>
      <c r="AS80" s="55">
        <v>35</v>
      </c>
      <c r="AT80" s="55">
        <v>243</v>
      </c>
      <c r="AU80" s="55">
        <v>9</v>
      </c>
      <c r="AW80" s="55">
        <f t="shared" si="30"/>
        <v>0</v>
      </c>
      <c r="AX80" s="55">
        <v>1</v>
      </c>
      <c r="AY80" s="55">
        <v>2</v>
      </c>
      <c r="AZ80" s="502">
        <v>0.52959999999999996</v>
      </c>
    </row>
    <row r="81" spans="1:52">
      <c r="A81" s="215">
        <v>417</v>
      </c>
      <c r="B81" s="215">
        <v>417035244</v>
      </c>
      <c r="C81" s="216" t="s">
        <v>623</v>
      </c>
      <c r="D81" s="225">
        <f t="shared" si="16"/>
        <v>0</v>
      </c>
      <c r="E81" s="225">
        <f t="shared" si="17"/>
        <v>0</v>
      </c>
      <c r="F81" s="225">
        <f t="shared" si="18"/>
        <v>0</v>
      </c>
      <c r="G81" s="225">
        <f t="shared" si="19"/>
        <v>8</v>
      </c>
      <c r="H81" s="225">
        <f t="shared" si="20"/>
        <v>2</v>
      </c>
      <c r="I81" s="225">
        <f t="shared" si="21"/>
        <v>0</v>
      </c>
      <c r="J81" s="225">
        <f t="shared" si="22"/>
        <v>0</v>
      </c>
      <c r="K81" s="356">
        <f t="shared" si="23"/>
        <v>0.38300000000000001</v>
      </c>
      <c r="L81" s="225"/>
      <c r="M81" s="225">
        <f t="shared" si="24"/>
        <v>5</v>
      </c>
      <c r="N81" s="225">
        <f t="shared" si="25"/>
        <v>1</v>
      </c>
      <c r="O81" s="225">
        <f t="shared" si="26"/>
        <v>0</v>
      </c>
      <c r="P81" s="225">
        <f t="shared" si="27"/>
        <v>10</v>
      </c>
      <c r="Q81" s="225">
        <f t="shared" si="28"/>
        <v>10</v>
      </c>
      <c r="R81" s="225">
        <f t="shared" si="29"/>
        <v>10</v>
      </c>
      <c r="S81" s="228"/>
      <c r="T81" s="228"/>
      <c r="U81" s="228"/>
      <c r="V81" s="228"/>
      <c r="W81" s="529"/>
      <c r="X81" s="228"/>
      <c r="Y81" s="55">
        <v>417</v>
      </c>
      <c r="Z81" s="55">
        <v>417035244</v>
      </c>
      <c r="AA81" s="244" t="s">
        <v>623</v>
      </c>
      <c r="AB81" s="55">
        <v>0</v>
      </c>
      <c r="AC81" s="55">
        <v>0</v>
      </c>
      <c r="AD81" s="55">
        <v>0</v>
      </c>
      <c r="AE81" s="55">
        <v>8</v>
      </c>
      <c r="AF81" s="55">
        <v>2</v>
      </c>
      <c r="AG81" s="55">
        <v>0</v>
      </c>
      <c r="AH81" s="55">
        <v>0</v>
      </c>
      <c r="AI81" s="215">
        <v>0</v>
      </c>
      <c r="AJ81" s="215">
        <v>5</v>
      </c>
      <c r="AK81" s="215">
        <v>1</v>
      </c>
      <c r="AL81" s="215">
        <v>0</v>
      </c>
      <c r="AM81" s="215">
        <v>3</v>
      </c>
      <c r="AN81" s="215">
        <v>0</v>
      </c>
      <c r="AO81" s="215">
        <v>0</v>
      </c>
      <c r="AP81" s="215">
        <v>0</v>
      </c>
      <c r="AQ81" s="55">
        <v>0</v>
      </c>
      <c r="AR81" s="216"/>
      <c r="AS81" s="55">
        <v>35</v>
      </c>
      <c r="AT81" s="55">
        <v>244</v>
      </c>
      <c r="AU81" s="55">
        <v>10</v>
      </c>
      <c r="AW81" s="55">
        <f t="shared" si="30"/>
        <v>3</v>
      </c>
      <c r="AX81" s="55">
        <v>7</v>
      </c>
      <c r="AY81" s="55">
        <v>1</v>
      </c>
      <c r="AZ81" s="502">
        <v>1</v>
      </c>
    </row>
    <row r="82" spans="1:52">
      <c r="A82" s="215">
        <v>417</v>
      </c>
      <c r="B82" s="215">
        <v>417035258</v>
      </c>
      <c r="C82" s="216" t="s">
        <v>623</v>
      </c>
      <c r="D82" s="225">
        <f t="shared" si="16"/>
        <v>0</v>
      </c>
      <c r="E82" s="225">
        <f t="shared" si="17"/>
        <v>0</v>
      </c>
      <c r="F82" s="225">
        <f t="shared" si="18"/>
        <v>0</v>
      </c>
      <c r="G82" s="225">
        <f t="shared" si="19"/>
        <v>1</v>
      </c>
      <c r="H82" s="225">
        <f t="shared" si="20"/>
        <v>1</v>
      </c>
      <c r="I82" s="225">
        <f t="shared" si="21"/>
        <v>0</v>
      </c>
      <c r="J82" s="225">
        <f t="shared" si="22"/>
        <v>0</v>
      </c>
      <c r="K82" s="356">
        <f t="shared" si="23"/>
        <v>7.6600000000000001E-2</v>
      </c>
      <c r="L82" s="225"/>
      <c r="M82" s="225">
        <f t="shared" si="24"/>
        <v>0</v>
      </c>
      <c r="N82" s="225">
        <f t="shared" si="25"/>
        <v>0</v>
      </c>
      <c r="O82" s="225">
        <f t="shared" si="26"/>
        <v>0</v>
      </c>
      <c r="P82" s="225">
        <f t="shared" si="27"/>
        <v>2</v>
      </c>
      <c r="Q82" s="225">
        <f t="shared" si="28"/>
        <v>10</v>
      </c>
      <c r="R82" s="225">
        <f t="shared" si="29"/>
        <v>2</v>
      </c>
      <c r="S82" s="228"/>
      <c r="T82" s="228"/>
      <c r="U82" s="228"/>
      <c r="V82" s="228"/>
      <c r="W82" s="529"/>
      <c r="X82" s="228"/>
      <c r="Y82" s="55">
        <v>417</v>
      </c>
      <c r="Z82" s="55">
        <v>417035258</v>
      </c>
      <c r="AA82" s="244" t="s">
        <v>623</v>
      </c>
      <c r="AB82" s="55">
        <v>0</v>
      </c>
      <c r="AC82" s="55">
        <v>0</v>
      </c>
      <c r="AD82" s="55">
        <v>0</v>
      </c>
      <c r="AE82" s="55">
        <v>1</v>
      </c>
      <c r="AF82" s="55">
        <v>1</v>
      </c>
      <c r="AG82" s="55">
        <v>0</v>
      </c>
      <c r="AH82" s="55">
        <v>0</v>
      </c>
      <c r="AI82" s="215">
        <v>0</v>
      </c>
      <c r="AJ82" s="215">
        <v>0</v>
      </c>
      <c r="AK82" s="215">
        <v>0</v>
      </c>
      <c r="AL82" s="215">
        <v>0</v>
      </c>
      <c r="AM82" s="215">
        <v>2</v>
      </c>
      <c r="AN82" s="215">
        <v>0</v>
      </c>
      <c r="AO82" s="215">
        <v>0</v>
      </c>
      <c r="AP82" s="215">
        <v>0</v>
      </c>
      <c r="AQ82" s="55">
        <v>0</v>
      </c>
      <c r="AR82" s="216"/>
      <c r="AS82" s="55">
        <v>35</v>
      </c>
      <c r="AT82" s="55">
        <v>258</v>
      </c>
      <c r="AU82" s="55">
        <v>10</v>
      </c>
      <c r="AW82" s="55">
        <f t="shared" si="30"/>
        <v>2</v>
      </c>
      <c r="AX82" s="55">
        <v>0</v>
      </c>
      <c r="AY82" s="55">
        <v>2</v>
      </c>
      <c r="AZ82" s="502">
        <v>1</v>
      </c>
    </row>
    <row r="83" spans="1:52">
      <c r="A83" s="215">
        <v>417</v>
      </c>
      <c r="B83" s="215">
        <v>417035285</v>
      </c>
      <c r="C83" s="216" t="s">
        <v>623</v>
      </c>
      <c r="D83" s="225">
        <f t="shared" si="16"/>
        <v>0</v>
      </c>
      <c r="E83" s="225">
        <f t="shared" si="17"/>
        <v>0</v>
      </c>
      <c r="F83" s="225">
        <f t="shared" si="18"/>
        <v>1</v>
      </c>
      <c r="G83" s="225">
        <f t="shared" si="19"/>
        <v>2</v>
      </c>
      <c r="H83" s="225">
        <f t="shared" si="20"/>
        <v>0</v>
      </c>
      <c r="I83" s="225">
        <f t="shared" si="21"/>
        <v>0</v>
      </c>
      <c r="J83" s="225">
        <f t="shared" si="22"/>
        <v>0</v>
      </c>
      <c r="K83" s="356">
        <f t="shared" si="23"/>
        <v>0.1149</v>
      </c>
      <c r="L83" s="225"/>
      <c r="M83" s="225">
        <f t="shared" si="24"/>
        <v>1</v>
      </c>
      <c r="N83" s="225">
        <f t="shared" si="25"/>
        <v>0</v>
      </c>
      <c r="O83" s="225">
        <f t="shared" si="26"/>
        <v>0</v>
      </c>
      <c r="P83" s="225">
        <f t="shared" si="27"/>
        <v>0</v>
      </c>
      <c r="Q83" s="225">
        <f t="shared" si="28"/>
        <v>7</v>
      </c>
      <c r="R83" s="225">
        <f t="shared" si="29"/>
        <v>3</v>
      </c>
      <c r="S83" s="228"/>
      <c r="T83" s="228"/>
      <c r="U83" s="228"/>
      <c r="V83" s="228"/>
      <c r="W83" s="529"/>
      <c r="X83" s="228"/>
      <c r="Y83" s="55">
        <v>417</v>
      </c>
      <c r="Z83" s="55">
        <v>417035285</v>
      </c>
      <c r="AA83" s="244" t="s">
        <v>623</v>
      </c>
      <c r="AB83" s="55">
        <v>0</v>
      </c>
      <c r="AC83" s="55">
        <v>0</v>
      </c>
      <c r="AD83" s="55">
        <v>1</v>
      </c>
      <c r="AE83" s="55">
        <v>2</v>
      </c>
      <c r="AF83" s="55">
        <v>0</v>
      </c>
      <c r="AG83" s="55">
        <v>0</v>
      </c>
      <c r="AH83" s="55">
        <v>0</v>
      </c>
      <c r="AI83" s="215">
        <v>0</v>
      </c>
      <c r="AJ83" s="215">
        <v>1</v>
      </c>
      <c r="AK83" s="215">
        <v>0</v>
      </c>
      <c r="AL83" s="215">
        <v>0</v>
      </c>
      <c r="AM83" s="215">
        <v>0</v>
      </c>
      <c r="AN83" s="215">
        <v>0</v>
      </c>
      <c r="AO83" s="215">
        <v>0</v>
      </c>
      <c r="AP83" s="215">
        <v>0</v>
      </c>
      <c r="AQ83" s="55">
        <v>0</v>
      </c>
      <c r="AR83" s="216"/>
      <c r="AS83" s="55">
        <v>35</v>
      </c>
      <c r="AT83" s="55">
        <v>285</v>
      </c>
      <c r="AU83" s="55">
        <v>7</v>
      </c>
      <c r="AW83" s="55">
        <f t="shared" si="30"/>
        <v>0</v>
      </c>
      <c r="AX83" s="55">
        <v>0</v>
      </c>
      <c r="AY83" s="55">
        <v>3</v>
      </c>
      <c r="AZ83" s="502">
        <v>0</v>
      </c>
    </row>
    <row r="84" spans="1:52">
      <c r="A84" s="215">
        <v>418</v>
      </c>
      <c r="B84" s="215">
        <v>418100014</v>
      </c>
      <c r="C84" s="216" t="s">
        <v>1087</v>
      </c>
      <c r="D84" s="225">
        <f t="shared" si="16"/>
        <v>0</v>
      </c>
      <c r="E84" s="225">
        <f t="shared" si="17"/>
        <v>0</v>
      </c>
      <c r="F84" s="225">
        <f t="shared" si="18"/>
        <v>0</v>
      </c>
      <c r="G84" s="225">
        <f t="shared" si="19"/>
        <v>0</v>
      </c>
      <c r="H84" s="225">
        <f t="shared" si="20"/>
        <v>1</v>
      </c>
      <c r="I84" s="225">
        <f t="shared" si="21"/>
        <v>0</v>
      </c>
      <c r="J84" s="225">
        <f t="shared" si="22"/>
        <v>0</v>
      </c>
      <c r="K84" s="356">
        <f t="shared" si="23"/>
        <v>3.8300000000000001E-2</v>
      </c>
      <c r="L84" s="225"/>
      <c r="M84" s="225">
        <f t="shared" si="24"/>
        <v>0</v>
      </c>
      <c r="N84" s="225">
        <f t="shared" si="25"/>
        <v>0</v>
      </c>
      <c r="O84" s="225">
        <f t="shared" si="26"/>
        <v>0</v>
      </c>
      <c r="P84" s="225">
        <f t="shared" si="27"/>
        <v>0</v>
      </c>
      <c r="Q84" s="225">
        <f t="shared" si="28"/>
        <v>4</v>
      </c>
      <c r="R84" s="225">
        <f t="shared" si="29"/>
        <v>1</v>
      </c>
      <c r="S84" s="228"/>
      <c r="T84" s="228"/>
      <c r="U84" s="228"/>
      <c r="V84" s="228"/>
      <c r="W84" s="529"/>
      <c r="X84" s="228"/>
      <c r="Y84" s="55">
        <v>418</v>
      </c>
      <c r="Z84" s="55">
        <v>418100014</v>
      </c>
      <c r="AA84" s="244" t="s">
        <v>1087</v>
      </c>
      <c r="AB84" s="55">
        <v>0</v>
      </c>
      <c r="AC84" s="55">
        <v>0</v>
      </c>
      <c r="AD84" s="55">
        <v>0</v>
      </c>
      <c r="AE84" s="55">
        <v>0</v>
      </c>
      <c r="AF84" s="55">
        <v>1</v>
      </c>
      <c r="AG84" s="55">
        <v>0</v>
      </c>
      <c r="AH84" s="55">
        <v>0</v>
      </c>
      <c r="AI84" s="215">
        <v>0</v>
      </c>
      <c r="AJ84" s="215">
        <v>0</v>
      </c>
      <c r="AK84" s="215">
        <v>0</v>
      </c>
      <c r="AL84" s="215">
        <v>0</v>
      </c>
      <c r="AM84" s="215">
        <v>0</v>
      </c>
      <c r="AN84" s="215">
        <v>0</v>
      </c>
      <c r="AO84" s="215">
        <v>0</v>
      </c>
      <c r="AP84" s="215">
        <v>0</v>
      </c>
      <c r="AQ84" s="55">
        <v>0</v>
      </c>
      <c r="AR84" s="216"/>
      <c r="AS84" s="55">
        <v>100</v>
      </c>
      <c r="AT84" s="55">
        <v>14</v>
      </c>
      <c r="AU84" s="55">
        <v>4</v>
      </c>
      <c r="AW84" s="55">
        <f t="shared" si="30"/>
        <v>0</v>
      </c>
      <c r="AX84" s="55">
        <v>0</v>
      </c>
      <c r="AY84" s="55">
        <v>1</v>
      </c>
      <c r="AZ84" s="502">
        <v>0.1</v>
      </c>
    </row>
    <row r="85" spans="1:52">
      <c r="A85" s="215">
        <v>418</v>
      </c>
      <c r="B85" s="215">
        <v>418100100</v>
      </c>
      <c r="C85" s="216" t="s">
        <v>1087</v>
      </c>
      <c r="D85" s="225">
        <f t="shared" si="16"/>
        <v>0</v>
      </c>
      <c r="E85" s="225">
        <f t="shared" si="17"/>
        <v>0</v>
      </c>
      <c r="F85" s="225">
        <f t="shared" si="18"/>
        <v>0</v>
      </c>
      <c r="G85" s="225">
        <f t="shared" si="19"/>
        <v>0</v>
      </c>
      <c r="H85" s="225">
        <f t="shared" si="20"/>
        <v>357</v>
      </c>
      <c r="I85" s="225">
        <f t="shared" si="21"/>
        <v>0</v>
      </c>
      <c r="J85" s="225">
        <f t="shared" si="22"/>
        <v>0</v>
      </c>
      <c r="K85" s="356">
        <f t="shared" si="23"/>
        <v>13.6731</v>
      </c>
      <c r="L85" s="225"/>
      <c r="M85" s="225">
        <f t="shared" si="24"/>
        <v>0</v>
      </c>
      <c r="N85" s="225">
        <f t="shared" si="25"/>
        <v>17</v>
      </c>
      <c r="O85" s="225">
        <f t="shared" si="26"/>
        <v>0</v>
      </c>
      <c r="P85" s="225">
        <f t="shared" si="27"/>
        <v>159</v>
      </c>
      <c r="Q85" s="225">
        <f t="shared" si="28"/>
        <v>9</v>
      </c>
      <c r="R85" s="225">
        <f t="shared" si="29"/>
        <v>357</v>
      </c>
      <c r="S85" s="228"/>
      <c r="T85" s="228"/>
      <c r="U85" s="228"/>
      <c r="V85" s="228"/>
      <c r="W85" s="529"/>
      <c r="X85" s="228"/>
      <c r="Y85" s="55">
        <v>418</v>
      </c>
      <c r="Z85" s="55">
        <v>418100100</v>
      </c>
      <c r="AA85" s="244" t="s">
        <v>1087</v>
      </c>
      <c r="AB85" s="55">
        <v>0</v>
      </c>
      <c r="AC85" s="55">
        <v>0</v>
      </c>
      <c r="AD85" s="55">
        <v>0</v>
      </c>
      <c r="AE85" s="55">
        <v>0</v>
      </c>
      <c r="AF85" s="55">
        <v>357</v>
      </c>
      <c r="AG85" s="55">
        <v>0</v>
      </c>
      <c r="AH85" s="55">
        <v>0</v>
      </c>
      <c r="AI85" s="215">
        <v>0</v>
      </c>
      <c r="AJ85" s="215">
        <v>0</v>
      </c>
      <c r="AK85" s="215">
        <v>17</v>
      </c>
      <c r="AL85" s="215">
        <v>0</v>
      </c>
      <c r="AM85" s="215">
        <v>159</v>
      </c>
      <c r="AN85" s="215">
        <v>0</v>
      </c>
      <c r="AO85" s="215">
        <v>0</v>
      </c>
      <c r="AP85" s="215">
        <v>0</v>
      </c>
      <c r="AQ85" s="55">
        <v>0</v>
      </c>
      <c r="AR85" s="216"/>
      <c r="AS85" s="55">
        <v>100</v>
      </c>
      <c r="AT85" s="55">
        <v>100</v>
      </c>
      <c r="AU85" s="55">
        <v>9</v>
      </c>
      <c r="AW85" s="55">
        <f t="shared" si="30"/>
        <v>159</v>
      </c>
      <c r="AX85" s="55">
        <v>0</v>
      </c>
      <c r="AY85" s="55">
        <v>1</v>
      </c>
      <c r="AZ85" s="502">
        <v>0.44540000000000002</v>
      </c>
    </row>
    <row r="86" spans="1:52">
      <c r="A86" s="215">
        <v>418</v>
      </c>
      <c r="B86" s="215">
        <v>418100101</v>
      </c>
      <c r="C86" s="216" t="s">
        <v>1087</v>
      </c>
      <c r="D86" s="225">
        <f t="shared" si="16"/>
        <v>0</v>
      </c>
      <c r="E86" s="225">
        <f t="shared" si="17"/>
        <v>0</v>
      </c>
      <c r="F86" s="225">
        <f t="shared" si="18"/>
        <v>0</v>
      </c>
      <c r="G86" s="225">
        <f t="shared" si="19"/>
        <v>0</v>
      </c>
      <c r="H86" s="225">
        <f t="shared" si="20"/>
        <v>1</v>
      </c>
      <c r="I86" s="225">
        <f t="shared" si="21"/>
        <v>0</v>
      </c>
      <c r="J86" s="225">
        <f t="shared" si="22"/>
        <v>0</v>
      </c>
      <c r="K86" s="356">
        <f t="shared" si="23"/>
        <v>3.8300000000000001E-2</v>
      </c>
      <c r="L86" s="225"/>
      <c r="M86" s="225">
        <f t="shared" si="24"/>
        <v>0</v>
      </c>
      <c r="N86" s="225">
        <f t="shared" si="25"/>
        <v>0</v>
      </c>
      <c r="O86" s="225">
        <f t="shared" si="26"/>
        <v>0</v>
      </c>
      <c r="P86" s="225">
        <f t="shared" si="27"/>
        <v>1</v>
      </c>
      <c r="Q86" s="225">
        <f t="shared" si="28"/>
        <v>3</v>
      </c>
      <c r="R86" s="225">
        <f t="shared" si="29"/>
        <v>1</v>
      </c>
      <c r="S86" s="228"/>
      <c r="T86" s="228"/>
      <c r="U86" s="228"/>
      <c r="V86" s="228"/>
      <c r="W86" s="529"/>
      <c r="X86" s="228"/>
      <c r="Y86" s="55">
        <v>418</v>
      </c>
      <c r="Z86" s="55">
        <v>418100101</v>
      </c>
      <c r="AA86" s="244" t="s">
        <v>1087</v>
      </c>
      <c r="AB86" s="55">
        <v>0</v>
      </c>
      <c r="AC86" s="55">
        <v>0</v>
      </c>
      <c r="AD86" s="55">
        <v>0</v>
      </c>
      <c r="AE86" s="55">
        <v>0</v>
      </c>
      <c r="AF86" s="55">
        <v>1</v>
      </c>
      <c r="AG86" s="55">
        <v>0</v>
      </c>
      <c r="AH86" s="55">
        <v>0</v>
      </c>
      <c r="AI86" s="215">
        <v>0</v>
      </c>
      <c r="AJ86" s="215">
        <v>0</v>
      </c>
      <c r="AK86" s="215">
        <v>0</v>
      </c>
      <c r="AL86" s="215">
        <v>0</v>
      </c>
      <c r="AM86" s="215">
        <v>1</v>
      </c>
      <c r="AN86" s="215">
        <v>0</v>
      </c>
      <c r="AO86" s="215">
        <v>0</v>
      </c>
      <c r="AP86" s="215">
        <v>0</v>
      </c>
      <c r="AQ86" s="55">
        <v>0</v>
      </c>
      <c r="AR86" s="216"/>
      <c r="AS86" s="55">
        <v>100</v>
      </c>
      <c r="AT86" s="55">
        <v>101</v>
      </c>
      <c r="AU86" s="55">
        <v>3</v>
      </c>
      <c r="AW86" s="55">
        <f t="shared" si="30"/>
        <v>1</v>
      </c>
      <c r="AX86" s="55">
        <v>0</v>
      </c>
      <c r="AY86" s="55">
        <v>3</v>
      </c>
      <c r="AZ86" s="502">
        <v>1</v>
      </c>
    </row>
    <row r="87" spans="1:52">
      <c r="A87" s="215">
        <v>418</v>
      </c>
      <c r="B87" s="215">
        <v>418100136</v>
      </c>
      <c r="C87" s="216" t="s">
        <v>1087</v>
      </c>
      <c r="D87" s="225">
        <f t="shared" si="16"/>
        <v>0</v>
      </c>
      <c r="E87" s="225">
        <f t="shared" si="17"/>
        <v>0</v>
      </c>
      <c r="F87" s="225">
        <f t="shared" si="18"/>
        <v>0</v>
      </c>
      <c r="G87" s="225">
        <f t="shared" si="19"/>
        <v>0</v>
      </c>
      <c r="H87" s="225">
        <f t="shared" si="20"/>
        <v>9</v>
      </c>
      <c r="I87" s="225">
        <f t="shared" si="21"/>
        <v>0</v>
      </c>
      <c r="J87" s="225">
        <f t="shared" si="22"/>
        <v>0</v>
      </c>
      <c r="K87" s="356">
        <f t="shared" si="23"/>
        <v>0.34470000000000001</v>
      </c>
      <c r="L87" s="225"/>
      <c r="M87" s="225">
        <f t="shared" si="24"/>
        <v>0</v>
      </c>
      <c r="N87" s="225">
        <f t="shared" si="25"/>
        <v>0</v>
      </c>
      <c r="O87" s="225">
        <f t="shared" si="26"/>
        <v>0</v>
      </c>
      <c r="P87" s="225">
        <f t="shared" si="27"/>
        <v>1</v>
      </c>
      <c r="Q87" s="225">
        <f t="shared" si="28"/>
        <v>2</v>
      </c>
      <c r="R87" s="225">
        <f t="shared" si="29"/>
        <v>9</v>
      </c>
      <c r="S87" s="228"/>
      <c r="T87" s="228"/>
      <c r="U87" s="228"/>
      <c r="V87" s="228"/>
      <c r="W87" s="529"/>
      <c r="X87" s="228"/>
      <c r="Y87" s="55">
        <v>418</v>
      </c>
      <c r="Z87" s="55">
        <v>418100136</v>
      </c>
      <c r="AA87" s="244" t="s">
        <v>1087</v>
      </c>
      <c r="AB87" s="55">
        <v>0</v>
      </c>
      <c r="AC87" s="55">
        <v>0</v>
      </c>
      <c r="AD87" s="55">
        <v>0</v>
      </c>
      <c r="AE87" s="55">
        <v>0</v>
      </c>
      <c r="AF87" s="55">
        <v>9</v>
      </c>
      <c r="AG87" s="55">
        <v>0</v>
      </c>
      <c r="AH87" s="55">
        <v>0</v>
      </c>
      <c r="AI87" s="215">
        <v>0</v>
      </c>
      <c r="AJ87" s="215">
        <v>0</v>
      </c>
      <c r="AK87" s="215">
        <v>0</v>
      </c>
      <c r="AL87" s="215">
        <v>0</v>
      </c>
      <c r="AM87" s="215">
        <v>1</v>
      </c>
      <c r="AN87" s="215">
        <v>0</v>
      </c>
      <c r="AO87" s="215">
        <v>0</v>
      </c>
      <c r="AP87" s="215">
        <v>0</v>
      </c>
      <c r="AQ87" s="55">
        <v>0</v>
      </c>
      <c r="AR87" s="216"/>
      <c r="AS87" s="55">
        <v>100</v>
      </c>
      <c r="AT87" s="55">
        <v>136</v>
      </c>
      <c r="AU87" s="55">
        <v>2</v>
      </c>
      <c r="AW87" s="55">
        <f t="shared" si="30"/>
        <v>1</v>
      </c>
      <c r="AX87" s="55">
        <v>0</v>
      </c>
      <c r="AY87" s="55">
        <v>1</v>
      </c>
      <c r="AZ87" s="502">
        <v>0.1111</v>
      </c>
    </row>
    <row r="88" spans="1:52">
      <c r="A88" s="215">
        <v>418</v>
      </c>
      <c r="B88" s="215">
        <v>418100139</v>
      </c>
      <c r="C88" s="216" t="s">
        <v>1087</v>
      </c>
      <c r="D88" s="225">
        <f t="shared" si="16"/>
        <v>0</v>
      </c>
      <c r="E88" s="225">
        <f t="shared" si="17"/>
        <v>0</v>
      </c>
      <c r="F88" s="225">
        <f t="shared" si="18"/>
        <v>0</v>
      </c>
      <c r="G88" s="225">
        <f t="shared" si="19"/>
        <v>0</v>
      </c>
      <c r="H88" s="225">
        <f t="shared" si="20"/>
        <v>3</v>
      </c>
      <c r="I88" s="225">
        <f t="shared" si="21"/>
        <v>0</v>
      </c>
      <c r="J88" s="225">
        <f t="shared" si="22"/>
        <v>0</v>
      </c>
      <c r="K88" s="356">
        <f t="shared" si="23"/>
        <v>0.1149</v>
      </c>
      <c r="L88" s="225"/>
      <c r="M88" s="225">
        <f t="shared" si="24"/>
        <v>0</v>
      </c>
      <c r="N88" s="225">
        <f t="shared" si="25"/>
        <v>0</v>
      </c>
      <c r="O88" s="225">
        <f t="shared" si="26"/>
        <v>0</v>
      </c>
      <c r="P88" s="225">
        <f t="shared" si="27"/>
        <v>1</v>
      </c>
      <c r="Q88" s="225">
        <f t="shared" si="28"/>
        <v>2</v>
      </c>
      <c r="R88" s="225">
        <f t="shared" si="29"/>
        <v>3</v>
      </c>
      <c r="S88" s="228"/>
      <c r="T88" s="228"/>
      <c r="U88" s="228"/>
      <c r="V88" s="228"/>
      <c r="W88" s="529"/>
      <c r="X88" s="228"/>
      <c r="Y88" s="55">
        <v>418</v>
      </c>
      <c r="Z88" s="55">
        <v>418100139</v>
      </c>
      <c r="AA88" s="244" t="s">
        <v>1087</v>
      </c>
      <c r="AB88" s="55">
        <v>0</v>
      </c>
      <c r="AC88" s="55">
        <v>0</v>
      </c>
      <c r="AD88" s="55">
        <v>0</v>
      </c>
      <c r="AE88" s="55">
        <v>0</v>
      </c>
      <c r="AF88" s="55">
        <v>3</v>
      </c>
      <c r="AG88" s="55">
        <v>0</v>
      </c>
      <c r="AH88" s="55">
        <v>0</v>
      </c>
      <c r="AI88" s="215">
        <v>0</v>
      </c>
      <c r="AJ88" s="215">
        <v>0</v>
      </c>
      <c r="AK88" s="215">
        <v>0</v>
      </c>
      <c r="AL88" s="215">
        <v>0</v>
      </c>
      <c r="AM88" s="215">
        <v>1</v>
      </c>
      <c r="AN88" s="215">
        <v>0</v>
      </c>
      <c r="AO88" s="215">
        <v>0</v>
      </c>
      <c r="AP88" s="215">
        <v>0</v>
      </c>
      <c r="AQ88" s="55">
        <v>0</v>
      </c>
      <c r="AR88" s="216"/>
      <c r="AS88" s="55">
        <v>100</v>
      </c>
      <c r="AT88" s="55">
        <v>139</v>
      </c>
      <c r="AU88" s="55">
        <v>2</v>
      </c>
      <c r="AW88" s="55">
        <f t="shared" si="30"/>
        <v>1</v>
      </c>
      <c r="AX88" s="55">
        <v>0</v>
      </c>
      <c r="AY88" s="55">
        <v>1</v>
      </c>
      <c r="AZ88" s="502">
        <v>0.33329999999999999</v>
      </c>
    </row>
    <row r="89" spans="1:52">
      <c r="A89" s="215">
        <v>418</v>
      </c>
      <c r="B89" s="215">
        <v>418100170</v>
      </c>
      <c r="C89" s="216" t="s">
        <v>1087</v>
      </c>
      <c r="D89" s="225">
        <f t="shared" si="16"/>
        <v>0</v>
      </c>
      <c r="E89" s="225">
        <f t="shared" si="17"/>
        <v>0</v>
      </c>
      <c r="F89" s="225">
        <f t="shared" si="18"/>
        <v>0</v>
      </c>
      <c r="G89" s="225">
        <f t="shared" si="19"/>
        <v>0</v>
      </c>
      <c r="H89" s="225">
        <f t="shared" si="20"/>
        <v>7</v>
      </c>
      <c r="I89" s="225">
        <f t="shared" si="21"/>
        <v>0</v>
      </c>
      <c r="J89" s="225">
        <f t="shared" si="22"/>
        <v>0</v>
      </c>
      <c r="K89" s="356">
        <f t="shared" si="23"/>
        <v>0.2681</v>
      </c>
      <c r="L89" s="225"/>
      <c r="M89" s="225">
        <f t="shared" si="24"/>
        <v>0</v>
      </c>
      <c r="N89" s="225">
        <f t="shared" si="25"/>
        <v>0</v>
      </c>
      <c r="O89" s="225">
        <f t="shared" si="26"/>
        <v>0</v>
      </c>
      <c r="P89" s="225">
        <f t="shared" si="27"/>
        <v>3</v>
      </c>
      <c r="Q89" s="225">
        <f t="shared" si="28"/>
        <v>8</v>
      </c>
      <c r="R89" s="225">
        <f t="shared" si="29"/>
        <v>7</v>
      </c>
      <c r="S89" s="228"/>
      <c r="T89" s="228"/>
      <c r="U89" s="228"/>
      <c r="V89" s="228"/>
      <c r="W89" s="529"/>
      <c r="X89" s="228"/>
      <c r="Y89" s="55">
        <v>418</v>
      </c>
      <c r="Z89" s="55">
        <v>418100170</v>
      </c>
      <c r="AA89" s="244" t="s">
        <v>1087</v>
      </c>
      <c r="AB89" s="55">
        <v>0</v>
      </c>
      <c r="AC89" s="55">
        <v>0</v>
      </c>
      <c r="AD89" s="55">
        <v>0</v>
      </c>
      <c r="AE89" s="55">
        <v>0</v>
      </c>
      <c r="AF89" s="55">
        <v>7</v>
      </c>
      <c r="AG89" s="55">
        <v>0</v>
      </c>
      <c r="AH89" s="55">
        <v>0</v>
      </c>
      <c r="AI89" s="215">
        <v>0</v>
      </c>
      <c r="AJ89" s="215">
        <v>0</v>
      </c>
      <c r="AK89" s="215">
        <v>0</v>
      </c>
      <c r="AL89" s="215">
        <v>0</v>
      </c>
      <c r="AM89" s="215">
        <v>3</v>
      </c>
      <c r="AN89" s="215">
        <v>0</v>
      </c>
      <c r="AO89" s="215">
        <v>0</v>
      </c>
      <c r="AP89" s="215">
        <v>0</v>
      </c>
      <c r="AQ89" s="55">
        <v>0</v>
      </c>
      <c r="AR89" s="216"/>
      <c r="AS89" s="55">
        <v>100</v>
      </c>
      <c r="AT89" s="55">
        <v>170</v>
      </c>
      <c r="AU89" s="55">
        <v>8</v>
      </c>
      <c r="AW89" s="55">
        <f t="shared" si="30"/>
        <v>3</v>
      </c>
      <c r="AX89" s="55">
        <v>0</v>
      </c>
      <c r="AY89" s="55">
        <v>1</v>
      </c>
      <c r="AZ89" s="502">
        <v>0.42859999999999998</v>
      </c>
    </row>
    <row r="90" spans="1:52">
      <c r="A90" s="215">
        <v>418</v>
      </c>
      <c r="B90" s="215">
        <v>418100174</v>
      </c>
      <c r="C90" s="216" t="s">
        <v>1087</v>
      </c>
      <c r="D90" s="225">
        <f t="shared" si="16"/>
        <v>0</v>
      </c>
      <c r="E90" s="225">
        <f t="shared" si="17"/>
        <v>0</v>
      </c>
      <c r="F90" s="225">
        <f t="shared" si="18"/>
        <v>0</v>
      </c>
      <c r="G90" s="225">
        <f t="shared" si="19"/>
        <v>0</v>
      </c>
      <c r="H90" s="225">
        <f t="shared" si="20"/>
        <v>1</v>
      </c>
      <c r="I90" s="225">
        <f t="shared" si="21"/>
        <v>0</v>
      </c>
      <c r="J90" s="225">
        <f t="shared" si="22"/>
        <v>0</v>
      </c>
      <c r="K90" s="356">
        <f t="shared" si="23"/>
        <v>3.8300000000000001E-2</v>
      </c>
      <c r="L90" s="225"/>
      <c r="M90" s="225">
        <f t="shared" si="24"/>
        <v>0</v>
      </c>
      <c r="N90" s="225">
        <f t="shared" si="25"/>
        <v>0</v>
      </c>
      <c r="O90" s="225">
        <f t="shared" si="26"/>
        <v>0</v>
      </c>
      <c r="P90" s="225">
        <f t="shared" si="27"/>
        <v>0</v>
      </c>
      <c r="Q90" s="225">
        <f t="shared" si="28"/>
        <v>4</v>
      </c>
      <c r="R90" s="225">
        <f t="shared" si="29"/>
        <v>1</v>
      </c>
      <c r="S90" s="228"/>
      <c r="T90" s="228"/>
      <c r="U90" s="228"/>
      <c r="V90" s="228"/>
      <c r="W90" s="529"/>
      <c r="X90" s="228"/>
      <c r="Y90" s="55">
        <v>418</v>
      </c>
      <c r="Z90" s="55">
        <v>418100174</v>
      </c>
      <c r="AA90" s="244" t="s">
        <v>1087</v>
      </c>
      <c r="AB90" s="55">
        <v>0</v>
      </c>
      <c r="AC90" s="55">
        <v>0</v>
      </c>
      <c r="AD90" s="55">
        <v>0</v>
      </c>
      <c r="AE90" s="55">
        <v>0</v>
      </c>
      <c r="AF90" s="55">
        <v>1</v>
      </c>
      <c r="AG90" s="55">
        <v>0</v>
      </c>
      <c r="AH90" s="55">
        <v>0</v>
      </c>
      <c r="AI90" s="215">
        <v>0</v>
      </c>
      <c r="AJ90" s="215">
        <v>0</v>
      </c>
      <c r="AK90" s="215">
        <v>0</v>
      </c>
      <c r="AL90" s="215">
        <v>0</v>
      </c>
      <c r="AM90" s="215">
        <v>0</v>
      </c>
      <c r="AN90" s="215">
        <v>0</v>
      </c>
      <c r="AO90" s="215">
        <v>0</v>
      </c>
      <c r="AP90" s="215">
        <v>0</v>
      </c>
      <c r="AQ90" s="55">
        <v>0</v>
      </c>
      <c r="AR90" s="216"/>
      <c r="AS90" s="55">
        <v>100</v>
      </c>
      <c r="AT90" s="55">
        <v>174</v>
      </c>
      <c r="AU90" s="55">
        <v>4</v>
      </c>
      <c r="AW90" s="55">
        <f t="shared" si="30"/>
        <v>0</v>
      </c>
      <c r="AX90" s="55">
        <v>0</v>
      </c>
      <c r="AY90" s="55">
        <v>3</v>
      </c>
      <c r="AZ90" s="502">
        <v>0</v>
      </c>
    </row>
    <row r="91" spans="1:52">
      <c r="A91" s="215">
        <v>418</v>
      </c>
      <c r="B91" s="215">
        <v>418100185</v>
      </c>
      <c r="C91" s="216" t="s">
        <v>1087</v>
      </c>
      <c r="D91" s="225">
        <f t="shared" si="16"/>
        <v>0</v>
      </c>
      <c r="E91" s="225">
        <f t="shared" si="17"/>
        <v>0</v>
      </c>
      <c r="F91" s="225">
        <f t="shared" si="18"/>
        <v>0</v>
      </c>
      <c r="G91" s="225">
        <f t="shared" si="19"/>
        <v>0</v>
      </c>
      <c r="H91" s="225">
        <f t="shared" si="20"/>
        <v>2</v>
      </c>
      <c r="I91" s="225">
        <f t="shared" si="21"/>
        <v>0</v>
      </c>
      <c r="J91" s="225">
        <f t="shared" si="22"/>
        <v>0</v>
      </c>
      <c r="K91" s="356">
        <f t="shared" si="23"/>
        <v>7.6600000000000001E-2</v>
      </c>
      <c r="L91" s="225"/>
      <c r="M91" s="225">
        <f t="shared" si="24"/>
        <v>0</v>
      </c>
      <c r="N91" s="225">
        <f t="shared" si="25"/>
        <v>0</v>
      </c>
      <c r="O91" s="225">
        <f t="shared" si="26"/>
        <v>0</v>
      </c>
      <c r="P91" s="225">
        <f t="shared" si="27"/>
        <v>0</v>
      </c>
      <c r="Q91" s="225">
        <f t="shared" si="28"/>
        <v>9</v>
      </c>
      <c r="R91" s="225">
        <f t="shared" si="29"/>
        <v>2</v>
      </c>
      <c r="S91" s="228"/>
      <c r="T91" s="228"/>
      <c r="U91" s="228"/>
      <c r="V91" s="228"/>
      <c r="W91" s="529"/>
      <c r="X91" s="228"/>
      <c r="Y91" s="55">
        <v>418</v>
      </c>
      <c r="Z91" s="55">
        <v>418100185</v>
      </c>
      <c r="AA91" s="244" t="s">
        <v>1087</v>
      </c>
      <c r="AB91" s="55">
        <v>0</v>
      </c>
      <c r="AC91" s="55">
        <v>0</v>
      </c>
      <c r="AD91" s="55">
        <v>0</v>
      </c>
      <c r="AE91" s="55">
        <v>0</v>
      </c>
      <c r="AF91" s="55">
        <v>2</v>
      </c>
      <c r="AG91" s="55">
        <v>0</v>
      </c>
      <c r="AH91" s="55">
        <v>0</v>
      </c>
      <c r="AI91" s="215">
        <v>0</v>
      </c>
      <c r="AJ91" s="215">
        <v>0</v>
      </c>
      <c r="AK91" s="215">
        <v>0</v>
      </c>
      <c r="AL91" s="215">
        <v>0</v>
      </c>
      <c r="AM91" s="215">
        <v>0</v>
      </c>
      <c r="AN91" s="215">
        <v>0</v>
      </c>
      <c r="AO91" s="215">
        <v>0</v>
      </c>
      <c r="AP91" s="215">
        <v>0</v>
      </c>
      <c r="AQ91" s="55">
        <v>0</v>
      </c>
      <c r="AR91" s="216"/>
      <c r="AS91" s="55">
        <v>100</v>
      </c>
      <c r="AT91" s="55">
        <v>185</v>
      </c>
      <c r="AU91" s="55">
        <v>9</v>
      </c>
      <c r="AW91" s="55">
        <f t="shared" si="30"/>
        <v>0</v>
      </c>
      <c r="AX91" s="55">
        <v>0</v>
      </c>
      <c r="AY91" s="55">
        <v>1</v>
      </c>
      <c r="AZ91" s="502">
        <v>0</v>
      </c>
    </row>
    <row r="92" spans="1:52">
      <c r="A92" s="215">
        <v>418</v>
      </c>
      <c r="B92" s="215">
        <v>418100198</v>
      </c>
      <c r="C92" s="216" t="s">
        <v>1087</v>
      </c>
      <c r="D92" s="225">
        <f t="shared" si="16"/>
        <v>0</v>
      </c>
      <c r="E92" s="225">
        <f t="shared" si="17"/>
        <v>0</v>
      </c>
      <c r="F92" s="225">
        <f t="shared" si="18"/>
        <v>0</v>
      </c>
      <c r="G92" s="225">
        <f t="shared" si="19"/>
        <v>0</v>
      </c>
      <c r="H92" s="225">
        <f t="shared" si="20"/>
        <v>13</v>
      </c>
      <c r="I92" s="225">
        <f t="shared" si="21"/>
        <v>0</v>
      </c>
      <c r="J92" s="225">
        <f t="shared" si="22"/>
        <v>0</v>
      </c>
      <c r="K92" s="356">
        <f t="shared" si="23"/>
        <v>0.49790000000000001</v>
      </c>
      <c r="L92" s="225"/>
      <c r="M92" s="225">
        <f t="shared" si="24"/>
        <v>0</v>
      </c>
      <c r="N92" s="225">
        <f t="shared" si="25"/>
        <v>0</v>
      </c>
      <c r="O92" s="225">
        <f t="shared" si="26"/>
        <v>0</v>
      </c>
      <c r="P92" s="225">
        <f t="shared" si="27"/>
        <v>1</v>
      </c>
      <c r="Q92" s="225">
        <f t="shared" si="28"/>
        <v>3</v>
      </c>
      <c r="R92" s="225">
        <f t="shared" si="29"/>
        <v>13</v>
      </c>
      <c r="S92" s="228"/>
      <c r="T92" s="228"/>
      <c r="U92" s="228"/>
      <c r="V92" s="228"/>
      <c r="W92" s="529"/>
      <c r="X92" s="228"/>
      <c r="Y92" s="55">
        <v>418</v>
      </c>
      <c r="Z92" s="55">
        <v>418100198</v>
      </c>
      <c r="AA92" s="244" t="s">
        <v>1087</v>
      </c>
      <c r="AB92" s="55">
        <v>0</v>
      </c>
      <c r="AC92" s="55">
        <v>0</v>
      </c>
      <c r="AD92" s="55">
        <v>0</v>
      </c>
      <c r="AE92" s="55">
        <v>0</v>
      </c>
      <c r="AF92" s="55">
        <v>13</v>
      </c>
      <c r="AG92" s="55">
        <v>0</v>
      </c>
      <c r="AH92" s="55">
        <v>0</v>
      </c>
      <c r="AI92" s="215">
        <v>0</v>
      </c>
      <c r="AJ92" s="215">
        <v>0</v>
      </c>
      <c r="AK92" s="215">
        <v>0</v>
      </c>
      <c r="AL92" s="215">
        <v>0</v>
      </c>
      <c r="AM92" s="215">
        <v>1</v>
      </c>
      <c r="AN92" s="215">
        <v>0</v>
      </c>
      <c r="AO92" s="215">
        <v>0</v>
      </c>
      <c r="AP92" s="215">
        <v>0</v>
      </c>
      <c r="AQ92" s="55">
        <v>0</v>
      </c>
      <c r="AR92" s="216"/>
      <c r="AS92" s="55">
        <v>100</v>
      </c>
      <c r="AT92" s="55">
        <v>198</v>
      </c>
      <c r="AU92" s="55">
        <v>3</v>
      </c>
      <c r="AW92" s="55">
        <f t="shared" si="30"/>
        <v>1</v>
      </c>
      <c r="AX92" s="55">
        <v>0</v>
      </c>
      <c r="AY92" s="55">
        <v>1</v>
      </c>
      <c r="AZ92" s="502">
        <v>8.1100000000000005E-2</v>
      </c>
    </row>
    <row r="93" spans="1:52">
      <c r="A93" s="215">
        <v>418</v>
      </c>
      <c r="B93" s="215">
        <v>418100288</v>
      </c>
      <c r="C93" s="216" t="s">
        <v>1087</v>
      </c>
      <c r="D93" s="225">
        <f t="shared" si="16"/>
        <v>0</v>
      </c>
      <c r="E93" s="225">
        <f t="shared" si="17"/>
        <v>0</v>
      </c>
      <c r="F93" s="225">
        <f t="shared" si="18"/>
        <v>0</v>
      </c>
      <c r="G93" s="225">
        <f t="shared" si="19"/>
        <v>0</v>
      </c>
      <c r="H93" s="225">
        <f t="shared" si="20"/>
        <v>4</v>
      </c>
      <c r="I93" s="225">
        <f t="shared" si="21"/>
        <v>0</v>
      </c>
      <c r="J93" s="225">
        <f t="shared" si="22"/>
        <v>0</v>
      </c>
      <c r="K93" s="356">
        <f t="shared" si="23"/>
        <v>0.1532</v>
      </c>
      <c r="L93" s="225"/>
      <c r="M93" s="225">
        <f t="shared" si="24"/>
        <v>0</v>
      </c>
      <c r="N93" s="225">
        <f t="shared" si="25"/>
        <v>0</v>
      </c>
      <c r="O93" s="225">
        <f t="shared" si="26"/>
        <v>0</v>
      </c>
      <c r="P93" s="225">
        <f t="shared" si="27"/>
        <v>3</v>
      </c>
      <c r="Q93" s="225">
        <f t="shared" si="28"/>
        <v>2</v>
      </c>
      <c r="R93" s="225">
        <f t="shared" si="29"/>
        <v>4</v>
      </c>
      <c r="S93" s="228"/>
      <c r="T93" s="228"/>
      <c r="U93" s="228"/>
      <c r="V93" s="228"/>
      <c r="W93" s="529"/>
      <c r="X93" s="228"/>
      <c r="Y93" s="55">
        <v>418</v>
      </c>
      <c r="Z93" s="55">
        <v>418100288</v>
      </c>
      <c r="AA93" s="244" t="s">
        <v>1087</v>
      </c>
      <c r="AB93" s="55">
        <v>0</v>
      </c>
      <c r="AC93" s="55">
        <v>0</v>
      </c>
      <c r="AD93" s="55">
        <v>0</v>
      </c>
      <c r="AE93" s="55">
        <v>0</v>
      </c>
      <c r="AF93" s="55">
        <v>4</v>
      </c>
      <c r="AG93" s="55">
        <v>0</v>
      </c>
      <c r="AH93" s="55">
        <v>0</v>
      </c>
      <c r="AI93" s="215">
        <v>0</v>
      </c>
      <c r="AJ93" s="215">
        <v>0</v>
      </c>
      <c r="AK93" s="215">
        <v>0</v>
      </c>
      <c r="AL93" s="215">
        <v>0</v>
      </c>
      <c r="AM93" s="215">
        <v>3</v>
      </c>
      <c r="AN93" s="215">
        <v>0</v>
      </c>
      <c r="AO93" s="215">
        <v>0</v>
      </c>
      <c r="AP93" s="215">
        <v>0</v>
      </c>
      <c r="AQ93" s="55">
        <v>0</v>
      </c>
      <c r="AR93" s="216"/>
      <c r="AS93" s="55">
        <v>100</v>
      </c>
      <c r="AT93" s="55">
        <v>288</v>
      </c>
      <c r="AU93" s="55">
        <v>2</v>
      </c>
      <c r="AW93" s="55">
        <f t="shared" si="30"/>
        <v>3</v>
      </c>
      <c r="AX93" s="55">
        <v>0</v>
      </c>
      <c r="AY93" s="55">
        <v>1</v>
      </c>
      <c r="AZ93" s="502">
        <v>0.75</v>
      </c>
    </row>
    <row r="94" spans="1:52">
      <c r="A94" s="215">
        <v>418</v>
      </c>
      <c r="B94" s="215">
        <v>418100317</v>
      </c>
      <c r="C94" s="216" t="s">
        <v>1087</v>
      </c>
      <c r="D94" s="225">
        <f t="shared" si="16"/>
        <v>0</v>
      </c>
      <c r="E94" s="225">
        <f t="shared" si="17"/>
        <v>0</v>
      </c>
      <c r="F94" s="225">
        <f t="shared" si="18"/>
        <v>0</v>
      </c>
      <c r="G94" s="225">
        <f t="shared" si="19"/>
        <v>0</v>
      </c>
      <c r="H94" s="225">
        <f t="shared" si="20"/>
        <v>1</v>
      </c>
      <c r="I94" s="225">
        <f t="shared" si="21"/>
        <v>0</v>
      </c>
      <c r="J94" s="225">
        <f t="shared" si="22"/>
        <v>0</v>
      </c>
      <c r="K94" s="356">
        <f t="shared" si="23"/>
        <v>3.8300000000000001E-2</v>
      </c>
      <c r="L94" s="225"/>
      <c r="M94" s="225">
        <f t="shared" si="24"/>
        <v>0</v>
      </c>
      <c r="N94" s="225">
        <f t="shared" si="25"/>
        <v>0</v>
      </c>
      <c r="O94" s="225">
        <f t="shared" si="26"/>
        <v>0</v>
      </c>
      <c r="P94" s="225">
        <f t="shared" si="27"/>
        <v>1</v>
      </c>
      <c r="Q94" s="225">
        <f t="shared" si="28"/>
        <v>2</v>
      </c>
      <c r="R94" s="225">
        <f t="shared" si="29"/>
        <v>1</v>
      </c>
      <c r="S94" s="228"/>
      <c r="T94" s="228"/>
      <c r="U94" s="228"/>
      <c r="V94" s="228"/>
      <c r="W94" s="529"/>
      <c r="X94" s="228"/>
      <c r="Y94" s="55">
        <v>418</v>
      </c>
      <c r="Z94" s="55">
        <v>418100317</v>
      </c>
      <c r="AA94" s="244" t="s">
        <v>1087</v>
      </c>
      <c r="AB94" s="55">
        <v>0</v>
      </c>
      <c r="AC94" s="55">
        <v>0</v>
      </c>
      <c r="AD94" s="55">
        <v>0</v>
      </c>
      <c r="AE94" s="55">
        <v>0</v>
      </c>
      <c r="AF94" s="55">
        <v>1</v>
      </c>
      <c r="AG94" s="55">
        <v>0</v>
      </c>
      <c r="AH94" s="55">
        <v>0</v>
      </c>
      <c r="AI94" s="215">
        <v>0</v>
      </c>
      <c r="AJ94" s="215">
        <v>0</v>
      </c>
      <c r="AK94" s="215">
        <v>0</v>
      </c>
      <c r="AL94" s="215">
        <v>0</v>
      </c>
      <c r="AM94" s="215">
        <v>1</v>
      </c>
      <c r="AN94" s="215">
        <v>0</v>
      </c>
      <c r="AO94" s="215">
        <v>0</v>
      </c>
      <c r="AP94" s="215">
        <v>0</v>
      </c>
      <c r="AQ94" s="55">
        <v>0</v>
      </c>
      <c r="AR94" s="216"/>
      <c r="AS94" s="55">
        <v>100</v>
      </c>
      <c r="AT94" s="55">
        <v>317</v>
      </c>
      <c r="AU94" s="55">
        <v>2</v>
      </c>
      <c r="AW94" s="55">
        <f t="shared" si="30"/>
        <v>1</v>
      </c>
      <c r="AX94" s="55">
        <v>0</v>
      </c>
      <c r="AY94" s="55">
        <v>3</v>
      </c>
      <c r="AZ94" s="502">
        <v>1</v>
      </c>
    </row>
    <row r="95" spans="1:52">
      <c r="A95" s="215">
        <v>419</v>
      </c>
      <c r="B95" s="215">
        <v>419035035</v>
      </c>
      <c r="C95" s="216" t="s">
        <v>1088</v>
      </c>
      <c r="D95" s="225">
        <f t="shared" si="16"/>
        <v>0</v>
      </c>
      <c r="E95" s="225">
        <f t="shared" si="17"/>
        <v>0</v>
      </c>
      <c r="F95" s="225">
        <f t="shared" si="18"/>
        <v>0</v>
      </c>
      <c r="G95" s="225">
        <f t="shared" si="19"/>
        <v>0</v>
      </c>
      <c r="H95" s="225">
        <f t="shared" si="20"/>
        <v>174</v>
      </c>
      <c r="I95" s="225">
        <f t="shared" si="21"/>
        <v>0</v>
      </c>
      <c r="J95" s="225">
        <f t="shared" si="22"/>
        <v>0</v>
      </c>
      <c r="K95" s="356">
        <f t="shared" si="23"/>
        <v>6.6642000000000001</v>
      </c>
      <c r="L95" s="225"/>
      <c r="M95" s="225">
        <f t="shared" si="24"/>
        <v>0</v>
      </c>
      <c r="N95" s="225">
        <f t="shared" si="25"/>
        <v>8</v>
      </c>
      <c r="O95" s="225">
        <f t="shared" si="26"/>
        <v>0</v>
      </c>
      <c r="P95" s="225">
        <f t="shared" si="27"/>
        <v>131</v>
      </c>
      <c r="Q95" s="225">
        <f t="shared" si="28"/>
        <v>11</v>
      </c>
      <c r="R95" s="225">
        <f t="shared" si="29"/>
        <v>174</v>
      </c>
      <c r="S95" s="228"/>
      <c r="T95" s="228"/>
      <c r="U95" s="228"/>
      <c r="V95" s="228"/>
      <c r="W95" s="529"/>
      <c r="X95" s="228"/>
      <c r="Y95" s="55">
        <v>419</v>
      </c>
      <c r="Z95" s="55">
        <v>419035035</v>
      </c>
      <c r="AA95" s="244" t="s">
        <v>1088</v>
      </c>
      <c r="AB95" s="55">
        <v>0</v>
      </c>
      <c r="AC95" s="55">
        <v>0</v>
      </c>
      <c r="AD95" s="55">
        <v>0</v>
      </c>
      <c r="AE95" s="55">
        <v>0</v>
      </c>
      <c r="AF95" s="55">
        <v>174</v>
      </c>
      <c r="AG95" s="55">
        <v>0</v>
      </c>
      <c r="AH95" s="55">
        <v>0</v>
      </c>
      <c r="AI95" s="215">
        <v>0</v>
      </c>
      <c r="AJ95" s="215">
        <v>0</v>
      </c>
      <c r="AK95" s="215">
        <v>8</v>
      </c>
      <c r="AL95" s="215">
        <v>0</v>
      </c>
      <c r="AM95" s="215">
        <v>127</v>
      </c>
      <c r="AN95" s="215">
        <v>0</v>
      </c>
      <c r="AO95" s="215">
        <v>0</v>
      </c>
      <c r="AP95" s="215">
        <v>0</v>
      </c>
      <c r="AQ95" s="55">
        <v>0</v>
      </c>
      <c r="AR95" s="216"/>
      <c r="AS95" s="55">
        <v>35</v>
      </c>
      <c r="AT95" s="55">
        <v>35</v>
      </c>
      <c r="AU95" s="55">
        <v>11</v>
      </c>
      <c r="AW95" s="55">
        <f t="shared" si="30"/>
        <v>127</v>
      </c>
      <c r="AX95" s="55">
        <v>4</v>
      </c>
      <c r="AY95" s="55">
        <v>1</v>
      </c>
      <c r="AZ95" s="502">
        <v>0.75470000000000004</v>
      </c>
    </row>
    <row r="96" spans="1:52">
      <c r="A96" s="215">
        <v>419</v>
      </c>
      <c r="B96" s="215">
        <v>419035044</v>
      </c>
      <c r="C96" s="216" t="s">
        <v>1088</v>
      </c>
      <c r="D96" s="225">
        <f t="shared" si="16"/>
        <v>0</v>
      </c>
      <c r="E96" s="225">
        <f t="shared" si="17"/>
        <v>0</v>
      </c>
      <c r="F96" s="225">
        <f t="shared" si="18"/>
        <v>0</v>
      </c>
      <c r="G96" s="225">
        <f t="shared" si="19"/>
        <v>0</v>
      </c>
      <c r="H96" s="225">
        <f t="shared" si="20"/>
        <v>4</v>
      </c>
      <c r="I96" s="225">
        <f t="shared" si="21"/>
        <v>0</v>
      </c>
      <c r="J96" s="225">
        <f t="shared" si="22"/>
        <v>0</v>
      </c>
      <c r="K96" s="356">
        <f t="shared" si="23"/>
        <v>0.1532</v>
      </c>
      <c r="L96" s="225"/>
      <c r="M96" s="225">
        <f t="shared" si="24"/>
        <v>0</v>
      </c>
      <c r="N96" s="225">
        <f t="shared" si="25"/>
        <v>0</v>
      </c>
      <c r="O96" s="225">
        <f t="shared" si="26"/>
        <v>0</v>
      </c>
      <c r="P96" s="225">
        <f t="shared" si="27"/>
        <v>4</v>
      </c>
      <c r="Q96" s="225">
        <f t="shared" si="28"/>
        <v>12</v>
      </c>
      <c r="R96" s="225">
        <f t="shared" si="29"/>
        <v>4</v>
      </c>
      <c r="S96" s="228"/>
      <c r="T96" s="228"/>
      <c r="U96" s="228"/>
      <c r="V96" s="228"/>
      <c r="W96" s="529"/>
      <c r="X96" s="228"/>
      <c r="Y96" s="55">
        <v>419</v>
      </c>
      <c r="Z96" s="55">
        <v>419035044</v>
      </c>
      <c r="AA96" s="244" t="s">
        <v>1088</v>
      </c>
      <c r="AB96" s="55">
        <v>0</v>
      </c>
      <c r="AC96" s="55">
        <v>0</v>
      </c>
      <c r="AD96" s="55">
        <v>0</v>
      </c>
      <c r="AE96" s="55">
        <v>0</v>
      </c>
      <c r="AF96" s="55">
        <v>4</v>
      </c>
      <c r="AG96" s="55">
        <v>0</v>
      </c>
      <c r="AH96" s="55">
        <v>0</v>
      </c>
      <c r="AI96" s="215">
        <v>0</v>
      </c>
      <c r="AJ96" s="215">
        <v>0</v>
      </c>
      <c r="AK96" s="215">
        <v>0</v>
      </c>
      <c r="AL96" s="215">
        <v>0</v>
      </c>
      <c r="AM96" s="215">
        <v>3</v>
      </c>
      <c r="AN96" s="215">
        <v>0</v>
      </c>
      <c r="AO96" s="215">
        <v>0</v>
      </c>
      <c r="AP96" s="215">
        <v>0</v>
      </c>
      <c r="AQ96" s="55">
        <v>0</v>
      </c>
      <c r="AR96" s="216"/>
      <c r="AS96" s="55">
        <v>35</v>
      </c>
      <c r="AT96" s="55">
        <v>44</v>
      </c>
      <c r="AU96" s="55">
        <v>12</v>
      </c>
      <c r="AW96" s="55">
        <f t="shared" si="30"/>
        <v>3</v>
      </c>
      <c r="AX96" s="55">
        <v>1</v>
      </c>
      <c r="AY96" s="55">
        <v>1</v>
      </c>
      <c r="AZ96" s="502">
        <v>1</v>
      </c>
    </row>
    <row r="97" spans="1:52">
      <c r="A97" s="215">
        <v>419</v>
      </c>
      <c r="B97" s="215">
        <v>419035165</v>
      </c>
      <c r="C97" s="216" t="s">
        <v>1088</v>
      </c>
      <c r="D97" s="225">
        <f t="shared" si="16"/>
        <v>0</v>
      </c>
      <c r="E97" s="225">
        <f t="shared" si="17"/>
        <v>0</v>
      </c>
      <c r="F97" s="225">
        <f t="shared" si="18"/>
        <v>0</v>
      </c>
      <c r="G97" s="225">
        <f t="shared" si="19"/>
        <v>0</v>
      </c>
      <c r="H97" s="225">
        <f t="shared" si="20"/>
        <v>2</v>
      </c>
      <c r="I97" s="225">
        <f t="shared" si="21"/>
        <v>0</v>
      </c>
      <c r="J97" s="225">
        <f t="shared" si="22"/>
        <v>0</v>
      </c>
      <c r="K97" s="356">
        <f t="shared" si="23"/>
        <v>7.6600000000000001E-2</v>
      </c>
      <c r="L97" s="225"/>
      <c r="M97" s="225">
        <f t="shared" si="24"/>
        <v>0</v>
      </c>
      <c r="N97" s="225">
        <f t="shared" si="25"/>
        <v>0</v>
      </c>
      <c r="O97" s="225">
        <f t="shared" si="26"/>
        <v>0</v>
      </c>
      <c r="P97" s="225">
        <f t="shared" si="27"/>
        <v>1</v>
      </c>
      <c r="Q97" s="225">
        <f t="shared" si="28"/>
        <v>10</v>
      </c>
      <c r="R97" s="225">
        <f t="shared" si="29"/>
        <v>2</v>
      </c>
      <c r="S97" s="228"/>
      <c r="T97" s="228"/>
      <c r="U97" s="228"/>
      <c r="V97" s="228"/>
      <c r="W97" s="529"/>
      <c r="X97" s="228"/>
      <c r="Y97" s="55">
        <v>419</v>
      </c>
      <c r="Z97" s="55">
        <v>419035165</v>
      </c>
      <c r="AA97" s="244" t="s">
        <v>1088</v>
      </c>
      <c r="AB97" s="55">
        <v>0</v>
      </c>
      <c r="AC97" s="55">
        <v>0</v>
      </c>
      <c r="AD97" s="55">
        <v>0</v>
      </c>
      <c r="AE97" s="55">
        <v>0</v>
      </c>
      <c r="AF97" s="55">
        <v>2</v>
      </c>
      <c r="AG97" s="55">
        <v>0</v>
      </c>
      <c r="AH97" s="55">
        <v>0</v>
      </c>
      <c r="AI97" s="215">
        <v>0</v>
      </c>
      <c r="AJ97" s="215">
        <v>0</v>
      </c>
      <c r="AK97" s="215">
        <v>0</v>
      </c>
      <c r="AL97" s="215">
        <v>0</v>
      </c>
      <c r="AM97" s="215">
        <v>0</v>
      </c>
      <c r="AN97" s="215">
        <v>0</v>
      </c>
      <c r="AO97" s="215">
        <v>0</v>
      </c>
      <c r="AP97" s="215">
        <v>0</v>
      </c>
      <c r="AQ97" s="55">
        <v>0</v>
      </c>
      <c r="AR97" s="216"/>
      <c r="AS97" s="55">
        <v>35</v>
      </c>
      <c r="AT97" s="55">
        <v>165</v>
      </c>
      <c r="AU97" s="55">
        <v>10</v>
      </c>
      <c r="AW97" s="55">
        <f t="shared" si="30"/>
        <v>0</v>
      </c>
      <c r="AX97" s="55">
        <v>1</v>
      </c>
      <c r="AY97" s="55">
        <v>2</v>
      </c>
      <c r="AZ97" s="502">
        <v>0.59970000000000001</v>
      </c>
    </row>
    <row r="98" spans="1:52">
      <c r="A98" s="215">
        <v>419</v>
      </c>
      <c r="B98" s="215">
        <v>419035243</v>
      </c>
      <c r="C98" s="216" t="s">
        <v>1088</v>
      </c>
      <c r="D98" s="225">
        <f t="shared" si="16"/>
        <v>0</v>
      </c>
      <c r="E98" s="225">
        <f t="shared" si="17"/>
        <v>0</v>
      </c>
      <c r="F98" s="225">
        <f t="shared" si="18"/>
        <v>0</v>
      </c>
      <c r="G98" s="225">
        <f t="shared" si="19"/>
        <v>0</v>
      </c>
      <c r="H98" s="225">
        <f t="shared" si="20"/>
        <v>4</v>
      </c>
      <c r="I98" s="225">
        <f t="shared" si="21"/>
        <v>0</v>
      </c>
      <c r="J98" s="225">
        <f t="shared" si="22"/>
        <v>0</v>
      </c>
      <c r="K98" s="356">
        <f t="shared" si="23"/>
        <v>0.1532</v>
      </c>
      <c r="L98" s="225"/>
      <c r="M98" s="225">
        <f t="shared" si="24"/>
        <v>0</v>
      </c>
      <c r="N98" s="225">
        <f t="shared" si="25"/>
        <v>0</v>
      </c>
      <c r="O98" s="225">
        <f t="shared" si="26"/>
        <v>0</v>
      </c>
      <c r="P98" s="225">
        <f t="shared" si="27"/>
        <v>4</v>
      </c>
      <c r="Q98" s="225">
        <f t="shared" si="28"/>
        <v>9</v>
      </c>
      <c r="R98" s="225">
        <f t="shared" si="29"/>
        <v>4</v>
      </c>
      <c r="S98" s="228"/>
      <c r="T98" s="228"/>
      <c r="U98" s="228"/>
      <c r="V98" s="228"/>
      <c r="W98" s="529"/>
      <c r="X98" s="228"/>
      <c r="Y98" s="55">
        <v>419</v>
      </c>
      <c r="Z98" s="55">
        <v>419035243</v>
      </c>
      <c r="AA98" s="244" t="s">
        <v>1088</v>
      </c>
      <c r="AB98" s="55">
        <v>0</v>
      </c>
      <c r="AC98" s="55">
        <v>0</v>
      </c>
      <c r="AD98" s="55">
        <v>0</v>
      </c>
      <c r="AE98" s="55">
        <v>0</v>
      </c>
      <c r="AF98" s="55">
        <v>4</v>
      </c>
      <c r="AG98" s="55">
        <v>0</v>
      </c>
      <c r="AH98" s="55">
        <v>0</v>
      </c>
      <c r="AI98" s="215">
        <v>0</v>
      </c>
      <c r="AJ98" s="215">
        <v>0</v>
      </c>
      <c r="AK98" s="215">
        <v>0</v>
      </c>
      <c r="AL98" s="215">
        <v>0</v>
      </c>
      <c r="AM98" s="215">
        <v>4</v>
      </c>
      <c r="AN98" s="215">
        <v>0</v>
      </c>
      <c r="AO98" s="215">
        <v>0</v>
      </c>
      <c r="AP98" s="215">
        <v>0</v>
      </c>
      <c r="AQ98" s="55">
        <v>0</v>
      </c>
      <c r="AR98" s="216"/>
      <c r="AS98" s="55">
        <v>35</v>
      </c>
      <c r="AT98" s="55">
        <v>243</v>
      </c>
      <c r="AU98" s="55">
        <v>9</v>
      </c>
      <c r="AW98" s="55">
        <f t="shared" si="30"/>
        <v>4</v>
      </c>
      <c r="AX98" s="55">
        <v>0</v>
      </c>
      <c r="AY98" s="55">
        <v>2</v>
      </c>
      <c r="AZ98" s="502">
        <v>1</v>
      </c>
    </row>
    <row r="99" spans="1:52">
      <c r="A99" s="215">
        <v>419</v>
      </c>
      <c r="B99" s="215">
        <v>419035244</v>
      </c>
      <c r="C99" s="216" t="s">
        <v>1088</v>
      </c>
      <c r="D99" s="225">
        <f t="shared" si="16"/>
        <v>0</v>
      </c>
      <c r="E99" s="225">
        <f t="shared" si="17"/>
        <v>0</v>
      </c>
      <c r="F99" s="225">
        <f t="shared" si="18"/>
        <v>0</v>
      </c>
      <c r="G99" s="225">
        <f t="shared" si="19"/>
        <v>0</v>
      </c>
      <c r="H99" s="225">
        <f t="shared" si="20"/>
        <v>8</v>
      </c>
      <c r="I99" s="225">
        <f t="shared" si="21"/>
        <v>0</v>
      </c>
      <c r="J99" s="225">
        <f t="shared" si="22"/>
        <v>0</v>
      </c>
      <c r="K99" s="356">
        <f t="shared" si="23"/>
        <v>0.30640000000000001</v>
      </c>
      <c r="L99" s="225"/>
      <c r="M99" s="225">
        <f t="shared" si="24"/>
        <v>0</v>
      </c>
      <c r="N99" s="225">
        <f t="shared" si="25"/>
        <v>0</v>
      </c>
      <c r="O99" s="225">
        <f t="shared" si="26"/>
        <v>0</v>
      </c>
      <c r="P99" s="225">
        <f t="shared" si="27"/>
        <v>7</v>
      </c>
      <c r="Q99" s="225">
        <f t="shared" si="28"/>
        <v>10</v>
      </c>
      <c r="R99" s="225">
        <f t="shared" si="29"/>
        <v>8</v>
      </c>
      <c r="S99" s="228"/>
      <c r="T99" s="228"/>
      <c r="U99" s="228"/>
      <c r="V99" s="228"/>
      <c r="W99" s="529"/>
      <c r="X99" s="228"/>
      <c r="Y99" s="55">
        <v>419</v>
      </c>
      <c r="Z99" s="55">
        <v>419035244</v>
      </c>
      <c r="AA99" s="244" t="s">
        <v>1088</v>
      </c>
      <c r="AB99" s="55">
        <v>0</v>
      </c>
      <c r="AC99" s="55">
        <v>0</v>
      </c>
      <c r="AD99" s="55">
        <v>0</v>
      </c>
      <c r="AE99" s="55">
        <v>0</v>
      </c>
      <c r="AF99" s="55">
        <v>8</v>
      </c>
      <c r="AG99" s="55">
        <v>0</v>
      </c>
      <c r="AH99" s="55">
        <v>0</v>
      </c>
      <c r="AI99" s="215">
        <v>0</v>
      </c>
      <c r="AJ99" s="215">
        <v>0</v>
      </c>
      <c r="AK99" s="215">
        <v>0</v>
      </c>
      <c r="AL99" s="215">
        <v>0</v>
      </c>
      <c r="AM99" s="215">
        <v>7</v>
      </c>
      <c r="AN99" s="215">
        <v>0</v>
      </c>
      <c r="AO99" s="215">
        <v>0</v>
      </c>
      <c r="AP99" s="215">
        <v>0</v>
      </c>
      <c r="AQ99" s="55">
        <v>0</v>
      </c>
      <c r="AR99" s="216"/>
      <c r="AS99" s="55">
        <v>35</v>
      </c>
      <c r="AT99" s="55">
        <v>244</v>
      </c>
      <c r="AU99" s="55">
        <v>10</v>
      </c>
      <c r="AW99" s="55">
        <f t="shared" si="30"/>
        <v>7</v>
      </c>
      <c r="AX99" s="55">
        <v>0</v>
      </c>
      <c r="AY99" s="55">
        <v>1</v>
      </c>
      <c r="AZ99" s="502">
        <v>0.875</v>
      </c>
    </row>
    <row r="100" spans="1:52">
      <c r="A100" s="215">
        <v>419</v>
      </c>
      <c r="B100" s="215">
        <v>419035293</v>
      </c>
      <c r="C100" s="216" t="s">
        <v>1088</v>
      </c>
      <c r="D100" s="225">
        <f t="shared" si="16"/>
        <v>0</v>
      </c>
      <c r="E100" s="225">
        <f t="shared" si="17"/>
        <v>0</v>
      </c>
      <c r="F100" s="225">
        <f t="shared" si="18"/>
        <v>0</v>
      </c>
      <c r="G100" s="225">
        <f t="shared" si="19"/>
        <v>0</v>
      </c>
      <c r="H100" s="225">
        <f t="shared" si="20"/>
        <v>1</v>
      </c>
      <c r="I100" s="225">
        <f t="shared" si="21"/>
        <v>0</v>
      </c>
      <c r="J100" s="225">
        <f t="shared" si="22"/>
        <v>0</v>
      </c>
      <c r="K100" s="356">
        <f t="shared" si="23"/>
        <v>3.8300000000000001E-2</v>
      </c>
      <c r="L100" s="225"/>
      <c r="M100" s="225">
        <f t="shared" si="24"/>
        <v>0</v>
      </c>
      <c r="N100" s="225">
        <f t="shared" si="25"/>
        <v>0</v>
      </c>
      <c r="O100" s="225">
        <f t="shared" si="26"/>
        <v>0</v>
      </c>
      <c r="P100" s="225">
        <f t="shared" si="27"/>
        <v>1</v>
      </c>
      <c r="Q100" s="225">
        <f t="shared" si="28"/>
        <v>10</v>
      </c>
      <c r="R100" s="225">
        <f t="shared" si="29"/>
        <v>1</v>
      </c>
      <c r="S100" s="228"/>
      <c r="T100" s="228"/>
      <c r="U100" s="228"/>
      <c r="V100" s="228"/>
      <c r="W100" s="529"/>
      <c r="X100" s="228"/>
      <c r="Y100" s="55">
        <v>419</v>
      </c>
      <c r="Z100" s="55">
        <v>419035293</v>
      </c>
      <c r="AA100" s="244" t="s">
        <v>1088</v>
      </c>
      <c r="AB100" s="55">
        <v>0</v>
      </c>
      <c r="AC100" s="55">
        <v>0</v>
      </c>
      <c r="AD100" s="55">
        <v>0</v>
      </c>
      <c r="AE100" s="55">
        <v>0</v>
      </c>
      <c r="AF100" s="55">
        <v>1</v>
      </c>
      <c r="AG100" s="55">
        <v>0</v>
      </c>
      <c r="AH100" s="55">
        <v>0</v>
      </c>
      <c r="AI100" s="215">
        <v>0</v>
      </c>
      <c r="AJ100" s="215">
        <v>0</v>
      </c>
      <c r="AK100" s="215">
        <v>0</v>
      </c>
      <c r="AL100" s="215">
        <v>0</v>
      </c>
      <c r="AM100" s="215">
        <v>1</v>
      </c>
      <c r="AN100" s="215">
        <v>0</v>
      </c>
      <c r="AO100" s="215">
        <v>0</v>
      </c>
      <c r="AP100" s="215">
        <v>0</v>
      </c>
      <c r="AQ100" s="55">
        <v>0</v>
      </c>
      <c r="AR100" s="216"/>
      <c r="AS100" s="55">
        <v>35</v>
      </c>
      <c r="AT100" s="55">
        <v>293</v>
      </c>
      <c r="AU100" s="55">
        <v>10</v>
      </c>
      <c r="AW100" s="55">
        <f t="shared" si="30"/>
        <v>1</v>
      </c>
      <c r="AX100" s="55">
        <v>0</v>
      </c>
      <c r="AY100" s="55">
        <v>2</v>
      </c>
      <c r="AZ100" s="502">
        <v>1</v>
      </c>
    </row>
    <row r="101" spans="1:52">
      <c r="A101" s="215">
        <v>420</v>
      </c>
      <c r="B101" s="215">
        <v>420049010</v>
      </c>
      <c r="C101" s="216" t="s">
        <v>1059</v>
      </c>
      <c r="D101" s="225">
        <f t="shared" si="16"/>
        <v>0</v>
      </c>
      <c r="E101" s="225">
        <f t="shared" si="17"/>
        <v>0</v>
      </c>
      <c r="F101" s="225">
        <f t="shared" si="18"/>
        <v>1</v>
      </c>
      <c r="G101" s="225">
        <f t="shared" si="19"/>
        <v>2</v>
      </c>
      <c r="H101" s="225">
        <f t="shared" si="20"/>
        <v>0</v>
      </c>
      <c r="I101" s="225">
        <f t="shared" si="21"/>
        <v>0</v>
      </c>
      <c r="J101" s="225">
        <f t="shared" si="22"/>
        <v>0</v>
      </c>
      <c r="K101" s="356">
        <f t="shared" si="23"/>
        <v>0.1149</v>
      </c>
      <c r="L101" s="225"/>
      <c r="M101" s="225">
        <f t="shared" si="24"/>
        <v>0</v>
      </c>
      <c r="N101" s="225">
        <f t="shared" si="25"/>
        <v>0</v>
      </c>
      <c r="O101" s="225">
        <f t="shared" si="26"/>
        <v>0</v>
      </c>
      <c r="P101" s="225">
        <f t="shared" si="27"/>
        <v>3</v>
      </c>
      <c r="Q101" s="225">
        <f t="shared" si="28"/>
        <v>2</v>
      </c>
      <c r="R101" s="225">
        <f t="shared" si="29"/>
        <v>3</v>
      </c>
      <c r="S101" s="228"/>
      <c r="T101" s="228"/>
      <c r="U101" s="228"/>
      <c r="V101" s="228"/>
      <c r="W101" s="529"/>
      <c r="X101" s="228"/>
      <c r="Y101" s="55">
        <v>420</v>
      </c>
      <c r="Z101" s="55">
        <v>420049010</v>
      </c>
      <c r="AA101" s="244" t="s">
        <v>1059</v>
      </c>
      <c r="AB101" s="55">
        <v>0</v>
      </c>
      <c r="AC101" s="55">
        <v>0</v>
      </c>
      <c r="AD101" s="55">
        <v>1</v>
      </c>
      <c r="AE101" s="55">
        <v>2</v>
      </c>
      <c r="AF101" s="55">
        <v>0</v>
      </c>
      <c r="AG101" s="55">
        <v>0</v>
      </c>
      <c r="AH101" s="55">
        <v>0</v>
      </c>
      <c r="AI101" s="215">
        <v>0</v>
      </c>
      <c r="AJ101" s="215">
        <v>0</v>
      </c>
      <c r="AK101" s="215">
        <v>0</v>
      </c>
      <c r="AL101" s="215">
        <v>0</v>
      </c>
      <c r="AM101" s="215">
        <v>2</v>
      </c>
      <c r="AN101" s="215">
        <v>0</v>
      </c>
      <c r="AO101" s="215">
        <v>0</v>
      </c>
      <c r="AP101" s="215">
        <v>0</v>
      </c>
      <c r="AQ101" s="55">
        <v>0</v>
      </c>
      <c r="AR101" s="216"/>
      <c r="AS101" s="55">
        <v>49</v>
      </c>
      <c r="AT101" s="55">
        <v>10</v>
      </c>
      <c r="AU101" s="55">
        <v>2</v>
      </c>
      <c r="AW101" s="55">
        <f t="shared" si="30"/>
        <v>2</v>
      </c>
      <c r="AX101" s="55">
        <v>1</v>
      </c>
      <c r="AY101" s="55">
        <v>1</v>
      </c>
      <c r="AZ101" s="502">
        <v>1</v>
      </c>
    </row>
    <row r="102" spans="1:52">
      <c r="A102" s="215">
        <v>420</v>
      </c>
      <c r="B102" s="215">
        <v>420049026</v>
      </c>
      <c r="C102" s="216" t="s">
        <v>1059</v>
      </c>
      <c r="D102" s="225">
        <f t="shared" si="16"/>
        <v>0</v>
      </c>
      <c r="E102" s="225">
        <f t="shared" si="17"/>
        <v>0</v>
      </c>
      <c r="F102" s="225">
        <f t="shared" si="18"/>
        <v>0</v>
      </c>
      <c r="G102" s="225">
        <f t="shared" si="19"/>
        <v>1</v>
      </c>
      <c r="H102" s="225">
        <f t="shared" si="20"/>
        <v>2</v>
      </c>
      <c r="I102" s="225">
        <f t="shared" si="21"/>
        <v>0</v>
      </c>
      <c r="J102" s="225">
        <f t="shared" si="22"/>
        <v>0</v>
      </c>
      <c r="K102" s="356">
        <f t="shared" si="23"/>
        <v>0.1149</v>
      </c>
      <c r="L102" s="225"/>
      <c r="M102" s="225">
        <f t="shared" si="24"/>
        <v>0</v>
      </c>
      <c r="N102" s="225">
        <f t="shared" si="25"/>
        <v>0</v>
      </c>
      <c r="O102" s="225">
        <f t="shared" si="26"/>
        <v>0</v>
      </c>
      <c r="P102" s="225">
        <f t="shared" si="27"/>
        <v>3</v>
      </c>
      <c r="Q102" s="225">
        <f t="shared" si="28"/>
        <v>2</v>
      </c>
      <c r="R102" s="225">
        <f t="shared" si="29"/>
        <v>3</v>
      </c>
      <c r="S102" s="228"/>
      <c r="T102" s="228"/>
      <c r="U102" s="228"/>
      <c r="V102" s="228"/>
      <c r="W102" s="529"/>
      <c r="X102" s="228"/>
      <c r="Y102" s="55">
        <v>420</v>
      </c>
      <c r="Z102" s="55">
        <v>420049026</v>
      </c>
      <c r="AA102" s="244" t="s">
        <v>1059</v>
      </c>
      <c r="AB102" s="55">
        <v>0</v>
      </c>
      <c r="AC102" s="55">
        <v>0</v>
      </c>
      <c r="AD102" s="55">
        <v>0</v>
      </c>
      <c r="AE102" s="55">
        <v>1</v>
      </c>
      <c r="AF102" s="55">
        <v>2</v>
      </c>
      <c r="AG102" s="55">
        <v>0</v>
      </c>
      <c r="AH102" s="55">
        <v>0</v>
      </c>
      <c r="AI102" s="215">
        <v>0</v>
      </c>
      <c r="AJ102" s="215">
        <v>0</v>
      </c>
      <c r="AK102" s="215">
        <v>0</v>
      </c>
      <c r="AL102" s="215">
        <v>0</v>
      </c>
      <c r="AM102" s="215">
        <v>3</v>
      </c>
      <c r="AN102" s="215">
        <v>0</v>
      </c>
      <c r="AO102" s="215">
        <v>0</v>
      </c>
      <c r="AP102" s="215">
        <v>0</v>
      </c>
      <c r="AQ102" s="55">
        <v>0</v>
      </c>
      <c r="AR102" s="216"/>
      <c r="AS102" s="55">
        <v>49</v>
      </c>
      <c r="AT102" s="55">
        <v>26</v>
      </c>
      <c r="AU102" s="55">
        <v>2</v>
      </c>
      <c r="AW102" s="55">
        <f t="shared" si="30"/>
        <v>3</v>
      </c>
      <c r="AX102" s="55">
        <v>0</v>
      </c>
      <c r="AY102" s="55">
        <v>1</v>
      </c>
      <c r="AZ102" s="502">
        <v>1</v>
      </c>
    </row>
    <row r="103" spans="1:52">
      <c r="A103" s="215">
        <v>420</v>
      </c>
      <c r="B103" s="215">
        <v>420049031</v>
      </c>
      <c r="C103" s="216" t="s">
        <v>1059</v>
      </c>
      <c r="D103" s="225">
        <f t="shared" si="16"/>
        <v>1</v>
      </c>
      <c r="E103" s="225">
        <f t="shared" si="17"/>
        <v>0</v>
      </c>
      <c r="F103" s="225">
        <f t="shared" si="18"/>
        <v>0</v>
      </c>
      <c r="G103" s="225">
        <f t="shared" si="19"/>
        <v>1</v>
      </c>
      <c r="H103" s="225">
        <f t="shared" si="20"/>
        <v>1</v>
      </c>
      <c r="I103" s="225">
        <f t="shared" si="21"/>
        <v>0</v>
      </c>
      <c r="J103" s="225">
        <f t="shared" si="22"/>
        <v>0</v>
      </c>
      <c r="K103" s="356">
        <f t="shared" si="23"/>
        <v>7.6600000000000001E-2</v>
      </c>
      <c r="L103" s="225"/>
      <c r="M103" s="225">
        <f t="shared" si="24"/>
        <v>0</v>
      </c>
      <c r="N103" s="225">
        <f t="shared" si="25"/>
        <v>0</v>
      </c>
      <c r="O103" s="225">
        <f t="shared" si="26"/>
        <v>0</v>
      </c>
      <c r="P103" s="225">
        <f t="shared" si="27"/>
        <v>3</v>
      </c>
      <c r="Q103" s="225">
        <f t="shared" si="28"/>
        <v>4</v>
      </c>
      <c r="R103" s="225">
        <f t="shared" si="29"/>
        <v>3</v>
      </c>
      <c r="S103" s="228"/>
      <c r="T103" s="228"/>
      <c r="U103" s="228"/>
      <c r="V103" s="228"/>
      <c r="W103" s="529"/>
      <c r="X103" s="228"/>
      <c r="Y103" s="55">
        <v>420</v>
      </c>
      <c r="Z103" s="55">
        <v>420049031</v>
      </c>
      <c r="AA103" s="244" t="s">
        <v>1059</v>
      </c>
      <c r="AB103" s="55">
        <v>1</v>
      </c>
      <c r="AC103" s="55">
        <v>0</v>
      </c>
      <c r="AD103" s="55">
        <v>0</v>
      </c>
      <c r="AE103" s="55">
        <v>1</v>
      </c>
      <c r="AF103" s="55">
        <v>1</v>
      </c>
      <c r="AG103" s="55">
        <v>0</v>
      </c>
      <c r="AH103" s="55">
        <v>0</v>
      </c>
      <c r="AI103" s="215">
        <v>0</v>
      </c>
      <c r="AJ103" s="215">
        <v>0</v>
      </c>
      <c r="AK103" s="215">
        <v>0</v>
      </c>
      <c r="AL103" s="215">
        <v>0</v>
      </c>
      <c r="AM103" s="215">
        <v>0</v>
      </c>
      <c r="AN103" s="215">
        <v>0</v>
      </c>
      <c r="AO103" s="215">
        <v>0</v>
      </c>
      <c r="AP103" s="215">
        <v>0</v>
      </c>
      <c r="AQ103" s="55">
        <v>0</v>
      </c>
      <c r="AR103" s="216"/>
      <c r="AS103" s="55">
        <v>49</v>
      </c>
      <c r="AT103" s="55">
        <v>31</v>
      </c>
      <c r="AU103" s="55">
        <v>4</v>
      </c>
      <c r="AW103" s="55">
        <f t="shared" si="30"/>
        <v>0</v>
      </c>
      <c r="AX103" s="55">
        <v>3</v>
      </c>
      <c r="AY103" s="55">
        <v>1</v>
      </c>
      <c r="AZ103" s="502">
        <v>1</v>
      </c>
    </row>
    <row r="104" spans="1:52">
      <c r="A104" s="215">
        <v>420</v>
      </c>
      <c r="B104" s="215">
        <v>420049035</v>
      </c>
      <c r="C104" s="216" t="s">
        <v>1059</v>
      </c>
      <c r="D104" s="225">
        <f t="shared" si="16"/>
        <v>4</v>
      </c>
      <c r="E104" s="225">
        <f t="shared" si="17"/>
        <v>0</v>
      </c>
      <c r="F104" s="225">
        <f t="shared" si="18"/>
        <v>1</v>
      </c>
      <c r="G104" s="225">
        <f t="shared" si="19"/>
        <v>30</v>
      </c>
      <c r="H104" s="225">
        <f t="shared" si="20"/>
        <v>16</v>
      </c>
      <c r="I104" s="225">
        <f t="shared" si="21"/>
        <v>0</v>
      </c>
      <c r="J104" s="225">
        <f t="shared" si="22"/>
        <v>0</v>
      </c>
      <c r="K104" s="356">
        <f t="shared" si="23"/>
        <v>1.8001</v>
      </c>
      <c r="L104" s="225"/>
      <c r="M104" s="225">
        <f t="shared" si="24"/>
        <v>2</v>
      </c>
      <c r="N104" s="225">
        <f t="shared" si="25"/>
        <v>0</v>
      </c>
      <c r="O104" s="225">
        <f t="shared" si="26"/>
        <v>0</v>
      </c>
      <c r="P104" s="225">
        <f t="shared" si="27"/>
        <v>34</v>
      </c>
      <c r="Q104" s="225">
        <f t="shared" si="28"/>
        <v>11</v>
      </c>
      <c r="R104" s="225">
        <f t="shared" si="29"/>
        <v>49</v>
      </c>
      <c r="S104" s="228"/>
      <c r="T104" s="228"/>
      <c r="U104" s="228"/>
      <c r="V104" s="228"/>
      <c r="W104" s="529"/>
      <c r="X104" s="228"/>
      <c r="Y104" s="55">
        <v>420</v>
      </c>
      <c r="Z104" s="55">
        <v>420049035</v>
      </c>
      <c r="AA104" s="244" t="s">
        <v>1059</v>
      </c>
      <c r="AB104" s="55">
        <v>4</v>
      </c>
      <c r="AC104" s="55">
        <v>0</v>
      </c>
      <c r="AD104" s="55">
        <v>1</v>
      </c>
      <c r="AE104" s="55">
        <v>30</v>
      </c>
      <c r="AF104" s="55">
        <v>16</v>
      </c>
      <c r="AG104" s="55">
        <v>0</v>
      </c>
      <c r="AH104" s="55">
        <v>0</v>
      </c>
      <c r="AI104" s="215">
        <v>0</v>
      </c>
      <c r="AJ104" s="215">
        <v>2</v>
      </c>
      <c r="AK104" s="215">
        <v>0</v>
      </c>
      <c r="AL104" s="215">
        <v>0</v>
      </c>
      <c r="AM104" s="215">
        <v>29</v>
      </c>
      <c r="AN104" s="215">
        <v>1</v>
      </c>
      <c r="AO104" s="215">
        <v>0</v>
      </c>
      <c r="AP104" s="215">
        <v>1</v>
      </c>
      <c r="AQ104" s="55">
        <v>0</v>
      </c>
      <c r="AR104" s="216"/>
      <c r="AS104" s="55">
        <v>49</v>
      </c>
      <c r="AT104" s="55">
        <v>35</v>
      </c>
      <c r="AU104" s="55">
        <v>11</v>
      </c>
      <c r="AW104" s="55">
        <f t="shared" si="30"/>
        <v>31</v>
      </c>
      <c r="AX104" s="55">
        <v>3</v>
      </c>
      <c r="AY104" s="55">
        <v>1</v>
      </c>
      <c r="AZ104" s="502">
        <v>0.68889999999999996</v>
      </c>
    </row>
    <row r="105" spans="1:52">
      <c r="A105" s="215">
        <v>420</v>
      </c>
      <c r="B105" s="215">
        <v>420049044</v>
      </c>
      <c r="C105" s="216" t="s">
        <v>1059</v>
      </c>
      <c r="D105" s="225">
        <f t="shared" si="16"/>
        <v>0</v>
      </c>
      <c r="E105" s="225">
        <f t="shared" si="17"/>
        <v>0</v>
      </c>
      <c r="F105" s="225">
        <f t="shared" si="18"/>
        <v>2</v>
      </c>
      <c r="G105" s="225">
        <f t="shared" si="19"/>
        <v>4</v>
      </c>
      <c r="H105" s="225">
        <f t="shared" si="20"/>
        <v>0</v>
      </c>
      <c r="I105" s="225">
        <f t="shared" si="21"/>
        <v>0</v>
      </c>
      <c r="J105" s="225">
        <f t="shared" si="22"/>
        <v>0</v>
      </c>
      <c r="K105" s="356">
        <f t="shared" si="23"/>
        <v>0.2298</v>
      </c>
      <c r="L105" s="225"/>
      <c r="M105" s="225">
        <f t="shared" si="24"/>
        <v>0</v>
      </c>
      <c r="N105" s="225">
        <f t="shared" si="25"/>
        <v>0</v>
      </c>
      <c r="O105" s="225">
        <f t="shared" si="26"/>
        <v>0</v>
      </c>
      <c r="P105" s="225">
        <f t="shared" si="27"/>
        <v>6</v>
      </c>
      <c r="Q105" s="225">
        <f t="shared" si="28"/>
        <v>12</v>
      </c>
      <c r="R105" s="225">
        <f t="shared" si="29"/>
        <v>6</v>
      </c>
      <c r="S105" s="228"/>
      <c r="T105" s="228"/>
      <c r="U105" s="228"/>
      <c r="V105" s="228"/>
      <c r="W105" s="529"/>
      <c r="X105" s="228"/>
      <c r="Y105" s="55">
        <v>420</v>
      </c>
      <c r="Z105" s="55">
        <v>420049044</v>
      </c>
      <c r="AA105" s="244" t="s">
        <v>1059</v>
      </c>
      <c r="AB105" s="55">
        <v>0</v>
      </c>
      <c r="AC105" s="55">
        <v>0</v>
      </c>
      <c r="AD105" s="55">
        <v>2</v>
      </c>
      <c r="AE105" s="55">
        <v>4</v>
      </c>
      <c r="AF105" s="55">
        <v>0</v>
      </c>
      <c r="AG105" s="55">
        <v>0</v>
      </c>
      <c r="AH105" s="55">
        <v>0</v>
      </c>
      <c r="AI105" s="215">
        <v>0</v>
      </c>
      <c r="AJ105" s="215">
        <v>0</v>
      </c>
      <c r="AK105" s="215">
        <v>0</v>
      </c>
      <c r="AL105" s="215">
        <v>0</v>
      </c>
      <c r="AM105" s="215">
        <v>2</v>
      </c>
      <c r="AN105" s="215">
        <v>0</v>
      </c>
      <c r="AO105" s="215">
        <v>0</v>
      </c>
      <c r="AP105" s="215">
        <v>1</v>
      </c>
      <c r="AQ105" s="55">
        <v>0</v>
      </c>
      <c r="AR105" s="216"/>
      <c r="AS105" s="55">
        <v>49</v>
      </c>
      <c r="AT105" s="55">
        <v>44</v>
      </c>
      <c r="AU105" s="55">
        <v>12</v>
      </c>
      <c r="AW105" s="55">
        <f t="shared" si="30"/>
        <v>3</v>
      </c>
      <c r="AX105" s="55">
        <v>3</v>
      </c>
      <c r="AY105" s="55">
        <v>1</v>
      </c>
      <c r="AZ105" s="502">
        <v>1</v>
      </c>
    </row>
    <row r="106" spans="1:52">
      <c r="A106" s="215">
        <v>420</v>
      </c>
      <c r="B106" s="215">
        <v>420049049</v>
      </c>
      <c r="C106" s="216" t="s">
        <v>1059</v>
      </c>
      <c r="D106" s="225">
        <f t="shared" si="16"/>
        <v>8</v>
      </c>
      <c r="E106" s="225">
        <f t="shared" si="17"/>
        <v>0</v>
      </c>
      <c r="F106" s="225">
        <f t="shared" si="18"/>
        <v>41</v>
      </c>
      <c r="G106" s="225">
        <f t="shared" si="19"/>
        <v>132</v>
      </c>
      <c r="H106" s="225">
        <f t="shared" si="20"/>
        <v>14</v>
      </c>
      <c r="I106" s="225">
        <f t="shared" si="21"/>
        <v>0</v>
      </c>
      <c r="J106" s="225">
        <f t="shared" si="22"/>
        <v>0</v>
      </c>
      <c r="K106" s="356">
        <f t="shared" si="23"/>
        <v>7.1620999999999997</v>
      </c>
      <c r="L106" s="225"/>
      <c r="M106" s="225">
        <f t="shared" si="24"/>
        <v>11</v>
      </c>
      <c r="N106" s="225">
        <f t="shared" si="25"/>
        <v>0</v>
      </c>
      <c r="O106" s="225">
        <f t="shared" si="26"/>
        <v>0</v>
      </c>
      <c r="P106" s="225">
        <f t="shared" si="27"/>
        <v>134</v>
      </c>
      <c r="Q106" s="225">
        <f t="shared" si="28"/>
        <v>8</v>
      </c>
      <c r="R106" s="225">
        <f t="shared" si="29"/>
        <v>191</v>
      </c>
      <c r="S106" s="228"/>
      <c r="T106" s="228"/>
      <c r="U106" s="228"/>
      <c r="V106" s="228"/>
      <c r="W106" s="529"/>
      <c r="X106" s="228"/>
      <c r="Y106" s="55">
        <v>420</v>
      </c>
      <c r="Z106" s="55">
        <v>420049049</v>
      </c>
      <c r="AA106" s="244" t="s">
        <v>1059</v>
      </c>
      <c r="AB106" s="55">
        <v>8</v>
      </c>
      <c r="AC106" s="55">
        <v>0</v>
      </c>
      <c r="AD106" s="55">
        <v>41</v>
      </c>
      <c r="AE106" s="55">
        <v>132</v>
      </c>
      <c r="AF106" s="55">
        <v>14</v>
      </c>
      <c r="AG106" s="55">
        <v>0</v>
      </c>
      <c r="AH106" s="55">
        <v>0</v>
      </c>
      <c r="AI106" s="215">
        <v>0</v>
      </c>
      <c r="AJ106" s="215">
        <v>11</v>
      </c>
      <c r="AK106" s="215">
        <v>0</v>
      </c>
      <c r="AL106" s="215">
        <v>0</v>
      </c>
      <c r="AM106" s="215">
        <v>105</v>
      </c>
      <c r="AN106" s="215">
        <v>2</v>
      </c>
      <c r="AO106" s="215">
        <v>0</v>
      </c>
      <c r="AP106" s="215">
        <v>28</v>
      </c>
      <c r="AQ106" s="55">
        <v>0</v>
      </c>
      <c r="AR106" s="216"/>
      <c r="AS106" s="55">
        <v>49</v>
      </c>
      <c r="AT106" s="55">
        <v>49</v>
      </c>
      <c r="AU106" s="55">
        <v>8</v>
      </c>
      <c r="AW106" s="55">
        <f t="shared" si="30"/>
        <v>134</v>
      </c>
      <c r="AX106" s="55">
        <v>0</v>
      </c>
      <c r="AY106" s="55">
        <v>1</v>
      </c>
      <c r="AZ106" s="502">
        <v>0.7016</v>
      </c>
    </row>
    <row r="107" spans="1:52">
      <c r="A107" s="215">
        <v>420</v>
      </c>
      <c r="B107" s="215">
        <v>420049057</v>
      </c>
      <c r="C107" s="216" t="s">
        <v>1059</v>
      </c>
      <c r="D107" s="225">
        <f t="shared" si="16"/>
        <v>0</v>
      </c>
      <c r="E107" s="225">
        <f t="shared" si="17"/>
        <v>0</v>
      </c>
      <c r="F107" s="225">
        <f t="shared" si="18"/>
        <v>0</v>
      </c>
      <c r="G107" s="225">
        <f t="shared" si="19"/>
        <v>4</v>
      </c>
      <c r="H107" s="225">
        <f t="shared" si="20"/>
        <v>0</v>
      </c>
      <c r="I107" s="225">
        <f t="shared" si="21"/>
        <v>0</v>
      </c>
      <c r="J107" s="225">
        <f t="shared" si="22"/>
        <v>0</v>
      </c>
      <c r="K107" s="356">
        <f t="shared" si="23"/>
        <v>0.1532</v>
      </c>
      <c r="L107" s="225"/>
      <c r="M107" s="225">
        <f t="shared" si="24"/>
        <v>0</v>
      </c>
      <c r="N107" s="225">
        <f t="shared" si="25"/>
        <v>0</v>
      </c>
      <c r="O107" s="225">
        <f t="shared" si="26"/>
        <v>0</v>
      </c>
      <c r="P107" s="225">
        <f t="shared" si="27"/>
        <v>1</v>
      </c>
      <c r="Q107" s="225">
        <f t="shared" si="28"/>
        <v>12</v>
      </c>
      <c r="R107" s="225">
        <f t="shared" si="29"/>
        <v>4</v>
      </c>
      <c r="S107" s="228"/>
      <c r="T107" s="228"/>
      <c r="U107" s="228"/>
      <c r="V107" s="228"/>
      <c r="W107" s="529"/>
      <c r="X107" s="228"/>
      <c r="Y107" s="55">
        <v>420</v>
      </c>
      <c r="Z107" s="55">
        <v>420049057</v>
      </c>
      <c r="AA107" s="244" t="s">
        <v>1059</v>
      </c>
      <c r="AB107" s="55">
        <v>0</v>
      </c>
      <c r="AC107" s="55">
        <v>0</v>
      </c>
      <c r="AD107" s="55">
        <v>0</v>
      </c>
      <c r="AE107" s="55">
        <v>4</v>
      </c>
      <c r="AF107" s="55">
        <v>0</v>
      </c>
      <c r="AG107" s="55">
        <v>0</v>
      </c>
      <c r="AH107" s="55">
        <v>0</v>
      </c>
      <c r="AI107" s="215">
        <v>0</v>
      </c>
      <c r="AJ107" s="215">
        <v>0</v>
      </c>
      <c r="AK107" s="215">
        <v>0</v>
      </c>
      <c r="AL107" s="215">
        <v>0</v>
      </c>
      <c r="AM107" s="215">
        <v>1</v>
      </c>
      <c r="AN107" s="215">
        <v>0</v>
      </c>
      <c r="AO107" s="215">
        <v>0</v>
      </c>
      <c r="AP107" s="215">
        <v>0</v>
      </c>
      <c r="AQ107" s="55">
        <v>0</v>
      </c>
      <c r="AR107" s="216"/>
      <c r="AS107" s="55">
        <v>49</v>
      </c>
      <c r="AT107" s="55">
        <v>57</v>
      </c>
      <c r="AU107" s="55">
        <v>12</v>
      </c>
      <c r="AW107" s="55">
        <f t="shared" si="30"/>
        <v>1</v>
      </c>
      <c r="AX107" s="55">
        <v>0</v>
      </c>
      <c r="AY107" s="55">
        <v>1</v>
      </c>
      <c r="AZ107" s="502">
        <v>0.25</v>
      </c>
    </row>
    <row r="108" spans="1:52">
      <c r="A108" s="215">
        <v>420</v>
      </c>
      <c r="B108" s="215">
        <v>420049067</v>
      </c>
      <c r="C108" s="216" t="s">
        <v>1059</v>
      </c>
      <c r="D108" s="225">
        <f t="shared" si="16"/>
        <v>0</v>
      </c>
      <c r="E108" s="225">
        <f t="shared" si="17"/>
        <v>0</v>
      </c>
      <c r="F108" s="225">
        <f t="shared" si="18"/>
        <v>0</v>
      </c>
      <c r="G108" s="225">
        <f t="shared" si="19"/>
        <v>1</v>
      </c>
      <c r="H108" s="225">
        <f t="shared" si="20"/>
        <v>0</v>
      </c>
      <c r="I108" s="225">
        <f t="shared" si="21"/>
        <v>0</v>
      </c>
      <c r="J108" s="225">
        <f t="shared" si="22"/>
        <v>0</v>
      </c>
      <c r="K108" s="356">
        <f t="shared" si="23"/>
        <v>3.8300000000000001E-2</v>
      </c>
      <c r="L108" s="225"/>
      <c r="M108" s="225">
        <f t="shared" si="24"/>
        <v>0</v>
      </c>
      <c r="N108" s="225">
        <f t="shared" si="25"/>
        <v>0</v>
      </c>
      <c r="O108" s="225">
        <f t="shared" si="26"/>
        <v>0</v>
      </c>
      <c r="P108" s="225">
        <f t="shared" si="27"/>
        <v>0</v>
      </c>
      <c r="Q108" s="225">
        <f t="shared" si="28"/>
        <v>2</v>
      </c>
      <c r="R108" s="225">
        <f t="shared" si="29"/>
        <v>1</v>
      </c>
      <c r="S108" s="228"/>
      <c r="T108" s="228"/>
      <c r="U108" s="228"/>
      <c r="V108" s="228"/>
      <c r="W108" s="529"/>
      <c r="X108" s="228"/>
      <c r="Y108" s="55">
        <v>420</v>
      </c>
      <c r="Z108" s="55">
        <v>420049067</v>
      </c>
      <c r="AA108" s="244" t="s">
        <v>1059</v>
      </c>
      <c r="AB108" s="55">
        <v>0</v>
      </c>
      <c r="AC108" s="55">
        <v>0</v>
      </c>
      <c r="AD108" s="55">
        <v>0</v>
      </c>
      <c r="AE108" s="55">
        <v>1</v>
      </c>
      <c r="AF108" s="55">
        <v>0</v>
      </c>
      <c r="AG108" s="55">
        <v>0</v>
      </c>
      <c r="AH108" s="55">
        <v>0</v>
      </c>
      <c r="AI108" s="215">
        <v>0</v>
      </c>
      <c r="AJ108" s="215">
        <v>0</v>
      </c>
      <c r="AK108" s="215">
        <v>0</v>
      </c>
      <c r="AL108" s="215">
        <v>0</v>
      </c>
      <c r="AM108" s="215">
        <v>0</v>
      </c>
      <c r="AN108" s="215">
        <v>0</v>
      </c>
      <c r="AO108" s="215">
        <v>0</v>
      </c>
      <c r="AP108" s="215">
        <v>0</v>
      </c>
      <c r="AQ108" s="55">
        <v>0</v>
      </c>
      <c r="AR108" s="216"/>
      <c r="AS108" s="55">
        <v>49</v>
      </c>
      <c r="AT108" s="55">
        <v>67</v>
      </c>
      <c r="AU108" s="55">
        <v>2</v>
      </c>
      <c r="AW108" s="55">
        <f t="shared" si="30"/>
        <v>0</v>
      </c>
      <c r="AX108" s="55">
        <v>0</v>
      </c>
      <c r="AY108" s="55">
        <v>3</v>
      </c>
      <c r="AZ108" s="502">
        <v>0</v>
      </c>
    </row>
    <row r="109" spans="1:52">
      <c r="A109" s="215">
        <v>420</v>
      </c>
      <c r="B109" s="215">
        <v>420049093</v>
      </c>
      <c r="C109" s="216" t="s">
        <v>1059</v>
      </c>
      <c r="D109" s="225">
        <f t="shared" si="16"/>
        <v>0</v>
      </c>
      <c r="E109" s="225">
        <f t="shared" si="17"/>
        <v>0</v>
      </c>
      <c r="F109" s="225">
        <f t="shared" si="18"/>
        <v>2</v>
      </c>
      <c r="G109" s="225">
        <f t="shared" si="19"/>
        <v>13</v>
      </c>
      <c r="H109" s="225">
        <f t="shared" si="20"/>
        <v>3</v>
      </c>
      <c r="I109" s="225">
        <f t="shared" si="21"/>
        <v>0</v>
      </c>
      <c r="J109" s="225">
        <f t="shared" si="22"/>
        <v>0</v>
      </c>
      <c r="K109" s="356">
        <f t="shared" si="23"/>
        <v>0.68940000000000001</v>
      </c>
      <c r="L109" s="225"/>
      <c r="M109" s="225">
        <f t="shared" si="24"/>
        <v>0</v>
      </c>
      <c r="N109" s="225">
        <f t="shared" si="25"/>
        <v>0</v>
      </c>
      <c r="O109" s="225">
        <f t="shared" si="26"/>
        <v>0</v>
      </c>
      <c r="P109" s="225">
        <f t="shared" si="27"/>
        <v>14</v>
      </c>
      <c r="Q109" s="225">
        <f t="shared" si="28"/>
        <v>11</v>
      </c>
      <c r="R109" s="225">
        <f t="shared" si="29"/>
        <v>18</v>
      </c>
      <c r="S109" s="228"/>
      <c r="T109" s="228"/>
      <c r="U109" s="228"/>
      <c r="V109" s="228"/>
      <c r="W109" s="529"/>
      <c r="X109" s="228"/>
      <c r="Y109" s="55">
        <v>420</v>
      </c>
      <c r="Z109" s="55">
        <v>420049093</v>
      </c>
      <c r="AA109" s="244" t="s">
        <v>1059</v>
      </c>
      <c r="AB109" s="55">
        <v>0</v>
      </c>
      <c r="AC109" s="55">
        <v>0</v>
      </c>
      <c r="AD109" s="55">
        <v>2</v>
      </c>
      <c r="AE109" s="55">
        <v>13</v>
      </c>
      <c r="AF109" s="55">
        <v>3</v>
      </c>
      <c r="AG109" s="55">
        <v>0</v>
      </c>
      <c r="AH109" s="55">
        <v>0</v>
      </c>
      <c r="AI109" s="215">
        <v>0</v>
      </c>
      <c r="AJ109" s="215">
        <v>0</v>
      </c>
      <c r="AK109" s="215">
        <v>0</v>
      </c>
      <c r="AL109" s="215">
        <v>0</v>
      </c>
      <c r="AM109" s="215">
        <v>8</v>
      </c>
      <c r="AN109" s="215">
        <v>0</v>
      </c>
      <c r="AO109" s="215">
        <v>0</v>
      </c>
      <c r="AP109" s="215">
        <v>1</v>
      </c>
      <c r="AQ109" s="55">
        <v>0</v>
      </c>
      <c r="AR109" s="216"/>
      <c r="AS109" s="55">
        <v>49</v>
      </c>
      <c r="AT109" s="55">
        <v>93</v>
      </c>
      <c r="AU109" s="55">
        <v>11</v>
      </c>
      <c r="AW109" s="55">
        <f t="shared" si="30"/>
        <v>9</v>
      </c>
      <c r="AX109" s="55">
        <v>5</v>
      </c>
      <c r="AY109" s="55">
        <v>1</v>
      </c>
      <c r="AZ109" s="502">
        <v>0.76</v>
      </c>
    </row>
    <row r="110" spans="1:52">
      <c r="A110" s="215">
        <v>420</v>
      </c>
      <c r="B110" s="215">
        <v>420049128</v>
      </c>
      <c r="C110" s="216" t="s">
        <v>1059</v>
      </c>
      <c r="D110" s="225">
        <f t="shared" si="16"/>
        <v>1</v>
      </c>
      <c r="E110" s="225">
        <f t="shared" si="17"/>
        <v>0</v>
      </c>
      <c r="F110" s="225">
        <f t="shared" si="18"/>
        <v>0</v>
      </c>
      <c r="G110" s="225">
        <f t="shared" si="19"/>
        <v>0</v>
      </c>
      <c r="H110" s="225">
        <f t="shared" si="20"/>
        <v>0</v>
      </c>
      <c r="I110" s="225">
        <f t="shared" si="21"/>
        <v>0</v>
      </c>
      <c r="J110" s="225">
        <f t="shared" si="22"/>
        <v>0</v>
      </c>
      <c r="K110" s="356">
        <f t="shared" si="23"/>
        <v>0</v>
      </c>
      <c r="L110" s="225"/>
      <c r="M110" s="225">
        <f t="shared" si="24"/>
        <v>0</v>
      </c>
      <c r="N110" s="225">
        <f t="shared" si="25"/>
        <v>0</v>
      </c>
      <c r="O110" s="225">
        <f t="shared" si="26"/>
        <v>0</v>
      </c>
      <c r="P110" s="225">
        <f t="shared" si="27"/>
        <v>1</v>
      </c>
      <c r="Q110" s="225">
        <f t="shared" si="28"/>
        <v>10</v>
      </c>
      <c r="R110" s="225">
        <f t="shared" si="29"/>
        <v>1</v>
      </c>
      <c r="S110" s="228"/>
      <c r="T110" s="228"/>
      <c r="U110" s="228"/>
      <c r="V110" s="228"/>
      <c r="W110" s="529"/>
      <c r="X110" s="228"/>
      <c r="Y110" s="55">
        <v>420</v>
      </c>
      <c r="Z110" s="55">
        <v>420049128</v>
      </c>
      <c r="AA110" s="244" t="s">
        <v>1059</v>
      </c>
      <c r="AB110" s="55">
        <v>1</v>
      </c>
      <c r="AC110" s="55">
        <v>0</v>
      </c>
      <c r="AD110" s="55">
        <v>0</v>
      </c>
      <c r="AE110" s="55">
        <v>0</v>
      </c>
      <c r="AF110" s="55">
        <v>0</v>
      </c>
      <c r="AG110" s="55">
        <v>0</v>
      </c>
      <c r="AH110" s="55">
        <v>0</v>
      </c>
      <c r="AI110" s="215">
        <v>0</v>
      </c>
      <c r="AJ110" s="215">
        <v>0</v>
      </c>
      <c r="AK110" s="215">
        <v>0</v>
      </c>
      <c r="AL110" s="215">
        <v>0</v>
      </c>
      <c r="AM110" s="215">
        <v>0</v>
      </c>
      <c r="AN110" s="215">
        <v>1</v>
      </c>
      <c r="AO110" s="215">
        <v>0</v>
      </c>
      <c r="AP110" s="215">
        <v>0</v>
      </c>
      <c r="AQ110" s="55">
        <v>0</v>
      </c>
      <c r="AR110" s="216"/>
      <c r="AS110" s="55">
        <v>49</v>
      </c>
      <c r="AT110" s="55">
        <v>128</v>
      </c>
      <c r="AU110" s="55">
        <v>10</v>
      </c>
      <c r="AW110" s="55">
        <f t="shared" si="30"/>
        <v>1</v>
      </c>
      <c r="AX110" s="55">
        <v>0</v>
      </c>
      <c r="AY110" s="55">
        <v>2</v>
      </c>
      <c r="AZ110" s="502">
        <v>1</v>
      </c>
    </row>
    <row r="111" spans="1:52">
      <c r="A111" s="215">
        <v>420</v>
      </c>
      <c r="B111" s="215">
        <v>420049153</v>
      </c>
      <c r="C111" s="216" t="s">
        <v>1059</v>
      </c>
      <c r="D111" s="225">
        <f t="shared" si="16"/>
        <v>0</v>
      </c>
      <c r="E111" s="225">
        <f t="shared" si="17"/>
        <v>0</v>
      </c>
      <c r="F111" s="225">
        <f t="shared" si="18"/>
        <v>0</v>
      </c>
      <c r="G111" s="225">
        <f t="shared" si="19"/>
        <v>1</v>
      </c>
      <c r="H111" s="225">
        <f t="shared" si="20"/>
        <v>0</v>
      </c>
      <c r="I111" s="225">
        <f t="shared" si="21"/>
        <v>0</v>
      </c>
      <c r="J111" s="225">
        <f t="shared" si="22"/>
        <v>0</v>
      </c>
      <c r="K111" s="356">
        <f t="shared" si="23"/>
        <v>3.8300000000000001E-2</v>
      </c>
      <c r="L111" s="225"/>
      <c r="M111" s="225">
        <f t="shared" si="24"/>
        <v>0</v>
      </c>
      <c r="N111" s="225">
        <f t="shared" si="25"/>
        <v>0</v>
      </c>
      <c r="O111" s="225">
        <f t="shared" si="26"/>
        <v>0</v>
      </c>
      <c r="P111" s="225">
        <f t="shared" si="27"/>
        <v>0</v>
      </c>
      <c r="Q111" s="225">
        <f t="shared" si="28"/>
        <v>9</v>
      </c>
      <c r="R111" s="225">
        <f t="shared" si="29"/>
        <v>1</v>
      </c>
      <c r="S111" s="228"/>
      <c r="T111" s="228"/>
      <c r="U111" s="228"/>
      <c r="V111" s="228"/>
      <c r="W111" s="529"/>
      <c r="X111" s="228"/>
      <c r="Y111" s="55">
        <v>420</v>
      </c>
      <c r="Z111" s="55">
        <v>420049153</v>
      </c>
      <c r="AA111" s="244" t="s">
        <v>1059</v>
      </c>
      <c r="AB111" s="55">
        <v>0</v>
      </c>
      <c r="AC111" s="55">
        <v>0</v>
      </c>
      <c r="AD111" s="55">
        <v>0</v>
      </c>
      <c r="AE111" s="55">
        <v>1</v>
      </c>
      <c r="AF111" s="55">
        <v>0</v>
      </c>
      <c r="AG111" s="55">
        <v>0</v>
      </c>
      <c r="AH111" s="55">
        <v>0</v>
      </c>
      <c r="AI111" s="215">
        <v>0</v>
      </c>
      <c r="AJ111" s="215">
        <v>0</v>
      </c>
      <c r="AK111" s="215">
        <v>0</v>
      </c>
      <c r="AL111" s="215">
        <v>0</v>
      </c>
      <c r="AM111" s="215">
        <v>0</v>
      </c>
      <c r="AN111" s="215">
        <v>0</v>
      </c>
      <c r="AO111" s="215">
        <v>0</v>
      </c>
      <c r="AP111" s="215">
        <v>0</v>
      </c>
      <c r="AQ111" s="55">
        <v>0</v>
      </c>
      <c r="AR111" s="216"/>
      <c r="AS111" s="55">
        <v>49</v>
      </c>
      <c r="AT111" s="55">
        <v>153</v>
      </c>
      <c r="AU111" s="55">
        <v>9</v>
      </c>
      <c r="AW111" s="55">
        <f t="shared" si="30"/>
        <v>0</v>
      </c>
      <c r="AX111" s="55">
        <v>0</v>
      </c>
      <c r="AY111" s="55">
        <v>2</v>
      </c>
      <c r="AZ111" s="502">
        <v>0.49280000000000002</v>
      </c>
    </row>
    <row r="112" spans="1:52">
      <c r="A112" s="215">
        <v>420</v>
      </c>
      <c r="B112" s="215">
        <v>420049155</v>
      </c>
      <c r="C112" s="216" t="s">
        <v>1059</v>
      </c>
      <c r="D112" s="225">
        <f t="shared" si="16"/>
        <v>0</v>
      </c>
      <c r="E112" s="225">
        <f t="shared" si="17"/>
        <v>0</v>
      </c>
      <c r="F112" s="225">
        <f t="shared" si="18"/>
        <v>0</v>
      </c>
      <c r="G112" s="225">
        <f t="shared" si="19"/>
        <v>1</v>
      </c>
      <c r="H112" s="225">
        <f t="shared" si="20"/>
        <v>1</v>
      </c>
      <c r="I112" s="225">
        <f t="shared" si="21"/>
        <v>0</v>
      </c>
      <c r="J112" s="225">
        <f t="shared" si="22"/>
        <v>0</v>
      </c>
      <c r="K112" s="356">
        <f t="shared" si="23"/>
        <v>7.6600000000000001E-2</v>
      </c>
      <c r="L112" s="225"/>
      <c r="M112" s="225">
        <f t="shared" si="24"/>
        <v>0</v>
      </c>
      <c r="N112" s="225">
        <f t="shared" si="25"/>
        <v>0</v>
      </c>
      <c r="O112" s="225">
        <f t="shared" si="26"/>
        <v>0</v>
      </c>
      <c r="P112" s="225">
        <f t="shared" si="27"/>
        <v>1</v>
      </c>
      <c r="Q112" s="225">
        <f t="shared" si="28"/>
        <v>2</v>
      </c>
      <c r="R112" s="225">
        <f t="shared" si="29"/>
        <v>2</v>
      </c>
      <c r="S112" s="228"/>
      <c r="T112" s="228"/>
      <c r="U112" s="228"/>
      <c r="V112" s="228"/>
      <c r="W112" s="529"/>
      <c r="X112" s="228"/>
      <c r="Y112" s="55">
        <v>420</v>
      </c>
      <c r="Z112" s="55">
        <v>420049155</v>
      </c>
      <c r="AA112" s="244" t="s">
        <v>1059</v>
      </c>
      <c r="AB112" s="55">
        <v>0</v>
      </c>
      <c r="AC112" s="55">
        <v>0</v>
      </c>
      <c r="AD112" s="55">
        <v>0</v>
      </c>
      <c r="AE112" s="55">
        <v>1</v>
      </c>
      <c r="AF112" s="55">
        <v>1</v>
      </c>
      <c r="AG112" s="55">
        <v>0</v>
      </c>
      <c r="AH112" s="55">
        <v>0</v>
      </c>
      <c r="AI112" s="215">
        <v>0</v>
      </c>
      <c r="AJ112" s="215">
        <v>0</v>
      </c>
      <c r="AK112" s="215">
        <v>0</v>
      </c>
      <c r="AL112" s="215">
        <v>0</v>
      </c>
      <c r="AM112" s="215">
        <v>1</v>
      </c>
      <c r="AN112" s="215">
        <v>0</v>
      </c>
      <c r="AO112" s="215">
        <v>0</v>
      </c>
      <c r="AP112" s="215">
        <v>0</v>
      </c>
      <c r="AQ112" s="55">
        <v>0</v>
      </c>
      <c r="AR112" s="216"/>
      <c r="AS112" s="55">
        <v>49</v>
      </c>
      <c r="AT112" s="55">
        <v>155</v>
      </c>
      <c r="AU112" s="55">
        <v>2</v>
      </c>
      <c r="AW112" s="55">
        <f t="shared" si="30"/>
        <v>1</v>
      </c>
      <c r="AX112" s="55">
        <v>0</v>
      </c>
      <c r="AY112" s="55">
        <v>3</v>
      </c>
      <c r="AZ112" s="502">
        <v>0.5</v>
      </c>
    </row>
    <row r="113" spans="1:52">
      <c r="A113" s="215">
        <v>420</v>
      </c>
      <c r="B113" s="215">
        <v>420049163</v>
      </c>
      <c r="C113" s="216" t="s">
        <v>1059</v>
      </c>
      <c r="D113" s="225">
        <f t="shared" si="16"/>
        <v>0</v>
      </c>
      <c r="E113" s="225">
        <f t="shared" si="17"/>
        <v>0</v>
      </c>
      <c r="F113" s="225">
        <f t="shared" si="18"/>
        <v>0</v>
      </c>
      <c r="G113" s="225">
        <f t="shared" si="19"/>
        <v>2</v>
      </c>
      <c r="H113" s="225">
        <f t="shared" si="20"/>
        <v>0</v>
      </c>
      <c r="I113" s="225">
        <f t="shared" si="21"/>
        <v>0</v>
      </c>
      <c r="J113" s="225">
        <f t="shared" si="22"/>
        <v>0</v>
      </c>
      <c r="K113" s="356">
        <f t="shared" si="23"/>
        <v>7.6600000000000001E-2</v>
      </c>
      <c r="L113" s="225"/>
      <c r="M113" s="225">
        <f t="shared" si="24"/>
        <v>0</v>
      </c>
      <c r="N113" s="225">
        <f t="shared" si="25"/>
        <v>0</v>
      </c>
      <c r="O113" s="225">
        <f t="shared" si="26"/>
        <v>0</v>
      </c>
      <c r="P113" s="225">
        <f t="shared" si="27"/>
        <v>1</v>
      </c>
      <c r="Q113" s="225">
        <f t="shared" si="28"/>
        <v>12</v>
      </c>
      <c r="R113" s="225">
        <f t="shared" si="29"/>
        <v>2</v>
      </c>
      <c r="S113" s="228"/>
      <c r="T113" s="228"/>
      <c r="U113" s="228"/>
      <c r="V113" s="228"/>
      <c r="W113" s="529"/>
      <c r="X113" s="228"/>
      <c r="Y113" s="55">
        <v>420</v>
      </c>
      <c r="Z113" s="55">
        <v>420049163</v>
      </c>
      <c r="AA113" s="244" t="s">
        <v>1059</v>
      </c>
      <c r="AB113" s="55">
        <v>0</v>
      </c>
      <c r="AC113" s="55">
        <v>0</v>
      </c>
      <c r="AD113" s="55">
        <v>0</v>
      </c>
      <c r="AE113" s="55">
        <v>2</v>
      </c>
      <c r="AF113" s="55">
        <v>0</v>
      </c>
      <c r="AG113" s="55">
        <v>0</v>
      </c>
      <c r="AH113" s="55">
        <v>0</v>
      </c>
      <c r="AI113" s="215">
        <v>0</v>
      </c>
      <c r="AJ113" s="215">
        <v>0</v>
      </c>
      <c r="AK113" s="215">
        <v>0</v>
      </c>
      <c r="AL113" s="215">
        <v>0</v>
      </c>
      <c r="AM113" s="215">
        <v>1</v>
      </c>
      <c r="AN113" s="215">
        <v>0</v>
      </c>
      <c r="AO113" s="215">
        <v>0</v>
      </c>
      <c r="AP113" s="215">
        <v>0</v>
      </c>
      <c r="AQ113" s="55">
        <v>0</v>
      </c>
      <c r="AR113" s="216"/>
      <c r="AS113" s="55">
        <v>49</v>
      </c>
      <c r="AT113" s="55">
        <v>163</v>
      </c>
      <c r="AU113" s="55">
        <v>12</v>
      </c>
      <c r="AW113" s="55">
        <f t="shared" si="30"/>
        <v>1</v>
      </c>
      <c r="AX113" s="55">
        <v>0</v>
      </c>
      <c r="AY113" s="55">
        <v>1</v>
      </c>
      <c r="AZ113" s="502">
        <v>0.5</v>
      </c>
    </row>
    <row r="114" spans="1:52">
      <c r="A114" s="215">
        <v>420</v>
      </c>
      <c r="B114" s="215">
        <v>420049165</v>
      </c>
      <c r="C114" s="216" t="s">
        <v>1059</v>
      </c>
      <c r="D114" s="225">
        <f t="shared" si="16"/>
        <v>0</v>
      </c>
      <c r="E114" s="225">
        <f t="shared" si="17"/>
        <v>0</v>
      </c>
      <c r="F114" s="225">
        <f t="shared" si="18"/>
        <v>1</v>
      </c>
      <c r="G114" s="225">
        <f t="shared" si="19"/>
        <v>11</v>
      </c>
      <c r="H114" s="225">
        <f t="shared" si="20"/>
        <v>2</v>
      </c>
      <c r="I114" s="225">
        <f t="shared" si="21"/>
        <v>0</v>
      </c>
      <c r="J114" s="225">
        <f t="shared" si="22"/>
        <v>0</v>
      </c>
      <c r="K114" s="356">
        <f t="shared" si="23"/>
        <v>0.53620000000000001</v>
      </c>
      <c r="L114" s="225"/>
      <c r="M114" s="225">
        <f t="shared" si="24"/>
        <v>0</v>
      </c>
      <c r="N114" s="225">
        <f t="shared" si="25"/>
        <v>0</v>
      </c>
      <c r="O114" s="225">
        <f t="shared" si="26"/>
        <v>0</v>
      </c>
      <c r="P114" s="225">
        <f t="shared" si="27"/>
        <v>14</v>
      </c>
      <c r="Q114" s="225">
        <f t="shared" si="28"/>
        <v>10</v>
      </c>
      <c r="R114" s="225">
        <f t="shared" si="29"/>
        <v>14</v>
      </c>
      <c r="S114" s="228"/>
      <c r="T114" s="228"/>
      <c r="U114" s="228"/>
      <c r="V114" s="228"/>
      <c r="W114" s="529"/>
      <c r="X114" s="228"/>
      <c r="Y114" s="55">
        <v>420</v>
      </c>
      <c r="Z114" s="55">
        <v>420049165</v>
      </c>
      <c r="AA114" s="244" t="s">
        <v>1059</v>
      </c>
      <c r="AB114" s="55">
        <v>0</v>
      </c>
      <c r="AC114" s="55">
        <v>0</v>
      </c>
      <c r="AD114" s="55">
        <v>1</v>
      </c>
      <c r="AE114" s="55">
        <v>11</v>
      </c>
      <c r="AF114" s="55">
        <v>2</v>
      </c>
      <c r="AG114" s="55">
        <v>0</v>
      </c>
      <c r="AH114" s="55">
        <v>0</v>
      </c>
      <c r="AI114" s="215">
        <v>0</v>
      </c>
      <c r="AJ114" s="215">
        <v>0</v>
      </c>
      <c r="AK114" s="215">
        <v>0</v>
      </c>
      <c r="AL114" s="215">
        <v>0</v>
      </c>
      <c r="AM114" s="215">
        <v>11</v>
      </c>
      <c r="AN114" s="215">
        <v>0</v>
      </c>
      <c r="AO114" s="215">
        <v>0</v>
      </c>
      <c r="AP114" s="215">
        <v>1</v>
      </c>
      <c r="AQ114" s="55">
        <v>0</v>
      </c>
      <c r="AR114" s="216"/>
      <c r="AS114" s="55">
        <v>49</v>
      </c>
      <c r="AT114" s="55">
        <v>165</v>
      </c>
      <c r="AU114" s="55">
        <v>10</v>
      </c>
      <c r="AW114" s="55">
        <f t="shared" si="30"/>
        <v>12</v>
      </c>
      <c r="AX114" s="55">
        <v>2</v>
      </c>
      <c r="AY114" s="55">
        <v>1</v>
      </c>
      <c r="AZ114" s="502">
        <v>1</v>
      </c>
    </row>
    <row r="115" spans="1:52">
      <c r="A115" s="215">
        <v>420</v>
      </c>
      <c r="B115" s="215">
        <v>420049176</v>
      </c>
      <c r="C115" s="216" t="s">
        <v>1059</v>
      </c>
      <c r="D115" s="225">
        <f t="shared" si="16"/>
        <v>0</v>
      </c>
      <c r="E115" s="225">
        <f t="shared" si="17"/>
        <v>0</v>
      </c>
      <c r="F115" s="225">
        <f t="shared" si="18"/>
        <v>1</v>
      </c>
      <c r="G115" s="225">
        <f t="shared" si="19"/>
        <v>9</v>
      </c>
      <c r="H115" s="225">
        <f t="shared" si="20"/>
        <v>1</v>
      </c>
      <c r="I115" s="225">
        <f t="shared" si="21"/>
        <v>0</v>
      </c>
      <c r="J115" s="225">
        <f t="shared" si="22"/>
        <v>0</v>
      </c>
      <c r="K115" s="356">
        <f t="shared" si="23"/>
        <v>0.42130000000000001</v>
      </c>
      <c r="L115" s="225"/>
      <c r="M115" s="225">
        <f t="shared" si="24"/>
        <v>0</v>
      </c>
      <c r="N115" s="225">
        <f t="shared" si="25"/>
        <v>0</v>
      </c>
      <c r="O115" s="225">
        <f t="shared" si="26"/>
        <v>0</v>
      </c>
      <c r="P115" s="225">
        <f t="shared" si="27"/>
        <v>5</v>
      </c>
      <c r="Q115" s="225">
        <f t="shared" si="28"/>
        <v>7</v>
      </c>
      <c r="R115" s="225">
        <f t="shared" si="29"/>
        <v>11</v>
      </c>
      <c r="S115" s="228"/>
      <c r="T115" s="228"/>
      <c r="U115" s="228"/>
      <c r="V115" s="228"/>
      <c r="W115" s="529"/>
      <c r="X115" s="228"/>
      <c r="Y115" s="55">
        <v>420</v>
      </c>
      <c r="Z115" s="55">
        <v>420049176</v>
      </c>
      <c r="AA115" s="244" t="s">
        <v>1059</v>
      </c>
      <c r="AB115" s="55">
        <v>0</v>
      </c>
      <c r="AC115" s="55">
        <v>0</v>
      </c>
      <c r="AD115" s="55">
        <v>1</v>
      </c>
      <c r="AE115" s="55">
        <v>9</v>
      </c>
      <c r="AF115" s="55">
        <v>1</v>
      </c>
      <c r="AG115" s="55">
        <v>0</v>
      </c>
      <c r="AH115" s="55">
        <v>0</v>
      </c>
      <c r="AI115" s="215">
        <v>0</v>
      </c>
      <c r="AJ115" s="215">
        <v>0</v>
      </c>
      <c r="AK115" s="215">
        <v>0</v>
      </c>
      <c r="AL115" s="215">
        <v>0</v>
      </c>
      <c r="AM115" s="215">
        <v>1</v>
      </c>
      <c r="AN115" s="215">
        <v>0</v>
      </c>
      <c r="AO115" s="215">
        <v>0</v>
      </c>
      <c r="AP115" s="215">
        <v>0</v>
      </c>
      <c r="AQ115" s="55">
        <v>0</v>
      </c>
      <c r="AR115" s="216"/>
      <c r="AS115" s="55">
        <v>49</v>
      </c>
      <c r="AT115" s="55">
        <v>176</v>
      </c>
      <c r="AU115" s="55">
        <v>7</v>
      </c>
      <c r="AW115" s="55">
        <f t="shared" si="30"/>
        <v>1</v>
      </c>
      <c r="AX115" s="55">
        <v>4</v>
      </c>
      <c r="AY115" s="55">
        <v>1</v>
      </c>
      <c r="AZ115" s="502">
        <v>0.42859999999999998</v>
      </c>
    </row>
    <row r="116" spans="1:52">
      <c r="A116" s="215">
        <v>420</v>
      </c>
      <c r="B116" s="215">
        <v>420049181</v>
      </c>
      <c r="C116" s="216" t="s">
        <v>1059</v>
      </c>
      <c r="D116" s="225">
        <f t="shared" si="16"/>
        <v>0</v>
      </c>
      <c r="E116" s="225">
        <f t="shared" si="17"/>
        <v>0</v>
      </c>
      <c r="F116" s="225">
        <f t="shared" si="18"/>
        <v>0</v>
      </c>
      <c r="G116" s="225">
        <f t="shared" si="19"/>
        <v>1</v>
      </c>
      <c r="H116" s="225">
        <f t="shared" si="20"/>
        <v>0</v>
      </c>
      <c r="I116" s="225">
        <f t="shared" si="21"/>
        <v>0</v>
      </c>
      <c r="J116" s="225">
        <f t="shared" si="22"/>
        <v>0</v>
      </c>
      <c r="K116" s="356">
        <f t="shared" si="23"/>
        <v>3.8300000000000001E-2</v>
      </c>
      <c r="L116" s="225"/>
      <c r="M116" s="225">
        <f t="shared" si="24"/>
        <v>1</v>
      </c>
      <c r="N116" s="225">
        <f t="shared" si="25"/>
        <v>0</v>
      </c>
      <c r="O116" s="225">
        <f t="shared" si="26"/>
        <v>0</v>
      </c>
      <c r="P116" s="225">
        <f t="shared" si="27"/>
        <v>1</v>
      </c>
      <c r="Q116" s="225">
        <f t="shared" si="28"/>
        <v>9</v>
      </c>
      <c r="R116" s="225">
        <f t="shared" si="29"/>
        <v>1</v>
      </c>
      <c r="S116" s="228"/>
      <c r="T116" s="228"/>
      <c r="U116" s="228"/>
      <c r="V116" s="228"/>
      <c r="W116" s="529"/>
      <c r="X116" s="228"/>
      <c r="Y116" s="55">
        <v>420</v>
      </c>
      <c r="Z116" s="55">
        <v>420049181</v>
      </c>
      <c r="AA116" s="244" t="s">
        <v>1059</v>
      </c>
      <c r="AB116" s="55">
        <v>0</v>
      </c>
      <c r="AC116" s="55">
        <v>0</v>
      </c>
      <c r="AD116" s="55">
        <v>0</v>
      </c>
      <c r="AE116" s="55">
        <v>1</v>
      </c>
      <c r="AF116" s="55">
        <v>0</v>
      </c>
      <c r="AG116" s="55">
        <v>0</v>
      </c>
      <c r="AH116" s="55">
        <v>0</v>
      </c>
      <c r="AI116" s="215">
        <v>0</v>
      </c>
      <c r="AJ116" s="215">
        <v>1</v>
      </c>
      <c r="AK116" s="215">
        <v>0</v>
      </c>
      <c r="AL116" s="215">
        <v>0</v>
      </c>
      <c r="AM116" s="215">
        <v>1</v>
      </c>
      <c r="AN116" s="215">
        <v>0</v>
      </c>
      <c r="AO116" s="215">
        <v>0</v>
      </c>
      <c r="AP116" s="215">
        <v>0</v>
      </c>
      <c r="AQ116" s="55">
        <v>0</v>
      </c>
      <c r="AR116" s="216"/>
      <c r="AS116" s="55">
        <v>49</v>
      </c>
      <c r="AT116" s="55">
        <v>181</v>
      </c>
      <c r="AU116" s="55">
        <v>9</v>
      </c>
      <c r="AW116" s="55">
        <f t="shared" si="30"/>
        <v>1</v>
      </c>
      <c r="AX116" s="55">
        <v>0</v>
      </c>
      <c r="AY116" s="55">
        <v>1</v>
      </c>
      <c r="AZ116" s="502">
        <v>1</v>
      </c>
    </row>
    <row r="117" spans="1:52">
      <c r="A117" s="215">
        <v>420</v>
      </c>
      <c r="B117" s="215">
        <v>420049199</v>
      </c>
      <c r="C117" s="216" t="s">
        <v>1059</v>
      </c>
      <c r="D117" s="225">
        <f t="shared" si="16"/>
        <v>0</v>
      </c>
      <c r="E117" s="225">
        <f t="shared" si="17"/>
        <v>0</v>
      </c>
      <c r="F117" s="225">
        <f t="shared" si="18"/>
        <v>0</v>
      </c>
      <c r="G117" s="225">
        <f t="shared" si="19"/>
        <v>2</v>
      </c>
      <c r="H117" s="225">
        <f t="shared" si="20"/>
        <v>0</v>
      </c>
      <c r="I117" s="225">
        <f t="shared" si="21"/>
        <v>0</v>
      </c>
      <c r="J117" s="225">
        <f t="shared" si="22"/>
        <v>0</v>
      </c>
      <c r="K117" s="356">
        <f t="shared" si="23"/>
        <v>7.6600000000000001E-2</v>
      </c>
      <c r="L117" s="225"/>
      <c r="M117" s="225">
        <f t="shared" si="24"/>
        <v>1</v>
      </c>
      <c r="N117" s="225">
        <f t="shared" si="25"/>
        <v>0</v>
      </c>
      <c r="O117" s="225">
        <f t="shared" si="26"/>
        <v>0</v>
      </c>
      <c r="P117" s="225">
        <f t="shared" si="27"/>
        <v>2</v>
      </c>
      <c r="Q117" s="225">
        <f t="shared" si="28"/>
        <v>2</v>
      </c>
      <c r="R117" s="225">
        <f t="shared" si="29"/>
        <v>2</v>
      </c>
      <c r="S117" s="228"/>
      <c r="T117" s="228"/>
      <c r="U117" s="228"/>
      <c r="V117" s="228"/>
      <c r="W117" s="529"/>
      <c r="X117" s="228"/>
      <c r="Y117" s="55">
        <v>420</v>
      </c>
      <c r="Z117" s="55">
        <v>420049199</v>
      </c>
      <c r="AA117" s="244" t="s">
        <v>1059</v>
      </c>
      <c r="AB117" s="55">
        <v>0</v>
      </c>
      <c r="AC117" s="55">
        <v>0</v>
      </c>
      <c r="AD117" s="55">
        <v>0</v>
      </c>
      <c r="AE117" s="55">
        <v>2</v>
      </c>
      <c r="AF117" s="55">
        <v>0</v>
      </c>
      <c r="AG117" s="55">
        <v>0</v>
      </c>
      <c r="AH117" s="55">
        <v>0</v>
      </c>
      <c r="AI117" s="215">
        <v>0</v>
      </c>
      <c r="AJ117" s="215">
        <v>1</v>
      </c>
      <c r="AK117" s="215">
        <v>0</v>
      </c>
      <c r="AL117" s="215">
        <v>0</v>
      </c>
      <c r="AM117" s="215">
        <v>2</v>
      </c>
      <c r="AN117" s="215">
        <v>0</v>
      </c>
      <c r="AO117" s="215">
        <v>0</v>
      </c>
      <c r="AP117" s="215">
        <v>0</v>
      </c>
      <c r="AQ117" s="55">
        <v>0</v>
      </c>
      <c r="AR117" s="216"/>
      <c r="AS117" s="55">
        <v>49</v>
      </c>
      <c r="AT117" s="55">
        <v>199</v>
      </c>
      <c r="AU117" s="55">
        <v>2</v>
      </c>
      <c r="AW117" s="55">
        <f t="shared" si="30"/>
        <v>2</v>
      </c>
      <c r="AX117" s="55">
        <v>0</v>
      </c>
      <c r="AY117" s="55">
        <v>3</v>
      </c>
      <c r="AZ117" s="502">
        <v>1</v>
      </c>
    </row>
    <row r="118" spans="1:52">
      <c r="A118" s="215">
        <v>420</v>
      </c>
      <c r="B118" s="215">
        <v>420049243</v>
      </c>
      <c r="C118" s="216" t="s">
        <v>1059</v>
      </c>
      <c r="D118" s="225">
        <f t="shared" si="16"/>
        <v>1</v>
      </c>
      <c r="E118" s="225">
        <f t="shared" si="17"/>
        <v>0</v>
      </c>
      <c r="F118" s="225">
        <f t="shared" si="18"/>
        <v>1</v>
      </c>
      <c r="G118" s="225">
        <f t="shared" si="19"/>
        <v>1</v>
      </c>
      <c r="H118" s="225">
        <f t="shared" si="20"/>
        <v>0</v>
      </c>
      <c r="I118" s="225">
        <f t="shared" si="21"/>
        <v>0</v>
      </c>
      <c r="J118" s="225">
        <f t="shared" si="22"/>
        <v>0</v>
      </c>
      <c r="K118" s="356">
        <f t="shared" si="23"/>
        <v>7.6600000000000001E-2</v>
      </c>
      <c r="L118" s="225"/>
      <c r="M118" s="225">
        <f t="shared" si="24"/>
        <v>0</v>
      </c>
      <c r="N118" s="225">
        <f t="shared" si="25"/>
        <v>0</v>
      </c>
      <c r="O118" s="225">
        <f t="shared" si="26"/>
        <v>0</v>
      </c>
      <c r="P118" s="225">
        <f t="shared" si="27"/>
        <v>2</v>
      </c>
      <c r="Q118" s="225">
        <f t="shared" si="28"/>
        <v>9</v>
      </c>
      <c r="R118" s="225">
        <f t="shared" si="29"/>
        <v>3</v>
      </c>
      <c r="S118" s="228"/>
      <c r="T118" s="228"/>
      <c r="U118" s="228"/>
      <c r="V118" s="228"/>
      <c r="W118" s="529"/>
      <c r="X118" s="228"/>
      <c r="Y118" s="55">
        <v>420</v>
      </c>
      <c r="Z118" s="55">
        <v>420049243</v>
      </c>
      <c r="AA118" s="244" t="s">
        <v>1059</v>
      </c>
      <c r="AB118" s="55">
        <v>1</v>
      </c>
      <c r="AC118" s="55">
        <v>0</v>
      </c>
      <c r="AD118" s="55">
        <v>1</v>
      </c>
      <c r="AE118" s="55">
        <v>1</v>
      </c>
      <c r="AF118" s="55">
        <v>0</v>
      </c>
      <c r="AG118" s="55">
        <v>0</v>
      </c>
      <c r="AH118" s="55">
        <v>0</v>
      </c>
      <c r="AI118" s="215">
        <v>0</v>
      </c>
      <c r="AJ118" s="215">
        <v>0</v>
      </c>
      <c r="AK118" s="215">
        <v>0</v>
      </c>
      <c r="AL118" s="215">
        <v>0</v>
      </c>
      <c r="AM118" s="215">
        <v>1</v>
      </c>
      <c r="AN118" s="215">
        <v>0</v>
      </c>
      <c r="AO118" s="215">
        <v>0</v>
      </c>
      <c r="AP118" s="215">
        <v>1</v>
      </c>
      <c r="AQ118" s="55">
        <v>0</v>
      </c>
      <c r="AR118" s="216"/>
      <c r="AS118" s="55">
        <v>49</v>
      </c>
      <c r="AT118" s="55">
        <v>243</v>
      </c>
      <c r="AU118" s="55">
        <v>9</v>
      </c>
      <c r="AW118" s="55">
        <f t="shared" si="30"/>
        <v>2</v>
      </c>
      <c r="AX118" s="55">
        <v>0</v>
      </c>
      <c r="AY118" s="55">
        <v>1</v>
      </c>
      <c r="AZ118" s="502">
        <v>0.66669999999999996</v>
      </c>
    </row>
    <row r="119" spans="1:52">
      <c r="A119" s="215">
        <v>420</v>
      </c>
      <c r="B119" s="215">
        <v>420049244</v>
      </c>
      <c r="C119" s="216" t="s">
        <v>1059</v>
      </c>
      <c r="D119" s="225">
        <f t="shared" si="16"/>
        <v>0</v>
      </c>
      <c r="E119" s="225">
        <f t="shared" si="17"/>
        <v>0</v>
      </c>
      <c r="F119" s="225">
        <f t="shared" si="18"/>
        <v>0</v>
      </c>
      <c r="G119" s="225">
        <f t="shared" si="19"/>
        <v>4</v>
      </c>
      <c r="H119" s="225">
        <f t="shared" si="20"/>
        <v>0</v>
      </c>
      <c r="I119" s="225">
        <f t="shared" si="21"/>
        <v>0</v>
      </c>
      <c r="J119" s="225">
        <f t="shared" si="22"/>
        <v>0</v>
      </c>
      <c r="K119" s="356">
        <f t="shared" si="23"/>
        <v>0.1532</v>
      </c>
      <c r="L119" s="225"/>
      <c r="M119" s="225">
        <f t="shared" si="24"/>
        <v>0</v>
      </c>
      <c r="N119" s="225">
        <f t="shared" si="25"/>
        <v>0</v>
      </c>
      <c r="O119" s="225">
        <f t="shared" si="26"/>
        <v>0</v>
      </c>
      <c r="P119" s="225">
        <f t="shared" si="27"/>
        <v>2</v>
      </c>
      <c r="Q119" s="225">
        <f t="shared" si="28"/>
        <v>10</v>
      </c>
      <c r="R119" s="225">
        <f t="shared" si="29"/>
        <v>4</v>
      </c>
      <c r="S119" s="228"/>
      <c r="T119" s="228"/>
      <c r="U119" s="228"/>
      <c r="V119" s="228"/>
      <c r="W119" s="529"/>
      <c r="X119" s="228"/>
      <c r="Y119" s="55">
        <v>420</v>
      </c>
      <c r="Z119" s="55">
        <v>420049244</v>
      </c>
      <c r="AA119" s="244" t="s">
        <v>1059</v>
      </c>
      <c r="AB119" s="55">
        <v>0</v>
      </c>
      <c r="AC119" s="55">
        <v>0</v>
      </c>
      <c r="AD119" s="55">
        <v>0</v>
      </c>
      <c r="AE119" s="55">
        <v>4</v>
      </c>
      <c r="AF119" s="55">
        <v>0</v>
      </c>
      <c r="AG119" s="55">
        <v>0</v>
      </c>
      <c r="AH119" s="55">
        <v>0</v>
      </c>
      <c r="AI119" s="215">
        <v>0</v>
      </c>
      <c r="AJ119" s="215">
        <v>0</v>
      </c>
      <c r="AK119" s="215">
        <v>0</v>
      </c>
      <c r="AL119" s="215">
        <v>0</v>
      </c>
      <c r="AM119" s="215">
        <v>2</v>
      </c>
      <c r="AN119" s="215">
        <v>0</v>
      </c>
      <c r="AO119" s="215">
        <v>0</v>
      </c>
      <c r="AP119" s="215">
        <v>0</v>
      </c>
      <c r="AQ119" s="55">
        <v>0</v>
      </c>
      <c r="AR119" s="216"/>
      <c r="AS119" s="55">
        <v>49</v>
      </c>
      <c r="AT119" s="55">
        <v>244</v>
      </c>
      <c r="AU119" s="55">
        <v>10</v>
      </c>
      <c r="AW119" s="55">
        <f t="shared" si="30"/>
        <v>2</v>
      </c>
      <c r="AX119" s="55">
        <v>0</v>
      </c>
      <c r="AY119" s="55">
        <v>1</v>
      </c>
      <c r="AZ119" s="502">
        <v>0.5</v>
      </c>
    </row>
    <row r="120" spans="1:52">
      <c r="A120" s="215">
        <v>420</v>
      </c>
      <c r="B120" s="215">
        <v>420049248</v>
      </c>
      <c r="C120" s="216" t="s">
        <v>1059</v>
      </c>
      <c r="D120" s="225">
        <f t="shared" si="16"/>
        <v>1</v>
      </c>
      <c r="E120" s="225">
        <f t="shared" si="17"/>
        <v>0</v>
      </c>
      <c r="F120" s="225">
        <f t="shared" si="18"/>
        <v>1</v>
      </c>
      <c r="G120" s="225">
        <f t="shared" si="19"/>
        <v>5</v>
      </c>
      <c r="H120" s="225">
        <f t="shared" si="20"/>
        <v>0</v>
      </c>
      <c r="I120" s="225">
        <f t="shared" si="21"/>
        <v>0</v>
      </c>
      <c r="J120" s="225">
        <f t="shared" si="22"/>
        <v>0</v>
      </c>
      <c r="K120" s="356">
        <f t="shared" si="23"/>
        <v>0.2298</v>
      </c>
      <c r="L120" s="225"/>
      <c r="M120" s="225">
        <f t="shared" si="24"/>
        <v>0</v>
      </c>
      <c r="N120" s="225">
        <f t="shared" si="25"/>
        <v>0</v>
      </c>
      <c r="O120" s="225">
        <f t="shared" si="26"/>
        <v>0</v>
      </c>
      <c r="P120" s="225">
        <f t="shared" si="27"/>
        <v>0</v>
      </c>
      <c r="Q120" s="225">
        <f t="shared" si="28"/>
        <v>12</v>
      </c>
      <c r="R120" s="225">
        <f t="shared" si="29"/>
        <v>7</v>
      </c>
      <c r="S120" s="228"/>
      <c r="T120" s="228"/>
      <c r="U120" s="228"/>
      <c r="V120" s="228"/>
      <c r="W120" s="529"/>
      <c r="X120" s="228"/>
      <c r="Y120" s="55">
        <v>420</v>
      </c>
      <c r="Z120" s="55">
        <v>420049248</v>
      </c>
      <c r="AA120" s="244" t="s">
        <v>1059</v>
      </c>
      <c r="AB120" s="55">
        <v>1</v>
      </c>
      <c r="AC120" s="55">
        <v>0</v>
      </c>
      <c r="AD120" s="55">
        <v>1</v>
      </c>
      <c r="AE120" s="55">
        <v>5</v>
      </c>
      <c r="AF120" s="55">
        <v>0</v>
      </c>
      <c r="AG120" s="55">
        <v>0</v>
      </c>
      <c r="AH120" s="55">
        <v>0</v>
      </c>
      <c r="AI120" s="215">
        <v>0</v>
      </c>
      <c r="AJ120" s="215">
        <v>0</v>
      </c>
      <c r="AK120" s="215">
        <v>0</v>
      </c>
      <c r="AL120" s="215">
        <v>0</v>
      </c>
      <c r="AM120" s="215">
        <v>0</v>
      </c>
      <c r="AN120" s="215">
        <v>0</v>
      </c>
      <c r="AO120" s="215">
        <v>0</v>
      </c>
      <c r="AP120" s="215">
        <v>0</v>
      </c>
      <c r="AQ120" s="55">
        <v>0</v>
      </c>
      <c r="AR120" s="216"/>
      <c r="AS120" s="55">
        <v>49</v>
      </c>
      <c r="AT120" s="55">
        <v>248</v>
      </c>
      <c r="AU120" s="55">
        <v>12</v>
      </c>
      <c r="AW120" s="55">
        <f t="shared" si="30"/>
        <v>0</v>
      </c>
      <c r="AX120" s="55">
        <v>0</v>
      </c>
      <c r="AY120" s="55">
        <v>1</v>
      </c>
      <c r="AZ120" s="502">
        <v>0</v>
      </c>
    </row>
    <row r="121" spans="1:52">
      <c r="A121" s="215">
        <v>420</v>
      </c>
      <c r="B121" s="215">
        <v>420049262</v>
      </c>
      <c r="C121" s="216" t="s">
        <v>1059</v>
      </c>
      <c r="D121" s="225">
        <f t="shared" si="16"/>
        <v>0</v>
      </c>
      <c r="E121" s="225">
        <f t="shared" si="17"/>
        <v>0</v>
      </c>
      <c r="F121" s="225">
        <f t="shared" si="18"/>
        <v>0</v>
      </c>
      <c r="G121" s="225">
        <f t="shared" si="19"/>
        <v>1</v>
      </c>
      <c r="H121" s="225">
        <f t="shared" si="20"/>
        <v>0</v>
      </c>
      <c r="I121" s="225">
        <f t="shared" si="21"/>
        <v>0</v>
      </c>
      <c r="J121" s="225">
        <f t="shared" si="22"/>
        <v>0</v>
      </c>
      <c r="K121" s="356">
        <f t="shared" si="23"/>
        <v>3.8300000000000001E-2</v>
      </c>
      <c r="L121" s="225"/>
      <c r="M121" s="225">
        <f t="shared" si="24"/>
        <v>0</v>
      </c>
      <c r="N121" s="225">
        <f t="shared" si="25"/>
        <v>0</v>
      </c>
      <c r="O121" s="225">
        <f t="shared" si="26"/>
        <v>0</v>
      </c>
      <c r="P121" s="225">
        <f t="shared" si="27"/>
        <v>1</v>
      </c>
      <c r="Q121" s="225">
        <f t="shared" si="28"/>
        <v>7</v>
      </c>
      <c r="R121" s="225">
        <f t="shared" si="29"/>
        <v>1</v>
      </c>
      <c r="S121" s="228"/>
      <c r="T121" s="228"/>
      <c r="U121" s="228"/>
      <c r="V121" s="228"/>
      <c r="W121" s="529"/>
      <c r="X121" s="228"/>
      <c r="Y121" s="55">
        <v>420</v>
      </c>
      <c r="Z121" s="55">
        <v>420049262</v>
      </c>
      <c r="AA121" s="244" t="s">
        <v>1059</v>
      </c>
      <c r="AB121" s="55">
        <v>0</v>
      </c>
      <c r="AC121" s="55">
        <v>0</v>
      </c>
      <c r="AD121" s="55">
        <v>0</v>
      </c>
      <c r="AE121" s="55">
        <v>1</v>
      </c>
      <c r="AF121" s="55">
        <v>0</v>
      </c>
      <c r="AG121" s="55">
        <v>0</v>
      </c>
      <c r="AH121" s="55">
        <v>0</v>
      </c>
      <c r="AI121" s="215">
        <v>0</v>
      </c>
      <c r="AJ121" s="215">
        <v>0</v>
      </c>
      <c r="AK121" s="215">
        <v>0</v>
      </c>
      <c r="AL121" s="215">
        <v>0</v>
      </c>
      <c r="AM121" s="215">
        <v>1</v>
      </c>
      <c r="AN121" s="215">
        <v>0</v>
      </c>
      <c r="AO121" s="215">
        <v>0</v>
      </c>
      <c r="AP121" s="215">
        <v>0</v>
      </c>
      <c r="AQ121" s="55">
        <v>0</v>
      </c>
      <c r="AR121" s="216"/>
      <c r="AS121" s="55">
        <v>49</v>
      </c>
      <c r="AT121" s="55">
        <v>262</v>
      </c>
      <c r="AU121" s="55">
        <v>7</v>
      </c>
      <c r="AW121" s="55">
        <f t="shared" si="30"/>
        <v>1</v>
      </c>
      <c r="AX121" s="55">
        <v>0</v>
      </c>
      <c r="AY121" s="55">
        <v>1</v>
      </c>
      <c r="AZ121" s="502">
        <v>1</v>
      </c>
    </row>
    <row r="122" spans="1:52">
      <c r="A122" s="215">
        <v>420</v>
      </c>
      <c r="B122" s="215">
        <v>420049274</v>
      </c>
      <c r="C122" s="216" t="s">
        <v>1059</v>
      </c>
      <c r="D122" s="225">
        <f t="shared" si="16"/>
        <v>0</v>
      </c>
      <c r="E122" s="225">
        <f t="shared" si="17"/>
        <v>0</v>
      </c>
      <c r="F122" s="225">
        <f t="shared" si="18"/>
        <v>1</v>
      </c>
      <c r="G122" s="225">
        <f t="shared" si="19"/>
        <v>1</v>
      </c>
      <c r="H122" s="225">
        <f t="shared" si="20"/>
        <v>0</v>
      </c>
      <c r="I122" s="225">
        <f t="shared" si="21"/>
        <v>0</v>
      </c>
      <c r="J122" s="225">
        <f t="shared" si="22"/>
        <v>0</v>
      </c>
      <c r="K122" s="356">
        <f t="shared" si="23"/>
        <v>7.6600000000000001E-2</v>
      </c>
      <c r="L122" s="225"/>
      <c r="M122" s="225">
        <f t="shared" si="24"/>
        <v>0</v>
      </c>
      <c r="N122" s="225">
        <f t="shared" si="25"/>
        <v>0</v>
      </c>
      <c r="O122" s="225">
        <f t="shared" si="26"/>
        <v>0</v>
      </c>
      <c r="P122" s="225">
        <f t="shared" si="27"/>
        <v>2</v>
      </c>
      <c r="Q122" s="225">
        <f t="shared" si="28"/>
        <v>10</v>
      </c>
      <c r="R122" s="225">
        <f t="shared" si="29"/>
        <v>2</v>
      </c>
      <c r="S122" s="228"/>
      <c r="T122" s="228"/>
      <c r="U122" s="228"/>
      <c r="V122" s="228"/>
      <c r="W122" s="529"/>
      <c r="X122" s="228"/>
      <c r="Y122" s="55">
        <v>420</v>
      </c>
      <c r="Z122" s="55">
        <v>420049274</v>
      </c>
      <c r="AA122" s="244" t="s">
        <v>1059</v>
      </c>
      <c r="AB122" s="55">
        <v>0</v>
      </c>
      <c r="AC122" s="55">
        <v>0</v>
      </c>
      <c r="AD122" s="55">
        <v>1</v>
      </c>
      <c r="AE122" s="55">
        <v>1</v>
      </c>
      <c r="AF122" s="55">
        <v>0</v>
      </c>
      <c r="AG122" s="55">
        <v>0</v>
      </c>
      <c r="AH122" s="55">
        <v>0</v>
      </c>
      <c r="AI122" s="215">
        <v>0</v>
      </c>
      <c r="AJ122" s="215">
        <v>0</v>
      </c>
      <c r="AK122" s="215">
        <v>0</v>
      </c>
      <c r="AL122" s="215">
        <v>0</v>
      </c>
      <c r="AM122" s="215">
        <v>0</v>
      </c>
      <c r="AN122" s="215">
        <v>0</v>
      </c>
      <c r="AO122" s="215">
        <v>0</v>
      </c>
      <c r="AP122" s="215">
        <v>0</v>
      </c>
      <c r="AQ122" s="55">
        <v>0</v>
      </c>
      <c r="AR122" s="216"/>
      <c r="AS122" s="55">
        <v>49</v>
      </c>
      <c r="AT122" s="55">
        <v>274</v>
      </c>
      <c r="AU122" s="55">
        <v>10</v>
      </c>
      <c r="AW122" s="55">
        <f t="shared" si="30"/>
        <v>0</v>
      </c>
      <c r="AX122" s="55">
        <v>2</v>
      </c>
      <c r="AY122" s="55">
        <v>1</v>
      </c>
      <c r="AZ122" s="502">
        <v>0.75</v>
      </c>
    </row>
    <row r="123" spans="1:52">
      <c r="A123" s="215">
        <v>420</v>
      </c>
      <c r="B123" s="215">
        <v>420049284</v>
      </c>
      <c r="C123" s="216" t="s">
        <v>1059</v>
      </c>
      <c r="D123" s="225">
        <f t="shared" si="16"/>
        <v>1</v>
      </c>
      <c r="E123" s="225">
        <f t="shared" si="17"/>
        <v>0</v>
      </c>
      <c r="F123" s="225">
        <f t="shared" si="18"/>
        <v>0</v>
      </c>
      <c r="G123" s="225">
        <f t="shared" si="19"/>
        <v>0</v>
      </c>
      <c r="H123" s="225">
        <f t="shared" si="20"/>
        <v>0</v>
      </c>
      <c r="I123" s="225">
        <f t="shared" si="21"/>
        <v>0</v>
      </c>
      <c r="J123" s="225">
        <f t="shared" si="22"/>
        <v>0</v>
      </c>
      <c r="K123" s="356">
        <f t="shared" si="23"/>
        <v>0</v>
      </c>
      <c r="L123" s="225"/>
      <c r="M123" s="225">
        <f t="shared" si="24"/>
        <v>0</v>
      </c>
      <c r="N123" s="225">
        <f t="shared" si="25"/>
        <v>0</v>
      </c>
      <c r="O123" s="225">
        <f t="shared" si="26"/>
        <v>0</v>
      </c>
      <c r="P123" s="225">
        <f t="shared" si="27"/>
        <v>0</v>
      </c>
      <c r="Q123" s="225">
        <f t="shared" si="28"/>
        <v>5</v>
      </c>
      <c r="R123" s="225">
        <f t="shared" si="29"/>
        <v>1</v>
      </c>
      <c r="S123" s="228"/>
      <c r="T123" s="228"/>
      <c r="U123" s="228"/>
      <c r="V123" s="228"/>
      <c r="W123" s="529"/>
      <c r="X123" s="228"/>
      <c r="Y123" s="55">
        <v>420</v>
      </c>
      <c r="Z123" s="55">
        <v>420049284</v>
      </c>
      <c r="AA123" s="244" t="s">
        <v>1059</v>
      </c>
      <c r="AB123" s="55">
        <v>1</v>
      </c>
      <c r="AC123" s="55">
        <v>0</v>
      </c>
      <c r="AD123" s="55">
        <v>0</v>
      </c>
      <c r="AE123" s="55">
        <v>0</v>
      </c>
      <c r="AF123" s="55">
        <v>0</v>
      </c>
      <c r="AG123" s="55">
        <v>0</v>
      </c>
      <c r="AH123" s="55">
        <v>0</v>
      </c>
      <c r="AI123" s="215">
        <v>0</v>
      </c>
      <c r="AJ123" s="215">
        <v>0</v>
      </c>
      <c r="AK123" s="215">
        <v>0</v>
      </c>
      <c r="AL123" s="215">
        <v>0</v>
      </c>
      <c r="AM123" s="215">
        <v>0</v>
      </c>
      <c r="AN123" s="215">
        <v>0</v>
      </c>
      <c r="AO123" s="215">
        <v>0</v>
      </c>
      <c r="AP123" s="215">
        <v>0</v>
      </c>
      <c r="AQ123" s="55">
        <v>0</v>
      </c>
      <c r="AR123" s="216"/>
      <c r="AS123" s="55">
        <v>49</v>
      </c>
      <c r="AT123" s="55">
        <v>284</v>
      </c>
      <c r="AU123" s="55">
        <v>5</v>
      </c>
      <c r="AW123" s="55">
        <f t="shared" si="30"/>
        <v>0</v>
      </c>
      <c r="AX123" s="55">
        <v>0</v>
      </c>
      <c r="AY123" s="55">
        <v>3</v>
      </c>
      <c r="AZ123" s="502">
        <v>0</v>
      </c>
    </row>
    <row r="124" spans="1:52">
      <c r="A124" s="215">
        <v>420</v>
      </c>
      <c r="B124" s="215">
        <v>420049295</v>
      </c>
      <c r="C124" s="216" t="s">
        <v>1059</v>
      </c>
      <c r="D124" s="225">
        <f t="shared" si="16"/>
        <v>0</v>
      </c>
      <c r="E124" s="225">
        <f t="shared" si="17"/>
        <v>0</v>
      </c>
      <c r="F124" s="225">
        <f t="shared" si="18"/>
        <v>0</v>
      </c>
      <c r="G124" s="225">
        <f t="shared" si="19"/>
        <v>1</v>
      </c>
      <c r="H124" s="225">
        <f t="shared" si="20"/>
        <v>0</v>
      </c>
      <c r="I124" s="225">
        <f t="shared" si="21"/>
        <v>0</v>
      </c>
      <c r="J124" s="225">
        <f t="shared" si="22"/>
        <v>0</v>
      </c>
      <c r="K124" s="356">
        <f t="shared" si="23"/>
        <v>3.8300000000000001E-2</v>
      </c>
      <c r="L124" s="225"/>
      <c r="M124" s="225">
        <f t="shared" si="24"/>
        <v>0</v>
      </c>
      <c r="N124" s="225">
        <f t="shared" si="25"/>
        <v>0</v>
      </c>
      <c r="O124" s="225">
        <f t="shared" si="26"/>
        <v>0</v>
      </c>
      <c r="P124" s="225">
        <f t="shared" si="27"/>
        <v>1</v>
      </c>
      <c r="Q124" s="225">
        <f t="shared" si="28"/>
        <v>4</v>
      </c>
      <c r="R124" s="225">
        <f t="shared" si="29"/>
        <v>1</v>
      </c>
      <c r="S124" s="228"/>
      <c r="T124" s="228"/>
      <c r="U124" s="228"/>
      <c r="V124" s="228"/>
      <c r="W124" s="529"/>
      <c r="X124" s="228"/>
      <c r="Y124" s="55">
        <v>420</v>
      </c>
      <c r="Z124" s="55">
        <v>420049295</v>
      </c>
      <c r="AA124" s="244" t="s">
        <v>1059</v>
      </c>
      <c r="AB124" s="55">
        <v>0</v>
      </c>
      <c r="AC124" s="55">
        <v>0</v>
      </c>
      <c r="AD124" s="55">
        <v>0</v>
      </c>
      <c r="AE124" s="55">
        <v>1</v>
      </c>
      <c r="AF124" s="55">
        <v>0</v>
      </c>
      <c r="AG124" s="55">
        <v>0</v>
      </c>
      <c r="AH124" s="55">
        <v>0</v>
      </c>
      <c r="AI124" s="215">
        <v>0</v>
      </c>
      <c r="AJ124" s="215">
        <v>0</v>
      </c>
      <c r="AK124" s="215">
        <v>0</v>
      </c>
      <c r="AL124" s="215">
        <v>0</v>
      </c>
      <c r="AM124" s="215">
        <v>1</v>
      </c>
      <c r="AN124" s="215">
        <v>0</v>
      </c>
      <c r="AO124" s="215">
        <v>0</v>
      </c>
      <c r="AP124" s="215">
        <v>0</v>
      </c>
      <c r="AQ124" s="55">
        <v>0</v>
      </c>
      <c r="AR124" s="216"/>
      <c r="AS124" s="55">
        <v>49</v>
      </c>
      <c r="AT124" s="55">
        <v>295</v>
      </c>
      <c r="AU124" s="55">
        <v>4</v>
      </c>
      <c r="AW124" s="55">
        <f t="shared" si="30"/>
        <v>1</v>
      </c>
      <c r="AX124" s="55">
        <v>0</v>
      </c>
      <c r="AY124" s="55">
        <v>3</v>
      </c>
      <c r="AZ124" s="502">
        <v>1</v>
      </c>
    </row>
    <row r="125" spans="1:52">
      <c r="A125" s="215">
        <v>420</v>
      </c>
      <c r="B125" s="215">
        <v>420049314</v>
      </c>
      <c r="C125" s="216" t="s">
        <v>1059</v>
      </c>
      <c r="D125" s="225">
        <f t="shared" si="16"/>
        <v>1</v>
      </c>
      <c r="E125" s="225">
        <f t="shared" si="17"/>
        <v>0</v>
      </c>
      <c r="F125" s="225">
        <f t="shared" si="18"/>
        <v>0</v>
      </c>
      <c r="G125" s="225">
        <f t="shared" si="19"/>
        <v>1</v>
      </c>
      <c r="H125" s="225">
        <f t="shared" si="20"/>
        <v>0</v>
      </c>
      <c r="I125" s="225">
        <f t="shared" si="21"/>
        <v>0</v>
      </c>
      <c r="J125" s="225">
        <f t="shared" si="22"/>
        <v>0</v>
      </c>
      <c r="K125" s="356">
        <f t="shared" si="23"/>
        <v>3.8300000000000001E-2</v>
      </c>
      <c r="L125" s="225"/>
      <c r="M125" s="225">
        <f t="shared" si="24"/>
        <v>0</v>
      </c>
      <c r="N125" s="225">
        <f t="shared" si="25"/>
        <v>0</v>
      </c>
      <c r="O125" s="225">
        <f t="shared" si="26"/>
        <v>0</v>
      </c>
      <c r="P125" s="225">
        <f t="shared" si="27"/>
        <v>2</v>
      </c>
      <c r="Q125" s="225">
        <f t="shared" si="28"/>
        <v>6</v>
      </c>
      <c r="R125" s="225">
        <f t="shared" si="29"/>
        <v>2</v>
      </c>
      <c r="S125" s="228"/>
      <c r="T125" s="228"/>
      <c r="U125" s="228"/>
      <c r="V125" s="228"/>
      <c r="W125" s="529"/>
      <c r="X125" s="228"/>
      <c r="Y125" s="55">
        <v>420</v>
      </c>
      <c r="Z125" s="55">
        <v>420049314</v>
      </c>
      <c r="AA125" s="244" t="s">
        <v>1059</v>
      </c>
      <c r="AB125" s="55">
        <v>1</v>
      </c>
      <c r="AC125" s="55">
        <v>0</v>
      </c>
      <c r="AD125" s="55">
        <v>0</v>
      </c>
      <c r="AE125" s="55">
        <v>1</v>
      </c>
      <c r="AF125" s="55">
        <v>0</v>
      </c>
      <c r="AG125" s="55">
        <v>0</v>
      </c>
      <c r="AH125" s="55">
        <v>0</v>
      </c>
      <c r="AI125" s="215">
        <v>0</v>
      </c>
      <c r="AJ125" s="215">
        <v>0</v>
      </c>
      <c r="AK125" s="215">
        <v>0</v>
      </c>
      <c r="AL125" s="215">
        <v>0</v>
      </c>
      <c r="AM125" s="215">
        <v>1</v>
      </c>
      <c r="AN125" s="215">
        <v>1</v>
      </c>
      <c r="AO125" s="215">
        <v>0</v>
      </c>
      <c r="AP125" s="215">
        <v>0</v>
      </c>
      <c r="AQ125" s="55">
        <v>0</v>
      </c>
      <c r="AR125" s="216"/>
      <c r="AS125" s="55">
        <v>49</v>
      </c>
      <c r="AT125" s="55">
        <v>314</v>
      </c>
      <c r="AU125" s="55">
        <v>6</v>
      </c>
      <c r="AW125" s="55">
        <f t="shared" si="30"/>
        <v>2</v>
      </c>
      <c r="AX125" s="55">
        <v>0</v>
      </c>
      <c r="AY125" s="55">
        <v>3</v>
      </c>
      <c r="AZ125" s="502">
        <v>1</v>
      </c>
    </row>
    <row r="126" spans="1:52">
      <c r="A126" s="215">
        <v>420</v>
      </c>
      <c r="B126" s="215">
        <v>420049321</v>
      </c>
      <c r="C126" s="216" t="s">
        <v>1059</v>
      </c>
      <c r="D126" s="225">
        <f t="shared" si="16"/>
        <v>1</v>
      </c>
      <c r="E126" s="225">
        <f t="shared" si="17"/>
        <v>0</v>
      </c>
      <c r="F126" s="225">
        <f t="shared" si="18"/>
        <v>0</v>
      </c>
      <c r="G126" s="225">
        <f t="shared" si="19"/>
        <v>1</v>
      </c>
      <c r="H126" s="225">
        <f t="shared" si="20"/>
        <v>0</v>
      </c>
      <c r="I126" s="225">
        <f t="shared" si="21"/>
        <v>0</v>
      </c>
      <c r="J126" s="225">
        <f t="shared" si="22"/>
        <v>0</v>
      </c>
      <c r="K126" s="356">
        <f t="shared" si="23"/>
        <v>3.8300000000000001E-2</v>
      </c>
      <c r="L126" s="225"/>
      <c r="M126" s="225">
        <f t="shared" si="24"/>
        <v>0</v>
      </c>
      <c r="N126" s="225">
        <f t="shared" si="25"/>
        <v>0</v>
      </c>
      <c r="O126" s="225">
        <f t="shared" si="26"/>
        <v>0</v>
      </c>
      <c r="P126" s="225">
        <f t="shared" si="27"/>
        <v>0</v>
      </c>
      <c r="Q126" s="225">
        <f t="shared" si="28"/>
        <v>3</v>
      </c>
      <c r="R126" s="225">
        <f t="shared" si="29"/>
        <v>2</v>
      </c>
      <c r="S126" s="228"/>
      <c r="T126" s="228"/>
      <c r="U126" s="228"/>
      <c r="V126" s="228"/>
      <c r="W126" s="529"/>
      <c r="X126" s="228"/>
      <c r="Y126" s="55">
        <v>420</v>
      </c>
      <c r="Z126" s="55">
        <v>420049321</v>
      </c>
      <c r="AA126" s="244" t="s">
        <v>1059</v>
      </c>
      <c r="AB126" s="55">
        <v>1</v>
      </c>
      <c r="AC126" s="55">
        <v>0</v>
      </c>
      <c r="AD126" s="55">
        <v>0</v>
      </c>
      <c r="AE126" s="55">
        <v>1</v>
      </c>
      <c r="AF126" s="55">
        <v>0</v>
      </c>
      <c r="AG126" s="55">
        <v>0</v>
      </c>
      <c r="AH126" s="55">
        <v>0</v>
      </c>
      <c r="AI126" s="215">
        <v>0</v>
      </c>
      <c r="AJ126" s="215">
        <v>0</v>
      </c>
      <c r="AK126" s="215">
        <v>0</v>
      </c>
      <c r="AL126" s="215">
        <v>0</v>
      </c>
      <c r="AM126" s="215">
        <v>0</v>
      </c>
      <c r="AN126" s="215">
        <v>0</v>
      </c>
      <c r="AO126" s="215">
        <v>0</v>
      </c>
      <c r="AP126" s="215">
        <v>0</v>
      </c>
      <c r="AQ126" s="55">
        <v>0</v>
      </c>
      <c r="AR126" s="216"/>
      <c r="AS126" s="55">
        <v>49</v>
      </c>
      <c r="AT126" s="55">
        <v>321</v>
      </c>
      <c r="AU126" s="55">
        <v>3</v>
      </c>
      <c r="AW126" s="55">
        <f t="shared" si="30"/>
        <v>0</v>
      </c>
      <c r="AX126" s="55">
        <v>0</v>
      </c>
      <c r="AY126" s="55">
        <v>3</v>
      </c>
      <c r="AZ126" s="502">
        <v>0</v>
      </c>
    </row>
    <row r="127" spans="1:52">
      <c r="A127" s="215">
        <v>420</v>
      </c>
      <c r="B127" s="215">
        <v>420049347</v>
      </c>
      <c r="C127" s="216" t="s">
        <v>1059</v>
      </c>
      <c r="D127" s="225">
        <f t="shared" si="16"/>
        <v>0</v>
      </c>
      <c r="E127" s="225">
        <f t="shared" si="17"/>
        <v>0</v>
      </c>
      <c r="F127" s="225">
        <f t="shared" si="18"/>
        <v>0</v>
      </c>
      <c r="G127" s="225">
        <f t="shared" si="19"/>
        <v>1</v>
      </c>
      <c r="H127" s="225">
        <f t="shared" si="20"/>
        <v>0</v>
      </c>
      <c r="I127" s="225">
        <f t="shared" si="21"/>
        <v>0</v>
      </c>
      <c r="J127" s="225">
        <f t="shared" si="22"/>
        <v>0</v>
      </c>
      <c r="K127" s="356">
        <f t="shared" si="23"/>
        <v>3.8300000000000001E-2</v>
      </c>
      <c r="L127" s="225"/>
      <c r="M127" s="225">
        <f t="shared" si="24"/>
        <v>0</v>
      </c>
      <c r="N127" s="225">
        <f t="shared" si="25"/>
        <v>0</v>
      </c>
      <c r="O127" s="225">
        <f t="shared" si="26"/>
        <v>0</v>
      </c>
      <c r="P127" s="225">
        <f t="shared" si="27"/>
        <v>0</v>
      </c>
      <c r="Q127" s="225">
        <f t="shared" si="28"/>
        <v>6</v>
      </c>
      <c r="R127" s="225">
        <f t="shared" si="29"/>
        <v>1</v>
      </c>
      <c r="S127" s="228"/>
      <c r="T127" s="228"/>
      <c r="U127" s="228"/>
      <c r="V127" s="228"/>
      <c r="W127" s="529"/>
      <c r="X127" s="228"/>
      <c r="Y127" s="55">
        <v>420</v>
      </c>
      <c r="Z127" s="55">
        <v>420049347</v>
      </c>
      <c r="AA127" s="244" t="s">
        <v>1059</v>
      </c>
      <c r="AB127" s="55">
        <v>0</v>
      </c>
      <c r="AC127" s="55">
        <v>0</v>
      </c>
      <c r="AD127" s="55">
        <v>0</v>
      </c>
      <c r="AE127" s="55">
        <v>1</v>
      </c>
      <c r="AF127" s="55">
        <v>0</v>
      </c>
      <c r="AG127" s="55">
        <v>0</v>
      </c>
      <c r="AH127" s="55">
        <v>0</v>
      </c>
      <c r="AI127" s="215">
        <v>0</v>
      </c>
      <c r="AJ127" s="215">
        <v>0</v>
      </c>
      <c r="AK127" s="215">
        <v>0</v>
      </c>
      <c r="AL127" s="215">
        <v>0</v>
      </c>
      <c r="AM127" s="215">
        <v>0</v>
      </c>
      <c r="AN127" s="215">
        <v>0</v>
      </c>
      <c r="AO127" s="215">
        <v>0</v>
      </c>
      <c r="AP127" s="215">
        <v>0</v>
      </c>
      <c r="AQ127" s="55">
        <v>0</v>
      </c>
      <c r="AR127" s="216"/>
      <c r="AS127" s="55">
        <v>49</v>
      </c>
      <c r="AT127" s="55">
        <v>347</v>
      </c>
      <c r="AU127" s="55">
        <v>6</v>
      </c>
      <c r="AW127" s="55">
        <f t="shared" si="30"/>
        <v>0</v>
      </c>
      <c r="AX127" s="55">
        <v>0</v>
      </c>
      <c r="AY127" s="55">
        <v>3</v>
      </c>
      <c r="AZ127" s="502">
        <v>0</v>
      </c>
    </row>
    <row r="128" spans="1:52">
      <c r="A128" s="215">
        <v>420</v>
      </c>
      <c r="B128" s="215">
        <v>420049348</v>
      </c>
      <c r="C128" s="216" t="s">
        <v>1059</v>
      </c>
      <c r="D128" s="225">
        <f t="shared" si="16"/>
        <v>0</v>
      </c>
      <c r="E128" s="225">
        <f t="shared" si="17"/>
        <v>0</v>
      </c>
      <c r="F128" s="225">
        <f t="shared" si="18"/>
        <v>0</v>
      </c>
      <c r="G128" s="225">
        <f t="shared" si="19"/>
        <v>1</v>
      </c>
      <c r="H128" s="225">
        <f t="shared" si="20"/>
        <v>0</v>
      </c>
      <c r="I128" s="225">
        <f t="shared" si="21"/>
        <v>0</v>
      </c>
      <c r="J128" s="225">
        <f t="shared" si="22"/>
        <v>0</v>
      </c>
      <c r="K128" s="356">
        <f t="shared" si="23"/>
        <v>3.8300000000000001E-2</v>
      </c>
      <c r="L128" s="225"/>
      <c r="M128" s="225">
        <f t="shared" si="24"/>
        <v>0</v>
      </c>
      <c r="N128" s="225">
        <f t="shared" si="25"/>
        <v>0</v>
      </c>
      <c r="O128" s="225">
        <f t="shared" si="26"/>
        <v>0</v>
      </c>
      <c r="P128" s="225">
        <f t="shared" si="27"/>
        <v>1</v>
      </c>
      <c r="Q128" s="225">
        <f t="shared" si="28"/>
        <v>11</v>
      </c>
      <c r="R128" s="225">
        <f t="shared" si="29"/>
        <v>1</v>
      </c>
      <c r="S128" s="228"/>
      <c r="T128" s="228"/>
      <c r="U128" s="228"/>
      <c r="V128" s="228"/>
      <c r="W128" s="529"/>
      <c r="X128" s="228"/>
      <c r="Y128" s="55">
        <v>420</v>
      </c>
      <c r="Z128" s="55">
        <v>420049348</v>
      </c>
      <c r="AA128" s="244" t="s">
        <v>1059</v>
      </c>
      <c r="AB128" s="55">
        <v>0</v>
      </c>
      <c r="AC128" s="55">
        <v>0</v>
      </c>
      <c r="AD128" s="55">
        <v>0</v>
      </c>
      <c r="AE128" s="55">
        <v>1</v>
      </c>
      <c r="AF128" s="55">
        <v>0</v>
      </c>
      <c r="AG128" s="55">
        <v>0</v>
      </c>
      <c r="AH128" s="55">
        <v>0</v>
      </c>
      <c r="AI128" s="215">
        <v>0</v>
      </c>
      <c r="AJ128" s="215">
        <v>0</v>
      </c>
      <c r="AK128" s="215">
        <v>0</v>
      </c>
      <c r="AL128" s="215">
        <v>0</v>
      </c>
      <c r="AM128" s="215">
        <v>1</v>
      </c>
      <c r="AN128" s="215">
        <v>0</v>
      </c>
      <c r="AO128" s="215">
        <v>0</v>
      </c>
      <c r="AP128" s="215">
        <v>0</v>
      </c>
      <c r="AQ128" s="55">
        <v>0</v>
      </c>
      <c r="AR128" s="216"/>
      <c r="AS128" s="55">
        <v>49</v>
      </c>
      <c r="AT128" s="55">
        <v>348</v>
      </c>
      <c r="AU128" s="55">
        <v>11</v>
      </c>
      <c r="AW128" s="55">
        <f t="shared" si="30"/>
        <v>1</v>
      </c>
      <c r="AX128" s="55">
        <v>0</v>
      </c>
      <c r="AY128" s="55">
        <v>2</v>
      </c>
      <c r="AZ128" s="502">
        <v>1</v>
      </c>
    </row>
    <row r="129" spans="1:52">
      <c r="A129" s="215">
        <v>420</v>
      </c>
      <c r="B129" s="215">
        <v>420049616</v>
      </c>
      <c r="C129" s="216" t="s">
        <v>1059</v>
      </c>
      <c r="D129" s="225">
        <f t="shared" si="16"/>
        <v>0</v>
      </c>
      <c r="E129" s="225">
        <f t="shared" si="17"/>
        <v>0</v>
      </c>
      <c r="F129" s="225">
        <f t="shared" si="18"/>
        <v>0</v>
      </c>
      <c r="G129" s="225">
        <f t="shared" si="19"/>
        <v>1</v>
      </c>
      <c r="H129" s="225">
        <f t="shared" si="20"/>
        <v>0</v>
      </c>
      <c r="I129" s="225">
        <f t="shared" si="21"/>
        <v>0</v>
      </c>
      <c r="J129" s="225">
        <f t="shared" si="22"/>
        <v>0</v>
      </c>
      <c r="K129" s="356">
        <f t="shared" si="23"/>
        <v>3.8300000000000001E-2</v>
      </c>
      <c r="L129" s="225"/>
      <c r="M129" s="225">
        <f t="shared" si="24"/>
        <v>0</v>
      </c>
      <c r="N129" s="225">
        <f t="shared" si="25"/>
        <v>0</v>
      </c>
      <c r="O129" s="225">
        <f t="shared" si="26"/>
        <v>0</v>
      </c>
      <c r="P129" s="225">
        <f t="shared" si="27"/>
        <v>0</v>
      </c>
      <c r="Q129" s="225">
        <f t="shared" si="28"/>
        <v>6</v>
      </c>
      <c r="R129" s="225">
        <f t="shared" si="29"/>
        <v>1</v>
      </c>
      <c r="S129" s="228"/>
      <c r="T129" s="228"/>
      <c r="U129" s="228"/>
      <c r="V129" s="228"/>
      <c r="W129" s="529"/>
      <c r="X129" s="228"/>
      <c r="Y129" s="55">
        <v>420</v>
      </c>
      <c r="Z129" s="55">
        <v>420049616</v>
      </c>
      <c r="AA129" s="244" t="s">
        <v>1059</v>
      </c>
      <c r="AB129" s="55">
        <v>0</v>
      </c>
      <c r="AC129" s="55">
        <v>0</v>
      </c>
      <c r="AD129" s="55">
        <v>0</v>
      </c>
      <c r="AE129" s="55">
        <v>1</v>
      </c>
      <c r="AF129" s="55">
        <v>0</v>
      </c>
      <c r="AG129" s="55">
        <v>0</v>
      </c>
      <c r="AH129" s="55">
        <v>0</v>
      </c>
      <c r="AI129" s="215">
        <v>0</v>
      </c>
      <c r="AJ129" s="215">
        <v>0</v>
      </c>
      <c r="AK129" s="215">
        <v>0</v>
      </c>
      <c r="AL129" s="215">
        <v>0</v>
      </c>
      <c r="AM129" s="215">
        <v>0</v>
      </c>
      <c r="AN129" s="215">
        <v>0</v>
      </c>
      <c r="AO129" s="215">
        <v>0</v>
      </c>
      <c r="AP129" s="215">
        <v>0</v>
      </c>
      <c r="AQ129" s="55">
        <v>0</v>
      </c>
      <c r="AR129" s="216"/>
      <c r="AS129" s="55">
        <v>49</v>
      </c>
      <c r="AT129" s="55">
        <v>616</v>
      </c>
      <c r="AU129" s="55">
        <v>6</v>
      </c>
      <c r="AW129" s="55">
        <f t="shared" si="30"/>
        <v>0</v>
      </c>
      <c r="AX129" s="55">
        <v>0</v>
      </c>
      <c r="AY129" s="55">
        <v>3</v>
      </c>
      <c r="AZ129" s="502">
        <v>0</v>
      </c>
    </row>
    <row r="130" spans="1:52">
      <c r="A130" s="215">
        <v>426</v>
      </c>
      <c r="B130" s="215">
        <v>426149128</v>
      </c>
      <c r="C130" s="216" t="s">
        <v>1082</v>
      </c>
      <c r="D130" s="225">
        <f t="shared" si="16"/>
        <v>1</v>
      </c>
      <c r="E130" s="225">
        <f t="shared" si="17"/>
        <v>0</v>
      </c>
      <c r="F130" s="225">
        <f t="shared" si="18"/>
        <v>2</v>
      </c>
      <c r="G130" s="225">
        <f t="shared" si="19"/>
        <v>6</v>
      </c>
      <c r="H130" s="225">
        <f t="shared" si="20"/>
        <v>4</v>
      </c>
      <c r="I130" s="225">
        <f t="shared" si="21"/>
        <v>0</v>
      </c>
      <c r="J130" s="225">
        <f t="shared" si="22"/>
        <v>0</v>
      </c>
      <c r="K130" s="356">
        <f t="shared" si="23"/>
        <v>0.45960000000000001</v>
      </c>
      <c r="L130" s="225"/>
      <c r="M130" s="225">
        <f t="shared" si="24"/>
        <v>0</v>
      </c>
      <c r="N130" s="225">
        <f t="shared" si="25"/>
        <v>0</v>
      </c>
      <c r="O130" s="225">
        <f t="shared" si="26"/>
        <v>0</v>
      </c>
      <c r="P130" s="225">
        <f t="shared" si="27"/>
        <v>13</v>
      </c>
      <c r="Q130" s="225">
        <f t="shared" si="28"/>
        <v>10</v>
      </c>
      <c r="R130" s="225">
        <f t="shared" si="29"/>
        <v>13</v>
      </c>
      <c r="S130" s="228"/>
      <c r="T130" s="228"/>
      <c r="U130" s="228"/>
      <c r="V130" s="228"/>
      <c r="W130" s="529"/>
      <c r="X130" s="228"/>
      <c r="Y130" s="55">
        <v>426</v>
      </c>
      <c r="Z130" s="55">
        <v>426149128</v>
      </c>
      <c r="AA130" s="244" t="s">
        <v>1082</v>
      </c>
      <c r="AB130" s="55">
        <v>1</v>
      </c>
      <c r="AC130" s="55">
        <v>0</v>
      </c>
      <c r="AD130" s="55">
        <v>2</v>
      </c>
      <c r="AE130" s="55">
        <v>6</v>
      </c>
      <c r="AF130" s="55">
        <v>4</v>
      </c>
      <c r="AG130" s="55">
        <v>0</v>
      </c>
      <c r="AH130" s="55">
        <v>0</v>
      </c>
      <c r="AI130" s="215">
        <v>0</v>
      </c>
      <c r="AJ130" s="215">
        <v>0</v>
      </c>
      <c r="AK130" s="215">
        <v>0</v>
      </c>
      <c r="AL130" s="215">
        <v>0</v>
      </c>
      <c r="AM130" s="215">
        <v>7</v>
      </c>
      <c r="AN130" s="215">
        <v>1</v>
      </c>
      <c r="AO130" s="215">
        <v>0</v>
      </c>
      <c r="AP130" s="215">
        <v>0</v>
      </c>
      <c r="AQ130" s="55">
        <v>0</v>
      </c>
      <c r="AR130" s="216"/>
      <c r="AS130" s="55">
        <v>149</v>
      </c>
      <c r="AT130" s="55">
        <v>128</v>
      </c>
      <c r="AU130" s="55">
        <v>10</v>
      </c>
      <c r="AW130" s="55">
        <f t="shared" si="30"/>
        <v>8</v>
      </c>
      <c r="AX130" s="55">
        <v>5</v>
      </c>
      <c r="AY130" s="55">
        <v>1</v>
      </c>
      <c r="AZ130" s="502">
        <v>1</v>
      </c>
    </row>
    <row r="131" spans="1:52">
      <c r="A131" s="215">
        <v>426</v>
      </c>
      <c r="B131" s="215">
        <v>426149149</v>
      </c>
      <c r="C131" s="216" t="s">
        <v>1082</v>
      </c>
      <c r="D131" s="225">
        <f t="shared" si="16"/>
        <v>31</v>
      </c>
      <c r="E131" s="225">
        <f t="shared" si="17"/>
        <v>0</v>
      </c>
      <c r="F131" s="225">
        <f t="shared" si="18"/>
        <v>37</v>
      </c>
      <c r="G131" s="225">
        <f t="shared" si="19"/>
        <v>193</v>
      </c>
      <c r="H131" s="225">
        <f t="shared" si="20"/>
        <v>107</v>
      </c>
      <c r="I131" s="225">
        <f t="shared" si="21"/>
        <v>0</v>
      </c>
      <c r="J131" s="225">
        <f t="shared" si="22"/>
        <v>0</v>
      </c>
      <c r="K131" s="356">
        <f t="shared" si="23"/>
        <v>12.9071</v>
      </c>
      <c r="L131" s="225"/>
      <c r="M131" s="225">
        <f t="shared" si="24"/>
        <v>67</v>
      </c>
      <c r="N131" s="225">
        <f t="shared" si="25"/>
        <v>9</v>
      </c>
      <c r="O131" s="225">
        <f t="shared" si="26"/>
        <v>0</v>
      </c>
      <c r="P131" s="225">
        <f t="shared" si="27"/>
        <v>298</v>
      </c>
      <c r="Q131" s="225">
        <f t="shared" si="28"/>
        <v>12</v>
      </c>
      <c r="R131" s="225">
        <f t="shared" si="29"/>
        <v>353</v>
      </c>
      <c r="S131" s="228"/>
      <c r="T131" s="228"/>
      <c r="U131" s="228"/>
      <c r="V131" s="228"/>
      <c r="W131" s="529"/>
      <c r="X131" s="228"/>
      <c r="Y131" s="55">
        <v>426</v>
      </c>
      <c r="Z131" s="55">
        <v>426149149</v>
      </c>
      <c r="AA131" s="244" t="s">
        <v>1082</v>
      </c>
      <c r="AB131" s="55">
        <v>31</v>
      </c>
      <c r="AC131" s="55">
        <v>0</v>
      </c>
      <c r="AD131" s="55">
        <v>37</v>
      </c>
      <c r="AE131" s="55">
        <v>193</v>
      </c>
      <c r="AF131" s="55">
        <v>107</v>
      </c>
      <c r="AG131" s="55">
        <v>0</v>
      </c>
      <c r="AH131" s="55">
        <v>0</v>
      </c>
      <c r="AI131" s="215">
        <v>0</v>
      </c>
      <c r="AJ131" s="215">
        <v>67</v>
      </c>
      <c r="AK131" s="215">
        <v>9</v>
      </c>
      <c r="AL131" s="215">
        <v>0</v>
      </c>
      <c r="AM131" s="215">
        <v>209</v>
      </c>
      <c r="AN131" s="215">
        <v>24</v>
      </c>
      <c r="AO131" s="215">
        <v>0</v>
      </c>
      <c r="AP131" s="215">
        <v>26</v>
      </c>
      <c r="AQ131" s="55">
        <v>0</v>
      </c>
      <c r="AR131" s="216"/>
      <c r="AS131" s="55">
        <v>149</v>
      </c>
      <c r="AT131" s="55">
        <v>149</v>
      </c>
      <c r="AU131" s="55">
        <v>12</v>
      </c>
      <c r="AW131" s="55">
        <f t="shared" si="30"/>
        <v>247</v>
      </c>
      <c r="AX131" s="55">
        <v>51</v>
      </c>
      <c r="AY131" s="55">
        <v>1</v>
      </c>
      <c r="AZ131" s="502">
        <v>0.8448</v>
      </c>
    </row>
    <row r="132" spans="1:52">
      <c r="A132" s="215">
        <v>426</v>
      </c>
      <c r="B132" s="215">
        <v>426149160</v>
      </c>
      <c r="C132" s="216" t="s">
        <v>1082</v>
      </c>
      <c r="D132" s="225">
        <f t="shared" si="16"/>
        <v>0</v>
      </c>
      <c r="E132" s="225">
        <f t="shared" si="17"/>
        <v>0</v>
      </c>
      <c r="F132" s="225">
        <f t="shared" si="18"/>
        <v>0</v>
      </c>
      <c r="G132" s="225">
        <f t="shared" si="19"/>
        <v>1</v>
      </c>
      <c r="H132" s="225">
        <f t="shared" si="20"/>
        <v>0</v>
      </c>
      <c r="I132" s="225">
        <f t="shared" si="21"/>
        <v>0</v>
      </c>
      <c r="J132" s="225">
        <f t="shared" si="22"/>
        <v>0</v>
      </c>
      <c r="K132" s="356">
        <f t="shared" si="23"/>
        <v>3.8300000000000001E-2</v>
      </c>
      <c r="L132" s="225"/>
      <c r="M132" s="225">
        <f t="shared" si="24"/>
        <v>0</v>
      </c>
      <c r="N132" s="225">
        <f t="shared" si="25"/>
        <v>0</v>
      </c>
      <c r="O132" s="225">
        <f t="shared" si="26"/>
        <v>0</v>
      </c>
      <c r="P132" s="225">
        <f t="shared" si="27"/>
        <v>1</v>
      </c>
      <c r="Q132" s="225">
        <f t="shared" si="28"/>
        <v>11</v>
      </c>
      <c r="R132" s="225">
        <f t="shared" si="29"/>
        <v>1</v>
      </c>
      <c r="S132" s="228"/>
      <c r="T132" s="228"/>
      <c r="U132" s="228"/>
      <c r="V132" s="228"/>
      <c r="W132" s="529"/>
      <c r="X132" s="228"/>
      <c r="Y132" s="55">
        <v>426</v>
      </c>
      <c r="Z132" s="55">
        <v>426149160</v>
      </c>
      <c r="AA132" s="244" t="s">
        <v>1082</v>
      </c>
      <c r="AB132" s="55">
        <v>0</v>
      </c>
      <c r="AC132" s="55">
        <v>0</v>
      </c>
      <c r="AD132" s="55">
        <v>0</v>
      </c>
      <c r="AE132" s="55">
        <v>1</v>
      </c>
      <c r="AF132" s="55">
        <v>0</v>
      </c>
      <c r="AG132" s="55">
        <v>0</v>
      </c>
      <c r="AH132" s="55">
        <v>0</v>
      </c>
      <c r="AI132" s="215">
        <v>0</v>
      </c>
      <c r="AJ132" s="215">
        <v>0</v>
      </c>
      <c r="AK132" s="215">
        <v>0</v>
      </c>
      <c r="AL132" s="215">
        <v>0</v>
      </c>
      <c r="AM132" s="215">
        <v>0</v>
      </c>
      <c r="AN132" s="215">
        <v>0</v>
      </c>
      <c r="AO132" s="215">
        <v>0</v>
      </c>
      <c r="AP132" s="215">
        <v>0</v>
      </c>
      <c r="AQ132" s="55">
        <v>0</v>
      </c>
      <c r="AR132" s="216"/>
      <c r="AS132" s="55">
        <v>149</v>
      </c>
      <c r="AT132" s="55">
        <v>160</v>
      </c>
      <c r="AU132" s="55">
        <v>11</v>
      </c>
      <c r="AW132" s="55">
        <f t="shared" si="30"/>
        <v>0</v>
      </c>
      <c r="AX132" s="55">
        <v>1</v>
      </c>
      <c r="AY132" s="55">
        <v>2</v>
      </c>
      <c r="AZ132" s="502">
        <v>0.69840000000000002</v>
      </c>
    </row>
    <row r="133" spans="1:52">
      <c r="A133" s="215">
        <v>426</v>
      </c>
      <c r="B133" s="215">
        <v>426149181</v>
      </c>
      <c r="C133" s="216" t="s">
        <v>1082</v>
      </c>
      <c r="D133" s="225">
        <f t="shared" si="16"/>
        <v>2</v>
      </c>
      <c r="E133" s="225">
        <f t="shared" si="17"/>
        <v>0</v>
      </c>
      <c r="F133" s="225">
        <f t="shared" si="18"/>
        <v>1</v>
      </c>
      <c r="G133" s="225">
        <f t="shared" si="19"/>
        <v>9</v>
      </c>
      <c r="H133" s="225">
        <f t="shared" si="20"/>
        <v>5</v>
      </c>
      <c r="I133" s="225">
        <f t="shared" si="21"/>
        <v>0</v>
      </c>
      <c r="J133" s="225">
        <f t="shared" si="22"/>
        <v>0</v>
      </c>
      <c r="K133" s="356">
        <f t="shared" si="23"/>
        <v>0.57450000000000001</v>
      </c>
      <c r="L133" s="225"/>
      <c r="M133" s="225">
        <f t="shared" si="24"/>
        <v>2</v>
      </c>
      <c r="N133" s="225">
        <f t="shared" si="25"/>
        <v>0</v>
      </c>
      <c r="O133" s="225">
        <f t="shared" si="26"/>
        <v>0</v>
      </c>
      <c r="P133" s="225">
        <f t="shared" si="27"/>
        <v>16</v>
      </c>
      <c r="Q133" s="225">
        <f t="shared" si="28"/>
        <v>9</v>
      </c>
      <c r="R133" s="225">
        <f t="shared" si="29"/>
        <v>16</v>
      </c>
      <c r="S133" s="228"/>
      <c r="T133" s="228"/>
      <c r="U133" s="228"/>
      <c r="V133" s="228"/>
      <c r="W133" s="529"/>
      <c r="X133" s="228"/>
      <c r="Y133" s="55">
        <v>426</v>
      </c>
      <c r="Z133" s="55">
        <v>426149181</v>
      </c>
      <c r="AA133" s="244" t="s">
        <v>1082</v>
      </c>
      <c r="AB133" s="55">
        <v>2</v>
      </c>
      <c r="AC133" s="55">
        <v>0</v>
      </c>
      <c r="AD133" s="55">
        <v>1</v>
      </c>
      <c r="AE133" s="55">
        <v>9</v>
      </c>
      <c r="AF133" s="55">
        <v>5</v>
      </c>
      <c r="AG133" s="55">
        <v>0</v>
      </c>
      <c r="AH133" s="55">
        <v>0</v>
      </c>
      <c r="AI133" s="215">
        <v>0</v>
      </c>
      <c r="AJ133" s="215">
        <v>2</v>
      </c>
      <c r="AK133" s="215">
        <v>0</v>
      </c>
      <c r="AL133" s="215">
        <v>0</v>
      </c>
      <c r="AM133" s="215">
        <v>7</v>
      </c>
      <c r="AN133" s="215">
        <v>1</v>
      </c>
      <c r="AO133" s="215">
        <v>0</v>
      </c>
      <c r="AP133" s="215">
        <v>0</v>
      </c>
      <c r="AQ133" s="55">
        <v>0</v>
      </c>
      <c r="AR133" s="216"/>
      <c r="AS133" s="55">
        <v>149</v>
      </c>
      <c r="AT133" s="55">
        <v>181</v>
      </c>
      <c r="AU133" s="55">
        <v>9</v>
      </c>
      <c r="AW133" s="55">
        <f t="shared" si="30"/>
        <v>8</v>
      </c>
      <c r="AX133" s="55">
        <v>8</v>
      </c>
      <c r="AY133" s="55">
        <v>1</v>
      </c>
      <c r="AZ133" s="502">
        <v>1</v>
      </c>
    </row>
    <row r="134" spans="1:52">
      <c r="A134" s="215">
        <v>426</v>
      </c>
      <c r="B134" s="215">
        <v>426149211</v>
      </c>
      <c r="C134" s="216" t="s">
        <v>1082</v>
      </c>
      <c r="D134" s="225">
        <f t="shared" si="16"/>
        <v>0</v>
      </c>
      <c r="E134" s="225">
        <f t="shared" si="17"/>
        <v>0</v>
      </c>
      <c r="F134" s="225">
        <f t="shared" si="18"/>
        <v>0</v>
      </c>
      <c r="G134" s="225">
        <f t="shared" si="19"/>
        <v>1</v>
      </c>
      <c r="H134" s="225">
        <f t="shared" si="20"/>
        <v>0</v>
      </c>
      <c r="I134" s="225">
        <f t="shared" si="21"/>
        <v>0</v>
      </c>
      <c r="J134" s="225">
        <f t="shared" si="22"/>
        <v>0</v>
      </c>
      <c r="K134" s="356">
        <f t="shared" si="23"/>
        <v>3.8300000000000001E-2</v>
      </c>
      <c r="L134" s="225"/>
      <c r="M134" s="225">
        <f t="shared" si="24"/>
        <v>0</v>
      </c>
      <c r="N134" s="225">
        <f t="shared" si="25"/>
        <v>0</v>
      </c>
      <c r="O134" s="225">
        <f t="shared" si="26"/>
        <v>0</v>
      </c>
      <c r="P134" s="225">
        <f t="shared" si="27"/>
        <v>1</v>
      </c>
      <c r="Q134" s="225">
        <f t="shared" si="28"/>
        <v>4</v>
      </c>
      <c r="R134" s="225">
        <f t="shared" si="29"/>
        <v>1</v>
      </c>
      <c r="S134" s="228"/>
      <c r="T134" s="228"/>
      <c r="U134" s="228"/>
      <c r="V134" s="228"/>
      <c r="W134" s="529"/>
      <c r="X134" s="228"/>
      <c r="Y134" s="55">
        <v>426</v>
      </c>
      <c r="Z134" s="55">
        <v>426149211</v>
      </c>
      <c r="AA134" s="244" t="s">
        <v>1082</v>
      </c>
      <c r="AB134" s="55">
        <v>0</v>
      </c>
      <c r="AC134" s="55">
        <v>0</v>
      </c>
      <c r="AD134" s="55">
        <v>0</v>
      </c>
      <c r="AE134" s="55">
        <v>1</v>
      </c>
      <c r="AF134" s="55">
        <v>0</v>
      </c>
      <c r="AG134" s="55">
        <v>0</v>
      </c>
      <c r="AH134" s="55">
        <v>0</v>
      </c>
      <c r="AI134" s="215">
        <v>0</v>
      </c>
      <c r="AJ134" s="215">
        <v>0</v>
      </c>
      <c r="AK134" s="215">
        <v>0</v>
      </c>
      <c r="AL134" s="215">
        <v>0</v>
      </c>
      <c r="AM134" s="215">
        <v>1</v>
      </c>
      <c r="AN134" s="215">
        <v>0</v>
      </c>
      <c r="AO134" s="215">
        <v>0</v>
      </c>
      <c r="AP134" s="215">
        <v>0</v>
      </c>
      <c r="AQ134" s="55">
        <v>0</v>
      </c>
      <c r="AR134" s="216"/>
      <c r="AS134" s="55">
        <v>149</v>
      </c>
      <c r="AT134" s="55">
        <v>211</v>
      </c>
      <c r="AU134" s="55">
        <v>4</v>
      </c>
      <c r="AW134" s="55">
        <f t="shared" si="30"/>
        <v>1</v>
      </c>
      <c r="AX134" s="55">
        <v>0</v>
      </c>
      <c r="AY134" s="55">
        <v>1</v>
      </c>
      <c r="AZ134" s="502">
        <v>1</v>
      </c>
    </row>
    <row r="135" spans="1:52">
      <c r="A135" s="215">
        <v>428</v>
      </c>
      <c r="B135" s="215">
        <v>428035016</v>
      </c>
      <c r="C135" s="216" t="s">
        <v>1099</v>
      </c>
      <c r="D135" s="225">
        <f t="shared" si="16"/>
        <v>0</v>
      </c>
      <c r="E135" s="225">
        <f t="shared" si="17"/>
        <v>0</v>
      </c>
      <c r="F135" s="225">
        <f t="shared" si="18"/>
        <v>0</v>
      </c>
      <c r="G135" s="225">
        <f t="shared" si="19"/>
        <v>3</v>
      </c>
      <c r="H135" s="225">
        <f t="shared" si="20"/>
        <v>1</v>
      </c>
      <c r="I135" s="225">
        <f t="shared" si="21"/>
        <v>2</v>
      </c>
      <c r="J135" s="225">
        <f t="shared" si="22"/>
        <v>0</v>
      </c>
      <c r="K135" s="356">
        <f t="shared" si="23"/>
        <v>0.2298</v>
      </c>
      <c r="L135" s="225"/>
      <c r="M135" s="225">
        <f t="shared" si="24"/>
        <v>0</v>
      </c>
      <c r="N135" s="225">
        <f t="shared" si="25"/>
        <v>0</v>
      </c>
      <c r="O135" s="225">
        <f t="shared" si="26"/>
        <v>0</v>
      </c>
      <c r="P135" s="225">
        <f t="shared" si="27"/>
        <v>6</v>
      </c>
      <c r="Q135" s="225">
        <f t="shared" si="28"/>
        <v>7</v>
      </c>
      <c r="R135" s="225">
        <f t="shared" si="29"/>
        <v>6</v>
      </c>
      <c r="S135" s="228"/>
      <c r="T135" s="228"/>
      <c r="U135" s="228"/>
      <c r="V135" s="228"/>
      <c r="W135" s="529"/>
      <c r="X135" s="228"/>
      <c r="Y135" s="55">
        <v>428</v>
      </c>
      <c r="Z135" s="55">
        <v>428035016</v>
      </c>
      <c r="AA135" s="244" t="s">
        <v>1099</v>
      </c>
      <c r="AB135" s="55">
        <v>0</v>
      </c>
      <c r="AC135" s="55">
        <v>0</v>
      </c>
      <c r="AD135" s="55">
        <v>0</v>
      </c>
      <c r="AE135" s="55">
        <v>3</v>
      </c>
      <c r="AF135" s="55">
        <v>1</v>
      </c>
      <c r="AG135" s="55">
        <v>2</v>
      </c>
      <c r="AH135" s="55">
        <v>0</v>
      </c>
      <c r="AI135" s="215">
        <v>0</v>
      </c>
      <c r="AJ135" s="215">
        <v>0</v>
      </c>
      <c r="AK135" s="215">
        <v>0</v>
      </c>
      <c r="AL135" s="215">
        <v>0</v>
      </c>
      <c r="AM135" s="215">
        <v>1</v>
      </c>
      <c r="AN135" s="215">
        <v>0</v>
      </c>
      <c r="AO135" s="215">
        <v>0</v>
      </c>
      <c r="AP135" s="215">
        <v>0</v>
      </c>
      <c r="AQ135" s="55">
        <v>0</v>
      </c>
      <c r="AR135" s="216"/>
      <c r="AS135" s="55">
        <v>35</v>
      </c>
      <c r="AT135" s="55">
        <v>16</v>
      </c>
      <c r="AU135" s="55">
        <v>7</v>
      </c>
      <c r="AW135" s="55">
        <f t="shared" si="30"/>
        <v>1</v>
      </c>
      <c r="AX135" s="55">
        <v>5</v>
      </c>
      <c r="AY135" s="55">
        <v>1</v>
      </c>
      <c r="AZ135" s="502">
        <v>1</v>
      </c>
    </row>
    <row r="136" spans="1:52">
      <c r="A136" s="215">
        <v>428</v>
      </c>
      <c r="B136" s="215">
        <v>428035018</v>
      </c>
      <c r="C136" s="216" t="s">
        <v>1099</v>
      </c>
      <c r="D136" s="225">
        <f t="shared" si="16"/>
        <v>0</v>
      </c>
      <c r="E136" s="225">
        <f t="shared" si="17"/>
        <v>0</v>
      </c>
      <c r="F136" s="225">
        <f t="shared" si="18"/>
        <v>0</v>
      </c>
      <c r="G136" s="225">
        <f t="shared" si="19"/>
        <v>1</v>
      </c>
      <c r="H136" s="225">
        <f t="shared" si="20"/>
        <v>0</v>
      </c>
      <c r="I136" s="225">
        <f t="shared" si="21"/>
        <v>0</v>
      </c>
      <c r="J136" s="225">
        <f t="shared" si="22"/>
        <v>0</v>
      </c>
      <c r="K136" s="356">
        <f t="shared" si="23"/>
        <v>3.8300000000000001E-2</v>
      </c>
      <c r="L136" s="225"/>
      <c r="M136" s="225">
        <f t="shared" si="24"/>
        <v>0</v>
      </c>
      <c r="N136" s="225">
        <f t="shared" si="25"/>
        <v>0</v>
      </c>
      <c r="O136" s="225">
        <f t="shared" si="26"/>
        <v>0</v>
      </c>
      <c r="P136" s="225">
        <f t="shared" si="27"/>
        <v>0</v>
      </c>
      <c r="Q136" s="225">
        <f t="shared" si="28"/>
        <v>7</v>
      </c>
      <c r="R136" s="225">
        <f t="shared" si="29"/>
        <v>1</v>
      </c>
      <c r="S136" s="228"/>
      <c r="T136" s="228"/>
      <c r="U136" s="228"/>
      <c r="V136" s="228"/>
      <c r="W136" s="529"/>
      <c r="X136" s="228"/>
      <c r="Y136" s="55">
        <v>428</v>
      </c>
      <c r="Z136" s="55">
        <v>428035018</v>
      </c>
      <c r="AA136" s="244" t="s">
        <v>1099</v>
      </c>
      <c r="AB136" s="55">
        <v>0</v>
      </c>
      <c r="AC136" s="55">
        <v>0</v>
      </c>
      <c r="AD136" s="55">
        <v>0</v>
      </c>
      <c r="AE136" s="55">
        <v>1</v>
      </c>
      <c r="AF136" s="55">
        <v>0</v>
      </c>
      <c r="AG136" s="55">
        <v>0</v>
      </c>
      <c r="AH136" s="55">
        <v>0</v>
      </c>
      <c r="AI136" s="215">
        <v>0</v>
      </c>
      <c r="AJ136" s="215">
        <v>0</v>
      </c>
      <c r="AK136" s="215">
        <v>0</v>
      </c>
      <c r="AL136" s="215">
        <v>0</v>
      </c>
      <c r="AM136" s="215">
        <v>0</v>
      </c>
      <c r="AN136" s="215">
        <v>0</v>
      </c>
      <c r="AO136" s="215">
        <v>0</v>
      </c>
      <c r="AP136" s="215">
        <v>0</v>
      </c>
      <c r="AQ136" s="55">
        <v>0</v>
      </c>
      <c r="AR136" s="216"/>
      <c r="AS136" s="55">
        <v>35</v>
      </c>
      <c r="AT136" s="55">
        <v>18</v>
      </c>
      <c r="AU136" s="55">
        <v>7</v>
      </c>
      <c r="AW136" s="55">
        <f t="shared" si="30"/>
        <v>0</v>
      </c>
      <c r="AX136" s="55">
        <v>0</v>
      </c>
      <c r="AY136" s="55">
        <v>3</v>
      </c>
      <c r="AZ136" s="502">
        <v>0</v>
      </c>
    </row>
    <row r="137" spans="1:52">
      <c r="A137" s="215">
        <v>428</v>
      </c>
      <c r="B137" s="215">
        <v>428035035</v>
      </c>
      <c r="C137" s="216" t="s">
        <v>1099</v>
      </c>
      <c r="D137" s="225">
        <f t="shared" si="16"/>
        <v>0</v>
      </c>
      <c r="E137" s="225">
        <f t="shared" si="17"/>
        <v>0</v>
      </c>
      <c r="F137" s="225">
        <f t="shared" si="18"/>
        <v>162</v>
      </c>
      <c r="G137" s="225">
        <f t="shared" si="19"/>
        <v>801</v>
      </c>
      <c r="H137" s="225">
        <f t="shared" si="20"/>
        <v>441</v>
      </c>
      <c r="I137" s="225">
        <f t="shared" si="21"/>
        <v>310</v>
      </c>
      <c r="J137" s="225">
        <f t="shared" si="22"/>
        <v>0</v>
      </c>
      <c r="K137" s="356">
        <f t="shared" si="23"/>
        <v>65.646199999999993</v>
      </c>
      <c r="L137" s="225"/>
      <c r="M137" s="225">
        <f t="shared" si="24"/>
        <v>86</v>
      </c>
      <c r="N137" s="225">
        <f t="shared" si="25"/>
        <v>14</v>
      </c>
      <c r="O137" s="225">
        <f t="shared" si="26"/>
        <v>7</v>
      </c>
      <c r="P137" s="225">
        <f t="shared" si="27"/>
        <v>1239</v>
      </c>
      <c r="Q137" s="225">
        <f t="shared" si="28"/>
        <v>11</v>
      </c>
      <c r="R137" s="225">
        <f t="shared" si="29"/>
        <v>1714</v>
      </c>
      <c r="S137" s="228"/>
      <c r="T137" s="228"/>
      <c r="U137" s="228"/>
      <c r="V137" s="228"/>
      <c r="W137" s="529"/>
      <c r="X137" s="228"/>
      <c r="Y137" s="55">
        <v>428</v>
      </c>
      <c r="Z137" s="55">
        <v>428035035</v>
      </c>
      <c r="AA137" s="244" t="s">
        <v>1099</v>
      </c>
      <c r="AB137" s="55">
        <v>0</v>
      </c>
      <c r="AC137" s="55">
        <v>0</v>
      </c>
      <c r="AD137" s="55">
        <v>162</v>
      </c>
      <c r="AE137" s="55">
        <v>801</v>
      </c>
      <c r="AF137" s="55">
        <v>441</v>
      </c>
      <c r="AG137" s="55">
        <v>310</v>
      </c>
      <c r="AH137" s="55">
        <v>0</v>
      </c>
      <c r="AI137" s="215">
        <v>0</v>
      </c>
      <c r="AJ137" s="215">
        <v>86</v>
      </c>
      <c r="AK137" s="215">
        <v>14</v>
      </c>
      <c r="AL137" s="215">
        <v>7</v>
      </c>
      <c r="AM137" s="215">
        <v>775</v>
      </c>
      <c r="AN137" s="215">
        <v>0</v>
      </c>
      <c r="AO137" s="215">
        <v>0</v>
      </c>
      <c r="AP137" s="215">
        <v>98</v>
      </c>
      <c r="AQ137" s="55">
        <v>183</v>
      </c>
      <c r="AR137" s="216"/>
      <c r="AS137" s="55">
        <v>35</v>
      </c>
      <c r="AT137" s="55">
        <v>35</v>
      </c>
      <c r="AU137" s="55">
        <v>11</v>
      </c>
      <c r="AW137" s="55">
        <f t="shared" si="30"/>
        <v>1056</v>
      </c>
      <c r="AX137" s="55">
        <v>183</v>
      </c>
      <c r="AY137" s="55">
        <v>1</v>
      </c>
      <c r="AZ137" s="502">
        <v>0.7228</v>
      </c>
    </row>
    <row r="138" spans="1:52">
      <c r="A138" s="215">
        <v>428</v>
      </c>
      <c r="B138" s="215">
        <v>428035040</v>
      </c>
      <c r="C138" s="216" t="s">
        <v>1099</v>
      </c>
      <c r="D138" s="225">
        <f t="shared" si="16"/>
        <v>0</v>
      </c>
      <c r="E138" s="225">
        <f t="shared" si="17"/>
        <v>0</v>
      </c>
      <c r="F138" s="225">
        <f t="shared" si="18"/>
        <v>0</v>
      </c>
      <c r="G138" s="225">
        <f t="shared" si="19"/>
        <v>1</v>
      </c>
      <c r="H138" s="225">
        <f t="shared" si="20"/>
        <v>0</v>
      </c>
      <c r="I138" s="225">
        <f t="shared" si="21"/>
        <v>0</v>
      </c>
      <c r="J138" s="225">
        <f t="shared" si="22"/>
        <v>0</v>
      </c>
      <c r="K138" s="356">
        <f t="shared" si="23"/>
        <v>3.8300000000000001E-2</v>
      </c>
      <c r="L138" s="225"/>
      <c r="M138" s="225">
        <f t="shared" si="24"/>
        <v>0</v>
      </c>
      <c r="N138" s="225">
        <f t="shared" si="25"/>
        <v>0</v>
      </c>
      <c r="O138" s="225">
        <f t="shared" si="26"/>
        <v>0</v>
      </c>
      <c r="P138" s="225">
        <f t="shared" si="27"/>
        <v>1</v>
      </c>
      <c r="Q138" s="225">
        <f t="shared" si="28"/>
        <v>5</v>
      </c>
      <c r="R138" s="225">
        <f t="shared" si="29"/>
        <v>1</v>
      </c>
      <c r="S138" s="228"/>
      <c r="T138" s="228"/>
      <c r="U138" s="228"/>
      <c r="V138" s="228"/>
      <c r="W138" s="529"/>
      <c r="X138" s="228"/>
      <c r="Y138" s="55">
        <v>428</v>
      </c>
      <c r="Z138" s="55">
        <v>428035040</v>
      </c>
      <c r="AA138" s="244" t="s">
        <v>1099</v>
      </c>
      <c r="AB138" s="55">
        <v>0</v>
      </c>
      <c r="AC138" s="55">
        <v>0</v>
      </c>
      <c r="AD138" s="55">
        <v>0</v>
      </c>
      <c r="AE138" s="55">
        <v>1</v>
      </c>
      <c r="AF138" s="55">
        <v>0</v>
      </c>
      <c r="AG138" s="55">
        <v>0</v>
      </c>
      <c r="AH138" s="55">
        <v>0</v>
      </c>
      <c r="AI138" s="215">
        <v>0</v>
      </c>
      <c r="AJ138" s="215">
        <v>0</v>
      </c>
      <c r="AK138" s="215">
        <v>0</v>
      </c>
      <c r="AL138" s="215">
        <v>0</v>
      </c>
      <c r="AM138" s="215">
        <v>1</v>
      </c>
      <c r="AN138" s="215">
        <v>0</v>
      </c>
      <c r="AO138" s="215">
        <v>0</v>
      </c>
      <c r="AP138" s="215">
        <v>0</v>
      </c>
      <c r="AQ138" s="55">
        <v>0</v>
      </c>
      <c r="AR138" s="216"/>
      <c r="AS138" s="55">
        <v>35</v>
      </c>
      <c r="AT138" s="55">
        <v>40</v>
      </c>
      <c r="AU138" s="55">
        <v>5</v>
      </c>
      <c r="AW138" s="55">
        <f t="shared" si="30"/>
        <v>1</v>
      </c>
      <c r="AX138" s="55">
        <v>0</v>
      </c>
      <c r="AY138" s="55">
        <v>3</v>
      </c>
      <c r="AZ138" s="502">
        <v>1</v>
      </c>
    </row>
    <row r="139" spans="1:52">
      <c r="A139" s="215">
        <v>428</v>
      </c>
      <c r="B139" s="215">
        <v>428035044</v>
      </c>
      <c r="C139" s="216" t="s">
        <v>1099</v>
      </c>
      <c r="D139" s="225">
        <f t="shared" ref="D139:D202" si="31">ROUND(AB139,0)</f>
        <v>0</v>
      </c>
      <c r="E139" s="225">
        <f t="shared" ref="E139:E202" si="32">ROUND(AC139,0)</f>
        <v>0</v>
      </c>
      <c r="F139" s="225">
        <f t="shared" ref="F139:F202" si="33">ROUND(AD139,0)</f>
        <v>0</v>
      </c>
      <c r="G139" s="225">
        <f t="shared" ref="G139:G202" si="34">ROUND(AE139,0)</f>
        <v>5</v>
      </c>
      <c r="H139" s="225">
        <f t="shared" ref="H139:H202" si="35">ROUND(AF139,0)</f>
        <v>2</v>
      </c>
      <c r="I139" s="225">
        <f t="shared" ref="I139:I202" si="36">ROUND(AG139,0)</f>
        <v>19</v>
      </c>
      <c r="J139" s="225">
        <f t="shared" ref="J139:J202" si="37">ROUND(AH139,0)</f>
        <v>0</v>
      </c>
      <c r="K139" s="356">
        <f t="shared" ref="K139:K202" si="38">ROUND(0.0383*(SUM(AD139:AG139)+(AC139*0.5))+0.0483*AH139,4)</f>
        <v>0.99580000000000002</v>
      </c>
      <c r="L139" s="225"/>
      <c r="M139" s="225">
        <f t="shared" ref="M139:M202" si="39">ROUND(AJ139+(AI139*0.5),0)</f>
        <v>2</v>
      </c>
      <c r="N139" s="225">
        <f t="shared" ref="N139:N202" si="40">ROUND(AK139,0)</f>
        <v>0</v>
      </c>
      <c r="O139" s="225">
        <f t="shared" ref="O139:O202" si="41">ROUND(AL139,0)</f>
        <v>0</v>
      </c>
      <c r="P139" s="225">
        <f t="shared" ref="P139:P202" si="42">ROUND(R139*AZ139,0)</f>
        <v>12</v>
      </c>
      <c r="Q139" s="225">
        <f t="shared" ref="Q139:Q202" si="43">AU139</f>
        <v>12</v>
      </c>
      <c r="R139" s="225">
        <f t="shared" ref="R139:R202" si="44">SUM(F139:I139)+ROUND(D139*0.5,0)+ROUND(J139*0.5,0)</f>
        <v>26</v>
      </c>
      <c r="S139" s="228"/>
      <c r="T139" s="228"/>
      <c r="U139" s="228"/>
      <c r="V139" s="228"/>
      <c r="W139" s="529"/>
      <c r="X139" s="228"/>
      <c r="Y139" s="55">
        <v>428</v>
      </c>
      <c r="Z139" s="55">
        <v>428035044</v>
      </c>
      <c r="AA139" s="244" t="s">
        <v>1099</v>
      </c>
      <c r="AB139" s="55">
        <v>0</v>
      </c>
      <c r="AC139" s="55">
        <v>0</v>
      </c>
      <c r="AD139" s="55">
        <v>0</v>
      </c>
      <c r="AE139" s="55">
        <v>5</v>
      </c>
      <c r="AF139" s="55">
        <v>2</v>
      </c>
      <c r="AG139" s="55">
        <v>19</v>
      </c>
      <c r="AH139" s="55">
        <v>0</v>
      </c>
      <c r="AI139" s="215">
        <v>0</v>
      </c>
      <c r="AJ139" s="215">
        <v>2</v>
      </c>
      <c r="AK139" s="215">
        <v>0</v>
      </c>
      <c r="AL139" s="215">
        <v>0</v>
      </c>
      <c r="AM139" s="215">
        <v>2</v>
      </c>
      <c r="AN139" s="215">
        <v>0</v>
      </c>
      <c r="AO139" s="215">
        <v>0</v>
      </c>
      <c r="AP139" s="215">
        <v>0</v>
      </c>
      <c r="AQ139" s="55">
        <v>10</v>
      </c>
      <c r="AR139" s="216"/>
      <c r="AS139" s="55">
        <v>35</v>
      </c>
      <c r="AT139" s="55">
        <v>44</v>
      </c>
      <c r="AU139" s="55">
        <v>12</v>
      </c>
      <c r="AW139" s="55">
        <f t="shared" ref="AW139:AW202" si="45">AM139+AP139+AQ139+ROUND(AN139*0.5,0)</f>
        <v>12</v>
      </c>
      <c r="AX139" s="55">
        <v>0</v>
      </c>
      <c r="AY139" s="55">
        <v>1</v>
      </c>
      <c r="AZ139" s="502">
        <v>0.46150000000000002</v>
      </c>
    </row>
    <row r="140" spans="1:52">
      <c r="A140" s="215">
        <v>428</v>
      </c>
      <c r="B140" s="215">
        <v>428035049</v>
      </c>
      <c r="C140" s="216" t="s">
        <v>1099</v>
      </c>
      <c r="D140" s="225">
        <f t="shared" si="31"/>
        <v>0</v>
      </c>
      <c r="E140" s="225">
        <f t="shared" si="32"/>
        <v>0</v>
      </c>
      <c r="F140" s="225">
        <f t="shared" si="33"/>
        <v>0</v>
      </c>
      <c r="G140" s="225">
        <f t="shared" si="34"/>
        <v>1</v>
      </c>
      <c r="H140" s="225">
        <f t="shared" si="35"/>
        <v>0</v>
      </c>
      <c r="I140" s="225">
        <f t="shared" si="36"/>
        <v>0</v>
      </c>
      <c r="J140" s="225">
        <f t="shared" si="37"/>
        <v>0</v>
      </c>
      <c r="K140" s="356">
        <f t="shared" si="38"/>
        <v>3.8300000000000001E-2</v>
      </c>
      <c r="L140" s="225"/>
      <c r="M140" s="225">
        <f t="shared" si="39"/>
        <v>0</v>
      </c>
      <c r="N140" s="225">
        <f t="shared" si="40"/>
        <v>0</v>
      </c>
      <c r="O140" s="225">
        <f t="shared" si="41"/>
        <v>0</v>
      </c>
      <c r="P140" s="225">
        <f t="shared" si="42"/>
        <v>1</v>
      </c>
      <c r="Q140" s="225">
        <f t="shared" si="43"/>
        <v>8</v>
      </c>
      <c r="R140" s="225">
        <f t="shared" si="44"/>
        <v>1</v>
      </c>
      <c r="S140" s="228"/>
      <c r="T140" s="228"/>
      <c r="U140" s="228"/>
      <c r="V140" s="228"/>
      <c r="W140" s="529"/>
      <c r="X140" s="228"/>
      <c r="Y140" s="55">
        <v>428</v>
      </c>
      <c r="Z140" s="55">
        <v>428035049</v>
      </c>
      <c r="AA140" s="244" t="s">
        <v>1099</v>
      </c>
      <c r="AB140" s="55">
        <v>0</v>
      </c>
      <c r="AC140" s="55">
        <v>0</v>
      </c>
      <c r="AD140" s="55">
        <v>0</v>
      </c>
      <c r="AE140" s="55">
        <v>1</v>
      </c>
      <c r="AF140" s="55">
        <v>0</v>
      </c>
      <c r="AG140" s="55">
        <v>0</v>
      </c>
      <c r="AH140" s="55">
        <v>0</v>
      </c>
      <c r="AI140" s="215">
        <v>0</v>
      </c>
      <c r="AJ140" s="215">
        <v>0</v>
      </c>
      <c r="AK140" s="215">
        <v>0</v>
      </c>
      <c r="AL140" s="215">
        <v>0</v>
      </c>
      <c r="AM140" s="215">
        <v>1</v>
      </c>
      <c r="AN140" s="215">
        <v>0</v>
      </c>
      <c r="AO140" s="215">
        <v>0</v>
      </c>
      <c r="AP140" s="215">
        <v>0</v>
      </c>
      <c r="AQ140" s="55">
        <v>0</v>
      </c>
      <c r="AR140" s="216"/>
      <c r="AS140" s="55">
        <v>35</v>
      </c>
      <c r="AT140" s="55">
        <v>49</v>
      </c>
      <c r="AU140" s="55">
        <v>8</v>
      </c>
      <c r="AW140" s="55">
        <f t="shared" si="45"/>
        <v>1</v>
      </c>
      <c r="AX140" s="55">
        <v>0</v>
      </c>
      <c r="AY140" s="55">
        <v>3</v>
      </c>
      <c r="AZ140" s="502">
        <v>1</v>
      </c>
    </row>
    <row r="141" spans="1:52">
      <c r="A141" s="215">
        <v>428</v>
      </c>
      <c r="B141" s="215">
        <v>428035057</v>
      </c>
      <c r="C141" s="216" t="s">
        <v>1099</v>
      </c>
      <c r="D141" s="225">
        <f t="shared" si="31"/>
        <v>0</v>
      </c>
      <c r="E141" s="225">
        <f t="shared" si="32"/>
        <v>0</v>
      </c>
      <c r="F141" s="225">
        <f t="shared" si="33"/>
        <v>17</v>
      </c>
      <c r="G141" s="225">
        <f t="shared" si="34"/>
        <v>81</v>
      </c>
      <c r="H141" s="225">
        <f t="shared" si="35"/>
        <v>43</v>
      </c>
      <c r="I141" s="225">
        <f t="shared" si="36"/>
        <v>27</v>
      </c>
      <c r="J141" s="225">
        <f t="shared" si="37"/>
        <v>0</v>
      </c>
      <c r="K141" s="356">
        <f t="shared" si="38"/>
        <v>6.4344000000000001</v>
      </c>
      <c r="L141" s="225"/>
      <c r="M141" s="225">
        <f t="shared" si="39"/>
        <v>25</v>
      </c>
      <c r="N141" s="225">
        <f t="shared" si="40"/>
        <v>1</v>
      </c>
      <c r="O141" s="225">
        <f t="shared" si="41"/>
        <v>0</v>
      </c>
      <c r="P141" s="225">
        <f t="shared" si="42"/>
        <v>142</v>
      </c>
      <c r="Q141" s="225">
        <f t="shared" si="43"/>
        <v>12</v>
      </c>
      <c r="R141" s="225">
        <f t="shared" si="44"/>
        <v>168</v>
      </c>
      <c r="S141" s="228"/>
      <c r="T141" s="228"/>
      <c r="U141" s="228"/>
      <c r="V141" s="228"/>
      <c r="W141" s="529"/>
      <c r="X141" s="228"/>
      <c r="Y141" s="55">
        <v>428</v>
      </c>
      <c r="Z141" s="55">
        <v>428035057</v>
      </c>
      <c r="AA141" s="244" t="s">
        <v>1099</v>
      </c>
      <c r="AB141" s="55">
        <v>0</v>
      </c>
      <c r="AC141" s="55">
        <v>0</v>
      </c>
      <c r="AD141" s="55">
        <v>17</v>
      </c>
      <c r="AE141" s="55">
        <v>81</v>
      </c>
      <c r="AF141" s="55">
        <v>43</v>
      </c>
      <c r="AG141" s="55">
        <v>27</v>
      </c>
      <c r="AH141" s="55">
        <v>0</v>
      </c>
      <c r="AI141" s="215">
        <v>0</v>
      </c>
      <c r="AJ141" s="215">
        <v>25</v>
      </c>
      <c r="AK141" s="215">
        <v>1</v>
      </c>
      <c r="AL141" s="215">
        <v>0</v>
      </c>
      <c r="AM141" s="215">
        <v>69</v>
      </c>
      <c r="AN141" s="215">
        <v>0</v>
      </c>
      <c r="AO141" s="215">
        <v>0</v>
      </c>
      <c r="AP141" s="215">
        <v>9</v>
      </c>
      <c r="AQ141" s="55">
        <v>13</v>
      </c>
      <c r="AR141" s="216"/>
      <c r="AS141" s="55">
        <v>35</v>
      </c>
      <c r="AT141" s="55">
        <v>57</v>
      </c>
      <c r="AU141" s="55">
        <v>12</v>
      </c>
      <c r="AW141" s="55">
        <f t="shared" si="45"/>
        <v>91</v>
      </c>
      <c r="AX141" s="55">
        <v>51</v>
      </c>
      <c r="AY141" s="55">
        <v>2</v>
      </c>
      <c r="AZ141" s="502">
        <v>0.84240000000000004</v>
      </c>
    </row>
    <row r="142" spans="1:52">
      <c r="A142" s="215">
        <v>428</v>
      </c>
      <c r="B142" s="215">
        <v>428035073</v>
      </c>
      <c r="C142" s="216" t="s">
        <v>1099</v>
      </c>
      <c r="D142" s="225">
        <f t="shared" si="31"/>
        <v>0</v>
      </c>
      <c r="E142" s="225">
        <f t="shared" si="32"/>
        <v>0</v>
      </c>
      <c r="F142" s="225">
        <f t="shared" si="33"/>
        <v>1</v>
      </c>
      <c r="G142" s="225">
        <f t="shared" si="34"/>
        <v>7</v>
      </c>
      <c r="H142" s="225">
        <f t="shared" si="35"/>
        <v>2</v>
      </c>
      <c r="I142" s="225">
        <f t="shared" si="36"/>
        <v>4</v>
      </c>
      <c r="J142" s="225">
        <f t="shared" si="37"/>
        <v>0</v>
      </c>
      <c r="K142" s="356">
        <f t="shared" si="38"/>
        <v>0.53620000000000001</v>
      </c>
      <c r="L142" s="225"/>
      <c r="M142" s="225">
        <f t="shared" si="39"/>
        <v>1</v>
      </c>
      <c r="N142" s="225">
        <f t="shared" si="40"/>
        <v>0</v>
      </c>
      <c r="O142" s="225">
        <f t="shared" si="41"/>
        <v>0</v>
      </c>
      <c r="P142" s="225">
        <f t="shared" si="42"/>
        <v>11</v>
      </c>
      <c r="Q142" s="225">
        <f t="shared" si="43"/>
        <v>5</v>
      </c>
      <c r="R142" s="225">
        <f t="shared" si="44"/>
        <v>14</v>
      </c>
      <c r="S142" s="228"/>
      <c r="T142" s="228"/>
      <c r="U142" s="228"/>
      <c r="V142" s="228"/>
      <c r="W142" s="529"/>
      <c r="X142" s="228"/>
      <c r="Y142" s="55">
        <v>428</v>
      </c>
      <c r="Z142" s="55">
        <v>428035073</v>
      </c>
      <c r="AA142" s="244" t="s">
        <v>1099</v>
      </c>
      <c r="AB142" s="55">
        <v>0</v>
      </c>
      <c r="AC142" s="55">
        <v>0</v>
      </c>
      <c r="AD142" s="55">
        <v>1</v>
      </c>
      <c r="AE142" s="55">
        <v>7</v>
      </c>
      <c r="AF142" s="55">
        <v>2</v>
      </c>
      <c r="AG142" s="55">
        <v>4</v>
      </c>
      <c r="AH142" s="55">
        <v>0</v>
      </c>
      <c r="AI142" s="215">
        <v>0</v>
      </c>
      <c r="AJ142" s="215">
        <v>1</v>
      </c>
      <c r="AK142" s="215">
        <v>0</v>
      </c>
      <c r="AL142" s="215">
        <v>0</v>
      </c>
      <c r="AM142" s="215">
        <v>4</v>
      </c>
      <c r="AN142" s="215">
        <v>0</v>
      </c>
      <c r="AO142" s="215">
        <v>0</v>
      </c>
      <c r="AP142" s="215">
        <v>0</v>
      </c>
      <c r="AQ142" s="55">
        <v>1</v>
      </c>
      <c r="AR142" s="216"/>
      <c r="AS142" s="55">
        <v>35</v>
      </c>
      <c r="AT142" s="55">
        <v>73</v>
      </c>
      <c r="AU142" s="55">
        <v>5</v>
      </c>
      <c r="AW142" s="55">
        <f t="shared" si="45"/>
        <v>5</v>
      </c>
      <c r="AX142" s="55">
        <v>6</v>
      </c>
      <c r="AY142" s="55">
        <v>1</v>
      </c>
      <c r="AZ142" s="502">
        <v>0.75</v>
      </c>
    </row>
    <row r="143" spans="1:52">
      <c r="A143" s="215">
        <v>428</v>
      </c>
      <c r="B143" s="215">
        <v>428035079</v>
      </c>
      <c r="C143" s="216" t="s">
        <v>1099</v>
      </c>
      <c r="D143" s="225">
        <f t="shared" si="31"/>
        <v>0</v>
      </c>
      <c r="E143" s="225">
        <f t="shared" si="32"/>
        <v>0</v>
      </c>
      <c r="F143" s="225">
        <f t="shared" si="33"/>
        <v>0</v>
      </c>
      <c r="G143" s="225">
        <f t="shared" si="34"/>
        <v>0</v>
      </c>
      <c r="H143" s="225">
        <f t="shared" si="35"/>
        <v>1</v>
      </c>
      <c r="I143" s="225">
        <f t="shared" si="36"/>
        <v>0</v>
      </c>
      <c r="J143" s="225">
        <f t="shared" si="37"/>
        <v>0</v>
      </c>
      <c r="K143" s="356">
        <f t="shared" si="38"/>
        <v>3.8300000000000001E-2</v>
      </c>
      <c r="L143" s="225"/>
      <c r="M143" s="225">
        <f t="shared" si="39"/>
        <v>0</v>
      </c>
      <c r="N143" s="225">
        <f t="shared" si="40"/>
        <v>0</v>
      </c>
      <c r="O143" s="225">
        <f t="shared" si="41"/>
        <v>0</v>
      </c>
      <c r="P143" s="225">
        <f t="shared" si="42"/>
        <v>1</v>
      </c>
      <c r="Q143" s="225">
        <f t="shared" si="43"/>
        <v>6</v>
      </c>
      <c r="R143" s="225">
        <f t="shared" si="44"/>
        <v>1</v>
      </c>
      <c r="S143" s="228"/>
      <c r="T143" s="228"/>
      <c r="U143" s="228"/>
      <c r="V143" s="228"/>
      <c r="W143" s="529"/>
      <c r="X143" s="228"/>
      <c r="Y143" s="55">
        <v>428</v>
      </c>
      <c r="Z143" s="55">
        <v>428035079</v>
      </c>
      <c r="AA143" s="244" t="s">
        <v>1099</v>
      </c>
      <c r="AB143" s="55">
        <v>0</v>
      </c>
      <c r="AC143" s="55">
        <v>0</v>
      </c>
      <c r="AD143" s="55">
        <v>0</v>
      </c>
      <c r="AE143" s="55">
        <v>0</v>
      </c>
      <c r="AF143" s="55">
        <v>1</v>
      </c>
      <c r="AG143" s="55">
        <v>0</v>
      </c>
      <c r="AH143" s="55">
        <v>0</v>
      </c>
      <c r="AI143" s="215">
        <v>0</v>
      </c>
      <c r="AJ143" s="215">
        <v>0</v>
      </c>
      <c r="AK143" s="215">
        <v>0</v>
      </c>
      <c r="AL143" s="215">
        <v>0</v>
      </c>
      <c r="AM143" s="215">
        <v>1</v>
      </c>
      <c r="AN143" s="215">
        <v>0</v>
      </c>
      <c r="AO143" s="215">
        <v>0</v>
      </c>
      <c r="AP143" s="215">
        <v>0</v>
      </c>
      <c r="AQ143" s="55">
        <v>0</v>
      </c>
      <c r="AR143" s="216"/>
      <c r="AS143" s="55">
        <v>35</v>
      </c>
      <c r="AT143" s="55">
        <v>79</v>
      </c>
      <c r="AU143" s="55">
        <v>6</v>
      </c>
      <c r="AW143" s="55">
        <f t="shared" si="45"/>
        <v>1</v>
      </c>
      <c r="AX143" s="55">
        <v>0</v>
      </c>
      <c r="AY143" s="55">
        <v>3</v>
      </c>
      <c r="AZ143" s="502">
        <v>1</v>
      </c>
    </row>
    <row r="144" spans="1:52">
      <c r="A144" s="215">
        <v>428</v>
      </c>
      <c r="B144" s="215">
        <v>428035088</v>
      </c>
      <c r="C144" s="216" t="s">
        <v>1099</v>
      </c>
      <c r="D144" s="225">
        <f t="shared" si="31"/>
        <v>0</v>
      </c>
      <c r="E144" s="225">
        <f t="shared" si="32"/>
        <v>0</v>
      </c>
      <c r="F144" s="225">
        <f t="shared" si="33"/>
        <v>0</v>
      </c>
      <c r="G144" s="225">
        <f t="shared" si="34"/>
        <v>1</v>
      </c>
      <c r="H144" s="225">
        <f t="shared" si="35"/>
        <v>1</v>
      </c>
      <c r="I144" s="225">
        <f t="shared" si="36"/>
        <v>0</v>
      </c>
      <c r="J144" s="225">
        <f t="shared" si="37"/>
        <v>0</v>
      </c>
      <c r="K144" s="356">
        <f t="shared" si="38"/>
        <v>7.6600000000000001E-2</v>
      </c>
      <c r="L144" s="225"/>
      <c r="M144" s="225">
        <f t="shared" si="39"/>
        <v>0</v>
      </c>
      <c r="N144" s="225">
        <f t="shared" si="40"/>
        <v>0</v>
      </c>
      <c r="O144" s="225">
        <f t="shared" si="41"/>
        <v>0</v>
      </c>
      <c r="P144" s="225">
        <f t="shared" si="42"/>
        <v>2</v>
      </c>
      <c r="Q144" s="225">
        <f t="shared" si="43"/>
        <v>4</v>
      </c>
      <c r="R144" s="225">
        <f t="shared" si="44"/>
        <v>2</v>
      </c>
      <c r="S144" s="228"/>
      <c r="T144" s="228"/>
      <c r="U144" s="228"/>
      <c r="V144" s="228"/>
      <c r="W144" s="529"/>
      <c r="X144" s="228"/>
      <c r="Y144" s="55">
        <v>428</v>
      </c>
      <c r="Z144" s="55">
        <v>428035088</v>
      </c>
      <c r="AA144" s="244" t="s">
        <v>1099</v>
      </c>
      <c r="AB144" s="55">
        <v>0</v>
      </c>
      <c r="AC144" s="55">
        <v>0</v>
      </c>
      <c r="AD144" s="55">
        <v>0</v>
      </c>
      <c r="AE144" s="55">
        <v>1</v>
      </c>
      <c r="AF144" s="55">
        <v>1</v>
      </c>
      <c r="AG144" s="55">
        <v>0</v>
      </c>
      <c r="AH144" s="55">
        <v>0</v>
      </c>
      <c r="AI144" s="215">
        <v>0</v>
      </c>
      <c r="AJ144" s="215">
        <v>0</v>
      </c>
      <c r="AK144" s="215">
        <v>0</v>
      </c>
      <c r="AL144" s="215">
        <v>0</v>
      </c>
      <c r="AM144" s="215">
        <v>2</v>
      </c>
      <c r="AN144" s="215">
        <v>0</v>
      </c>
      <c r="AO144" s="215">
        <v>0</v>
      </c>
      <c r="AP144" s="215">
        <v>0</v>
      </c>
      <c r="AQ144" s="55">
        <v>0</v>
      </c>
      <c r="AR144" s="216"/>
      <c r="AS144" s="55">
        <v>35</v>
      </c>
      <c r="AT144" s="55">
        <v>88</v>
      </c>
      <c r="AU144" s="55">
        <v>4</v>
      </c>
      <c r="AW144" s="55">
        <f t="shared" si="45"/>
        <v>2</v>
      </c>
      <c r="AX144" s="55">
        <v>0</v>
      </c>
      <c r="AY144" s="55">
        <v>1</v>
      </c>
      <c r="AZ144" s="502">
        <v>1</v>
      </c>
    </row>
    <row r="145" spans="1:52">
      <c r="A145" s="215">
        <v>428</v>
      </c>
      <c r="B145" s="215">
        <v>428035093</v>
      </c>
      <c r="C145" s="216" t="s">
        <v>1099</v>
      </c>
      <c r="D145" s="225">
        <f t="shared" si="31"/>
        <v>0</v>
      </c>
      <c r="E145" s="225">
        <f t="shared" si="32"/>
        <v>0</v>
      </c>
      <c r="F145" s="225">
        <f t="shared" si="33"/>
        <v>2</v>
      </c>
      <c r="G145" s="225">
        <f t="shared" si="34"/>
        <v>3</v>
      </c>
      <c r="H145" s="225">
        <f t="shared" si="35"/>
        <v>2</v>
      </c>
      <c r="I145" s="225">
        <f t="shared" si="36"/>
        <v>1</v>
      </c>
      <c r="J145" s="225">
        <f t="shared" si="37"/>
        <v>0</v>
      </c>
      <c r="K145" s="356">
        <f t="shared" si="38"/>
        <v>0.30640000000000001</v>
      </c>
      <c r="L145" s="225"/>
      <c r="M145" s="225">
        <f t="shared" si="39"/>
        <v>1</v>
      </c>
      <c r="N145" s="225">
        <f t="shared" si="40"/>
        <v>0</v>
      </c>
      <c r="O145" s="225">
        <f t="shared" si="41"/>
        <v>0</v>
      </c>
      <c r="P145" s="225">
        <f t="shared" si="42"/>
        <v>6</v>
      </c>
      <c r="Q145" s="225">
        <f t="shared" si="43"/>
        <v>11</v>
      </c>
      <c r="R145" s="225">
        <f t="shared" si="44"/>
        <v>8</v>
      </c>
      <c r="S145" s="228"/>
      <c r="T145" s="228"/>
      <c r="U145" s="228"/>
      <c r="V145" s="228"/>
      <c r="W145" s="529"/>
      <c r="X145" s="228"/>
      <c r="Y145" s="55">
        <v>428</v>
      </c>
      <c r="Z145" s="55">
        <v>428035093</v>
      </c>
      <c r="AA145" s="244" t="s">
        <v>1099</v>
      </c>
      <c r="AB145" s="55">
        <v>0</v>
      </c>
      <c r="AC145" s="55">
        <v>0</v>
      </c>
      <c r="AD145" s="55">
        <v>2</v>
      </c>
      <c r="AE145" s="55">
        <v>3</v>
      </c>
      <c r="AF145" s="55">
        <v>2</v>
      </c>
      <c r="AG145" s="55">
        <v>1</v>
      </c>
      <c r="AH145" s="55">
        <v>0</v>
      </c>
      <c r="AI145" s="215">
        <v>0</v>
      </c>
      <c r="AJ145" s="215">
        <v>1</v>
      </c>
      <c r="AK145" s="215">
        <v>0</v>
      </c>
      <c r="AL145" s="215">
        <v>0</v>
      </c>
      <c r="AM145" s="215">
        <v>2</v>
      </c>
      <c r="AN145" s="215">
        <v>0</v>
      </c>
      <c r="AO145" s="215">
        <v>0</v>
      </c>
      <c r="AP145" s="215">
        <v>2</v>
      </c>
      <c r="AQ145" s="55">
        <v>1</v>
      </c>
      <c r="AR145" s="216"/>
      <c r="AS145" s="55">
        <v>35</v>
      </c>
      <c r="AT145" s="55">
        <v>93</v>
      </c>
      <c r="AU145" s="55">
        <v>11</v>
      </c>
      <c r="AW145" s="55">
        <f t="shared" si="45"/>
        <v>5</v>
      </c>
      <c r="AX145" s="55">
        <v>1</v>
      </c>
      <c r="AY145" s="55">
        <v>2</v>
      </c>
      <c r="AZ145" s="502">
        <v>0.77800000000000002</v>
      </c>
    </row>
    <row r="146" spans="1:52">
      <c r="A146" s="215">
        <v>428</v>
      </c>
      <c r="B146" s="215">
        <v>428035095</v>
      </c>
      <c r="C146" s="216" t="s">
        <v>1099</v>
      </c>
      <c r="D146" s="225">
        <f t="shared" si="31"/>
        <v>0</v>
      </c>
      <c r="E146" s="225">
        <f t="shared" si="32"/>
        <v>0</v>
      </c>
      <c r="F146" s="225">
        <f t="shared" si="33"/>
        <v>0</v>
      </c>
      <c r="G146" s="225">
        <f t="shared" si="34"/>
        <v>1</v>
      </c>
      <c r="H146" s="225">
        <f t="shared" si="35"/>
        <v>0</v>
      </c>
      <c r="I146" s="225">
        <f t="shared" si="36"/>
        <v>0</v>
      </c>
      <c r="J146" s="225">
        <f t="shared" si="37"/>
        <v>0</v>
      </c>
      <c r="K146" s="356">
        <f t="shared" si="38"/>
        <v>3.8300000000000001E-2</v>
      </c>
      <c r="L146" s="225"/>
      <c r="M146" s="225">
        <f t="shared" si="39"/>
        <v>0</v>
      </c>
      <c r="N146" s="225">
        <f t="shared" si="40"/>
        <v>0</v>
      </c>
      <c r="O146" s="225">
        <f t="shared" si="41"/>
        <v>0</v>
      </c>
      <c r="P146" s="225">
        <f t="shared" si="42"/>
        <v>1</v>
      </c>
      <c r="Q146" s="225">
        <f t="shared" si="43"/>
        <v>11</v>
      </c>
      <c r="R146" s="225">
        <f t="shared" si="44"/>
        <v>1</v>
      </c>
      <c r="S146" s="228"/>
      <c r="T146" s="228"/>
      <c r="U146" s="228"/>
      <c r="V146" s="228"/>
      <c r="W146" s="529"/>
      <c r="X146" s="228"/>
      <c r="Y146" s="55">
        <v>428</v>
      </c>
      <c r="Z146" s="55">
        <v>428035095</v>
      </c>
      <c r="AA146" s="244" t="s">
        <v>1099</v>
      </c>
      <c r="AB146" s="55">
        <v>0</v>
      </c>
      <c r="AC146" s="55">
        <v>0</v>
      </c>
      <c r="AD146" s="55">
        <v>0</v>
      </c>
      <c r="AE146" s="55">
        <v>1</v>
      </c>
      <c r="AF146" s="55">
        <v>0</v>
      </c>
      <c r="AG146" s="55">
        <v>0</v>
      </c>
      <c r="AH146" s="55">
        <v>0</v>
      </c>
      <c r="AI146" s="215">
        <v>0</v>
      </c>
      <c r="AJ146" s="215">
        <v>0</v>
      </c>
      <c r="AK146" s="215">
        <v>0</v>
      </c>
      <c r="AL146" s="215">
        <v>0</v>
      </c>
      <c r="AM146" s="215">
        <v>1</v>
      </c>
      <c r="AN146" s="215">
        <v>0</v>
      </c>
      <c r="AO146" s="215">
        <v>0</v>
      </c>
      <c r="AP146" s="215">
        <v>0</v>
      </c>
      <c r="AQ146" s="55">
        <v>0</v>
      </c>
      <c r="AR146" s="216"/>
      <c r="AS146" s="55">
        <v>35</v>
      </c>
      <c r="AT146" s="55">
        <v>95</v>
      </c>
      <c r="AU146" s="55">
        <v>11</v>
      </c>
      <c r="AW146" s="55">
        <f t="shared" si="45"/>
        <v>1</v>
      </c>
      <c r="AX146" s="55">
        <v>0</v>
      </c>
      <c r="AY146" s="55">
        <v>2</v>
      </c>
      <c r="AZ146" s="502">
        <v>1</v>
      </c>
    </row>
    <row r="147" spans="1:52">
      <c r="A147" s="215">
        <v>428</v>
      </c>
      <c r="B147" s="215">
        <v>428035128</v>
      </c>
      <c r="C147" s="216" t="s">
        <v>1099</v>
      </c>
      <c r="D147" s="225">
        <f t="shared" si="31"/>
        <v>0</v>
      </c>
      <c r="E147" s="225">
        <f t="shared" si="32"/>
        <v>0</v>
      </c>
      <c r="F147" s="225">
        <f t="shared" si="33"/>
        <v>0</v>
      </c>
      <c r="G147" s="225">
        <f t="shared" si="34"/>
        <v>1</v>
      </c>
      <c r="H147" s="225">
        <f t="shared" si="35"/>
        <v>0</v>
      </c>
      <c r="I147" s="225">
        <f t="shared" si="36"/>
        <v>0</v>
      </c>
      <c r="J147" s="225">
        <f t="shared" si="37"/>
        <v>0</v>
      </c>
      <c r="K147" s="356">
        <f t="shared" si="38"/>
        <v>3.8300000000000001E-2</v>
      </c>
      <c r="L147" s="225"/>
      <c r="M147" s="225">
        <f t="shared" si="39"/>
        <v>0</v>
      </c>
      <c r="N147" s="225">
        <f t="shared" si="40"/>
        <v>0</v>
      </c>
      <c r="O147" s="225">
        <f t="shared" si="41"/>
        <v>0</v>
      </c>
      <c r="P147" s="225">
        <f t="shared" si="42"/>
        <v>1</v>
      </c>
      <c r="Q147" s="225">
        <f t="shared" si="43"/>
        <v>10</v>
      </c>
      <c r="R147" s="225">
        <f t="shared" si="44"/>
        <v>1</v>
      </c>
      <c r="S147" s="228"/>
      <c r="T147" s="228"/>
      <c r="U147" s="228"/>
      <c r="V147" s="228"/>
      <c r="W147" s="529"/>
      <c r="X147" s="228"/>
      <c r="Y147" s="55">
        <v>428</v>
      </c>
      <c r="Z147" s="55">
        <v>428035128</v>
      </c>
      <c r="AA147" s="244" t="s">
        <v>1099</v>
      </c>
      <c r="AB147" s="55">
        <v>0</v>
      </c>
      <c r="AC147" s="55">
        <v>0</v>
      </c>
      <c r="AD147" s="55">
        <v>0</v>
      </c>
      <c r="AE147" s="55">
        <v>1</v>
      </c>
      <c r="AF147" s="55">
        <v>0</v>
      </c>
      <c r="AG147" s="55">
        <v>0</v>
      </c>
      <c r="AH147" s="55">
        <v>0</v>
      </c>
      <c r="AI147" s="215">
        <v>0</v>
      </c>
      <c r="AJ147" s="215">
        <v>0</v>
      </c>
      <c r="AK147" s="215">
        <v>0</v>
      </c>
      <c r="AL147" s="215">
        <v>0</v>
      </c>
      <c r="AM147" s="215">
        <v>0</v>
      </c>
      <c r="AN147" s="215">
        <v>0</v>
      </c>
      <c r="AO147" s="215">
        <v>0</v>
      </c>
      <c r="AP147" s="215">
        <v>0</v>
      </c>
      <c r="AQ147" s="55">
        <v>0</v>
      </c>
      <c r="AR147" s="216"/>
      <c r="AS147" s="55">
        <v>35</v>
      </c>
      <c r="AT147" s="55">
        <v>128</v>
      </c>
      <c r="AU147" s="55">
        <v>10</v>
      </c>
      <c r="AW147" s="55">
        <f t="shared" si="45"/>
        <v>0</v>
      </c>
      <c r="AX147" s="55">
        <v>1</v>
      </c>
      <c r="AY147" s="55">
        <v>2</v>
      </c>
      <c r="AZ147" s="502">
        <v>0.54890000000000005</v>
      </c>
    </row>
    <row r="148" spans="1:52">
      <c r="A148" s="215">
        <v>428</v>
      </c>
      <c r="B148" s="215">
        <v>428035133</v>
      </c>
      <c r="C148" s="216" t="s">
        <v>1099</v>
      </c>
      <c r="D148" s="225">
        <f t="shared" si="31"/>
        <v>0</v>
      </c>
      <c r="E148" s="225">
        <f t="shared" si="32"/>
        <v>0</v>
      </c>
      <c r="F148" s="225">
        <f t="shared" si="33"/>
        <v>0</v>
      </c>
      <c r="G148" s="225">
        <f t="shared" si="34"/>
        <v>1</v>
      </c>
      <c r="H148" s="225">
        <f t="shared" si="35"/>
        <v>1</v>
      </c>
      <c r="I148" s="225">
        <f t="shared" si="36"/>
        <v>1</v>
      </c>
      <c r="J148" s="225">
        <f t="shared" si="37"/>
        <v>0</v>
      </c>
      <c r="K148" s="356">
        <f t="shared" si="38"/>
        <v>0.1149</v>
      </c>
      <c r="L148" s="225"/>
      <c r="M148" s="225">
        <f t="shared" si="39"/>
        <v>0</v>
      </c>
      <c r="N148" s="225">
        <f t="shared" si="40"/>
        <v>0</v>
      </c>
      <c r="O148" s="225">
        <f t="shared" si="41"/>
        <v>0</v>
      </c>
      <c r="P148" s="225">
        <f t="shared" si="42"/>
        <v>1</v>
      </c>
      <c r="Q148" s="225">
        <f t="shared" si="43"/>
        <v>9</v>
      </c>
      <c r="R148" s="225">
        <f t="shared" si="44"/>
        <v>3</v>
      </c>
      <c r="S148" s="228"/>
      <c r="T148" s="228"/>
      <c r="U148" s="228"/>
      <c r="V148" s="228"/>
      <c r="W148" s="529"/>
      <c r="X148" s="228"/>
      <c r="Y148" s="55">
        <v>428</v>
      </c>
      <c r="Z148" s="55">
        <v>428035133</v>
      </c>
      <c r="AA148" s="244" t="s">
        <v>1099</v>
      </c>
      <c r="AB148" s="55">
        <v>0</v>
      </c>
      <c r="AC148" s="55">
        <v>0</v>
      </c>
      <c r="AD148" s="55">
        <v>0</v>
      </c>
      <c r="AE148" s="55">
        <v>1</v>
      </c>
      <c r="AF148" s="55">
        <v>1</v>
      </c>
      <c r="AG148" s="55">
        <v>1</v>
      </c>
      <c r="AH148" s="55">
        <v>0</v>
      </c>
      <c r="AI148" s="215">
        <v>0</v>
      </c>
      <c r="AJ148" s="215">
        <v>0</v>
      </c>
      <c r="AK148" s="215">
        <v>0</v>
      </c>
      <c r="AL148" s="215">
        <v>0</v>
      </c>
      <c r="AM148" s="215">
        <v>1</v>
      </c>
      <c r="AN148" s="215">
        <v>0</v>
      </c>
      <c r="AO148" s="215">
        <v>0</v>
      </c>
      <c r="AP148" s="215">
        <v>0</v>
      </c>
      <c r="AQ148" s="55">
        <v>0</v>
      </c>
      <c r="AR148" s="216"/>
      <c r="AS148" s="55">
        <v>35</v>
      </c>
      <c r="AT148" s="55">
        <v>133</v>
      </c>
      <c r="AU148" s="55">
        <v>9</v>
      </c>
      <c r="AW148" s="55">
        <f t="shared" si="45"/>
        <v>1</v>
      </c>
      <c r="AX148" s="55">
        <v>0</v>
      </c>
      <c r="AY148" s="55">
        <v>2</v>
      </c>
      <c r="AZ148" s="502">
        <v>0.48459999999999998</v>
      </c>
    </row>
    <row r="149" spans="1:52">
      <c r="A149" s="215">
        <v>428</v>
      </c>
      <c r="B149" s="215">
        <v>428035163</v>
      </c>
      <c r="C149" s="216" t="s">
        <v>1099</v>
      </c>
      <c r="D149" s="225">
        <f t="shared" si="31"/>
        <v>0</v>
      </c>
      <c r="E149" s="225">
        <f t="shared" si="32"/>
        <v>0</v>
      </c>
      <c r="F149" s="225">
        <f t="shared" si="33"/>
        <v>0</v>
      </c>
      <c r="G149" s="225">
        <f t="shared" si="34"/>
        <v>2</v>
      </c>
      <c r="H149" s="225">
        <f t="shared" si="35"/>
        <v>3</v>
      </c>
      <c r="I149" s="225">
        <f t="shared" si="36"/>
        <v>2</v>
      </c>
      <c r="J149" s="225">
        <f t="shared" si="37"/>
        <v>0</v>
      </c>
      <c r="K149" s="356">
        <f t="shared" si="38"/>
        <v>0.2681</v>
      </c>
      <c r="L149" s="225"/>
      <c r="M149" s="225">
        <f t="shared" si="39"/>
        <v>0</v>
      </c>
      <c r="N149" s="225">
        <f t="shared" si="40"/>
        <v>0</v>
      </c>
      <c r="O149" s="225">
        <f t="shared" si="41"/>
        <v>0</v>
      </c>
      <c r="P149" s="225">
        <f t="shared" si="42"/>
        <v>7</v>
      </c>
      <c r="Q149" s="225">
        <f t="shared" si="43"/>
        <v>12</v>
      </c>
      <c r="R149" s="225">
        <f t="shared" si="44"/>
        <v>7</v>
      </c>
      <c r="S149" s="228"/>
      <c r="T149" s="228"/>
      <c r="U149" s="228"/>
      <c r="V149" s="228"/>
      <c r="W149" s="529"/>
      <c r="X149" s="228"/>
      <c r="Y149" s="55">
        <v>428</v>
      </c>
      <c r="Z149" s="55">
        <v>428035163</v>
      </c>
      <c r="AA149" s="244" t="s">
        <v>1099</v>
      </c>
      <c r="AB149" s="55">
        <v>0</v>
      </c>
      <c r="AC149" s="55">
        <v>0</v>
      </c>
      <c r="AD149" s="55">
        <v>0</v>
      </c>
      <c r="AE149" s="55">
        <v>2</v>
      </c>
      <c r="AF149" s="55">
        <v>3</v>
      </c>
      <c r="AG149" s="55">
        <v>2</v>
      </c>
      <c r="AH149" s="55">
        <v>0</v>
      </c>
      <c r="AI149" s="215">
        <v>0</v>
      </c>
      <c r="AJ149" s="215">
        <v>0</v>
      </c>
      <c r="AK149" s="215">
        <v>0</v>
      </c>
      <c r="AL149" s="215">
        <v>0</v>
      </c>
      <c r="AM149" s="215">
        <v>1</v>
      </c>
      <c r="AN149" s="215">
        <v>0</v>
      </c>
      <c r="AO149" s="215">
        <v>0</v>
      </c>
      <c r="AP149" s="215">
        <v>0</v>
      </c>
      <c r="AQ149" s="55">
        <v>1</v>
      </c>
      <c r="AR149" s="216"/>
      <c r="AS149" s="55">
        <v>35</v>
      </c>
      <c r="AT149" s="55">
        <v>163</v>
      </c>
      <c r="AU149" s="55">
        <v>12</v>
      </c>
      <c r="AW149" s="55">
        <f t="shared" si="45"/>
        <v>2</v>
      </c>
      <c r="AX149" s="55">
        <v>5</v>
      </c>
      <c r="AY149" s="55">
        <v>1</v>
      </c>
      <c r="AZ149" s="502">
        <v>1</v>
      </c>
    </row>
    <row r="150" spans="1:52">
      <c r="A150" s="215">
        <v>428</v>
      </c>
      <c r="B150" s="215">
        <v>428035165</v>
      </c>
      <c r="C150" s="216" t="s">
        <v>1099</v>
      </c>
      <c r="D150" s="225">
        <f t="shared" si="31"/>
        <v>0</v>
      </c>
      <c r="E150" s="225">
        <f t="shared" si="32"/>
        <v>0</v>
      </c>
      <c r="F150" s="225">
        <f t="shared" si="33"/>
        <v>0</v>
      </c>
      <c r="G150" s="225">
        <f t="shared" si="34"/>
        <v>7</v>
      </c>
      <c r="H150" s="225">
        <f t="shared" si="35"/>
        <v>1</v>
      </c>
      <c r="I150" s="225">
        <f t="shared" si="36"/>
        <v>3</v>
      </c>
      <c r="J150" s="225">
        <f t="shared" si="37"/>
        <v>0</v>
      </c>
      <c r="K150" s="356">
        <f t="shared" si="38"/>
        <v>0.42130000000000001</v>
      </c>
      <c r="L150" s="225"/>
      <c r="M150" s="225">
        <f t="shared" si="39"/>
        <v>0</v>
      </c>
      <c r="N150" s="225">
        <f t="shared" si="40"/>
        <v>0</v>
      </c>
      <c r="O150" s="225">
        <f t="shared" si="41"/>
        <v>0</v>
      </c>
      <c r="P150" s="225">
        <f t="shared" si="42"/>
        <v>7</v>
      </c>
      <c r="Q150" s="225">
        <f t="shared" si="43"/>
        <v>10</v>
      </c>
      <c r="R150" s="225">
        <f t="shared" si="44"/>
        <v>11</v>
      </c>
      <c r="S150" s="228"/>
      <c r="T150" s="228"/>
      <c r="U150" s="228"/>
      <c r="V150" s="228"/>
      <c r="W150" s="529"/>
      <c r="X150" s="228"/>
      <c r="Y150" s="55">
        <v>428</v>
      </c>
      <c r="Z150" s="55">
        <v>428035165</v>
      </c>
      <c r="AA150" s="244" t="s">
        <v>1099</v>
      </c>
      <c r="AB150" s="55">
        <v>0</v>
      </c>
      <c r="AC150" s="55">
        <v>0</v>
      </c>
      <c r="AD150" s="55">
        <v>0</v>
      </c>
      <c r="AE150" s="55">
        <v>7</v>
      </c>
      <c r="AF150" s="55">
        <v>1</v>
      </c>
      <c r="AG150" s="55">
        <v>3</v>
      </c>
      <c r="AH150" s="55">
        <v>0</v>
      </c>
      <c r="AI150" s="215">
        <v>0</v>
      </c>
      <c r="AJ150" s="215">
        <v>0</v>
      </c>
      <c r="AK150" s="215">
        <v>0</v>
      </c>
      <c r="AL150" s="215">
        <v>0</v>
      </c>
      <c r="AM150" s="215">
        <v>6</v>
      </c>
      <c r="AN150" s="215">
        <v>0</v>
      </c>
      <c r="AO150" s="215">
        <v>0</v>
      </c>
      <c r="AP150" s="215">
        <v>0</v>
      </c>
      <c r="AQ150" s="55">
        <v>1</v>
      </c>
      <c r="AR150" s="216"/>
      <c r="AS150" s="55">
        <v>35</v>
      </c>
      <c r="AT150" s="55">
        <v>165</v>
      </c>
      <c r="AU150" s="55">
        <v>10</v>
      </c>
      <c r="AW150" s="55">
        <f t="shared" si="45"/>
        <v>7</v>
      </c>
      <c r="AX150" s="55">
        <v>0</v>
      </c>
      <c r="AY150" s="55">
        <v>2</v>
      </c>
      <c r="AZ150" s="502">
        <v>0.63639999999999997</v>
      </c>
    </row>
    <row r="151" spans="1:52">
      <c r="A151" s="215">
        <v>428</v>
      </c>
      <c r="B151" s="215">
        <v>428035189</v>
      </c>
      <c r="C151" s="216" t="s">
        <v>1099</v>
      </c>
      <c r="D151" s="225">
        <f t="shared" si="31"/>
        <v>0</v>
      </c>
      <c r="E151" s="225">
        <f t="shared" si="32"/>
        <v>0</v>
      </c>
      <c r="F151" s="225">
        <f t="shared" si="33"/>
        <v>0</v>
      </c>
      <c r="G151" s="225">
        <f t="shared" si="34"/>
        <v>1</v>
      </c>
      <c r="H151" s="225">
        <f t="shared" si="35"/>
        <v>1</v>
      </c>
      <c r="I151" s="225">
        <f t="shared" si="36"/>
        <v>0</v>
      </c>
      <c r="J151" s="225">
        <f t="shared" si="37"/>
        <v>0</v>
      </c>
      <c r="K151" s="356">
        <f t="shared" si="38"/>
        <v>7.6600000000000001E-2</v>
      </c>
      <c r="L151" s="225"/>
      <c r="M151" s="225">
        <f t="shared" si="39"/>
        <v>0</v>
      </c>
      <c r="N151" s="225">
        <f t="shared" si="40"/>
        <v>0</v>
      </c>
      <c r="O151" s="225">
        <f t="shared" si="41"/>
        <v>0</v>
      </c>
      <c r="P151" s="225">
        <f t="shared" si="42"/>
        <v>1</v>
      </c>
      <c r="Q151" s="225">
        <f t="shared" si="43"/>
        <v>3</v>
      </c>
      <c r="R151" s="225">
        <f t="shared" si="44"/>
        <v>2</v>
      </c>
      <c r="S151" s="228"/>
      <c r="T151" s="228"/>
      <c r="U151" s="228"/>
      <c r="V151" s="228"/>
      <c r="W151" s="529"/>
      <c r="X151" s="228"/>
      <c r="Y151" s="55">
        <v>428</v>
      </c>
      <c r="Z151" s="55">
        <v>428035189</v>
      </c>
      <c r="AA151" s="244" t="s">
        <v>1099</v>
      </c>
      <c r="AB151" s="55">
        <v>0</v>
      </c>
      <c r="AC151" s="55">
        <v>0</v>
      </c>
      <c r="AD151" s="55">
        <v>0</v>
      </c>
      <c r="AE151" s="55">
        <v>1</v>
      </c>
      <c r="AF151" s="55">
        <v>1</v>
      </c>
      <c r="AG151" s="55">
        <v>0</v>
      </c>
      <c r="AH151" s="55">
        <v>0</v>
      </c>
      <c r="AI151" s="215">
        <v>0</v>
      </c>
      <c r="AJ151" s="215">
        <v>0</v>
      </c>
      <c r="AK151" s="215">
        <v>0</v>
      </c>
      <c r="AL151" s="215">
        <v>0</v>
      </c>
      <c r="AM151" s="215">
        <v>1</v>
      </c>
      <c r="AN151" s="215">
        <v>0</v>
      </c>
      <c r="AO151" s="215">
        <v>0</v>
      </c>
      <c r="AP151" s="215">
        <v>0</v>
      </c>
      <c r="AQ151" s="55">
        <v>0</v>
      </c>
      <c r="AR151" s="216"/>
      <c r="AS151" s="55">
        <v>35</v>
      </c>
      <c r="AT151" s="55">
        <v>189</v>
      </c>
      <c r="AU151" s="55">
        <v>3</v>
      </c>
      <c r="AW151" s="55">
        <f t="shared" si="45"/>
        <v>1</v>
      </c>
      <c r="AX151" s="55">
        <v>0</v>
      </c>
      <c r="AY151" s="55">
        <v>3</v>
      </c>
      <c r="AZ151" s="502">
        <v>0.5</v>
      </c>
    </row>
    <row r="152" spans="1:52">
      <c r="A152" s="215">
        <v>428</v>
      </c>
      <c r="B152" s="215">
        <v>428035220</v>
      </c>
      <c r="C152" s="216" t="s">
        <v>1099</v>
      </c>
      <c r="D152" s="225">
        <f t="shared" si="31"/>
        <v>0</v>
      </c>
      <c r="E152" s="225">
        <f t="shared" si="32"/>
        <v>0</v>
      </c>
      <c r="F152" s="225">
        <f t="shared" si="33"/>
        <v>0</v>
      </c>
      <c r="G152" s="225">
        <f t="shared" si="34"/>
        <v>2</v>
      </c>
      <c r="H152" s="225">
        <f t="shared" si="35"/>
        <v>3</v>
      </c>
      <c r="I152" s="225">
        <f t="shared" si="36"/>
        <v>1</v>
      </c>
      <c r="J152" s="225">
        <f t="shared" si="37"/>
        <v>0</v>
      </c>
      <c r="K152" s="356">
        <f t="shared" si="38"/>
        <v>0.2298</v>
      </c>
      <c r="L152" s="225"/>
      <c r="M152" s="225">
        <f t="shared" si="39"/>
        <v>0</v>
      </c>
      <c r="N152" s="225">
        <f t="shared" si="40"/>
        <v>0</v>
      </c>
      <c r="O152" s="225">
        <f t="shared" si="41"/>
        <v>0</v>
      </c>
      <c r="P152" s="225">
        <f t="shared" si="42"/>
        <v>6</v>
      </c>
      <c r="Q152" s="225">
        <f t="shared" si="43"/>
        <v>6</v>
      </c>
      <c r="R152" s="225">
        <f t="shared" si="44"/>
        <v>6</v>
      </c>
      <c r="S152" s="228"/>
      <c r="T152" s="228"/>
      <c r="U152" s="228"/>
      <c r="V152" s="228"/>
      <c r="W152" s="529"/>
      <c r="X152" s="228"/>
      <c r="Y152" s="55">
        <v>428</v>
      </c>
      <c r="Z152" s="55">
        <v>428035220</v>
      </c>
      <c r="AA152" s="244" t="s">
        <v>1099</v>
      </c>
      <c r="AB152" s="55">
        <v>0</v>
      </c>
      <c r="AC152" s="55">
        <v>0</v>
      </c>
      <c r="AD152" s="55">
        <v>0</v>
      </c>
      <c r="AE152" s="55">
        <v>2</v>
      </c>
      <c r="AF152" s="55">
        <v>3</v>
      </c>
      <c r="AG152" s="55">
        <v>1</v>
      </c>
      <c r="AH152" s="55">
        <v>0</v>
      </c>
      <c r="AI152" s="215">
        <v>0</v>
      </c>
      <c r="AJ152" s="215">
        <v>0</v>
      </c>
      <c r="AK152" s="215">
        <v>0</v>
      </c>
      <c r="AL152" s="215">
        <v>0</v>
      </c>
      <c r="AM152" s="215">
        <v>4</v>
      </c>
      <c r="AN152" s="215">
        <v>0</v>
      </c>
      <c r="AO152" s="215">
        <v>0</v>
      </c>
      <c r="AP152" s="215">
        <v>0</v>
      </c>
      <c r="AQ152" s="55">
        <v>0</v>
      </c>
      <c r="AR152" s="216"/>
      <c r="AS152" s="55">
        <v>35</v>
      </c>
      <c r="AT152" s="55">
        <v>220</v>
      </c>
      <c r="AU152" s="55">
        <v>6</v>
      </c>
      <c r="AW152" s="55">
        <f t="shared" si="45"/>
        <v>4</v>
      </c>
      <c r="AX152" s="55">
        <v>2</v>
      </c>
      <c r="AY152" s="55">
        <v>1</v>
      </c>
      <c r="AZ152" s="502">
        <v>1</v>
      </c>
    </row>
    <row r="153" spans="1:52">
      <c r="A153" s="215">
        <v>428</v>
      </c>
      <c r="B153" s="215">
        <v>428035243</v>
      </c>
      <c r="C153" s="216" t="s">
        <v>1099</v>
      </c>
      <c r="D153" s="225">
        <f t="shared" si="31"/>
        <v>0</v>
      </c>
      <c r="E153" s="225">
        <f t="shared" si="32"/>
        <v>0</v>
      </c>
      <c r="F153" s="225">
        <f t="shared" si="33"/>
        <v>0</v>
      </c>
      <c r="G153" s="225">
        <f t="shared" si="34"/>
        <v>4</v>
      </c>
      <c r="H153" s="225">
        <f t="shared" si="35"/>
        <v>1</v>
      </c>
      <c r="I153" s="225">
        <f t="shared" si="36"/>
        <v>1</v>
      </c>
      <c r="J153" s="225">
        <f t="shared" si="37"/>
        <v>0</v>
      </c>
      <c r="K153" s="356">
        <f t="shared" si="38"/>
        <v>0.2298</v>
      </c>
      <c r="L153" s="225"/>
      <c r="M153" s="225">
        <f t="shared" si="39"/>
        <v>0</v>
      </c>
      <c r="N153" s="225">
        <f t="shared" si="40"/>
        <v>0</v>
      </c>
      <c r="O153" s="225">
        <f t="shared" si="41"/>
        <v>0</v>
      </c>
      <c r="P153" s="225">
        <f t="shared" si="42"/>
        <v>4</v>
      </c>
      <c r="Q153" s="225">
        <f t="shared" si="43"/>
        <v>9</v>
      </c>
      <c r="R153" s="225">
        <f t="shared" si="44"/>
        <v>6</v>
      </c>
      <c r="S153" s="228"/>
      <c r="T153" s="228"/>
      <c r="U153" s="228"/>
      <c r="V153" s="228"/>
      <c r="W153" s="529"/>
      <c r="X153" s="228"/>
      <c r="Y153" s="55">
        <v>428</v>
      </c>
      <c r="Z153" s="55">
        <v>428035243</v>
      </c>
      <c r="AA153" s="244" t="s">
        <v>1099</v>
      </c>
      <c r="AB153" s="55">
        <v>0</v>
      </c>
      <c r="AC153" s="55">
        <v>0</v>
      </c>
      <c r="AD153" s="55">
        <v>0</v>
      </c>
      <c r="AE153" s="55">
        <v>4</v>
      </c>
      <c r="AF153" s="55">
        <v>1</v>
      </c>
      <c r="AG153" s="55">
        <v>1</v>
      </c>
      <c r="AH153" s="55">
        <v>0</v>
      </c>
      <c r="AI153" s="215">
        <v>0</v>
      </c>
      <c r="AJ153" s="215">
        <v>0</v>
      </c>
      <c r="AK153" s="215">
        <v>0</v>
      </c>
      <c r="AL153" s="215">
        <v>0</v>
      </c>
      <c r="AM153" s="215">
        <v>3</v>
      </c>
      <c r="AN153" s="215">
        <v>0</v>
      </c>
      <c r="AO153" s="215">
        <v>0</v>
      </c>
      <c r="AP153" s="215">
        <v>0</v>
      </c>
      <c r="AQ153" s="55">
        <v>0</v>
      </c>
      <c r="AR153" s="216"/>
      <c r="AS153" s="55">
        <v>35</v>
      </c>
      <c r="AT153" s="55">
        <v>243</v>
      </c>
      <c r="AU153" s="55">
        <v>9</v>
      </c>
      <c r="AW153" s="55">
        <f t="shared" si="45"/>
        <v>3</v>
      </c>
      <c r="AX153" s="55">
        <v>1</v>
      </c>
      <c r="AY153" s="55">
        <v>1</v>
      </c>
      <c r="AZ153" s="502">
        <v>0.6</v>
      </c>
    </row>
    <row r="154" spans="1:52">
      <c r="A154" s="215">
        <v>428</v>
      </c>
      <c r="B154" s="215">
        <v>428035244</v>
      </c>
      <c r="C154" s="216" t="s">
        <v>1099</v>
      </c>
      <c r="D154" s="225">
        <f t="shared" si="31"/>
        <v>0</v>
      </c>
      <c r="E154" s="225">
        <f t="shared" si="32"/>
        <v>0</v>
      </c>
      <c r="F154" s="225">
        <f t="shared" si="33"/>
        <v>0</v>
      </c>
      <c r="G154" s="225">
        <f t="shared" si="34"/>
        <v>8</v>
      </c>
      <c r="H154" s="225">
        <f t="shared" si="35"/>
        <v>8</v>
      </c>
      <c r="I154" s="225">
        <f t="shared" si="36"/>
        <v>8</v>
      </c>
      <c r="J154" s="225">
        <f t="shared" si="37"/>
        <v>0</v>
      </c>
      <c r="K154" s="356">
        <f t="shared" si="38"/>
        <v>0.91920000000000002</v>
      </c>
      <c r="L154" s="225"/>
      <c r="M154" s="225">
        <f t="shared" si="39"/>
        <v>0</v>
      </c>
      <c r="N154" s="225">
        <f t="shared" si="40"/>
        <v>0</v>
      </c>
      <c r="O154" s="225">
        <f t="shared" si="41"/>
        <v>0</v>
      </c>
      <c r="P154" s="225">
        <f t="shared" si="42"/>
        <v>16</v>
      </c>
      <c r="Q154" s="225">
        <f t="shared" si="43"/>
        <v>10</v>
      </c>
      <c r="R154" s="225">
        <f t="shared" si="44"/>
        <v>24</v>
      </c>
      <c r="S154" s="228"/>
      <c r="T154" s="228"/>
      <c r="U154" s="228"/>
      <c r="V154" s="228"/>
      <c r="W154" s="529"/>
      <c r="X154" s="228"/>
      <c r="Y154" s="55">
        <v>428</v>
      </c>
      <c r="Z154" s="55">
        <v>428035244</v>
      </c>
      <c r="AA154" s="244" t="s">
        <v>1099</v>
      </c>
      <c r="AB154" s="55">
        <v>0</v>
      </c>
      <c r="AC154" s="55">
        <v>0</v>
      </c>
      <c r="AD154" s="55">
        <v>0</v>
      </c>
      <c r="AE154" s="55">
        <v>8</v>
      </c>
      <c r="AF154" s="55">
        <v>8</v>
      </c>
      <c r="AG154" s="55">
        <v>8</v>
      </c>
      <c r="AH154" s="55">
        <v>0</v>
      </c>
      <c r="AI154" s="215">
        <v>0</v>
      </c>
      <c r="AJ154" s="215">
        <v>0</v>
      </c>
      <c r="AK154" s="215">
        <v>0</v>
      </c>
      <c r="AL154" s="215">
        <v>0</v>
      </c>
      <c r="AM154" s="215">
        <v>5</v>
      </c>
      <c r="AN154" s="215">
        <v>0</v>
      </c>
      <c r="AO154" s="215">
        <v>0</v>
      </c>
      <c r="AP154" s="215">
        <v>0</v>
      </c>
      <c r="AQ154" s="55">
        <v>5</v>
      </c>
      <c r="AR154" s="216"/>
      <c r="AS154" s="55">
        <v>35</v>
      </c>
      <c r="AT154" s="55">
        <v>244</v>
      </c>
      <c r="AU154" s="55">
        <v>10</v>
      </c>
      <c r="AW154" s="55">
        <f t="shared" si="45"/>
        <v>10</v>
      </c>
      <c r="AX154" s="55">
        <v>6</v>
      </c>
      <c r="AY154" s="55">
        <v>1</v>
      </c>
      <c r="AZ154" s="502">
        <v>0.66669999999999996</v>
      </c>
    </row>
    <row r="155" spans="1:52">
      <c r="A155" s="215">
        <v>428</v>
      </c>
      <c r="B155" s="215">
        <v>428035248</v>
      </c>
      <c r="C155" s="216" t="s">
        <v>1099</v>
      </c>
      <c r="D155" s="225">
        <f t="shared" si="31"/>
        <v>0</v>
      </c>
      <c r="E155" s="225">
        <f t="shared" si="32"/>
        <v>0</v>
      </c>
      <c r="F155" s="225">
        <f t="shared" si="33"/>
        <v>2</v>
      </c>
      <c r="G155" s="225">
        <f t="shared" si="34"/>
        <v>9</v>
      </c>
      <c r="H155" s="225">
        <f t="shared" si="35"/>
        <v>15</v>
      </c>
      <c r="I155" s="225">
        <f t="shared" si="36"/>
        <v>0</v>
      </c>
      <c r="J155" s="225">
        <f t="shared" si="37"/>
        <v>0</v>
      </c>
      <c r="K155" s="356">
        <f t="shared" si="38"/>
        <v>0.99580000000000002</v>
      </c>
      <c r="L155" s="225"/>
      <c r="M155" s="225">
        <f t="shared" si="39"/>
        <v>5</v>
      </c>
      <c r="N155" s="225">
        <f t="shared" si="40"/>
        <v>0</v>
      </c>
      <c r="O155" s="225">
        <f t="shared" si="41"/>
        <v>0</v>
      </c>
      <c r="P155" s="225">
        <f t="shared" si="42"/>
        <v>20</v>
      </c>
      <c r="Q155" s="225">
        <f t="shared" si="43"/>
        <v>12</v>
      </c>
      <c r="R155" s="225">
        <f t="shared" si="44"/>
        <v>26</v>
      </c>
      <c r="S155" s="228"/>
      <c r="T155" s="228"/>
      <c r="U155" s="228"/>
      <c r="V155" s="228"/>
      <c r="W155" s="529"/>
      <c r="X155" s="228"/>
      <c r="Y155" s="55">
        <v>428</v>
      </c>
      <c r="Z155" s="55">
        <v>428035248</v>
      </c>
      <c r="AA155" s="244" t="s">
        <v>1099</v>
      </c>
      <c r="AB155" s="55">
        <v>0</v>
      </c>
      <c r="AC155" s="55">
        <v>0</v>
      </c>
      <c r="AD155" s="55">
        <v>2</v>
      </c>
      <c r="AE155" s="55">
        <v>9</v>
      </c>
      <c r="AF155" s="55">
        <v>15</v>
      </c>
      <c r="AG155" s="55">
        <v>0</v>
      </c>
      <c r="AH155" s="55">
        <v>0</v>
      </c>
      <c r="AI155" s="215">
        <v>0</v>
      </c>
      <c r="AJ155" s="215">
        <v>5</v>
      </c>
      <c r="AK155" s="215">
        <v>0</v>
      </c>
      <c r="AL155" s="215">
        <v>0</v>
      </c>
      <c r="AM155" s="215">
        <v>15</v>
      </c>
      <c r="AN155" s="215">
        <v>0</v>
      </c>
      <c r="AO155" s="215">
        <v>0</v>
      </c>
      <c r="AP155" s="215">
        <v>0</v>
      </c>
      <c r="AQ155" s="55">
        <v>0</v>
      </c>
      <c r="AR155" s="216"/>
      <c r="AS155" s="55">
        <v>35</v>
      </c>
      <c r="AT155" s="55">
        <v>248</v>
      </c>
      <c r="AU155" s="55">
        <v>12</v>
      </c>
      <c r="AW155" s="55">
        <f t="shared" si="45"/>
        <v>15</v>
      </c>
      <c r="AX155" s="55">
        <v>5</v>
      </c>
      <c r="AY155" s="55">
        <v>2</v>
      </c>
      <c r="AZ155" s="502">
        <v>0.78469999999999995</v>
      </c>
    </row>
    <row r="156" spans="1:52">
      <c r="A156" s="215">
        <v>428</v>
      </c>
      <c r="B156" s="215">
        <v>428035262</v>
      </c>
      <c r="C156" s="216" t="s">
        <v>1099</v>
      </c>
      <c r="D156" s="225">
        <f t="shared" si="31"/>
        <v>0</v>
      </c>
      <c r="E156" s="225">
        <f t="shared" si="32"/>
        <v>0</v>
      </c>
      <c r="F156" s="225">
        <f t="shared" si="33"/>
        <v>1</v>
      </c>
      <c r="G156" s="225">
        <f t="shared" si="34"/>
        <v>1</v>
      </c>
      <c r="H156" s="225">
        <f t="shared" si="35"/>
        <v>2</v>
      </c>
      <c r="I156" s="225">
        <f t="shared" si="36"/>
        <v>0</v>
      </c>
      <c r="J156" s="225">
        <f t="shared" si="37"/>
        <v>0</v>
      </c>
      <c r="K156" s="356">
        <f t="shared" si="38"/>
        <v>0.1532</v>
      </c>
      <c r="L156" s="225"/>
      <c r="M156" s="225">
        <f t="shared" si="39"/>
        <v>0</v>
      </c>
      <c r="N156" s="225">
        <f t="shared" si="40"/>
        <v>0</v>
      </c>
      <c r="O156" s="225">
        <f t="shared" si="41"/>
        <v>0</v>
      </c>
      <c r="P156" s="225">
        <f t="shared" si="42"/>
        <v>3</v>
      </c>
      <c r="Q156" s="225">
        <f t="shared" si="43"/>
        <v>7</v>
      </c>
      <c r="R156" s="225">
        <f t="shared" si="44"/>
        <v>4</v>
      </c>
      <c r="S156" s="228"/>
      <c r="T156" s="228"/>
      <c r="U156" s="228"/>
      <c r="V156" s="228"/>
      <c r="W156" s="529"/>
      <c r="X156" s="228"/>
      <c r="Y156" s="55">
        <v>428</v>
      </c>
      <c r="Z156" s="55">
        <v>428035262</v>
      </c>
      <c r="AA156" s="244" t="s">
        <v>1099</v>
      </c>
      <c r="AB156" s="55">
        <v>0</v>
      </c>
      <c r="AC156" s="55">
        <v>0</v>
      </c>
      <c r="AD156" s="55">
        <v>1</v>
      </c>
      <c r="AE156" s="55">
        <v>1</v>
      </c>
      <c r="AF156" s="55">
        <v>2</v>
      </c>
      <c r="AG156" s="55">
        <v>0</v>
      </c>
      <c r="AH156" s="55">
        <v>0</v>
      </c>
      <c r="AI156" s="215">
        <v>0</v>
      </c>
      <c r="AJ156" s="215">
        <v>0</v>
      </c>
      <c r="AK156" s="215">
        <v>0</v>
      </c>
      <c r="AL156" s="215">
        <v>0</v>
      </c>
      <c r="AM156" s="215">
        <v>2</v>
      </c>
      <c r="AN156" s="215">
        <v>0</v>
      </c>
      <c r="AO156" s="215">
        <v>0</v>
      </c>
      <c r="AP156" s="215">
        <v>1</v>
      </c>
      <c r="AQ156" s="55">
        <v>0</v>
      </c>
      <c r="AR156" s="216"/>
      <c r="AS156" s="55">
        <v>35</v>
      </c>
      <c r="AT156" s="55">
        <v>262</v>
      </c>
      <c r="AU156" s="55">
        <v>7</v>
      </c>
      <c r="AW156" s="55">
        <f t="shared" si="45"/>
        <v>3</v>
      </c>
      <c r="AX156" s="55">
        <v>0</v>
      </c>
      <c r="AY156" s="55">
        <v>3</v>
      </c>
      <c r="AZ156" s="502">
        <v>0.75</v>
      </c>
    </row>
    <row r="157" spans="1:52">
      <c r="A157" s="215">
        <v>428</v>
      </c>
      <c r="B157" s="215">
        <v>428035285</v>
      </c>
      <c r="C157" s="216" t="s">
        <v>1099</v>
      </c>
      <c r="D157" s="225">
        <f t="shared" si="31"/>
        <v>0</v>
      </c>
      <c r="E157" s="225">
        <f t="shared" si="32"/>
        <v>0</v>
      </c>
      <c r="F157" s="225">
        <f t="shared" si="33"/>
        <v>0</v>
      </c>
      <c r="G157" s="225">
        <f t="shared" si="34"/>
        <v>0</v>
      </c>
      <c r="H157" s="225">
        <f t="shared" si="35"/>
        <v>0</v>
      </c>
      <c r="I157" s="225">
        <f t="shared" si="36"/>
        <v>1</v>
      </c>
      <c r="J157" s="225">
        <f t="shared" si="37"/>
        <v>0</v>
      </c>
      <c r="K157" s="356">
        <f t="shared" si="38"/>
        <v>3.8300000000000001E-2</v>
      </c>
      <c r="L157" s="225"/>
      <c r="M157" s="225">
        <f t="shared" si="39"/>
        <v>0</v>
      </c>
      <c r="N157" s="225">
        <f t="shared" si="40"/>
        <v>0</v>
      </c>
      <c r="O157" s="225">
        <f t="shared" si="41"/>
        <v>0</v>
      </c>
      <c r="P157" s="225">
        <f t="shared" si="42"/>
        <v>1</v>
      </c>
      <c r="Q157" s="225">
        <f t="shared" si="43"/>
        <v>7</v>
      </c>
      <c r="R157" s="225">
        <f t="shared" si="44"/>
        <v>1</v>
      </c>
      <c r="S157" s="228"/>
      <c r="T157" s="228"/>
      <c r="U157" s="228"/>
      <c r="V157" s="228"/>
      <c r="W157" s="529"/>
      <c r="X157" s="228"/>
      <c r="Y157" s="55">
        <v>428</v>
      </c>
      <c r="Z157" s="55">
        <v>428035285</v>
      </c>
      <c r="AA157" s="244" t="s">
        <v>1099</v>
      </c>
      <c r="AB157" s="55">
        <v>0</v>
      </c>
      <c r="AC157" s="55">
        <v>0</v>
      </c>
      <c r="AD157" s="55">
        <v>0</v>
      </c>
      <c r="AE157" s="55">
        <v>0</v>
      </c>
      <c r="AF157" s="55">
        <v>0</v>
      </c>
      <c r="AG157" s="55">
        <v>1</v>
      </c>
      <c r="AH157" s="55">
        <v>0</v>
      </c>
      <c r="AI157" s="215">
        <v>0</v>
      </c>
      <c r="AJ157" s="215">
        <v>0</v>
      </c>
      <c r="AK157" s="215">
        <v>0</v>
      </c>
      <c r="AL157" s="215">
        <v>0</v>
      </c>
      <c r="AM157" s="215">
        <v>0</v>
      </c>
      <c r="AN157" s="215">
        <v>0</v>
      </c>
      <c r="AO157" s="215">
        <v>0</v>
      </c>
      <c r="AP157" s="215">
        <v>0</v>
      </c>
      <c r="AQ157" s="55">
        <v>0</v>
      </c>
      <c r="AR157" s="216"/>
      <c r="AS157" s="55">
        <v>35</v>
      </c>
      <c r="AT157" s="55">
        <v>285</v>
      </c>
      <c r="AU157" s="55">
        <v>7</v>
      </c>
      <c r="AW157" s="55">
        <f t="shared" si="45"/>
        <v>0</v>
      </c>
      <c r="AX157" s="55">
        <v>1</v>
      </c>
      <c r="AY157" s="55">
        <v>1</v>
      </c>
      <c r="AZ157" s="502">
        <v>1</v>
      </c>
    </row>
    <row r="158" spans="1:52">
      <c r="A158" s="215">
        <v>428</v>
      </c>
      <c r="B158" s="215">
        <v>428035293</v>
      </c>
      <c r="C158" s="216" t="s">
        <v>1099</v>
      </c>
      <c r="D158" s="225">
        <f t="shared" si="31"/>
        <v>0</v>
      </c>
      <c r="E158" s="225">
        <f t="shared" si="32"/>
        <v>0</v>
      </c>
      <c r="F158" s="225">
        <f t="shared" si="33"/>
        <v>0</v>
      </c>
      <c r="G158" s="225">
        <f t="shared" si="34"/>
        <v>2</v>
      </c>
      <c r="H158" s="225">
        <f t="shared" si="35"/>
        <v>1</v>
      </c>
      <c r="I158" s="225">
        <f t="shared" si="36"/>
        <v>1</v>
      </c>
      <c r="J158" s="225">
        <f t="shared" si="37"/>
        <v>0</v>
      </c>
      <c r="K158" s="356">
        <f t="shared" si="38"/>
        <v>0.1532</v>
      </c>
      <c r="L158" s="225"/>
      <c r="M158" s="225">
        <f t="shared" si="39"/>
        <v>0</v>
      </c>
      <c r="N158" s="225">
        <f t="shared" si="40"/>
        <v>0</v>
      </c>
      <c r="O158" s="225">
        <f t="shared" si="41"/>
        <v>0</v>
      </c>
      <c r="P158" s="225">
        <f t="shared" si="42"/>
        <v>4</v>
      </c>
      <c r="Q158" s="225">
        <f t="shared" si="43"/>
        <v>10</v>
      </c>
      <c r="R158" s="225">
        <f t="shared" si="44"/>
        <v>4</v>
      </c>
      <c r="S158" s="228"/>
      <c r="T158" s="228"/>
      <c r="U158" s="228"/>
      <c r="V158" s="228"/>
      <c r="W158" s="529"/>
      <c r="X158" s="228"/>
      <c r="Y158" s="55">
        <v>428</v>
      </c>
      <c r="Z158" s="55">
        <v>428035293</v>
      </c>
      <c r="AA158" s="244" t="s">
        <v>1099</v>
      </c>
      <c r="AB158" s="55">
        <v>0</v>
      </c>
      <c r="AC158" s="55">
        <v>0</v>
      </c>
      <c r="AD158" s="55">
        <v>0</v>
      </c>
      <c r="AE158" s="55">
        <v>2</v>
      </c>
      <c r="AF158" s="55">
        <v>1</v>
      </c>
      <c r="AG158" s="55">
        <v>1</v>
      </c>
      <c r="AH158" s="55">
        <v>0</v>
      </c>
      <c r="AI158" s="215">
        <v>0</v>
      </c>
      <c r="AJ158" s="215">
        <v>0</v>
      </c>
      <c r="AK158" s="215">
        <v>0</v>
      </c>
      <c r="AL158" s="215">
        <v>0</v>
      </c>
      <c r="AM158" s="215">
        <v>3</v>
      </c>
      <c r="AN158" s="215">
        <v>0</v>
      </c>
      <c r="AO158" s="215">
        <v>0</v>
      </c>
      <c r="AP158" s="215">
        <v>0</v>
      </c>
      <c r="AQ158" s="55">
        <v>1</v>
      </c>
      <c r="AR158" s="216"/>
      <c r="AS158" s="55">
        <v>35</v>
      </c>
      <c r="AT158" s="55">
        <v>293</v>
      </c>
      <c r="AU158" s="55">
        <v>10</v>
      </c>
      <c r="AW158" s="55">
        <f t="shared" si="45"/>
        <v>4</v>
      </c>
      <c r="AX158" s="55">
        <v>0</v>
      </c>
      <c r="AY158" s="55">
        <v>2</v>
      </c>
      <c r="AZ158" s="502">
        <v>1</v>
      </c>
    </row>
    <row r="159" spans="1:52">
      <c r="A159" s="215">
        <v>428</v>
      </c>
      <c r="B159" s="215">
        <v>428035305</v>
      </c>
      <c r="C159" s="216" t="s">
        <v>1099</v>
      </c>
      <c r="D159" s="225">
        <f t="shared" si="31"/>
        <v>0</v>
      </c>
      <c r="E159" s="225">
        <f t="shared" si="32"/>
        <v>0</v>
      </c>
      <c r="F159" s="225">
        <f t="shared" si="33"/>
        <v>0</v>
      </c>
      <c r="G159" s="225">
        <f t="shared" si="34"/>
        <v>1</v>
      </c>
      <c r="H159" s="225">
        <f t="shared" si="35"/>
        <v>0</v>
      </c>
      <c r="I159" s="225">
        <f t="shared" si="36"/>
        <v>0</v>
      </c>
      <c r="J159" s="225">
        <f t="shared" si="37"/>
        <v>0</v>
      </c>
      <c r="K159" s="356">
        <f t="shared" si="38"/>
        <v>3.8300000000000001E-2</v>
      </c>
      <c r="L159" s="225"/>
      <c r="M159" s="225">
        <f t="shared" si="39"/>
        <v>0</v>
      </c>
      <c r="N159" s="225">
        <f t="shared" si="40"/>
        <v>0</v>
      </c>
      <c r="O159" s="225">
        <f t="shared" si="41"/>
        <v>0</v>
      </c>
      <c r="P159" s="225">
        <f t="shared" si="42"/>
        <v>0</v>
      </c>
      <c r="Q159" s="225">
        <f t="shared" si="43"/>
        <v>3</v>
      </c>
      <c r="R159" s="225">
        <f t="shared" si="44"/>
        <v>1</v>
      </c>
      <c r="S159" s="228"/>
      <c r="T159" s="228"/>
      <c r="U159" s="228"/>
      <c r="V159" s="228"/>
      <c r="W159" s="529"/>
      <c r="X159" s="228"/>
      <c r="Y159" s="55">
        <v>428</v>
      </c>
      <c r="Z159" s="55">
        <v>428035305</v>
      </c>
      <c r="AA159" s="244" t="s">
        <v>1099</v>
      </c>
      <c r="AB159" s="55">
        <v>0</v>
      </c>
      <c r="AC159" s="55">
        <v>0</v>
      </c>
      <c r="AD159" s="55">
        <v>0</v>
      </c>
      <c r="AE159" s="55">
        <v>1</v>
      </c>
      <c r="AF159" s="55">
        <v>0</v>
      </c>
      <c r="AG159" s="55">
        <v>0</v>
      </c>
      <c r="AH159" s="55">
        <v>0</v>
      </c>
      <c r="AI159" s="215">
        <v>0</v>
      </c>
      <c r="AJ159" s="215">
        <v>0</v>
      </c>
      <c r="AK159" s="215">
        <v>0</v>
      </c>
      <c r="AL159" s="215">
        <v>0</v>
      </c>
      <c r="AM159" s="215">
        <v>0</v>
      </c>
      <c r="AN159" s="215">
        <v>0</v>
      </c>
      <c r="AO159" s="215">
        <v>0</v>
      </c>
      <c r="AP159" s="215">
        <v>0</v>
      </c>
      <c r="AQ159" s="55">
        <v>0</v>
      </c>
      <c r="AR159" s="216"/>
      <c r="AS159" s="55">
        <v>35</v>
      </c>
      <c r="AT159" s="55">
        <v>305</v>
      </c>
      <c r="AU159" s="55">
        <v>3</v>
      </c>
      <c r="AW159" s="55">
        <f t="shared" si="45"/>
        <v>0</v>
      </c>
      <c r="AX159" s="55">
        <v>0</v>
      </c>
      <c r="AY159" s="55">
        <v>3</v>
      </c>
      <c r="AZ159" s="502">
        <v>0</v>
      </c>
    </row>
    <row r="160" spans="1:52">
      <c r="A160" s="215">
        <v>428</v>
      </c>
      <c r="B160" s="215">
        <v>428035307</v>
      </c>
      <c r="C160" s="216" t="s">
        <v>1099</v>
      </c>
      <c r="D160" s="225">
        <f t="shared" si="31"/>
        <v>0</v>
      </c>
      <c r="E160" s="225">
        <f t="shared" si="32"/>
        <v>0</v>
      </c>
      <c r="F160" s="225">
        <f t="shared" si="33"/>
        <v>0</v>
      </c>
      <c r="G160" s="225">
        <f t="shared" si="34"/>
        <v>2</v>
      </c>
      <c r="H160" s="225">
        <f t="shared" si="35"/>
        <v>1</v>
      </c>
      <c r="I160" s="225">
        <f t="shared" si="36"/>
        <v>0</v>
      </c>
      <c r="J160" s="225">
        <f t="shared" si="37"/>
        <v>0</v>
      </c>
      <c r="K160" s="356">
        <f t="shared" si="38"/>
        <v>0.1149</v>
      </c>
      <c r="L160" s="225"/>
      <c r="M160" s="225">
        <f t="shared" si="39"/>
        <v>0</v>
      </c>
      <c r="N160" s="225">
        <f t="shared" si="40"/>
        <v>0</v>
      </c>
      <c r="O160" s="225">
        <f t="shared" si="41"/>
        <v>0</v>
      </c>
      <c r="P160" s="225">
        <f t="shared" si="42"/>
        <v>3</v>
      </c>
      <c r="Q160" s="225">
        <f t="shared" si="43"/>
        <v>3</v>
      </c>
      <c r="R160" s="225">
        <f t="shared" si="44"/>
        <v>3</v>
      </c>
      <c r="S160" s="228"/>
      <c r="T160" s="228"/>
      <c r="U160" s="228"/>
      <c r="V160" s="228"/>
      <c r="W160" s="529"/>
      <c r="X160" s="228"/>
      <c r="Y160" s="55">
        <v>428</v>
      </c>
      <c r="Z160" s="55">
        <v>428035307</v>
      </c>
      <c r="AA160" s="244" t="s">
        <v>1099</v>
      </c>
      <c r="AB160" s="55">
        <v>0</v>
      </c>
      <c r="AC160" s="55">
        <v>0</v>
      </c>
      <c r="AD160" s="55">
        <v>0</v>
      </c>
      <c r="AE160" s="55">
        <v>2</v>
      </c>
      <c r="AF160" s="55">
        <v>1</v>
      </c>
      <c r="AG160" s="55">
        <v>0</v>
      </c>
      <c r="AH160" s="55">
        <v>0</v>
      </c>
      <c r="AI160" s="215">
        <v>0</v>
      </c>
      <c r="AJ160" s="215">
        <v>0</v>
      </c>
      <c r="AK160" s="215">
        <v>0</v>
      </c>
      <c r="AL160" s="215">
        <v>0</v>
      </c>
      <c r="AM160" s="215">
        <v>3</v>
      </c>
      <c r="AN160" s="215">
        <v>0</v>
      </c>
      <c r="AO160" s="215">
        <v>0</v>
      </c>
      <c r="AP160" s="215">
        <v>0</v>
      </c>
      <c r="AQ160" s="55">
        <v>0</v>
      </c>
      <c r="AR160" s="216"/>
      <c r="AS160" s="55">
        <v>35</v>
      </c>
      <c r="AT160" s="55">
        <v>307</v>
      </c>
      <c r="AU160" s="55">
        <v>3</v>
      </c>
      <c r="AW160" s="55">
        <f t="shared" si="45"/>
        <v>3</v>
      </c>
      <c r="AX160" s="55">
        <v>0</v>
      </c>
      <c r="AY160" s="55">
        <v>3</v>
      </c>
      <c r="AZ160" s="502">
        <v>1</v>
      </c>
    </row>
    <row r="161" spans="1:52">
      <c r="A161" s="215">
        <v>428</v>
      </c>
      <c r="B161" s="215">
        <v>428035314</v>
      </c>
      <c r="C161" s="216" t="s">
        <v>1099</v>
      </c>
      <c r="D161" s="225">
        <f t="shared" si="31"/>
        <v>0</v>
      </c>
      <c r="E161" s="225">
        <f t="shared" si="32"/>
        <v>0</v>
      </c>
      <c r="F161" s="225">
        <f t="shared" si="33"/>
        <v>0</v>
      </c>
      <c r="G161" s="225">
        <f t="shared" si="34"/>
        <v>0</v>
      </c>
      <c r="H161" s="225">
        <f t="shared" si="35"/>
        <v>1</v>
      </c>
      <c r="I161" s="225">
        <f t="shared" si="36"/>
        <v>0</v>
      </c>
      <c r="J161" s="225">
        <f t="shared" si="37"/>
        <v>0</v>
      </c>
      <c r="K161" s="356">
        <f t="shared" si="38"/>
        <v>3.8300000000000001E-2</v>
      </c>
      <c r="L161" s="225"/>
      <c r="M161" s="225">
        <f t="shared" si="39"/>
        <v>0</v>
      </c>
      <c r="N161" s="225">
        <f t="shared" si="40"/>
        <v>0</v>
      </c>
      <c r="O161" s="225">
        <f t="shared" si="41"/>
        <v>0</v>
      </c>
      <c r="P161" s="225">
        <f t="shared" si="42"/>
        <v>1</v>
      </c>
      <c r="Q161" s="225">
        <f t="shared" si="43"/>
        <v>6</v>
      </c>
      <c r="R161" s="225">
        <f t="shared" si="44"/>
        <v>1</v>
      </c>
      <c r="S161" s="228"/>
      <c r="T161" s="228"/>
      <c r="U161" s="228"/>
      <c r="V161" s="228"/>
      <c r="W161" s="529"/>
      <c r="X161" s="228"/>
      <c r="Y161" s="55">
        <v>428</v>
      </c>
      <c r="Z161" s="55">
        <v>428035314</v>
      </c>
      <c r="AA161" s="244" t="s">
        <v>1099</v>
      </c>
      <c r="AB161" s="55">
        <v>0</v>
      </c>
      <c r="AC161" s="55">
        <v>0</v>
      </c>
      <c r="AD161" s="55">
        <v>0</v>
      </c>
      <c r="AE161" s="55">
        <v>0</v>
      </c>
      <c r="AF161" s="55">
        <v>1</v>
      </c>
      <c r="AG161" s="55">
        <v>0</v>
      </c>
      <c r="AH161" s="55">
        <v>0</v>
      </c>
      <c r="AI161" s="215">
        <v>0</v>
      </c>
      <c r="AJ161" s="215">
        <v>0</v>
      </c>
      <c r="AK161" s="215">
        <v>0</v>
      </c>
      <c r="AL161" s="215">
        <v>0</v>
      </c>
      <c r="AM161" s="215">
        <v>1</v>
      </c>
      <c r="AN161" s="215">
        <v>0</v>
      </c>
      <c r="AO161" s="215">
        <v>0</v>
      </c>
      <c r="AP161" s="215">
        <v>0</v>
      </c>
      <c r="AQ161" s="55">
        <v>0</v>
      </c>
      <c r="AR161" s="216"/>
      <c r="AS161" s="55">
        <v>35</v>
      </c>
      <c r="AT161" s="55">
        <v>314</v>
      </c>
      <c r="AU161" s="55">
        <v>6</v>
      </c>
      <c r="AW161" s="55">
        <f t="shared" si="45"/>
        <v>1</v>
      </c>
      <c r="AX161" s="55">
        <v>0</v>
      </c>
      <c r="AY161" s="55">
        <v>3</v>
      </c>
      <c r="AZ161" s="502">
        <v>1</v>
      </c>
    </row>
    <row r="162" spans="1:52">
      <c r="A162" s="215">
        <v>428</v>
      </c>
      <c r="B162" s="215">
        <v>428035336</v>
      </c>
      <c r="C162" s="216" t="s">
        <v>1099</v>
      </c>
      <c r="D162" s="225">
        <f t="shared" si="31"/>
        <v>0</v>
      </c>
      <c r="E162" s="225">
        <f t="shared" si="32"/>
        <v>0</v>
      </c>
      <c r="F162" s="225">
        <f t="shared" si="33"/>
        <v>0</v>
      </c>
      <c r="G162" s="225">
        <f t="shared" si="34"/>
        <v>1</v>
      </c>
      <c r="H162" s="225">
        <f t="shared" si="35"/>
        <v>1</v>
      </c>
      <c r="I162" s="225">
        <f t="shared" si="36"/>
        <v>0</v>
      </c>
      <c r="J162" s="225">
        <f t="shared" si="37"/>
        <v>0</v>
      </c>
      <c r="K162" s="356">
        <f t="shared" si="38"/>
        <v>7.6600000000000001E-2</v>
      </c>
      <c r="L162" s="225"/>
      <c r="M162" s="225">
        <f t="shared" si="39"/>
        <v>0</v>
      </c>
      <c r="N162" s="225">
        <f t="shared" si="40"/>
        <v>0</v>
      </c>
      <c r="O162" s="225">
        <f t="shared" si="41"/>
        <v>0</v>
      </c>
      <c r="P162" s="225">
        <f t="shared" si="42"/>
        <v>0</v>
      </c>
      <c r="Q162" s="225">
        <f t="shared" si="43"/>
        <v>7</v>
      </c>
      <c r="R162" s="225">
        <f t="shared" si="44"/>
        <v>2</v>
      </c>
      <c r="S162" s="228"/>
      <c r="T162" s="228"/>
      <c r="U162" s="228"/>
      <c r="V162" s="228"/>
      <c r="W162" s="529"/>
      <c r="X162" s="228"/>
      <c r="Y162" s="55">
        <v>428</v>
      </c>
      <c r="Z162" s="55">
        <v>428035336</v>
      </c>
      <c r="AA162" s="244" t="s">
        <v>1099</v>
      </c>
      <c r="AB162" s="55">
        <v>0</v>
      </c>
      <c r="AC162" s="55">
        <v>0</v>
      </c>
      <c r="AD162" s="55">
        <v>0</v>
      </c>
      <c r="AE162" s="55">
        <v>1</v>
      </c>
      <c r="AF162" s="55">
        <v>1</v>
      </c>
      <c r="AG162" s="55">
        <v>0</v>
      </c>
      <c r="AH162" s="55">
        <v>0</v>
      </c>
      <c r="AI162" s="215">
        <v>0</v>
      </c>
      <c r="AJ162" s="215">
        <v>0</v>
      </c>
      <c r="AK162" s="215">
        <v>0</v>
      </c>
      <c r="AL162" s="215">
        <v>0</v>
      </c>
      <c r="AM162" s="215">
        <v>0</v>
      </c>
      <c r="AN162" s="215">
        <v>0</v>
      </c>
      <c r="AO162" s="215">
        <v>0</v>
      </c>
      <c r="AP162" s="215">
        <v>0</v>
      </c>
      <c r="AQ162" s="55">
        <v>0</v>
      </c>
      <c r="AR162" s="216"/>
      <c r="AS162" s="55">
        <v>35</v>
      </c>
      <c r="AT162" s="55">
        <v>336</v>
      </c>
      <c r="AU162" s="55">
        <v>7</v>
      </c>
      <c r="AW162" s="55">
        <f t="shared" si="45"/>
        <v>0</v>
      </c>
      <c r="AX162" s="55">
        <v>0</v>
      </c>
      <c r="AY162" s="55">
        <v>3</v>
      </c>
      <c r="AZ162" s="502">
        <v>0</v>
      </c>
    </row>
    <row r="163" spans="1:52">
      <c r="A163" s="215">
        <v>428</v>
      </c>
      <c r="B163" s="215">
        <v>428035346</v>
      </c>
      <c r="C163" s="216" t="s">
        <v>1099</v>
      </c>
      <c r="D163" s="225">
        <f t="shared" si="31"/>
        <v>0</v>
      </c>
      <c r="E163" s="225">
        <f t="shared" si="32"/>
        <v>0</v>
      </c>
      <c r="F163" s="225">
        <f t="shared" si="33"/>
        <v>0</v>
      </c>
      <c r="G163" s="225">
        <f t="shared" si="34"/>
        <v>3</v>
      </c>
      <c r="H163" s="225">
        <f t="shared" si="35"/>
        <v>4</v>
      </c>
      <c r="I163" s="225">
        <f t="shared" si="36"/>
        <v>1</v>
      </c>
      <c r="J163" s="225">
        <f t="shared" si="37"/>
        <v>0</v>
      </c>
      <c r="K163" s="356">
        <f t="shared" si="38"/>
        <v>0.30640000000000001</v>
      </c>
      <c r="L163" s="225"/>
      <c r="M163" s="225">
        <f t="shared" si="39"/>
        <v>1</v>
      </c>
      <c r="N163" s="225">
        <f t="shared" si="40"/>
        <v>0</v>
      </c>
      <c r="O163" s="225">
        <f t="shared" si="41"/>
        <v>0</v>
      </c>
      <c r="P163" s="225">
        <f t="shared" si="42"/>
        <v>3</v>
      </c>
      <c r="Q163" s="225">
        <f t="shared" si="43"/>
        <v>6</v>
      </c>
      <c r="R163" s="225">
        <f t="shared" si="44"/>
        <v>8</v>
      </c>
      <c r="S163" s="228"/>
      <c r="T163" s="228"/>
      <c r="U163" s="228"/>
      <c r="V163" s="228"/>
      <c r="W163" s="529"/>
      <c r="X163" s="228"/>
      <c r="Y163" s="55">
        <v>428</v>
      </c>
      <c r="Z163" s="55">
        <v>428035346</v>
      </c>
      <c r="AA163" s="244" t="s">
        <v>1099</v>
      </c>
      <c r="AB163" s="55">
        <v>0</v>
      </c>
      <c r="AC163" s="55">
        <v>0</v>
      </c>
      <c r="AD163" s="55">
        <v>0</v>
      </c>
      <c r="AE163" s="55">
        <v>3</v>
      </c>
      <c r="AF163" s="55">
        <v>4</v>
      </c>
      <c r="AG163" s="55">
        <v>1</v>
      </c>
      <c r="AH163" s="55">
        <v>0</v>
      </c>
      <c r="AI163" s="215">
        <v>0</v>
      </c>
      <c r="AJ163" s="215">
        <v>1</v>
      </c>
      <c r="AK163" s="215">
        <v>0</v>
      </c>
      <c r="AL163" s="215">
        <v>0</v>
      </c>
      <c r="AM163" s="215">
        <v>2</v>
      </c>
      <c r="AN163" s="215">
        <v>0</v>
      </c>
      <c r="AO163" s="215">
        <v>0</v>
      </c>
      <c r="AP163" s="215">
        <v>0</v>
      </c>
      <c r="AQ163" s="55">
        <v>1</v>
      </c>
      <c r="AR163" s="216"/>
      <c r="AS163" s="55">
        <v>35</v>
      </c>
      <c r="AT163" s="55">
        <v>346</v>
      </c>
      <c r="AU163" s="55">
        <v>6</v>
      </c>
      <c r="AW163" s="55">
        <f t="shared" si="45"/>
        <v>3</v>
      </c>
      <c r="AX163" s="55">
        <v>0</v>
      </c>
      <c r="AY163" s="55">
        <v>3</v>
      </c>
      <c r="AZ163" s="502">
        <v>0.375</v>
      </c>
    </row>
    <row r="164" spans="1:52">
      <c r="A164" s="215">
        <v>429</v>
      </c>
      <c r="B164" s="215">
        <v>429163030</v>
      </c>
      <c r="C164" s="216" t="s">
        <v>255</v>
      </c>
      <c r="D164" s="225">
        <f t="shared" si="31"/>
        <v>0</v>
      </c>
      <c r="E164" s="225">
        <f t="shared" si="32"/>
        <v>0</v>
      </c>
      <c r="F164" s="225">
        <f t="shared" si="33"/>
        <v>0</v>
      </c>
      <c r="G164" s="225">
        <f t="shared" si="34"/>
        <v>0</v>
      </c>
      <c r="H164" s="225">
        <f t="shared" si="35"/>
        <v>1</v>
      </c>
      <c r="I164" s="225">
        <f t="shared" si="36"/>
        <v>1</v>
      </c>
      <c r="J164" s="225">
        <f t="shared" si="37"/>
        <v>0</v>
      </c>
      <c r="K164" s="356">
        <f t="shared" si="38"/>
        <v>7.6600000000000001E-2</v>
      </c>
      <c r="L164" s="225"/>
      <c r="M164" s="225">
        <f t="shared" si="39"/>
        <v>0</v>
      </c>
      <c r="N164" s="225">
        <f t="shared" si="40"/>
        <v>0</v>
      </c>
      <c r="O164" s="225">
        <f t="shared" si="41"/>
        <v>0</v>
      </c>
      <c r="P164" s="225">
        <f t="shared" si="42"/>
        <v>2</v>
      </c>
      <c r="Q164" s="225">
        <f t="shared" si="43"/>
        <v>6</v>
      </c>
      <c r="R164" s="225">
        <f t="shared" si="44"/>
        <v>2</v>
      </c>
      <c r="S164" s="228"/>
      <c r="T164" s="228"/>
      <c r="U164" s="228"/>
      <c r="V164" s="228"/>
      <c r="W164" s="529"/>
      <c r="X164" s="228"/>
      <c r="Y164" s="55">
        <v>429</v>
      </c>
      <c r="Z164" s="55">
        <v>429163030</v>
      </c>
      <c r="AA164" s="244" t="s">
        <v>255</v>
      </c>
      <c r="AB164" s="55">
        <v>0</v>
      </c>
      <c r="AC164" s="55">
        <v>0</v>
      </c>
      <c r="AD164" s="55">
        <v>0</v>
      </c>
      <c r="AE164" s="55">
        <v>0</v>
      </c>
      <c r="AF164" s="55">
        <v>1</v>
      </c>
      <c r="AG164" s="55">
        <v>1</v>
      </c>
      <c r="AH164" s="55">
        <v>0</v>
      </c>
      <c r="AI164" s="215">
        <v>0</v>
      </c>
      <c r="AJ164" s="215">
        <v>0</v>
      </c>
      <c r="AK164" s="215">
        <v>0</v>
      </c>
      <c r="AL164" s="215">
        <v>0</v>
      </c>
      <c r="AM164" s="215">
        <v>1</v>
      </c>
      <c r="AN164" s="215">
        <v>0</v>
      </c>
      <c r="AO164" s="215">
        <v>0</v>
      </c>
      <c r="AP164" s="215">
        <v>0</v>
      </c>
      <c r="AQ164" s="55">
        <v>1</v>
      </c>
      <c r="AR164" s="216"/>
      <c r="AS164" s="55">
        <v>163</v>
      </c>
      <c r="AT164" s="55">
        <v>30</v>
      </c>
      <c r="AU164" s="55">
        <v>6</v>
      </c>
      <c r="AW164" s="55">
        <f t="shared" si="45"/>
        <v>2</v>
      </c>
      <c r="AX164" s="55">
        <v>0</v>
      </c>
      <c r="AY164" s="55">
        <v>1</v>
      </c>
      <c r="AZ164" s="502">
        <v>1</v>
      </c>
    </row>
    <row r="165" spans="1:52">
      <c r="A165" s="215">
        <v>429</v>
      </c>
      <c r="B165" s="215">
        <v>429163049</v>
      </c>
      <c r="C165" s="216" t="s">
        <v>255</v>
      </c>
      <c r="D165" s="225">
        <f t="shared" si="31"/>
        <v>0</v>
      </c>
      <c r="E165" s="225">
        <f t="shared" si="32"/>
        <v>0</v>
      </c>
      <c r="F165" s="225">
        <f t="shared" si="33"/>
        <v>0</v>
      </c>
      <c r="G165" s="225">
        <f t="shared" si="34"/>
        <v>0</v>
      </c>
      <c r="H165" s="225">
        <f t="shared" si="35"/>
        <v>0</v>
      </c>
      <c r="I165" s="225">
        <f t="shared" si="36"/>
        <v>1</v>
      </c>
      <c r="J165" s="225">
        <f t="shared" si="37"/>
        <v>0</v>
      </c>
      <c r="K165" s="356">
        <f t="shared" si="38"/>
        <v>3.8300000000000001E-2</v>
      </c>
      <c r="L165" s="225"/>
      <c r="M165" s="225">
        <f t="shared" si="39"/>
        <v>0</v>
      </c>
      <c r="N165" s="225">
        <f t="shared" si="40"/>
        <v>0</v>
      </c>
      <c r="O165" s="225">
        <f t="shared" si="41"/>
        <v>0</v>
      </c>
      <c r="P165" s="225">
        <f t="shared" si="42"/>
        <v>1</v>
      </c>
      <c r="Q165" s="225">
        <f t="shared" si="43"/>
        <v>8</v>
      </c>
      <c r="R165" s="225">
        <f t="shared" si="44"/>
        <v>1</v>
      </c>
      <c r="S165" s="228"/>
      <c r="T165" s="228"/>
      <c r="U165" s="228"/>
      <c r="V165" s="228"/>
      <c r="W165" s="529"/>
      <c r="X165" s="228"/>
      <c r="Y165" s="55">
        <v>429</v>
      </c>
      <c r="Z165" s="55">
        <v>429163049</v>
      </c>
      <c r="AA165" s="244" t="s">
        <v>255</v>
      </c>
      <c r="AB165" s="55">
        <v>0</v>
      </c>
      <c r="AC165" s="55">
        <v>0</v>
      </c>
      <c r="AD165" s="55">
        <v>0</v>
      </c>
      <c r="AE165" s="55">
        <v>0</v>
      </c>
      <c r="AF165" s="55">
        <v>0</v>
      </c>
      <c r="AG165" s="55">
        <v>1</v>
      </c>
      <c r="AH165" s="55">
        <v>0</v>
      </c>
      <c r="AI165" s="215">
        <v>0</v>
      </c>
      <c r="AJ165" s="215">
        <v>0</v>
      </c>
      <c r="AK165" s="215">
        <v>0</v>
      </c>
      <c r="AL165" s="215">
        <v>0</v>
      </c>
      <c r="AM165" s="215">
        <v>0</v>
      </c>
      <c r="AN165" s="215">
        <v>0</v>
      </c>
      <c r="AO165" s="215">
        <v>0</v>
      </c>
      <c r="AP165" s="215">
        <v>0</v>
      </c>
      <c r="AQ165" s="55">
        <v>1</v>
      </c>
      <c r="AR165" s="216"/>
      <c r="AS165" s="55">
        <v>163</v>
      </c>
      <c r="AT165" s="55">
        <v>49</v>
      </c>
      <c r="AU165" s="55">
        <v>8</v>
      </c>
      <c r="AW165" s="55">
        <f t="shared" si="45"/>
        <v>1</v>
      </c>
      <c r="AX165" s="55">
        <v>0</v>
      </c>
      <c r="AY165" s="55">
        <v>3</v>
      </c>
      <c r="AZ165" s="502">
        <v>1</v>
      </c>
    </row>
    <row r="166" spans="1:52">
      <c r="A166" s="215">
        <v>429</v>
      </c>
      <c r="B166" s="215">
        <v>429163057</v>
      </c>
      <c r="C166" s="216" t="s">
        <v>255</v>
      </c>
      <c r="D166" s="225">
        <f t="shared" si="31"/>
        <v>0</v>
      </c>
      <c r="E166" s="225">
        <f t="shared" si="32"/>
        <v>0</v>
      </c>
      <c r="F166" s="225">
        <f t="shared" si="33"/>
        <v>0</v>
      </c>
      <c r="G166" s="225">
        <f t="shared" si="34"/>
        <v>0</v>
      </c>
      <c r="H166" s="225">
        <f t="shared" si="35"/>
        <v>0</v>
      </c>
      <c r="I166" s="225">
        <f t="shared" si="36"/>
        <v>2</v>
      </c>
      <c r="J166" s="225">
        <f t="shared" si="37"/>
        <v>0</v>
      </c>
      <c r="K166" s="356">
        <f t="shared" si="38"/>
        <v>7.6600000000000001E-2</v>
      </c>
      <c r="L166" s="225"/>
      <c r="M166" s="225">
        <f t="shared" si="39"/>
        <v>0</v>
      </c>
      <c r="N166" s="225">
        <f t="shared" si="40"/>
        <v>0</v>
      </c>
      <c r="O166" s="225">
        <f t="shared" si="41"/>
        <v>1</v>
      </c>
      <c r="P166" s="225">
        <f t="shared" si="42"/>
        <v>2</v>
      </c>
      <c r="Q166" s="225">
        <f t="shared" si="43"/>
        <v>12</v>
      </c>
      <c r="R166" s="225">
        <f t="shared" si="44"/>
        <v>2</v>
      </c>
      <c r="S166" s="228"/>
      <c r="T166" s="228"/>
      <c r="U166" s="228"/>
      <c r="V166" s="228"/>
      <c r="W166" s="529"/>
      <c r="X166" s="228"/>
      <c r="Y166" s="55">
        <v>429</v>
      </c>
      <c r="Z166" s="55">
        <v>429163057</v>
      </c>
      <c r="AA166" s="244" t="s">
        <v>255</v>
      </c>
      <c r="AB166" s="55">
        <v>0</v>
      </c>
      <c r="AC166" s="55">
        <v>0</v>
      </c>
      <c r="AD166" s="55">
        <v>0</v>
      </c>
      <c r="AE166" s="55">
        <v>0</v>
      </c>
      <c r="AF166" s="55">
        <v>0</v>
      </c>
      <c r="AG166" s="55">
        <v>2</v>
      </c>
      <c r="AH166" s="55">
        <v>0</v>
      </c>
      <c r="AI166" s="215">
        <v>0</v>
      </c>
      <c r="AJ166" s="215">
        <v>0</v>
      </c>
      <c r="AK166" s="215">
        <v>0</v>
      </c>
      <c r="AL166" s="215">
        <v>1</v>
      </c>
      <c r="AM166" s="215">
        <v>0</v>
      </c>
      <c r="AN166" s="215">
        <v>0</v>
      </c>
      <c r="AO166" s="215">
        <v>0</v>
      </c>
      <c r="AP166" s="215">
        <v>0</v>
      </c>
      <c r="AQ166" s="55">
        <v>2</v>
      </c>
      <c r="AR166" s="216"/>
      <c r="AS166" s="55">
        <v>163</v>
      </c>
      <c r="AT166" s="55">
        <v>57</v>
      </c>
      <c r="AU166" s="55">
        <v>12</v>
      </c>
      <c r="AW166" s="55">
        <f t="shared" si="45"/>
        <v>2</v>
      </c>
      <c r="AX166" s="55">
        <v>0</v>
      </c>
      <c r="AY166" s="55">
        <v>1</v>
      </c>
      <c r="AZ166" s="502">
        <v>1</v>
      </c>
    </row>
    <row r="167" spans="1:52">
      <c r="A167" s="215">
        <v>429</v>
      </c>
      <c r="B167" s="215">
        <v>429163071</v>
      </c>
      <c r="C167" s="216" t="s">
        <v>255</v>
      </c>
      <c r="D167" s="225">
        <f t="shared" si="31"/>
        <v>0</v>
      </c>
      <c r="E167" s="225">
        <f t="shared" si="32"/>
        <v>0</v>
      </c>
      <c r="F167" s="225">
        <f t="shared" si="33"/>
        <v>0</v>
      </c>
      <c r="G167" s="225">
        <f t="shared" si="34"/>
        <v>1</v>
      </c>
      <c r="H167" s="225">
        <f t="shared" si="35"/>
        <v>0</v>
      </c>
      <c r="I167" s="225">
        <f t="shared" si="36"/>
        <v>0</v>
      </c>
      <c r="J167" s="225">
        <f t="shared" si="37"/>
        <v>0</v>
      </c>
      <c r="K167" s="356">
        <f t="shared" si="38"/>
        <v>3.8300000000000001E-2</v>
      </c>
      <c r="L167" s="225"/>
      <c r="M167" s="225">
        <f t="shared" si="39"/>
        <v>0</v>
      </c>
      <c r="N167" s="225">
        <f t="shared" si="40"/>
        <v>0</v>
      </c>
      <c r="O167" s="225">
        <f t="shared" si="41"/>
        <v>0</v>
      </c>
      <c r="P167" s="225">
        <f t="shared" si="42"/>
        <v>1</v>
      </c>
      <c r="Q167" s="225">
        <f t="shared" si="43"/>
        <v>4</v>
      </c>
      <c r="R167" s="225">
        <f t="shared" si="44"/>
        <v>1</v>
      </c>
      <c r="S167" s="228"/>
      <c r="T167" s="228"/>
      <c r="U167" s="228"/>
      <c r="V167" s="228"/>
      <c r="W167" s="529"/>
      <c r="X167" s="228"/>
      <c r="Y167" s="55">
        <v>429</v>
      </c>
      <c r="Z167" s="55">
        <v>429163071</v>
      </c>
      <c r="AA167" s="244" t="s">
        <v>255</v>
      </c>
      <c r="AB167" s="55">
        <v>0</v>
      </c>
      <c r="AC167" s="55">
        <v>0</v>
      </c>
      <c r="AD167" s="55">
        <v>0</v>
      </c>
      <c r="AE167" s="55">
        <v>1</v>
      </c>
      <c r="AF167" s="55">
        <v>0</v>
      </c>
      <c r="AG167" s="55">
        <v>0</v>
      </c>
      <c r="AH167" s="55">
        <v>0</v>
      </c>
      <c r="AI167" s="215">
        <v>0</v>
      </c>
      <c r="AJ167" s="215">
        <v>0</v>
      </c>
      <c r="AK167" s="215">
        <v>0</v>
      </c>
      <c r="AL167" s="215">
        <v>0</v>
      </c>
      <c r="AM167" s="215">
        <v>1</v>
      </c>
      <c r="AN167" s="215">
        <v>0</v>
      </c>
      <c r="AO167" s="215">
        <v>0</v>
      </c>
      <c r="AP167" s="215">
        <v>0</v>
      </c>
      <c r="AQ167" s="55">
        <v>0</v>
      </c>
      <c r="AR167" s="216"/>
      <c r="AS167" s="55">
        <v>163</v>
      </c>
      <c r="AT167" s="55">
        <v>71</v>
      </c>
      <c r="AU167" s="55">
        <v>4</v>
      </c>
      <c r="AW167" s="55">
        <f t="shared" si="45"/>
        <v>1</v>
      </c>
      <c r="AX167" s="55">
        <v>0</v>
      </c>
      <c r="AY167" s="55">
        <v>3</v>
      </c>
      <c r="AZ167" s="502">
        <v>1</v>
      </c>
    </row>
    <row r="168" spans="1:52">
      <c r="A168" s="215">
        <v>429</v>
      </c>
      <c r="B168" s="215">
        <v>429163103</v>
      </c>
      <c r="C168" s="216" t="s">
        <v>255</v>
      </c>
      <c r="D168" s="225">
        <f t="shared" si="31"/>
        <v>0</v>
      </c>
      <c r="E168" s="225">
        <f t="shared" si="32"/>
        <v>0</v>
      </c>
      <c r="F168" s="225">
        <f t="shared" si="33"/>
        <v>0</v>
      </c>
      <c r="G168" s="225">
        <f t="shared" si="34"/>
        <v>0</v>
      </c>
      <c r="H168" s="225">
        <f t="shared" si="35"/>
        <v>0</v>
      </c>
      <c r="I168" s="225">
        <f t="shared" si="36"/>
        <v>1</v>
      </c>
      <c r="J168" s="225">
        <f t="shared" si="37"/>
        <v>0</v>
      </c>
      <c r="K168" s="356">
        <f t="shared" si="38"/>
        <v>3.8300000000000001E-2</v>
      </c>
      <c r="L168" s="225"/>
      <c r="M168" s="225">
        <f t="shared" si="39"/>
        <v>0</v>
      </c>
      <c r="N168" s="225">
        <f t="shared" si="40"/>
        <v>0</v>
      </c>
      <c r="O168" s="225">
        <f t="shared" si="41"/>
        <v>0</v>
      </c>
      <c r="P168" s="225">
        <f t="shared" si="42"/>
        <v>1</v>
      </c>
      <c r="Q168" s="225">
        <f t="shared" si="43"/>
        <v>10</v>
      </c>
      <c r="R168" s="225">
        <f t="shared" si="44"/>
        <v>1</v>
      </c>
      <c r="S168" s="228"/>
      <c r="T168" s="228"/>
      <c r="U168" s="228"/>
      <c r="V168" s="228"/>
      <c r="W168" s="529"/>
      <c r="X168" s="228"/>
      <c r="Y168" s="55">
        <v>429</v>
      </c>
      <c r="Z168" s="55">
        <v>429163103</v>
      </c>
      <c r="AA168" s="244" t="s">
        <v>255</v>
      </c>
      <c r="AB168" s="55">
        <v>0</v>
      </c>
      <c r="AC168" s="55">
        <v>0</v>
      </c>
      <c r="AD168" s="55">
        <v>0</v>
      </c>
      <c r="AE168" s="55">
        <v>0</v>
      </c>
      <c r="AF168" s="55">
        <v>0</v>
      </c>
      <c r="AG168" s="55">
        <v>1</v>
      </c>
      <c r="AH168" s="55">
        <v>0</v>
      </c>
      <c r="AI168" s="215">
        <v>0</v>
      </c>
      <c r="AJ168" s="215">
        <v>0</v>
      </c>
      <c r="AK168" s="215">
        <v>0</v>
      </c>
      <c r="AL168" s="215">
        <v>0</v>
      </c>
      <c r="AM168" s="215">
        <v>0</v>
      </c>
      <c r="AN168" s="215">
        <v>0</v>
      </c>
      <c r="AO168" s="215">
        <v>0</v>
      </c>
      <c r="AP168" s="215">
        <v>0</v>
      </c>
      <c r="AQ168" s="55">
        <v>1</v>
      </c>
      <c r="AR168" s="216"/>
      <c r="AS168" s="55">
        <v>163</v>
      </c>
      <c r="AT168" s="55">
        <v>103</v>
      </c>
      <c r="AU168" s="55">
        <v>10</v>
      </c>
      <c r="AW168" s="55">
        <f t="shared" si="45"/>
        <v>1</v>
      </c>
      <c r="AX168" s="55">
        <v>0</v>
      </c>
      <c r="AY168" s="55">
        <v>2</v>
      </c>
      <c r="AZ168" s="502">
        <v>1</v>
      </c>
    </row>
    <row r="169" spans="1:52">
      <c r="A169" s="215">
        <v>429</v>
      </c>
      <c r="B169" s="215">
        <v>429163128</v>
      </c>
      <c r="C169" s="216" t="s">
        <v>255</v>
      </c>
      <c r="D169" s="225">
        <f t="shared" si="31"/>
        <v>0</v>
      </c>
      <c r="E169" s="225">
        <f t="shared" si="32"/>
        <v>0</v>
      </c>
      <c r="F169" s="225">
        <f t="shared" si="33"/>
        <v>0</v>
      </c>
      <c r="G169" s="225">
        <f t="shared" si="34"/>
        <v>0</v>
      </c>
      <c r="H169" s="225">
        <f t="shared" si="35"/>
        <v>0</v>
      </c>
      <c r="I169" s="225">
        <f t="shared" si="36"/>
        <v>3</v>
      </c>
      <c r="J169" s="225">
        <f t="shared" si="37"/>
        <v>0</v>
      </c>
      <c r="K169" s="356">
        <f t="shared" si="38"/>
        <v>0.1149</v>
      </c>
      <c r="L169" s="225"/>
      <c r="M169" s="225">
        <f t="shared" si="39"/>
        <v>0</v>
      </c>
      <c r="N169" s="225">
        <f t="shared" si="40"/>
        <v>0</v>
      </c>
      <c r="O169" s="225">
        <f t="shared" si="41"/>
        <v>0</v>
      </c>
      <c r="P169" s="225">
        <f t="shared" si="42"/>
        <v>2</v>
      </c>
      <c r="Q169" s="225">
        <f t="shared" si="43"/>
        <v>10</v>
      </c>
      <c r="R169" s="225">
        <f t="shared" si="44"/>
        <v>3</v>
      </c>
      <c r="S169" s="228"/>
      <c r="T169" s="228"/>
      <c r="U169" s="228"/>
      <c r="V169" s="228"/>
      <c r="W169" s="529"/>
      <c r="X169" s="228"/>
      <c r="Y169" s="55">
        <v>429</v>
      </c>
      <c r="Z169" s="55">
        <v>429163128</v>
      </c>
      <c r="AA169" s="244" t="s">
        <v>255</v>
      </c>
      <c r="AB169" s="55">
        <v>0</v>
      </c>
      <c r="AC169" s="55">
        <v>0</v>
      </c>
      <c r="AD169" s="55">
        <v>0</v>
      </c>
      <c r="AE169" s="55">
        <v>0</v>
      </c>
      <c r="AF169" s="55">
        <v>0</v>
      </c>
      <c r="AG169" s="55">
        <v>3</v>
      </c>
      <c r="AH169" s="55">
        <v>0</v>
      </c>
      <c r="AI169" s="215">
        <v>0</v>
      </c>
      <c r="AJ169" s="215">
        <v>0</v>
      </c>
      <c r="AK169" s="215">
        <v>0</v>
      </c>
      <c r="AL169" s="215">
        <v>0</v>
      </c>
      <c r="AM169" s="215">
        <v>0</v>
      </c>
      <c r="AN169" s="215">
        <v>0</v>
      </c>
      <c r="AO169" s="215">
        <v>0</v>
      </c>
      <c r="AP169" s="215">
        <v>0</v>
      </c>
      <c r="AQ169" s="55">
        <v>1</v>
      </c>
      <c r="AR169" s="216"/>
      <c r="AS169" s="55">
        <v>163</v>
      </c>
      <c r="AT169" s="55">
        <v>128</v>
      </c>
      <c r="AU169" s="55">
        <v>10</v>
      </c>
      <c r="AW169" s="55">
        <f t="shared" si="45"/>
        <v>1</v>
      </c>
      <c r="AX169" s="55">
        <v>1</v>
      </c>
      <c r="AY169" s="55">
        <v>2</v>
      </c>
      <c r="AZ169" s="502">
        <v>0.54890000000000005</v>
      </c>
    </row>
    <row r="170" spans="1:52">
      <c r="A170" s="215">
        <v>429</v>
      </c>
      <c r="B170" s="215">
        <v>429163163</v>
      </c>
      <c r="C170" s="216" t="s">
        <v>255</v>
      </c>
      <c r="D170" s="225">
        <f t="shared" si="31"/>
        <v>0</v>
      </c>
      <c r="E170" s="225">
        <f t="shared" si="32"/>
        <v>0</v>
      </c>
      <c r="F170" s="225">
        <f t="shared" si="33"/>
        <v>121</v>
      </c>
      <c r="G170" s="225">
        <f t="shared" si="34"/>
        <v>604</v>
      </c>
      <c r="H170" s="225">
        <f t="shared" si="35"/>
        <v>363</v>
      </c>
      <c r="I170" s="225">
        <f t="shared" si="36"/>
        <v>464</v>
      </c>
      <c r="J170" s="225">
        <f t="shared" si="37"/>
        <v>0</v>
      </c>
      <c r="K170" s="356">
        <f t="shared" si="38"/>
        <v>59.441600000000001</v>
      </c>
      <c r="L170" s="225"/>
      <c r="M170" s="225">
        <f t="shared" si="39"/>
        <v>143</v>
      </c>
      <c r="N170" s="225">
        <f t="shared" si="40"/>
        <v>24</v>
      </c>
      <c r="O170" s="225">
        <f t="shared" si="41"/>
        <v>23</v>
      </c>
      <c r="P170" s="225">
        <f t="shared" si="42"/>
        <v>1297</v>
      </c>
      <c r="Q170" s="225">
        <f t="shared" si="43"/>
        <v>12</v>
      </c>
      <c r="R170" s="225">
        <f t="shared" si="44"/>
        <v>1552</v>
      </c>
      <c r="S170" s="228"/>
      <c r="T170" s="228"/>
      <c r="U170" s="228"/>
      <c r="V170" s="228"/>
      <c r="W170" s="529"/>
      <c r="X170" s="228"/>
      <c r="Y170" s="55">
        <v>429</v>
      </c>
      <c r="Z170" s="55">
        <v>429163163</v>
      </c>
      <c r="AA170" s="244" t="s">
        <v>255</v>
      </c>
      <c r="AB170" s="55">
        <v>0</v>
      </c>
      <c r="AC170" s="55">
        <v>0</v>
      </c>
      <c r="AD170" s="55">
        <v>121</v>
      </c>
      <c r="AE170" s="55">
        <v>604</v>
      </c>
      <c r="AF170" s="55">
        <v>363</v>
      </c>
      <c r="AG170" s="55">
        <v>464</v>
      </c>
      <c r="AH170" s="55">
        <v>0</v>
      </c>
      <c r="AI170" s="215">
        <v>0</v>
      </c>
      <c r="AJ170" s="215">
        <v>143</v>
      </c>
      <c r="AK170" s="215">
        <v>24</v>
      </c>
      <c r="AL170" s="215">
        <v>23</v>
      </c>
      <c r="AM170" s="215">
        <v>624</v>
      </c>
      <c r="AN170" s="215">
        <v>0</v>
      </c>
      <c r="AO170" s="215">
        <v>0</v>
      </c>
      <c r="AP170" s="215">
        <v>71</v>
      </c>
      <c r="AQ170" s="55">
        <v>279</v>
      </c>
      <c r="AR170" s="216"/>
      <c r="AS170" s="55">
        <v>163</v>
      </c>
      <c r="AT170" s="55">
        <v>163</v>
      </c>
      <c r="AU170" s="55">
        <v>12</v>
      </c>
      <c r="AW170" s="55">
        <f t="shared" si="45"/>
        <v>974</v>
      </c>
      <c r="AX170" s="55">
        <v>323</v>
      </c>
      <c r="AY170" s="55">
        <v>1</v>
      </c>
      <c r="AZ170" s="502">
        <v>0.83540000000000003</v>
      </c>
    </row>
    <row r="171" spans="1:52">
      <c r="A171" s="215">
        <v>429</v>
      </c>
      <c r="B171" s="215">
        <v>429163164</v>
      </c>
      <c r="C171" s="216" t="s">
        <v>255</v>
      </c>
      <c r="D171" s="225">
        <f t="shared" si="31"/>
        <v>0</v>
      </c>
      <c r="E171" s="225">
        <f t="shared" si="32"/>
        <v>0</v>
      </c>
      <c r="F171" s="225">
        <f t="shared" si="33"/>
        <v>0</v>
      </c>
      <c r="G171" s="225">
        <f t="shared" si="34"/>
        <v>0</v>
      </c>
      <c r="H171" s="225">
        <f t="shared" si="35"/>
        <v>0</v>
      </c>
      <c r="I171" s="225">
        <f t="shared" si="36"/>
        <v>1</v>
      </c>
      <c r="J171" s="225">
        <f t="shared" si="37"/>
        <v>0</v>
      </c>
      <c r="K171" s="356">
        <f t="shared" si="38"/>
        <v>3.8300000000000001E-2</v>
      </c>
      <c r="L171" s="225"/>
      <c r="M171" s="225">
        <f t="shared" si="39"/>
        <v>0</v>
      </c>
      <c r="N171" s="225">
        <f t="shared" si="40"/>
        <v>0</v>
      </c>
      <c r="O171" s="225">
        <f t="shared" si="41"/>
        <v>0</v>
      </c>
      <c r="P171" s="225">
        <f t="shared" si="42"/>
        <v>1</v>
      </c>
      <c r="Q171" s="225">
        <f t="shared" si="43"/>
        <v>2</v>
      </c>
      <c r="R171" s="225">
        <f t="shared" si="44"/>
        <v>1</v>
      </c>
      <c r="S171" s="228"/>
      <c r="T171" s="228"/>
      <c r="U171" s="228"/>
      <c r="V171" s="228"/>
      <c r="W171" s="529"/>
      <c r="X171" s="228"/>
      <c r="Y171" s="55">
        <v>429</v>
      </c>
      <c r="Z171" s="55">
        <v>429163164</v>
      </c>
      <c r="AA171" s="244" t="s">
        <v>255</v>
      </c>
      <c r="AB171" s="55">
        <v>0</v>
      </c>
      <c r="AC171" s="55">
        <v>0</v>
      </c>
      <c r="AD171" s="55">
        <v>0</v>
      </c>
      <c r="AE171" s="55">
        <v>0</v>
      </c>
      <c r="AF171" s="55">
        <v>0</v>
      </c>
      <c r="AG171" s="55">
        <v>1</v>
      </c>
      <c r="AH171" s="55">
        <v>0</v>
      </c>
      <c r="AI171" s="215">
        <v>0</v>
      </c>
      <c r="AJ171" s="215">
        <v>0</v>
      </c>
      <c r="AK171" s="215">
        <v>0</v>
      </c>
      <c r="AL171" s="215">
        <v>0</v>
      </c>
      <c r="AM171" s="215">
        <v>0</v>
      </c>
      <c r="AN171" s="215">
        <v>0</v>
      </c>
      <c r="AO171" s="215">
        <v>0</v>
      </c>
      <c r="AP171" s="215">
        <v>0</v>
      </c>
      <c r="AQ171" s="55">
        <v>1</v>
      </c>
      <c r="AR171" s="216"/>
      <c r="AS171" s="55">
        <v>163</v>
      </c>
      <c r="AT171" s="55">
        <v>164</v>
      </c>
      <c r="AU171" s="55">
        <v>2</v>
      </c>
      <c r="AW171" s="55">
        <f t="shared" si="45"/>
        <v>1</v>
      </c>
      <c r="AX171" s="55">
        <v>0</v>
      </c>
      <c r="AY171" s="55">
        <v>1</v>
      </c>
      <c r="AZ171" s="502">
        <v>1</v>
      </c>
    </row>
    <row r="172" spans="1:52">
      <c r="A172" s="215">
        <v>429</v>
      </c>
      <c r="B172" s="215">
        <v>429163165</v>
      </c>
      <c r="C172" s="216" t="s">
        <v>255</v>
      </c>
      <c r="D172" s="225">
        <f t="shared" si="31"/>
        <v>0</v>
      </c>
      <c r="E172" s="225">
        <f t="shared" si="32"/>
        <v>0</v>
      </c>
      <c r="F172" s="225">
        <f t="shared" si="33"/>
        <v>0</v>
      </c>
      <c r="G172" s="225">
        <f t="shared" si="34"/>
        <v>1</v>
      </c>
      <c r="H172" s="225">
        <f t="shared" si="35"/>
        <v>0</v>
      </c>
      <c r="I172" s="225">
        <f t="shared" si="36"/>
        <v>1</v>
      </c>
      <c r="J172" s="225">
        <f t="shared" si="37"/>
        <v>0</v>
      </c>
      <c r="K172" s="356">
        <f t="shared" si="38"/>
        <v>7.6600000000000001E-2</v>
      </c>
      <c r="L172" s="225"/>
      <c r="M172" s="225">
        <f t="shared" si="39"/>
        <v>0</v>
      </c>
      <c r="N172" s="225">
        <f t="shared" si="40"/>
        <v>0</v>
      </c>
      <c r="O172" s="225">
        <f t="shared" si="41"/>
        <v>0</v>
      </c>
      <c r="P172" s="225">
        <f t="shared" si="42"/>
        <v>2</v>
      </c>
      <c r="Q172" s="225">
        <f t="shared" si="43"/>
        <v>10</v>
      </c>
      <c r="R172" s="225">
        <f t="shared" si="44"/>
        <v>2</v>
      </c>
      <c r="S172" s="228"/>
      <c r="T172" s="228"/>
      <c r="U172" s="228"/>
      <c r="V172" s="228"/>
      <c r="W172" s="529"/>
      <c r="X172" s="228"/>
      <c r="Y172" s="55">
        <v>429</v>
      </c>
      <c r="Z172" s="55">
        <v>429163165</v>
      </c>
      <c r="AA172" s="244" t="s">
        <v>255</v>
      </c>
      <c r="AB172" s="55">
        <v>0</v>
      </c>
      <c r="AC172" s="55">
        <v>0</v>
      </c>
      <c r="AD172" s="55">
        <v>0</v>
      </c>
      <c r="AE172" s="55">
        <v>1</v>
      </c>
      <c r="AF172" s="55">
        <v>0</v>
      </c>
      <c r="AG172" s="55">
        <v>1</v>
      </c>
      <c r="AH172" s="55">
        <v>0</v>
      </c>
      <c r="AI172" s="215">
        <v>0</v>
      </c>
      <c r="AJ172" s="215">
        <v>0</v>
      </c>
      <c r="AK172" s="215">
        <v>0</v>
      </c>
      <c r="AL172" s="215">
        <v>0</v>
      </c>
      <c r="AM172" s="215">
        <v>1</v>
      </c>
      <c r="AN172" s="215">
        <v>0</v>
      </c>
      <c r="AO172" s="215">
        <v>0</v>
      </c>
      <c r="AP172" s="215">
        <v>0</v>
      </c>
      <c r="AQ172" s="55">
        <v>1</v>
      </c>
      <c r="AR172" s="216"/>
      <c r="AS172" s="55">
        <v>163</v>
      </c>
      <c r="AT172" s="55">
        <v>165</v>
      </c>
      <c r="AU172" s="55">
        <v>10</v>
      </c>
      <c r="AW172" s="55">
        <f t="shared" si="45"/>
        <v>2</v>
      </c>
      <c r="AX172" s="55">
        <v>0</v>
      </c>
      <c r="AY172" s="55">
        <v>2</v>
      </c>
      <c r="AZ172" s="502">
        <v>1</v>
      </c>
    </row>
    <row r="173" spans="1:52">
      <c r="A173" s="215">
        <v>429</v>
      </c>
      <c r="B173" s="215">
        <v>429163168</v>
      </c>
      <c r="C173" s="216" t="s">
        <v>255</v>
      </c>
      <c r="D173" s="225">
        <f t="shared" si="31"/>
        <v>0</v>
      </c>
      <c r="E173" s="225">
        <f t="shared" si="32"/>
        <v>0</v>
      </c>
      <c r="F173" s="225">
        <f t="shared" si="33"/>
        <v>0</v>
      </c>
      <c r="G173" s="225">
        <f t="shared" si="34"/>
        <v>0</v>
      </c>
      <c r="H173" s="225">
        <f t="shared" si="35"/>
        <v>0</v>
      </c>
      <c r="I173" s="225">
        <f t="shared" si="36"/>
        <v>1</v>
      </c>
      <c r="J173" s="225">
        <f t="shared" si="37"/>
        <v>0</v>
      </c>
      <c r="K173" s="356">
        <f t="shared" si="38"/>
        <v>3.8300000000000001E-2</v>
      </c>
      <c r="L173" s="225"/>
      <c r="M173" s="225">
        <f t="shared" si="39"/>
        <v>0</v>
      </c>
      <c r="N173" s="225">
        <f t="shared" si="40"/>
        <v>0</v>
      </c>
      <c r="O173" s="225">
        <f t="shared" si="41"/>
        <v>0</v>
      </c>
      <c r="P173" s="225">
        <f t="shared" si="42"/>
        <v>0</v>
      </c>
      <c r="Q173" s="225">
        <f t="shared" si="43"/>
        <v>3</v>
      </c>
      <c r="R173" s="225">
        <f t="shared" si="44"/>
        <v>1</v>
      </c>
      <c r="S173" s="228"/>
      <c r="T173" s="228"/>
      <c r="U173" s="228"/>
      <c r="V173" s="228"/>
      <c r="W173" s="529"/>
      <c r="X173" s="228"/>
      <c r="Y173" s="55">
        <v>429</v>
      </c>
      <c r="Z173" s="55">
        <v>429163168</v>
      </c>
      <c r="AA173" s="244" t="s">
        <v>255</v>
      </c>
      <c r="AB173" s="55">
        <v>0</v>
      </c>
      <c r="AC173" s="55">
        <v>0</v>
      </c>
      <c r="AD173" s="55">
        <v>0</v>
      </c>
      <c r="AE173" s="55">
        <v>0</v>
      </c>
      <c r="AF173" s="55">
        <v>0</v>
      </c>
      <c r="AG173" s="55">
        <v>1</v>
      </c>
      <c r="AH173" s="55">
        <v>0</v>
      </c>
      <c r="AI173" s="215">
        <v>0</v>
      </c>
      <c r="AJ173" s="215">
        <v>0</v>
      </c>
      <c r="AK173" s="215">
        <v>0</v>
      </c>
      <c r="AL173" s="215">
        <v>0</v>
      </c>
      <c r="AM173" s="215">
        <v>0</v>
      </c>
      <c r="AN173" s="215">
        <v>0</v>
      </c>
      <c r="AO173" s="215">
        <v>0</v>
      </c>
      <c r="AP173" s="215">
        <v>0</v>
      </c>
      <c r="AQ173" s="55">
        <v>0</v>
      </c>
      <c r="AR173" s="216"/>
      <c r="AS173" s="55">
        <v>163</v>
      </c>
      <c r="AT173" s="55">
        <v>168</v>
      </c>
      <c r="AU173" s="55">
        <v>3</v>
      </c>
      <c r="AW173" s="55">
        <f t="shared" si="45"/>
        <v>0</v>
      </c>
      <c r="AX173" s="55">
        <v>0</v>
      </c>
      <c r="AY173" s="55">
        <v>1</v>
      </c>
      <c r="AZ173" s="502">
        <v>0</v>
      </c>
    </row>
    <row r="174" spans="1:52">
      <c r="A174" s="215">
        <v>429</v>
      </c>
      <c r="B174" s="215">
        <v>429163181</v>
      </c>
      <c r="C174" s="216" t="s">
        <v>255</v>
      </c>
      <c r="D174" s="225">
        <f t="shared" si="31"/>
        <v>0</v>
      </c>
      <c r="E174" s="225">
        <f t="shared" si="32"/>
        <v>0</v>
      </c>
      <c r="F174" s="225">
        <f t="shared" si="33"/>
        <v>0</v>
      </c>
      <c r="G174" s="225">
        <f t="shared" si="34"/>
        <v>1</v>
      </c>
      <c r="H174" s="225">
        <f t="shared" si="35"/>
        <v>0</v>
      </c>
      <c r="I174" s="225">
        <f t="shared" si="36"/>
        <v>1</v>
      </c>
      <c r="J174" s="225">
        <f t="shared" si="37"/>
        <v>0</v>
      </c>
      <c r="K174" s="356">
        <f t="shared" si="38"/>
        <v>7.6600000000000001E-2</v>
      </c>
      <c r="L174" s="225"/>
      <c r="M174" s="225">
        <f t="shared" si="39"/>
        <v>1</v>
      </c>
      <c r="N174" s="225">
        <f t="shared" si="40"/>
        <v>0</v>
      </c>
      <c r="O174" s="225">
        <f t="shared" si="41"/>
        <v>0</v>
      </c>
      <c r="P174" s="225">
        <f t="shared" si="42"/>
        <v>2</v>
      </c>
      <c r="Q174" s="225">
        <f t="shared" si="43"/>
        <v>9</v>
      </c>
      <c r="R174" s="225">
        <f t="shared" si="44"/>
        <v>2</v>
      </c>
      <c r="S174" s="228"/>
      <c r="T174" s="228"/>
      <c r="U174" s="228"/>
      <c r="V174" s="228"/>
      <c r="W174" s="529"/>
      <c r="X174" s="228"/>
      <c r="Y174" s="55">
        <v>429</v>
      </c>
      <c r="Z174" s="55">
        <v>429163181</v>
      </c>
      <c r="AA174" s="244" t="s">
        <v>255</v>
      </c>
      <c r="AB174" s="55">
        <v>0</v>
      </c>
      <c r="AC174" s="55">
        <v>0</v>
      </c>
      <c r="AD174" s="55">
        <v>0</v>
      </c>
      <c r="AE174" s="55">
        <v>1</v>
      </c>
      <c r="AF174" s="55">
        <v>0</v>
      </c>
      <c r="AG174" s="55">
        <v>1</v>
      </c>
      <c r="AH174" s="55">
        <v>0</v>
      </c>
      <c r="AI174" s="215">
        <v>0</v>
      </c>
      <c r="AJ174" s="215">
        <v>1</v>
      </c>
      <c r="AK174" s="215">
        <v>0</v>
      </c>
      <c r="AL174" s="215">
        <v>0</v>
      </c>
      <c r="AM174" s="215">
        <v>1</v>
      </c>
      <c r="AN174" s="215">
        <v>0</v>
      </c>
      <c r="AO174" s="215">
        <v>0</v>
      </c>
      <c r="AP174" s="215">
        <v>0</v>
      </c>
      <c r="AQ174" s="55">
        <v>1</v>
      </c>
      <c r="AR174" s="216"/>
      <c r="AS174" s="55">
        <v>163</v>
      </c>
      <c r="AT174" s="55">
        <v>181</v>
      </c>
      <c r="AU174" s="55">
        <v>9</v>
      </c>
      <c r="AW174" s="55">
        <f t="shared" si="45"/>
        <v>2</v>
      </c>
      <c r="AX174" s="55">
        <v>0</v>
      </c>
      <c r="AY174" s="55">
        <v>2</v>
      </c>
      <c r="AZ174" s="502">
        <v>1</v>
      </c>
    </row>
    <row r="175" spans="1:52">
      <c r="A175" s="215">
        <v>429</v>
      </c>
      <c r="B175" s="215">
        <v>429163229</v>
      </c>
      <c r="C175" s="216" t="s">
        <v>255</v>
      </c>
      <c r="D175" s="225">
        <f t="shared" si="31"/>
        <v>0</v>
      </c>
      <c r="E175" s="225">
        <f t="shared" si="32"/>
        <v>0</v>
      </c>
      <c r="F175" s="225">
        <f t="shared" si="33"/>
        <v>2</v>
      </c>
      <c r="G175" s="225">
        <f t="shared" si="34"/>
        <v>5</v>
      </c>
      <c r="H175" s="225">
        <f t="shared" si="35"/>
        <v>2</v>
      </c>
      <c r="I175" s="225">
        <f t="shared" si="36"/>
        <v>3</v>
      </c>
      <c r="J175" s="225">
        <f t="shared" si="37"/>
        <v>0</v>
      </c>
      <c r="K175" s="356">
        <f t="shared" si="38"/>
        <v>0.45960000000000001</v>
      </c>
      <c r="L175" s="225"/>
      <c r="M175" s="225">
        <f t="shared" si="39"/>
        <v>0</v>
      </c>
      <c r="N175" s="225">
        <f t="shared" si="40"/>
        <v>0</v>
      </c>
      <c r="O175" s="225">
        <f t="shared" si="41"/>
        <v>0</v>
      </c>
      <c r="P175" s="225">
        <f t="shared" si="42"/>
        <v>11</v>
      </c>
      <c r="Q175" s="225">
        <f t="shared" si="43"/>
        <v>7</v>
      </c>
      <c r="R175" s="225">
        <f t="shared" si="44"/>
        <v>12</v>
      </c>
      <c r="S175" s="228"/>
      <c r="T175" s="228"/>
      <c r="U175" s="228"/>
      <c r="V175" s="228"/>
      <c r="W175" s="529"/>
      <c r="X175" s="228"/>
      <c r="Y175" s="55">
        <v>429</v>
      </c>
      <c r="Z175" s="55">
        <v>429163229</v>
      </c>
      <c r="AA175" s="244" t="s">
        <v>255</v>
      </c>
      <c r="AB175" s="55">
        <v>0</v>
      </c>
      <c r="AC175" s="55">
        <v>0</v>
      </c>
      <c r="AD175" s="55">
        <v>2</v>
      </c>
      <c r="AE175" s="55">
        <v>5</v>
      </c>
      <c r="AF175" s="55">
        <v>2</v>
      </c>
      <c r="AG175" s="55">
        <v>3</v>
      </c>
      <c r="AH175" s="55">
        <v>0</v>
      </c>
      <c r="AI175" s="215">
        <v>0</v>
      </c>
      <c r="AJ175" s="215">
        <v>0</v>
      </c>
      <c r="AK175" s="215">
        <v>0</v>
      </c>
      <c r="AL175" s="215">
        <v>0</v>
      </c>
      <c r="AM175" s="215">
        <v>6</v>
      </c>
      <c r="AN175" s="215">
        <v>0</v>
      </c>
      <c r="AO175" s="215">
        <v>0</v>
      </c>
      <c r="AP175" s="215">
        <v>2</v>
      </c>
      <c r="AQ175" s="55">
        <v>3</v>
      </c>
      <c r="AR175" s="216"/>
      <c r="AS175" s="55">
        <v>163</v>
      </c>
      <c r="AT175" s="55">
        <v>229</v>
      </c>
      <c r="AU175" s="55">
        <v>7</v>
      </c>
      <c r="AW175" s="55">
        <f t="shared" si="45"/>
        <v>11</v>
      </c>
      <c r="AX175" s="55">
        <v>0</v>
      </c>
      <c r="AY175" s="55">
        <v>1</v>
      </c>
      <c r="AZ175" s="502">
        <v>0.91669999999999996</v>
      </c>
    </row>
    <row r="176" spans="1:52">
      <c r="A176" s="215">
        <v>429</v>
      </c>
      <c r="B176" s="215">
        <v>429163248</v>
      </c>
      <c r="C176" s="216" t="s">
        <v>255</v>
      </c>
      <c r="D176" s="225">
        <f t="shared" si="31"/>
        <v>0</v>
      </c>
      <c r="E176" s="225">
        <f t="shared" si="32"/>
        <v>0</v>
      </c>
      <c r="F176" s="225">
        <f t="shared" si="33"/>
        <v>0</v>
      </c>
      <c r="G176" s="225">
        <f t="shared" si="34"/>
        <v>2</v>
      </c>
      <c r="H176" s="225">
        <f t="shared" si="35"/>
        <v>1</v>
      </c>
      <c r="I176" s="225">
        <f t="shared" si="36"/>
        <v>2</v>
      </c>
      <c r="J176" s="225">
        <f t="shared" si="37"/>
        <v>0</v>
      </c>
      <c r="K176" s="356">
        <f t="shared" si="38"/>
        <v>0.1915</v>
      </c>
      <c r="L176" s="225"/>
      <c r="M176" s="225">
        <f t="shared" si="39"/>
        <v>0</v>
      </c>
      <c r="N176" s="225">
        <f t="shared" si="40"/>
        <v>0</v>
      </c>
      <c r="O176" s="225">
        <f t="shared" si="41"/>
        <v>0</v>
      </c>
      <c r="P176" s="225">
        <f t="shared" si="42"/>
        <v>3</v>
      </c>
      <c r="Q176" s="225">
        <f t="shared" si="43"/>
        <v>12</v>
      </c>
      <c r="R176" s="225">
        <f t="shared" si="44"/>
        <v>5</v>
      </c>
      <c r="S176" s="228"/>
      <c r="T176" s="228"/>
      <c r="U176" s="228"/>
      <c r="V176" s="228"/>
      <c r="W176" s="529"/>
      <c r="X176" s="228"/>
      <c r="Y176" s="55">
        <v>429</v>
      </c>
      <c r="Z176" s="55">
        <v>429163248</v>
      </c>
      <c r="AA176" s="244" t="s">
        <v>255</v>
      </c>
      <c r="AB176" s="55">
        <v>0</v>
      </c>
      <c r="AC176" s="55">
        <v>0</v>
      </c>
      <c r="AD176" s="55">
        <v>0</v>
      </c>
      <c r="AE176" s="55">
        <v>2</v>
      </c>
      <c r="AF176" s="55">
        <v>1</v>
      </c>
      <c r="AG176" s="55">
        <v>2</v>
      </c>
      <c r="AH176" s="55">
        <v>0</v>
      </c>
      <c r="AI176" s="215">
        <v>0</v>
      </c>
      <c r="AJ176" s="215">
        <v>0</v>
      </c>
      <c r="AK176" s="215">
        <v>0</v>
      </c>
      <c r="AL176" s="215">
        <v>0</v>
      </c>
      <c r="AM176" s="215">
        <v>2</v>
      </c>
      <c r="AN176" s="215">
        <v>0</v>
      </c>
      <c r="AO176" s="215">
        <v>0</v>
      </c>
      <c r="AP176" s="215">
        <v>0</v>
      </c>
      <c r="AQ176" s="55">
        <v>1</v>
      </c>
      <c r="AR176" s="216"/>
      <c r="AS176" s="55">
        <v>163</v>
      </c>
      <c r="AT176" s="55">
        <v>248</v>
      </c>
      <c r="AU176" s="55">
        <v>12</v>
      </c>
      <c r="AW176" s="55">
        <f t="shared" si="45"/>
        <v>3</v>
      </c>
      <c r="AX176" s="55">
        <v>0</v>
      </c>
      <c r="AY176" s="55">
        <v>1</v>
      </c>
      <c r="AZ176" s="502">
        <v>0.6</v>
      </c>
    </row>
    <row r="177" spans="1:52">
      <c r="A177" s="215">
        <v>429</v>
      </c>
      <c r="B177" s="215">
        <v>429163258</v>
      </c>
      <c r="C177" s="216" t="s">
        <v>255</v>
      </c>
      <c r="D177" s="225">
        <f t="shared" si="31"/>
        <v>0</v>
      </c>
      <c r="E177" s="225">
        <f t="shared" si="32"/>
        <v>0</v>
      </c>
      <c r="F177" s="225">
        <f t="shared" si="33"/>
        <v>2</v>
      </c>
      <c r="G177" s="225">
        <f t="shared" si="34"/>
        <v>9</v>
      </c>
      <c r="H177" s="225">
        <f t="shared" si="35"/>
        <v>3</v>
      </c>
      <c r="I177" s="225">
        <f t="shared" si="36"/>
        <v>6</v>
      </c>
      <c r="J177" s="225">
        <f t="shared" si="37"/>
        <v>0</v>
      </c>
      <c r="K177" s="356">
        <f t="shared" si="38"/>
        <v>0.76600000000000001</v>
      </c>
      <c r="L177" s="225"/>
      <c r="M177" s="225">
        <f t="shared" si="39"/>
        <v>1</v>
      </c>
      <c r="N177" s="225">
        <f t="shared" si="40"/>
        <v>0</v>
      </c>
      <c r="O177" s="225">
        <f t="shared" si="41"/>
        <v>0</v>
      </c>
      <c r="P177" s="225">
        <f t="shared" si="42"/>
        <v>13</v>
      </c>
      <c r="Q177" s="225">
        <f t="shared" si="43"/>
        <v>10</v>
      </c>
      <c r="R177" s="225">
        <f t="shared" si="44"/>
        <v>20</v>
      </c>
      <c r="S177" s="228"/>
      <c r="T177" s="228"/>
      <c r="U177" s="228"/>
      <c r="V177" s="228"/>
      <c r="W177" s="529"/>
      <c r="X177" s="228"/>
      <c r="Y177" s="55">
        <v>429</v>
      </c>
      <c r="Z177" s="55">
        <v>429163258</v>
      </c>
      <c r="AA177" s="244" t="s">
        <v>255</v>
      </c>
      <c r="AB177" s="55">
        <v>0</v>
      </c>
      <c r="AC177" s="55">
        <v>0</v>
      </c>
      <c r="AD177" s="55">
        <v>2</v>
      </c>
      <c r="AE177" s="55">
        <v>9</v>
      </c>
      <c r="AF177" s="55">
        <v>3</v>
      </c>
      <c r="AG177" s="55">
        <v>6</v>
      </c>
      <c r="AH177" s="55">
        <v>0</v>
      </c>
      <c r="AI177" s="215">
        <v>0</v>
      </c>
      <c r="AJ177" s="215">
        <v>1</v>
      </c>
      <c r="AK177" s="215">
        <v>0</v>
      </c>
      <c r="AL177" s="215">
        <v>0</v>
      </c>
      <c r="AM177" s="215">
        <v>4</v>
      </c>
      <c r="AN177" s="215">
        <v>0</v>
      </c>
      <c r="AO177" s="215">
        <v>0</v>
      </c>
      <c r="AP177" s="215">
        <v>2</v>
      </c>
      <c r="AQ177" s="55">
        <v>5</v>
      </c>
      <c r="AR177" s="216"/>
      <c r="AS177" s="55">
        <v>163</v>
      </c>
      <c r="AT177" s="55">
        <v>258</v>
      </c>
      <c r="AU177" s="55">
        <v>10</v>
      </c>
      <c r="AW177" s="55">
        <f t="shared" si="45"/>
        <v>11</v>
      </c>
      <c r="AX177" s="55">
        <v>2</v>
      </c>
      <c r="AY177" s="55">
        <v>1</v>
      </c>
      <c r="AZ177" s="502">
        <v>0.66669999999999996</v>
      </c>
    </row>
    <row r="178" spans="1:52">
      <c r="A178" s="215">
        <v>429</v>
      </c>
      <c r="B178" s="215">
        <v>429163262</v>
      </c>
      <c r="C178" s="216" t="s">
        <v>255</v>
      </c>
      <c r="D178" s="225">
        <f t="shared" si="31"/>
        <v>0</v>
      </c>
      <c r="E178" s="225">
        <f t="shared" si="32"/>
        <v>0</v>
      </c>
      <c r="F178" s="225">
        <f t="shared" si="33"/>
        <v>0</v>
      </c>
      <c r="G178" s="225">
        <f t="shared" si="34"/>
        <v>0</v>
      </c>
      <c r="H178" s="225">
        <f t="shared" si="35"/>
        <v>1</v>
      </c>
      <c r="I178" s="225">
        <f t="shared" si="36"/>
        <v>1</v>
      </c>
      <c r="J178" s="225">
        <f t="shared" si="37"/>
        <v>0</v>
      </c>
      <c r="K178" s="356">
        <f t="shared" si="38"/>
        <v>7.6600000000000001E-2</v>
      </c>
      <c r="L178" s="225"/>
      <c r="M178" s="225">
        <f t="shared" si="39"/>
        <v>0</v>
      </c>
      <c r="N178" s="225">
        <f t="shared" si="40"/>
        <v>0</v>
      </c>
      <c r="O178" s="225">
        <f t="shared" si="41"/>
        <v>0</v>
      </c>
      <c r="P178" s="225">
        <f t="shared" si="42"/>
        <v>2</v>
      </c>
      <c r="Q178" s="225">
        <f t="shared" si="43"/>
        <v>7</v>
      </c>
      <c r="R178" s="225">
        <f t="shared" si="44"/>
        <v>2</v>
      </c>
      <c r="S178" s="228"/>
      <c r="T178" s="228"/>
      <c r="U178" s="228"/>
      <c r="V178" s="228"/>
      <c r="W178" s="529"/>
      <c r="X178" s="228"/>
      <c r="Y178" s="55">
        <v>429</v>
      </c>
      <c r="Z178" s="55">
        <v>429163262</v>
      </c>
      <c r="AA178" s="244" t="s">
        <v>255</v>
      </c>
      <c r="AB178" s="55">
        <v>0</v>
      </c>
      <c r="AC178" s="55">
        <v>0</v>
      </c>
      <c r="AD178" s="55">
        <v>0</v>
      </c>
      <c r="AE178" s="55">
        <v>0</v>
      </c>
      <c r="AF178" s="55">
        <v>1</v>
      </c>
      <c r="AG178" s="55">
        <v>1</v>
      </c>
      <c r="AH178" s="55">
        <v>0</v>
      </c>
      <c r="AI178" s="215">
        <v>0</v>
      </c>
      <c r="AJ178" s="215">
        <v>0</v>
      </c>
      <c r="AK178" s="215">
        <v>0</v>
      </c>
      <c r="AL178" s="215">
        <v>0</v>
      </c>
      <c r="AM178" s="215">
        <v>1</v>
      </c>
      <c r="AN178" s="215">
        <v>0</v>
      </c>
      <c r="AO178" s="215">
        <v>0</v>
      </c>
      <c r="AP178" s="215">
        <v>0</v>
      </c>
      <c r="AQ178" s="55">
        <v>1</v>
      </c>
      <c r="AR178" s="216"/>
      <c r="AS178" s="55">
        <v>163</v>
      </c>
      <c r="AT178" s="55">
        <v>262</v>
      </c>
      <c r="AU178" s="55">
        <v>7</v>
      </c>
      <c r="AW178" s="55">
        <f t="shared" si="45"/>
        <v>2</v>
      </c>
      <c r="AX178" s="55">
        <v>0</v>
      </c>
      <c r="AY178" s="55">
        <v>1</v>
      </c>
      <c r="AZ178" s="502">
        <v>1</v>
      </c>
    </row>
    <row r="179" spans="1:52">
      <c r="A179" s="215">
        <v>429</v>
      </c>
      <c r="B179" s="215">
        <v>429163291</v>
      </c>
      <c r="C179" s="216" t="s">
        <v>255</v>
      </c>
      <c r="D179" s="225">
        <f t="shared" si="31"/>
        <v>0</v>
      </c>
      <c r="E179" s="225">
        <f t="shared" si="32"/>
        <v>0</v>
      </c>
      <c r="F179" s="225">
        <f t="shared" si="33"/>
        <v>0</v>
      </c>
      <c r="G179" s="225">
        <f t="shared" si="34"/>
        <v>2</v>
      </c>
      <c r="H179" s="225">
        <f t="shared" si="35"/>
        <v>0</v>
      </c>
      <c r="I179" s="225">
        <f t="shared" si="36"/>
        <v>2</v>
      </c>
      <c r="J179" s="225">
        <f t="shared" si="37"/>
        <v>0</v>
      </c>
      <c r="K179" s="356">
        <f t="shared" si="38"/>
        <v>0.1532</v>
      </c>
      <c r="L179" s="225"/>
      <c r="M179" s="225">
        <f t="shared" si="39"/>
        <v>2</v>
      </c>
      <c r="N179" s="225">
        <f t="shared" si="40"/>
        <v>0</v>
      </c>
      <c r="O179" s="225">
        <f t="shared" si="41"/>
        <v>0</v>
      </c>
      <c r="P179" s="225">
        <f t="shared" si="42"/>
        <v>3</v>
      </c>
      <c r="Q179" s="225">
        <f t="shared" si="43"/>
        <v>4</v>
      </c>
      <c r="R179" s="225">
        <f t="shared" si="44"/>
        <v>4</v>
      </c>
      <c r="S179" s="228"/>
      <c r="T179" s="228"/>
      <c r="U179" s="228"/>
      <c r="V179" s="228"/>
      <c r="W179" s="529"/>
      <c r="X179" s="228"/>
      <c r="Y179" s="55">
        <v>429</v>
      </c>
      <c r="Z179" s="55">
        <v>429163291</v>
      </c>
      <c r="AA179" s="244" t="s">
        <v>255</v>
      </c>
      <c r="AB179" s="55">
        <v>0</v>
      </c>
      <c r="AC179" s="55">
        <v>0</v>
      </c>
      <c r="AD179" s="55">
        <v>0</v>
      </c>
      <c r="AE179" s="55">
        <v>2</v>
      </c>
      <c r="AF179" s="55">
        <v>0</v>
      </c>
      <c r="AG179" s="55">
        <v>2</v>
      </c>
      <c r="AH179" s="55">
        <v>0</v>
      </c>
      <c r="AI179" s="215">
        <v>0</v>
      </c>
      <c r="AJ179" s="215">
        <v>2</v>
      </c>
      <c r="AK179" s="215">
        <v>0</v>
      </c>
      <c r="AL179" s="215">
        <v>0</v>
      </c>
      <c r="AM179" s="215">
        <v>2</v>
      </c>
      <c r="AN179" s="215">
        <v>0</v>
      </c>
      <c r="AO179" s="215">
        <v>0</v>
      </c>
      <c r="AP179" s="215">
        <v>0</v>
      </c>
      <c r="AQ179" s="55">
        <v>1</v>
      </c>
      <c r="AR179" s="216"/>
      <c r="AS179" s="55">
        <v>163</v>
      </c>
      <c r="AT179" s="55">
        <v>291</v>
      </c>
      <c r="AU179" s="55">
        <v>4</v>
      </c>
      <c r="AW179" s="55">
        <f t="shared" si="45"/>
        <v>3</v>
      </c>
      <c r="AX179" s="55">
        <v>0</v>
      </c>
      <c r="AY179" s="55">
        <v>1</v>
      </c>
      <c r="AZ179" s="502">
        <v>0.75</v>
      </c>
    </row>
    <row r="180" spans="1:52">
      <c r="A180" s="215">
        <v>429</v>
      </c>
      <c r="B180" s="215">
        <v>429163305</v>
      </c>
      <c r="C180" s="216" t="s">
        <v>255</v>
      </c>
      <c r="D180" s="225">
        <f t="shared" si="31"/>
        <v>0</v>
      </c>
      <c r="E180" s="225">
        <f t="shared" si="32"/>
        <v>0</v>
      </c>
      <c r="F180" s="225">
        <f t="shared" si="33"/>
        <v>0</v>
      </c>
      <c r="G180" s="225">
        <f t="shared" si="34"/>
        <v>0</v>
      </c>
      <c r="H180" s="225">
        <f t="shared" si="35"/>
        <v>0</v>
      </c>
      <c r="I180" s="225">
        <f t="shared" si="36"/>
        <v>1</v>
      </c>
      <c r="J180" s="225">
        <f t="shared" si="37"/>
        <v>0</v>
      </c>
      <c r="K180" s="356">
        <f t="shared" si="38"/>
        <v>3.8300000000000001E-2</v>
      </c>
      <c r="L180" s="225"/>
      <c r="M180" s="225">
        <f t="shared" si="39"/>
        <v>0</v>
      </c>
      <c r="N180" s="225">
        <f t="shared" si="40"/>
        <v>0</v>
      </c>
      <c r="O180" s="225">
        <f t="shared" si="41"/>
        <v>0</v>
      </c>
      <c r="P180" s="225">
        <f t="shared" si="42"/>
        <v>1</v>
      </c>
      <c r="Q180" s="225">
        <f t="shared" si="43"/>
        <v>3</v>
      </c>
      <c r="R180" s="225">
        <f t="shared" si="44"/>
        <v>1</v>
      </c>
      <c r="S180" s="228"/>
      <c r="T180" s="228"/>
      <c r="U180" s="228"/>
      <c r="V180" s="228"/>
      <c r="W180" s="529"/>
      <c r="X180" s="228"/>
      <c r="Y180" s="55">
        <v>429</v>
      </c>
      <c r="Z180" s="55">
        <v>429163305</v>
      </c>
      <c r="AA180" s="244" t="s">
        <v>255</v>
      </c>
      <c r="AB180" s="55">
        <v>0</v>
      </c>
      <c r="AC180" s="55">
        <v>0</v>
      </c>
      <c r="AD180" s="55">
        <v>0</v>
      </c>
      <c r="AE180" s="55">
        <v>0</v>
      </c>
      <c r="AF180" s="55">
        <v>0</v>
      </c>
      <c r="AG180" s="55">
        <v>1</v>
      </c>
      <c r="AH180" s="55">
        <v>0</v>
      </c>
      <c r="AI180" s="215">
        <v>0</v>
      </c>
      <c r="AJ180" s="215">
        <v>0</v>
      </c>
      <c r="AK180" s="215">
        <v>0</v>
      </c>
      <c r="AL180" s="215">
        <v>0</v>
      </c>
      <c r="AM180" s="215">
        <v>0</v>
      </c>
      <c r="AN180" s="215">
        <v>0</v>
      </c>
      <c r="AO180" s="215">
        <v>0</v>
      </c>
      <c r="AP180" s="215">
        <v>0</v>
      </c>
      <c r="AQ180" s="55">
        <v>1</v>
      </c>
      <c r="AR180" s="216"/>
      <c r="AS180" s="55">
        <v>163</v>
      </c>
      <c r="AT180" s="55">
        <v>305</v>
      </c>
      <c r="AU180" s="55">
        <v>3</v>
      </c>
      <c r="AW180" s="55">
        <f t="shared" si="45"/>
        <v>1</v>
      </c>
      <c r="AX180" s="55">
        <v>0</v>
      </c>
      <c r="AY180" s="55">
        <v>3</v>
      </c>
      <c r="AZ180" s="502">
        <v>1</v>
      </c>
    </row>
    <row r="181" spans="1:52">
      <c r="A181" s="215">
        <v>429</v>
      </c>
      <c r="B181" s="215">
        <v>429163347</v>
      </c>
      <c r="C181" s="216" t="s">
        <v>255</v>
      </c>
      <c r="D181" s="225">
        <f t="shared" si="31"/>
        <v>0</v>
      </c>
      <c r="E181" s="225">
        <f t="shared" si="32"/>
        <v>0</v>
      </c>
      <c r="F181" s="225">
        <f t="shared" si="33"/>
        <v>0</v>
      </c>
      <c r="G181" s="225">
        <f t="shared" si="34"/>
        <v>0</v>
      </c>
      <c r="H181" s="225">
        <f t="shared" si="35"/>
        <v>2</v>
      </c>
      <c r="I181" s="225">
        <f t="shared" si="36"/>
        <v>0</v>
      </c>
      <c r="J181" s="225">
        <f t="shared" si="37"/>
        <v>0</v>
      </c>
      <c r="K181" s="356">
        <f t="shared" si="38"/>
        <v>7.6600000000000001E-2</v>
      </c>
      <c r="L181" s="225"/>
      <c r="M181" s="225">
        <f t="shared" si="39"/>
        <v>0</v>
      </c>
      <c r="N181" s="225">
        <f t="shared" si="40"/>
        <v>0</v>
      </c>
      <c r="O181" s="225">
        <f t="shared" si="41"/>
        <v>0</v>
      </c>
      <c r="P181" s="225">
        <f t="shared" si="42"/>
        <v>0</v>
      </c>
      <c r="Q181" s="225">
        <f t="shared" si="43"/>
        <v>6</v>
      </c>
      <c r="R181" s="225">
        <f t="shared" si="44"/>
        <v>2</v>
      </c>
      <c r="S181" s="228"/>
      <c r="T181" s="228"/>
      <c r="U181" s="228"/>
      <c r="V181" s="228"/>
      <c r="W181" s="529"/>
      <c r="X181" s="228"/>
      <c r="Y181" s="55">
        <v>429</v>
      </c>
      <c r="Z181" s="55">
        <v>429163347</v>
      </c>
      <c r="AA181" s="244" t="s">
        <v>255</v>
      </c>
      <c r="AB181" s="55">
        <v>0</v>
      </c>
      <c r="AC181" s="55">
        <v>0</v>
      </c>
      <c r="AD181" s="55">
        <v>0</v>
      </c>
      <c r="AE181" s="55">
        <v>0</v>
      </c>
      <c r="AF181" s="55">
        <v>2</v>
      </c>
      <c r="AG181" s="55">
        <v>0</v>
      </c>
      <c r="AH181" s="55">
        <v>0</v>
      </c>
      <c r="AI181" s="215">
        <v>0</v>
      </c>
      <c r="AJ181" s="215">
        <v>0</v>
      </c>
      <c r="AK181" s="215">
        <v>0</v>
      </c>
      <c r="AL181" s="215">
        <v>0</v>
      </c>
      <c r="AM181" s="215">
        <v>0</v>
      </c>
      <c r="AN181" s="215">
        <v>0</v>
      </c>
      <c r="AO181" s="215">
        <v>0</v>
      </c>
      <c r="AP181" s="215">
        <v>0</v>
      </c>
      <c r="AQ181" s="55">
        <v>0</v>
      </c>
      <c r="AR181" s="216"/>
      <c r="AS181" s="55">
        <v>163</v>
      </c>
      <c r="AT181" s="55">
        <v>347</v>
      </c>
      <c r="AU181" s="55">
        <v>6</v>
      </c>
      <c r="AW181" s="55">
        <f t="shared" si="45"/>
        <v>0</v>
      </c>
      <c r="AX181" s="55">
        <v>0</v>
      </c>
      <c r="AY181" s="55">
        <v>3</v>
      </c>
      <c r="AZ181" s="502">
        <v>0</v>
      </c>
    </row>
    <row r="182" spans="1:52">
      <c r="A182" s="215">
        <v>429</v>
      </c>
      <c r="B182" s="215">
        <v>429163773</v>
      </c>
      <c r="C182" s="216" t="s">
        <v>255</v>
      </c>
      <c r="D182" s="225">
        <f t="shared" si="31"/>
        <v>0</v>
      </c>
      <c r="E182" s="225">
        <f t="shared" si="32"/>
        <v>0</v>
      </c>
      <c r="F182" s="225">
        <f t="shared" si="33"/>
        <v>0</v>
      </c>
      <c r="G182" s="225">
        <f t="shared" si="34"/>
        <v>0</v>
      </c>
      <c r="H182" s="225">
        <f t="shared" si="35"/>
        <v>1</v>
      </c>
      <c r="I182" s="225">
        <f t="shared" si="36"/>
        <v>0</v>
      </c>
      <c r="J182" s="225">
        <f t="shared" si="37"/>
        <v>0</v>
      </c>
      <c r="K182" s="356">
        <f t="shared" si="38"/>
        <v>3.8300000000000001E-2</v>
      </c>
      <c r="L182" s="225"/>
      <c r="M182" s="225">
        <f t="shared" si="39"/>
        <v>0</v>
      </c>
      <c r="N182" s="225">
        <f t="shared" si="40"/>
        <v>0</v>
      </c>
      <c r="O182" s="225">
        <f t="shared" si="41"/>
        <v>0</v>
      </c>
      <c r="P182" s="225">
        <f t="shared" si="42"/>
        <v>1</v>
      </c>
      <c r="Q182" s="225">
        <f t="shared" si="43"/>
        <v>5</v>
      </c>
      <c r="R182" s="225">
        <f t="shared" si="44"/>
        <v>1</v>
      </c>
      <c r="S182" s="228"/>
      <c r="T182" s="228"/>
      <c r="U182" s="228"/>
      <c r="V182" s="228"/>
      <c r="W182" s="529"/>
      <c r="X182" s="228"/>
      <c r="Y182" s="55">
        <v>429</v>
      </c>
      <c r="Z182" s="55">
        <v>429163773</v>
      </c>
      <c r="AA182" s="244" t="s">
        <v>255</v>
      </c>
      <c r="AB182" s="55">
        <v>0</v>
      </c>
      <c r="AC182" s="55">
        <v>0</v>
      </c>
      <c r="AD182" s="55">
        <v>0</v>
      </c>
      <c r="AE182" s="55">
        <v>0</v>
      </c>
      <c r="AF182" s="55">
        <v>1</v>
      </c>
      <c r="AG182" s="55">
        <v>0</v>
      </c>
      <c r="AH182" s="55">
        <v>0</v>
      </c>
      <c r="AI182" s="215">
        <v>0</v>
      </c>
      <c r="AJ182" s="215">
        <v>0</v>
      </c>
      <c r="AK182" s="215">
        <v>0</v>
      </c>
      <c r="AL182" s="215">
        <v>0</v>
      </c>
      <c r="AM182" s="215">
        <v>1</v>
      </c>
      <c r="AN182" s="215">
        <v>0</v>
      </c>
      <c r="AO182" s="215">
        <v>0</v>
      </c>
      <c r="AP182" s="215">
        <v>0</v>
      </c>
      <c r="AQ182" s="55">
        <v>0</v>
      </c>
      <c r="AR182" s="216"/>
      <c r="AS182" s="55">
        <v>163</v>
      </c>
      <c r="AT182" s="55">
        <v>773</v>
      </c>
      <c r="AU182" s="55">
        <v>5</v>
      </c>
      <c r="AW182" s="55">
        <f t="shared" si="45"/>
        <v>1</v>
      </c>
      <c r="AX182" s="55">
        <v>0</v>
      </c>
      <c r="AY182" s="55">
        <v>3</v>
      </c>
      <c r="AZ182" s="502">
        <v>1</v>
      </c>
    </row>
    <row r="183" spans="1:52">
      <c r="A183" s="215">
        <v>430</v>
      </c>
      <c r="B183" s="215">
        <v>430170009</v>
      </c>
      <c r="C183" s="216" t="s">
        <v>1050</v>
      </c>
      <c r="D183" s="225">
        <f t="shared" si="31"/>
        <v>0</v>
      </c>
      <c r="E183" s="225">
        <f t="shared" si="32"/>
        <v>0</v>
      </c>
      <c r="F183" s="225">
        <f t="shared" si="33"/>
        <v>0</v>
      </c>
      <c r="G183" s="225">
        <f t="shared" si="34"/>
        <v>0</v>
      </c>
      <c r="H183" s="225">
        <f t="shared" si="35"/>
        <v>0</v>
      </c>
      <c r="I183" s="225">
        <f t="shared" si="36"/>
        <v>1</v>
      </c>
      <c r="J183" s="225">
        <f t="shared" si="37"/>
        <v>0</v>
      </c>
      <c r="K183" s="356">
        <f t="shared" si="38"/>
        <v>3.8300000000000001E-2</v>
      </c>
      <c r="L183" s="225"/>
      <c r="M183" s="225">
        <f t="shared" si="39"/>
        <v>0</v>
      </c>
      <c r="N183" s="225">
        <f t="shared" si="40"/>
        <v>0</v>
      </c>
      <c r="O183" s="225">
        <f t="shared" si="41"/>
        <v>0</v>
      </c>
      <c r="P183" s="225">
        <f t="shared" si="42"/>
        <v>0</v>
      </c>
      <c r="Q183" s="225">
        <f t="shared" si="43"/>
        <v>2</v>
      </c>
      <c r="R183" s="225">
        <f t="shared" si="44"/>
        <v>1</v>
      </c>
      <c r="S183" s="228"/>
      <c r="T183" s="228"/>
      <c r="U183" s="228"/>
      <c r="V183" s="228"/>
      <c r="W183" s="529"/>
      <c r="X183" s="228"/>
      <c r="Y183" s="55">
        <v>430</v>
      </c>
      <c r="Z183" s="55">
        <v>430170009</v>
      </c>
      <c r="AA183" s="244" t="s">
        <v>1050</v>
      </c>
      <c r="AB183" s="55">
        <v>0</v>
      </c>
      <c r="AC183" s="55">
        <v>0</v>
      </c>
      <c r="AD183" s="55">
        <v>0</v>
      </c>
      <c r="AE183" s="55">
        <v>0</v>
      </c>
      <c r="AF183" s="55">
        <v>0</v>
      </c>
      <c r="AG183" s="55">
        <v>1</v>
      </c>
      <c r="AH183" s="55">
        <v>0</v>
      </c>
      <c r="AI183" s="215">
        <v>0</v>
      </c>
      <c r="AJ183" s="215">
        <v>0</v>
      </c>
      <c r="AK183" s="215">
        <v>0</v>
      </c>
      <c r="AL183" s="215">
        <v>0</v>
      </c>
      <c r="AM183" s="215">
        <v>0</v>
      </c>
      <c r="AN183" s="215">
        <v>0</v>
      </c>
      <c r="AO183" s="215">
        <v>0</v>
      </c>
      <c r="AP183" s="215">
        <v>0</v>
      </c>
      <c r="AQ183" s="55">
        <v>0</v>
      </c>
      <c r="AR183" s="216"/>
      <c r="AS183" s="55">
        <v>170</v>
      </c>
      <c r="AT183" s="55">
        <v>9</v>
      </c>
      <c r="AU183" s="55">
        <v>2</v>
      </c>
      <c r="AW183" s="55">
        <f t="shared" si="45"/>
        <v>0</v>
      </c>
      <c r="AX183" s="55">
        <v>0</v>
      </c>
      <c r="AY183" s="55">
        <v>1</v>
      </c>
      <c r="AZ183" s="502">
        <v>0</v>
      </c>
    </row>
    <row r="184" spans="1:52">
      <c r="A184" s="215">
        <v>430</v>
      </c>
      <c r="B184" s="215">
        <v>430170014</v>
      </c>
      <c r="C184" s="216" t="s">
        <v>1050</v>
      </c>
      <c r="D184" s="225">
        <f t="shared" si="31"/>
        <v>0</v>
      </c>
      <c r="E184" s="225">
        <f t="shared" si="32"/>
        <v>0</v>
      </c>
      <c r="F184" s="225">
        <f t="shared" si="33"/>
        <v>0</v>
      </c>
      <c r="G184" s="225">
        <f t="shared" si="34"/>
        <v>0</v>
      </c>
      <c r="H184" s="225">
        <f t="shared" si="35"/>
        <v>0</v>
      </c>
      <c r="I184" s="225">
        <f t="shared" si="36"/>
        <v>4</v>
      </c>
      <c r="J184" s="225">
        <f t="shared" si="37"/>
        <v>0</v>
      </c>
      <c r="K184" s="356">
        <f t="shared" si="38"/>
        <v>0.1532</v>
      </c>
      <c r="L184" s="225"/>
      <c r="M184" s="225">
        <f t="shared" si="39"/>
        <v>0</v>
      </c>
      <c r="N184" s="225">
        <f t="shared" si="40"/>
        <v>0</v>
      </c>
      <c r="O184" s="225">
        <f t="shared" si="41"/>
        <v>0</v>
      </c>
      <c r="P184" s="225">
        <f t="shared" si="42"/>
        <v>0</v>
      </c>
      <c r="Q184" s="225">
        <f t="shared" si="43"/>
        <v>4</v>
      </c>
      <c r="R184" s="225">
        <f t="shared" si="44"/>
        <v>4</v>
      </c>
      <c r="S184" s="228"/>
      <c r="T184" s="228"/>
      <c r="U184" s="228"/>
      <c r="V184" s="228"/>
      <c r="W184" s="529"/>
      <c r="X184" s="228"/>
      <c r="Y184" s="55">
        <v>430</v>
      </c>
      <c r="Z184" s="55">
        <v>430170014</v>
      </c>
      <c r="AA184" s="244" t="s">
        <v>1050</v>
      </c>
      <c r="AB184" s="55">
        <v>0</v>
      </c>
      <c r="AC184" s="55">
        <v>0</v>
      </c>
      <c r="AD184" s="55">
        <v>0</v>
      </c>
      <c r="AE184" s="55">
        <v>0</v>
      </c>
      <c r="AF184" s="55">
        <v>0</v>
      </c>
      <c r="AG184" s="55">
        <v>4</v>
      </c>
      <c r="AH184" s="55">
        <v>0</v>
      </c>
      <c r="AI184" s="215">
        <v>0</v>
      </c>
      <c r="AJ184" s="215">
        <v>0</v>
      </c>
      <c r="AK184" s="215">
        <v>0</v>
      </c>
      <c r="AL184" s="215">
        <v>0</v>
      </c>
      <c r="AM184" s="215">
        <v>0</v>
      </c>
      <c r="AN184" s="215">
        <v>0</v>
      </c>
      <c r="AO184" s="215">
        <v>0</v>
      </c>
      <c r="AP184" s="215">
        <v>0</v>
      </c>
      <c r="AQ184" s="55">
        <v>0</v>
      </c>
      <c r="AR184" s="216"/>
      <c r="AS184" s="55">
        <v>170</v>
      </c>
      <c r="AT184" s="55">
        <v>14</v>
      </c>
      <c r="AU184" s="55">
        <v>4</v>
      </c>
      <c r="AW184" s="55">
        <f t="shared" si="45"/>
        <v>0</v>
      </c>
      <c r="AX184" s="55">
        <v>0</v>
      </c>
      <c r="AY184" s="55">
        <v>1</v>
      </c>
      <c r="AZ184" s="502">
        <v>6.0600000000000001E-2</v>
      </c>
    </row>
    <row r="185" spans="1:52">
      <c r="A185" s="215">
        <v>430</v>
      </c>
      <c r="B185" s="215">
        <v>430170017</v>
      </c>
      <c r="C185" s="216" t="s">
        <v>1050</v>
      </c>
      <c r="D185" s="225">
        <f t="shared" si="31"/>
        <v>0</v>
      </c>
      <c r="E185" s="225">
        <f t="shared" si="32"/>
        <v>0</v>
      </c>
      <c r="F185" s="225">
        <f t="shared" si="33"/>
        <v>0</v>
      </c>
      <c r="G185" s="225">
        <f t="shared" si="34"/>
        <v>0</v>
      </c>
      <c r="H185" s="225">
        <f t="shared" si="35"/>
        <v>0</v>
      </c>
      <c r="I185" s="225">
        <f t="shared" si="36"/>
        <v>1</v>
      </c>
      <c r="J185" s="225">
        <f t="shared" si="37"/>
        <v>0</v>
      </c>
      <c r="K185" s="356">
        <f t="shared" si="38"/>
        <v>3.8300000000000001E-2</v>
      </c>
      <c r="L185" s="225"/>
      <c r="M185" s="225">
        <f t="shared" si="39"/>
        <v>0</v>
      </c>
      <c r="N185" s="225">
        <f t="shared" si="40"/>
        <v>0</v>
      </c>
      <c r="O185" s="225">
        <f t="shared" si="41"/>
        <v>0</v>
      </c>
      <c r="P185" s="225">
        <f t="shared" si="42"/>
        <v>0</v>
      </c>
      <c r="Q185" s="225">
        <f t="shared" si="43"/>
        <v>5</v>
      </c>
      <c r="R185" s="225">
        <f t="shared" si="44"/>
        <v>1</v>
      </c>
      <c r="S185" s="228"/>
      <c r="T185" s="228"/>
      <c r="U185" s="228"/>
      <c r="V185" s="228"/>
      <c r="W185" s="529"/>
      <c r="X185" s="228"/>
      <c r="Y185" s="55">
        <v>430</v>
      </c>
      <c r="Z185" s="55">
        <v>430170017</v>
      </c>
      <c r="AA185" s="244" t="s">
        <v>1050</v>
      </c>
      <c r="AB185" s="55">
        <v>0</v>
      </c>
      <c r="AC185" s="55">
        <v>0</v>
      </c>
      <c r="AD185" s="55">
        <v>0</v>
      </c>
      <c r="AE185" s="55">
        <v>0</v>
      </c>
      <c r="AF185" s="55">
        <v>0</v>
      </c>
      <c r="AG185" s="55">
        <v>1</v>
      </c>
      <c r="AH185" s="55">
        <v>0</v>
      </c>
      <c r="AI185" s="215">
        <v>0</v>
      </c>
      <c r="AJ185" s="215">
        <v>0</v>
      </c>
      <c r="AK185" s="215">
        <v>0</v>
      </c>
      <c r="AL185" s="215">
        <v>0</v>
      </c>
      <c r="AM185" s="215">
        <v>0</v>
      </c>
      <c r="AN185" s="215">
        <v>0</v>
      </c>
      <c r="AO185" s="215">
        <v>0</v>
      </c>
      <c r="AP185" s="215">
        <v>0</v>
      </c>
      <c r="AQ185" s="55">
        <v>0</v>
      </c>
      <c r="AR185" s="216"/>
      <c r="AS185" s="55">
        <v>170</v>
      </c>
      <c r="AT185" s="55">
        <v>17</v>
      </c>
      <c r="AU185" s="55">
        <v>5</v>
      </c>
      <c r="AW185" s="55">
        <f t="shared" si="45"/>
        <v>0</v>
      </c>
      <c r="AX185" s="55">
        <v>0</v>
      </c>
      <c r="AY185" s="55">
        <v>1</v>
      </c>
      <c r="AZ185" s="502">
        <v>0</v>
      </c>
    </row>
    <row r="186" spans="1:52">
      <c r="A186" s="215">
        <v>430</v>
      </c>
      <c r="B186" s="215">
        <v>430170025</v>
      </c>
      <c r="C186" s="216" t="s">
        <v>1050</v>
      </c>
      <c r="D186" s="225">
        <f t="shared" si="31"/>
        <v>0</v>
      </c>
      <c r="E186" s="225">
        <f t="shared" si="32"/>
        <v>0</v>
      </c>
      <c r="F186" s="225">
        <f t="shared" si="33"/>
        <v>0</v>
      </c>
      <c r="G186" s="225">
        <f t="shared" si="34"/>
        <v>0</v>
      </c>
      <c r="H186" s="225">
        <f t="shared" si="35"/>
        <v>1</v>
      </c>
      <c r="I186" s="225">
        <f t="shared" si="36"/>
        <v>2</v>
      </c>
      <c r="J186" s="225">
        <f t="shared" si="37"/>
        <v>0</v>
      </c>
      <c r="K186" s="356">
        <f t="shared" si="38"/>
        <v>0.1149</v>
      </c>
      <c r="L186" s="225"/>
      <c r="M186" s="225">
        <f t="shared" si="39"/>
        <v>0</v>
      </c>
      <c r="N186" s="225">
        <f t="shared" si="40"/>
        <v>0</v>
      </c>
      <c r="O186" s="225">
        <f t="shared" si="41"/>
        <v>0</v>
      </c>
      <c r="P186" s="225">
        <f t="shared" si="42"/>
        <v>0</v>
      </c>
      <c r="Q186" s="225">
        <f t="shared" si="43"/>
        <v>5</v>
      </c>
      <c r="R186" s="225">
        <f t="shared" si="44"/>
        <v>3</v>
      </c>
      <c r="S186" s="228"/>
      <c r="T186" s="228"/>
      <c r="U186" s="228"/>
      <c r="V186" s="228"/>
      <c r="W186" s="529"/>
      <c r="X186" s="228"/>
      <c r="Y186" s="55">
        <v>430</v>
      </c>
      <c r="Z186" s="55">
        <v>430170025</v>
      </c>
      <c r="AA186" s="244" t="s">
        <v>1050</v>
      </c>
      <c r="AB186" s="55">
        <v>0</v>
      </c>
      <c r="AC186" s="55">
        <v>0</v>
      </c>
      <c r="AD186" s="55">
        <v>0</v>
      </c>
      <c r="AE186" s="55">
        <v>0</v>
      </c>
      <c r="AF186" s="55">
        <v>1</v>
      </c>
      <c r="AG186" s="55">
        <v>2</v>
      </c>
      <c r="AH186" s="55">
        <v>0</v>
      </c>
      <c r="AI186" s="215">
        <v>0</v>
      </c>
      <c r="AJ186" s="215">
        <v>0</v>
      </c>
      <c r="AK186" s="215">
        <v>0</v>
      </c>
      <c r="AL186" s="215">
        <v>0</v>
      </c>
      <c r="AM186" s="215">
        <v>0</v>
      </c>
      <c r="AN186" s="215">
        <v>0</v>
      </c>
      <c r="AO186" s="215">
        <v>0</v>
      </c>
      <c r="AP186" s="215">
        <v>0</v>
      </c>
      <c r="AQ186" s="55">
        <v>0</v>
      </c>
      <c r="AR186" s="216"/>
      <c r="AS186" s="55">
        <v>170</v>
      </c>
      <c r="AT186" s="55">
        <v>25</v>
      </c>
      <c r="AU186" s="55">
        <v>5</v>
      </c>
      <c r="AW186" s="55">
        <f t="shared" si="45"/>
        <v>0</v>
      </c>
      <c r="AX186" s="55">
        <v>0</v>
      </c>
      <c r="AY186" s="55">
        <v>1</v>
      </c>
      <c r="AZ186" s="502">
        <v>0</v>
      </c>
    </row>
    <row r="187" spans="1:52">
      <c r="A187" s="215">
        <v>430</v>
      </c>
      <c r="B187" s="215">
        <v>430170064</v>
      </c>
      <c r="C187" s="216" t="s">
        <v>1050</v>
      </c>
      <c r="D187" s="225">
        <f t="shared" si="31"/>
        <v>0</v>
      </c>
      <c r="E187" s="225">
        <f t="shared" si="32"/>
        <v>0</v>
      </c>
      <c r="F187" s="225">
        <f t="shared" si="33"/>
        <v>0</v>
      </c>
      <c r="G187" s="225">
        <f t="shared" si="34"/>
        <v>0</v>
      </c>
      <c r="H187" s="225">
        <f t="shared" si="35"/>
        <v>46</v>
      </c>
      <c r="I187" s="225">
        <f t="shared" si="36"/>
        <v>39</v>
      </c>
      <c r="J187" s="225">
        <f t="shared" si="37"/>
        <v>0</v>
      </c>
      <c r="K187" s="356">
        <f t="shared" si="38"/>
        <v>3.2555000000000001</v>
      </c>
      <c r="L187" s="225"/>
      <c r="M187" s="225">
        <f t="shared" si="39"/>
        <v>0</v>
      </c>
      <c r="N187" s="225">
        <f t="shared" si="40"/>
        <v>2</v>
      </c>
      <c r="O187" s="225">
        <f t="shared" si="41"/>
        <v>0</v>
      </c>
      <c r="P187" s="225">
        <f t="shared" si="42"/>
        <v>13</v>
      </c>
      <c r="Q187" s="225">
        <f t="shared" si="43"/>
        <v>9</v>
      </c>
      <c r="R187" s="225">
        <f t="shared" si="44"/>
        <v>85</v>
      </c>
      <c r="S187" s="228"/>
      <c r="T187" s="228"/>
      <c r="U187" s="228"/>
      <c r="V187" s="228"/>
      <c r="W187" s="529"/>
      <c r="X187" s="228"/>
      <c r="Y187" s="55">
        <v>430</v>
      </c>
      <c r="Z187" s="55">
        <v>430170064</v>
      </c>
      <c r="AA187" s="244" t="s">
        <v>1050</v>
      </c>
      <c r="AB187" s="55">
        <v>0</v>
      </c>
      <c r="AC187" s="55">
        <v>0</v>
      </c>
      <c r="AD187" s="55">
        <v>0</v>
      </c>
      <c r="AE187" s="55">
        <v>0</v>
      </c>
      <c r="AF187" s="55">
        <v>46</v>
      </c>
      <c r="AG187" s="55">
        <v>39</v>
      </c>
      <c r="AH187" s="55">
        <v>0</v>
      </c>
      <c r="AI187" s="215">
        <v>0</v>
      </c>
      <c r="AJ187" s="215">
        <v>0</v>
      </c>
      <c r="AK187" s="215">
        <v>2</v>
      </c>
      <c r="AL187" s="215">
        <v>0</v>
      </c>
      <c r="AM187" s="215">
        <v>8</v>
      </c>
      <c r="AN187" s="215">
        <v>0</v>
      </c>
      <c r="AO187" s="215">
        <v>0</v>
      </c>
      <c r="AP187" s="215">
        <v>0</v>
      </c>
      <c r="AQ187" s="55">
        <v>5</v>
      </c>
      <c r="AR187" s="216"/>
      <c r="AS187" s="55">
        <v>170</v>
      </c>
      <c r="AT187" s="55">
        <v>64</v>
      </c>
      <c r="AU187" s="55">
        <v>9</v>
      </c>
      <c r="AW187" s="55">
        <f t="shared" si="45"/>
        <v>13</v>
      </c>
      <c r="AX187" s="55">
        <v>0</v>
      </c>
      <c r="AY187" s="55">
        <v>1</v>
      </c>
      <c r="AZ187" s="502">
        <v>0.15290000000000001</v>
      </c>
    </row>
    <row r="188" spans="1:52">
      <c r="A188" s="215">
        <v>430</v>
      </c>
      <c r="B188" s="215">
        <v>430170100</v>
      </c>
      <c r="C188" s="216" t="s">
        <v>1050</v>
      </c>
      <c r="D188" s="225">
        <f t="shared" si="31"/>
        <v>0</v>
      </c>
      <c r="E188" s="225">
        <f t="shared" si="32"/>
        <v>0</v>
      </c>
      <c r="F188" s="225">
        <f t="shared" si="33"/>
        <v>0</v>
      </c>
      <c r="G188" s="225">
        <f t="shared" si="34"/>
        <v>0</v>
      </c>
      <c r="H188" s="225">
        <f t="shared" si="35"/>
        <v>3</v>
      </c>
      <c r="I188" s="225">
        <f t="shared" si="36"/>
        <v>7</v>
      </c>
      <c r="J188" s="225">
        <f t="shared" si="37"/>
        <v>0</v>
      </c>
      <c r="K188" s="356">
        <f t="shared" si="38"/>
        <v>0.38300000000000001</v>
      </c>
      <c r="L188" s="225"/>
      <c r="M188" s="225">
        <f t="shared" si="39"/>
        <v>0</v>
      </c>
      <c r="N188" s="225">
        <f t="shared" si="40"/>
        <v>0</v>
      </c>
      <c r="O188" s="225">
        <f t="shared" si="41"/>
        <v>0</v>
      </c>
      <c r="P188" s="225">
        <f t="shared" si="42"/>
        <v>1</v>
      </c>
      <c r="Q188" s="225">
        <f t="shared" si="43"/>
        <v>9</v>
      </c>
      <c r="R188" s="225">
        <f t="shared" si="44"/>
        <v>10</v>
      </c>
      <c r="S188" s="228"/>
      <c r="T188" s="228"/>
      <c r="U188" s="228"/>
      <c r="V188" s="228"/>
      <c r="W188" s="529"/>
      <c r="X188" s="228"/>
      <c r="Y188" s="55">
        <v>430</v>
      </c>
      <c r="Z188" s="55">
        <v>430170100</v>
      </c>
      <c r="AA188" s="244" t="s">
        <v>1050</v>
      </c>
      <c r="AB188" s="55">
        <v>0</v>
      </c>
      <c r="AC188" s="55">
        <v>0</v>
      </c>
      <c r="AD188" s="55">
        <v>0</v>
      </c>
      <c r="AE188" s="55">
        <v>0</v>
      </c>
      <c r="AF188" s="55">
        <v>3</v>
      </c>
      <c r="AG188" s="55">
        <v>7</v>
      </c>
      <c r="AH188" s="55">
        <v>0</v>
      </c>
      <c r="AI188" s="215">
        <v>0</v>
      </c>
      <c r="AJ188" s="215">
        <v>0</v>
      </c>
      <c r="AK188" s="215">
        <v>0</v>
      </c>
      <c r="AL188" s="215">
        <v>0</v>
      </c>
      <c r="AM188" s="215">
        <v>0</v>
      </c>
      <c r="AN188" s="215">
        <v>0</v>
      </c>
      <c r="AO188" s="215">
        <v>0</v>
      </c>
      <c r="AP188" s="215">
        <v>0</v>
      </c>
      <c r="AQ188" s="55">
        <v>0</v>
      </c>
      <c r="AR188" s="216"/>
      <c r="AS188" s="55">
        <v>170</v>
      </c>
      <c r="AT188" s="55">
        <v>100</v>
      </c>
      <c r="AU188" s="55">
        <v>9</v>
      </c>
      <c r="AW188" s="55">
        <f t="shared" si="45"/>
        <v>0</v>
      </c>
      <c r="AX188" s="55">
        <v>1</v>
      </c>
      <c r="AY188" s="55">
        <v>1</v>
      </c>
      <c r="AZ188" s="502">
        <v>0.1321</v>
      </c>
    </row>
    <row r="189" spans="1:52">
      <c r="A189" s="215">
        <v>430</v>
      </c>
      <c r="B189" s="215">
        <v>430170101</v>
      </c>
      <c r="C189" s="216" t="s">
        <v>1050</v>
      </c>
      <c r="D189" s="225">
        <f t="shared" si="31"/>
        <v>0</v>
      </c>
      <c r="E189" s="225">
        <f t="shared" si="32"/>
        <v>0</v>
      </c>
      <c r="F189" s="225">
        <f t="shared" si="33"/>
        <v>0</v>
      </c>
      <c r="G189" s="225">
        <f t="shared" si="34"/>
        <v>0</v>
      </c>
      <c r="H189" s="225">
        <f t="shared" si="35"/>
        <v>1</v>
      </c>
      <c r="I189" s="225">
        <f t="shared" si="36"/>
        <v>1</v>
      </c>
      <c r="J189" s="225">
        <f t="shared" si="37"/>
        <v>0</v>
      </c>
      <c r="K189" s="356">
        <f t="shared" si="38"/>
        <v>7.6600000000000001E-2</v>
      </c>
      <c r="L189" s="225"/>
      <c r="M189" s="225">
        <f t="shared" si="39"/>
        <v>0</v>
      </c>
      <c r="N189" s="225">
        <f t="shared" si="40"/>
        <v>0</v>
      </c>
      <c r="O189" s="225">
        <f t="shared" si="41"/>
        <v>0</v>
      </c>
      <c r="P189" s="225">
        <f t="shared" si="42"/>
        <v>0</v>
      </c>
      <c r="Q189" s="225">
        <f t="shared" si="43"/>
        <v>3</v>
      </c>
      <c r="R189" s="225">
        <f t="shared" si="44"/>
        <v>2</v>
      </c>
      <c r="S189" s="228"/>
      <c r="T189" s="228"/>
      <c r="U189" s="228"/>
      <c r="V189" s="228"/>
      <c r="W189" s="529"/>
      <c r="X189" s="228"/>
      <c r="Y189" s="55">
        <v>430</v>
      </c>
      <c r="Z189" s="55">
        <v>430170101</v>
      </c>
      <c r="AA189" s="244" t="s">
        <v>1050</v>
      </c>
      <c r="AB189" s="55">
        <v>0</v>
      </c>
      <c r="AC189" s="55">
        <v>0</v>
      </c>
      <c r="AD189" s="55">
        <v>0</v>
      </c>
      <c r="AE189" s="55">
        <v>0</v>
      </c>
      <c r="AF189" s="55">
        <v>1</v>
      </c>
      <c r="AG189" s="55">
        <v>1</v>
      </c>
      <c r="AH189" s="55">
        <v>0</v>
      </c>
      <c r="AI189" s="215">
        <v>0</v>
      </c>
      <c r="AJ189" s="215">
        <v>0</v>
      </c>
      <c r="AK189" s="215">
        <v>0</v>
      </c>
      <c r="AL189" s="215">
        <v>0</v>
      </c>
      <c r="AM189" s="215">
        <v>0</v>
      </c>
      <c r="AN189" s="215">
        <v>0</v>
      </c>
      <c r="AO189" s="215">
        <v>0</v>
      </c>
      <c r="AP189" s="215">
        <v>0</v>
      </c>
      <c r="AQ189" s="55">
        <v>0</v>
      </c>
      <c r="AR189" s="216"/>
      <c r="AS189" s="55">
        <v>170</v>
      </c>
      <c r="AT189" s="55">
        <v>101</v>
      </c>
      <c r="AU189" s="55">
        <v>3</v>
      </c>
      <c r="AW189" s="55">
        <f t="shared" si="45"/>
        <v>0</v>
      </c>
      <c r="AX189" s="55">
        <v>0</v>
      </c>
      <c r="AY189" s="55">
        <v>1</v>
      </c>
      <c r="AZ189" s="502">
        <v>0</v>
      </c>
    </row>
    <row r="190" spans="1:52">
      <c r="A190" s="215">
        <v>430</v>
      </c>
      <c r="B190" s="215">
        <v>430170110</v>
      </c>
      <c r="C190" s="216" t="s">
        <v>1050</v>
      </c>
      <c r="D190" s="225">
        <f t="shared" si="31"/>
        <v>0</v>
      </c>
      <c r="E190" s="225">
        <f t="shared" si="32"/>
        <v>0</v>
      </c>
      <c r="F190" s="225">
        <f t="shared" si="33"/>
        <v>0</v>
      </c>
      <c r="G190" s="225">
        <f t="shared" si="34"/>
        <v>0</v>
      </c>
      <c r="H190" s="225">
        <f t="shared" si="35"/>
        <v>5</v>
      </c>
      <c r="I190" s="225">
        <f t="shared" si="36"/>
        <v>16</v>
      </c>
      <c r="J190" s="225">
        <f t="shared" si="37"/>
        <v>0</v>
      </c>
      <c r="K190" s="356">
        <f t="shared" si="38"/>
        <v>0.80430000000000001</v>
      </c>
      <c r="L190" s="225"/>
      <c r="M190" s="225">
        <f t="shared" si="39"/>
        <v>0</v>
      </c>
      <c r="N190" s="225">
        <f t="shared" si="40"/>
        <v>0</v>
      </c>
      <c r="O190" s="225">
        <f t="shared" si="41"/>
        <v>0</v>
      </c>
      <c r="P190" s="225">
        <f t="shared" si="42"/>
        <v>1</v>
      </c>
      <c r="Q190" s="225">
        <f t="shared" si="43"/>
        <v>3</v>
      </c>
      <c r="R190" s="225">
        <f t="shared" si="44"/>
        <v>21</v>
      </c>
      <c r="S190" s="228"/>
      <c r="T190" s="228"/>
      <c r="U190" s="228"/>
      <c r="V190" s="228"/>
      <c r="W190" s="529"/>
      <c r="X190" s="228"/>
      <c r="Y190" s="55">
        <v>430</v>
      </c>
      <c r="Z190" s="55">
        <v>430170110</v>
      </c>
      <c r="AA190" s="244" t="s">
        <v>1050</v>
      </c>
      <c r="AB190" s="55">
        <v>0</v>
      </c>
      <c r="AC190" s="55">
        <v>0</v>
      </c>
      <c r="AD190" s="55">
        <v>0</v>
      </c>
      <c r="AE190" s="55">
        <v>0</v>
      </c>
      <c r="AF190" s="55">
        <v>5</v>
      </c>
      <c r="AG190" s="55">
        <v>16</v>
      </c>
      <c r="AH190" s="55">
        <v>0</v>
      </c>
      <c r="AI190" s="215">
        <v>0</v>
      </c>
      <c r="AJ190" s="215">
        <v>0</v>
      </c>
      <c r="AK190" s="215">
        <v>0</v>
      </c>
      <c r="AL190" s="215">
        <v>0</v>
      </c>
      <c r="AM190" s="215">
        <v>0</v>
      </c>
      <c r="AN190" s="215">
        <v>0</v>
      </c>
      <c r="AO190" s="215">
        <v>0</v>
      </c>
      <c r="AP190" s="215">
        <v>0</v>
      </c>
      <c r="AQ190" s="55">
        <v>1</v>
      </c>
      <c r="AR190" s="216"/>
      <c r="AS190" s="55">
        <v>170</v>
      </c>
      <c r="AT190" s="55">
        <v>110</v>
      </c>
      <c r="AU190" s="55">
        <v>3</v>
      </c>
      <c r="AW190" s="55">
        <f t="shared" si="45"/>
        <v>1</v>
      </c>
      <c r="AX190" s="55">
        <v>0</v>
      </c>
      <c r="AY190" s="55">
        <v>1</v>
      </c>
      <c r="AZ190" s="502">
        <v>4.7600000000000003E-2</v>
      </c>
    </row>
    <row r="191" spans="1:52">
      <c r="A191" s="215">
        <v>430</v>
      </c>
      <c r="B191" s="215">
        <v>430170136</v>
      </c>
      <c r="C191" s="216" t="s">
        <v>1050</v>
      </c>
      <c r="D191" s="225">
        <f t="shared" si="31"/>
        <v>0</v>
      </c>
      <c r="E191" s="225">
        <f t="shared" si="32"/>
        <v>0</v>
      </c>
      <c r="F191" s="225">
        <f t="shared" si="33"/>
        <v>0</v>
      </c>
      <c r="G191" s="225">
        <f t="shared" si="34"/>
        <v>0</v>
      </c>
      <c r="H191" s="225">
        <f t="shared" si="35"/>
        <v>2</v>
      </c>
      <c r="I191" s="225">
        <f t="shared" si="36"/>
        <v>0</v>
      </c>
      <c r="J191" s="225">
        <f t="shared" si="37"/>
        <v>0</v>
      </c>
      <c r="K191" s="356">
        <f t="shared" si="38"/>
        <v>7.6600000000000001E-2</v>
      </c>
      <c r="L191" s="225"/>
      <c r="M191" s="225">
        <f t="shared" si="39"/>
        <v>0</v>
      </c>
      <c r="N191" s="225">
        <f t="shared" si="40"/>
        <v>0</v>
      </c>
      <c r="O191" s="225">
        <f t="shared" si="41"/>
        <v>0</v>
      </c>
      <c r="P191" s="225">
        <f t="shared" si="42"/>
        <v>0</v>
      </c>
      <c r="Q191" s="225">
        <f t="shared" si="43"/>
        <v>2</v>
      </c>
      <c r="R191" s="225">
        <f t="shared" si="44"/>
        <v>2</v>
      </c>
      <c r="S191" s="228"/>
      <c r="T191" s="228"/>
      <c r="U191" s="228"/>
      <c r="V191" s="228"/>
      <c r="W191" s="529"/>
      <c r="X191" s="228"/>
      <c r="Y191" s="55">
        <v>430</v>
      </c>
      <c r="Z191" s="55">
        <v>430170136</v>
      </c>
      <c r="AA191" s="244" t="s">
        <v>1050</v>
      </c>
      <c r="AB191" s="55">
        <v>0</v>
      </c>
      <c r="AC191" s="55">
        <v>0</v>
      </c>
      <c r="AD191" s="55">
        <v>0</v>
      </c>
      <c r="AE191" s="55">
        <v>0</v>
      </c>
      <c r="AF191" s="55">
        <v>2</v>
      </c>
      <c r="AG191" s="55">
        <v>0</v>
      </c>
      <c r="AH191" s="55">
        <v>0</v>
      </c>
      <c r="AI191" s="215">
        <v>0</v>
      </c>
      <c r="AJ191" s="215">
        <v>0</v>
      </c>
      <c r="AK191" s="215">
        <v>0</v>
      </c>
      <c r="AL191" s="215">
        <v>0</v>
      </c>
      <c r="AM191" s="215">
        <v>0</v>
      </c>
      <c r="AN191" s="215">
        <v>0</v>
      </c>
      <c r="AO191" s="215">
        <v>0</v>
      </c>
      <c r="AP191" s="215">
        <v>0</v>
      </c>
      <c r="AQ191" s="55">
        <v>0</v>
      </c>
      <c r="AR191" s="216"/>
      <c r="AS191" s="55">
        <v>170</v>
      </c>
      <c r="AT191" s="55">
        <v>136</v>
      </c>
      <c r="AU191" s="55">
        <v>2</v>
      </c>
      <c r="AW191" s="55">
        <f t="shared" si="45"/>
        <v>0</v>
      </c>
      <c r="AX191" s="55">
        <v>0</v>
      </c>
      <c r="AY191" s="55">
        <v>1</v>
      </c>
      <c r="AZ191" s="502">
        <v>0</v>
      </c>
    </row>
    <row r="192" spans="1:52">
      <c r="A192" s="215">
        <v>430</v>
      </c>
      <c r="B192" s="215">
        <v>430170139</v>
      </c>
      <c r="C192" s="216" t="s">
        <v>1050</v>
      </c>
      <c r="D192" s="225">
        <f t="shared" si="31"/>
        <v>0</v>
      </c>
      <c r="E192" s="225">
        <f t="shared" si="32"/>
        <v>0</v>
      </c>
      <c r="F192" s="225">
        <f t="shared" si="33"/>
        <v>0</v>
      </c>
      <c r="G192" s="225">
        <f t="shared" si="34"/>
        <v>0</v>
      </c>
      <c r="H192" s="225">
        <f t="shared" si="35"/>
        <v>2</v>
      </c>
      <c r="I192" s="225">
        <f t="shared" si="36"/>
        <v>5</v>
      </c>
      <c r="J192" s="225">
        <f t="shared" si="37"/>
        <v>0</v>
      </c>
      <c r="K192" s="356">
        <f t="shared" si="38"/>
        <v>0.2681</v>
      </c>
      <c r="L192" s="225"/>
      <c r="M192" s="225">
        <f t="shared" si="39"/>
        <v>0</v>
      </c>
      <c r="N192" s="225">
        <f t="shared" si="40"/>
        <v>0</v>
      </c>
      <c r="O192" s="225">
        <f t="shared" si="41"/>
        <v>0</v>
      </c>
      <c r="P192" s="225">
        <f t="shared" si="42"/>
        <v>0</v>
      </c>
      <c r="Q192" s="225">
        <f t="shared" si="43"/>
        <v>2</v>
      </c>
      <c r="R192" s="225">
        <f t="shared" si="44"/>
        <v>7</v>
      </c>
      <c r="S192" s="228"/>
      <c r="T192" s="228"/>
      <c r="U192" s="228"/>
      <c r="V192" s="228"/>
      <c r="W192" s="529"/>
      <c r="X192" s="228"/>
      <c r="Y192" s="55">
        <v>430</v>
      </c>
      <c r="Z192" s="55">
        <v>430170139</v>
      </c>
      <c r="AA192" s="244" t="s">
        <v>1050</v>
      </c>
      <c r="AB192" s="55">
        <v>0</v>
      </c>
      <c r="AC192" s="55">
        <v>0</v>
      </c>
      <c r="AD192" s="55">
        <v>0</v>
      </c>
      <c r="AE192" s="55">
        <v>0</v>
      </c>
      <c r="AF192" s="55">
        <v>2</v>
      </c>
      <c r="AG192" s="55">
        <v>5</v>
      </c>
      <c r="AH192" s="55">
        <v>0</v>
      </c>
      <c r="AI192" s="215">
        <v>0</v>
      </c>
      <c r="AJ192" s="215">
        <v>0</v>
      </c>
      <c r="AK192" s="215">
        <v>0</v>
      </c>
      <c r="AL192" s="215">
        <v>0</v>
      </c>
      <c r="AM192" s="215">
        <v>0</v>
      </c>
      <c r="AN192" s="215">
        <v>0</v>
      </c>
      <c r="AO192" s="215">
        <v>0</v>
      </c>
      <c r="AP192" s="215">
        <v>0</v>
      </c>
      <c r="AQ192" s="55">
        <v>0</v>
      </c>
      <c r="AR192" s="216"/>
      <c r="AS192" s="55">
        <v>170</v>
      </c>
      <c r="AT192" s="55">
        <v>139</v>
      </c>
      <c r="AU192" s="55">
        <v>2</v>
      </c>
      <c r="AW192" s="55">
        <f t="shared" si="45"/>
        <v>0</v>
      </c>
      <c r="AX192" s="55">
        <v>0</v>
      </c>
      <c r="AY192" s="55">
        <v>1</v>
      </c>
      <c r="AZ192" s="502">
        <v>0</v>
      </c>
    </row>
    <row r="193" spans="1:52">
      <c r="A193" s="215">
        <v>430</v>
      </c>
      <c r="B193" s="215">
        <v>430170141</v>
      </c>
      <c r="C193" s="216" t="s">
        <v>1050</v>
      </c>
      <c r="D193" s="225">
        <f t="shared" si="31"/>
        <v>0</v>
      </c>
      <c r="E193" s="225">
        <f t="shared" si="32"/>
        <v>0</v>
      </c>
      <c r="F193" s="225">
        <f t="shared" si="33"/>
        <v>0</v>
      </c>
      <c r="G193" s="225">
        <f t="shared" si="34"/>
        <v>0</v>
      </c>
      <c r="H193" s="225">
        <f t="shared" si="35"/>
        <v>96</v>
      </c>
      <c r="I193" s="225">
        <f t="shared" si="36"/>
        <v>78</v>
      </c>
      <c r="J193" s="225">
        <f t="shared" si="37"/>
        <v>0</v>
      </c>
      <c r="K193" s="356">
        <f t="shared" si="38"/>
        <v>6.6642000000000001</v>
      </c>
      <c r="L193" s="225"/>
      <c r="M193" s="225">
        <f t="shared" si="39"/>
        <v>0</v>
      </c>
      <c r="N193" s="225">
        <f t="shared" si="40"/>
        <v>2</v>
      </c>
      <c r="O193" s="225">
        <f t="shared" si="41"/>
        <v>0</v>
      </c>
      <c r="P193" s="225">
        <f t="shared" si="42"/>
        <v>20</v>
      </c>
      <c r="Q193" s="225">
        <f t="shared" si="43"/>
        <v>6</v>
      </c>
      <c r="R193" s="225">
        <f t="shared" si="44"/>
        <v>174</v>
      </c>
      <c r="S193" s="228"/>
      <c r="T193" s="228"/>
      <c r="U193" s="228"/>
      <c r="V193" s="228"/>
      <c r="W193" s="529"/>
      <c r="X193" s="228"/>
      <c r="Y193" s="55">
        <v>430</v>
      </c>
      <c r="Z193" s="55">
        <v>430170141</v>
      </c>
      <c r="AA193" s="244" t="s">
        <v>1050</v>
      </c>
      <c r="AB193" s="55">
        <v>0</v>
      </c>
      <c r="AC193" s="55">
        <v>0</v>
      </c>
      <c r="AD193" s="55">
        <v>0</v>
      </c>
      <c r="AE193" s="55">
        <v>0</v>
      </c>
      <c r="AF193" s="55">
        <v>96</v>
      </c>
      <c r="AG193" s="55">
        <v>78</v>
      </c>
      <c r="AH193" s="55">
        <v>0</v>
      </c>
      <c r="AI193" s="215">
        <v>0</v>
      </c>
      <c r="AJ193" s="215">
        <v>0</v>
      </c>
      <c r="AK193" s="215">
        <v>2</v>
      </c>
      <c r="AL193" s="215">
        <v>0</v>
      </c>
      <c r="AM193" s="215">
        <v>13</v>
      </c>
      <c r="AN193" s="215">
        <v>0</v>
      </c>
      <c r="AO193" s="215">
        <v>0</v>
      </c>
      <c r="AP193" s="215">
        <v>0</v>
      </c>
      <c r="AQ193" s="55">
        <v>7</v>
      </c>
      <c r="AR193" s="216"/>
      <c r="AS193" s="55">
        <v>170</v>
      </c>
      <c r="AT193" s="55">
        <v>141</v>
      </c>
      <c r="AU193" s="55">
        <v>6</v>
      </c>
      <c r="AW193" s="55">
        <f t="shared" si="45"/>
        <v>20</v>
      </c>
      <c r="AX193" s="55">
        <v>0</v>
      </c>
      <c r="AY193" s="55">
        <v>1</v>
      </c>
      <c r="AZ193" s="502">
        <v>0.1149</v>
      </c>
    </row>
    <row r="194" spans="1:52">
      <c r="A194" s="215">
        <v>430</v>
      </c>
      <c r="B194" s="215">
        <v>430170153</v>
      </c>
      <c r="C194" s="216" t="s">
        <v>1050</v>
      </c>
      <c r="D194" s="225">
        <f t="shared" si="31"/>
        <v>0</v>
      </c>
      <c r="E194" s="225">
        <f t="shared" si="32"/>
        <v>0</v>
      </c>
      <c r="F194" s="225">
        <f t="shared" si="33"/>
        <v>0</v>
      </c>
      <c r="G194" s="225">
        <f t="shared" si="34"/>
        <v>0</v>
      </c>
      <c r="H194" s="225">
        <f t="shared" si="35"/>
        <v>0</v>
      </c>
      <c r="I194" s="225">
        <f t="shared" si="36"/>
        <v>1</v>
      </c>
      <c r="J194" s="225">
        <f t="shared" si="37"/>
        <v>0</v>
      </c>
      <c r="K194" s="356">
        <f t="shared" si="38"/>
        <v>3.8300000000000001E-2</v>
      </c>
      <c r="L194" s="225"/>
      <c r="M194" s="225">
        <f t="shared" si="39"/>
        <v>0</v>
      </c>
      <c r="N194" s="225">
        <f t="shared" si="40"/>
        <v>0</v>
      </c>
      <c r="O194" s="225">
        <f t="shared" si="41"/>
        <v>0</v>
      </c>
      <c r="P194" s="225">
        <f t="shared" si="42"/>
        <v>0</v>
      </c>
      <c r="Q194" s="225">
        <f t="shared" si="43"/>
        <v>9</v>
      </c>
      <c r="R194" s="225">
        <f t="shared" si="44"/>
        <v>1</v>
      </c>
      <c r="S194" s="228"/>
      <c r="T194" s="228"/>
      <c r="U194" s="228"/>
      <c r="V194" s="228"/>
      <c r="W194" s="529"/>
      <c r="X194" s="228"/>
      <c r="Y194" s="55">
        <v>430</v>
      </c>
      <c r="Z194" s="55">
        <v>430170153</v>
      </c>
      <c r="AA194" s="244" t="s">
        <v>1050</v>
      </c>
      <c r="AB194" s="55">
        <v>0</v>
      </c>
      <c r="AC194" s="55">
        <v>0</v>
      </c>
      <c r="AD194" s="55">
        <v>0</v>
      </c>
      <c r="AE194" s="55">
        <v>0</v>
      </c>
      <c r="AF194" s="55">
        <v>0</v>
      </c>
      <c r="AG194" s="55">
        <v>1</v>
      </c>
      <c r="AH194" s="55">
        <v>0</v>
      </c>
      <c r="AI194" s="215">
        <v>0</v>
      </c>
      <c r="AJ194" s="215">
        <v>0</v>
      </c>
      <c r="AK194" s="215">
        <v>0</v>
      </c>
      <c r="AL194" s="215">
        <v>0</v>
      </c>
      <c r="AM194" s="215">
        <v>0</v>
      </c>
      <c r="AN194" s="215">
        <v>0</v>
      </c>
      <c r="AO194" s="215">
        <v>0</v>
      </c>
      <c r="AP194" s="215">
        <v>0</v>
      </c>
      <c r="AQ194" s="55">
        <v>0</v>
      </c>
      <c r="AR194" s="216"/>
      <c r="AS194" s="55">
        <v>170</v>
      </c>
      <c r="AT194" s="55">
        <v>153</v>
      </c>
      <c r="AU194" s="55">
        <v>9</v>
      </c>
      <c r="AW194" s="55">
        <f t="shared" si="45"/>
        <v>0</v>
      </c>
      <c r="AX194" s="55">
        <v>0</v>
      </c>
      <c r="AY194" s="55">
        <v>1</v>
      </c>
      <c r="AZ194" s="502">
        <v>0</v>
      </c>
    </row>
    <row r="195" spans="1:52">
      <c r="A195" s="215">
        <v>430</v>
      </c>
      <c r="B195" s="215">
        <v>430170158</v>
      </c>
      <c r="C195" s="216" t="s">
        <v>1050</v>
      </c>
      <c r="D195" s="225">
        <f t="shared" si="31"/>
        <v>0</v>
      </c>
      <c r="E195" s="225">
        <f t="shared" si="32"/>
        <v>0</v>
      </c>
      <c r="F195" s="225">
        <f t="shared" si="33"/>
        <v>0</v>
      </c>
      <c r="G195" s="225">
        <f t="shared" si="34"/>
        <v>0</v>
      </c>
      <c r="H195" s="225">
        <f t="shared" si="35"/>
        <v>0</v>
      </c>
      <c r="I195" s="225">
        <f t="shared" si="36"/>
        <v>1</v>
      </c>
      <c r="J195" s="225">
        <f t="shared" si="37"/>
        <v>0</v>
      </c>
      <c r="K195" s="356">
        <f t="shared" si="38"/>
        <v>3.8300000000000001E-2</v>
      </c>
      <c r="L195" s="225"/>
      <c r="M195" s="225">
        <f t="shared" si="39"/>
        <v>0</v>
      </c>
      <c r="N195" s="225">
        <f t="shared" si="40"/>
        <v>0</v>
      </c>
      <c r="O195" s="225">
        <f t="shared" si="41"/>
        <v>0</v>
      </c>
      <c r="P195" s="225">
        <f t="shared" si="42"/>
        <v>0</v>
      </c>
      <c r="Q195" s="225">
        <f t="shared" si="43"/>
        <v>2</v>
      </c>
      <c r="R195" s="225">
        <f t="shared" si="44"/>
        <v>1</v>
      </c>
      <c r="S195" s="228"/>
      <c r="T195" s="228"/>
      <c r="U195" s="228"/>
      <c r="V195" s="228"/>
      <c r="W195" s="529"/>
      <c r="X195" s="228"/>
      <c r="Y195" s="55">
        <v>430</v>
      </c>
      <c r="Z195" s="55">
        <v>430170158</v>
      </c>
      <c r="AA195" s="244" t="s">
        <v>1050</v>
      </c>
      <c r="AB195" s="55">
        <v>0</v>
      </c>
      <c r="AC195" s="55">
        <v>0</v>
      </c>
      <c r="AD195" s="55">
        <v>0</v>
      </c>
      <c r="AE195" s="55">
        <v>0</v>
      </c>
      <c r="AF195" s="55">
        <v>0</v>
      </c>
      <c r="AG195" s="55">
        <v>1</v>
      </c>
      <c r="AH195" s="55">
        <v>0</v>
      </c>
      <c r="AI195" s="215">
        <v>0</v>
      </c>
      <c r="AJ195" s="215">
        <v>0</v>
      </c>
      <c r="AK195" s="215">
        <v>0</v>
      </c>
      <c r="AL195" s="215">
        <v>0</v>
      </c>
      <c r="AM195" s="215">
        <v>0</v>
      </c>
      <c r="AN195" s="215">
        <v>0</v>
      </c>
      <c r="AO195" s="215">
        <v>0</v>
      </c>
      <c r="AP195" s="215">
        <v>0</v>
      </c>
      <c r="AQ195" s="55">
        <v>0</v>
      </c>
      <c r="AR195" s="216"/>
      <c r="AS195" s="55">
        <v>170</v>
      </c>
      <c r="AT195" s="55">
        <v>158</v>
      </c>
      <c r="AU195" s="55">
        <v>2</v>
      </c>
      <c r="AW195" s="55">
        <f t="shared" si="45"/>
        <v>0</v>
      </c>
      <c r="AX195" s="55">
        <v>0</v>
      </c>
      <c r="AY195" s="55">
        <v>1</v>
      </c>
      <c r="AZ195" s="502">
        <v>0</v>
      </c>
    </row>
    <row r="196" spans="1:52">
      <c r="A196" s="215">
        <v>430</v>
      </c>
      <c r="B196" s="215">
        <v>430170170</v>
      </c>
      <c r="C196" s="216" t="s">
        <v>1050</v>
      </c>
      <c r="D196" s="225">
        <f t="shared" si="31"/>
        <v>0</v>
      </c>
      <c r="E196" s="225">
        <f t="shared" si="32"/>
        <v>0</v>
      </c>
      <c r="F196" s="225">
        <f t="shared" si="33"/>
        <v>0</v>
      </c>
      <c r="G196" s="225">
        <f t="shared" si="34"/>
        <v>0</v>
      </c>
      <c r="H196" s="225">
        <f t="shared" si="35"/>
        <v>152</v>
      </c>
      <c r="I196" s="225">
        <f t="shared" si="36"/>
        <v>332</v>
      </c>
      <c r="J196" s="225">
        <f t="shared" si="37"/>
        <v>0</v>
      </c>
      <c r="K196" s="356">
        <f t="shared" si="38"/>
        <v>18.537199999999999</v>
      </c>
      <c r="L196" s="225"/>
      <c r="M196" s="225">
        <f t="shared" si="39"/>
        <v>0</v>
      </c>
      <c r="N196" s="225">
        <f t="shared" si="40"/>
        <v>3</v>
      </c>
      <c r="O196" s="225">
        <f t="shared" si="41"/>
        <v>5</v>
      </c>
      <c r="P196" s="225">
        <f t="shared" si="42"/>
        <v>57</v>
      </c>
      <c r="Q196" s="225">
        <f t="shared" si="43"/>
        <v>8</v>
      </c>
      <c r="R196" s="225">
        <f t="shared" si="44"/>
        <v>484</v>
      </c>
      <c r="S196" s="228"/>
      <c r="T196" s="228"/>
      <c r="U196" s="228"/>
      <c r="V196" s="228"/>
      <c r="W196" s="529"/>
      <c r="X196" s="228"/>
      <c r="Y196" s="55">
        <v>430</v>
      </c>
      <c r="Z196" s="55">
        <v>430170170</v>
      </c>
      <c r="AA196" s="244" t="s">
        <v>1050</v>
      </c>
      <c r="AB196" s="55">
        <v>0</v>
      </c>
      <c r="AC196" s="55">
        <v>0</v>
      </c>
      <c r="AD196" s="55">
        <v>0</v>
      </c>
      <c r="AE196" s="55">
        <v>0</v>
      </c>
      <c r="AF196" s="55">
        <v>152</v>
      </c>
      <c r="AG196" s="55">
        <v>332</v>
      </c>
      <c r="AH196" s="55">
        <v>0</v>
      </c>
      <c r="AI196" s="215">
        <v>0</v>
      </c>
      <c r="AJ196" s="215">
        <v>0</v>
      </c>
      <c r="AK196" s="215">
        <v>3</v>
      </c>
      <c r="AL196" s="215">
        <v>5</v>
      </c>
      <c r="AM196" s="215">
        <v>17</v>
      </c>
      <c r="AN196" s="215">
        <v>0</v>
      </c>
      <c r="AO196" s="215">
        <v>0</v>
      </c>
      <c r="AP196" s="215">
        <v>0</v>
      </c>
      <c r="AQ196" s="55">
        <v>40</v>
      </c>
      <c r="AR196" s="216"/>
      <c r="AS196" s="55">
        <v>170</v>
      </c>
      <c r="AT196" s="55">
        <v>170</v>
      </c>
      <c r="AU196" s="55">
        <v>8</v>
      </c>
      <c r="AW196" s="55">
        <f t="shared" si="45"/>
        <v>57</v>
      </c>
      <c r="AX196" s="55">
        <v>0</v>
      </c>
      <c r="AY196" s="55">
        <v>1</v>
      </c>
      <c r="AZ196" s="502">
        <v>0.1178</v>
      </c>
    </row>
    <row r="197" spans="1:52">
      <c r="A197" s="215">
        <v>430</v>
      </c>
      <c r="B197" s="215">
        <v>430170174</v>
      </c>
      <c r="C197" s="216" t="s">
        <v>1050</v>
      </c>
      <c r="D197" s="225">
        <f t="shared" si="31"/>
        <v>0</v>
      </c>
      <c r="E197" s="225">
        <f t="shared" si="32"/>
        <v>0</v>
      </c>
      <c r="F197" s="225">
        <f t="shared" si="33"/>
        <v>0</v>
      </c>
      <c r="G197" s="225">
        <f t="shared" si="34"/>
        <v>0</v>
      </c>
      <c r="H197" s="225">
        <f t="shared" si="35"/>
        <v>36</v>
      </c>
      <c r="I197" s="225">
        <f t="shared" si="36"/>
        <v>31</v>
      </c>
      <c r="J197" s="225">
        <f t="shared" si="37"/>
        <v>0</v>
      </c>
      <c r="K197" s="356">
        <f t="shared" si="38"/>
        <v>2.5661</v>
      </c>
      <c r="L197" s="225"/>
      <c r="M197" s="225">
        <f t="shared" si="39"/>
        <v>0</v>
      </c>
      <c r="N197" s="225">
        <f t="shared" si="40"/>
        <v>0</v>
      </c>
      <c r="O197" s="225">
        <f t="shared" si="41"/>
        <v>0</v>
      </c>
      <c r="P197" s="225">
        <f t="shared" si="42"/>
        <v>6</v>
      </c>
      <c r="Q197" s="225">
        <f t="shared" si="43"/>
        <v>4</v>
      </c>
      <c r="R197" s="225">
        <f t="shared" si="44"/>
        <v>67</v>
      </c>
      <c r="S197" s="228"/>
      <c r="T197" s="228"/>
      <c r="U197" s="228"/>
      <c r="V197" s="228"/>
      <c r="W197" s="529"/>
      <c r="X197" s="228"/>
      <c r="Y197" s="55">
        <v>430</v>
      </c>
      <c r="Z197" s="55">
        <v>430170174</v>
      </c>
      <c r="AA197" s="244" t="s">
        <v>1050</v>
      </c>
      <c r="AB197" s="55">
        <v>0</v>
      </c>
      <c r="AC197" s="55">
        <v>0</v>
      </c>
      <c r="AD197" s="55">
        <v>0</v>
      </c>
      <c r="AE197" s="55">
        <v>0</v>
      </c>
      <c r="AF197" s="55">
        <v>36</v>
      </c>
      <c r="AG197" s="55">
        <v>31</v>
      </c>
      <c r="AH197" s="55">
        <v>0</v>
      </c>
      <c r="AI197" s="215">
        <v>0</v>
      </c>
      <c r="AJ197" s="215">
        <v>0</v>
      </c>
      <c r="AK197" s="215">
        <v>0</v>
      </c>
      <c r="AL197" s="215">
        <v>0</v>
      </c>
      <c r="AM197" s="215">
        <v>6</v>
      </c>
      <c r="AN197" s="215">
        <v>0</v>
      </c>
      <c r="AO197" s="215">
        <v>0</v>
      </c>
      <c r="AP197" s="215">
        <v>0</v>
      </c>
      <c r="AQ197" s="55">
        <v>0</v>
      </c>
      <c r="AR197" s="216"/>
      <c r="AS197" s="55">
        <v>170</v>
      </c>
      <c r="AT197" s="55">
        <v>174</v>
      </c>
      <c r="AU197" s="55">
        <v>4</v>
      </c>
      <c r="AW197" s="55">
        <f t="shared" si="45"/>
        <v>6</v>
      </c>
      <c r="AX197" s="55">
        <v>0</v>
      </c>
      <c r="AY197" s="55">
        <v>1</v>
      </c>
      <c r="AZ197" s="502">
        <v>9.0899999999999995E-2</v>
      </c>
    </row>
    <row r="198" spans="1:52">
      <c r="A198" s="215">
        <v>430</v>
      </c>
      <c r="B198" s="215">
        <v>430170198</v>
      </c>
      <c r="C198" s="216" t="s">
        <v>1050</v>
      </c>
      <c r="D198" s="225">
        <f t="shared" si="31"/>
        <v>0</v>
      </c>
      <c r="E198" s="225">
        <f t="shared" si="32"/>
        <v>0</v>
      </c>
      <c r="F198" s="225">
        <f t="shared" si="33"/>
        <v>0</v>
      </c>
      <c r="G198" s="225">
        <f t="shared" si="34"/>
        <v>0</v>
      </c>
      <c r="H198" s="225">
        <f t="shared" si="35"/>
        <v>2</v>
      </c>
      <c r="I198" s="225">
        <f t="shared" si="36"/>
        <v>2</v>
      </c>
      <c r="J198" s="225">
        <f t="shared" si="37"/>
        <v>0</v>
      </c>
      <c r="K198" s="356">
        <f t="shared" si="38"/>
        <v>0.1532</v>
      </c>
      <c r="L198" s="225"/>
      <c r="M198" s="225">
        <f t="shared" si="39"/>
        <v>0</v>
      </c>
      <c r="N198" s="225">
        <f t="shared" si="40"/>
        <v>0</v>
      </c>
      <c r="O198" s="225">
        <f t="shared" si="41"/>
        <v>0</v>
      </c>
      <c r="P198" s="225">
        <f t="shared" si="42"/>
        <v>0</v>
      </c>
      <c r="Q198" s="225">
        <f t="shared" si="43"/>
        <v>3</v>
      </c>
      <c r="R198" s="225">
        <f t="shared" si="44"/>
        <v>4</v>
      </c>
      <c r="S198" s="228"/>
      <c r="T198" s="228"/>
      <c r="U198" s="228"/>
      <c r="V198" s="228"/>
      <c r="W198" s="529"/>
      <c r="X198" s="228"/>
      <c r="Y198" s="55">
        <v>430</v>
      </c>
      <c r="Z198" s="55">
        <v>430170198</v>
      </c>
      <c r="AA198" s="244" t="s">
        <v>1050</v>
      </c>
      <c r="AB198" s="55">
        <v>0</v>
      </c>
      <c r="AC198" s="55">
        <v>0</v>
      </c>
      <c r="AD198" s="55">
        <v>0</v>
      </c>
      <c r="AE198" s="55">
        <v>0</v>
      </c>
      <c r="AF198" s="55">
        <v>2</v>
      </c>
      <c r="AG198" s="55">
        <v>2</v>
      </c>
      <c r="AH198" s="55">
        <v>0</v>
      </c>
      <c r="AI198" s="215">
        <v>0</v>
      </c>
      <c r="AJ198" s="215">
        <v>0</v>
      </c>
      <c r="AK198" s="215">
        <v>0</v>
      </c>
      <c r="AL198" s="215">
        <v>0</v>
      </c>
      <c r="AM198" s="215">
        <v>0</v>
      </c>
      <c r="AN198" s="215">
        <v>0</v>
      </c>
      <c r="AO198" s="215">
        <v>0</v>
      </c>
      <c r="AP198" s="215">
        <v>0</v>
      </c>
      <c r="AQ198" s="55">
        <v>0</v>
      </c>
      <c r="AR198" s="216"/>
      <c r="AS198" s="55">
        <v>170</v>
      </c>
      <c r="AT198" s="55">
        <v>198</v>
      </c>
      <c r="AU198" s="55">
        <v>3</v>
      </c>
      <c r="AW198" s="55">
        <f t="shared" si="45"/>
        <v>0</v>
      </c>
      <c r="AX198" s="55">
        <v>0</v>
      </c>
      <c r="AY198" s="55">
        <v>1</v>
      </c>
      <c r="AZ198" s="502">
        <v>0</v>
      </c>
    </row>
    <row r="199" spans="1:52">
      <c r="A199" s="215">
        <v>430</v>
      </c>
      <c r="B199" s="215">
        <v>430170213</v>
      </c>
      <c r="C199" s="216" t="s">
        <v>1050</v>
      </c>
      <c r="D199" s="225">
        <f t="shared" si="31"/>
        <v>0</v>
      </c>
      <c r="E199" s="225">
        <f t="shared" si="32"/>
        <v>0</v>
      </c>
      <c r="F199" s="225">
        <f t="shared" si="33"/>
        <v>0</v>
      </c>
      <c r="G199" s="225">
        <f t="shared" si="34"/>
        <v>0</v>
      </c>
      <c r="H199" s="225">
        <f t="shared" si="35"/>
        <v>2</v>
      </c>
      <c r="I199" s="225">
        <f t="shared" si="36"/>
        <v>0</v>
      </c>
      <c r="J199" s="225">
        <f t="shared" si="37"/>
        <v>0</v>
      </c>
      <c r="K199" s="356">
        <f t="shared" si="38"/>
        <v>7.6600000000000001E-2</v>
      </c>
      <c r="L199" s="225"/>
      <c r="M199" s="225">
        <f t="shared" si="39"/>
        <v>0</v>
      </c>
      <c r="N199" s="225">
        <f t="shared" si="40"/>
        <v>0</v>
      </c>
      <c r="O199" s="225">
        <f t="shared" si="41"/>
        <v>0</v>
      </c>
      <c r="P199" s="225">
        <f t="shared" si="42"/>
        <v>0</v>
      </c>
      <c r="Q199" s="225">
        <f t="shared" si="43"/>
        <v>3</v>
      </c>
      <c r="R199" s="225">
        <f t="shared" si="44"/>
        <v>2</v>
      </c>
      <c r="S199" s="228"/>
      <c r="T199" s="228"/>
      <c r="U199" s="228"/>
      <c r="V199" s="228"/>
      <c r="W199" s="529"/>
      <c r="X199" s="228"/>
      <c r="Y199" s="55">
        <v>430</v>
      </c>
      <c r="Z199" s="55">
        <v>430170213</v>
      </c>
      <c r="AA199" s="244" t="s">
        <v>1050</v>
      </c>
      <c r="AB199" s="55">
        <v>0</v>
      </c>
      <c r="AC199" s="55">
        <v>0</v>
      </c>
      <c r="AD199" s="55">
        <v>0</v>
      </c>
      <c r="AE199" s="55">
        <v>0</v>
      </c>
      <c r="AF199" s="55">
        <v>2</v>
      </c>
      <c r="AG199" s="55">
        <v>0</v>
      </c>
      <c r="AH199" s="55">
        <v>0</v>
      </c>
      <c r="AI199" s="215">
        <v>0</v>
      </c>
      <c r="AJ199" s="215">
        <v>0</v>
      </c>
      <c r="AK199" s="215">
        <v>0</v>
      </c>
      <c r="AL199" s="215">
        <v>0</v>
      </c>
      <c r="AM199" s="215">
        <v>0</v>
      </c>
      <c r="AN199" s="215">
        <v>0</v>
      </c>
      <c r="AO199" s="215">
        <v>0</v>
      </c>
      <c r="AP199" s="215">
        <v>0</v>
      </c>
      <c r="AQ199" s="55">
        <v>0</v>
      </c>
      <c r="AR199" s="216"/>
      <c r="AS199" s="55">
        <v>170</v>
      </c>
      <c r="AT199" s="55">
        <v>213</v>
      </c>
      <c r="AU199" s="55">
        <v>3</v>
      </c>
      <c r="AW199" s="55">
        <f t="shared" si="45"/>
        <v>0</v>
      </c>
      <c r="AX199" s="55">
        <v>0</v>
      </c>
      <c r="AY199" s="55">
        <v>1</v>
      </c>
      <c r="AZ199" s="502">
        <v>0</v>
      </c>
    </row>
    <row r="200" spans="1:52">
      <c r="A200" s="215">
        <v>430</v>
      </c>
      <c r="B200" s="215">
        <v>430170266</v>
      </c>
      <c r="C200" s="216" t="s">
        <v>1050</v>
      </c>
      <c r="D200" s="225">
        <f t="shared" si="31"/>
        <v>0</v>
      </c>
      <c r="E200" s="225">
        <f t="shared" si="32"/>
        <v>0</v>
      </c>
      <c r="F200" s="225">
        <f t="shared" si="33"/>
        <v>0</v>
      </c>
      <c r="G200" s="225">
        <f t="shared" si="34"/>
        <v>0</v>
      </c>
      <c r="H200" s="225">
        <f t="shared" si="35"/>
        <v>0</v>
      </c>
      <c r="I200" s="225">
        <f t="shared" si="36"/>
        <v>1</v>
      </c>
      <c r="J200" s="225">
        <f t="shared" si="37"/>
        <v>0</v>
      </c>
      <c r="K200" s="356">
        <f t="shared" si="38"/>
        <v>3.8300000000000001E-2</v>
      </c>
      <c r="L200" s="225"/>
      <c r="M200" s="225">
        <f t="shared" si="39"/>
        <v>0</v>
      </c>
      <c r="N200" s="225">
        <f t="shared" si="40"/>
        <v>0</v>
      </c>
      <c r="O200" s="225">
        <f t="shared" si="41"/>
        <v>0</v>
      </c>
      <c r="P200" s="225">
        <f t="shared" si="42"/>
        <v>0</v>
      </c>
      <c r="Q200" s="225">
        <f t="shared" si="43"/>
        <v>2</v>
      </c>
      <c r="R200" s="225">
        <f t="shared" si="44"/>
        <v>1</v>
      </c>
      <c r="S200" s="228"/>
      <c r="T200" s="228"/>
      <c r="U200" s="228"/>
      <c r="V200" s="228"/>
      <c r="W200" s="529"/>
      <c r="X200" s="228"/>
      <c r="Y200" s="55">
        <v>430</v>
      </c>
      <c r="Z200" s="55">
        <v>430170266</v>
      </c>
      <c r="AA200" s="244" t="s">
        <v>1050</v>
      </c>
      <c r="AB200" s="55">
        <v>0</v>
      </c>
      <c r="AC200" s="55">
        <v>0</v>
      </c>
      <c r="AD200" s="55">
        <v>0</v>
      </c>
      <c r="AE200" s="55">
        <v>0</v>
      </c>
      <c r="AF200" s="55">
        <v>0</v>
      </c>
      <c r="AG200" s="55">
        <v>1</v>
      </c>
      <c r="AH200" s="55">
        <v>0</v>
      </c>
      <c r="AI200" s="215">
        <v>0</v>
      </c>
      <c r="AJ200" s="215">
        <v>0</v>
      </c>
      <c r="AK200" s="215">
        <v>0</v>
      </c>
      <c r="AL200" s="215">
        <v>0</v>
      </c>
      <c r="AM200" s="215">
        <v>0</v>
      </c>
      <c r="AN200" s="215">
        <v>0</v>
      </c>
      <c r="AO200" s="215">
        <v>0</v>
      </c>
      <c r="AP200" s="215">
        <v>0</v>
      </c>
      <c r="AQ200" s="55">
        <v>0</v>
      </c>
      <c r="AR200" s="216"/>
      <c r="AS200" s="55">
        <v>170</v>
      </c>
      <c r="AT200" s="55">
        <v>266</v>
      </c>
      <c r="AU200" s="55">
        <v>2</v>
      </c>
      <c r="AW200" s="55">
        <f t="shared" si="45"/>
        <v>0</v>
      </c>
      <c r="AX200" s="55">
        <v>0</v>
      </c>
      <c r="AY200" s="55">
        <v>3</v>
      </c>
      <c r="AZ200" s="502">
        <v>0</v>
      </c>
    </row>
    <row r="201" spans="1:52">
      <c r="A201" s="215">
        <v>430</v>
      </c>
      <c r="B201" s="215">
        <v>430170271</v>
      </c>
      <c r="C201" s="216" t="s">
        <v>1050</v>
      </c>
      <c r="D201" s="225">
        <f t="shared" si="31"/>
        <v>0</v>
      </c>
      <c r="E201" s="225">
        <f t="shared" si="32"/>
        <v>0</v>
      </c>
      <c r="F201" s="225">
        <f t="shared" si="33"/>
        <v>0</v>
      </c>
      <c r="G201" s="225">
        <f t="shared" si="34"/>
        <v>0</v>
      </c>
      <c r="H201" s="225">
        <f t="shared" si="35"/>
        <v>10</v>
      </c>
      <c r="I201" s="225">
        <f t="shared" si="36"/>
        <v>16</v>
      </c>
      <c r="J201" s="225">
        <f t="shared" si="37"/>
        <v>0</v>
      </c>
      <c r="K201" s="356">
        <f t="shared" si="38"/>
        <v>0.99580000000000002</v>
      </c>
      <c r="L201" s="225"/>
      <c r="M201" s="225">
        <f t="shared" si="39"/>
        <v>0</v>
      </c>
      <c r="N201" s="225">
        <f t="shared" si="40"/>
        <v>0</v>
      </c>
      <c r="O201" s="225">
        <f t="shared" si="41"/>
        <v>0</v>
      </c>
      <c r="P201" s="225">
        <f t="shared" si="42"/>
        <v>1</v>
      </c>
      <c r="Q201" s="225">
        <f t="shared" si="43"/>
        <v>3</v>
      </c>
      <c r="R201" s="225">
        <f t="shared" si="44"/>
        <v>26</v>
      </c>
      <c r="S201" s="228"/>
      <c r="T201" s="228"/>
      <c r="U201" s="228"/>
      <c r="V201" s="228"/>
      <c r="W201" s="529"/>
      <c r="X201" s="228"/>
      <c r="Y201" s="55">
        <v>430</v>
      </c>
      <c r="Z201" s="55">
        <v>430170271</v>
      </c>
      <c r="AA201" s="244" t="s">
        <v>1050</v>
      </c>
      <c r="AB201" s="55">
        <v>0</v>
      </c>
      <c r="AC201" s="55">
        <v>0</v>
      </c>
      <c r="AD201" s="55">
        <v>0</v>
      </c>
      <c r="AE201" s="55">
        <v>0</v>
      </c>
      <c r="AF201" s="55">
        <v>10</v>
      </c>
      <c r="AG201" s="55">
        <v>16</v>
      </c>
      <c r="AH201" s="55">
        <v>0</v>
      </c>
      <c r="AI201" s="215">
        <v>0</v>
      </c>
      <c r="AJ201" s="215">
        <v>0</v>
      </c>
      <c r="AK201" s="215">
        <v>0</v>
      </c>
      <c r="AL201" s="215">
        <v>0</v>
      </c>
      <c r="AM201" s="215">
        <v>0</v>
      </c>
      <c r="AN201" s="215">
        <v>0</v>
      </c>
      <c r="AO201" s="215">
        <v>0</v>
      </c>
      <c r="AP201" s="215">
        <v>0</v>
      </c>
      <c r="AQ201" s="55">
        <v>0</v>
      </c>
      <c r="AR201" s="216"/>
      <c r="AS201" s="55">
        <v>170</v>
      </c>
      <c r="AT201" s="55">
        <v>271</v>
      </c>
      <c r="AU201" s="55">
        <v>3</v>
      </c>
      <c r="AW201" s="55">
        <f t="shared" si="45"/>
        <v>0</v>
      </c>
      <c r="AX201" s="55">
        <v>1</v>
      </c>
      <c r="AY201" s="55">
        <v>1</v>
      </c>
      <c r="AZ201" s="502">
        <v>3.49E-2</v>
      </c>
    </row>
    <row r="202" spans="1:52">
      <c r="A202" s="215">
        <v>430</v>
      </c>
      <c r="B202" s="215">
        <v>430170276</v>
      </c>
      <c r="C202" s="216" t="s">
        <v>1050</v>
      </c>
      <c r="D202" s="225">
        <f t="shared" si="31"/>
        <v>0</v>
      </c>
      <c r="E202" s="225">
        <f t="shared" si="32"/>
        <v>0</v>
      </c>
      <c r="F202" s="225">
        <f t="shared" si="33"/>
        <v>0</v>
      </c>
      <c r="G202" s="225">
        <f t="shared" si="34"/>
        <v>0</v>
      </c>
      <c r="H202" s="225">
        <f t="shared" si="35"/>
        <v>1</v>
      </c>
      <c r="I202" s="225">
        <f t="shared" si="36"/>
        <v>0</v>
      </c>
      <c r="J202" s="225">
        <f t="shared" si="37"/>
        <v>0</v>
      </c>
      <c r="K202" s="356">
        <f t="shared" si="38"/>
        <v>3.8300000000000001E-2</v>
      </c>
      <c r="L202" s="225"/>
      <c r="M202" s="225">
        <f t="shared" si="39"/>
        <v>0</v>
      </c>
      <c r="N202" s="225">
        <f t="shared" si="40"/>
        <v>0</v>
      </c>
      <c r="O202" s="225">
        <f t="shared" si="41"/>
        <v>0</v>
      </c>
      <c r="P202" s="225">
        <f t="shared" si="42"/>
        <v>0</v>
      </c>
      <c r="Q202" s="225">
        <f t="shared" si="43"/>
        <v>2</v>
      </c>
      <c r="R202" s="225">
        <f t="shared" si="44"/>
        <v>1</v>
      </c>
      <c r="S202" s="228"/>
      <c r="T202" s="228"/>
      <c r="U202" s="228"/>
      <c r="V202" s="228"/>
      <c r="W202" s="529"/>
      <c r="X202" s="228"/>
      <c r="Y202" s="55">
        <v>430</v>
      </c>
      <c r="Z202" s="55">
        <v>430170276</v>
      </c>
      <c r="AA202" s="244" t="s">
        <v>1050</v>
      </c>
      <c r="AB202" s="55">
        <v>0</v>
      </c>
      <c r="AC202" s="55">
        <v>0</v>
      </c>
      <c r="AD202" s="55">
        <v>0</v>
      </c>
      <c r="AE202" s="55">
        <v>0</v>
      </c>
      <c r="AF202" s="55">
        <v>1</v>
      </c>
      <c r="AG202" s="55">
        <v>0</v>
      </c>
      <c r="AH202" s="55">
        <v>0</v>
      </c>
      <c r="AI202" s="215">
        <v>0</v>
      </c>
      <c r="AJ202" s="215">
        <v>0</v>
      </c>
      <c r="AK202" s="215">
        <v>0</v>
      </c>
      <c r="AL202" s="215">
        <v>0</v>
      </c>
      <c r="AM202" s="215">
        <v>0</v>
      </c>
      <c r="AN202" s="215">
        <v>0</v>
      </c>
      <c r="AO202" s="215">
        <v>0</v>
      </c>
      <c r="AP202" s="215">
        <v>0</v>
      </c>
      <c r="AQ202" s="55">
        <v>0</v>
      </c>
      <c r="AR202" s="216"/>
      <c r="AS202" s="55">
        <v>170</v>
      </c>
      <c r="AT202" s="55">
        <v>276</v>
      </c>
      <c r="AU202" s="55">
        <v>2</v>
      </c>
      <c r="AW202" s="55">
        <f t="shared" si="45"/>
        <v>0</v>
      </c>
      <c r="AX202" s="55">
        <v>0</v>
      </c>
      <c r="AY202" s="55">
        <v>1</v>
      </c>
      <c r="AZ202" s="502">
        <v>0</v>
      </c>
    </row>
    <row r="203" spans="1:52">
      <c r="A203" s="215">
        <v>430</v>
      </c>
      <c r="B203" s="215">
        <v>430170288</v>
      </c>
      <c r="C203" s="216" t="s">
        <v>1050</v>
      </c>
      <c r="D203" s="225">
        <f t="shared" ref="D203:D266" si="46">ROUND(AB203,0)</f>
        <v>0</v>
      </c>
      <c r="E203" s="225">
        <f t="shared" ref="E203:E266" si="47">ROUND(AC203,0)</f>
        <v>0</v>
      </c>
      <c r="F203" s="225">
        <f t="shared" ref="F203:F266" si="48">ROUND(AD203,0)</f>
        <v>0</v>
      </c>
      <c r="G203" s="225">
        <f t="shared" ref="G203:G266" si="49">ROUND(AE203,0)</f>
        <v>0</v>
      </c>
      <c r="H203" s="225">
        <f t="shared" ref="H203:H266" si="50">ROUND(AF203,0)</f>
        <v>1</v>
      </c>
      <c r="I203" s="225">
        <f t="shared" ref="I203:I266" si="51">ROUND(AG203,0)</f>
        <v>0</v>
      </c>
      <c r="J203" s="225">
        <f t="shared" ref="J203:J266" si="52">ROUND(AH203,0)</f>
        <v>0</v>
      </c>
      <c r="K203" s="356">
        <f t="shared" ref="K203:K266" si="53">ROUND(0.0383*(SUM(AD203:AG203)+(AC203*0.5))+0.0483*AH203,4)</f>
        <v>3.8300000000000001E-2</v>
      </c>
      <c r="L203" s="225"/>
      <c r="M203" s="225">
        <f t="shared" ref="M203:M266" si="54">ROUND(AJ203+(AI203*0.5),0)</f>
        <v>0</v>
      </c>
      <c r="N203" s="225">
        <f t="shared" ref="N203:N266" si="55">ROUND(AK203,0)</f>
        <v>0</v>
      </c>
      <c r="O203" s="225">
        <f t="shared" ref="O203:O266" si="56">ROUND(AL203,0)</f>
        <v>0</v>
      </c>
      <c r="P203" s="225">
        <f t="shared" ref="P203:P266" si="57">ROUND(R203*AZ203,0)</f>
        <v>0</v>
      </c>
      <c r="Q203" s="225">
        <f t="shared" ref="Q203:Q266" si="58">AU203</f>
        <v>2</v>
      </c>
      <c r="R203" s="225">
        <f t="shared" ref="R203:R266" si="59">SUM(F203:I203)+ROUND(D203*0.5,0)+ROUND(J203*0.5,0)</f>
        <v>1</v>
      </c>
      <c r="S203" s="228"/>
      <c r="T203" s="228"/>
      <c r="U203" s="228"/>
      <c r="V203" s="228"/>
      <c r="W203" s="529"/>
      <c r="X203" s="228"/>
      <c r="Y203" s="55">
        <v>430</v>
      </c>
      <c r="Z203" s="55">
        <v>430170288</v>
      </c>
      <c r="AA203" s="244" t="s">
        <v>1050</v>
      </c>
      <c r="AB203" s="55">
        <v>0</v>
      </c>
      <c r="AC203" s="55">
        <v>0</v>
      </c>
      <c r="AD203" s="55">
        <v>0</v>
      </c>
      <c r="AE203" s="55">
        <v>0</v>
      </c>
      <c r="AF203" s="55">
        <v>1</v>
      </c>
      <c r="AG203" s="55">
        <v>0</v>
      </c>
      <c r="AH203" s="55">
        <v>0</v>
      </c>
      <c r="AI203" s="215">
        <v>0</v>
      </c>
      <c r="AJ203" s="215">
        <v>0</v>
      </c>
      <c r="AK203" s="215">
        <v>0</v>
      </c>
      <c r="AL203" s="215">
        <v>0</v>
      </c>
      <c r="AM203" s="215">
        <v>0</v>
      </c>
      <c r="AN203" s="215">
        <v>0</v>
      </c>
      <c r="AO203" s="215">
        <v>0</v>
      </c>
      <c r="AP203" s="215">
        <v>0</v>
      </c>
      <c r="AQ203" s="55">
        <v>0</v>
      </c>
      <c r="AR203" s="216"/>
      <c r="AS203" s="55">
        <v>170</v>
      </c>
      <c r="AT203" s="55">
        <v>288</v>
      </c>
      <c r="AU203" s="55">
        <v>2</v>
      </c>
      <c r="AW203" s="55">
        <f t="shared" ref="AW203:AW266" si="60">AM203+AP203+AQ203+ROUND(AN203*0.5,0)</f>
        <v>0</v>
      </c>
      <c r="AX203" s="55">
        <v>0</v>
      </c>
      <c r="AY203" s="55">
        <v>3</v>
      </c>
      <c r="AZ203" s="502">
        <v>0</v>
      </c>
    </row>
    <row r="204" spans="1:52">
      <c r="A204" s="215">
        <v>430</v>
      </c>
      <c r="B204" s="215">
        <v>430170321</v>
      </c>
      <c r="C204" s="216" t="s">
        <v>1050</v>
      </c>
      <c r="D204" s="225">
        <f t="shared" si="46"/>
        <v>0</v>
      </c>
      <c r="E204" s="225">
        <f t="shared" si="47"/>
        <v>0</v>
      </c>
      <c r="F204" s="225">
        <f t="shared" si="48"/>
        <v>0</v>
      </c>
      <c r="G204" s="225">
        <f t="shared" si="49"/>
        <v>0</v>
      </c>
      <c r="H204" s="225">
        <f t="shared" si="50"/>
        <v>3</v>
      </c>
      <c r="I204" s="225">
        <f t="shared" si="51"/>
        <v>5</v>
      </c>
      <c r="J204" s="225">
        <f t="shared" si="52"/>
        <v>0</v>
      </c>
      <c r="K204" s="356">
        <f t="shared" si="53"/>
        <v>0.30640000000000001</v>
      </c>
      <c r="L204" s="225"/>
      <c r="M204" s="225">
        <f t="shared" si="54"/>
        <v>0</v>
      </c>
      <c r="N204" s="225">
        <f t="shared" si="55"/>
        <v>0</v>
      </c>
      <c r="O204" s="225">
        <f t="shared" si="56"/>
        <v>1</v>
      </c>
      <c r="P204" s="225">
        <f t="shared" si="57"/>
        <v>2</v>
      </c>
      <c r="Q204" s="225">
        <f t="shared" si="58"/>
        <v>3</v>
      </c>
      <c r="R204" s="225">
        <f t="shared" si="59"/>
        <v>8</v>
      </c>
      <c r="S204" s="228"/>
      <c r="T204" s="228"/>
      <c r="U204" s="228"/>
      <c r="V204" s="228"/>
      <c r="W204" s="529"/>
      <c r="X204" s="228"/>
      <c r="Y204" s="55">
        <v>430</v>
      </c>
      <c r="Z204" s="55">
        <v>430170321</v>
      </c>
      <c r="AA204" s="244" t="s">
        <v>1050</v>
      </c>
      <c r="AB204" s="55">
        <v>0</v>
      </c>
      <c r="AC204" s="55">
        <v>0</v>
      </c>
      <c r="AD204" s="55">
        <v>0</v>
      </c>
      <c r="AE204" s="55">
        <v>0</v>
      </c>
      <c r="AF204" s="55">
        <v>3</v>
      </c>
      <c r="AG204" s="55">
        <v>5</v>
      </c>
      <c r="AH204" s="55">
        <v>0</v>
      </c>
      <c r="AI204" s="215">
        <v>0</v>
      </c>
      <c r="AJ204" s="215">
        <v>0</v>
      </c>
      <c r="AK204" s="215">
        <v>0</v>
      </c>
      <c r="AL204" s="215">
        <v>1</v>
      </c>
      <c r="AM204" s="215">
        <v>1</v>
      </c>
      <c r="AN204" s="215">
        <v>0</v>
      </c>
      <c r="AO204" s="215">
        <v>0</v>
      </c>
      <c r="AP204" s="215">
        <v>0</v>
      </c>
      <c r="AQ204" s="55">
        <v>1</v>
      </c>
      <c r="AR204" s="216"/>
      <c r="AS204" s="55">
        <v>170</v>
      </c>
      <c r="AT204" s="55">
        <v>321</v>
      </c>
      <c r="AU204" s="55">
        <v>3</v>
      </c>
      <c r="AW204" s="55">
        <f t="shared" si="60"/>
        <v>2</v>
      </c>
      <c r="AX204" s="55">
        <v>0</v>
      </c>
      <c r="AY204" s="55">
        <v>1</v>
      </c>
      <c r="AZ204" s="502">
        <v>0.25</v>
      </c>
    </row>
    <row r="205" spans="1:52">
      <c r="A205" s="215">
        <v>430</v>
      </c>
      <c r="B205" s="215">
        <v>430170322</v>
      </c>
      <c r="C205" s="216" t="s">
        <v>1050</v>
      </c>
      <c r="D205" s="225">
        <f t="shared" si="46"/>
        <v>0</v>
      </c>
      <c r="E205" s="225">
        <f t="shared" si="47"/>
        <v>0</v>
      </c>
      <c r="F205" s="225">
        <f t="shared" si="48"/>
        <v>0</v>
      </c>
      <c r="G205" s="225">
        <f t="shared" si="49"/>
        <v>0</v>
      </c>
      <c r="H205" s="225">
        <f t="shared" si="50"/>
        <v>0</v>
      </c>
      <c r="I205" s="225">
        <f t="shared" si="51"/>
        <v>2</v>
      </c>
      <c r="J205" s="225">
        <f t="shared" si="52"/>
        <v>0</v>
      </c>
      <c r="K205" s="356">
        <f t="shared" si="53"/>
        <v>7.6600000000000001E-2</v>
      </c>
      <c r="L205" s="225"/>
      <c r="M205" s="225">
        <f t="shared" si="54"/>
        <v>0</v>
      </c>
      <c r="N205" s="225">
        <f t="shared" si="55"/>
        <v>0</v>
      </c>
      <c r="O205" s="225">
        <f t="shared" si="56"/>
        <v>0</v>
      </c>
      <c r="P205" s="225">
        <f t="shared" si="57"/>
        <v>2</v>
      </c>
      <c r="Q205" s="225">
        <f t="shared" si="58"/>
        <v>5</v>
      </c>
      <c r="R205" s="225">
        <f t="shared" si="59"/>
        <v>2</v>
      </c>
      <c r="S205" s="228"/>
      <c r="T205" s="228"/>
      <c r="U205" s="228"/>
      <c r="V205" s="228"/>
      <c r="W205" s="529"/>
      <c r="X205" s="228"/>
      <c r="Y205" s="55">
        <v>430</v>
      </c>
      <c r="Z205" s="55">
        <v>430170322</v>
      </c>
      <c r="AA205" s="244" t="s">
        <v>1050</v>
      </c>
      <c r="AB205" s="55">
        <v>0</v>
      </c>
      <c r="AC205" s="55">
        <v>0</v>
      </c>
      <c r="AD205" s="55">
        <v>0</v>
      </c>
      <c r="AE205" s="55">
        <v>0</v>
      </c>
      <c r="AF205" s="55">
        <v>0</v>
      </c>
      <c r="AG205" s="55">
        <v>2</v>
      </c>
      <c r="AH205" s="55">
        <v>0</v>
      </c>
      <c r="AI205" s="215">
        <v>0</v>
      </c>
      <c r="AJ205" s="215">
        <v>0</v>
      </c>
      <c r="AK205" s="215">
        <v>0</v>
      </c>
      <c r="AL205" s="215">
        <v>0</v>
      </c>
      <c r="AM205" s="215">
        <v>0</v>
      </c>
      <c r="AN205" s="215">
        <v>0</v>
      </c>
      <c r="AO205" s="215">
        <v>0</v>
      </c>
      <c r="AP205" s="215">
        <v>0</v>
      </c>
      <c r="AQ205" s="55">
        <v>2</v>
      </c>
      <c r="AR205" s="216"/>
      <c r="AS205" s="55">
        <v>170</v>
      </c>
      <c r="AT205" s="55">
        <v>322</v>
      </c>
      <c r="AU205" s="55">
        <v>5</v>
      </c>
      <c r="AW205" s="55">
        <f t="shared" si="60"/>
        <v>2</v>
      </c>
      <c r="AX205" s="55">
        <v>0</v>
      </c>
      <c r="AY205" s="55">
        <v>1</v>
      </c>
      <c r="AZ205" s="502">
        <v>1</v>
      </c>
    </row>
    <row r="206" spans="1:52">
      <c r="A206" s="215">
        <v>430</v>
      </c>
      <c r="B206" s="215">
        <v>430170348</v>
      </c>
      <c r="C206" s="216" t="s">
        <v>1050</v>
      </c>
      <c r="D206" s="225">
        <f t="shared" si="46"/>
        <v>0</v>
      </c>
      <c r="E206" s="225">
        <f t="shared" si="47"/>
        <v>0</v>
      </c>
      <c r="F206" s="225">
        <f t="shared" si="48"/>
        <v>0</v>
      </c>
      <c r="G206" s="225">
        <f t="shared" si="49"/>
        <v>0</v>
      </c>
      <c r="H206" s="225">
        <f t="shared" si="50"/>
        <v>2</v>
      </c>
      <c r="I206" s="225">
        <f t="shared" si="51"/>
        <v>10</v>
      </c>
      <c r="J206" s="225">
        <f t="shared" si="52"/>
        <v>0</v>
      </c>
      <c r="K206" s="356">
        <f t="shared" si="53"/>
        <v>0.45960000000000001</v>
      </c>
      <c r="L206" s="225"/>
      <c r="M206" s="225">
        <f t="shared" si="54"/>
        <v>0</v>
      </c>
      <c r="N206" s="225">
        <f t="shared" si="55"/>
        <v>0</v>
      </c>
      <c r="O206" s="225">
        <f t="shared" si="56"/>
        <v>0</v>
      </c>
      <c r="P206" s="225">
        <f t="shared" si="57"/>
        <v>6</v>
      </c>
      <c r="Q206" s="225">
        <f t="shared" si="58"/>
        <v>11</v>
      </c>
      <c r="R206" s="225">
        <f t="shared" si="59"/>
        <v>12</v>
      </c>
      <c r="S206" s="228"/>
      <c r="T206" s="228"/>
      <c r="U206" s="228"/>
      <c r="V206" s="228"/>
      <c r="W206" s="529"/>
      <c r="X206" s="228"/>
      <c r="Y206" s="55">
        <v>430</v>
      </c>
      <c r="Z206" s="55">
        <v>430170348</v>
      </c>
      <c r="AA206" s="244" t="s">
        <v>1050</v>
      </c>
      <c r="AB206" s="55">
        <v>0</v>
      </c>
      <c r="AC206" s="55">
        <v>0</v>
      </c>
      <c r="AD206" s="55">
        <v>0</v>
      </c>
      <c r="AE206" s="55">
        <v>0</v>
      </c>
      <c r="AF206" s="55">
        <v>2</v>
      </c>
      <c r="AG206" s="55">
        <v>10</v>
      </c>
      <c r="AH206" s="55">
        <v>0</v>
      </c>
      <c r="AI206" s="215">
        <v>0</v>
      </c>
      <c r="AJ206" s="215">
        <v>0</v>
      </c>
      <c r="AK206" s="215">
        <v>0</v>
      </c>
      <c r="AL206" s="215">
        <v>0</v>
      </c>
      <c r="AM206" s="215">
        <v>2</v>
      </c>
      <c r="AN206" s="215">
        <v>0</v>
      </c>
      <c r="AO206" s="215">
        <v>0</v>
      </c>
      <c r="AP206" s="215">
        <v>0</v>
      </c>
      <c r="AQ206" s="55">
        <v>4</v>
      </c>
      <c r="AR206" s="216"/>
      <c r="AS206" s="55">
        <v>170</v>
      </c>
      <c r="AT206" s="55">
        <v>348</v>
      </c>
      <c r="AU206" s="55">
        <v>11</v>
      </c>
      <c r="AW206" s="55">
        <f t="shared" si="60"/>
        <v>6</v>
      </c>
      <c r="AX206" s="55">
        <v>0</v>
      </c>
      <c r="AY206" s="55">
        <v>1</v>
      </c>
      <c r="AZ206" s="502">
        <v>0.5</v>
      </c>
    </row>
    <row r="207" spans="1:52">
      <c r="A207" s="215">
        <v>430</v>
      </c>
      <c r="B207" s="215">
        <v>430170620</v>
      </c>
      <c r="C207" s="216" t="s">
        <v>1050</v>
      </c>
      <c r="D207" s="225">
        <f t="shared" si="46"/>
        <v>0</v>
      </c>
      <c r="E207" s="225">
        <f t="shared" si="47"/>
        <v>0</v>
      </c>
      <c r="F207" s="225">
        <f t="shared" si="48"/>
        <v>0</v>
      </c>
      <c r="G207" s="225">
        <f t="shared" si="49"/>
        <v>0</v>
      </c>
      <c r="H207" s="225">
        <f t="shared" si="50"/>
        <v>1</v>
      </c>
      <c r="I207" s="225">
        <f t="shared" si="51"/>
        <v>6</v>
      </c>
      <c r="J207" s="225">
        <f t="shared" si="52"/>
        <v>0</v>
      </c>
      <c r="K207" s="356">
        <f t="shared" si="53"/>
        <v>0.2681</v>
      </c>
      <c r="L207" s="225"/>
      <c r="M207" s="225">
        <f t="shared" si="54"/>
        <v>0</v>
      </c>
      <c r="N207" s="225">
        <f t="shared" si="55"/>
        <v>0</v>
      </c>
      <c r="O207" s="225">
        <f t="shared" si="56"/>
        <v>0</v>
      </c>
      <c r="P207" s="225">
        <f t="shared" si="57"/>
        <v>0</v>
      </c>
      <c r="Q207" s="225">
        <f t="shared" si="58"/>
        <v>3</v>
      </c>
      <c r="R207" s="225">
        <f t="shared" si="59"/>
        <v>7</v>
      </c>
      <c r="S207" s="228"/>
      <c r="T207" s="228"/>
      <c r="U207" s="228"/>
      <c r="V207" s="228"/>
      <c r="W207" s="529"/>
      <c r="X207" s="228"/>
      <c r="Y207" s="55">
        <v>430</v>
      </c>
      <c r="Z207" s="55">
        <v>430170620</v>
      </c>
      <c r="AA207" s="244" t="s">
        <v>1050</v>
      </c>
      <c r="AB207" s="55">
        <v>0</v>
      </c>
      <c r="AC207" s="55">
        <v>0</v>
      </c>
      <c r="AD207" s="55">
        <v>0</v>
      </c>
      <c r="AE207" s="55">
        <v>0</v>
      </c>
      <c r="AF207" s="55">
        <v>1</v>
      </c>
      <c r="AG207" s="55">
        <v>6</v>
      </c>
      <c r="AH207" s="55">
        <v>0</v>
      </c>
      <c r="AI207" s="215">
        <v>0</v>
      </c>
      <c r="AJ207" s="215">
        <v>0</v>
      </c>
      <c r="AK207" s="215">
        <v>0</v>
      </c>
      <c r="AL207" s="215">
        <v>0</v>
      </c>
      <c r="AM207" s="215">
        <v>0</v>
      </c>
      <c r="AN207" s="215">
        <v>0</v>
      </c>
      <c r="AO207" s="215">
        <v>0</v>
      </c>
      <c r="AP207" s="215">
        <v>0</v>
      </c>
      <c r="AQ207" s="55">
        <v>0</v>
      </c>
      <c r="AR207" s="216"/>
      <c r="AS207" s="55">
        <v>170</v>
      </c>
      <c r="AT207" s="55">
        <v>620</v>
      </c>
      <c r="AU207" s="55">
        <v>3</v>
      </c>
      <c r="AW207" s="55">
        <f t="shared" si="60"/>
        <v>0</v>
      </c>
      <c r="AX207" s="55">
        <v>0</v>
      </c>
      <c r="AY207" s="55">
        <v>1</v>
      </c>
      <c r="AZ207" s="502">
        <v>0</v>
      </c>
    </row>
    <row r="208" spans="1:52">
      <c r="A208" s="215">
        <v>430</v>
      </c>
      <c r="B208" s="215">
        <v>430170673</v>
      </c>
      <c r="C208" s="216" t="s">
        <v>1050</v>
      </c>
      <c r="D208" s="225">
        <f t="shared" si="46"/>
        <v>0</v>
      </c>
      <c r="E208" s="225">
        <f t="shared" si="47"/>
        <v>0</v>
      </c>
      <c r="F208" s="225">
        <f t="shared" si="48"/>
        <v>0</v>
      </c>
      <c r="G208" s="225">
        <f t="shared" si="49"/>
        <v>0</v>
      </c>
      <c r="H208" s="225">
        <f t="shared" si="50"/>
        <v>1</v>
      </c>
      <c r="I208" s="225">
        <f t="shared" si="51"/>
        <v>0</v>
      </c>
      <c r="J208" s="225">
        <f t="shared" si="52"/>
        <v>0</v>
      </c>
      <c r="K208" s="356">
        <f t="shared" si="53"/>
        <v>3.8300000000000001E-2</v>
      </c>
      <c r="L208" s="225"/>
      <c r="M208" s="225">
        <f t="shared" si="54"/>
        <v>0</v>
      </c>
      <c r="N208" s="225">
        <f t="shared" si="55"/>
        <v>0</v>
      </c>
      <c r="O208" s="225">
        <f t="shared" si="56"/>
        <v>0</v>
      </c>
      <c r="P208" s="225">
        <f t="shared" si="57"/>
        <v>0</v>
      </c>
      <c r="Q208" s="225">
        <f t="shared" si="58"/>
        <v>2</v>
      </c>
      <c r="R208" s="225">
        <f t="shared" si="59"/>
        <v>1</v>
      </c>
      <c r="S208" s="228"/>
      <c r="T208" s="228"/>
      <c r="U208" s="228"/>
      <c r="V208" s="228"/>
      <c r="W208" s="529"/>
      <c r="X208" s="228"/>
      <c r="Y208" s="55">
        <v>430</v>
      </c>
      <c r="Z208" s="55">
        <v>430170673</v>
      </c>
      <c r="AA208" s="244" t="s">
        <v>1050</v>
      </c>
      <c r="AB208" s="55">
        <v>0</v>
      </c>
      <c r="AC208" s="55">
        <v>0</v>
      </c>
      <c r="AD208" s="55">
        <v>0</v>
      </c>
      <c r="AE208" s="55">
        <v>0</v>
      </c>
      <c r="AF208" s="55">
        <v>1</v>
      </c>
      <c r="AG208" s="55">
        <v>0</v>
      </c>
      <c r="AH208" s="55">
        <v>0</v>
      </c>
      <c r="AI208" s="215">
        <v>0</v>
      </c>
      <c r="AJ208" s="215">
        <v>0</v>
      </c>
      <c r="AK208" s="215">
        <v>0</v>
      </c>
      <c r="AL208" s="215">
        <v>0</v>
      </c>
      <c r="AM208" s="215">
        <v>0</v>
      </c>
      <c r="AN208" s="215">
        <v>0</v>
      </c>
      <c r="AO208" s="215">
        <v>0</v>
      </c>
      <c r="AP208" s="215">
        <v>0</v>
      </c>
      <c r="AQ208" s="55">
        <v>0</v>
      </c>
      <c r="AR208" s="216"/>
      <c r="AS208" s="55">
        <v>170</v>
      </c>
      <c r="AT208" s="55">
        <v>673</v>
      </c>
      <c r="AU208" s="55">
        <v>2</v>
      </c>
      <c r="AW208" s="55">
        <f t="shared" si="60"/>
        <v>0</v>
      </c>
      <c r="AX208" s="55">
        <v>0</v>
      </c>
      <c r="AY208" s="55">
        <v>3</v>
      </c>
      <c r="AZ208" s="502">
        <v>0</v>
      </c>
    </row>
    <row r="209" spans="1:52">
      <c r="A209" s="215">
        <v>430</v>
      </c>
      <c r="B209" s="215">
        <v>430170690</v>
      </c>
      <c r="C209" s="216" t="s">
        <v>1050</v>
      </c>
      <c r="D209" s="225">
        <f t="shared" si="46"/>
        <v>0</v>
      </c>
      <c r="E209" s="225">
        <f t="shared" si="47"/>
        <v>0</v>
      </c>
      <c r="F209" s="225">
        <f t="shared" si="48"/>
        <v>0</v>
      </c>
      <c r="G209" s="225">
        <f t="shared" si="49"/>
        <v>0</v>
      </c>
      <c r="H209" s="225">
        <f t="shared" si="50"/>
        <v>1</v>
      </c>
      <c r="I209" s="225">
        <f t="shared" si="51"/>
        <v>0</v>
      </c>
      <c r="J209" s="225">
        <f t="shared" si="52"/>
        <v>0</v>
      </c>
      <c r="K209" s="356">
        <f t="shared" si="53"/>
        <v>3.8300000000000001E-2</v>
      </c>
      <c r="L209" s="225"/>
      <c r="M209" s="225">
        <f t="shared" si="54"/>
        <v>0</v>
      </c>
      <c r="N209" s="225">
        <f t="shared" si="55"/>
        <v>0</v>
      </c>
      <c r="O209" s="225">
        <f t="shared" si="56"/>
        <v>0</v>
      </c>
      <c r="P209" s="225">
        <f t="shared" si="57"/>
        <v>0</v>
      </c>
      <c r="Q209" s="225">
        <f t="shared" si="58"/>
        <v>3</v>
      </c>
      <c r="R209" s="225">
        <f t="shared" si="59"/>
        <v>1</v>
      </c>
      <c r="S209" s="228"/>
      <c r="T209" s="228"/>
      <c r="U209" s="228"/>
      <c r="V209" s="228"/>
      <c r="W209" s="529"/>
      <c r="X209" s="228"/>
      <c r="Y209" s="55">
        <v>430</v>
      </c>
      <c r="Z209" s="55">
        <v>430170690</v>
      </c>
      <c r="AA209" s="244" t="s">
        <v>1050</v>
      </c>
      <c r="AB209" s="55">
        <v>0</v>
      </c>
      <c r="AC209" s="55">
        <v>0</v>
      </c>
      <c r="AD209" s="55">
        <v>0</v>
      </c>
      <c r="AE209" s="55">
        <v>0</v>
      </c>
      <c r="AF209" s="55">
        <v>1</v>
      </c>
      <c r="AG209" s="55">
        <v>0</v>
      </c>
      <c r="AH209" s="55">
        <v>0</v>
      </c>
      <c r="AI209" s="215">
        <v>0</v>
      </c>
      <c r="AJ209" s="215">
        <v>0</v>
      </c>
      <c r="AK209" s="215">
        <v>0</v>
      </c>
      <c r="AL209" s="215">
        <v>0</v>
      </c>
      <c r="AM209" s="215">
        <v>0</v>
      </c>
      <c r="AN209" s="215">
        <v>0</v>
      </c>
      <c r="AO209" s="215">
        <v>0</v>
      </c>
      <c r="AP209" s="215">
        <v>0</v>
      </c>
      <c r="AQ209" s="55">
        <v>0</v>
      </c>
      <c r="AR209" s="216"/>
      <c r="AS209" s="55">
        <v>170</v>
      </c>
      <c r="AT209" s="55">
        <v>690</v>
      </c>
      <c r="AU209" s="55">
        <v>3</v>
      </c>
      <c r="AW209" s="55">
        <f t="shared" si="60"/>
        <v>0</v>
      </c>
      <c r="AX209" s="55">
        <v>0</v>
      </c>
      <c r="AY209" s="55">
        <v>3</v>
      </c>
      <c r="AZ209" s="502">
        <v>0</v>
      </c>
    </row>
    <row r="210" spans="1:52">
      <c r="A210" s="215">
        <v>430</v>
      </c>
      <c r="B210" s="215">
        <v>430170695</v>
      </c>
      <c r="C210" s="216" t="s">
        <v>1050</v>
      </c>
      <c r="D210" s="225">
        <f t="shared" si="46"/>
        <v>0</v>
      </c>
      <c r="E210" s="225">
        <f t="shared" si="47"/>
        <v>0</v>
      </c>
      <c r="F210" s="225">
        <f t="shared" si="48"/>
        <v>0</v>
      </c>
      <c r="G210" s="225">
        <f t="shared" si="49"/>
        <v>0</v>
      </c>
      <c r="H210" s="225">
        <f t="shared" si="50"/>
        <v>0</v>
      </c>
      <c r="I210" s="225">
        <f t="shared" si="51"/>
        <v>3</v>
      </c>
      <c r="J210" s="225">
        <f t="shared" si="52"/>
        <v>0</v>
      </c>
      <c r="K210" s="356">
        <f t="shared" si="53"/>
        <v>0.1149</v>
      </c>
      <c r="L210" s="225"/>
      <c r="M210" s="225">
        <f t="shared" si="54"/>
        <v>0</v>
      </c>
      <c r="N210" s="225">
        <f t="shared" si="55"/>
        <v>0</v>
      </c>
      <c r="O210" s="225">
        <f t="shared" si="56"/>
        <v>0</v>
      </c>
      <c r="P210" s="225">
        <f t="shared" si="57"/>
        <v>0</v>
      </c>
      <c r="Q210" s="225">
        <f t="shared" si="58"/>
        <v>2</v>
      </c>
      <c r="R210" s="225">
        <f t="shared" si="59"/>
        <v>3</v>
      </c>
      <c r="S210" s="228"/>
      <c r="T210" s="228"/>
      <c r="U210" s="228"/>
      <c r="V210" s="228"/>
      <c r="W210" s="529"/>
      <c r="X210" s="228"/>
      <c r="Y210" s="55">
        <v>430</v>
      </c>
      <c r="Z210" s="55">
        <v>430170695</v>
      </c>
      <c r="AA210" s="244" t="s">
        <v>1050</v>
      </c>
      <c r="AB210" s="55">
        <v>0</v>
      </c>
      <c r="AC210" s="55">
        <v>0</v>
      </c>
      <c r="AD210" s="55">
        <v>0</v>
      </c>
      <c r="AE210" s="55">
        <v>0</v>
      </c>
      <c r="AF210" s="55">
        <v>0</v>
      </c>
      <c r="AG210" s="55">
        <v>3</v>
      </c>
      <c r="AH210" s="55">
        <v>0</v>
      </c>
      <c r="AI210" s="215">
        <v>0</v>
      </c>
      <c r="AJ210" s="215">
        <v>0</v>
      </c>
      <c r="AK210" s="215">
        <v>0</v>
      </c>
      <c r="AL210" s="215">
        <v>0</v>
      </c>
      <c r="AM210" s="215">
        <v>0</v>
      </c>
      <c r="AN210" s="215">
        <v>0</v>
      </c>
      <c r="AO210" s="215">
        <v>0</v>
      </c>
      <c r="AP210" s="215">
        <v>0</v>
      </c>
      <c r="AQ210" s="55">
        <v>0</v>
      </c>
      <c r="AR210" s="216"/>
      <c r="AS210" s="55">
        <v>170</v>
      </c>
      <c r="AT210" s="55">
        <v>695</v>
      </c>
      <c r="AU210" s="55">
        <v>2</v>
      </c>
      <c r="AW210" s="55">
        <f t="shared" si="60"/>
        <v>0</v>
      </c>
      <c r="AX210" s="55">
        <v>0</v>
      </c>
      <c r="AY210" s="55">
        <v>1</v>
      </c>
      <c r="AZ210" s="502">
        <v>0</v>
      </c>
    </row>
    <row r="211" spans="1:52">
      <c r="A211" s="215">
        <v>430</v>
      </c>
      <c r="B211" s="215">
        <v>430170710</v>
      </c>
      <c r="C211" s="216" t="s">
        <v>1050</v>
      </c>
      <c r="D211" s="225">
        <f t="shared" si="46"/>
        <v>0</v>
      </c>
      <c r="E211" s="225">
        <f t="shared" si="47"/>
        <v>0</v>
      </c>
      <c r="F211" s="225">
        <f t="shared" si="48"/>
        <v>0</v>
      </c>
      <c r="G211" s="225">
        <f t="shared" si="49"/>
        <v>0</v>
      </c>
      <c r="H211" s="225">
        <f t="shared" si="50"/>
        <v>1</v>
      </c>
      <c r="I211" s="225">
        <f t="shared" si="51"/>
        <v>4</v>
      </c>
      <c r="J211" s="225">
        <f t="shared" si="52"/>
        <v>0</v>
      </c>
      <c r="K211" s="356">
        <f t="shared" si="53"/>
        <v>0.1915</v>
      </c>
      <c r="L211" s="225"/>
      <c r="M211" s="225">
        <f t="shared" si="54"/>
        <v>0</v>
      </c>
      <c r="N211" s="225">
        <f t="shared" si="55"/>
        <v>0</v>
      </c>
      <c r="O211" s="225">
        <f t="shared" si="56"/>
        <v>0</v>
      </c>
      <c r="P211" s="225">
        <f t="shared" si="57"/>
        <v>0</v>
      </c>
      <c r="Q211" s="225">
        <f t="shared" si="58"/>
        <v>2</v>
      </c>
      <c r="R211" s="225">
        <f t="shared" si="59"/>
        <v>5</v>
      </c>
      <c r="S211" s="228"/>
      <c r="T211" s="228"/>
      <c r="U211" s="228"/>
      <c r="V211" s="228"/>
      <c r="W211" s="529"/>
      <c r="X211" s="228"/>
      <c r="Y211" s="55">
        <v>430</v>
      </c>
      <c r="Z211" s="55">
        <v>430170710</v>
      </c>
      <c r="AA211" s="244" t="s">
        <v>1050</v>
      </c>
      <c r="AB211" s="55">
        <v>0</v>
      </c>
      <c r="AC211" s="55">
        <v>0</v>
      </c>
      <c r="AD211" s="55">
        <v>0</v>
      </c>
      <c r="AE211" s="55">
        <v>0</v>
      </c>
      <c r="AF211" s="55">
        <v>1</v>
      </c>
      <c r="AG211" s="55">
        <v>4</v>
      </c>
      <c r="AH211" s="55">
        <v>0</v>
      </c>
      <c r="AI211" s="215">
        <v>0</v>
      </c>
      <c r="AJ211" s="215">
        <v>0</v>
      </c>
      <c r="AK211" s="215">
        <v>0</v>
      </c>
      <c r="AL211" s="215">
        <v>0</v>
      </c>
      <c r="AM211" s="215">
        <v>0</v>
      </c>
      <c r="AN211" s="215">
        <v>0</v>
      </c>
      <c r="AO211" s="215">
        <v>0</v>
      </c>
      <c r="AP211" s="215">
        <v>0</v>
      </c>
      <c r="AQ211" s="55">
        <v>0</v>
      </c>
      <c r="AR211" s="216"/>
      <c r="AS211" s="55">
        <v>170</v>
      </c>
      <c r="AT211" s="55">
        <v>710</v>
      </c>
      <c r="AU211" s="55">
        <v>2</v>
      </c>
      <c r="AW211" s="55">
        <f t="shared" si="60"/>
        <v>0</v>
      </c>
      <c r="AX211" s="55">
        <v>0</v>
      </c>
      <c r="AY211" s="55">
        <v>1</v>
      </c>
      <c r="AZ211" s="502">
        <v>0</v>
      </c>
    </row>
    <row r="212" spans="1:52">
      <c r="A212" s="215">
        <v>430</v>
      </c>
      <c r="B212" s="215">
        <v>430170725</v>
      </c>
      <c r="C212" s="216" t="s">
        <v>1050</v>
      </c>
      <c r="D212" s="225">
        <f t="shared" si="46"/>
        <v>0</v>
      </c>
      <c r="E212" s="225">
        <f t="shared" si="47"/>
        <v>0</v>
      </c>
      <c r="F212" s="225">
        <f t="shared" si="48"/>
        <v>0</v>
      </c>
      <c r="G212" s="225">
        <f t="shared" si="49"/>
        <v>0</v>
      </c>
      <c r="H212" s="225">
        <f t="shared" si="50"/>
        <v>6</v>
      </c>
      <c r="I212" s="225">
        <f t="shared" si="51"/>
        <v>9</v>
      </c>
      <c r="J212" s="225">
        <f t="shared" si="52"/>
        <v>0</v>
      </c>
      <c r="K212" s="356">
        <f t="shared" si="53"/>
        <v>0.57450000000000001</v>
      </c>
      <c r="L212" s="225"/>
      <c r="M212" s="225">
        <f t="shared" si="54"/>
        <v>0</v>
      </c>
      <c r="N212" s="225">
        <f t="shared" si="55"/>
        <v>0</v>
      </c>
      <c r="O212" s="225">
        <f t="shared" si="56"/>
        <v>0</v>
      </c>
      <c r="P212" s="225">
        <f t="shared" si="57"/>
        <v>1</v>
      </c>
      <c r="Q212" s="225">
        <f t="shared" si="58"/>
        <v>2</v>
      </c>
      <c r="R212" s="225">
        <f t="shared" si="59"/>
        <v>15</v>
      </c>
      <c r="S212" s="228"/>
      <c r="T212" s="228"/>
      <c r="U212" s="228"/>
      <c r="V212" s="228"/>
      <c r="W212" s="529"/>
      <c r="X212" s="228"/>
      <c r="Y212" s="55">
        <v>430</v>
      </c>
      <c r="Z212" s="55">
        <v>430170725</v>
      </c>
      <c r="AA212" s="244" t="s">
        <v>1050</v>
      </c>
      <c r="AB212" s="55">
        <v>0</v>
      </c>
      <c r="AC212" s="55">
        <v>0</v>
      </c>
      <c r="AD212" s="55">
        <v>0</v>
      </c>
      <c r="AE212" s="55">
        <v>0</v>
      </c>
      <c r="AF212" s="55">
        <v>6</v>
      </c>
      <c r="AG212" s="55">
        <v>9</v>
      </c>
      <c r="AH212" s="55">
        <v>0</v>
      </c>
      <c r="AI212" s="215">
        <v>0</v>
      </c>
      <c r="AJ212" s="215">
        <v>0</v>
      </c>
      <c r="AK212" s="215">
        <v>0</v>
      </c>
      <c r="AL212" s="215">
        <v>0</v>
      </c>
      <c r="AM212" s="215">
        <v>0</v>
      </c>
      <c r="AN212" s="215">
        <v>0</v>
      </c>
      <c r="AO212" s="215">
        <v>0</v>
      </c>
      <c r="AP212" s="215">
        <v>0</v>
      </c>
      <c r="AQ212" s="55">
        <v>1</v>
      </c>
      <c r="AR212" s="216"/>
      <c r="AS212" s="55">
        <v>170</v>
      </c>
      <c r="AT212" s="55">
        <v>725</v>
      </c>
      <c r="AU212" s="55">
        <v>2</v>
      </c>
      <c r="AW212" s="55">
        <f t="shared" si="60"/>
        <v>1</v>
      </c>
      <c r="AX212" s="55">
        <v>0</v>
      </c>
      <c r="AY212" s="55">
        <v>1</v>
      </c>
      <c r="AZ212" s="502">
        <v>6.6699999999999995E-2</v>
      </c>
    </row>
    <row r="213" spans="1:52">
      <c r="A213" s="215">
        <v>430</v>
      </c>
      <c r="B213" s="215">
        <v>430170730</v>
      </c>
      <c r="C213" s="216" t="s">
        <v>1050</v>
      </c>
      <c r="D213" s="225">
        <f t="shared" si="46"/>
        <v>0</v>
      </c>
      <c r="E213" s="225">
        <f t="shared" si="47"/>
        <v>0</v>
      </c>
      <c r="F213" s="225">
        <f t="shared" si="48"/>
        <v>0</v>
      </c>
      <c r="G213" s="225">
        <f t="shared" si="49"/>
        <v>0</v>
      </c>
      <c r="H213" s="225">
        <f t="shared" si="50"/>
        <v>0</v>
      </c>
      <c r="I213" s="225">
        <f t="shared" si="51"/>
        <v>8</v>
      </c>
      <c r="J213" s="225">
        <f t="shared" si="52"/>
        <v>0</v>
      </c>
      <c r="K213" s="356">
        <f t="shared" si="53"/>
        <v>0.30640000000000001</v>
      </c>
      <c r="L213" s="225"/>
      <c r="M213" s="225">
        <f t="shared" si="54"/>
        <v>0</v>
      </c>
      <c r="N213" s="225">
        <f t="shared" si="55"/>
        <v>0</v>
      </c>
      <c r="O213" s="225">
        <f t="shared" si="56"/>
        <v>0</v>
      </c>
      <c r="P213" s="225">
        <f t="shared" si="57"/>
        <v>2</v>
      </c>
      <c r="Q213" s="225">
        <f t="shared" si="58"/>
        <v>2</v>
      </c>
      <c r="R213" s="225">
        <f t="shared" si="59"/>
        <v>8</v>
      </c>
      <c r="S213" s="228"/>
      <c r="T213" s="228"/>
      <c r="U213" s="228"/>
      <c r="V213" s="228"/>
      <c r="W213" s="529"/>
      <c r="X213" s="228"/>
      <c r="Y213" s="55">
        <v>430</v>
      </c>
      <c r="Z213" s="55">
        <v>430170730</v>
      </c>
      <c r="AA213" s="244" t="s">
        <v>1050</v>
      </c>
      <c r="AB213" s="55">
        <v>0</v>
      </c>
      <c r="AC213" s="55">
        <v>0</v>
      </c>
      <c r="AD213" s="55">
        <v>0</v>
      </c>
      <c r="AE213" s="55">
        <v>0</v>
      </c>
      <c r="AF213" s="55">
        <v>0</v>
      </c>
      <c r="AG213" s="55">
        <v>8</v>
      </c>
      <c r="AH213" s="55">
        <v>0</v>
      </c>
      <c r="AI213" s="215">
        <v>0</v>
      </c>
      <c r="AJ213" s="215">
        <v>0</v>
      </c>
      <c r="AK213" s="215">
        <v>0</v>
      </c>
      <c r="AL213" s="215">
        <v>0</v>
      </c>
      <c r="AM213" s="215">
        <v>0</v>
      </c>
      <c r="AN213" s="215">
        <v>0</v>
      </c>
      <c r="AO213" s="215">
        <v>0</v>
      </c>
      <c r="AP213" s="215">
        <v>0</v>
      </c>
      <c r="AQ213" s="55">
        <v>2</v>
      </c>
      <c r="AR213" s="216"/>
      <c r="AS213" s="55">
        <v>170</v>
      </c>
      <c r="AT213" s="55">
        <v>730</v>
      </c>
      <c r="AU213" s="55">
        <v>2</v>
      </c>
      <c r="AW213" s="55">
        <f t="shared" si="60"/>
        <v>2</v>
      </c>
      <c r="AX213" s="55">
        <v>0</v>
      </c>
      <c r="AY213" s="55">
        <v>1</v>
      </c>
      <c r="AZ213" s="502">
        <v>0.25</v>
      </c>
    </row>
    <row r="214" spans="1:52">
      <c r="A214" s="215">
        <v>430</v>
      </c>
      <c r="B214" s="215">
        <v>430170735</v>
      </c>
      <c r="C214" s="216" t="s">
        <v>1050</v>
      </c>
      <c r="D214" s="225">
        <f t="shared" si="46"/>
        <v>0</v>
      </c>
      <c r="E214" s="225">
        <f t="shared" si="47"/>
        <v>0</v>
      </c>
      <c r="F214" s="225">
        <f t="shared" si="48"/>
        <v>0</v>
      </c>
      <c r="G214" s="225">
        <f t="shared" si="49"/>
        <v>0</v>
      </c>
      <c r="H214" s="225">
        <f t="shared" si="50"/>
        <v>1</v>
      </c>
      <c r="I214" s="225">
        <f t="shared" si="51"/>
        <v>2</v>
      </c>
      <c r="J214" s="225">
        <f t="shared" si="52"/>
        <v>0</v>
      </c>
      <c r="K214" s="356">
        <f t="shared" si="53"/>
        <v>0.1149</v>
      </c>
      <c r="L214" s="225"/>
      <c r="M214" s="225">
        <f t="shared" si="54"/>
        <v>0</v>
      </c>
      <c r="N214" s="225">
        <f t="shared" si="55"/>
        <v>0</v>
      </c>
      <c r="O214" s="225">
        <f t="shared" si="56"/>
        <v>0</v>
      </c>
      <c r="P214" s="225">
        <f t="shared" si="57"/>
        <v>0</v>
      </c>
      <c r="Q214" s="225">
        <f t="shared" si="58"/>
        <v>4</v>
      </c>
      <c r="R214" s="225">
        <f t="shared" si="59"/>
        <v>3</v>
      </c>
      <c r="S214" s="228"/>
      <c r="T214" s="228"/>
      <c r="U214" s="228"/>
      <c r="V214" s="228"/>
      <c r="W214" s="529"/>
      <c r="X214" s="228"/>
      <c r="Y214" s="55">
        <v>430</v>
      </c>
      <c r="Z214" s="55">
        <v>430170735</v>
      </c>
      <c r="AA214" s="244" t="s">
        <v>1050</v>
      </c>
      <c r="AB214" s="55">
        <v>0</v>
      </c>
      <c r="AC214" s="55">
        <v>0</v>
      </c>
      <c r="AD214" s="55">
        <v>0</v>
      </c>
      <c r="AE214" s="55">
        <v>0</v>
      </c>
      <c r="AF214" s="55">
        <v>1</v>
      </c>
      <c r="AG214" s="55">
        <v>2</v>
      </c>
      <c r="AH214" s="55">
        <v>0</v>
      </c>
      <c r="AI214" s="215">
        <v>0</v>
      </c>
      <c r="AJ214" s="215">
        <v>0</v>
      </c>
      <c r="AK214" s="215">
        <v>0</v>
      </c>
      <c r="AL214" s="215">
        <v>0</v>
      </c>
      <c r="AM214" s="215">
        <v>0</v>
      </c>
      <c r="AN214" s="215">
        <v>0</v>
      </c>
      <c r="AO214" s="215">
        <v>0</v>
      </c>
      <c r="AP214" s="215">
        <v>0</v>
      </c>
      <c r="AQ214" s="55">
        <v>0</v>
      </c>
      <c r="AR214" s="216"/>
      <c r="AS214" s="55">
        <v>170</v>
      </c>
      <c r="AT214" s="55">
        <v>735</v>
      </c>
      <c r="AU214" s="55">
        <v>4</v>
      </c>
      <c r="AW214" s="55">
        <f t="shared" si="60"/>
        <v>0</v>
      </c>
      <c r="AX214" s="55">
        <v>0</v>
      </c>
      <c r="AY214" s="55">
        <v>1</v>
      </c>
      <c r="AZ214" s="502">
        <v>0</v>
      </c>
    </row>
    <row r="215" spans="1:52">
      <c r="A215" s="215">
        <v>430</v>
      </c>
      <c r="B215" s="215">
        <v>430170775</v>
      </c>
      <c r="C215" s="216" t="s">
        <v>1050</v>
      </c>
      <c r="D215" s="225">
        <f t="shared" si="46"/>
        <v>0</v>
      </c>
      <c r="E215" s="225">
        <f t="shared" si="47"/>
        <v>0</v>
      </c>
      <c r="F215" s="225">
        <f t="shared" si="48"/>
        <v>0</v>
      </c>
      <c r="G215" s="225">
        <f t="shared" si="49"/>
        <v>0</v>
      </c>
      <c r="H215" s="225">
        <f t="shared" si="50"/>
        <v>1</v>
      </c>
      <c r="I215" s="225">
        <f t="shared" si="51"/>
        <v>2</v>
      </c>
      <c r="J215" s="225">
        <f t="shared" si="52"/>
        <v>0</v>
      </c>
      <c r="K215" s="356">
        <f t="shared" si="53"/>
        <v>0.1149</v>
      </c>
      <c r="L215" s="225"/>
      <c r="M215" s="225">
        <f t="shared" si="54"/>
        <v>0</v>
      </c>
      <c r="N215" s="225">
        <f t="shared" si="55"/>
        <v>0</v>
      </c>
      <c r="O215" s="225">
        <f t="shared" si="56"/>
        <v>0</v>
      </c>
      <c r="P215" s="225">
        <f t="shared" si="57"/>
        <v>0</v>
      </c>
      <c r="Q215" s="225">
        <f t="shared" si="58"/>
        <v>3</v>
      </c>
      <c r="R215" s="225">
        <f t="shared" si="59"/>
        <v>3</v>
      </c>
      <c r="S215" s="228"/>
      <c r="T215" s="228"/>
      <c r="U215" s="228"/>
      <c r="V215" s="228"/>
      <c r="W215" s="529"/>
      <c r="X215" s="228"/>
      <c r="Y215" s="55">
        <v>430</v>
      </c>
      <c r="Z215" s="55">
        <v>430170775</v>
      </c>
      <c r="AA215" s="244" t="s">
        <v>1050</v>
      </c>
      <c r="AB215" s="55">
        <v>0</v>
      </c>
      <c r="AC215" s="55">
        <v>0</v>
      </c>
      <c r="AD215" s="55">
        <v>0</v>
      </c>
      <c r="AE215" s="55">
        <v>0</v>
      </c>
      <c r="AF215" s="55">
        <v>1</v>
      </c>
      <c r="AG215" s="55">
        <v>2</v>
      </c>
      <c r="AH215" s="55">
        <v>0</v>
      </c>
      <c r="AI215" s="215">
        <v>0</v>
      </c>
      <c r="AJ215" s="215">
        <v>0</v>
      </c>
      <c r="AK215" s="215">
        <v>0</v>
      </c>
      <c r="AL215" s="215">
        <v>0</v>
      </c>
      <c r="AM215" s="215">
        <v>0</v>
      </c>
      <c r="AN215" s="215">
        <v>0</v>
      </c>
      <c r="AO215" s="215">
        <v>0</v>
      </c>
      <c r="AP215" s="215">
        <v>0</v>
      </c>
      <c r="AQ215" s="55">
        <v>0</v>
      </c>
      <c r="AR215" s="216"/>
      <c r="AS215" s="55">
        <v>170</v>
      </c>
      <c r="AT215" s="55">
        <v>775</v>
      </c>
      <c r="AU215" s="55">
        <v>3</v>
      </c>
      <c r="AW215" s="55">
        <f t="shared" si="60"/>
        <v>0</v>
      </c>
      <c r="AX215" s="55">
        <v>0</v>
      </c>
      <c r="AY215" s="55">
        <v>1</v>
      </c>
      <c r="AZ215" s="502">
        <v>0</v>
      </c>
    </row>
    <row r="216" spans="1:52">
      <c r="A216" s="215">
        <v>431</v>
      </c>
      <c r="B216" s="215">
        <v>431149079</v>
      </c>
      <c r="C216" s="216" t="s">
        <v>1083</v>
      </c>
      <c r="D216" s="225">
        <f t="shared" si="46"/>
        <v>0</v>
      </c>
      <c r="E216" s="225">
        <f t="shared" si="47"/>
        <v>0</v>
      </c>
      <c r="F216" s="225">
        <f t="shared" si="48"/>
        <v>0</v>
      </c>
      <c r="G216" s="225">
        <f t="shared" si="49"/>
        <v>1</v>
      </c>
      <c r="H216" s="225">
        <f t="shared" si="50"/>
        <v>0</v>
      </c>
      <c r="I216" s="225">
        <f t="shared" si="51"/>
        <v>0</v>
      </c>
      <c r="J216" s="225">
        <f t="shared" si="52"/>
        <v>0</v>
      </c>
      <c r="K216" s="356">
        <f t="shared" si="53"/>
        <v>3.8300000000000001E-2</v>
      </c>
      <c r="L216" s="225"/>
      <c r="M216" s="225">
        <f t="shared" si="54"/>
        <v>1</v>
      </c>
      <c r="N216" s="225">
        <f t="shared" si="55"/>
        <v>0</v>
      </c>
      <c r="O216" s="225">
        <f t="shared" si="56"/>
        <v>0</v>
      </c>
      <c r="P216" s="225">
        <f t="shared" si="57"/>
        <v>0</v>
      </c>
      <c r="Q216" s="225">
        <f t="shared" si="58"/>
        <v>6</v>
      </c>
      <c r="R216" s="225">
        <f t="shared" si="59"/>
        <v>1</v>
      </c>
      <c r="S216" s="228"/>
      <c r="T216" s="228"/>
      <c r="U216" s="228"/>
      <c r="V216" s="228"/>
      <c r="W216" s="529"/>
      <c r="X216" s="228"/>
      <c r="Y216" s="55">
        <v>431</v>
      </c>
      <c r="Z216" s="55">
        <v>431149079</v>
      </c>
      <c r="AA216" s="244" t="s">
        <v>1083</v>
      </c>
      <c r="AB216" s="55">
        <v>0</v>
      </c>
      <c r="AC216" s="55">
        <v>0</v>
      </c>
      <c r="AD216" s="55">
        <v>0</v>
      </c>
      <c r="AE216" s="55">
        <v>1</v>
      </c>
      <c r="AF216" s="55">
        <v>0</v>
      </c>
      <c r="AG216" s="55">
        <v>0</v>
      </c>
      <c r="AH216" s="55">
        <v>0</v>
      </c>
      <c r="AI216" s="215">
        <v>0</v>
      </c>
      <c r="AJ216" s="215">
        <v>1</v>
      </c>
      <c r="AK216" s="215">
        <v>0</v>
      </c>
      <c r="AL216" s="215">
        <v>0</v>
      </c>
      <c r="AM216" s="215">
        <v>0</v>
      </c>
      <c r="AN216" s="215">
        <v>0</v>
      </c>
      <c r="AO216" s="215">
        <v>0</v>
      </c>
      <c r="AP216" s="215">
        <v>0</v>
      </c>
      <c r="AQ216" s="55">
        <v>0</v>
      </c>
      <c r="AR216" s="216"/>
      <c r="AS216" s="55">
        <v>149</v>
      </c>
      <c r="AT216" s="55">
        <v>79</v>
      </c>
      <c r="AU216" s="55">
        <v>6</v>
      </c>
      <c r="AW216" s="55">
        <f t="shared" si="60"/>
        <v>0</v>
      </c>
      <c r="AX216" s="55">
        <v>0</v>
      </c>
      <c r="AY216" s="55">
        <v>3</v>
      </c>
      <c r="AZ216" s="502">
        <v>0</v>
      </c>
    </row>
    <row r="217" spans="1:52">
      <c r="A217" s="215">
        <v>431</v>
      </c>
      <c r="B217" s="215">
        <v>431149128</v>
      </c>
      <c r="C217" s="216" t="s">
        <v>1083</v>
      </c>
      <c r="D217" s="225">
        <f t="shared" si="46"/>
        <v>1</v>
      </c>
      <c r="E217" s="225">
        <f t="shared" si="47"/>
        <v>0</v>
      </c>
      <c r="F217" s="225">
        <f t="shared" si="48"/>
        <v>1</v>
      </c>
      <c r="G217" s="225">
        <f t="shared" si="49"/>
        <v>5</v>
      </c>
      <c r="H217" s="225">
        <f t="shared" si="50"/>
        <v>4</v>
      </c>
      <c r="I217" s="225">
        <f t="shared" si="51"/>
        <v>0</v>
      </c>
      <c r="J217" s="225">
        <f t="shared" si="52"/>
        <v>0</v>
      </c>
      <c r="K217" s="356">
        <f t="shared" si="53"/>
        <v>0.38300000000000001</v>
      </c>
      <c r="L217" s="225"/>
      <c r="M217" s="225">
        <f t="shared" si="54"/>
        <v>0</v>
      </c>
      <c r="N217" s="225">
        <f t="shared" si="55"/>
        <v>0</v>
      </c>
      <c r="O217" s="225">
        <f t="shared" si="56"/>
        <v>0</v>
      </c>
      <c r="P217" s="225">
        <f t="shared" si="57"/>
        <v>11</v>
      </c>
      <c r="Q217" s="225">
        <f t="shared" si="58"/>
        <v>10</v>
      </c>
      <c r="R217" s="225">
        <f t="shared" si="59"/>
        <v>11</v>
      </c>
      <c r="S217" s="228"/>
      <c r="T217" s="228"/>
      <c r="U217" s="228"/>
      <c r="V217" s="228"/>
      <c r="W217" s="529"/>
      <c r="X217" s="228"/>
      <c r="Y217" s="55">
        <v>431</v>
      </c>
      <c r="Z217" s="55">
        <v>431149128</v>
      </c>
      <c r="AA217" s="244" t="s">
        <v>1083</v>
      </c>
      <c r="AB217" s="55">
        <v>1</v>
      </c>
      <c r="AC217" s="55">
        <v>0</v>
      </c>
      <c r="AD217" s="55">
        <v>1</v>
      </c>
      <c r="AE217" s="55">
        <v>5</v>
      </c>
      <c r="AF217" s="55">
        <v>4</v>
      </c>
      <c r="AG217" s="55">
        <v>0</v>
      </c>
      <c r="AH217" s="55">
        <v>0</v>
      </c>
      <c r="AI217" s="215">
        <v>0</v>
      </c>
      <c r="AJ217" s="215">
        <v>0</v>
      </c>
      <c r="AK217" s="215">
        <v>0</v>
      </c>
      <c r="AL217" s="215">
        <v>0</v>
      </c>
      <c r="AM217" s="215">
        <v>4</v>
      </c>
      <c r="AN217" s="215">
        <v>0</v>
      </c>
      <c r="AO217" s="215">
        <v>0</v>
      </c>
      <c r="AP217" s="215">
        <v>0</v>
      </c>
      <c r="AQ217" s="55">
        <v>0</v>
      </c>
      <c r="AR217" s="216"/>
      <c r="AS217" s="55">
        <v>149</v>
      </c>
      <c r="AT217" s="55">
        <v>128</v>
      </c>
      <c r="AU217" s="55">
        <v>10</v>
      </c>
      <c r="AW217" s="55">
        <f t="shared" si="60"/>
        <v>4</v>
      </c>
      <c r="AX217" s="55">
        <v>7</v>
      </c>
      <c r="AY217" s="55">
        <v>1</v>
      </c>
      <c r="AZ217" s="502">
        <v>1</v>
      </c>
    </row>
    <row r="218" spans="1:52">
      <c r="A218" s="215">
        <v>431</v>
      </c>
      <c r="B218" s="215">
        <v>431149149</v>
      </c>
      <c r="C218" s="216" t="s">
        <v>1083</v>
      </c>
      <c r="D218" s="225">
        <f t="shared" si="46"/>
        <v>30</v>
      </c>
      <c r="E218" s="225">
        <f t="shared" si="47"/>
        <v>0</v>
      </c>
      <c r="F218" s="225">
        <f t="shared" si="48"/>
        <v>41</v>
      </c>
      <c r="G218" s="225">
        <f t="shared" si="49"/>
        <v>202</v>
      </c>
      <c r="H218" s="225">
        <f t="shared" si="50"/>
        <v>100</v>
      </c>
      <c r="I218" s="225">
        <f t="shared" si="51"/>
        <v>0</v>
      </c>
      <c r="J218" s="225">
        <f t="shared" si="52"/>
        <v>0</v>
      </c>
      <c r="K218" s="356">
        <f t="shared" si="53"/>
        <v>13.136900000000001</v>
      </c>
      <c r="L218" s="225"/>
      <c r="M218" s="225">
        <f t="shared" si="54"/>
        <v>77</v>
      </c>
      <c r="N218" s="225">
        <f t="shared" si="55"/>
        <v>5</v>
      </c>
      <c r="O218" s="225">
        <f t="shared" si="56"/>
        <v>0</v>
      </c>
      <c r="P218" s="225">
        <f t="shared" si="57"/>
        <v>272</v>
      </c>
      <c r="Q218" s="225">
        <f t="shared" si="58"/>
        <v>12</v>
      </c>
      <c r="R218" s="225">
        <f t="shared" si="59"/>
        <v>358</v>
      </c>
      <c r="S218" s="228"/>
      <c r="T218" s="228"/>
      <c r="U218" s="228"/>
      <c r="V218" s="228"/>
      <c r="W218" s="529"/>
      <c r="X218" s="228"/>
      <c r="Y218" s="55">
        <v>431</v>
      </c>
      <c r="Z218" s="55">
        <v>431149149</v>
      </c>
      <c r="AA218" s="244" t="s">
        <v>1083</v>
      </c>
      <c r="AB218" s="55">
        <v>30</v>
      </c>
      <c r="AC218" s="55">
        <v>0</v>
      </c>
      <c r="AD218" s="55">
        <v>41</v>
      </c>
      <c r="AE218" s="55">
        <v>202</v>
      </c>
      <c r="AF218" s="55">
        <v>100</v>
      </c>
      <c r="AG218" s="55">
        <v>0</v>
      </c>
      <c r="AH218" s="55">
        <v>0</v>
      </c>
      <c r="AI218" s="215">
        <v>0</v>
      </c>
      <c r="AJ218" s="215">
        <v>77</v>
      </c>
      <c r="AK218" s="215">
        <v>5</v>
      </c>
      <c r="AL218" s="215">
        <v>0</v>
      </c>
      <c r="AM218" s="215">
        <v>206</v>
      </c>
      <c r="AN218" s="215">
        <v>21</v>
      </c>
      <c r="AO218" s="215">
        <v>0</v>
      </c>
      <c r="AP218" s="215">
        <v>31</v>
      </c>
      <c r="AQ218" s="55">
        <v>0</v>
      </c>
      <c r="AR218" s="216"/>
      <c r="AS218" s="55">
        <v>149</v>
      </c>
      <c r="AT218" s="55">
        <v>149</v>
      </c>
      <c r="AU218" s="55">
        <v>12</v>
      </c>
      <c r="AW218" s="55">
        <f t="shared" si="60"/>
        <v>248</v>
      </c>
      <c r="AX218" s="55">
        <v>24</v>
      </c>
      <c r="AY218" s="55">
        <v>1</v>
      </c>
      <c r="AZ218" s="502">
        <v>0.76</v>
      </c>
    </row>
    <row r="219" spans="1:52">
      <c r="A219" s="215">
        <v>431</v>
      </c>
      <c r="B219" s="215">
        <v>431149181</v>
      </c>
      <c r="C219" s="216" t="s">
        <v>1083</v>
      </c>
      <c r="D219" s="225">
        <f t="shared" si="46"/>
        <v>1</v>
      </c>
      <c r="E219" s="225">
        <f t="shared" si="47"/>
        <v>0</v>
      </c>
      <c r="F219" s="225">
        <f t="shared" si="48"/>
        <v>0</v>
      </c>
      <c r="G219" s="225">
        <f t="shared" si="49"/>
        <v>6</v>
      </c>
      <c r="H219" s="225">
        <f t="shared" si="50"/>
        <v>6</v>
      </c>
      <c r="I219" s="225">
        <f t="shared" si="51"/>
        <v>0</v>
      </c>
      <c r="J219" s="225">
        <f t="shared" si="52"/>
        <v>0</v>
      </c>
      <c r="K219" s="356">
        <f t="shared" si="53"/>
        <v>0.45960000000000001</v>
      </c>
      <c r="L219" s="225"/>
      <c r="M219" s="225">
        <f t="shared" si="54"/>
        <v>0</v>
      </c>
      <c r="N219" s="225">
        <f t="shared" si="55"/>
        <v>0</v>
      </c>
      <c r="O219" s="225">
        <f t="shared" si="56"/>
        <v>0</v>
      </c>
      <c r="P219" s="225">
        <f t="shared" si="57"/>
        <v>10</v>
      </c>
      <c r="Q219" s="225">
        <f t="shared" si="58"/>
        <v>9</v>
      </c>
      <c r="R219" s="225">
        <f t="shared" si="59"/>
        <v>13</v>
      </c>
      <c r="S219" s="228"/>
      <c r="T219" s="228"/>
      <c r="U219" s="228"/>
      <c r="V219" s="228"/>
      <c r="W219" s="529"/>
      <c r="X219" s="228"/>
      <c r="Y219" s="55">
        <v>431</v>
      </c>
      <c r="Z219" s="55">
        <v>431149181</v>
      </c>
      <c r="AA219" s="244" t="s">
        <v>1083</v>
      </c>
      <c r="AB219" s="55">
        <v>1</v>
      </c>
      <c r="AC219" s="55">
        <v>0</v>
      </c>
      <c r="AD219" s="55">
        <v>0</v>
      </c>
      <c r="AE219" s="55">
        <v>6</v>
      </c>
      <c r="AF219" s="55">
        <v>6</v>
      </c>
      <c r="AG219" s="55">
        <v>0</v>
      </c>
      <c r="AH219" s="55">
        <v>0</v>
      </c>
      <c r="AI219" s="215">
        <v>0</v>
      </c>
      <c r="AJ219" s="215">
        <v>0</v>
      </c>
      <c r="AK219" s="215">
        <v>0</v>
      </c>
      <c r="AL219" s="215">
        <v>0</v>
      </c>
      <c r="AM219" s="215">
        <v>7</v>
      </c>
      <c r="AN219" s="215">
        <v>1</v>
      </c>
      <c r="AO219" s="215">
        <v>0</v>
      </c>
      <c r="AP219" s="215">
        <v>0</v>
      </c>
      <c r="AQ219" s="55">
        <v>0</v>
      </c>
      <c r="AR219" s="216"/>
      <c r="AS219" s="55">
        <v>149</v>
      </c>
      <c r="AT219" s="55">
        <v>181</v>
      </c>
      <c r="AU219" s="55">
        <v>9</v>
      </c>
      <c r="AW219" s="55">
        <f t="shared" si="60"/>
        <v>8</v>
      </c>
      <c r="AX219" s="55">
        <v>2</v>
      </c>
      <c r="AY219" s="55">
        <v>1</v>
      </c>
      <c r="AZ219" s="502">
        <v>0.75</v>
      </c>
    </row>
    <row r="220" spans="1:52">
      <c r="A220" s="215">
        <v>431</v>
      </c>
      <c r="B220" s="215">
        <v>431149211</v>
      </c>
      <c r="C220" s="216" t="s">
        <v>1083</v>
      </c>
      <c r="D220" s="225">
        <f t="shared" si="46"/>
        <v>0</v>
      </c>
      <c r="E220" s="225">
        <f t="shared" si="47"/>
        <v>0</v>
      </c>
      <c r="F220" s="225">
        <f t="shared" si="48"/>
        <v>0</v>
      </c>
      <c r="G220" s="225">
        <f t="shared" si="49"/>
        <v>1</v>
      </c>
      <c r="H220" s="225">
        <f t="shared" si="50"/>
        <v>1</v>
      </c>
      <c r="I220" s="225">
        <f t="shared" si="51"/>
        <v>0</v>
      </c>
      <c r="J220" s="225">
        <f t="shared" si="52"/>
        <v>0</v>
      </c>
      <c r="K220" s="356">
        <f t="shared" si="53"/>
        <v>7.6600000000000001E-2</v>
      </c>
      <c r="L220" s="225"/>
      <c r="M220" s="225">
        <f t="shared" si="54"/>
        <v>0</v>
      </c>
      <c r="N220" s="225">
        <f t="shared" si="55"/>
        <v>0</v>
      </c>
      <c r="O220" s="225">
        <f t="shared" si="56"/>
        <v>0</v>
      </c>
      <c r="P220" s="225">
        <f t="shared" si="57"/>
        <v>2</v>
      </c>
      <c r="Q220" s="225">
        <f t="shared" si="58"/>
        <v>4</v>
      </c>
      <c r="R220" s="225">
        <f t="shared" si="59"/>
        <v>2</v>
      </c>
      <c r="S220" s="228"/>
      <c r="T220" s="228"/>
      <c r="U220" s="228"/>
      <c r="V220" s="228"/>
      <c r="W220" s="529"/>
      <c r="X220" s="228"/>
      <c r="Y220" s="55">
        <v>431</v>
      </c>
      <c r="Z220" s="55">
        <v>431149211</v>
      </c>
      <c r="AA220" s="244" t="s">
        <v>1083</v>
      </c>
      <c r="AB220" s="55">
        <v>0</v>
      </c>
      <c r="AC220" s="55">
        <v>0</v>
      </c>
      <c r="AD220" s="55">
        <v>0</v>
      </c>
      <c r="AE220" s="55">
        <v>1</v>
      </c>
      <c r="AF220" s="55">
        <v>1</v>
      </c>
      <c r="AG220" s="55">
        <v>0</v>
      </c>
      <c r="AH220" s="55">
        <v>0</v>
      </c>
      <c r="AI220" s="215">
        <v>0</v>
      </c>
      <c r="AJ220" s="215">
        <v>0</v>
      </c>
      <c r="AK220" s="215">
        <v>0</v>
      </c>
      <c r="AL220" s="215">
        <v>0</v>
      </c>
      <c r="AM220" s="215">
        <v>2</v>
      </c>
      <c r="AN220" s="215">
        <v>0</v>
      </c>
      <c r="AO220" s="215">
        <v>0</v>
      </c>
      <c r="AP220" s="215">
        <v>0</v>
      </c>
      <c r="AQ220" s="55">
        <v>0</v>
      </c>
      <c r="AR220" s="216"/>
      <c r="AS220" s="55">
        <v>149</v>
      </c>
      <c r="AT220" s="55">
        <v>211</v>
      </c>
      <c r="AU220" s="55">
        <v>4</v>
      </c>
      <c r="AW220" s="55">
        <f t="shared" si="60"/>
        <v>2</v>
      </c>
      <c r="AX220" s="55">
        <v>0</v>
      </c>
      <c r="AY220" s="55">
        <v>3</v>
      </c>
      <c r="AZ220" s="502">
        <v>1</v>
      </c>
    </row>
    <row r="221" spans="1:52">
      <c r="A221" s="215">
        <v>432</v>
      </c>
      <c r="B221" s="215">
        <v>432712020</v>
      </c>
      <c r="C221" s="216" t="s">
        <v>258</v>
      </c>
      <c r="D221" s="225">
        <f t="shared" si="46"/>
        <v>0</v>
      </c>
      <c r="E221" s="225">
        <f t="shared" si="47"/>
        <v>0</v>
      </c>
      <c r="F221" s="225">
        <f t="shared" si="48"/>
        <v>0</v>
      </c>
      <c r="G221" s="225">
        <f t="shared" si="49"/>
        <v>0</v>
      </c>
      <c r="H221" s="225">
        <f t="shared" si="50"/>
        <v>82</v>
      </c>
      <c r="I221" s="225">
        <f t="shared" si="51"/>
        <v>0</v>
      </c>
      <c r="J221" s="225">
        <f t="shared" si="52"/>
        <v>0</v>
      </c>
      <c r="K221" s="356">
        <f t="shared" si="53"/>
        <v>3.1406000000000001</v>
      </c>
      <c r="L221" s="225"/>
      <c r="M221" s="225">
        <f t="shared" si="54"/>
        <v>0</v>
      </c>
      <c r="N221" s="225">
        <f t="shared" si="55"/>
        <v>1</v>
      </c>
      <c r="O221" s="225">
        <f t="shared" si="56"/>
        <v>0</v>
      </c>
      <c r="P221" s="225">
        <f t="shared" si="57"/>
        <v>11</v>
      </c>
      <c r="Q221" s="225">
        <f t="shared" si="58"/>
        <v>8</v>
      </c>
      <c r="R221" s="225">
        <f t="shared" si="59"/>
        <v>82</v>
      </c>
      <c r="S221" s="228"/>
      <c r="T221" s="228"/>
      <c r="U221" s="228"/>
      <c r="V221" s="228"/>
      <c r="W221" s="529"/>
      <c r="X221" s="228"/>
      <c r="Y221" s="55">
        <v>432</v>
      </c>
      <c r="Z221" s="55">
        <v>432712020</v>
      </c>
      <c r="AA221" s="244" t="s">
        <v>258</v>
      </c>
      <c r="AB221" s="55">
        <v>0</v>
      </c>
      <c r="AC221" s="55">
        <v>0</v>
      </c>
      <c r="AD221" s="55">
        <v>0</v>
      </c>
      <c r="AE221" s="55">
        <v>0</v>
      </c>
      <c r="AF221" s="55">
        <v>82</v>
      </c>
      <c r="AG221" s="55">
        <v>0</v>
      </c>
      <c r="AH221" s="55">
        <v>0</v>
      </c>
      <c r="AI221" s="215">
        <v>0</v>
      </c>
      <c r="AJ221" s="215">
        <v>0</v>
      </c>
      <c r="AK221" s="215">
        <v>1</v>
      </c>
      <c r="AL221" s="215">
        <v>0</v>
      </c>
      <c r="AM221" s="215">
        <v>11</v>
      </c>
      <c r="AN221" s="215">
        <v>0</v>
      </c>
      <c r="AO221" s="215">
        <v>0</v>
      </c>
      <c r="AP221" s="215">
        <v>0</v>
      </c>
      <c r="AQ221" s="55">
        <v>0</v>
      </c>
      <c r="AR221" s="216"/>
      <c r="AS221" s="55">
        <v>712</v>
      </c>
      <c r="AT221" s="55">
        <v>20</v>
      </c>
      <c r="AU221" s="55">
        <v>8</v>
      </c>
      <c r="AW221" s="55">
        <f t="shared" si="60"/>
        <v>11</v>
      </c>
      <c r="AX221" s="55">
        <v>0</v>
      </c>
      <c r="AY221" s="55">
        <v>1</v>
      </c>
      <c r="AZ221" s="502">
        <v>0.1341</v>
      </c>
    </row>
    <row r="222" spans="1:52">
      <c r="A222" s="215">
        <v>432</v>
      </c>
      <c r="B222" s="215">
        <v>432712096</v>
      </c>
      <c r="C222" s="216" t="s">
        <v>258</v>
      </c>
      <c r="D222" s="225">
        <f t="shared" si="46"/>
        <v>0</v>
      </c>
      <c r="E222" s="225">
        <f t="shared" si="47"/>
        <v>0</v>
      </c>
      <c r="F222" s="225">
        <f t="shared" si="48"/>
        <v>0</v>
      </c>
      <c r="G222" s="225">
        <f t="shared" si="49"/>
        <v>0</v>
      </c>
      <c r="H222" s="225">
        <f t="shared" si="50"/>
        <v>1</v>
      </c>
      <c r="I222" s="225">
        <f t="shared" si="51"/>
        <v>0</v>
      </c>
      <c r="J222" s="225">
        <f t="shared" si="52"/>
        <v>0</v>
      </c>
      <c r="K222" s="356">
        <f t="shared" si="53"/>
        <v>3.8300000000000001E-2</v>
      </c>
      <c r="L222" s="225"/>
      <c r="M222" s="225">
        <f t="shared" si="54"/>
        <v>0</v>
      </c>
      <c r="N222" s="225">
        <f t="shared" si="55"/>
        <v>0</v>
      </c>
      <c r="O222" s="225">
        <f t="shared" si="56"/>
        <v>0</v>
      </c>
      <c r="P222" s="225">
        <f t="shared" si="57"/>
        <v>0</v>
      </c>
      <c r="Q222" s="225">
        <f t="shared" si="58"/>
        <v>6</v>
      </c>
      <c r="R222" s="225">
        <f t="shared" si="59"/>
        <v>1</v>
      </c>
      <c r="S222" s="228"/>
      <c r="T222" s="228"/>
      <c r="U222" s="228"/>
      <c r="V222" s="228"/>
      <c r="W222" s="529"/>
      <c r="X222" s="228"/>
      <c r="Y222" s="55">
        <v>432</v>
      </c>
      <c r="Z222" s="55">
        <v>432712096</v>
      </c>
      <c r="AA222" s="244" t="s">
        <v>258</v>
      </c>
      <c r="AB222" s="55">
        <v>0</v>
      </c>
      <c r="AC222" s="55">
        <v>0</v>
      </c>
      <c r="AD222" s="55">
        <v>0</v>
      </c>
      <c r="AE222" s="55">
        <v>0</v>
      </c>
      <c r="AF222" s="55">
        <v>1</v>
      </c>
      <c r="AG222" s="55">
        <v>0</v>
      </c>
      <c r="AH222" s="55">
        <v>0</v>
      </c>
      <c r="AI222" s="215">
        <v>0</v>
      </c>
      <c r="AJ222" s="215">
        <v>0</v>
      </c>
      <c r="AK222" s="215">
        <v>0</v>
      </c>
      <c r="AL222" s="215">
        <v>0</v>
      </c>
      <c r="AM222" s="215">
        <v>0</v>
      </c>
      <c r="AN222" s="215">
        <v>0</v>
      </c>
      <c r="AO222" s="215">
        <v>0</v>
      </c>
      <c r="AP222" s="215">
        <v>0</v>
      </c>
      <c r="AQ222" s="55">
        <v>0</v>
      </c>
      <c r="AR222" s="216"/>
      <c r="AS222" s="55">
        <v>712</v>
      </c>
      <c r="AT222" s="55">
        <v>96</v>
      </c>
      <c r="AU222" s="55">
        <v>6</v>
      </c>
      <c r="AW222" s="55">
        <f t="shared" si="60"/>
        <v>0</v>
      </c>
      <c r="AX222" s="55">
        <v>0</v>
      </c>
      <c r="AY222" s="55">
        <v>3</v>
      </c>
      <c r="AZ222" s="502">
        <v>0</v>
      </c>
    </row>
    <row r="223" spans="1:52">
      <c r="A223" s="215">
        <v>432</v>
      </c>
      <c r="B223" s="215">
        <v>432712172</v>
      </c>
      <c r="C223" s="216" t="s">
        <v>258</v>
      </c>
      <c r="D223" s="225">
        <f t="shared" si="46"/>
        <v>0</v>
      </c>
      <c r="E223" s="225">
        <f t="shared" si="47"/>
        <v>0</v>
      </c>
      <c r="F223" s="225">
        <f t="shared" si="48"/>
        <v>0</v>
      </c>
      <c r="G223" s="225">
        <f t="shared" si="49"/>
        <v>0</v>
      </c>
      <c r="H223" s="225">
        <f t="shared" si="50"/>
        <v>2</v>
      </c>
      <c r="I223" s="225">
        <f t="shared" si="51"/>
        <v>0</v>
      </c>
      <c r="J223" s="225">
        <f t="shared" si="52"/>
        <v>0</v>
      </c>
      <c r="K223" s="356">
        <f t="shared" si="53"/>
        <v>7.6600000000000001E-2</v>
      </c>
      <c r="L223" s="225"/>
      <c r="M223" s="225">
        <f t="shared" si="54"/>
        <v>0</v>
      </c>
      <c r="N223" s="225">
        <f t="shared" si="55"/>
        <v>0</v>
      </c>
      <c r="O223" s="225">
        <f t="shared" si="56"/>
        <v>0</v>
      </c>
      <c r="P223" s="225">
        <f t="shared" si="57"/>
        <v>0</v>
      </c>
      <c r="Q223" s="225">
        <f t="shared" si="58"/>
        <v>7</v>
      </c>
      <c r="R223" s="225">
        <f t="shared" si="59"/>
        <v>2</v>
      </c>
      <c r="S223" s="228"/>
      <c r="T223" s="228"/>
      <c r="U223" s="228"/>
      <c r="V223" s="228"/>
      <c r="W223" s="529"/>
      <c r="X223" s="228"/>
      <c r="Y223" s="55">
        <v>432</v>
      </c>
      <c r="Z223" s="55">
        <v>432712172</v>
      </c>
      <c r="AA223" s="244" t="s">
        <v>258</v>
      </c>
      <c r="AB223" s="55">
        <v>0</v>
      </c>
      <c r="AC223" s="55">
        <v>0</v>
      </c>
      <c r="AD223" s="55">
        <v>0</v>
      </c>
      <c r="AE223" s="55">
        <v>0</v>
      </c>
      <c r="AF223" s="55">
        <v>2</v>
      </c>
      <c r="AG223" s="55">
        <v>0</v>
      </c>
      <c r="AH223" s="55">
        <v>0</v>
      </c>
      <c r="AI223" s="215">
        <v>0</v>
      </c>
      <c r="AJ223" s="215">
        <v>0</v>
      </c>
      <c r="AK223" s="215">
        <v>0</v>
      </c>
      <c r="AL223" s="215">
        <v>0</v>
      </c>
      <c r="AM223" s="215">
        <v>0</v>
      </c>
      <c r="AN223" s="215">
        <v>0</v>
      </c>
      <c r="AO223" s="215">
        <v>0</v>
      </c>
      <c r="AP223" s="215">
        <v>0</v>
      </c>
      <c r="AQ223" s="55">
        <v>0</v>
      </c>
      <c r="AR223" s="216"/>
      <c r="AS223" s="55">
        <v>712</v>
      </c>
      <c r="AT223" s="55">
        <v>172</v>
      </c>
      <c r="AU223" s="55">
        <v>7</v>
      </c>
      <c r="AW223" s="55">
        <f t="shared" si="60"/>
        <v>0</v>
      </c>
      <c r="AX223" s="55">
        <v>0</v>
      </c>
      <c r="AY223" s="55">
        <v>1</v>
      </c>
      <c r="AZ223" s="502">
        <v>0</v>
      </c>
    </row>
    <row r="224" spans="1:52">
      <c r="A224" s="215">
        <v>432</v>
      </c>
      <c r="B224" s="215">
        <v>432712261</v>
      </c>
      <c r="C224" s="216" t="s">
        <v>258</v>
      </c>
      <c r="D224" s="225">
        <f t="shared" si="46"/>
        <v>0</v>
      </c>
      <c r="E224" s="225">
        <f t="shared" si="47"/>
        <v>0</v>
      </c>
      <c r="F224" s="225">
        <f t="shared" si="48"/>
        <v>0</v>
      </c>
      <c r="G224" s="225">
        <f t="shared" si="49"/>
        <v>0</v>
      </c>
      <c r="H224" s="225">
        <f t="shared" si="50"/>
        <v>16</v>
      </c>
      <c r="I224" s="225">
        <f t="shared" si="51"/>
        <v>0</v>
      </c>
      <c r="J224" s="225">
        <f t="shared" si="52"/>
        <v>0</v>
      </c>
      <c r="K224" s="356">
        <f t="shared" si="53"/>
        <v>0.61280000000000001</v>
      </c>
      <c r="L224" s="225"/>
      <c r="M224" s="225">
        <f t="shared" si="54"/>
        <v>0</v>
      </c>
      <c r="N224" s="225">
        <f t="shared" si="55"/>
        <v>0</v>
      </c>
      <c r="O224" s="225">
        <f t="shared" si="56"/>
        <v>0</v>
      </c>
      <c r="P224" s="225">
        <f t="shared" si="57"/>
        <v>4</v>
      </c>
      <c r="Q224" s="225">
        <f t="shared" si="58"/>
        <v>4</v>
      </c>
      <c r="R224" s="225">
        <f t="shared" si="59"/>
        <v>16</v>
      </c>
      <c r="S224" s="228"/>
      <c r="T224" s="228"/>
      <c r="U224" s="228"/>
      <c r="V224" s="228"/>
      <c r="W224" s="529"/>
      <c r="X224" s="228"/>
      <c r="Y224" s="55">
        <v>432</v>
      </c>
      <c r="Z224" s="55">
        <v>432712261</v>
      </c>
      <c r="AA224" s="244" t="s">
        <v>258</v>
      </c>
      <c r="AB224" s="55">
        <v>0</v>
      </c>
      <c r="AC224" s="55">
        <v>0</v>
      </c>
      <c r="AD224" s="55">
        <v>0</v>
      </c>
      <c r="AE224" s="55">
        <v>0</v>
      </c>
      <c r="AF224" s="55">
        <v>16</v>
      </c>
      <c r="AG224" s="55">
        <v>0</v>
      </c>
      <c r="AH224" s="55">
        <v>0</v>
      </c>
      <c r="AI224" s="215">
        <v>0</v>
      </c>
      <c r="AJ224" s="215">
        <v>0</v>
      </c>
      <c r="AK224" s="215">
        <v>0</v>
      </c>
      <c r="AL224" s="215">
        <v>0</v>
      </c>
      <c r="AM224" s="215">
        <v>1</v>
      </c>
      <c r="AN224" s="215">
        <v>0</v>
      </c>
      <c r="AO224" s="215">
        <v>0</v>
      </c>
      <c r="AP224" s="215">
        <v>0</v>
      </c>
      <c r="AQ224" s="55">
        <v>0</v>
      </c>
      <c r="AR224" s="216"/>
      <c r="AS224" s="55">
        <v>712</v>
      </c>
      <c r="AT224" s="55">
        <v>261</v>
      </c>
      <c r="AU224" s="55">
        <v>4</v>
      </c>
      <c r="AW224" s="55">
        <f t="shared" si="60"/>
        <v>1</v>
      </c>
      <c r="AX224" s="55">
        <v>3</v>
      </c>
      <c r="AY224" s="55">
        <v>1</v>
      </c>
      <c r="AZ224" s="502">
        <v>0.22220000000000001</v>
      </c>
    </row>
    <row r="225" spans="1:52">
      <c r="A225" s="215">
        <v>432</v>
      </c>
      <c r="B225" s="215">
        <v>432712300</v>
      </c>
      <c r="C225" s="216" t="s">
        <v>258</v>
      </c>
      <c r="D225" s="225">
        <f t="shared" si="46"/>
        <v>0</v>
      </c>
      <c r="E225" s="225">
        <f t="shared" si="47"/>
        <v>0</v>
      </c>
      <c r="F225" s="225">
        <f t="shared" si="48"/>
        <v>0</v>
      </c>
      <c r="G225" s="225">
        <f t="shared" si="49"/>
        <v>0</v>
      </c>
      <c r="H225" s="225">
        <f t="shared" si="50"/>
        <v>1</v>
      </c>
      <c r="I225" s="225">
        <f t="shared" si="51"/>
        <v>0</v>
      </c>
      <c r="J225" s="225">
        <f t="shared" si="52"/>
        <v>0</v>
      </c>
      <c r="K225" s="356">
        <f t="shared" si="53"/>
        <v>3.8300000000000001E-2</v>
      </c>
      <c r="L225" s="225"/>
      <c r="M225" s="225">
        <f t="shared" si="54"/>
        <v>0</v>
      </c>
      <c r="N225" s="225">
        <f t="shared" si="55"/>
        <v>0</v>
      </c>
      <c r="O225" s="225">
        <f t="shared" si="56"/>
        <v>0</v>
      </c>
      <c r="P225" s="225">
        <f t="shared" si="57"/>
        <v>1</v>
      </c>
      <c r="Q225" s="225">
        <f t="shared" si="58"/>
        <v>8</v>
      </c>
      <c r="R225" s="225">
        <f t="shared" si="59"/>
        <v>1</v>
      </c>
      <c r="S225" s="228"/>
      <c r="T225" s="228"/>
      <c r="U225" s="228"/>
      <c r="V225" s="228"/>
      <c r="W225" s="529"/>
      <c r="X225" s="228"/>
      <c r="Y225" s="55">
        <v>432</v>
      </c>
      <c r="Z225" s="55">
        <v>432712300</v>
      </c>
      <c r="AA225" s="244" t="s">
        <v>258</v>
      </c>
      <c r="AB225" s="55">
        <v>0</v>
      </c>
      <c r="AC225" s="55">
        <v>0</v>
      </c>
      <c r="AD225" s="55">
        <v>0</v>
      </c>
      <c r="AE225" s="55">
        <v>0</v>
      </c>
      <c r="AF225" s="55">
        <v>1</v>
      </c>
      <c r="AG225" s="55">
        <v>0</v>
      </c>
      <c r="AH225" s="55">
        <v>0</v>
      </c>
      <c r="AI225" s="215">
        <v>0</v>
      </c>
      <c r="AJ225" s="215">
        <v>0</v>
      </c>
      <c r="AK225" s="215">
        <v>0</v>
      </c>
      <c r="AL225" s="215">
        <v>0</v>
      </c>
      <c r="AM225" s="215">
        <v>0</v>
      </c>
      <c r="AN225" s="215">
        <v>0</v>
      </c>
      <c r="AO225" s="215">
        <v>0</v>
      </c>
      <c r="AP225" s="215">
        <v>0</v>
      </c>
      <c r="AQ225" s="55">
        <v>0</v>
      </c>
      <c r="AR225" s="216"/>
      <c r="AS225" s="55">
        <v>712</v>
      </c>
      <c r="AT225" s="55">
        <v>300</v>
      </c>
      <c r="AU225" s="55">
        <v>8</v>
      </c>
      <c r="AW225" s="55">
        <f t="shared" si="60"/>
        <v>0</v>
      </c>
      <c r="AX225" s="55">
        <v>1</v>
      </c>
      <c r="AY225" s="55">
        <v>1</v>
      </c>
      <c r="AZ225" s="502">
        <v>0.5</v>
      </c>
    </row>
    <row r="226" spans="1:52">
      <c r="A226" s="215">
        <v>432</v>
      </c>
      <c r="B226" s="215">
        <v>432712645</v>
      </c>
      <c r="C226" s="216" t="s">
        <v>258</v>
      </c>
      <c r="D226" s="225">
        <f t="shared" si="46"/>
        <v>0</v>
      </c>
      <c r="E226" s="225">
        <f t="shared" si="47"/>
        <v>0</v>
      </c>
      <c r="F226" s="225">
        <f t="shared" si="48"/>
        <v>0</v>
      </c>
      <c r="G226" s="225">
        <f t="shared" si="49"/>
        <v>0</v>
      </c>
      <c r="H226" s="225">
        <f t="shared" si="50"/>
        <v>59</v>
      </c>
      <c r="I226" s="225">
        <f t="shared" si="51"/>
        <v>0</v>
      </c>
      <c r="J226" s="225">
        <f t="shared" si="52"/>
        <v>0</v>
      </c>
      <c r="K226" s="356">
        <f t="shared" si="53"/>
        <v>2.2597</v>
      </c>
      <c r="L226" s="225"/>
      <c r="M226" s="225">
        <f t="shared" si="54"/>
        <v>0</v>
      </c>
      <c r="N226" s="225">
        <f t="shared" si="55"/>
        <v>0</v>
      </c>
      <c r="O226" s="225">
        <f t="shared" si="56"/>
        <v>0</v>
      </c>
      <c r="P226" s="225">
        <f t="shared" si="57"/>
        <v>16</v>
      </c>
      <c r="Q226" s="225">
        <f t="shared" si="58"/>
        <v>9</v>
      </c>
      <c r="R226" s="225">
        <f t="shared" si="59"/>
        <v>59</v>
      </c>
      <c r="S226" s="228"/>
      <c r="T226" s="228"/>
      <c r="U226" s="228"/>
      <c r="V226" s="228"/>
      <c r="W226" s="529"/>
      <c r="X226" s="228"/>
      <c r="Y226" s="55">
        <v>432</v>
      </c>
      <c r="Z226" s="55">
        <v>432712645</v>
      </c>
      <c r="AA226" s="244" t="s">
        <v>258</v>
      </c>
      <c r="AB226" s="55">
        <v>0</v>
      </c>
      <c r="AC226" s="55">
        <v>0</v>
      </c>
      <c r="AD226" s="55">
        <v>0</v>
      </c>
      <c r="AE226" s="55">
        <v>0</v>
      </c>
      <c r="AF226" s="55">
        <v>59</v>
      </c>
      <c r="AG226" s="55">
        <v>0</v>
      </c>
      <c r="AH226" s="55">
        <v>0</v>
      </c>
      <c r="AI226" s="215">
        <v>0</v>
      </c>
      <c r="AJ226" s="215">
        <v>0</v>
      </c>
      <c r="AK226" s="215">
        <v>0</v>
      </c>
      <c r="AL226" s="215">
        <v>0</v>
      </c>
      <c r="AM226" s="215">
        <v>16</v>
      </c>
      <c r="AN226" s="215">
        <v>0</v>
      </c>
      <c r="AO226" s="215">
        <v>0</v>
      </c>
      <c r="AP226" s="215">
        <v>0</v>
      </c>
      <c r="AQ226" s="55">
        <v>0</v>
      </c>
      <c r="AR226" s="216"/>
      <c r="AS226" s="55">
        <v>712</v>
      </c>
      <c r="AT226" s="55">
        <v>645</v>
      </c>
      <c r="AU226" s="55">
        <v>9</v>
      </c>
      <c r="AW226" s="55">
        <f t="shared" si="60"/>
        <v>16</v>
      </c>
      <c r="AX226" s="55">
        <v>0</v>
      </c>
      <c r="AY226" s="55">
        <v>1</v>
      </c>
      <c r="AZ226" s="502">
        <v>0.2712</v>
      </c>
    </row>
    <row r="227" spans="1:52">
      <c r="A227" s="215">
        <v>432</v>
      </c>
      <c r="B227" s="215">
        <v>432712660</v>
      </c>
      <c r="C227" s="216" t="s">
        <v>258</v>
      </c>
      <c r="D227" s="225">
        <f t="shared" si="46"/>
        <v>0</v>
      </c>
      <c r="E227" s="225">
        <f t="shared" si="47"/>
        <v>0</v>
      </c>
      <c r="F227" s="225">
        <f t="shared" si="48"/>
        <v>0</v>
      </c>
      <c r="G227" s="225">
        <f t="shared" si="49"/>
        <v>0</v>
      </c>
      <c r="H227" s="225">
        <f t="shared" si="50"/>
        <v>63</v>
      </c>
      <c r="I227" s="225">
        <f t="shared" si="51"/>
        <v>0</v>
      </c>
      <c r="J227" s="225">
        <f t="shared" si="52"/>
        <v>0</v>
      </c>
      <c r="K227" s="356">
        <f t="shared" si="53"/>
        <v>2.4129</v>
      </c>
      <c r="L227" s="225"/>
      <c r="M227" s="225">
        <f t="shared" si="54"/>
        <v>0</v>
      </c>
      <c r="N227" s="225">
        <f t="shared" si="55"/>
        <v>0</v>
      </c>
      <c r="O227" s="225">
        <f t="shared" si="56"/>
        <v>0</v>
      </c>
      <c r="P227" s="225">
        <f t="shared" si="57"/>
        <v>19</v>
      </c>
      <c r="Q227" s="225">
        <f t="shared" si="58"/>
        <v>5</v>
      </c>
      <c r="R227" s="225">
        <f t="shared" si="59"/>
        <v>63</v>
      </c>
      <c r="S227" s="228"/>
      <c r="T227" s="228"/>
      <c r="U227" s="228"/>
      <c r="V227" s="228"/>
      <c r="W227" s="529"/>
      <c r="X227" s="228"/>
      <c r="Y227" s="55">
        <v>432</v>
      </c>
      <c r="Z227" s="55">
        <v>432712660</v>
      </c>
      <c r="AA227" s="244" t="s">
        <v>258</v>
      </c>
      <c r="AB227" s="55">
        <v>0</v>
      </c>
      <c r="AC227" s="55">
        <v>0</v>
      </c>
      <c r="AD227" s="55">
        <v>0</v>
      </c>
      <c r="AE227" s="55">
        <v>0</v>
      </c>
      <c r="AF227" s="55">
        <v>63</v>
      </c>
      <c r="AG227" s="55">
        <v>0</v>
      </c>
      <c r="AH227" s="55">
        <v>0</v>
      </c>
      <c r="AI227" s="215">
        <v>0</v>
      </c>
      <c r="AJ227" s="215">
        <v>0</v>
      </c>
      <c r="AK227" s="215">
        <v>0</v>
      </c>
      <c r="AL227" s="215">
        <v>0</v>
      </c>
      <c r="AM227" s="215">
        <v>19</v>
      </c>
      <c r="AN227" s="215">
        <v>0</v>
      </c>
      <c r="AO227" s="215">
        <v>0</v>
      </c>
      <c r="AP227" s="215">
        <v>0</v>
      </c>
      <c r="AQ227" s="55">
        <v>0</v>
      </c>
      <c r="AR227" s="216"/>
      <c r="AS227" s="55">
        <v>712</v>
      </c>
      <c r="AT227" s="55">
        <v>660</v>
      </c>
      <c r="AU227" s="55">
        <v>5</v>
      </c>
      <c r="AW227" s="55">
        <f t="shared" si="60"/>
        <v>19</v>
      </c>
      <c r="AX227" s="55">
        <v>0</v>
      </c>
      <c r="AY227" s="55">
        <v>1</v>
      </c>
      <c r="AZ227" s="502">
        <v>0.30159999999999998</v>
      </c>
    </row>
    <row r="228" spans="1:52">
      <c r="A228" s="215">
        <v>432</v>
      </c>
      <c r="B228" s="215">
        <v>432712712</v>
      </c>
      <c r="C228" s="216" t="s">
        <v>258</v>
      </c>
      <c r="D228" s="225">
        <f t="shared" si="46"/>
        <v>0</v>
      </c>
      <c r="E228" s="225">
        <f t="shared" si="47"/>
        <v>0</v>
      </c>
      <c r="F228" s="225">
        <f t="shared" si="48"/>
        <v>0</v>
      </c>
      <c r="G228" s="225">
        <f t="shared" si="49"/>
        <v>0</v>
      </c>
      <c r="H228" s="225">
        <f t="shared" si="50"/>
        <v>26</v>
      </c>
      <c r="I228" s="225">
        <f t="shared" si="51"/>
        <v>0</v>
      </c>
      <c r="J228" s="225">
        <f t="shared" si="52"/>
        <v>0</v>
      </c>
      <c r="K228" s="356">
        <f t="shared" si="53"/>
        <v>0.99580000000000002</v>
      </c>
      <c r="L228" s="225"/>
      <c r="M228" s="225">
        <f t="shared" si="54"/>
        <v>0</v>
      </c>
      <c r="N228" s="225">
        <f t="shared" si="55"/>
        <v>0</v>
      </c>
      <c r="O228" s="225">
        <f t="shared" si="56"/>
        <v>0</v>
      </c>
      <c r="P228" s="225">
        <f t="shared" si="57"/>
        <v>6</v>
      </c>
      <c r="Q228" s="225">
        <f t="shared" si="58"/>
        <v>6</v>
      </c>
      <c r="R228" s="225">
        <f t="shared" si="59"/>
        <v>26</v>
      </c>
      <c r="S228" s="228"/>
      <c r="T228" s="228"/>
      <c r="U228" s="228"/>
      <c r="V228" s="228"/>
      <c r="W228" s="529"/>
      <c r="X228" s="228"/>
      <c r="Y228" s="55">
        <v>432</v>
      </c>
      <c r="Z228" s="55">
        <v>432712712</v>
      </c>
      <c r="AA228" s="244" t="s">
        <v>258</v>
      </c>
      <c r="AB228" s="55">
        <v>0</v>
      </c>
      <c r="AC228" s="55">
        <v>0</v>
      </c>
      <c r="AD228" s="55">
        <v>0</v>
      </c>
      <c r="AE228" s="55">
        <v>0</v>
      </c>
      <c r="AF228" s="55">
        <v>26</v>
      </c>
      <c r="AG228" s="55">
        <v>0</v>
      </c>
      <c r="AH228" s="55">
        <v>0</v>
      </c>
      <c r="AI228" s="215">
        <v>0</v>
      </c>
      <c r="AJ228" s="215">
        <v>0</v>
      </c>
      <c r="AK228" s="215">
        <v>0</v>
      </c>
      <c r="AL228" s="215">
        <v>0</v>
      </c>
      <c r="AM228" s="215">
        <v>4</v>
      </c>
      <c r="AN228" s="215">
        <v>0</v>
      </c>
      <c r="AO228" s="215">
        <v>0</v>
      </c>
      <c r="AP228" s="215">
        <v>0</v>
      </c>
      <c r="AQ228" s="55">
        <v>0</v>
      </c>
      <c r="AR228" s="216"/>
      <c r="AS228" s="55">
        <v>712</v>
      </c>
      <c r="AT228" s="55">
        <v>712</v>
      </c>
      <c r="AU228" s="55">
        <v>6</v>
      </c>
      <c r="AW228" s="55">
        <f t="shared" si="60"/>
        <v>4</v>
      </c>
      <c r="AX228" s="55">
        <v>2</v>
      </c>
      <c r="AY228" s="55">
        <v>1</v>
      </c>
      <c r="AZ228" s="502">
        <v>0.24440000000000001</v>
      </c>
    </row>
    <row r="229" spans="1:52">
      <c r="A229" s="215">
        <v>435</v>
      </c>
      <c r="B229" s="215">
        <v>435301009</v>
      </c>
      <c r="C229" s="216" t="s">
        <v>713</v>
      </c>
      <c r="D229" s="225">
        <f t="shared" si="46"/>
        <v>0</v>
      </c>
      <c r="E229" s="225">
        <f t="shared" si="47"/>
        <v>0</v>
      </c>
      <c r="F229" s="225">
        <f t="shared" si="48"/>
        <v>0</v>
      </c>
      <c r="G229" s="225">
        <f t="shared" si="49"/>
        <v>0</v>
      </c>
      <c r="H229" s="225">
        <f t="shared" si="50"/>
        <v>0</v>
      </c>
      <c r="I229" s="225">
        <f t="shared" si="51"/>
        <v>2</v>
      </c>
      <c r="J229" s="225">
        <f t="shared" si="52"/>
        <v>0</v>
      </c>
      <c r="K229" s="356">
        <f t="shared" si="53"/>
        <v>7.6600000000000001E-2</v>
      </c>
      <c r="L229" s="225"/>
      <c r="M229" s="225">
        <f t="shared" si="54"/>
        <v>0</v>
      </c>
      <c r="N229" s="225">
        <f t="shared" si="55"/>
        <v>0</v>
      </c>
      <c r="O229" s="225">
        <f t="shared" si="56"/>
        <v>0</v>
      </c>
      <c r="P229" s="225">
        <f t="shared" si="57"/>
        <v>0</v>
      </c>
      <c r="Q229" s="225">
        <f t="shared" si="58"/>
        <v>2</v>
      </c>
      <c r="R229" s="225">
        <f t="shared" si="59"/>
        <v>2</v>
      </c>
      <c r="S229" s="228"/>
      <c r="T229" s="228"/>
      <c r="U229" s="228"/>
      <c r="V229" s="228"/>
      <c r="W229" s="529"/>
      <c r="X229" s="228"/>
      <c r="Y229" s="55">
        <v>435</v>
      </c>
      <c r="Z229" s="55">
        <v>435301009</v>
      </c>
      <c r="AA229" s="244" t="s">
        <v>713</v>
      </c>
      <c r="AB229" s="55">
        <v>0</v>
      </c>
      <c r="AC229" s="55">
        <v>0</v>
      </c>
      <c r="AD229" s="55">
        <v>0</v>
      </c>
      <c r="AE229" s="55">
        <v>0</v>
      </c>
      <c r="AF229" s="55">
        <v>0</v>
      </c>
      <c r="AG229" s="55">
        <v>2</v>
      </c>
      <c r="AH229" s="55">
        <v>0</v>
      </c>
      <c r="AI229" s="215">
        <v>0</v>
      </c>
      <c r="AJ229" s="215">
        <v>0</v>
      </c>
      <c r="AK229" s="215">
        <v>0</v>
      </c>
      <c r="AL229" s="215">
        <v>0</v>
      </c>
      <c r="AM229" s="215">
        <v>0</v>
      </c>
      <c r="AN229" s="215">
        <v>0</v>
      </c>
      <c r="AO229" s="215">
        <v>0</v>
      </c>
      <c r="AP229" s="215">
        <v>0</v>
      </c>
      <c r="AQ229" s="55">
        <v>0</v>
      </c>
      <c r="AR229" s="216"/>
      <c r="AS229" s="55">
        <v>301</v>
      </c>
      <c r="AT229" s="55">
        <v>9</v>
      </c>
      <c r="AU229" s="55">
        <v>2</v>
      </c>
      <c r="AW229" s="55">
        <f t="shared" si="60"/>
        <v>0</v>
      </c>
      <c r="AX229" s="55">
        <v>0</v>
      </c>
      <c r="AY229" s="55">
        <v>3</v>
      </c>
      <c r="AZ229" s="502">
        <v>0</v>
      </c>
    </row>
    <row r="230" spans="1:52">
      <c r="A230" s="215">
        <v>435</v>
      </c>
      <c r="B230" s="215">
        <v>435301031</v>
      </c>
      <c r="C230" s="216" t="s">
        <v>713</v>
      </c>
      <c r="D230" s="225">
        <f t="shared" si="46"/>
        <v>0</v>
      </c>
      <c r="E230" s="225">
        <f t="shared" si="47"/>
        <v>0</v>
      </c>
      <c r="F230" s="225">
        <f t="shared" si="48"/>
        <v>0</v>
      </c>
      <c r="G230" s="225">
        <f t="shared" si="49"/>
        <v>4</v>
      </c>
      <c r="H230" s="225">
        <f t="shared" si="50"/>
        <v>29</v>
      </c>
      <c r="I230" s="225">
        <f t="shared" si="51"/>
        <v>40</v>
      </c>
      <c r="J230" s="225">
        <f t="shared" si="52"/>
        <v>0</v>
      </c>
      <c r="K230" s="356">
        <f t="shared" si="53"/>
        <v>2.7959000000000001</v>
      </c>
      <c r="L230" s="225"/>
      <c r="M230" s="225">
        <f t="shared" si="54"/>
        <v>0</v>
      </c>
      <c r="N230" s="225">
        <f t="shared" si="55"/>
        <v>0</v>
      </c>
      <c r="O230" s="225">
        <f t="shared" si="56"/>
        <v>0</v>
      </c>
      <c r="P230" s="225">
        <f t="shared" si="57"/>
        <v>6</v>
      </c>
      <c r="Q230" s="225">
        <f t="shared" si="58"/>
        <v>4</v>
      </c>
      <c r="R230" s="225">
        <f t="shared" si="59"/>
        <v>73</v>
      </c>
      <c r="S230" s="228"/>
      <c r="T230" s="228"/>
      <c r="U230" s="228"/>
      <c r="V230" s="228"/>
      <c r="W230" s="529"/>
      <c r="X230" s="228"/>
      <c r="Y230" s="55">
        <v>435</v>
      </c>
      <c r="Z230" s="55">
        <v>435301031</v>
      </c>
      <c r="AA230" s="244" t="s">
        <v>713</v>
      </c>
      <c r="AB230" s="55">
        <v>0</v>
      </c>
      <c r="AC230" s="55">
        <v>0</v>
      </c>
      <c r="AD230" s="55">
        <v>0</v>
      </c>
      <c r="AE230" s="55">
        <v>4</v>
      </c>
      <c r="AF230" s="55">
        <v>29</v>
      </c>
      <c r="AG230" s="55">
        <v>40</v>
      </c>
      <c r="AH230" s="55">
        <v>0</v>
      </c>
      <c r="AI230" s="215">
        <v>0</v>
      </c>
      <c r="AJ230" s="215">
        <v>0</v>
      </c>
      <c r="AK230" s="215">
        <v>0</v>
      </c>
      <c r="AL230" s="215">
        <v>0</v>
      </c>
      <c r="AM230" s="215">
        <v>1</v>
      </c>
      <c r="AN230" s="215">
        <v>0</v>
      </c>
      <c r="AO230" s="215">
        <v>0</v>
      </c>
      <c r="AP230" s="215">
        <v>0</v>
      </c>
      <c r="AQ230" s="55">
        <v>5</v>
      </c>
      <c r="AR230" s="216"/>
      <c r="AS230" s="55">
        <v>301</v>
      </c>
      <c r="AT230" s="55">
        <v>31</v>
      </c>
      <c r="AU230" s="55">
        <v>4</v>
      </c>
      <c r="AW230" s="55">
        <f t="shared" si="60"/>
        <v>6</v>
      </c>
      <c r="AX230" s="55">
        <v>0</v>
      </c>
      <c r="AY230" s="55">
        <v>1</v>
      </c>
      <c r="AZ230" s="502">
        <v>8.43E-2</v>
      </c>
    </row>
    <row r="231" spans="1:52">
      <c r="A231" s="215">
        <v>435</v>
      </c>
      <c r="B231" s="215">
        <v>435301048</v>
      </c>
      <c r="C231" s="216" t="s">
        <v>713</v>
      </c>
      <c r="D231" s="225">
        <f t="shared" si="46"/>
        <v>0</v>
      </c>
      <c r="E231" s="225">
        <f t="shared" si="47"/>
        <v>0</v>
      </c>
      <c r="F231" s="225">
        <f t="shared" si="48"/>
        <v>0</v>
      </c>
      <c r="G231" s="225">
        <f t="shared" si="49"/>
        <v>0</v>
      </c>
      <c r="H231" s="225">
        <f t="shared" si="50"/>
        <v>0</v>
      </c>
      <c r="I231" s="225">
        <f t="shared" si="51"/>
        <v>2</v>
      </c>
      <c r="J231" s="225">
        <f t="shared" si="52"/>
        <v>0</v>
      </c>
      <c r="K231" s="356">
        <f t="shared" si="53"/>
        <v>7.6600000000000001E-2</v>
      </c>
      <c r="L231" s="225"/>
      <c r="M231" s="225">
        <f t="shared" si="54"/>
        <v>0</v>
      </c>
      <c r="N231" s="225">
        <f t="shared" si="55"/>
        <v>0</v>
      </c>
      <c r="O231" s="225">
        <f t="shared" si="56"/>
        <v>0</v>
      </c>
      <c r="P231" s="225">
        <f t="shared" si="57"/>
        <v>0</v>
      </c>
      <c r="Q231" s="225">
        <f t="shared" si="58"/>
        <v>3</v>
      </c>
      <c r="R231" s="225">
        <f t="shared" si="59"/>
        <v>2</v>
      </c>
      <c r="S231" s="228"/>
      <c r="T231" s="228"/>
      <c r="U231" s="228"/>
      <c r="V231" s="228"/>
      <c r="W231" s="529"/>
      <c r="X231" s="228"/>
      <c r="Y231" s="55">
        <v>435</v>
      </c>
      <c r="Z231" s="55">
        <v>435301048</v>
      </c>
      <c r="AA231" s="244" t="s">
        <v>713</v>
      </c>
      <c r="AB231" s="55">
        <v>0</v>
      </c>
      <c r="AC231" s="55">
        <v>0</v>
      </c>
      <c r="AD231" s="55">
        <v>0</v>
      </c>
      <c r="AE231" s="55">
        <v>0</v>
      </c>
      <c r="AF231" s="55">
        <v>0</v>
      </c>
      <c r="AG231" s="55">
        <v>2</v>
      </c>
      <c r="AH231" s="55">
        <v>0</v>
      </c>
      <c r="AI231" s="215">
        <v>0</v>
      </c>
      <c r="AJ231" s="215">
        <v>0</v>
      </c>
      <c r="AK231" s="215">
        <v>0</v>
      </c>
      <c r="AL231" s="215">
        <v>0</v>
      </c>
      <c r="AM231" s="215">
        <v>0</v>
      </c>
      <c r="AN231" s="215">
        <v>0</v>
      </c>
      <c r="AO231" s="215">
        <v>0</v>
      </c>
      <c r="AP231" s="215">
        <v>0</v>
      </c>
      <c r="AQ231" s="55">
        <v>0</v>
      </c>
      <c r="AR231" s="216"/>
      <c r="AS231" s="55">
        <v>301</v>
      </c>
      <c r="AT231" s="55">
        <v>48</v>
      </c>
      <c r="AU231" s="55">
        <v>3</v>
      </c>
      <c r="AW231" s="55">
        <f t="shared" si="60"/>
        <v>0</v>
      </c>
      <c r="AX231" s="55">
        <v>0</v>
      </c>
      <c r="AY231" s="55">
        <v>1</v>
      </c>
      <c r="AZ231" s="502">
        <v>0</v>
      </c>
    </row>
    <row r="232" spans="1:52">
      <c r="A232" s="215">
        <v>435</v>
      </c>
      <c r="B232" s="215">
        <v>435301056</v>
      </c>
      <c r="C232" s="216" t="s">
        <v>713</v>
      </c>
      <c r="D232" s="225">
        <f t="shared" si="46"/>
        <v>0</v>
      </c>
      <c r="E232" s="225">
        <f t="shared" si="47"/>
        <v>0</v>
      </c>
      <c r="F232" s="225">
        <f t="shared" si="48"/>
        <v>0</v>
      </c>
      <c r="G232" s="225">
        <f t="shared" si="49"/>
        <v>11</v>
      </c>
      <c r="H232" s="225">
        <f t="shared" si="50"/>
        <v>36</v>
      </c>
      <c r="I232" s="225">
        <f t="shared" si="51"/>
        <v>44</v>
      </c>
      <c r="J232" s="225">
        <f t="shared" si="52"/>
        <v>0</v>
      </c>
      <c r="K232" s="356">
        <f t="shared" si="53"/>
        <v>3.4853000000000001</v>
      </c>
      <c r="L232" s="225"/>
      <c r="M232" s="225">
        <f t="shared" si="54"/>
        <v>0</v>
      </c>
      <c r="N232" s="225">
        <f t="shared" si="55"/>
        <v>0</v>
      </c>
      <c r="O232" s="225">
        <f t="shared" si="56"/>
        <v>0</v>
      </c>
      <c r="P232" s="225">
        <f t="shared" si="57"/>
        <v>10</v>
      </c>
      <c r="Q232" s="225">
        <f t="shared" si="58"/>
        <v>3</v>
      </c>
      <c r="R232" s="225">
        <f t="shared" si="59"/>
        <v>91</v>
      </c>
      <c r="S232" s="228"/>
      <c r="T232" s="228"/>
      <c r="U232" s="228"/>
      <c r="V232" s="228"/>
      <c r="W232" s="529"/>
      <c r="X232" s="228"/>
      <c r="Y232" s="55">
        <v>435</v>
      </c>
      <c r="Z232" s="55">
        <v>435301056</v>
      </c>
      <c r="AA232" s="244" t="s">
        <v>713</v>
      </c>
      <c r="AB232" s="55">
        <v>0</v>
      </c>
      <c r="AC232" s="55">
        <v>0</v>
      </c>
      <c r="AD232" s="55">
        <v>0</v>
      </c>
      <c r="AE232" s="55">
        <v>11</v>
      </c>
      <c r="AF232" s="55">
        <v>36</v>
      </c>
      <c r="AG232" s="55">
        <v>44</v>
      </c>
      <c r="AH232" s="55">
        <v>0</v>
      </c>
      <c r="AI232" s="215">
        <v>0</v>
      </c>
      <c r="AJ232" s="215">
        <v>0</v>
      </c>
      <c r="AK232" s="215">
        <v>0</v>
      </c>
      <c r="AL232" s="215">
        <v>0</v>
      </c>
      <c r="AM232" s="215">
        <v>5</v>
      </c>
      <c r="AN232" s="215">
        <v>0</v>
      </c>
      <c r="AO232" s="215">
        <v>0</v>
      </c>
      <c r="AP232" s="215">
        <v>0</v>
      </c>
      <c r="AQ232" s="55">
        <v>5</v>
      </c>
      <c r="AR232" s="216"/>
      <c r="AS232" s="55">
        <v>301</v>
      </c>
      <c r="AT232" s="55">
        <v>56</v>
      </c>
      <c r="AU232" s="55">
        <v>3</v>
      </c>
      <c r="AW232" s="55">
        <f t="shared" si="60"/>
        <v>10</v>
      </c>
      <c r="AX232" s="55">
        <v>0</v>
      </c>
      <c r="AY232" s="55">
        <v>1</v>
      </c>
      <c r="AZ232" s="502">
        <v>0.1099</v>
      </c>
    </row>
    <row r="233" spans="1:52">
      <c r="A233" s="215">
        <v>435</v>
      </c>
      <c r="B233" s="215">
        <v>435301079</v>
      </c>
      <c r="C233" s="216" t="s">
        <v>713</v>
      </c>
      <c r="D233" s="225">
        <f t="shared" si="46"/>
        <v>0</v>
      </c>
      <c r="E233" s="225">
        <f t="shared" si="47"/>
        <v>0</v>
      </c>
      <c r="F233" s="225">
        <f t="shared" si="48"/>
        <v>0</v>
      </c>
      <c r="G233" s="225">
        <f t="shared" si="49"/>
        <v>21</v>
      </c>
      <c r="H233" s="225">
        <f t="shared" si="50"/>
        <v>73</v>
      </c>
      <c r="I233" s="225">
        <f t="shared" si="51"/>
        <v>77</v>
      </c>
      <c r="J233" s="225">
        <f t="shared" si="52"/>
        <v>0</v>
      </c>
      <c r="K233" s="356">
        <f t="shared" si="53"/>
        <v>6.5492999999999997</v>
      </c>
      <c r="L233" s="225"/>
      <c r="M233" s="225">
        <f t="shared" si="54"/>
        <v>1</v>
      </c>
      <c r="N233" s="225">
        <f t="shared" si="55"/>
        <v>1</v>
      </c>
      <c r="O233" s="225">
        <f t="shared" si="56"/>
        <v>2</v>
      </c>
      <c r="P233" s="225">
        <f t="shared" si="57"/>
        <v>23</v>
      </c>
      <c r="Q233" s="225">
        <f t="shared" si="58"/>
        <v>6</v>
      </c>
      <c r="R233" s="225">
        <f t="shared" si="59"/>
        <v>171</v>
      </c>
      <c r="S233" s="228"/>
      <c r="T233" s="228"/>
      <c r="U233" s="228"/>
      <c r="V233" s="228"/>
      <c r="W233" s="529"/>
      <c r="X233" s="228"/>
      <c r="Y233" s="55">
        <v>435</v>
      </c>
      <c r="Z233" s="55">
        <v>435301079</v>
      </c>
      <c r="AA233" s="244" t="s">
        <v>713</v>
      </c>
      <c r="AB233" s="55">
        <v>0</v>
      </c>
      <c r="AC233" s="55">
        <v>0</v>
      </c>
      <c r="AD233" s="55">
        <v>0</v>
      </c>
      <c r="AE233" s="55">
        <v>21</v>
      </c>
      <c r="AF233" s="55">
        <v>73</v>
      </c>
      <c r="AG233" s="55">
        <v>77</v>
      </c>
      <c r="AH233" s="55">
        <v>0</v>
      </c>
      <c r="AI233" s="215">
        <v>0</v>
      </c>
      <c r="AJ233" s="215">
        <v>1</v>
      </c>
      <c r="AK233" s="215">
        <v>1</v>
      </c>
      <c r="AL233" s="215">
        <v>2</v>
      </c>
      <c r="AM233" s="215">
        <v>13</v>
      </c>
      <c r="AN233" s="215">
        <v>0</v>
      </c>
      <c r="AO233" s="215">
        <v>0</v>
      </c>
      <c r="AP233" s="215">
        <v>0</v>
      </c>
      <c r="AQ233" s="55">
        <v>10</v>
      </c>
      <c r="AR233" s="216"/>
      <c r="AS233" s="55">
        <v>301</v>
      </c>
      <c r="AT233" s="55">
        <v>79</v>
      </c>
      <c r="AU233" s="55">
        <v>6</v>
      </c>
      <c r="AW233" s="55">
        <f t="shared" si="60"/>
        <v>23</v>
      </c>
      <c r="AX233" s="55">
        <v>0</v>
      </c>
      <c r="AY233" s="55">
        <v>1</v>
      </c>
      <c r="AZ233" s="502">
        <v>0.13450000000000001</v>
      </c>
    </row>
    <row r="234" spans="1:52">
      <c r="A234" s="215">
        <v>435</v>
      </c>
      <c r="B234" s="215">
        <v>435301103</v>
      </c>
      <c r="C234" s="216" t="s">
        <v>713</v>
      </c>
      <c r="D234" s="225">
        <f t="shared" si="46"/>
        <v>0</v>
      </c>
      <c r="E234" s="225">
        <f t="shared" si="47"/>
        <v>0</v>
      </c>
      <c r="F234" s="225">
        <f t="shared" si="48"/>
        <v>0</v>
      </c>
      <c r="G234" s="225">
        <f t="shared" si="49"/>
        <v>0</v>
      </c>
      <c r="H234" s="225">
        <f t="shared" si="50"/>
        <v>0</v>
      </c>
      <c r="I234" s="225">
        <f t="shared" si="51"/>
        <v>2</v>
      </c>
      <c r="J234" s="225">
        <f t="shared" si="52"/>
        <v>0</v>
      </c>
      <c r="K234" s="356">
        <f t="shared" si="53"/>
        <v>7.6600000000000001E-2</v>
      </c>
      <c r="L234" s="225"/>
      <c r="M234" s="225">
        <f t="shared" si="54"/>
        <v>0</v>
      </c>
      <c r="N234" s="225">
        <f t="shared" si="55"/>
        <v>0</v>
      </c>
      <c r="O234" s="225">
        <f t="shared" si="56"/>
        <v>0</v>
      </c>
      <c r="P234" s="225">
        <f t="shared" si="57"/>
        <v>2</v>
      </c>
      <c r="Q234" s="225">
        <f t="shared" si="58"/>
        <v>10</v>
      </c>
      <c r="R234" s="225">
        <f t="shared" si="59"/>
        <v>2</v>
      </c>
      <c r="S234" s="228"/>
      <c r="T234" s="228"/>
      <c r="U234" s="228"/>
      <c r="V234" s="228"/>
      <c r="W234" s="529"/>
      <c r="X234" s="228"/>
      <c r="Y234" s="55">
        <v>435</v>
      </c>
      <c r="Z234" s="55">
        <v>435301103</v>
      </c>
      <c r="AA234" s="244" t="s">
        <v>713</v>
      </c>
      <c r="AB234" s="55">
        <v>0</v>
      </c>
      <c r="AC234" s="55">
        <v>0</v>
      </c>
      <c r="AD234" s="55">
        <v>0</v>
      </c>
      <c r="AE234" s="55">
        <v>0</v>
      </c>
      <c r="AF234" s="55">
        <v>0</v>
      </c>
      <c r="AG234" s="55">
        <v>2</v>
      </c>
      <c r="AH234" s="55">
        <v>0</v>
      </c>
      <c r="AI234" s="215">
        <v>0</v>
      </c>
      <c r="AJ234" s="215">
        <v>0</v>
      </c>
      <c r="AK234" s="215">
        <v>0</v>
      </c>
      <c r="AL234" s="215">
        <v>0</v>
      </c>
      <c r="AM234" s="215">
        <v>0</v>
      </c>
      <c r="AN234" s="215">
        <v>0</v>
      </c>
      <c r="AO234" s="215">
        <v>0</v>
      </c>
      <c r="AP234" s="215">
        <v>0</v>
      </c>
      <c r="AQ234" s="55">
        <v>2</v>
      </c>
      <c r="AR234" s="216"/>
      <c r="AS234" s="55">
        <v>301</v>
      </c>
      <c r="AT234" s="55">
        <v>103</v>
      </c>
      <c r="AU234" s="55">
        <v>10</v>
      </c>
      <c r="AW234" s="55">
        <f t="shared" si="60"/>
        <v>2</v>
      </c>
      <c r="AX234" s="55">
        <v>0</v>
      </c>
      <c r="AY234" s="55">
        <v>2</v>
      </c>
      <c r="AZ234" s="502">
        <v>1</v>
      </c>
    </row>
    <row r="235" spans="1:52">
      <c r="A235" s="215">
        <v>435</v>
      </c>
      <c r="B235" s="215">
        <v>435301128</v>
      </c>
      <c r="C235" s="216" t="s">
        <v>713</v>
      </c>
      <c r="D235" s="225">
        <f t="shared" si="46"/>
        <v>0</v>
      </c>
      <c r="E235" s="225">
        <f t="shared" si="47"/>
        <v>0</v>
      </c>
      <c r="F235" s="225">
        <f t="shared" si="48"/>
        <v>0</v>
      </c>
      <c r="G235" s="225">
        <f t="shared" si="49"/>
        <v>0</v>
      </c>
      <c r="H235" s="225">
        <f t="shared" si="50"/>
        <v>0</v>
      </c>
      <c r="I235" s="225">
        <f t="shared" si="51"/>
        <v>1</v>
      </c>
      <c r="J235" s="225">
        <f t="shared" si="52"/>
        <v>0</v>
      </c>
      <c r="K235" s="356">
        <f t="shared" si="53"/>
        <v>3.8300000000000001E-2</v>
      </c>
      <c r="L235" s="225"/>
      <c r="M235" s="225">
        <f t="shared" si="54"/>
        <v>0</v>
      </c>
      <c r="N235" s="225">
        <f t="shared" si="55"/>
        <v>0</v>
      </c>
      <c r="O235" s="225">
        <f t="shared" si="56"/>
        <v>0</v>
      </c>
      <c r="P235" s="225">
        <f t="shared" si="57"/>
        <v>1</v>
      </c>
      <c r="Q235" s="225">
        <f t="shared" si="58"/>
        <v>10</v>
      </c>
      <c r="R235" s="225">
        <f t="shared" si="59"/>
        <v>1</v>
      </c>
      <c r="S235" s="228"/>
      <c r="T235" s="228"/>
      <c r="U235" s="228"/>
      <c r="V235" s="228"/>
      <c r="W235" s="529"/>
      <c r="X235" s="228"/>
      <c r="Y235" s="55">
        <v>435</v>
      </c>
      <c r="Z235" s="55">
        <v>435301128</v>
      </c>
      <c r="AA235" s="244" t="s">
        <v>713</v>
      </c>
      <c r="AB235" s="55">
        <v>0</v>
      </c>
      <c r="AC235" s="55">
        <v>0</v>
      </c>
      <c r="AD235" s="55">
        <v>0</v>
      </c>
      <c r="AE235" s="55">
        <v>0</v>
      </c>
      <c r="AF235" s="55">
        <v>0</v>
      </c>
      <c r="AG235" s="55">
        <v>1</v>
      </c>
      <c r="AH235" s="55">
        <v>0</v>
      </c>
      <c r="AI235" s="215">
        <v>0</v>
      </c>
      <c r="AJ235" s="215">
        <v>0</v>
      </c>
      <c r="AK235" s="215">
        <v>0</v>
      </c>
      <c r="AL235" s="215">
        <v>0</v>
      </c>
      <c r="AM235" s="215">
        <v>0</v>
      </c>
      <c r="AN235" s="215">
        <v>0</v>
      </c>
      <c r="AO235" s="215">
        <v>0</v>
      </c>
      <c r="AP235" s="215">
        <v>0</v>
      </c>
      <c r="AQ235" s="55">
        <v>0</v>
      </c>
      <c r="AR235" s="216"/>
      <c r="AS235" s="55">
        <v>301</v>
      </c>
      <c r="AT235" s="55">
        <v>128</v>
      </c>
      <c r="AU235" s="55">
        <v>10</v>
      </c>
      <c r="AW235" s="55">
        <f t="shared" si="60"/>
        <v>0</v>
      </c>
      <c r="AX235" s="55">
        <v>1</v>
      </c>
      <c r="AY235" s="55">
        <v>2</v>
      </c>
      <c r="AZ235" s="502">
        <v>0.54890000000000005</v>
      </c>
    </row>
    <row r="236" spans="1:52">
      <c r="A236" s="215">
        <v>435</v>
      </c>
      <c r="B236" s="215">
        <v>435301149</v>
      </c>
      <c r="C236" s="216" t="s">
        <v>713</v>
      </c>
      <c r="D236" s="225">
        <f t="shared" si="46"/>
        <v>0</v>
      </c>
      <c r="E236" s="225">
        <f t="shared" si="47"/>
        <v>0</v>
      </c>
      <c r="F236" s="225">
        <f t="shared" si="48"/>
        <v>0</v>
      </c>
      <c r="G236" s="225">
        <f t="shared" si="49"/>
        <v>0</v>
      </c>
      <c r="H236" s="225">
        <f t="shared" si="50"/>
        <v>0</v>
      </c>
      <c r="I236" s="225">
        <f t="shared" si="51"/>
        <v>1</v>
      </c>
      <c r="J236" s="225">
        <f t="shared" si="52"/>
        <v>0</v>
      </c>
      <c r="K236" s="356">
        <f t="shared" si="53"/>
        <v>3.8300000000000001E-2</v>
      </c>
      <c r="L236" s="225"/>
      <c r="M236" s="225">
        <f t="shared" si="54"/>
        <v>0</v>
      </c>
      <c r="N236" s="225">
        <f t="shared" si="55"/>
        <v>0</v>
      </c>
      <c r="O236" s="225">
        <f t="shared" si="56"/>
        <v>0</v>
      </c>
      <c r="P236" s="225">
        <f t="shared" si="57"/>
        <v>0</v>
      </c>
      <c r="Q236" s="225">
        <f t="shared" si="58"/>
        <v>12</v>
      </c>
      <c r="R236" s="225">
        <f t="shared" si="59"/>
        <v>1</v>
      </c>
      <c r="S236" s="228"/>
      <c r="T236" s="228"/>
      <c r="U236" s="228"/>
      <c r="V236" s="228"/>
      <c r="W236" s="529"/>
      <c r="X236" s="228"/>
      <c r="Y236" s="55">
        <v>435</v>
      </c>
      <c r="Z236" s="55">
        <v>435301149</v>
      </c>
      <c r="AA236" s="244" t="s">
        <v>713</v>
      </c>
      <c r="AB236" s="55">
        <v>0</v>
      </c>
      <c r="AC236" s="55">
        <v>0</v>
      </c>
      <c r="AD236" s="55">
        <v>0</v>
      </c>
      <c r="AE236" s="55">
        <v>0</v>
      </c>
      <c r="AF236" s="55">
        <v>0</v>
      </c>
      <c r="AG236" s="55">
        <v>1</v>
      </c>
      <c r="AH236" s="55">
        <v>0</v>
      </c>
      <c r="AI236" s="215">
        <v>0</v>
      </c>
      <c r="AJ236" s="215">
        <v>0</v>
      </c>
      <c r="AK236" s="215">
        <v>0</v>
      </c>
      <c r="AL236" s="215">
        <v>0</v>
      </c>
      <c r="AM236" s="215">
        <v>0</v>
      </c>
      <c r="AN236" s="215">
        <v>0</v>
      </c>
      <c r="AO236" s="215">
        <v>0</v>
      </c>
      <c r="AP236" s="215">
        <v>0</v>
      </c>
      <c r="AQ236" s="55">
        <v>0</v>
      </c>
      <c r="AR236" s="216"/>
      <c r="AS236" s="55">
        <v>301</v>
      </c>
      <c r="AT236" s="55">
        <v>149</v>
      </c>
      <c r="AU236" s="55">
        <v>12</v>
      </c>
      <c r="AW236" s="55">
        <f t="shared" si="60"/>
        <v>0</v>
      </c>
      <c r="AX236" s="55">
        <v>0</v>
      </c>
      <c r="AY236" s="55">
        <v>1</v>
      </c>
      <c r="AZ236" s="502">
        <v>0</v>
      </c>
    </row>
    <row r="237" spans="1:52">
      <c r="A237" s="215">
        <v>435</v>
      </c>
      <c r="B237" s="215">
        <v>435301160</v>
      </c>
      <c r="C237" s="216" t="s">
        <v>713</v>
      </c>
      <c r="D237" s="225">
        <f t="shared" si="46"/>
        <v>0</v>
      </c>
      <c r="E237" s="225">
        <f t="shared" si="47"/>
        <v>0</v>
      </c>
      <c r="F237" s="225">
        <f t="shared" si="48"/>
        <v>0</v>
      </c>
      <c r="G237" s="225">
        <f t="shared" si="49"/>
        <v>30</v>
      </c>
      <c r="H237" s="225">
        <f t="shared" si="50"/>
        <v>113</v>
      </c>
      <c r="I237" s="225">
        <f t="shared" si="51"/>
        <v>150</v>
      </c>
      <c r="J237" s="225">
        <f t="shared" si="52"/>
        <v>0</v>
      </c>
      <c r="K237" s="356">
        <f t="shared" si="53"/>
        <v>11.2219</v>
      </c>
      <c r="L237" s="225"/>
      <c r="M237" s="225">
        <f t="shared" si="54"/>
        <v>2</v>
      </c>
      <c r="N237" s="225">
        <f t="shared" si="55"/>
        <v>3</v>
      </c>
      <c r="O237" s="225">
        <f t="shared" si="56"/>
        <v>7</v>
      </c>
      <c r="P237" s="225">
        <f t="shared" si="57"/>
        <v>88</v>
      </c>
      <c r="Q237" s="225">
        <f t="shared" si="58"/>
        <v>11</v>
      </c>
      <c r="R237" s="225">
        <f t="shared" si="59"/>
        <v>293</v>
      </c>
      <c r="S237" s="228"/>
      <c r="T237" s="228"/>
      <c r="U237" s="228"/>
      <c r="V237" s="228"/>
      <c r="W237" s="529"/>
      <c r="X237" s="228"/>
      <c r="Y237" s="55">
        <v>435</v>
      </c>
      <c r="Z237" s="55">
        <v>435301160</v>
      </c>
      <c r="AA237" s="244" t="s">
        <v>713</v>
      </c>
      <c r="AB237" s="55">
        <v>0</v>
      </c>
      <c r="AC237" s="55">
        <v>0</v>
      </c>
      <c r="AD237" s="55">
        <v>0</v>
      </c>
      <c r="AE237" s="55">
        <v>30</v>
      </c>
      <c r="AF237" s="55">
        <v>113</v>
      </c>
      <c r="AG237" s="55">
        <v>150</v>
      </c>
      <c r="AH237" s="55">
        <v>0</v>
      </c>
      <c r="AI237" s="215">
        <v>0</v>
      </c>
      <c r="AJ237" s="215">
        <v>2</v>
      </c>
      <c r="AK237" s="215">
        <v>3</v>
      </c>
      <c r="AL237" s="215">
        <v>7</v>
      </c>
      <c r="AM237" s="215">
        <v>32</v>
      </c>
      <c r="AN237" s="215">
        <v>0</v>
      </c>
      <c r="AO237" s="215">
        <v>0</v>
      </c>
      <c r="AP237" s="215">
        <v>0</v>
      </c>
      <c r="AQ237" s="55">
        <v>56</v>
      </c>
      <c r="AR237" s="216"/>
      <c r="AS237" s="55">
        <v>301</v>
      </c>
      <c r="AT237" s="55">
        <v>160</v>
      </c>
      <c r="AU237" s="55">
        <v>11</v>
      </c>
      <c r="AW237" s="55">
        <f t="shared" si="60"/>
        <v>88</v>
      </c>
      <c r="AX237" s="55">
        <v>0</v>
      </c>
      <c r="AY237" s="55">
        <v>1</v>
      </c>
      <c r="AZ237" s="502">
        <v>0.30030000000000001</v>
      </c>
    </row>
    <row r="238" spans="1:52">
      <c r="A238" s="215">
        <v>435</v>
      </c>
      <c r="B238" s="215">
        <v>435301162</v>
      </c>
      <c r="C238" s="216" t="s">
        <v>713</v>
      </c>
      <c r="D238" s="225">
        <f t="shared" si="46"/>
        <v>0</v>
      </c>
      <c r="E238" s="225">
        <f t="shared" si="47"/>
        <v>0</v>
      </c>
      <c r="F238" s="225">
        <f t="shared" si="48"/>
        <v>0</v>
      </c>
      <c r="G238" s="225">
        <f t="shared" si="49"/>
        <v>0</v>
      </c>
      <c r="H238" s="225">
        <f t="shared" si="50"/>
        <v>0</v>
      </c>
      <c r="I238" s="225">
        <f t="shared" si="51"/>
        <v>1</v>
      </c>
      <c r="J238" s="225">
        <f t="shared" si="52"/>
        <v>0</v>
      </c>
      <c r="K238" s="356">
        <f t="shared" si="53"/>
        <v>3.8300000000000001E-2</v>
      </c>
      <c r="L238" s="225"/>
      <c r="M238" s="225">
        <f t="shared" si="54"/>
        <v>0</v>
      </c>
      <c r="N238" s="225">
        <f t="shared" si="55"/>
        <v>0</v>
      </c>
      <c r="O238" s="225">
        <f t="shared" si="56"/>
        <v>0</v>
      </c>
      <c r="P238" s="225">
        <f t="shared" si="57"/>
        <v>0</v>
      </c>
      <c r="Q238" s="225">
        <f t="shared" si="58"/>
        <v>4</v>
      </c>
      <c r="R238" s="225">
        <f t="shared" si="59"/>
        <v>1</v>
      </c>
      <c r="S238" s="228"/>
      <c r="T238" s="228"/>
      <c r="U238" s="228"/>
      <c r="V238" s="228"/>
      <c r="W238" s="529"/>
      <c r="X238" s="228"/>
      <c r="Y238" s="55">
        <v>435</v>
      </c>
      <c r="Z238" s="55">
        <v>435301162</v>
      </c>
      <c r="AA238" s="244" t="s">
        <v>713</v>
      </c>
      <c r="AB238" s="55">
        <v>0</v>
      </c>
      <c r="AC238" s="55">
        <v>0</v>
      </c>
      <c r="AD238" s="55">
        <v>0</v>
      </c>
      <c r="AE238" s="55">
        <v>0</v>
      </c>
      <c r="AF238" s="55">
        <v>0</v>
      </c>
      <c r="AG238" s="55">
        <v>1</v>
      </c>
      <c r="AH238" s="55">
        <v>0</v>
      </c>
      <c r="AI238" s="215">
        <v>0</v>
      </c>
      <c r="AJ238" s="215">
        <v>0</v>
      </c>
      <c r="AK238" s="215">
        <v>0</v>
      </c>
      <c r="AL238" s="215">
        <v>0</v>
      </c>
      <c r="AM238" s="215">
        <v>0</v>
      </c>
      <c r="AN238" s="215">
        <v>0</v>
      </c>
      <c r="AO238" s="215">
        <v>0</v>
      </c>
      <c r="AP238" s="215">
        <v>0</v>
      </c>
      <c r="AQ238" s="55">
        <v>0</v>
      </c>
      <c r="AR238" s="216"/>
      <c r="AS238" s="55">
        <v>301</v>
      </c>
      <c r="AT238" s="55">
        <v>162</v>
      </c>
      <c r="AU238" s="55">
        <v>4</v>
      </c>
      <c r="AW238" s="55">
        <f t="shared" si="60"/>
        <v>0</v>
      </c>
      <c r="AX238" s="55">
        <v>0</v>
      </c>
      <c r="AY238" s="55">
        <v>3</v>
      </c>
      <c r="AZ238" s="502">
        <v>0</v>
      </c>
    </row>
    <row r="239" spans="1:52">
      <c r="A239" s="215">
        <v>435</v>
      </c>
      <c r="B239" s="215">
        <v>435301170</v>
      </c>
      <c r="C239" s="216" t="s">
        <v>713</v>
      </c>
      <c r="D239" s="225">
        <f t="shared" si="46"/>
        <v>0</v>
      </c>
      <c r="E239" s="225">
        <f t="shared" si="47"/>
        <v>0</v>
      </c>
      <c r="F239" s="225">
        <f t="shared" si="48"/>
        <v>0</v>
      </c>
      <c r="G239" s="225">
        <f t="shared" si="49"/>
        <v>0</v>
      </c>
      <c r="H239" s="225">
        <f t="shared" si="50"/>
        <v>1</v>
      </c>
      <c r="I239" s="225">
        <f t="shared" si="51"/>
        <v>0</v>
      </c>
      <c r="J239" s="225">
        <f t="shared" si="52"/>
        <v>0</v>
      </c>
      <c r="K239" s="356">
        <f t="shared" si="53"/>
        <v>3.8300000000000001E-2</v>
      </c>
      <c r="L239" s="225"/>
      <c r="M239" s="225">
        <f t="shared" si="54"/>
        <v>0</v>
      </c>
      <c r="N239" s="225">
        <f t="shared" si="55"/>
        <v>0</v>
      </c>
      <c r="O239" s="225">
        <f t="shared" si="56"/>
        <v>0</v>
      </c>
      <c r="P239" s="225">
        <f t="shared" si="57"/>
        <v>1</v>
      </c>
      <c r="Q239" s="225">
        <f t="shared" si="58"/>
        <v>8</v>
      </c>
      <c r="R239" s="225">
        <f t="shared" si="59"/>
        <v>1</v>
      </c>
      <c r="S239" s="228"/>
      <c r="T239" s="228"/>
      <c r="U239" s="228"/>
      <c r="V239" s="228"/>
      <c r="W239" s="529"/>
      <c r="X239" s="228"/>
      <c r="Y239" s="55">
        <v>435</v>
      </c>
      <c r="Z239" s="55">
        <v>435301170</v>
      </c>
      <c r="AA239" s="244" t="s">
        <v>713</v>
      </c>
      <c r="AB239" s="55">
        <v>0</v>
      </c>
      <c r="AC239" s="55">
        <v>0</v>
      </c>
      <c r="AD239" s="55">
        <v>0</v>
      </c>
      <c r="AE239" s="55">
        <v>0</v>
      </c>
      <c r="AF239" s="55">
        <v>1</v>
      </c>
      <c r="AG239" s="55">
        <v>0</v>
      </c>
      <c r="AH239" s="55">
        <v>0</v>
      </c>
      <c r="AI239" s="215">
        <v>0</v>
      </c>
      <c r="AJ239" s="215">
        <v>0</v>
      </c>
      <c r="AK239" s="215">
        <v>0</v>
      </c>
      <c r="AL239" s="215">
        <v>0</v>
      </c>
      <c r="AM239" s="215">
        <v>1</v>
      </c>
      <c r="AN239" s="215">
        <v>0</v>
      </c>
      <c r="AO239" s="215">
        <v>0</v>
      </c>
      <c r="AP239" s="215">
        <v>0</v>
      </c>
      <c r="AQ239" s="55">
        <v>0</v>
      </c>
      <c r="AR239" s="216"/>
      <c r="AS239" s="55">
        <v>301</v>
      </c>
      <c r="AT239" s="55">
        <v>170</v>
      </c>
      <c r="AU239" s="55">
        <v>8</v>
      </c>
      <c r="AW239" s="55">
        <f t="shared" si="60"/>
        <v>1</v>
      </c>
      <c r="AX239" s="55">
        <v>0</v>
      </c>
      <c r="AY239" s="55">
        <v>3</v>
      </c>
      <c r="AZ239" s="502">
        <v>1</v>
      </c>
    </row>
    <row r="240" spans="1:52">
      <c r="A240" s="215">
        <v>435</v>
      </c>
      <c r="B240" s="215">
        <v>435301211</v>
      </c>
      <c r="C240" s="216" t="s">
        <v>713</v>
      </c>
      <c r="D240" s="225">
        <f t="shared" si="46"/>
        <v>0</v>
      </c>
      <c r="E240" s="225">
        <f t="shared" si="47"/>
        <v>0</v>
      </c>
      <c r="F240" s="225">
        <f t="shared" si="48"/>
        <v>0</v>
      </c>
      <c r="G240" s="225">
        <f t="shared" si="49"/>
        <v>0</v>
      </c>
      <c r="H240" s="225">
        <f t="shared" si="50"/>
        <v>0</v>
      </c>
      <c r="I240" s="225">
        <f t="shared" si="51"/>
        <v>1</v>
      </c>
      <c r="J240" s="225">
        <f t="shared" si="52"/>
        <v>0</v>
      </c>
      <c r="K240" s="356">
        <f t="shared" si="53"/>
        <v>3.8300000000000001E-2</v>
      </c>
      <c r="L240" s="225"/>
      <c r="M240" s="225">
        <f t="shared" si="54"/>
        <v>0</v>
      </c>
      <c r="N240" s="225">
        <f t="shared" si="55"/>
        <v>0</v>
      </c>
      <c r="O240" s="225">
        <f t="shared" si="56"/>
        <v>0</v>
      </c>
      <c r="P240" s="225">
        <f t="shared" si="57"/>
        <v>0</v>
      </c>
      <c r="Q240" s="225">
        <f t="shared" si="58"/>
        <v>4</v>
      </c>
      <c r="R240" s="225">
        <f t="shared" si="59"/>
        <v>1</v>
      </c>
      <c r="S240" s="228"/>
      <c r="T240" s="228"/>
      <c r="U240" s="228"/>
      <c r="V240" s="228"/>
      <c r="W240" s="529"/>
      <c r="X240" s="228"/>
      <c r="Y240" s="55">
        <v>435</v>
      </c>
      <c r="Z240" s="55">
        <v>435301211</v>
      </c>
      <c r="AA240" s="244" t="s">
        <v>713</v>
      </c>
      <c r="AB240" s="55">
        <v>0</v>
      </c>
      <c r="AC240" s="55">
        <v>0</v>
      </c>
      <c r="AD240" s="55">
        <v>0</v>
      </c>
      <c r="AE240" s="55">
        <v>0</v>
      </c>
      <c r="AF240" s="55">
        <v>0</v>
      </c>
      <c r="AG240" s="55">
        <v>1</v>
      </c>
      <c r="AH240" s="55">
        <v>0</v>
      </c>
      <c r="AI240" s="215">
        <v>0</v>
      </c>
      <c r="AJ240" s="215">
        <v>0</v>
      </c>
      <c r="AK240" s="215">
        <v>0</v>
      </c>
      <c r="AL240" s="215">
        <v>0</v>
      </c>
      <c r="AM240" s="215">
        <v>0</v>
      </c>
      <c r="AN240" s="215">
        <v>0</v>
      </c>
      <c r="AO240" s="215">
        <v>0</v>
      </c>
      <c r="AP240" s="215">
        <v>0</v>
      </c>
      <c r="AQ240" s="55">
        <v>0</v>
      </c>
      <c r="AR240" s="216"/>
      <c r="AS240" s="55">
        <v>301</v>
      </c>
      <c r="AT240" s="55">
        <v>211</v>
      </c>
      <c r="AU240" s="55">
        <v>4</v>
      </c>
      <c r="AW240" s="55">
        <f t="shared" si="60"/>
        <v>0</v>
      </c>
      <c r="AX240" s="55">
        <v>0</v>
      </c>
      <c r="AY240" s="55">
        <v>3</v>
      </c>
      <c r="AZ240" s="502">
        <v>0</v>
      </c>
    </row>
    <row r="241" spans="1:52">
      <c r="A241" s="215">
        <v>435</v>
      </c>
      <c r="B241" s="215">
        <v>435301295</v>
      </c>
      <c r="C241" s="216" t="s">
        <v>713</v>
      </c>
      <c r="D241" s="225">
        <f t="shared" si="46"/>
        <v>0</v>
      </c>
      <c r="E241" s="225">
        <f t="shared" si="47"/>
        <v>0</v>
      </c>
      <c r="F241" s="225">
        <f t="shared" si="48"/>
        <v>0</v>
      </c>
      <c r="G241" s="225">
        <f t="shared" si="49"/>
        <v>9</v>
      </c>
      <c r="H241" s="225">
        <f t="shared" si="50"/>
        <v>19</v>
      </c>
      <c r="I241" s="225">
        <f t="shared" si="51"/>
        <v>16</v>
      </c>
      <c r="J241" s="225">
        <f t="shared" si="52"/>
        <v>0</v>
      </c>
      <c r="K241" s="356">
        <f t="shared" si="53"/>
        <v>1.6852</v>
      </c>
      <c r="L241" s="225"/>
      <c r="M241" s="225">
        <f t="shared" si="54"/>
        <v>0</v>
      </c>
      <c r="N241" s="225">
        <f t="shared" si="55"/>
        <v>0</v>
      </c>
      <c r="O241" s="225">
        <f t="shared" si="56"/>
        <v>0</v>
      </c>
      <c r="P241" s="225">
        <f t="shared" si="57"/>
        <v>5</v>
      </c>
      <c r="Q241" s="225">
        <f t="shared" si="58"/>
        <v>4</v>
      </c>
      <c r="R241" s="225">
        <f t="shared" si="59"/>
        <v>44</v>
      </c>
      <c r="S241" s="228"/>
      <c r="T241" s="228"/>
      <c r="U241" s="228"/>
      <c r="V241" s="228"/>
      <c r="W241" s="529"/>
      <c r="X241" s="228"/>
      <c r="Y241" s="55">
        <v>435</v>
      </c>
      <c r="Z241" s="55">
        <v>435301295</v>
      </c>
      <c r="AA241" s="244" t="s">
        <v>713</v>
      </c>
      <c r="AB241" s="55">
        <v>0</v>
      </c>
      <c r="AC241" s="55">
        <v>0</v>
      </c>
      <c r="AD241" s="55">
        <v>0</v>
      </c>
      <c r="AE241" s="55">
        <v>9</v>
      </c>
      <c r="AF241" s="55">
        <v>19</v>
      </c>
      <c r="AG241" s="55">
        <v>16</v>
      </c>
      <c r="AH241" s="55">
        <v>0</v>
      </c>
      <c r="AI241" s="215">
        <v>0</v>
      </c>
      <c r="AJ241" s="215">
        <v>0</v>
      </c>
      <c r="AK241" s="215">
        <v>0</v>
      </c>
      <c r="AL241" s="215">
        <v>0</v>
      </c>
      <c r="AM241" s="215">
        <v>4</v>
      </c>
      <c r="AN241" s="215">
        <v>0</v>
      </c>
      <c r="AO241" s="215">
        <v>0</v>
      </c>
      <c r="AP241" s="215">
        <v>0</v>
      </c>
      <c r="AQ241" s="55">
        <v>1</v>
      </c>
      <c r="AR241" s="216"/>
      <c r="AS241" s="55">
        <v>301</v>
      </c>
      <c r="AT241" s="55">
        <v>295</v>
      </c>
      <c r="AU241" s="55">
        <v>4</v>
      </c>
      <c r="AW241" s="55">
        <f t="shared" si="60"/>
        <v>5</v>
      </c>
      <c r="AX241" s="55">
        <v>0</v>
      </c>
      <c r="AY241" s="55">
        <v>1</v>
      </c>
      <c r="AZ241" s="502">
        <v>0.11360000000000001</v>
      </c>
    </row>
    <row r="242" spans="1:52">
      <c r="A242" s="215">
        <v>435</v>
      </c>
      <c r="B242" s="215">
        <v>435301301</v>
      </c>
      <c r="C242" s="216" t="s">
        <v>713</v>
      </c>
      <c r="D242" s="225">
        <f t="shared" si="46"/>
        <v>0</v>
      </c>
      <c r="E242" s="225">
        <f t="shared" si="47"/>
        <v>0</v>
      </c>
      <c r="F242" s="225">
        <f t="shared" si="48"/>
        <v>0</v>
      </c>
      <c r="G242" s="225">
        <f t="shared" si="49"/>
        <v>22</v>
      </c>
      <c r="H242" s="225">
        <f t="shared" si="50"/>
        <v>21</v>
      </c>
      <c r="I242" s="225">
        <f t="shared" si="51"/>
        <v>38</v>
      </c>
      <c r="J242" s="225">
        <f t="shared" si="52"/>
        <v>0</v>
      </c>
      <c r="K242" s="356">
        <f t="shared" si="53"/>
        <v>3.1023000000000001</v>
      </c>
      <c r="L242" s="225"/>
      <c r="M242" s="225">
        <f t="shared" si="54"/>
        <v>3</v>
      </c>
      <c r="N242" s="225">
        <f t="shared" si="55"/>
        <v>0</v>
      </c>
      <c r="O242" s="225">
        <f t="shared" si="56"/>
        <v>0</v>
      </c>
      <c r="P242" s="225">
        <f t="shared" si="57"/>
        <v>24</v>
      </c>
      <c r="Q242" s="225">
        <f t="shared" si="58"/>
        <v>4</v>
      </c>
      <c r="R242" s="225">
        <f t="shared" si="59"/>
        <v>81</v>
      </c>
      <c r="S242" s="228"/>
      <c r="T242" s="228"/>
      <c r="U242" s="228"/>
      <c r="V242" s="228"/>
      <c r="W242" s="529"/>
      <c r="X242" s="228"/>
      <c r="Y242" s="55">
        <v>435</v>
      </c>
      <c r="Z242" s="55">
        <v>435301301</v>
      </c>
      <c r="AA242" s="244" t="s">
        <v>713</v>
      </c>
      <c r="AB242" s="55">
        <v>0</v>
      </c>
      <c r="AC242" s="55">
        <v>0</v>
      </c>
      <c r="AD242" s="55">
        <v>0</v>
      </c>
      <c r="AE242" s="55">
        <v>22</v>
      </c>
      <c r="AF242" s="55">
        <v>21</v>
      </c>
      <c r="AG242" s="55">
        <v>38</v>
      </c>
      <c r="AH242" s="55">
        <v>0</v>
      </c>
      <c r="AI242" s="215">
        <v>0</v>
      </c>
      <c r="AJ242" s="215">
        <v>3</v>
      </c>
      <c r="AK242" s="215">
        <v>0</v>
      </c>
      <c r="AL242" s="215">
        <v>0</v>
      </c>
      <c r="AM242" s="215">
        <v>14</v>
      </c>
      <c r="AN242" s="215">
        <v>0</v>
      </c>
      <c r="AO242" s="215">
        <v>0</v>
      </c>
      <c r="AP242" s="215">
        <v>0</v>
      </c>
      <c r="AQ242" s="55">
        <v>10</v>
      </c>
      <c r="AR242" s="216"/>
      <c r="AS242" s="55">
        <v>301</v>
      </c>
      <c r="AT242" s="55">
        <v>301</v>
      </c>
      <c r="AU242" s="55">
        <v>4</v>
      </c>
      <c r="AW242" s="55">
        <f t="shared" si="60"/>
        <v>24</v>
      </c>
      <c r="AX242" s="55">
        <v>0</v>
      </c>
      <c r="AY242" s="55">
        <v>1</v>
      </c>
      <c r="AZ242" s="502">
        <v>0.29630000000000001</v>
      </c>
    </row>
    <row r="243" spans="1:52">
      <c r="A243" s="215">
        <v>435</v>
      </c>
      <c r="B243" s="215">
        <v>435301308</v>
      </c>
      <c r="C243" s="216" t="s">
        <v>713</v>
      </c>
      <c r="D243" s="225">
        <f t="shared" si="46"/>
        <v>0</v>
      </c>
      <c r="E243" s="225">
        <f t="shared" si="47"/>
        <v>0</v>
      </c>
      <c r="F243" s="225">
        <f t="shared" si="48"/>
        <v>0</v>
      </c>
      <c r="G243" s="225">
        <f t="shared" si="49"/>
        <v>0</v>
      </c>
      <c r="H243" s="225">
        <f t="shared" si="50"/>
        <v>0</v>
      </c>
      <c r="I243" s="225">
        <f t="shared" si="51"/>
        <v>1</v>
      </c>
      <c r="J243" s="225">
        <f t="shared" si="52"/>
        <v>0</v>
      </c>
      <c r="K243" s="356">
        <f t="shared" si="53"/>
        <v>3.8300000000000001E-2</v>
      </c>
      <c r="L243" s="225"/>
      <c r="M243" s="225">
        <f t="shared" si="54"/>
        <v>0</v>
      </c>
      <c r="N243" s="225">
        <f t="shared" si="55"/>
        <v>0</v>
      </c>
      <c r="O243" s="225">
        <f t="shared" si="56"/>
        <v>0</v>
      </c>
      <c r="P243" s="225">
        <f t="shared" si="57"/>
        <v>1</v>
      </c>
      <c r="Q243" s="225">
        <f t="shared" si="58"/>
        <v>8</v>
      </c>
      <c r="R243" s="225">
        <f t="shared" si="59"/>
        <v>1</v>
      </c>
      <c r="S243" s="228"/>
      <c r="T243" s="228"/>
      <c r="U243" s="228"/>
      <c r="V243" s="228"/>
      <c r="W243" s="529"/>
      <c r="X243" s="228"/>
      <c r="Y243" s="55">
        <v>435</v>
      </c>
      <c r="Z243" s="55">
        <v>435301308</v>
      </c>
      <c r="AA243" s="244" t="s">
        <v>713</v>
      </c>
      <c r="AB243" s="55">
        <v>0</v>
      </c>
      <c r="AC243" s="55">
        <v>0</v>
      </c>
      <c r="AD243" s="55">
        <v>0</v>
      </c>
      <c r="AE243" s="55">
        <v>0</v>
      </c>
      <c r="AF243" s="55">
        <v>0</v>
      </c>
      <c r="AG243" s="55">
        <v>1</v>
      </c>
      <c r="AH243" s="55">
        <v>0</v>
      </c>
      <c r="AI243" s="215">
        <v>0</v>
      </c>
      <c r="AJ243" s="215">
        <v>0</v>
      </c>
      <c r="AK243" s="215">
        <v>0</v>
      </c>
      <c r="AL243" s="215">
        <v>0</v>
      </c>
      <c r="AM243" s="215">
        <v>0</v>
      </c>
      <c r="AN243" s="215">
        <v>0</v>
      </c>
      <c r="AO243" s="215">
        <v>0</v>
      </c>
      <c r="AP243" s="215">
        <v>0</v>
      </c>
      <c r="AQ243" s="55">
        <v>1</v>
      </c>
      <c r="AR243" s="216"/>
      <c r="AS243" s="55">
        <v>301</v>
      </c>
      <c r="AT243" s="55">
        <v>308</v>
      </c>
      <c r="AU243" s="55">
        <v>8</v>
      </c>
      <c r="AW243" s="55">
        <f t="shared" si="60"/>
        <v>1</v>
      </c>
      <c r="AX243" s="55">
        <v>0</v>
      </c>
      <c r="AY243" s="55">
        <v>3</v>
      </c>
      <c r="AZ243" s="502">
        <v>1</v>
      </c>
    </row>
    <row r="244" spans="1:52">
      <c r="A244" s="215">
        <v>435</v>
      </c>
      <c r="B244" s="215">
        <v>435301326</v>
      </c>
      <c r="C244" s="216" t="s">
        <v>713</v>
      </c>
      <c r="D244" s="225">
        <f t="shared" si="46"/>
        <v>0</v>
      </c>
      <c r="E244" s="225">
        <f t="shared" si="47"/>
        <v>0</v>
      </c>
      <c r="F244" s="225">
        <f t="shared" si="48"/>
        <v>0</v>
      </c>
      <c r="G244" s="225">
        <f t="shared" si="49"/>
        <v>2</v>
      </c>
      <c r="H244" s="225">
        <f t="shared" si="50"/>
        <v>3</v>
      </c>
      <c r="I244" s="225">
        <f t="shared" si="51"/>
        <v>4</v>
      </c>
      <c r="J244" s="225">
        <f t="shared" si="52"/>
        <v>0</v>
      </c>
      <c r="K244" s="356">
        <f t="shared" si="53"/>
        <v>0.34470000000000001</v>
      </c>
      <c r="L244" s="225"/>
      <c r="M244" s="225">
        <f t="shared" si="54"/>
        <v>0</v>
      </c>
      <c r="N244" s="225">
        <f t="shared" si="55"/>
        <v>0</v>
      </c>
      <c r="O244" s="225">
        <f t="shared" si="56"/>
        <v>0</v>
      </c>
      <c r="P244" s="225">
        <f t="shared" si="57"/>
        <v>0</v>
      </c>
      <c r="Q244" s="225">
        <f t="shared" si="58"/>
        <v>2</v>
      </c>
      <c r="R244" s="225">
        <f t="shared" si="59"/>
        <v>9</v>
      </c>
      <c r="S244" s="228"/>
      <c r="T244" s="228"/>
      <c r="U244" s="228"/>
      <c r="V244" s="228"/>
      <c r="W244" s="529"/>
      <c r="X244" s="228"/>
      <c r="Y244" s="55">
        <v>435</v>
      </c>
      <c r="Z244" s="55">
        <v>435301326</v>
      </c>
      <c r="AA244" s="244" t="s">
        <v>713</v>
      </c>
      <c r="AB244" s="55">
        <v>0</v>
      </c>
      <c r="AC244" s="55">
        <v>0</v>
      </c>
      <c r="AD244" s="55">
        <v>0</v>
      </c>
      <c r="AE244" s="55">
        <v>2</v>
      </c>
      <c r="AF244" s="55">
        <v>3</v>
      </c>
      <c r="AG244" s="55">
        <v>4</v>
      </c>
      <c r="AH244" s="55">
        <v>0</v>
      </c>
      <c r="AI244" s="215">
        <v>0</v>
      </c>
      <c r="AJ244" s="215">
        <v>0</v>
      </c>
      <c r="AK244" s="215">
        <v>0</v>
      </c>
      <c r="AL244" s="215">
        <v>0</v>
      </c>
      <c r="AM244" s="215">
        <v>0</v>
      </c>
      <c r="AN244" s="215">
        <v>0</v>
      </c>
      <c r="AO244" s="215">
        <v>0</v>
      </c>
      <c r="AP244" s="215">
        <v>0</v>
      </c>
      <c r="AQ244" s="55">
        <v>0</v>
      </c>
      <c r="AR244" s="216"/>
      <c r="AS244" s="55">
        <v>301</v>
      </c>
      <c r="AT244" s="55">
        <v>326</v>
      </c>
      <c r="AU244" s="55">
        <v>2</v>
      </c>
      <c r="AW244" s="55">
        <f t="shared" si="60"/>
        <v>0</v>
      </c>
      <c r="AX244" s="55">
        <v>0</v>
      </c>
      <c r="AY244" s="55">
        <v>1</v>
      </c>
      <c r="AZ244" s="502">
        <v>0</v>
      </c>
    </row>
    <row r="245" spans="1:52">
      <c r="A245" s="215">
        <v>435</v>
      </c>
      <c r="B245" s="215">
        <v>435301673</v>
      </c>
      <c r="C245" s="216" t="s">
        <v>713</v>
      </c>
      <c r="D245" s="225">
        <f t="shared" si="46"/>
        <v>0</v>
      </c>
      <c r="E245" s="225">
        <f t="shared" si="47"/>
        <v>0</v>
      </c>
      <c r="F245" s="225">
        <f t="shared" si="48"/>
        <v>0</v>
      </c>
      <c r="G245" s="225">
        <f t="shared" si="49"/>
        <v>1</v>
      </c>
      <c r="H245" s="225">
        <f t="shared" si="50"/>
        <v>5</v>
      </c>
      <c r="I245" s="225">
        <f t="shared" si="51"/>
        <v>7</v>
      </c>
      <c r="J245" s="225">
        <f t="shared" si="52"/>
        <v>0</v>
      </c>
      <c r="K245" s="356">
        <f t="shared" si="53"/>
        <v>0.49790000000000001</v>
      </c>
      <c r="L245" s="225"/>
      <c r="M245" s="225">
        <f t="shared" si="54"/>
        <v>0</v>
      </c>
      <c r="N245" s="225">
        <f t="shared" si="55"/>
        <v>0</v>
      </c>
      <c r="O245" s="225">
        <f t="shared" si="56"/>
        <v>0</v>
      </c>
      <c r="P245" s="225">
        <f t="shared" si="57"/>
        <v>2</v>
      </c>
      <c r="Q245" s="225">
        <f t="shared" si="58"/>
        <v>2</v>
      </c>
      <c r="R245" s="225">
        <f t="shared" si="59"/>
        <v>13</v>
      </c>
      <c r="S245" s="228"/>
      <c r="T245" s="228"/>
      <c r="U245" s="228"/>
      <c r="V245" s="228"/>
      <c r="W245" s="529"/>
      <c r="X245" s="228"/>
      <c r="Y245" s="55">
        <v>435</v>
      </c>
      <c r="Z245" s="55">
        <v>435301673</v>
      </c>
      <c r="AA245" s="244" t="s">
        <v>713</v>
      </c>
      <c r="AB245" s="55">
        <v>0</v>
      </c>
      <c r="AC245" s="55">
        <v>0</v>
      </c>
      <c r="AD245" s="55">
        <v>0</v>
      </c>
      <c r="AE245" s="55">
        <v>1</v>
      </c>
      <c r="AF245" s="55">
        <v>5</v>
      </c>
      <c r="AG245" s="55">
        <v>7</v>
      </c>
      <c r="AH245" s="55">
        <v>0</v>
      </c>
      <c r="AI245" s="215">
        <v>0</v>
      </c>
      <c r="AJ245" s="215">
        <v>0</v>
      </c>
      <c r="AK245" s="215">
        <v>0</v>
      </c>
      <c r="AL245" s="215">
        <v>0</v>
      </c>
      <c r="AM245" s="215">
        <v>1</v>
      </c>
      <c r="AN245" s="215">
        <v>0</v>
      </c>
      <c r="AO245" s="215">
        <v>0</v>
      </c>
      <c r="AP245" s="215">
        <v>0</v>
      </c>
      <c r="AQ245" s="55">
        <v>1</v>
      </c>
      <c r="AR245" s="216"/>
      <c r="AS245" s="55">
        <v>301</v>
      </c>
      <c r="AT245" s="55">
        <v>673</v>
      </c>
      <c r="AU245" s="55">
        <v>2</v>
      </c>
      <c r="AW245" s="55">
        <f t="shared" si="60"/>
        <v>2</v>
      </c>
      <c r="AX245" s="55">
        <v>0</v>
      </c>
      <c r="AY245" s="55">
        <v>1</v>
      </c>
      <c r="AZ245" s="502">
        <v>0.15379999999999999</v>
      </c>
    </row>
    <row r="246" spans="1:52">
      <c r="A246" s="215">
        <v>435</v>
      </c>
      <c r="B246" s="215">
        <v>435301735</v>
      </c>
      <c r="C246" s="216" t="s">
        <v>713</v>
      </c>
      <c r="D246" s="225">
        <f t="shared" si="46"/>
        <v>0</v>
      </c>
      <c r="E246" s="225">
        <f t="shared" si="47"/>
        <v>0</v>
      </c>
      <c r="F246" s="225">
        <f t="shared" si="48"/>
        <v>0</v>
      </c>
      <c r="G246" s="225">
        <f t="shared" si="49"/>
        <v>0</v>
      </c>
      <c r="H246" s="225">
        <f t="shared" si="50"/>
        <v>2</v>
      </c>
      <c r="I246" s="225">
        <f t="shared" si="51"/>
        <v>1</v>
      </c>
      <c r="J246" s="225">
        <f t="shared" si="52"/>
        <v>0</v>
      </c>
      <c r="K246" s="356">
        <f t="shared" si="53"/>
        <v>0.1149</v>
      </c>
      <c r="L246" s="225"/>
      <c r="M246" s="225">
        <f t="shared" si="54"/>
        <v>0</v>
      </c>
      <c r="N246" s="225">
        <f t="shared" si="55"/>
        <v>0</v>
      </c>
      <c r="O246" s="225">
        <f t="shared" si="56"/>
        <v>0</v>
      </c>
      <c r="P246" s="225">
        <f t="shared" si="57"/>
        <v>0</v>
      </c>
      <c r="Q246" s="225">
        <f t="shared" si="58"/>
        <v>4</v>
      </c>
      <c r="R246" s="225">
        <f t="shared" si="59"/>
        <v>3</v>
      </c>
      <c r="S246" s="228"/>
      <c r="T246" s="228"/>
      <c r="U246" s="228"/>
      <c r="V246" s="228"/>
      <c r="W246" s="529"/>
      <c r="X246" s="228"/>
      <c r="Y246" s="55">
        <v>435</v>
      </c>
      <c r="Z246" s="55">
        <v>435301735</v>
      </c>
      <c r="AA246" s="244" t="s">
        <v>713</v>
      </c>
      <c r="AB246" s="55">
        <v>0</v>
      </c>
      <c r="AC246" s="55">
        <v>0</v>
      </c>
      <c r="AD246" s="55">
        <v>0</v>
      </c>
      <c r="AE246" s="55">
        <v>0</v>
      </c>
      <c r="AF246" s="55">
        <v>2</v>
      </c>
      <c r="AG246" s="55">
        <v>1</v>
      </c>
      <c r="AH246" s="55">
        <v>0</v>
      </c>
      <c r="AI246" s="215">
        <v>0</v>
      </c>
      <c r="AJ246" s="215">
        <v>0</v>
      </c>
      <c r="AK246" s="215">
        <v>0</v>
      </c>
      <c r="AL246" s="215">
        <v>0</v>
      </c>
      <c r="AM246" s="215">
        <v>0</v>
      </c>
      <c r="AN246" s="215">
        <v>0</v>
      </c>
      <c r="AO246" s="215">
        <v>0</v>
      </c>
      <c r="AP246" s="215">
        <v>0</v>
      </c>
      <c r="AQ246" s="55">
        <v>0</v>
      </c>
      <c r="AR246" s="216"/>
      <c r="AS246" s="55">
        <v>301</v>
      </c>
      <c r="AT246" s="55">
        <v>735</v>
      </c>
      <c r="AU246" s="55">
        <v>4</v>
      </c>
      <c r="AW246" s="55">
        <f t="shared" si="60"/>
        <v>0</v>
      </c>
      <c r="AX246" s="55">
        <v>0</v>
      </c>
      <c r="AY246" s="55">
        <v>1</v>
      </c>
      <c r="AZ246" s="502">
        <v>0</v>
      </c>
    </row>
    <row r="247" spans="1:52">
      <c r="A247" s="215">
        <v>436</v>
      </c>
      <c r="B247" s="215">
        <v>436049010</v>
      </c>
      <c r="C247" s="216" t="s">
        <v>1077</v>
      </c>
      <c r="D247" s="225">
        <f t="shared" si="46"/>
        <v>0</v>
      </c>
      <c r="E247" s="225">
        <f t="shared" si="47"/>
        <v>0</v>
      </c>
      <c r="F247" s="225">
        <f t="shared" si="48"/>
        <v>0</v>
      </c>
      <c r="G247" s="225">
        <f t="shared" si="49"/>
        <v>0</v>
      </c>
      <c r="H247" s="225">
        <f t="shared" si="50"/>
        <v>1</v>
      </c>
      <c r="I247" s="225">
        <f t="shared" si="51"/>
        <v>1</v>
      </c>
      <c r="J247" s="225">
        <f t="shared" si="52"/>
        <v>0</v>
      </c>
      <c r="K247" s="356">
        <f t="shared" si="53"/>
        <v>7.6600000000000001E-2</v>
      </c>
      <c r="L247" s="225"/>
      <c r="M247" s="225">
        <f t="shared" si="54"/>
        <v>0</v>
      </c>
      <c r="N247" s="225">
        <f t="shared" si="55"/>
        <v>0</v>
      </c>
      <c r="O247" s="225">
        <f t="shared" si="56"/>
        <v>0</v>
      </c>
      <c r="P247" s="225">
        <f t="shared" si="57"/>
        <v>2</v>
      </c>
      <c r="Q247" s="225">
        <f t="shared" si="58"/>
        <v>2</v>
      </c>
      <c r="R247" s="225">
        <f t="shared" si="59"/>
        <v>2</v>
      </c>
      <c r="S247" s="228"/>
      <c r="T247" s="228"/>
      <c r="U247" s="228"/>
      <c r="V247" s="228"/>
      <c r="W247" s="529"/>
      <c r="X247" s="228"/>
      <c r="Y247" s="55">
        <v>436</v>
      </c>
      <c r="Z247" s="55">
        <v>436049010</v>
      </c>
      <c r="AA247" s="244" t="s">
        <v>1077</v>
      </c>
      <c r="AB247" s="55">
        <v>0</v>
      </c>
      <c r="AC247" s="55">
        <v>0</v>
      </c>
      <c r="AD247" s="55">
        <v>0</v>
      </c>
      <c r="AE247" s="55">
        <v>0</v>
      </c>
      <c r="AF247" s="55">
        <v>1</v>
      </c>
      <c r="AG247" s="55">
        <v>1</v>
      </c>
      <c r="AH247" s="55">
        <v>0</v>
      </c>
      <c r="AI247" s="215">
        <v>0</v>
      </c>
      <c r="AJ247" s="215">
        <v>0</v>
      </c>
      <c r="AK247" s="215">
        <v>0</v>
      </c>
      <c r="AL247" s="215">
        <v>0</v>
      </c>
      <c r="AM247" s="215">
        <v>1</v>
      </c>
      <c r="AN247" s="215">
        <v>0</v>
      </c>
      <c r="AO247" s="215">
        <v>0</v>
      </c>
      <c r="AP247" s="215">
        <v>0</v>
      </c>
      <c r="AQ247" s="55">
        <v>1</v>
      </c>
      <c r="AR247" s="216"/>
      <c r="AS247" s="55">
        <v>49</v>
      </c>
      <c r="AT247" s="55">
        <v>10</v>
      </c>
      <c r="AU247" s="55">
        <v>2</v>
      </c>
      <c r="AW247" s="55">
        <f t="shared" si="60"/>
        <v>2</v>
      </c>
      <c r="AX247" s="55">
        <v>0</v>
      </c>
      <c r="AY247" s="55">
        <v>1</v>
      </c>
      <c r="AZ247" s="502">
        <v>1</v>
      </c>
    </row>
    <row r="248" spans="1:52">
      <c r="A248" s="215">
        <v>436</v>
      </c>
      <c r="B248" s="215">
        <v>436049035</v>
      </c>
      <c r="C248" s="216" t="s">
        <v>1077</v>
      </c>
      <c r="D248" s="225">
        <f t="shared" si="46"/>
        <v>0</v>
      </c>
      <c r="E248" s="225">
        <f t="shared" si="47"/>
        <v>0</v>
      </c>
      <c r="F248" s="225">
        <f t="shared" si="48"/>
        <v>0</v>
      </c>
      <c r="G248" s="225">
        <f t="shared" si="49"/>
        <v>0</v>
      </c>
      <c r="H248" s="225">
        <f t="shared" si="50"/>
        <v>2</v>
      </c>
      <c r="I248" s="225">
        <f t="shared" si="51"/>
        <v>23</v>
      </c>
      <c r="J248" s="225">
        <f t="shared" si="52"/>
        <v>0</v>
      </c>
      <c r="K248" s="356">
        <f t="shared" si="53"/>
        <v>0.95750000000000002</v>
      </c>
      <c r="L248" s="225"/>
      <c r="M248" s="225">
        <f t="shared" si="54"/>
        <v>0</v>
      </c>
      <c r="N248" s="225">
        <f t="shared" si="55"/>
        <v>0</v>
      </c>
      <c r="O248" s="225">
        <f t="shared" si="56"/>
        <v>2</v>
      </c>
      <c r="P248" s="225">
        <f t="shared" si="57"/>
        <v>12</v>
      </c>
      <c r="Q248" s="225">
        <f t="shared" si="58"/>
        <v>11</v>
      </c>
      <c r="R248" s="225">
        <f t="shared" si="59"/>
        <v>25</v>
      </c>
      <c r="S248" s="228"/>
      <c r="T248" s="228"/>
      <c r="U248" s="228"/>
      <c r="V248" s="228"/>
      <c r="W248" s="529"/>
      <c r="X248" s="228"/>
      <c r="Y248" s="55">
        <v>436</v>
      </c>
      <c r="Z248" s="55">
        <v>436049035</v>
      </c>
      <c r="AA248" s="244" t="s">
        <v>1077</v>
      </c>
      <c r="AB248" s="55">
        <v>0</v>
      </c>
      <c r="AC248" s="55">
        <v>0</v>
      </c>
      <c r="AD248" s="55">
        <v>0</v>
      </c>
      <c r="AE248" s="55">
        <v>0</v>
      </c>
      <c r="AF248" s="55">
        <v>2</v>
      </c>
      <c r="AG248" s="55">
        <v>23</v>
      </c>
      <c r="AH248" s="55">
        <v>0</v>
      </c>
      <c r="AI248" s="215">
        <v>0</v>
      </c>
      <c r="AJ248" s="215">
        <v>0</v>
      </c>
      <c r="AK248" s="215">
        <v>0</v>
      </c>
      <c r="AL248" s="215">
        <v>2</v>
      </c>
      <c r="AM248" s="215">
        <v>1</v>
      </c>
      <c r="AN248" s="215">
        <v>0</v>
      </c>
      <c r="AO248" s="215">
        <v>0</v>
      </c>
      <c r="AP248" s="215">
        <v>0</v>
      </c>
      <c r="AQ248" s="55">
        <v>10</v>
      </c>
      <c r="AR248" s="216"/>
      <c r="AS248" s="55">
        <v>49</v>
      </c>
      <c r="AT248" s="55">
        <v>35</v>
      </c>
      <c r="AU248" s="55">
        <v>11</v>
      </c>
      <c r="AW248" s="55">
        <f t="shared" si="60"/>
        <v>11</v>
      </c>
      <c r="AX248" s="55">
        <v>1</v>
      </c>
      <c r="AY248" s="55">
        <v>1</v>
      </c>
      <c r="AZ248" s="502">
        <v>0.49690000000000001</v>
      </c>
    </row>
    <row r="249" spans="1:52">
      <c r="A249" s="215">
        <v>436</v>
      </c>
      <c r="B249" s="215">
        <v>436049044</v>
      </c>
      <c r="C249" s="216" t="s">
        <v>1077</v>
      </c>
      <c r="D249" s="225">
        <f t="shared" si="46"/>
        <v>0</v>
      </c>
      <c r="E249" s="225">
        <f t="shared" si="47"/>
        <v>0</v>
      </c>
      <c r="F249" s="225">
        <f t="shared" si="48"/>
        <v>0</v>
      </c>
      <c r="G249" s="225">
        <f t="shared" si="49"/>
        <v>0</v>
      </c>
      <c r="H249" s="225">
        <f t="shared" si="50"/>
        <v>0</v>
      </c>
      <c r="I249" s="225">
        <f t="shared" si="51"/>
        <v>2</v>
      </c>
      <c r="J249" s="225">
        <f t="shared" si="52"/>
        <v>0</v>
      </c>
      <c r="K249" s="356">
        <f t="shared" si="53"/>
        <v>7.6600000000000001E-2</v>
      </c>
      <c r="L249" s="225"/>
      <c r="M249" s="225">
        <f t="shared" si="54"/>
        <v>0</v>
      </c>
      <c r="N249" s="225">
        <f t="shared" si="55"/>
        <v>0</v>
      </c>
      <c r="O249" s="225">
        <f t="shared" si="56"/>
        <v>0</v>
      </c>
      <c r="P249" s="225">
        <f t="shared" si="57"/>
        <v>2</v>
      </c>
      <c r="Q249" s="225">
        <f t="shared" si="58"/>
        <v>12</v>
      </c>
      <c r="R249" s="225">
        <f t="shared" si="59"/>
        <v>2</v>
      </c>
      <c r="S249" s="228"/>
      <c r="T249" s="228"/>
      <c r="U249" s="228"/>
      <c r="V249" s="228"/>
      <c r="W249" s="529"/>
      <c r="X249" s="228"/>
      <c r="Y249" s="55">
        <v>436</v>
      </c>
      <c r="Z249" s="55">
        <v>436049044</v>
      </c>
      <c r="AA249" s="244" t="s">
        <v>1077</v>
      </c>
      <c r="AB249" s="55">
        <v>0</v>
      </c>
      <c r="AC249" s="55">
        <v>0</v>
      </c>
      <c r="AD249" s="55">
        <v>0</v>
      </c>
      <c r="AE249" s="55">
        <v>0</v>
      </c>
      <c r="AF249" s="55">
        <v>0</v>
      </c>
      <c r="AG249" s="55">
        <v>2</v>
      </c>
      <c r="AH249" s="55">
        <v>0</v>
      </c>
      <c r="AI249" s="215">
        <v>0</v>
      </c>
      <c r="AJ249" s="215">
        <v>0</v>
      </c>
      <c r="AK249" s="215">
        <v>0</v>
      </c>
      <c r="AL249" s="215">
        <v>0</v>
      </c>
      <c r="AM249" s="215">
        <v>0</v>
      </c>
      <c r="AN249" s="215">
        <v>0</v>
      </c>
      <c r="AO249" s="215">
        <v>0</v>
      </c>
      <c r="AP249" s="215">
        <v>0</v>
      </c>
      <c r="AQ249" s="55">
        <v>2</v>
      </c>
      <c r="AR249" s="216"/>
      <c r="AS249" s="55">
        <v>49</v>
      </c>
      <c r="AT249" s="55">
        <v>44</v>
      </c>
      <c r="AU249" s="55">
        <v>12</v>
      </c>
      <c r="AW249" s="55">
        <f t="shared" si="60"/>
        <v>2</v>
      </c>
      <c r="AX249" s="55">
        <v>0</v>
      </c>
      <c r="AY249" s="55">
        <v>1</v>
      </c>
      <c r="AZ249" s="502">
        <v>1</v>
      </c>
    </row>
    <row r="250" spans="1:52">
      <c r="A250" s="215">
        <v>436</v>
      </c>
      <c r="B250" s="215">
        <v>436049049</v>
      </c>
      <c r="C250" s="216" t="s">
        <v>1077</v>
      </c>
      <c r="D250" s="225">
        <f t="shared" si="46"/>
        <v>0</v>
      </c>
      <c r="E250" s="225">
        <f t="shared" si="47"/>
        <v>0</v>
      </c>
      <c r="F250" s="225">
        <f t="shared" si="48"/>
        <v>0</v>
      </c>
      <c r="G250" s="225">
        <f t="shared" si="49"/>
        <v>0</v>
      </c>
      <c r="H250" s="225">
        <f t="shared" si="50"/>
        <v>117</v>
      </c>
      <c r="I250" s="225">
        <f t="shared" si="51"/>
        <v>85</v>
      </c>
      <c r="J250" s="225">
        <f t="shared" si="52"/>
        <v>0</v>
      </c>
      <c r="K250" s="356">
        <f t="shared" si="53"/>
        <v>7.7366000000000001</v>
      </c>
      <c r="L250" s="225"/>
      <c r="M250" s="225">
        <f t="shared" si="54"/>
        <v>0</v>
      </c>
      <c r="N250" s="225">
        <f t="shared" si="55"/>
        <v>8</v>
      </c>
      <c r="O250" s="225">
        <f t="shared" si="56"/>
        <v>6</v>
      </c>
      <c r="P250" s="225">
        <f t="shared" si="57"/>
        <v>114</v>
      </c>
      <c r="Q250" s="225">
        <f t="shared" si="58"/>
        <v>8</v>
      </c>
      <c r="R250" s="225">
        <f t="shared" si="59"/>
        <v>202</v>
      </c>
      <c r="S250" s="228"/>
      <c r="T250" s="228"/>
      <c r="U250" s="228"/>
      <c r="V250" s="228"/>
      <c r="W250" s="529"/>
      <c r="X250" s="228"/>
      <c r="Y250" s="55">
        <v>436</v>
      </c>
      <c r="Z250" s="55">
        <v>436049049</v>
      </c>
      <c r="AA250" s="244" t="s">
        <v>1077</v>
      </c>
      <c r="AB250" s="55">
        <v>0</v>
      </c>
      <c r="AC250" s="55">
        <v>0</v>
      </c>
      <c r="AD250" s="55">
        <v>0</v>
      </c>
      <c r="AE250" s="55">
        <v>0</v>
      </c>
      <c r="AF250" s="55">
        <v>117</v>
      </c>
      <c r="AG250" s="55">
        <v>85</v>
      </c>
      <c r="AH250" s="55">
        <v>0</v>
      </c>
      <c r="AI250" s="215">
        <v>0</v>
      </c>
      <c r="AJ250" s="215">
        <v>0</v>
      </c>
      <c r="AK250" s="215">
        <v>8</v>
      </c>
      <c r="AL250" s="215">
        <v>6</v>
      </c>
      <c r="AM250" s="215">
        <v>67</v>
      </c>
      <c r="AN250" s="215">
        <v>0</v>
      </c>
      <c r="AO250" s="215">
        <v>0</v>
      </c>
      <c r="AP250" s="215">
        <v>0</v>
      </c>
      <c r="AQ250" s="55">
        <v>47</v>
      </c>
      <c r="AR250" s="216"/>
      <c r="AS250" s="55">
        <v>49</v>
      </c>
      <c r="AT250" s="55">
        <v>49</v>
      </c>
      <c r="AU250" s="55">
        <v>8</v>
      </c>
      <c r="AW250" s="55">
        <f t="shared" si="60"/>
        <v>114</v>
      </c>
      <c r="AX250" s="55">
        <v>0</v>
      </c>
      <c r="AY250" s="55">
        <v>1</v>
      </c>
      <c r="AZ250" s="502">
        <v>0.56440000000000001</v>
      </c>
    </row>
    <row r="251" spans="1:52">
      <c r="A251" s="215">
        <v>436</v>
      </c>
      <c r="B251" s="215">
        <v>436049057</v>
      </c>
      <c r="C251" s="216" t="s">
        <v>1077</v>
      </c>
      <c r="D251" s="225">
        <f t="shared" si="46"/>
        <v>0</v>
      </c>
      <c r="E251" s="225">
        <f t="shared" si="47"/>
        <v>0</v>
      </c>
      <c r="F251" s="225">
        <f t="shared" si="48"/>
        <v>0</v>
      </c>
      <c r="G251" s="225">
        <f t="shared" si="49"/>
        <v>0</v>
      </c>
      <c r="H251" s="225">
        <f t="shared" si="50"/>
        <v>1</v>
      </c>
      <c r="I251" s="225">
        <f t="shared" si="51"/>
        <v>5</v>
      </c>
      <c r="J251" s="225">
        <f t="shared" si="52"/>
        <v>0</v>
      </c>
      <c r="K251" s="356">
        <f t="shared" si="53"/>
        <v>0.2298</v>
      </c>
      <c r="L251" s="225"/>
      <c r="M251" s="225">
        <f t="shared" si="54"/>
        <v>0</v>
      </c>
      <c r="N251" s="225">
        <f t="shared" si="55"/>
        <v>0</v>
      </c>
      <c r="O251" s="225">
        <f t="shared" si="56"/>
        <v>0</v>
      </c>
      <c r="P251" s="225">
        <f t="shared" si="57"/>
        <v>3</v>
      </c>
      <c r="Q251" s="225">
        <f t="shared" si="58"/>
        <v>12</v>
      </c>
      <c r="R251" s="225">
        <f t="shared" si="59"/>
        <v>6</v>
      </c>
      <c r="S251" s="228"/>
      <c r="T251" s="228"/>
      <c r="U251" s="228"/>
      <c r="V251" s="228"/>
      <c r="W251" s="529"/>
      <c r="X251" s="228"/>
      <c r="Y251" s="55">
        <v>436</v>
      </c>
      <c r="Z251" s="55">
        <v>436049057</v>
      </c>
      <c r="AA251" s="244" t="s">
        <v>1077</v>
      </c>
      <c r="AB251" s="55">
        <v>0</v>
      </c>
      <c r="AC251" s="55">
        <v>0</v>
      </c>
      <c r="AD251" s="55">
        <v>0</v>
      </c>
      <c r="AE251" s="55">
        <v>0</v>
      </c>
      <c r="AF251" s="55">
        <v>1</v>
      </c>
      <c r="AG251" s="55">
        <v>5</v>
      </c>
      <c r="AH251" s="55">
        <v>0</v>
      </c>
      <c r="AI251" s="215">
        <v>0</v>
      </c>
      <c r="AJ251" s="215">
        <v>0</v>
      </c>
      <c r="AK251" s="215">
        <v>0</v>
      </c>
      <c r="AL251" s="215">
        <v>0</v>
      </c>
      <c r="AM251" s="215">
        <v>0</v>
      </c>
      <c r="AN251" s="215">
        <v>0</v>
      </c>
      <c r="AO251" s="215">
        <v>0</v>
      </c>
      <c r="AP251" s="215">
        <v>0</v>
      </c>
      <c r="AQ251" s="55">
        <v>1</v>
      </c>
      <c r="AR251" s="216"/>
      <c r="AS251" s="55">
        <v>49</v>
      </c>
      <c r="AT251" s="55">
        <v>57</v>
      </c>
      <c r="AU251" s="55">
        <v>12</v>
      </c>
      <c r="AW251" s="55">
        <f t="shared" si="60"/>
        <v>1</v>
      </c>
      <c r="AX251" s="55">
        <v>2</v>
      </c>
      <c r="AY251" s="55">
        <v>1</v>
      </c>
      <c r="AZ251" s="502">
        <v>0.5</v>
      </c>
    </row>
    <row r="252" spans="1:52">
      <c r="A252" s="215">
        <v>436</v>
      </c>
      <c r="B252" s="215">
        <v>436049093</v>
      </c>
      <c r="C252" s="216" t="s">
        <v>1077</v>
      </c>
      <c r="D252" s="225">
        <f t="shared" si="46"/>
        <v>0</v>
      </c>
      <c r="E252" s="225">
        <f t="shared" si="47"/>
        <v>0</v>
      </c>
      <c r="F252" s="225">
        <f t="shared" si="48"/>
        <v>0</v>
      </c>
      <c r="G252" s="225">
        <f t="shared" si="49"/>
        <v>0</v>
      </c>
      <c r="H252" s="225">
        <f t="shared" si="50"/>
        <v>1</v>
      </c>
      <c r="I252" s="225">
        <f t="shared" si="51"/>
        <v>8</v>
      </c>
      <c r="J252" s="225">
        <f t="shared" si="52"/>
        <v>0</v>
      </c>
      <c r="K252" s="356">
        <f t="shared" si="53"/>
        <v>0.34470000000000001</v>
      </c>
      <c r="L252" s="225"/>
      <c r="M252" s="225">
        <f t="shared" si="54"/>
        <v>0</v>
      </c>
      <c r="N252" s="225">
        <f t="shared" si="55"/>
        <v>0</v>
      </c>
      <c r="O252" s="225">
        <f t="shared" si="56"/>
        <v>0</v>
      </c>
      <c r="P252" s="225">
        <f t="shared" si="57"/>
        <v>5</v>
      </c>
      <c r="Q252" s="225">
        <f t="shared" si="58"/>
        <v>11</v>
      </c>
      <c r="R252" s="225">
        <f t="shared" si="59"/>
        <v>9</v>
      </c>
      <c r="S252" s="228"/>
      <c r="T252" s="228"/>
      <c r="U252" s="228"/>
      <c r="V252" s="228"/>
      <c r="W252" s="529"/>
      <c r="X252" s="228"/>
      <c r="Y252" s="55">
        <v>436</v>
      </c>
      <c r="Z252" s="55">
        <v>436049093</v>
      </c>
      <c r="AA252" s="244" t="s">
        <v>1077</v>
      </c>
      <c r="AB252" s="55">
        <v>0</v>
      </c>
      <c r="AC252" s="55">
        <v>0</v>
      </c>
      <c r="AD252" s="55">
        <v>0</v>
      </c>
      <c r="AE252" s="55">
        <v>0</v>
      </c>
      <c r="AF252" s="55">
        <v>1</v>
      </c>
      <c r="AG252" s="55">
        <v>8</v>
      </c>
      <c r="AH252" s="55">
        <v>0</v>
      </c>
      <c r="AI252" s="215">
        <v>0</v>
      </c>
      <c r="AJ252" s="215">
        <v>0</v>
      </c>
      <c r="AK252" s="215">
        <v>0</v>
      </c>
      <c r="AL252" s="215">
        <v>0</v>
      </c>
      <c r="AM252" s="215">
        <v>1</v>
      </c>
      <c r="AN252" s="215">
        <v>0</v>
      </c>
      <c r="AO252" s="215">
        <v>0</v>
      </c>
      <c r="AP252" s="215">
        <v>0</v>
      </c>
      <c r="AQ252" s="55">
        <v>4</v>
      </c>
      <c r="AR252" s="216"/>
      <c r="AS252" s="55">
        <v>49</v>
      </c>
      <c r="AT252" s="55">
        <v>93</v>
      </c>
      <c r="AU252" s="55">
        <v>11</v>
      </c>
      <c r="AW252" s="55">
        <f t="shared" si="60"/>
        <v>5</v>
      </c>
      <c r="AX252" s="55">
        <v>0</v>
      </c>
      <c r="AY252" s="55">
        <v>1</v>
      </c>
      <c r="AZ252" s="502">
        <v>0.55559999999999998</v>
      </c>
    </row>
    <row r="253" spans="1:52">
      <c r="A253" s="215">
        <v>436</v>
      </c>
      <c r="B253" s="215">
        <v>436049103</v>
      </c>
      <c r="C253" s="216" t="s">
        <v>1077</v>
      </c>
      <c r="D253" s="225">
        <f t="shared" si="46"/>
        <v>0</v>
      </c>
      <c r="E253" s="225">
        <f t="shared" si="47"/>
        <v>0</v>
      </c>
      <c r="F253" s="225">
        <f t="shared" si="48"/>
        <v>0</v>
      </c>
      <c r="G253" s="225">
        <f t="shared" si="49"/>
        <v>0</v>
      </c>
      <c r="H253" s="225">
        <f t="shared" si="50"/>
        <v>0</v>
      </c>
      <c r="I253" s="225">
        <f t="shared" si="51"/>
        <v>1</v>
      </c>
      <c r="J253" s="225">
        <f t="shared" si="52"/>
        <v>0</v>
      </c>
      <c r="K253" s="356">
        <f t="shared" si="53"/>
        <v>3.8300000000000001E-2</v>
      </c>
      <c r="L253" s="225"/>
      <c r="M253" s="225">
        <f t="shared" si="54"/>
        <v>0</v>
      </c>
      <c r="N253" s="225">
        <f t="shared" si="55"/>
        <v>0</v>
      </c>
      <c r="O253" s="225">
        <f t="shared" si="56"/>
        <v>0</v>
      </c>
      <c r="P253" s="225">
        <f t="shared" si="57"/>
        <v>1</v>
      </c>
      <c r="Q253" s="225">
        <f t="shared" si="58"/>
        <v>10</v>
      </c>
      <c r="R253" s="225">
        <f t="shared" si="59"/>
        <v>1</v>
      </c>
      <c r="S253" s="228"/>
      <c r="T253" s="228"/>
      <c r="U253" s="228"/>
      <c r="V253" s="228"/>
      <c r="W253" s="529"/>
      <c r="X253" s="228"/>
      <c r="Y253" s="55">
        <v>436</v>
      </c>
      <c r="Z253" s="55">
        <v>436049103</v>
      </c>
      <c r="AA253" s="244" t="s">
        <v>1077</v>
      </c>
      <c r="AB253" s="55">
        <v>0</v>
      </c>
      <c r="AC253" s="55">
        <v>0</v>
      </c>
      <c r="AD253" s="55">
        <v>0</v>
      </c>
      <c r="AE253" s="55">
        <v>0</v>
      </c>
      <c r="AF253" s="55">
        <v>0</v>
      </c>
      <c r="AG253" s="55">
        <v>1</v>
      </c>
      <c r="AH253" s="55">
        <v>0</v>
      </c>
      <c r="AI253" s="215">
        <v>0</v>
      </c>
      <c r="AJ253" s="215">
        <v>0</v>
      </c>
      <c r="AK253" s="215">
        <v>0</v>
      </c>
      <c r="AL253" s="215">
        <v>0</v>
      </c>
      <c r="AM253" s="215">
        <v>0</v>
      </c>
      <c r="AN253" s="215">
        <v>0</v>
      </c>
      <c r="AO253" s="215">
        <v>0</v>
      </c>
      <c r="AP253" s="215">
        <v>0</v>
      </c>
      <c r="AQ253" s="55">
        <v>1</v>
      </c>
      <c r="AR253" s="216"/>
      <c r="AS253" s="55">
        <v>49</v>
      </c>
      <c r="AT253" s="55">
        <v>103</v>
      </c>
      <c r="AU253" s="55">
        <v>10</v>
      </c>
      <c r="AW253" s="55">
        <f t="shared" si="60"/>
        <v>1</v>
      </c>
      <c r="AX253" s="55">
        <v>0</v>
      </c>
      <c r="AY253" s="55">
        <v>2</v>
      </c>
      <c r="AZ253" s="502">
        <v>1</v>
      </c>
    </row>
    <row r="254" spans="1:52">
      <c r="A254" s="215">
        <v>436</v>
      </c>
      <c r="B254" s="215">
        <v>436049133</v>
      </c>
      <c r="C254" s="216" t="s">
        <v>1077</v>
      </c>
      <c r="D254" s="225">
        <f t="shared" si="46"/>
        <v>0</v>
      </c>
      <c r="E254" s="225">
        <f t="shared" si="47"/>
        <v>0</v>
      </c>
      <c r="F254" s="225">
        <f t="shared" si="48"/>
        <v>0</v>
      </c>
      <c r="G254" s="225">
        <f t="shared" si="49"/>
        <v>0</v>
      </c>
      <c r="H254" s="225">
        <f t="shared" si="50"/>
        <v>0</v>
      </c>
      <c r="I254" s="225">
        <f t="shared" si="51"/>
        <v>2</v>
      </c>
      <c r="J254" s="225">
        <f t="shared" si="52"/>
        <v>0</v>
      </c>
      <c r="K254" s="356">
        <f t="shared" si="53"/>
        <v>7.6600000000000001E-2</v>
      </c>
      <c r="L254" s="225"/>
      <c r="M254" s="225">
        <f t="shared" si="54"/>
        <v>0</v>
      </c>
      <c r="N254" s="225">
        <f t="shared" si="55"/>
        <v>0</v>
      </c>
      <c r="O254" s="225">
        <f t="shared" si="56"/>
        <v>0</v>
      </c>
      <c r="P254" s="225">
        <f t="shared" si="57"/>
        <v>0</v>
      </c>
      <c r="Q254" s="225">
        <f t="shared" si="58"/>
        <v>9</v>
      </c>
      <c r="R254" s="225">
        <f t="shared" si="59"/>
        <v>2</v>
      </c>
      <c r="S254" s="228"/>
      <c r="T254" s="228"/>
      <c r="U254" s="228"/>
      <c r="V254" s="228"/>
      <c r="W254" s="529"/>
      <c r="X254" s="228"/>
      <c r="Y254" s="55">
        <v>436</v>
      </c>
      <c r="Z254" s="55">
        <v>436049133</v>
      </c>
      <c r="AA254" s="244" t="s">
        <v>1077</v>
      </c>
      <c r="AB254" s="55">
        <v>0</v>
      </c>
      <c r="AC254" s="55">
        <v>0</v>
      </c>
      <c r="AD254" s="55">
        <v>0</v>
      </c>
      <c r="AE254" s="55">
        <v>0</v>
      </c>
      <c r="AF254" s="55">
        <v>0</v>
      </c>
      <c r="AG254" s="55">
        <v>2</v>
      </c>
      <c r="AH254" s="55">
        <v>0</v>
      </c>
      <c r="AI254" s="215">
        <v>0</v>
      </c>
      <c r="AJ254" s="215">
        <v>0</v>
      </c>
      <c r="AK254" s="215">
        <v>0</v>
      </c>
      <c r="AL254" s="215">
        <v>0</v>
      </c>
      <c r="AM254" s="215">
        <v>0</v>
      </c>
      <c r="AN254" s="215">
        <v>0</v>
      </c>
      <c r="AO254" s="215">
        <v>0</v>
      </c>
      <c r="AP254" s="215">
        <v>0</v>
      </c>
      <c r="AQ254" s="55">
        <v>0</v>
      </c>
      <c r="AR254" s="216"/>
      <c r="AS254" s="55">
        <v>49</v>
      </c>
      <c r="AT254" s="55">
        <v>133</v>
      </c>
      <c r="AU254" s="55">
        <v>9</v>
      </c>
      <c r="AW254" s="55">
        <f t="shared" si="60"/>
        <v>0</v>
      </c>
      <c r="AX254" s="55">
        <v>0</v>
      </c>
      <c r="AY254" s="55">
        <v>1</v>
      </c>
      <c r="AZ254" s="502">
        <v>0</v>
      </c>
    </row>
    <row r="255" spans="1:52">
      <c r="A255" s="215">
        <v>436</v>
      </c>
      <c r="B255" s="215">
        <v>436049149</v>
      </c>
      <c r="C255" s="216" t="s">
        <v>1077</v>
      </c>
      <c r="D255" s="225">
        <f t="shared" si="46"/>
        <v>0</v>
      </c>
      <c r="E255" s="225">
        <f t="shared" si="47"/>
        <v>0</v>
      </c>
      <c r="F255" s="225">
        <f t="shared" si="48"/>
        <v>0</v>
      </c>
      <c r="G255" s="225">
        <f t="shared" si="49"/>
        <v>0</v>
      </c>
      <c r="H255" s="225">
        <f t="shared" si="50"/>
        <v>0</v>
      </c>
      <c r="I255" s="225">
        <f t="shared" si="51"/>
        <v>1</v>
      </c>
      <c r="J255" s="225">
        <f t="shared" si="52"/>
        <v>0</v>
      </c>
      <c r="K255" s="356">
        <f t="shared" si="53"/>
        <v>3.8300000000000001E-2</v>
      </c>
      <c r="L255" s="225"/>
      <c r="M255" s="225">
        <f t="shared" si="54"/>
        <v>0</v>
      </c>
      <c r="N255" s="225">
        <f t="shared" si="55"/>
        <v>0</v>
      </c>
      <c r="O255" s="225">
        <f t="shared" si="56"/>
        <v>0</v>
      </c>
      <c r="P255" s="225">
        <f t="shared" si="57"/>
        <v>0</v>
      </c>
      <c r="Q255" s="225">
        <f t="shared" si="58"/>
        <v>12</v>
      </c>
      <c r="R255" s="225">
        <f t="shared" si="59"/>
        <v>1</v>
      </c>
      <c r="S255" s="228"/>
      <c r="T255" s="228"/>
      <c r="U255" s="228"/>
      <c r="V255" s="228"/>
      <c r="W255" s="529"/>
      <c r="X255" s="228"/>
      <c r="Y255" s="55">
        <v>436</v>
      </c>
      <c r="Z255" s="55">
        <v>436049149</v>
      </c>
      <c r="AA255" s="244" t="s">
        <v>1077</v>
      </c>
      <c r="AB255" s="55">
        <v>0</v>
      </c>
      <c r="AC255" s="55">
        <v>0</v>
      </c>
      <c r="AD255" s="55">
        <v>0</v>
      </c>
      <c r="AE255" s="55">
        <v>0</v>
      </c>
      <c r="AF255" s="55">
        <v>0</v>
      </c>
      <c r="AG255" s="55">
        <v>1</v>
      </c>
      <c r="AH255" s="55">
        <v>0</v>
      </c>
      <c r="AI255" s="215">
        <v>0</v>
      </c>
      <c r="AJ255" s="215">
        <v>0</v>
      </c>
      <c r="AK255" s="215">
        <v>0</v>
      </c>
      <c r="AL255" s="215">
        <v>0</v>
      </c>
      <c r="AM255" s="215">
        <v>0</v>
      </c>
      <c r="AN255" s="215">
        <v>0</v>
      </c>
      <c r="AO255" s="215">
        <v>0</v>
      </c>
      <c r="AP255" s="215">
        <v>0</v>
      </c>
      <c r="AQ255" s="55">
        <v>0</v>
      </c>
      <c r="AR255" s="216"/>
      <c r="AS255" s="55">
        <v>49</v>
      </c>
      <c r="AT255" s="55">
        <v>149</v>
      </c>
      <c r="AU255" s="55">
        <v>12</v>
      </c>
      <c r="AW255" s="55">
        <f t="shared" si="60"/>
        <v>0</v>
      </c>
      <c r="AX255" s="55">
        <v>0</v>
      </c>
      <c r="AY255" s="55">
        <v>1</v>
      </c>
      <c r="AZ255" s="502">
        <v>0</v>
      </c>
    </row>
    <row r="256" spans="1:52">
      <c r="A256" s="215">
        <v>436</v>
      </c>
      <c r="B256" s="215">
        <v>436049155</v>
      </c>
      <c r="C256" s="216" t="s">
        <v>1077</v>
      </c>
      <c r="D256" s="225">
        <f t="shared" si="46"/>
        <v>0</v>
      </c>
      <c r="E256" s="225">
        <f t="shared" si="47"/>
        <v>0</v>
      </c>
      <c r="F256" s="225">
        <f t="shared" si="48"/>
        <v>0</v>
      </c>
      <c r="G256" s="225">
        <f t="shared" si="49"/>
        <v>0</v>
      </c>
      <c r="H256" s="225">
        <f t="shared" si="50"/>
        <v>1</v>
      </c>
      <c r="I256" s="225">
        <f t="shared" si="51"/>
        <v>1</v>
      </c>
      <c r="J256" s="225">
        <f t="shared" si="52"/>
        <v>0</v>
      </c>
      <c r="K256" s="356">
        <f t="shared" si="53"/>
        <v>7.6600000000000001E-2</v>
      </c>
      <c r="L256" s="225"/>
      <c r="M256" s="225">
        <f t="shared" si="54"/>
        <v>0</v>
      </c>
      <c r="N256" s="225">
        <f t="shared" si="55"/>
        <v>0</v>
      </c>
      <c r="O256" s="225">
        <f t="shared" si="56"/>
        <v>0</v>
      </c>
      <c r="P256" s="225">
        <f t="shared" si="57"/>
        <v>0</v>
      </c>
      <c r="Q256" s="225">
        <f t="shared" si="58"/>
        <v>2</v>
      </c>
      <c r="R256" s="225">
        <f t="shared" si="59"/>
        <v>2</v>
      </c>
      <c r="S256" s="228"/>
      <c r="T256" s="228"/>
      <c r="U256" s="228"/>
      <c r="V256" s="228"/>
      <c r="W256" s="529"/>
      <c r="X256" s="228"/>
      <c r="Y256" s="55">
        <v>436</v>
      </c>
      <c r="Z256" s="55">
        <v>436049155</v>
      </c>
      <c r="AA256" s="244" t="s">
        <v>1077</v>
      </c>
      <c r="AB256" s="55">
        <v>0</v>
      </c>
      <c r="AC256" s="55">
        <v>0</v>
      </c>
      <c r="AD256" s="55">
        <v>0</v>
      </c>
      <c r="AE256" s="55">
        <v>0</v>
      </c>
      <c r="AF256" s="55">
        <v>1</v>
      </c>
      <c r="AG256" s="55">
        <v>1</v>
      </c>
      <c r="AH256" s="55">
        <v>0</v>
      </c>
      <c r="AI256" s="215">
        <v>0</v>
      </c>
      <c r="AJ256" s="215">
        <v>0</v>
      </c>
      <c r="AK256" s="215">
        <v>0</v>
      </c>
      <c r="AL256" s="215">
        <v>0</v>
      </c>
      <c r="AM256" s="215">
        <v>0</v>
      </c>
      <c r="AN256" s="215">
        <v>0</v>
      </c>
      <c r="AO256" s="215">
        <v>0</v>
      </c>
      <c r="AP256" s="215">
        <v>0</v>
      </c>
      <c r="AQ256" s="55">
        <v>0</v>
      </c>
      <c r="AR256" s="216"/>
      <c r="AS256" s="55">
        <v>49</v>
      </c>
      <c r="AT256" s="55">
        <v>155</v>
      </c>
      <c r="AU256" s="55">
        <v>2</v>
      </c>
      <c r="AW256" s="55">
        <f t="shared" si="60"/>
        <v>0</v>
      </c>
      <c r="AX256" s="55">
        <v>0</v>
      </c>
      <c r="AY256" s="55">
        <v>3</v>
      </c>
      <c r="AZ256" s="502">
        <v>0</v>
      </c>
    </row>
    <row r="257" spans="1:52">
      <c r="A257" s="215">
        <v>436</v>
      </c>
      <c r="B257" s="215">
        <v>436049163</v>
      </c>
      <c r="C257" s="216" t="s">
        <v>1077</v>
      </c>
      <c r="D257" s="225">
        <f t="shared" si="46"/>
        <v>0</v>
      </c>
      <c r="E257" s="225">
        <f t="shared" si="47"/>
        <v>0</v>
      </c>
      <c r="F257" s="225">
        <f t="shared" si="48"/>
        <v>0</v>
      </c>
      <c r="G257" s="225">
        <f t="shared" si="49"/>
        <v>0</v>
      </c>
      <c r="H257" s="225">
        <f t="shared" si="50"/>
        <v>1</v>
      </c>
      <c r="I257" s="225">
        <f t="shared" si="51"/>
        <v>1</v>
      </c>
      <c r="J257" s="225">
        <f t="shared" si="52"/>
        <v>0</v>
      </c>
      <c r="K257" s="356">
        <f t="shared" si="53"/>
        <v>7.6600000000000001E-2</v>
      </c>
      <c r="L257" s="225"/>
      <c r="M257" s="225">
        <f t="shared" si="54"/>
        <v>0</v>
      </c>
      <c r="N257" s="225">
        <f t="shared" si="55"/>
        <v>0</v>
      </c>
      <c r="O257" s="225">
        <f t="shared" si="56"/>
        <v>0</v>
      </c>
      <c r="P257" s="225">
        <f t="shared" si="57"/>
        <v>0</v>
      </c>
      <c r="Q257" s="225">
        <f t="shared" si="58"/>
        <v>12</v>
      </c>
      <c r="R257" s="225">
        <f t="shared" si="59"/>
        <v>2</v>
      </c>
      <c r="S257" s="228"/>
      <c r="T257" s="228"/>
      <c r="U257" s="228"/>
      <c r="V257" s="228"/>
      <c r="W257" s="529"/>
      <c r="X257" s="228"/>
      <c r="Y257" s="55">
        <v>436</v>
      </c>
      <c r="Z257" s="55">
        <v>436049163</v>
      </c>
      <c r="AA257" s="244" t="s">
        <v>1077</v>
      </c>
      <c r="AB257" s="55">
        <v>0</v>
      </c>
      <c r="AC257" s="55">
        <v>0</v>
      </c>
      <c r="AD257" s="55">
        <v>0</v>
      </c>
      <c r="AE257" s="55">
        <v>0</v>
      </c>
      <c r="AF257" s="55">
        <v>1</v>
      </c>
      <c r="AG257" s="55">
        <v>1</v>
      </c>
      <c r="AH257" s="55">
        <v>0</v>
      </c>
      <c r="AI257" s="215">
        <v>0</v>
      </c>
      <c r="AJ257" s="215">
        <v>0</v>
      </c>
      <c r="AK257" s="215">
        <v>0</v>
      </c>
      <c r="AL257" s="215">
        <v>0</v>
      </c>
      <c r="AM257" s="215">
        <v>0</v>
      </c>
      <c r="AN257" s="215">
        <v>0</v>
      </c>
      <c r="AO257" s="215">
        <v>0</v>
      </c>
      <c r="AP257" s="215">
        <v>0</v>
      </c>
      <c r="AQ257" s="55">
        <v>0</v>
      </c>
      <c r="AR257" s="216"/>
      <c r="AS257" s="55">
        <v>49</v>
      </c>
      <c r="AT257" s="55">
        <v>163</v>
      </c>
      <c r="AU257" s="55">
        <v>12</v>
      </c>
      <c r="AW257" s="55">
        <f t="shared" si="60"/>
        <v>0</v>
      </c>
      <c r="AX257" s="55">
        <v>0</v>
      </c>
      <c r="AY257" s="55">
        <v>1</v>
      </c>
      <c r="AZ257" s="502">
        <v>0</v>
      </c>
    </row>
    <row r="258" spans="1:52">
      <c r="A258" s="215">
        <v>436</v>
      </c>
      <c r="B258" s="215">
        <v>436049165</v>
      </c>
      <c r="C258" s="216" t="s">
        <v>1077</v>
      </c>
      <c r="D258" s="225">
        <f t="shared" si="46"/>
        <v>0</v>
      </c>
      <c r="E258" s="225">
        <f t="shared" si="47"/>
        <v>0</v>
      </c>
      <c r="F258" s="225">
        <f t="shared" si="48"/>
        <v>0</v>
      </c>
      <c r="G258" s="225">
        <f t="shared" si="49"/>
        <v>0</v>
      </c>
      <c r="H258" s="225">
        <f t="shared" si="50"/>
        <v>3</v>
      </c>
      <c r="I258" s="225">
        <f t="shared" si="51"/>
        <v>14</v>
      </c>
      <c r="J258" s="225">
        <f t="shared" si="52"/>
        <v>0</v>
      </c>
      <c r="K258" s="356">
        <f t="shared" si="53"/>
        <v>0.65110000000000001</v>
      </c>
      <c r="L258" s="225"/>
      <c r="M258" s="225">
        <f t="shared" si="54"/>
        <v>0</v>
      </c>
      <c r="N258" s="225">
        <f t="shared" si="55"/>
        <v>1</v>
      </c>
      <c r="O258" s="225">
        <f t="shared" si="56"/>
        <v>0</v>
      </c>
      <c r="P258" s="225">
        <f t="shared" si="57"/>
        <v>10</v>
      </c>
      <c r="Q258" s="225">
        <f t="shared" si="58"/>
        <v>10</v>
      </c>
      <c r="R258" s="225">
        <f t="shared" si="59"/>
        <v>17</v>
      </c>
      <c r="S258" s="228"/>
      <c r="T258" s="228"/>
      <c r="U258" s="228"/>
      <c r="V258" s="228"/>
      <c r="W258" s="529"/>
      <c r="X258" s="228"/>
      <c r="Y258" s="55">
        <v>436</v>
      </c>
      <c r="Z258" s="55">
        <v>436049165</v>
      </c>
      <c r="AA258" s="244" t="s">
        <v>1077</v>
      </c>
      <c r="AB258" s="55">
        <v>0</v>
      </c>
      <c r="AC258" s="55">
        <v>0</v>
      </c>
      <c r="AD258" s="55">
        <v>0</v>
      </c>
      <c r="AE258" s="55">
        <v>0</v>
      </c>
      <c r="AF258" s="55">
        <v>3</v>
      </c>
      <c r="AG258" s="55">
        <v>14</v>
      </c>
      <c r="AH258" s="55">
        <v>0</v>
      </c>
      <c r="AI258" s="215">
        <v>0</v>
      </c>
      <c r="AJ258" s="215">
        <v>0</v>
      </c>
      <c r="AK258" s="215">
        <v>1</v>
      </c>
      <c r="AL258" s="215">
        <v>0</v>
      </c>
      <c r="AM258" s="215">
        <v>1</v>
      </c>
      <c r="AN258" s="215">
        <v>0</v>
      </c>
      <c r="AO258" s="215">
        <v>0</v>
      </c>
      <c r="AP258" s="215">
        <v>0</v>
      </c>
      <c r="AQ258" s="55">
        <v>6</v>
      </c>
      <c r="AR258" s="216"/>
      <c r="AS258" s="55">
        <v>49</v>
      </c>
      <c r="AT258" s="55">
        <v>165</v>
      </c>
      <c r="AU258" s="55">
        <v>10</v>
      </c>
      <c r="AW258" s="55">
        <f t="shared" si="60"/>
        <v>7</v>
      </c>
      <c r="AX258" s="55">
        <v>3</v>
      </c>
      <c r="AY258" s="55">
        <v>1</v>
      </c>
      <c r="AZ258" s="502">
        <v>0.57889999999999997</v>
      </c>
    </row>
    <row r="259" spans="1:52">
      <c r="A259" s="215">
        <v>436</v>
      </c>
      <c r="B259" s="215">
        <v>436049170</v>
      </c>
      <c r="C259" s="216" t="s">
        <v>1077</v>
      </c>
      <c r="D259" s="225">
        <f t="shared" si="46"/>
        <v>0</v>
      </c>
      <c r="E259" s="225">
        <f t="shared" si="47"/>
        <v>0</v>
      </c>
      <c r="F259" s="225">
        <f t="shared" si="48"/>
        <v>0</v>
      </c>
      <c r="G259" s="225">
        <f t="shared" si="49"/>
        <v>0</v>
      </c>
      <c r="H259" s="225">
        <f t="shared" si="50"/>
        <v>0</v>
      </c>
      <c r="I259" s="225">
        <f t="shared" si="51"/>
        <v>1</v>
      </c>
      <c r="J259" s="225">
        <f t="shared" si="52"/>
        <v>0</v>
      </c>
      <c r="K259" s="356">
        <f t="shared" si="53"/>
        <v>3.8300000000000001E-2</v>
      </c>
      <c r="L259" s="225"/>
      <c r="M259" s="225">
        <f t="shared" si="54"/>
        <v>0</v>
      </c>
      <c r="N259" s="225">
        <f t="shared" si="55"/>
        <v>0</v>
      </c>
      <c r="O259" s="225">
        <f t="shared" si="56"/>
        <v>0</v>
      </c>
      <c r="P259" s="225">
        <f t="shared" si="57"/>
        <v>1</v>
      </c>
      <c r="Q259" s="225">
        <f t="shared" si="58"/>
        <v>8</v>
      </c>
      <c r="R259" s="225">
        <f t="shared" si="59"/>
        <v>1</v>
      </c>
      <c r="S259" s="228"/>
      <c r="T259" s="228"/>
      <c r="U259" s="228"/>
      <c r="V259" s="228"/>
      <c r="W259" s="529"/>
      <c r="X259" s="228"/>
      <c r="Y259" s="55">
        <v>436</v>
      </c>
      <c r="Z259" s="55">
        <v>436049170</v>
      </c>
      <c r="AA259" s="244" t="s">
        <v>1077</v>
      </c>
      <c r="AB259" s="55">
        <v>0</v>
      </c>
      <c r="AC259" s="55">
        <v>0</v>
      </c>
      <c r="AD259" s="55">
        <v>0</v>
      </c>
      <c r="AE259" s="55">
        <v>0</v>
      </c>
      <c r="AF259" s="55">
        <v>0</v>
      </c>
      <c r="AG259" s="55">
        <v>1</v>
      </c>
      <c r="AH259" s="55">
        <v>0</v>
      </c>
      <c r="AI259" s="215">
        <v>0</v>
      </c>
      <c r="AJ259" s="215">
        <v>0</v>
      </c>
      <c r="AK259" s="215">
        <v>0</v>
      </c>
      <c r="AL259" s="215">
        <v>0</v>
      </c>
      <c r="AM259" s="215">
        <v>0</v>
      </c>
      <c r="AN259" s="215">
        <v>0</v>
      </c>
      <c r="AO259" s="215">
        <v>0</v>
      </c>
      <c r="AP259" s="215">
        <v>0</v>
      </c>
      <c r="AQ259" s="55">
        <v>1</v>
      </c>
      <c r="AR259" s="216"/>
      <c r="AS259" s="55">
        <v>49</v>
      </c>
      <c r="AT259" s="55">
        <v>170</v>
      </c>
      <c r="AU259" s="55">
        <v>8</v>
      </c>
      <c r="AW259" s="55">
        <f t="shared" si="60"/>
        <v>1</v>
      </c>
      <c r="AX259" s="55">
        <v>0</v>
      </c>
      <c r="AY259" s="55">
        <v>3</v>
      </c>
      <c r="AZ259" s="502">
        <v>1</v>
      </c>
    </row>
    <row r="260" spans="1:52">
      <c r="A260" s="215">
        <v>436</v>
      </c>
      <c r="B260" s="215">
        <v>436049176</v>
      </c>
      <c r="C260" s="216" t="s">
        <v>1077</v>
      </c>
      <c r="D260" s="225">
        <f t="shared" si="46"/>
        <v>0</v>
      </c>
      <c r="E260" s="225">
        <f t="shared" si="47"/>
        <v>0</v>
      </c>
      <c r="F260" s="225">
        <f t="shared" si="48"/>
        <v>0</v>
      </c>
      <c r="G260" s="225">
        <f t="shared" si="49"/>
        <v>0</v>
      </c>
      <c r="H260" s="225">
        <f t="shared" si="50"/>
        <v>4</v>
      </c>
      <c r="I260" s="225">
        <f t="shared" si="51"/>
        <v>9</v>
      </c>
      <c r="J260" s="225">
        <f t="shared" si="52"/>
        <v>0</v>
      </c>
      <c r="K260" s="356">
        <f t="shared" si="53"/>
        <v>0.49790000000000001</v>
      </c>
      <c r="L260" s="225"/>
      <c r="M260" s="225">
        <f t="shared" si="54"/>
        <v>0</v>
      </c>
      <c r="N260" s="225">
        <f t="shared" si="55"/>
        <v>0</v>
      </c>
      <c r="O260" s="225">
        <f t="shared" si="56"/>
        <v>1</v>
      </c>
      <c r="P260" s="225">
        <f t="shared" si="57"/>
        <v>6</v>
      </c>
      <c r="Q260" s="225">
        <f t="shared" si="58"/>
        <v>7</v>
      </c>
      <c r="R260" s="225">
        <f t="shared" si="59"/>
        <v>13</v>
      </c>
      <c r="S260" s="228"/>
      <c r="T260" s="228"/>
      <c r="U260" s="228"/>
      <c r="V260" s="228"/>
      <c r="W260" s="529"/>
      <c r="X260" s="228"/>
      <c r="Y260" s="55">
        <v>436</v>
      </c>
      <c r="Z260" s="55">
        <v>436049176</v>
      </c>
      <c r="AA260" s="244" t="s">
        <v>1077</v>
      </c>
      <c r="AB260" s="55">
        <v>0</v>
      </c>
      <c r="AC260" s="55">
        <v>0</v>
      </c>
      <c r="AD260" s="55">
        <v>0</v>
      </c>
      <c r="AE260" s="55">
        <v>0</v>
      </c>
      <c r="AF260" s="55">
        <v>4</v>
      </c>
      <c r="AG260" s="55">
        <v>9</v>
      </c>
      <c r="AH260" s="55">
        <v>0</v>
      </c>
      <c r="AI260" s="215">
        <v>0</v>
      </c>
      <c r="AJ260" s="215">
        <v>0</v>
      </c>
      <c r="AK260" s="215">
        <v>0</v>
      </c>
      <c r="AL260" s="215">
        <v>1</v>
      </c>
      <c r="AM260" s="215">
        <v>0</v>
      </c>
      <c r="AN260" s="215">
        <v>0</v>
      </c>
      <c r="AO260" s="215">
        <v>0</v>
      </c>
      <c r="AP260" s="215">
        <v>0</v>
      </c>
      <c r="AQ260" s="55">
        <v>2</v>
      </c>
      <c r="AR260" s="216"/>
      <c r="AS260" s="55">
        <v>49</v>
      </c>
      <c r="AT260" s="55">
        <v>176</v>
      </c>
      <c r="AU260" s="55">
        <v>7</v>
      </c>
      <c r="AW260" s="55">
        <f t="shared" si="60"/>
        <v>2</v>
      </c>
      <c r="AX260" s="55">
        <v>4</v>
      </c>
      <c r="AY260" s="55">
        <v>1</v>
      </c>
      <c r="AZ260" s="502">
        <v>0.4375</v>
      </c>
    </row>
    <row r="261" spans="1:52">
      <c r="A261" s="215">
        <v>436</v>
      </c>
      <c r="B261" s="215">
        <v>436049199</v>
      </c>
      <c r="C261" s="216" t="s">
        <v>1077</v>
      </c>
      <c r="D261" s="225">
        <f t="shared" si="46"/>
        <v>0</v>
      </c>
      <c r="E261" s="225">
        <f t="shared" si="47"/>
        <v>0</v>
      </c>
      <c r="F261" s="225">
        <f t="shared" si="48"/>
        <v>0</v>
      </c>
      <c r="G261" s="225">
        <f t="shared" si="49"/>
        <v>0</v>
      </c>
      <c r="H261" s="225">
        <f t="shared" si="50"/>
        <v>0</v>
      </c>
      <c r="I261" s="225">
        <f t="shared" si="51"/>
        <v>1</v>
      </c>
      <c r="J261" s="225">
        <f t="shared" si="52"/>
        <v>0</v>
      </c>
      <c r="K261" s="356">
        <f t="shared" si="53"/>
        <v>3.8300000000000001E-2</v>
      </c>
      <c r="L261" s="225"/>
      <c r="M261" s="225">
        <f t="shared" si="54"/>
        <v>0</v>
      </c>
      <c r="N261" s="225">
        <f t="shared" si="55"/>
        <v>0</v>
      </c>
      <c r="O261" s="225">
        <f t="shared" si="56"/>
        <v>0</v>
      </c>
      <c r="P261" s="225">
        <f t="shared" si="57"/>
        <v>1</v>
      </c>
      <c r="Q261" s="225">
        <f t="shared" si="58"/>
        <v>2</v>
      </c>
      <c r="R261" s="225">
        <f t="shared" si="59"/>
        <v>1</v>
      </c>
      <c r="S261" s="228"/>
      <c r="T261" s="228"/>
      <c r="U261" s="228"/>
      <c r="V261" s="228"/>
      <c r="W261" s="529"/>
      <c r="X261" s="228"/>
      <c r="Y261" s="55">
        <v>436</v>
      </c>
      <c r="Z261" s="55">
        <v>436049199</v>
      </c>
      <c r="AA261" s="244" t="s">
        <v>1077</v>
      </c>
      <c r="AB261" s="55">
        <v>0</v>
      </c>
      <c r="AC261" s="55">
        <v>0</v>
      </c>
      <c r="AD261" s="55">
        <v>0</v>
      </c>
      <c r="AE261" s="55">
        <v>0</v>
      </c>
      <c r="AF261" s="55">
        <v>0</v>
      </c>
      <c r="AG261" s="55">
        <v>1</v>
      </c>
      <c r="AH261" s="55">
        <v>0</v>
      </c>
      <c r="AI261" s="215">
        <v>0</v>
      </c>
      <c r="AJ261" s="215">
        <v>0</v>
      </c>
      <c r="AK261" s="215">
        <v>0</v>
      </c>
      <c r="AL261" s="215">
        <v>0</v>
      </c>
      <c r="AM261" s="215">
        <v>0</v>
      </c>
      <c r="AN261" s="215">
        <v>0</v>
      </c>
      <c r="AO261" s="215">
        <v>0</v>
      </c>
      <c r="AP261" s="215">
        <v>0</v>
      </c>
      <c r="AQ261" s="55">
        <v>1</v>
      </c>
      <c r="AR261" s="216"/>
      <c r="AS261" s="55">
        <v>49</v>
      </c>
      <c r="AT261" s="55">
        <v>199</v>
      </c>
      <c r="AU261" s="55">
        <v>2</v>
      </c>
      <c r="AW261" s="55">
        <f t="shared" si="60"/>
        <v>1</v>
      </c>
      <c r="AX261" s="55">
        <v>0</v>
      </c>
      <c r="AY261" s="55">
        <v>3</v>
      </c>
      <c r="AZ261" s="502">
        <v>1</v>
      </c>
    </row>
    <row r="262" spans="1:52">
      <c r="A262" s="215">
        <v>436</v>
      </c>
      <c r="B262" s="215">
        <v>436049244</v>
      </c>
      <c r="C262" s="216" t="s">
        <v>1077</v>
      </c>
      <c r="D262" s="225">
        <f t="shared" si="46"/>
        <v>0</v>
      </c>
      <c r="E262" s="225">
        <f t="shared" si="47"/>
        <v>0</v>
      </c>
      <c r="F262" s="225">
        <f t="shared" si="48"/>
        <v>0</v>
      </c>
      <c r="G262" s="225">
        <f t="shared" si="49"/>
        <v>0</v>
      </c>
      <c r="H262" s="225">
        <f t="shared" si="50"/>
        <v>0</v>
      </c>
      <c r="I262" s="225">
        <f t="shared" si="51"/>
        <v>4</v>
      </c>
      <c r="J262" s="225">
        <f t="shared" si="52"/>
        <v>0</v>
      </c>
      <c r="K262" s="356">
        <f t="shared" si="53"/>
        <v>0.1532</v>
      </c>
      <c r="L262" s="225"/>
      <c r="M262" s="225">
        <f t="shared" si="54"/>
        <v>0</v>
      </c>
      <c r="N262" s="225">
        <f t="shared" si="55"/>
        <v>0</v>
      </c>
      <c r="O262" s="225">
        <f t="shared" si="56"/>
        <v>0</v>
      </c>
      <c r="P262" s="225">
        <f t="shared" si="57"/>
        <v>1</v>
      </c>
      <c r="Q262" s="225">
        <f t="shared" si="58"/>
        <v>10</v>
      </c>
      <c r="R262" s="225">
        <f t="shared" si="59"/>
        <v>4</v>
      </c>
      <c r="S262" s="228"/>
      <c r="T262" s="228"/>
      <c r="U262" s="228"/>
      <c r="V262" s="228"/>
      <c r="W262" s="529"/>
      <c r="X262" s="228"/>
      <c r="Y262" s="55">
        <v>436</v>
      </c>
      <c r="Z262" s="55">
        <v>436049244</v>
      </c>
      <c r="AA262" s="244" t="s">
        <v>1077</v>
      </c>
      <c r="AB262" s="55">
        <v>0</v>
      </c>
      <c r="AC262" s="55">
        <v>0</v>
      </c>
      <c r="AD262" s="55">
        <v>0</v>
      </c>
      <c r="AE262" s="55">
        <v>0</v>
      </c>
      <c r="AF262" s="55">
        <v>0</v>
      </c>
      <c r="AG262" s="55">
        <v>4</v>
      </c>
      <c r="AH262" s="55">
        <v>0</v>
      </c>
      <c r="AI262" s="215">
        <v>0</v>
      </c>
      <c r="AJ262" s="215">
        <v>0</v>
      </c>
      <c r="AK262" s="215">
        <v>0</v>
      </c>
      <c r="AL262" s="215">
        <v>0</v>
      </c>
      <c r="AM262" s="215">
        <v>0</v>
      </c>
      <c r="AN262" s="215">
        <v>0</v>
      </c>
      <c r="AO262" s="215">
        <v>0</v>
      </c>
      <c r="AP262" s="215">
        <v>0</v>
      </c>
      <c r="AQ262" s="55">
        <v>0</v>
      </c>
      <c r="AR262" s="216"/>
      <c r="AS262" s="55">
        <v>49</v>
      </c>
      <c r="AT262" s="55">
        <v>244</v>
      </c>
      <c r="AU262" s="55">
        <v>10</v>
      </c>
      <c r="AW262" s="55">
        <f t="shared" si="60"/>
        <v>0</v>
      </c>
      <c r="AX262" s="55">
        <v>1</v>
      </c>
      <c r="AY262" s="55">
        <v>1</v>
      </c>
      <c r="AZ262" s="502">
        <v>0.33329999999999999</v>
      </c>
    </row>
    <row r="263" spans="1:52">
      <c r="A263" s="215">
        <v>436</v>
      </c>
      <c r="B263" s="215">
        <v>436049248</v>
      </c>
      <c r="C263" s="216" t="s">
        <v>1077</v>
      </c>
      <c r="D263" s="225">
        <f t="shared" si="46"/>
        <v>0</v>
      </c>
      <c r="E263" s="225">
        <f t="shared" si="47"/>
        <v>0</v>
      </c>
      <c r="F263" s="225">
        <f t="shared" si="48"/>
        <v>0</v>
      </c>
      <c r="G263" s="225">
        <f t="shared" si="49"/>
        <v>0</v>
      </c>
      <c r="H263" s="225">
        <f t="shared" si="50"/>
        <v>1</v>
      </c>
      <c r="I263" s="225">
        <f t="shared" si="51"/>
        <v>3</v>
      </c>
      <c r="J263" s="225">
        <f t="shared" si="52"/>
        <v>0</v>
      </c>
      <c r="K263" s="356">
        <f t="shared" si="53"/>
        <v>0.1532</v>
      </c>
      <c r="L263" s="225"/>
      <c r="M263" s="225">
        <f t="shared" si="54"/>
        <v>0</v>
      </c>
      <c r="N263" s="225">
        <f t="shared" si="55"/>
        <v>0</v>
      </c>
      <c r="O263" s="225">
        <f t="shared" si="56"/>
        <v>0</v>
      </c>
      <c r="P263" s="225">
        <f t="shared" si="57"/>
        <v>2</v>
      </c>
      <c r="Q263" s="225">
        <f t="shared" si="58"/>
        <v>12</v>
      </c>
      <c r="R263" s="225">
        <f t="shared" si="59"/>
        <v>4</v>
      </c>
      <c r="S263" s="228"/>
      <c r="T263" s="228"/>
      <c r="U263" s="228"/>
      <c r="V263" s="228"/>
      <c r="W263" s="529"/>
      <c r="X263" s="228"/>
      <c r="Y263" s="55">
        <v>436</v>
      </c>
      <c r="Z263" s="55">
        <v>436049248</v>
      </c>
      <c r="AA263" s="244" t="s">
        <v>1077</v>
      </c>
      <c r="AB263" s="55">
        <v>0</v>
      </c>
      <c r="AC263" s="55">
        <v>0</v>
      </c>
      <c r="AD263" s="55">
        <v>0</v>
      </c>
      <c r="AE263" s="55">
        <v>0</v>
      </c>
      <c r="AF263" s="55">
        <v>1</v>
      </c>
      <c r="AG263" s="55">
        <v>3</v>
      </c>
      <c r="AH263" s="55">
        <v>0</v>
      </c>
      <c r="AI263" s="215">
        <v>0</v>
      </c>
      <c r="AJ263" s="215">
        <v>0</v>
      </c>
      <c r="AK263" s="215">
        <v>0</v>
      </c>
      <c r="AL263" s="215">
        <v>0</v>
      </c>
      <c r="AM263" s="215">
        <v>1</v>
      </c>
      <c r="AN263" s="215">
        <v>0</v>
      </c>
      <c r="AO263" s="215">
        <v>0</v>
      </c>
      <c r="AP263" s="215">
        <v>0</v>
      </c>
      <c r="AQ263" s="55">
        <v>1</v>
      </c>
      <c r="AR263" s="216"/>
      <c r="AS263" s="55">
        <v>49</v>
      </c>
      <c r="AT263" s="55">
        <v>248</v>
      </c>
      <c r="AU263" s="55">
        <v>12</v>
      </c>
      <c r="AW263" s="55">
        <f t="shared" si="60"/>
        <v>2</v>
      </c>
      <c r="AX263" s="55">
        <v>0</v>
      </c>
      <c r="AY263" s="55">
        <v>1</v>
      </c>
      <c r="AZ263" s="502">
        <v>0.5</v>
      </c>
    </row>
    <row r="264" spans="1:52">
      <c r="A264" s="215">
        <v>436</v>
      </c>
      <c r="B264" s="215">
        <v>436049262</v>
      </c>
      <c r="C264" s="216" t="s">
        <v>1077</v>
      </c>
      <c r="D264" s="225">
        <f t="shared" si="46"/>
        <v>0</v>
      </c>
      <c r="E264" s="225">
        <f t="shared" si="47"/>
        <v>0</v>
      </c>
      <c r="F264" s="225">
        <f t="shared" si="48"/>
        <v>0</v>
      </c>
      <c r="G264" s="225">
        <f t="shared" si="49"/>
        <v>0</v>
      </c>
      <c r="H264" s="225">
        <f t="shared" si="50"/>
        <v>0</v>
      </c>
      <c r="I264" s="225">
        <f t="shared" si="51"/>
        <v>2</v>
      </c>
      <c r="J264" s="225">
        <f t="shared" si="52"/>
        <v>0</v>
      </c>
      <c r="K264" s="356">
        <f t="shared" si="53"/>
        <v>7.6600000000000001E-2</v>
      </c>
      <c r="L264" s="225"/>
      <c r="M264" s="225">
        <f t="shared" si="54"/>
        <v>0</v>
      </c>
      <c r="N264" s="225">
        <f t="shared" si="55"/>
        <v>0</v>
      </c>
      <c r="O264" s="225">
        <f t="shared" si="56"/>
        <v>0</v>
      </c>
      <c r="P264" s="225">
        <f t="shared" si="57"/>
        <v>0</v>
      </c>
      <c r="Q264" s="225">
        <f t="shared" si="58"/>
        <v>7</v>
      </c>
      <c r="R264" s="225">
        <f t="shared" si="59"/>
        <v>2</v>
      </c>
      <c r="S264" s="228"/>
      <c r="T264" s="228"/>
      <c r="U264" s="228"/>
      <c r="V264" s="228"/>
      <c r="W264" s="529"/>
      <c r="X264" s="228"/>
      <c r="Y264" s="55">
        <v>436</v>
      </c>
      <c r="Z264" s="55">
        <v>436049262</v>
      </c>
      <c r="AA264" s="244" t="s">
        <v>1077</v>
      </c>
      <c r="AB264" s="55">
        <v>0</v>
      </c>
      <c r="AC264" s="55">
        <v>0</v>
      </c>
      <c r="AD264" s="55">
        <v>0</v>
      </c>
      <c r="AE264" s="55">
        <v>0</v>
      </c>
      <c r="AF264" s="55">
        <v>0</v>
      </c>
      <c r="AG264" s="55">
        <v>2</v>
      </c>
      <c r="AH264" s="55">
        <v>0</v>
      </c>
      <c r="AI264" s="215">
        <v>0</v>
      </c>
      <c r="AJ264" s="215">
        <v>0</v>
      </c>
      <c r="AK264" s="215">
        <v>0</v>
      </c>
      <c r="AL264" s="215">
        <v>0</v>
      </c>
      <c r="AM264" s="215">
        <v>0</v>
      </c>
      <c r="AN264" s="215">
        <v>0</v>
      </c>
      <c r="AO264" s="215">
        <v>0</v>
      </c>
      <c r="AP264" s="215">
        <v>0</v>
      </c>
      <c r="AQ264" s="55">
        <v>0</v>
      </c>
      <c r="AR264" s="216"/>
      <c r="AS264" s="55">
        <v>49</v>
      </c>
      <c r="AT264" s="55">
        <v>262</v>
      </c>
      <c r="AU264" s="55">
        <v>7</v>
      </c>
      <c r="AW264" s="55">
        <f t="shared" si="60"/>
        <v>0</v>
      </c>
      <c r="AX264" s="55">
        <v>0</v>
      </c>
      <c r="AY264" s="55">
        <v>1</v>
      </c>
      <c r="AZ264" s="502">
        <v>0</v>
      </c>
    </row>
    <row r="265" spans="1:52">
      <c r="A265" s="215">
        <v>436</v>
      </c>
      <c r="B265" s="215">
        <v>436049274</v>
      </c>
      <c r="C265" s="216" t="s">
        <v>1077</v>
      </c>
      <c r="D265" s="225">
        <f t="shared" si="46"/>
        <v>0</v>
      </c>
      <c r="E265" s="225">
        <f t="shared" si="47"/>
        <v>0</v>
      </c>
      <c r="F265" s="225">
        <f t="shared" si="48"/>
        <v>0</v>
      </c>
      <c r="G265" s="225">
        <f t="shared" si="49"/>
        <v>0</v>
      </c>
      <c r="H265" s="225">
        <f t="shared" si="50"/>
        <v>2</v>
      </c>
      <c r="I265" s="225">
        <f t="shared" si="51"/>
        <v>2</v>
      </c>
      <c r="J265" s="225">
        <f t="shared" si="52"/>
        <v>0</v>
      </c>
      <c r="K265" s="356">
        <f t="shared" si="53"/>
        <v>0.1532</v>
      </c>
      <c r="L265" s="225"/>
      <c r="M265" s="225">
        <f t="shared" si="54"/>
        <v>0</v>
      </c>
      <c r="N265" s="225">
        <f t="shared" si="55"/>
        <v>0</v>
      </c>
      <c r="O265" s="225">
        <f t="shared" si="56"/>
        <v>0</v>
      </c>
      <c r="P265" s="225">
        <f t="shared" si="57"/>
        <v>3</v>
      </c>
      <c r="Q265" s="225">
        <f t="shared" si="58"/>
        <v>10</v>
      </c>
      <c r="R265" s="225">
        <f t="shared" si="59"/>
        <v>4</v>
      </c>
      <c r="S265" s="228"/>
      <c r="T265" s="228"/>
      <c r="U265" s="228"/>
      <c r="V265" s="228"/>
      <c r="W265" s="529"/>
      <c r="X265" s="228"/>
      <c r="Y265" s="55">
        <v>436</v>
      </c>
      <c r="Z265" s="55">
        <v>436049274</v>
      </c>
      <c r="AA265" s="244" t="s">
        <v>1077</v>
      </c>
      <c r="AB265" s="55">
        <v>0</v>
      </c>
      <c r="AC265" s="55">
        <v>0</v>
      </c>
      <c r="AD265" s="55">
        <v>0</v>
      </c>
      <c r="AE265" s="55">
        <v>0</v>
      </c>
      <c r="AF265" s="55">
        <v>2</v>
      </c>
      <c r="AG265" s="55">
        <v>2</v>
      </c>
      <c r="AH265" s="55">
        <v>0</v>
      </c>
      <c r="AI265" s="215">
        <v>0</v>
      </c>
      <c r="AJ265" s="215">
        <v>0</v>
      </c>
      <c r="AK265" s="215">
        <v>0</v>
      </c>
      <c r="AL265" s="215">
        <v>0</v>
      </c>
      <c r="AM265" s="215">
        <v>2</v>
      </c>
      <c r="AN265" s="215">
        <v>0</v>
      </c>
      <c r="AO265" s="215">
        <v>0</v>
      </c>
      <c r="AP265" s="215">
        <v>0</v>
      </c>
      <c r="AQ265" s="55">
        <v>1</v>
      </c>
      <c r="AR265" s="216"/>
      <c r="AS265" s="55">
        <v>49</v>
      </c>
      <c r="AT265" s="55">
        <v>274</v>
      </c>
      <c r="AU265" s="55">
        <v>10</v>
      </c>
      <c r="AW265" s="55">
        <f t="shared" si="60"/>
        <v>3</v>
      </c>
      <c r="AX265" s="55">
        <v>0</v>
      </c>
      <c r="AY265" s="55">
        <v>1</v>
      </c>
      <c r="AZ265" s="502">
        <v>0.75</v>
      </c>
    </row>
    <row r="266" spans="1:52">
      <c r="A266" s="215">
        <v>436</v>
      </c>
      <c r="B266" s="215">
        <v>436049308</v>
      </c>
      <c r="C266" s="216" t="s">
        <v>1077</v>
      </c>
      <c r="D266" s="225">
        <f t="shared" si="46"/>
        <v>0</v>
      </c>
      <c r="E266" s="225">
        <f t="shared" si="47"/>
        <v>0</v>
      </c>
      <c r="F266" s="225">
        <f t="shared" si="48"/>
        <v>0</v>
      </c>
      <c r="G266" s="225">
        <f t="shared" si="49"/>
        <v>0</v>
      </c>
      <c r="H266" s="225">
        <f t="shared" si="50"/>
        <v>0</v>
      </c>
      <c r="I266" s="225">
        <f t="shared" si="51"/>
        <v>3</v>
      </c>
      <c r="J266" s="225">
        <f t="shared" si="52"/>
        <v>0</v>
      </c>
      <c r="K266" s="356">
        <f t="shared" si="53"/>
        <v>0.1149</v>
      </c>
      <c r="L266" s="225"/>
      <c r="M266" s="225">
        <f t="shared" si="54"/>
        <v>0</v>
      </c>
      <c r="N266" s="225">
        <f t="shared" si="55"/>
        <v>0</v>
      </c>
      <c r="O266" s="225">
        <f t="shared" si="56"/>
        <v>0</v>
      </c>
      <c r="P266" s="225">
        <f t="shared" si="57"/>
        <v>2</v>
      </c>
      <c r="Q266" s="225">
        <f t="shared" si="58"/>
        <v>8</v>
      </c>
      <c r="R266" s="225">
        <f t="shared" si="59"/>
        <v>3</v>
      </c>
      <c r="S266" s="228"/>
      <c r="T266" s="228"/>
      <c r="U266" s="228"/>
      <c r="V266" s="228"/>
      <c r="W266" s="529"/>
      <c r="X266" s="228"/>
      <c r="Y266" s="55">
        <v>436</v>
      </c>
      <c r="Z266" s="55">
        <v>436049308</v>
      </c>
      <c r="AA266" s="244" t="s">
        <v>1077</v>
      </c>
      <c r="AB266" s="55">
        <v>0</v>
      </c>
      <c r="AC266" s="55">
        <v>0</v>
      </c>
      <c r="AD266" s="55">
        <v>0</v>
      </c>
      <c r="AE266" s="55">
        <v>0</v>
      </c>
      <c r="AF266" s="55">
        <v>0</v>
      </c>
      <c r="AG266" s="55">
        <v>3</v>
      </c>
      <c r="AH266" s="55">
        <v>0</v>
      </c>
      <c r="AI266" s="215">
        <v>0</v>
      </c>
      <c r="AJ266" s="215">
        <v>0</v>
      </c>
      <c r="AK266" s="215">
        <v>0</v>
      </c>
      <c r="AL266" s="215">
        <v>0</v>
      </c>
      <c r="AM266" s="215">
        <v>0</v>
      </c>
      <c r="AN266" s="215">
        <v>0</v>
      </c>
      <c r="AO266" s="215">
        <v>0</v>
      </c>
      <c r="AP266" s="215">
        <v>0</v>
      </c>
      <c r="AQ266" s="55">
        <v>2</v>
      </c>
      <c r="AR266" s="216"/>
      <c r="AS266" s="55">
        <v>49</v>
      </c>
      <c r="AT266" s="55">
        <v>308</v>
      </c>
      <c r="AU266" s="55">
        <v>8</v>
      </c>
      <c r="AW266" s="55">
        <f t="shared" si="60"/>
        <v>2</v>
      </c>
      <c r="AX266" s="55">
        <v>0</v>
      </c>
      <c r="AY266" s="55">
        <v>1</v>
      </c>
      <c r="AZ266" s="502">
        <v>0.66669999999999996</v>
      </c>
    </row>
    <row r="267" spans="1:52">
      <c r="A267" s="215">
        <v>436</v>
      </c>
      <c r="B267" s="215">
        <v>436049336</v>
      </c>
      <c r="C267" s="216" t="s">
        <v>1077</v>
      </c>
      <c r="D267" s="225">
        <f t="shared" ref="D267:D330" si="61">ROUND(AB267,0)</f>
        <v>0</v>
      </c>
      <c r="E267" s="225">
        <f t="shared" ref="E267:E330" si="62">ROUND(AC267,0)</f>
        <v>0</v>
      </c>
      <c r="F267" s="225">
        <f t="shared" ref="F267:F330" si="63">ROUND(AD267,0)</f>
        <v>0</v>
      </c>
      <c r="G267" s="225">
        <f t="shared" ref="G267:G330" si="64">ROUND(AE267,0)</f>
        <v>0</v>
      </c>
      <c r="H267" s="225">
        <f t="shared" ref="H267:H330" si="65">ROUND(AF267,0)</f>
        <v>0</v>
      </c>
      <c r="I267" s="225">
        <f t="shared" ref="I267:I330" si="66">ROUND(AG267,0)</f>
        <v>1</v>
      </c>
      <c r="J267" s="225">
        <f t="shared" ref="J267:J330" si="67">ROUND(AH267,0)</f>
        <v>0</v>
      </c>
      <c r="K267" s="356">
        <f t="shared" ref="K267:K330" si="68">ROUND(0.0383*(SUM(AD267:AG267)+(AC267*0.5))+0.0483*AH267,4)</f>
        <v>3.8300000000000001E-2</v>
      </c>
      <c r="L267" s="225"/>
      <c r="M267" s="225">
        <f t="shared" ref="M267:M330" si="69">ROUND(AJ267+(AI267*0.5),0)</f>
        <v>0</v>
      </c>
      <c r="N267" s="225">
        <f t="shared" ref="N267:N330" si="70">ROUND(AK267,0)</f>
        <v>0</v>
      </c>
      <c r="O267" s="225">
        <f t="shared" ref="O267:O330" si="71">ROUND(AL267,0)</f>
        <v>0</v>
      </c>
      <c r="P267" s="225">
        <f t="shared" ref="P267:P330" si="72">ROUND(R267*AZ267,0)</f>
        <v>0</v>
      </c>
      <c r="Q267" s="225">
        <f t="shared" ref="Q267:Q330" si="73">AU267</f>
        <v>7</v>
      </c>
      <c r="R267" s="225">
        <f t="shared" ref="R267:R330" si="74">SUM(F267:I267)+ROUND(D267*0.5,0)+ROUND(J267*0.5,0)</f>
        <v>1</v>
      </c>
      <c r="S267" s="228"/>
      <c r="T267" s="228"/>
      <c r="U267" s="228"/>
      <c r="V267" s="228"/>
      <c r="W267" s="529"/>
      <c r="X267" s="228"/>
      <c r="Y267" s="55">
        <v>436</v>
      </c>
      <c r="Z267" s="55">
        <v>436049336</v>
      </c>
      <c r="AA267" s="244" t="s">
        <v>1077</v>
      </c>
      <c r="AB267" s="55">
        <v>0</v>
      </c>
      <c r="AC267" s="55">
        <v>0</v>
      </c>
      <c r="AD267" s="55">
        <v>0</v>
      </c>
      <c r="AE267" s="55">
        <v>0</v>
      </c>
      <c r="AF267" s="55">
        <v>0</v>
      </c>
      <c r="AG267" s="55">
        <v>1</v>
      </c>
      <c r="AH267" s="55">
        <v>0</v>
      </c>
      <c r="AI267" s="215">
        <v>0</v>
      </c>
      <c r="AJ267" s="215">
        <v>0</v>
      </c>
      <c r="AK267" s="215">
        <v>0</v>
      </c>
      <c r="AL267" s="215">
        <v>0</v>
      </c>
      <c r="AM267" s="215">
        <v>0</v>
      </c>
      <c r="AN267" s="215">
        <v>0</v>
      </c>
      <c r="AO267" s="215">
        <v>0</v>
      </c>
      <c r="AP267" s="215">
        <v>0</v>
      </c>
      <c r="AQ267" s="55">
        <v>0</v>
      </c>
      <c r="AR267" s="216"/>
      <c r="AS267" s="55">
        <v>49</v>
      </c>
      <c r="AT267" s="55">
        <v>336</v>
      </c>
      <c r="AU267" s="55">
        <v>7</v>
      </c>
      <c r="AW267" s="55">
        <f t="shared" ref="AW267:AW330" si="75">AM267+AP267+AQ267+ROUND(AN267*0.5,0)</f>
        <v>0</v>
      </c>
      <c r="AX267" s="55">
        <v>0</v>
      </c>
      <c r="AY267" s="55">
        <v>3</v>
      </c>
      <c r="AZ267" s="502">
        <v>0</v>
      </c>
    </row>
    <row r="268" spans="1:52">
      <c r="A268" s="215">
        <v>437</v>
      </c>
      <c r="B268" s="215">
        <v>437035035</v>
      </c>
      <c r="C268" s="216" t="s">
        <v>1200</v>
      </c>
      <c r="D268" s="225">
        <f t="shared" si="61"/>
        <v>0</v>
      </c>
      <c r="E268" s="225">
        <f t="shared" si="62"/>
        <v>0</v>
      </c>
      <c r="F268" s="225">
        <f t="shared" si="63"/>
        <v>0</v>
      </c>
      <c r="G268" s="225">
        <f t="shared" si="64"/>
        <v>0</v>
      </c>
      <c r="H268" s="225">
        <f t="shared" si="65"/>
        <v>0</v>
      </c>
      <c r="I268" s="225">
        <f t="shared" si="66"/>
        <v>297</v>
      </c>
      <c r="J268" s="225">
        <f t="shared" si="67"/>
        <v>0</v>
      </c>
      <c r="K268" s="356">
        <f t="shared" si="68"/>
        <v>11.3751</v>
      </c>
      <c r="L268" s="225"/>
      <c r="M268" s="225">
        <f t="shared" si="69"/>
        <v>0</v>
      </c>
      <c r="N268" s="225">
        <f t="shared" si="70"/>
        <v>0</v>
      </c>
      <c r="O268" s="225">
        <f t="shared" si="71"/>
        <v>70</v>
      </c>
      <c r="P268" s="225">
        <f t="shared" si="72"/>
        <v>250</v>
      </c>
      <c r="Q268" s="225">
        <f t="shared" si="73"/>
        <v>11</v>
      </c>
      <c r="R268" s="225">
        <f t="shared" si="74"/>
        <v>297</v>
      </c>
      <c r="S268" s="228"/>
      <c r="T268" s="228"/>
      <c r="U268" s="228"/>
      <c r="V268" s="228"/>
      <c r="W268" s="529"/>
      <c r="X268" s="228"/>
      <c r="Y268" s="55">
        <v>437</v>
      </c>
      <c r="Z268" s="55">
        <v>437035035</v>
      </c>
      <c r="AA268" s="244" t="s">
        <v>1200</v>
      </c>
      <c r="AB268" s="55">
        <v>0</v>
      </c>
      <c r="AC268" s="55">
        <v>0</v>
      </c>
      <c r="AD268" s="55">
        <v>0</v>
      </c>
      <c r="AE268" s="55">
        <v>0</v>
      </c>
      <c r="AF268" s="55">
        <v>0</v>
      </c>
      <c r="AG268" s="55">
        <v>297</v>
      </c>
      <c r="AH268" s="55">
        <v>0</v>
      </c>
      <c r="AI268" s="215">
        <v>0</v>
      </c>
      <c r="AJ268" s="215">
        <v>0</v>
      </c>
      <c r="AK268" s="215">
        <v>0</v>
      </c>
      <c r="AL268" s="215">
        <v>70</v>
      </c>
      <c r="AM268" s="215">
        <v>0</v>
      </c>
      <c r="AN268" s="215">
        <v>0</v>
      </c>
      <c r="AO268" s="215">
        <v>0</v>
      </c>
      <c r="AP268" s="215">
        <v>0</v>
      </c>
      <c r="AQ268" s="55">
        <v>224</v>
      </c>
      <c r="AR268" s="216"/>
      <c r="AS268" s="55">
        <v>35</v>
      </c>
      <c r="AT268" s="55">
        <v>35</v>
      </c>
      <c r="AU268" s="55">
        <v>11</v>
      </c>
      <c r="AW268" s="55">
        <f t="shared" si="75"/>
        <v>224</v>
      </c>
      <c r="AX268" s="55">
        <v>26</v>
      </c>
      <c r="AY268" s="55">
        <v>1</v>
      </c>
      <c r="AZ268" s="502">
        <v>0.84099999999999997</v>
      </c>
    </row>
    <row r="269" spans="1:52">
      <c r="A269" s="215">
        <v>437</v>
      </c>
      <c r="B269" s="215">
        <v>437035050</v>
      </c>
      <c r="C269" s="216" t="s">
        <v>1200</v>
      </c>
      <c r="D269" s="225">
        <f t="shared" si="61"/>
        <v>0</v>
      </c>
      <c r="E269" s="225">
        <f t="shared" si="62"/>
        <v>0</v>
      </c>
      <c r="F269" s="225">
        <f t="shared" si="63"/>
        <v>0</v>
      </c>
      <c r="G269" s="225">
        <f t="shared" si="64"/>
        <v>0</v>
      </c>
      <c r="H269" s="225">
        <f t="shared" si="65"/>
        <v>0</v>
      </c>
      <c r="I269" s="225">
        <f t="shared" si="66"/>
        <v>1</v>
      </c>
      <c r="J269" s="225">
        <f t="shared" si="67"/>
        <v>0</v>
      </c>
      <c r="K269" s="356">
        <f t="shared" si="68"/>
        <v>3.8300000000000001E-2</v>
      </c>
      <c r="L269" s="225"/>
      <c r="M269" s="225">
        <f t="shared" si="69"/>
        <v>0</v>
      </c>
      <c r="N269" s="225">
        <f t="shared" si="70"/>
        <v>0</v>
      </c>
      <c r="O269" s="225">
        <f t="shared" si="71"/>
        <v>0</v>
      </c>
      <c r="P269" s="225">
        <f t="shared" si="72"/>
        <v>1</v>
      </c>
      <c r="Q269" s="225">
        <f t="shared" si="73"/>
        <v>4</v>
      </c>
      <c r="R269" s="225">
        <f t="shared" si="74"/>
        <v>1</v>
      </c>
      <c r="S269" s="228"/>
      <c r="T269" s="228"/>
      <c r="U269" s="228"/>
      <c r="V269" s="228"/>
      <c r="W269" s="529"/>
      <c r="X269" s="228"/>
      <c r="Y269" s="55">
        <v>437</v>
      </c>
      <c r="Z269" s="55">
        <v>437035050</v>
      </c>
      <c r="AA269" s="244" t="s">
        <v>1200</v>
      </c>
      <c r="AB269" s="55">
        <v>0</v>
      </c>
      <c r="AC269" s="55">
        <v>0</v>
      </c>
      <c r="AD269" s="55">
        <v>0</v>
      </c>
      <c r="AE269" s="55">
        <v>0</v>
      </c>
      <c r="AF269" s="55">
        <v>0</v>
      </c>
      <c r="AG269" s="55">
        <v>1</v>
      </c>
      <c r="AH269" s="55">
        <v>0</v>
      </c>
      <c r="AI269" s="215">
        <v>0</v>
      </c>
      <c r="AJ269" s="215">
        <v>0</v>
      </c>
      <c r="AK269" s="215">
        <v>0</v>
      </c>
      <c r="AL269" s="215">
        <v>0</v>
      </c>
      <c r="AM269" s="215">
        <v>0</v>
      </c>
      <c r="AN269" s="215">
        <v>0</v>
      </c>
      <c r="AO269" s="215">
        <v>0</v>
      </c>
      <c r="AP269" s="215">
        <v>0</v>
      </c>
      <c r="AQ269" s="55">
        <v>1</v>
      </c>
      <c r="AR269" s="216"/>
      <c r="AS269" s="55">
        <v>35</v>
      </c>
      <c r="AT269" s="55">
        <v>50</v>
      </c>
      <c r="AU269" s="55">
        <v>4</v>
      </c>
      <c r="AW269" s="55">
        <f t="shared" si="75"/>
        <v>1</v>
      </c>
      <c r="AX269" s="55">
        <v>0</v>
      </c>
      <c r="AY269" s="55">
        <v>3</v>
      </c>
      <c r="AZ269" s="502">
        <v>1</v>
      </c>
    </row>
    <row r="270" spans="1:52">
      <c r="A270" s="215">
        <v>437</v>
      </c>
      <c r="B270" s="215">
        <v>437035201</v>
      </c>
      <c r="C270" s="216" t="s">
        <v>1200</v>
      </c>
      <c r="D270" s="225">
        <f t="shared" si="61"/>
        <v>0</v>
      </c>
      <c r="E270" s="225">
        <f t="shared" si="62"/>
        <v>0</v>
      </c>
      <c r="F270" s="225">
        <f t="shared" si="63"/>
        <v>0</v>
      </c>
      <c r="G270" s="225">
        <f t="shared" si="64"/>
        <v>0</v>
      </c>
      <c r="H270" s="225">
        <f t="shared" si="65"/>
        <v>0</v>
      </c>
      <c r="I270" s="225">
        <f t="shared" si="66"/>
        <v>1</v>
      </c>
      <c r="J270" s="225">
        <f t="shared" si="67"/>
        <v>0</v>
      </c>
      <c r="K270" s="356">
        <f t="shared" si="68"/>
        <v>3.8300000000000001E-2</v>
      </c>
      <c r="L270" s="225"/>
      <c r="M270" s="225">
        <f t="shared" si="69"/>
        <v>0</v>
      </c>
      <c r="N270" s="225">
        <f t="shared" si="70"/>
        <v>0</v>
      </c>
      <c r="O270" s="225">
        <f t="shared" si="71"/>
        <v>0</v>
      </c>
      <c r="P270" s="225">
        <f t="shared" si="72"/>
        <v>1</v>
      </c>
      <c r="Q270" s="225">
        <f t="shared" si="73"/>
        <v>11</v>
      </c>
      <c r="R270" s="225">
        <f t="shared" si="74"/>
        <v>1</v>
      </c>
      <c r="S270" s="228"/>
      <c r="T270" s="228"/>
      <c r="U270" s="228"/>
      <c r="V270" s="228"/>
      <c r="W270" s="529"/>
      <c r="X270" s="228"/>
      <c r="Y270" s="55">
        <v>437</v>
      </c>
      <c r="Z270" s="55">
        <v>437035201</v>
      </c>
      <c r="AA270" s="244" t="s">
        <v>1200</v>
      </c>
      <c r="AB270" s="55">
        <v>0</v>
      </c>
      <c r="AC270" s="55">
        <v>0</v>
      </c>
      <c r="AD270" s="55">
        <v>0</v>
      </c>
      <c r="AE270" s="55">
        <v>0</v>
      </c>
      <c r="AF270" s="55">
        <v>0</v>
      </c>
      <c r="AG270" s="55">
        <v>1</v>
      </c>
      <c r="AH270" s="55">
        <v>0</v>
      </c>
      <c r="AI270" s="215">
        <v>0</v>
      </c>
      <c r="AJ270" s="215">
        <v>0</v>
      </c>
      <c r="AK270" s="215">
        <v>0</v>
      </c>
      <c r="AL270" s="215">
        <v>0</v>
      </c>
      <c r="AM270" s="215">
        <v>0</v>
      </c>
      <c r="AN270" s="215">
        <v>0</v>
      </c>
      <c r="AO270" s="215">
        <v>0</v>
      </c>
      <c r="AP270" s="215">
        <v>0</v>
      </c>
      <c r="AQ270" s="55">
        <v>1</v>
      </c>
      <c r="AR270" s="216"/>
      <c r="AS270" s="55">
        <v>35</v>
      </c>
      <c r="AT270" s="55">
        <v>201</v>
      </c>
      <c r="AU270" s="55">
        <v>11</v>
      </c>
      <c r="AW270" s="55">
        <f t="shared" si="75"/>
        <v>1</v>
      </c>
      <c r="AX270" s="55">
        <v>0</v>
      </c>
      <c r="AY270" s="55">
        <v>2</v>
      </c>
      <c r="AZ270" s="502">
        <v>1</v>
      </c>
    </row>
    <row r="271" spans="1:52">
      <c r="A271" s="215">
        <v>438</v>
      </c>
      <c r="B271" s="215">
        <v>438035035</v>
      </c>
      <c r="C271" s="216" t="s">
        <v>1060</v>
      </c>
      <c r="D271" s="225">
        <f t="shared" si="61"/>
        <v>16</v>
      </c>
      <c r="E271" s="225">
        <f t="shared" si="62"/>
        <v>0</v>
      </c>
      <c r="F271" s="225">
        <f t="shared" si="63"/>
        <v>17</v>
      </c>
      <c r="G271" s="225">
        <f t="shared" si="64"/>
        <v>102</v>
      </c>
      <c r="H271" s="225">
        <f t="shared" si="65"/>
        <v>63</v>
      </c>
      <c r="I271" s="225">
        <f t="shared" si="66"/>
        <v>133</v>
      </c>
      <c r="J271" s="225">
        <f t="shared" si="67"/>
        <v>0</v>
      </c>
      <c r="K271" s="356">
        <f t="shared" si="68"/>
        <v>12.064500000000001</v>
      </c>
      <c r="L271" s="225"/>
      <c r="M271" s="225">
        <f t="shared" si="69"/>
        <v>22</v>
      </c>
      <c r="N271" s="225">
        <f t="shared" si="70"/>
        <v>3</v>
      </c>
      <c r="O271" s="225">
        <f t="shared" si="71"/>
        <v>9</v>
      </c>
      <c r="P271" s="225">
        <f t="shared" si="72"/>
        <v>238</v>
      </c>
      <c r="Q271" s="225">
        <f t="shared" si="73"/>
        <v>11</v>
      </c>
      <c r="R271" s="225">
        <f t="shared" si="74"/>
        <v>323</v>
      </c>
      <c r="S271" s="228"/>
      <c r="T271" s="228"/>
      <c r="U271" s="228"/>
      <c r="V271" s="228"/>
      <c r="W271" s="529"/>
      <c r="X271" s="228"/>
      <c r="Y271" s="55">
        <v>438</v>
      </c>
      <c r="Z271" s="55">
        <v>438035035</v>
      </c>
      <c r="AA271" s="244" t="s">
        <v>1060</v>
      </c>
      <c r="AB271" s="55">
        <v>16</v>
      </c>
      <c r="AC271" s="55">
        <v>0</v>
      </c>
      <c r="AD271" s="55">
        <v>17</v>
      </c>
      <c r="AE271" s="55">
        <v>102</v>
      </c>
      <c r="AF271" s="55">
        <v>63</v>
      </c>
      <c r="AG271" s="55">
        <v>133</v>
      </c>
      <c r="AH271" s="55">
        <v>0</v>
      </c>
      <c r="AI271" s="215">
        <v>3</v>
      </c>
      <c r="AJ271" s="215">
        <v>20</v>
      </c>
      <c r="AK271" s="215">
        <v>3</v>
      </c>
      <c r="AL271" s="215">
        <v>9</v>
      </c>
      <c r="AM271" s="215">
        <v>124</v>
      </c>
      <c r="AN271" s="215">
        <v>10</v>
      </c>
      <c r="AO271" s="215">
        <v>0</v>
      </c>
      <c r="AP271" s="215">
        <v>13</v>
      </c>
      <c r="AQ271" s="55">
        <v>96</v>
      </c>
      <c r="AR271" s="216"/>
      <c r="AS271" s="55">
        <v>35</v>
      </c>
      <c r="AT271" s="55">
        <v>35</v>
      </c>
      <c r="AU271" s="55">
        <v>11</v>
      </c>
      <c r="AW271" s="55">
        <f t="shared" si="75"/>
        <v>238</v>
      </c>
      <c r="AX271" s="55">
        <v>0</v>
      </c>
      <c r="AY271" s="55">
        <v>1</v>
      </c>
      <c r="AZ271" s="502">
        <v>0.73680000000000001</v>
      </c>
    </row>
    <row r="272" spans="1:52">
      <c r="A272" s="215">
        <v>438</v>
      </c>
      <c r="B272" s="215">
        <v>438035044</v>
      </c>
      <c r="C272" s="216" t="s">
        <v>1060</v>
      </c>
      <c r="D272" s="225">
        <f t="shared" si="61"/>
        <v>2</v>
      </c>
      <c r="E272" s="225">
        <f t="shared" si="62"/>
        <v>0</v>
      </c>
      <c r="F272" s="225">
        <f t="shared" si="63"/>
        <v>0</v>
      </c>
      <c r="G272" s="225">
        <f t="shared" si="64"/>
        <v>1</v>
      </c>
      <c r="H272" s="225">
        <f t="shared" si="65"/>
        <v>0</v>
      </c>
      <c r="I272" s="225">
        <f t="shared" si="66"/>
        <v>1</v>
      </c>
      <c r="J272" s="225">
        <f t="shared" si="67"/>
        <v>0</v>
      </c>
      <c r="K272" s="356">
        <f t="shared" si="68"/>
        <v>7.6600000000000001E-2</v>
      </c>
      <c r="L272" s="225"/>
      <c r="M272" s="225">
        <f t="shared" si="69"/>
        <v>0</v>
      </c>
      <c r="N272" s="225">
        <f t="shared" si="70"/>
        <v>0</v>
      </c>
      <c r="O272" s="225">
        <f t="shared" si="71"/>
        <v>0</v>
      </c>
      <c r="P272" s="225">
        <f t="shared" si="72"/>
        <v>3</v>
      </c>
      <c r="Q272" s="225">
        <f t="shared" si="73"/>
        <v>12</v>
      </c>
      <c r="R272" s="225">
        <f t="shared" si="74"/>
        <v>3</v>
      </c>
      <c r="S272" s="228"/>
      <c r="T272" s="228"/>
      <c r="U272" s="228"/>
      <c r="V272" s="228"/>
      <c r="W272" s="529"/>
      <c r="X272" s="228"/>
      <c r="Y272" s="55">
        <v>438</v>
      </c>
      <c r="Z272" s="55">
        <v>438035044</v>
      </c>
      <c r="AA272" s="244" t="s">
        <v>1060</v>
      </c>
      <c r="AB272" s="55">
        <v>2</v>
      </c>
      <c r="AC272" s="55">
        <v>0</v>
      </c>
      <c r="AD272" s="55">
        <v>0</v>
      </c>
      <c r="AE272" s="55">
        <v>1</v>
      </c>
      <c r="AF272" s="55">
        <v>0</v>
      </c>
      <c r="AG272" s="55">
        <v>1</v>
      </c>
      <c r="AH272" s="55">
        <v>0</v>
      </c>
      <c r="AI272" s="215">
        <v>0</v>
      </c>
      <c r="AJ272" s="215">
        <v>0</v>
      </c>
      <c r="AK272" s="215">
        <v>0</v>
      </c>
      <c r="AL272" s="215">
        <v>0</v>
      </c>
      <c r="AM272" s="215">
        <v>1</v>
      </c>
      <c r="AN272" s="215">
        <v>2</v>
      </c>
      <c r="AO272" s="215">
        <v>0</v>
      </c>
      <c r="AP272" s="215">
        <v>0</v>
      </c>
      <c r="AQ272" s="55">
        <v>1</v>
      </c>
      <c r="AR272" s="216"/>
      <c r="AS272" s="55">
        <v>35</v>
      </c>
      <c r="AT272" s="55">
        <v>44</v>
      </c>
      <c r="AU272" s="55">
        <v>12</v>
      </c>
      <c r="AW272" s="55">
        <f t="shared" si="75"/>
        <v>3</v>
      </c>
      <c r="AX272" s="55">
        <v>0</v>
      </c>
      <c r="AY272" s="55">
        <v>2</v>
      </c>
      <c r="AZ272" s="502">
        <v>1</v>
      </c>
    </row>
    <row r="273" spans="1:52">
      <c r="A273" s="215">
        <v>438</v>
      </c>
      <c r="B273" s="215">
        <v>438035050</v>
      </c>
      <c r="C273" s="216" t="s">
        <v>1060</v>
      </c>
      <c r="D273" s="225">
        <f t="shared" si="61"/>
        <v>1</v>
      </c>
      <c r="E273" s="225">
        <f t="shared" si="62"/>
        <v>0</v>
      </c>
      <c r="F273" s="225">
        <f t="shared" si="63"/>
        <v>0</v>
      </c>
      <c r="G273" s="225">
        <f t="shared" si="64"/>
        <v>0</v>
      </c>
      <c r="H273" s="225">
        <f t="shared" si="65"/>
        <v>1</v>
      </c>
      <c r="I273" s="225">
        <f t="shared" si="66"/>
        <v>0</v>
      </c>
      <c r="J273" s="225">
        <f t="shared" si="67"/>
        <v>0</v>
      </c>
      <c r="K273" s="356">
        <f t="shared" si="68"/>
        <v>3.8300000000000001E-2</v>
      </c>
      <c r="L273" s="225"/>
      <c r="M273" s="225">
        <f t="shared" si="69"/>
        <v>0</v>
      </c>
      <c r="N273" s="225">
        <f t="shared" si="70"/>
        <v>0</v>
      </c>
      <c r="O273" s="225">
        <f t="shared" si="71"/>
        <v>0</v>
      </c>
      <c r="P273" s="225">
        <f t="shared" si="72"/>
        <v>2</v>
      </c>
      <c r="Q273" s="225">
        <f t="shared" si="73"/>
        <v>4</v>
      </c>
      <c r="R273" s="225">
        <f t="shared" si="74"/>
        <v>2</v>
      </c>
      <c r="S273" s="228"/>
      <c r="T273" s="228"/>
      <c r="U273" s="228"/>
      <c r="V273" s="228"/>
      <c r="W273" s="529"/>
      <c r="X273" s="228"/>
      <c r="Y273" s="55">
        <v>438</v>
      </c>
      <c r="Z273" s="55">
        <v>438035050</v>
      </c>
      <c r="AA273" s="244" t="s">
        <v>1060</v>
      </c>
      <c r="AB273" s="55">
        <v>1</v>
      </c>
      <c r="AC273" s="55">
        <v>0</v>
      </c>
      <c r="AD273" s="55">
        <v>0</v>
      </c>
      <c r="AE273" s="55">
        <v>0</v>
      </c>
      <c r="AF273" s="55">
        <v>1</v>
      </c>
      <c r="AG273" s="55">
        <v>0</v>
      </c>
      <c r="AH273" s="55">
        <v>0</v>
      </c>
      <c r="AI273" s="215">
        <v>0</v>
      </c>
      <c r="AJ273" s="215">
        <v>0</v>
      </c>
      <c r="AK273" s="215">
        <v>0</v>
      </c>
      <c r="AL273" s="215">
        <v>0</v>
      </c>
      <c r="AM273" s="215">
        <v>1</v>
      </c>
      <c r="AN273" s="215">
        <v>1</v>
      </c>
      <c r="AO273" s="215">
        <v>0</v>
      </c>
      <c r="AP273" s="215">
        <v>0</v>
      </c>
      <c r="AQ273" s="55">
        <v>0</v>
      </c>
      <c r="AR273" s="216"/>
      <c r="AS273" s="55">
        <v>35</v>
      </c>
      <c r="AT273" s="55">
        <v>50</v>
      </c>
      <c r="AU273" s="55">
        <v>4</v>
      </c>
      <c r="AW273" s="55">
        <f t="shared" si="75"/>
        <v>2</v>
      </c>
      <c r="AX273" s="55">
        <v>0</v>
      </c>
      <c r="AY273" s="55">
        <v>3</v>
      </c>
      <c r="AZ273" s="502">
        <v>1</v>
      </c>
    </row>
    <row r="274" spans="1:52">
      <c r="A274" s="215">
        <v>438</v>
      </c>
      <c r="B274" s="215">
        <v>438035073</v>
      </c>
      <c r="C274" s="216" t="s">
        <v>1060</v>
      </c>
      <c r="D274" s="225">
        <f t="shared" si="61"/>
        <v>0</v>
      </c>
      <c r="E274" s="225">
        <f t="shared" si="62"/>
        <v>0</v>
      </c>
      <c r="F274" s="225">
        <f t="shared" si="63"/>
        <v>1</v>
      </c>
      <c r="G274" s="225">
        <f t="shared" si="64"/>
        <v>0</v>
      </c>
      <c r="H274" s="225">
        <f t="shared" si="65"/>
        <v>0</v>
      </c>
      <c r="I274" s="225">
        <f t="shared" si="66"/>
        <v>0</v>
      </c>
      <c r="J274" s="225">
        <f t="shared" si="67"/>
        <v>0</v>
      </c>
      <c r="K274" s="356">
        <f t="shared" si="68"/>
        <v>3.8300000000000001E-2</v>
      </c>
      <c r="L274" s="225"/>
      <c r="M274" s="225">
        <f t="shared" si="69"/>
        <v>0</v>
      </c>
      <c r="N274" s="225">
        <f t="shared" si="70"/>
        <v>0</v>
      </c>
      <c r="O274" s="225">
        <f t="shared" si="71"/>
        <v>0</v>
      </c>
      <c r="P274" s="225">
        <f t="shared" si="72"/>
        <v>0</v>
      </c>
      <c r="Q274" s="225">
        <f t="shared" si="73"/>
        <v>5</v>
      </c>
      <c r="R274" s="225">
        <f t="shared" si="74"/>
        <v>1</v>
      </c>
      <c r="S274" s="228"/>
      <c r="T274" s="228"/>
      <c r="U274" s="228"/>
      <c r="V274" s="228"/>
      <c r="W274" s="529"/>
      <c r="X274" s="228"/>
      <c r="Y274" s="55">
        <v>438</v>
      </c>
      <c r="Z274" s="55">
        <v>438035073</v>
      </c>
      <c r="AA274" s="244" t="s">
        <v>1060</v>
      </c>
      <c r="AB274" s="55">
        <v>0</v>
      </c>
      <c r="AC274" s="55">
        <v>0</v>
      </c>
      <c r="AD274" s="55">
        <v>1</v>
      </c>
      <c r="AE274" s="55">
        <v>0</v>
      </c>
      <c r="AF274" s="55">
        <v>0</v>
      </c>
      <c r="AG274" s="55">
        <v>0</v>
      </c>
      <c r="AH274" s="55">
        <v>0</v>
      </c>
      <c r="AI274" s="215">
        <v>0</v>
      </c>
      <c r="AJ274" s="215">
        <v>0</v>
      </c>
      <c r="AK274" s="215">
        <v>0</v>
      </c>
      <c r="AL274" s="215">
        <v>0</v>
      </c>
      <c r="AM274" s="215">
        <v>0</v>
      </c>
      <c r="AN274" s="215">
        <v>0</v>
      </c>
      <c r="AO274" s="215">
        <v>0</v>
      </c>
      <c r="AP274" s="215">
        <v>0</v>
      </c>
      <c r="AQ274" s="55">
        <v>0</v>
      </c>
      <c r="AR274" s="216"/>
      <c r="AS274" s="55">
        <v>35</v>
      </c>
      <c r="AT274" s="55">
        <v>73</v>
      </c>
      <c r="AU274" s="55">
        <v>5</v>
      </c>
      <c r="AW274" s="55">
        <f t="shared" si="75"/>
        <v>0</v>
      </c>
      <c r="AX274" s="55">
        <v>0</v>
      </c>
      <c r="AY274" s="55">
        <v>3</v>
      </c>
      <c r="AZ274" s="502">
        <v>0</v>
      </c>
    </row>
    <row r="275" spans="1:52">
      <c r="A275" s="215">
        <v>438</v>
      </c>
      <c r="B275" s="215">
        <v>438035243</v>
      </c>
      <c r="C275" s="216" t="s">
        <v>1060</v>
      </c>
      <c r="D275" s="225">
        <f t="shared" si="61"/>
        <v>1</v>
      </c>
      <c r="E275" s="225">
        <f t="shared" si="62"/>
        <v>0</v>
      </c>
      <c r="F275" s="225">
        <f t="shared" si="63"/>
        <v>1</v>
      </c>
      <c r="G275" s="225">
        <f t="shared" si="64"/>
        <v>0</v>
      </c>
      <c r="H275" s="225">
        <f t="shared" si="65"/>
        <v>0</v>
      </c>
      <c r="I275" s="225">
        <f t="shared" si="66"/>
        <v>0</v>
      </c>
      <c r="J275" s="225">
        <f t="shared" si="67"/>
        <v>0</v>
      </c>
      <c r="K275" s="356">
        <f t="shared" si="68"/>
        <v>3.8300000000000001E-2</v>
      </c>
      <c r="L275" s="225"/>
      <c r="M275" s="225">
        <f t="shared" si="69"/>
        <v>0</v>
      </c>
      <c r="N275" s="225">
        <f t="shared" si="70"/>
        <v>0</v>
      </c>
      <c r="O275" s="225">
        <f t="shared" si="71"/>
        <v>0</v>
      </c>
      <c r="P275" s="225">
        <f t="shared" si="72"/>
        <v>2</v>
      </c>
      <c r="Q275" s="225">
        <f t="shared" si="73"/>
        <v>9</v>
      </c>
      <c r="R275" s="225">
        <f t="shared" si="74"/>
        <v>2</v>
      </c>
      <c r="S275" s="228"/>
      <c r="T275" s="228"/>
      <c r="U275" s="228"/>
      <c r="V275" s="228"/>
      <c r="W275" s="529"/>
      <c r="X275" s="228"/>
      <c r="Y275" s="55">
        <v>438</v>
      </c>
      <c r="Z275" s="55">
        <v>438035243</v>
      </c>
      <c r="AA275" s="244" t="s">
        <v>1060</v>
      </c>
      <c r="AB275" s="55">
        <v>1</v>
      </c>
      <c r="AC275" s="55">
        <v>0</v>
      </c>
      <c r="AD275" s="55">
        <v>1</v>
      </c>
      <c r="AE275" s="55">
        <v>0</v>
      </c>
      <c r="AF275" s="55">
        <v>0</v>
      </c>
      <c r="AG275" s="55">
        <v>0</v>
      </c>
      <c r="AH275" s="55">
        <v>0</v>
      </c>
      <c r="AI275" s="215">
        <v>0</v>
      </c>
      <c r="AJ275" s="215">
        <v>0</v>
      </c>
      <c r="AK275" s="215">
        <v>0</v>
      </c>
      <c r="AL275" s="215">
        <v>0</v>
      </c>
      <c r="AM275" s="215">
        <v>0</v>
      </c>
      <c r="AN275" s="215">
        <v>1</v>
      </c>
      <c r="AO275" s="215">
        <v>0</v>
      </c>
      <c r="AP275" s="215">
        <v>1</v>
      </c>
      <c r="AQ275" s="55">
        <v>0</v>
      </c>
      <c r="AR275" s="216"/>
      <c r="AS275" s="55">
        <v>35</v>
      </c>
      <c r="AT275" s="55">
        <v>243</v>
      </c>
      <c r="AU275" s="55">
        <v>9</v>
      </c>
      <c r="AW275" s="55">
        <f t="shared" si="75"/>
        <v>2</v>
      </c>
      <c r="AX275" s="55">
        <v>0</v>
      </c>
      <c r="AY275" s="55">
        <v>1</v>
      </c>
      <c r="AZ275" s="502">
        <v>1</v>
      </c>
    </row>
    <row r="276" spans="1:52">
      <c r="A276" s="215">
        <v>438</v>
      </c>
      <c r="B276" s="215">
        <v>438035244</v>
      </c>
      <c r="C276" s="216" t="s">
        <v>1060</v>
      </c>
      <c r="D276" s="225">
        <f t="shared" si="61"/>
        <v>0</v>
      </c>
      <c r="E276" s="225">
        <f t="shared" si="62"/>
        <v>0</v>
      </c>
      <c r="F276" s="225">
        <f t="shared" si="63"/>
        <v>0</v>
      </c>
      <c r="G276" s="225">
        <f t="shared" si="64"/>
        <v>3</v>
      </c>
      <c r="H276" s="225">
        <f t="shared" si="65"/>
        <v>1</v>
      </c>
      <c r="I276" s="225">
        <f t="shared" si="66"/>
        <v>2</v>
      </c>
      <c r="J276" s="225">
        <f t="shared" si="67"/>
        <v>0</v>
      </c>
      <c r="K276" s="356">
        <f t="shared" si="68"/>
        <v>0.2298</v>
      </c>
      <c r="L276" s="225"/>
      <c r="M276" s="225">
        <f t="shared" si="69"/>
        <v>1</v>
      </c>
      <c r="N276" s="225">
        <f t="shared" si="70"/>
        <v>0</v>
      </c>
      <c r="O276" s="225">
        <f t="shared" si="71"/>
        <v>0</v>
      </c>
      <c r="P276" s="225">
        <f t="shared" si="72"/>
        <v>6</v>
      </c>
      <c r="Q276" s="225">
        <f t="shared" si="73"/>
        <v>10</v>
      </c>
      <c r="R276" s="225">
        <f t="shared" si="74"/>
        <v>6</v>
      </c>
      <c r="S276" s="228"/>
      <c r="T276" s="228"/>
      <c r="U276" s="228"/>
      <c r="V276" s="228"/>
      <c r="W276" s="529"/>
      <c r="X276" s="228"/>
      <c r="Y276" s="55">
        <v>438</v>
      </c>
      <c r="Z276" s="55">
        <v>438035244</v>
      </c>
      <c r="AA276" s="244" t="s">
        <v>1060</v>
      </c>
      <c r="AB276" s="55">
        <v>0</v>
      </c>
      <c r="AC276" s="55">
        <v>0</v>
      </c>
      <c r="AD276" s="55">
        <v>0</v>
      </c>
      <c r="AE276" s="55">
        <v>3</v>
      </c>
      <c r="AF276" s="55">
        <v>1</v>
      </c>
      <c r="AG276" s="55">
        <v>2</v>
      </c>
      <c r="AH276" s="55">
        <v>0</v>
      </c>
      <c r="AI276" s="215">
        <v>0</v>
      </c>
      <c r="AJ276" s="215">
        <v>1</v>
      </c>
      <c r="AK276" s="215">
        <v>0</v>
      </c>
      <c r="AL276" s="215">
        <v>0</v>
      </c>
      <c r="AM276" s="215">
        <v>4</v>
      </c>
      <c r="AN276" s="215">
        <v>0</v>
      </c>
      <c r="AO276" s="215">
        <v>0</v>
      </c>
      <c r="AP276" s="215">
        <v>0</v>
      </c>
      <c r="AQ276" s="55">
        <v>2</v>
      </c>
      <c r="AR276" s="216"/>
      <c r="AS276" s="55">
        <v>35</v>
      </c>
      <c r="AT276" s="55">
        <v>244</v>
      </c>
      <c r="AU276" s="55">
        <v>10</v>
      </c>
      <c r="AW276" s="55">
        <f t="shared" si="75"/>
        <v>6</v>
      </c>
      <c r="AX276" s="55">
        <v>0</v>
      </c>
      <c r="AY276" s="55">
        <v>1</v>
      </c>
      <c r="AZ276" s="502">
        <v>1</v>
      </c>
    </row>
    <row r="277" spans="1:52">
      <c r="A277" s="215">
        <v>438</v>
      </c>
      <c r="B277" s="215">
        <v>438035336</v>
      </c>
      <c r="C277" s="216" t="s">
        <v>1060</v>
      </c>
      <c r="D277" s="225">
        <f t="shared" si="61"/>
        <v>0</v>
      </c>
      <c r="E277" s="225">
        <f t="shared" si="62"/>
        <v>0</v>
      </c>
      <c r="F277" s="225">
        <f t="shared" si="63"/>
        <v>1</v>
      </c>
      <c r="G277" s="225">
        <f t="shared" si="64"/>
        <v>0</v>
      </c>
      <c r="H277" s="225">
        <f t="shared" si="65"/>
        <v>1</v>
      </c>
      <c r="I277" s="225">
        <f t="shared" si="66"/>
        <v>0</v>
      </c>
      <c r="J277" s="225">
        <f t="shared" si="67"/>
        <v>0</v>
      </c>
      <c r="K277" s="356">
        <f t="shared" si="68"/>
        <v>7.6600000000000001E-2</v>
      </c>
      <c r="L277" s="225"/>
      <c r="M277" s="225">
        <f t="shared" si="69"/>
        <v>0</v>
      </c>
      <c r="N277" s="225">
        <f t="shared" si="70"/>
        <v>0</v>
      </c>
      <c r="O277" s="225">
        <f t="shared" si="71"/>
        <v>0</v>
      </c>
      <c r="P277" s="225">
        <f t="shared" si="72"/>
        <v>0</v>
      </c>
      <c r="Q277" s="225">
        <f t="shared" si="73"/>
        <v>7</v>
      </c>
      <c r="R277" s="225">
        <f t="shared" si="74"/>
        <v>2</v>
      </c>
      <c r="S277" s="228"/>
      <c r="T277" s="228"/>
      <c r="U277" s="228"/>
      <c r="V277" s="228"/>
      <c r="W277" s="529"/>
      <c r="X277" s="228"/>
      <c r="Y277" s="55">
        <v>438</v>
      </c>
      <c r="Z277" s="55">
        <v>438035336</v>
      </c>
      <c r="AA277" s="244" t="s">
        <v>1060</v>
      </c>
      <c r="AB277" s="55">
        <v>0</v>
      </c>
      <c r="AC277" s="55">
        <v>0</v>
      </c>
      <c r="AD277" s="55">
        <v>1</v>
      </c>
      <c r="AE277" s="55">
        <v>0</v>
      </c>
      <c r="AF277" s="55">
        <v>1</v>
      </c>
      <c r="AG277" s="55">
        <v>0</v>
      </c>
      <c r="AH277" s="55">
        <v>0</v>
      </c>
      <c r="AI277" s="215">
        <v>0</v>
      </c>
      <c r="AJ277" s="215">
        <v>0</v>
      </c>
      <c r="AK277" s="215">
        <v>0</v>
      </c>
      <c r="AL277" s="215">
        <v>0</v>
      </c>
      <c r="AM277" s="215">
        <v>0</v>
      </c>
      <c r="AN277" s="215">
        <v>0</v>
      </c>
      <c r="AO277" s="215">
        <v>0</v>
      </c>
      <c r="AP277" s="215">
        <v>0</v>
      </c>
      <c r="AQ277" s="55">
        <v>0</v>
      </c>
      <c r="AR277" s="216"/>
      <c r="AS277" s="55">
        <v>35</v>
      </c>
      <c r="AT277" s="55">
        <v>336</v>
      </c>
      <c r="AU277" s="55">
        <v>7</v>
      </c>
      <c r="AW277" s="55">
        <f t="shared" si="75"/>
        <v>0</v>
      </c>
      <c r="AX277" s="55">
        <v>0</v>
      </c>
      <c r="AY277" s="55">
        <v>3</v>
      </c>
      <c r="AZ277" s="502">
        <v>0</v>
      </c>
    </row>
    <row r="278" spans="1:52">
      <c r="A278" s="215">
        <v>439</v>
      </c>
      <c r="B278" s="215">
        <v>439035001</v>
      </c>
      <c r="C278" s="216" t="s">
        <v>266</v>
      </c>
      <c r="D278" s="225">
        <f t="shared" si="61"/>
        <v>0</v>
      </c>
      <c r="E278" s="225">
        <f t="shared" si="62"/>
        <v>0</v>
      </c>
      <c r="F278" s="225">
        <f t="shared" si="63"/>
        <v>0</v>
      </c>
      <c r="G278" s="225">
        <f t="shared" si="64"/>
        <v>1</v>
      </c>
      <c r="H278" s="225">
        <f t="shared" si="65"/>
        <v>0</v>
      </c>
      <c r="I278" s="225">
        <f t="shared" si="66"/>
        <v>0</v>
      </c>
      <c r="J278" s="225">
        <f t="shared" si="67"/>
        <v>0</v>
      </c>
      <c r="K278" s="356">
        <f t="shared" si="68"/>
        <v>3.8300000000000001E-2</v>
      </c>
      <c r="L278" s="225"/>
      <c r="M278" s="225">
        <f t="shared" si="69"/>
        <v>0</v>
      </c>
      <c r="N278" s="225">
        <f t="shared" si="70"/>
        <v>0</v>
      </c>
      <c r="O278" s="225">
        <f t="shared" si="71"/>
        <v>0</v>
      </c>
      <c r="P278" s="225">
        <f t="shared" si="72"/>
        <v>0</v>
      </c>
      <c r="Q278" s="225">
        <f t="shared" si="73"/>
        <v>6</v>
      </c>
      <c r="R278" s="225">
        <f t="shared" si="74"/>
        <v>1</v>
      </c>
      <c r="S278" s="228"/>
      <c r="T278" s="228"/>
      <c r="U278" s="228"/>
      <c r="V278" s="228"/>
      <c r="W278" s="529"/>
      <c r="X278" s="228"/>
      <c r="Y278" s="55">
        <v>439</v>
      </c>
      <c r="Z278" s="55">
        <v>439035001</v>
      </c>
      <c r="AA278" s="244" t="s">
        <v>266</v>
      </c>
      <c r="AB278" s="55">
        <v>0</v>
      </c>
      <c r="AC278" s="55">
        <v>0</v>
      </c>
      <c r="AD278" s="55">
        <v>0</v>
      </c>
      <c r="AE278" s="55">
        <v>1</v>
      </c>
      <c r="AF278" s="55">
        <v>0</v>
      </c>
      <c r="AG278" s="55">
        <v>0</v>
      </c>
      <c r="AH278" s="55">
        <v>0</v>
      </c>
      <c r="AI278" s="215">
        <v>0</v>
      </c>
      <c r="AJ278" s="215">
        <v>0</v>
      </c>
      <c r="AK278" s="215">
        <v>0</v>
      </c>
      <c r="AL278" s="215">
        <v>0</v>
      </c>
      <c r="AM278" s="215">
        <v>0</v>
      </c>
      <c r="AN278" s="215">
        <v>0</v>
      </c>
      <c r="AO278" s="215">
        <v>0</v>
      </c>
      <c r="AP278" s="215">
        <v>0</v>
      </c>
      <c r="AQ278" s="55">
        <v>0</v>
      </c>
      <c r="AR278" s="216"/>
      <c r="AS278" s="55">
        <v>35</v>
      </c>
      <c r="AT278" s="55">
        <v>1</v>
      </c>
      <c r="AU278" s="55">
        <v>6</v>
      </c>
      <c r="AW278" s="55">
        <f t="shared" si="75"/>
        <v>0</v>
      </c>
      <c r="AX278" s="55">
        <v>0</v>
      </c>
      <c r="AY278" s="55">
        <v>3</v>
      </c>
      <c r="AZ278" s="502">
        <v>0</v>
      </c>
    </row>
    <row r="279" spans="1:52">
      <c r="A279" s="215">
        <v>439</v>
      </c>
      <c r="B279" s="215">
        <v>439035035</v>
      </c>
      <c r="C279" s="216" t="s">
        <v>266</v>
      </c>
      <c r="D279" s="225">
        <f t="shared" si="61"/>
        <v>48</v>
      </c>
      <c r="E279" s="225">
        <f t="shared" si="62"/>
        <v>0</v>
      </c>
      <c r="F279" s="225">
        <f t="shared" si="63"/>
        <v>47</v>
      </c>
      <c r="G279" s="225">
        <f t="shared" si="64"/>
        <v>257</v>
      </c>
      <c r="H279" s="225">
        <f t="shared" si="65"/>
        <v>87</v>
      </c>
      <c r="I279" s="225">
        <f t="shared" si="66"/>
        <v>0</v>
      </c>
      <c r="J279" s="225">
        <f t="shared" si="67"/>
        <v>0</v>
      </c>
      <c r="K279" s="356">
        <f t="shared" si="68"/>
        <v>14.975300000000001</v>
      </c>
      <c r="L279" s="225"/>
      <c r="M279" s="225">
        <f t="shared" si="69"/>
        <v>50</v>
      </c>
      <c r="N279" s="225">
        <f t="shared" si="70"/>
        <v>18</v>
      </c>
      <c r="O279" s="225">
        <f t="shared" si="71"/>
        <v>0</v>
      </c>
      <c r="P279" s="225">
        <f t="shared" si="72"/>
        <v>271</v>
      </c>
      <c r="Q279" s="225">
        <f t="shared" si="73"/>
        <v>11</v>
      </c>
      <c r="R279" s="225">
        <f t="shared" si="74"/>
        <v>415</v>
      </c>
      <c r="S279" s="228"/>
      <c r="T279" s="228"/>
      <c r="U279" s="228"/>
      <c r="V279" s="228"/>
      <c r="W279" s="529"/>
      <c r="X279" s="228"/>
      <c r="Y279" s="55">
        <v>439</v>
      </c>
      <c r="Z279" s="55">
        <v>439035035</v>
      </c>
      <c r="AA279" s="244" t="s">
        <v>266</v>
      </c>
      <c r="AB279" s="55">
        <v>48</v>
      </c>
      <c r="AC279" s="55">
        <v>0</v>
      </c>
      <c r="AD279" s="55">
        <v>47</v>
      </c>
      <c r="AE279" s="55">
        <v>257</v>
      </c>
      <c r="AF279" s="55">
        <v>87</v>
      </c>
      <c r="AG279" s="55">
        <v>0</v>
      </c>
      <c r="AH279" s="55">
        <v>0</v>
      </c>
      <c r="AI279" s="215">
        <v>0</v>
      </c>
      <c r="AJ279" s="215">
        <v>50</v>
      </c>
      <c r="AK279" s="215">
        <v>18</v>
      </c>
      <c r="AL279" s="215">
        <v>0</v>
      </c>
      <c r="AM279" s="215">
        <v>225</v>
      </c>
      <c r="AN279" s="215">
        <v>28</v>
      </c>
      <c r="AO279" s="215">
        <v>0</v>
      </c>
      <c r="AP279" s="215">
        <v>32</v>
      </c>
      <c r="AQ279" s="55">
        <v>0</v>
      </c>
      <c r="AR279" s="216"/>
      <c r="AS279" s="55">
        <v>35</v>
      </c>
      <c r="AT279" s="55">
        <v>35</v>
      </c>
      <c r="AU279" s="55">
        <v>11</v>
      </c>
      <c r="AW279" s="55">
        <f t="shared" si="75"/>
        <v>271</v>
      </c>
      <c r="AX279" s="55">
        <v>0</v>
      </c>
      <c r="AY279" s="55">
        <v>1</v>
      </c>
      <c r="AZ279" s="502">
        <v>0.65300000000000002</v>
      </c>
    </row>
    <row r="280" spans="1:52">
      <c r="A280" s="215">
        <v>439</v>
      </c>
      <c r="B280" s="215">
        <v>439035044</v>
      </c>
      <c r="C280" s="216" t="s">
        <v>266</v>
      </c>
      <c r="D280" s="225">
        <f t="shared" si="61"/>
        <v>0</v>
      </c>
      <c r="E280" s="225">
        <f t="shared" si="62"/>
        <v>0</v>
      </c>
      <c r="F280" s="225">
        <f t="shared" si="63"/>
        <v>0</v>
      </c>
      <c r="G280" s="225">
        <f t="shared" si="64"/>
        <v>2</v>
      </c>
      <c r="H280" s="225">
        <f t="shared" si="65"/>
        <v>0</v>
      </c>
      <c r="I280" s="225">
        <f t="shared" si="66"/>
        <v>0</v>
      </c>
      <c r="J280" s="225">
        <f t="shared" si="67"/>
        <v>0</v>
      </c>
      <c r="K280" s="356">
        <f t="shared" si="68"/>
        <v>7.6600000000000001E-2</v>
      </c>
      <c r="L280" s="225"/>
      <c r="M280" s="225">
        <f t="shared" si="69"/>
        <v>0</v>
      </c>
      <c r="N280" s="225">
        <f t="shared" si="70"/>
        <v>0</v>
      </c>
      <c r="O280" s="225">
        <f t="shared" si="71"/>
        <v>0</v>
      </c>
      <c r="P280" s="225">
        <f t="shared" si="72"/>
        <v>2</v>
      </c>
      <c r="Q280" s="225">
        <f t="shared" si="73"/>
        <v>12</v>
      </c>
      <c r="R280" s="225">
        <f t="shared" si="74"/>
        <v>2</v>
      </c>
      <c r="S280" s="228"/>
      <c r="T280" s="228"/>
      <c r="U280" s="228"/>
      <c r="V280" s="228"/>
      <c r="W280" s="529"/>
      <c r="X280" s="228"/>
      <c r="Y280" s="55">
        <v>439</v>
      </c>
      <c r="Z280" s="55">
        <v>439035044</v>
      </c>
      <c r="AA280" s="244" t="s">
        <v>266</v>
      </c>
      <c r="AB280" s="55">
        <v>0</v>
      </c>
      <c r="AC280" s="55">
        <v>0</v>
      </c>
      <c r="AD280" s="55">
        <v>0</v>
      </c>
      <c r="AE280" s="55">
        <v>2</v>
      </c>
      <c r="AF280" s="55">
        <v>0</v>
      </c>
      <c r="AG280" s="55">
        <v>0</v>
      </c>
      <c r="AH280" s="55">
        <v>0</v>
      </c>
      <c r="AI280" s="215">
        <v>0</v>
      </c>
      <c r="AJ280" s="215">
        <v>0</v>
      </c>
      <c r="AK280" s="215">
        <v>0</v>
      </c>
      <c r="AL280" s="215">
        <v>0</v>
      </c>
      <c r="AM280" s="215">
        <v>1</v>
      </c>
      <c r="AN280" s="215">
        <v>0</v>
      </c>
      <c r="AO280" s="215">
        <v>0</v>
      </c>
      <c r="AP280" s="215">
        <v>0</v>
      </c>
      <c r="AQ280" s="55">
        <v>0</v>
      </c>
      <c r="AR280" s="216"/>
      <c r="AS280" s="55">
        <v>35</v>
      </c>
      <c r="AT280" s="55">
        <v>44</v>
      </c>
      <c r="AU280" s="55">
        <v>12</v>
      </c>
      <c r="AW280" s="55">
        <f t="shared" si="75"/>
        <v>1</v>
      </c>
      <c r="AX280" s="55">
        <v>1</v>
      </c>
      <c r="AY280" s="55">
        <v>2</v>
      </c>
      <c r="AZ280" s="502">
        <v>0.81100000000000005</v>
      </c>
    </row>
    <row r="281" spans="1:52">
      <c r="A281" s="215">
        <v>439</v>
      </c>
      <c r="B281" s="215">
        <v>439035073</v>
      </c>
      <c r="C281" s="216" t="s">
        <v>266</v>
      </c>
      <c r="D281" s="225">
        <f t="shared" si="61"/>
        <v>1</v>
      </c>
      <c r="E281" s="225">
        <f t="shared" si="62"/>
        <v>0</v>
      </c>
      <c r="F281" s="225">
        <f t="shared" si="63"/>
        <v>0</v>
      </c>
      <c r="G281" s="225">
        <f t="shared" si="64"/>
        <v>3</v>
      </c>
      <c r="H281" s="225">
        <f t="shared" si="65"/>
        <v>1</v>
      </c>
      <c r="I281" s="225">
        <f t="shared" si="66"/>
        <v>0</v>
      </c>
      <c r="J281" s="225">
        <f t="shared" si="67"/>
        <v>0</v>
      </c>
      <c r="K281" s="356">
        <f t="shared" si="68"/>
        <v>0.1532</v>
      </c>
      <c r="L281" s="225"/>
      <c r="M281" s="225">
        <f t="shared" si="69"/>
        <v>0</v>
      </c>
      <c r="N281" s="225">
        <f t="shared" si="70"/>
        <v>0</v>
      </c>
      <c r="O281" s="225">
        <f t="shared" si="71"/>
        <v>0</v>
      </c>
      <c r="P281" s="225">
        <f t="shared" si="72"/>
        <v>3</v>
      </c>
      <c r="Q281" s="225">
        <f t="shared" si="73"/>
        <v>5</v>
      </c>
      <c r="R281" s="225">
        <f t="shared" si="74"/>
        <v>5</v>
      </c>
      <c r="S281" s="228"/>
      <c r="T281" s="228"/>
      <c r="U281" s="228"/>
      <c r="V281" s="228"/>
      <c r="W281" s="529"/>
      <c r="X281" s="228"/>
      <c r="Y281" s="55">
        <v>439</v>
      </c>
      <c r="Z281" s="55">
        <v>439035073</v>
      </c>
      <c r="AA281" s="244" t="s">
        <v>266</v>
      </c>
      <c r="AB281" s="55">
        <v>1</v>
      </c>
      <c r="AC281" s="55">
        <v>0</v>
      </c>
      <c r="AD281" s="55">
        <v>0</v>
      </c>
      <c r="AE281" s="55">
        <v>3</v>
      </c>
      <c r="AF281" s="55">
        <v>1</v>
      </c>
      <c r="AG281" s="55">
        <v>0</v>
      </c>
      <c r="AH281" s="55">
        <v>0</v>
      </c>
      <c r="AI281" s="215">
        <v>0</v>
      </c>
      <c r="AJ281" s="215">
        <v>0</v>
      </c>
      <c r="AK281" s="215">
        <v>0</v>
      </c>
      <c r="AL281" s="215">
        <v>0</v>
      </c>
      <c r="AM281" s="215">
        <v>3</v>
      </c>
      <c r="AN281" s="215">
        <v>0</v>
      </c>
      <c r="AO281" s="215">
        <v>0</v>
      </c>
      <c r="AP281" s="215">
        <v>0</v>
      </c>
      <c r="AQ281" s="55">
        <v>0</v>
      </c>
      <c r="AR281" s="216"/>
      <c r="AS281" s="55">
        <v>35</v>
      </c>
      <c r="AT281" s="55">
        <v>73</v>
      </c>
      <c r="AU281" s="55">
        <v>5</v>
      </c>
      <c r="AW281" s="55">
        <f t="shared" si="75"/>
        <v>3</v>
      </c>
      <c r="AX281" s="55">
        <v>0</v>
      </c>
      <c r="AY281" s="55">
        <v>3</v>
      </c>
      <c r="AZ281" s="502">
        <v>0.6</v>
      </c>
    </row>
    <row r="282" spans="1:52">
      <c r="A282" s="215">
        <v>439</v>
      </c>
      <c r="B282" s="215">
        <v>439035133</v>
      </c>
      <c r="C282" s="216" t="s">
        <v>266</v>
      </c>
      <c r="D282" s="225">
        <f t="shared" si="61"/>
        <v>0</v>
      </c>
      <c r="E282" s="225">
        <f t="shared" si="62"/>
        <v>0</v>
      </c>
      <c r="F282" s="225">
        <f t="shared" si="63"/>
        <v>0</v>
      </c>
      <c r="G282" s="225">
        <f t="shared" si="64"/>
        <v>0</v>
      </c>
      <c r="H282" s="225">
        <f t="shared" si="65"/>
        <v>1</v>
      </c>
      <c r="I282" s="225">
        <f t="shared" si="66"/>
        <v>0</v>
      </c>
      <c r="J282" s="225">
        <f t="shared" si="67"/>
        <v>0</v>
      </c>
      <c r="K282" s="356">
        <f t="shared" si="68"/>
        <v>3.8300000000000001E-2</v>
      </c>
      <c r="L282" s="225"/>
      <c r="M282" s="225">
        <f t="shared" si="69"/>
        <v>0</v>
      </c>
      <c r="N282" s="225">
        <f t="shared" si="70"/>
        <v>1</v>
      </c>
      <c r="O282" s="225">
        <f t="shared" si="71"/>
        <v>0</v>
      </c>
      <c r="P282" s="225">
        <f t="shared" si="72"/>
        <v>1</v>
      </c>
      <c r="Q282" s="225">
        <f t="shared" si="73"/>
        <v>9</v>
      </c>
      <c r="R282" s="225">
        <f t="shared" si="74"/>
        <v>1</v>
      </c>
      <c r="S282" s="228"/>
      <c r="T282" s="228"/>
      <c r="U282" s="228"/>
      <c r="V282" s="228"/>
      <c r="W282" s="529"/>
      <c r="X282" s="228"/>
      <c r="Y282" s="55">
        <v>439</v>
      </c>
      <c r="Z282" s="55">
        <v>439035133</v>
      </c>
      <c r="AA282" s="244" t="s">
        <v>266</v>
      </c>
      <c r="AB282" s="55">
        <v>0</v>
      </c>
      <c r="AC282" s="55">
        <v>0</v>
      </c>
      <c r="AD282" s="55">
        <v>0</v>
      </c>
      <c r="AE282" s="55">
        <v>0</v>
      </c>
      <c r="AF282" s="55">
        <v>1</v>
      </c>
      <c r="AG282" s="55">
        <v>0</v>
      </c>
      <c r="AH282" s="55">
        <v>0</v>
      </c>
      <c r="AI282" s="215">
        <v>0</v>
      </c>
      <c r="AJ282" s="215">
        <v>0</v>
      </c>
      <c r="AK282" s="215">
        <v>1</v>
      </c>
      <c r="AL282" s="215">
        <v>0</v>
      </c>
      <c r="AM282" s="215">
        <v>1</v>
      </c>
      <c r="AN282" s="215">
        <v>0</v>
      </c>
      <c r="AO282" s="215">
        <v>0</v>
      </c>
      <c r="AP282" s="215">
        <v>0</v>
      </c>
      <c r="AQ282" s="55">
        <v>0</v>
      </c>
      <c r="AR282" s="216"/>
      <c r="AS282" s="55">
        <v>35</v>
      </c>
      <c r="AT282" s="55">
        <v>133</v>
      </c>
      <c r="AU282" s="55">
        <v>9</v>
      </c>
      <c r="AW282" s="55">
        <f t="shared" si="75"/>
        <v>1</v>
      </c>
      <c r="AX282" s="55">
        <v>0</v>
      </c>
      <c r="AY282" s="55">
        <v>2</v>
      </c>
      <c r="AZ282" s="502">
        <v>1</v>
      </c>
    </row>
    <row r="283" spans="1:52">
      <c r="A283" s="215">
        <v>439</v>
      </c>
      <c r="B283" s="215">
        <v>439035165</v>
      </c>
      <c r="C283" s="216" t="s">
        <v>266</v>
      </c>
      <c r="D283" s="225">
        <f t="shared" si="61"/>
        <v>0</v>
      </c>
      <c r="E283" s="225">
        <f t="shared" si="62"/>
        <v>0</v>
      </c>
      <c r="F283" s="225">
        <f t="shared" si="63"/>
        <v>0</v>
      </c>
      <c r="G283" s="225">
        <f t="shared" si="64"/>
        <v>1</v>
      </c>
      <c r="H283" s="225">
        <f t="shared" si="65"/>
        <v>0</v>
      </c>
      <c r="I283" s="225">
        <f t="shared" si="66"/>
        <v>0</v>
      </c>
      <c r="J283" s="225">
        <f t="shared" si="67"/>
        <v>0</v>
      </c>
      <c r="K283" s="356">
        <f t="shared" si="68"/>
        <v>3.8300000000000001E-2</v>
      </c>
      <c r="L283" s="225"/>
      <c r="M283" s="225">
        <f t="shared" si="69"/>
        <v>0</v>
      </c>
      <c r="N283" s="225">
        <f t="shared" si="70"/>
        <v>0</v>
      </c>
      <c r="O283" s="225">
        <f t="shared" si="71"/>
        <v>0</v>
      </c>
      <c r="P283" s="225">
        <f t="shared" si="72"/>
        <v>1</v>
      </c>
      <c r="Q283" s="225">
        <f t="shared" si="73"/>
        <v>10</v>
      </c>
      <c r="R283" s="225">
        <f t="shared" si="74"/>
        <v>1</v>
      </c>
      <c r="S283" s="228"/>
      <c r="T283" s="228"/>
      <c r="U283" s="228"/>
      <c r="V283" s="228"/>
      <c r="W283" s="529"/>
      <c r="X283" s="228"/>
      <c r="Y283" s="55">
        <v>439</v>
      </c>
      <c r="Z283" s="55">
        <v>439035165</v>
      </c>
      <c r="AA283" s="244" t="s">
        <v>266</v>
      </c>
      <c r="AB283" s="55">
        <v>0</v>
      </c>
      <c r="AC283" s="55">
        <v>0</v>
      </c>
      <c r="AD283" s="55">
        <v>0</v>
      </c>
      <c r="AE283" s="55">
        <v>1</v>
      </c>
      <c r="AF283" s="55">
        <v>0</v>
      </c>
      <c r="AG283" s="55">
        <v>0</v>
      </c>
      <c r="AH283" s="55">
        <v>0</v>
      </c>
      <c r="AI283" s="215">
        <v>0</v>
      </c>
      <c r="AJ283" s="215">
        <v>0</v>
      </c>
      <c r="AK283" s="215">
        <v>0</v>
      </c>
      <c r="AL283" s="215">
        <v>0</v>
      </c>
      <c r="AM283" s="215">
        <v>1</v>
      </c>
      <c r="AN283" s="215">
        <v>0</v>
      </c>
      <c r="AO283" s="215">
        <v>0</v>
      </c>
      <c r="AP283" s="215">
        <v>0</v>
      </c>
      <c r="AQ283" s="55">
        <v>0</v>
      </c>
      <c r="AR283" s="216"/>
      <c r="AS283" s="55">
        <v>35</v>
      </c>
      <c r="AT283" s="55">
        <v>165</v>
      </c>
      <c r="AU283" s="55">
        <v>10</v>
      </c>
      <c r="AW283" s="55">
        <f t="shared" si="75"/>
        <v>1</v>
      </c>
      <c r="AX283" s="55">
        <v>0</v>
      </c>
      <c r="AY283" s="55">
        <v>2</v>
      </c>
      <c r="AZ283" s="502">
        <v>1</v>
      </c>
    </row>
    <row r="284" spans="1:52">
      <c r="A284" s="215">
        <v>439</v>
      </c>
      <c r="B284" s="215">
        <v>439035244</v>
      </c>
      <c r="C284" s="216" t="s">
        <v>266</v>
      </c>
      <c r="D284" s="225">
        <f t="shared" si="61"/>
        <v>0</v>
      </c>
      <c r="E284" s="225">
        <f t="shared" si="62"/>
        <v>0</v>
      </c>
      <c r="F284" s="225">
        <f t="shared" si="63"/>
        <v>1</v>
      </c>
      <c r="G284" s="225">
        <f t="shared" si="64"/>
        <v>2</v>
      </c>
      <c r="H284" s="225">
        <f t="shared" si="65"/>
        <v>3</v>
      </c>
      <c r="I284" s="225">
        <f t="shared" si="66"/>
        <v>0</v>
      </c>
      <c r="J284" s="225">
        <f t="shared" si="67"/>
        <v>0</v>
      </c>
      <c r="K284" s="356">
        <f t="shared" si="68"/>
        <v>0.2298</v>
      </c>
      <c r="L284" s="225"/>
      <c r="M284" s="225">
        <f t="shared" si="69"/>
        <v>0</v>
      </c>
      <c r="N284" s="225">
        <f t="shared" si="70"/>
        <v>1</v>
      </c>
      <c r="O284" s="225">
        <f t="shared" si="71"/>
        <v>0</v>
      </c>
      <c r="P284" s="225">
        <f t="shared" si="72"/>
        <v>3</v>
      </c>
      <c r="Q284" s="225">
        <f t="shared" si="73"/>
        <v>10</v>
      </c>
      <c r="R284" s="225">
        <f t="shared" si="74"/>
        <v>6</v>
      </c>
      <c r="S284" s="228"/>
      <c r="T284" s="228"/>
      <c r="U284" s="228"/>
      <c r="V284" s="228"/>
      <c r="W284" s="529"/>
      <c r="X284" s="228"/>
      <c r="Y284" s="55">
        <v>439</v>
      </c>
      <c r="Z284" s="55">
        <v>439035244</v>
      </c>
      <c r="AA284" s="244" t="s">
        <v>266</v>
      </c>
      <c r="AB284" s="55">
        <v>0</v>
      </c>
      <c r="AC284" s="55">
        <v>0</v>
      </c>
      <c r="AD284" s="55">
        <v>1</v>
      </c>
      <c r="AE284" s="55">
        <v>2</v>
      </c>
      <c r="AF284" s="55">
        <v>3</v>
      </c>
      <c r="AG284" s="55">
        <v>0</v>
      </c>
      <c r="AH284" s="55">
        <v>0</v>
      </c>
      <c r="AI284" s="215">
        <v>0</v>
      </c>
      <c r="AJ284" s="215">
        <v>0</v>
      </c>
      <c r="AK284" s="215">
        <v>1</v>
      </c>
      <c r="AL284" s="215">
        <v>0</v>
      </c>
      <c r="AM284" s="215">
        <v>3</v>
      </c>
      <c r="AN284" s="215">
        <v>0</v>
      </c>
      <c r="AO284" s="215">
        <v>0</v>
      </c>
      <c r="AP284" s="215">
        <v>0</v>
      </c>
      <c r="AQ284" s="55">
        <v>0</v>
      </c>
      <c r="AR284" s="216"/>
      <c r="AS284" s="55">
        <v>35</v>
      </c>
      <c r="AT284" s="55">
        <v>244</v>
      </c>
      <c r="AU284" s="55">
        <v>10</v>
      </c>
      <c r="AW284" s="55">
        <f t="shared" si="75"/>
        <v>3</v>
      </c>
      <c r="AX284" s="55">
        <v>0</v>
      </c>
      <c r="AY284" s="55">
        <v>2</v>
      </c>
      <c r="AZ284" s="502">
        <v>0.53939999999999999</v>
      </c>
    </row>
    <row r="285" spans="1:52">
      <c r="A285" s="215">
        <v>439</v>
      </c>
      <c r="B285" s="215">
        <v>439035284</v>
      </c>
      <c r="C285" s="216" t="s">
        <v>266</v>
      </c>
      <c r="D285" s="225">
        <f t="shared" si="61"/>
        <v>0</v>
      </c>
      <c r="E285" s="225">
        <f t="shared" si="62"/>
        <v>0</v>
      </c>
      <c r="F285" s="225">
        <f t="shared" si="63"/>
        <v>1</v>
      </c>
      <c r="G285" s="225">
        <f t="shared" si="64"/>
        <v>1</v>
      </c>
      <c r="H285" s="225">
        <f t="shared" si="65"/>
        <v>0</v>
      </c>
      <c r="I285" s="225">
        <f t="shared" si="66"/>
        <v>0</v>
      </c>
      <c r="J285" s="225">
        <f t="shared" si="67"/>
        <v>0</v>
      </c>
      <c r="K285" s="356">
        <f t="shared" si="68"/>
        <v>7.6600000000000001E-2</v>
      </c>
      <c r="L285" s="225"/>
      <c r="M285" s="225">
        <f t="shared" si="69"/>
        <v>0</v>
      </c>
      <c r="N285" s="225">
        <f t="shared" si="70"/>
        <v>0</v>
      </c>
      <c r="O285" s="225">
        <f t="shared" si="71"/>
        <v>0</v>
      </c>
      <c r="P285" s="225">
        <f t="shared" si="72"/>
        <v>2</v>
      </c>
      <c r="Q285" s="225">
        <f t="shared" si="73"/>
        <v>5</v>
      </c>
      <c r="R285" s="225">
        <f t="shared" si="74"/>
        <v>2</v>
      </c>
      <c r="S285" s="228"/>
      <c r="T285" s="228"/>
      <c r="U285" s="228"/>
      <c r="V285" s="228"/>
      <c r="W285" s="529"/>
      <c r="X285" s="228"/>
      <c r="Y285" s="55">
        <v>439</v>
      </c>
      <c r="Z285" s="55">
        <v>439035284</v>
      </c>
      <c r="AA285" s="244" t="s">
        <v>266</v>
      </c>
      <c r="AB285" s="55">
        <v>0</v>
      </c>
      <c r="AC285" s="55">
        <v>0</v>
      </c>
      <c r="AD285" s="55">
        <v>1</v>
      </c>
      <c r="AE285" s="55">
        <v>1</v>
      </c>
      <c r="AF285" s="55">
        <v>0</v>
      </c>
      <c r="AG285" s="55">
        <v>0</v>
      </c>
      <c r="AH285" s="55">
        <v>0</v>
      </c>
      <c r="AI285" s="215">
        <v>0</v>
      </c>
      <c r="AJ285" s="215">
        <v>0</v>
      </c>
      <c r="AK285" s="215">
        <v>0</v>
      </c>
      <c r="AL285" s="215">
        <v>0</v>
      </c>
      <c r="AM285" s="215">
        <v>1</v>
      </c>
      <c r="AN285" s="215">
        <v>0</v>
      </c>
      <c r="AO285" s="215">
        <v>0</v>
      </c>
      <c r="AP285" s="215">
        <v>1</v>
      </c>
      <c r="AQ285" s="55">
        <v>0</v>
      </c>
      <c r="AR285" s="216"/>
      <c r="AS285" s="55">
        <v>35</v>
      </c>
      <c r="AT285" s="55">
        <v>284</v>
      </c>
      <c r="AU285" s="55">
        <v>5</v>
      </c>
      <c r="AW285" s="55">
        <f t="shared" si="75"/>
        <v>2</v>
      </c>
      <c r="AX285" s="55">
        <v>0</v>
      </c>
      <c r="AY285" s="55">
        <v>3</v>
      </c>
      <c r="AZ285" s="502">
        <v>1</v>
      </c>
    </row>
    <row r="286" spans="1:52">
      <c r="A286" s="215">
        <v>440</v>
      </c>
      <c r="B286" s="215">
        <v>440149128</v>
      </c>
      <c r="C286" s="216" t="s">
        <v>1061</v>
      </c>
      <c r="D286" s="225">
        <f t="shared" si="61"/>
        <v>0</v>
      </c>
      <c r="E286" s="225">
        <f t="shared" si="62"/>
        <v>0</v>
      </c>
      <c r="F286" s="225">
        <f t="shared" si="63"/>
        <v>0</v>
      </c>
      <c r="G286" s="225">
        <f t="shared" si="64"/>
        <v>1</v>
      </c>
      <c r="H286" s="225">
        <f t="shared" si="65"/>
        <v>2</v>
      </c>
      <c r="I286" s="225">
        <f t="shared" si="66"/>
        <v>0</v>
      </c>
      <c r="J286" s="225">
        <f t="shared" si="67"/>
        <v>0</v>
      </c>
      <c r="K286" s="356">
        <f t="shared" si="68"/>
        <v>0.1149</v>
      </c>
      <c r="L286" s="225"/>
      <c r="M286" s="225">
        <f t="shared" si="69"/>
        <v>0</v>
      </c>
      <c r="N286" s="225">
        <f t="shared" si="70"/>
        <v>0</v>
      </c>
      <c r="O286" s="225">
        <f t="shared" si="71"/>
        <v>0</v>
      </c>
      <c r="P286" s="225">
        <f t="shared" si="72"/>
        <v>1</v>
      </c>
      <c r="Q286" s="225">
        <f t="shared" si="73"/>
        <v>10</v>
      </c>
      <c r="R286" s="225">
        <f t="shared" si="74"/>
        <v>3</v>
      </c>
      <c r="S286" s="228"/>
      <c r="T286" s="228"/>
      <c r="U286" s="228"/>
      <c r="V286" s="228"/>
      <c r="W286" s="529"/>
      <c r="X286" s="228"/>
      <c r="Y286" s="55">
        <v>440</v>
      </c>
      <c r="Z286" s="55">
        <v>440149128</v>
      </c>
      <c r="AA286" s="244" t="s">
        <v>1061</v>
      </c>
      <c r="AB286" s="55">
        <v>0</v>
      </c>
      <c r="AC286" s="55">
        <v>0</v>
      </c>
      <c r="AD286" s="55">
        <v>0</v>
      </c>
      <c r="AE286" s="55">
        <v>1</v>
      </c>
      <c r="AF286" s="55">
        <v>2</v>
      </c>
      <c r="AG286" s="55">
        <v>0</v>
      </c>
      <c r="AH286" s="55">
        <v>0</v>
      </c>
      <c r="AI286" s="215">
        <v>0</v>
      </c>
      <c r="AJ286" s="215">
        <v>0</v>
      </c>
      <c r="AK286" s="215">
        <v>0</v>
      </c>
      <c r="AL286" s="215">
        <v>0</v>
      </c>
      <c r="AM286" s="215">
        <v>1</v>
      </c>
      <c r="AN286" s="215">
        <v>0</v>
      </c>
      <c r="AO286" s="215">
        <v>0</v>
      </c>
      <c r="AP286" s="215">
        <v>0</v>
      </c>
      <c r="AQ286" s="55">
        <v>0</v>
      </c>
      <c r="AR286" s="216"/>
      <c r="AS286" s="55">
        <v>149</v>
      </c>
      <c r="AT286" s="55">
        <v>128</v>
      </c>
      <c r="AU286" s="55">
        <v>10</v>
      </c>
      <c r="AW286" s="55">
        <f t="shared" si="75"/>
        <v>1</v>
      </c>
      <c r="AX286" s="55">
        <v>0</v>
      </c>
      <c r="AY286" s="55">
        <v>1</v>
      </c>
      <c r="AZ286" s="502">
        <v>0.33329999999999999</v>
      </c>
    </row>
    <row r="287" spans="1:52">
      <c r="A287" s="215">
        <v>440</v>
      </c>
      <c r="B287" s="215">
        <v>440149149</v>
      </c>
      <c r="C287" s="216" t="s">
        <v>1061</v>
      </c>
      <c r="D287" s="225">
        <f t="shared" si="61"/>
        <v>32</v>
      </c>
      <c r="E287" s="225">
        <f t="shared" si="62"/>
        <v>0</v>
      </c>
      <c r="F287" s="225">
        <f t="shared" si="63"/>
        <v>19</v>
      </c>
      <c r="G287" s="225">
        <f t="shared" si="64"/>
        <v>205</v>
      </c>
      <c r="H287" s="225">
        <f t="shared" si="65"/>
        <v>113</v>
      </c>
      <c r="I287" s="225">
        <f t="shared" si="66"/>
        <v>0</v>
      </c>
      <c r="J287" s="225">
        <f t="shared" si="67"/>
        <v>0</v>
      </c>
      <c r="K287" s="356">
        <f t="shared" si="68"/>
        <v>12.9071</v>
      </c>
      <c r="L287" s="225"/>
      <c r="M287" s="225">
        <f t="shared" si="69"/>
        <v>82</v>
      </c>
      <c r="N287" s="225">
        <f t="shared" si="70"/>
        <v>9</v>
      </c>
      <c r="O287" s="225">
        <f t="shared" si="71"/>
        <v>0</v>
      </c>
      <c r="P287" s="225">
        <f t="shared" si="72"/>
        <v>263</v>
      </c>
      <c r="Q287" s="225">
        <f t="shared" si="73"/>
        <v>12</v>
      </c>
      <c r="R287" s="225">
        <f t="shared" si="74"/>
        <v>353</v>
      </c>
      <c r="S287" s="228"/>
      <c r="T287" s="228"/>
      <c r="U287" s="228"/>
      <c r="V287" s="228"/>
      <c r="W287" s="529"/>
      <c r="X287" s="228"/>
      <c r="Y287" s="55">
        <v>440</v>
      </c>
      <c r="Z287" s="55">
        <v>440149149</v>
      </c>
      <c r="AA287" s="244" t="s">
        <v>1061</v>
      </c>
      <c r="AB287" s="55">
        <v>32</v>
      </c>
      <c r="AC287" s="55">
        <v>0</v>
      </c>
      <c r="AD287" s="55">
        <v>19</v>
      </c>
      <c r="AE287" s="55">
        <v>205</v>
      </c>
      <c r="AF287" s="55">
        <v>113</v>
      </c>
      <c r="AG287" s="55">
        <v>0</v>
      </c>
      <c r="AH287" s="55">
        <v>0</v>
      </c>
      <c r="AI287" s="215">
        <v>0</v>
      </c>
      <c r="AJ287" s="215">
        <v>82</v>
      </c>
      <c r="AK287" s="215">
        <v>9</v>
      </c>
      <c r="AL287" s="215">
        <v>0</v>
      </c>
      <c r="AM287" s="215">
        <v>219</v>
      </c>
      <c r="AN287" s="215">
        <v>24</v>
      </c>
      <c r="AO287" s="215">
        <v>0</v>
      </c>
      <c r="AP287" s="215">
        <v>17</v>
      </c>
      <c r="AQ287" s="55">
        <v>0</v>
      </c>
      <c r="AR287" s="216"/>
      <c r="AS287" s="55">
        <v>149</v>
      </c>
      <c r="AT287" s="55">
        <v>149</v>
      </c>
      <c r="AU287" s="55">
        <v>12</v>
      </c>
      <c r="AW287" s="55">
        <f t="shared" si="75"/>
        <v>248</v>
      </c>
      <c r="AX287" s="55">
        <v>15</v>
      </c>
      <c r="AY287" s="55">
        <v>1</v>
      </c>
      <c r="AZ287" s="502">
        <v>0.745</v>
      </c>
    </row>
    <row r="288" spans="1:52">
      <c r="A288" s="215">
        <v>440</v>
      </c>
      <c r="B288" s="215">
        <v>440149160</v>
      </c>
      <c r="C288" s="216" t="s">
        <v>1061</v>
      </c>
      <c r="D288" s="225">
        <f t="shared" si="61"/>
        <v>0</v>
      </c>
      <c r="E288" s="225">
        <f t="shared" si="62"/>
        <v>0</v>
      </c>
      <c r="F288" s="225">
        <f t="shared" si="63"/>
        <v>0</v>
      </c>
      <c r="G288" s="225">
        <f t="shared" si="64"/>
        <v>0</v>
      </c>
      <c r="H288" s="225">
        <f t="shared" si="65"/>
        <v>2</v>
      </c>
      <c r="I288" s="225">
        <f t="shared" si="66"/>
        <v>0</v>
      </c>
      <c r="J288" s="225">
        <f t="shared" si="67"/>
        <v>0</v>
      </c>
      <c r="K288" s="356">
        <f t="shared" si="68"/>
        <v>7.6600000000000001E-2</v>
      </c>
      <c r="L288" s="225"/>
      <c r="M288" s="225">
        <f t="shared" si="69"/>
        <v>0</v>
      </c>
      <c r="N288" s="225">
        <f t="shared" si="70"/>
        <v>1</v>
      </c>
      <c r="O288" s="225">
        <f t="shared" si="71"/>
        <v>0</v>
      </c>
      <c r="P288" s="225">
        <f t="shared" si="72"/>
        <v>1</v>
      </c>
      <c r="Q288" s="225">
        <f t="shared" si="73"/>
        <v>11</v>
      </c>
      <c r="R288" s="225">
        <f t="shared" si="74"/>
        <v>2</v>
      </c>
      <c r="S288" s="228"/>
      <c r="T288" s="228"/>
      <c r="U288" s="228"/>
      <c r="V288" s="228"/>
      <c r="W288" s="529"/>
      <c r="X288" s="228"/>
      <c r="Y288" s="55">
        <v>440</v>
      </c>
      <c r="Z288" s="55">
        <v>440149160</v>
      </c>
      <c r="AA288" s="244" t="s">
        <v>1061</v>
      </c>
      <c r="AB288" s="55">
        <v>0</v>
      </c>
      <c r="AC288" s="55">
        <v>0</v>
      </c>
      <c r="AD288" s="55">
        <v>0</v>
      </c>
      <c r="AE288" s="55">
        <v>0</v>
      </c>
      <c r="AF288" s="55">
        <v>2</v>
      </c>
      <c r="AG288" s="55">
        <v>0</v>
      </c>
      <c r="AH288" s="55">
        <v>0</v>
      </c>
      <c r="AI288" s="215">
        <v>0</v>
      </c>
      <c r="AJ288" s="215">
        <v>0</v>
      </c>
      <c r="AK288" s="215">
        <v>1</v>
      </c>
      <c r="AL288" s="215">
        <v>0</v>
      </c>
      <c r="AM288" s="215">
        <v>1</v>
      </c>
      <c r="AN288" s="215">
        <v>0</v>
      </c>
      <c r="AO288" s="215">
        <v>0</v>
      </c>
      <c r="AP288" s="215">
        <v>0</v>
      </c>
      <c r="AQ288" s="55">
        <v>0</v>
      </c>
      <c r="AR288" s="216"/>
      <c r="AS288" s="55">
        <v>149</v>
      </c>
      <c r="AT288" s="55">
        <v>160</v>
      </c>
      <c r="AU288" s="55">
        <v>11</v>
      </c>
      <c r="AW288" s="55">
        <f t="shared" si="75"/>
        <v>1</v>
      </c>
      <c r="AX288" s="55">
        <v>0</v>
      </c>
      <c r="AY288" s="55">
        <v>2</v>
      </c>
      <c r="AZ288" s="502">
        <v>0.69840000000000002</v>
      </c>
    </row>
    <row r="289" spans="1:52">
      <c r="A289" s="215">
        <v>440</v>
      </c>
      <c r="B289" s="215">
        <v>440149181</v>
      </c>
      <c r="C289" s="216" t="s">
        <v>1061</v>
      </c>
      <c r="D289" s="225">
        <f t="shared" si="61"/>
        <v>0</v>
      </c>
      <c r="E289" s="225">
        <f t="shared" si="62"/>
        <v>0</v>
      </c>
      <c r="F289" s="225">
        <f t="shared" si="63"/>
        <v>1</v>
      </c>
      <c r="G289" s="225">
        <f t="shared" si="64"/>
        <v>13</v>
      </c>
      <c r="H289" s="225">
        <f t="shared" si="65"/>
        <v>9</v>
      </c>
      <c r="I289" s="225">
        <f t="shared" si="66"/>
        <v>0</v>
      </c>
      <c r="J289" s="225">
        <f t="shared" si="67"/>
        <v>0</v>
      </c>
      <c r="K289" s="356">
        <f t="shared" si="68"/>
        <v>0.88090000000000002</v>
      </c>
      <c r="L289" s="225"/>
      <c r="M289" s="225">
        <f t="shared" si="69"/>
        <v>3</v>
      </c>
      <c r="N289" s="225">
        <f t="shared" si="70"/>
        <v>1</v>
      </c>
      <c r="O289" s="225">
        <f t="shared" si="71"/>
        <v>0</v>
      </c>
      <c r="P289" s="225">
        <f t="shared" si="72"/>
        <v>13</v>
      </c>
      <c r="Q289" s="225">
        <f t="shared" si="73"/>
        <v>9</v>
      </c>
      <c r="R289" s="225">
        <f t="shared" si="74"/>
        <v>23</v>
      </c>
      <c r="S289" s="228"/>
      <c r="T289" s="228"/>
      <c r="U289" s="228"/>
      <c r="V289" s="228"/>
      <c r="W289" s="529"/>
      <c r="X289" s="228"/>
      <c r="Y289" s="55">
        <v>440</v>
      </c>
      <c r="Z289" s="55">
        <v>440149181</v>
      </c>
      <c r="AA289" s="244" t="s">
        <v>1061</v>
      </c>
      <c r="AB289" s="55">
        <v>0</v>
      </c>
      <c r="AC289" s="55">
        <v>0</v>
      </c>
      <c r="AD289" s="55">
        <v>1</v>
      </c>
      <c r="AE289" s="55">
        <v>13</v>
      </c>
      <c r="AF289" s="55">
        <v>9</v>
      </c>
      <c r="AG289" s="55">
        <v>0</v>
      </c>
      <c r="AH289" s="55">
        <v>0</v>
      </c>
      <c r="AI289" s="215">
        <v>0</v>
      </c>
      <c r="AJ289" s="215">
        <v>3</v>
      </c>
      <c r="AK289" s="215">
        <v>1</v>
      </c>
      <c r="AL289" s="215">
        <v>0</v>
      </c>
      <c r="AM289" s="215">
        <v>6</v>
      </c>
      <c r="AN289" s="215">
        <v>0</v>
      </c>
      <c r="AO289" s="215">
        <v>0</v>
      </c>
      <c r="AP289" s="215">
        <v>1</v>
      </c>
      <c r="AQ289" s="55">
        <v>0</v>
      </c>
      <c r="AR289" s="216"/>
      <c r="AS289" s="55">
        <v>149</v>
      </c>
      <c r="AT289" s="55">
        <v>181</v>
      </c>
      <c r="AU289" s="55">
        <v>9</v>
      </c>
      <c r="AW289" s="55">
        <f t="shared" si="75"/>
        <v>7</v>
      </c>
      <c r="AX289" s="55">
        <v>6</v>
      </c>
      <c r="AY289" s="55">
        <v>1</v>
      </c>
      <c r="AZ289" s="502">
        <v>0.57140000000000002</v>
      </c>
    </row>
    <row r="290" spans="1:52">
      <c r="A290" s="215">
        <v>440</v>
      </c>
      <c r="B290" s="215">
        <v>440149211</v>
      </c>
      <c r="C290" s="216" t="s">
        <v>1061</v>
      </c>
      <c r="D290" s="225">
        <f t="shared" si="61"/>
        <v>0</v>
      </c>
      <c r="E290" s="225">
        <f t="shared" si="62"/>
        <v>0</v>
      </c>
      <c r="F290" s="225">
        <f t="shared" si="63"/>
        <v>1</v>
      </c>
      <c r="G290" s="225">
        <f t="shared" si="64"/>
        <v>0</v>
      </c>
      <c r="H290" s="225">
        <f t="shared" si="65"/>
        <v>0</v>
      </c>
      <c r="I290" s="225">
        <f t="shared" si="66"/>
        <v>0</v>
      </c>
      <c r="J290" s="225">
        <f t="shared" si="67"/>
        <v>0</v>
      </c>
      <c r="K290" s="356">
        <f t="shared" si="68"/>
        <v>3.8300000000000001E-2</v>
      </c>
      <c r="L290" s="225"/>
      <c r="M290" s="225">
        <f t="shared" si="69"/>
        <v>0</v>
      </c>
      <c r="N290" s="225">
        <f t="shared" si="70"/>
        <v>0</v>
      </c>
      <c r="O290" s="225">
        <f t="shared" si="71"/>
        <v>0</v>
      </c>
      <c r="P290" s="225">
        <f t="shared" si="72"/>
        <v>1</v>
      </c>
      <c r="Q290" s="225">
        <f t="shared" si="73"/>
        <v>4</v>
      </c>
      <c r="R290" s="225">
        <f t="shared" si="74"/>
        <v>1</v>
      </c>
      <c r="S290" s="228"/>
      <c r="T290" s="228"/>
      <c r="U290" s="228"/>
      <c r="V290" s="228"/>
      <c r="W290" s="529"/>
      <c r="X290" s="228"/>
      <c r="Y290" s="55">
        <v>440</v>
      </c>
      <c r="Z290" s="55">
        <v>440149211</v>
      </c>
      <c r="AA290" s="244" t="s">
        <v>1061</v>
      </c>
      <c r="AB290" s="55">
        <v>0</v>
      </c>
      <c r="AC290" s="55">
        <v>0</v>
      </c>
      <c r="AD290" s="55">
        <v>1</v>
      </c>
      <c r="AE290" s="55">
        <v>0</v>
      </c>
      <c r="AF290" s="55">
        <v>0</v>
      </c>
      <c r="AG290" s="55">
        <v>0</v>
      </c>
      <c r="AH290" s="55">
        <v>0</v>
      </c>
      <c r="AI290" s="215">
        <v>0</v>
      </c>
      <c r="AJ290" s="215">
        <v>0</v>
      </c>
      <c r="AK290" s="215">
        <v>0</v>
      </c>
      <c r="AL290" s="215">
        <v>0</v>
      </c>
      <c r="AM290" s="215">
        <v>0</v>
      </c>
      <c r="AN290" s="215">
        <v>0</v>
      </c>
      <c r="AO290" s="215">
        <v>0</v>
      </c>
      <c r="AP290" s="215">
        <v>0</v>
      </c>
      <c r="AQ290" s="55">
        <v>0</v>
      </c>
      <c r="AR290" s="216"/>
      <c r="AS290" s="55">
        <v>149</v>
      </c>
      <c r="AT290" s="55">
        <v>211</v>
      </c>
      <c r="AU290" s="55">
        <v>4</v>
      </c>
      <c r="AW290" s="55">
        <f t="shared" si="75"/>
        <v>0</v>
      </c>
      <c r="AX290" s="55">
        <v>1</v>
      </c>
      <c r="AY290" s="55">
        <v>1</v>
      </c>
      <c r="AZ290" s="502">
        <v>1</v>
      </c>
    </row>
    <row r="291" spans="1:52">
      <c r="A291" s="215">
        <v>440</v>
      </c>
      <c r="B291" s="215">
        <v>440149745</v>
      </c>
      <c r="C291" s="216" t="s">
        <v>1061</v>
      </c>
      <c r="D291" s="225">
        <f t="shared" si="61"/>
        <v>0</v>
      </c>
      <c r="E291" s="225">
        <f t="shared" si="62"/>
        <v>0</v>
      </c>
      <c r="F291" s="225">
        <f t="shared" si="63"/>
        <v>0</v>
      </c>
      <c r="G291" s="225">
        <f t="shared" si="64"/>
        <v>1</v>
      </c>
      <c r="H291" s="225">
        <f t="shared" si="65"/>
        <v>0</v>
      </c>
      <c r="I291" s="225">
        <f t="shared" si="66"/>
        <v>0</v>
      </c>
      <c r="J291" s="225">
        <f t="shared" si="67"/>
        <v>0</v>
      </c>
      <c r="K291" s="356">
        <f t="shared" si="68"/>
        <v>3.8300000000000001E-2</v>
      </c>
      <c r="L291" s="225"/>
      <c r="M291" s="225">
        <f t="shared" si="69"/>
        <v>0</v>
      </c>
      <c r="N291" s="225">
        <f t="shared" si="70"/>
        <v>0</v>
      </c>
      <c r="O291" s="225">
        <f t="shared" si="71"/>
        <v>0</v>
      </c>
      <c r="P291" s="225">
        <f t="shared" si="72"/>
        <v>0</v>
      </c>
      <c r="Q291" s="225">
        <f t="shared" si="73"/>
        <v>3</v>
      </c>
      <c r="R291" s="225">
        <f t="shared" si="74"/>
        <v>1</v>
      </c>
      <c r="S291" s="228"/>
      <c r="T291" s="228"/>
      <c r="U291" s="228"/>
      <c r="V291" s="228"/>
      <c r="W291" s="529"/>
      <c r="X291" s="228"/>
      <c r="Y291" s="55">
        <v>440</v>
      </c>
      <c r="Z291" s="55">
        <v>440149745</v>
      </c>
      <c r="AA291" s="244" t="s">
        <v>1061</v>
      </c>
      <c r="AB291" s="55">
        <v>0</v>
      </c>
      <c r="AC291" s="55">
        <v>0</v>
      </c>
      <c r="AD291" s="55">
        <v>0</v>
      </c>
      <c r="AE291" s="55">
        <v>1</v>
      </c>
      <c r="AF291" s="55">
        <v>0</v>
      </c>
      <c r="AG291" s="55">
        <v>0</v>
      </c>
      <c r="AH291" s="55">
        <v>0</v>
      </c>
      <c r="AI291" s="215">
        <v>0</v>
      </c>
      <c r="AJ291" s="215">
        <v>0</v>
      </c>
      <c r="AK291" s="215">
        <v>0</v>
      </c>
      <c r="AL291" s="215">
        <v>0</v>
      </c>
      <c r="AM291" s="215">
        <v>0</v>
      </c>
      <c r="AN291" s="215">
        <v>0</v>
      </c>
      <c r="AO291" s="215">
        <v>0</v>
      </c>
      <c r="AP291" s="215">
        <v>0</v>
      </c>
      <c r="AQ291" s="55">
        <v>0</v>
      </c>
      <c r="AR291" s="216"/>
      <c r="AS291" s="55">
        <v>149</v>
      </c>
      <c r="AT291" s="55">
        <v>745</v>
      </c>
      <c r="AU291" s="55">
        <v>3</v>
      </c>
      <c r="AW291" s="55">
        <f t="shared" si="75"/>
        <v>0</v>
      </c>
      <c r="AX291" s="55">
        <v>0</v>
      </c>
      <c r="AY291" s="55">
        <v>3</v>
      </c>
      <c r="AZ291" s="502">
        <v>0</v>
      </c>
    </row>
    <row r="292" spans="1:52">
      <c r="A292" s="215">
        <v>441</v>
      </c>
      <c r="B292" s="215">
        <v>441281005</v>
      </c>
      <c r="C292" s="216" t="s">
        <v>269</v>
      </c>
      <c r="D292" s="225">
        <f t="shared" si="61"/>
        <v>0</v>
      </c>
      <c r="E292" s="225">
        <f t="shared" si="62"/>
        <v>0</v>
      </c>
      <c r="F292" s="225">
        <f t="shared" si="63"/>
        <v>1</v>
      </c>
      <c r="G292" s="225">
        <f t="shared" si="64"/>
        <v>0</v>
      </c>
      <c r="H292" s="225">
        <f t="shared" si="65"/>
        <v>0</v>
      </c>
      <c r="I292" s="225">
        <f t="shared" si="66"/>
        <v>0</v>
      </c>
      <c r="J292" s="225">
        <f t="shared" si="67"/>
        <v>0</v>
      </c>
      <c r="K292" s="356">
        <f t="shared" si="68"/>
        <v>3.8300000000000001E-2</v>
      </c>
      <c r="L292" s="225"/>
      <c r="M292" s="225">
        <f t="shared" si="69"/>
        <v>0</v>
      </c>
      <c r="N292" s="225">
        <f t="shared" si="70"/>
        <v>0</v>
      </c>
      <c r="O292" s="225">
        <f t="shared" si="71"/>
        <v>0</v>
      </c>
      <c r="P292" s="225">
        <f t="shared" si="72"/>
        <v>1</v>
      </c>
      <c r="Q292" s="225">
        <f t="shared" si="73"/>
        <v>7</v>
      </c>
      <c r="R292" s="225">
        <f t="shared" si="74"/>
        <v>1</v>
      </c>
      <c r="S292" s="228"/>
      <c r="T292" s="228"/>
      <c r="U292" s="228"/>
      <c r="V292" s="228"/>
      <c r="W292" s="529"/>
      <c r="X292" s="228"/>
      <c r="Y292" s="55">
        <v>441</v>
      </c>
      <c r="Z292" s="55">
        <v>441281005</v>
      </c>
      <c r="AA292" s="244" t="s">
        <v>269</v>
      </c>
      <c r="AB292" s="55">
        <v>0</v>
      </c>
      <c r="AC292" s="55">
        <v>0</v>
      </c>
      <c r="AD292" s="55">
        <v>1</v>
      </c>
      <c r="AE292" s="55">
        <v>0</v>
      </c>
      <c r="AF292" s="55">
        <v>0</v>
      </c>
      <c r="AG292" s="55">
        <v>0</v>
      </c>
      <c r="AH292" s="55">
        <v>0</v>
      </c>
      <c r="AI292" s="215">
        <v>0</v>
      </c>
      <c r="AJ292" s="215">
        <v>0</v>
      </c>
      <c r="AK292" s="215">
        <v>0</v>
      </c>
      <c r="AL292" s="215">
        <v>0</v>
      </c>
      <c r="AM292" s="215">
        <v>0</v>
      </c>
      <c r="AN292" s="215">
        <v>0</v>
      </c>
      <c r="AO292" s="215">
        <v>0</v>
      </c>
      <c r="AP292" s="215">
        <v>1</v>
      </c>
      <c r="AQ292" s="55">
        <v>0</v>
      </c>
      <c r="AR292" s="216"/>
      <c r="AS292" s="55">
        <v>281</v>
      </c>
      <c r="AT292" s="55">
        <v>5</v>
      </c>
      <c r="AU292" s="55">
        <v>7</v>
      </c>
      <c r="AW292" s="55">
        <f t="shared" si="75"/>
        <v>1</v>
      </c>
      <c r="AX292" s="55">
        <v>0</v>
      </c>
      <c r="AY292" s="55">
        <v>3</v>
      </c>
      <c r="AZ292" s="502">
        <v>1</v>
      </c>
    </row>
    <row r="293" spans="1:52">
      <c r="A293" s="215">
        <v>441</v>
      </c>
      <c r="B293" s="215">
        <v>441281024</v>
      </c>
      <c r="C293" s="216" t="s">
        <v>269</v>
      </c>
      <c r="D293" s="225">
        <f t="shared" si="61"/>
        <v>0</v>
      </c>
      <c r="E293" s="225">
        <f t="shared" si="62"/>
        <v>0</v>
      </c>
      <c r="F293" s="225">
        <f t="shared" si="63"/>
        <v>0</v>
      </c>
      <c r="G293" s="225">
        <f t="shared" si="64"/>
        <v>2</v>
      </c>
      <c r="H293" s="225">
        <f t="shared" si="65"/>
        <v>0</v>
      </c>
      <c r="I293" s="225">
        <f t="shared" si="66"/>
        <v>0</v>
      </c>
      <c r="J293" s="225">
        <f t="shared" si="67"/>
        <v>0</v>
      </c>
      <c r="K293" s="356">
        <f t="shared" si="68"/>
        <v>7.6600000000000001E-2</v>
      </c>
      <c r="L293" s="225"/>
      <c r="M293" s="225">
        <f t="shared" si="69"/>
        <v>0</v>
      </c>
      <c r="N293" s="225">
        <f t="shared" si="70"/>
        <v>0</v>
      </c>
      <c r="O293" s="225">
        <f t="shared" si="71"/>
        <v>0</v>
      </c>
      <c r="P293" s="225">
        <f t="shared" si="72"/>
        <v>2</v>
      </c>
      <c r="Q293" s="225">
        <f t="shared" si="73"/>
        <v>4</v>
      </c>
      <c r="R293" s="225">
        <f t="shared" si="74"/>
        <v>2</v>
      </c>
      <c r="S293" s="228"/>
      <c r="T293" s="228"/>
      <c r="U293" s="228"/>
      <c r="V293" s="228"/>
      <c r="W293" s="529"/>
      <c r="X293" s="228"/>
      <c r="Y293" s="55">
        <v>441</v>
      </c>
      <c r="Z293" s="55">
        <v>441281024</v>
      </c>
      <c r="AA293" s="244" t="s">
        <v>269</v>
      </c>
      <c r="AB293" s="55">
        <v>0</v>
      </c>
      <c r="AC293" s="55">
        <v>0</v>
      </c>
      <c r="AD293" s="55">
        <v>0</v>
      </c>
      <c r="AE293" s="55">
        <v>2</v>
      </c>
      <c r="AF293" s="55">
        <v>0</v>
      </c>
      <c r="AG293" s="55">
        <v>0</v>
      </c>
      <c r="AH293" s="55">
        <v>0</v>
      </c>
      <c r="AI293" s="215">
        <v>0</v>
      </c>
      <c r="AJ293" s="215">
        <v>0</v>
      </c>
      <c r="AK293" s="215">
        <v>0</v>
      </c>
      <c r="AL293" s="215">
        <v>0</v>
      </c>
      <c r="AM293" s="215">
        <v>2</v>
      </c>
      <c r="AN293" s="215">
        <v>0</v>
      </c>
      <c r="AO293" s="215">
        <v>0</v>
      </c>
      <c r="AP293" s="215">
        <v>0</v>
      </c>
      <c r="AQ293" s="55">
        <v>0</v>
      </c>
      <c r="AR293" s="216"/>
      <c r="AS293" s="55">
        <v>281</v>
      </c>
      <c r="AT293" s="55">
        <v>24</v>
      </c>
      <c r="AU293" s="55">
        <v>4</v>
      </c>
      <c r="AW293" s="55">
        <f t="shared" si="75"/>
        <v>2</v>
      </c>
      <c r="AX293" s="55">
        <v>0</v>
      </c>
      <c r="AY293" s="55">
        <v>3</v>
      </c>
      <c r="AZ293" s="502">
        <v>1</v>
      </c>
    </row>
    <row r="294" spans="1:52">
      <c r="A294" s="215">
        <v>441</v>
      </c>
      <c r="B294" s="215">
        <v>441281061</v>
      </c>
      <c r="C294" s="216" t="s">
        <v>269</v>
      </c>
      <c r="D294" s="225">
        <f t="shared" si="61"/>
        <v>0</v>
      </c>
      <c r="E294" s="225">
        <f t="shared" si="62"/>
        <v>0</v>
      </c>
      <c r="F294" s="225">
        <f t="shared" si="63"/>
        <v>0</v>
      </c>
      <c r="G294" s="225">
        <f t="shared" si="64"/>
        <v>3</v>
      </c>
      <c r="H294" s="225">
        <f t="shared" si="65"/>
        <v>1</v>
      </c>
      <c r="I294" s="225">
        <f t="shared" si="66"/>
        <v>0</v>
      </c>
      <c r="J294" s="225">
        <f t="shared" si="67"/>
        <v>0</v>
      </c>
      <c r="K294" s="356">
        <f t="shared" si="68"/>
        <v>0.1532</v>
      </c>
      <c r="L294" s="225"/>
      <c r="M294" s="225">
        <f t="shared" si="69"/>
        <v>0</v>
      </c>
      <c r="N294" s="225">
        <f t="shared" si="70"/>
        <v>0</v>
      </c>
      <c r="O294" s="225">
        <f t="shared" si="71"/>
        <v>0</v>
      </c>
      <c r="P294" s="225">
        <f t="shared" si="72"/>
        <v>4</v>
      </c>
      <c r="Q294" s="225">
        <f t="shared" si="73"/>
        <v>10</v>
      </c>
      <c r="R294" s="225">
        <f t="shared" si="74"/>
        <v>4</v>
      </c>
      <c r="S294" s="228"/>
      <c r="T294" s="228"/>
      <c r="U294" s="228"/>
      <c r="V294" s="228"/>
      <c r="W294" s="529"/>
      <c r="X294" s="228"/>
      <c r="Y294" s="55">
        <v>441</v>
      </c>
      <c r="Z294" s="55">
        <v>441281061</v>
      </c>
      <c r="AA294" s="244" t="s">
        <v>269</v>
      </c>
      <c r="AB294" s="55">
        <v>0</v>
      </c>
      <c r="AC294" s="55">
        <v>0</v>
      </c>
      <c r="AD294" s="55">
        <v>0</v>
      </c>
      <c r="AE294" s="55">
        <v>3</v>
      </c>
      <c r="AF294" s="55">
        <v>1</v>
      </c>
      <c r="AG294" s="55">
        <v>0</v>
      </c>
      <c r="AH294" s="55">
        <v>0</v>
      </c>
      <c r="AI294" s="215">
        <v>0</v>
      </c>
      <c r="AJ294" s="215">
        <v>0</v>
      </c>
      <c r="AK294" s="215">
        <v>0</v>
      </c>
      <c r="AL294" s="215">
        <v>0</v>
      </c>
      <c r="AM294" s="215">
        <v>4</v>
      </c>
      <c r="AN294" s="215">
        <v>0</v>
      </c>
      <c r="AO294" s="215">
        <v>0</v>
      </c>
      <c r="AP294" s="215">
        <v>0</v>
      </c>
      <c r="AQ294" s="55">
        <v>0</v>
      </c>
      <c r="AR294" s="216"/>
      <c r="AS294" s="55">
        <v>281</v>
      </c>
      <c r="AT294" s="55">
        <v>61</v>
      </c>
      <c r="AU294" s="55">
        <v>10</v>
      </c>
      <c r="AW294" s="55">
        <f t="shared" si="75"/>
        <v>4</v>
      </c>
      <c r="AX294" s="55">
        <v>0</v>
      </c>
      <c r="AY294" s="55">
        <v>1</v>
      </c>
      <c r="AZ294" s="502">
        <v>1</v>
      </c>
    </row>
    <row r="295" spans="1:52">
      <c r="A295" s="215">
        <v>441</v>
      </c>
      <c r="B295" s="215">
        <v>441281087</v>
      </c>
      <c r="C295" s="216" t="s">
        <v>269</v>
      </c>
      <c r="D295" s="225">
        <f t="shared" si="61"/>
        <v>0</v>
      </c>
      <c r="E295" s="225">
        <f t="shared" si="62"/>
        <v>0</v>
      </c>
      <c r="F295" s="225">
        <f t="shared" si="63"/>
        <v>0</v>
      </c>
      <c r="G295" s="225">
        <f t="shared" si="64"/>
        <v>1</v>
      </c>
      <c r="H295" s="225">
        <f t="shared" si="65"/>
        <v>1</v>
      </c>
      <c r="I295" s="225">
        <f t="shared" si="66"/>
        <v>0</v>
      </c>
      <c r="J295" s="225">
        <f t="shared" si="67"/>
        <v>0</v>
      </c>
      <c r="K295" s="356">
        <f t="shared" si="68"/>
        <v>7.6600000000000001E-2</v>
      </c>
      <c r="L295" s="225"/>
      <c r="M295" s="225">
        <f t="shared" si="69"/>
        <v>0</v>
      </c>
      <c r="N295" s="225">
        <f t="shared" si="70"/>
        <v>0</v>
      </c>
      <c r="O295" s="225">
        <f t="shared" si="71"/>
        <v>0</v>
      </c>
      <c r="P295" s="225">
        <f t="shared" si="72"/>
        <v>2</v>
      </c>
      <c r="Q295" s="225">
        <f t="shared" si="73"/>
        <v>5</v>
      </c>
      <c r="R295" s="225">
        <f t="shared" si="74"/>
        <v>2</v>
      </c>
      <c r="S295" s="228"/>
      <c r="T295" s="228"/>
      <c r="U295" s="228"/>
      <c r="V295" s="228"/>
      <c r="W295" s="529"/>
      <c r="X295" s="228"/>
      <c r="Y295" s="55">
        <v>441</v>
      </c>
      <c r="Z295" s="55">
        <v>441281087</v>
      </c>
      <c r="AA295" s="244" t="s">
        <v>269</v>
      </c>
      <c r="AB295" s="55">
        <v>0</v>
      </c>
      <c r="AC295" s="55">
        <v>0</v>
      </c>
      <c r="AD295" s="55">
        <v>0</v>
      </c>
      <c r="AE295" s="55">
        <v>1</v>
      </c>
      <c r="AF295" s="55">
        <v>1</v>
      </c>
      <c r="AG295" s="55">
        <v>0</v>
      </c>
      <c r="AH295" s="55">
        <v>0</v>
      </c>
      <c r="AI295" s="215">
        <v>0</v>
      </c>
      <c r="AJ295" s="215">
        <v>0</v>
      </c>
      <c r="AK295" s="215">
        <v>0</v>
      </c>
      <c r="AL295" s="215">
        <v>0</v>
      </c>
      <c r="AM295" s="215">
        <v>1</v>
      </c>
      <c r="AN295" s="215">
        <v>0</v>
      </c>
      <c r="AO295" s="215">
        <v>0</v>
      </c>
      <c r="AP295" s="215">
        <v>0</v>
      </c>
      <c r="AQ295" s="55">
        <v>0</v>
      </c>
      <c r="AR295" s="216"/>
      <c r="AS295" s="55">
        <v>281</v>
      </c>
      <c r="AT295" s="55">
        <v>87</v>
      </c>
      <c r="AU295" s="55">
        <v>5</v>
      </c>
      <c r="AW295" s="55">
        <f t="shared" si="75"/>
        <v>1</v>
      </c>
      <c r="AX295" s="55">
        <v>1</v>
      </c>
      <c r="AY295" s="55">
        <v>1</v>
      </c>
      <c r="AZ295" s="502">
        <v>1</v>
      </c>
    </row>
    <row r="296" spans="1:52">
      <c r="A296" s="215">
        <v>441</v>
      </c>
      <c r="B296" s="215">
        <v>441281137</v>
      </c>
      <c r="C296" s="216" t="s">
        <v>269</v>
      </c>
      <c r="D296" s="225">
        <f t="shared" si="61"/>
        <v>0</v>
      </c>
      <c r="E296" s="225">
        <f t="shared" si="62"/>
        <v>0</v>
      </c>
      <c r="F296" s="225">
        <f t="shared" si="63"/>
        <v>0</v>
      </c>
      <c r="G296" s="225">
        <f t="shared" si="64"/>
        <v>0</v>
      </c>
      <c r="H296" s="225">
        <f t="shared" si="65"/>
        <v>2</v>
      </c>
      <c r="I296" s="225">
        <f t="shared" si="66"/>
        <v>1</v>
      </c>
      <c r="J296" s="225">
        <f t="shared" si="67"/>
        <v>0</v>
      </c>
      <c r="K296" s="356">
        <f t="shared" si="68"/>
        <v>0.1149</v>
      </c>
      <c r="L296" s="225"/>
      <c r="M296" s="225">
        <f t="shared" si="69"/>
        <v>0</v>
      </c>
      <c r="N296" s="225">
        <f t="shared" si="70"/>
        <v>0</v>
      </c>
      <c r="O296" s="225">
        <f t="shared" si="71"/>
        <v>0</v>
      </c>
      <c r="P296" s="225">
        <f t="shared" si="72"/>
        <v>3</v>
      </c>
      <c r="Q296" s="225">
        <f t="shared" si="73"/>
        <v>12</v>
      </c>
      <c r="R296" s="225">
        <f t="shared" si="74"/>
        <v>3</v>
      </c>
      <c r="S296" s="228"/>
      <c r="T296" s="228"/>
      <c r="U296" s="228"/>
      <c r="V296" s="228"/>
      <c r="W296" s="529"/>
      <c r="X296" s="228"/>
      <c r="Y296" s="55">
        <v>441</v>
      </c>
      <c r="Z296" s="55">
        <v>441281137</v>
      </c>
      <c r="AA296" s="244" t="s">
        <v>269</v>
      </c>
      <c r="AB296" s="55">
        <v>0</v>
      </c>
      <c r="AC296" s="55">
        <v>0</v>
      </c>
      <c r="AD296" s="55">
        <v>0</v>
      </c>
      <c r="AE296" s="55">
        <v>0</v>
      </c>
      <c r="AF296" s="55">
        <v>2</v>
      </c>
      <c r="AG296" s="55">
        <v>1</v>
      </c>
      <c r="AH296" s="55">
        <v>0</v>
      </c>
      <c r="AI296" s="215">
        <v>0</v>
      </c>
      <c r="AJ296" s="215">
        <v>0</v>
      </c>
      <c r="AK296" s="215">
        <v>0</v>
      </c>
      <c r="AL296" s="215">
        <v>0</v>
      </c>
      <c r="AM296" s="215">
        <v>2</v>
      </c>
      <c r="AN296" s="215">
        <v>0</v>
      </c>
      <c r="AO296" s="215">
        <v>0</v>
      </c>
      <c r="AP296" s="215">
        <v>0</v>
      </c>
      <c r="AQ296" s="55">
        <v>1</v>
      </c>
      <c r="AR296" s="216"/>
      <c r="AS296" s="55">
        <v>281</v>
      </c>
      <c r="AT296" s="55">
        <v>137</v>
      </c>
      <c r="AU296" s="55">
        <v>12</v>
      </c>
      <c r="AW296" s="55">
        <f t="shared" si="75"/>
        <v>3</v>
      </c>
      <c r="AX296" s="55">
        <v>0</v>
      </c>
      <c r="AY296" s="55">
        <v>2</v>
      </c>
      <c r="AZ296" s="502">
        <v>1</v>
      </c>
    </row>
    <row r="297" spans="1:52">
      <c r="A297" s="215">
        <v>441</v>
      </c>
      <c r="B297" s="215">
        <v>441281159</v>
      </c>
      <c r="C297" s="216" t="s">
        <v>269</v>
      </c>
      <c r="D297" s="225">
        <f t="shared" si="61"/>
        <v>0</v>
      </c>
      <c r="E297" s="225">
        <f t="shared" si="62"/>
        <v>0</v>
      </c>
      <c r="F297" s="225">
        <f t="shared" si="63"/>
        <v>0</v>
      </c>
      <c r="G297" s="225">
        <f t="shared" si="64"/>
        <v>0</v>
      </c>
      <c r="H297" s="225">
        <f t="shared" si="65"/>
        <v>0</v>
      </c>
      <c r="I297" s="225">
        <f t="shared" si="66"/>
        <v>1</v>
      </c>
      <c r="J297" s="225">
        <f t="shared" si="67"/>
        <v>0</v>
      </c>
      <c r="K297" s="356">
        <f t="shared" si="68"/>
        <v>3.8300000000000001E-2</v>
      </c>
      <c r="L297" s="225"/>
      <c r="M297" s="225">
        <f t="shared" si="69"/>
        <v>0</v>
      </c>
      <c r="N297" s="225">
        <f t="shared" si="70"/>
        <v>0</v>
      </c>
      <c r="O297" s="225">
        <f t="shared" si="71"/>
        <v>0</v>
      </c>
      <c r="P297" s="225">
        <f t="shared" si="72"/>
        <v>1</v>
      </c>
      <c r="Q297" s="225">
        <f t="shared" si="73"/>
        <v>2</v>
      </c>
      <c r="R297" s="225">
        <f t="shared" si="74"/>
        <v>1</v>
      </c>
      <c r="S297" s="228"/>
      <c r="T297" s="228"/>
      <c r="U297" s="228"/>
      <c r="V297" s="228"/>
      <c r="W297" s="529"/>
      <c r="X297" s="228"/>
      <c r="Y297" s="55">
        <v>441</v>
      </c>
      <c r="Z297" s="55">
        <v>441281159</v>
      </c>
      <c r="AA297" s="244" t="s">
        <v>269</v>
      </c>
      <c r="AB297" s="55">
        <v>0</v>
      </c>
      <c r="AC297" s="55">
        <v>0</v>
      </c>
      <c r="AD297" s="55">
        <v>0</v>
      </c>
      <c r="AE297" s="55">
        <v>0</v>
      </c>
      <c r="AF297" s="55">
        <v>0</v>
      </c>
      <c r="AG297" s="55">
        <v>1</v>
      </c>
      <c r="AH297" s="55">
        <v>0</v>
      </c>
      <c r="AI297" s="215">
        <v>0</v>
      </c>
      <c r="AJ297" s="215">
        <v>0</v>
      </c>
      <c r="AK297" s="215">
        <v>0</v>
      </c>
      <c r="AL297" s="215">
        <v>0</v>
      </c>
      <c r="AM297" s="215">
        <v>0</v>
      </c>
      <c r="AN297" s="215">
        <v>0</v>
      </c>
      <c r="AO297" s="215">
        <v>0</v>
      </c>
      <c r="AP297" s="215">
        <v>0</v>
      </c>
      <c r="AQ297" s="55">
        <v>1</v>
      </c>
      <c r="AR297" s="216"/>
      <c r="AS297" s="55">
        <v>281</v>
      </c>
      <c r="AT297" s="55">
        <v>159</v>
      </c>
      <c r="AU297" s="55">
        <v>2</v>
      </c>
      <c r="AW297" s="55">
        <f t="shared" si="75"/>
        <v>1</v>
      </c>
      <c r="AX297" s="55">
        <v>0</v>
      </c>
      <c r="AY297" s="55">
        <v>1</v>
      </c>
      <c r="AZ297" s="502">
        <v>1</v>
      </c>
    </row>
    <row r="298" spans="1:52">
      <c r="A298" s="215">
        <v>441</v>
      </c>
      <c r="B298" s="215">
        <v>441281161</v>
      </c>
      <c r="C298" s="216" t="s">
        <v>269</v>
      </c>
      <c r="D298" s="225">
        <f t="shared" si="61"/>
        <v>0</v>
      </c>
      <c r="E298" s="225">
        <f t="shared" si="62"/>
        <v>0</v>
      </c>
      <c r="F298" s="225">
        <f t="shared" si="63"/>
        <v>0</v>
      </c>
      <c r="G298" s="225">
        <f t="shared" si="64"/>
        <v>0</v>
      </c>
      <c r="H298" s="225">
        <f t="shared" si="65"/>
        <v>2</v>
      </c>
      <c r="I298" s="225">
        <f t="shared" si="66"/>
        <v>2</v>
      </c>
      <c r="J298" s="225">
        <f t="shared" si="67"/>
        <v>0</v>
      </c>
      <c r="K298" s="356">
        <f t="shared" si="68"/>
        <v>0.1532</v>
      </c>
      <c r="L298" s="225"/>
      <c r="M298" s="225">
        <f t="shared" si="69"/>
        <v>0</v>
      </c>
      <c r="N298" s="225">
        <f t="shared" si="70"/>
        <v>0</v>
      </c>
      <c r="O298" s="225">
        <f t="shared" si="71"/>
        <v>0</v>
      </c>
      <c r="P298" s="225">
        <f t="shared" si="72"/>
        <v>2</v>
      </c>
      <c r="Q298" s="225">
        <f t="shared" si="73"/>
        <v>6</v>
      </c>
      <c r="R298" s="225">
        <f t="shared" si="74"/>
        <v>4</v>
      </c>
      <c r="S298" s="228"/>
      <c r="T298" s="228"/>
      <c r="U298" s="228"/>
      <c r="V298" s="228"/>
      <c r="W298" s="529"/>
      <c r="X298" s="228"/>
      <c r="Y298" s="55">
        <v>441</v>
      </c>
      <c r="Z298" s="55">
        <v>441281161</v>
      </c>
      <c r="AA298" s="244" t="s">
        <v>269</v>
      </c>
      <c r="AB298" s="55">
        <v>0</v>
      </c>
      <c r="AC298" s="55">
        <v>0</v>
      </c>
      <c r="AD298" s="55">
        <v>0</v>
      </c>
      <c r="AE298" s="55">
        <v>0</v>
      </c>
      <c r="AF298" s="55">
        <v>2</v>
      </c>
      <c r="AG298" s="55">
        <v>2</v>
      </c>
      <c r="AH298" s="55">
        <v>0</v>
      </c>
      <c r="AI298" s="215">
        <v>0</v>
      </c>
      <c r="AJ298" s="215">
        <v>0</v>
      </c>
      <c r="AK298" s="215">
        <v>0</v>
      </c>
      <c r="AL298" s="215">
        <v>0</v>
      </c>
      <c r="AM298" s="215">
        <v>0</v>
      </c>
      <c r="AN298" s="215">
        <v>0</v>
      </c>
      <c r="AO298" s="215">
        <v>0</v>
      </c>
      <c r="AP298" s="215">
        <v>0</v>
      </c>
      <c r="AQ298" s="55">
        <v>2</v>
      </c>
      <c r="AR298" s="216"/>
      <c r="AS298" s="55">
        <v>281</v>
      </c>
      <c r="AT298" s="55">
        <v>161</v>
      </c>
      <c r="AU298" s="55">
        <v>6</v>
      </c>
      <c r="AW298" s="55">
        <f t="shared" si="75"/>
        <v>2</v>
      </c>
      <c r="AX298" s="55">
        <v>0</v>
      </c>
      <c r="AY298" s="55">
        <v>3</v>
      </c>
      <c r="AZ298" s="502">
        <v>0.5</v>
      </c>
    </row>
    <row r="299" spans="1:52">
      <c r="A299" s="215">
        <v>441</v>
      </c>
      <c r="B299" s="215">
        <v>441281191</v>
      </c>
      <c r="C299" s="216" t="s">
        <v>269</v>
      </c>
      <c r="D299" s="225">
        <f t="shared" si="61"/>
        <v>0</v>
      </c>
      <c r="E299" s="225">
        <f t="shared" si="62"/>
        <v>0</v>
      </c>
      <c r="F299" s="225">
        <f t="shared" si="63"/>
        <v>0</v>
      </c>
      <c r="G299" s="225">
        <f t="shared" si="64"/>
        <v>3</v>
      </c>
      <c r="H299" s="225">
        <f t="shared" si="65"/>
        <v>0</v>
      </c>
      <c r="I299" s="225">
        <f t="shared" si="66"/>
        <v>0</v>
      </c>
      <c r="J299" s="225">
        <f t="shared" si="67"/>
        <v>0</v>
      </c>
      <c r="K299" s="356">
        <f t="shared" si="68"/>
        <v>0.1149</v>
      </c>
      <c r="L299" s="225"/>
      <c r="M299" s="225">
        <f t="shared" si="69"/>
        <v>0</v>
      </c>
      <c r="N299" s="225">
        <f t="shared" si="70"/>
        <v>0</v>
      </c>
      <c r="O299" s="225">
        <f t="shared" si="71"/>
        <v>0</v>
      </c>
      <c r="P299" s="225">
        <f t="shared" si="72"/>
        <v>0</v>
      </c>
      <c r="Q299" s="225">
        <f t="shared" si="73"/>
        <v>6</v>
      </c>
      <c r="R299" s="225">
        <f t="shared" si="74"/>
        <v>3</v>
      </c>
      <c r="S299" s="228"/>
      <c r="T299" s="228"/>
      <c r="U299" s="228"/>
      <c r="V299" s="228"/>
      <c r="W299" s="529"/>
      <c r="X299" s="228"/>
      <c r="Y299" s="55">
        <v>441</v>
      </c>
      <c r="Z299" s="55">
        <v>441281191</v>
      </c>
      <c r="AA299" s="244" t="s">
        <v>269</v>
      </c>
      <c r="AB299" s="55">
        <v>0</v>
      </c>
      <c r="AC299" s="55">
        <v>0</v>
      </c>
      <c r="AD299" s="55">
        <v>0</v>
      </c>
      <c r="AE299" s="55">
        <v>3</v>
      </c>
      <c r="AF299" s="55">
        <v>0</v>
      </c>
      <c r="AG299" s="55">
        <v>0</v>
      </c>
      <c r="AH299" s="55">
        <v>0</v>
      </c>
      <c r="AI299" s="215">
        <v>0</v>
      </c>
      <c r="AJ299" s="215">
        <v>0</v>
      </c>
      <c r="AK299" s="215">
        <v>0</v>
      </c>
      <c r="AL299" s="215">
        <v>0</v>
      </c>
      <c r="AM299" s="215">
        <v>0</v>
      </c>
      <c r="AN299" s="215">
        <v>0</v>
      </c>
      <c r="AO299" s="215">
        <v>0</v>
      </c>
      <c r="AP299" s="215">
        <v>0</v>
      </c>
      <c r="AQ299" s="55">
        <v>0</v>
      </c>
      <c r="AR299" s="216"/>
      <c r="AS299" s="55">
        <v>281</v>
      </c>
      <c r="AT299" s="55">
        <v>191</v>
      </c>
      <c r="AU299" s="55">
        <v>6</v>
      </c>
      <c r="AW299" s="55">
        <f t="shared" si="75"/>
        <v>0</v>
      </c>
      <c r="AX299" s="55">
        <v>0</v>
      </c>
      <c r="AY299" s="55">
        <v>3</v>
      </c>
      <c r="AZ299" s="502">
        <v>0</v>
      </c>
    </row>
    <row r="300" spans="1:52">
      <c r="A300" s="215">
        <v>441</v>
      </c>
      <c r="B300" s="215">
        <v>441281227</v>
      </c>
      <c r="C300" s="216" t="s">
        <v>269</v>
      </c>
      <c r="D300" s="225">
        <f t="shared" si="61"/>
        <v>0</v>
      </c>
      <c r="E300" s="225">
        <f t="shared" si="62"/>
        <v>0</v>
      </c>
      <c r="F300" s="225">
        <f t="shared" si="63"/>
        <v>0</v>
      </c>
      <c r="G300" s="225">
        <f t="shared" si="64"/>
        <v>1</v>
      </c>
      <c r="H300" s="225">
        <f t="shared" si="65"/>
        <v>0</v>
      </c>
      <c r="I300" s="225">
        <f t="shared" si="66"/>
        <v>0</v>
      </c>
      <c r="J300" s="225">
        <f t="shared" si="67"/>
        <v>0</v>
      </c>
      <c r="K300" s="356">
        <f t="shared" si="68"/>
        <v>3.8300000000000001E-2</v>
      </c>
      <c r="L300" s="225"/>
      <c r="M300" s="225">
        <f t="shared" si="69"/>
        <v>0</v>
      </c>
      <c r="N300" s="225">
        <f t="shared" si="70"/>
        <v>0</v>
      </c>
      <c r="O300" s="225">
        <f t="shared" si="71"/>
        <v>0</v>
      </c>
      <c r="P300" s="225">
        <f t="shared" si="72"/>
        <v>1</v>
      </c>
      <c r="Q300" s="225">
        <f t="shared" si="73"/>
        <v>9</v>
      </c>
      <c r="R300" s="225">
        <f t="shared" si="74"/>
        <v>1</v>
      </c>
      <c r="S300" s="228"/>
      <c r="T300" s="228"/>
      <c r="U300" s="228"/>
      <c r="V300" s="228"/>
      <c r="W300" s="529"/>
      <c r="X300" s="228"/>
      <c r="Y300" s="55">
        <v>441</v>
      </c>
      <c r="Z300" s="55">
        <v>441281227</v>
      </c>
      <c r="AA300" s="244" t="s">
        <v>269</v>
      </c>
      <c r="AB300" s="55">
        <v>0</v>
      </c>
      <c r="AC300" s="55">
        <v>0</v>
      </c>
      <c r="AD300" s="55">
        <v>0</v>
      </c>
      <c r="AE300" s="55">
        <v>1</v>
      </c>
      <c r="AF300" s="55">
        <v>0</v>
      </c>
      <c r="AG300" s="55">
        <v>0</v>
      </c>
      <c r="AH300" s="55">
        <v>0</v>
      </c>
      <c r="AI300" s="215">
        <v>0</v>
      </c>
      <c r="AJ300" s="215">
        <v>0</v>
      </c>
      <c r="AK300" s="215">
        <v>0</v>
      </c>
      <c r="AL300" s="215">
        <v>0</v>
      </c>
      <c r="AM300" s="215">
        <v>1</v>
      </c>
      <c r="AN300" s="215">
        <v>0</v>
      </c>
      <c r="AO300" s="215">
        <v>0</v>
      </c>
      <c r="AP300" s="215">
        <v>0</v>
      </c>
      <c r="AQ300" s="55">
        <v>0</v>
      </c>
      <c r="AR300" s="216"/>
      <c r="AS300" s="55">
        <v>281</v>
      </c>
      <c r="AT300" s="55">
        <v>227</v>
      </c>
      <c r="AU300" s="55">
        <v>9</v>
      </c>
      <c r="AW300" s="55">
        <f t="shared" si="75"/>
        <v>1</v>
      </c>
      <c r="AX300" s="55">
        <v>0</v>
      </c>
      <c r="AY300" s="55">
        <v>2</v>
      </c>
      <c r="AZ300" s="502">
        <v>1</v>
      </c>
    </row>
    <row r="301" spans="1:52">
      <c r="A301" s="215">
        <v>441</v>
      </c>
      <c r="B301" s="215">
        <v>441281281</v>
      </c>
      <c r="C301" s="216" t="s">
        <v>269</v>
      </c>
      <c r="D301" s="225">
        <f t="shared" si="61"/>
        <v>0</v>
      </c>
      <c r="E301" s="225">
        <f t="shared" si="62"/>
        <v>0</v>
      </c>
      <c r="F301" s="225">
        <f t="shared" si="63"/>
        <v>104</v>
      </c>
      <c r="G301" s="225">
        <f t="shared" si="64"/>
        <v>632</v>
      </c>
      <c r="H301" s="225">
        <f t="shared" si="65"/>
        <v>401</v>
      </c>
      <c r="I301" s="225">
        <f t="shared" si="66"/>
        <v>395</v>
      </c>
      <c r="J301" s="225">
        <f t="shared" si="67"/>
        <v>0</v>
      </c>
      <c r="K301" s="356">
        <f t="shared" si="68"/>
        <v>58.675600000000003</v>
      </c>
      <c r="L301" s="225"/>
      <c r="M301" s="225">
        <f t="shared" si="69"/>
        <v>54</v>
      </c>
      <c r="N301" s="225">
        <f t="shared" si="70"/>
        <v>4</v>
      </c>
      <c r="O301" s="225">
        <f t="shared" si="71"/>
        <v>5</v>
      </c>
      <c r="P301" s="225">
        <f t="shared" si="72"/>
        <v>885</v>
      </c>
      <c r="Q301" s="225">
        <f t="shared" si="73"/>
        <v>12</v>
      </c>
      <c r="R301" s="225">
        <f t="shared" si="74"/>
        <v>1532</v>
      </c>
      <c r="S301" s="228"/>
      <c r="T301" s="228"/>
      <c r="U301" s="228"/>
      <c r="V301" s="228"/>
      <c r="W301" s="529"/>
      <c r="X301" s="228"/>
      <c r="Y301" s="55">
        <v>441</v>
      </c>
      <c r="Z301" s="55">
        <v>441281281</v>
      </c>
      <c r="AA301" s="244" t="s">
        <v>269</v>
      </c>
      <c r="AB301" s="55">
        <v>0</v>
      </c>
      <c r="AC301" s="55">
        <v>0</v>
      </c>
      <c r="AD301" s="55">
        <v>104</v>
      </c>
      <c r="AE301" s="55">
        <v>632</v>
      </c>
      <c r="AF301" s="55">
        <v>401</v>
      </c>
      <c r="AG301" s="55">
        <v>395</v>
      </c>
      <c r="AH301" s="55">
        <v>0</v>
      </c>
      <c r="AI301" s="215">
        <v>0</v>
      </c>
      <c r="AJ301" s="215">
        <v>54</v>
      </c>
      <c r="AK301" s="215">
        <v>4</v>
      </c>
      <c r="AL301" s="215">
        <v>5</v>
      </c>
      <c r="AM301" s="215">
        <v>581</v>
      </c>
      <c r="AN301" s="215">
        <v>0</v>
      </c>
      <c r="AO301" s="215">
        <v>0</v>
      </c>
      <c r="AP301" s="215">
        <v>56</v>
      </c>
      <c r="AQ301" s="55">
        <v>166</v>
      </c>
      <c r="AR301" s="216"/>
      <c r="AS301" s="55">
        <v>281</v>
      </c>
      <c r="AT301" s="55">
        <v>281</v>
      </c>
      <c r="AU301" s="55">
        <v>12</v>
      </c>
      <c r="AW301" s="55">
        <f t="shared" si="75"/>
        <v>803</v>
      </c>
      <c r="AX301" s="55">
        <v>82</v>
      </c>
      <c r="AY301" s="55">
        <v>1</v>
      </c>
      <c r="AZ301" s="502">
        <v>0.57750000000000001</v>
      </c>
    </row>
    <row r="302" spans="1:52">
      <c r="A302" s="215">
        <v>441</v>
      </c>
      <c r="B302" s="215">
        <v>441281325</v>
      </c>
      <c r="C302" s="216" t="s">
        <v>269</v>
      </c>
      <c r="D302" s="225">
        <f t="shared" si="61"/>
        <v>0</v>
      </c>
      <c r="E302" s="225">
        <f t="shared" si="62"/>
        <v>0</v>
      </c>
      <c r="F302" s="225">
        <f t="shared" si="63"/>
        <v>0</v>
      </c>
      <c r="G302" s="225">
        <f t="shared" si="64"/>
        <v>1</v>
      </c>
      <c r="H302" s="225">
        <f t="shared" si="65"/>
        <v>0</v>
      </c>
      <c r="I302" s="225">
        <f t="shared" si="66"/>
        <v>0</v>
      </c>
      <c r="J302" s="225">
        <f t="shared" si="67"/>
        <v>0</v>
      </c>
      <c r="K302" s="356">
        <f t="shared" si="68"/>
        <v>3.8300000000000001E-2</v>
      </c>
      <c r="L302" s="225"/>
      <c r="M302" s="225">
        <f t="shared" si="69"/>
        <v>0</v>
      </c>
      <c r="N302" s="225">
        <f t="shared" si="70"/>
        <v>0</v>
      </c>
      <c r="O302" s="225">
        <f t="shared" si="71"/>
        <v>0</v>
      </c>
      <c r="P302" s="225">
        <f t="shared" si="72"/>
        <v>0</v>
      </c>
      <c r="Q302" s="225">
        <f t="shared" si="73"/>
        <v>8</v>
      </c>
      <c r="R302" s="225">
        <f t="shared" si="74"/>
        <v>1</v>
      </c>
      <c r="S302" s="228"/>
      <c r="T302" s="228"/>
      <c r="U302" s="228"/>
      <c r="V302" s="228"/>
      <c r="W302" s="529"/>
      <c r="X302" s="228"/>
      <c r="Y302" s="55">
        <v>441</v>
      </c>
      <c r="Z302" s="55">
        <v>441281325</v>
      </c>
      <c r="AA302" s="244" t="s">
        <v>269</v>
      </c>
      <c r="AB302" s="55">
        <v>0</v>
      </c>
      <c r="AC302" s="55">
        <v>0</v>
      </c>
      <c r="AD302" s="55">
        <v>0</v>
      </c>
      <c r="AE302" s="55">
        <v>1</v>
      </c>
      <c r="AF302" s="55">
        <v>0</v>
      </c>
      <c r="AG302" s="55">
        <v>0</v>
      </c>
      <c r="AH302" s="55">
        <v>0</v>
      </c>
      <c r="AI302" s="215">
        <v>0</v>
      </c>
      <c r="AJ302" s="215">
        <v>0</v>
      </c>
      <c r="AK302" s="215">
        <v>0</v>
      </c>
      <c r="AL302" s="215">
        <v>0</v>
      </c>
      <c r="AM302" s="215">
        <v>0</v>
      </c>
      <c r="AN302" s="215">
        <v>0</v>
      </c>
      <c r="AO302" s="215">
        <v>0</v>
      </c>
      <c r="AP302" s="215">
        <v>0</v>
      </c>
      <c r="AQ302" s="55">
        <v>0</v>
      </c>
      <c r="AR302" s="216"/>
      <c r="AS302" s="55">
        <v>281</v>
      </c>
      <c r="AT302" s="55">
        <v>325</v>
      </c>
      <c r="AU302" s="55">
        <v>8</v>
      </c>
      <c r="AW302" s="55">
        <f t="shared" si="75"/>
        <v>0</v>
      </c>
      <c r="AX302" s="55">
        <v>0</v>
      </c>
      <c r="AY302" s="55">
        <v>3</v>
      </c>
      <c r="AZ302" s="502">
        <v>0</v>
      </c>
    </row>
    <row r="303" spans="1:52">
      <c r="A303" s="215">
        <v>441</v>
      </c>
      <c r="B303" s="215">
        <v>441281332</v>
      </c>
      <c r="C303" s="216" t="s">
        <v>269</v>
      </c>
      <c r="D303" s="225">
        <f t="shared" si="61"/>
        <v>0</v>
      </c>
      <c r="E303" s="225">
        <f t="shared" si="62"/>
        <v>0</v>
      </c>
      <c r="F303" s="225">
        <f t="shared" si="63"/>
        <v>0</v>
      </c>
      <c r="G303" s="225">
        <f t="shared" si="64"/>
        <v>0</v>
      </c>
      <c r="H303" s="225">
        <f t="shared" si="65"/>
        <v>1</v>
      </c>
      <c r="I303" s="225">
        <f t="shared" si="66"/>
        <v>0</v>
      </c>
      <c r="J303" s="225">
        <f t="shared" si="67"/>
        <v>0</v>
      </c>
      <c r="K303" s="356">
        <f t="shared" si="68"/>
        <v>3.8300000000000001E-2</v>
      </c>
      <c r="L303" s="225"/>
      <c r="M303" s="225">
        <f t="shared" si="69"/>
        <v>0</v>
      </c>
      <c r="N303" s="225">
        <f t="shared" si="70"/>
        <v>0</v>
      </c>
      <c r="O303" s="225">
        <f t="shared" si="71"/>
        <v>0</v>
      </c>
      <c r="P303" s="225">
        <f t="shared" si="72"/>
        <v>1</v>
      </c>
      <c r="Q303" s="225">
        <f t="shared" si="73"/>
        <v>10</v>
      </c>
      <c r="R303" s="225">
        <f t="shared" si="74"/>
        <v>1</v>
      </c>
      <c r="S303" s="228"/>
      <c r="T303" s="228"/>
      <c r="U303" s="228"/>
      <c r="V303" s="228"/>
      <c r="W303" s="529"/>
      <c r="X303" s="228"/>
      <c r="Y303" s="55">
        <v>441</v>
      </c>
      <c r="Z303" s="55">
        <v>441281332</v>
      </c>
      <c r="AA303" s="244" t="s">
        <v>269</v>
      </c>
      <c r="AB303" s="55">
        <v>0</v>
      </c>
      <c r="AC303" s="55">
        <v>0</v>
      </c>
      <c r="AD303" s="55">
        <v>0</v>
      </c>
      <c r="AE303" s="55">
        <v>0</v>
      </c>
      <c r="AF303" s="55">
        <v>1</v>
      </c>
      <c r="AG303" s="55">
        <v>0</v>
      </c>
      <c r="AH303" s="55">
        <v>0</v>
      </c>
      <c r="AI303" s="215">
        <v>0</v>
      </c>
      <c r="AJ303" s="215">
        <v>0</v>
      </c>
      <c r="AK303" s="215">
        <v>0</v>
      </c>
      <c r="AL303" s="215">
        <v>0</v>
      </c>
      <c r="AM303" s="215">
        <v>0</v>
      </c>
      <c r="AN303" s="215">
        <v>0</v>
      </c>
      <c r="AO303" s="215">
        <v>0</v>
      </c>
      <c r="AP303" s="215">
        <v>0</v>
      </c>
      <c r="AQ303" s="55">
        <v>0</v>
      </c>
      <c r="AR303" s="216"/>
      <c r="AS303" s="55">
        <v>281</v>
      </c>
      <c r="AT303" s="55">
        <v>332</v>
      </c>
      <c r="AU303" s="55">
        <v>10</v>
      </c>
      <c r="AW303" s="55">
        <f t="shared" si="75"/>
        <v>0</v>
      </c>
      <c r="AX303" s="55">
        <v>1</v>
      </c>
      <c r="AY303" s="55">
        <v>2</v>
      </c>
      <c r="AZ303" s="502">
        <v>0.55920000000000003</v>
      </c>
    </row>
    <row r="304" spans="1:52">
      <c r="A304" s="215">
        <v>441</v>
      </c>
      <c r="B304" s="215">
        <v>441281680</v>
      </c>
      <c r="C304" s="216" t="s">
        <v>269</v>
      </c>
      <c r="D304" s="225">
        <f t="shared" si="61"/>
        <v>0</v>
      </c>
      <c r="E304" s="225">
        <f t="shared" si="62"/>
        <v>0</v>
      </c>
      <c r="F304" s="225">
        <f t="shared" si="63"/>
        <v>0</v>
      </c>
      <c r="G304" s="225">
        <f t="shared" si="64"/>
        <v>1</v>
      </c>
      <c r="H304" s="225">
        <f t="shared" si="65"/>
        <v>1</v>
      </c>
      <c r="I304" s="225">
        <f t="shared" si="66"/>
        <v>0</v>
      </c>
      <c r="J304" s="225">
        <f t="shared" si="67"/>
        <v>0</v>
      </c>
      <c r="K304" s="356">
        <f t="shared" si="68"/>
        <v>7.6600000000000001E-2</v>
      </c>
      <c r="L304" s="225"/>
      <c r="M304" s="225">
        <f t="shared" si="69"/>
        <v>0</v>
      </c>
      <c r="N304" s="225">
        <f t="shared" si="70"/>
        <v>0</v>
      </c>
      <c r="O304" s="225">
        <f t="shared" si="71"/>
        <v>0</v>
      </c>
      <c r="P304" s="225">
        <f t="shared" si="72"/>
        <v>2</v>
      </c>
      <c r="Q304" s="225">
        <f t="shared" si="73"/>
        <v>4</v>
      </c>
      <c r="R304" s="225">
        <f t="shared" si="74"/>
        <v>2</v>
      </c>
      <c r="S304" s="228"/>
      <c r="T304" s="228"/>
      <c r="U304" s="228"/>
      <c r="V304" s="228"/>
      <c r="W304" s="529"/>
      <c r="X304" s="228"/>
      <c r="Y304" s="55">
        <v>441</v>
      </c>
      <c r="Z304" s="55">
        <v>441281680</v>
      </c>
      <c r="AA304" s="244" t="s">
        <v>269</v>
      </c>
      <c r="AB304" s="55">
        <v>0</v>
      </c>
      <c r="AC304" s="55">
        <v>0</v>
      </c>
      <c r="AD304" s="55">
        <v>0</v>
      </c>
      <c r="AE304" s="55">
        <v>1</v>
      </c>
      <c r="AF304" s="55">
        <v>1</v>
      </c>
      <c r="AG304" s="55">
        <v>0</v>
      </c>
      <c r="AH304" s="55">
        <v>0</v>
      </c>
      <c r="AI304" s="215">
        <v>0</v>
      </c>
      <c r="AJ304" s="215">
        <v>0</v>
      </c>
      <c r="AK304" s="215">
        <v>0</v>
      </c>
      <c r="AL304" s="215">
        <v>0</v>
      </c>
      <c r="AM304" s="215">
        <v>1</v>
      </c>
      <c r="AN304" s="215">
        <v>0</v>
      </c>
      <c r="AO304" s="215">
        <v>0</v>
      </c>
      <c r="AP304" s="215">
        <v>0</v>
      </c>
      <c r="AQ304" s="55">
        <v>0</v>
      </c>
      <c r="AR304" s="216"/>
      <c r="AS304" s="55">
        <v>281</v>
      </c>
      <c r="AT304" s="55">
        <v>680</v>
      </c>
      <c r="AU304" s="55">
        <v>4</v>
      </c>
      <c r="AW304" s="55">
        <f t="shared" si="75"/>
        <v>1</v>
      </c>
      <c r="AX304" s="55">
        <v>1</v>
      </c>
      <c r="AY304" s="55">
        <v>1</v>
      </c>
      <c r="AZ304" s="502">
        <v>1</v>
      </c>
    </row>
    <row r="305" spans="1:52">
      <c r="A305" s="215">
        <v>444</v>
      </c>
      <c r="B305" s="215">
        <v>444035035</v>
      </c>
      <c r="C305" s="216" t="s">
        <v>272</v>
      </c>
      <c r="D305" s="225">
        <f t="shared" si="61"/>
        <v>38</v>
      </c>
      <c r="E305" s="225">
        <f t="shared" si="62"/>
        <v>0</v>
      </c>
      <c r="F305" s="225">
        <f t="shared" si="63"/>
        <v>36</v>
      </c>
      <c r="G305" s="225">
        <f t="shared" si="64"/>
        <v>218</v>
      </c>
      <c r="H305" s="225">
        <f t="shared" si="65"/>
        <v>228</v>
      </c>
      <c r="I305" s="225">
        <f t="shared" si="66"/>
        <v>255</v>
      </c>
      <c r="J305" s="225">
        <f t="shared" si="67"/>
        <v>0</v>
      </c>
      <c r="K305" s="356">
        <f t="shared" si="68"/>
        <v>28.2271</v>
      </c>
      <c r="L305" s="225"/>
      <c r="M305" s="225">
        <f t="shared" si="69"/>
        <v>41</v>
      </c>
      <c r="N305" s="225">
        <f t="shared" si="70"/>
        <v>16</v>
      </c>
      <c r="O305" s="225">
        <f t="shared" si="71"/>
        <v>14</v>
      </c>
      <c r="P305" s="225">
        <f t="shared" si="72"/>
        <v>494</v>
      </c>
      <c r="Q305" s="225">
        <f t="shared" si="73"/>
        <v>11</v>
      </c>
      <c r="R305" s="225">
        <f t="shared" si="74"/>
        <v>756</v>
      </c>
      <c r="S305" s="228"/>
      <c r="T305" s="228"/>
      <c r="U305" s="228"/>
      <c r="V305" s="228"/>
      <c r="W305" s="529"/>
      <c r="X305" s="228"/>
      <c r="Y305" s="55">
        <v>444</v>
      </c>
      <c r="Z305" s="55">
        <v>444035035</v>
      </c>
      <c r="AA305" s="244" t="s">
        <v>272</v>
      </c>
      <c r="AB305" s="55">
        <v>38</v>
      </c>
      <c r="AC305" s="55">
        <v>0</v>
      </c>
      <c r="AD305" s="55">
        <v>36</v>
      </c>
      <c r="AE305" s="55">
        <v>218</v>
      </c>
      <c r="AF305" s="55">
        <v>228</v>
      </c>
      <c r="AG305" s="55">
        <v>255</v>
      </c>
      <c r="AH305" s="55">
        <v>0</v>
      </c>
      <c r="AI305" s="215">
        <v>0</v>
      </c>
      <c r="AJ305" s="215">
        <v>41</v>
      </c>
      <c r="AK305" s="215">
        <v>16</v>
      </c>
      <c r="AL305" s="215">
        <v>14</v>
      </c>
      <c r="AM305" s="215">
        <v>250</v>
      </c>
      <c r="AN305" s="215">
        <v>24</v>
      </c>
      <c r="AO305" s="215">
        <v>0</v>
      </c>
      <c r="AP305" s="215">
        <v>26</v>
      </c>
      <c r="AQ305" s="55">
        <v>150</v>
      </c>
      <c r="AR305" s="216"/>
      <c r="AS305" s="55">
        <v>35</v>
      </c>
      <c r="AT305" s="55">
        <v>35</v>
      </c>
      <c r="AU305" s="55">
        <v>11</v>
      </c>
      <c r="AW305" s="55">
        <f t="shared" si="75"/>
        <v>438</v>
      </c>
      <c r="AX305" s="55">
        <v>56</v>
      </c>
      <c r="AY305" s="55">
        <v>1</v>
      </c>
      <c r="AZ305" s="502">
        <v>0.65369999999999995</v>
      </c>
    </row>
    <row r="306" spans="1:52">
      <c r="A306" s="215">
        <v>444</v>
      </c>
      <c r="B306" s="215">
        <v>444035044</v>
      </c>
      <c r="C306" s="216" t="s">
        <v>272</v>
      </c>
      <c r="D306" s="225">
        <f t="shared" si="61"/>
        <v>0</v>
      </c>
      <c r="E306" s="225">
        <f t="shared" si="62"/>
        <v>0</v>
      </c>
      <c r="F306" s="225">
        <f t="shared" si="63"/>
        <v>0</v>
      </c>
      <c r="G306" s="225">
        <f t="shared" si="64"/>
        <v>2</v>
      </c>
      <c r="H306" s="225">
        <f t="shared" si="65"/>
        <v>0</v>
      </c>
      <c r="I306" s="225">
        <f t="shared" si="66"/>
        <v>2</v>
      </c>
      <c r="J306" s="225">
        <f t="shared" si="67"/>
        <v>0</v>
      </c>
      <c r="K306" s="356">
        <f t="shared" si="68"/>
        <v>0.1532</v>
      </c>
      <c r="L306" s="225"/>
      <c r="M306" s="225">
        <f t="shared" si="69"/>
        <v>1</v>
      </c>
      <c r="N306" s="225">
        <f t="shared" si="70"/>
        <v>0</v>
      </c>
      <c r="O306" s="225">
        <f t="shared" si="71"/>
        <v>0</v>
      </c>
      <c r="P306" s="225">
        <f t="shared" si="72"/>
        <v>3</v>
      </c>
      <c r="Q306" s="225">
        <f t="shared" si="73"/>
        <v>12</v>
      </c>
      <c r="R306" s="225">
        <f t="shared" si="74"/>
        <v>4</v>
      </c>
      <c r="S306" s="228"/>
      <c r="T306" s="228"/>
      <c r="U306" s="228"/>
      <c r="V306" s="228"/>
      <c r="W306" s="529"/>
      <c r="X306" s="228"/>
      <c r="Y306" s="55">
        <v>444</v>
      </c>
      <c r="Z306" s="55">
        <v>444035044</v>
      </c>
      <c r="AA306" s="244" t="s">
        <v>272</v>
      </c>
      <c r="AB306" s="55">
        <v>0</v>
      </c>
      <c r="AC306" s="55">
        <v>0</v>
      </c>
      <c r="AD306" s="55">
        <v>0</v>
      </c>
      <c r="AE306" s="55">
        <v>2</v>
      </c>
      <c r="AF306" s="55">
        <v>0</v>
      </c>
      <c r="AG306" s="55">
        <v>2</v>
      </c>
      <c r="AH306" s="55">
        <v>0</v>
      </c>
      <c r="AI306" s="215">
        <v>0</v>
      </c>
      <c r="AJ306" s="215">
        <v>1</v>
      </c>
      <c r="AK306" s="215">
        <v>0</v>
      </c>
      <c r="AL306" s="215">
        <v>0</v>
      </c>
      <c r="AM306" s="215">
        <v>0</v>
      </c>
      <c r="AN306" s="215">
        <v>0</v>
      </c>
      <c r="AO306" s="215">
        <v>0</v>
      </c>
      <c r="AP306" s="215">
        <v>0</v>
      </c>
      <c r="AQ306" s="55">
        <v>0</v>
      </c>
      <c r="AR306" s="216"/>
      <c r="AS306" s="55">
        <v>35</v>
      </c>
      <c r="AT306" s="55">
        <v>44</v>
      </c>
      <c r="AU306" s="55">
        <v>12</v>
      </c>
      <c r="AW306" s="55">
        <f t="shared" si="75"/>
        <v>0</v>
      </c>
      <c r="AX306" s="55">
        <v>3</v>
      </c>
      <c r="AY306" s="55">
        <v>2</v>
      </c>
      <c r="AZ306" s="502">
        <v>0.81100000000000005</v>
      </c>
    </row>
    <row r="307" spans="1:52">
      <c r="A307" s="215">
        <v>444</v>
      </c>
      <c r="B307" s="215">
        <v>444035073</v>
      </c>
      <c r="C307" s="216" t="s">
        <v>272</v>
      </c>
      <c r="D307" s="225">
        <f t="shared" si="61"/>
        <v>0</v>
      </c>
      <c r="E307" s="225">
        <f t="shared" si="62"/>
        <v>0</v>
      </c>
      <c r="F307" s="225">
        <f t="shared" si="63"/>
        <v>1</v>
      </c>
      <c r="G307" s="225">
        <f t="shared" si="64"/>
        <v>2</v>
      </c>
      <c r="H307" s="225">
        <f t="shared" si="65"/>
        <v>0</v>
      </c>
      <c r="I307" s="225">
        <f t="shared" si="66"/>
        <v>0</v>
      </c>
      <c r="J307" s="225">
        <f t="shared" si="67"/>
        <v>0</v>
      </c>
      <c r="K307" s="356">
        <f t="shared" si="68"/>
        <v>0.1149</v>
      </c>
      <c r="L307" s="225"/>
      <c r="M307" s="225">
        <f t="shared" si="69"/>
        <v>0</v>
      </c>
      <c r="N307" s="225">
        <f t="shared" si="70"/>
        <v>0</v>
      </c>
      <c r="O307" s="225">
        <f t="shared" si="71"/>
        <v>0</v>
      </c>
      <c r="P307" s="225">
        <f t="shared" si="72"/>
        <v>1</v>
      </c>
      <c r="Q307" s="225">
        <f t="shared" si="73"/>
        <v>5</v>
      </c>
      <c r="R307" s="225">
        <f t="shared" si="74"/>
        <v>3</v>
      </c>
      <c r="S307" s="228"/>
      <c r="T307" s="228"/>
      <c r="U307" s="228"/>
      <c r="V307" s="228"/>
      <c r="W307" s="529"/>
      <c r="X307" s="228"/>
      <c r="Y307" s="55">
        <v>444</v>
      </c>
      <c r="Z307" s="55">
        <v>444035073</v>
      </c>
      <c r="AA307" s="244" t="s">
        <v>272</v>
      </c>
      <c r="AB307" s="55">
        <v>0</v>
      </c>
      <c r="AC307" s="55">
        <v>0</v>
      </c>
      <c r="AD307" s="55">
        <v>1</v>
      </c>
      <c r="AE307" s="55">
        <v>2</v>
      </c>
      <c r="AF307" s="55">
        <v>0</v>
      </c>
      <c r="AG307" s="55">
        <v>0</v>
      </c>
      <c r="AH307" s="55">
        <v>0</v>
      </c>
      <c r="AI307" s="215">
        <v>0</v>
      </c>
      <c r="AJ307" s="215">
        <v>0</v>
      </c>
      <c r="AK307" s="215">
        <v>0</v>
      </c>
      <c r="AL307" s="215">
        <v>0</v>
      </c>
      <c r="AM307" s="215">
        <v>1</v>
      </c>
      <c r="AN307" s="215">
        <v>0</v>
      </c>
      <c r="AO307" s="215">
        <v>0</v>
      </c>
      <c r="AP307" s="215">
        <v>0</v>
      </c>
      <c r="AQ307" s="55">
        <v>0</v>
      </c>
      <c r="AR307" s="216"/>
      <c r="AS307" s="55">
        <v>35</v>
      </c>
      <c r="AT307" s="55">
        <v>73</v>
      </c>
      <c r="AU307" s="55">
        <v>5</v>
      </c>
      <c r="AW307" s="55">
        <f t="shared" si="75"/>
        <v>1</v>
      </c>
      <c r="AX307" s="55">
        <v>0</v>
      </c>
      <c r="AY307" s="55">
        <v>3</v>
      </c>
      <c r="AZ307" s="502">
        <v>0.33329999999999999</v>
      </c>
    </row>
    <row r="308" spans="1:52">
      <c r="A308" s="215">
        <v>444</v>
      </c>
      <c r="B308" s="215">
        <v>444035088</v>
      </c>
      <c r="C308" s="216" t="s">
        <v>272</v>
      </c>
      <c r="D308" s="225">
        <f t="shared" si="61"/>
        <v>0</v>
      </c>
      <c r="E308" s="225">
        <f t="shared" si="62"/>
        <v>0</v>
      </c>
      <c r="F308" s="225">
        <f t="shared" si="63"/>
        <v>0</v>
      </c>
      <c r="G308" s="225">
        <f t="shared" si="64"/>
        <v>2</v>
      </c>
      <c r="H308" s="225">
        <f t="shared" si="65"/>
        <v>0</v>
      </c>
      <c r="I308" s="225">
        <f t="shared" si="66"/>
        <v>0</v>
      </c>
      <c r="J308" s="225">
        <f t="shared" si="67"/>
        <v>0</v>
      </c>
      <c r="K308" s="356">
        <f t="shared" si="68"/>
        <v>7.6600000000000001E-2</v>
      </c>
      <c r="L308" s="225"/>
      <c r="M308" s="225">
        <f t="shared" si="69"/>
        <v>0</v>
      </c>
      <c r="N308" s="225">
        <f t="shared" si="70"/>
        <v>0</v>
      </c>
      <c r="O308" s="225">
        <f t="shared" si="71"/>
        <v>0</v>
      </c>
      <c r="P308" s="225">
        <f t="shared" si="72"/>
        <v>0</v>
      </c>
      <c r="Q308" s="225">
        <f t="shared" si="73"/>
        <v>4</v>
      </c>
      <c r="R308" s="225">
        <f t="shared" si="74"/>
        <v>2</v>
      </c>
      <c r="S308" s="228"/>
      <c r="T308" s="228"/>
      <c r="U308" s="228"/>
      <c r="V308" s="228"/>
      <c r="W308" s="529"/>
      <c r="X308" s="228"/>
      <c r="Y308" s="55">
        <v>444</v>
      </c>
      <c r="Z308" s="55">
        <v>444035088</v>
      </c>
      <c r="AA308" s="244" t="s">
        <v>272</v>
      </c>
      <c r="AB308" s="55">
        <v>0</v>
      </c>
      <c r="AC308" s="55">
        <v>0</v>
      </c>
      <c r="AD308" s="55">
        <v>0</v>
      </c>
      <c r="AE308" s="55">
        <v>2</v>
      </c>
      <c r="AF308" s="55">
        <v>0</v>
      </c>
      <c r="AG308" s="55">
        <v>0</v>
      </c>
      <c r="AH308" s="55">
        <v>0</v>
      </c>
      <c r="AI308" s="215">
        <v>0</v>
      </c>
      <c r="AJ308" s="215">
        <v>0</v>
      </c>
      <c r="AK308" s="215">
        <v>0</v>
      </c>
      <c r="AL308" s="215">
        <v>0</v>
      </c>
      <c r="AM308" s="215">
        <v>0</v>
      </c>
      <c r="AN308" s="215">
        <v>0</v>
      </c>
      <c r="AO308" s="215">
        <v>0</v>
      </c>
      <c r="AP308" s="215">
        <v>0</v>
      </c>
      <c r="AQ308" s="55">
        <v>0</v>
      </c>
      <c r="AR308" s="216"/>
      <c r="AS308" s="55">
        <v>35</v>
      </c>
      <c r="AT308" s="55">
        <v>88</v>
      </c>
      <c r="AU308" s="55">
        <v>4</v>
      </c>
      <c r="AW308" s="55">
        <f t="shared" si="75"/>
        <v>0</v>
      </c>
      <c r="AX308" s="55">
        <v>0</v>
      </c>
      <c r="AY308" s="55">
        <v>3</v>
      </c>
      <c r="AZ308" s="502">
        <v>0</v>
      </c>
    </row>
    <row r="309" spans="1:52">
      <c r="A309" s="215">
        <v>444</v>
      </c>
      <c r="B309" s="215">
        <v>444035133</v>
      </c>
      <c r="C309" s="216" t="s">
        <v>272</v>
      </c>
      <c r="D309" s="225">
        <f t="shared" si="61"/>
        <v>0</v>
      </c>
      <c r="E309" s="225">
        <f t="shared" si="62"/>
        <v>0</v>
      </c>
      <c r="F309" s="225">
        <f t="shared" si="63"/>
        <v>0</v>
      </c>
      <c r="G309" s="225">
        <f t="shared" si="64"/>
        <v>1</v>
      </c>
      <c r="H309" s="225">
        <f t="shared" si="65"/>
        <v>0</v>
      </c>
      <c r="I309" s="225">
        <f t="shared" si="66"/>
        <v>1</v>
      </c>
      <c r="J309" s="225">
        <f t="shared" si="67"/>
        <v>0</v>
      </c>
      <c r="K309" s="356">
        <f t="shared" si="68"/>
        <v>7.6600000000000001E-2</v>
      </c>
      <c r="L309" s="225"/>
      <c r="M309" s="225">
        <f t="shared" si="69"/>
        <v>0</v>
      </c>
      <c r="N309" s="225">
        <f t="shared" si="70"/>
        <v>0</v>
      </c>
      <c r="O309" s="225">
        <f t="shared" si="71"/>
        <v>0</v>
      </c>
      <c r="P309" s="225">
        <f t="shared" si="72"/>
        <v>2</v>
      </c>
      <c r="Q309" s="225">
        <f t="shared" si="73"/>
        <v>9</v>
      </c>
      <c r="R309" s="225">
        <f t="shared" si="74"/>
        <v>2</v>
      </c>
      <c r="S309" s="228"/>
      <c r="T309" s="228"/>
      <c r="U309" s="228"/>
      <c r="V309" s="228"/>
      <c r="W309" s="529"/>
      <c r="X309" s="228"/>
      <c r="Y309" s="55">
        <v>444</v>
      </c>
      <c r="Z309" s="55">
        <v>444035133</v>
      </c>
      <c r="AA309" s="244" t="s">
        <v>272</v>
      </c>
      <c r="AB309" s="55">
        <v>0</v>
      </c>
      <c r="AC309" s="55">
        <v>0</v>
      </c>
      <c r="AD309" s="55">
        <v>0</v>
      </c>
      <c r="AE309" s="55">
        <v>1</v>
      </c>
      <c r="AF309" s="55">
        <v>0</v>
      </c>
      <c r="AG309" s="55">
        <v>1</v>
      </c>
      <c r="AH309" s="55">
        <v>0</v>
      </c>
      <c r="AI309" s="215">
        <v>0</v>
      </c>
      <c r="AJ309" s="215">
        <v>0</v>
      </c>
      <c r="AK309" s="215">
        <v>0</v>
      </c>
      <c r="AL309" s="215">
        <v>0</v>
      </c>
      <c r="AM309" s="215">
        <v>1</v>
      </c>
      <c r="AN309" s="215">
        <v>0</v>
      </c>
      <c r="AO309" s="215">
        <v>0</v>
      </c>
      <c r="AP309" s="215">
        <v>0</v>
      </c>
      <c r="AQ309" s="55">
        <v>1</v>
      </c>
      <c r="AR309" s="216"/>
      <c r="AS309" s="55">
        <v>35</v>
      </c>
      <c r="AT309" s="55">
        <v>133</v>
      </c>
      <c r="AU309" s="55">
        <v>9</v>
      </c>
      <c r="AW309" s="55">
        <f t="shared" si="75"/>
        <v>2</v>
      </c>
      <c r="AX309" s="55">
        <v>0</v>
      </c>
      <c r="AY309" s="55">
        <v>2</v>
      </c>
      <c r="AZ309" s="502">
        <v>1</v>
      </c>
    </row>
    <row r="310" spans="1:52">
      <c r="A310" s="215">
        <v>444</v>
      </c>
      <c r="B310" s="215">
        <v>444035163</v>
      </c>
      <c r="C310" s="216" t="s">
        <v>272</v>
      </c>
      <c r="D310" s="225">
        <f t="shared" si="61"/>
        <v>0</v>
      </c>
      <c r="E310" s="225">
        <f t="shared" si="62"/>
        <v>0</v>
      </c>
      <c r="F310" s="225">
        <f t="shared" si="63"/>
        <v>0</v>
      </c>
      <c r="G310" s="225">
        <f t="shared" si="64"/>
        <v>0</v>
      </c>
      <c r="H310" s="225">
        <f t="shared" si="65"/>
        <v>1</v>
      </c>
      <c r="I310" s="225">
        <f t="shared" si="66"/>
        <v>0</v>
      </c>
      <c r="J310" s="225">
        <f t="shared" si="67"/>
        <v>0</v>
      </c>
      <c r="K310" s="356">
        <f t="shared" si="68"/>
        <v>3.8300000000000001E-2</v>
      </c>
      <c r="L310" s="225"/>
      <c r="M310" s="225">
        <f t="shared" si="69"/>
        <v>0</v>
      </c>
      <c r="N310" s="225">
        <f t="shared" si="70"/>
        <v>0</v>
      </c>
      <c r="O310" s="225">
        <f t="shared" si="71"/>
        <v>0</v>
      </c>
      <c r="P310" s="225">
        <f t="shared" si="72"/>
        <v>1</v>
      </c>
      <c r="Q310" s="225">
        <f t="shared" si="73"/>
        <v>12</v>
      </c>
      <c r="R310" s="225">
        <f t="shared" si="74"/>
        <v>1</v>
      </c>
      <c r="S310" s="228"/>
      <c r="T310" s="228"/>
      <c r="U310" s="228"/>
      <c r="V310" s="228"/>
      <c r="W310" s="529"/>
      <c r="X310" s="228"/>
      <c r="Y310" s="55">
        <v>444</v>
      </c>
      <c r="Z310" s="55">
        <v>444035163</v>
      </c>
      <c r="AA310" s="244" t="s">
        <v>272</v>
      </c>
      <c r="AB310" s="55">
        <v>0</v>
      </c>
      <c r="AC310" s="55">
        <v>0</v>
      </c>
      <c r="AD310" s="55">
        <v>0</v>
      </c>
      <c r="AE310" s="55">
        <v>0</v>
      </c>
      <c r="AF310" s="55">
        <v>1</v>
      </c>
      <c r="AG310" s="55">
        <v>0</v>
      </c>
      <c r="AH310" s="55">
        <v>0</v>
      </c>
      <c r="AI310" s="215">
        <v>0</v>
      </c>
      <c r="AJ310" s="215">
        <v>0</v>
      </c>
      <c r="AK310" s="215">
        <v>0</v>
      </c>
      <c r="AL310" s="215">
        <v>0</v>
      </c>
      <c r="AM310" s="215">
        <v>0</v>
      </c>
      <c r="AN310" s="215">
        <v>0</v>
      </c>
      <c r="AO310" s="215">
        <v>0</v>
      </c>
      <c r="AP310" s="215">
        <v>0</v>
      </c>
      <c r="AQ310" s="55">
        <v>0</v>
      </c>
      <c r="AR310" s="216"/>
      <c r="AS310" s="55">
        <v>35</v>
      </c>
      <c r="AT310" s="55">
        <v>163</v>
      </c>
      <c r="AU310" s="55">
        <v>12</v>
      </c>
      <c r="AW310" s="55">
        <f t="shared" si="75"/>
        <v>0</v>
      </c>
      <c r="AX310" s="55">
        <v>1</v>
      </c>
      <c r="AY310" s="55">
        <v>2</v>
      </c>
      <c r="AZ310" s="502">
        <v>0.80389999999999995</v>
      </c>
    </row>
    <row r="311" spans="1:52">
      <c r="A311" s="215">
        <v>444</v>
      </c>
      <c r="B311" s="215">
        <v>444035189</v>
      </c>
      <c r="C311" s="216" t="s">
        <v>272</v>
      </c>
      <c r="D311" s="225">
        <f t="shared" si="61"/>
        <v>0</v>
      </c>
      <c r="E311" s="225">
        <f t="shared" si="62"/>
        <v>0</v>
      </c>
      <c r="F311" s="225">
        <f t="shared" si="63"/>
        <v>0</v>
      </c>
      <c r="G311" s="225">
        <f t="shared" si="64"/>
        <v>0</v>
      </c>
      <c r="H311" s="225">
        <f t="shared" si="65"/>
        <v>0</v>
      </c>
      <c r="I311" s="225">
        <f t="shared" si="66"/>
        <v>1</v>
      </c>
      <c r="J311" s="225">
        <f t="shared" si="67"/>
        <v>0</v>
      </c>
      <c r="K311" s="356">
        <f t="shared" si="68"/>
        <v>3.8300000000000001E-2</v>
      </c>
      <c r="L311" s="225"/>
      <c r="M311" s="225">
        <f t="shared" si="69"/>
        <v>0</v>
      </c>
      <c r="N311" s="225">
        <f t="shared" si="70"/>
        <v>0</v>
      </c>
      <c r="O311" s="225">
        <f t="shared" si="71"/>
        <v>0</v>
      </c>
      <c r="P311" s="225">
        <f t="shared" si="72"/>
        <v>0</v>
      </c>
      <c r="Q311" s="225">
        <f t="shared" si="73"/>
        <v>3</v>
      </c>
      <c r="R311" s="225">
        <f t="shared" si="74"/>
        <v>1</v>
      </c>
      <c r="S311" s="228"/>
      <c r="T311" s="228"/>
      <c r="U311" s="228"/>
      <c r="V311" s="228"/>
      <c r="W311" s="529"/>
      <c r="X311" s="228"/>
      <c r="Y311" s="55">
        <v>444</v>
      </c>
      <c r="Z311" s="55">
        <v>444035189</v>
      </c>
      <c r="AA311" s="244" t="s">
        <v>272</v>
      </c>
      <c r="AB311" s="55">
        <v>0</v>
      </c>
      <c r="AC311" s="55">
        <v>0</v>
      </c>
      <c r="AD311" s="55">
        <v>0</v>
      </c>
      <c r="AE311" s="55">
        <v>0</v>
      </c>
      <c r="AF311" s="55">
        <v>0</v>
      </c>
      <c r="AG311" s="55">
        <v>1</v>
      </c>
      <c r="AH311" s="55">
        <v>0</v>
      </c>
      <c r="AI311" s="215">
        <v>0</v>
      </c>
      <c r="AJ311" s="215">
        <v>0</v>
      </c>
      <c r="AK311" s="215">
        <v>0</v>
      </c>
      <c r="AL311" s="215">
        <v>0</v>
      </c>
      <c r="AM311" s="215">
        <v>0</v>
      </c>
      <c r="AN311" s="215">
        <v>0</v>
      </c>
      <c r="AO311" s="215">
        <v>0</v>
      </c>
      <c r="AP311" s="215">
        <v>0</v>
      </c>
      <c r="AQ311" s="55">
        <v>0</v>
      </c>
      <c r="AR311" s="216"/>
      <c r="AS311" s="55">
        <v>35</v>
      </c>
      <c r="AT311" s="55">
        <v>189</v>
      </c>
      <c r="AU311" s="55">
        <v>3</v>
      </c>
      <c r="AW311" s="55">
        <f t="shared" si="75"/>
        <v>0</v>
      </c>
      <c r="AX311" s="55">
        <v>0</v>
      </c>
      <c r="AY311" s="55">
        <v>3</v>
      </c>
      <c r="AZ311" s="502">
        <v>0</v>
      </c>
    </row>
    <row r="312" spans="1:52">
      <c r="A312" s="215">
        <v>444</v>
      </c>
      <c r="B312" s="215">
        <v>444035212</v>
      </c>
      <c r="C312" s="216" t="s">
        <v>272</v>
      </c>
      <c r="D312" s="225">
        <f t="shared" si="61"/>
        <v>0</v>
      </c>
      <c r="E312" s="225">
        <f t="shared" si="62"/>
        <v>0</v>
      </c>
      <c r="F312" s="225">
        <f t="shared" si="63"/>
        <v>0</v>
      </c>
      <c r="G312" s="225">
        <f t="shared" si="64"/>
        <v>0</v>
      </c>
      <c r="H312" s="225">
        <f t="shared" si="65"/>
        <v>0</v>
      </c>
      <c r="I312" s="225">
        <f t="shared" si="66"/>
        <v>1</v>
      </c>
      <c r="J312" s="225">
        <f t="shared" si="67"/>
        <v>0</v>
      </c>
      <c r="K312" s="356">
        <f t="shared" si="68"/>
        <v>3.8300000000000001E-2</v>
      </c>
      <c r="L312" s="225"/>
      <c r="M312" s="225">
        <f t="shared" si="69"/>
        <v>0</v>
      </c>
      <c r="N312" s="225">
        <f t="shared" si="70"/>
        <v>0</v>
      </c>
      <c r="O312" s="225">
        <f t="shared" si="71"/>
        <v>0</v>
      </c>
      <c r="P312" s="225">
        <f t="shared" si="72"/>
        <v>1</v>
      </c>
      <c r="Q312" s="225">
        <f t="shared" si="73"/>
        <v>4</v>
      </c>
      <c r="R312" s="225">
        <f t="shared" si="74"/>
        <v>1</v>
      </c>
      <c r="S312" s="228"/>
      <c r="T312" s="228"/>
      <c r="U312" s="228"/>
      <c r="V312" s="228"/>
      <c r="W312" s="529"/>
      <c r="X312" s="228"/>
      <c r="Y312" s="55">
        <v>444</v>
      </c>
      <c r="Z312" s="55">
        <v>444035212</v>
      </c>
      <c r="AA312" s="244" t="s">
        <v>272</v>
      </c>
      <c r="AB312" s="55">
        <v>0</v>
      </c>
      <c r="AC312" s="55">
        <v>0</v>
      </c>
      <c r="AD312" s="55">
        <v>0</v>
      </c>
      <c r="AE312" s="55">
        <v>0</v>
      </c>
      <c r="AF312" s="55">
        <v>0</v>
      </c>
      <c r="AG312" s="55">
        <v>1</v>
      </c>
      <c r="AH312" s="55">
        <v>0</v>
      </c>
      <c r="AI312" s="215">
        <v>0</v>
      </c>
      <c r="AJ312" s="215">
        <v>0</v>
      </c>
      <c r="AK312" s="215">
        <v>0</v>
      </c>
      <c r="AL312" s="215">
        <v>0</v>
      </c>
      <c r="AM312" s="215">
        <v>0</v>
      </c>
      <c r="AN312" s="215">
        <v>0</v>
      </c>
      <c r="AO312" s="215">
        <v>0</v>
      </c>
      <c r="AP312" s="215">
        <v>0</v>
      </c>
      <c r="AQ312" s="55">
        <v>1</v>
      </c>
      <c r="AR312" s="216"/>
      <c r="AS312" s="55">
        <v>35</v>
      </c>
      <c r="AT312" s="55">
        <v>212</v>
      </c>
      <c r="AU312" s="55">
        <v>4</v>
      </c>
      <c r="AW312" s="55">
        <f t="shared" si="75"/>
        <v>1</v>
      </c>
      <c r="AX312" s="55">
        <v>0</v>
      </c>
      <c r="AY312" s="55">
        <v>3</v>
      </c>
      <c r="AZ312" s="502">
        <v>1</v>
      </c>
    </row>
    <row r="313" spans="1:52">
      <c r="A313" s="215">
        <v>444</v>
      </c>
      <c r="B313" s="215">
        <v>444035220</v>
      </c>
      <c r="C313" s="216" t="s">
        <v>272</v>
      </c>
      <c r="D313" s="225">
        <f t="shared" si="61"/>
        <v>0</v>
      </c>
      <c r="E313" s="225">
        <f t="shared" si="62"/>
        <v>0</v>
      </c>
      <c r="F313" s="225">
        <f t="shared" si="63"/>
        <v>0</v>
      </c>
      <c r="G313" s="225">
        <f t="shared" si="64"/>
        <v>1</v>
      </c>
      <c r="H313" s="225">
        <f t="shared" si="65"/>
        <v>0</v>
      </c>
      <c r="I313" s="225">
        <f t="shared" si="66"/>
        <v>0</v>
      </c>
      <c r="J313" s="225">
        <f t="shared" si="67"/>
        <v>0</v>
      </c>
      <c r="K313" s="356">
        <f t="shared" si="68"/>
        <v>3.8300000000000001E-2</v>
      </c>
      <c r="L313" s="225"/>
      <c r="M313" s="225">
        <f t="shared" si="69"/>
        <v>0</v>
      </c>
      <c r="N313" s="225">
        <f t="shared" si="70"/>
        <v>0</v>
      </c>
      <c r="O313" s="225">
        <f t="shared" si="71"/>
        <v>0</v>
      </c>
      <c r="P313" s="225">
        <f t="shared" si="72"/>
        <v>0</v>
      </c>
      <c r="Q313" s="225">
        <f t="shared" si="73"/>
        <v>6</v>
      </c>
      <c r="R313" s="225">
        <f t="shared" si="74"/>
        <v>1</v>
      </c>
      <c r="S313" s="228"/>
      <c r="T313" s="228"/>
      <c r="U313" s="228"/>
      <c r="V313" s="228"/>
      <c r="W313" s="529"/>
      <c r="X313" s="228"/>
      <c r="Y313" s="55">
        <v>444</v>
      </c>
      <c r="Z313" s="55">
        <v>444035220</v>
      </c>
      <c r="AA313" s="244" t="s">
        <v>272</v>
      </c>
      <c r="AB313" s="55">
        <v>0</v>
      </c>
      <c r="AC313" s="55">
        <v>0</v>
      </c>
      <c r="AD313" s="55">
        <v>0</v>
      </c>
      <c r="AE313" s="55">
        <v>1</v>
      </c>
      <c r="AF313" s="55">
        <v>0</v>
      </c>
      <c r="AG313" s="55">
        <v>0</v>
      </c>
      <c r="AH313" s="55">
        <v>0</v>
      </c>
      <c r="AI313" s="215">
        <v>0</v>
      </c>
      <c r="AJ313" s="215">
        <v>0</v>
      </c>
      <c r="AK313" s="215">
        <v>0</v>
      </c>
      <c r="AL313" s="215">
        <v>0</v>
      </c>
      <c r="AM313" s="215">
        <v>0</v>
      </c>
      <c r="AN313" s="215">
        <v>0</v>
      </c>
      <c r="AO313" s="215">
        <v>0</v>
      </c>
      <c r="AP313" s="215">
        <v>0</v>
      </c>
      <c r="AQ313" s="55">
        <v>0</v>
      </c>
      <c r="AR313" s="216"/>
      <c r="AS313" s="55">
        <v>35</v>
      </c>
      <c r="AT313" s="55">
        <v>220</v>
      </c>
      <c r="AU313" s="55">
        <v>6</v>
      </c>
      <c r="AW313" s="55">
        <f t="shared" si="75"/>
        <v>0</v>
      </c>
      <c r="AX313" s="55">
        <v>0</v>
      </c>
      <c r="AY313" s="55">
        <v>3</v>
      </c>
      <c r="AZ313" s="502">
        <v>0</v>
      </c>
    </row>
    <row r="314" spans="1:52">
      <c r="A314" s="215">
        <v>444</v>
      </c>
      <c r="B314" s="215">
        <v>444035243</v>
      </c>
      <c r="C314" s="216" t="s">
        <v>272</v>
      </c>
      <c r="D314" s="225">
        <f t="shared" si="61"/>
        <v>1</v>
      </c>
      <c r="E314" s="225">
        <f t="shared" si="62"/>
        <v>0</v>
      </c>
      <c r="F314" s="225">
        <f t="shared" si="63"/>
        <v>0</v>
      </c>
      <c r="G314" s="225">
        <f t="shared" si="64"/>
        <v>1</v>
      </c>
      <c r="H314" s="225">
        <f t="shared" si="65"/>
        <v>1</v>
      </c>
      <c r="I314" s="225">
        <f t="shared" si="66"/>
        <v>1</v>
      </c>
      <c r="J314" s="225">
        <f t="shared" si="67"/>
        <v>0</v>
      </c>
      <c r="K314" s="356">
        <f t="shared" si="68"/>
        <v>0.1149</v>
      </c>
      <c r="L314" s="225"/>
      <c r="M314" s="225">
        <f t="shared" si="69"/>
        <v>0</v>
      </c>
      <c r="N314" s="225">
        <f t="shared" si="70"/>
        <v>0</v>
      </c>
      <c r="O314" s="225">
        <f t="shared" si="71"/>
        <v>0</v>
      </c>
      <c r="P314" s="225">
        <f t="shared" si="72"/>
        <v>4</v>
      </c>
      <c r="Q314" s="225">
        <f t="shared" si="73"/>
        <v>9</v>
      </c>
      <c r="R314" s="225">
        <f t="shared" si="74"/>
        <v>4</v>
      </c>
      <c r="S314" s="228"/>
      <c r="T314" s="228"/>
      <c r="U314" s="228"/>
      <c r="V314" s="228"/>
      <c r="W314" s="529"/>
      <c r="X314" s="228"/>
      <c r="Y314" s="55">
        <v>444</v>
      </c>
      <c r="Z314" s="55">
        <v>444035243</v>
      </c>
      <c r="AA314" s="244" t="s">
        <v>272</v>
      </c>
      <c r="AB314" s="55">
        <v>1</v>
      </c>
      <c r="AC314" s="55">
        <v>0</v>
      </c>
      <c r="AD314" s="55">
        <v>0</v>
      </c>
      <c r="AE314" s="55">
        <v>1</v>
      </c>
      <c r="AF314" s="55">
        <v>1</v>
      </c>
      <c r="AG314" s="55">
        <v>1</v>
      </c>
      <c r="AH314" s="55">
        <v>0</v>
      </c>
      <c r="AI314" s="215">
        <v>0</v>
      </c>
      <c r="AJ314" s="215">
        <v>0</v>
      </c>
      <c r="AK314" s="215">
        <v>0</v>
      </c>
      <c r="AL314" s="215">
        <v>0</v>
      </c>
      <c r="AM314" s="215">
        <v>2</v>
      </c>
      <c r="AN314" s="215">
        <v>1</v>
      </c>
      <c r="AO314" s="215">
        <v>0</v>
      </c>
      <c r="AP314" s="215">
        <v>0</v>
      </c>
      <c r="AQ314" s="55">
        <v>1</v>
      </c>
      <c r="AR314" s="216"/>
      <c r="AS314" s="55">
        <v>35</v>
      </c>
      <c r="AT314" s="55">
        <v>243</v>
      </c>
      <c r="AU314" s="55">
        <v>9</v>
      </c>
      <c r="AW314" s="55">
        <f t="shared" si="75"/>
        <v>4</v>
      </c>
      <c r="AX314" s="55">
        <v>0</v>
      </c>
      <c r="AY314" s="55">
        <v>1</v>
      </c>
      <c r="AZ314" s="502">
        <v>1</v>
      </c>
    </row>
    <row r="315" spans="1:52">
      <c r="A315" s="215">
        <v>444</v>
      </c>
      <c r="B315" s="215">
        <v>444035244</v>
      </c>
      <c r="C315" s="216" t="s">
        <v>272</v>
      </c>
      <c r="D315" s="225">
        <f t="shared" si="61"/>
        <v>0</v>
      </c>
      <c r="E315" s="225">
        <f t="shared" si="62"/>
        <v>0</v>
      </c>
      <c r="F315" s="225">
        <f t="shared" si="63"/>
        <v>0</v>
      </c>
      <c r="G315" s="225">
        <f t="shared" si="64"/>
        <v>2</v>
      </c>
      <c r="H315" s="225">
        <f t="shared" si="65"/>
        <v>3</v>
      </c>
      <c r="I315" s="225">
        <f t="shared" si="66"/>
        <v>4</v>
      </c>
      <c r="J315" s="225">
        <f t="shared" si="67"/>
        <v>0</v>
      </c>
      <c r="K315" s="356">
        <f t="shared" si="68"/>
        <v>0.34470000000000001</v>
      </c>
      <c r="L315" s="225"/>
      <c r="M315" s="225">
        <f t="shared" si="69"/>
        <v>0</v>
      </c>
      <c r="N315" s="225">
        <f t="shared" si="70"/>
        <v>1</v>
      </c>
      <c r="O315" s="225">
        <f t="shared" si="71"/>
        <v>0</v>
      </c>
      <c r="P315" s="225">
        <f t="shared" si="72"/>
        <v>7</v>
      </c>
      <c r="Q315" s="225">
        <f t="shared" si="73"/>
        <v>10</v>
      </c>
      <c r="R315" s="225">
        <f t="shared" si="74"/>
        <v>9</v>
      </c>
      <c r="S315" s="228"/>
      <c r="T315" s="228"/>
      <c r="U315" s="228"/>
      <c r="V315" s="228"/>
      <c r="W315" s="529"/>
      <c r="X315" s="228"/>
      <c r="Y315" s="55">
        <v>444</v>
      </c>
      <c r="Z315" s="55">
        <v>444035244</v>
      </c>
      <c r="AA315" s="244" t="s">
        <v>272</v>
      </c>
      <c r="AB315" s="55">
        <v>0</v>
      </c>
      <c r="AC315" s="55">
        <v>0</v>
      </c>
      <c r="AD315" s="55">
        <v>0</v>
      </c>
      <c r="AE315" s="55">
        <v>2</v>
      </c>
      <c r="AF315" s="55">
        <v>3</v>
      </c>
      <c r="AG315" s="55">
        <v>4</v>
      </c>
      <c r="AH315" s="55">
        <v>0</v>
      </c>
      <c r="AI315" s="215">
        <v>0</v>
      </c>
      <c r="AJ315" s="215">
        <v>0</v>
      </c>
      <c r="AK315" s="215">
        <v>1</v>
      </c>
      <c r="AL315" s="215">
        <v>0</v>
      </c>
      <c r="AM315" s="215">
        <v>3</v>
      </c>
      <c r="AN315" s="215">
        <v>0</v>
      </c>
      <c r="AO315" s="215">
        <v>0</v>
      </c>
      <c r="AP315" s="215">
        <v>0</v>
      </c>
      <c r="AQ315" s="55">
        <v>3</v>
      </c>
      <c r="AR315" s="216"/>
      <c r="AS315" s="55">
        <v>35</v>
      </c>
      <c r="AT315" s="55">
        <v>244</v>
      </c>
      <c r="AU315" s="55">
        <v>10</v>
      </c>
      <c r="AW315" s="55">
        <f t="shared" si="75"/>
        <v>6</v>
      </c>
      <c r="AX315" s="55">
        <v>1</v>
      </c>
      <c r="AY315" s="55">
        <v>1</v>
      </c>
      <c r="AZ315" s="502">
        <v>0.75</v>
      </c>
    </row>
    <row r="316" spans="1:52">
      <c r="A316" s="215">
        <v>444</v>
      </c>
      <c r="B316" s="215">
        <v>444035284</v>
      </c>
      <c r="C316" s="216" t="s">
        <v>272</v>
      </c>
      <c r="D316" s="225">
        <f t="shared" si="61"/>
        <v>0</v>
      </c>
      <c r="E316" s="225">
        <f t="shared" si="62"/>
        <v>0</v>
      </c>
      <c r="F316" s="225">
        <f t="shared" si="63"/>
        <v>0</v>
      </c>
      <c r="G316" s="225">
        <f t="shared" si="64"/>
        <v>0</v>
      </c>
      <c r="H316" s="225">
        <f t="shared" si="65"/>
        <v>1</v>
      </c>
      <c r="I316" s="225">
        <f t="shared" si="66"/>
        <v>0</v>
      </c>
      <c r="J316" s="225">
        <f t="shared" si="67"/>
        <v>0</v>
      </c>
      <c r="K316" s="356">
        <f t="shared" si="68"/>
        <v>3.8300000000000001E-2</v>
      </c>
      <c r="L316" s="225"/>
      <c r="M316" s="225">
        <f t="shared" si="69"/>
        <v>0</v>
      </c>
      <c r="N316" s="225">
        <f t="shared" si="70"/>
        <v>0</v>
      </c>
      <c r="O316" s="225">
        <f t="shared" si="71"/>
        <v>0</v>
      </c>
      <c r="P316" s="225">
        <f t="shared" si="72"/>
        <v>1</v>
      </c>
      <c r="Q316" s="225">
        <f t="shared" si="73"/>
        <v>5</v>
      </c>
      <c r="R316" s="225">
        <f t="shared" si="74"/>
        <v>1</v>
      </c>
      <c r="S316" s="228"/>
      <c r="T316" s="228"/>
      <c r="U316" s="228"/>
      <c r="V316" s="228"/>
      <c r="W316" s="529"/>
      <c r="X316" s="228"/>
      <c r="Y316" s="55">
        <v>444</v>
      </c>
      <c r="Z316" s="55">
        <v>444035284</v>
      </c>
      <c r="AA316" s="244" t="s">
        <v>272</v>
      </c>
      <c r="AB316" s="55">
        <v>0</v>
      </c>
      <c r="AC316" s="55">
        <v>0</v>
      </c>
      <c r="AD316" s="55">
        <v>0</v>
      </c>
      <c r="AE316" s="55">
        <v>0</v>
      </c>
      <c r="AF316" s="55">
        <v>1</v>
      </c>
      <c r="AG316" s="55">
        <v>0</v>
      </c>
      <c r="AH316" s="55">
        <v>0</v>
      </c>
      <c r="AI316" s="215">
        <v>0</v>
      </c>
      <c r="AJ316" s="215">
        <v>0</v>
      </c>
      <c r="AK316" s="215">
        <v>0</v>
      </c>
      <c r="AL316" s="215">
        <v>0</v>
      </c>
      <c r="AM316" s="215">
        <v>1</v>
      </c>
      <c r="AN316" s="215">
        <v>0</v>
      </c>
      <c r="AO316" s="215">
        <v>0</v>
      </c>
      <c r="AP316" s="215">
        <v>0</v>
      </c>
      <c r="AQ316" s="55">
        <v>0</v>
      </c>
      <c r="AR316" s="216"/>
      <c r="AS316" s="55">
        <v>35</v>
      </c>
      <c r="AT316" s="55">
        <v>284</v>
      </c>
      <c r="AU316" s="55">
        <v>5</v>
      </c>
      <c r="AW316" s="55">
        <f t="shared" si="75"/>
        <v>1</v>
      </c>
      <c r="AX316" s="55">
        <v>0</v>
      </c>
      <c r="AY316" s="55">
        <v>3</v>
      </c>
      <c r="AZ316" s="502">
        <v>1</v>
      </c>
    </row>
    <row r="317" spans="1:52">
      <c r="A317" s="215">
        <v>444</v>
      </c>
      <c r="B317" s="215">
        <v>444035336</v>
      </c>
      <c r="C317" s="216" t="s">
        <v>272</v>
      </c>
      <c r="D317" s="225">
        <f t="shared" si="61"/>
        <v>0</v>
      </c>
      <c r="E317" s="225">
        <f t="shared" si="62"/>
        <v>0</v>
      </c>
      <c r="F317" s="225">
        <f t="shared" si="63"/>
        <v>0</v>
      </c>
      <c r="G317" s="225">
        <f t="shared" si="64"/>
        <v>3</v>
      </c>
      <c r="H317" s="225">
        <f t="shared" si="65"/>
        <v>2</v>
      </c>
      <c r="I317" s="225">
        <f t="shared" si="66"/>
        <v>1</v>
      </c>
      <c r="J317" s="225">
        <f t="shared" si="67"/>
        <v>0</v>
      </c>
      <c r="K317" s="356">
        <f t="shared" si="68"/>
        <v>0.2298</v>
      </c>
      <c r="L317" s="225"/>
      <c r="M317" s="225">
        <f t="shared" si="69"/>
        <v>0</v>
      </c>
      <c r="N317" s="225">
        <f t="shared" si="70"/>
        <v>0</v>
      </c>
      <c r="O317" s="225">
        <f t="shared" si="71"/>
        <v>0</v>
      </c>
      <c r="P317" s="225">
        <f t="shared" si="72"/>
        <v>3</v>
      </c>
      <c r="Q317" s="225">
        <f t="shared" si="73"/>
        <v>7</v>
      </c>
      <c r="R317" s="225">
        <f t="shared" si="74"/>
        <v>6</v>
      </c>
      <c r="S317" s="228"/>
      <c r="T317" s="228"/>
      <c r="U317" s="228"/>
      <c r="V317" s="228"/>
      <c r="W317" s="529"/>
      <c r="X317" s="228"/>
      <c r="Y317" s="55">
        <v>444</v>
      </c>
      <c r="Z317" s="55">
        <v>444035336</v>
      </c>
      <c r="AA317" s="244" t="s">
        <v>272</v>
      </c>
      <c r="AB317" s="55">
        <v>0</v>
      </c>
      <c r="AC317" s="55">
        <v>0</v>
      </c>
      <c r="AD317" s="55">
        <v>0</v>
      </c>
      <c r="AE317" s="55">
        <v>3</v>
      </c>
      <c r="AF317" s="55">
        <v>2</v>
      </c>
      <c r="AG317" s="55">
        <v>1</v>
      </c>
      <c r="AH317" s="55">
        <v>0</v>
      </c>
      <c r="AI317" s="215">
        <v>0</v>
      </c>
      <c r="AJ317" s="215">
        <v>0</v>
      </c>
      <c r="AK317" s="215">
        <v>0</v>
      </c>
      <c r="AL317" s="215">
        <v>0</v>
      </c>
      <c r="AM317" s="215">
        <v>3</v>
      </c>
      <c r="AN317" s="215">
        <v>0</v>
      </c>
      <c r="AO317" s="215">
        <v>0</v>
      </c>
      <c r="AP317" s="215">
        <v>0</v>
      </c>
      <c r="AQ317" s="55">
        <v>0</v>
      </c>
      <c r="AR317" s="216"/>
      <c r="AS317" s="55">
        <v>35</v>
      </c>
      <c r="AT317" s="55">
        <v>336</v>
      </c>
      <c r="AU317" s="55">
        <v>7</v>
      </c>
      <c r="AW317" s="55">
        <f t="shared" si="75"/>
        <v>3</v>
      </c>
      <c r="AX317" s="55">
        <v>0</v>
      </c>
      <c r="AY317" s="55">
        <v>1</v>
      </c>
      <c r="AZ317" s="502">
        <v>0.5</v>
      </c>
    </row>
    <row r="318" spans="1:52">
      <c r="A318" s="215">
        <v>445</v>
      </c>
      <c r="B318" s="215">
        <v>445348017</v>
      </c>
      <c r="C318" s="216" t="s">
        <v>1078</v>
      </c>
      <c r="D318" s="225">
        <f t="shared" si="61"/>
        <v>0</v>
      </c>
      <c r="E318" s="225">
        <f t="shared" si="62"/>
        <v>0</v>
      </c>
      <c r="F318" s="225">
        <f t="shared" si="63"/>
        <v>0</v>
      </c>
      <c r="G318" s="225">
        <f t="shared" si="64"/>
        <v>2</v>
      </c>
      <c r="H318" s="225">
        <f t="shared" si="65"/>
        <v>1</v>
      </c>
      <c r="I318" s="225">
        <f t="shared" si="66"/>
        <v>2</v>
      </c>
      <c r="J318" s="225">
        <f t="shared" si="67"/>
        <v>0</v>
      </c>
      <c r="K318" s="356">
        <f t="shared" si="68"/>
        <v>0.1915</v>
      </c>
      <c r="L318" s="225"/>
      <c r="M318" s="225">
        <f t="shared" si="69"/>
        <v>1</v>
      </c>
      <c r="N318" s="225">
        <f t="shared" si="70"/>
        <v>0</v>
      </c>
      <c r="O318" s="225">
        <f t="shared" si="71"/>
        <v>0</v>
      </c>
      <c r="P318" s="225">
        <f t="shared" si="72"/>
        <v>4</v>
      </c>
      <c r="Q318" s="225">
        <f t="shared" si="73"/>
        <v>5</v>
      </c>
      <c r="R318" s="225">
        <f t="shared" si="74"/>
        <v>5</v>
      </c>
      <c r="S318" s="228"/>
      <c r="T318" s="228"/>
      <c r="U318" s="228"/>
      <c r="V318" s="228"/>
      <c r="W318" s="529"/>
      <c r="X318" s="228"/>
      <c r="Y318" s="55">
        <v>445</v>
      </c>
      <c r="Z318" s="55">
        <v>445348017</v>
      </c>
      <c r="AA318" s="244" t="s">
        <v>1078</v>
      </c>
      <c r="AB318" s="55">
        <v>0</v>
      </c>
      <c r="AC318" s="55">
        <v>0</v>
      </c>
      <c r="AD318" s="55">
        <v>0</v>
      </c>
      <c r="AE318" s="55">
        <v>2</v>
      </c>
      <c r="AF318" s="55">
        <v>1</v>
      </c>
      <c r="AG318" s="55">
        <v>2</v>
      </c>
      <c r="AH318" s="55">
        <v>0</v>
      </c>
      <c r="AI318" s="215">
        <v>0</v>
      </c>
      <c r="AJ318" s="215">
        <v>1</v>
      </c>
      <c r="AK318" s="215">
        <v>0</v>
      </c>
      <c r="AL318" s="215">
        <v>0</v>
      </c>
      <c r="AM318" s="215">
        <v>2</v>
      </c>
      <c r="AN318" s="215">
        <v>0</v>
      </c>
      <c r="AO318" s="215">
        <v>0</v>
      </c>
      <c r="AP318" s="215">
        <v>0</v>
      </c>
      <c r="AQ318" s="55">
        <v>2</v>
      </c>
      <c r="AR318" s="216"/>
      <c r="AS318" s="55">
        <v>348</v>
      </c>
      <c r="AT318" s="55">
        <v>17</v>
      </c>
      <c r="AU318" s="55">
        <v>5</v>
      </c>
      <c r="AW318" s="55">
        <f t="shared" si="75"/>
        <v>4</v>
      </c>
      <c r="AX318" s="55">
        <v>0</v>
      </c>
      <c r="AY318" s="55">
        <v>1</v>
      </c>
      <c r="AZ318" s="502">
        <v>0.8</v>
      </c>
    </row>
    <row r="319" spans="1:52">
      <c r="A319" s="215">
        <v>445</v>
      </c>
      <c r="B319" s="215">
        <v>445348064</v>
      </c>
      <c r="C319" s="216" t="s">
        <v>1078</v>
      </c>
      <c r="D319" s="225">
        <f t="shared" si="61"/>
        <v>0</v>
      </c>
      <c r="E319" s="225">
        <f t="shared" si="62"/>
        <v>0</v>
      </c>
      <c r="F319" s="225">
        <f t="shared" si="63"/>
        <v>0</v>
      </c>
      <c r="G319" s="225">
        <f t="shared" si="64"/>
        <v>0</v>
      </c>
      <c r="H319" s="225">
        <f t="shared" si="65"/>
        <v>0</v>
      </c>
      <c r="I319" s="225">
        <f t="shared" si="66"/>
        <v>1</v>
      </c>
      <c r="J319" s="225">
        <f t="shared" si="67"/>
        <v>0</v>
      </c>
      <c r="K319" s="356">
        <f t="shared" si="68"/>
        <v>3.8300000000000001E-2</v>
      </c>
      <c r="L319" s="225"/>
      <c r="M319" s="225">
        <f t="shared" si="69"/>
        <v>0</v>
      </c>
      <c r="N319" s="225">
        <f t="shared" si="70"/>
        <v>0</v>
      </c>
      <c r="O319" s="225">
        <f t="shared" si="71"/>
        <v>0</v>
      </c>
      <c r="P319" s="225">
        <f t="shared" si="72"/>
        <v>0</v>
      </c>
      <c r="Q319" s="225">
        <f t="shared" si="73"/>
        <v>9</v>
      </c>
      <c r="R319" s="225">
        <f t="shared" si="74"/>
        <v>1</v>
      </c>
      <c r="S319" s="228"/>
      <c r="T319" s="228"/>
      <c r="U319" s="228"/>
      <c r="V319" s="228"/>
      <c r="W319" s="529"/>
      <c r="X319" s="228"/>
      <c r="Y319" s="55">
        <v>445</v>
      </c>
      <c r="Z319" s="55">
        <v>445348064</v>
      </c>
      <c r="AA319" s="244" t="s">
        <v>1078</v>
      </c>
      <c r="AB319" s="55">
        <v>0</v>
      </c>
      <c r="AC319" s="55">
        <v>0</v>
      </c>
      <c r="AD319" s="55">
        <v>0</v>
      </c>
      <c r="AE319" s="55">
        <v>0</v>
      </c>
      <c r="AF319" s="55">
        <v>0</v>
      </c>
      <c r="AG319" s="55">
        <v>1</v>
      </c>
      <c r="AH319" s="55">
        <v>0</v>
      </c>
      <c r="AI319" s="215">
        <v>0</v>
      </c>
      <c r="AJ319" s="215">
        <v>0</v>
      </c>
      <c r="AK319" s="215">
        <v>0</v>
      </c>
      <c r="AL319" s="215">
        <v>0</v>
      </c>
      <c r="AM319" s="215">
        <v>0</v>
      </c>
      <c r="AN319" s="215">
        <v>0</v>
      </c>
      <c r="AO319" s="215">
        <v>0</v>
      </c>
      <c r="AP319" s="215">
        <v>0</v>
      </c>
      <c r="AQ319" s="55">
        <v>0</v>
      </c>
      <c r="AR319" s="216"/>
      <c r="AS319" s="55">
        <v>348</v>
      </c>
      <c r="AT319" s="55">
        <v>64</v>
      </c>
      <c r="AU319" s="55">
        <v>9</v>
      </c>
      <c r="AW319" s="55">
        <f t="shared" si="75"/>
        <v>0</v>
      </c>
      <c r="AX319" s="55">
        <v>0</v>
      </c>
      <c r="AY319" s="55">
        <v>1</v>
      </c>
      <c r="AZ319" s="502">
        <v>0</v>
      </c>
    </row>
    <row r="320" spans="1:52">
      <c r="A320" s="215">
        <v>445</v>
      </c>
      <c r="B320" s="215">
        <v>445348077</v>
      </c>
      <c r="C320" s="216" t="s">
        <v>1078</v>
      </c>
      <c r="D320" s="225">
        <f t="shared" si="61"/>
        <v>0</v>
      </c>
      <c r="E320" s="225">
        <f t="shared" si="62"/>
        <v>0</v>
      </c>
      <c r="F320" s="225">
        <f t="shared" si="63"/>
        <v>0</v>
      </c>
      <c r="G320" s="225">
        <f t="shared" si="64"/>
        <v>2</v>
      </c>
      <c r="H320" s="225">
        <f t="shared" si="65"/>
        <v>1</v>
      </c>
      <c r="I320" s="225">
        <f t="shared" si="66"/>
        <v>0</v>
      </c>
      <c r="J320" s="225">
        <f t="shared" si="67"/>
        <v>0</v>
      </c>
      <c r="K320" s="356">
        <f t="shared" si="68"/>
        <v>0.1149</v>
      </c>
      <c r="L320" s="225"/>
      <c r="M320" s="225">
        <f t="shared" si="69"/>
        <v>0</v>
      </c>
      <c r="N320" s="225">
        <f t="shared" si="70"/>
        <v>0</v>
      </c>
      <c r="O320" s="225">
        <f t="shared" si="71"/>
        <v>0</v>
      </c>
      <c r="P320" s="225">
        <f t="shared" si="72"/>
        <v>0</v>
      </c>
      <c r="Q320" s="225">
        <f t="shared" si="73"/>
        <v>4</v>
      </c>
      <c r="R320" s="225">
        <f t="shared" si="74"/>
        <v>3</v>
      </c>
      <c r="S320" s="228"/>
      <c r="T320" s="228"/>
      <c r="U320" s="228"/>
      <c r="V320" s="228"/>
      <c r="W320" s="529"/>
      <c r="X320" s="228"/>
      <c r="Y320" s="55">
        <v>445</v>
      </c>
      <c r="Z320" s="55">
        <v>445348077</v>
      </c>
      <c r="AA320" s="244" t="s">
        <v>1078</v>
      </c>
      <c r="AB320" s="55">
        <v>0</v>
      </c>
      <c r="AC320" s="55">
        <v>0</v>
      </c>
      <c r="AD320" s="55">
        <v>0</v>
      </c>
      <c r="AE320" s="55">
        <v>2</v>
      </c>
      <c r="AF320" s="55">
        <v>1</v>
      </c>
      <c r="AG320" s="55">
        <v>0</v>
      </c>
      <c r="AH320" s="55">
        <v>0</v>
      </c>
      <c r="AI320" s="215">
        <v>0</v>
      </c>
      <c r="AJ320" s="215">
        <v>0</v>
      </c>
      <c r="AK320" s="215">
        <v>0</v>
      </c>
      <c r="AL320" s="215">
        <v>0</v>
      </c>
      <c r="AM320" s="215">
        <v>0</v>
      </c>
      <c r="AN320" s="215">
        <v>0</v>
      </c>
      <c r="AO320" s="215">
        <v>0</v>
      </c>
      <c r="AP320" s="215">
        <v>0</v>
      </c>
      <c r="AQ320" s="55">
        <v>0</v>
      </c>
      <c r="AR320" s="216"/>
      <c r="AS320" s="55">
        <v>348</v>
      </c>
      <c r="AT320" s="55">
        <v>77</v>
      </c>
      <c r="AU320" s="55">
        <v>4</v>
      </c>
      <c r="AW320" s="55">
        <f t="shared" si="75"/>
        <v>0</v>
      </c>
      <c r="AX320" s="55">
        <v>0</v>
      </c>
      <c r="AY320" s="55">
        <v>3</v>
      </c>
      <c r="AZ320" s="502">
        <v>0</v>
      </c>
    </row>
    <row r="321" spans="1:52">
      <c r="A321" s="215">
        <v>445</v>
      </c>
      <c r="B321" s="215">
        <v>445348097</v>
      </c>
      <c r="C321" s="216" t="s">
        <v>1078</v>
      </c>
      <c r="D321" s="225">
        <f t="shared" si="61"/>
        <v>0</v>
      </c>
      <c r="E321" s="225">
        <f t="shared" si="62"/>
        <v>0</v>
      </c>
      <c r="F321" s="225">
        <f t="shared" si="63"/>
        <v>0</v>
      </c>
      <c r="G321" s="225">
        <f t="shared" si="64"/>
        <v>1</v>
      </c>
      <c r="H321" s="225">
        <f t="shared" si="65"/>
        <v>0</v>
      </c>
      <c r="I321" s="225">
        <f t="shared" si="66"/>
        <v>0</v>
      </c>
      <c r="J321" s="225">
        <f t="shared" si="67"/>
        <v>0</v>
      </c>
      <c r="K321" s="356">
        <f t="shared" si="68"/>
        <v>3.8300000000000001E-2</v>
      </c>
      <c r="L321" s="225"/>
      <c r="M321" s="225">
        <f t="shared" si="69"/>
        <v>1</v>
      </c>
      <c r="N321" s="225">
        <f t="shared" si="70"/>
        <v>0</v>
      </c>
      <c r="O321" s="225">
        <f t="shared" si="71"/>
        <v>0</v>
      </c>
      <c r="P321" s="225">
        <f t="shared" si="72"/>
        <v>1</v>
      </c>
      <c r="Q321" s="225">
        <f t="shared" si="73"/>
        <v>11</v>
      </c>
      <c r="R321" s="225">
        <f t="shared" si="74"/>
        <v>1</v>
      </c>
      <c r="S321" s="228"/>
      <c r="T321" s="228"/>
      <c r="U321" s="228"/>
      <c r="V321" s="228"/>
      <c r="W321" s="529"/>
      <c r="X321" s="228"/>
      <c r="Y321" s="55">
        <v>445</v>
      </c>
      <c r="Z321" s="55">
        <v>445348097</v>
      </c>
      <c r="AA321" s="244" t="s">
        <v>1078</v>
      </c>
      <c r="AB321" s="55">
        <v>0</v>
      </c>
      <c r="AC321" s="55">
        <v>0</v>
      </c>
      <c r="AD321" s="55">
        <v>0</v>
      </c>
      <c r="AE321" s="55">
        <v>1</v>
      </c>
      <c r="AF321" s="55">
        <v>0</v>
      </c>
      <c r="AG321" s="55">
        <v>0</v>
      </c>
      <c r="AH321" s="55">
        <v>0</v>
      </c>
      <c r="AI321" s="215">
        <v>0</v>
      </c>
      <c r="AJ321" s="215">
        <v>1</v>
      </c>
      <c r="AK321" s="215">
        <v>0</v>
      </c>
      <c r="AL321" s="215">
        <v>0</v>
      </c>
      <c r="AM321" s="215">
        <v>1</v>
      </c>
      <c r="AN321" s="215">
        <v>0</v>
      </c>
      <c r="AO321" s="215">
        <v>0</v>
      </c>
      <c r="AP321" s="215">
        <v>0</v>
      </c>
      <c r="AQ321" s="55">
        <v>0</v>
      </c>
      <c r="AR321" s="216"/>
      <c r="AS321" s="55">
        <v>348</v>
      </c>
      <c r="AT321" s="55">
        <v>97</v>
      </c>
      <c r="AU321" s="55">
        <v>11</v>
      </c>
      <c r="AW321" s="55">
        <f t="shared" si="75"/>
        <v>1</v>
      </c>
      <c r="AX321" s="55">
        <v>0</v>
      </c>
      <c r="AY321" s="55">
        <v>2</v>
      </c>
      <c r="AZ321" s="502">
        <v>1</v>
      </c>
    </row>
    <row r="322" spans="1:52">
      <c r="A322" s="215">
        <v>445</v>
      </c>
      <c r="B322" s="215">
        <v>445348100</v>
      </c>
      <c r="C322" s="216" t="s">
        <v>1078</v>
      </c>
      <c r="D322" s="225">
        <f t="shared" si="61"/>
        <v>0</v>
      </c>
      <c r="E322" s="225">
        <f t="shared" si="62"/>
        <v>0</v>
      </c>
      <c r="F322" s="225">
        <f t="shared" si="63"/>
        <v>0</v>
      </c>
      <c r="G322" s="225">
        <f t="shared" si="64"/>
        <v>1</v>
      </c>
      <c r="H322" s="225">
        <f t="shared" si="65"/>
        <v>1</v>
      </c>
      <c r="I322" s="225">
        <f t="shared" si="66"/>
        <v>0</v>
      </c>
      <c r="J322" s="225">
        <f t="shared" si="67"/>
        <v>0</v>
      </c>
      <c r="K322" s="356">
        <f t="shared" si="68"/>
        <v>7.6600000000000001E-2</v>
      </c>
      <c r="L322" s="225"/>
      <c r="M322" s="225">
        <f t="shared" si="69"/>
        <v>1</v>
      </c>
      <c r="N322" s="225">
        <f t="shared" si="70"/>
        <v>1</v>
      </c>
      <c r="O322" s="225">
        <f t="shared" si="71"/>
        <v>0</v>
      </c>
      <c r="P322" s="225">
        <f t="shared" si="72"/>
        <v>1</v>
      </c>
      <c r="Q322" s="225">
        <f t="shared" si="73"/>
        <v>9</v>
      </c>
      <c r="R322" s="225">
        <f t="shared" si="74"/>
        <v>2</v>
      </c>
      <c r="S322" s="228"/>
      <c r="T322" s="228"/>
      <c r="U322" s="228"/>
      <c r="V322" s="228"/>
      <c r="W322" s="529"/>
      <c r="X322" s="228"/>
      <c r="Y322" s="55">
        <v>445</v>
      </c>
      <c r="Z322" s="55">
        <v>445348100</v>
      </c>
      <c r="AA322" s="244" t="s">
        <v>1078</v>
      </c>
      <c r="AB322" s="55">
        <v>0</v>
      </c>
      <c r="AC322" s="55">
        <v>0</v>
      </c>
      <c r="AD322" s="55">
        <v>0</v>
      </c>
      <c r="AE322" s="55">
        <v>1</v>
      </c>
      <c r="AF322" s="55">
        <v>1</v>
      </c>
      <c r="AG322" s="55">
        <v>0</v>
      </c>
      <c r="AH322" s="55">
        <v>0</v>
      </c>
      <c r="AI322" s="215">
        <v>0</v>
      </c>
      <c r="AJ322" s="215">
        <v>1</v>
      </c>
      <c r="AK322" s="215">
        <v>1</v>
      </c>
      <c r="AL322" s="215">
        <v>0</v>
      </c>
      <c r="AM322" s="215">
        <v>0</v>
      </c>
      <c r="AN322" s="215">
        <v>0</v>
      </c>
      <c r="AO322" s="215">
        <v>0</v>
      </c>
      <c r="AP322" s="215">
        <v>0</v>
      </c>
      <c r="AQ322" s="55">
        <v>0</v>
      </c>
      <c r="AR322" s="216"/>
      <c r="AS322" s="55">
        <v>348</v>
      </c>
      <c r="AT322" s="55">
        <v>100</v>
      </c>
      <c r="AU322" s="55">
        <v>9</v>
      </c>
      <c r="AW322" s="55">
        <f t="shared" si="75"/>
        <v>0</v>
      </c>
      <c r="AX322" s="55">
        <v>1</v>
      </c>
      <c r="AY322" s="55">
        <v>2</v>
      </c>
      <c r="AZ322" s="502">
        <v>0.46539999999999998</v>
      </c>
    </row>
    <row r="323" spans="1:52">
      <c r="A323" s="215">
        <v>445</v>
      </c>
      <c r="B323" s="215">
        <v>445348110</v>
      </c>
      <c r="C323" s="216" t="s">
        <v>1078</v>
      </c>
      <c r="D323" s="225">
        <f t="shared" si="61"/>
        <v>0</v>
      </c>
      <c r="E323" s="225">
        <f t="shared" si="62"/>
        <v>0</v>
      </c>
      <c r="F323" s="225">
        <f t="shared" si="63"/>
        <v>0</v>
      </c>
      <c r="G323" s="225">
        <f t="shared" si="64"/>
        <v>1</v>
      </c>
      <c r="H323" s="225">
        <f t="shared" si="65"/>
        <v>0</v>
      </c>
      <c r="I323" s="225">
        <f t="shared" si="66"/>
        <v>1</v>
      </c>
      <c r="J323" s="225">
        <f t="shared" si="67"/>
        <v>0</v>
      </c>
      <c r="K323" s="356">
        <f t="shared" si="68"/>
        <v>7.6600000000000001E-2</v>
      </c>
      <c r="L323" s="225"/>
      <c r="M323" s="225">
        <f t="shared" si="69"/>
        <v>0</v>
      </c>
      <c r="N323" s="225">
        <f t="shared" si="70"/>
        <v>0</v>
      </c>
      <c r="O323" s="225">
        <f t="shared" si="71"/>
        <v>0</v>
      </c>
      <c r="P323" s="225">
        <f t="shared" si="72"/>
        <v>2</v>
      </c>
      <c r="Q323" s="225">
        <f t="shared" si="73"/>
        <v>3</v>
      </c>
      <c r="R323" s="225">
        <f t="shared" si="74"/>
        <v>2</v>
      </c>
      <c r="S323" s="228"/>
      <c r="T323" s="228"/>
      <c r="U323" s="228"/>
      <c r="V323" s="228"/>
      <c r="W323" s="529"/>
      <c r="X323" s="228"/>
      <c r="Y323" s="55">
        <v>445</v>
      </c>
      <c r="Z323" s="55">
        <v>445348110</v>
      </c>
      <c r="AA323" s="244" t="s">
        <v>1078</v>
      </c>
      <c r="AB323" s="55">
        <v>0</v>
      </c>
      <c r="AC323" s="55">
        <v>0</v>
      </c>
      <c r="AD323" s="55">
        <v>0</v>
      </c>
      <c r="AE323" s="55">
        <v>1</v>
      </c>
      <c r="AF323" s="55">
        <v>0</v>
      </c>
      <c r="AG323" s="55">
        <v>1</v>
      </c>
      <c r="AH323" s="55">
        <v>0</v>
      </c>
      <c r="AI323" s="215">
        <v>0</v>
      </c>
      <c r="AJ323" s="215">
        <v>0</v>
      </c>
      <c r="AK323" s="215">
        <v>0</v>
      </c>
      <c r="AL323" s="215">
        <v>0</v>
      </c>
      <c r="AM323" s="215">
        <v>1</v>
      </c>
      <c r="AN323" s="215">
        <v>0</v>
      </c>
      <c r="AO323" s="215">
        <v>0</v>
      </c>
      <c r="AP323" s="215">
        <v>0</v>
      </c>
      <c r="AQ323" s="55">
        <v>1</v>
      </c>
      <c r="AR323" s="216"/>
      <c r="AS323" s="55">
        <v>348</v>
      </c>
      <c r="AT323" s="55">
        <v>110</v>
      </c>
      <c r="AU323" s="55">
        <v>3</v>
      </c>
      <c r="AW323" s="55">
        <f t="shared" si="75"/>
        <v>2</v>
      </c>
      <c r="AX323" s="55">
        <v>0</v>
      </c>
      <c r="AY323" s="55">
        <v>3</v>
      </c>
      <c r="AZ323" s="502">
        <v>1</v>
      </c>
    </row>
    <row r="324" spans="1:52">
      <c r="A324" s="215">
        <v>445</v>
      </c>
      <c r="B324" s="215">
        <v>445348151</v>
      </c>
      <c r="C324" s="216" t="s">
        <v>1078</v>
      </c>
      <c r="D324" s="225">
        <f t="shared" si="61"/>
        <v>0</v>
      </c>
      <c r="E324" s="225">
        <f t="shared" si="62"/>
        <v>0</v>
      </c>
      <c r="F324" s="225">
        <f t="shared" si="63"/>
        <v>1</v>
      </c>
      <c r="G324" s="225">
        <f t="shared" si="64"/>
        <v>11</v>
      </c>
      <c r="H324" s="225">
        <f t="shared" si="65"/>
        <v>3</v>
      </c>
      <c r="I324" s="225">
        <f t="shared" si="66"/>
        <v>5</v>
      </c>
      <c r="J324" s="225">
        <f t="shared" si="67"/>
        <v>0</v>
      </c>
      <c r="K324" s="356">
        <f t="shared" si="68"/>
        <v>0.76600000000000001</v>
      </c>
      <c r="L324" s="225"/>
      <c r="M324" s="225">
        <f t="shared" si="69"/>
        <v>1</v>
      </c>
      <c r="N324" s="225">
        <f t="shared" si="70"/>
        <v>0</v>
      </c>
      <c r="O324" s="225">
        <f t="shared" si="71"/>
        <v>0</v>
      </c>
      <c r="P324" s="225">
        <f t="shared" si="72"/>
        <v>13</v>
      </c>
      <c r="Q324" s="225">
        <f t="shared" si="73"/>
        <v>7</v>
      </c>
      <c r="R324" s="225">
        <f t="shared" si="74"/>
        <v>20</v>
      </c>
      <c r="S324" s="228"/>
      <c r="T324" s="228"/>
      <c r="U324" s="228"/>
      <c r="V324" s="228"/>
      <c r="W324" s="529"/>
      <c r="X324" s="228"/>
      <c r="Y324" s="55">
        <v>445</v>
      </c>
      <c r="Z324" s="55">
        <v>445348151</v>
      </c>
      <c r="AA324" s="244" t="s">
        <v>1078</v>
      </c>
      <c r="AB324" s="55">
        <v>0</v>
      </c>
      <c r="AC324" s="55">
        <v>0</v>
      </c>
      <c r="AD324" s="55">
        <v>1</v>
      </c>
      <c r="AE324" s="55">
        <v>11</v>
      </c>
      <c r="AF324" s="55">
        <v>3</v>
      </c>
      <c r="AG324" s="55">
        <v>5</v>
      </c>
      <c r="AH324" s="55">
        <v>0</v>
      </c>
      <c r="AI324" s="215">
        <v>0</v>
      </c>
      <c r="AJ324" s="215">
        <v>1</v>
      </c>
      <c r="AK324" s="215">
        <v>0</v>
      </c>
      <c r="AL324" s="215">
        <v>0</v>
      </c>
      <c r="AM324" s="215">
        <v>9</v>
      </c>
      <c r="AN324" s="215">
        <v>0</v>
      </c>
      <c r="AO324" s="215">
        <v>0</v>
      </c>
      <c r="AP324" s="215">
        <v>1</v>
      </c>
      <c r="AQ324" s="55">
        <v>3</v>
      </c>
      <c r="AR324" s="216"/>
      <c r="AS324" s="55">
        <v>348</v>
      </c>
      <c r="AT324" s="55">
        <v>151</v>
      </c>
      <c r="AU324" s="55">
        <v>7</v>
      </c>
      <c r="AW324" s="55">
        <f t="shared" si="75"/>
        <v>13</v>
      </c>
      <c r="AX324" s="55">
        <v>0</v>
      </c>
      <c r="AY324" s="55">
        <v>1</v>
      </c>
      <c r="AZ324" s="502">
        <v>0.65</v>
      </c>
    </row>
    <row r="325" spans="1:52">
      <c r="A325" s="215">
        <v>445</v>
      </c>
      <c r="B325" s="215">
        <v>445348186</v>
      </c>
      <c r="C325" s="216" t="s">
        <v>1078</v>
      </c>
      <c r="D325" s="225">
        <f t="shared" si="61"/>
        <v>0</v>
      </c>
      <c r="E325" s="225">
        <f t="shared" si="62"/>
        <v>0</v>
      </c>
      <c r="F325" s="225">
        <f t="shared" si="63"/>
        <v>2</v>
      </c>
      <c r="G325" s="225">
        <f t="shared" si="64"/>
        <v>2</v>
      </c>
      <c r="H325" s="225">
        <f t="shared" si="65"/>
        <v>1</v>
      </c>
      <c r="I325" s="225">
        <f t="shared" si="66"/>
        <v>1</v>
      </c>
      <c r="J325" s="225">
        <f t="shared" si="67"/>
        <v>0</v>
      </c>
      <c r="K325" s="356">
        <f t="shared" si="68"/>
        <v>0.2298</v>
      </c>
      <c r="L325" s="225"/>
      <c r="M325" s="225">
        <f t="shared" si="69"/>
        <v>1</v>
      </c>
      <c r="N325" s="225">
        <f t="shared" si="70"/>
        <v>0</v>
      </c>
      <c r="O325" s="225">
        <f t="shared" si="71"/>
        <v>0</v>
      </c>
      <c r="P325" s="225">
        <f t="shared" si="72"/>
        <v>4</v>
      </c>
      <c r="Q325" s="225">
        <f t="shared" si="73"/>
        <v>6</v>
      </c>
      <c r="R325" s="225">
        <f t="shared" si="74"/>
        <v>6</v>
      </c>
      <c r="S325" s="228"/>
      <c r="T325" s="228"/>
      <c r="U325" s="228"/>
      <c r="V325" s="228"/>
      <c r="W325" s="529"/>
      <c r="X325" s="228"/>
      <c r="Y325" s="55">
        <v>445</v>
      </c>
      <c r="Z325" s="55">
        <v>445348186</v>
      </c>
      <c r="AA325" s="244" t="s">
        <v>1078</v>
      </c>
      <c r="AB325" s="55">
        <v>0</v>
      </c>
      <c r="AC325" s="55">
        <v>0</v>
      </c>
      <c r="AD325" s="55">
        <v>2</v>
      </c>
      <c r="AE325" s="55">
        <v>2</v>
      </c>
      <c r="AF325" s="55">
        <v>1</v>
      </c>
      <c r="AG325" s="55">
        <v>1</v>
      </c>
      <c r="AH325" s="55">
        <v>0</v>
      </c>
      <c r="AI325" s="215">
        <v>0</v>
      </c>
      <c r="AJ325" s="215">
        <v>1</v>
      </c>
      <c r="AK325" s="215">
        <v>0</v>
      </c>
      <c r="AL325" s="215">
        <v>0</v>
      </c>
      <c r="AM325" s="215">
        <v>2</v>
      </c>
      <c r="AN325" s="215">
        <v>0</v>
      </c>
      <c r="AO325" s="215">
        <v>0</v>
      </c>
      <c r="AP325" s="215">
        <v>1</v>
      </c>
      <c r="AQ325" s="55">
        <v>1</v>
      </c>
      <c r="AR325" s="216"/>
      <c r="AS325" s="55">
        <v>348</v>
      </c>
      <c r="AT325" s="55">
        <v>186</v>
      </c>
      <c r="AU325" s="55">
        <v>6</v>
      </c>
      <c r="AW325" s="55">
        <f t="shared" si="75"/>
        <v>4</v>
      </c>
      <c r="AX325" s="55">
        <v>0</v>
      </c>
      <c r="AY325" s="55">
        <v>1</v>
      </c>
      <c r="AZ325" s="502">
        <v>0.66669999999999996</v>
      </c>
    </row>
    <row r="326" spans="1:52">
      <c r="A326" s="215">
        <v>445</v>
      </c>
      <c r="B326" s="215">
        <v>445348226</v>
      </c>
      <c r="C326" s="216" t="s">
        <v>1078</v>
      </c>
      <c r="D326" s="225">
        <f t="shared" si="61"/>
        <v>0</v>
      </c>
      <c r="E326" s="225">
        <f t="shared" si="62"/>
        <v>0</v>
      </c>
      <c r="F326" s="225">
        <f t="shared" si="63"/>
        <v>1</v>
      </c>
      <c r="G326" s="225">
        <f t="shared" si="64"/>
        <v>16</v>
      </c>
      <c r="H326" s="225">
        <f t="shared" si="65"/>
        <v>4</v>
      </c>
      <c r="I326" s="225">
        <f t="shared" si="66"/>
        <v>6</v>
      </c>
      <c r="J326" s="225">
        <f t="shared" si="67"/>
        <v>0</v>
      </c>
      <c r="K326" s="356">
        <f t="shared" si="68"/>
        <v>1.0341</v>
      </c>
      <c r="L326" s="225"/>
      <c r="M326" s="225">
        <f t="shared" si="69"/>
        <v>2</v>
      </c>
      <c r="N326" s="225">
        <f t="shared" si="70"/>
        <v>1</v>
      </c>
      <c r="O326" s="225">
        <f t="shared" si="71"/>
        <v>0</v>
      </c>
      <c r="P326" s="225">
        <f t="shared" si="72"/>
        <v>13</v>
      </c>
      <c r="Q326" s="225">
        <f t="shared" si="73"/>
        <v>7</v>
      </c>
      <c r="R326" s="225">
        <f t="shared" si="74"/>
        <v>27</v>
      </c>
      <c r="S326" s="228"/>
      <c r="T326" s="228"/>
      <c r="U326" s="228"/>
      <c r="V326" s="228"/>
      <c r="W326" s="529"/>
      <c r="X326" s="228"/>
      <c r="Y326" s="55">
        <v>445</v>
      </c>
      <c r="Z326" s="55">
        <v>445348226</v>
      </c>
      <c r="AA326" s="244" t="s">
        <v>1078</v>
      </c>
      <c r="AB326" s="55">
        <v>0</v>
      </c>
      <c r="AC326" s="55">
        <v>0</v>
      </c>
      <c r="AD326" s="55">
        <v>1</v>
      </c>
      <c r="AE326" s="55">
        <v>16</v>
      </c>
      <c r="AF326" s="55">
        <v>4</v>
      </c>
      <c r="AG326" s="55">
        <v>6</v>
      </c>
      <c r="AH326" s="55">
        <v>0</v>
      </c>
      <c r="AI326" s="215">
        <v>0</v>
      </c>
      <c r="AJ326" s="215">
        <v>2</v>
      </c>
      <c r="AK326" s="215">
        <v>1</v>
      </c>
      <c r="AL326" s="215">
        <v>0</v>
      </c>
      <c r="AM326" s="215">
        <v>7</v>
      </c>
      <c r="AN326" s="215">
        <v>0</v>
      </c>
      <c r="AO326" s="215">
        <v>0</v>
      </c>
      <c r="AP326" s="215">
        <v>1</v>
      </c>
      <c r="AQ326" s="55">
        <v>3</v>
      </c>
      <c r="AR326" s="216"/>
      <c r="AS326" s="55">
        <v>348</v>
      </c>
      <c r="AT326" s="55">
        <v>226</v>
      </c>
      <c r="AU326" s="55">
        <v>7</v>
      </c>
      <c r="AW326" s="55">
        <f t="shared" si="75"/>
        <v>11</v>
      </c>
      <c r="AX326" s="55">
        <v>2</v>
      </c>
      <c r="AY326" s="55">
        <v>1</v>
      </c>
      <c r="AZ326" s="502">
        <v>0.4839</v>
      </c>
    </row>
    <row r="327" spans="1:52">
      <c r="A327" s="215">
        <v>445</v>
      </c>
      <c r="B327" s="215">
        <v>445348271</v>
      </c>
      <c r="C327" s="216" t="s">
        <v>1078</v>
      </c>
      <c r="D327" s="225">
        <f t="shared" si="61"/>
        <v>0</v>
      </c>
      <c r="E327" s="225">
        <f t="shared" si="62"/>
        <v>0</v>
      </c>
      <c r="F327" s="225">
        <f t="shared" si="63"/>
        <v>1</v>
      </c>
      <c r="G327" s="225">
        <f t="shared" si="64"/>
        <v>0</v>
      </c>
      <c r="H327" s="225">
        <f t="shared" si="65"/>
        <v>1</v>
      </c>
      <c r="I327" s="225">
        <f t="shared" si="66"/>
        <v>0</v>
      </c>
      <c r="J327" s="225">
        <f t="shared" si="67"/>
        <v>0</v>
      </c>
      <c r="K327" s="356">
        <f t="shared" si="68"/>
        <v>7.6600000000000001E-2</v>
      </c>
      <c r="L327" s="225"/>
      <c r="M327" s="225">
        <f t="shared" si="69"/>
        <v>1</v>
      </c>
      <c r="N327" s="225">
        <f t="shared" si="70"/>
        <v>0</v>
      </c>
      <c r="O327" s="225">
        <f t="shared" si="71"/>
        <v>0</v>
      </c>
      <c r="P327" s="225">
        <f t="shared" si="72"/>
        <v>1</v>
      </c>
      <c r="Q327" s="225">
        <f t="shared" si="73"/>
        <v>3</v>
      </c>
      <c r="R327" s="225">
        <f t="shared" si="74"/>
        <v>2</v>
      </c>
      <c r="S327" s="228"/>
      <c r="T327" s="228"/>
      <c r="U327" s="228"/>
      <c r="V327" s="228"/>
      <c r="W327" s="529"/>
      <c r="X327" s="228"/>
      <c r="Y327" s="55">
        <v>445</v>
      </c>
      <c r="Z327" s="55">
        <v>445348271</v>
      </c>
      <c r="AA327" s="244" t="s">
        <v>1078</v>
      </c>
      <c r="AB327" s="55">
        <v>0</v>
      </c>
      <c r="AC327" s="55">
        <v>0</v>
      </c>
      <c r="AD327" s="55">
        <v>1</v>
      </c>
      <c r="AE327" s="55">
        <v>0</v>
      </c>
      <c r="AF327" s="55">
        <v>1</v>
      </c>
      <c r="AG327" s="55">
        <v>0</v>
      </c>
      <c r="AH327" s="55">
        <v>0</v>
      </c>
      <c r="AI327" s="215">
        <v>0</v>
      </c>
      <c r="AJ327" s="215">
        <v>1</v>
      </c>
      <c r="AK327" s="215">
        <v>0</v>
      </c>
      <c r="AL327" s="215">
        <v>0</v>
      </c>
      <c r="AM327" s="215">
        <v>1</v>
      </c>
      <c r="AN327" s="215">
        <v>0</v>
      </c>
      <c r="AO327" s="215">
        <v>0</v>
      </c>
      <c r="AP327" s="215">
        <v>0</v>
      </c>
      <c r="AQ327" s="55">
        <v>0</v>
      </c>
      <c r="AR327" s="216"/>
      <c r="AS327" s="55">
        <v>348</v>
      </c>
      <c r="AT327" s="55">
        <v>271</v>
      </c>
      <c r="AU327" s="55">
        <v>3</v>
      </c>
      <c r="AW327" s="55">
        <f t="shared" si="75"/>
        <v>1</v>
      </c>
      <c r="AX327" s="55">
        <v>0</v>
      </c>
      <c r="AY327" s="55">
        <v>1</v>
      </c>
      <c r="AZ327" s="502">
        <v>0.5</v>
      </c>
    </row>
    <row r="328" spans="1:52">
      <c r="A328" s="215">
        <v>445</v>
      </c>
      <c r="B328" s="215">
        <v>445348277</v>
      </c>
      <c r="C328" s="216" t="s">
        <v>1078</v>
      </c>
      <c r="D328" s="225">
        <f t="shared" si="61"/>
        <v>0</v>
      </c>
      <c r="E328" s="225">
        <f t="shared" si="62"/>
        <v>0</v>
      </c>
      <c r="F328" s="225">
        <f t="shared" si="63"/>
        <v>0</v>
      </c>
      <c r="G328" s="225">
        <f t="shared" si="64"/>
        <v>1</v>
      </c>
      <c r="H328" s="225">
        <f t="shared" si="65"/>
        <v>0</v>
      </c>
      <c r="I328" s="225">
        <f t="shared" si="66"/>
        <v>0</v>
      </c>
      <c r="J328" s="225">
        <f t="shared" si="67"/>
        <v>0</v>
      </c>
      <c r="K328" s="356">
        <f t="shared" si="68"/>
        <v>3.8300000000000001E-2</v>
      </c>
      <c r="L328" s="225"/>
      <c r="M328" s="225">
        <f t="shared" si="69"/>
        <v>0</v>
      </c>
      <c r="N328" s="225">
        <f t="shared" si="70"/>
        <v>0</v>
      </c>
      <c r="O328" s="225">
        <f t="shared" si="71"/>
        <v>0</v>
      </c>
      <c r="P328" s="225">
        <f t="shared" si="72"/>
        <v>1</v>
      </c>
      <c r="Q328" s="225">
        <f t="shared" si="73"/>
        <v>12</v>
      </c>
      <c r="R328" s="225">
        <f t="shared" si="74"/>
        <v>1</v>
      </c>
      <c r="S328" s="228"/>
      <c r="T328" s="228"/>
      <c r="U328" s="228"/>
      <c r="V328" s="228"/>
      <c r="W328" s="529"/>
      <c r="X328" s="228"/>
      <c r="Y328" s="55">
        <v>445</v>
      </c>
      <c r="Z328" s="55">
        <v>445348277</v>
      </c>
      <c r="AA328" s="244" t="s">
        <v>1078</v>
      </c>
      <c r="AB328" s="55">
        <v>0</v>
      </c>
      <c r="AC328" s="55">
        <v>0</v>
      </c>
      <c r="AD328" s="55">
        <v>0</v>
      </c>
      <c r="AE328" s="55">
        <v>1</v>
      </c>
      <c r="AF328" s="55">
        <v>0</v>
      </c>
      <c r="AG328" s="55">
        <v>0</v>
      </c>
      <c r="AH328" s="55">
        <v>0</v>
      </c>
      <c r="AI328" s="215">
        <v>0</v>
      </c>
      <c r="AJ328" s="215">
        <v>0</v>
      </c>
      <c r="AK328" s="215">
        <v>0</v>
      </c>
      <c r="AL328" s="215">
        <v>0</v>
      </c>
      <c r="AM328" s="215">
        <v>1</v>
      </c>
      <c r="AN328" s="215">
        <v>0</v>
      </c>
      <c r="AO328" s="215">
        <v>0</v>
      </c>
      <c r="AP328" s="215">
        <v>0</v>
      </c>
      <c r="AQ328" s="55">
        <v>0</v>
      </c>
      <c r="AR328" s="216"/>
      <c r="AS328" s="55">
        <v>348</v>
      </c>
      <c r="AT328" s="55">
        <v>277</v>
      </c>
      <c r="AU328" s="55">
        <v>12</v>
      </c>
      <c r="AW328" s="55">
        <f t="shared" si="75"/>
        <v>1</v>
      </c>
      <c r="AX328" s="55">
        <v>0</v>
      </c>
      <c r="AY328" s="55">
        <v>1</v>
      </c>
      <c r="AZ328" s="502">
        <v>1</v>
      </c>
    </row>
    <row r="329" spans="1:52">
      <c r="A329" s="215">
        <v>445</v>
      </c>
      <c r="B329" s="215">
        <v>445348290</v>
      </c>
      <c r="C329" s="216" t="s">
        <v>1078</v>
      </c>
      <c r="D329" s="225">
        <f t="shared" si="61"/>
        <v>0</v>
      </c>
      <c r="E329" s="225">
        <f t="shared" si="62"/>
        <v>0</v>
      </c>
      <c r="F329" s="225">
        <f t="shared" si="63"/>
        <v>0</v>
      </c>
      <c r="G329" s="225">
        <f t="shared" si="64"/>
        <v>0</v>
      </c>
      <c r="H329" s="225">
        <f t="shared" si="65"/>
        <v>1</v>
      </c>
      <c r="I329" s="225">
        <f t="shared" si="66"/>
        <v>0</v>
      </c>
      <c r="J329" s="225">
        <f t="shared" si="67"/>
        <v>0</v>
      </c>
      <c r="K329" s="356">
        <f t="shared" si="68"/>
        <v>3.8300000000000001E-2</v>
      </c>
      <c r="L329" s="225"/>
      <c r="M329" s="225">
        <f t="shared" si="69"/>
        <v>0</v>
      </c>
      <c r="N329" s="225">
        <f t="shared" si="70"/>
        <v>0</v>
      </c>
      <c r="O329" s="225">
        <f t="shared" si="71"/>
        <v>0</v>
      </c>
      <c r="P329" s="225">
        <f t="shared" si="72"/>
        <v>0</v>
      </c>
      <c r="Q329" s="225">
        <f t="shared" si="73"/>
        <v>3</v>
      </c>
      <c r="R329" s="225">
        <f t="shared" si="74"/>
        <v>1</v>
      </c>
      <c r="S329" s="228"/>
      <c r="T329" s="228"/>
      <c r="U329" s="228"/>
      <c r="V329" s="228"/>
      <c r="W329" s="529"/>
      <c r="X329" s="228"/>
      <c r="Y329" s="55">
        <v>445</v>
      </c>
      <c r="Z329" s="55">
        <v>445348290</v>
      </c>
      <c r="AA329" s="244" t="s">
        <v>1078</v>
      </c>
      <c r="AB329" s="55">
        <v>0</v>
      </c>
      <c r="AC329" s="55">
        <v>0</v>
      </c>
      <c r="AD329" s="55">
        <v>0</v>
      </c>
      <c r="AE329" s="55">
        <v>0</v>
      </c>
      <c r="AF329" s="55">
        <v>1</v>
      </c>
      <c r="AG329" s="55">
        <v>0</v>
      </c>
      <c r="AH329" s="55">
        <v>0</v>
      </c>
      <c r="AI329" s="215">
        <v>0</v>
      </c>
      <c r="AJ329" s="215">
        <v>0</v>
      </c>
      <c r="AK329" s="215">
        <v>0</v>
      </c>
      <c r="AL329" s="215">
        <v>0</v>
      </c>
      <c r="AM329" s="215">
        <v>0</v>
      </c>
      <c r="AN329" s="215">
        <v>0</v>
      </c>
      <c r="AO329" s="215">
        <v>0</v>
      </c>
      <c r="AP329" s="215">
        <v>0</v>
      </c>
      <c r="AQ329" s="55">
        <v>0</v>
      </c>
      <c r="AR329" s="216"/>
      <c r="AS329" s="55">
        <v>348</v>
      </c>
      <c r="AT329" s="55">
        <v>290</v>
      </c>
      <c r="AU329" s="55">
        <v>3</v>
      </c>
      <c r="AW329" s="55">
        <f t="shared" si="75"/>
        <v>0</v>
      </c>
      <c r="AX329" s="55">
        <v>0</v>
      </c>
      <c r="AY329" s="55">
        <v>3</v>
      </c>
      <c r="AZ329" s="502">
        <v>0</v>
      </c>
    </row>
    <row r="330" spans="1:52">
      <c r="A330" s="215">
        <v>445</v>
      </c>
      <c r="B330" s="215">
        <v>445348304</v>
      </c>
      <c r="C330" s="216" t="s">
        <v>1078</v>
      </c>
      <c r="D330" s="225">
        <f t="shared" si="61"/>
        <v>0</v>
      </c>
      <c r="E330" s="225">
        <f t="shared" si="62"/>
        <v>0</v>
      </c>
      <c r="F330" s="225">
        <f t="shared" si="63"/>
        <v>0</v>
      </c>
      <c r="G330" s="225">
        <f t="shared" si="64"/>
        <v>0</v>
      </c>
      <c r="H330" s="225">
        <f t="shared" si="65"/>
        <v>0</v>
      </c>
      <c r="I330" s="225">
        <f t="shared" si="66"/>
        <v>1</v>
      </c>
      <c r="J330" s="225">
        <f t="shared" si="67"/>
        <v>0</v>
      </c>
      <c r="K330" s="356">
        <f t="shared" si="68"/>
        <v>3.8300000000000001E-2</v>
      </c>
      <c r="L330" s="225"/>
      <c r="M330" s="225">
        <f t="shared" si="69"/>
        <v>0</v>
      </c>
      <c r="N330" s="225">
        <f t="shared" si="70"/>
        <v>0</v>
      </c>
      <c r="O330" s="225">
        <f t="shared" si="71"/>
        <v>0</v>
      </c>
      <c r="P330" s="225">
        <f t="shared" si="72"/>
        <v>1</v>
      </c>
      <c r="Q330" s="225">
        <f t="shared" si="73"/>
        <v>5</v>
      </c>
      <c r="R330" s="225">
        <f t="shared" si="74"/>
        <v>1</v>
      </c>
      <c r="S330" s="228"/>
      <c r="T330" s="228"/>
      <c r="U330" s="228"/>
      <c r="V330" s="228"/>
      <c r="W330" s="529"/>
      <c r="X330" s="228"/>
      <c r="Y330" s="55">
        <v>445</v>
      </c>
      <c r="Z330" s="55">
        <v>445348304</v>
      </c>
      <c r="AA330" s="244" t="s">
        <v>1078</v>
      </c>
      <c r="AB330" s="55">
        <v>0</v>
      </c>
      <c r="AC330" s="55">
        <v>0</v>
      </c>
      <c r="AD330" s="55">
        <v>0</v>
      </c>
      <c r="AE330" s="55">
        <v>0</v>
      </c>
      <c r="AF330" s="55">
        <v>0</v>
      </c>
      <c r="AG330" s="55">
        <v>1</v>
      </c>
      <c r="AH330" s="55">
        <v>0</v>
      </c>
      <c r="AI330" s="215">
        <v>0</v>
      </c>
      <c r="AJ330" s="215">
        <v>0</v>
      </c>
      <c r="AK330" s="215">
        <v>0</v>
      </c>
      <c r="AL330" s="215">
        <v>0</v>
      </c>
      <c r="AM330" s="215">
        <v>0</v>
      </c>
      <c r="AN330" s="215">
        <v>0</v>
      </c>
      <c r="AO330" s="215">
        <v>0</v>
      </c>
      <c r="AP330" s="215">
        <v>0</v>
      </c>
      <c r="AQ330" s="55">
        <v>1</v>
      </c>
      <c r="AR330" s="216"/>
      <c r="AS330" s="55">
        <v>348</v>
      </c>
      <c r="AT330" s="55">
        <v>304</v>
      </c>
      <c r="AU330" s="55">
        <v>5</v>
      </c>
      <c r="AW330" s="55">
        <f t="shared" si="75"/>
        <v>1</v>
      </c>
      <c r="AX330" s="55">
        <v>0</v>
      </c>
      <c r="AY330" s="55">
        <v>3</v>
      </c>
      <c r="AZ330" s="502">
        <v>1</v>
      </c>
    </row>
    <row r="331" spans="1:52">
      <c r="A331" s="215">
        <v>445</v>
      </c>
      <c r="B331" s="215">
        <v>445348316</v>
      </c>
      <c r="C331" s="216" t="s">
        <v>1078</v>
      </c>
      <c r="D331" s="225">
        <f t="shared" ref="D331:D394" si="76">ROUND(AB331,0)</f>
        <v>0</v>
      </c>
      <c r="E331" s="225">
        <f t="shared" ref="E331:E394" si="77">ROUND(AC331,0)</f>
        <v>0</v>
      </c>
      <c r="F331" s="225">
        <f t="shared" ref="F331:F394" si="78">ROUND(AD331,0)</f>
        <v>0</v>
      </c>
      <c r="G331" s="225">
        <f t="shared" ref="G331:G394" si="79">ROUND(AE331,0)</f>
        <v>1</v>
      </c>
      <c r="H331" s="225">
        <f t="shared" ref="H331:H394" si="80">ROUND(AF331,0)</f>
        <v>1</v>
      </c>
      <c r="I331" s="225">
        <f t="shared" ref="I331:I394" si="81">ROUND(AG331,0)</f>
        <v>3</v>
      </c>
      <c r="J331" s="225">
        <f t="shared" ref="J331:J394" si="82">ROUND(AH331,0)</f>
        <v>0</v>
      </c>
      <c r="K331" s="356">
        <f t="shared" ref="K331:K394" si="83">ROUND(0.0383*(SUM(AD331:AG331)+(AC331*0.5))+0.0483*AH331,4)</f>
        <v>0.1915</v>
      </c>
      <c r="L331" s="225"/>
      <c r="M331" s="225">
        <f t="shared" ref="M331:M394" si="84">ROUND(AJ331+(AI331*0.5),0)</f>
        <v>0</v>
      </c>
      <c r="N331" s="225">
        <f t="shared" ref="N331:N394" si="85">ROUND(AK331,0)</f>
        <v>0</v>
      </c>
      <c r="O331" s="225">
        <f t="shared" ref="O331:O394" si="86">ROUND(AL331,0)</f>
        <v>0</v>
      </c>
      <c r="P331" s="225">
        <f t="shared" ref="P331:P394" si="87">ROUND(R331*AZ331,0)</f>
        <v>2</v>
      </c>
      <c r="Q331" s="225">
        <f t="shared" ref="Q331:Q394" si="88">AU331</f>
        <v>10</v>
      </c>
      <c r="R331" s="225">
        <f t="shared" ref="R331:R394" si="89">SUM(F331:I331)+ROUND(D331*0.5,0)+ROUND(J331*0.5,0)</f>
        <v>5</v>
      </c>
      <c r="S331" s="228"/>
      <c r="T331" s="228"/>
      <c r="U331" s="228"/>
      <c r="V331" s="228"/>
      <c r="W331" s="529"/>
      <c r="X331" s="228"/>
      <c r="Y331" s="55">
        <v>445</v>
      </c>
      <c r="Z331" s="55">
        <v>445348316</v>
      </c>
      <c r="AA331" s="244" t="s">
        <v>1078</v>
      </c>
      <c r="AB331" s="55">
        <v>0</v>
      </c>
      <c r="AC331" s="55">
        <v>0</v>
      </c>
      <c r="AD331" s="55">
        <v>0</v>
      </c>
      <c r="AE331" s="55">
        <v>1</v>
      </c>
      <c r="AF331" s="55">
        <v>1</v>
      </c>
      <c r="AG331" s="55">
        <v>3</v>
      </c>
      <c r="AH331" s="55">
        <v>0</v>
      </c>
      <c r="AI331" s="215">
        <v>0</v>
      </c>
      <c r="AJ331" s="215">
        <v>0</v>
      </c>
      <c r="AK331" s="215">
        <v>0</v>
      </c>
      <c r="AL331" s="215">
        <v>0</v>
      </c>
      <c r="AM331" s="215">
        <v>2</v>
      </c>
      <c r="AN331" s="215">
        <v>0</v>
      </c>
      <c r="AO331" s="215">
        <v>0</v>
      </c>
      <c r="AP331" s="215">
        <v>0</v>
      </c>
      <c r="AQ331" s="55">
        <v>0</v>
      </c>
      <c r="AR331" s="216"/>
      <c r="AS331" s="55">
        <v>348</v>
      </c>
      <c r="AT331" s="55">
        <v>316</v>
      </c>
      <c r="AU331" s="55">
        <v>10</v>
      </c>
      <c r="AW331" s="55">
        <f t="shared" ref="AW331:AW394" si="90">AM331+AP331+AQ331+ROUND(AN331*0.5,0)</f>
        <v>2</v>
      </c>
      <c r="AX331" s="55">
        <v>0</v>
      </c>
      <c r="AY331" s="55">
        <v>1</v>
      </c>
      <c r="AZ331" s="502">
        <v>0.45450000000000002</v>
      </c>
    </row>
    <row r="332" spans="1:52">
      <c r="A332" s="215">
        <v>445</v>
      </c>
      <c r="B332" s="215">
        <v>445348321</v>
      </c>
      <c r="C332" s="216" t="s">
        <v>1078</v>
      </c>
      <c r="D332" s="225">
        <f t="shared" si="76"/>
        <v>0</v>
      </c>
      <c r="E332" s="225">
        <f t="shared" si="77"/>
        <v>0</v>
      </c>
      <c r="F332" s="225">
        <f t="shared" si="78"/>
        <v>0</v>
      </c>
      <c r="G332" s="225">
        <f t="shared" si="79"/>
        <v>0</v>
      </c>
      <c r="H332" s="225">
        <f t="shared" si="80"/>
        <v>0</v>
      </c>
      <c r="I332" s="225">
        <f t="shared" si="81"/>
        <v>1</v>
      </c>
      <c r="J332" s="225">
        <f t="shared" si="82"/>
        <v>0</v>
      </c>
      <c r="K332" s="356">
        <f t="shared" si="83"/>
        <v>3.8300000000000001E-2</v>
      </c>
      <c r="L332" s="225"/>
      <c r="M332" s="225">
        <f t="shared" si="84"/>
        <v>0</v>
      </c>
      <c r="N332" s="225">
        <f t="shared" si="85"/>
        <v>0</v>
      </c>
      <c r="O332" s="225">
        <f t="shared" si="86"/>
        <v>0</v>
      </c>
      <c r="P332" s="225">
        <f t="shared" si="87"/>
        <v>0</v>
      </c>
      <c r="Q332" s="225">
        <f t="shared" si="88"/>
        <v>3</v>
      </c>
      <c r="R332" s="225">
        <f t="shared" si="89"/>
        <v>1</v>
      </c>
      <c r="S332" s="228"/>
      <c r="T332" s="228"/>
      <c r="U332" s="228"/>
      <c r="V332" s="228"/>
      <c r="W332" s="529"/>
      <c r="X332" s="228"/>
      <c r="Y332" s="55">
        <v>445</v>
      </c>
      <c r="Z332" s="55">
        <v>445348321</v>
      </c>
      <c r="AA332" s="244" t="s">
        <v>1078</v>
      </c>
      <c r="AB332" s="55">
        <v>0</v>
      </c>
      <c r="AC332" s="55">
        <v>0</v>
      </c>
      <c r="AD332" s="55">
        <v>0</v>
      </c>
      <c r="AE332" s="55">
        <v>0</v>
      </c>
      <c r="AF332" s="55">
        <v>0</v>
      </c>
      <c r="AG332" s="55">
        <v>1</v>
      </c>
      <c r="AH332" s="55">
        <v>0</v>
      </c>
      <c r="AI332" s="215">
        <v>0</v>
      </c>
      <c r="AJ332" s="215">
        <v>0</v>
      </c>
      <c r="AK332" s="215">
        <v>0</v>
      </c>
      <c r="AL332" s="215">
        <v>0</v>
      </c>
      <c r="AM332" s="215">
        <v>0</v>
      </c>
      <c r="AN332" s="215">
        <v>0</v>
      </c>
      <c r="AO332" s="215">
        <v>0</v>
      </c>
      <c r="AP332" s="215">
        <v>0</v>
      </c>
      <c r="AQ332" s="55">
        <v>0</v>
      </c>
      <c r="AR332" s="216"/>
      <c r="AS332" s="55">
        <v>348</v>
      </c>
      <c r="AT332" s="55">
        <v>321</v>
      </c>
      <c r="AU332" s="55">
        <v>3</v>
      </c>
      <c r="AW332" s="55">
        <f t="shared" si="90"/>
        <v>0</v>
      </c>
      <c r="AX332" s="55">
        <v>0</v>
      </c>
      <c r="AY332" s="55">
        <v>3</v>
      </c>
      <c r="AZ332" s="502">
        <v>0</v>
      </c>
    </row>
    <row r="333" spans="1:52">
      <c r="A333" s="215">
        <v>445</v>
      </c>
      <c r="B333" s="215">
        <v>445348322</v>
      </c>
      <c r="C333" s="216" t="s">
        <v>1078</v>
      </c>
      <c r="D333" s="225">
        <f t="shared" si="76"/>
        <v>0</v>
      </c>
      <c r="E333" s="225">
        <f t="shared" si="77"/>
        <v>0</v>
      </c>
      <c r="F333" s="225">
        <f t="shared" si="78"/>
        <v>0</v>
      </c>
      <c r="G333" s="225">
        <f t="shared" si="79"/>
        <v>1</v>
      </c>
      <c r="H333" s="225">
        <f t="shared" si="80"/>
        <v>2</v>
      </c>
      <c r="I333" s="225">
        <f t="shared" si="81"/>
        <v>1</v>
      </c>
      <c r="J333" s="225">
        <f t="shared" si="82"/>
        <v>0</v>
      </c>
      <c r="K333" s="356">
        <f t="shared" si="83"/>
        <v>0.1532</v>
      </c>
      <c r="L333" s="225"/>
      <c r="M333" s="225">
        <f t="shared" si="84"/>
        <v>0</v>
      </c>
      <c r="N333" s="225">
        <f t="shared" si="85"/>
        <v>1</v>
      </c>
      <c r="O333" s="225">
        <f t="shared" si="86"/>
        <v>0</v>
      </c>
      <c r="P333" s="225">
        <f t="shared" si="87"/>
        <v>4</v>
      </c>
      <c r="Q333" s="225">
        <f t="shared" si="88"/>
        <v>5</v>
      </c>
      <c r="R333" s="225">
        <f t="shared" si="89"/>
        <v>4</v>
      </c>
      <c r="S333" s="228"/>
      <c r="T333" s="228"/>
      <c r="U333" s="228"/>
      <c r="V333" s="228"/>
      <c r="W333" s="529"/>
      <c r="X333" s="228"/>
      <c r="Y333" s="55">
        <v>445</v>
      </c>
      <c r="Z333" s="55">
        <v>445348322</v>
      </c>
      <c r="AA333" s="244" t="s">
        <v>1078</v>
      </c>
      <c r="AB333" s="55">
        <v>0</v>
      </c>
      <c r="AC333" s="55">
        <v>0</v>
      </c>
      <c r="AD333" s="55">
        <v>0</v>
      </c>
      <c r="AE333" s="55">
        <v>1</v>
      </c>
      <c r="AF333" s="55">
        <v>2</v>
      </c>
      <c r="AG333" s="55">
        <v>1</v>
      </c>
      <c r="AH333" s="55">
        <v>0</v>
      </c>
      <c r="AI333" s="215">
        <v>0</v>
      </c>
      <c r="AJ333" s="215">
        <v>0</v>
      </c>
      <c r="AK333" s="215">
        <v>1</v>
      </c>
      <c r="AL333" s="215">
        <v>0</v>
      </c>
      <c r="AM333" s="215">
        <v>2</v>
      </c>
      <c r="AN333" s="215">
        <v>0</v>
      </c>
      <c r="AO333" s="215">
        <v>0</v>
      </c>
      <c r="AP333" s="215">
        <v>0</v>
      </c>
      <c r="AQ333" s="55">
        <v>1</v>
      </c>
      <c r="AR333" s="216"/>
      <c r="AS333" s="55">
        <v>348</v>
      </c>
      <c r="AT333" s="55">
        <v>322</v>
      </c>
      <c r="AU333" s="55">
        <v>5</v>
      </c>
      <c r="AW333" s="55">
        <f t="shared" si="90"/>
        <v>3</v>
      </c>
      <c r="AX333" s="55">
        <v>1</v>
      </c>
      <c r="AY333" s="55">
        <v>1</v>
      </c>
      <c r="AZ333" s="502">
        <v>1</v>
      </c>
    </row>
    <row r="334" spans="1:52">
      <c r="A334" s="215">
        <v>445</v>
      </c>
      <c r="B334" s="215">
        <v>445348348</v>
      </c>
      <c r="C334" s="216" t="s">
        <v>1078</v>
      </c>
      <c r="D334" s="225">
        <f t="shared" si="76"/>
        <v>0</v>
      </c>
      <c r="E334" s="225">
        <f t="shared" si="77"/>
        <v>0</v>
      </c>
      <c r="F334" s="225">
        <f t="shared" si="78"/>
        <v>111</v>
      </c>
      <c r="G334" s="225">
        <f t="shared" si="79"/>
        <v>542</v>
      </c>
      <c r="H334" s="225">
        <f t="shared" si="80"/>
        <v>316</v>
      </c>
      <c r="I334" s="225">
        <f t="shared" si="81"/>
        <v>350</v>
      </c>
      <c r="J334" s="225">
        <f t="shared" si="82"/>
        <v>0</v>
      </c>
      <c r="K334" s="356">
        <f t="shared" si="83"/>
        <v>50.517699999999998</v>
      </c>
      <c r="L334" s="225"/>
      <c r="M334" s="225">
        <f t="shared" si="84"/>
        <v>167</v>
      </c>
      <c r="N334" s="225">
        <f t="shared" si="85"/>
        <v>13</v>
      </c>
      <c r="O334" s="225">
        <f t="shared" si="86"/>
        <v>3</v>
      </c>
      <c r="P334" s="225">
        <f t="shared" si="87"/>
        <v>897</v>
      </c>
      <c r="Q334" s="225">
        <f t="shared" si="88"/>
        <v>11</v>
      </c>
      <c r="R334" s="225">
        <f t="shared" si="89"/>
        <v>1319</v>
      </c>
      <c r="S334" s="228"/>
      <c r="T334" s="228"/>
      <c r="U334" s="228"/>
      <c r="V334" s="228"/>
      <c r="W334" s="529"/>
      <c r="X334" s="228"/>
      <c r="Y334" s="55">
        <v>445</v>
      </c>
      <c r="Z334" s="55">
        <v>445348348</v>
      </c>
      <c r="AA334" s="244" t="s">
        <v>1078</v>
      </c>
      <c r="AB334" s="55">
        <v>0</v>
      </c>
      <c r="AC334" s="55">
        <v>0</v>
      </c>
      <c r="AD334" s="55">
        <v>111</v>
      </c>
      <c r="AE334" s="55">
        <v>542</v>
      </c>
      <c r="AF334" s="55">
        <v>316</v>
      </c>
      <c r="AG334" s="55">
        <v>350</v>
      </c>
      <c r="AH334" s="55">
        <v>0</v>
      </c>
      <c r="AI334" s="215">
        <v>0</v>
      </c>
      <c r="AJ334" s="215">
        <v>167</v>
      </c>
      <c r="AK334" s="215">
        <v>13</v>
      </c>
      <c r="AL334" s="215">
        <v>3</v>
      </c>
      <c r="AM334" s="215">
        <v>473</v>
      </c>
      <c r="AN334" s="215">
        <v>0</v>
      </c>
      <c r="AO334" s="215">
        <v>0</v>
      </c>
      <c r="AP334" s="215">
        <v>81</v>
      </c>
      <c r="AQ334" s="55">
        <v>161</v>
      </c>
      <c r="AR334" s="216"/>
      <c r="AS334" s="55">
        <v>348</v>
      </c>
      <c r="AT334" s="55">
        <v>348</v>
      </c>
      <c r="AU334" s="55">
        <v>11</v>
      </c>
      <c r="AW334" s="55">
        <f t="shared" si="90"/>
        <v>715</v>
      </c>
      <c r="AX334" s="55">
        <v>182</v>
      </c>
      <c r="AY334" s="55">
        <v>1</v>
      </c>
      <c r="AZ334" s="502">
        <v>0.68020000000000003</v>
      </c>
    </row>
    <row r="335" spans="1:52">
      <c r="A335" s="215">
        <v>445</v>
      </c>
      <c r="B335" s="215">
        <v>445348658</v>
      </c>
      <c r="C335" s="216" t="s">
        <v>1078</v>
      </c>
      <c r="D335" s="225">
        <f t="shared" si="76"/>
        <v>0</v>
      </c>
      <c r="E335" s="225">
        <f t="shared" si="77"/>
        <v>0</v>
      </c>
      <c r="F335" s="225">
        <f t="shared" si="78"/>
        <v>1</v>
      </c>
      <c r="G335" s="225">
        <f t="shared" si="79"/>
        <v>0</v>
      </c>
      <c r="H335" s="225">
        <f t="shared" si="80"/>
        <v>0</v>
      </c>
      <c r="I335" s="225">
        <f t="shared" si="81"/>
        <v>4</v>
      </c>
      <c r="J335" s="225">
        <f t="shared" si="82"/>
        <v>0</v>
      </c>
      <c r="K335" s="356">
        <f t="shared" si="83"/>
        <v>0.1915</v>
      </c>
      <c r="L335" s="225"/>
      <c r="M335" s="225">
        <f t="shared" si="84"/>
        <v>1</v>
      </c>
      <c r="N335" s="225">
        <f t="shared" si="85"/>
        <v>0</v>
      </c>
      <c r="O335" s="225">
        <f t="shared" si="86"/>
        <v>0</v>
      </c>
      <c r="P335" s="225">
        <f t="shared" si="87"/>
        <v>0</v>
      </c>
      <c r="Q335" s="225">
        <f t="shared" si="88"/>
        <v>5</v>
      </c>
      <c r="R335" s="225">
        <f t="shared" si="89"/>
        <v>5</v>
      </c>
      <c r="S335" s="228"/>
      <c r="T335" s="228"/>
      <c r="U335" s="228"/>
      <c r="V335" s="228"/>
      <c r="W335" s="529"/>
      <c r="X335" s="228"/>
      <c r="Y335" s="55">
        <v>445</v>
      </c>
      <c r="Z335" s="55">
        <v>445348658</v>
      </c>
      <c r="AA335" s="244" t="s">
        <v>1078</v>
      </c>
      <c r="AB335" s="55">
        <v>0</v>
      </c>
      <c r="AC335" s="55">
        <v>0</v>
      </c>
      <c r="AD335" s="55">
        <v>1</v>
      </c>
      <c r="AE335" s="55">
        <v>0</v>
      </c>
      <c r="AF335" s="55">
        <v>0</v>
      </c>
      <c r="AG335" s="55">
        <v>4</v>
      </c>
      <c r="AH335" s="55">
        <v>0</v>
      </c>
      <c r="AI335" s="215">
        <v>0</v>
      </c>
      <c r="AJ335" s="215">
        <v>1</v>
      </c>
      <c r="AK335" s="215">
        <v>0</v>
      </c>
      <c r="AL335" s="215">
        <v>0</v>
      </c>
      <c r="AM335" s="215">
        <v>0</v>
      </c>
      <c r="AN335" s="215">
        <v>0</v>
      </c>
      <c r="AO335" s="215">
        <v>0</v>
      </c>
      <c r="AP335" s="215">
        <v>0</v>
      </c>
      <c r="AQ335" s="55">
        <v>0</v>
      </c>
      <c r="AR335" s="216"/>
      <c r="AS335" s="55">
        <v>348</v>
      </c>
      <c r="AT335" s="55">
        <v>658</v>
      </c>
      <c r="AU335" s="55">
        <v>5</v>
      </c>
      <c r="AW335" s="55">
        <f t="shared" si="90"/>
        <v>0</v>
      </c>
      <c r="AX335" s="55">
        <v>0</v>
      </c>
      <c r="AY335" s="55">
        <v>1</v>
      </c>
      <c r="AZ335" s="502">
        <v>0</v>
      </c>
    </row>
    <row r="336" spans="1:52">
      <c r="A336" s="215">
        <v>445</v>
      </c>
      <c r="B336" s="215">
        <v>445348753</v>
      </c>
      <c r="C336" s="216" t="s">
        <v>1078</v>
      </c>
      <c r="D336" s="225">
        <f t="shared" si="76"/>
        <v>0</v>
      </c>
      <c r="E336" s="225">
        <f t="shared" si="77"/>
        <v>0</v>
      </c>
      <c r="F336" s="225">
        <f t="shared" si="78"/>
        <v>0</v>
      </c>
      <c r="G336" s="225">
        <f t="shared" si="79"/>
        <v>0</v>
      </c>
      <c r="H336" s="225">
        <f t="shared" si="80"/>
        <v>0</v>
      </c>
      <c r="I336" s="225">
        <f t="shared" si="81"/>
        <v>1</v>
      </c>
      <c r="J336" s="225">
        <f t="shared" si="82"/>
        <v>0</v>
      </c>
      <c r="K336" s="356">
        <f t="shared" si="83"/>
        <v>3.8300000000000001E-2</v>
      </c>
      <c r="L336" s="225"/>
      <c r="M336" s="225">
        <f t="shared" si="84"/>
        <v>0</v>
      </c>
      <c r="N336" s="225">
        <f t="shared" si="85"/>
        <v>0</v>
      </c>
      <c r="O336" s="225">
        <f t="shared" si="86"/>
        <v>0</v>
      </c>
      <c r="P336" s="225">
        <f t="shared" si="87"/>
        <v>0</v>
      </c>
      <c r="Q336" s="225">
        <f t="shared" si="88"/>
        <v>6</v>
      </c>
      <c r="R336" s="225">
        <f t="shared" si="89"/>
        <v>1</v>
      </c>
      <c r="S336" s="228"/>
      <c r="T336" s="228"/>
      <c r="U336" s="228"/>
      <c r="V336" s="228"/>
      <c r="W336" s="529"/>
      <c r="X336" s="228"/>
      <c r="Y336" s="55">
        <v>445</v>
      </c>
      <c r="Z336" s="55">
        <v>445348753</v>
      </c>
      <c r="AA336" s="244" t="s">
        <v>1078</v>
      </c>
      <c r="AB336" s="55">
        <v>0</v>
      </c>
      <c r="AC336" s="55">
        <v>0</v>
      </c>
      <c r="AD336" s="55">
        <v>0</v>
      </c>
      <c r="AE336" s="55">
        <v>0</v>
      </c>
      <c r="AF336" s="55">
        <v>0</v>
      </c>
      <c r="AG336" s="55">
        <v>1</v>
      </c>
      <c r="AH336" s="55">
        <v>0</v>
      </c>
      <c r="AI336" s="215">
        <v>0</v>
      </c>
      <c r="AJ336" s="215">
        <v>0</v>
      </c>
      <c r="AK336" s="215">
        <v>0</v>
      </c>
      <c r="AL336" s="215">
        <v>0</v>
      </c>
      <c r="AM336" s="215">
        <v>0</v>
      </c>
      <c r="AN336" s="215">
        <v>0</v>
      </c>
      <c r="AO336" s="215">
        <v>0</v>
      </c>
      <c r="AP336" s="215">
        <v>0</v>
      </c>
      <c r="AQ336" s="55">
        <v>0</v>
      </c>
      <c r="AR336" s="216"/>
      <c r="AS336" s="55">
        <v>348</v>
      </c>
      <c r="AT336" s="55">
        <v>753</v>
      </c>
      <c r="AU336" s="55">
        <v>6</v>
      </c>
      <c r="AW336" s="55">
        <f t="shared" si="90"/>
        <v>0</v>
      </c>
      <c r="AX336" s="55">
        <v>0</v>
      </c>
      <c r="AY336" s="55">
        <v>3</v>
      </c>
      <c r="AZ336" s="502">
        <v>0</v>
      </c>
    </row>
    <row r="337" spans="1:52">
      <c r="A337" s="215">
        <v>445</v>
      </c>
      <c r="B337" s="215">
        <v>445348767</v>
      </c>
      <c r="C337" s="216" t="s">
        <v>1078</v>
      </c>
      <c r="D337" s="225">
        <f t="shared" si="76"/>
        <v>0</v>
      </c>
      <c r="E337" s="225">
        <f t="shared" si="77"/>
        <v>0</v>
      </c>
      <c r="F337" s="225">
        <f t="shared" si="78"/>
        <v>0</v>
      </c>
      <c r="G337" s="225">
        <f t="shared" si="79"/>
        <v>0</v>
      </c>
      <c r="H337" s="225">
        <f t="shared" si="80"/>
        <v>1</v>
      </c>
      <c r="I337" s="225">
        <f t="shared" si="81"/>
        <v>1</v>
      </c>
      <c r="J337" s="225">
        <f t="shared" si="82"/>
        <v>0</v>
      </c>
      <c r="K337" s="356">
        <f t="shared" si="83"/>
        <v>7.6600000000000001E-2</v>
      </c>
      <c r="L337" s="225"/>
      <c r="M337" s="225">
        <f t="shared" si="84"/>
        <v>0</v>
      </c>
      <c r="N337" s="225">
        <f t="shared" si="85"/>
        <v>0</v>
      </c>
      <c r="O337" s="225">
        <f t="shared" si="86"/>
        <v>0</v>
      </c>
      <c r="P337" s="225">
        <f t="shared" si="87"/>
        <v>0</v>
      </c>
      <c r="Q337" s="225">
        <f t="shared" si="88"/>
        <v>8</v>
      </c>
      <c r="R337" s="225">
        <f t="shared" si="89"/>
        <v>2</v>
      </c>
      <c r="S337" s="228"/>
      <c r="T337" s="228"/>
      <c r="U337" s="228"/>
      <c r="V337" s="228"/>
      <c r="W337" s="529"/>
      <c r="X337" s="228"/>
      <c r="Y337" s="55">
        <v>445</v>
      </c>
      <c r="Z337" s="55">
        <v>445348767</v>
      </c>
      <c r="AA337" s="244" t="s">
        <v>1078</v>
      </c>
      <c r="AB337" s="55">
        <v>0</v>
      </c>
      <c r="AC337" s="55">
        <v>0</v>
      </c>
      <c r="AD337" s="55">
        <v>0</v>
      </c>
      <c r="AE337" s="55">
        <v>0</v>
      </c>
      <c r="AF337" s="55">
        <v>1</v>
      </c>
      <c r="AG337" s="55">
        <v>1</v>
      </c>
      <c r="AH337" s="55">
        <v>0</v>
      </c>
      <c r="AI337" s="215">
        <v>0</v>
      </c>
      <c r="AJ337" s="215">
        <v>0</v>
      </c>
      <c r="AK337" s="215">
        <v>0</v>
      </c>
      <c r="AL337" s="215">
        <v>0</v>
      </c>
      <c r="AM337" s="215">
        <v>0</v>
      </c>
      <c r="AN337" s="215">
        <v>0</v>
      </c>
      <c r="AO337" s="215">
        <v>0</v>
      </c>
      <c r="AP337" s="215">
        <v>0</v>
      </c>
      <c r="AQ337" s="55">
        <v>0</v>
      </c>
      <c r="AR337" s="216"/>
      <c r="AS337" s="55">
        <v>348</v>
      </c>
      <c r="AT337" s="55">
        <v>767</v>
      </c>
      <c r="AU337" s="55">
        <v>8</v>
      </c>
      <c r="AW337" s="55">
        <f t="shared" si="90"/>
        <v>0</v>
      </c>
      <c r="AX337" s="55">
        <v>0</v>
      </c>
      <c r="AY337" s="55">
        <v>1</v>
      </c>
      <c r="AZ337" s="502">
        <v>0</v>
      </c>
    </row>
    <row r="338" spans="1:52">
      <c r="A338" s="215">
        <v>445</v>
      </c>
      <c r="B338" s="215">
        <v>445348775</v>
      </c>
      <c r="C338" s="216" t="s">
        <v>1078</v>
      </c>
      <c r="D338" s="225">
        <f t="shared" si="76"/>
        <v>0</v>
      </c>
      <c r="E338" s="225">
        <f t="shared" si="77"/>
        <v>0</v>
      </c>
      <c r="F338" s="225">
        <f t="shared" si="78"/>
        <v>0</v>
      </c>
      <c r="G338" s="225">
        <f t="shared" si="79"/>
        <v>5</v>
      </c>
      <c r="H338" s="225">
        <f t="shared" si="80"/>
        <v>9</v>
      </c>
      <c r="I338" s="225">
        <f t="shared" si="81"/>
        <v>2</v>
      </c>
      <c r="J338" s="225">
        <f t="shared" si="82"/>
        <v>0</v>
      </c>
      <c r="K338" s="356">
        <f t="shared" si="83"/>
        <v>0.61280000000000001</v>
      </c>
      <c r="L338" s="225"/>
      <c r="M338" s="225">
        <f t="shared" si="84"/>
        <v>0</v>
      </c>
      <c r="N338" s="225">
        <f t="shared" si="85"/>
        <v>0</v>
      </c>
      <c r="O338" s="225">
        <f t="shared" si="86"/>
        <v>0</v>
      </c>
      <c r="P338" s="225">
        <f t="shared" si="87"/>
        <v>4</v>
      </c>
      <c r="Q338" s="225">
        <f t="shared" si="88"/>
        <v>3</v>
      </c>
      <c r="R338" s="225">
        <f t="shared" si="89"/>
        <v>16</v>
      </c>
      <c r="S338" s="228"/>
      <c r="T338" s="228"/>
      <c r="U338" s="228"/>
      <c r="V338" s="228"/>
      <c r="W338" s="529"/>
      <c r="X338" s="228"/>
      <c r="Y338" s="55">
        <v>445</v>
      </c>
      <c r="Z338" s="55">
        <v>445348775</v>
      </c>
      <c r="AA338" s="244" t="s">
        <v>1078</v>
      </c>
      <c r="AB338" s="55">
        <v>0</v>
      </c>
      <c r="AC338" s="55">
        <v>0</v>
      </c>
      <c r="AD338" s="55">
        <v>0</v>
      </c>
      <c r="AE338" s="55">
        <v>5</v>
      </c>
      <c r="AF338" s="55">
        <v>9</v>
      </c>
      <c r="AG338" s="55">
        <v>2</v>
      </c>
      <c r="AH338" s="55">
        <v>0</v>
      </c>
      <c r="AI338" s="215">
        <v>0</v>
      </c>
      <c r="AJ338" s="215">
        <v>0</v>
      </c>
      <c r="AK338" s="215">
        <v>0</v>
      </c>
      <c r="AL338" s="215">
        <v>0</v>
      </c>
      <c r="AM338" s="215">
        <v>4</v>
      </c>
      <c r="AN338" s="215">
        <v>0</v>
      </c>
      <c r="AO338" s="215">
        <v>0</v>
      </c>
      <c r="AP338" s="215">
        <v>0</v>
      </c>
      <c r="AQ338" s="55">
        <v>0</v>
      </c>
      <c r="AR338" s="216"/>
      <c r="AS338" s="55">
        <v>348</v>
      </c>
      <c r="AT338" s="55">
        <v>775</v>
      </c>
      <c r="AU338" s="55">
        <v>3</v>
      </c>
      <c r="AW338" s="55">
        <f t="shared" si="90"/>
        <v>4</v>
      </c>
      <c r="AX338" s="55">
        <v>0</v>
      </c>
      <c r="AY338" s="55">
        <v>1</v>
      </c>
      <c r="AZ338" s="502">
        <v>0.25</v>
      </c>
    </row>
    <row r="339" spans="1:52">
      <c r="A339" s="215">
        <v>446</v>
      </c>
      <c r="B339" s="215">
        <v>446099001</v>
      </c>
      <c r="C339" s="216" t="s">
        <v>1051</v>
      </c>
      <c r="D339" s="225">
        <f t="shared" si="76"/>
        <v>0</v>
      </c>
      <c r="E339" s="225">
        <f t="shared" si="77"/>
        <v>0</v>
      </c>
      <c r="F339" s="225">
        <f t="shared" si="78"/>
        <v>0</v>
      </c>
      <c r="G339" s="225">
        <f t="shared" si="79"/>
        <v>1</v>
      </c>
      <c r="H339" s="225">
        <f t="shared" si="80"/>
        <v>0</v>
      </c>
      <c r="I339" s="225">
        <f t="shared" si="81"/>
        <v>0</v>
      </c>
      <c r="J339" s="225">
        <f t="shared" si="82"/>
        <v>0</v>
      </c>
      <c r="K339" s="356">
        <f t="shared" si="83"/>
        <v>3.8300000000000001E-2</v>
      </c>
      <c r="L339" s="225"/>
      <c r="M339" s="225">
        <f t="shared" si="84"/>
        <v>0</v>
      </c>
      <c r="N339" s="225">
        <f t="shared" si="85"/>
        <v>0</v>
      </c>
      <c r="O339" s="225">
        <f t="shared" si="86"/>
        <v>0</v>
      </c>
      <c r="P339" s="225">
        <f t="shared" si="87"/>
        <v>1</v>
      </c>
      <c r="Q339" s="225">
        <f t="shared" si="88"/>
        <v>6</v>
      </c>
      <c r="R339" s="225">
        <f t="shared" si="89"/>
        <v>1</v>
      </c>
      <c r="S339" s="228"/>
      <c r="T339" s="228"/>
      <c r="U339" s="228"/>
      <c r="V339" s="228"/>
      <c r="W339" s="529"/>
      <c r="X339" s="228"/>
      <c r="Y339" s="55">
        <v>446</v>
      </c>
      <c r="Z339" s="55">
        <v>446099001</v>
      </c>
      <c r="AA339" s="244" t="s">
        <v>1051</v>
      </c>
      <c r="AB339" s="55">
        <v>0</v>
      </c>
      <c r="AC339" s="55">
        <v>0</v>
      </c>
      <c r="AD339" s="55">
        <v>0</v>
      </c>
      <c r="AE339" s="55">
        <v>1</v>
      </c>
      <c r="AF339" s="55">
        <v>0</v>
      </c>
      <c r="AG339" s="55">
        <v>0</v>
      </c>
      <c r="AH339" s="55">
        <v>0</v>
      </c>
      <c r="AI339" s="215">
        <v>0</v>
      </c>
      <c r="AJ339" s="215">
        <v>0</v>
      </c>
      <c r="AK339" s="215">
        <v>0</v>
      </c>
      <c r="AL339" s="215">
        <v>0</v>
      </c>
      <c r="AM339" s="215">
        <v>1</v>
      </c>
      <c r="AN339" s="215">
        <v>0</v>
      </c>
      <c r="AO339" s="215">
        <v>0</v>
      </c>
      <c r="AP339" s="215">
        <v>0</v>
      </c>
      <c r="AQ339" s="55">
        <v>0</v>
      </c>
      <c r="AR339" s="216"/>
      <c r="AS339" s="55">
        <v>99</v>
      </c>
      <c r="AT339" s="55">
        <v>1</v>
      </c>
      <c r="AU339" s="55">
        <v>6</v>
      </c>
      <c r="AW339" s="55">
        <f t="shared" si="90"/>
        <v>1</v>
      </c>
      <c r="AX339" s="55">
        <v>0</v>
      </c>
      <c r="AY339" s="55">
        <v>3</v>
      </c>
      <c r="AZ339" s="502">
        <v>1</v>
      </c>
    </row>
    <row r="340" spans="1:52">
      <c r="A340" s="215">
        <v>446</v>
      </c>
      <c r="B340" s="215">
        <v>446099016</v>
      </c>
      <c r="C340" s="216" t="s">
        <v>1051</v>
      </c>
      <c r="D340" s="225">
        <f t="shared" si="76"/>
        <v>0</v>
      </c>
      <c r="E340" s="225">
        <f t="shared" si="77"/>
        <v>0</v>
      </c>
      <c r="F340" s="225">
        <f t="shared" si="78"/>
        <v>24</v>
      </c>
      <c r="G340" s="225">
        <f t="shared" si="79"/>
        <v>146</v>
      </c>
      <c r="H340" s="225">
        <f t="shared" si="80"/>
        <v>88</v>
      </c>
      <c r="I340" s="225">
        <f t="shared" si="81"/>
        <v>74</v>
      </c>
      <c r="J340" s="225">
        <f t="shared" si="82"/>
        <v>0</v>
      </c>
      <c r="K340" s="356">
        <f t="shared" si="83"/>
        <v>12.7156</v>
      </c>
      <c r="L340" s="225"/>
      <c r="M340" s="225">
        <f t="shared" si="84"/>
        <v>13</v>
      </c>
      <c r="N340" s="225">
        <f t="shared" si="85"/>
        <v>0</v>
      </c>
      <c r="O340" s="225">
        <f t="shared" si="86"/>
        <v>1</v>
      </c>
      <c r="P340" s="225">
        <f t="shared" si="87"/>
        <v>74</v>
      </c>
      <c r="Q340" s="225">
        <f t="shared" si="88"/>
        <v>7</v>
      </c>
      <c r="R340" s="225">
        <f t="shared" si="89"/>
        <v>332</v>
      </c>
      <c r="S340" s="228"/>
      <c r="T340" s="228"/>
      <c r="U340" s="228"/>
      <c r="V340" s="228"/>
      <c r="W340" s="529"/>
      <c r="X340" s="228"/>
      <c r="Y340" s="55">
        <v>446</v>
      </c>
      <c r="Z340" s="55">
        <v>446099016</v>
      </c>
      <c r="AA340" s="244" t="s">
        <v>1051</v>
      </c>
      <c r="AB340" s="55">
        <v>0</v>
      </c>
      <c r="AC340" s="55">
        <v>0</v>
      </c>
      <c r="AD340" s="55">
        <v>24</v>
      </c>
      <c r="AE340" s="55">
        <v>146</v>
      </c>
      <c r="AF340" s="55">
        <v>88</v>
      </c>
      <c r="AG340" s="55">
        <v>74</v>
      </c>
      <c r="AH340" s="55">
        <v>0</v>
      </c>
      <c r="AI340" s="215">
        <v>0</v>
      </c>
      <c r="AJ340" s="215">
        <v>13</v>
      </c>
      <c r="AK340" s="215">
        <v>0</v>
      </c>
      <c r="AL340" s="215">
        <v>1</v>
      </c>
      <c r="AM340" s="215">
        <v>58</v>
      </c>
      <c r="AN340" s="215">
        <v>0</v>
      </c>
      <c r="AO340" s="215">
        <v>0</v>
      </c>
      <c r="AP340" s="215">
        <v>5</v>
      </c>
      <c r="AQ340" s="55">
        <v>11</v>
      </c>
      <c r="AR340" s="216"/>
      <c r="AS340" s="55">
        <v>99</v>
      </c>
      <c r="AT340" s="55">
        <v>16</v>
      </c>
      <c r="AU340" s="55">
        <v>7</v>
      </c>
      <c r="AW340" s="55">
        <f t="shared" si="90"/>
        <v>74</v>
      </c>
      <c r="AX340" s="55">
        <v>0</v>
      </c>
      <c r="AY340" s="55">
        <v>1</v>
      </c>
      <c r="AZ340" s="502">
        <v>0.22289999999999999</v>
      </c>
    </row>
    <row r="341" spans="1:52">
      <c r="A341" s="215">
        <v>446</v>
      </c>
      <c r="B341" s="215">
        <v>446099018</v>
      </c>
      <c r="C341" s="216" t="s">
        <v>1051</v>
      </c>
      <c r="D341" s="225">
        <f t="shared" si="76"/>
        <v>0</v>
      </c>
      <c r="E341" s="225">
        <f t="shared" si="77"/>
        <v>0</v>
      </c>
      <c r="F341" s="225">
        <f t="shared" si="78"/>
        <v>1</v>
      </c>
      <c r="G341" s="225">
        <f t="shared" si="79"/>
        <v>1</v>
      </c>
      <c r="H341" s="225">
        <f t="shared" si="80"/>
        <v>2</v>
      </c>
      <c r="I341" s="225">
        <f t="shared" si="81"/>
        <v>4</v>
      </c>
      <c r="J341" s="225">
        <f t="shared" si="82"/>
        <v>0</v>
      </c>
      <c r="K341" s="356">
        <f t="shared" si="83"/>
        <v>0.30640000000000001</v>
      </c>
      <c r="L341" s="225"/>
      <c r="M341" s="225">
        <f t="shared" si="84"/>
        <v>0</v>
      </c>
      <c r="N341" s="225">
        <f t="shared" si="85"/>
        <v>0</v>
      </c>
      <c r="O341" s="225">
        <f t="shared" si="86"/>
        <v>0</v>
      </c>
      <c r="P341" s="225">
        <f t="shared" si="87"/>
        <v>4</v>
      </c>
      <c r="Q341" s="225">
        <f t="shared" si="88"/>
        <v>7</v>
      </c>
      <c r="R341" s="225">
        <f t="shared" si="89"/>
        <v>8</v>
      </c>
      <c r="S341" s="228"/>
      <c r="T341" s="228"/>
      <c r="U341" s="228"/>
      <c r="V341" s="228"/>
      <c r="W341" s="529"/>
      <c r="X341" s="228"/>
      <c r="Y341" s="55">
        <v>446</v>
      </c>
      <c r="Z341" s="55">
        <v>446099018</v>
      </c>
      <c r="AA341" s="244" t="s">
        <v>1051</v>
      </c>
      <c r="AB341" s="55">
        <v>0</v>
      </c>
      <c r="AC341" s="55">
        <v>0</v>
      </c>
      <c r="AD341" s="55">
        <v>1</v>
      </c>
      <c r="AE341" s="55">
        <v>1</v>
      </c>
      <c r="AF341" s="55">
        <v>2</v>
      </c>
      <c r="AG341" s="55">
        <v>4</v>
      </c>
      <c r="AH341" s="55">
        <v>0</v>
      </c>
      <c r="AI341" s="215">
        <v>0</v>
      </c>
      <c r="AJ341" s="215">
        <v>0</v>
      </c>
      <c r="AK341" s="215">
        <v>0</v>
      </c>
      <c r="AL341" s="215">
        <v>0</v>
      </c>
      <c r="AM341" s="215">
        <v>1</v>
      </c>
      <c r="AN341" s="215">
        <v>0</v>
      </c>
      <c r="AO341" s="215">
        <v>0</v>
      </c>
      <c r="AP341" s="215">
        <v>1</v>
      </c>
      <c r="AQ341" s="55">
        <v>2</v>
      </c>
      <c r="AR341" s="216"/>
      <c r="AS341" s="55">
        <v>99</v>
      </c>
      <c r="AT341" s="55">
        <v>18</v>
      </c>
      <c r="AU341" s="55">
        <v>7</v>
      </c>
      <c r="AW341" s="55">
        <f t="shared" si="90"/>
        <v>4</v>
      </c>
      <c r="AX341" s="55">
        <v>0</v>
      </c>
      <c r="AY341" s="55">
        <v>1</v>
      </c>
      <c r="AZ341" s="502">
        <v>0.5</v>
      </c>
    </row>
    <row r="342" spans="1:52">
      <c r="A342" s="215">
        <v>446</v>
      </c>
      <c r="B342" s="215">
        <v>446099027</v>
      </c>
      <c r="C342" s="216" t="s">
        <v>1051</v>
      </c>
      <c r="D342" s="225">
        <f t="shared" si="76"/>
        <v>0</v>
      </c>
      <c r="E342" s="225">
        <f t="shared" si="77"/>
        <v>0</v>
      </c>
      <c r="F342" s="225">
        <f t="shared" si="78"/>
        <v>1</v>
      </c>
      <c r="G342" s="225">
        <f t="shared" si="79"/>
        <v>0</v>
      </c>
      <c r="H342" s="225">
        <f t="shared" si="80"/>
        <v>0</v>
      </c>
      <c r="I342" s="225">
        <f t="shared" si="81"/>
        <v>0</v>
      </c>
      <c r="J342" s="225">
        <f t="shared" si="82"/>
        <v>0</v>
      </c>
      <c r="K342" s="356">
        <f t="shared" si="83"/>
        <v>3.8300000000000001E-2</v>
      </c>
      <c r="L342" s="225"/>
      <c r="M342" s="225">
        <f t="shared" si="84"/>
        <v>0</v>
      </c>
      <c r="N342" s="225">
        <f t="shared" si="85"/>
        <v>0</v>
      </c>
      <c r="O342" s="225">
        <f t="shared" si="86"/>
        <v>0</v>
      </c>
      <c r="P342" s="225">
        <f t="shared" si="87"/>
        <v>0</v>
      </c>
      <c r="Q342" s="225">
        <f t="shared" si="88"/>
        <v>4</v>
      </c>
      <c r="R342" s="225">
        <f t="shared" si="89"/>
        <v>1</v>
      </c>
      <c r="S342" s="228"/>
      <c r="T342" s="228"/>
      <c r="U342" s="228"/>
      <c r="V342" s="228"/>
      <c r="W342" s="529"/>
      <c r="X342" s="228"/>
      <c r="Y342" s="55">
        <v>446</v>
      </c>
      <c r="Z342" s="55">
        <v>446099027</v>
      </c>
      <c r="AA342" s="244" t="s">
        <v>1051</v>
      </c>
      <c r="AB342" s="55">
        <v>0</v>
      </c>
      <c r="AC342" s="55">
        <v>0</v>
      </c>
      <c r="AD342" s="55">
        <v>1</v>
      </c>
      <c r="AE342" s="55">
        <v>0</v>
      </c>
      <c r="AF342" s="55">
        <v>0</v>
      </c>
      <c r="AG342" s="55">
        <v>0</v>
      </c>
      <c r="AH342" s="55">
        <v>0</v>
      </c>
      <c r="AI342" s="215">
        <v>0</v>
      </c>
      <c r="AJ342" s="215">
        <v>0</v>
      </c>
      <c r="AK342" s="215">
        <v>0</v>
      </c>
      <c r="AL342" s="215">
        <v>0</v>
      </c>
      <c r="AM342" s="215">
        <v>0</v>
      </c>
      <c r="AN342" s="215">
        <v>0</v>
      </c>
      <c r="AO342" s="215">
        <v>0</v>
      </c>
      <c r="AP342" s="215">
        <v>0</v>
      </c>
      <c r="AQ342" s="55">
        <v>0</v>
      </c>
      <c r="AR342" s="216"/>
      <c r="AS342" s="55">
        <v>99</v>
      </c>
      <c r="AT342" s="55">
        <v>27</v>
      </c>
      <c r="AU342" s="55">
        <v>4</v>
      </c>
      <c r="AW342" s="55">
        <f t="shared" si="90"/>
        <v>0</v>
      </c>
      <c r="AX342" s="55">
        <v>0</v>
      </c>
      <c r="AY342" s="55">
        <v>3</v>
      </c>
      <c r="AZ342" s="502">
        <v>0</v>
      </c>
    </row>
    <row r="343" spans="1:52">
      <c r="A343" s="215">
        <v>446</v>
      </c>
      <c r="B343" s="215">
        <v>446099035</v>
      </c>
      <c r="C343" s="216" t="s">
        <v>1051</v>
      </c>
      <c r="D343" s="225">
        <f t="shared" si="76"/>
        <v>0</v>
      </c>
      <c r="E343" s="225">
        <f t="shared" si="77"/>
        <v>0</v>
      </c>
      <c r="F343" s="225">
        <f t="shared" si="78"/>
        <v>0</v>
      </c>
      <c r="G343" s="225">
        <f t="shared" si="79"/>
        <v>0</v>
      </c>
      <c r="H343" s="225">
        <f t="shared" si="80"/>
        <v>1</v>
      </c>
      <c r="I343" s="225">
        <f t="shared" si="81"/>
        <v>4</v>
      </c>
      <c r="J343" s="225">
        <f t="shared" si="82"/>
        <v>0</v>
      </c>
      <c r="K343" s="356">
        <f t="shared" si="83"/>
        <v>0.1915</v>
      </c>
      <c r="L343" s="225"/>
      <c r="M343" s="225">
        <f t="shared" si="84"/>
        <v>0</v>
      </c>
      <c r="N343" s="225">
        <f t="shared" si="85"/>
        <v>0</v>
      </c>
      <c r="O343" s="225">
        <f t="shared" si="86"/>
        <v>3</v>
      </c>
      <c r="P343" s="225">
        <f t="shared" si="87"/>
        <v>5</v>
      </c>
      <c r="Q343" s="225">
        <f t="shared" si="88"/>
        <v>11</v>
      </c>
      <c r="R343" s="225">
        <f t="shared" si="89"/>
        <v>5</v>
      </c>
      <c r="S343" s="228"/>
      <c r="T343" s="228"/>
      <c r="U343" s="228"/>
      <c r="V343" s="228"/>
      <c r="W343" s="529"/>
      <c r="X343" s="228"/>
      <c r="Y343" s="55">
        <v>446</v>
      </c>
      <c r="Z343" s="55">
        <v>446099035</v>
      </c>
      <c r="AA343" s="244" t="s">
        <v>1051</v>
      </c>
      <c r="AB343" s="55">
        <v>0</v>
      </c>
      <c r="AC343" s="55">
        <v>0</v>
      </c>
      <c r="AD343" s="55">
        <v>0</v>
      </c>
      <c r="AE343" s="55">
        <v>0</v>
      </c>
      <c r="AF343" s="55">
        <v>1</v>
      </c>
      <c r="AG343" s="55">
        <v>4</v>
      </c>
      <c r="AH343" s="55">
        <v>0</v>
      </c>
      <c r="AI343" s="215">
        <v>0</v>
      </c>
      <c r="AJ343" s="215">
        <v>0</v>
      </c>
      <c r="AK343" s="215">
        <v>0</v>
      </c>
      <c r="AL343" s="215">
        <v>3</v>
      </c>
      <c r="AM343" s="215">
        <v>0</v>
      </c>
      <c r="AN343" s="215">
        <v>0</v>
      </c>
      <c r="AO343" s="215">
        <v>0</v>
      </c>
      <c r="AP343" s="215">
        <v>0</v>
      </c>
      <c r="AQ343" s="55">
        <v>4</v>
      </c>
      <c r="AR343" s="216"/>
      <c r="AS343" s="55">
        <v>99</v>
      </c>
      <c r="AT343" s="55">
        <v>35</v>
      </c>
      <c r="AU343" s="55">
        <v>11</v>
      </c>
      <c r="AW343" s="55">
        <f t="shared" si="90"/>
        <v>4</v>
      </c>
      <c r="AX343" s="55">
        <v>1</v>
      </c>
      <c r="AY343" s="55">
        <v>1</v>
      </c>
      <c r="AZ343" s="502">
        <v>1</v>
      </c>
    </row>
    <row r="344" spans="1:52">
      <c r="A344" s="215">
        <v>446</v>
      </c>
      <c r="B344" s="215">
        <v>446099044</v>
      </c>
      <c r="C344" s="216" t="s">
        <v>1051</v>
      </c>
      <c r="D344" s="225">
        <f t="shared" si="76"/>
        <v>0</v>
      </c>
      <c r="E344" s="225">
        <f t="shared" si="77"/>
        <v>0</v>
      </c>
      <c r="F344" s="225">
        <f t="shared" si="78"/>
        <v>57</v>
      </c>
      <c r="G344" s="225">
        <f t="shared" si="79"/>
        <v>270</v>
      </c>
      <c r="H344" s="225">
        <f t="shared" si="80"/>
        <v>155</v>
      </c>
      <c r="I344" s="225">
        <f t="shared" si="81"/>
        <v>120</v>
      </c>
      <c r="J344" s="225">
        <f t="shared" si="82"/>
        <v>0</v>
      </c>
      <c r="K344" s="356">
        <f t="shared" si="83"/>
        <v>23.0566</v>
      </c>
      <c r="L344" s="225"/>
      <c r="M344" s="225">
        <f t="shared" si="84"/>
        <v>44</v>
      </c>
      <c r="N344" s="225">
        <f t="shared" si="85"/>
        <v>10</v>
      </c>
      <c r="O344" s="225">
        <f t="shared" si="86"/>
        <v>3</v>
      </c>
      <c r="P344" s="225">
        <f t="shared" si="87"/>
        <v>317</v>
      </c>
      <c r="Q344" s="225">
        <f t="shared" si="88"/>
        <v>12</v>
      </c>
      <c r="R344" s="225">
        <f t="shared" si="89"/>
        <v>602</v>
      </c>
      <c r="S344" s="228"/>
      <c r="T344" s="228"/>
      <c r="U344" s="228"/>
      <c r="V344" s="228"/>
      <c r="W344" s="529"/>
      <c r="X344" s="228"/>
      <c r="Y344" s="55">
        <v>446</v>
      </c>
      <c r="Z344" s="55">
        <v>446099044</v>
      </c>
      <c r="AA344" s="244" t="s">
        <v>1051</v>
      </c>
      <c r="AB344" s="55">
        <v>0</v>
      </c>
      <c r="AC344" s="55">
        <v>0</v>
      </c>
      <c r="AD344" s="55">
        <v>57</v>
      </c>
      <c r="AE344" s="55">
        <v>270</v>
      </c>
      <c r="AF344" s="55">
        <v>155</v>
      </c>
      <c r="AG344" s="55">
        <v>120</v>
      </c>
      <c r="AH344" s="55">
        <v>0</v>
      </c>
      <c r="AI344" s="215">
        <v>0</v>
      </c>
      <c r="AJ344" s="215">
        <v>44</v>
      </c>
      <c r="AK344" s="215">
        <v>10</v>
      </c>
      <c r="AL344" s="215">
        <v>3</v>
      </c>
      <c r="AM344" s="215">
        <v>220</v>
      </c>
      <c r="AN344" s="215">
        <v>0</v>
      </c>
      <c r="AO344" s="215">
        <v>0</v>
      </c>
      <c r="AP344" s="215">
        <v>26</v>
      </c>
      <c r="AQ344" s="55">
        <v>48</v>
      </c>
      <c r="AR344" s="216"/>
      <c r="AS344" s="55">
        <v>99</v>
      </c>
      <c r="AT344" s="55">
        <v>44</v>
      </c>
      <c r="AU344" s="55">
        <v>12</v>
      </c>
      <c r="AW344" s="55">
        <f t="shared" si="90"/>
        <v>294</v>
      </c>
      <c r="AX344" s="55">
        <v>23</v>
      </c>
      <c r="AY344" s="55">
        <v>1</v>
      </c>
      <c r="AZ344" s="502">
        <v>0.52669999999999995</v>
      </c>
    </row>
    <row r="345" spans="1:52">
      <c r="A345" s="215">
        <v>446</v>
      </c>
      <c r="B345" s="215">
        <v>446099050</v>
      </c>
      <c r="C345" s="216" t="s">
        <v>1051</v>
      </c>
      <c r="D345" s="225">
        <f t="shared" si="76"/>
        <v>0</v>
      </c>
      <c r="E345" s="225">
        <f t="shared" si="77"/>
        <v>0</v>
      </c>
      <c r="F345" s="225">
        <f t="shared" si="78"/>
        <v>0</v>
      </c>
      <c r="G345" s="225">
        <f t="shared" si="79"/>
        <v>1</v>
      </c>
      <c r="H345" s="225">
        <f t="shared" si="80"/>
        <v>6</v>
      </c>
      <c r="I345" s="225">
        <f t="shared" si="81"/>
        <v>1</v>
      </c>
      <c r="J345" s="225">
        <f t="shared" si="82"/>
        <v>0</v>
      </c>
      <c r="K345" s="356">
        <f t="shared" si="83"/>
        <v>0.30640000000000001</v>
      </c>
      <c r="L345" s="225"/>
      <c r="M345" s="225">
        <f t="shared" si="84"/>
        <v>0</v>
      </c>
      <c r="N345" s="225">
        <f t="shared" si="85"/>
        <v>1</v>
      </c>
      <c r="O345" s="225">
        <f t="shared" si="86"/>
        <v>0</v>
      </c>
      <c r="P345" s="225">
        <f t="shared" si="87"/>
        <v>2</v>
      </c>
      <c r="Q345" s="225">
        <f t="shared" si="88"/>
        <v>4</v>
      </c>
      <c r="R345" s="225">
        <f t="shared" si="89"/>
        <v>8</v>
      </c>
      <c r="S345" s="228"/>
      <c r="T345" s="228"/>
      <c r="U345" s="228"/>
      <c r="V345" s="228"/>
      <c r="W345" s="529"/>
      <c r="X345" s="228"/>
      <c r="Y345" s="55">
        <v>446</v>
      </c>
      <c r="Z345" s="55">
        <v>446099050</v>
      </c>
      <c r="AA345" s="244" t="s">
        <v>1051</v>
      </c>
      <c r="AB345" s="55">
        <v>0</v>
      </c>
      <c r="AC345" s="55">
        <v>0</v>
      </c>
      <c r="AD345" s="55">
        <v>0</v>
      </c>
      <c r="AE345" s="55">
        <v>1</v>
      </c>
      <c r="AF345" s="55">
        <v>6</v>
      </c>
      <c r="AG345" s="55">
        <v>1</v>
      </c>
      <c r="AH345" s="55">
        <v>0</v>
      </c>
      <c r="AI345" s="215">
        <v>0</v>
      </c>
      <c r="AJ345" s="215">
        <v>0</v>
      </c>
      <c r="AK345" s="215">
        <v>1</v>
      </c>
      <c r="AL345" s="215">
        <v>0</v>
      </c>
      <c r="AM345" s="215">
        <v>2</v>
      </c>
      <c r="AN345" s="215">
        <v>0</v>
      </c>
      <c r="AO345" s="215">
        <v>0</v>
      </c>
      <c r="AP345" s="215">
        <v>0</v>
      </c>
      <c r="AQ345" s="55">
        <v>0</v>
      </c>
      <c r="AR345" s="216"/>
      <c r="AS345" s="55">
        <v>99</v>
      </c>
      <c r="AT345" s="55">
        <v>50</v>
      </c>
      <c r="AU345" s="55">
        <v>4</v>
      </c>
      <c r="AW345" s="55">
        <f t="shared" si="90"/>
        <v>2</v>
      </c>
      <c r="AX345" s="55">
        <v>0</v>
      </c>
      <c r="AY345" s="55">
        <v>1</v>
      </c>
      <c r="AZ345" s="502">
        <v>0.25</v>
      </c>
    </row>
    <row r="346" spans="1:52">
      <c r="A346" s="215">
        <v>446</v>
      </c>
      <c r="B346" s="215">
        <v>446099073</v>
      </c>
      <c r="C346" s="216" t="s">
        <v>1051</v>
      </c>
      <c r="D346" s="225">
        <f t="shared" si="76"/>
        <v>0</v>
      </c>
      <c r="E346" s="225">
        <f t="shared" si="77"/>
        <v>0</v>
      </c>
      <c r="F346" s="225">
        <f t="shared" si="78"/>
        <v>0</v>
      </c>
      <c r="G346" s="225">
        <f t="shared" si="79"/>
        <v>2</v>
      </c>
      <c r="H346" s="225">
        <f t="shared" si="80"/>
        <v>1</v>
      </c>
      <c r="I346" s="225">
        <f t="shared" si="81"/>
        <v>0</v>
      </c>
      <c r="J346" s="225">
        <f t="shared" si="82"/>
        <v>0</v>
      </c>
      <c r="K346" s="356">
        <f t="shared" si="83"/>
        <v>0.1149</v>
      </c>
      <c r="L346" s="225"/>
      <c r="M346" s="225">
        <f t="shared" si="84"/>
        <v>0</v>
      </c>
      <c r="N346" s="225">
        <f t="shared" si="85"/>
        <v>0</v>
      </c>
      <c r="O346" s="225">
        <f t="shared" si="86"/>
        <v>0</v>
      </c>
      <c r="P346" s="225">
        <f t="shared" si="87"/>
        <v>3</v>
      </c>
      <c r="Q346" s="225">
        <f t="shared" si="88"/>
        <v>5</v>
      </c>
      <c r="R346" s="225">
        <f t="shared" si="89"/>
        <v>3</v>
      </c>
      <c r="S346" s="228"/>
      <c r="T346" s="228"/>
      <c r="U346" s="228"/>
      <c r="V346" s="228"/>
      <c r="W346" s="529"/>
      <c r="X346" s="228"/>
      <c r="Y346" s="55">
        <v>446</v>
      </c>
      <c r="Z346" s="55">
        <v>446099073</v>
      </c>
      <c r="AA346" s="244" t="s">
        <v>1051</v>
      </c>
      <c r="AB346" s="55">
        <v>0</v>
      </c>
      <c r="AC346" s="55">
        <v>0</v>
      </c>
      <c r="AD346" s="55">
        <v>0</v>
      </c>
      <c r="AE346" s="55">
        <v>2</v>
      </c>
      <c r="AF346" s="55">
        <v>1</v>
      </c>
      <c r="AG346" s="55">
        <v>0</v>
      </c>
      <c r="AH346" s="55">
        <v>0</v>
      </c>
      <c r="AI346" s="215">
        <v>0</v>
      </c>
      <c r="AJ346" s="215">
        <v>0</v>
      </c>
      <c r="AK346" s="215">
        <v>0</v>
      </c>
      <c r="AL346" s="215">
        <v>0</v>
      </c>
      <c r="AM346" s="215">
        <v>3</v>
      </c>
      <c r="AN346" s="215">
        <v>0</v>
      </c>
      <c r="AO346" s="215">
        <v>0</v>
      </c>
      <c r="AP346" s="215">
        <v>0</v>
      </c>
      <c r="AQ346" s="55">
        <v>0</v>
      </c>
      <c r="AR346" s="216"/>
      <c r="AS346" s="55">
        <v>99</v>
      </c>
      <c r="AT346" s="55">
        <v>73</v>
      </c>
      <c r="AU346" s="55">
        <v>5</v>
      </c>
      <c r="AW346" s="55">
        <f t="shared" si="90"/>
        <v>3</v>
      </c>
      <c r="AX346" s="55">
        <v>0</v>
      </c>
      <c r="AY346" s="55">
        <v>3</v>
      </c>
      <c r="AZ346" s="502">
        <v>1</v>
      </c>
    </row>
    <row r="347" spans="1:52">
      <c r="A347" s="215">
        <v>446</v>
      </c>
      <c r="B347" s="215">
        <v>446099083</v>
      </c>
      <c r="C347" s="216" t="s">
        <v>1051</v>
      </c>
      <c r="D347" s="225">
        <f t="shared" si="76"/>
        <v>0</v>
      </c>
      <c r="E347" s="225">
        <f t="shared" si="77"/>
        <v>0</v>
      </c>
      <c r="F347" s="225">
        <f t="shared" si="78"/>
        <v>0</v>
      </c>
      <c r="G347" s="225">
        <f t="shared" si="79"/>
        <v>0</v>
      </c>
      <c r="H347" s="225">
        <f t="shared" si="80"/>
        <v>1</v>
      </c>
      <c r="I347" s="225">
        <f t="shared" si="81"/>
        <v>1</v>
      </c>
      <c r="J347" s="225">
        <f t="shared" si="82"/>
        <v>0</v>
      </c>
      <c r="K347" s="356">
        <f t="shared" si="83"/>
        <v>7.6600000000000001E-2</v>
      </c>
      <c r="L347" s="225"/>
      <c r="M347" s="225">
        <f t="shared" si="84"/>
        <v>0</v>
      </c>
      <c r="N347" s="225">
        <f t="shared" si="85"/>
        <v>1</v>
      </c>
      <c r="O347" s="225">
        <f t="shared" si="86"/>
        <v>0</v>
      </c>
      <c r="P347" s="225">
        <f t="shared" si="87"/>
        <v>0</v>
      </c>
      <c r="Q347" s="225">
        <f t="shared" si="88"/>
        <v>5</v>
      </c>
      <c r="R347" s="225">
        <f t="shared" si="89"/>
        <v>2</v>
      </c>
      <c r="S347" s="228"/>
      <c r="T347" s="228"/>
      <c r="U347" s="228"/>
      <c r="V347" s="228"/>
      <c r="W347" s="529"/>
      <c r="X347" s="228"/>
      <c r="Y347" s="55">
        <v>446</v>
      </c>
      <c r="Z347" s="55">
        <v>446099083</v>
      </c>
      <c r="AA347" s="244" t="s">
        <v>1051</v>
      </c>
      <c r="AB347" s="55">
        <v>0</v>
      </c>
      <c r="AC347" s="55">
        <v>0</v>
      </c>
      <c r="AD347" s="55">
        <v>0</v>
      </c>
      <c r="AE347" s="55">
        <v>0</v>
      </c>
      <c r="AF347" s="55">
        <v>1</v>
      </c>
      <c r="AG347" s="55">
        <v>1</v>
      </c>
      <c r="AH347" s="55">
        <v>0</v>
      </c>
      <c r="AI347" s="215">
        <v>0</v>
      </c>
      <c r="AJ347" s="215">
        <v>0</v>
      </c>
      <c r="AK347" s="215">
        <v>1</v>
      </c>
      <c r="AL347" s="215">
        <v>0</v>
      </c>
      <c r="AM347" s="215">
        <v>0</v>
      </c>
      <c r="AN347" s="215">
        <v>0</v>
      </c>
      <c r="AO347" s="215">
        <v>0</v>
      </c>
      <c r="AP347" s="215">
        <v>0</v>
      </c>
      <c r="AQ347" s="55">
        <v>0</v>
      </c>
      <c r="AR347" s="216"/>
      <c r="AS347" s="55">
        <v>99</v>
      </c>
      <c r="AT347" s="55">
        <v>83</v>
      </c>
      <c r="AU347" s="55">
        <v>5</v>
      </c>
      <c r="AW347" s="55">
        <f t="shared" si="90"/>
        <v>0</v>
      </c>
      <c r="AX347" s="55">
        <v>0</v>
      </c>
      <c r="AY347" s="55">
        <v>3</v>
      </c>
      <c r="AZ347" s="502">
        <v>0</v>
      </c>
    </row>
    <row r="348" spans="1:52">
      <c r="A348" s="215">
        <v>446</v>
      </c>
      <c r="B348" s="215">
        <v>446099088</v>
      </c>
      <c r="C348" s="216" t="s">
        <v>1051</v>
      </c>
      <c r="D348" s="225">
        <f t="shared" si="76"/>
        <v>0</v>
      </c>
      <c r="E348" s="225">
        <f t="shared" si="77"/>
        <v>0</v>
      </c>
      <c r="F348" s="225">
        <f t="shared" si="78"/>
        <v>0</v>
      </c>
      <c r="G348" s="225">
        <f t="shared" si="79"/>
        <v>3</v>
      </c>
      <c r="H348" s="225">
        <f t="shared" si="80"/>
        <v>5</v>
      </c>
      <c r="I348" s="225">
        <f t="shared" si="81"/>
        <v>7</v>
      </c>
      <c r="J348" s="225">
        <f t="shared" si="82"/>
        <v>0</v>
      </c>
      <c r="K348" s="356">
        <f t="shared" si="83"/>
        <v>0.57450000000000001</v>
      </c>
      <c r="L348" s="225"/>
      <c r="M348" s="225">
        <f t="shared" si="84"/>
        <v>0</v>
      </c>
      <c r="N348" s="225">
        <f t="shared" si="85"/>
        <v>0</v>
      </c>
      <c r="O348" s="225">
        <f t="shared" si="86"/>
        <v>0</v>
      </c>
      <c r="P348" s="225">
        <f t="shared" si="87"/>
        <v>7</v>
      </c>
      <c r="Q348" s="225">
        <f t="shared" si="88"/>
        <v>4</v>
      </c>
      <c r="R348" s="225">
        <f t="shared" si="89"/>
        <v>15</v>
      </c>
      <c r="S348" s="228"/>
      <c r="T348" s="228"/>
      <c r="U348" s="228"/>
      <c r="V348" s="228"/>
      <c r="W348" s="529"/>
      <c r="X348" s="228"/>
      <c r="Y348" s="55">
        <v>446</v>
      </c>
      <c r="Z348" s="55">
        <v>446099088</v>
      </c>
      <c r="AA348" s="244" t="s">
        <v>1051</v>
      </c>
      <c r="AB348" s="55">
        <v>0</v>
      </c>
      <c r="AC348" s="55">
        <v>0</v>
      </c>
      <c r="AD348" s="55">
        <v>0</v>
      </c>
      <c r="AE348" s="55">
        <v>3</v>
      </c>
      <c r="AF348" s="55">
        <v>5</v>
      </c>
      <c r="AG348" s="55">
        <v>7</v>
      </c>
      <c r="AH348" s="55">
        <v>0</v>
      </c>
      <c r="AI348" s="215">
        <v>0</v>
      </c>
      <c r="AJ348" s="215">
        <v>0</v>
      </c>
      <c r="AK348" s="215">
        <v>0</v>
      </c>
      <c r="AL348" s="215">
        <v>0</v>
      </c>
      <c r="AM348" s="215">
        <v>2</v>
      </c>
      <c r="AN348" s="215">
        <v>0</v>
      </c>
      <c r="AO348" s="215">
        <v>0</v>
      </c>
      <c r="AP348" s="215">
        <v>0</v>
      </c>
      <c r="AQ348" s="55">
        <v>5</v>
      </c>
      <c r="AR348" s="216"/>
      <c r="AS348" s="55">
        <v>99</v>
      </c>
      <c r="AT348" s="55">
        <v>88</v>
      </c>
      <c r="AU348" s="55">
        <v>4</v>
      </c>
      <c r="AW348" s="55">
        <f t="shared" si="90"/>
        <v>7</v>
      </c>
      <c r="AX348" s="55">
        <v>0</v>
      </c>
      <c r="AY348" s="55">
        <v>1</v>
      </c>
      <c r="AZ348" s="502">
        <v>0.4667</v>
      </c>
    </row>
    <row r="349" spans="1:52">
      <c r="A349" s="215">
        <v>446</v>
      </c>
      <c r="B349" s="215">
        <v>446099099</v>
      </c>
      <c r="C349" s="216" t="s">
        <v>1051</v>
      </c>
      <c r="D349" s="225">
        <f t="shared" si="76"/>
        <v>0</v>
      </c>
      <c r="E349" s="225">
        <f t="shared" si="77"/>
        <v>0</v>
      </c>
      <c r="F349" s="225">
        <f t="shared" si="78"/>
        <v>9</v>
      </c>
      <c r="G349" s="225">
        <f t="shared" si="79"/>
        <v>63</v>
      </c>
      <c r="H349" s="225">
        <f t="shared" si="80"/>
        <v>24</v>
      </c>
      <c r="I349" s="225">
        <f t="shared" si="81"/>
        <v>14</v>
      </c>
      <c r="J349" s="225">
        <f t="shared" si="82"/>
        <v>0</v>
      </c>
      <c r="K349" s="356">
        <f t="shared" si="83"/>
        <v>4.2130000000000001</v>
      </c>
      <c r="L349" s="225"/>
      <c r="M349" s="225">
        <f t="shared" si="84"/>
        <v>7</v>
      </c>
      <c r="N349" s="225">
        <f t="shared" si="85"/>
        <v>1</v>
      </c>
      <c r="O349" s="225">
        <f t="shared" si="86"/>
        <v>1</v>
      </c>
      <c r="P349" s="225">
        <f t="shared" si="87"/>
        <v>31</v>
      </c>
      <c r="Q349" s="225">
        <f t="shared" si="88"/>
        <v>4</v>
      </c>
      <c r="R349" s="225">
        <f t="shared" si="89"/>
        <v>110</v>
      </c>
      <c r="S349" s="228"/>
      <c r="T349" s="228"/>
      <c r="U349" s="228"/>
      <c r="V349" s="228"/>
      <c r="W349" s="529"/>
      <c r="X349" s="228"/>
      <c r="Y349" s="55">
        <v>446</v>
      </c>
      <c r="Z349" s="55">
        <v>446099099</v>
      </c>
      <c r="AA349" s="244" t="s">
        <v>1051</v>
      </c>
      <c r="AB349" s="55">
        <v>0</v>
      </c>
      <c r="AC349" s="55">
        <v>0</v>
      </c>
      <c r="AD349" s="55">
        <v>9</v>
      </c>
      <c r="AE349" s="55">
        <v>63</v>
      </c>
      <c r="AF349" s="55">
        <v>24</v>
      </c>
      <c r="AG349" s="55">
        <v>14</v>
      </c>
      <c r="AH349" s="55">
        <v>0</v>
      </c>
      <c r="AI349" s="215">
        <v>0</v>
      </c>
      <c r="AJ349" s="215">
        <v>7</v>
      </c>
      <c r="AK349" s="215">
        <v>1</v>
      </c>
      <c r="AL349" s="215">
        <v>1</v>
      </c>
      <c r="AM349" s="215">
        <v>24</v>
      </c>
      <c r="AN349" s="215">
        <v>0</v>
      </c>
      <c r="AO349" s="215">
        <v>0</v>
      </c>
      <c r="AP349" s="215">
        <v>4</v>
      </c>
      <c r="AQ349" s="55">
        <v>3</v>
      </c>
      <c r="AR349" s="216"/>
      <c r="AS349" s="55">
        <v>99</v>
      </c>
      <c r="AT349" s="55">
        <v>99</v>
      </c>
      <c r="AU349" s="55">
        <v>4</v>
      </c>
      <c r="AW349" s="55">
        <f t="shared" si="90"/>
        <v>31</v>
      </c>
      <c r="AX349" s="55">
        <v>0</v>
      </c>
      <c r="AY349" s="55">
        <v>1</v>
      </c>
      <c r="AZ349" s="502">
        <v>0.28179999999999999</v>
      </c>
    </row>
    <row r="350" spans="1:52">
      <c r="A350" s="215">
        <v>446</v>
      </c>
      <c r="B350" s="215">
        <v>446099101</v>
      </c>
      <c r="C350" s="216" t="s">
        <v>1051</v>
      </c>
      <c r="D350" s="225">
        <f t="shared" si="76"/>
        <v>0</v>
      </c>
      <c r="E350" s="225">
        <f t="shared" si="77"/>
        <v>0</v>
      </c>
      <c r="F350" s="225">
        <f t="shared" si="78"/>
        <v>0</v>
      </c>
      <c r="G350" s="225">
        <f t="shared" si="79"/>
        <v>0</v>
      </c>
      <c r="H350" s="225">
        <f t="shared" si="80"/>
        <v>1</v>
      </c>
      <c r="I350" s="225">
        <f t="shared" si="81"/>
        <v>0</v>
      </c>
      <c r="J350" s="225">
        <f t="shared" si="82"/>
        <v>0</v>
      </c>
      <c r="K350" s="356">
        <f t="shared" si="83"/>
        <v>3.8300000000000001E-2</v>
      </c>
      <c r="L350" s="225"/>
      <c r="M350" s="225">
        <f t="shared" si="84"/>
        <v>0</v>
      </c>
      <c r="N350" s="225">
        <f t="shared" si="85"/>
        <v>0</v>
      </c>
      <c r="O350" s="225">
        <f t="shared" si="86"/>
        <v>0</v>
      </c>
      <c r="P350" s="225">
        <f t="shared" si="87"/>
        <v>0</v>
      </c>
      <c r="Q350" s="225">
        <f t="shared" si="88"/>
        <v>3</v>
      </c>
      <c r="R350" s="225">
        <f t="shared" si="89"/>
        <v>1</v>
      </c>
      <c r="S350" s="228"/>
      <c r="T350" s="228"/>
      <c r="U350" s="228"/>
      <c r="V350" s="228"/>
      <c r="W350" s="529"/>
      <c r="X350" s="228"/>
      <c r="Y350" s="55">
        <v>446</v>
      </c>
      <c r="Z350" s="55">
        <v>446099101</v>
      </c>
      <c r="AA350" s="244" t="s">
        <v>1051</v>
      </c>
      <c r="AB350" s="55">
        <v>0</v>
      </c>
      <c r="AC350" s="55">
        <v>0</v>
      </c>
      <c r="AD350" s="55">
        <v>0</v>
      </c>
      <c r="AE350" s="55">
        <v>0</v>
      </c>
      <c r="AF350" s="55">
        <v>1</v>
      </c>
      <c r="AG350" s="55">
        <v>0</v>
      </c>
      <c r="AH350" s="55">
        <v>0</v>
      </c>
      <c r="AI350" s="215">
        <v>0</v>
      </c>
      <c r="AJ350" s="215">
        <v>0</v>
      </c>
      <c r="AK350" s="215">
        <v>0</v>
      </c>
      <c r="AL350" s="215">
        <v>0</v>
      </c>
      <c r="AM350" s="215">
        <v>0</v>
      </c>
      <c r="AN350" s="215">
        <v>0</v>
      </c>
      <c r="AO350" s="215">
        <v>0</v>
      </c>
      <c r="AP350" s="215">
        <v>0</v>
      </c>
      <c r="AQ350" s="55">
        <v>0</v>
      </c>
      <c r="AR350" s="216"/>
      <c r="AS350" s="55">
        <v>99</v>
      </c>
      <c r="AT350" s="55">
        <v>101</v>
      </c>
      <c r="AU350" s="55">
        <v>3</v>
      </c>
      <c r="AW350" s="55">
        <f t="shared" si="90"/>
        <v>0</v>
      </c>
      <c r="AX350" s="55">
        <v>0</v>
      </c>
      <c r="AY350" s="55">
        <v>1</v>
      </c>
      <c r="AZ350" s="502">
        <v>0</v>
      </c>
    </row>
    <row r="351" spans="1:52">
      <c r="A351" s="215">
        <v>446</v>
      </c>
      <c r="B351" s="215">
        <v>446099133</v>
      </c>
      <c r="C351" s="216" t="s">
        <v>1051</v>
      </c>
      <c r="D351" s="225">
        <f t="shared" si="76"/>
        <v>0</v>
      </c>
      <c r="E351" s="225">
        <f t="shared" si="77"/>
        <v>0</v>
      </c>
      <c r="F351" s="225">
        <f t="shared" si="78"/>
        <v>1</v>
      </c>
      <c r="G351" s="225">
        <f t="shared" si="79"/>
        <v>1</v>
      </c>
      <c r="H351" s="225">
        <f t="shared" si="80"/>
        <v>1</v>
      </c>
      <c r="I351" s="225">
        <f t="shared" si="81"/>
        <v>2</v>
      </c>
      <c r="J351" s="225">
        <f t="shared" si="82"/>
        <v>0</v>
      </c>
      <c r="K351" s="356">
        <f t="shared" si="83"/>
        <v>0.1915</v>
      </c>
      <c r="L351" s="225"/>
      <c r="M351" s="225">
        <f t="shared" si="84"/>
        <v>0</v>
      </c>
      <c r="N351" s="225">
        <f t="shared" si="85"/>
        <v>0</v>
      </c>
      <c r="O351" s="225">
        <f t="shared" si="86"/>
        <v>0</v>
      </c>
      <c r="P351" s="225">
        <f t="shared" si="87"/>
        <v>3</v>
      </c>
      <c r="Q351" s="225">
        <f t="shared" si="88"/>
        <v>9</v>
      </c>
      <c r="R351" s="225">
        <f t="shared" si="89"/>
        <v>5</v>
      </c>
      <c r="S351" s="228"/>
      <c r="T351" s="228"/>
      <c r="U351" s="228"/>
      <c r="V351" s="228"/>
      <c r="W351" s="529"/>
      <c r="X351" s="228"/>
      <c r="Y351" s="55">
        <v>446</v>
      </c>
      <c r="Z351" s="55">
        <v>446099133</v>
      </c>
      <c r="AA351" s="244" t="s">
        <v>1051</v>
      </c>
      <c r="AB351" s="55">
        <v>0</v>
      </c>
      <c r="AC351" s="55">
        <v>0</v>
      </c>
      <c r="AD351" s="55">
        <v>1</v>
      </c>
      <c r="AE351" s="55">
        <v>1</v>
      </c>
      <c r="AF351" s="55">
        <v>1</v>
      </c>
      <c r="AG351" s="55">
        <v>2</v>
      </c>
      <c r="AH351" s="55">
        <v>0</v>
      </c>
      <c r="AI351" s="215">
        <v>0</v>
      </c>
      <c r="AJ351" s="215">
        <v>0</v>
      </c>
      <c r="AK351" s="215">
        <v>0</v>
      </c>
      <c r="AL351" s="215">
        <v>0</v>
      </c>
      <c r="AM351" s="215">
        <v>1</v>
      </c>
      <c r="AN351" s="215">
        <v>0</v>
      </c>
      <c r="AO351" s="215">
        <v>0</v>
      </c>
      <c r="AP351" s="215">
        <v>1</v>
      </c>
      <c r="AQ351" s="55">
        <v>1</v>
      </c>
      <c r="AR351" s="216"/>
      <c r="AS351" s="55">
        <v>99</v>
      </c>
      <c r="AT351" s="55">
        <v>133</v>
      </c>
      <c r="AU351" s="55">
        <v>9</v>
      </c>
      <c r="AW351" s="55">
        <f t="shared" si="90"/>
        <v>3</v>
      </c>
      <c r="AX351" s="55">
        <v>0</v>
      </c>
      <c r="AY351" s="55">
        <v>2</v>
      </c>
      <c r="AZ351" s="502">
        <v>0.6</v>
      </c>
    </row>
    <row r="352" spans="1:52">
      <c r="A352" s="215">
        <v>446</v>
      </c>
      <c r="B352" s="215">
        <v>446099167</v>
      </c>
      <c r="C352" s="216" t="s">
        <v>1051</v>
      </c>
      <c r="D352" s="225">
        <f t="shared" si="76"/>
        <v>0</v>
      </c>
      <c r="E352" s="225">
        <f t="shared" si="77"/>
        <v>0</v>
      </c>
      <c r="F352" s="225">
        <f t="shared" si="78"/>
        <v>8</v>
      </c>
      <c r="G352" s="225">
        <f t="shared" si="79"/>
        <v>35</v>
      </c>
      <c r="H352" s="225">
        <f t="shared" si="80"/>
        <v>21</v>
      </c>
      <c r="I352" s="225">
        <f t="shared" si="81"/>
        <v>13</v>
      </c>
      <c r="J352" s="225">
        <f t="shared" si="82"/>
        <v>0</v>
      </c>
      <c r="K352" s="356">
        <f t="shared" si="83"/>
        <v>2.9491000000000001</v>
      </c>
      <c r="L352" s="225"/>
      <c r="M352" s="225">
        <f t="shared" si="84"/>
        <v>2</v>
      </c>
      <c r="N352" s="225">
        <f t="shared" si="85"/>
        <v>0</v>
      </c>
      <c r="O352" s="225">
        <f t="shared" si="86"/>
        <v>0</v>
      </c>
      <c r="P352" s="225">
        <f t="shared" si="87"/>
        <v>28</v>
      </c>
      <c r="Q352" s="225">
        <f t="shared" si="88"/>
        <v>4</v>
      </c>
      <c r="R352" s="225">
        <f t="shared" si="89"/>
        <v>77</v>
      </c>
      <c r="S352" s="228"/>
      <c r="T352" s="228"/>
      <c r="U352" s="228"/>
      <c r="V352" s="228"/>
      <c r="W352" s="529"/>
      <c r="X352" s="228"/>
      <c r="Y352" s="55">
        <v>446</v>
      </c>
      <c r="Z352" s="55">
        <v>446099167</v>
      </c>
      <c r="AA352" s="244" t="s">
        <v>1051</v>
      </c>
      <c r="AB352" s="55">
        <v>0</v>
      </c>
      <c r="AC352" s="55">
        <v>0</v>
      </c>
      <c r="AD352" s="55">
        <v>8</v>
      </c>
      <c r="AE352" s="55">
        <v>35</v>
      </c>
      <c r="AF352" s="55">
        <v>21</v>
      </c>
      <c r="AG352" s="55">
        <v>13</v>
      </c>
      <c r="AH352" s="55">
        <v>0</v>
      </c>
      <c r="AI352" s="215">
        <v>0</v>
      </c>
      <c r="AJ352" s="215">
        <v>2</v>
      </c>
      <c r="AK352" s="215">
        <v>0</v>
      </c>
      <c r="AL352" s="215">
        <v>0</v>
      </c>
      <c r="AM352" s="215">
        <v>21</v>
      </c>
      <c r="AN352" s="215">
        <v>0</v>
      </c>
      <c r="AO352" s="215">
        <v>0</v>
      </c>
      <c r="AP352" s="215">
        <v>5</v>
      </c>
      <c r="AQ352" s="55">
        <v>2</v>
      </c>
      <c r="AR352" s="216"/>
      <c r="AS352" s="55">
        <v>99</v>
      </c>
      <c r="AT352" s="55">
        <v>167</v>
      </c>
      <c r="AU352" s="55">
        <v>4</v>
      </c>
      <c r="AW352" s="55">
        <f t="shared" si="90"/>
        <v>28</v>
      </c>
      <c r="AX352" s="55">
        <v>0</v>
      </c>
      <c r="AY352" s="55">
        <v>1</v>
      </c>
      <c r="AZ352" s="502">
        <v>0.36359999999999998</v>
      </c>
    </row>
    <row r="353" spans="1:52">
      <c r="A353" s="215">
        <v>446</v>
      </c>
      <c r="B353" s="215">
        <v>446099177</v>
      </c>
      <c r="C353" s="216" t="s">
        <v>1051</v>
      </c>
      <c r="D353" s="225">
        <f t="shared" si="76"/>
        <v>0</v>
      </c>
      <c r="E353" s="225">
        <f t="shared" si="77"/>
        <v>0</v>
      </c>
      <c r="F353" s="225">
        <f t="shared" si="78"/>
        <v>0</v>
      </c>
      <c r="G353" s="225">
        <f t="shared" si="79"/>
        <v>0</v>
      </c>
      <c r="H353" s="225">
        <f t="shared" si="80"/>
        <v>1</v>
      </c>
      <c r="I353" s="225">
        <f t="shared" si="81"/>
        <v>1</v>
      </c>
      <c r="J353" s="225">
        <f t="shared" si="82"/>
        <v>0</v>
      </c>
      <c r="K353" s="356">
        <f t="shared" si="83"/>
        <v>7.6600000000000001E-2</v>
      </c>
      <c r="L353" s="225"/>
      <c r="M353" s="225">
        <f t="shared" si="84"/>
        <v>0</v>
      </c>
      <c r="N353" s="225">
        <f t="shared" si="85"/>
        <v>0</v>
      </c>
      <c r="O353" s="225">
        <f t="shared" si="86"/>
        <v>0</v>
      </c>
      <c r="P353" s="225">
        <f t="shared" si="87"/>
        <v>2</v>
      </c>
      <c r="Q353" s="225">
        <f t="shared" si="88"/>
        <v>3</v>
      </c>
      <c r="R353" s="225">
        <f t="shared" si="89"/>
        <v>2</v>
      </c>
      <c r="S353" s="228"/>
      <c r="T353" s="228"/>
      <c r="U353" s="228"/>
      <c r="V353" s="228"/>
      <c r="W353" s="529"/>
      <c r="X353" s="228"/>
      <c r="Y353" s="55">
        <v>446</v>
      </c>
      <c r="Z353" s="55">
        <v>446099177</v>
      </c>
      <c r="AA353" s="244" t="s">
        <v>1051</v>
      </c>
      <c r="AB353" s="55">
        <v>0</v>
      </c>
      <c r="AC353" s="55">
        <v>0</v>
      </c>
      <c r="AD353" s="55">
        <v>0</v>
      </c>
      <c r="AE353" s="55">
        <v>0</v>
      </c>
      <c r="AF353" s="55">
        <v>1</v>
      </c>
      <c r="AG353" s="55">
        <v>1</v>
      </c>
      <c r="AH353" s="55">
        <v>0</v>
      </c>
      <c r="AI353" s="215">
        <v>0</v>
      </c>
      <c r="AJ353" s="215">
        <v>0</v>
      </c>
      <c r="AK353" s="215">
        <v>0</v>
      </c>
      <c r="AL353" s="215">
        <v>0</v>
      </c>
      <c r="AM353" s="215">
        <v>1</v>
      </c>
      <c r="AN353" s="215">
        <v>0</v>
      </c>
      <c r="AO353" s="215">
        <v>0</v>
      </c>
      <c r="AP353" s="215">
        <v>0</v>
      </c>
      <c r="AQ353" s="55">
        <v>1</v>
      </c>
      <c r="AR353" s="216"/>
      <c r="AS353" s="55">
        <v>99</v>
      </c>
      <c r="AT353" s="55">
        <v>177</v>
      </c>
      <c r="AU353" s="55">
        <v>3</v>
      </c>
      <c r="AW353" s="55">
        <f t="shared" si="90"/>
        <v>2</v>
      </c>
      <c r="AX353" s="55">
        <v>0</v>
      </c>
      <c r="AY353" s="55">
        <v>3</v>
      </c>
      <c r="AZ353" s="502">
        <v>1</v>
      </c>
    </row>
    <row r="354" spans="1:52">
      <c r="A354" s="215">
        <v>446</v>
      </c>
      <c r="B354" s="215">
        <v>446099182</v>
      </c>
      <c r="C354" s="216" t="s">
        <v>1051</v>
      </c>
      <c r="D354" s="225">
        <f t="shared" si="76"/>
        <v>0</v>
      </c>
      <c r="E354" s="225">
        <f t="shared" si="77"/>
        <v>0</v>
      </c>
      <c r="F354" s="225">
        <f t="shared" si="78"/>
        <v>0</v>
      </c>
      <c r="G354" s="225">
        <f t="shared" si="79"/>
        <v>0</v>
      </c>
      <c r="H354" s="225">
        <f t="shared" si="80"/>
        <v>2</v>
      </c>
      <c r="I354" s="225">
        <f t="shared" si="81"/>
        <v>2</v>
      </c>
      <c r="J354" s="225">
        <f t="shared" si="82"/>
        <v>0</v>
      </c>
      <c r="K354" s="356">
        <f t="shared" si="83"/>
        <v>0.1532</v>
      </c>
      <c r="L354" s="225"/>
      <c r="M354" s="225">
        <f t="shared" si="84"/>
        <v>0</v>
      </c>
      <c r="N354" s="225">
        <f t="shared" si="85"/>
        <v>0</v>
      </c>
      <c r="O354" s="225">
        <f t="shared" si="86"/>
        <v>0</v>
      </c>
      <c r="P354" s="225">
        <f t="shared" si="87"/>
        <v>1</v>
      </c>
      <c r="Q354" s="225">
        <f t="shared" si="88"/>
        <v>6</v>
      </c>
      <c r="R354" s="225">
        <f t="shared" si="89"/>
        <v>4</v>
      </c>
      <c r="S354" s="228"/>
      <c r="T354" s="228"/>
      <c r="U354" s="228"/>
      <c r="V354" s="228"/>
      <c r="W354" s="529"/>
      <c r="X354" s="228"/>
      <c r="Y354" s="55">
        <v>446</v>
      </c>
      <c r="Z354" s="55">
        <v>446099182</v>
      </c>
      <c r="AA354" s="244" t="s">
        <v>1051</v>
      </c>
      <c r="AB354" s="55">
        <v>0</v>
      </c>
      <c r="AC354" s="55">
        <v>0</v>
      </c>
      <c r="AD354" s="55">
        <v>0</v>
      </c>
      <c r="AE354" s="55">
        <v>0</v>
      </c>
      <c r="AF354" s="55">
        <v>2</v>
      </c>
      <c r="AG354" s="55">
        <v>2</v>
      </c>
      <c r="AH354" s="55">
        <v>0</v>
      </c>
      <c r="AI354" s="215">
        <v>0</v>
      </c>
      <c r="AJ354" s="215">
        <v>0</v>
      </c>
      <c r="AK354" s="215">
        <v>0</v>
      </c>
      <c r="AL354" s="215">
        <v>0</v>
      </c>
      <c r="AM354" s="215">
        <v>0</v>
      </c>
      <c r="AN354" s="215">
        <v>0</v>
      </c>
      <c r="AO354" s="215">
        <v>0</v>
      </c>
      <c r="AP354" s="215">
        <v>0</v>
      </c>
      <c r="AQ354" s="55">
        <v>1</v>
      </c>
      <c r="AR354" s="216"/>
      <c r="AS354" s="55">
        <v>99</v>
      </c>
      <c r="AT354" s="55">
        <v>182</v>
      </c>
      <c r="AU354" s="55">
        <v>6</v>
      </c>
      <c r="AW354" s="55">
        <f t="shared" si="90"/>
        <v>1</v>
      </c>
      <c r="AX354" s="55">
        <v>0</v>
      </c>
      <c r="AY354" s="55">
        <v>3</v>
      </c>
      <c r="AZ354" s="502">
        <v>0.25</v>
      </c>
    </row>
    <row r="355" spans="1:52">
      <c r="A355" s="215">
        <v>446</v>
      </c>
      <c r="B355" s="215">
        <v>446099187</v>
      </c>
      <c r="C355" s="216" t="s">
        <v>1051</v>
      </c>
      <c r="D355" s="225">
        <f t="shared" si="76"/>
        <v>0</v>
      </c>
      <c r="E355" s="225">
        <f t="shared" si="77"/>
        <v>0</v>
      </c>
      <c r="F355" s="225">
        <f t="shared" si="78"/>
        <v>0</v>
      </c>
      <c r="G355" s="225">
        <f t="shared" si="79"/>
        <v>2</v>
      </c>
      <c r="H355" s="225">
        <f t="shared" si="80"/>
        <v>0</v>
      </c>
      <c r="I355" s="225">
        <f t="shared" si="81"/>
        <v>0</v>
      </c>
      <c r="J355" s="225">
        <f t="shared" si="82"/>
        <v>0</v>
      </c>
      <c r="K355" s="356">
        <f t="shared" si="83"/>
        <v>7.6600000000000001E-2</v>
      </c>
      <c r="L355" s="225"/>
      <c r="M355" s="225">
        <f t="shared" si="84"/>
        <v>2</v>
      </c>
      <c r="N355" s="225">
        <f t="shared" si="85"/>
        <v>0</v>
      </c>
      <c r="O355" s="225">
        <f t="shared" si="86"/>
        <v>0</v>
      </c>
      <c r="P355" s="225">
        <f t="shared" si="87"/>
        <v>2</v>
      </c>
      <c r="Q355" s="225">
        <f t="shared" si="88"/>
        <v>3</v>
      </c>
      <c r="R355" s="225">
        <f t="shared" si="89"/>
        <v>2</v>
      </c>
      <c r="S355" s="228"/>
      <c r="T355" s="228"/>
      <c r="U355" s="228"/>
      <c r="V355" s="228"/>
      <c r="W355" s="529"/>
      <c r="X355" s="228"/>
      <c r="Y355" s="55">
        <v>446</v>
      </c>
      <c r="Z355" s="55">
        <v>446099187</v>
      </c>
      <c r="AA355" s="244" t="s">
        <v>1051</v>
      </c>
      <c r="AB355" s="55">
        <v>0</v>
      </c>
      <c r="AC355" s="55">
        <v>0</v>
      </c>
      <c r="AD355" s="55">
        <v>0</v>
      </c>
      <c r="AE355" s="55">
        <v>2</v>
      </c>
      <c r="AF355" s="55">
        <v>0</v>
      </c>
      <c r="AG355" s="55">
        <v>0</v>
      </c>
      <c r="AH355" s="55">
        <v>0</v>
      </c>
      <c r="AI355" s="215">
        <v>0</v>
      </c>
      <c r="AJ355" s="215">
        <v>2</v>
      </c>
      <c r="AK355" s="215">
        <v>0</v>
      </c>
      <c r="AL355" s="215">
        <v>0</v>
      </c>
      <c r="AM355" s="215">
        <v>2</v>
      </c>
      <c r="AN355" s="215">
        <v>0</v>
      </c>
      <c r="AO355" s="215">
        <v>0</v>
      </c>
      <c r="AP355" s="215">
        <v>0</v>
      </c>
      <c r="AQ355" s="55">
        <v>0</v>
      </c>
      <c r="AR355" s="216"/>
      <c r="AS355" s="55">
        <v>99</v>
      </c>
      <c r="AT355" s="55">
        <v>187</v>
      </c>
      <c r="AU355" s="55">
        <v>3</v>
      </c>
      <c r="AW355" s="55">
        <f t="shared" si="90"/>
        <v>2</v>
      </c>
      <c r="AX355" s="55">
        <v>0</v>
      </c>
      <c r="AY355" s="55">
        <v>3</v>
      </c>
      <c r="AZ355" s="502">
        <v>1</v>
      </c>
    </row>
    <row r="356" spans="1:52">
      <c r="A356" s="215">
        <v>446</v>
      </c>
      <c r="B356" s="215">
        <v>446099208</v>
      </c>
      <c r="C356" s="216" t="s">
        <v>1051</v>
      </c>
      <c r="D356" s="225">
        <f t="shared" si="76"/>
        <v>0</v>
      </c>
      <c r="E356" s="225">
        <f t="shared" si="77"/>
        <v>0</v>
      </c>
      <c r="F356" s="225">
        <f t="shared" si="78"/>
        <v>1</v>
      </c>
      <c r="G356" s="225">
        <f t="shared" si="79"/>
        <v>2</v>
      </c>
      <c r="H356" s="225">
        <f t="shared" si="80"/>
        <v>0</v>
      </c>
      <c r="I356" s="225">
        <f t="shared" si="81"/>
        <v>0</v>
      </c>
      <c r="J356" s="225">
        <f t="shared" si="82"/>
        <v>0</v>
      </c>
      <c r="K356" s="356">
        <f t="shared" si="83"/>
        <v>0.1149</v>
      </c>
      <c r="L356" s="225"/>
      <c r="M356" s="225">
        <f t="shared" si="84"/>
        <v>0</v>
      </c>
      <c r="N356" s="225">
        <f t="shared" si="85"/>
        <v>0</v>
      </c>
      <c r="O356" s="225">
        <f t="shared" si="86"/>
        <v>0</v>
      </c>
      <c r="P356" s="225">
        <f t="shared" si="87"/>
        <v>3</v>
      </c>
      <c r="Q356" s="225">
        <f t="shared" si="88"/>
        <v>2</v>
      </c>
      <c r="R356" s="225">
        <f t="shared" si="89"/>
        <v>3</v>
      </c>
      <c r="S356" s="228"/>
      <c r="T356" s="228"/>
      <c r="U356" s="228"/>
      <c r="V356" s="228"/>
      <c r="W356" s="529"/>
      <c r="X356" s="228"/>
      <c r="Y356" s="55">
        <v>446</v>
      </c>
      <c r="Z356" s="55">
        <v>446099208</v>
      </c>
      <c r="AA356" s="244" t="s">
        <v>1051</v>
      </c>
      <c r="AB356" s="55">
        <v>0</v>
      </c>
      <c r="AC356" s="55">
        <v>0</v>
      </c>
      <c r="AD356" s="55">
        <v>1</v>
      </c>
      <c r="AE356" s="55">
        <v>2</v>
      </c>
      <c r="AF356" s="55">
        <v>0</v>
      </c>
      <c r="AG356" s="55">
        <v>0</v>
      </c>
      <c r="AH356" s="55">
        <v>0</v>
      </c>
      <c r="AI356" s="215">
        <v>0</v>
      </c>
      <c r="AJ356" s="215">
        <v>0</v>
      </c>
      <c r="AK356" s="215">
        <v>0</v>
      </c>
      <c r="AL356" s="215">
        <v>0</v>
      </c>
      <c r="AM356" s="215">
        <v>0</v>
      </c>
      <c r="AN356" s="215">
        <v>0</v>
      </c>
      <c r="AO356" s="215">
        <v>0</v>
      </c>
      <c r="AP356" s="215">
        <v>0</v>
      </c>
      <c r="AQ356" s="55">
        <v>0</v>
      </c>
      <c r="AR356" s="216"/>
      <c r="AS356" s="55">
        <v>99</v>
      </c>
      <c r="AT356" s="55">
        <v>208</v>
      </c>
      <c r="AU356" s="55">
        <v>2</v>
      </c>
      <c r="AW356" s="55">
        <f t="shared" si="90"/>
        <v>0</v>
      </c>
      <c r="AX356" s="55">
        <v>3</v>
      </c>
      <c r="AY356" s="55">
        <v>1</v>
      </c>
      <c r="AZ356" s="502">
        <v>1</v>
      </c>
    </row>
    <row r="357" spans="1:52">
      <c r="A357" s="215">
        <v>446</v>
      </c>
      <c r="B357" s="215">
        <v>446099212</v>
      </c>
      <c r="C357" s="216" t="s">
        <v>1051</v>
      </c>
      <c r="D357" s="225">
        <f t="shared" si="76"/>
        <v>0</v>
      </c>
      <c r="E357" s="225">
        <f t="shared" si="77"/>
        <v>0</v>
      </c>
      <c r="F357" s="225">
        <f t="shared" si="78"/>
        <v>17</v>
      </c>
      <c r="G357" s="225">
        <f t="shared" si="79"/>
        <v>75</v>
      </c>
      <c r="H357" s="225">
        <f t="shared" si="80"/>
        <v>33</v>
      </c>
      <c r="I357" s="225">
        <f t="shared" si="81"/>
        <v>23</v>
      </c>
      <c r="J357" s="225">
        <f t="shared" si="82"/>
        <v>0</v>
      </c>
      <c r="K357" s="356">
        <f t="shared" si="83"/>
        <v>5.6684000000000001</v>
      </c>
      <c r="L357" s="225"/>
      <c r="M357" s="225">
        <f t="shared" si="84"/>
        <v>7</v>
      </c>
      <c r="N357" s="225">
        <f t="shared" si="85"/>
        <v>1</v>
      </c>
      <c r="O357" s="225">
        <f t="shared" si="86"/>
        <v>0</v>
      </c>
      <c r="P357" s="225">
        <f t="shared" si="87"/>
        <v>32</v>
      </c>
      <c r="Q357" s="225">
        <f t="shared" si="88"/>
        <v>4</v>
      </c>
      <c r="R357" s="225">
        <f t="shared" si="89"/>
        <v>148</v>
      </c>
      <c r="S357" s="228"/>
      <c r="T357" s="228"/>
      <c r="U357" s="228"/>
      <c r="V357" s="228"/>
      <c r="W357" s="529"/>
      <c r="X357" s="228"/>
      <c r="Y357" s="55">
        <v>446</v>
      </c>
      <c r="Z357" s="55">
        <v>446099212</v>
      </c>
      <c r="AA357" s="244" t="s">
        <v>1051</v>
      </c>
      <c r="AB357" s="55">
        <v>0</v>
      </c>
      <c r="AC357" s="55">
        <v>0</v>
      </c>
      <c r="AD357" s="55">
        <v>17</v>
      </c>
      <c r="AE357" s="55">
        <v>75</v>
      </c>
      <c r="AF357" s="55">
        <v>33</v>
      </c>
      <c r="AG357" s="55">
        <v>23</v>
      </c>
      <c r="AH357" s="55">
        <v>0</v>
      </c>
      <c r="AI357" s="215">
        <v>0</v>
      </c>
      <c r="AJ357" s="215">
        <v>7</v>
      </c>
      <c r="AK357" s="215">
        <v>1</v>
      </c>
      <c r="AL357" s="215">
        <v>0</v>
      </c>
      <c r="AM357" s="215">
        <v>23</v>
      </c>
      <c r="AN357" s="215">
        <v>0</v>
      </c>
      <c r="AO357" s="215">
        <v>0</v>
      </c>
      <c r="AP357" s="215">
        <v>4</v>
      </c>
      <c r="AQ357" s="55">
        <v>5</v>
      </c>
      <c r="AR357" s="216"/>
      <c r="AS357" s="55">
        <v>99</v>
      </c>
      <c r="AT357" s="55">
        <v>212</v>
      </c>
      <c r="AU357" s="55">
        <v>4</v>
      </c>
      <c r="AW357" s="55">
        <f t="shared" si="90"/>
        <v>32</v>
      </c>
      <c r="AX357" s="55">
        <v>0</v>
      </c>
      <c r="AY357" s="55">
        <v>1</v>
      </c>
      <c r="AZ357" s="502">
        <v>0.2162</v>
      </c>
    </row>
    <row r="358" spans="1:52">
      <c r="A358" s="215">
        <v>446</v>
      </c>
      <c r="B358" s="215">
        <v>446099218</v>
      </c>
      <c r="C358" s="216" t="s">
        <v>1051</v>
      </c>
      <c r="D358" s="225">
        <f t="shared" si="76"/>
        <v>0</v>
      </c>
      <c r="E358" s="225">
        <f t="shared" si="77"/>
        <v>0</v>
      </c>
      <c r="F358" s="225">
        <f t="shared" si="78"/>
        <v>2</v>
      </c>
      <c r="G358" s="225">
        <f t="shared" si="79"/>
        <v>25</v>
      </c>
      <c r="H358" s="225">
        <f t="shared" si="80"/>
        <v>25</v>
      </c>
      <c r="I358" s="225">
        <f t="shared" si="81"/>
        <v>28</v>
      </c>
      <c r="J358" s="225">
        <f t="shared" si="82"/>
        <v>0</v>
      </c>
      <c r="K358" s="356">
        <f t="shared" si="83"/>
        <v>3.0640000000000001</v>
      </c>
      <c r="L358" s="225"/>
      <c r="M358" s="225">
        <f t="shared" si="84"/>
        <v>1</v>
      </c>
      <c r="N358" s="225">
        <f t="shared" si="85"/>
        <v>0</v>
      </c>
      <c r="O358" s="225">
        <f t="shared" si="86"/>
        <v>1</v>
      </c>
      <c r="P358" s="225">
        <f t="shared" si="87"/>
        <v>13</v>
      </c>
      <c r="Q358" s="225">
        <f t="shared" si="88"/>
        <v>5</v>
      </c>
      <c r="R358" s="225">
        <f t="shared" si="89"/>
        <v>80</v>
      </c>
      <c r="S358" s="228"/>
      <c r="T358" s="228"/>
      <c r="U358" s="228"/>
      <c r="V358" s="228"/>
      <c r="W358" s="529"/>
      <c r="X358" s="228"/>
      <c r="Y358" s="55">
        <v>446</v>
      </c>
      <c r="Z358" s="55">
        <v>446099218</v>
      </c>
      <c r="AA358" s="244" t="s">
        <v>1051</v>
      </c>
      <c r="AB358" s="55">
        <v>0</v>
      </c>
      <c r="AC358" s="55">
        <v>0</v>
      </c>
      <c r="AD358" s="55">
        <v>2</v>
      </c>
      <c r="AE358" s="55">
        <v>25</v>
      </c>
      <c r="AF358" s="55">
        <v>25</v>
      </c>
      <c r="AG358" s="55">
        <v>28</v>
      </c>
      <c r="AH358" s="55">
        <v>0</v>
      </c>
      <c r="AI358" s="215">
        <v>0</v>
      </c>
      <c r="AJ358" s="215">
        <v>1</v>
      </c>
      <c r="AK358" s="215">
        <v>0</v>
      </c>
      <c r="AL358" s="215">
        <v>1</v>
      </c>
      <c r="AM358" s="215">
        <v>9</v>
      </c>
      <c r="AN358" s="215">
        <v>0</v>
      </c>
      <c r="AO358" s="215">
        <v>0</v>
      </c>
      <c r="AP358" s="215">
        <v>0</v>
      </c>
      <c r="AQ358" s="55">
        <v>4</v>
      </c>
      <c r="AR358" s="216"/>
      <c r="AS358" s="55">
        <v>99</v>
      </c>
      <c r="AT358" s="55">
        <v>218</v>
      </c>
      <c r="AU358" s="55">
        <v>5</v>
      </c>
      <c r="AW358" s="55">
        <f t="shared" si="90"/>
        <v>13</v>
      </c>
      <c r="AX358" s="55">
        <v>0</v>
      </c>
      <c r="AY358" s="55">
        <v>1</v>
      </c>
      <c r="AZ358" s="502">
        <v>0.16250000000000001</v>
      </c>
    </row>
    <row r="359" spans="1:52">
      <c r="A359" s="215">
        <v>446</v>
      </c>
      <c r="B359" s="215">
        <v>446099220</v>
      </c>
      <c r="C359" s="216" t="s">
        <v>1051</v>
      </c>
      <c r="D359" s="225">
        <f t="shared" si="76"/>
        <v>0</v>
      </c>
      <c r="E359" s="225">
        <f t="shared" si="77"/>
        <v>0</v>
      </c>
      <c r="F359" s="225">
        <f t="shared" si="78"/>
        <v>7</v>
      </c>
      <c r="G359" s="225">
        <f t="shared" si="79"/>
        <v>20</v>
      </c>
      <c r="H359" s="225">
        <f t="shared" si="80"/>
        <v>8</v>
      </c>
      <c r="I359" s="225">
        <f t="shared" si="81"/>
        <v>4</v>
      </c>
      <c r="J359" s="225">
        <f t="shared" si="82"/>
        <v>0</v>
      </c>
      <c r="K359" s="356">
        <f t="shared" si="83"/>
        <v>1.4937</v>
      </c>
      <c r="L359" s="225"/>
      <c r="M359" s="225">
        <f t="shared" si="84"/>
        <v>6</v>
      </c>
      <c r="N359" s="225">
        <f t="shared" si="85"/>
        <v>0</v>
      </c>
      <c r="O359" s="225">
        <f t="shared" si="86"/>
        <v>0</v>
      </c>
      <c r="P359" s="225">
        <f t="shared" si="87"/>
        <v>18</v>
      </c>
      <c r="Q359" s="225">
        <f t="shared" si="88"/>
        <v>6</v>
      </c>
      <c r="R359" s="225">
        <f t="shared" si="89"/>
        <v>39</v>
      </c>
      <c r="S359" s="228"/>
      <c r="T359" s="228"/>
      <c r="U359" s="228"/>
      <c r="V359" s="228"/>
      <c r="W359" s="529"/>
      <c r="X359" s="228"/>
      <c r="Y359" s="55">
        <v>446</v>
      </c>
      <c r="Z359" s="55">
        <v>446099220</v>
      </c>
      <c r="AA359" s="244" t="s">
        <v>1051</v>
      </c>
      <c r="AB359" s="55">
        <v>0</v>
      </c>
      <c r="AC359" s="55">
        <v>0</v>
      </c>
      <c r="AD359" s="55">
        <v>7</v>
      </c>
      <c r="AE359" s="55">
        <v>20</v>
      </c>
      <c r="AF359" s="55">
        <v>8</v>
      </c>
      <c r="AG359" s="55">
        <v>4</v>
      </c>
      <c r="AH359" s="55">
        <v>0</v>
      </c>
      <c r="AI359" s="215">
        <v>0</v>
      </c>
      <c r="AJ359" s="215">
        <v>6</v>
      </c>
      <c r="AK359" s="215">
        <v>0</v>
      </c>
      <c r="AL359" s="215">
        <v>0</v>
      </c>
      <c r="AM359" s="215">
        <v>8</v>
      </c>
      <c r="AN359" s="215">
        <v>0</v>
      </c>
      <c r="AO359" s="215">
        <v>0</v>
      </c>
      <c r="AP359" s="215">
        <v>1</v>
      </c>
      <c r="AQ359" s="55">
        <v>2</v>
      </c>
      <c r="AR359" s="216"/>
      <c r="AS359" s="55">
        <v>99</v>
      </c>
      <c r="AT359" s="55">
        <v>220</v>
      </c>
      <c r="AU359" s="55">
        <v>6</v>
      </c>
      <c r="AW359" s="55">
        <f t="shared" si="90"/>
        <v>11</v>
      </c>
      <c r="AX359" s="55">
        <v>7</v>
      </c>
      <c r="AY359" s="55">
        <v>1</v>
      </c>
      <c r="AZ359" s="502">
        <v>0.46150000000000002</v>
      </c>
    </row>
    <row r="360" spans="1:52">
      <c r="A360" s="215">
        <v>446</v>
      </c>
      <c r="B360" s="215">
        <v>446099238</v>
      </c>
      <c r="C360" s="216" t="s">
        <v>1051</v>
      </c>
      <c r="D360" s="225">
        <f t="shared" si="76"/>
        <v>0</v>
      </c>
      <c r="E360" s="225">
        <f t="shared" si="77"/>
        <v>0</v>
      </c>
      <c r="F360" s="225">
        <f t="shared" si="78"/>
        <v>8</v>
      </c>
      <c r="G360" s="225">
        <f t="shared" si="79"/>
        <v>18</v>
      </c>
      <c r="H360" s="225">
        <f t="shared" si="80"/>
        <v>2</v>
      </c>
      <c r="I360" s="225">
        <f t="shared" si="81"/>
        <v>0</v>
      </c>
      <c r="J360" s="225">
        <f t="shared" si="82"/>
        <v>0</v>
      </c>
      <c r="K360" s="356">
        <f t="shared" si="83"/>
        <v>1.0724</v>
      </c>
      <c r="L360" s="225"/>
      <c r="M360" s="225">
        <f t="shared" si="84"/>
        <v>1</v>
      </c>
      <c r="N360" s="225">
        <f t="shared" si="85"/>
        <v>0</v>
      </c>
      <c r="O360" s="225">
        <f t="shared" si="86"/>
        <v>0</v>
      </c>
      <c r="P360" s="225">
        <f t="shared" si="87"/>
        <v>8</v>
      </c>
      <c r="Q360" s="225">
        <f t="shared" si="88"/>
        <v>4</v>
      </c>
      <c r="R360" s="225">
        <f t="shared" si="89"/>
        <v>28</v>
      </c>
      <c r="S360" s="228"/>
      <c r="T360" s="228"/>
      <c r="U360" s="228"/>
      <c r="V360" s="228"/>
      <c r="W360" s="529"/>
      <c r="X360" s="228"/>
      <c r="Y360" s="55">
        <v>446</v>
      </c>
      <c r="Z360" s="55">
        <v>446099238</v>
      </c>
      <c r="AA360" s="244" t="s">
        <v>1051</v>
      </c>
      <c r="AB360" s="55">
        <v>0</v>
      </c>
      <c r="AC360" s="55">
        <v>0</v>
      </c>
      <c r="AD360" s="55">
        <v>8</v>
      </c>
      <c r="AE360" s="55">
        <v>18</v>
      </c>
      <c r="AF360" s="55">
        <v>2</v>
      </c>
      <c r="AG360" s="55">
        <v>0</v>
      </c>
      <c r="AH360" s="55">
        <v>0</v>
      </c>
      <c r="AI360" s="215">
        <v>0</v>
      </c>
      <c r="AJ360" s="215">
        <v>1</v>
      </c>
      <c r="AK360" s="215">
        <v>0</v>
      </c>
      <c r="AL360" s="215">
        <v>0</v>
      </c>
      <c r="AM360" s="215">
        <v>5</v>
      </c>
      <c r="AN360" s="215">
        <v>0</v>
      </c>
      <c r="AO360" s="215">
        <v>0</v>
      </c>
      <c r="AP360" s="215">
        <v>3</v>
      </c>
      <c r="AQ360" s="55">
        <v>0</v>
      </c>
      <c r="AR360" s="216"/>
      <c r="AS360" s="55">
        <v>99</v>
      </c>
      <c r="AT360" s="55">
        <v>238</v>
      </c>
      <c r="AU360" s="55">
        <v>4</v>
      </c>
      <c r="AW360" s="55">
        <f t="shared" si="90"/>
        <v>8</v>
      </c>
      <c r="AX360" s="55">
        <v>0</v>
      </c>
      <c r="AY360" s="55">
        <v>1</v>
      </c>
      <c r="AZ360" s="502">
        <v>0.28570000000000001</v>
      </c>
    </row>
    <row r="361" spans="1:52">
      <c r="A361" s="215">
        <v>446</v>
      </c>
      <c r="B361" s="215">
        <v>446099244</v>
      </c>
      <c r="C361" s="216" t="s">
        <v>1051</v>
      </c>
      <c r="D361" s="225">
        <f t="shared" si="76"/>
        <v>0</v>
      </c>
      <c r="E361" s="225">
        <f t="shared" si="77"/>
        <v>0</v>
      </c>
      <c r="F361" s="225">
        <f t="shared" si="78"/>
        <v>1</v>
      </c>
      <c r="G361" s="225">
        <f t="shared" si="79"/>
        <v>5</v>
      </c>
      <c r="H361" s="225">
        <f t="shared" si="80"/>
        <v>11</v>
      </c>
      <c r="I361" s="225">
        <f t="shared" si="81"/>
        <v>17</v>
      </c>
      <c r="J361" s="225">
        <f t="shared" si="82"/>
        <v>0</v>
      </c>
      <c r="K361" s="356">
        <f t="shared" si="83"/>
        <v>1.3022</v>
      </c>
      <c r="L361" s="225"/>
      <c r="M361" s="225">
        <f t="shared" si="84"/>
        <v>0</v>
      </c>
      <c r="N361" s="225">
        <f t="shared" si="85"/>
        <v>0</v>
      </c>
      <c r="O361" s="225">
        <f t="shared" si="86"/>
        <v>0</v>
      </c>
      <c r="P361" s="225">
        <f t="shared" si="87"/>
        <v>27</v>
      </c>
      <c r="Q361" s="225">
        <f t="shared" si="88"/>
        <v>10</v>
      </c>
      <c r="R361" s="225">
        <f t="shared" si="89"/>
        <v>34</v>
      </c>
      <c r="S361" s="228"/>
      <c r="T361" s="228"/>
      <c r="U361" s="228"/>
      <c r="V361" s="228"/>
      <c r="W361" s="529"/>
      <c r="X361" s="228"/>
      <c r="Y361" s="55">
        <v>446</v>
      </c>
      <c r="Z361" s="55">
        <v>446099244</v>
      </c>
      <c r="AA361" s="244" t="s">
        <v>1051</v>
      </c>
      <c r="AB361" s="55">
        <v>0</v>
      </c>
      <c r="AC361" s="55">
        <v>0</v>
      </c>
      <c r="AD361" s="55">
        <v>1</v>
      </c>
      <c r="AE361" s="55">
        <v>5</v>
      </c>
      <c r="AF361" s="55">
        <v>11</v>
      </c>
      <c r="AG361" s="55">
        <v>17</v>
      </c>
      <c r="AH361" s="55">
        <v>0</v>
      </c>
      <c r="AI361" s="215">
        <v>0</v>
      </c>
      <c r="AJ361" s="215">
        <v>0</v>
      </c>
      <c r="AK361" s="215">
        <v>0</v>
      </c>
      <c r="AL361" s="215">
        <v>0</v>
      </c>
      <c r="AM361" s="215">
        <v>7</v>
      </c>
      <c r="AN361" s="215">
        <v>0</v>
      </c>
      <c r="AO361" s="215">
        <v>0</v>
      </c>
      <c r="AP361" s="215">
        <v>0</v>
      </c>
      <c r="AQ361" s="55">
        <v>5</v>
      </c>
      <c r="AR361" s="216"/>
      <c r="AS361" s="55">
        <v>99</v>
      </c>
      <c r="AT361" s="55">
        <v>244</v>
      </c>
      <c r="AU361" s="55">
        <v>10</v>
      </c>
      <c r="AW361" s="55">
        <f t="shared" si="90"/>
        <v>12</v>
      </c>
      <c r="AX361" s="55">
        <v>15</v>
      </c>
      <c r="AY361" s="55">
        <v>1</v>
      </c>
      <c r="AZ361" s="502">
        <v>0.8</v>
      </c>
    </row>
    <row r="362" spans="1:52">
      <c r="A362" s="215">
        <v>446</v>
      </c>
      <c r="B362" s="215">
        <v>446099266</v>
      </c>
      <c r="C362" s="216" t="s">
        <v>1051</v>
      </c>
      <c r="D362" s="225">
        <f t="shared" si="76"/>
        <v>0</v>
      </c>
      <c r="E362" s="225">
        <f t="shared" si="77"/>
        <v>0</v>
      </c>
      <c r="F362" s="225">
        <f t="shared" si="78"/>
        <v>0</v>
      </c>
      <c r="G362" s="225">
        <f t="shared" si="79"/>
        <v>2</v>
      </c>
      <c r="H362" s="225">
        <f t="shared" si="80"/>
        <v>2</v>
      </c>
      <c r="I362" s="225">
        <f t="shared" si="81"/>
        <v>3</v>
      </c>
      <c r="J362" s="225">
        <f t="shared" si="82"/>
        <v>0</v>
      </c>
      <c r="K362" s="356">
        <f t="shared" si="83"/>
        <v>0.2681</v>
      </c>
      <c r="L362" s="225"/>
      <c r="M362" s="225">
        <f t="shared" si="84"/>
        <v>0</v>
      </c>
      <c r="N362" s="225">
        <f t="shared" si="85"/>
        <v>0</v>
      </c>
      <c r="O362" s="225">
        <f t="shared" si="86"/>
        <v>0</v>
      </c>
      <c r="P362" s="225">
        <f t="shared" si="87"/>
        <v>2</v>
      </c>
      <c r="Q362" s="225">
        <f t="shared" si="88"/>
        <v>2</v>
      </c>
      <c r="R362" s="225">
        <f t="shared" si="89"/>
        <v>7</v>
      </c>
      <c r="S362" s="228"/>
      <c r="T362" s="228"/>
      <c r="U362" s="228"/>
      <c r="V362" s="228"/>
      <c r="W362" s="529"/>
      <c r="X362" s="228"/>
      <c r="Y362" s="55">
        <v>446</v>
      </c>
      <c r="Z362" s="55">
        <v>446099266</v>
      </c>
      <c r="AA362" s="244" t="s">
        <v>1051</v>
      </c>
      <c r="AB362" s="55">
        <v>0</v>
      </c>
      <c r="AC362" s="55">
        <v>0</v>
      </c>
      <c r="AD362" s="55">
        <v>0</v>
      </c>
      <c r="AE362" s="55">
        <v>2</v>
      </c>
      <c r="AF362" s="55">
        <v>2</v>
      </c>
      <c r="AG362" s="55">
        <v>3</v>
      </c>
      <c r="AH362" s="55">
        <v>0</v>
      </c>
      <c r="AI362" s="215">
        <v>0</v>
      </c>
      <c r="AJ362" s="215">
        <v>0</v>
      </c>
      <c r="AK362" s="215">
        <v>0</v>
      </c>
      <c r="AL362" s="215">
        <v>0</v>
      </c>
      <c r="AM362" s="215">
        <v>1</v>
      </c>
      <c r="AN362" s="215">
        <v>0</v>
      </c>
      <c r="AO362" s="215">
        <v>0</v>
      </c>
      <c r="AP362" s="215">
        <v>0</v>
      </c>
      <c r="AQ362" s="55">
        <v>0</v>
      </c>
      <c r="AR362" s="216"/>
      <c r="AS362" s="55">
        <v>99</v>
      </c>
      <c r="AT362" s="55">
        <v>266</v>
      </c>
      <c r="AU362" s="55">
        <v>2</v>
      </c>
      <c r="AW362" s="55">
        <f t="shared" si="90"/>
        <v>1</v>
      </c>
      <c r="AX362" s="55">
        <v>1</v>
      </c>
      <c r="AY362" s="55">
        <v>1</v>
      </c>
      <c r="AZ362" s="502">
        <v>0.25</v>
      </c>
    </row>
    <row r="363" spans="1:52">
      <c r="A363" s="215">
        <v>446</v>
      </c>
      <c r="B363" s="215">
        <v>446099285</v>
      </c>
      <c r="C363" s="216" t="s">
        <v>1051</v>
      </c>
      <c r="D363" s="225">
        <f t="shared" si="76"/>
        <v>0</v>
      </c>
      <c r="E363" s="225">
        <f t="shared" si="77"/>
        <v>0</v>
      </c>
      <c r="F363" s="225">
        <f t="shared" si="78"/>
        <v>9</v>
      </c>
      <c r="G363" s="225">
        <f t="shared" si="79"/>
        <v>46</v>
      </c>
      <c r="H363" s="225">
        <f t="shared" si="80"/>
        <v>31</v>
      </c>
      <c r="I363" s="225">
        <f t="shared" si="81"/>
        <v>20</v>
      </c>
      <c r="J363" s="225">
        <f t="shared" si="82"/>
        <v>0</v>
      </c>
      <c r="K363" s="356">
        <f t="shared" si="83"/>
        <v>4.0598000000000001</v>
      </c>
      <c r="L363" s="225"/>
      <c r="M363" s="225">
        <f t="shared" si="84"/>
        <v>9</v>
      </c>
      <c r="N363" s="225">
        <f t="shared" si="85"/>
        <v>2</v>
      </c>
      <c r="O363" s="225">
        <f t="shared" si="86"/>
        <v>1</v>
      </c>
      <c r="P363" s="225">
        <f t="shared" si="87"/>
        <v>22</v>
      </c>
      <c r="Q363" s="225">
        <f t="shared" si="88"/>
        <v>7</v>
      </c>
      <c r="R363" s="225">
        <f t="shared" si="89"/>
        <v>106</v>
      </c>
      <c r="S363" s="228"/>
      <c r="T363" s="228"/>
      <c r="U363" s="228"/>
      <c r="V363" s="228"/>
      <c r="W363" s="529"/>
      <c r="X363" s="228"/>
      <c r="Y363" s="55">
        <v>446</v>
      </c>
      <c r="Z363" s="55">
        <v>446099285</v>
      </c>
      <c r="AA363" s="244" t="s">
        <v>1051</v>
      </c>
      <c r="AB363" s="55">
        <v>0</v>
      </c>
      <c r="AC363" s="55">
        <v>0</v>
      </c>
      <c r="AD363" s="55">
        <v>9</v>
      </c>
      <c r="AE363" s="55">
        <v>46</v>
      </c>
      <c r="AF363" s="55">
        <v>31</v>
      </c>
      <c r="AG363" s="55">
        <v>20</v>
      </c>
      <c r="AH363" s="55">
        <v>0</v>
      </c>
      <c r="AI363" s="215">
        <v>0</v>
      </c>
      <c r="AJ363" s="215">
        <v>9</v>
      </c>
      <c r="AK363" s="215">
        <v>2</v>
      </c>
      <c r="AL363" s="215">
        <v>1</v>
      </c>
      <c r="AM363" s="215">
        <v>14</v>
      </c>
      <c r="AN363" s="215">
        <v>0</v>
      </c>
      <c r="AO363" s="215">
        <v>0</v>
      </c>
      <c r="AP363" s="215">
        <v>2</v>
      </c>
      <c r="AQ363" s="55">
        <v>3</v>
      </c>
      <c r="AR363" s="216"/>
      <c r="AS363" s="55">
        <v>99</v>
      </c>
      <c r="AT363" s="55">
        <v>285</v>
      </c>
      <c r="AU363" s="55">
        <v>7</v>
      </c>
      <c r="AW363" s="55">
        <f t="shared" si="90"/>
        <v>19</v>
      </c>
      <c r="AX363" s="55">
        <v>3</v>
      </c>
      <c r="AY363" s="55">
        <v>1</v>
      </c>
      <c r="AZ363" s="502">
        <v>0.20899999999999999</v>
      </c>
    </row>
    <row r="364" spans="1:52">
      <c r="A364" s="215">
        <v>446</v>
      </c>
      <c r="B364" s="215">
        <v>446099293</v>
      </c>
      <c r="C364" s="216" t="s">
        <v>1051</v>
      </c>
      <c r="D364" s="225">
        <f t="shared" si="76"/>
        <v>0</v>
      </c>
      <c r="E364" s="225">
        <f t="shared" si="77"/>
        <v>0</v>
      </c>
      <c r="F364" s="225">
        <f t="shared" si="78"/>
        <v>0</v>
      </c>
      <c r="G364" s="225">
        <f t="shared" si="79"/>
        <v>8</v>
      </c>
      <c r="H364" s="225">
        <f t="shared" si="80"/>
        <v>4</v>
      </c>
      <c r="I364" s="225">
        <f t="shared" si="81"/>
        <v>5</v>
      </c>
      <c r="J364" s="225">
        <f t="shared" si="82"/>
        <v>0</v>
      </c>
      <c r="K364" s="356">
        <f t="shared" si="83"/>
        <v>0.65110000000000001</v>
      </c>
      <c r="L364" s="225"/>
      <c r="M364" s="225">
        <f t="shared" si="84"/>
        <v>0</v>
      </c>
      <c r="N364" s="225">
        <f t="shared" si="85"/>
        <v>0</v>
      </c>
      <c r="O364" s="225">
        <f t="shared" si="86"/>
        <v>0</v>
      </c>
      <c r="P364" s="225">
        <f t="shared" si="87"/>
        <v>13</v>
      </c>
      <c r="Q364" s="225">
        <f t="shared" si="88"/>
        <v>10</v>
      </c>
      <c r="R364" s="225">
        <f t="shared" si="89"/>
        <v>17</v>
      </c>
      <c r="S364" s="228"/>
      <c r="T364" s="228"/>
      <c r="U364" s="228"/>
      <c r="V364" s="228"/>
      <c r="W364" s="529"/>
      <c r="X364" s="228"/>
      <c r="Y364" s="55">
        <v>446</v>
      </c>
      <c r="Z364" s="55">
        <v>446099293</v>
      </c>
      <c r="AA364" s="244" t="s">
        <v>1051</v>
      </c>
      <c r="AB364" s="55">
        <v>0</v>
      </c>
      <c r="AC364" s="55">
        <v>0</v>
      </c>
      <c r="AD364" s="55">
        <v>0</v>
      </c>
      <c r="AE364" s="55">
        <v>8</v>
      </c>
      <c r="AF364" s="55">
        <v>4</v>
      </c>
      <c r="AG364" s="55">
        <v>5</v>
      </c>
      <c r="AH364" s="55">
        <v>0</v>
      </c>
      <c r="AI364" s="215">
        <v>0</v>
      </c>
      <c r="AJ364" s="215">
        <v>0</v>
      </c>
      <c r="AK364" s="215">
        <v>0</v>
      </c>
      <c r="AL364" s="215">
        <v>0</v>
      </c>
      <c r="AM364" s="215">
        <v>10</v>
      </c>
      <c r="AN364" s="215">
        <v>0</v>
      </c>
      <c r="AO364" s="215">
        <v>0</v>
      </c>
      <c r="AP364" s="215">
        <v>0</v>
      </c>
      <c r="AQ364" s="55">
        <v>3</v>
      </c>
      <c r="AR364" s="216"/>
      <c r="AS364" s="55">
        <v>99</v>
      </c>
      <c r="AT364" s="55">
        <v>293</v>
      </c>
      <c r="AU364" s="55">
        <v>10</v>
      </c>
      <c r="AW364" s="55">
        <f t="shared" si="90"/>
        <v>13</v>
      </c>
      <c r="AX364" s="55">
        <v>0</v>
      </c>
      <c r="AY364" s="55">
        <v>1</v>
      </c>
      <c r="AZ364" s="502">
        <v>0.76470000000000005</v>
      </c>
    </row>
    <row r="365" spans="1:52">
      <c r="A365" s="215">
        <v>446</v>
      </c>
      <c r="B365" s="215">
        <v>446099307</v>
      </c>
      <c r="C365" s="216" t="s">
        <v>1051</v>
      </c>
      <c r="D365" s="225">
        <f t="shared" si="76"/>
        <v>0</v>
      </c>
      <c r="E365" s="225">
        <f t="shared" si="77"/>
        <v>0</v>
      </c>
      <c r="F365" s="225">
        <f t="shared" si="78"/>
        <v>0</v>
      </c>
      <c r="G365" s="225">
        <f t="shared" si="79"/>
        <v>17</v>
      </c>
      <c r="H365" s="225">
        <f t="shared" si="80"/>
        <v>6</v>
      </c>
      <c r="I365" s="225">
        <f t="shared" si="81"/>
        <v>4</v>
      </c>
      <c r="J365" s="225">
        <f t="shared" si="82"/>
        <v>0</v>
      </c>
      <c r="K365" s="356">
        <f t="shared" si="83"/>
        <v>1.0341</v>
      </c>
      <c r="L365" s="225"/>
      <c r="M365" s="225">
        <f t="shared" si="84"/>
        <v>2</v>
      </c>
      <c r="N365" s="225">
        <f t="shared" si="85"/>
        <v>0</v>
      </c>
      <c r="O365" s="225">
        <f t="shared" si="86"/>
        <v>0</v>
      </c>
      <c r="P365" s="225">
        <f t="shared" si="87"/>
        <v>13</v>
      </c>
      <c r="Q365" s="225">
        <f t="shared" si="88"/>
        <v>3</v>
      </c>
      <c r="R365" s="225">
        <f t="shared" si="89"/>
        <v>27</v>
      </c>
      <c r="S365" s="228"/>
      <c r="T365" s="228"/>
      <c r="U365" s="228"/>
      <c r="V365" s="228"/>
      <c r="W365" s="529"/>
      <c r="X365" s="228"/>
      <c r="Y365" s="55">
        <v>446</v>
      </c>
      <c r="Z365" s="55">
        <v>446099307</v>
      </c>
      <c r="AA365" s="244" t="s">
        <v>1051</v>
      </c>
      <c r="AB365" s="55">
        <v>0</v>
      </c>
      <c r="AC365" s="55">
        <v>0</v>
      </c>
      <c r="AD365" s="55">
        <v>0</v>
      </c>
      <c r="AE365" s="55">
        <v>17</v>
      </c>
      <c r="AF365" s="55">
        <v>6</v>
      </c>
      <c r="AG365" s="55">
        <v>4</v>
      </c>
      <c r="AH365" s="55">
        <v>0</v>
      </c>
      <c r="AI365" s="215">
        <v>0</v>
      </c>
      <c r="AJ365" s="215">
        <v>2</v>
      </c>
      <c r="AK365" s="215">
        <v>0</v>
      </c>
      <c r="AL365" s="215">
        <v>0</v>
      </c>
      <c r="AM365" s="215">
        <v>11</v>
      </c>
      <c r="AN365" s="215">
        <v>0</v>
      </c>
      <c r="AO365" s="215">
        <v>0</v>
      </c>
      <c r="AP365" s="215">
        <v>0</v>
      </c>
      <c r="AQ365" s="55">
        <v>2</v>
      </c>
      <c r="AR365" s="216"/>
      <c r="AS365" s="55">
        <v>99</v>
      </c>
      <c r="AT365" s="55">
        <v>307</v>
      </c>
      <c r="AU365" s="55">
        <v>3</v>
      </c>
      <c r="AW365" s="55">
        <f t="shared" si="90"/>
        <v>13</v>
      </c>
      <c r="AX365" s="55">
        <v>0</v>
      </c>
      <c r="AY365" s="55">
        <v>1</v>
      </c>
      <c r="AZ365" s="502">
        <v>0.48149999999999998</v>
      </c>
    </row>
    <row r="366" spans="1:52">
      <c r="A366" s="215">
        <v>446</v>
      </c>
      <c r="B366" s="215">
        <v>446099310</v>
      </c>
      <c r="C366" s="216" t="s">
        <v>1051</v>
      </c>
      <c r="D366" s="225">
        <f t="shared" si="76"/>
        <v>0</v>
      </c>
      <c r="E366" s="225">
        <f t="shared" si="77"/>
        <v>0</v>
      </c>
      <c r="F366" s="225">
        <f t="shared" si="78"/>
        <v>0</v>
      </c>
      <c r="G366" s="225">
        <f t="shared" si="79"/>
        <v>1</v>
      </c>
      <c r="H366" s="225">
        <f t="shared" si="80"/>
        <v>0</v>
      </c>
      <c r="I366" s="225">
        <f t="shared" si="81"/>
        <v>0</v>
      </c>
      <c r="J366" s="225">
        <f t="shared" si="82"/>
        <v>0</v>
      </c>
      <c r="K366" s="356">
        <f t="shared" si="83"/>
        <v>3.8300000000000001E-2</v>
      </c>
      <c r="L366" s="225"/>
      <c r="M366" s="225">
        <f t="shared" si="84"/>
        <v>0</v>
      </c>
      <c r="N366" s="225">
        <f t="shared" si="85"/>
        <v>0</v>
      </c>
      <c r="O366" s="225">
        <f t="shared" si="86"/>
        <v>0</v>
      </c>
      <c r="P366" s="225">
        <f t="shared" si="87"/>
        <v>1</v>
      </c>
      <c r="Q366" s="225">
        <f t="shared" si="88"/>
        <v>10</v>
      </c>
      <c r="R366" s="225">
        <f t="shared" si="89"/>
        <v>1</v>
      </c>
      <c r="S366" s="228"/>
      <c r="T366" s="228"/>
      <c r="U366" s="228"/>
      <c r="V366" s="228"/>
      <c r="W366" s="529"/>
      <c r="X366" s="228"/>
      <c r="Y366" s="55">
        <v>446</v>
      </c>
      <c r="Z366" s="55">
        <v>446099310</v>
      </c>
      <c r="AA366" s="244" t="s">
        <v>1051</v>
      </c>
      <c r="AB366" s="55">
        <v>0</v>
      </c>
      <c r="AC366" s="55">
        <v>0</v>
      </c>
      <c r="AD366" s="55">
        <v>0</v>
      </c>
      <c r="AE366" s="55">
        <v>1</v>
      </c>
      <c r="AF366" s="55">
        <v>0</v>
      </c>
      <c r="AG366" s="55">
        <v>0</v>
      </c>
      <c r="AH366" s="55">
        <v>0</v>
      </c>
      <c r="AI366" s="215">
        <v>0</v>
      </c>
      <c r="AJ366" s="215">
        <v>0</v>
      </c>
      <c r="AK366" s="215">
        <v>0</v>
      </c>
      <c r="AL366" s="215">
        <v>0</v>
      </c>
      <c r="AM366" s="215">
        <v>1</v>
      </c>
      <c r="AN366" s="215">
        <v>0</v>
      </c>
      <c r="AO366" s="215">
        <v>0</v>
      </c>
      <c r="AP366" s="215">
        <v>0</v>
      </c>
      <c r="AQ366" s="55">
        <v>0</v>
      </c>
      <c r="AR366" s="216"/>
      <c r="AS366" s="55">
        <v>99</v>
      </c>
      <c r="AT366" s="55">
        <v>310</v>
      </c>
      <c r="AU366" s="55">
        <v>10</v>
      </c>
      <c r="AW366" s="55">
        <f t="shared" si="90"/>
        <v>1</v>
      </c>
      <c r="AX366" s="55">
        <v>0</v>
      </c>
      <c r="AY366" s="55">
        <v>2</v>
      </c>
      <c r="AZ366" s="502">
        <v>1</v>
      </c>
    </row>
    <row r="367" spans="1:52">
      <c r="A367" s="215">
        <v>446</v>
      </c>
      <c r="B367" s="215">
        <v>446099323</v>
      </c>
      <c r="C367" s="216" t="s">
        <v>1051</v>
      </c>
      <c r="D367" s="225">
        <f t="shared" si="76"/>
        <v>0</v>
      </c>
      <c r="E367" s="225">
        <f t="shared" si="77"/>
        <v>0</v>
      </c>
      <c r="F367" s="225">
        <f t="shared" si="78"/>
        <v>0</v>
      </c>
      <c r="G367" s="225">
        <f t="shared" si="79"/>
        <v>1</v>
      </c>
      <c r="H367" s="225">
        <f t="shared" si="80"/>
        <v>1</v>
      </c>
      <c r="I367" s="225">
        <f t="shared" si="81"/>
        <v>1</v>
      </c>
      <c r="J367" s="225">
        <f t="shared" si="82"/>
        <v>0</v>
      </c>
      <c r="K367" s="356">
        <f t="shared" si="83"/>
        <v>0.1149</v>
      </c>
      <c r="L367" s="225"/>
      <c r="M367" s="225">
        <f t="shared" si="84"/>
        <v>0</v>
      </c>
      <c r="N367" s="225">
        <f t="shared" si="85"/>
        <v>0</v>
      </c>
      <c r="O367" s="225">
        <f t="shared" si="86"/>
        <v>0</v>
      </c>
      <c r="P367" s="225">
        <f t="shared" si="87"/>
        <v>0</v>
      </c>
      <c r="Q367" s="225">
        <f t="shared" si="88"/>
        <v>4</v>
      </c>
      <c r="R367" s="225">
        <f t="shared" si="89"/>
        <v>3</v>
      </c>
      <c r="S367" s="228"/>
      <c r="T367" s="228"/>
      <c r="U367" s="228"/>
      <c r="V367" s="228"/>
      <c r="W367" s="529"/>
      <c r="X367" s="228"/>
      <c r="Y367" s="55">
        <v>446</v>
      </c>
      <c r="Z367" s="55">
        <v>446099323</v>
      </c>
      <c r="AA367" s="244" t="s">
        <v>1051</v>
      </c>
      <c r="AB367" s="55">
        <v>0</v>
      </c>
      <c r="AC367" s="55">
        <v>0</v>
      </c>
      <c r="AD367" s="55">
        <v>0</v>
      </c>
      <c r="AE367" s="55">
        <v>1</v>
      </c>
      <c r="AF367" s="55">
        <v>1</v>
      </c>
      <c r="AG367" s="55">
        <v>1</v>
      </c>
      <c r="AH367" s="55">
        <v>0</v>
      </c>
      <c r="AI367" s="215">
        <v>0</v>
      </c>
      <c r="AJ367" s="215">
        <v>0</v>
      </c>
      <c r="AK367" s="215">
        <v>0</v>
      </c>
      <c r="AL367" s="215">
        <v>0</v>
      </c>
      <c r="AM367" s="215">
        <v>0</v>
      </c>
      <c r="AN367" s="215">
        <v>0</v>
      </c>
      <c r="AO367" s="215">
        <v>0</v>
      </c>
      <c r="AP367" s="215">
        <v>0</v>
      </c>
      <c r="AQ367" s="55">
        <v>0</v>
      </c>
      <c r="AR367" s="216"/>
      <c r="AS367" s="55">
        <v>99</v>
      </c>
      <c r="AT367" s="55">
        <v>323</v>
      </c>
      <c r="AU367" s="55">
        <v>4</v>
      </c>
      <c r="AW367" s="55">
        <f t="shared" si="90"/>
        <v>0</v>
      </c>
      <c r="AX367" s="55">
        <v>0</v>
      </c>
      <c r="AY367" s="55">
        <v>1</v>
      </c>
      <c r="AZ367" s="502">
        <v>0</v>
      </c>
    </row>
    <row r="368" spans="1:52">
      <c r="A368" s="215">
        <v>446</v>
      </c>
      <c r="B368" s="215">
        <v>446099336</v>
      </c>
      <c r="C368" s="216" t="s">
        <v>1051</v>
      </c>
      <c r="D368" s="225">
        <f t="shared" si="76"/>
        <v>0</v>
      </c>
      <c r="E368" s="225">
        <f t="shared" si="77"/>
        <v>0</v>
      </c>
      <c r="F368" s="225">
        <f t="shared" si="78"/>
        <v>0</v>
      </c>
      <c r="G368" s="225">
        <f t="shared" si="79"/>
        <v>0</v>
      </c>
      <c r="H368" s="225">
        <f t="shared" si="80"/>
        <v>2</v>
      </c>
      <c r="I368" s="225">
        <f t="shared" si="81"/>
        <v>0</v>
      </c>
      <c r="J368" s="225">
        <f t="shared" si="82"/>
        <v>0</v>
      </c>
      <c r="K368" s="356">
        <f t="shared" si="83"/>
        <v>7.6600000000000001E-2</v>
      </c>
      <c r="L368" s="225"/>
      <c r="M368" s="225">
        <f t="shared" si="84"/>
        <v>0</v>
      </c>
      <c r="N368" s="225">
        <f t="shared" si="85"/>
        <v>0</v>
      </c>
      <c r="O368" s="225">
        <f t="shared" si="86"/>
        <v>0</v>
      </c>
      <c r="P368" s="225">
        <f t="shared" si="87"/>
        <v>0</v>
      </c>
      <c r="Q368" s="225">
        <f t="shared" si="88"/>
        <v>7</v>
      </c>
      <c r="R368" s="225">
        <f t="shared" si="89"/>
        <v>2</v>
      </c>
      <c r="S368" s="228"/>
      <c r="T368" s="228"/>
      <c r="U368" s="228"/>
      <c r="V368" s="228"/>
      <c r="W368" s="529"/>
      <c r="X368" s="228"/>
      <c r="Y368" s="55">
        <v>446</v>
      </c>
      <c r="Z368" s="55">
        <v>446099336</v>
      </c>
      <c r="AA368" s="244" t="s">
        <v>1051</v>
      </c>
      <c r="AB368" s="55">
        <v>0</v>
      </c>
      <c r="AC368" s="55">
        <v>0</v>
      </c>
      <c r="AD368" s="55">
        <v>0</v>
      </c>
      <c r="AE368" s="55">
        <v>0</v>
      </c>
      <c r="AF368" s="55">
        <v>2</v>
      </c>
      <c r="AG368" s="55">
        <v>0</v>
      </c>
      <c r="AH368" s="55">
        <v>0</v>
      </c>
      <c r="AI368" s="215">
        <v>0</v>
      </c>
      <c r="AJ368" s="215">
        <v>0</v>
      </c>
      <c r="AK368" s="215">
        <v>0</v>
      </c>
      <c r="AL368" s="215">
        <v>0</v>
      </c>
      <c r="AM368" s="215">
        <v>0</v>
      </c>
      <c r="AN368" s="215">
        <v>0</v>
      </c>
      <c r="AO368" s="215">
        <v>0</v>
      </c>
      <c r="AP368" s="215">
        <v>0</v>
      </c>
      <c r="AQ368" s="55">
        <v>0</v>
      </c>
      <c r="AR368" s="216"/>
      <c r="AS368" s="55">
        <v>99</v>
      </c>
      <c r="AT368" s="55">
        <v>336</v>
      </c>
      <c r="AU368" s="55">
        <v>7</v>
      </c>
      <c r="AW368" s="55">
        <f t="shared" si="90"/>
        <v>0</v>
      </c>
      <c r="AX368" s="55">
        <v>0</v>
      </c>
      <c r="AY368" s="55">
        <v>3</v>
      </c>
      <c r="AZ368" s="502">
        <v>0</v>
      </c>
    </row>
    <row r="369" spans="1:52">
      <c r="A369" s="215">
        <v>446</v>
      </c>
      <c r="B369" s="215">
        <v>446099350</v>
      </c>
      <c r="C369" s="216" t="s">
        <v>1051</v>
      </c>
      <c r="D369" s="225">
        <f t="shared" si="76"/>
        <v>0</v>
      </c>
      <c r="E369" s="225">
        <f t="shared" si="77"/>
        <v>0</v>
      </c>
      <c r="F369" s="225">
        <f t="shared" si="78"/>
        <v>1</v>
      </c>
      <c r="G369" s="225">
        <f t="shared" si="79"/>
        <v>4</v>
      </c>
      <c r="H369" s="225">
        <f t="shared" si="80"/>
        <v>2</v>
      </c>
      <c r="I369" s="225">
        <f t="shared" si="81"/>
        <v>0</v>
      </c>
      <c r="J369" s="225">
        <f t="shared" si="82"/>
        <v>0</v>
      </c>
      <c r="K369" s="356">
        <f t="shared" si="83"/>
        <v>0.2681</v>
      </c>
      <c r="L369" s="225"/>
      <c r="M369" s="225">
        <f t="shared" si="84"/>
        <v>1</v>
      </c>
      <c r="N369" s="225">
        <f t="shared" si="85"/>
        <v>0</v>
      </c>
      <c r="O369" s="225">
        <f t="shared" si="86"/>
        <v>0</v>
      </c>
      <c r="P369" s="225">
        <f t="shared" si="87"/>
        <v>4</v>
      </c>
      <c r="Q369" s="225">
        <f t="shared" si="88"/>
        <v>3</v>
      </c>
      <c r="R369" s="225">
        <f t="shared" si="89"/>
        <v>7</v>
      </c>
      <c r="S369" s="228"/>
      <c r="T369" s="228"/>
      <c r="U369" s="228"/>
      <c r="V369" s="228"/>
      <c r="W369" s="529"/>
      <c r="X369" s="228"/>
      <c r="Y369" s="55">
        <v>446</v>
      </c>
      <c r="Z369" s="55">
        <v>446099350</v>
      </c>
      <c r="AA369" s="244" t="s">
        <v>1051</v>
      </c>
      <c r="AB369" s="55">
        <v>0</v>
      </c>
      <c r="AC369" s="55">
        <v>0</v>
      </c>
      <c r="AD369" s="55">
        <v>1</v>
      </c>
      <c r="AE369" s="55">
        <v>4</v>
      </c>
      <c r="AF369" s="55">
        <v>2</v>
      </c>
      <c r="AG369" s="55">
        <v>0</v>
      </c>
      <c r="AH369" s="55">
        <v>0</v>
      </c>
      <c r="AI369" s="215">
        <v>0</v>
      </c>
      <c r="AJ369" s="215">
        <v>1</v>
      </c>
      <c r="AK369" s="215">
        <v>0</v>
      </c>
      <c r="AL369" s="215">
        <v>0</v>
      </c>
      <c r="AM369" s="215">
        <v>4</v>
      </c>
      <c r="AN369" s="215">
        <v>0</v>
      </c>
      <c r="AO369" s="215">
        <v>0</v>
      </c>
      <c r="AP369" s="215">
        <v>0</v>
      </c>
      <c r="AQ369" s="55">
        <v>0</v>
      </c>
      <c r="AR369" s="216"/>
      <c r="AS369" s="55">
        <v>99</v>
      </c>
      <c r="AT369" s="55">
        <v>350</v>
      </c>
      <c r="AU369" s="55">
        <v>3</v>
      </c>
      <c r="AW369" s="55">
        <f t="shared" si="90"/>
        <v>4</v>
      </c>
      <c r="AX369" s="55">
        <v>0</v>
      </c>
      <c r="AY369" s="55">
        <v>1</v>
      </c>
      <c r="AZ369" s="502">
        <v>0.57140000000000002</v>
      </c>
    </row>
    <row r="370" spans="1:52">
      <c r="A370" s="215">
        <v>446</v>
      </c>
      <c r="B370" s="215">
        <v>446099625</v>
      </c>
      <c r="C370" s="216" t="s">
        <v>1051</v>
      </c>
      <c r="D370" s="225">
        <f t="shared" si="76"/>
        <v>0</v>
      </c>
      <c r="E370" s="225">
        <f t="shared" si="77"/>
        <v>0</v>
      </c>
      <c r="F370" s="225">
        <f t="shared" si="78"/>
        <v>1</v>
      </c>
      <c r="G370" s="225">
        <f t="shared" si="79"/>
        <v>6</v>
      </c>
      <c r="H370" s="225">
        <f t="shared" si="80"/>
        <v>4</v>
      </c>
      <c r="I370" s="225">
        <f t="shared" si="81"/>
        <v>5</v>
      </c>
      <c r="J370" s="225">
        <f t="shared" si="82"/>
        <v>0</v>
      </c>
      <c r="K370" s="356">
        <f t="shared" si="83"/>
        <v>0.61280000000000001</v>
      </c>
      <c r="L370" s="225"/>
      <c r="M370" s="225">
        <f t="shared" si="84"/>
        <v>2</v>
      </c>
      <c r="N370" s="225">
        <f t="shared" si="85"/>
        <v>1</v>
      </c>
      <c r="O370" s="225">
        <f t="shared" si="86"/>
        <v>0</v>
      </c>
      <c r="P370" s="225">
        <f t="shared" si="87"/>
        <v>8</v>
      </c>
      <c r="Q370" s="225">
        <f t="shared" si="88"/>
        <v>4</v>
      </c>
      <c r="R370" s="225">
        <f t="shared" si="89"/>
        <v>16</v>
      </c>
      <c r="S370" s="228"/>
      <c r="T370" s="228"/>
      <c r="U370" s="228"/>
      <c r="V370" s="228"/>
      <c r="W370" s="529"/>
      <c r="X370" s="228"/>
      <c r="Y370" s="55">
        <v>446</v>
      </c>
      <c r="Z370" s="55">
        <v>446099625</v>
      </c>
      <c r="AA370" s="244" t="s">
        <v>1051</v>
      </c>
      <c r="AB370" s="55">
        <v>0</v>
      </c>
      <c r="AC370" s="55">
        <v>0</v>
      </c>
      <c r="AD370" s="55">
        <v>1</v>
      </c>
      <c r="AE370" s="55">
        <v>6</v>
      </c>
      <c r="AF370" s="55">
        <v>4</v>
      </c>
      <c r="AG370" s="55">
        <v>5</v>
      </c>
      <c r="AH370" s="55">
        <v>0</v>
      </c>
      <c r="AI370" s="215">
        <v>0</v>
      </c>
      <c r="AJ370" s="215">
        <v>2</v>
      </c>
      <c r="AK370" s="215">
        <v>1</v>
      </c>
      <c r="AL370" s="215">
        <v>0</v>
      </c>
      <c r="AM370" s="215">
        <v>5</v>
      </c>
      <c r="AN370" s="215">
        <v>0</v>
      </c>
      <c r="AO370" s="215">
        <v>0</v>
      </c>
      <c r="AP370" s="215">
        <v>0</v>
      </c>
      <c r="AQ370" s="55">
        <v>2</v>
      </c>
      <c r="AR370" s="216"/>
      <c r="AS370" s="55">
        <v>99</v>
      </c>
      <c r="AT370" s="55">
        <v>625</v>
      </c>
      <c r="AU370" s="55">
        <v>4</v>
      </c>
      <c r="AW370" s="55">
        <f t="shared" si="90"/>
        <v>7</v>
      </c>
      <c r="AX370" s="55">
        <v>1</v>
      </c>
      <c r="AY370" s="55">
        <v>1</v>
      </c>
      <c r="AZ370" s="502">
        <v>0.5</v>
      </c>
    </row>
    <row r="371" spans="1:52">
      <c r="A371" s="215">
        <v>446</v>
      </c>
      <c r="B371" s="215">
        <v>446099650</v>
      </c>
      <c r="C371" s="216" t="s">
        <v>1051</v>
      </c>
      <c r="D371" s="225">
        <f t="shared" si="76"/>
        <v>0</v>
      </c>
      <c r="E371" s="225">
        <f t="shared" si="77"/>
        <v>0</v>
      </c>
      <c r="F371" s="225">
        <f t="shared" si="78"/>
        <v>0</v>
      </c>
      <c r="G371" s="225">
        <f t="shared" si="79"/>
        <v>2</v>
      </c>
      <c r="H371" s="225">
        <f t="shared" si="80"/>
        <v>0</v>
      </c>
      <c r="I371" s="225">
        <f t="shared" si="81"/>
        <v>0</v>
      </c>
      <c r="J371" s="225">
        <f t="shared" si="82"/>
        <v>0</v>
      </c>
      <c r="K371" s="356">
        <f t="shared" si="83"/>
        <v>7.6600000000000001E-2</v>
      </c>
      <c r="L371" s="225"/>
      <c r="M371" s="225">
        <f t="shared" si="84"/>
        <v>0</v>
      </c>
      <c r="N371" s="225">
        <f t="shared" si="85"/>
        <v>0</v>
      </c>
      <c r="O371" s="225">
        <f t="shared" si="86"/>
        <v>0</v>
      </c>
      <c r="P371" s="225">
        <f t="shared" si="87"/>
        <v>1</v>
      </c>
      <c r="Q371" s="225">
        <f t="shared" si="88"/>
        <v>4</v>
      </c>
      <c r="R371" s="225">
        <f t="shared" si="89"/>
        <v>2</v>
      </c>
      <c r="S371" s="228"/>
      <c r="T371" s="228"/>
      <c r="U371" s="228"/>
      <c r="V371" s="228"/>
      <c r="W371" s="529"/>
      <c r="X371" s="228"/>
      <c r="Y371" s="55">
        <v>446</v>
      </c>
      <c r="Z371" s="55">
        <v>446099650</v>
      </c>
      <c r="AA371" s="244" t="s">
        <v>1051</v>
      </c>
      <c r="AB371" s="55">
        <v>0</v>
      </c>
      <c r="AC371" s="55">
        <v>0</v>
      </c>
      <c r="AD371" s="55">
        <v>0</v>
      </c>
      <c r="AE371" s="55">
        <v>2</v>
      </c>
      <c r="AF371" s="55">
        <v>0</v>
      </c>
      <c r="AG371" s="55">
        <v>0</v>
      </c>
      <c r="AH371" s="55">
        <v>0</v>
      </c>
      <c r="AI371" s="215">
        <v>0</v>
      </c>
      <c r="AJ371" s="215">
        <v>0</v>
      </c>
      <c r="AK371" s="215">
        <v>0</v>
      </c>
      <c r="AL371" s="215">
        <v>0</v>
      </c>
      <c r="AM371" s="215">
        <v>1</v>
      </c>
      <c r="AN371" s="215">
        <v>0</v>
      </c>
      <c r="AO371" s="215">
        <v>0</v>
      </c>
      <c r="AP371" s="215">
        <v>0</v>
      </c>
      <c r="AQ371" s="55">
        <v>0</v>
      </c>
      <c r="AR371" s="216"/>
      <c r="AS371" s="55">
        <v>99</v>
      </c>
      <c r="AT371" s="55">
        <v>650</v>
      </c>
      <c r="AU371" s="55">
        <v>4</v>
      </c>
      <c r="AW371" s="55">
        <f t="shared" si="90"/>
        <v>1</v>
      </c>
      <c r="AX371" s="55">
        <v>0</v>
      </c>
      <c r="AY371" s="55">
        <v>1</v>
      </c>
      <c r="AZ371" s="502">
        <v>0.5</v>
      </c>
    </row>
    <row r="372" spans="1:52">
      <c r="A372" s="215">
        <v>446</v>
      </c>
      <c r="B372" s="215">
        <v>446099665</v>
      </c>
      <c r="C372" s="216" t="s">
        <v>1051</v>
      </c>
      <c r="D372" s="225">
        <f t="shared" si="76"/>
        <v>0</v>
      </c>
      <c r="E372" s="225">
        <f t="shared" si="77"/>
        <v>0</v>
      </c>
      <c r="F372" s="225">
        <f t="shared" si="78"/>
        <v>0</v>
      </c>
      <c r="G372" s="225">
        <f t="shared" si="79"/>
        <v>1</v>
      </c>
      <c r="H372" s="225">
        <f t="shared" si="80"/>
        <v>0</v>
      </c>
      <c r="I372" s="225">
        <f t="shared" si="81"/>
        <v>0</v>
      </c>
      <c r="J372" s="225">
        <f t="shared" si="82"/>
        <v>0</v>
      </c>
      <c r="K372" s="356">
        <f t="shared" si="83"/>
        <v>3.8300000000000001E-2</v>
      </c>
      <c r="L372" s="225"/>
      <c r="M372" s="225">
        <f t="shared" si="84"/>
        <v>0</v>
      </c>
      <c r="N372" s="225">
        <f t="shared" si="85"/>
        <v>0</v>
      </c>
      <c r="O372" s="225">
        <f t="shared" si="86"/>
        <v>0</v>
      </c>
      <c r="P372" s="225">
        <f t="shared" si="87"/>
        <v>0</v>
      </c>
      <c r="Q372" s="225">
        <f t="shared" si="88"/>
        <v>4</v>
      </c>
      <c r="R372" s="225">
        <f t="shared" si="89"/>
        <v>1</v>
      </c>
      <c r="S372" s="228"/>
      <c r="T372" s="228"/>
      <c r="U372" s="228"/>
      <c r="V372" s="228"/>
      <c r="W372" s="529"/>
      <c r="X372" s="228"/>
      <c r="Y372" s="55">
        <v>446</v>
      </c>
      <c r="Z372" s="55">
        <v>446099665</v>
      </c>
      <c r="AA372" s="244" t="s">
        <v>1051</v>
      </c>
      <c r="AB372" s="55">
        <v>0</v>
      </c>
      <c r="AC372" s="55">
        <v>0</v>
      </c>
      <c r="AD372" s="55">
        <v>0</v>
      </c>
      <c r="AE372" s="55">
        <v>1</v>
      </c>
      <c r="AF372" s="55">
        <v>0</v>
      </c>
      <c r="AG372" s="55">
        <v>0</v>
      </c>
      <c r="AH372" s="55">
        <v>0</v>
      </c>
      <c r="AI372" s="215">
        <v>0</v>
      </c>
      <c r="AJ372" s="215">
        <v>0</v>
      </c>
      <c r="AK372" s="215">
        <v>0</v>
      </c>
      <c r="AL372" s="215">
        <v>0</v>
      </c>
      <c r="AM372" s="215">
        <v>0</v>
      </c>
      <c r="AN372" s="215">
        <v>0</v>
      </c>
      <c r="AO372" s="215">
        <v>0</v>
      </c>
      <c r="AP372" s="215">
        <v>0</v>
      </c>
      <c r="AQ372" s="55">
        <v>0</v>
      </c>
      <c r="AR372" s="216"/>
      <c r="AS372" s="55">
        <v>99</v>
      </c>
      <c r="AT372" s="55">
        <v>665</v>
      </c>
      <c r="AU372" s="55">
        <v>4</v>
      </c>
      <c r="AW372" s="55">
        <f t="shared" si="90"/>
        <v>0</v>
      </c>
      <c r="AX372" s="55">
        <v>0</v>
      </c>
      <c r="AY372" s="55">
        <v>3</v>
      </c>
      <c r="AZ372" s="502">
        <v>0</v>
      </c>
    </row>
    <row r="373" spans="1:52">
      <c r="A373" s="215">
        <v>446</v>
      </c>
      <c r="B373" s="215">
        <v>446099690</v>
      </c>
      <c r="C373" s="216" t="s">
        <v>1051</v>
      </c>
      <c r="D373" s="225">
        <f t="shared" si="76"/>
        <v>0</v>
      </c>
      <c r="E373" s="225">
        <f t="shared" si="77"/>
        <v>0</v>
      </c>
      <c r="F373" s="225">
        <f t="shared" si="78"/>
        <v>0</v>
      </c>
      <c r="G373" s="225">
        <f t="shared" si="79"/>
        <v>0</v>
      </c>
      <c r="H373" s="225">
        <f t="shared" si="80"/>
        <v>8</v>
      </c>
      <c r="I373" s="225">
        <f t="shared" si="81"/>
        <v>6</v>
      </c>
      <c r="J373" s="225">
        <f t="shared" si="82"/>
        <v>0</v>
      </c>
      <c r="K373" s="356">
        <f t="shared" si="83"/>
        <v>0.53620000000000001</v>
      </c>
      <c r="L373" s="225"/>
      <c r="M373" s="225">
        <f t="shared" si="84"/>
        <v>0</v>
      </c>
      <c r="N373" s="225">
        <f t="shared" si="85"/>
        <v>0</v>
      </c>
      <c r="O373" s="225">
        <f t="shared" si="86"/>
        <v>0</v>
      </c>
      <c r="P373" s="225">
        <f t="shared" si="87"/>
        <v>5</v>
      </c>
      <c r="Q373" s="225">
        <f t="shared" si="88"/>
        <v>3</v>
      </c>
      <c r="R373" s="225">
        <f t="shared" si="89"/>
        <v>14</v>
      </c>
      <c r="S373" s="228"/>
      <c r="T373" s="228"/>
      <c r="U373" s="228"/>
      <c r="V373" s="228"/>
      <c r="W373" s="529"/>
      <c r="X373" s="228"/>
      <c r="Y373" s="55">
        <v>446</v>
      </c>
      <c r="Z373" s="55">
        <v>446099690</v>
      </c>
      <c r="AA373" s="244" t="s">
        <v>1051</v>
      </c>
      <c r="AB373" s="55">
        <v>0</v>
      </c>
      <c r="AC373" s="55">
        <v>0</v>
      </c>
      <c r="AD373" s="55">
        <v>0</v>
      </c>
      <c r="AE373" s="55">
        <v>0</v>
      </c>
      <c r="AF373" s="55">
        <v>8</v>
      </c>
      <c r="AG373" s="55">
        <v>6</v>
      </c>
      <c r="AH373" s="55">
        <v>0</v>
      </c>
      <c r="AI373" s="215">
        <v>0</v>
      </c>
      <c r="AJ373" s="215">
        <v>0</v>
      </c>
      <c r="AK373" s="215">
        <v>0</v>
      </c>
      <c r="AL373" s="215">
        <v>0</v>
      </c>
      <c r="AM373" s="215">
        <v>2</v>
      </c>
      <c r="AN373" s="215">
        <v>0</v>
      </c>
      <c r="AO373" s="215">
        <v>0</v>
      </c>
      <c r="AP373" s="215">
        <v>0</v>
      </c>
      <c r="AQ373" s="55">
        <v>3</v>
      </c>
      <c r="AR373" s="216"/>
      <c r="AS373" s="55">
        <v>99</v>
      </c>
      <c r="AT373" s="55">
        <v>690</v>
      </c>
      <c r="AU373" s="55">
        <v>3</v>
      </c>
      <c r="AW373" s="55">
        <f t="shared" si="90"/>
        <v>5</v>
      </c>
      <c r="AX373" s="55">
        <v>0</v>
      </c>
      <c r="AY373" s="55">
        <v>1</v>
      </c>
      <c r="AZ373" s="502">
        <v>0.35709999999999997</v>
      </c>
    </row>
    <row r="374" spans="1:52">
      <c r="A374" s="215">
        <v>446</v>
      </c>
      <c r="B374" s="215">
        <v>446099763</v>
      </c>
      <c r="C374" s="216" t="s">
        <v>1051</v>
      </c>
      <c r="D374" s="225">
        <f t="shared" si="76"/>
        <v>0</v>
      </c>
      <c r="E374" s="225">
        <f t="shared" si="77"/>
        <v>0</v>
      </c>
      <c r="F374" s="225">
        <f t="shared" si="78"/>
        <v>0</v>
      </c>
      <c r="G374" s="225">
        <f t="shared" si="79"/>
        <v>0</v>
      </c>
      <c r="H374" s="225">
        <f t="shared" si="80"/>
        <v>0</v>
      </c>
      <c r="I374" s="225">
        <f t="shared" si="81"/>
        <v>1</v>
      </c>
      <c r="J374" s="225">
        <f t="shared" si="82"/>
        <v>0</v>
      </c>
      <c r="K374" s="356">
        <f t="shared" si="83"/>
        <v>3.8300000000000001E-2</v>
      </c>
      <c r="L374" s="225"/>
      <c r="M374" s="225">
        <f t="shared" si="84"/>
        <v>0</v>
      </c>
      <c r="N374" s="225">
        <f t="shared" si="85"/>
        <v>0</v>
      </c>
      <c r="O374" s="225">
        <f t="shared" si="86"/>
        <v>0</v>
      </c>
      <c r="P374" s="225">
        <f t="shared" si="87"/>
        <v>0</v>
      </c>
      <c r="Q374" s="225">
        <f t="shared" si="88"/>
        <v>4</v>
      </c>
      <c r="R374" s="225">
        <f t="shared" si="89"/>
        <v>1</v>
      </c>
      <c r="S374" s="228"/>
      <c r="T374" s="228"/>
      <c r="U374" s="228"/>
      <c r="V374" s="228"/>
      <c r="W374" s="529"/>
      <c r="X374" s="228"/>
      <c r="Y374" s="55">
        <v>446</v>
      </c>
      <c r="Z374" s="55">
        <v>446099763</v>
      </c>
      <c r="AA374" s="244" t="s">
        <v>1051</v>
      </c>
      <c r="AB374" s="55">
        <v>0</v>
      </c>
      <c r="AC374" s="55">
        <v>0</v>
      </c>
      <c r="AD374" s="55">
        <v>0</v>
      </c>
      <c r="AE374" s="55">
        <v>0</v>
      </c>
      <c r="AF374" s="55">
        <v>0</v>
      </c>
      <c r="AG374" s="55">
        <v>1</v>
      </c>
      <c r="AH374" s="55">
        <v>0</v>
      </c>
      <c r="AI374" s="215">
        <v>0</v>
      </c>
      <c r="AJ374" s="215">
        <v>0</v>
      </c>
      <c r="AK374" s="215">
        <v>0</v>
      </c>
      <c r="AL374" s="215">
        <v>0</v>
      </c>
      <c r="AM374" s="215">
        <v>0</v>
      </c>
      <c r="AN374" s="215">
        <v>0</v>
      </c>
      <c r="AO374" s="215">
        <v>0</v>
      </c>
      <c r="AP374" s="215">
        <v>0</v>
      </c>
      <c r="AQ374" s="55">
        <v>0</v>
      </c>
      <c r="AR374" s="216"/>
      <c r="AS374" s="55">
        <v>99</v>
      </c>
      <c r="AT374" s="55">
        <v>763</v>
      </c>
      <c r="AU374" s="55">
        <v>4</v>
      </c>
      <c r="AW374" s="55">
        <f t="shared" si="90"/>
        <v>0</v>
      </c>
      <c r="AX374" s="55">
        <v>0</v>
      </c>
      <c r="AY374" s="55">
        <v>3</v>
      </c>
      <c r="AZ374" s="502">
        <v>0</v>
      </c>
    </row>
    <row r="375" spans="1:52">
      <c r="A375" s="215">
        <v>447</v>
      </c>
      <c r="B375" s="215">
        <v>447101025</v>
      </c>
      <c r="C375" s="216" t="s">
        <v>1062</v>
      </c>
      <c r="D375" s="225">
        <f t="shared" si="76"/>
        <v>0</v>
      </c>
      <c r="E375" s="225">
        <f t="shared" si="77"/>
        <v>0</v>
      </c>
      <c r="F375" s="225">
        <f t="shared" si="78"/>
        <v>20</v>
      </c>
      <c r="G375" s="225">
        <f t="shared" si="79"/>
        <v>86</v>
      </c>
      <c r="H375" s="225">
        <f t="shared" si="80"/>
        <v>30</v>
      </c>
      <c r="I375" s="225">
        <f t="shared" si="81"/>
        <v>0</v>
      </c>
      <c r="J375" s="225">
        <f t="shared" si="82"/>
        <v>0</v>
      </c>
      <c r="K375" s="356">
        <f t="shared" si="83"/>
        <v>5.2088000000000001</v>
      </c>
      <c r="L375" s="225"/>
      <c r="M375" s="225">
        <f t="shared" si="84"/>
        <v>11</v>
      </c>
      <c r="N375" s="225">
        <f t="shared" si="85"/>
        <v>0</v>
      </c>
      <c r="O375" s="225">
        <f t="shared" si="86"/>
        <v>0</v>
      </c>
      <c r="P375" s="225">
        <f t="shared" si="87"/>
        <v>26</v>
      </c>
      <c r="Q375" s="225">
        <f t="shared" si="88"/>
        <v>5</v>
      </c>
      <c r="R375" s="225">
        <f t="shared" si="89"/>
        <v>136</v>
      </c>
      <c r="S375" s="228"/>
      <c r="T375" s="228"/>
      <c r="U375" s="228"/>
      <c r="V375" s="228"/>
      <c r="W375" s="529"/>
      <c r="X375" s="228"/>
      <c r="Y375" s="55">
        <v>447</v>
      </c>
      <c r="Z375" s="55">
        <v>447101025</v>
      </c>
      <c r="AA375" s="244" t="s">
        <v>1062</v>
      </c>
      <c r="AB375" s="55">
        <v>0</v>
      </c>
      <c r="AC375" s="55">
        <v>0</v>
      </c>
      <c r="AD375" s="55">
        <v>20</v>
      </c>
      <c r="AE375" s="55">
        <v>86</v>
      </c>
      <c r="AF375" s="55">
        <v>30</v>
      </c>
      <c r="AG375" s="55">
        <v>0</v>
      </c>
      <c r="AH375" s="55">
        <v>0</v>
      </c>
      <c r="AI375" s="215">
        <v>0</v>
      </c>
      <c r="AJ375" s="215">
        <v>11</v>
      </c>
      <c r="AK375" s="215">
        <v>0</v>
      </c>
      <c r="AL375" s="215">
        <v>0</v>
      </c>
      <c r="AM375" s="215">
        <v>26</v>
      </c>
      <c r="AN375" s="215">
        <v>0</v>
      </c>
      <c r="AO375" s="215">
        <v>0</v>
      </c>
      <c r="AP375" s="215">
        <v>0</v>
      </c>
      <c r="AQ375" s="55">
        <v>0</v>
      </c>
      <c r="AR375" s="216"/>
      <c r="AS375" s="55">
        <v>101</v>
      </c>
      <c r="AT375" s="55">
        <v>25</v>
      </c>
      <c r="AU375" s="55">
        <v>5</v>
      </c>
      <c r="AW375" s="55">
        <f t="shared" si="90"/>
        <v>26</v>
      </c>
      <c r="AX375" s="55">
        <v>0</v>
      </c>
      <c r="AY375" s="55">
        <v>1</v>
      </c>
      <c r="AZ375" s="502">
        <v>0.19120000000000001</v>
      </c>
    </row>
    <row r="376" spans="1:52">
      <c r="A376" s="215">
        <v>447</v>
      </c>
      <c r="B376" s="215">
        <v>447101050</v>
      </c>
      <c r="C376" s="216" t="s">
        <v>1062</v>
      </c>
      <c r="D376" s="225">
        <f t="shared" si="76"/>
        <v>0</v>
      </c>
      <c r="E376" s="225">
        <f t="shared" si="77"/>
        <v>0</v>
      </c>
      <c r="F376" s="225">
        <f t="shared" si="78"/>
        <v>0</v>
      </c>
      <c r="G376" s="225">
        <f t="shared" si="79"/>
        <v>2</v>
      </c>
      <c r="H376" s="225">
        <f t="shared" si="80"/>
        <v>0</v>
      </c>
      <c r="I376" s="225">
        <f t="shared" si="81"/>
        <v>0</v>
      </c>
      <c r="J376" s="225">
        <f t="shared" si="82"/>
        <v>0</v>
      </c>
      <c r="K376" s="356">
        <f t="shared" si="83"/>
        <v>7.6600000000000001E-2</v>
      </c>
      <c r="L376" s="225"/>
      <c r="M376" s="225">
        <f t="shared" si="84"/>
        <v>0</v>
      </c>
      <c r="N376" s="225">
        <f t="shared" si="85"/>
        <v>0</v>
      </c>
      <c r="O376" s="225">
        <f t="shared" si="86"/>
        <v>0</v>
      </c>
      <c r="P376" s="225">
        <f t="shared" si="87"/>
        <v>0</v>
      </c>
      <c r="Q376" s="225">
        <f t="shared" si="88"/>
        <v>4</v>
      </c>
      <c r="R376" s="225">
        <f t="shared" si="89"/>
        <v>2</v>
      </c>
      <c r="S376" s="228"/>
      <c r="T376" s="228"/>
      <c r="U376" s="228"/>
      <c r="V376" s="228"/>
      <c r="W376" s="529"/>
      <c r="X376" s="228"/>
      <c r="Y376" s="55">
        <v>447</v>
      </c>
      <c r="Z376" s="55">
        <v>447101050</v>
      </c>
      <c r="AA376" s="244" t="s">
        <v>1062</v>
      </c>
      <c r="AB376" s="55">
        <v>0</v>
      </c>
      <c r="AC376" s="55">
        <v>0</v>
      </c>
      <c r="AD376" s="55">
        <v>0</v>
      </c>
      <c r="AE376" s="55">
        <v>2</v>
      </c>
      <c r="AF376" s="55">
        <v>0</v>
      </c>
      <c r="AG376" s="55">
        <v>0</v>
      </c>
      <c r="AH376" s="55">
        <v>0</v>
      </c>
      <c r="AI376" s="215">
        <v>0</v>
      </c>
      <c r="AJ376" s="215">
        <v>0</v>
      </c>
      <c r="AK376" s="215">
        <v>0</v>
      </c>
      <c r="AL376" s="215">
        <v>0</v>
      </c>
      <c r="AM376" s="215">
        <v>0</v>
      </c>
      <c r="AN376" s="215">
        <v>0</v>
      </c>
      <c r="AO376" s="215">
        <v>0</v>
      </c>
      <c r="AP376" s="215">
        <v>0</v>
      </c>
      <c r="AQ376" s="55">
        <v>0</v>
      </c>
      <c r="AR376" s="216"/>
      <c r="AS376" s="55">
        <v>101</v>
      </c>
      <c r="AT376" s="55">
        <v>50</v>
      </c>
      <c r="AU376" s="55">
        <v>4</v>
      </c>
      <c r="AW376" s="55">
        <f t="shared" si="90"/>
        <v>0</v>
      </c>
      <c r="AX376" s="55">
        <v>0</v>
      </c>
      <c r="AY376" s="55">
        <v>3</v>
      </c>
      <c r="AZ376" s="502">
        <v>0</v>
      </c>
    </row>
    <row r="377" spans="1:52">
      <c r="A377" s="215">
        <v>447</v>
      </c>
      <c r="B377" s="215">
        <v>447101100</v>
      </c>
      <c r="C377" s="216" t="s">
        <v>1062</v>
      </c>
      <c r="D377" s="225">
        <f t="shared" si="76"/>
        <v>0</v>
      </c>
      <c r="E377" s="225">
        <f t="shared" si="77"/>
        <v>0</v>
      </c>
      <c r="F377" s="225">
        <f t="shared" si="78"/>
        <v>0</v>
      </c>
      <c r="G377" s="225">
        <f t="shared" si="79"/>
        <v>1</v>
      </c>
      <c r="H377" s="225">
        <f t="shared" si="80"/>
        <v>0</v>
      </c>
      <c r="I377" s="225">
        <f t="shared" si="81"/>
        <v>0</v>
      </c>
      <c r="J377" s="225">
        <f t="shared" si="82"/>
        <v>0</v>
      </c>
      <c r="K377" s="356">
        <f t="shared" si="83"/>
        <v>3.8300000000000001E-2</v>
      </c>
      <c r="L377" s="225"/>
      <c r="M377" s="225">
        <f t="shared" si="84"/>
        <v>0</v>
      </c>
      <c r="N377" s="225">
        <f t="shared" si="85"/>
        <v>0</v>
      </c>
      <c r="O377" s="225">
        <f t="shared" si="86"/>
        <v>0</v>
      </c>
      <c r="P377" s="225">
        <f t="shared" si="87"/>
        <v>1</v>
      </c>
      <c r="Q377" s="225">
        <f t="shared" si="88"/>
        <v>9</v>
      </c>
      <c r="R377" s="225">
        <f t="shared" si="89"/>
        <v>1</v>
      </c>
      <c r="S377" s="228"/>
      <c r="T377" s="228"/>
      <c r="U377" s="228"/>
      <c r="V377" s="228"/>
      <c r="W377" s="529"/>
      <c r="X377" s="228"/>
      <c r="Y377" s="55">
        <v>447</v>
      </c>
      <c r="Z377" s="55">
        <v>447101100</v>
      </c>
      <c r="AA377" s="244" t="s">
        <v>1062</v>
      </c>
      <c r="AB377" s="55">
        <v>0</v>
      </c>
      <c r="AC377" s="55">
        <v>0</v>
      </c>
      <c r="AD377" s="55">
        <v>0</v>
      </c>
      <c r="AE377" s="55">
        <v>1</v>
      </c>
      <c r="AF377" s="55">
        <v>0</v>
      </c>
      <c r="AG377" s="55">
        <v>0</v>
      </c>
      <c r="AH377" s="55">
        <v>0</v>
      </c>
      <c r="AI377" s="215">
        <v>0</v>
      </c>
      <c r="AJ377" s="215">
        <v>0</v>
      </c>
      <c r="AK377" s="215">
        <v>0</v>
      </c>
      <c r="AL377" s="215">
        <v>0</v>
      </c>
      <c r="AM377" s="215">
        <v>1</v>
      </c>
      <c r="AN377" s="215">
        <v>0</v>
      </c>
      <c r="AO377" s="215">
        <v>0</v>
      </c>
      <c r="AP377" s="215">
        <v>0</v>
      </c>
      <c r="AQ377" s="55">
        <v>0</v>
      </c>
      <c r="AR377" s="216"/>
      <c r="AS377" s="55">
        <v>101</v>
      </c>
      <c r="AT377" s="55">
        <v>100</v>
      </c>
      <c r="AU377" s="55">
        <v>9</v>
      </c>
      <c r="AW377" s="55">
        <f t="shared" si="90"/>
        <v>1</v>
      </c>
      <c r="AX377" s="55">
        <v>0</v>
      </c>
      <c r="AY377" s="55">
        <v>2</v>
      </c>
      <c r="AZ377" s="502">
        <v>1</v>
      </c>
    </row>
    <row r="378" spans="1:52">
      <c r="A378" s="215">
        <v>447</v>
      </c>
      <c r="B378" s="215">
        <v>447101101</v>
      </c>
      <c r="C378" s="216" t="s">
        <v>1062</v>
      </c>
      <c r="D378" s="225">
        <f t="shared" si="76"/>
        <v>0</v>
      </c>
      <c r="E378" s="225">
        <f t="shared" si="77"/>
        <v>0</v>
      </c>
      <c r="F378" s="225">
        <f t="shared" si="78"/>
        <v>30</v>
      </c>
      <c r="G378" s="225">
        <f t="shared" si="79"/>
        <v>207</v>
      </c>
      <c r="H378" s="225">
        <f t="shared" si="80"/>
        <v>124</v>
      </c>
      <c r="I378" s="225">
        <f t="shared" si="81"/>
        <v>0</v>
      </c>
      <c r="J378" s="225">
        <f t="shared" si="82"/>
        <v>0</v>
      </c>
      <c r="K378" s="356">
        <f t="shared" si="83"/>
        <v>13.8263</v>
      </c>
      <c r="L378" s="225"/>
      <c r="M378" s="225">
        <f t="shared" si="84"/>
        <v>14</v>
      </c>
      <c r="N378" s="225">
        <f t="shared" si="85"/>
        <v>0</v>
      </c>
      <c r="O378" s="225">
        <f t="shared" si="86"/>
        <v>0</v>
      </c>
      <c r="P378" s="225">
        <f t="shared" si="87"/>
        <v>31</v>
      </c>
      <c r="Q378" s="225">
        <f t="shared" si="88"/>
        <v>3</v>
      </c>
      <c r="R378" s="225">
        <f t="shared" si="89"/>
        <v>361</v>
      </c>
      <c r="S378" s="228"/>
      <c r="T378" s="228"/>
      <c r="U378" s="228"/>
      <c r="V378" s="228"/>
      <c r="W378" s="529"/>
      <c r="X378" s="228"/>
      <c r="Y378" s="55">
        <v>447</v>
      </c>
      <c r="Z378" s="55">
        <v>447101101</v>
      </c>
      <c r="AA378" s="244" t="s">
        <v>1062</v>
      </c>
      <c r="AB378" s="55">
        <v>0</v>
      </c>
      <c r="AC378" s="55">
        <v>0</v>
      </c>
      <c r="AD378" s="55">
        <v>30</v>
      </c>
      <c r="AE378" s="55">
        <v>207</v>
      </c>
      <c r="AF378" s="55">
        <v>124</v>
      </c>
      <c r="AG378" s="55">
        <v>0</v>
      </c>
      <c r="AH378" s="55">
        <v>0</v>
      </c>
      <c r="AI378" s="215">
        <v>0</v>
      </c>
      <c r="AJ378" s="215">
        <v>14</v>
      </c>
      <c r="AK378" s="215">
        <v>0</v>
      </c>
      <c r="AL378" s="215">
        <v>0</v>
      </c>
      <c r="AM378" s="215">
        <v>27</v>
      </c>
      <c r="AN378" s="215">
        <v>0</v>
      </c>
      <c r="AO378" s="215">
        <v>0</v>
      </c>
      <c r="AP378" s="215">
        <v>4</v>
      </c>
      <c r="AQ378" s="55">
        <v>0</v>
      </c>
      <c r="AR378" s="216"/>
      <c r="AS378" s="55">
        <v>101</v>
      </c>
      <c r="AT378" s="55">
        <v>101</v>
      </c>
      <c r="AU378" s="55">
        <v>3</v>
      </c>
      <c r="AW378" s="55">
        <f t="shared" si="90"/>
        <v>31</v>
      </c>
      <c r="AX378" s="55">
        <v>0</v>
      </c>
      <c r="AY378" s="55">
        <v>1</v>
      </c>
      <c r="AZ378" s="502">
        <v>8.5900000000000004E-2</v>
      </c>
    </row>
    <row r="379" spans="1:52">
      <c r="A379" s="215">
        <v>447</v>
      </c>
      <c r="B379" s="215">
        <v>447101136</v>
      </c>
      <c r="C379" s="216" t="s">
        <v>1062</v>
      </c>
      <c r="D379" s="225">
        <f t="shared" si="76"/>
        <v>0</v>
      </c>
      <c r="E379" s="225">
        <f t="shared" si="77"/>
        <v>0</v>
      </c>
      <c r="F379" s="225">
        <f t="shared" si="78"/>
        <v>1</v>
      </c>
      <c r="G379" s="225">
        <f t="shared" si="79"/>
        <v>3</v>
      </c>
      <c r="H379" s="225">
        <f t="shared" si="80"/>
        <v>1</v>
      </c>
      <c r="I379" s="225">
        <f t="shared" si="81"/>
        <v>0</v>
      </c>
      <c r="J379" s="225">
        <f t="shared" si="82"/>
        <v>0</v>
      </c>
      <c r="K379" s="356">
        <f t="shared" si="83"/>
        <v>0.1915</v>
      </c>
      <c r="L379" s="225"/>
      <c r="M379" s="225">
        <f t="shared" si="84"/>
        <v>1</v>
      </c>
      <c r="N379" s="225">
        <f t="shared" si="85"/>
        <v>0</v>
      </c>
      <c r="O379" s="225">
        <f t="shared" si="86"/>
        <v>0</v>
      </c>
      <c r="P379" s="225">
        <f t="shared" si="87"/>
        <v>0</v>
      </c>
      <c r="Q379" s="225">
        <f t="shared" si="88"/>
        <v>2</v>
      </c>
      <c r="R379" s="225">
        <f t="shared" si="89"/>
        <v>5</v>
      </c>
      <c r="S379" s="228"/>
      <c r="T379" s="228"/>
      <c r="U379" s="228"/>
      <c r="V379" s="228"/>
      <c r="W379" s="529"/>
      <c r="X379" s="228"/>
      <c r="Y379" s="55">
        <v>447</v>
      </c>
      <c r="Z379" s="55">
        <v>447101136</v>
      </c>
      <c r="AA379" s="244" t="s">
        <v>1062</v>
      </c>
      <c r="AB379" s="55">
        <v>0</v>
      </c>
      <c r="AC379" s="55">
        <v>0</v>
      </c>
      <c r="AD379" s="55">
        <v>1</v>
      </c>
      <c r="AE379" s="55">
        <v>3</v>
      </c>
      <c r="AF379" s="55">
        <v>1</v>
      </c>
      <c r="AG379" s="55">
        <v>0</v>
      </c>
      <c r="AH379" s="55">
        <v>0</v>
      </c>
      <c r="AI379" s="215">
        <v>0</v>
      </c>
      <c r="AJ379" s="215">
        <v>1</v>
      </c>
      <c r="AK379" s="215">
        <v>0</v>
      </c>
      <c r="AL379" s="215">
        <v>0</v>
      </c>
      <c r="AM379" s="215">
        <v>0</v>
      </c>
      <c r="AN379" s="215">
        <v>0</v>
      </c>
      <c r="AO379" s="215">
        <v>0</v>
      </c>
      <c r="AP379" s="215">
        <v>0</v>
      </c>
      <c r="AQ379" s="55">
        <v>0</v>
      </c>
      <c r="AR379" s="216"/>
      <c r="AS379" s="55">
        <v>101</v>
      </c>
      <c r="AT379" s="55">
        <v>136</v>
      </c>
      <c r="AU379" s="55">
        <v>2</v>
      </c>
      <c r="AW379" s="55">
        <f t="shared" si="90"/>
        <v>0</v>
      </c>
      <c r="AX379" s="55">
        <v>0</v>
      </c>
      <c r="AY379" s="55">
        <v>3</v>
      </c>
      <c r="AZ379" s="502">
        <v>0</v>
      </c>
    </row>
    <row r="380" spans="1:52">
      <c r="A380" s="215">
        <v>447</v>
      </c>
      <c r="B380" s="215">
        <v>447101138</v>
      </c>
      <c r="C380" s="216" t="s">
        <v>1062</v>
      </c>
      <c r="D380" s="225">
        <f t="shared" si="76"/>
        <v>0</v>
      </c>
      <c r="E380" s="225">
        <f t="shared" si="77"/>
        <v>0</v>
      </c>
      <c r="F380" s="225">
        <f t="shared" si="78"/>
        <v>0</v>
      </c>
      <c r="G380" s="225">
        <f t="shared" si="79"/>
        <v>5</v>
      </c>
      <c r="H380" s="225">
        <f t="shared" si="80"/>
        <v>2</v>
      </c>
      <c r="I380" s="225">
        <f t="shared" si="81"/>
        <v>0</v>
      </c>
      <c r="J380" s="225">
        <f t="shared" si="82"/>
        <v>0</v>
      </c>
      <c r="K380" s="356">
        <f t="shared" si="83"/>
        <v>0.2681</v>
      </c>
      <c r="L380" s="225"/>
      <c r="M380" s="225">
        <f t="shared" si="84"/>
        <v>1</v>
      </c>
      <c r="N380" s="225">
        <f t="shared" si="85"/>
        <v>0</v>
      </c>
      <c r="O380" s="225">
        <f t="shared" si="86"/>
        <v>0</v>
      </c>
      <c r="P380" s="225">
        <f t="shared" si="87"/>
        <v>2</v>
      </c>
      <c r="Q380" s="225">
        <f t="shared" si="88"/>
        <v>4</v>
      </c>
      <c r="R380" s="225">
        <f t="shared" si="89"/>
        <v>7</v>
      </c>
      <c r="S380" s="228"/>
      <c r="T380" s="228"/>
      <c r="U380" s="228"/>
      <c r="V380" s="228"/>
      <c r="W380" s="529"/>
      <c r="X380" s="228"/>
      <c r="Y380" s="55">
        <v>447</v>
      </c>
      <c r="Z380" s="55">
        <v>447101138</v>
      </c>
      <c r="AA380" s="244" t="s">
        <v>1062</v>
      </c>
      <c r="AB380" s="55">
        <v>0</v>
      </c>
      <c r="AC380" s="55">
        <v>0</v>
      </c>
      <c r="AD380" s="55">
        <v>0</v>
      </c>
      <c r="AE380" s="55">
        <v>5</v>
      </c>
      <c r="AF380" s="55">
        <v>2</v>
      </c>
      <c r="AG380" s="55">
        <v>0</v>
      </c>
      <c r="AH380" s="55">
        <v>0</v>
      </c>
      <c r="AI380" s="215">
        <v>0</v>
      </c>
      <c r="AJ380" s="215">
        <v>1</v>
      </c>
      <c r="AK380" s="215">
        <v>0</v>
      </c>
      <c r="AL380" s="215">
        <v>0</v>
      </c>
      <c r="AM380" s="215">
        <v>2</v>
      </c>
      <c r="AN380" s="215">
        <v>0</v>
      </c>
      <c r="AO380" s="215">
        <v>0</v>
      </c>
      <c r="AP380" s="215">
        <v>0</v>
      </c>
      <c r="AQ380" s="55">
        <v>0</v>
      </c>
      <c r="AR380" s="216"/>
      <c r="AS380" s="55">
        <v>101</v>
      </c>
      <c r="AT380" s="55">
        <v>138</v>
      </c>
      <c r="AU380" s="55">
        <v>4</v>
      </c>
      <c r="AW380" s="55">
        <f t="shared" si="90"/>
        <v>2</v>
      </c>
      <c r="AX380" s="55">
        <v>0</v>
      </c>
      <c r="AY380" s="55">
        <v>3</v>
      </c>
      <c r="AZ380" s="502">
        <v>0.28570000000000001</v>
      </c>
    </row>
    <row r="381" spans="1:52">
      <c r="A381" s="215">
        <v>447</v>
      </c>
      <c r="B381" s="215">
        <v>447101139</v>
      </c>
      <c r="C381" s="216" t="s">
        <v>1062</v>
      </c>
      <c r="D381" s="225">
        <f t="shared" si="76"/>
        <v>0</v>
      </c>
      <c r="E381" s="225">
        <f t="shared" si="77"/>
        <v>0</v>
      </c>
      <c r="F381" s="225">
        <f t="shared" si="78"/>
        <v>0</v>
      </c>
      <c r="G381" s="225">
        <f t="shared" si="79"/>
        <v>1</v>
      </c>
      <c r="H381" s="225">
        <f t="shared" si="80"/>
        <v>0</v>
      </c>
      <c r="I381" s="225">
        <f t="shared" si="81"/>
        <v>0</v>
      </c>
      <c r="J381" s="225">
        <f t="shared" si="82"/>
        <v>0</v>
      </c>
      <c r="K381" s="356">
        <f t="shared" si="83"/>
        <v>3.8300000000000001E-2</v>
      </c>
      <c r="L381" s="225"/>
      <c r="M381" s="225">
        <f t="shared" si="84"/>
        <v>0</v>
      </c>
      <c r="N381" s="225">
        <f t="shared" si="85"/>
        <v>0</v>
      </c>
      <c r="O381" s="225">
        <f t="shared" si="86"/>
        <v>0</v>
      </c>
      <c r="P381" s="225">
        <f t="shared" si="87"/>
        <v>1</v>
      </c>
      <c r="Q381" s="225">
        <f t="shared" si="88"/>
        <v>2</v>
      </c>
      <c r="R381" s="225">
        <f t="shared" si="89"/>
        <v>1</v>
      </c>
      <c r="S381" s="228"/>
      <c r="T381" s="228"/>
      <c r="U381" s="228"/>
      <c r="V381" s="228"/>
      <c r="W381" s="529"/>
      <c r="X381" s="228"/>
      <c r="Y381" s="55">
        <v>447</v>
      </c>
      <c r="Z381" s="55">
        <v>447101139</v>
      </c>
      <c r="AA381" s="244" t="s">
        <v>1062</v>
      </c>
      <c r="AB381" s="55">
        <v>0</v>
      </c>
      <c r="AC381" s="55">
        <v>0</v>
      </c>
      <c r="AD381" s="55">
        <v>0</v>
      </c>
      <c r="AE381" s="55">
        <v>1</v>
      </c>
      <c r="AF381" s="55">
        <v>0</v>
      </c>
      <c r="AG381" s="55">
        <v>0</v>
      </c>
      <c r="AH381" s="55">
        <v>0</v>
      </c>
      <c r="AI381" s="215">
        <v>0</v>
      </c>
      <c r="AJ381" s="215">
        <v>0</v>
      </c>
      <c r="AK381" s="215">
        <v>0</v>
      </c>
      <c r="AL381" s="215">
        <v>0</v>
      </c>
      <c r="AM381" s="215">
        <v>1</v>
      </c>
      <c r="AN381" s="215">
        <v>0</v>
      </c>
      <c r="AO381" s="215">
        <v>0</v>
      </c>
      <c r="AP381" s="215">
        <v>0</v>
      </c>
      <c r="AQ381" s="55">
        <v>0</v>
      </c>
      <c r="AR381" s="216"/>
      <c r="AS381" s="55">
        <v>101</v>
      </c>
      <c r="AT381" s="55">
        <v>139</v>
      </c>
      <c r="AU381" s="55">
        <v>2</v>
      </c>
      <c r="AW381" s="55">
        <f t="shared" si="90"/>
        <v>1</v>
      </c>
      <c r="AX381" s="55">
        <v>0</v>
      </c>
      <c r="AY381" s="55">
        <v>3</v>
      </c>
      <c r="AZ381" s="502">
        <v>1</v>
      </c>
    </row>
    <row r="382" spans="1:52">
      <c r="A382" s="215">
        <v>447</v>
      </c>
      <c r="B382" s="215">
        <v>447101167</v>
      </c>
      <c r="C382" s="216" t="s">
        <v>1062</v>
      </c>
      <c r="D382" s="225">
        <f t="shared" si="76"/>
        <v>0</v>
      </c>
      <c r="E382" s="225">
        <f t="shared" si="77"/>
        <v>0</v>
      </c>
      <c r="F382" s="225">
        <f t="shared" si="78"/>
        <v>1</v>
      </c>
      <c r="G382" s="225">
        <f t="shared" si="79"/>
        <v>1</v>
      </c>
      <c r="H382" s="225">
        <f t="shared" si="80"/>
        <v>0</v>
      </c>
      <c r="I382" s="225">
        <f t="shared" si="81"/>
        <v>0</v>
      </c>
      <c r="J382" s="225">
        <f t="shared" si="82"/>
        <v>0</v>
      </c>
      <c r="K382" s="356">
        <f t="shared" si="83"/>
        <v>7.6600000000000001E-2</v>
      </c>
      <c r="L382" s="225"/>
      <c r="M382" s="225">
        <f t="shared" si="84"/>
        <v>0</v>
      </c>
      <c r="N382" s="225">
        <f t="shared" si="85"/>
        <v>0</v>
      </c>
      <c r="O382" s="225">
        <f t="shared" si="86"/>
        <v>0</v>
      </c>
      <c r="P382" s="225">
        <f t="shared" si="87"/>
        <v>1</v>
      </c>
      <c r="Q382" s="225">
        <f t="shared" si="88"/>
        <v>4</v>
      </c>
      <c r="R382" s="225">
        <f t="shared" si="89"/>
        <v>2</v>
      </c>
      <c r="S382" s="228"/>
      <c r="T382" s="228"/>
      <c r="U382" s="228"/>
      <c r="V382" s="228"/>
      <c r="W382" s="529"/>
      <c r="X382" s="228"/>
      <c r="Y382" s="55">
        <v>447</v>
      </c>
      <c r="Z382" s="55">
        <v>447101167</v>
      </c>
      <c r="AA382" s="244" t="s">
        <v>1062</v>
      </c>
      <c r="AB382" s="55">
        <v>0</v>
      </c>
      <c r="AC382" s="55">
        <v>0</v>
      </c>
      <c r="AD382" s="55">
        <v>1</v>
      </c>
      <c r="AE382" s="55">
        <v>1</v>
      </c>
      <c r="AF382" s="55">
        <v>0</v>
      </c>
      <c r="AG382" s="55">
        <v>0</v>
      </c>
      <c r="AH382" s="55">
        <v>0</v>
      </c>
      <c r="AI382" s="215">
        <v>0</v>
      </c>
      <c r="AJ382" s="215">
        <v>0</v>
      </c>
      <c r="AK382" s="215">
        <v>0</v>
      </c>
      <c r="AL382" s="215">
        <v>0</v>
      </c>
      <c r="AM382" s="215">
        <v>0</v>
      </c>
      <c r="AN382" s="215">
        <v>0</v>
      </c>
      <c r="AO382" s="215">
        <v>0</v>
      </c>
      <c r="AP382" s="215">
        <v>1</v>
      </c>
      <c r="AQ382" s="55">
        <v>0</v>
      </c>
      <c r="AR382" s="216"/>
      <c r="AS382" s="55">
        <v>101</v>
      </c>
      <c r="AT382" s="55">
        <v>167</v>
      </c>
      <c r="AU382" s="55">
        <v>4</v>
      </c>
      <c r="AW382" s="55">
        <f t="shared" si="90"/>
        <v>1</v>
      </c>
      <c r="AX382" s="55">
        <v>0</v>
      </c>
      <c r="AY382" s="55">
        <v>1</v>
      </c>
      <c r="AZ382" s="502">
        <v>0.5</v>
      </c>
    </row>
    <row r="383" spans="1:52">
      <c r="A383" s="215">
        <v>447</v>
      </c>
      <c r="B383" s="215">
        <v>447101175</v>
      </c>
      <c r="C383" s="216" t="s">
        <v>1062</v>
      </c>
      <c r="D383" s="225">
        <f t="shared" si="76"/>
        <v>0</v>
      </c>
      <c r="E383" s="225">
        <f t="shared" si="77"/>
        <v>0</v>
      </c>
      <c r="F383" s="225">
        <f t="shared" si="78"/>
        <v>0</v>
      </c>
      <c r="G383" s="225">
        <f t="shared" si="79"/>
        <v>2</v>
      </c>
      <c r="H383" s="225">
        <f t="shared" si="80"/>
        <v>0</v>
      </c>
      <c r="I383" s="225">
        <f t="shared" si="81"/>
        <v>0</v>
      </c>
      <c r="J383" s="225">
        <f t="shared" si="82"/>
        <v>0</v>
      </c>
      <c r="K383" s="356">
        <f t="shared" si="83"/>
        <v>7.6600000000000001E-2</v>
      </c>
      <c r="L383" s="225"/>
      <c r="M383" s="225">
        <f t="shared" si="84"/>
        <v>1</v>
      </c>
      <c r="N383" s="225">
        <f t="shared" si="85"/>
        <v>0</v>
      </c>
      <c r="O383" s="225">
        <f t="shared" si="86"/>
        <v>0</v>
      </c>
      <c r="P383" s="225">
        <f t="shared" si="87"/>
        <v>2</v>
      </c>
      <c r="Q383" s="225">
        <f t="shared" si="88"/>
        <v>2</v>
      </c>
      <c r="R383" s="225">
        <f t="shared" si="89"/>
        <v>2</v>
      </c>
      <c r="S383" s="228"/>
      <c r="T383" s="228"/>
      <c r="U383" s="228"/>
      <c r="V383" s="228"/>
      <c r="W383" s="529"/>
      <c r="X383" s="228"/>
      <c r="Y383" s="55">
        <v>447</v>
      </c>
      <c r="Z383" s="55">
        <v>447101175</v>
      </c>
      <c r="AA383" s="244" t="s">
        <v>1062</v>
      </c>
      <c r="AB383" s="55">
        <v>0</v>
      </c>
      <c r="AC383" s="55">
        <v>0</v>
      </c>
      <c r="AD383" s="55">
        <v>0</v>
      </c>
      <c r="AE383" s="55">
        <v>2</v>
      </c>
      <c r="AF383" s="55">
        <v>0</v>
      </c>
      <c r="AG383" s="55">
        <v>0</v>
      </c>
      <c r="AH383" s="55">
        <v>0</v>
      </c>
      <c r="AI383" s="215">
        <v>0</v>
      </c>
      <c r="AJ383" s="215">
        <v>1</v>
      </c>
      <c r="AK383" s="215">
        <v>0</v>
      </c>
      <c r="AL383" s="215">
        <v>0</v>
      </c>
      <c r="AM383" s="215">
        <v>2</v>
      </c>
      <c r="AN383" s="215">
        <v>0</v>
      </c>
      <c r="AO383" s="215">
        <v>0</v>
      </c>
      <c r="AP383" s="215">
        <v>0</v>
      </c>
      <c r="AQ383" s="55">
        <v>0</v>
      </c>
      <c r="AR383" s="216"/>
      <c r="AS383" s="55">
        <v>101</v>
      </c>
      <c r="AT383" s="55">
        <v>175</v>
      </c>
      <c r="AU383" s="55">
        <v>2</v>
      </c>
      <c r="AW383" s="55">
        <f t="shared" si="90"/>
        <v>2</v>
      </c>
      <c r="AX383" s="55">
        <v>0</v>
      </c>
      <c r="AY383" s="55">
        <v>3</v>
      </c>
      <c r="AZ383" s="502">
        <v>1</v>
      </c>
    </row>
    <row r="384" spans="1:52">
      <c r="A384" s="215">
        <v>447</v>
      </c>
      <c r="B384" s="215">
        <v>447101177</v>
      </c>
      <c r="C384" s="216" t="s">
        <v>1062</v>
      </c>
      <c r="D384" s="225">
        <f t="shared" si="76"/>
        <v>0</v>
      </c>
      <c r="E384" s="225">
        <f t="shared" si="77"/>
        <v>0</v>
      </c>
      <c r="F384" s="225">
        <f t="shared" si="78"/>
        <v>6</v>
      </c>
      <c r="G384" s="225">
        <f t="shared" si="79"/>
        <v>15</v>
      </c>
      <c r="H384" s="225">
        <f t="shared" si="80"/>
        <v>3</v>
      </c>
      <c r="I384" s="225">
        <f t="shared" si="81"/>
        <v>0</v>
      </c>
      <c r="J384" s="225">
        <f t="shared" si="82"/>
        <v>0</v>
      </c>
      <c r="K384" s="356">
        <f t="shared" si="83"/>
        <v>0.91920000000000002</v>
      </c>
      <c r="L384" s="225"/>
      <c r="M384" s="225">
        <f t="shared" si="84"/>
        <v>2</v>
      </c>
      <c r="N384" s="225">
        <f t="shared" si="85"/>
        <v>0</v>
      </c>
      <c r="O384" s="225">
        <f t="shared" si="86"/>
        <v>0</v>
      </c>
      <c r="P384" s="225">
        <f t="shared" si="87"/>
        <v>4</v>
      </c>
      <c r="Q384" s="225">
        <f t="shared" si="88"/>
        <v>3</v>
      </c>
      <c r="R384" s="225">
        <f t="shared" si="89"/>
        <v>24</v>
      </c>
      <c r="S384" s="228"/>
      <c r="T384" s="228"/>
      <c r="U384" s="228"/>
      <c r="V384" s="228"/>
      <c r="W384" s="529"/>
      <c r="X384" s="228"/>
      <c r="Y384" s="55">
        <v>447</v>
      </c>
      <c r="Z384" s="55">
        <v>447101177</v>
      </c>
      <c r="AA384" s="244" t="s">
        <v>1062</v>
      </c>
      <c r="AB384" s="55">
        <v>0</v>
      </c>
      <c r="AC384" s="55">
        <v>0</v>
      </c>
      <c r="AD384" s="55">
        <v>6</v>
      </c>
      <c r="AE384" s="55">
        <v>15</v>
      </c>
      <c r="AF384" s="55">
        <v>3</v>
      </c>
      <c r="AG384" s="55">
        <v>0</v>
      </c>
      <c r="AH384" s="55">
        <v>0</v>
      </c>
      <c r="AI384" s="215">
        <v>0</v>
      </c>
      <c r="AJ384" s="215">
        <v>2</v>
      </c>
      <c r="AK384" s="215">
        <v>0</v>
      </c>
      <c r="AL384" s="215">
        <v>0</v>
      </c>
      <c r="AM384" s="215">
        <v>3</v>
      </c>
      <c r="AN384" s="215">
        <v>0</v>
      </c>
      <c r="AO384" s="215">
        <v>0</v>
      </c>
      <c r="AP384" s="215">
        <v>1</v>
      </c>
      <c r="AQ384" s="55">
        <v>0</v>
      </c>
      <c r="AR384" s="216"/>
      <c r="AS384" s="55">
        <v>101</v>
      </c>
      <c r="AT384" s="55">
        <v>177</v>
      </c>
      <c r="AU384" s="55">
        <v>3</v>
      </c>
      <c r="AW384" s="55">
        <f t="shared" si="90"/>
        <v>4</v>
      </c>
      <c r="AX384" s="55">
        <v>0</v>
      </c>
      <c r="AY384" s="55">
        <v>1</v>
      </c>
      <c r="AZ384" s="502">
        <v>0.16669999999999999</v>
      </c>
    </row>
    <row r="385" spans="1:52">
      <c r="A385" s="215">
        <v>447</v>
      </c>
      <c r="B385" s="215">
        <v>447101185</v>
      </c>
      <c r="C385" s="216" t="s">
        <v>1062</v>
      </c>
      <c r="D385" s="225">
        <f t="shared" si="76"/>
        <v>0</v>
      </c>
      <c r="E385" s="225">
        <f t="shared" si="77"/>
        <v>0</v>
      </c>
      <c r="F385" s="225">
        <f t="shared" si="78"/>
        <v>14</v>
      </c>
      <c r="G385" s="225">
        <f t="shared" si="79"/>
        <v>57</v>
      </c>
      <c r="H385" s="225">
        <f t="shared" si="80"/>
        <v>19</v>
      </c>
      <c r="I385" s="225">
        <f t="shared" si="81"/>
        <v>0</v>
      </c>
      <c r="J385" s="225">
        <f t="shared" si="82"/>
        <v>0</v>
      </c>
      <c r="K385" s="356">
        <f t="shared" si="83"/>
        <v>3.4470000000000001</v>
      </c>
      <c r="L385" s="225"/>
      <c r="M385" s="225">
        <f t="shared" si="84"/>
        <v>13</v>
      </c>
      <c r="N385" s="225">
        <f t="shared" si="85"/>
        <v>0</v>
      </c>
      <c r="O385" s="225">
        <f t="shared" si="86"/>
        <v>0</v>
      </c>
      <c r="P385" s="225">
        <f t="shared" si="87"/>
        <v>30</v>
      </c>
      <c r="Q385" s="225">
        <f t="shared" si="88"/>
        <v>9</v>
      </c>
      <c r="R385" s="225">
        <f t="shared" si="89"/>
        <v>90</v>
      </c>
      <c r="S385" s="228"/>
      <c r="T385" s="228"/>
      <c r="U385" s="228"/>
      <c r="V385" s="228"/>
      <c r="W385" s="529"/>
      <c r="X385" s="228"/>
      <c r="Y385" s="55">
        <v>447</v>
      </c>
      <c r="Z385" s="55">
        <v>447101185</v>
      </c>
      <c r="AA385" s="244" t="s">
        <v>1062</v>
      </c>
      <c r="AB385" s="55">
        <v>0</v>
      </c>
      <c r="AC385" s="55">
        <v>0</v>
      </c>
      <c r="AD385" s="55">
        <v>14</v>
      </c>
      <c r="AE385" s="55">
        <v>57</v>
      </c>
      <c r="AF385" s="55">
        <v>19</v>
      </c>
      <c r="AG385" s="55">
        <v>0</v>
      </c>
      <c r="AH385" s="55">
        <v>0</v>
      </c>
      <c r="AI385" s="215">
        <v>0</v>
      </c>
      <c r="AJ385" s="215">
        <v>13</v>
      </c>
      <c r="AK385" s="215">
        <v>0</v>
      </c>
      <c r="AL385" s="215">
        <v>0</v>
      </c>
      <c r="AM385" s="215">
        <v>23</v>
      </c>
      <c r="AN385" s="215">
        <v>0</v>
      </c>
      <c r="AO385" s="215">
        <v>0</v>
      </c>
      <c r="AP385" s="215">
        <v>7</v>
      </c>
      <c r="AQ385" s="55">
        <v>0</v>
      </c>
      <c r="AR385" s="216"/>
      <c r="AS385" s="55">
        <v>101</v>
      </c>
      <c r="AT385" s="55">
        <v>185</v>
      </c>
      <c r="AU385" s="55">
        <v>9</v>
      </c>
      <c r="AW385" s="55">
        <f t="shared" si="90"/>
        <v>30</v>
      </c>
      <c r="AX385" s="55">
        <v>0</v>
      </c>
      <c r="AY385" s="55">
        <v>1</v>
      </c>
      <c r="AZ385" s="502">
        <v>0.33329999999999999</v>
      </c>
    </row>
    <row r="386" spans="1:52">
      <c r="A386" s="215">
        <v>447</v>
      </c>
      <c r="B386" s="215">
        <v>447101187</v>
      </c>
      <c r="C386" s="216" t="s">
        <v>1062</v>
      </c>
      <c r="D386" s="225">
        <f t="shared" si="76"/>
        <v>0</v>
      </c>
      <c r="E386" s="225">
        <f t="shared" si="77"/>
        <v>0</v>
      </c>
      <c r="F386" s="225">
        <f t="shared" si="78"/>
        <v>0</v>
      </c>
      <c r="G386" s="225">
        <f t="shared" si="79"/>
        <v>3</v>
      </c>
      <c r="H386" s="225">
        <f t="shared" si="80"/>
        <v>1</v>
      </c>
      <c r="I386" s="225">
        <f t="shared" si="81"/>
        <v>0</v>
      </c>
      <c r="J386" s="225">
        <f t="shared" si="82"/>
        <v>0</v>
      </c>
      <c r="K386" s="356">
        <f t="shared" si="83"/>
        <v>0.1532</v>
      </c>
      <c r="L386" s="225"/>
      <c r="M386" s="225">
        <f t="shared" si="84"/>
        <v>0</v>
      </c>
      <c r="N386" s="225">
        <f t="shared" si="85"/>
        <v>0</v>
      </c>
      <c r="O386" s="225">
        <f t="shared" si="86"/>
        <v>0</v>
      </c>
      <c r="P386" s="225">
        <f t="shared" si="87"/>
        <v>1</v>
      </c>
      <c r="Q386" s="225">
        <f t="shared" si="88"/>
        <v>3</v>
      </c>
      <c r="R386" s="225">
        <f t="shared" si="89"/>
        <v>4</v>
      </c>
      <c r="S386" s="228"/>
      <c r="T386" s="228"/>
      <c r="U386" s="228"/>
      <c r="V386" s="228"/>
      <c r="W386" s="529"/>
      <c r="X386" s="228"/>
      <c r="Y386" s="55">
        <v>447</v>
      </c>
      <c r="Z386" s="55">
        <v>447101187</v>
      </c>
      <c r="AA386" s="244" t="s">
        <v>1062</v>
      </c>
      <c r="AB386" s="55">
        <v>0</v>
      </c>
      <c r="AC386" s="55">
        <v>0</v>
      </c>
      <c r="AD386" s="55">
        <v>0</v>
      </c>
      <c r="AE386" s="55">
        <v>3</v>
      </c>
      <c r="AF386" s="55">
        <v>1</v>
      </c>
      <c r="AG386" s="55">
        <v>0</v>
      </c>
      <c r="AH386" s="55">
        <v>0</v>
      </c>
      <c r="AI386" s="215">
        <v>0</v>
      </c>
      <c r="AJ386" s="215">
        <v>0</v>
      </c>
      <c r="AK386" s="215">
        <v>0</v>
      </c>
      <c r="AL386" s="215">
        <v>0</v>
      </c>
      <c r="AM386" s="215">
        <v>1</v>
      </c>
      <c r="AN386" s="215">
        <v>0</v>
      </c>
      <c r="AO386" s="215">
        <v>0</v>
      </c>
      <c r="AP386" s="215">
        <v>0</v>
      </c>
      <c r="AQ386" s="55">
        <v>0</v>
      </c>
      <c r="AR386" s="216"/>
      <c r="AS386" s="55">
        <v>101</v>
      </c>
      <c r="AT386" s="55">
        <v>187</v>
      </c>
      <c r="AU386" s="55">
        <v>3</v>
      </c>
      <c r="AW386" s="55">
        <f t="shared" si="90"/>
        <v>1</v>
      </c>
      <c r="AX386" s="55">
        <v>0</v>
      </c>
      <c r="AY386" s="55">
        <v>1</v>
      </c>
      <c r="AZ386" s="502">
        <v>0.25</v>
      </c>
    </row>
    <row r="387" spans="1:52">
      <c r="A387" s="215">
        <v>447</v>
      </c>
      <c r="B387" s="215">
        <v>447101208</v>
      </c>
      <c r="C387" s="216" t="s">
        <v>1062</v>
      </c>
      <c r="D387" s="225">
        <f t="shared" si="76"/>
        <v>0</v>
      </c>
      <c r="E387" s="225">
        <f t="shared" si="77"/>
        <v>0</v>
      </c>
      <c r="F387" s="225">
        <f t="shared" si="78"/>
        <v>1</v>
      </c>
      <c r="G387" s="225">
        <f t="shared" si="79"/>
        <v>7</v>
      </c>
      <c r="H387" s="225">
        <f t="shared" si="80"/>
        <v>1</v>
      </c>
      <c r="I387" s="225">
        <f t="shared" si="81"/>
        <v>0</v>
      </c>
      <c r="J387" s="225">
        <f t="shared" si="82"/>
        <v>0</v>
      </c>
      <c r="K387" s="356">
        <f t="shared" si="83"/>
        <v>0.34470000000000001</v>
      </c>
      <c r="L387" s="225"/>
      <c r="M387" s="225">
        <f t="shared" si="84"/>
        <v>1</v>
      </c>
      <c r="N387" s="225">
        <f t="shared" si="85"/>
        <v>0</v>
      </c>
      <c r="O387" s="225">
        <f t="shared" si="86"/>
        <v>0</v>
      </c>
      <c r="P387" s="225">
        <f t="shared" si="87"/>
        <v>0</v>
      </c>
      <c r="Q387" s="225">
        <f t="shared" si="88"/>
        <v>2</v>
      </c>
      <c r="R387" s="225">
        <f t="shared" si="89"/>
        <v>9</v>
      </c>
      <c r="S387" s="228"/>
      <c r="T387" s="228"/>
      <c r="U387" s="228"/>
      <c r="V387" s="228"/>
      <c r="W387" s="529"/>
      <c r="X387" s="228"/>
      <c r="Y387" s="55">
        <v>447</v>
      </c>
      <c r="Z387" s="55">
        <v>447101208</v>
      </c>
      <c r="AA387" s="244" t="s">
        <v>1062</v>
      </c>
      <c r="AB387" s="55">
        <v>0</v>
      </c>
      <c r="AC387" s="55">
        <v>0</v>
      </c>
      <c r="AD387" s="55">
        <v>1</v>
      </c>
      <c r="AE387" s="55">
        <v>7</v>
      </c>
      <c r="AF387" s="55">
        <v>1</v>
      </c>
      <c r="AG387" s="55">
        <v>0</v>
      </c>
      <c r="AH387" s="55">
        <v>0</v>
      </c>
      <c r="AI387" s="215">
        <v>0</v>
      </c>
      <c r="AJ387" s="215">
        <v>1</v>
      </c>
      <c r="AK387" s="215">
        <v>0</v>
      </c>
      <c r="AL387" s="215">
        <v>0</v>
      </c>
      <c r="AM387" s="215">
        <v>0</v>
      </c>
      <c r="AN387" s="215">
        <v>0</v>
      </c>
      <c r="AO387" s="215">
        <v>0</v>
      </c>
      <c r="AP387" s="215">
        <v>0</v>
      </c>
      <c r="AQ387" s="55">
        <v>0</v>
      </c>
      <c r="AR387" s="216"/>
      <c r="AS387" s="55">
        <v>101</v>
      </c>
      <c r="AT387" s="55">
        <v>208</v>
      </c>
      <c r="AU387" s="55">
        <v>2</v>
      </c>
      <c r="AW387" s="55">
        <f t="shared" si="90"/>
        <v>0</v>
      </c>
      <c r="AX387" s="55">
        <v>0</v>
      </c>
      <c r="AY387" s="55">
        <v>3</v>
      </c>
      <c r="AZ387" s="502">
        <v>0</v>
      </c>
    </row>
    <row r="388" spans="1:52">
      <c r="A388" s="215">
        <v>447</v>
      </c>
      <c r="B388" s="215">
        <v>447101212</v>
      </c>
      <c r="C388" s="216" t="s">
        <v>1062</v>
      </c>
      <c r="D388" s="225">
        <f t="shared" si="76"/>
        <v>0</v>
      </c>
      <c r="E388" s="225">
        <f t="shared" si="77"/>
        <v>0</v>
      </c>
      <c r="F388" s="225">
        <f t="shared" si="78"/>
        <v>1</v>
      </c>
      <c r="G388" s="225">
        <f t="shared" si="79"/>
        <v>2</v>
      </c>
      <c r="H388" s="225">
        <f t="shared" si="80"/>
        <v>0</v>
      </c>
      <c r="I388" s="225">
        <f t="shared" si="81"/>
        <v>0</v>
      </c>
      <c r="J388" s="225">
        <f t="shared" si="82"/>
        <v>0</v>
      </c>
      <c r="K388" s="356">
        <f t="shared" si="83"/>
        <v>0.1149</v>
      </c>
      <c r="L388" s="225"/>
      <c r="M388" s="225">
        <f t="shared" si="84"/>
        <v>1</v>
      </c>
      <c r="N388" s="225">
        <f t="shared" si="85"/>
        <v>0</v>
      </c>
      <c r="O388" s="225">
        <f t="shared" si="86"/>
        <v>0</v>
      </c>
      <c r="P388" s="225">
        <f t="shared" si="87"/>
        <v>0</v>
      </c>
      <c r="Q388" s="225">
        <f t="shared" si="88"/>
        <v>4</v>
      </c>
      <c r="R388" s="225">
        <f t="shared" si="89"/>
        <v>3</v>
      </c>
      <c r="S388" s="228"/>
      <c r="T388" s="228"/>
      <c r="U388" s="228"/>
      <c r="V388" s="228"/>
      <c r="W388" s="529"/>
      <c r="X388" s="228"/>
      <c r="Y388" s="55">
        <v>447</v>
      </c>
      <c r="Z388" s="55">
        <v>447101212</v>
      </c>
      <c r="AA388" s="244" t="s">
        <v>1062</v>
      </c>
      <c r="AB388" s="55">
        <v>0</v>
      </c>
      <c r="AC388" s="55">
        <v>0</v>
      </c>
      <c r="AD388" s="55">
        <v>1</v>
      </c>
      <c r="AE388" s="55">
        <v>2</v>
      </c>
      <c r="AF388" s="55">
        <v>0</v>
      </c>
      <c r="AG388" s="55">
        <v>0</v>
      </c>
      <c r="AH388" s="55">
        <v>0</v>
      </c>
      <c r="AI388" s="215">
        <v>0</v>
      </c>
      <c r="AJ388" s="215">
        <v>1</v>
      </c>
      <c r="AK388" s="215">
        <v>0</v>
      </c>
      <c r="AL388" s="215">
        <v>0</v>
      </c>
      <c r="AM388" s="215">
        <v>0</v>
      </c>
      <c r="AN388" s="215">
        <v>0</v>
      </c>
      <c r="AO388" s="215">
        <v>0</v>
      </c>
      <c r="AP388" s="215">
        <v>0</v>
      </c>
      <c r="AQ388" s="55">
        <v>0</v>
      </c>
      <c r="AR388" s="216"/>
      <c r="AS388" s="55">
        <v>101</v>
      </c>
      <c r="AT388" s="55">
        <v>212</v>
      </c>
      <c r="AU388" s="55">
        <v>4</v>
      </c>
      <c r="AW388" s="55">
        <f t="shared" si="90"/>
        <v>0</v>
      </c>
      <c r="AX388" s="55">
        <v>0</v>
      </c>
      <c r="AY388" s="55">
        <v>3</v>
      </c>
      <c r="AZ388" s="502">
        <v>0</v>
      </c>
    </row>
    <row r="389" spans="1:52">
      <c r="A389" s="215">
        <v>447</v>
      </c>
      <c r="B389" s="215">
        <v>447101214</v>
      </c>
      <c r="C389" s="216" t="s">
        <v>1062</v>
      </c>
      <c r="D389" s="225">
        <f t="shared" si="76"/>
        <v>0</v>
      </c>
      <c r="E389" s="225">
        <f t="shared" si="77"/>
        <v>0</v>
      </c>
      <c r="F389" s="225">
        <f t="shared" si="78"/>
        <v>0</v>
      </c>
      <c r="G389" s="225">
        <f t="shared" si="79"/>
        <v>1</v>
      </c>
      <c r="H389" s="225">
        <f t="shared" si="80"/>
        <v>0</v>
      </c>
      <c r="I389" s="225">
        <f t="shared" si="81"/>
        <v>0</v>
      </c>
      <c r="J389" s="225">
        <f t="shared" si="82"/>
        <v>0</v>
      </c>
      <c r="K389" s="356">
        <f t="shared" si="83"/>
        <v>3.8300000000000001E-2</v>
      </c>
      <c r="L389" s="225"/>
      <c r="M389" s="225">
        <f t="shared" si="84"/>
        <v>1</v>
      </c>
      <c r="N389" s="225">
        <f t="shared" si="85"/>
        <v>0</v>
      </c>
      <c r="O389" s="225">
        <f t="shared" si="86"/>
        <v>0</v>
      </c>
      <c r="P389" s="225">
        <f t="shared" si="87"/>
        <v>1</v>
      </c>
      <c r="Q389" s="225">
        <f t="shared" si="88"/>
        <v>7</v>
      </c>
      <c r="R389" s="225">
        <f t="shared" si="89"/>
        <v>1</v>
      </c>
      <c r="S389" s="228"/>
      <c r="T389" s="228"/>
      <c r="U389" s="228"/>
      <c r="V389" s="228"/>
      <c r="W389" s="529"/>
      <c r="X389" s="228"/>
      <c r="Y389" s="55">
        <v>447</v>
      </c>
      <c r="Z389" s="55">
        <v>447101214</v>
      </c>
      <c r="AA389" s="244" t="s">
        <v>1062</v>
      </c>
      <c r="AB389" s="55">
        <v>0</v>
      </c>
      <c r="AC389" s="55">
        <v>0</v>
      </c>
      <c r="AD389" s="55">
        <v>0</v>
      </c>
      <c r="AE389" s="55">
        <v>1</v>
      </c>
      <c r="AF389" s="55">
        <v>0</v>
      </c>
      <c r="AG389" s="55">
        <v>0</v>
      </c>
      <c r="AH389" s="55">
        <v>0</v>
      </c>
      <c r="AI389" s="215">
        <v>0</v>
      </c>
      <c r="AJ389" s="215">
        <v>1</v>
      </c>
      <c r="AK389" s="215">
        <v>0</v>
      </c>
      <c r="AL389" s="215">
        <v>0</v>
      </c>
      <c r="AM389" s="215">
        <v>1</v>
      </c>
      <c r="AN389" s="215">
        <v>0</v>
      </c>
      <c r="AO389" s="215">
        <v>0</v>
      </c>
      <c r="AP389" s="215">
        <v>0</v>
      </c>
      <c r="AQ389" s="55">
        <v>0</v>
      </c>
      <c r="AR389" s="216"/>
      <c r="AS389" s="55">
        <v>101</v>
      </c>
      <c r="AT389" s="55">
        <v>214</v>
      </c>
      <c r="AU389" s="55">
        <v>7</v>
      </c>
      <c r="AW389" s="55">
        <f t="shared" si="90"/>
        <v>1</v>
      </c>
      <c r="AX389" s="55">
        <v>0</v>
      </c>
      <c r="AY389" s="55">
        <v>3</v>
      </c>
      <c r="AZ389" s="502">
        <v>1</v>
      </c>
    </row>
    <row r="390" spans="1:52">
      <c r="A390" s="215">
        <v>447</v>
      </c>
      <c r="B390" s="215">
        <v>447101220</v>
      </c>
      <c r="C390" s="216" t="s">
        <v>1062</v>
      </c>
      <c r="D390" s="225">
        <f t="shared" si="76"/>
        <v>0</v>
      </c>
      <c r="E390" s="225">
        <f t="shared" si="77"/>
        <v>0</v>
      </c>
      <c r="F390" s="225">
        <f t="shared" si="78"/>
        <v>0</v>
      </c>
      <c r="G390" s="225">
        <f t="shared" si="79"/>
        <v>3</v>
      </c>
      <c r="H390" s="225">
        <f t="shared" si="80"/>
        <v>1</v>
      </c>
      <c r="I390" s="225">
        <f t="shared" si="81"/>
        <v>0</v>
      </c>
      <c r="J390" s="225">
        <f t="shared" si="82"/>
        <v>0</v>
      </c>
      <c r="K390" s="356">
        <f t="shared" si="83"/>
        <v>0.1532</v>
      </c>
      <c r="L390" s="225"/>
      <c r="M390" s="225">
        <f t="shared" si="84"/>
        <v>0</v>
      </c>
      <c r="N390" s="225">
        <f t="shared" si="85"/>
        <v>0</v>
      </c>
      <c r="O390" s="225">
        <f t="shared" si="86"/>
        <v>0</v>
      </c>
      <c r="P390" s="225">
        <f t="shared" si="87"/>
        <v>0</v>
      </c>
      <c r="Q390" s="225">
        <f t="shared" si="88"/>
        <v>6</v>
      </c>
      <c r="R390" s="225">
        <f t="shared" si="89"/>
        <v>4</v>
      </c>
      <c r="S390" s="228"/>
      <c r="T390" s="228"/>
      <c r="U390" s="228"/>
      <c r="V390" s="228"/>
      <c r="W390" s="529"/>
      <c r="X390" s="228"/>
      <c r="Y390" s="55">
        <v>447</v>
      </c>
      <c r="Z390" s="55">
        <v>447101220</v>
      </c>
      <c r="AA390" s="244" t="s">
        <v>1062</v>
      </c>
      <c r="AB390" s="55">
        <v>0</v>
      </c>
      <c r="AC390" s="55">
        <v>0</v>
      </c>
      <c r="AD390" s="55">
        <v>0</v>
      </c>
      <c r="AE390" s="55">
        <v>3</v>
      </c>
      <c r="AF390" s="55">
        <v>1</v>
      </c>
      <c r="AG390" s="55">
        <v>0</v>
      </c>
      <c r="AH390" s="55">
        <v>0</v>
      </c>
      <c r="AI390" s="215">
        <v>0</v>
      </c>
      <c r="AJ390" s="215">
        <v>0</v>
      </c>
      <c r="AK390" s="215">
        <v>0</v>
      </c>
      <c r="AL390" s="215">
        <v>0</v>
      </c>
      <c r="AM390" s="215">
        <v>0</v>
      </c>
      <c r="AN390" s="215">
        <v>0</v>
      </c>
      <c r="AO390" s="215">
        <v>0</v>
      </c>
      <c r="AP390" s="215">
        <v>0</v>
      </c>
      <c r="AQ390" s="55">
        <v>0</v>
      </c>
      <c r="AR390" s="216"/>
      <c r="AS390" s="55">
        <v>101</v>
      </c>
      <c r="AT390" s="55">
        <v>220</v>
      </c>
      <c r="AU390" s="55">
        <v>6</v>
      </c>
      <c r="AW390" s="55">
        <f t="shared" si="90"/>
        <v>0</v>
      </c>
      <c r="AX390" s="55">
        <v>0</v>
      </c>
      <c r="AY390" s="55">
        <v>3</v>
      </c>
      <c r="AZ390" s="502">
        <v>0</v>
      </c>
    </row>
    <row r="391" spans="1:52">
      <c r="A391" s="215">
        <v>447</v>
      </c>
      <c r="B391" s="215">
        <v>447101238</v>
      </c>
      <c r="C391" s="216" t="s">
        <v>1062</v>
      </c>
      <c r="D391" s="225">
        <f t="shared" si="76"/>
        <v>0</v>
      </c>
      <c r="E391" s="225">
        <f t="shared" si="77"/>
        <v>0</v>
      </c>
      <c r="F391" s="225">
        <f t="shared" si="78"/>
        <v>8</v>
      </c>
      <c r="G391" s="225">
        <f t="shared" si="79"/>
        <v>16</v>
      </c>
      <c r="H391" s="225">
        <f t="shared" si="80"/>
        <v>1</v>
      </c>
      <c r="I391" s="225">
        <f t="shared" si="81"/>
        <v>0</v>
      </c>
      <c r="J391" s="225">
        <f t="shared" si="82"/>
        <v>0</v>
      </c>
      <c r="K391" s="356">
        <f t="shared" si="83"/>
        <v>0.95750000000000002</v>
      </c>
      <c r="L391" s="225"/>
      <c r="M391" s="225">
        <f t="shared" si="84"/>
        <v>2</v>
      </c>
      <c r="N391" s="225">
        <f t="shared" si="85"/>
        <v>0</v>
      </c>
      <c r="O391" s="225">
        <f t="shared" si="86"/>
        <v>0</v>
      </c>
      <c r="P391" s="225">
        <f t="shared" si="87"/>
        <v>1</v>
      </c>
      <c r="Q391" s="225">
        <f t="shared" si="88"/>
        <v>4</v>
      </c>
      <c r="R391" s="225">
        <f t="shared" si="89"/>
        <v>25</v>
      </c>
      <c r="S391" s="228"/>
      <c r="T391" s="228"/>
      <c r="U391" s="228"/>
      <c r="V391" s="228"/>
      <c r="W391" s="529"/>
      <c r="X391" s="228"/>
      <c r="Y391" s="55">
        <v>447</v>
      </c>
      <c r="Z391" s="55">
        <v>447101238</v>
      </c>
      <c r="AA391" s="244" t="s">
        <v>1062</v>
      </c>
      <c r="AB391" s="55">
        <v>0</v>
      </c>
      <c r="AC391" s="55">
        <v>0</v>
      </c>
      <c r="AD391" s="55">
        <v>8</v>
      </c>
      <c r="AE391" s="55">
        <v>16</v>
      </c>
      <c r="AF391" s="55">
        <v>1</v>
      </c>
      <c r="AG391" s="55">
        <v>0</v>
      </c>
      <c r="AH391" s="55">
        <v>0</v>
      </c>
      <c r="AI391" s="215">
        <v>0</v>
      </c>
      <c r="AJ391" s="215">
        <v>2</v>
      </c>
      <c r="AK391" s="215">
        <v>0</v>
      </c>
      <c r="AL391" s="215">
        <v>0</v>
      </c>
      <c r="AM391" s="215">
        <v>1</v>
      </c>
      <c r="AN391" s="215">
        <v>0</v>
      </c>
      <c r="AO391" s="215">
        <v>0</v>
      </c>
      <c r="AP391" s="215">
        <v>0</v>
      </c>
      <c r="AQ391" s="55">
        <v>0</v>
      </c>
      <c r="AR391" s="216"/>
      <c r="AS391" s="55">
        <v>101</v>
      </c>
      <c r="AT391" s="55">
        <v>238</v>
      </c>
      <c r="AU391" s="55">
        <v>4</v>
      </c>
      <c r="AW391" s="55">
        <f t="shared" si="90"/>
        <v>1</v>
      </c>
      <c r="AX391" s="55">
        <v>0</v>
      </c>
      <c r="AY391" s="55">
        <v>3</v>
      </c>
      <c r="AZ391" s="502">
        <v>0.04</v>
      </c>
    </row>
    <row r="392" spans="1:52">
      <c r="A392" s="215">
        <v>447</v>
      </c>
      <c r="B392" s="215">
        <v>447101307</v>
      </c>
      <c r="C392" s="216" t="s">
        <v>1062</v>
      </c>
      <c r="D392" s="225">
        <f t="shared" si="76"/>
        <v>0</v>
      </c>
      <c r="E392" s="225">
        <f t="shared" si="77"/>
        <v>0</v>
      </c>
      <c r="F392" s="225">
        <f t="shared" si="78"/>
        <v>0</v>
      </c>
      <c r="G392" s="225">
        <f t="shared" si="79"/>
        <v>3</v>
      </c>
      <c r="H392" s="225">
        <f t="shared" si="80"/>
        <v>0</v>
      </c>
      <c r="I392" s="225">
        <f t="shared" si="81"/>
        <v>0</v>
      </c>
      <c r="J392" s="225">
        <f t="shared" si="82"/>
        <v>0</v>
      </c>
      <c r="K392" s="356">
        <f t="shared" si="83"/>
        <v>0.1149</v>
      </c>
      <c r="L392" s="225"/>
      <c r="M392" s="225">
        <f t="shared" si="84"/>
        <v>1</v>
      </c>
      <c r="N392" s="225">
        <f t="shared" si="85"/>
        <v>0</v>
      </c>
      <c r="O392" s="225">
        <f t="shared" si="86"/>
        <v>0</v>
      </c>
      <c r="P392" s="225">
        <f t="shared" si="87"/>
        <v>1</v>
      </c>
      <c r="Q392" s="225">
        <f t="shared" si="88"/>
        <v>3</v>
      </c>
      <c r="R392" s="225">
        <f t="shared" si="89"/>
        <v>3</v>
      </c>
      <c r="S392" s="228"/>
      <c r="T392" s="228"/>
      <c r="U392" s="228"/>
      <c r="V392" s="228"/>
      <c r="W392" s="529"/>
      <c r="X392" s="228"/>
      <c r="Y392" s="55">
        <v>447</v>
      </c>
      <c r="Z392" s="55">
        <v>447101307</v>
      </c>
      <c r="AA392" s="244" t="s">
        <v>1062</v>
      </c>
      <c r="AB392" s="55">
        <v>0</v>
      </c>
      <c r="AC392" s="55">
        <v>0</v>
      </c>
      <c r="AD392" s="55">
        <v>0</v>
      </c>
      <c r="AE392" s="55">
        <v>3</v>
      </c>
      <c r="AF392" s="55">
        <v>0</v>
      </c>
      <c r="AG392" s="55">
        <v>0</v>
      </c>
      <c r="AH392" s="55">
        <v>0</v>
      </c>
      <c r="AI392" s="215">
        <v>0</v>
      </c>
      <c r="AJ392" s="215">
        <v>1</v>
      </c>
      <c r="AK392" s="215">
        <v>0</v>
      </c>
      <c r="AL392" s="215">
        <v>0</v>
      </c>
      <c r="AM392" s="215">
        <v>1</v>
      </c>
      <c r="AN392" s="215">
        <v>0</v>
      </c>
      <c r="AO392" s="215">
        <v>0</v>
      </c>
      <c r="AP392" s="215">
        <v>0</v>
      </c>
      <c r="AQ392" s="55">
        <v>0</v>
      </c>
      <c r="AR392" s="216"/>
      <c r="AS392" s="55">
        <v>101</v>
      </c>
      <c r="AT392" s="55">
        <v>307</v>
      </c>
      <c r="AU392" s="55">
        <v>3</v>
      </c>
      <c r="AW392" s="55">
        <f t="shared" si="90"/>
        <v>1</v>
      </c>
      <c r="AX392" s="55">
        <v>0</v>
      </c>
      <c r="AY392" s="55">
        <v>3</v>
      </c>
      <c r="AZ392" s="502">
        <v>0.33329999999999999</v>
      </c>
    </row>
    <row r="393" spans="1:52">
      <c r="A393" s="215">
        <v>447</v>
      </c>
      <c r="B393" s="215">
        <v>447101350</v>
      </c>
      <c r="C393" s="216" t="s">
        <v>1062</v>
      </c>
      <c r="D393" s="225">
        <f t="shared" si="76"/>
        <v>0</v>
      </c>
      <c r="E393" s="225">
        <f t="shared" si="77"/>
        <v>0</v>
      </c>
      <c r="F393" s="225">
        <f t="shared" si="78"/>
        <v>7</v>
      </c>
      <c r="G393" s="225">
        <f t="shared" si="79"/>
        <v>32</v>
      </c>
      <c r="H393" s="225">
        <f t="shared" si="80"/>
        <v>2</v>
      </c>
      <c r="I393" s="225">
        <f t="shared" si="81"/>
        <v>0</v>
      </c>
      <c r="J393" s="225">
        <f t="shared" si="82"/>
        <v>0</v>
      </c>
      <c r="K393" s="356">
        <f t="shared" si="83"/>
        <v>1.5703</v>
      </c>
      <c r="L393" s="225"/>
      <c r="M393" s="225">
        <f t="shared" si="84"/>
        <v>4</v>
      </c>
      <c r="N393" s="225">
        <f t="shared" si="85"/>
        <v>0</v>
      </c>
      <c r="O393" s="225">
        <f t="shared" si="86"/>
        <v>0</v>
      </c>
      <c r="P393" s="225">
        <f t="shared" si="87"/>
        <v>5</v>
      </c>
      <c r="Q393" s="225">
        <f t="shared" si="88"/>
        <v>3</v>
      </c>
      <c r="R393" s="225">
        <f t="shared" si="89"/>
        <v>41</v>
      </c>
      <c r="S393" s="228"/>
      <c r="T393" s="228"/>
      <c r="U393" s="228"/>
      <c r="V393" s="228"/>
      <c r="W393" s="529"/>
      <c r="X393" s="228"/>
      <c r="Y393" s="55">
        <v>447</v>
      </c>
      <c r="Z393" s="55">
        <v>447101350</v>
      </c>
      <c r="AA393" s="244" t="s">
        <v>1062</v>
      </c>
      <c r="AB393" s="55">
        <v>0</v>
      </c>
      <c r="AC393" s="55">
        <v>0</v>
      </c>
      <c r="AD393" s="55">
        <v>7</v>
      </c>
      <c r="AE393" s="55">
        <v>32</v>
      </c>
      <c r="AF393" s="55">
        <v>2</v>
      </c>
      <c r="AG393" s="55">
        <v>0</v>
      </c>
      <c r="AH393" s="55">
        <v>0</v>
      </c>
      <c r="AI393" s="215">
        <v>0</v>
      </c>
      <c r="AJ393" s="215">
        <v>4</v>
      </c>
      <c r="AK393" s="215">
        <v>0</v>
      </c>
      <c r="AL393" s="215">
        <v>0</v>
      </c>
      <c r="AM393" s="215">
        <v>4</v>
      </c>
      <c r="AN393" s="215">
        <v>0</v>
      </c>
      <c r="AO393" s="215">
        <v>0</v>
      </c>
      <c r="AP393" s="215">
        <v>1</v>
      </c>
      <c r="AQ393" s="55">
        <v>0</v>
      </c>
      <c r="AR393" s="216"/>
      <c r="AS393" s="55">
        <v>101</v>
      </c>
      <c r="AT393" s="55">
        <v>350</v>
      </c>
      <c r="AU393" s="55">
        <v>3</v>
      </c>
      <c r="AW393" s="55">
        <f t="shared" si="90"/>
        <v>5</v>
      </c>
      <c r="AX393" s="55">
        <v>0</v>
      </c>
      <c r="AY393" s="55">
        <v>3</v>
      </c>
      <c r="AZ393" s="502">
        <v>0.122</v>
      </c>
    </row>
    <row r="394" spans="1:52">
      <c r="A394" s="215">
        <v>447</v>
      </c>
      <c r="B394" s="215">
        <v>447101622</v>
      </c>
      <c r="C394" s="216" t="s">
        <v>1062</v>
      </c>
      <c r="D394" s="225">
        <f t="shared" si="76"/>
        <v>0</v>
      </c>
      <c r="E394" s="225">
        <f t="shared" si="77"/>
        <v>0</v>
      </c>
      <c r="F394" s="225">
        <f t="shared" si="78"/>
        <v>6</v>
      </c>
      <c r="G394" s="225">
        <f t="shared" si="79"/>
        <v>29</v>
      </c>
      <c r="H394" s="225">
        <f t="shared" si="80"/>
        <v>7</v>
      </c>
      <c r="I394" s="225">
        <f t="shared" si="81"/>
        <v>0</v>
      </c>
      <c r="J394" s="225">
        <f t="shared" si="82"/>
        <v>0</v>
      </c>
      <c r="K394" s="356">
        <f t="shared" si="83"/>
        <v>1.6086</v>
      </c>
      <c r="L394" s="225"/>
      <c r="M394" s="225">
        <f t="shared" si="84"/>
        <v>2</v>
      </c>
      <c r="N394" s="225">
        <f t="shared" si="85"/>
        <v>0</v>
      </c>
      <c r="O394" s="225">
        <f t="shared" si="86"/>
        <v>0</v>
      </c>
      <c r="P394" s="225">
        <f t="shared" si="87"/>
        <v>11</v>
      </c>
      <c r="Q394" s="225">
        <f t="shared" si="88"/>
        <v>6</v>
      </c>
      <c r="R394" s="225">
        <f t="shared" si="89"/>
        <v>42</v>
      </c>
      <c r="S394" s="228"/>
      <c r="T394" s="228"/>
      <c r="U394" s="228"/>
      <c r="V394" s="228"/>
      <c r="W394" s="529"/>
      <c r="X394" s="228"/>
      <c r="Y394" s="55">
        <v>447</v>
      </c>
      <c r="Z394" s="55">
        <v>447101622</v>
      </c>
      <c r="AA394" s="244" t="s">
        <v>1062</v>
      </c>
      <c r="AB394" s="55">
        <v>0</v>
      </c>
      <c r="AC394" s="55">
        <v>0</v>
      </c>
      <c r="AD394" s="55">
        <v>6</v>
      </c>
      <c r="AE394" s="55">
        <v>29</v>
      </c>
      <c r="AF394" s="55">
        <v>7</v>
      </c>
      <c r="AG394" s="55">
        <v>0</v>
      </c>
      <c r="AH394" s="55">
        <v>0</v>
      </c>
      <c r="AI394" s="215">
        <v>0</v>
      </c>
      <c r="AJ394" s="215">
        <v>2</v>
      </c>
      <c r="AK394" s="215">
        <v>0</v>
      </c>
      <c r="AL394" s="215">
        <v>0</v>
      </c>
      <c r="AM394" s="215">
        <v>11</v>
      </c>
      <c r="AN394" s="215">
        <v>0</v>
      </c>
      <c r="AO394" s="215">
        <v>0</v>
      </c>
      <c r="AP394" s="215">
        <v>0</v>
      </c>
      <c r="AQ394" s="55">
        <v>0</v>
      </c>
      <c r="AR394" s="216"/>
      <c r="AS394" s="55">
        <v>101</v>
      </c>
      <c r="AT394" s="55">
        <v>622</v>
      </c>
      <c r="AU394" s="55">
        <v>6</v>
      </c>
      <c r="AW394" s="55">
        <f t="shared" si="90"/>
        <v>11</v>
      </c>
      <c r="AX394" s="55">
        <v>0</v>
      </c>
      <c r="AY394" s="55">
        <v>1</v>
      </c>
      <c r="AZ394" s="502">
        <v>0.26190000000000002</v>
      </c>
    </row>
    <row r="395" spans="1:52">
      <c r="A395" s="215">
        <v>447</v>
      </c>
      <c r="B395" s="215">
        <v>447101690</v>
      </c>
      <c r="C395" s="216" t="s">
        <v>1062</v>
      </c>
      <c r="D395" s="225">
        <f t="shared" ref="D395:D458" si="91">ROUND(AB395,0)</f>
        <v>0</v>
      </c>
      <c r="E395" s="225">
        <f t="shared" ref="E395:E458" si="92">ROUND(AC395,0)</f>
        <v>0</v>
      </c>
      <c r="F395" s="225">
        <f t="shared" ref="F395:F458" si="93">ROUND(AD395,0)</f>
        <v>0</v>
      </c>
      <c r="G395" s="225">
        <f t="shared" ref="G395:G458" si="94">ROUND(AE395,0)</f>
        <v>0</v>
      </c>
      <c r="H395" s="225">
        <f t="shared" ref="H395:H458" si="95">ROUND(AF395,0)</f>
        <v>7</v>
      </c>
      <c r="I395" s="225">
        <f t="shared" ref="I395:I458" si="96">ROUND(AG395,0)</f>
        <v>0</v>
      </c>
      <c r="J395" s="225">
        <f t="shared" ref="J395:J458" si="97">ROUND(AH395,0)</f>
        <v>0</v>
      </c>
      <c r="K395" s="356">
        <f t="shared" ref="K395:K458" si="98">ROUND(0.0383*(SUM(AD395:AG395)+(AC395*0.5))+0.0483*AH395,4)</f>
        <v>0.2681</v>
      </c>
      <c r="L395" s="225"/>
      <c r="M395" s="225">
        <f t="shared" ref="M395:M458" si="99">ROUND(AJ395+(AI395*0.5),0)</f>
        <v>0</v>
      </c>
      <c r="N395" s="225">
        <f t="shared" ref="N395:N458" si="100">ROUND(AK395,0)</f>
        <v>0</v>
      </c>
      <c r="O395" s="225">
        <f t="shared" ref="O395:O458" si="101">ROUND(AL395,0)</f>
        <v>0</v>
      </c>
      <c r="P395" s="225">
        <f t="shared" ref="P395:P458" si="102">ROUND(R395*AZ395,0)</f>
        <v>0</v>
      </c>
      <c r="Q395" s="225">
        <f t="shared" ref="Q395:Q458" si="103">AU395</f>
        <v>3</v>
      </c>
      <c r="R395" s="225">
        <f t="shared" ref="R395:R458" si="104">SUM(F395:I395)+ROUND(D395*0.5,0)+ROUND(J395*0.5,0)</f>
        <v>7</v>
      </c>
      <c r="S395" s="228"/>
      <c r="T395" s="228"/>
      <c r="U395" s="228"/>
      <c r="V395" s="228"/>
      <c r="W395" s="529"/>
      <c r="X395" s="228"/>
      <c r="Y395" s="55">
        <v>447</v>
      </c>
      <c r="Z395" s="55">
        <v>447101690</v>
      </c>
      <c r="AA395" s="244" t="s">
        <v>1062</v>
      </c>
      <c r="AB395" s="55">
        <v>0</v>
      </c>
      <c r="AC395" s="55">
        <v>0</v>
      </c>
      <c r="AD395" s="55">
        <v>0</v>
      </c>
      <c r="AE395" s="55">
        <v>0</v>
      </c>
      <c r="AF395" s="55">
        <v>7</v>
      </c>
      <c r="AG395" s="55">
        <v>0</v>
      </c>
      <c r="AH395" s="55">
        <v>0</v>
      </c>
      <c r="AI395" s="215">
        <v>0</v>
      </c>
      <c r="AJ395" s="215">
        <v>0</v>
      </c>
      <c r="AK395" s="215">
        <v>0</v>
      </c>
      <c r="AL395" s="215">
        <v>0</v>
      </c>
      <c r="AM395" s="215">
        <v>0</v>
      </c>
      <c r="AN395" s="215">
        <v>0</v>
      </c>
      <c r="AO395" s="215">
        <v>0</v>
      </c>
      <c r="AP395" s="215">
        <v>0</v>
      </c>
      <c r="AQ395" s="55">
        <v>0</v>
      </c>
      <c r="AR395" s="216"/>
      <c r="AS395" s="55">
        <v>101</v>
      </c>
      <c r="AT395" s="55">
        <v>690</v>
      </c>
      <c r="AU395" s="55">
        <v>3</v>
      </c>
      <c r="AW395" s="55">
        <f t="shared" ref="AW395:AW458" si="105">AM395+AP395+AQ395+ROUND(AN395*0.5,0)</f>
        <v>0</v>
      </c>
      <c r="AX395" s="55">
        <v>0</v>
      </c>
      <c r="AY395" s="55">
        <v>3</v>
      </c>
      <c r="AZ395" s="502">
        <v>0</v>
      </c>
    </row>
    <row r="396" spans="1:52">
      <c r="A396" s="215">
        <v>447</v>
      </c>
      <c r="B396" s="215">
        <v>447101710</v>
      </c>
      <c r="C396" s="216" t="s">
        <v>1062</v>
      </c>
      <c r="D396" s="225">
        <f t="shared" si="91"/>
        <v>0</v>
      </c>
      <c r="E396" s="225">
        <f t="shared" si="92"/>
        <v>0</v>
      </c>
      <c r="F396" s="225">
        <f t="shared" si="93"/>
        <v>1</v>
      </c>
      <c r="G396" s="225">
        <f t="shared" si="94"/>
        <v>4</v>
      </c>
      <c r="H396" s="225">
        <f t="shared" si="95"/>
        <v>1</v>
      </c>
      <c r="I396" s="225">
        <f t="shared" si="96"/>
        <v>0</v>
      </c>
      <c r="J396" s="225">
        <f t="shared" si="97"/>
        <v>0</v>
      </c>
      <c r="K396" s="356">
        <f t="shared" si="98"/>
        <v>0.2298</v>
      </c>
      <c r="L396" s="225"/>
      <c r="M396" s="225">
        <f t="shared" si="99"/>
        <v>0</v>
      </c>
      <c r="N396" s="225">
        <f t="shared" si="100"/>
        <v>0</v>
      </c>
      <c r="O396" s="225">
        <f t="shared" si="101"/>
        <v>0</v>
      </c>
      <c r="P396" s="225">
        <f t="shared" si="102"/>
        <v>2</v>
      </c>
      <c r="Q396" s="225">
        <f t="shared" si="103"/>
        <v>2</v>
      </c>
      <c r="R396" s="225">
        <f t="shared" si="104"/>
        <v>6</v>
      </c>
      <c r="S396" s="228"/>
      <c r="T396" s="228"/>
      <c r="U396" s="228"/>
      <c r="V396" s="228"/>
      <c r="W396" s="529"/>
      <c r="X396" s="228"/>
      <c r="Y396" s="55">
        <v>447</v>
      </c>
      <c r="Z396" s="55">
        <v>447101710</v>
      </c>
      <c r="AA396" s="244" t="s">
        <v>1062</v>
      </c>
      <c r="AB396" s="55">
        <v>0</v>
      </c>
      <c r="AC396" s="55">
        <v>0</v>
      </c>
      <c r="AD396" s="55">
        <v>1</v>
      </c>
      <c r="AE396" s="55">
        <v>4</v>
      </c>
      <c r="AF396" s="55">
        <v>1</v>
      </c>
      <c r="AG396" s="55">
        <v>0</v>
      </c>
      <c r="AH396" s="55">
        <v>0</v>
      </c>
      <c r="AI396" s="215">
        <v>0</v>
      </c>
      <c r="AJ396" s="215">
        <v>0</v>
      </c>
      <c r="AK396" s="215">
        <v>0</v>
      </c>
      <c r="AL396" s="215">
        <v>0</v>
      </c>
      <c r="AM396" s="215">
        <v>2</v>
      </c>
      <c r="AN396" s="215">
        <v>0</v>
      </c>
      <c r="AO396" s="215">
        <v>0</v>
      </c>
      <c r="AP396" s="215">
        <v>0</v>
      </c>
      <c r="AQ396" s="55">
        <v>0</v>
      </c>
      <c r="AR396" s="216"/>
      <c r="AS396" s="55">
        <v>101</v>
      </c>
      <c r="AT396" s="55">
        <v>710</v>
      </c>
      <c r="AU396" s="55">
        <v>2</v>
      </c>
      <c r="AW396" s="55">
        <f t="shared" si="105"/>
        <v>2</v>
      </c>
      <c r="AX396" s="55">
        <v>0</v>
      </c>
      <c r="AY396" s="55">
        <v>3</v>
      </c>
      <c r="AZ396" s="502">
        <v>0.33329999999999999</v>
      </c>
    </row>
    <row r="397" spans="1:52">
      <c r="A397" s="215">
        <v>449</v>
      </c>
      <c r="B397" s="215">
        <v>449035035</v>
      </c>
      <c r="C397" s="216" t="s">
        <v>277</v>
      </c>
      <c r="D397" s="225">
        <f t="shared" si="91"/>
        <v>0</v>
      </c>
      <c r="E397" s="225">
        <f t="shared" si="92"/>
        <v>0</v>
      </c>
      <c r="F397" s="225">
        <f t="shared" si="93"/>
        <v>0</v>
      </c>
      <c r="G397" s="225">
        <f t="shared" si="94"/>
        <v>88</v>
      </c>
      <c r="H397" s="225">
        <f t="shared" si="95"/>
        <v>290</v>
      </c>
      <c r="I397" s="225">
        <f t="shared" si="96"/>
        <v>320</v>
      </c>
      <c r="J397" s="225">
        <f t="shared" si="97"/>
        <v>0</v>
      </c>
      <c r="K397" s="356">
        <f t="shared" si="98"/>
        <v>26.7334</v>
      </c>
      <c r="L397" s="225"/>
      <c r="M397" s="225">
        <f t="shared" si="99"/>
        <v>3</v>
      </c>
      <c r="N397" s="225">
        <f t="shared" si="100"/>
        <v>18</v>
      </c>
      <c r="O397" s="225">
        <f t="shared" si="101"/>
        <v>9</v>
      </c>
      <c r="P397" s="225">
        <f t="shared" si="102"/>
        <v>302</v>
      </c>
      <c r="Q397" s="225">
        <f t="shared" si="103"/>
        <v>11</v>
      </c>
      <c r="R397" s="225">
        <f t="shared" si="104"/>
        <v>698</v>
      </c>
      <c r="S397" s="228"/>
      <c r="T397" s="228"/>
      <c r="U397" s="228"/>
      <c r="V397" s="228"/>
      <c r="W397" s="529"/>
      <c r="X397" s="228"/>
      <c r="Y397" s="55">
        <v>449</v>
      </c>
      <c r="Z397" s="55">
        <v>449035035</v>
      </c>
      <c r="AA397" s="244" t="s">
        <v>277</v>
      </c>
      <c r="AB397" s="55">
        <v>0</v>
      </c>
      <c r="AC397" s="55">
        <v>0</v>
      </c>
      <c r="AD397" s="55">
        <v>0</v>
      </c>
      <c r="AE397" s="55">
        <v>88</v>
      </c>
      <c r="AF397" s="55">
        <v>290</v>
      </c>
      <c r="AG397" s="55">
        <v>320</v>
      </c>
      <c r="AH397" s="55">
        <v>0</v>
      </c>
      <c r="AI397" s="215">
        <v>0</v>
      </c>
      <c r="AJ397" s="215">
        <v>3</v>
      </c>
      <c r="AK397" s="215">
        <v>18</v>
      </c>
      <c r="AL397" s="215">
        <v>9</v>
      </c>
      <c r="AM397" s="215">
        <v>166</v>
      </c>
      <c r="AN397" s="215">
        <v>0</v>
      </c>
      <c r="AO397" s="215">
        <v>0</v>
      </c>
      <c r="AP397" s="215">
        <v>0</v>
      </c>
      <c r="AQ397" s="55">
        <v>136</v>
      </c>
      <c r="AR397" s="216"/>
      <c r="AS397" s="55">
        <v>35</v>
      </c>
      <c r="AT397" s="55">
        <v>35</v>
      </c>
      <c r="AU397" s="55">
        <v>11</v>
      </c>
      <c r="AW397" s="55">
        <f t="shared" si="105"/>
        <v>302</v>
      </c>
      <c r="AX397" s="55">
        <v>0</v>
      </c>
      <c r="AY397" s="55">
        <v>1</v>
      </c>
      <c r="AZ397" s="502">
        <v>0.43269999999999997</v>
      </c>
    </row>
    <row r="398" spans="1:52">
      <c r="A398" s="215">
        <v>449</v>
      </c>
      <c r="B398" s="215">
        <v>449035044</v>
      </c>
      <c r="C398" s="216" t="s">
        <v>277</v>
      </c>
      <c r="D398" s="225">
        <f t="shared" si="91"/>
        <v>0</v>
      </c>
      <c r="E398" s="225">
        <f t="shared" si="92"/>
        <v>0</v>
      </c>
      <c r="F398" s="225">
        <f t="shared" si="93"/>
        <v>0</v>
      </c>
      <c r="G398" s="225">
        <f t="shared" si="94"/>
        <v>0</v>
      </c>
      <c r="H398" s="225">
        <f t="shared" si="95"/>
        <v>1</v>
      </c>
      <c r="I398" s="225">
        <f t="shared" si="96"/>
        <v>2</v>
      </c>
      <c r="J398" s="225">
        <f t="shared" si="97"/>
        <v>0</v>
      </c>
      <c r="K398" s="356">
        <f t="shared" si="98"/>
        <v>0.1149</v>
      </c>
      <c r="L398" s="225"/>
      <c r="M398" s="225">
        <f t="shared" si="99"/>
        <v>0</v>
      </c>
      <c r="N398" s="225">
        <f t="shared" si="100"/>
        <v>0</v>
      </c>
      <c r="O398" s="225">
        <f t="shared" si="101"/>
        <v>0</v>
      </c>
      <c r="P398" s="225">
        <f t="shared" si="102"/>
        <v>1</v>
      </c>
      <c r="Q398" s="225">
        <f t="shared" si="103"/>
        <v>12</v>
      </c>
      <c r="R398" s="225">
        <f t="shared" si="104"/>
        <v>3</v>
      </c>
      <c r="S398" s="228"/>
      <c r="T398" s="228"/>
      <c r="U398" s="228"/>
      <c r="V398" s="228"/>
      <c r="W398" s="529"/>
      <c r="X398" s="228"/>
      <c r="Y398" s="55">
        <v>449</v>
      </c>
      <c r="Z398" s="55">
        <v>449035044</v>
      </c>
      <c r="AA398" s="244" t="s">
        <v>277</v>
      </c>
      <c r="AB398" s="55">
        <v>0</v>
      </c>
      <c r="AC398" s="55">
        <v>0</v>
      </c>
      <c r="AD398" s="55">
        <v>0</v>
      </c>
      <c r="AE398" s="55">
        <v>0</v>
      </c>
      <c r="AF398" s="55">
        <v>1</v>
      </c>
      <c r="AG398" s="55">
        <v>2</v>
      </c>
      <c r="AH398" s="55">
        <v>0</v>
      </c>
      <c r="AI398" s="215">
        <v>0</v>
      </c>
      <c r="AJ398" s="215">
        <v>0</v>
      </c>
      <c r="AK398" s="215">
        <v>0</v>
      </c>
      <c r="AL398" s="215">
        <v>0</v>
      </c>
      <c r="AM398" s="215">
        <v>1</v>
      </c>
      <c r="AN398" s="215">
        <v>0</v>
      </c>
      <c r="AO398" s="215">
        <v>0</v>
      </c>
      <c r="AP398" s="215">
        <v>0</v>
      </c>
      <c r="AQ398" s="55">
        <v>0</v>
      </c>
      <c r="AR398" s="216"/>
      <c r="AS398" s="55">
        <v>35</v>
      </c>
      <c r="AT398" s="55">
        <v>44</v>
      </c>
      <c r="AU398" s="55">
        <v>12</v>
      </c>
      <c r="AW398" s="55">
        <f t="shared" si="105"/>
        <v>1</v>
      </c>
      <c r="AX398" s="55">
        <v>0</v>
      </c>
      <c r="AY398" s="55">
        <v>1</v>
      </c>
      <c r="AZ398" s="502">
        <v>0.33329999999999999</v>
      </c>
    </row>
    <row r="399" spans="1:52">
      <c r="A399" s="215">
        <v>449</v>
      </c>
      <c r="B399" s="215">
        <v>449035046</v>
      </c>
      <c r="C399" s="216" t="s">
        <v>277</v>
      </c>
      <c r="D399" s="225">
        <f t="shared" si="91"/>
        <v>0</v>
      </c>
      <c r="E399" s="225">
        <f t="shared" si="92"/>
        <v>0</v>
      </c>
      <c r="F399" s="225">
        <f t="shared" si="93"/>
        <v>0</v>
      </c>
      <c r="G399" s="225">
        <f t="shared" si="94"/>
        <v>0</v>
      </c>
      <c r="H399" s="225">
        <f t="shared" si="95"/>
        <v>0</v>
      </c>
      <c r="I399" s="225">
        <f t="shared" si="96"/>
        <v>1</v>
      </c>
      <c r="J399" s="225">
        <f t="shared" si="97"/>
        <v>0</v>
      </c>
      <c r="K399" s="356">
        <f t="shared" si="98"/>
        <v>3.8300000000000001E-2</v>
      </c>
      <c r="L399" s="225"/>
      <c r="M399" s="225">
        <f t="shared" si="99"/>
        <v>0</v>
      </c>
      <c r="N399" s="225">
        <f t="shared" si="100"/>
        <v>0</v>
      </c>
      <c r="O399" s="225">
        <f t="shared" si="101"/>
        <v>0</v>
      </c>
      <c r="P399" s="225">
        <f t="shared" si="102"/>
        <v>1</v>
      </c>
      <c r="Q399" s="225">
        <f t="shared" si="103"/>
        <v>2</v>
      </c>
      <c r="R399" s="225">
        <f t="shared" si="104"/>
        <v>1</v>
      </c>
      <c r="S399" s="228"/>
      <c r="T399" s="228"/>
      <c r="U399" s="228"/>
      <c r="V399" s="228"/>
      <c r="W399" s="529"/>
      <c r="X399" s="228"/>
      <c r="Y399" s="55">
        <v>449</v>
      </c>
      <c r="Z399" s="55">
        <v>449035046</v>
      </c>
      <c r="AA399" s="244" t="s">
        <v>277</v>
      </c>
      <c r="AB399" s="55">
        <v>0</v>
      </c>
      <c r="AC399" s="55">
        <v>0</v>
      </c>
      <c r="AD399" s="55">
        <v>0</v>
      </c>
      <c r="AE399" s="55">
        <v>0</v>
      </c>
      <c r="AF399" s="55">
        <v>0</v>
      </c>
      <c r="AG399" s="55">
        <v>1</v>
      </c>
      <c r="AH399" s="55">
        <v>0</v>
      </c>
      <c r="AI399" s="215">
        <v>0</v>
      </c>
      <c r="AJ399" s="215">
        <v>0</v>
      </c>
      <c r="AK399" s="215">
        <v>0</v>
      </c>
      <c r="AL399" s="215">
        <v>0</v>
      </c>
      <c r="AM399" s="215">
        <v>0</v>
      </c>
      <c r="AN399" s="215">
        <v>0</v>
      </c>
      <c r="AO399" s="215">
        <v>0</v>
      </c>
      <c r="AP399" s="215">
        <v>0</v>
      </c>
      <c r="AQ399" s="55">
        <v>1</v>
      </c>
      <c r="AR399" s="216"/>
      <c r="AS399" s="55">
        <v>35</v>
      </c>
      <c r="AT399" s="55">
        <v>46</v>
      </c>
      <c r="AU399" s="55">
        <v>2</v>
      </c>
      <c r="AW399" s="55">
        <f t="shared" si="105"/>
        <v>1</v>
      </c>
      <c r="AX399" s="55">
        <v>0</v>
      </c>
      <c r="AY399" s="55">
        <v>3</v>
      </c>
      <c r="AZ399" s="502">
        <v>1</v>
      </c>
    </row>
    <row r="400" spans="1:52">
      <c r="A400" s="215">
        <v>449</v>
      </c>
      <c r="B400" s="215">
        <v>449035073</v>
      </c>
      <c r="C400" s="216" t="s">
        <v>277</v>
      </c>
      <c r="D400" s="225">
        <f t="shared" si="91"/>
        <v>0</v>
      </c>
      <c r="E400" s="225">
        <f t="shared" si="92"/>
        <v>0</v>
      </c>
      <c r="F400" s="225">
        <f t="shared" si="93"/>
        <v>0</v>
      </c>
      <c r="G400" s="225">
        <f t="shared" si="94"/>
        <v>0</v>
      </c>
      <c r="H400" s="225">
        <f t="shared" si="95"/>
        <v>1</v>
      </c>
      <c r="I400" s="225">
        <f t="shared" si="96"/>
        <v>1</v>
      </c>
      <c r="J400" s="225">
        <f t="shared" si="97"/>
        <v>0</v>
      </c>
      <c r="K400" s="356">
        <f t="shared" si="98"/>
        <v>7.6600000000000001E-2</v>
      </c>
      <c r="L400" s="225"/>
      <c r="M400" s="225">
        <f t="shared" si="99"/>
        <v>0</v>
      </c>
      <c r="N400" s="225">
        <f t="shared" si="100"/>
        <v>0</v>
      </c>
      <c r="O400" s="225">
        <f t="shared" si="101"/>
        <v>0</v>
      </c>
      <c r="P400" s="225">
        <f t="shared" si="102"/>
        <v>2</v>
      </c>
      <c r="Q400" s="225">
        <f t="shared" si="103"/>
        <v>5</v>
      </c>
      <c r="R400" s="225">
        <f t="shared" si="104"/>
        <v>2</v>
      </c>
      <c r="S400" s="228"/>
      <c r="T400" s="228"/>
      <c r="U400" s="228"/>
      <c r="V400" s="228"/>
      <c r="W400" s="529"/>
      <c r="X400" s="228"/>
      <c r="Y400" s="55">
        <v>449</v>
      </c>
      <c r="Z400" s="55">
        <v>449035073</v>
      </c>
      <c r="AA400" s="244" t="s">
        <v>277</v>
      </c>
      <c r="AB400" s="55">
        <v>0</v>
      </c>
      <c r="AC400" s="55">
        <v>0</v>
      </c>
      <c r="AD400" s="55">
        <v>0</v>
      </c>
      <c r="AE400" s="55">
        <v>0</v>
      </c>
      <c r="AF400" s="55">
        <v>1</v>
      </c>
      <c r="AG400" s="55">
        <v>1</v>
      </c>
      <c r="AH400" s="55">
        <v>0</v>
      </c>
      <c r="AI400" s="215">
        <v>0</v>
      </c>
      <c r="AJ400" s="215">
        <v>0</v>
      </c>
      <c r="AK400" s="215">
        <v>0</v>
      </c>
      <c r="AL400" s="215">
        <v>0</v>
      </c>
      <c r="AM400" s="215">
        <v>1</v>
      </c>
      <c r="AN400" s="215">
        <v>0</v>
      </c>
      <c r="AO400" s="215">
        <v>0</v>
      </c>
      <c r="AP400" s="215">
        <v>0</v>
      </c>
      <c r="AQ400" s="55">
        <v>1</v>
      </c>
      <c r="AR400" s="216"/>
      <c r="AS400" s="55">
        <v>35</v>
      </c>
      <c r="AT400" s="55">
        <v>73</v>
      </c>
      <c r="AU400" s="55">
        <v>5</v>
      </c>
      <c r="AW400" s="55">
        <f t="shared" si="105"/>
        <v>2</v>
      </c>
      <c r="AX400" s="55">
        <v>0</v>
      </c>
      <c r="AY400" s="55">
        <v>1</v>
      </c>
      <c r="AZ400" s="502">
        <v>1</v>
      </c>
    </row>
    <row r="401" spans="1:52">
      <c r="A401" s="215">
        <v>449</v>
      </c>
      <c r="B401" s="215">
        <v>449035219</v>
      </c>
      <c r="C401" s="216" t="s">
        <v>277</v>
      </c>
      <c r="D401" s="225">
        <f t="shared" si="91"/>
        <v>0</v>
      </c>
      <c r="E401" s="225">
        <f t="shared" si="92"/>
        <v>0</v>
      </c>
      <c r="F401" s="225">
        <f t="shared" si="93"/>
        <v>0</v>
      </c>
      <c r="G401" s="225">
        <f t="shared" si="94"/>
        <v>0</v>
      </c>
      <c r="H401" s="225">
        <f t="shared" si="95"/>
        <v>0</v>
      </c>
      <c r="I401" s="225">
        <f t="shared" si="96"/>
        <v>1</v>
      </c>
      <c r="J401" s="225">
        <f t="shared" si="97"/>
        <v>0</v>
      </c>
      <c r="K401" s="356">
        <f t="shared" si="98"/>
        <v>3.8300000000000001E-2</v>
      </c>
      <c r="L401" s="225"/>
      <c r="M401" s="225">
        <f t="shared" si="99"/>
        <v>0</v>
      </c>
      <c r="N401" s="225">
        <f t="shared" si="100"/>
        <v>0</v>
      </c>
      <c r="O401" s="225">
        <f t="shared" si="101"/>
        <v>0</v>
      </c>
      <c r="P401" s="225">
        <f t="shared" si="102"/>
        <v>0</v>
      </c>
      <c r="Q401" s="225">
        <f t="shared" si="103"/>
        <v>1</v>
      </c>
      <c r="R401" s="225">
        <f t="shared" si="104"/>
        <v>1</v>
      </c>
      <c r="S401" s="228"/>
      <c r="T401" s="228"/>
      <c r="U401" s="228"/>
      <c r="V401" s="228"/>
      <c r="W401" s="529"/>
      <c r="X401" s="228"/>
      <c r="Y401" s="55">
        <v>449</v>
      </c>
      <c r="Z401" s="55">
        <v>449035219</v>
      </c>
      <c r="AA401" s="244" t="s">
        <v>277</v>
      </c>
      <c r="AB401" s="55">
        <v>0</v>
      </c>
      <c r="AC401" s="55">
        <v>0</v>
      </c>
      <c r="AD401" s="55">
        <v>0</v>
      </c>
      <c r="AE401" s="55">
        <v>0</v>
      </c>
      <c r="AF401" s="55">
        <v>0</v>
      </c>
      <c r="AG401" s="55">
        <v>1</v>
      </c>
      <c r="AH401" s="55">
        <v>0</v>
      </c>
      <c r="AI401" s="215">
        <v>0</v>
      </c>
      <c r="AJ401" s="215">
        <v>0</v>
      </c>
      <c r="AK401" s="215">
        <v>0</v>
      </c>
      <c r="AL401" s="215">
        <v>0</v>
      </c>
      <c r="AM401" s="215">
        <v>0</v>
      </c>
      <c r="AN401" s="215">
        <v>0</v>
      </c>
      <c r="AO401" s="215">
        <v>0</v>
      </c>
      <c r="AP401" s="215">
        <v>0</v>
      </c>
      <c r="AQ401" s="55">
        <v>0</v>
      </c>
      <c r="AR401" s="216"/>
      <c r="AS401" s="55">
        <v>35</v>
      </c>
      <c r="AT401" s="55">
        <v>219</v>
      </c>
      <c r="AU401" s="55">
        <v>1</v>
      </c>
      <c r="AW401" s="55">
        <f t="shared" si="105"/>
        <v>0</v>
      </c>
      <c r="AX401" s="55">
        <v>0</v>
      </c>
      <c r="AY401" s="55">
        <v>3</v>
      </c>
      <c r="AZ401" s="502">
        <v>0</v>
      </c>
    </row>
    <row r="402" spans="1:52">
      <c r="A402" s="215">
        <v>449</v>
      </c>
      <c r="B402" s="215">
        <v>449035243</v>
      </c>
      <c r="C402" s="216" t="s">
        <v>277</v>
      </c>
      <c r="D402" s="225">
        <f t="shared" si="91"/>
        <v>0</v>
      </c>
      <c r="E402" s="225">
        <f t="shared" si="92"/>
        <v>0</v>
      </c>
      <c r="F402" s="225">
        <f t="shared" si="93"/>
        <v>0</v>
      </c>
      <c r="G402" s="225">
        <f t="shared" si="94"/>
        <v>0</v>
      </c>
      <c r="H402" s="225">
        <f t="shared" si="95"/>
        <v>3</v>
      </c>
      <c r="I402" s="225">
        <f t="shared" si="96"/>
        <v>3</v>
      </c>
      <c r="J402" s="225">
        <f t="shared" si="97"/>
        <v>0</v>
      </c>
      <c r="K402" s="356">
        <f t="shared" si="98"/>
        <v>0.2298</v>
      </c>
      <c r="L402" s="225"/>
      <c r="M402" s="225">
        <f t="shared" si="99"/>
        <v>0</v>
      </c>
      <c r="N402" s="225">
        <f t="shared" si="100"/>
        <v>0</v>
      </c>
      <c r="O402" s="225">
        <f t="shared" si="101"/>
        <v>0</v>
      </c>
      <c r="P402" s="225">
        <f t="shared" si="102"/>
        <v>4</v>
      </c>
      <c r="Q402" s="225">
        <f t="shared" si="103"/>
        <v>9</v>
      </c>
      <c r="R402" s="225">
        <f t="shared" si="104"/>
        <v>6</v>
      </c>
      <c r="S402" s="228"/>
      <c r="T402" s="228"/>
      <c r="U402" s="228"/>
      <c r="V402" s="228"/>
      <c r="W402" s="529"/>
      <c r="X402" s="228"/>
      <c r="Y402" s="55">
        <v>449</v>
      </c>
      <c r="Z402" s="55">
        <v>449035243</v>
      </c>
      <c r="AA402" s="244" t="s">
        <v>277</v>
      </c>
      <c r="AB402" s="55">
        <v>0</v>
      </c>
      <c r="AC402" s="55">
        <v>0</v>
      </c>
      <c r="AD402" s="55">
        <v>0</v>
      </c>
      <c r="AE402" s="55">
        <v>0</v>
      </c>
      <c r="AF402" s="55">
        <v>3</v>
      </c>
      <c r="AG402" s="55">
        <v>3</v>
      </c>
      <c r="AH402" s="55">
        <v>0</v>
      </c>
      <c r="AI402" s="215">
        <v>0</v>
      </c>
      <c r="AJ402" s="215">
        <v>0</v>
      </c>
      <c r="AK402" s="215">
        <v>0</v>
      </c>
      <c r="AL402" s="215">
        <v>0</v>
      </c>
      <c r="AM402" s="215">
        <v>1</v>
      </c>
      <c r="AN402" s="215">
        <v>0</v>
      </c>
      <c r="AO402" s="215">
        <v>0</v>
      </c>
      <c r="AP402" s="215">
        <v>0</v>
      </c>
      <c r="AQ402" s="55">
        <v>1</v>
      </c>
      <c r="AR402" s="216"/>
      <c r="AS402" s="55">
        <v>35</v>
      </c>
      <c r="AT402" s="55">
        <v>243</v>
      </c>
      <c r="AU402" s="55">
        <v>9</v>
      </c>
      <c r="AW402" s="55">
        <f t="shared" si="105"/>
        <v>2</v>
      </c>
      <c r="AX402" s="55">
        <v>2</v>
      </c>
      <c r="AY402" s="55">
        <v>1</v>
      </c>
      <c r="AZ402" s="502">
        <v>0.63639999999999997</v>
      </c>
    </row>
    <row r="403" spans="1:52">
      <c r="A403" s="215">
        <v>449</v>
      </c>
      <c r="B403" s="215">
        <v>449035244</v>
      </c>
      <c r="C403" s="216" t="s">
        <v>277</v>
      </c>
      <c r="D403" s="225">
        <f t="shared" si="91"/>
        <v>0</v>
      </c>
      <c r="E403" s="225">
        <f t="shared" si="92"/>
        <v>0</v>
      </c>
      <c r="F403" s="225">
        <f t="shared" si="93"/>
        <v>0</v>
      </c>
      <c r="G403" s="225">
        <f t="shared" si="94"/>
        <v>0</v>
      </c>
      <c r="H403" s="225">
        <f t="shared" si="95"/>
        <v>2</v>
      </c>
      <c r="I403" s="225">
        <f t="shared" si="96"/>
        <v>5</v>
      </c>
      <c r="J403" s="225">
        <f t="shared" si="97"/>
        <v>0</v>
      </c>
      <c r="K403" s="356">
        <f t="shared" si="98"/>
        <v>0.2681</v>
      </c>
      <c r="L403" s="225"/>
      <c r="M403" s="225">
        <f t="shared" si="99"/>
        <v>0</v>
      </c>
      <c r="N403" s="225">
        <f t="shared" si="100"/>
        <v>1</v>
      </c>
      <c r="O403" s="225">
        <f t="shared" si="101"/>
        <v>1</v>
      </c>
      <c r="P403" s="225">
        <f t="shared" si="102"/>
        <v>2</v>
      </c>
      <c r="Q403" s="225">
        <f t="shared" si="103"/>
        <v>10</v>
      </c>
      <c r="R403" s="225">
        <f t="shared" si="104"/>
        <v>7</v>
      </c>
      <c r="S403" s="228"/>
      <c r="T403" s="228"/>
      <c r="U403" s="228"/>
      <c r="V403" s="228"/>
      <c r="W403" s="529"/>
      <c r="X403" s="228"/>
      <c r="Y403" s="55">
        <v>449</v>
      </c>
      <c r="Z403" s="55">
        <v>449035244</v>
      </c>
      <c r="AA403" s="244" t="s">
        <v>277</v>
      </c>
      <c r="AB403" s="55">
        <v>0</v>
      </c>
      <c r="AC403" s="55">
        <v>0</v>
      </c>
      <c r="AD403" s="55">
        <v>0</v>
      </c>
      <c r="AE403" s="55">
        <v>0</v>
      </c>
      <c r="AF403" s="55">
        <v>2</v>
      </c>
      <c r="AG403" s="55">
        <v>5</v>
      </c>
      <c r="AH403" s="55">
        <v>0</v>
      </c>
      <c r="AI403" s="215">
        <v>0</v>
      </c>
      <c r="AJ403" s="215">
        <v>0</v>
      </c>
      <c r="AK403" s="215">
        <v>1</v>
      </c>
      <c r="AL403" s="215">
        <v>1</v>
      </c>
      <c r="AM403" s="215">
        <v>1</v>
      </c>
      <c r="AN403" s="215">
        <v>0</v>
      </c>
      <c r="AO403" s="215">
        <v>0</v>
      </c>
      <c r="AP403" s="215">
        <v>0</v>
      </c>
      <c r="AQ403" s="55">
        <v>1</v>
      </c>
      <c r="AR403" s="216"/>
      <c r="AS403" s="55">
        <v>35</v>
      </c>
      <c r="AT403" s="55">
        <v>244</v>
      </c>
      <c r="AU403" s="55">
        <v>10</v>
      </c>
      <c r="AW403" s="55">
        <f t="shared" si="105"/>
        <v>2</v>
      </c>
      <c r="AX403" s="55">
        <v>0</v>
      </c>
      <c r="AY403" s="55">
        <v>1</v>
      </c>
      <c r="AZ403" s="502">
        <v>0.28570000000000001</v>
      </c>
    </row>
    <row r="404" spans="1:52">
      <c r="A404" s="215">
        <v>449</v>
      </c>
      <c r="B404" s="215">
        <v>449035285</v>
      </c>
      <c r="C404" s="216" t="s">
        <v>277</v>
      </c>
      <c r="D404" s="225">
        <f t="shared" si="91"/>
        <v>0</v>
      </c>
      <c r="E404" s="225">
        <f t="shared" si="92"/>
        <v>0</v>
      </c>
      <c r="F404" s="225">
        <f t="shared" si="93"/>
        <v>0</v>
      </c>
      <c r="G404" s="225">
        <f t="shared" si="94"/>
        <v>0</v>
      </c>
      <c r="H404" s="225">
        <f t="shared" si="95"/>
        <v>0</v>
      </c>
      <c r="I404" s="225">
        <f t="shared" si="96"/>
        <v>3</v>
      </c>
      <c r="J404" s="225">
        <f t="shared" si="97"/>
        <v>0</v>
      </c>
      <c r="K404" s="356">
        <f t="shared" si="98"/>
        <v>0.1149</v>
      </c>
      <c r="L404" s="225"/>
      <c r="M404" s="225">
        <f t="shared" si="99"/>
        <v>0</v>
      </c>
      <c r="N404" s="225">
        <f t="shared" si="100"/>
        <v>0</v>
      </c>
      <c r="O404" s="225">
        <f t="shared" si="101"/>
        <v>0</v>
      </c>
      <c r="P404" s="225">
        <f t="shared" si="102"/>
        <v>0</v>
      </c>
      <c r="Q404" s="225">
        <f t="shared" si="103"/>
        <v>7</v>
      </c>
      <c r="R404" s="225">
        <f t="shared" si="104"/>
        <v>3</v>
      </c>
      <c r="S404" s="228"/>
      <c r="T404" s="228"/>
      <c r="U404" s="228"/>
      <c r="V404" s="228"/>
      <c r="W404" s="529"/>
      <c r="X404" s="228"/>
      <c r="Y404" s="55">
        <v>449</v>
      </c>
      <c r="Z404" s="55">
        <v>449035285</v>
      </c>
      <c r="AA404" s="244" t="s">
        <v>277</v>
      </c>
      <c r="AB404" s="55">
        <v>0</v>
      </c>
      <c r="AC404" s="55">
        <v>0</v>
      </c>
      <c r="AD404" s="55">
        <v>0</v>
      </c>
      <c r="AE404" s="55">
        <v>0</v>
      </c>
      <c r="AF404" s="55">
        <v>0</v>
      </c>
      <c r="AG404" s="55">
        <v>3</v>
      </c>
      <c r="AH404" s="55">
        <v>0</v>
      </c>
      <c r="AI404" s="215">
        <v>0</v>
      </c>
      <c r="AJ404" s="215">
        <v>0</v>
      </c>
      <c r="AK404" s="215">
        <v>0</v>
      </c>
      <c r="AL404" s="215">
        <v>0</v>
      </c>
      <c r="AM404" s="215">
        <v>0</v>
      </c>
      <c r="AN404" s="215">
        <v>0</v>
      </c>
      <c r="AO404" s="215">
        <v>0</v>
      </c>
      <c r="AP404" s="215">
        <v>0</v>
      </c>
      <c r="AQ404" s="55">
        <v>0</v>
      </c>
      <c r="AR404" s="216"/>
      <c r="AS404" s="55">
        <v>35</v>
      </c>
      <c r="AT404" s="55">
        <v>285</v>
      </c>
      <c r="AU404" s="55">
        <v>7</v>
      </c>
      <c r="AW404" s="55">
        <f t="shared" si="105"/>
        <v>0</v>
      </c>
      <c r="AX404" s="55">
        <v>0</v>
      </c>
      <c r="AY404" s="55">
        <v>1</v>
      </c>
      <c r="AZ404" s="502">
        <v>0</v>
      </c>
    </row>
    <row r="405" spans="1:52">
      <c r="A405" s="215">
        <v>449</v>
      </c>
      <c r="B405" s="215">
        <v>449035336</v>
      </c>
      <c r="C405" s="216" t="s">
        <v>277</v>
      </c>
      <c r="D405" s="225">
        <f t="shared" si="91"/>
        <v>0</v>
      </c>
      <c r="E405" s="225">
        <f t="shared" si="92"/>
        <v>0</v>
      </c>
      <c r="F405" s="225">
        <f t="shared" si="93"/>
        <v>0</v>
      </c>
      <c r="G405" s="225">
        <f t="shared" si="94"/>
        <v>0</v>
      </c>
      <c r="H405" s="225">
        <f t="shared" si="95"/>
        <v>0</v>
      </c>
      <c r="I405" s="225">
        <f t="shared" si="96"/>
        <v>1</v>
      </c>
      <c r="J405" s="225">
        <f t="shared" si="97"/>
        <v>0</v>
      </c>
      <c r="K405" s="356">
        <f t="shared" si="98"/>
        <v>3.8300000000000001E-2</v>
      </c>
      <c r="L405" s="225"/>
      <c r="M405" s="225">
        <f t="shared" si="99"/>
        <v>0</v>
      </c>
      <c r="N405" s="225">
        <f t="shared" si="100"/>
        <v>0</v>
      </c>
      <c r="O405" s="225">
        <f t="shared" si="101"/>
        <v>0</v>
      </c>
      <c r="P405" s="225">
        <f t="shared" si="102"/>
        <v>0</v>
      </c>
      <c r="Q405" s="225">
        <f t="shared" si="103"/>
        <v>7</v>
      </c>
      <c r="R405" s="225">
        <f t="shared" si="104"/>
        <v>1</v>
      </c>
      <c r="S405" s="228"/>
      <c r="T405" s="228"/>
      <c r="U405" s="228"/>
      <c r="V405" s="228"/>
      <c r="W405" s="529"/>
      <c r="X405" s="228"/>
      <c r="Y405" s="55">
        <v>449</v>
      </c>
      <c r="Z405" s="55">
        <v>449035336</v>
      </c>
      <c r="AA405" s="244" t="s">
        <v>277</v>
      </c>
      <c r="AB405" s="55">
        <v>0</v>
      </c>
      <c r="AC405" s="55">
        <v>0</v>
      </c>
      <c r="AD405" s="55">
        <v>0</v>
      </c>
      <c r="AE405" s="55">
        <v>0</v>
      </c>
      <c r="AF405" s="55">
        <v>0</v>
      </c>
      <c r="AG405" s="55">
        <v>1</v>
      </c>
      <c r="AH405" s="55">
        <v>0</v>
      </c>
      <c r="AI405" s="215">
        <v>0</v>
      </c>
      <c r="AJ405" s="215">
        <v>0</v>
      </c>
      <c r="AK405" s="215">
        <v>0</v>
      </c>
      <c r="AL405" s="215">
        <v>0</v>
      </c>
      <c r="AM405" s="215">
        <v>0</v>
      </c>
      <c r="AN405" s="215">
        <v>0</v>
      </c>
      <c r="AO405" s="215">
        <v>0</v>
      </c>
      <c r="AP405" s="215">
        <v>0</v>
      </c>
      <c r="AQ405" s="55">
        <v>0</v>
      </c>
      <c r="AR405" s="216"/>
      <c r="AS405" s="55">
        <v>35</v>
      </c>
      <c r="AT405" s="55">
        <v>336</v>
      </c>
      <c r="AU405" s="55">
        <v>7</v>
      </c>
      <c r="AW405" s="55">
        <f t="shared" si="105"/>
        <v>0</v>
      </c>
      <c r="AX405" s="55">
        <v>0</v>
      </c>
      <c r="AY405" s="55">
        <v>1</v>
      </c>
      <c r="AZ405" s="502">
        <v>0</v>
      </c>
    </row>
    <row r="406" spans="1:52">
      <c r="A406" s="215">
        <v>449</v>
      </c>
      <c r="B406" s="215">
        <v>449035347</v>
      </c>
      <c r="C406" s="216" t="s">
        <v>277</v>
      </c>
      <c r="D406" s="225">
        <f t="shared" si="91"/>
        <v>0</v>
      </c>
      <c r="E406" s="225">
        <f t="shared" si="92"/>
        <v>0</v>
      </c>
      <c r="F406" s="225">
        <f t="shared" si="93"/>
        <v>0</v>
      </c>
      <c r="G406" s="225">
        <f t="shared" si="94"/>
        <v>0</v>
      </c>
      <c r="H406" s="225">
        <f t="shared" si="95"/>
        <v>1</v>
      </c>
      <c r="I406" s="225">
        <f t="shared" si="96"/>
        <v>0</v>
      </c>
      <c r="J406" s="225">
        <f t="shared" si="97"/>
        <v>0</v>
      </c>
      <c r="K406" s="356">
        <f t="shared" si="98"/>
        <v>3.8300000000000001E-2</v>
      </c>
      <c r="L406" s="225"/>
      <c r="M406" s="225">
        <f t="shared" si="99"/>
        <v>0</v>
      </c>
      <c r="N406" s="225">
        <f t="shared" si="100"/>
        <v>0</v>
      </c>
      <c r="O406" s="225">
        <f t="shared" si="101"/>
        <v>0</v>
      </c>
      <c r="P406" s="225">
        <f t="shared" si="102"/>
        <v>1</v>
      </c>
      <c r="Q406" s="225">
        <f t="shared" si="103"/>
        <v>6</v>
      </c>
      <c r="R406" s="225">
        <f t="shared" si="104"/>
        <v>1</v>
      </c>
      <c r="S406" s="228"/>
      <c r="T406" s="228"/>
      <c r="U406" s="228"/>
      <c r="V406" s="228"/>
      <c r="W406" s="529"/>
      <c r="X406" s="228"/>
      <c r="Y406" s="55">
        <v>449</v>
      </c>
      <c r="Z406" s="55">
        <v>449035347</v>
      </c>
      <c r="AA406" s="244" t="s">
        <v>277</v>
      </c>
      <c r="AB406" s="55">
        <v>0</v>
      </c>
      <c r="AC406" s="55">
        <v>0</v>
      </c>
      <c r="AD406" s="55">
        <v>0</v>
      </c>
      <c r="AE406" s="55">
        <v>0</v>
      </c>
      <c r="AF406" s="55">
        <v>1</v>
      </c>
      <c r="AG406" s="55">
        <v>0</v>
      </c>
      <c r="AH406" s="55">
        <v>0</v>
      </c>
      <c r="AI406" s="215">
        <v>0</v>
      </c>
      <c r="AJ406" s="215">
        <v>0</v>
      </c>
      <c r="AK406" s="215">
        <v>0</v>
      </c>
      <c r="AL406" s="215">
        <v>0</v>
      </c>
      <c r="AM406" s="215">
        <v>1</v>
      </c>
      <c r="AN406" s="215">
        <v>0</v>
      </c>
      <c r="AO406" s="215">
        <v>0</v>
      </c>
      <c r="AP406" s="215">
        <v>0</v>
      </c>
      <c r="AQ406" s="55">
        <v>0</v>
      </c>
      <c r="AR406" s="216"/>
      <c r="AS406" s="55">
        <v>35</v>
      </c>
      <c r="AT406" s="55">
        <v>347</v>
      </c>
      <c r="AU406" s="55">
        <v>6</v>
      </c>
      <c r="AW406" s="55">
        <f t="shared" si="105"/>
        <v>1</v>
      </c>
      <c r="AX406" s="55">
        <v>0</v>
      </c>
      <c r="AY406" s="55">
        <v>3</v>
      </c>
      <c r="AZ406" s="502">
        <v>1</v>
      </c>
    </row>
    <row r="407" spans="1:52">
      <c r="A407" s="215">
        <v>450</v>
      </c>
      <c r="B407" s="215">
        <v>450086008</v>
      </c>
      <c r="C407" s="216" t="s">
        <v>1063</v>
      </c>
      <c r="D407" s="225">
        <f t="shared" si="91"/>
        <v>0</v>
      </c>
      <c r="E407" s="225">
        <f t="shared" si="92"/>
        <v>0</v>
      </c>
      <c r="F407" s="225">
        <f t="shared" si="93"/>
        <v>0</v>
      </c>
      <c r="G407" s="225">
        <f t="shared" si="94"/>
        <v>3</v>
      </c>
      <c r="H407" s="225">
        <f t="shared" si="95"/>
        <v>2</v>
      </c>
      <c r="I407" s="225">
        <f t="shared" si="96"/>
        <v>0</v>
      </c>
      <c r="J407" s="225">
        <f t="shared" si="97"/>
        <v>0</v>
      </c>
      <c r="K407" s="356">
        <f t="shared" si="98"/>
        <v>0.1915</v>
      </c>
      <c r="L407" s="225"/>
      <c r="M407" s="225">
        <f t="shared" si="99"/>
        <v>0</v>
      </c>
      <c r="N407" s="225">
        <f t="shared" si="100"/>
        <v>0</v>
      </c>
      <c r="O407" s="225">
        <f t="shared" si="101"/>
        <v>0</v>
      </c>
      <c r="P407" s="225">
        <f t="shared" si="102"/>
        <v>0</v>
      </c>
      <c r="Q407" s="225">
        <f t="shared" si="103"/>
        <v>8</v>
      </c>
      <c r="R407" s="225">
        <f t="shared" si="104"/>
        <v>5</v>
      </c>
      <c r="S407" s="228"/>
      <c r="T407" s="228"/>
      <c r="U407" s="228"/>
      <c r="V407" s="228"/>
      <c r="W407" s="529"/>
      <c r="X407" s="228"/>
      <c r="Y407" s="55">
        <v>450</v>
      </c>
      <c r="Z407" s="55">
        <v>450086008</v>
      </c>
      <c r="AA407" s="244" t="s">
        <v>1063</v>
      </c>
      <c r="AB407" s="55">
        <v>0</v>
      </c>
      <c r="AC407" s="55">
        <v>0</v>
      </c>
      <c r="AD407" s="55">
        <v>0</v>
      </c>
      <c r="AE407" s="55">
        <v>3</v>
      </c>
      <c r="AF407" s="55">
        <v>2</v>
      </c>
      <c r="AG407" s="55">
        <v>0</v>
      </c>
      <c r="AH407" s="55">
        <v>0</v>
      </c>
      <c r="AI407" s="215">
        <v>0</v>
      </c>
      <c r="AJ407" s="215">
        <v>0</v>
      </c>
      <c r="AK407" s="215">
        <v>0</v>
      </c>
      <c r="AL407" s="215">
        <v>0</v>
      </c>
      <c r="AM407" s="215">
        <v>0</v>
      </c>
      <c r="AN407" s="215">
        <v>0</v>
      </c>
      <c r="AO407" s="215">
        <v>0</v>
      </c>
      <c r="AP407" s="215">
        <v>0</v>
      </c>
      <c r="AQ407" s="55">
        <v>0</v>
      </c>
      <c r="AR407" s="216"/>
      <c r="AS407" s="55">
        <v>86</v>
      </c>
      <c r="AT407" s="55">
        <v>8</v>
      </c>
      <c r="AU407" s="55">
        <v>8</v>
      </c>
      <c r="AW407" s="55">
        <f t="shared" si="105"/>
        <v>0</v>
      </c>
      <c r="AX407" s="55">
        <v>0</v>
      </c>
      <c r="AY407" s="55">
        <v>1</v>
      </c>
      <c r="AZ407" s="502">
        <v>0</v>
      </c>
    </row>
    <row r="408" spans="1:52">
      <c r="A408" s="215">
        <v>450</v>
      </c>
      <c r="B408" s="215">
        <v>450086086</v>
      </c>
      <c r="C408" s="216" t="s">
        <v>1063</v>
      </c>
      <c r="D408" s="225">
        <f t="shared" si="91"/>
        <v>0</v>
      </c>
      <c r="E408" s="225">
        <f t="shared" si="92"/>
        <v>0</v>
      </c>
      <c r="F408" s="225">
        <f t="shared" si="93"/>
        <v>8</v>
      </c>
      <c r="G408" s="225">
        <f t="shared" si="94"/>
        <v>38</v>
      </c>
      <c r="H408" s="225">
        <f t="shared" si="95"/>
        <v>28</v>
      </c>
      <c r="I408" s="225">
        <f t="shared" si="96"/>
        <v>0</v>
      </c>
      <c r="J408" s="225">
        <f t="shared" si="97"/>
        <v>0</v>
      </c>
      <c r="K408" s="356">
        <f t="shared" si="98"/>
        <v>2.8342000000000001</v>
      </c>
      <c r="L408" s="225"/>
      <c r="M408" s="225">
        <f t="shared" si="99"/>
        <v>0</v>
      </c>
      <c r="N408" s="225">
        <f t="shared" si="100"/>
        <v>0</v>
      </c>
      <c r="O408" s="225">
        <f t="shared" si="101"/>
        <v>0</v>
      </c>
      <c r="P408" s="225">
        <f t="shared" si="102"/>
        <v>22</v>
      </c>
      <c r="Q408" s="225">
        <f t="shared" si="103"/>
        <v>7</v>
      </c>
      <c r="R408" s="225">
        <f t="shared" si="104"/>
        <v>74</v>
      </c>
      <c r="S408" s="228"/>
      <c r="T408" s="228"/>
      <c r="U408" s="228"/>
      <c r="V408" s="228"/>
      <c r="W408" s="529"/>
      <c r="X408" s="228"/>
      <c r="Y408" s="55">
        <v>450</v>
      </c>
      <c r="Z408" s="55">
        <v>450086086</v>
      </c>
      <c r="AA408" s="244" t="s">
        <v>1063</v>
      </c>
      <c r="AB408" s="55">
        <v>0</v>
      </c>
      <c r="AC408" s="55">
        <v>0</v>
      </c>
      <c r="AD408" s="55">
        <v>8</v>
      </c>
      <c r="AE408" s="55">
        <v>38</v>
      </c>
      <c r="AF408" s="55">
        <v>28</v>
      </c>
      <c r="AG408" s="55">
        <v>0</v>
      </c>
      <c r="AH408" s="55">
        <v>0</v>
      </c>
      <c r="AI408" s="215">
        <v>0</v>
      </c>
      <c r="AJ408" s="215">
        <v>0</v>
      </c>
      <c r="AK408" s="215">
        <v>0</v>
      </c>
      <c r="AL408" s="215">
        <v>0</v>
      </c>
      <c r="AM408" s="215">
        <v>20</v>
      </c>
      <c r="AN408" s="215">
        <v>0</v>
      </c>
      <c r="AO408" s="215">
        <v>0</v>
      </c>
      <c r="AP408" s="215">
        <v>2</v>
      </c>
      <c r="AQ408" s="55">
        <v>0</v>
      </c>
      <c r="AR408" s="216"/>
      <c r="AS408" s="55">
        <v>86</v>
      </c>
      <c r="AT408" s="55">
        <v>86</v>
      </c>
      <c r="AU408" s="55">
        <v>7</v>
      </c>
      <c r="AW408" s="55">
        <f t="shared" si="105"/>
        <v>22</v>
      </c>
      <c r="AX408" s="55">
        <v>0</v>
      </c>
      <c r="AY408" s="55">
        <v>1</v>
      </c>
      <c r="AZ408" s="502">
        <v>0.29730000000000001</v>
      </c>
    </row>
    <row r="409" spans="1:52">
      <c r="A409" s="215">
        <v>450</v>
      </c>
      <c r="B409" s="215">
        <v>450086117</v>
      </c>
      <c r="C409" s="216" t="s">
        <v>1063</v>
      </c>
      <c r="D409" s="225">
        <f t="shared" si="91"/>
        <v>0</v>
      </c>
      <c r="E409" s="225">
        <f t="shared" si="92"/>
        <v>0</v>
      </c>
      <c r="F409" s="225">
        <f t="shared" si="93"/>
        <v>0</v>
      </c>
      <c r="G409" s="225">
        <f t="shared" si="94"/>
        <v>1</v>
      </c>
      <c r="H409" s="225">
        <f t="shared" si="95"/>
        <v>1</v>
      </c>
      <c r="I409" s="225">
        <f t="shared" si="96"/>
        <v>0</v>
      </c>
      <c r="J409" s="225">
        <f t="shared" si="97"/>
        <v>0</v>
      </c>
      <c r="K409" s="356">
        <f t="shared" si="98"/>
        <v>7.6600000000000001E-2</v>
      </c>
      <c r="L409" s="225"/>
      <c r="M409" s="225">
        <f t="shared" si="99"/>
        <v>0</v>
      </c>
      <c r="N409" s="225">
        <f t="shared" si="100"/>
        <v>0</v>
      </c>
      <c r="O409" s="225">
        <f t="shared" si="101"/>
        <v>0</v>
      </c>
      <c r="P409" s="225">
        <f t="shared" si="102"/>
        <v>1</v>
      </c>
      <c r="Q409" s="225">
        <f t="shared" si="103"/>
        <v>4</v>
      </c>
      <c r="R409" s="225">
        <f t="shared" si="104"/>
        <v>2</v>
      </c>
      <c r="S409" s="228"/>
      <c r="T409" s="228"/>
      <c r="U409" s="228"/>
      <c r="V409" s="228"/>
      <c r="W409" s="529"/>
      <c r="X409" s="228"/>
      <c r="Y409" s="55">
        <v>450</v>
      </c>
      <c r="Z409" s="55">
        <v>450086117</v>
      </c>
      <c r="AA409" s="244" t="s">
        <v>1063</v>
      </c>
      <c r="AB409" s="55">
        <v>0</v>
      </c>
      <c r="AC409" s="55">
        <v>0</v>
      </c>
      <c r="AD409" s="55">
        <v>0</v>
      </c>
      <c r="AE409" s="55">
        <v>1</v>
      </c>
      <c r="AF409" s="55">
        <v>1</v>
      </c>
      <c r="AG409" s="55">
        <v>0</v>
      </c>
      <c r="AH409" s="55">
        <v>0</v>
      </c>
      <c r="AI409" s="215">
        <v>0</v>
      </c>
      <c r="AJ409" s="215">
        <v>0</v>
      </c>
      <c r="AK409" s="215">
        <v>0</v>
      </c>
      <c r="AL409" s="215">
        <v>0</v>
      </c>
      <c r="AM409" s="215">
        <v>0</v>
      </c>
      <c r="AN409" s="215">
        <v>0</v>
      </c>
      <c r="AO409" s="215">
        <v>0</v>
      </c>
      <c r="AP409" s="215">
        <v>0</v>
      </c>
      <c r="AQ409" s="55">
        <v>0</v>
      </c>
      <c r="AR409" s="216"/>
      <c r="AS409" s="55">
        <v>86</v>
      </c>
      <c r="AT409" s="55">
        <v>117</v>
      </c>
      <c r="AU409" s="55">
        <v>4</v>
      </c>
      <c r="AW409" s="55">
        <f t="shared" si="105"/>
        <v>0</v>
      </c>
      <c r="AX409" s="55">
        <v>1</v>
      </c>
      <c r="AY409" s="55">
        <v>1</v>
      </c>
      <c r="AZ409" s="502">
        <v>0.5</v>
      </c>
    </row>
    <row r="410" spans="1:52">
      <c r="A410" s="215">
        <v>450</v>
      </c>
      <c r="B410" s="215">
        <v>450086127</v>
      </c>
      <c r="C410" s="216" t="s">
        <v>1063</v>
      </c>
      <c r="D410" s="225">
        <f t="shared" si="91"/>
        <v>0</v>
      </c>
      <c r="E410" s="225">
        <f t="shared" si="92"/>
        <v>0</v>
      </c>
      <c r="F410" s="225">
        <f t="shared" si="93"/>
        <v>0</v>
      </c>
      <c r="G410" s="225">
        <f t="shared" si="94"/>
        <v>3</v>
      </c>
      <c r="H410" s="225">
        <f t="shared" si="95"/>
        <v>1</v>
      </c>
      <c r="I410" s="225">
        <f t="shared" si="96"/>
        <v>0</v>
      </c>
      <c r="J410" s="225">
        <f t="shared" si="97"/>
        <v>0</v>
      </c>
      <c r="K410" s="356">
        <f t="shared" si="98"/>
        <v>0.1532</v>
      </c>
      <c r="L410" s="225"/>
      <c r="M410" s="225">
        <f t="shared" si="99"/>
        <v>0</v>
      </c>
      <c r="N410" s="225">
        <f t="shared" si="100"/>
        <v>0</v>
      </c>
      <c r="O410" s="225">
        <f t="shared" si="101"/>
        <v>0</v>
      </c>
      <c r="P410" s="225">
        <f t="shared" si="102"/>
        <v>0</v>
      </c>
      <c r="Q410" s="225">
        <f t="shared" si="103"/>
        <v>4</v>
      </c>
      <c r="R410" s="225">
        <f t="shared" si="104"/>
        <v>4</v>
      </c>
      <c r="S410" s="228"/>
      <c r="T410" s="228"/>
      <c r="U410" s="228"/>
      <c r="V410" s="228"/>
      <c r="W410" s="529"/>
      <c r="X410" s="228"/>
      <c r="Y410" s="55">
        <v>450</v>
      </c>
      <c r="Z410" s="55">
        <v>450086127</v>
      </c>
      <c r="AA410" s="244" t="s">
        <v>1063</v>
      </c>
      <c r="AB410" s="55">
        <v>0</v>
      </c>
      <c r="AC410" s="55">
        <v>0</v>
      </c>
      <c r="AD410" s="55">
        <v>0</v>
      </c>
      <c r="AE410" s="55">
        <v>3</v>
      </c>
      <c r="AF410" s="55">
        <v>1</v>
      </c>
      <c r="AG410" s="55">
        <v>0</v>
      </c>
      <c r="AH410" s="55">
        <v>0</v>
      </c>
      <c r="AI410" s="215">
        <v>0</v>
      </c>
      <c r="AJ410" s="215">
        <v>0</v>
      </c>
      <c r="AK410" s="215">
        <v>0</v>
      </c>
      <c r="AL410" s="215">
        <v>0</v>
      </c>
      <c r="AM410" s="215">
        <v>0</v>
      </c>
      <c r="AN410" s="215">
        <v>0</v>
      </c>
      <c r="AO410" s="215">
        <v>0</v>
      </c>
      <c r="AP410" s="215">
        <v>0</v>
      </c>
      <c r="AQ410" s="55">
        <v>0</v>
      </c>
      <c r="AR410" s="216"/>
      <c r="AS410" s="55">
        <v>86</v>
      </c>
      <c r="AT410" s="55">
        <v>127</v>
      </c>
      <c r="AU410" s="55">
        <v>4</v>
      </c>
      <c r="AW410" s="55">
        <f t="shared" si="105"/>
        <v>0</v>
      </c>
      <c r="AX410" s="55">
        <v>0</v>
      </c>
      <c r="AY410" s="55">
        <v>1</v>
      </c>
      <c r="AZ410" s="502">
        <v>0</v>
      </c>
    </row>
    <row r="411" spans="1:52">
      <c r="A411" s="215">
        <v>450</v>
      </c>
      <c r="B411" s="215">
        <v>450086137</v>
      </c>
      <c r="C411" s="216" t="s">
        <v>1063</v>
      </c>
      <c r="D411" s="225">
        <f t="shared" si="91"/>
        <v>0</v>
      </c>
      <c r="E411" s="225">
        <f t="shared" si="92"/>
        <v>0</v>
      </c>
      <c r="F411" s="225">
        <f t="shared" si="93"/>
        <v>0</v>
      </c>
      <c r="G411" s="225">
        <f t="shared" si="94"/>
        <v>1</v>
      </c>
      <c r="H411" s="225">
        <f t="shared" si="95"/>
        <v>1</v>
      </c>
      <c r="I411" s="225">
        <f t="shared" si="96"/>
        <v>0</v>
      </c>
      <c r="J411" s="225">
        <f t="shared" si="97"/>
        <v>0</v>
      </c>
      <c r="K411" s="356">
        <f t="shared" si="98"/>
        <v>7.6600000000000001E-2</v>
      </c>
      <c r="L411" s="225"/>
      <c r="M411" s="225">
        <f t="shared" si="99"/>
        <v>0</v>
      </c>
      <c r="N411" s="225">
        <f t="shared" si="100"/>
        <v>0</v>
      </c>
      <c r="O411" s="225">
        <f t="shared" si="101"/>
        <v>0</v>
      </c>
      <c r="P411" s="225">
        <f t="shared" si="102"/>
        <v>0</v>
      </c>
      <c r="Q411" s="225">
        <f t="shared" si="103"/>
        <v>12</v>
      </c>
      <c r="R411" s="225">
        <f t="shared" si="104"/>
        <v>2</v>
      </c>
      <c r="S411" s="228"/>
      <c r="T411" s="228"/>
      <c r="U411" s="228"/>
      <c r="V411" s="228"/>
      <c r="W411" s="529"/>
      <c r="X411" s="228"/>
      <c r="Y411" s="55">
        <v>450</v>
      </c>
      <c r="Z411" s="55">
        <v>450086137</v>
      </c>
      <c r="AA411" s="244" t="s">
        <v>1063</v>
      </c>
      <c r="AB411" s="55">
        <v>0</v>
      </c>
      <c r="AC411" s="55">
        <v>0</v>
      </c>
      <c r="AD411" s="55">
        <v>0</v>
      </c>
      <c r="AE411" s="55">
        <v>1</v>
      </c>
      <c r="AF411" s="55">
        <v>1</v>
      </c>
      <c r="AG411" s="55">
        <v>0</v>
      </c>
      <c r="AH411" s="55">
        <v>0</v>
      </c>
      <c r="AI411" s="215">
        <v>0</v>
      </c>
      <c r="AJ411" s="215">
        <v>0</v>
      </c>
      <c r="AK411" s="215">
        <v>0</v>
      </c>
      <c r="AL411" s="215">
        <v>0</v>
      </c>
      <c r="AM411" s="215">
        <v>0</v>
      </c>
      <c r="AN411" s="215">
        <v>0</v>
      </c>
      <c r="AO411" s="215">
        <v>0</v>
      </c>
      <c r="AP411" s="215">
        <v>0</v>
      </c>
      <c r="AQ411" s="55">
        <v>0</v>
      </c>
      <c r="AR411" s="216"/>
      <c r="AS411" s="55">
        <v>86</v>
      </c>
      <c r="AT411" s="55">
        <v>137</v>
      </c>
      <c r="AU411" s="55">
        <v>12</v>
      </c>
      <c r="AW411" s="55">
        <f t="shared" si="105"/>
        <v>0</v>
      </c>
      <c r="AX411" s="55">
        <v>0</v>
      </c>
      <c r="AY411" s="55">
        <v>1</v>
      </c>
      <c r="AZ411" s="502">
        <v>0</v>
      </c>
    </row>
    <row r="412" spans="1:52">
      <c r="A412" s="215">
        <v>450</v>
      </c>
      <c r="B412" s="215">
        <v>450086210</v>
      </c>
      <c r="C412" s="216" t="s">
        <v>1063</v>
      </c>
      <c r="D412" s="225">
        <f t="shared" si="91"/>
        <v>0</v>
      </c>
      <c r="E412" s="225">
        <f t="shared" si="92"/>
        <v>0</v>
      </c>
      <c r="F412" s="225">
        <f t="shared" si="93"/>
        <v>8</v>
      </c>
      <c r="G412" s="225">
        <f t="shared" si="94"/>
        <v>42</v>
      </c>
      <c r="H412" s="225">
        <f t="shared" si="95"/>
        <v>46</v>
      </c>
      <c r="I412" s="225">
        <f t="shared" si="96"/>
        <v>0</v>
      </c>
      <c r="J412" s="225">
        <f t="shared" si="97"/>
        <v>0</v>
      </c>
      <c r="K412" s="356">
        <f t="shared" si="98"/>
        <v>3.6768000000000001</v>
      </c>
      <c r="L412" s="225"/>
      <c r="M412" s="225">
        <f t="shared" si="99"/>
        <v>0</v>
      </c>
      <c r="N412" s="225">
        <f t="shared" si="100"/>
        <v>0</v>
      </c>
      <c r="O412" s="225">
        <f t="shared" si="101"/>
        <v>0</v>
      </c>
      <c r="P412" s="225">
        <f t="shared" si="102"/>
        <v>16</v>
      </c>
      <c r="Q412" s="225">
        <f t="shared" si="103"/>
        <v>5</v>
      </c>
      <c r="R412" s="225">
        <f t="shared" si="104"/>
        <v>96</v>
      </c>
      <c r="S412" s="228"/>
      <c r="T412" s="228"/>
      <c r="U412" s="228"/>
      <c r="V412" s="228"/>
      <c r="W412" s="529"/>
      <c r="X412" s="228"/>
      <c r="Y412" s="55">
        <v>450</v>
      </c>
      <c r="Z412" s="55">
        <v>450086210</v>
      </c>
      <c r="AA412" s="244" t="s">
        <v>1063</v>
      </c>
      <c r="AB412" s="55">
        <v>0</v>
      </c>
      <c r="AC412" s="55">
        <v>0</v>
      </c>
      <c r="AD412" s="55">
        <v>8</v>
      </c>
      <c r="AE412" s="55">
        <v>42</v>
      </c>
      <c r="AF412" s="55">
        <v>46</v>
      </c>
      <c r="AG412" s="55">
        <v>0</v>
      </c>
      <c r="AH412" s="55">
        <v>0</v>
      </c>
      <c r="AI412" s="215">
        <v>0</v>
      </c>
      <c r="AJ412" s="215">
        <v>0</v>
      </c>
      <c r="AK412" s="215">
        <v>0</v>
      </c>
      <c r="AL412" s="215">
        <v>0</v>
      </c>
      <c r="AM412" s="215">
        <v>12</v>
      </c>
      <c r="AN412" s="215">
        <v>0</v>
      </c>
      <c r="AO412" s="215">
        <v>0</v>
      </c>
      <c r="AP412" s="215">
        <v>0</v>
      </c>
      <c r="AQ412" s="55">
        <v>0</v>
      </c>
      <c r="AR412" s="216"/>
      <c r="AS412" s="55">
        <v>86</v>
      </c>
      <c r="AT412" s="55">
        <v>210</v>
      </c>
      <c r="AU412" s="55">
        <v>5</v>
      </c>
      <c r="AW412" s="55">
        <f t="shared" si="105"/>
        <v>12</v>
      </c>
      <c r="AX412" s="55">
        <v>4</v>
      </c>
      <c r="AY412" s="55">
        <v>1</v>
      </c>
      <c r="AZ412" s="502">
        <v>0.16830000000000001</v>
      </c>
    </row>
    <row r="413" spans="1:52">
      <c r="A413" s="215">
        <v>450</v>
      </c>
      <c r="B413" s="215">
        <v>450086275</v>
      </c>
      <c r="C413" s="216" t="s">
        <v>1063</v>
      </c>
      <c r="D413" s="225">
        <f t="shared" si="91"/>
        <v>0</v>
      </c>
      <c r="E413" s="225">
        <f t="shared" si="92"/>
        <v>0</v>
      </c>
      <c r="F413" s="225">
        <f t="shared" si="93"/>
        <v>1</v>
      </c>
      <c r="G413" s="225">
        <f t="shared" si="94"/>
        <v>3</v>
      </c>
      <c r="H413" s="225">
        <f t="shared" si="95"/>
        <v>1</v>
      </c>
      <c r="I413" s="225">
        <f t="shared" si="96"/>
        <v>0</v>
      </c>
      <c r="J413" s="225">
        <f t="shared" si="97"/>
        <v>0</v>
      </c>
      <c r="K413" s="356">
        <f t="shared" si="98"/>
        <v>0.1915</v>
      </c>
      <c r="L413" s="225"/>
      <c r="M413" s="225">
        <f t="shared" si="99"/>
        <v>0</v>
      </c>
      <c r="N413" s="225">
        <f t="shared" si="100"/>
        <v>0</v>
      </c>
      <c r="O413" s="225">
        <f t="shared" si="101"/>
        <v>0</v>
      </c>
      <c r="P413" s="225">
        <f t="shared" si="102"/>
        <v>1</v>
      </c>
      <c r="Q413" s="225">
        <f t="shared" si="103"/>
        <v>4</v>
      </c>
      <c r="R413" s="225">
        <f t="shared" si="104"/>
        <v>5</v>
      </c>
      <c r="S413" s="228"/>
      <c r="T413" s="228"/>
      <c r="U413" s="228"/>
      <c r="V413" s="228"/>
      <c r="W413" s="529"/>
      <c r="X413" s="228"/>
      <c r="Y413" s="55">
        <v>450</v>
      </c>
      <c r="Z413" s="55">
        <v>450086275</v>
      </c>
      <c r="AA413" s="244" t="s">
        <v>1063</v>
      </c>
      <c r="AB413" s="55">
        <v>0</v>
      </c>
      <c r="AC413" s="55">
        <v>0</v>
      </c>
      <c r="AD413" s="55">
        <v>1</v>
      </c>
      <c r="AE413" s="55">
        <v>3</v>
      </c>
      <c r="AF413" s="55">
        <v>1</v>
      </c>
      <c r="AG413" s="55">
        <v>0</v>
      </c>
      <c r="AH413" s="55">
        <v>0</v>
      </c>
      <c r="AI413" s="215">
        <v>0</v>
      </c>
      <c r="AJ413" s="215">
        <v>0</v>
      </c>
      <c r="AK413" s="215">
        <v>0</v>
      </c>
      <c r="AL413" s="215">
        <v>0</v>
      </c>
      <c r="AM413" s="215">
        <v>1</v>
      </c>
      <c r="AN413" s="215">
        <v>0</v>
      </c>
      <c r="AO413" s="215">
        <v>0</v>
      </c>
      <c r="AP413" s="215">
        <v>0</v>
      </c>
      <c r="AQ413" s="55">
        <v>0</v>
      </c>
      <c r="AR413" s="216"/>
      <c r="AS413" s="55">
        <v>86</v>
      </c>
      <c r="AT413" s="55">
        <v>275</v>
      </c>
      <c r="AU413" s="55">
        <v>4</v>
      </c>
      <c r="AW413" s="55">
        <f t="shared" si="105"/>
        <v>1</v>
      </c>
      <c r="AX413" s="55">
        <v>0</v>
      </c>
      <c r="AY413" s="55">
        <v>1</v>
      </c>
      <c r="AZ413" s="502">
        <v>0.2</v>
      </c>
    </row>
    <row r="414" spans="1:52">
      <c r="A414" s="215">
        <v>450</v>
      </c>
      <c r="B414" s="215">
        <v>450086278</v>
      </c>
      <c r="C414" s="216" t="s">
        <v>1063</v>
      </c>
      <c r="D414" s="225">
        <f t="shared" si="91"/>
        <v>0</v>
      </c>
      <c r="E414" s="225">
        <f t="shared" si="92"/>
        <v>0</v>
      </c>
      <c r="F414" s="225">
        <f t="shared" si="93"/>
        <v>2</v>
      </c>
      <c r="G414" s="225">
        <f t="shared" si="94"/>
        <v>6</v>
      </c>
      <c r="H414" s="225">
        <f t="shared" si="95"/>
        <v>3</v>
      </c>
      <c r="I414" s="225">
        <f t="shared" si="96"/>
        <v>0</v>
      </c>
      <c r="J414" s="225">
        <f t="shared" si="97"/>
        <v>0</v>
      </c>
      <c r="K414" s="356">
        <f t="shared" si="98"/>
        <v>0.42130000000000001</v>
      </c>
      <c r="L414" s="225"/>
      <c r="M414" s="225">
        <f t="shared" si="99"/>
        <v>0</v>
      </c>
      <c r="N414" s="225">
        <f t="shared" si="100"/>
        <v>0</v>
      </c>
      <c r="O414" s="225">
        <f t="shared" si="101"/>
        <v>0</v>
      </c>
      <c r="P414" s="225">
        <f t="shared" si="102"/>
        <v>7</v>
      </c>
      <c r="Q414" s="225">
        <f t="shared" si="103"/>
        <v>6</v>
      </c>
      <c r="R414" s="225">
        <f t="shared" si="104"/>
        <v>11</v>
      </c>
      <c r="S414" s="228"/>
      <c r="T414" s="228"/>
      <c r="U414" s="228"/>
      <c r="V414" s="228"/>
      <c r="W414" s="529"/>
      <c r="X414" s="228"/>
      <c r="Y414" s="55">
        <v>450</v>
      </c>
      <c r="Z414" s="55">
        <v>450086278</v>
      </c>
      <c r="AA414" s="244" t="s">
        <v>1063</v>
      </c>
      <c r="AB414" s="55">
        <v>0</v>
      </c>
      <c r="AC414" s="55">
        <v>0</v>
      </c>
      <c r="AD414" s="55">
        <v>2</v>
      </c>
      <c r="AE414" s="55">
        <v>6</v>
      </c>
      <c r="AF414" s="55">
        <v>3</v>
      </c>
      <c r="AG414" s="55">
        <v>0</v>
      </c>
      <c r="AH414" s="55">
        <v>0</v>
      </c>
      <c r="AI414" s="215">
        <v>0</v>
      </c>
      <c r="AJ414" s="215">
        <v>0</v>
      </c>
      <c r="AK414" s="215">
        <v>0</v>
      </c>
      <c r="AL414" s="215">
        <v>0</v>
      </c>
      <c r="AM414" s="215">
        <v>1</v>
      </c>
      <c r="AN414" s="215">
        <v>0</v>
      </c>
      <c r="AO414" s="215">
        <v>0</v>
      </c>
      <c r="AP414" s="215">
        <v>0</v>
      </c>
      <c r="AQ414" s="55">
        <v>0</v>
      </c>
      <c r="AR414" s="216"/>
      <c r="AS414" s="55">
        <v>86</v>
      </c>
      <c r="AT414" s="55">
        <v>278</v>
      </c>
      <c r="AU414" s="55">
        <v>6</v>
      </c>
      <c r="AW414" s="55">
        <f t="shared" si="105"/>
        <v>1</v>
      </c>
      <c r="AX414" s="55">
        <v>6</v>
      </c>
      <c r="AY414" s="55">
        <v>1</v>
      </c>
      <c r="AZ414" s="502">
        <v>0.6</v>
      </c>
    </row>
    <row r="415" spans="1:52">
      <c r="A415" s="215">
        <v>450</v>
      </c>
      <c r="B415" s="215">
        <v>450086327</v>
      </c>
      <c r="C415" s="216" t="s">
        <v>1063</v>
      </c>
      <c r="D415" s="225">
        <f t="shared" si="91"/>
        <v>0</v>
      </c>
      <c r="E415" s="225">
        <f t="shared" si="92"/>
        <v>0</v>
      </c>
      <c r="F415" s="225">
        <f t="shared" si="93"/>
        <v>0</v>
      </c>
      <c r="G415" s="225">
        <f t="shared" si="94"/>
        <v>2</v>
      </c>
      <c r="H415" s="225">
        <f t="shared" si="95"/>
        <v>0</v>
      </c>
      <c r="I415" s="225">
        <f t="shared" si="96"/>
        <v>0</v>
      </c>
      <c r="J415" s="225">
        <f t="shared" si="97"/>
        <v>0</v>
      </c>
      <c r="K415" s="356">
        <f t="shared" si="98"/>
        <v>7.6600000000000001E-2</v>
      </c>
      <c r="L415" s="225"/>
      <c r="M415" s="225">
        <f t="shared" si="99"/>
        <v>0</v>
      </c>
      <c r="N415" s="225">
        <f t="shared" si="100"/>
        <v>0</v>
      </c>
      <c r="O415" s="225">
        <f t="shared" si="101"/>
        <v>0</v>
      </c>
      <c r="P415" s="225">
        <f t="shared" si="102"/>
        <v>0</v>
      </c>
      <c r="Q415" s="225">
        <f t="shared" si="103"/>
        <v>5</v>
      </c>
      <c r="R415" s="225">
        <f t="shared" si="104"/>
        <v>2</v>
      </c>
      <c r="S415" s="228"/>
      <c r="T415" s="228"/>
      <c r="U415" s="228"/>
      <c r="V415" s="228"/>
      <c r="W415" s="529"/>
      <c r="X415" s="228"/>
      <c r="Y415" s="55">
        <v>450</v>
      </c>
      <c r="Z415" s="55">
        <v>450086327</v>
      </c>
      <c r="AA415" s="244" t="s">
        <v>1063</v>
      </c>
      <c r="AB415" s="55">
        <v>0</v>
      </c>
      <c r="AC415" s="55">
        <v>0</v>
      </c>
      <c r="AD415" s="55">
        <v>0</v>
      </c>
      <c r="AE415" s="55">
        <v>2</v>
      </c>
      <c r="AF415" s="55">
        <v>0</v>
      </c>
      <c r="AG415" s="55">
        <v>0</v>
      </c>
      <c r="AH415" s="55">
        <v>0</v>
      </c>
      <c r="AI415" s="215">
        <v>0</v>
      </c>
      <c r="AJ415" s="215">
        <v>0</v>
      </c>
      <c r="AK415" s="215">
        <v>0</v>
      </c>
      <c r="AL415" s="215">
        <v>0</v>
      </c>
      <c r="AM415" s="215">
        <v>0</v>
      </c>
      <c r="AN415" s="215">
        <v>0</v>
      </c>
      <c r="AO415" s="215">
        <v>0</v>
      </c>
      <c r="AP415" s="215">
        <v>0</v>
      </c>
      <c r="AQ415" s="55">
        <v>0</v>
      </c>
      <c r="AR415" s="216"/>
      <c r="AS415" s="55">
        <v>86</v>
      </c>
      <c r="AT415" s="55">
        <v>327</v>
      </c>
      <c r="AU415" s="55">
        <v>5</v>
      </c>
      <c r="AW415" s="55">
        <f t="shared" si="105"/>
        <v>0</v>
      </c>
      <c r="AX415" s="55">
        <v>0</v>
      </c>
      <c r="AY415" s="55">
        <v>1</v>
      </c>
      <c r="AZ415" s="502">
        <v>0</v>
      </c>
    </row>
    <row r="416" spans="1:52">
      <c r="A416" s="215">
        <v>450</v>
      </c>
      <c r="B416" s="215">
        <v>450086337</v>
      </c>
      <c r="C416" s="216" t="s">
        <v>1063</v>
      </c>
      <c r="D416" s="225">
        <f t="shared" si="91"/>
        <v>0</v>
      </c>
      <c r="E416" s="225">
        <f t="shared" si="92"/>
        <v>0</v>
      </c>
      <c r="F416" s="225">
        <f t="shared" si="93"/>
        <v>0</v>
      </c>
      <c r="G416" s="225">
        <f t="shared" si="94"/>
        <v>2</v>
      </c>
      <c r="H416" s="225">
        <f t="shared" si="95"/>
        <v>0</v>
      </c>
      <c r="I416" s="225">
        <f t="shared" si="96"/>
        <v>0</v>
      </c>
      <c r="J416" s="225">
        <f t="shared" si="97"/>
        <v>0</v>
      </c>
      <c r="K416" s="356">
        <f t="shared" si="98"/>
        <v>7.6600000000000001E-2</v>
      </c>
      <c r="L416" s="225"/>
      <c r="M416" s="225">
        <f t="shared" si="99"/>
        <v>0</v>
      </c>
      <c r="N416" s="225">
        <f t="shared" si="100"/>
        <v>0</v>
      </c>
      <c r="O416" s="225">
        <f t="shared" si="101"/>
        <v>0</v>
      </c>
      <c r="P416" s="225">
        <f t="shared" si="102"/>
        <v>2</v>
      </c>
      <c r="Q416" s="225">
        <f t="shared" si="103"/>
        <v>6</v>
      </c>
      <c r="R416" s="225">
        <f t="shared" si="104"/>
        <v>2</v>
      </c>
      <c r="S416" s="228"/>
      <c r="T416" s="228"/>
      <c r="U416" s="228"/>
      <c r="V416" s="228"/>
      <c r="W416" s="529"/>
      <c r="X416" s="228"/>
      <c r="Y416" s="55">
        <v>450</v>
      </c>
      <c r="Z416" s="55">
        <v>450086337</v>
      </c>
      <c r="AA416" s="244" t="s">
        <v>1063</v>
      </c>
      <c r="AB416" s="55">
        <v>0</v>
      </c>
      <c r="AC416" s="55">
        <v>0</v>
      </c>
      <c r="AD416" s="55">
        <v>0</v>
      </c>
      <c r="AE416" s="55">
        <v>2</v>
      </c>
      <c r="AF416" s="55">
        <v>0</v>
      </c>
      <c r="AG416" s="55">
        <v>0</v>
      </c>
      <c r="AH416" s="55">
        <v>0</v>
      </c>
      <c r="AI416" s="215">
        <v>0</v>
      </c>
      <c r="AJ416" s="215">
        <v>0</v>
      </c>
      <c r="AK416" s="215">
        <v>0</v>
      </c>
      <c r="AL416" s="215">
        <v>0</v>
      </c>
      <c r="AM416" s="215">
        <v>2</v>
      </c>
      <c r="AN416" s="215">
        <v>0</v>
      </c>
      <c r="AO416" s="215">
        <v>0</v>
      </c>
      <c r="AP416" s="215">
        <v>0</v>
      </c>
      <c r="AQ416" s="55">
        <v>0</v>
      </c>
      <c r="AR416" s="216"/>
      <c r="AS416" s="55">
        <v>86</v>
      </c>
      <c r="AT416" s="55">
        <v>337</v>
      </c>
      <c r="AU416" s="55">
        <v>6</v>
      </c>
      <c r="AW416" s="55">
        <f t="shared" si="105"/>
        <v>2</v>
      </c>
      <c r="AX416" s="55">
        <v>0</v>
      </c>
      <c r="AY416" s="55">
        <v>3</v>
      </c>
      <c r="AZ416" s="502">
        <v>1</v>
      </c>
    </row>
    <row r="417" spans="1:52">
      <c r="A417" s="215">
        <v>450</v>
      </c>
      <c r="B417" s="215">
        <v>450086340</v>
      </c>
      <c r="C417" s="216" t="s">
        <v>1063</v>
      </c>
      <c r="D417" s="225">
        <f t="shared" si="91"/>
        <v>0</v>
      </c>
      <c r="E417" s="225">
        <f t="shared" si="92"/>
        <v>0</v>
      </c>
      <c r="F417" s="225">
        <f t="shared" si="93"/>
        <v>1</v>
      </c>
      <c r="G417" s="225">
        <f t="shared" si="94"/>
        <v>4</v>
      </c>
      <c r="H417" s="225">
        <f t="shared" si="95"/>
        <v>3</v>
      </c>
      <c r="I417" s="225">
        <f t="shared" si="96"/>
        <v>0</v>
      </c>
      <c r="J417" s="225">
        <f t="shared" si="97"/>
        <v>0</v>
      </c>
      <c r="K417" s="356">
        <f t="shared" si="98"/>
        <v>0.30640000000000001</v>
      </c>
      <c r="L417" s="225"/>
      <c r="M417" s="225">
        <f t="shared" si="99"/>
        <v>0</v>
      </c>
      <c r="N417" s="225">
        <f t="shared" si="100"/>
        <v>0</v>
      </c>
      <c r="O417" s="225">
        <f t="shared" si="101"/>
        <v>0</v>
      </c>
      <c r="P417" s="225">
        <f t="shared" si="102"/>
        <v>1</v>
      </c>
      <c r="Q417" s="225">
        <f t="shared" si="103"/>
        <v>5</v>
      </c>
      <c r="R417" s="225">
        <f t="shared" si="104"/>
        <v>8</v>
      </c>
      <c r="S417" s="228"/>
      <c r="T417" s="228"/>
      <c r="U417" s="228"/>
      <c r="V417" s="228"/>
      <c r="W417" s="529"/>
      <c r="X417" s="228"/>
      <c r="Y417" s="55">
        <v>450</v>
      </c>
      <c r="Z417" s="55">
        <v>450086340</v>
      </c>
      <c r="AA417" s="244" t="s">
        <v>1063</v>
      </c>
      <c r="AB417" s="55">
        <v>0</v>
      </c>
      <c r="AC417" s="55">
        <v>0</v>
      </c>
      <c r="AD417" s="55">
        <v>1</v>
      </c>
      <c r="AE417" s="55">
        <v>4</v>
      </c>
      <c r="AF417" s="55">
        <v>3</v>
      </c>
      <c r="AG417" s="55">
        <v>0</v>
      </c>
      <c r="AH417" s="55">
        <v>0</v>
      </c>
      <c r="AI417" s="215">
        <v>0</v>
      </c>
      <c r="AJ417" s="215">
        <v>0</v>
      </c>
      <c r="AK417" s="215">
        <v>0</v>
      </c>
      <c r="AL417" s="215">
        <v>0</v>
      </c>
      <c r="AM417" s="215">
        <v>0</v>
      </c>
      <c r="AN417" s="215">
        <v>0</v>
      </c>
      <c r="AO417" s="215">
        <v>0</v>
      </c>
      <c r="AP417" s="215">
        <v>0</v>
      </c>
      <c r="AQ417" s="55">
        <v>0</v>
      </c>
      <c r="AR417" s="216"/>
      <c r="AS417" s="55">
        <v>86</v>
      </c>
      <c r="AT417" s="55">
        <v>340</v>
      </c>
      <c r="AU417" s="55">
        <v>5</v>
      </c>
      <c r="AW417" s="55">
        <f t="shared" si="105"/>
        <v>0</v>
      </c>
      <c r="AX417" s="55">
        <v>1</v>
      </c>
      <c r="AY417" s="55">
        <v>1</v>
      </c>
      <c r="AZ417" s="502">
        <v>0.17649999999999999</v>
      </c>
    </row>
    <row r="418" spans="1:52">
      <c r="A418" s="215">
        <v>450</v>
      </c>
      <c r="B418" s="215">
        <v>450086605</v>
      </c>
      <c r="C418" s="216" t="s">
        <v>1063</v>
      </c>
      <c r="D418" s="225">
        <f t="shared" si="91"/>
        <v>0</v>
      </c>
      <c r="E418" s="225">
        <f t="shared" si="92"/>
        <v>0</v>
      </c>
      <c r="F418" s="225">
        <f t="shared" si="93"/>
        <v>0</v>
      </c>
      <c r="G418" s="225">
        <f t="shared" si="94"/>
        <v>0</v>
      </c>
      <c r="H418" s="225">
        <f t="shared" si="95"/>
        <v>1</v>
      </c>
      <c r="I418" s="225">
        <f t="shared" si="96"/>
        <v>0</v>
      </c>
      <c r="J418" s="225">
        <f t="shared" si="97"/>
        <v>0</v>
      </c>
      <c r="K418" s="356">
        <f t="shared" si="98"/>
        <v>3.8300000000000001E-2</v>
      </c>
      <c r="L418" s="225"/>
      <c r="M418" s="225">
        <f t="shared" si="99"/>
        <v>0</v>
      </c>
      <c r="N418" s="225">
        <f t="shared" si="100"/>
        <v>0</v>
      </c>
      <c r="O418" s="225">
        <f t="shared" si="101"/>
        <v>0</v>
      </c>
      <c r="P418" s="225">
        <f t="shared" si="102"/>
        <v>0</v>
      </c>
      <c r="Q418" s="225">
        <f t="shared" si="103"/>
        <v>6</v>
      </c>
      <c r="R418" s="225">
        <f t="shared" si="104"/>
        <v>1</v>
      </c>
      <c r="S418" s="228"/>
      <c r="T418" s="228"/>
      <c r="U418" s="228"/>
      <c r="V418" s="228"/>
      <c r="W418" s="529"/>
      <c r="X418" s="228"/>
      <c r="Y418" s="55">
        <v>450</v>
      </c>
      <c r="Z418" s="55">
        <v>450086605</v>
      </c>
      <c r="AA418" s="244" t="s">
        <v>1063</v>
      </c>
      <c r="AB418" s="55">
        <v>0</v>
      </c>
      <c r="AC418" s="55">
        <v>0</v>
      </c>
      <c r="AD418" s="55">
        <v>0</v>
      </c>
      <c r="AE418" s="55">
        <v>0</v>
      </c>
      <c r="AF418" s="55">
        <v>1</v>
      </c>
      <c r="AG418" s="55">
        <v>0</v>
      </c>
      <c r="AH418" s="55">
        <v>0</v>
      </c>
      <c r="AI418" s="215">
        <v>0</v>
      </c>
      <c r="AJ418" s="215">
        <v>0</v>
      </c>
      <c r="AK418" s="215">
        <v>0</v>
      </c>
      <c r="AL418" s="215">
        <v>0</v>
      </c>
      <c r="AM418" s="215">
        <v>0</v>
      </c>
      <c r="AN418" s="215">
        <v>0</v>
      </c>
      <c r="AO418" s="215">
        <v>0</v>
      </c>
      <c r="AP418" s="215">
        <v>0</v>
      </c>
      <c r="AQ418" s="55">
        <v>0</v>
      </c>
      <c r="AR418" s="216"/>
      <c r="AS418" s="55">
        <v>86</v>
      </c>
      <c r="AT418" s="55">
        <v>605</v>
      </c>
      <c r="AU418" s="55">
        <v>6</v>
      </c>
      <c r="AW418" s="55">
        <f t="shared" si="105"/>
        <v>0</v>
      </c>
      <c r="AX418" s="55">
        <v>0</v>
      </c>
      <c r="AY418" s="55">
        <v>1</v>
      </c>
      <c r="AZ418" s="502">
        <v>0</v>
      </c>
    </row>
    <row r="419" spans="1:52">
      <c r="A419" s="215">
        <v>450</v>
      </c>
      <c r="B419" s="215">
        <v>450086683</v>
      </c>
      <c r="C419" s="216" t="s">
        <v>1063</v>
      </c>
      <c r="D419" s="225">
        <f t="shared" si="91"/>
        <v>0</v>
      </c>
      <c r="E419" s="225">
        <f t="shared" si="92"/>
        <v>0</v>
      </c>
      <c r="F419" s="225">
        <f t="shared" si="93"/>
        <v>0</v>
      </c>
      <c r="G419" s="225">
        <f t="shared" si="94"/>
        <v>0</v>
      </c>
      <c r="H419" s="225">
        <f t="shared" si="95"/>
        <v>6</v>
      </c>
      <c r="I419" s="225">
        <f t="shared" si="96"/>
        <v>0</v>
      </c>
      <c r="J419" s="225">
        <f t="shared" si="97"/>
        <v>0</v>
      </c>
      <c r="K419" s="356">
        <f t="shared" si="98"/>
        <v>0.2298</v>
      </c>
      <c r="L419" s="225"/>
      <c r="M419" s="225">
        <f t="shared" si="99"/>
        <v>0</v>
      </c>
      <c r="N419" s="225">
        <f t="shared" si="100"/>
        <v>0</v>
      </c>
      <c r="O419" s="225">
        <f t="shared" si="101"/>
        <v>0</v>
      </c>
      <c r="P419" s="225">
        <f t="shared" si="102"/>
        <v>0</v>
      </c>
      <c r="Q419" s="225">
        <f t="shared" si="103"/>
        <v>4</v>
      </c>
      <c r="R419" s="225">
        <f t="shared" si="104"/>
        <v>6</v>
      </c>
      <c r="S419" s="228"/>
      <c r="T419" s="228"/>
      <c r="U419" s="228"/>
      <c r="V419" s="228"/>
      <c r="W419" s="529"/>
      <c r="X419" s="228"/>
      <c r="Y419" s="55">
        <v>450</v>
      </c>
      <c r="Z419" s="55">
        <v>450086683</v>
      </c>
      <c r="AA419" s="244" t="s">
        <v>1063</v>
      </c>
      <c r="AB419" s="55">
        <v>0</v>
      </c>
      <c r="AC419" s="55">
        <v>0</v>
      </c>
      <c r="AD419" s="55">
        <v>0</v>
      </c>
      <c r="AE419" s="55">
        <v>0</v>
      </c>
      <c r="AF419" s="55">
        <v>6</v>
      </c>
      <c r="AG419" s="55">
        <v>0</v>
      </c>
      <c r="AH419" s="55">
        <v>0</v>
      </c>
      <c r="AI419" s="215">
        <v>0</v>
      </c>
      <c r="AJ419" s="215">
        <v>0</v>
      </c>
      <c r="AK419" s="215">
        <v>0</v>
      </c>
      <c r="AL419" s="215">
        <v>0</v>
      </c>
      <c r="AM419" s="215">
        <v>0</v>
      </c>
      <c r="AN419" s="215">
        <v>0</v>
      </c>
      <c r="AO419" s="215">
        <v>0</v>
      </c>
      <c r="AP419" s="215">
        <v>0</v>
      </c>
      <c r="AQ419" s="55">
        <v>0</v>
      </c>
      <c r="AR419" s="216"/>
      <c r="AS419" s="55">
        <v>86</v>
      </c>
      <c r="AT419" s="55">
        <v>683</v>
      </c>
      <c r="AU419" s="55">
        <v>4</v>
      </c>
      <c r="AW419" s="55">
        <f t="shared" si="105"/>
        <v>0</v>
      </c>
      <c r="AX419" s="55">
        <v>0</v>
      </c>
      <c r="AY419" s="55">
        <v>1</v>
      </c>
      <c r="AZ419" s="502">
        <v>0</v>
      </c>
    </row>
    <row r="420" spans="1:52">
      <c r="A420" s="215">
        <v>453</v>
      </c>
      <c r="B420" s="215">
        <v>453137005</v>
      </c>
      <c r="C420" s="216" t="s">
        <v>281</v>
      </c>
      <c r="D420" s="225">
        <f t="shared" si="91"/>
        <v>0</v>
      </c>
      <c r="E420" s="225">
        <f t="shared" si="92"/>
        <v>0</v>
      </c>
      <c r="F420" s="225">
        <f t="shared" si="93"/>
        <v>0</v>
      </c>
      <c r="G420" s="225">
        <f t="shared" si="94"/>
        <v>2</v>
      </c>
      <c r="H420" s="225">
        <f t="shared" si="95"/>
        <v>0</v>
      </c>
      <c r="I420" s="225">
        <f t="shared" si="96"/>
        <v>0</v>
      </c>
      <c r="J420" s="225">
        <f t="shared" si="97"/>
        <v>0</v>
      </c>
      <c r="K420" s="356">
        <f t="shared" si="98"/>
        <v>7.6600000000000001E-2</v>
      </c>
      <c r="L420" s="225"/>
      <c r="M420" s="225">
        <f t="shared" si="99"/>
        <v>0</v>
      </c>
      <c r="N420" s="225">
        <f t="shared" si="100"/>
        <v>0</v>
      </c>
      <c r="O420" s="225">
        <f t="shared" si="101"/>
        <v>0</v>
      </c>
      <c r="P420" s="225">
        <f t="shared" si="102"/>
        <v>2</v>
      </c>
      <c r="Q420" s="225">
        <f t="shared" si="103"/>
        <v>7</v>
      </c>
      <c r="R420" s="225">
        <f t="shared" si="104"/>
        <v>2</v>
      </c>
      <c r="S420" s="228"/>
      <c r="T420" s="228"/>
      <c r="U420" s="228"/>
      <c r="V420" s="228"/>
      <c r="W420" s="529"/>
      <c r="X420" s="228"/>
      <c r="Y420" s="55">
        <v>453</v>
      </c>
      <c r="Z420" s="55">
        <v>453137005</v>
      </c>
      <c r="AA420" s="244" t="s">
        <v>281</v>
      </c>
      <c r="AB420" s="55">
        <v>0</v>
      </c>
      <c r="AC420" s="55">
        <v>0</v>
      </c>
      <c r="AD420" s="55">
        <v>0</v>
      </c>
      <c r="AE420" s="55">
        <v>2</v>
      </c>
      <c r="AF420" s="55">
        <v>0</v>
      </c>
      <c r="AG420" s="55">
        <v>0</v>
      </c>
      <c r="AH420" s="55">
        <v>0</v>
      </c>
      <c r="AI420" s="215">
        <v>0</v>
      </c>
      <c r="AJ420" s="215">
        <v>0</v>
      </c>
      <c r="AK420" s="215">
        <v>0</v>
      </c>
      <c r="AL420" s="215">
        <v>0</v>
      </c>
      <c r="AM420" s="215">
        <v>0</v>
      </c>
      <c r="AN420" s="215">
        <v>0</v>
      </c>
      <c r="AO420" s="215">
        <v>0</v>
      </c>
      <c r="AP420" s="215">
        <v>0</v>
      </c>
      <c r="AQ420" s="55">
        <v>0</v>
      </c>
      <c r="AR420" s="216"/>
      <c r="AS420" s="55">
        <v>137</v>
      </c>
      <c r="AT420" s="55">
        <v>5</v>
      </c>
      <c r="AU420" s="55">
        <v>7</v>
      </c>
      <c r="AW420" s="55">
        <f t="shared" si="105"/>
        <v>0</v>
      </c>
      <c r="AX420" s="55">
        <v>2</v>
      </c>
      <c r="AY420" s="55">
        <v>1</v>
      </c>
      <c r="AZ420" s="502">
        <v>1</v>
      </c>
    </row>
    <row r="421" spans="1:52">
      <c r="A421" s="215">
        <v>453</v>
      </c>
      <c r="B421" s="215">
        <v>453137061</v>
      </c>
      <c r="C421" s="216" t="s">
        <v>281</v>
      </c>
      <c r="D421" s="225">
        <f t="shared" si="91"/>
        <v>0</v>
      </c>
      <c r="E421" s="225">
        <f t="shared" si="92"/>
        <v>0</v>
      </c>
      <c r="F421" s="225">
        <f t="shared" si="93"/>
        <v>2</v>
      </c>
      <c r="G421" s="225">
        <f t="shared" si="94"/>
        <v>34</v>
      </c>
      <c r="H421" s="225">
        <f t="shared" si="95"/>
        <v>19</v>
      </c>
      <c r="I421" s="225">
        <f t="shared" si="96"/>
        <v>0</v>
      </c>
      <c r="J421" s="225">
        <f t="shared" si="97"/>
        <v>0</v>
      </c>
      <c r="K421" s="356">
        <f t="shared" si="98"/>
        <v>2.1065</v>
      </c>
      <c r="L421" s="225"/>
      <c r="M421" s="225">
        <f t="shared" si="99"/>
        <v>4</v>
      </c>
      <c r="N421" s="225">
        <f t="shared" si="100"/>
        <v>0</v>
      </c>
      <c r="O421" s="225">
        <f t="shared" si="101"/>
        <v>0</v>
      </c>
      <c r="P421" s="225">
        <f t="shared" si="102"/>
        <v>46</v>
      </c>
      <c r="Q421" s="225">
        <f t="shared" si="103"/>
        <v>10</v>
      </c>
      <c r="R421" s="225">
        <f t="shared" si="104"/>
        <v>55</v>
      </c>
      <c r="S421" s="228"/>
      <c r="T421" s="228"/>
      <c r="U421" s="228"/>
      <c r="V421" s="228"/>
      <c r="W421" s="529"/>
      <c r="X421" s="228"/>
      <c r="Y421" s="55">
        <v>453</v>
      </c>
      <c r="Z421" s="55">
        <v>453137061</v>
      </c>
      <c r="AA421" s="244" t="s">
        <v>281</v>
      </c>
      <c r="AB421" s="55">
        <v>0</v>
      </c>
      <c r="AC421" s="55">
        <v>0</v>
      </c>
      <c r="AD421" s="55">
        <v>2</v>
      </c>
      <c r="AE421" s="55">
        <v>34</v>
      </c>
      <c r="AF421" s="55">
        <v>19</v>
      </c>
      <c r="AG421" s="55">
        <v>0</v>
      </c>
      <c r="AH421" s="55">
        <v>0</v>
      </c>
      <c r="AI421" s="215">
        <v>0</v>
      </c>
      <c r="AJ421" s="215">
        <v>4</v>
      </c>
      <c r="AK421" s="215">
        <v>0</v>
      </c>
      <c r="AL421" s="215">
        <v>0</v>
      </c>
      <c r="AM421" s="215">
        <v>38</v>
      </c>
      <c r="AN421" s="215">
        <v>0</v>
      </c>
      <c r="AO421" s="215">
        <v>0</v>
      </c>
      <c r="AP421" s="215">
        <v>2</v>
      </c>
      <c r="AQ421" s="55">
        <v>0</v>
      </c>
      <c r="AR421" s="216"/>
      <c r="AS421" s="55">
        <v>137</v>
      </c>
      <c r="AT421" s="55">
        <v>61</v>
      </c>
      <c r="AU421" s="55">
        <v>10</v>
      </c>
      <c r="AW421" s="55">
        <f t="shared" si="105"/>
        <v>40</v>
      </c>
      <c r="AX421" s="55">
        <v>6</v>
      </c>
      <c r="AY421" s="55">
        <v>1</v>
      </c>
      <c r="AZ421" s="502">
        <v>0.8286</v>
      </c>
    </row>
    <row r="422" spans="1:52">
      <c r="A422" s="215">
        <v>453</v>
      </c>
      <c r="B422" s="215">
        <v>453137086</v>
      </c>
      <c r="C422" s="216" t="s">
        <v>281</v>
      </c>
      <c r="D422" s="225">
        <f t="shared" si="91"/>
        <v>0</v>
      </c>
      <c r="E422" s="225">
        <f t="shared" si="92"/>
        <v>0</v>
      </c>
      <c r="F422" s="225">
        <f t="shared" si="93"/>
        <v>0</v>
      </c>
      <c r="G422" s="225">
        <f t="shared" si="94"/>
        <v>1</v>
      </c>
      <c r="H422" s="225">
        <f t="shared" si="95"/>
        <v>2</v>
      </c>
      <c r="I422" s="225">
        <f t="shared" si="96"/>
        <v>0</v>
      </c>
      <c r="J422" s="225">
        <f t="shared" si="97"/>
        <v>0</v>
      </c>
      <c r="K422" s="356">
        <f t="shared" si="98"/>
        <v>0.1149</v>
      </c>
      <c r="L422" s="225"/>
      <c r="M422" s="225">
        <f t="shared" si="99"/>
        <v>0</v>
      </c>
      <c r="N422" s="225">
        <f t="shared" si="100"/>
        <v>0</v>
      </c>
      <c r="O422" s="225">
        <f t="shared" si="101"/>
        <v>0</v>
      </c>
      <c r="P422" s="225">
        <f t="shared" si="102"/>
        <v>3</v>
      </c>
      <c r="Q422" s="225">
        <f t="shared" si="103"/>
        <v>7</v>
      </c>
      <c r="R422" s="225">
        <f t="shared" si="104"/>
        <v>3</v>
      </c>
      <c r="S422" s="228"/>
      <c r="T422" s="228"/>
      <c r="U422" s="228"/>
      <c r="V422" s="228"/>
      <c r="W422" s="529"/>
      <c r="X422" s="228"/>
      <c r="Y422" s="55">
        <v>453</v>
      </c>
      <c r="Z422" s="55">
        <v>453137086</v>
      </c>
      <c r="AA422" s="244" t="s">
        <v>281</v>
      </c>
      <c r="AB422" s="55">
        <v>0</v>
      </c>
      <c r="AC422" s="55">
        <v>0</v>
      </c>
      <c r="AD422" s="55">
        <v>0</v>
      </c>
      <c r="AE422" s="55">
        <v>1</v>
      </c>
      <c r="AF422" s="55">
        <v>2</v>
      </c>
      <c r="AG422" s="55">
        <v>0</v>
      </c>
      <c r="AH422" s="55">
        <v>0</v>
      </c>
      <c r="AI422" s="215">
        <v>0</v>
      </c>
      <c r="AJ422" s="215">
        <v>0</v>
      </c>
      <c r="AK422" s="215">
        <v>0</v>
      </c>
      <c r="AL422" s="215">
        <v>0</v>
      </c>
      <c r="AM422" s="215">
        <v>3</v>
      </c>
      <c r="AN422" s="215">
        <v>0</v>
      </c>
      <c r="AO422" s="215">
        <v>0</v>
      </c>
      <c r="AP422" s="215">
        <v>0</v>
      </c>
      <c r="AQ422" s="55">
        <v>0</v>
      </c>
      <c r="AR422" s="216"/>
      <c r="AS422" s="55">
        <v>137</v>
      </c>
      <c r="AT422" s="55">
        <v>86</v>
      </c>
      <c r="AU422" s="55">
        <v>7</v>
      </c>
      <c r="AW422" s="55">
        <f t="shared" si="105"/>
        <v>3</v>
      </c>
      <c r="AX422" s="55">
        <v>0</v>
      </c>
      <c r="AY422" s="55">
        <v>1</v>
      </c>
      <c r="AZ422" s="502">
        <v>1</v>
      </c>
    </row>
    <row r="423" spans="1:52">
      <c r="A423" s="215">
        <v>453</v>
      </c>
      <c r="B423" s="215">
        <v>453137111</v>
      </c>
      <c r="C423" s="216" t="s">
        <v>281</v>
      </c>
      <c r="D423" s="225">
        <f t="shared" si="91"/>
        <v>0</v>
      </c>
      <c r="E423" s="225">
        <f t="shared" si="92"/>
        <v>0</v>
      </c>
      <c r="F423" s="225">
        <f t="shared" si="93"/>
        <v>0</v>
      </c>
      <c r="G423" s="225">
        <f t="shared" si="94"/>
        <v>1</v>
      </c>
      <c r="H423" s="225">
        <f t="shared" si="95"/>
        <v>0</v>
      </c>
      <c r="I423" s="225">
        <f t="shared" si="96"/>
        <v>0</v>
      </c>
      <c r="J423" s="225">
        <f t="shared" si="97"/>
        <v>0</v>
      </c>
      <c r="K423" s="356">
        <f t="shared" si="98"/>
        <v>3.8300000000000001E-2</v>
      </c>
      <c r="L423" s="225"/>
      <c r="M423" s="225">
        <f t="shared" si="99"/>
        <v>0</v>
      </c>
      <c r="N423" s="225">
        <f t="shared" si="100"/>
        <v>0</v>
      </c>
      <c r="O423" s="225">
        <f t="shared" si="101"/>
        <v>0</v>
      </c>
      <c r="P423" s="225">
        <f t="shared" si="102"/>
        <v>1</v>
      </c>
      <c r="Q423" s="225">
        <f t="shared" si="103"/>
        <v>6</v>
      </c>
      <c r="R423" s="225">
        <f t="shared" si="104"/>
        <v>1</v>
      </c>
      <c r="S423" s="228"/>
      <c r="T423" s="228"/>
      <c r="U423" s="228"/>
      <c r="V423" s="228"/>
      <c r="W423" s="529"/>
      <c r="X423" s="228"/>
      <c r="Y423" s="55">
        <v>453</v>
      </c>
      <c r="Z423" s="55">
        <v>453137111</v>
      </c>
      <c r="AA423" s="244" t="s">
        <v>281</v>
      </c>
      <c r="AB423" s="55">
        <v>0</v>
      </c>
      <c r="AC423" s="55">
        <v>0</v>
      </c>
      <c r="AD423" s="55">
        <v>0</v>
      </c>
      <c r="AE423" s="55">
        <v>1</v>
      </c>
      <c r="AF423" s="55">
        <v>0</v>
      </c>
      <c r="AG423" s="55">
        <v>0</v>
      </c>
      <c r="AH423" s="55">
        <v>0</v>
      </c>
      <c r="AI423" s="215">
        <v>0</v>
      </c>
      <c r="AJ423" s="215">
        <v>0</v>
      </c>
      <c r="AK423" s="215">
        <v>0</v>
      </c>
      <c r="AL423" s="215">
        <v>0</v>
      </c>
      <c r="AM423" s="215">
        <v>1</v>
      </c>
      <c r="AN423" s="215">
        <v>0</v>
      </c>
      <c r="AO423" s="215">
        <v>0</v>
      </c>
      <c r="AP423" s="215">
        <v>0</v>
      </c>
      <c r="AQ423" s="55">
        <v>0</v>
      </c>
      <c r="AR423" s="216"/>
      <c r="AS423" s="55">
        <v>137</v>
      </c>
      <c r="AT423" s="55">
        <v>111</v>
      </c>
      <c r="AU423" s="55">
        <v>6</v>
      </c>
      <c r="AW423" s="55">
        <f t="shared" si="105"/>
        <v>1</v>
      </c>
      <c r="AX423" s="55">
        <v>0</v>
      </c>
      <c r="AY423" s="55">
        <v>3</v>
      </c>
      <c r="AZ423" s="502">
        <v>1</v>
      </c>
    </row>
    <row r="424" spans="1:52">
      <c r="A424" s="215">
        <v>453</v>
      </c>
      <c r="B424" s="215">
        <v>453137114</v>
      </c>
      <c r="C424" s="216" t="s">
        <v>281</v>
      </c>
      <c r="D424" s="225">
        <f t="shared" si="91"/>
        <v>0</v>
      </c>
      <c r="E424" s="225">
        <f t="shared" si="92"/>
        <v>0</v>
      </c>
      <c r="F424" s="225">
        <f t="shared" si="93"/>
        <v>0</v>
      </c>
      <c r="G424" s="225">
        <f t="shared" si="94"/>
        <v>2</v>
      </c>
      <c r="H424" s="225">
        <f t="shared" si="95"/>
        <v>0</v>
      </c>
      <c r="I424" s="225">
        <f t="shared" si="96"/>
        <v>0</v>
      </c>
      <c r="J424" s="225">
        <f t="shared" si="97"/>
        <v>0</v>
      </c>
      <c r="K424" s="356">
        <f t="shared" si="98"/>
        <v>7.6600000000000001E-2</v>
      </c>
      <c r="L424" s="225"/>
      <c r="M424" s="225">
        <f t="shared" si="99"/>
        <v>0</v>
      </c>
      <c r="N424" s="225">
        <f t="shared" si="100"/>
        <v>0</v>
      </c>
      <c r="O424" s="225">
        <f t="shared" si="101"/>
        <v>0</v>
      </c>
      <c r="P424" s="225">
        <f t="shared" si="102"/>
        <v>2</v>
      </c>
      <c r="Q424" s="225">
        <f t="shared" si="103"/>
        <v>10</v>
      </c>
      <c r="R424" s="225">
        <f t="shared" si="104"/>
        <v>2</v>
      </c>
      <c r="S424" s="228"/>
      <c r="T424" s="228"/>
      <c r="U424" s="228"/>
      <c r="V424" s="228"/>
      <c r="W424" s="529"/>
      <c r="X424" s="228"/>
      <c r="Y424" s="55">
        <v>453</v>
      </c>
      <c r="Z424" s="55">
        <v>453137114</v>
      </c>
      <c r="AA424" s="244" t="s">
        <v>281</v>
      </c>
      <c r="AB424" s="55">
        <v>0</v>
      </c>
      <c r="AC424" s="55">
        <v>0</v>
      </c>
      <c r="AD424" s="55">
        <v>0</v>
      </c>
      <c r="AE424" s="55">
        <v>2</v>
      </c>
      <c r="AF424" s="55">
        <v>0</v>
      </c>
      <c r="AG424" s="55">
        <v>0</v>
      </c>
      <c r="AH424" s="55">
        <v>0</v>
      </c>
      <c r="AI424" s="215">
        <v>0</v>
      </c>
      <c r="AJ424" s="215">
        <v>0</v>
      </c>
      <c r="AK424" s="215">
        <v>0</v>
      </c>
      <c r="AL424" s="215">
        <v>0</v>
      </c>
      <c r="AM424" s="215">
        <v>2</v>
      </c>
      <c r="AN424" s="215">
        <v>0</v>
      </c>
      <c r="AO424" s="215">
        <v>0</v>
      </c>
      <c r="AP424" s="215">
        <v>0</v>
      </c>
      <c r="AQ424" s="55">
        <v>0</v>
      </c>
      <c r="AR424" s="216"/>
      <c r="AS424" s="55">
        <v>137</v>
      </c>
      <c r="AT424" s="55">
        <v>114</v>
      </c>
      <c r="AU424" s="55">
        <v>10</v>
      </c>
      <c r="AW424" s="55">
        <f t="shared" si="105"/>
        <v>2</v>
      </c>
      <c r="AX424" s="55">
        <v>0</v>
      </c>
      <c r="AY424" s="55">
        <v>2</v>
      </c>
      <c r="AZ424" s="502">
        <v>1</v>
      </c>
    </row>
    <row r="425" spans="1:52">
      <c r="A425" s="215">
        <v>453</v>
      </c>
      <c r="B425" s="215">
        <v>453137137</v>
      </c>
      <c r="C425" s="216" t="s">
        <v>281</v>
      </c>
      <c r="D425" s="225">
        <f t="shared" si="91"/>
        <v>0</v>
      </c>
      <c r="E425" s="225">
        <f t="shared" si="92"/>
        <v>0</v>
      </c>
      <c r="F425" s="225">
        <f t="shared" si="93"/>
        <v>42</v>
      </c>
      <c r="G425" s="225">
        <f t="shared" si="94"/>
        <v>302</v>
      </c>
      <c r="H425" s="225">
        <f t="shared" si="95"/>
        <v>162</v>
      </c>
      <c r="I425" s="225">
        <f t="shared" si="96"/>
        <v>0</v>
      </c>
      <c r="J425" s="225">
        <f t="shared" si="97"/>
        <v>0</v>
      </c>
      <c r="K425" s="356">
        <f t="shared" si="98"/>
        <v>19.379799999999999</v>
      </c>
      <c r="L425" s="225"/>
      <c r="M425" s="225">
        <f t="shared" si="99"/>
        <v>59</v>
      </c>
      <c r="N425" s="225">
        <f t="shared" si="100"/>
        <v>13</v>
      </c>
      <c r="O425" s="225">
        <f t="shared" si="101"/>
        <v>0</v>
      </c>
      <c r="P425" s="225">
        <f t="shared" si="102"/>
        <v>421</v>
      </c>
      <c r="Q425" s="225">
        <f t="shared" si="103"/>
        <v>12</v>
      </c>
      <c r="R425" s="225">
        <f t="shared" si="104"/>
        <v>506</v>
      </c>
      <c r="S425" s="228"/>
      <c r="T425" s="228"/>
      <c r="U425" s="228"/>
      <c r="V425" s="228"/>
      <c r="W425" s="529"/>
      <c r="X425" s="228"/>
      <c r="Y425" s="55">
        <v>453</v>
      </c>
      <c r="Z425" s="55">
        <v>453137137</v>
      </c>
      <c r="AA425" s="244" t="s">
        <v>281</v>
      </c>
      <c r="AB425" s="55">
        <v>0</v>
      </c>
      <c r="AC425" s="55">
        <v>0</v>
      </c>
      <c r="AD425" s="55">
        <v>42</v>
      </c>
      <c r="AE425" s="55">
        <v>302</v>
      </c>
      <c r="AF425" s="55">
        <v>162</v>
      </c>
      <c r="AG425" s="55">
        <v>0</v>
      </c>
      <c r="AH425" s="55">
        <v>0</v>
      </c>
      <c r="AI425" s="215">
        <v>0</v>
      </c>
      <c r="AJ425" s="215">
        <v>59</v>
      </c>
      <c r="AK425" s="215">
        <v>13</v>
      </c>
      <c r="AL425" s="215">
        <v>0</v>
      </c>
      <c r="AM425" s="215">
        <v>375</v>
      </c>
      <c r="AN425" s="215">
        <v>0</v>
      </c>
      <c r="AO425" s="215">
        <v>0</v>
      </c>
      <c r="AP425" s="215">
        <v>37</v>
      </c>
      <c r="AQ425" s="55">
        <v>0</v>
      </c>
      <c r="AR425" s="216"/>
      <c r="AS425" s="55">
        <v>137</v>
      </c>
      <c r="AT425" s="55">
        <v>137</v>
      </c>
      <c r="AU425" s="55">
        <v>12</v>
      </c>
      <c r="AW425" s="55">
        <f t="shared" si="105"/>
        <v>412</v>
      </c>
      <c r="AX425" s="55">
        <v>9</v>
      </c>
      <c r="AY425" s="55">
        <v>1</v>
      </c>
      <c r="AZ425" s="502">
        <v>0.83250000000000002</v>
      </c>
    </row>
    <row r="426" spans="1:52">
      <c r="A426" s="215">
        <v>453</v>
      </c>
      <c r="B426" s="215">
        <v>453137161</v>
      </c>
      <c r="C426" s="216" t="s">
        <v>281</v>
      </c>
      <c r="D426" s="225">
        <f t="shared" si="91"/>
        <v>0</v>
      </c>
      <c r="E426" s="225">
        <f t="shared" si="92"/>
        <v>0</v>
      </c>
      <c r="F426" s="225">
        <f t="shared" si="93"/>
        <v>0</v>
      </c>
      <c r="G426" s="225">
        <f t="shared" si="94"/>
        <v>1</v>
      </c>
      <c r="H426" s="225">
        <f t="shared" si="95"/>
        <v>1</v>
      </c>
      <c r="I426" s="225">
        <f t="shared" si="96"/>
        <v>0</v>
      </c>
      <c r="J426" s="225">
        <f t="shared" si="97"/>
        <v>0</v>
      </c>
      <c r="K426" s="356">
        <f t="shared" si="98"/>
        <v>7.6600000000000001E-2</v>
      </c>
      <c r="L426" s="225"/>
      <c r="M426" s="225">
        <f t="shared" si="99"/>
        <v>0</v>
      </c>
      <c r="N426" s="225">
        <f t="shared" si="100"/>
        <v>0</v>
      </c>
      <c r="O426" s="225">
        <f t="shared" si="101"/>
        <v>0</v>
      </c>
      <c r="P426" s="225">
        <f t="shared" si="102"/>
        <v>0</v>
      </c>
      <c r="Q426" s="225">
        <f t="shared" si="103"/>
        <v>6</v>
      </c>
      <c r="R426" s="225">
        <f t="shared" si="104"/>
        <v>2</v>
      </c>
      <c r="S426" s="228"/>
      <c r="T426" s="228"/>
      <c r="U426" s="228"/>
      <c r="V426" s="228"/>
      <c r="W426" s="529"/>
      <c r="X426" s="228"/>
      <c r="Y426" s="55">
        <v>453</v>
      </c>
      <c r="Z426" s="55">
        <v>453137161</v>
      </c>
      <c r="AA426" s="244" t="s">
        <v>281</v>
      </c>
      <c r="AB426" s="55">
        <v>0</v>
      </c>
      <c r="AC426" s="55">
        <v>0</v>
      </c>
      <c r="AD426" s="55">
        <v>0</v>
      </c>
      <c r="AE426" s="55">
        <v>1</v>
      </c>
      <c r="AF426" s="55">
        <v>1</v>
      </c>
      <c r="AG426" s="55">
        <v>0</v>
      </c>
      <c r="AH426" s="55">
        <v>0</v>
      </c>
      <c r="AI426" s="215">
        <v>0</v>
      </c>
      <c r="AJ426" s="215">
        <v>0</v>
      </c>
      <c r="AK426" s="215">
        <v>0</v>
      </c>
      <c r="AL426" s="215">
        <v>0</v>
      </c>
      <c r="AM426" s="215">
        <v>0</v>
      </c>
      <c r="AN426" s="215">
        <v>0</v>
      </c>
      <c r="AO426" s="215">
        <v>0</v>
      </c>
      <c r="AP426" s="215">
        <v>0</v>
      </c>
      <c r="AQ426" s="55">
        <v>0</v>
      </c>
      <c r="AR426" s="216"/>
      <c r="AS426" s="55">
        <v>137</v>
      </c>
      <c r="AT426" s="55">
        <v>161</v>
      </c>
      <c r="AU426" s="55">
        <v>6</v>
      </c>
      <c r="AW426" s="55">
        <f t="shared" si="105"/>
        <v>0</v>
      </c>
      <c r="AX426" s="55">
        <v>0</v>
      </c>
      <c r="AY426" s="55">
        <v>3</v>
      </c>
      <c r="AZ426" s="502">
        <v>0</v>
      </c>
    </row>
    <row r="427" spans="1:52">
      <c r="A427" s="215">
        <v>453</v>
      </c>
      <c r="B427" s="215">
        <v>453137191</v>
      </c>
      <c r="C427" s="216" t="s">
        <v>281</v>
      </c>
      <c r="D427" s="225">
        <f t="shared" si="91"/>
        <v>0</v>
      </c>
      <c r="E427" s="225">
        <f t="shared" si="92"/>
        <v>0</v>
      </c>
      <c r="F427" s="225">
        <f t="shared" si="93"/>
        <v>0</v>
      </c>
      <c r="G427" s="225">
        <f t="shared" si="94"/>
        <v>1</v>
      </c>
      <c r="H427" s="225">
        <f t="shared" si="95"/>
        <v>0</v>
      </c>
      <c r="I427" s="225">
        <f t="shared" si="96"/>
        <v>0</v>
      </c>
      <c r="J427" s="225">
        <f t="shared" si="97"/>
        <v>0</v>
      </c>
      <c r="K427" s="356">
        <f t="shared" si="98"/>
        <v>3.8300000000000001E-2</v>
      </c>
      <c r="L427" s="225"/>
      <c r="M427" s="225">
        <f t="shared" si="99"/>
        <v>0</v>
      </c>
      <c r="N427" s="225">
        <f t="shared" si="100"/>
        <v>0</v>
      </c>
      <c r="O427" s="225">
        <f t="shared" si="101"/>
        <v>0</v>
      </c>
      <c r="P427" s="225">
        <f t="shared" si="102"/>
        <v>0</v>
      </c>
      <c r="Q427" s="225">
        <f t="shared" si="103"/>
        <v>6</v>
      </c>
      <c r="R427" s="225">
        <f t="shared" si="104"/>
        <v>1</v>
      </c>
      <c r="S427" s="228"/>
      <c r="T427" s="228"/>
      <c r="U427" s="228"/>
      <c r="V427" s="228"/>
      <c r="W427" s="529"/>
      <c r="X427" s="228"/>
      <c r="Y427" s="55">
        <v>453</v>
      </c>
      <c r="Z427" s="55">
        <v>453137191</v>
      </c>
      <c r="AA427" s="244" t="s">
        <v>281</v>
      </c>
      <c r="AB427" s="55">
        <v>0</v>
      </c>
      <c r="AC427" s="55">
        <v>0</v>
      </c>
      <c r="AD427" s="55">
        <v>0</v>
      </c>
      <c r="AE427" s="55">
        <v>1</v>
      </c>
      <c r="AF427" s="55">
        <v>0</v>
      </c>
      <c r="AG427" s="55">
        <v>0</v>
      </c>
      <c r="AH427" s="55">
        <v>0</v>
      </c>
      <c r="AI427" s="215">
        <v>0</v>
      </c>
      <c r="AJ427" s="215">
        <v>0</v>
      </c>
      <c r="AK427" s="215">
        <v>0</v>
      </c>
      <c r="AL427" s="215">
        <v>0</v>
      </c>
      <c r="AM427" s="215">
        <v>0</v>
      </c>
      <c r="AN427" s="215">
        <v>0</v>
      </c>
      <c r="AO427" s="215">
        <v>0</v>
      </c>
      <c r="AP427" s="215">
        <v>0</v>
      </c>
      <c r="AQ427" s="55">
        <v>0</v>
      </c>
      <c r="AR427" s="216"/>
      <c r="AS427" s="55">
        <v>137</v>
      </c>
      <c r="AT427" s="55">
        <v>191</v>
      </c>
      <c r="AU427" s="55">
        <v>6</v>
      </c>
      <c r="AW427" s="55">
        <f t="shared" si="105"/>
        <v>0</v>
      </c>
      <c r="AX427" s="55">
        <v>0</v>
      </c>
      <c r="AY427" s="55">
        <v>3</v>
      </c>
      <c r="AZ427" s="502">
        <v>0</v>
      </c>
    </row>
    <row r="428" spans="1:52">
      <c r="A428" s="215">
        <v>453</v>
      </c>
      <c r="B428" s="215">
        <v>453137210</v>
      </c>
      <c r="C428" s="216" t="s">
        <v>281</v>
      </c>
      <c r="D428" s="225">
        <f t="shared" si="91"/>
        <v>0</v>
      </c>
      <c r="E428" s="225">
        <f t="shared" si="92"/>
        <v>0</v>
      </c>
      <c r="F428" s="225">
        <f t="shared" si="93"/>
        <v>1</v>
      </c>
      <c r="G428" s="225">
        <f t="shared" si="94"/>
        <v>1</v>
      </c>
      <c r="H428" s="225">
        <f t="shared" si="95"/>
        <v>1</v>
      </c>
      <c r="I428" s="225">
        <f t="shared" si="96"/>
        <v>0</v>
      </c>
      <c r="J428" s="225">
        <f t="shared" si="97"/>
        <v>0</v>
      </c>
      <c r="K428" s="356">
        <f t="shared" si="98"/>
        <v>0.1149</v>
      </c>
      <c r="L428" s="225"/>
      <c r="M428" s="225">
        <f t="shared" si="99"/>
        <v>0</v>
      </c>
      <c r="N428" s="225">
        <f t="shared" si="100"/>
        <v>0</v>
      </c>
      <c r="O428" s="225">
        <f t="shared" si="101"/>
        <v>0</v>
      </c>
      <c r="P428" s="225">
        <f t="shared" si="102"/>
        <v>3</v>
      </c>
      <c r="Q428" s="225">
        <f t="shared" si="103"/>
        <v>5</v>
      </c>
      <c r="R428" s="225">
        <f t="shared" si="104"/>
        <v>3</v>
      </c>
      <c r="S428" s="228"/>
      <c r="T428" s="228"/>
      <c r="U428" s="228"/>
      <c r="V428" s="228"/>
      <c r="W428" s="529"/>
      <c r="X428" s="228"/>
      <c r="Y428" s="55">
        <v>453</v>
      </c>
      <c r="Z428" s="55">
        <v>453137210</v>
      </c>
      <c r="AA428" s="244" t="s">
        <v>281</v>
      </c>
      <c r="AB428" s="55">
        <v>0</v>
      </c>
      <c r="AC428" s="55">
        <v>0</v>
      </c>
      <c r="AD428" s="55">
        <v>1</v>
      </c>
      <c r="AE428" s="55">
        <v>1</v>
      </c>
      <c r="AF428" s="55">
        <v>1</v>
      </c>
      <c r="AG428" s="55">
        <v>0</v>
      </c>
      <c r="AH428" s="55">
        <v>0</v>
      </c>
      <c r="AI428" s="215">
        <v>0</v>
      </c>
      <c r="AJ428" s="215">
        <v>0</v>
      </c>
      <c r="AK428" s="215">
        <v>0</v>
      </c>
      <c r="AL428" s="215">
        <v>0</v>
      </c>
      <c r="AM428" s="215">
        <v>2</v>
      </c>
      <c r="AN428" s="215">
        <v>0</v>
      </c>
      <c r="AO428" s="215">
        <v>0</v>
      </c>
      <c r="AP428" s="215">
        <v>1</v>
      </c>
      <c r="AQ428" s="55">
        <v>0</v>
      </c>
      <c r="AR428" s="216"/>
      <c r="AS428" s="55">
        <v>137</v>
      </c>
      <c r="AT428" s="55">
        <v>210</v>
      </c>
      <c r="AU428" s="55">
        <v>5</v>
      </c>
      <c r="AW428" s="55">
        <f t="shared" si="105"/>
        <v>3</v>
      </c>
      <c r="AX428" s="55">
        <v>0</v>
      </c>
      <c r="AY428" s="55">
        <v>3</v>
      </c>
      <c r="AZ428" s="502">
        <v>1</v>
      </c>
    </row>
    <row r="429" spans="1:52">
      <c r="A429" s="215">
        <v>453</v>
      </c>
      <c r="B429" s="215">
        <v>453137227</v>
      </c>
      <c r="C429" s="216" t="s">
        <v>281</v>
      </c>
      <c r="D429" s="225">
        <f t="shared" si="91"/>
        <v>0</v>
      </c>
      <c r="E429" s="225">
        <f t="shared" si="92"/>
        <v>0</v>
      </c>
      <c r="F429" s="225">
        <f t="shared" si="93"/>
        <v>0</v>
      </c>
      <c r="G429" s="225">
        <f t="shared" si="94"/>
        <v>1</v>
      </c>
      <c r="H429" s="225">
        <f t="shared" si="95"/>
        <v>0</v>
      </c>
      <c r="I429" s="225">
        <f t="shared" si="96"/>
        <v>0</v>
      </c>
      <c r="J429" s="225">
        <f t="shared" si="97"/>
        <v>0</v>
      </c>
      <c r="K429" s="356">
        <f t="shared" si="98"/>
        <v>3.8300000000000001E-2</v>
      </c>
      <c r="L429" s="225"/>
      <c r="M429" s="225">
        <f t="shared" si="99"/>
        <v>1</v>
      </c>
      <c r="N429" s="225">
        <f t="shared" si="100"/>
        <v>0</v>
      </c>
      <c r="O429" s="225">
        <f t="shared" si="101"/>
        <v>0</v>
      </c>
      <c r="P429" s="225">
        <f t="shared" si="102"/>
        <v>1</v>
      </c>
      <c r="Q429" s="225">
        <f t="shared" si="103"/>
        <v>9</v>
      </c>
      <c r="R429" s="225">
        <f t="shared" si="104"/>
        <v>1</v>
      </c>
      <c r="S429" s="228"/>
      <c r="T429" s="228"/>
      <c r="U429" s="228"/>
      <c r="V429" s="228"/>
      <c r="W429" s="529"/>
      <c r="X429" s="228"/>
      <c r="Y429" s="55">
        <v>453</v>
      </c>
      <c r="Z429" s="55">
        <v>453137227</v>
      </c>
      <c r="AA429" s="244" t="s">
        <v>281</v>
      </c>
      <c r="AB429" s="55">
        <v>0</v>
      </c>
      <c r="AC429" s="55">
        <v>0</v>
      </c>
      <c r="AD429" s="55">
        <v>0</v>
      </c>
      <c r="AE429" s="55">
        <v>1</v>
      </c>
      <c r="AF429" s="55">
        <v>0</v>
      </c>
      <c r="AG429" s="55">
        <v>0</v>
      </c>
      <c r="AH429" s="55">
        <v>0</v>
      </c>
      <c r="AI429" s="215">
        <v>0</v>
      </c>
      <c r="AJ429" s="215">
        <v>1</v>
      </c>
      <c r="AK429" s="215">
        <v>0</v>
      </c>
      <c r="AL429" s="215">
        <v>0</v>
      </c>
      <c r="AM429" s="215">
        <v>1</v>
      </c>
      <c r="AN429" s="215">
        <v>0</v>
      </c>
      <c r="AO429" s="215">
        <v>0</v>
      </c>
      <c r="AP429" s="215">
        <v>0</v>
      </c>
      <c r="AQ429" s="55">
        <v>0</v>
      </c>
      <c r="AR429" s="216"/>
      <c r="AS429" s="55">
        <v>137</v>
      </c>
      <c r="AT429" s="55">
        <v>227</v>
      </c>
      <c r="AU429" s="55">
        <v>9</v>
      </c>
      <c r="AW429" s="55">
        <f t="shared" si="105"/>
        <v>1</v>
      </c>
      <c r="AX429" s="55">
        <v>0</v>
      </c>
      <c r="AY429" s="55">
        <v>1</v>
      </c>
      <c r="AZ429" s="502">
        <v>1</v>
      </c>
    </row>
    <row r="430" spans="1:52">
      <c r="A430" s="215">
        <v>453</v>
      </c>
      <c r="B430" s="215">
        <v>453137278</v>
      </c>
      <c r="C430" s="216" t="s">
        <v>281</v>
      </c>
      <c r="D430" s="225">
        <f t="shared" si="91"/>
        <v>0</v>
      </c>
      <c r="E430" s="225">
        <f t="shared" si="92"/>
        <v>0</v>
      </c>
      <c r="F430" s="225">
        <f t="shared" si="93"/>
        <v>2</v>
      </c>
      <c r="G430" s="225">
        <f t="shared" si="94"/>
        <v>3</v>
      </c>
      <c r="H430" s="225">
        <f t="shared" si="95"/>
        <v>3</v>
      </c>
      <c r="I430" s="225">
        <f t="shared" si="96"/>
        <v>0</v>
      </c>
      <c r="J430" s="225">
        <f t="shared" si="97"/>
        <v>0</v>
      </c>
      <c r="K430" s="356">
        <f t="shared" si="98"/>
        <v>0.30640000000000001</v>
      </c>
      <c r="L430" s="225"/>
      <c r="M430" s="225">
        <f t="shared" si="99"/>
        <v>1</v>
      </c>
      <c r="N430" s="225">
        <f t="shared" si="100"/>
        <v>1</v>
      </c>
      <c r="O430" s="225">
        <f t="shared" si="101"/>
        <v>0</v>
      </c>
      <c r="P430" s="225">
        <f t="shared" si="102"/>
        <v>6</v>
      </c>
      <c r="Q430" s="225">
        <f t="shared" si="103"/>
        <v>6</v>
      </c>
      <c r="R430" s="225">
        <f t="shared" si="104"/>
        <v>8</v>
      </c>
      <c r="S430" s="228"/>
      <c r="T430" s="228"/>
      <c r="U430" s="228"/>
      <c r="V430" s="228"/>
      <c r="W430" s="529"/>
      <c r="X430" s="228"/>
      <c r="Y430" s="55">
        <v>453</v>
      </c>
      <c r="Z430" s="55">
        <v>453137278</v>
      </c>
      <c r="AA430" s="244" t="s">
        <v>281</v>
      </c>
      <c r="AB430" s="55">
        <v>0</v>
      </c>
      <c r="AC430" s="55">
        <v>0</v>
      </c>
      <c r="AD430" s="55">
        <v>2</v>
      </c>
      <c r="AE430" s="55">
        <v>3</v>
      </c>
      <c r="AF430" s="55">
        <v>3</v>
      </c>
      <c r="AG430" s="55">
        <v>0</v>
      </c>
      <c r="AH430" s="55">
        <v>0</v>
      </c>
      <c r="AI430" s="215">
        <v>0</v>
      </c>
      <c r="AJ430" s="215">
        <v>1</v>
      </c>
      <c r="AK430" s="215">
        <v>1</v>
      </c>
      <c r="AL430" s="215">
        <v>0</v>
      </c>
      <c r="AM430" s="215">
        <v>4</v>
      </c>
      <c r="AN430" s="215">
        <v>0</v>
      </c>
      <c r="AO430" s="215">
        <v>0</v>
      </c>
      <c r="AP430" s="215">
        <v>1</v>
      </c>
      <c r="AQ430" s="55">
        <v>0</v>
      </c>
      <c r="AR430" s="216"/>
      <c r="AS430" s="55">
        <v>137</v>
      </c>
      <c r="AT430" s="55">
        <v>278</v>
      </c>
      <c r="AU430" s="55">
        <v>6</v>
      </c>
      <c r="AW430" s="55">
        <f t="shared" si="105"/>
        <v>5</v>
      </c>
      <c r="AX430" s="55">
        <v>1</v>
      </c>
      <c r="AY430" s="55">
        <v>1</v>
      </c>
      <c r="AZ430" s="502">
        <v>0.75</v>
      </c>
    </row>
    <row r="431" spans="1:52">
      <c r="A431" s="215">
        <v>453</v>
      </c>
      <c r="B431" s="215">
        <v>453137281</v>
      </c>
      <c r="C431" s="216" t="s">
        <v>281</v>
      </c>
      <c r="D431" s="225">
        <f t="shared" si="91"/>
        <v>0</v>
      </c>
      <c r="E431" s="225">
        <f t="shared" si="92"/>
        <v>0</v>
      </c>
      <c r="F431" s="225">
        <f t="shared" si="93"/>
        <v>9</v>
      </c>
      <c r="G431" s="225">
        <f t="shared" si="94"/>
        <v>50</v>
      </c>
      <c r="H431" s="225">
        <f t="shared" si="95"/>
        <v>36</v>
      </c>
      <c r="I431" s="225">
        <f t="shared" si="96"/>
        <v>0</v>
      </c>
      <c r="J431" s="225">
        <f t="shared" si="97"/>
        <v>0</v>
      </c>
      <c r="K431" s="356">
        <f t="shared" si="98"/>
        <v>3.6385000000000001</v>
      </c>
      <c r="L431" s="225"/>
      <c r="M431" s="225">
        <f t="shared" si="99"/>
        <v>6</v>
      </c>
      <c r="N431" s="225">
        <f t="shared" si="100"/>
        <v>1</v>
      </c>
      <c r="O431" s="225">
        <f t="shared" si="101"/>
        <v>0</v>
      </c>
      <c r="P431" s="225">
        <f t="shared" si="102"/>
        <v>79</v>
      </c>
      <c r="Q431" s="225">
        <f t="shared" si="103"/>
        <v>12</v>
      </c>
      <c r="R431" s="225">
        <f t="shared" si="104"/>
        <v>95</v>
      </c>
      <c r="S431" s="228"/>
      <c r="T431" s="228"/>
      <c r="U431" s="228"/>
      <c r="V431" s="228"/>
      <c r="W431" s="529"/>
      <c r="X431" s="228"/>
      <c r="Y431" s="55">
        <v>453</v>
      </c>
      <c r="Z431" s="55">
        <v>453137281</v>
      </c>
      <c r="AA431" s="244" t="s">
        <v>281</v>
      </c>
      <c r="AB431" s="55">
        <v>0</v>
      </c>
      <c r="AC431" s="55">
        <v>0</v>
      </c>
      <c r="AD431" s="55">
        <v>9</v>
      </c>
      <c r="AE431" s="55">
        <v>50</v>
      </c>
      <c r="AF431" s="55">
        <v>36</v>
      </c>
      <c r="AG431" s="55">
        <v>0</v>
      </c>
      <c r="AH431" s="55">
        <v>0</v>
      </c>
      <c r="AI431" s="215">
        <v>0</v>
      </c>
      <c r="AJ431" s="215">
        <v>6</v>
      </c>
      <c r="AK431" s="215">
        <v>1</v>
      </c>
      <c r="AL431" s="215">
        <v>0</v>
      </c>
      <c r="AM431" s="215">
        <v>66</v>
      </c>
      <c r="AN431" s="215">
        <v>0</v>
      </c>
      <c r="AO431" s="215">
        <v>0</v>
      </c>
      <c r="AP431" s="215">
        <v>8</v>
      </c>
      <c r="AQ431" s="55">
        <v>0</v>
      </c>
      <c r="AR431" s="216"/>
      <c r="AS431" s="55">
        <v>137</v>
      </c>
      <c r="AT431" s="55">
        <v>281</v>
      </c>
      <c r="AU431" s="55">
        <v>12</v>
      </c>
      <c r="AW431" s="55">
        <f t="shared" si="105"/>
        <v>74</v>
      </c>
      <c r="AX431" s="55">
        <v>5</v>
      </c>
      <c r="AY431" s="55">
        <v>1</v>
      </c>
      <c r="AZ431" s="502">
        <v>0.83540000000000003</v>
      </c>
    </row>
    <row r="432" spans="1:52">
      <c r="A432" s="215">
        <v>453</v>
      </c>
      <c r="B432" s="215">
        <v>453137325</v>
      </c>
      <c r="C432" s="216" t="s">
        <v>281</v>
      </c>
      <c r="D432" s="225">
        <f t="shared" si="91"/>
        <v>0</v>
      </c>
      <c r="E432" s="225">
        <f t="shared" si="92"/>
        <v>0</v>
      </c>
      <c r="F432" s="225">
        <f t="shared" si="93"/>
        <v>0</v>
      </c>
      <c r="G432" s="225">
        <f t="shared" si="94"/>
        <v>4</v>
      </c>
      <c r="H432" s="225">
        <f t="shared" si="95"/>
        <v>3</v>
      </c>
      <c r="I432" s="225">
        <f t="shared" si="96"/>
        <v>0</v>
      </c>
      <c r="J432" s="225">
        <f t="shared" si="97"/>
        <v>0</v>
      </c>
      <c r="K432" s="356">
        <f t="shared" si="98"/>
        <v>0.2681</v>
      </c>
      <c r="L432" s="225"/>
      <c r="M432" s="225">
        <f t="shared" si="99"/>
        <v>1</v>
      </c>
      <c r="N432" s="225">
        <f t="shared" si="100"/>
        <v>0</v>
      </c>
      <c r="O432" s="225">
        <f t="shared" si="101"/>
        <v>0</v>
      </c>
      <c r="P432" s="225">
        <f t="shared" si="102"/>
        <v>7</v>
      </c>
      <c r="Q432" s="225">
        <f t="shared" si="103"/>
        <v>8</v>
      </c>
      <c r="R432" s="225">
        <f t="shared" si="104"/>
        <v>7</v>
      </c>
      <c r="S432" s="228"/>
      <c r="T432" s="228"/>
      <c r="U432" s="228"/>
      <c r="V432" s="228"/>
      <c r="W432" s="529"/>
      <c r="X432" s="228"/>
      <c r="Y432" s="55">
        <v>453</v>
      </c>
      <c r="Z432" s="55">
        <v>453137325</v>
      </c>
      <c r="AA432" s="244" t="s">
        <v>281</v>
      </c>
      <c r="AB432" s="55">
        <v>0</v>
      </c>
      <c r="AC432" s="55">
        <v>0</v>
      </c>
      <c r="AD432" s="55">
        <v>0</v>
      </c>
      <c r="AE432" s="55">
        <v>4</v>
      </c>
      <c r="AF432" s="55">
        <v>3</v>
      </c>
      <c r="AG432" s="55">
        <v>0</v>
      </c>
      <c r="AH432" s="55">
        <v>0</v>
      </c>
      <c r="AI432" s="215">
        <v>0</v>
      </c>
      <c r="AJ432" s="215">
        <v>1</v>
      </c>
      <c r="AK432" s="215">
        <v>0</v>
      </c>
      <c r="AL432" s="215">
        <v>0</v>
      </c>
      <c r="AM432" s="215">
        <v>6</v>
      </c>
      <c r="AN432" s="215">
        <v>0</v>
      </c>
      <c r="AO432" s="215">
        <v>0</v>
      </c>
      <c r="AP432" s="215">
        <v>0</v>
      </c>
      <c r="AQ432" s="55">
        <v>0</v>
      </c>
      <c r="AR432" s="216"/>
      <c r="AS432" s="55">
        <v>137</v>
      </c>
      <c r="AT432" s="55">
        <v>325</v>
      </c>
      <c r="AU432" s="55">
        <v>8</v>
      </c>
      <c r="AW432" s="55">
        <f t="shared" si="105"/>
        <v>6</v>
      </c>
      <c r="AX432" s="55">
        <v>1</v>
      </c>
      <c r="AY432" s="55">
        <v>1</v>
      </c>
      <c r="AZ432" s="502">
        <v>1</v>
      </c>
    </row>
    <row r="433" spans="1:52">
      <c r="A433" s="215">
        <v>453</v>
      </c>
      <c r="B433" s="215">
        <v>453137332</v>
      </c>
      <c r="C433" s="216" t="s">
        <v>281</v>
      </c>
      <c r="D433" s="225">
        <f t="shared" si="91"/>
        <v>0</v>
      </c>
      <c r="E433" s="225">
        <f t="shared" si="92"/>
        <v>0</v>
      </c>
      <c r="F433" s="225">
        <f t="shared" si="93"/>
        <v>0</v>
      </c>
      <c r="G433" s="225">
        <f t="shared" si="94"/>
        <v>12</v>
      </c>
      <c r="H433" s="225">
        <f t="shared" si="95"/>
        <v>2</v>
      </c>
      <c r="I433" s="225">
        <f t="shared" si="96"/>
        <v>0</v>
      </c>
      <c r="J433" s="225">
        <f t="shared" si="97"/>
        <v>0</v>
      </c>
      <c r="K433" s="356">
        <f t="shared" si="98"/>
        <v>0.53620000000000001</v>
      </c>
      <c r="L433" s="225"/>
      <c r="M433" s="225">
        <f t="shared" si="99"/>
        <v>0</v>
      </c>
      <c r="N433" s="225">
        <f t="shared" si="100"/>
        <v>1</v>
      </c>
      <c r="O433" s="225">
        <f t="shared" si="101"/>
        <v>0</v>
      </c>
      <c r="P433" s="225">
        <f t="shared" si="102"/>
        <v>11</v>
      </c>
      <c r="Q433" s="225">
        <f t="shared" si="103"/>
        <v>10</v>
      </c>
      <c r="R433" s="225">
        <f t="shared" si="104"/>
        <v>14</v>
      </c>
      <c r="S433" s="228"/>
      <c r="T433" s="228"/>
      <c r="U433" s="228"/>
      <c r="V433" s="228"/>
      <c r="W433" s="529"/>
      <c r="X433" s="228"/>
      <c r="Y433" s="55">
        <v>453</v>
      </c>
      <c r="Z433" s="55">
        <v>453137332</v>
      </c>
      <c r="AA433" s="244" t="s">
        <v>281</v>
      </c>
      <c r="AB433" s="55">
        <v>0</v>
      </c>
      <c r="AC433" s="55">
        <v>0</v>
      </c>
      <c r="AD433" s="55">
        <v>0</v>
      </c>
      <c r="AE433" s="55">
        <v>12</v>
      </c>
      <c r="AF433" s="55">
        <v>2</v>
      </c>
      <c r="AG433" s="55">
        <v>0</v>
      </c>
      <c r="AH433" s="55">
        <v>0</v>
      </c>
      <c r="AI433" s="215">
        <v>0</v>
      </c>
      <c r="AJ433" s="215">
        <v>0</v>
      </c>
      <c r="AK433" s="215">
        <v>1</v>
      </c>
      <c r="AL433" s="215">
        <v>0</v>
      </c>
      <c r="AM433" s="215">
        <v>9</v>
      </c>
      <c r="AN433" s="215">
        <v>0</v>
      </c>
      <c r="AO433" s="215">
        <v>0</v>
      </c>
      <c r="AP433" s="215">
        <v>0</v>
      </c>
      <c r="AQ433" s="55">
        <v>0</v>
      </c>
      <c r="AR433" s="216"/>
      <c r="AS433" s="55">
        <v>137</v>
      </c>
      <c r="AT433" s="55">
        <v>332</v>
      </c>
      <c r="AU433" s="55">
        <v>10</v>
      </c>
      <c r="AW433" s="55">
        <f t="shared" si="105"/>
        <v>9</v>
      </c>
      <c r="AX433" s="55">
        <v>2</v>
      </c>
      <c r="AY433" s="55">
        <v>1</v>
      </c>
      <c r="AZ433" s="502">
        <v>0.8</v>
      </c>
    </row>
    <row r="434" spans="1:52">
      <c r="A434" s="215">
        <v>453</v>
      </c>
      <c r="B434" s="215">
        <v>453137680</v>
      </c>
      <c r="C434" s="216" t="s">
        <v>281</v>
      </c>
      <c r="D434" s="225">
        <f t="shared" si="91"/>
        <v>0</v>
      </c>
      <c r="E434" s="225">
        <f t="shared" si="92"/>
        <v>0</v>
      </c>
      <c r="F434" s="225">
        <f t="shared" si="93"/>
        <v>1</v>
      </c>
      <c r="G434" s="225">
        <f t="shared" si="94"/>
        <v>1</v>
      </c>
      <c r="H434" s="225">
        <f t="shared" si="95"/>
        <v>0</v>
      </c>
      <c r="I434" s="225">
        <f t="shared" si="96"/>
        <v>0</v>
      </c>
      <c r="J434" s="225">
        <f t="shared" si="97"/>
        <v>0</v>
      </c>
      <c r="K434" s="356">
        <f t="shared" si="98"/>
        <v>7.6600000000000001E-2</v>
      </c>
      <c r="L434" s="225"/>
      <c r="M434" s="225">
        <f t="shared" si="99"/>
        <v>0</v>
      </c>
      <c r="N434" s="225">
        <f t="shared" si="100"/>
        <v>0</v>
      </c>
      <c r="O434" s="225">
        <f t="shared" si="101"/>
        <v>0</v>
      </c>
      <c r="P434" s="225">
        <f t="shared" si="102"/>
        <v>0</v>
      </c>
      <c r="Q434" s="225">
        <f t="shared" si="103"/>
        <v>4</v>
      </c>
      <c r="R434" s="225">
        <f t="shared" si="104"/>
        <v>2</v>
      </c>
      <c r="S434" s="228"/>
      <c r="T434" s="228"/>
      <c r="U434" s="228"/>
      <c r="V434" s="228"/>
      <c r="W434" s="529"/>
      <c r="X434" s="228"/>
      <c r="Y434" s="55">
        <v>453</v>
      </c>
      <c r="Z434" s="55">
        <v>453137680</v>
      </c>
      <c r="AA434" s="244" t="s">
        <v>281</v>
      </c>
      <c r="AB434" s="55">
        <v>0</v>
      </c>
      <c r="AC434" s="55">
        <v>0</v>
      </c>
      <c r="AD434" s="55">
        <v>1</v>
      </c>
      <c r="AE434" s="55">
        <v>1</v>
      </c>
      <c r="AF434" s="55">
        <v>0</v>
      </c>
      <c r="AG434" s="55">
        <v>0</v>
      </c>
      <c r="AH434" s="55">
        <v>0</v>
      </c>
      <c r="AI434" s="215">
        <v>0</v>
      </c>
      <c r="AJ434" s="215">
        <v>0</v>
      </c>
      <c r="AK434" s="215">
        <v>0</v>
      </c>
      <c r="AL434" s="215">
        <v>0</v>
      </c>
      <c r="AM434" s="215">
        <v>0</v>
      </c>
      <c r="AN434" s="215">
        <v>0</v>
      </c>
      <c r="AO434" s="215">
        <v>0</v>
      </c>
      <c r="AP434" s="215">
        <v>0</v>
      </c>
      <c r="AQ434" s="55">
        <v>0</v>
      </c>
      <c r="AR434" s="216"/>
      <c r="AS434" s="55">
        <v>137</v>
      </c>
      <c r="AT434" s="55">
        <v>680</v>
      </c>
      <c r="AU434" s="55">
        <v>4</v>
      </c>
      <c r="AW434" s="55">
        <f t="shared" si="105"/>
        <v>0</v>
      </c>
      <c r="AX434" s="55">
        <v>0</v>
      </c>
      <c r="AY434" s="55">
        <v>3</v>
      </c>
      <c r="AZ434" s="502">
        <v>0</v>
      </c>
    </row>
    <row r="435" spans="1:52">
      <c r="A435" s="215">
        <v>454</v>
      </c>
      <c r="B435" s="215">
        <v>454149009</v>
      </c>
      <c r="C435" s="216" t="s">
        <v>283</v>
      </c>
      <c r="D435" s="225">
        <f t="shared" si="91"/>
        <v>1</v>
      </c>
      <c r="E435" s="225">
        <f t="shared" si="92"/>
        <v>0</v>
      </c>
      <c r="F435" s="225">
        <f t="shared" si="93"/>
        <v>0</v>
      </c>
      <c r="G435" s="225">
        <f t="shared" si="94"/>
        <v>3</v>
      </c>
      <c r="H435" s="225">
        <f t="shared" si="95"/>
        <v>1</v>
      </c>
      <c r="I435" s="225">
        <f t="shared" si="96"/>
        <v>0</v>
      </c>
      <c r="J435" s="225">
        <f t="shared" si="97"/>
        <v>0</v>
      </c>
      <c r="K435" s="356">
        <f t="shared" si="98"/>
        <v>0.1532</v>
      </c>
      <c r="L435" s="225"/>
      <c r="M435" s="225">
        <f t="shared" si="99"/>
        <v>0</v>
      </c>
      <c r="N435" s="225">
        <f t="shared" si="100"/>
        <v>0</v>
      </c>
      <c r="O435" s="225">
        <f t="shared" si="101"/>
        <v>0</v>
      </c>
      <c r="P435" s="225">
        <f t="shared" si="102"/>
        <v>5</v>
      </c>
      <c r="Q435" s="225">
        <f t="shared" si="103"/>
        <v>2</v>
      </c>
      <c r="R435" s="225">
        <f t="shared" si="104"/>
        <v>5</v>
      </c>
      <c r="S435" s="228"/>
      <c r="T435" s="228"/>
      <c r="U435" s="228"/>
      <c r="V435" s="228"/>
      <c r="W435" s="529"/>
      <c r="X435" s="228"/>
      <c r="Y435" s="55">
        <v>454</v>
      </c>
      <c r="Z435" s="55">
        <v>454149009</v>
      </c>
      <c r="AA435" s="244" t="s">
        <v>283</v>
      </c>
      <c r="AB435" s="55">
        <v>1</v>
      </c>
      <c r="AC435" s="55">
        <v>0</v>
      </c>
      <c r="AD435" s="55">
        <v>0</v>
      </c>
      <c r="AE435" s="55">
        <v>3</v>
      </c>
      <c r="AF435" s="55">
        <v>1</v>
      </c>
      <c r="AG435" s="55">
        <v>0</v>
      </c>
      <c r="AH435" s="55">
        <v>0</v>
      </c>
      <c r="AI435" s="215">
        <v>0</v>
      </c>
      <c r="AJ435" s="215">
        <v>0</v>
      </c>
      <c r="AK435" s="215">
        <v>0</v>
      </c>
      <c r="AL435" s="215">
        <v>0</v>
      </c>
      <c r="AM435" s="215">
        <v>4</v>
      </c>
      <c r="AN435" s="215">
        <v>1</v>
      </c>
      <c r="AO435" s="215">
        <v>0</v>
      </c>
      <c r="AP435" s="215">
        <v>0</v>
      </c>
      <c r="AQ435" s="55">
        <v>0</v>
      </c>
      <c r="AR435" s="216"/>
      <c r="AS435" s="55">
        <v>149</v>
      </c>
      <c r="AT435" s="55">
        <v>9</v>
      </c>
      <c r="AU435" s="55">
        <v>2</v>
      </c>
      <c r="AW435" s="55">
        <f t="shared" si="105"/>
        <v>5</v>
      </c>
      <c r="AX435" s="55">
        <v>0</v>
      </c>
      <c r="AY435" s="55">
        <v>1</v>
      </c>
      <c r="AZ435" s="502">
        <v>1</v>
      </c>
    </row>
    <row r="436" spans="1:52">
      <c r="A436" s="215">
        <v>454</v>
      </c>
      <c r="B436" s="215">
        <v>454149103</v>
      </c>
      <c r="C436" s="216" t="s">
        <v>283</v>
      </c>
      <c r="D436" s="225">
        <f t="shared" si="91"/>
        <v>0</v>
      </c>
      <c r="E436" s="225">
        <f t="shared" si="92"/>
        <v>0</v>
      </c>
      <c r="F436" s="225">
        <f t="shared" si="93"/>
        <v>1</v>
      </c>
      <c r="G436" s="225">
        <f t="shared" si="94"/>
        <v>2</v>
      </c>
      <c r="H436" s="225">
        <f t="shared" si="95"/>
        <v>0</v>
      </c>
      <c r="I436" s="225">
        <f t="shared" si="96"/>
        <v>0</v>
      </c>
      <c r="J436" s="225">
        <f t="shared" si="97"/>
        <v>0</v>
      </c>
      <c r="K436" s="356">
        <f t="shared" si="98"/>
        <v>0.1149</v>
      </c>
      <c r="L436" s="225"/>
      <c r="M436" s="225">
        <f t="shared" si="99"/>
        <v>3</v>
      </c>
      <c r="N436" s="225">
        <f t="shared" si="100"/>
        <v>0</v>
      </c>
      <c r="O436" s="225">
        <f t="shared" si="101"/>
        <v>0</v>
      </c>
      <c r="P436" s="225">
        <f t="shared" si="102"/>
        <v>2</v>
      </c>
      <c r="Q436" s="225">
        <f t="shared" si="103"/>
        <v>10</v>
      </c>
      <c r="R436" s="225">
        <f t="shared" si="104"/>
        <v>3</v>
      </c>
      <c r="S436" s="228"/>
      <c r="T436" s="228"/>
      <c r="U436" s="228"/>
      <c r="V436" s="228"/>
      <c r="W436" s="529"/>
      <c r="X436" s="228"/>
      <c r="Y436" s="55">
        <v>454</v>
      </c>
      <c r="Z436" s="55">
        <v>454149103</v>
      </c>
      <c r="AA436" s="244" t="s">
        <v>283</v>
      </c>
      <c r="AB436" s="55">
        <v>0</v>
      </c>
      <c r="AC436" s="55">
        <v>0</v>
      </c>
      <c r="AD436" s="55">
        <v>1</v>
      </c>
      <c r="AE436" s="55">
        <v>2</v>
      </c>
      <c r="AF436" s="55">
        <v>0</v>
      </c>
      <c r="AG436" s="55">
        <v>0</v>
      </c>
      <c r="AH436" s="55">
        <v>0</v>
      </c>
      <c r="AI436" s="215">
        <v>0</v>
      </c>
      <c r="AJ436" s="215">
        <v>3</v>
      </c>
      <c r="AK436" s="215">
        <v>0</v>
      </c>
      <c r="AL436" s="215">
        <v>0</v>
      </c>
      <c r="AM436" s="215">
        <v>0</v>
      </c>
      <c r="AN436" s="215">
        <v>0</v>
      </c>
      <c r="AO436" s="215">
        <v>0</v>
      </c>
      <c r="AP436" s="215">
        <v>0</v>
      </c>
      <c r="AQ436" s="55">
        <v>0</v>
      </c>
      <c r="AR436" s="216"/>
      <c r="AS436" s="55">
        <v>149</v>
      </c>
      <c r="AT436" s="55">
        <v>103</v>
      </c>
      <c r="AU436" s="55">
        <v>10</v>
      </c>
      <c r="AW436" s="55">
        <f t="shared" si="105"/>
        <v>0</v>
      </c>
      <c r="AX436" s="55">
        <v>2</v>
      </c>
      <c r="AY436" s="55">
        <v>2</v>
      </c>
      <c r="AZ436" s="502">
        <v>0.60680000000000001</v>
      </c>
    </row>
    <row r="437" spans="1:52">
      <c r="A437" s="215">
        <v>454</v>
      </c>
      <c r="B437" s="215">
        <v>454149128</v>
      </c>
      <c r="C437" s="216" t="s">
        <v>283</v>
      </c>
      <c r="D437" s="225">
        <f t="shared" si="91"/>
        <v>0</v>
      </c>
      <c r="E437" s="225">
        <f t="shared" si="92"/>
        <v>0</v>
      </c>
      <c r="F437" s="225">
        <f t="shared" si="93"/>
        <v>0</v>
      </c>
      <c r="G437" s="225">
        <f t="shared" si="94"/>
        <v>6</v>
      </c>
      <c r="H437" s="225">
        <f t="shared" si="95"/>
        <v>6</v>
      </c>
      <c r="I437" s="225">
        <f t="shared" si="96"/>
        <v>0</v>
      </c>
      <c r="J437" s="225">
        <f t="shared" si="97"/>
        <v>0</v>
      </c>
      <c r="K437" s="356">
        <f t="shared" si="98"/>
        <v>0.45960000000000001</v>
      </c>
      <c r="L437" s="225"/>
      <c r="M437" s="225">
        <f t="shared" si="99"/>
        <v>1</v>
      </c>
      <c r="N437" s="225">
        <f t="shared" si="100"/>
        <v>0</v>
      </c>
      <c r="O437" s="225">
        <f t="shared" si="101"/>
        <v>0</v>
      </c>
      <c r="P437" s="225">
        <f t="shared" si="102"/>
        <v>12</v>
      </c>
      <c r="Q437" s="225">
        <f t="shared" si="103"/>
        <v>10</v>
      </c>
      <c r="R437" s="225">
        <f t="shared" si="104"/>
        <v>12</v>
      </c>
      <c r="S437" s="228"/>
      <c r="T437" s="228"/>
      <c r="U437" s="228"/>
      <c r="V437" s="228"/>
      <c r="W437" s="529"/>
      <c r="X437" s="228"/>
      <c r="Y437" s="55">
        <v>454</v>
      </c>
      <c r="Z437" s="55">
        <v>454149128</v>
      </c>
      <c r="AA437" s="244" t="s">
        <v>283</v>
      </c>
      <c r="AB437" s="55">
        <v>0</v>
      </c>
      <c r="AC437" s="55">
        <v>0</v>
      </c>
      <c r="AD437" s="55">
        <v>0</v>
      </c>
      <c r="AE437" s="55">
        <v>6</v>
      </c>
      <c r="AF437" s="55">
        <v>6</v>
      </c>
      <c r="AG437" s="55">
        <v>0</v>
      </c>
      <c r="AH437" s="55">
        <v>0</v>
      </c>
      <c r="AI437" s="215">
        <v>0</v>
      </c>
      <c r="AJ437" s="215">
        <v>1</v>
      </c>
      <c r="AK437" s="215">
        <v>0</v>
      </c>
      <c r="AL437" s="215">
        <v>0</v>
      </c>
      <c r="AM437" s="215">
        <v>7</v>
      </c>
      <c r="AN437" s="215">
        <v>0</v>
      </c>
      <c r="AO437" s="215">
        <v>0</v>
      </c>
      <c r="AP437" s="215">
        <v>0</v>
      </c>
      <c r="AQ437" s="55">
        <v>0</v>
      </c>
      <c r="AR437" s="216"/>
      <c r="AS437" s="55">
        <v>149</v>
      </c>
      <c r="AT437" s="55">
        <v>128</v>
      </c>
      <c r="AU437" s="55">
        <v>10</v>
      </c>
      <c r="AW437" s="55">
        <f t="shared" si="105"/>
        <v>7</v>
      </c>
      <c r="AX437" s="55">
        <v>5</v>
      </c>
      <c r="AY437" s="55">
        <v>1</v>
      </c>
      <c r="AZ437" s="502">
        <v>1</v>
      </c>
    </row>
    <row r="438" spans="1:52">
      <c r="A438" s="215">
        <v>454</v>
      </c>
      <c r="B438" s="215">
        <v>454149149</v>
      </c>
      <c r="C438" s="216" t="s">
        <v>283</v>
      </c>
      <c r="D438" s="225">
        <f t="shared" si="91"/>
        <v>59</v>
      </c>
      <c r="E438" s="225">
        <f t="shared" si="92"/>
        <v>0</v>
      </c>
      <c r="F438" s="225">
        <f t="shared" si="93"/>
        <v>76</v>
      </c>
      <c r="G438" s="225">
        <f t="shared" si="94"/>
        <v>367</v>
      </c>
      <c r="H438" s="225">
        <f t="shared" si="95"/>
        <v>205</v>
      </c>
      <c r="I438" s="225">
        <f t="shared" si="96"/>
        <v>0</v>
      </c>
      <c r="J438" s="225">
        <f t="shared" si="97"/>
        <v>0</v>
      </c>
      <c r="K438" s="356">
        <f t="shared" si="98"/>
        <v>24.8184</v>
      </c>
      <c r="L438" s="225"/>
      <c r="M438" s="225">
        <f t="shared" si="99"/>
        <v>149</v>
      </c>
      <c r="N438" s="225">
        <f t="shared" si="100"/>
        <v>2</v>
      </c>
      <c r="O438" s="225">
        <f t="shared" si="101"/>
        <v>0</v>
      </c>
      <c r="P438" s="225">
        <f t="shared" si="102"/>
        <v>633</v>
      </c>
      <c r="Q438" s="225">
        <f t="shared" si="103"/>
        <v>12</v>
      </c>
      <c r="R438" s="225">
        <f t="shared" si="104"/>
        <v>678</v>
      </c>
      <c r="S438" s="228"/>
      <c r="T438" s="228"/>
      <c r="U438" s="228"/>
      <c r="V438" s="228"/>
      <c r="W438" s="529"/>
      <c r="X438" s="228"/>
      <c r="Y438" s="55">
        <v>454</v>
      </c>
      <c r="Z438" s="55">
        <v>454149149</v>
      </c>
      <c r="AA438" s="244" t="s">
        <v>283</v>
      </c>
      <c r="AB438" s="55">
        <v>59</v>
      </c>
      <c r="AC438" s="55">
        <v>0</v>
      </c>
      <c r="AD438" s="55">
        <v>76</v>
      </c>
      <c r="AE438" s="55">
        <v>367</v>
      </c>
      <c r="AF438" s="55">
        <v>205</v>
      </c>
      <c r="AG438" s="55">
        <v>0</v>
      </c>
      <c r="AH438" s="55">
        <v>0</v>
      </c>
      <c r="AI438" s="215">
        <v>29</v>
      </c>
      <c r="AJ438" s="215">
        <v>134</v>
      </c>
      <c r="AK438" s="215">
        <v>2</v>
      </c>
      <c r="AL438" s="215">
        <v>0</v>
      </c>
      <c r="AM438" s="215">
        <v>405</v>
      </c>
      <c r="AN438" s="215">
        <v>41</v>
      </c>
      <c r="AO438" s="215">
        <v>0</v>
      </c>
      <c r="AP438" s="215">
        <v>60</v>
      </c>
      <c r="AQ438" s="55">
        <v>0</v>
      </c>
      <c r="AR438" s="216"/>
      <c r="AS438" s="55">
        <v>149</v>
      </c>
      <c r="AT438" s="55">
        <v>149</v>
      </c>
      <c r="AU438" s="55">
        <v>12</v>
      </c>
      <c r="AW438" s="55">
        <f t="shared" si="105"/>
        <v>486</v>
      </c>
      <c r="AX438" s="55">
        <v>147</v>
      </c>
      <c r="AY438" s="55">
        <v>1</v>
      </c>
      <c r="AZ438" s="502">
        <v>0.93320000000000003</v>
      </c>
    </row>
    <row r="439" spans="1:52">
      <c r="A439" s="215">
        <v>454</v>
      </c>
      <c r="B439" s="215">
        <v>454149181</v>
      </c>
      <c r="C439" s="216" t="s">
        <v>283</v>
      </c>
      <c r="D439" s="225">
        <f t="shared" si="91"/>
        <v>3</v>
      </c>
      <c r="E439" s="225">
        <f t="shared" si="92"/>
        <v>0</v>
      </c>
      <c r="F439" s="225">
        <f t="shared" si="93"/>
        <v>4</v>
      </c>
      <c r="G439" s="225">
        <f t="shared" si="94"/>
        <v>32</v>
      </c>
      <c r="H439" s="225">
        <f t="shared" si="95"/>
        <v>16</v>
      </c>
      <c r="I439" s="225">
        <f t="shared" si="96"/>
        <v>0</v>
      </c>
      <c r="J439" s="225">
        <f t="shared" si="97"/>
        <v>0</v>
      </c>
      <c r="K439" s="356">
        <f t="shared" si="98"/>
        <v>1.9916</v>
      </c>
      <c r="L439" s="225"/>
      <c r="M439" s="225">
        <f t="shared" si="99"/>
        <v>8</v>
      </c>
      <c r="N439" s="225">
        <f t="shared" si="100"/>
        <v>0</v>
      </c>
      <c r="O439" s="225">
        <f t="shared" si="101"/>
        <v>0</v>
      </c>
      <c r="P439" s="225">
        <f t="shared" si="102"/>
        <v>45</v>
      </c>
      <c r="Q439" s="225">
        <f t="shared" si="103"/>
        <v>9</v>
      </c>
      <c r="R439" s="225">
        <f t="shared" si="104"/>
        <v>54</v>
      </c>
      <c r="S439" s="228"/>
      <c r="T439" s="228"/>
      <c r="U439" s="228"/>
      <c r="V439" s="228"/>
      <c r="W439" s="529"/>
      <c r="X439" s="228"/>
      <c r="Y439" s="55">
        <v>454</v>
      </c>
      <c r="Z439" s="55">
        <v>454149181</v>
      </c>
      <c r="AA439" s="244" t="s">
        <v>283</v>
      </c>
      <c r="AB439" s="55">
        <v>3</v>
      </c>
      <c r="AC439" s="55">
        <v>0</v>
      </c>
      <c r="AD439" s="55">
        <v>4</v>
      </c>
      <c r="AE439" s="55">
        <v>32</v>
      </c>
      <c r="AF439" s="55">
        <v>16</v>
      </c>
      <c r="AG439" s="55">
        <v>0</v>
      </c>
      <c r="AH439" s="55">
        <v>0</v>
      </c>
      <c r="AI439" s="215">
        <v>3</v>
      </c>
      <c r="AJ439" s="215">
        <v>6</v>
      </c>
      <c r="AK439" s="215">
        <v>0</v>
      </c>
      <c r="AL439" s="215">
        <v>0</v>
      </c>
      <c r="AM439" s="215">
        <v>35</v>
      </c>
      <c r="AN439" s="215">
        <v>2</v>
      </c>
      <c r="AO439" s="215">
        <v>0</v>
      </c>
      <c r="AP439" s="215">
        <v>4</v>
      </c>
      <c r="AQ439" s="55">
        <v>0</v>
      </c>
      <c r="AR439" s="216"/>
      <c r="AS439" s="55">
        <v>149</v>
      </c>
      <c r="AT439" s="55">
        <v>181</v>
      </c>
      <c r="AU439" s="55">
        <v>9</v>
      </c>
      <c r="AW439" s="55">
        <f t="shared" si="105"/>
        <v>40</v>
      </c>
      <c r="AX439" s="55">
        <v>5</v>
      </c>
      <c r="AY439" s="55">
        <v>1</v>
      </c>
      <c r="AZ439" s="502">
        <v>0.82930000000000004</v>
      </c>
    </row>
    <row r="440" spans="1:52">
      <c r="A440" s="215">
        <v>454</v>
      </c>
      <c r="B440" s="215">
        <v>454149211</v>
      </c>
      <c r="C440" s="216" t="s">
        <v>283</v>
      </c>
      <c r="D440" s="225">
        <f t="shared" si="91"/>
        <v>0</v>
      </c>
      <c r="E440" s="225">
        <f t="shared" si="92"/>
        <v>0</v>
      </c>
      <c r="F440" s="225">
        <f t="shared" si="93"/>
        <v>0</v>
      </c>
      <c r="G440" s="225">
        <f t="shared" si="94"/>
        <v>3</v>
      </c>
      <c r="H440" s="225">
        <f t="shared" si="95"/>
        <v>0</v>
      </c>
      <c r="I440" s="225">
        <f t="shared" si="96"/>
        <v>0</v>
      </c>
      <c r="J440" s="225">
        <f t="shared" si="97"/>
        <v>0</v>
      </c>
      <c r="K440" s="356">
        <f t="shared" si="98"/>
        <v>0.1149</v>
      </c>
      <c r="L440" s="225"/>
      <c r="M440" s="225">
        <f t="shared" si="99"/>
        <v>0</v>
      </c>
      <c r="N440" s="225">
        <f t="shared" si="100"/>
        <v>0</v>
      </c>
      <c r="O440" s="225">
        <f t="shared" si="101"/>
        <v>0</v>
      </c>
      <c r="P440" s="225">
        <f t="shared" si="102"/>
        <v>3</v>
      </c>
      <c r="Q440" s="225">
        <f t="shared" si="103"/>
        <v>4</v>
      </c>
      <c r="R440" s="225">
        <f t="shared" si="104"/>
        <v>3</v>
      </c>
      <c r="S440" s="228"/>
      <c r="T440" s="228"/>
      <c r="U440" s="228"/>
      <c r="V440" s="228"/>
      <c r="W440" s="529"/>
      <c r="X440" s="228"/>
      <c r="Y440" s="55">
        <v>454</v>
      </c>
      <c r="Z440" s="55">
        <v>454149211</v>
      </c>
      <c r="AA440" s="244" t="s">
        <v>283</v>
      </c>
      <c r="AB440" s="55">
        <v>0</v>
      </c>
      <c r="AC440" s="55">
        <v>0</v>
      </c>
      <c r="AD440" s="55">
        <v>0</v>
      </c>
      <c r="AE440" s="55">
        <v>3</v>
      </c>
      <c r="AF440" s="55">
        <v>0</v>
      </c>
      <c r="AG440" s="55">
        <v>0</v>
      </c>
      <c r="AH440" s="55">
        <v>0</v>
      </c>
      <c r="AI440" s="215">
        <v>0</v>
      </c>
      <c r="AJ440" s="215">
        <v>0</v>
      </c>
      <c r="AK440" s="215">
        <v>0</v>
      </c>
      <c r="AL440" s="215">
        <v>0</v>
      </c>
      <c r="AM440" s="215">
        <v>2</v>
      </c>
      <c r="AN440" s="215">
        <v>0</v>
      </c>
      <c r="AO440" s="215">
        <v>0</v>
      </c>
      <c r="AP440" s="215">
        <v>0</v>
      </c>
      <c r="AQ440" s="55">
        <v>0</v>
      </c>
      <c r="AR440" s="216"/>
      <c r="AS440" s="55">
        <v>149</v>
      </c>
      <c r="AT440" s="55">
        <v>211</v>
      </c>
      <c r="AU440" s="55">
        <v>4</v>
      </c>
      <c r="AW440" s="55">
        <f t="shared" si="105"/>
        <v>2</v>
      </c>
      <c r="AX440" s="55">
        <v>1</v>
      </c>
      <c r="AY440" s="55">
        <v>1</v>
      </c>
      <c r="AZ440" s="502">
        <v>1</v>
      </c>
    </row>
    <row r="441" spans="1:52">
      <c r="A441" s="215">
        <v>454</v>
      </c>
      <c r="B441" s="215">
        <v>454149745</v>
      </c>
      <c r="C441" s="216" t="s">
        <v>283</v>
      </c>
      <c r="D441" s="225">
        <f t="shared" si="91"/>
        <v>0</v>
      </c>
      <c r="E441" s="225">
        <f t="shared" si="92"/>
        <v>0</v>
      </c>
      <c r="F441" s="225">
        <f t="shared" si="93"/>
        <v>0</v>
      </c>
      <c r="G441" s="225">
        <f t="shared" si="94"/>
        <v>0</v>
      </c>
      <c r="H441" s="225">
        <f t="shared" si="95"/>
        <v>1</v>
      </c>
      <c r="I441" s="225">
        <f t="shared" si="96"/>
        <v>0</v>
      </c>
      <c r="J441" s="225">
        <f t="shared" si="97"/>
        <v>0</v>
      </c>
      <c r="K441" s="356">
        <f t="shared" si="98"/>
        <v>3.8300000000000001E-2</v>
      </c>
      <c r="L441" s="225"/>
      <c r="M441" s="225">
        <f t="shared" si="99"/>
        <v>0</v>
      </c>
      <c r="N441" s="225">
        <f t="shared" si="100"/>
        <v>0</v>
      </c>
      <c r="O441" s="225">
        <f t="shared" si="101"/>
        <v>0</v>
      </c>
      <c r="P441" s="225">
        <f t="shared" si="102"/>
        <v>0</v>
      </c>
      <c r="Q441" s="225">
        <f t="shared" si="103"/>
        <v>3</v>
      </c>
      <c r="R441" s="225">
        <f t="shared" si="104"/>
        <v>1</v>
      </c>
      <c r="S441" s="228"/>
      <c r="T441" s="228"/>
      <c r="U441" s="228"/>
      <c r="V441" s="228"/>
      <c r="W441" s="529"/>
      <c r="X441" s="228"/>
      <c r="Y441" s="55">
        <v>454</v>
      </c>
      <c r="Z441" s="55">
        <v>454149745</v>
      </c>
      <c r="AA441" s="244" t="s">
        <v>283</v>
      </c>
      <c r="AB441" s="55">
        <v>0</v>
      </c>
      <c r="AC441" s="55">
        <v>0</v>
      </c>
      <c r="AD441" s="55">
        <v>0</v>
      </c>
      <c r="AE441" s="55">
        <v>0</v>
      </c>
      <c r="AF441" s="55">
        <v>1</v>
      </c>
      <c r="AG441" s="55">
        <v>0</v>
      </c>
      <c r="AH441" s="55">
        <v>0</v>
      </c>
      <c r="AI441" s="215">
        <v>0</v>
      </c>
      <c r="AJ441" s="215">
        <v>0</v>
      </c>
      <c r="AK441" s="215">
        <v>0</v>
      </c>
      <c r="AL441" s="215">
        <v>0</v>
      </c>
      <c r="AM441" s="215">
        <v>0</v>
      </c>
      <c r="AN441" s="215">
        <v>0</v>
      </c>
      <c r="AO441" s="215">
        <v>0</v>
      </c>
      <c r="AP441" s="215">
        <v>0</v>
      </c>
      <c r="AQ441" s="55">
        <v>0</v>
      </c>
      <c r="AR441" s="216"/>
      <c r="AS441" s="55">
        <v>149</v>
      </c>
      <c r="AT441" s="55">
        <v>745</v>
      </c>
      <c r="AU441" s="55">
        <v>3</v>
      </c>
      <c r="AW441" s="55">
        <f t="shared" si="105"/>
        <v>0</v>
      </c>
      <c r="AX441" s="55">
        <v>0</v>
      </c>
      <c r="AY441" s="55">
        <v>3</v>
      </c>
      <c r="AZ441" s="502">
        <v>0</v>
      </c>
    </row>
    <row r="442" spans="1:52">
      <c r="A442" s="215">
        <v>455</v>
      </c>
      <c r="B442" s="215">
        <v>455128007</v>
      </c>
      <c r="C442" s="216" t="s">
        <v>1064</v>
      </c>
      <c r="D442" s="225">
        <f t="shared" si="91"/>
        <v>0</v>
      </c>
      <c r="E442" s="225">
        <f t="shared" si="92"/>
        <v>0</v>
      </c>
      <c r="F442" s="225">
        <f t="shared" si="93"/>
        <v>1</v>
      </c>
      <c r="G442" s="225">
        <f t="shared" si="94"/>
        <v>1</v>
      </c>
      <c r="H442" s="225">
        <f t="shared" si="95"/>
        <v>0</v>
      </c>
      <c r="I442" s="225">
        <f t="shared" si="96"/>
        <v>0</v>
      </c>
      <c r="J442" s="225">
        <f t="shared" si="97"/>
        <v>0</v>
      </c>
      <c r="K442" s="356">
        <f t="shared" si="98"/>
        <v>7.6600000000000001E-2</v>
      </c>
      <c r="L442" s="225"/>
      <c r="M442" s="225">
        <f t="shared" si="99"/>
        <v>0</v>
      </c>
      <c r="N442" s="225">
        <f t="shared" si="100"/>
        <v>0</v>
      </c>
      <c r="O442" s="225">
        <f t="shared" si="101"/>
        <v>0</v>
      </c>
      <c r="P442" s="225">
        <f t="shared" si="102"/>
        <v>2</v>
      </c>
      <c r="Q442" s="225">
        <f t="shared" si="103"/>
        <v>6</v>
      </c>
      <c r="R442" s="225">
        <f t="shared" si="104"/>
        <v>2</v>
      </c>
      <c r="S442" s="228"/>
      <c r="T442" s="228"/>
      <c r="U442" s="228"/>
      <c r="V442" s="228"/>
      <c r="W442" s="529"/>
      <c r="X442" s="228"/>
      <c r="Y442" s="55">
        <v>455</v>
      </c>
      <c r="Z442" s="55">
        <v>455128007</v>
      </c>
      <c r="AA442" s="244" t="s">
        <v>1064</v>
      </c>
      <c r="AB442" s="55">
        <v>0</v>
      </c>
      <c r="AC442" s="55">
        <v>0</v>
      </c>
      <c r="AD442" s="55">
        <v>1</v>
      </c>
      <c r="AE442" s="55">
        <v>1</v>
      </c>
      <c r="AF442" s="55">
        <v>0</v>
      </c>
      <c r="AG442" s="55">
        <v>0</v>
      </c>
      <c r="AH442" s="55">
        <v>0</v>
      </c>
      <c r="AI442" s="215">
        <v>0</v>
      </c>
      <c r="AJ442" s="215">
        <v>0</v>
      </c>
      <c r="AK442" s="215">
        <v>0</v>
      </c>
      <c r="AL442" s="215">
        <v>0</v>
      </c>
      <c r="AM442" s="215">
        <v>1</v>
      </c>
      <c r="AN442" s="215">
        <v>0</v>
      </c>
      <c r="AO442" s="215">
        <v>0</v>
      </c>
      <c r="AP442" s="215">
        <v>1</v>
      </c>
      <c r="AQ442" s="55">
        <v>0</v>
      </c>
      <c r="AR442" s="216"/>
      <c r="AS442" s="55">
        <v>128</v>
      </c>
      <c r="AT442" s="55">
        <v>7</v>
      </c>
      <c r="AU442" s="55">
        <v>6</v>
      </c>
      <c r="AW442" s="55">
        <f t="shared" si="105"/>
        <v>2</v>
      </c>
      <c r="AX442" s="55">
        <v>0</v>
      </c>
      <c r="AY442" s="55">
        <v>1</v>
      </c>
      <c r="AZ442" s="502">
        <v>1</v>
      </c>
    </row>
    <row r="443" spans="1:52">
      <c r="A443" s="215">
        <v>455</v>
      </c>
      <c r="B443" s="215">
        <v>455128128</v>
      </c>
      <c r="C443" s="216" t="s">
        <v>1064</v>
      </c>
      <c r="D443" s="225">
        <f t="shared" si="91"/>
        <v>0</v>
      </c>
      <c r="E443" s="225">
        <f t="shared" si="92"/>
        <v>0</v>
      </c>
      <c r="F443" s="225">
        <f t="shared" si="93"/>
        <v>34</v>
      </c>
      <c r="G443" s="225">
        <f t="shared" si="94"/>
        <v>166</v>
      </c>
      <c r="H443" s="225">
        <f t="shared" si="95"/>
        <v>93</v>
      </c>
      <c r="I443" s="225">
        <f t="shared" si="96"/>
        <v>0</v>
      </c>
      <c r="J443" s="225">
        <f t="shared" si="97"/>
        <v>0</v>
      </c>
      <c r="K443" s="356">
        <f t="shared" si="98"/>
        <v>11.2219</v>
      </c>
      <c r="L443" s="225"/>
      <c r="M443" s="225">
        <f t="shared" si="99"/>
        <v>14</v>
      </c>
      <c r="N443" s="225">
        <f t="shared" si="100"/>
        <v>4</v>
      </c>
      <c r="O443" s="225">
        <f t="shared" si="101"/>
        <v>0</v>
      </c>
      <c r="P443" s="225">
        <f t="shared" si="102"/>
        <v>100</v>
      </c>
      <c r="Q443" s="225">
        <f t="shared" si="103"/>
        <v>10</v>
      </c>
      <c r="R443" s="225">
        <f t="shared" si="104"/>
        <v>293</v>
      </c>
      <c r="S443" s="228"/>
      <c r="T443" s="228"/>
      <c r="U443" s="228"/>
      <c r="V443" s="228"/>
      <c r="W443" s="529"/>
      <c r="X443" s="228"/>
      <c r="Y443" s="55">
        <v>455</v>
      </c>
      <c r="Z443" s="55">
        <v>455128128</v>
      </c>
      <c r="AA443" s="244" t="s">
        <v>1064</v>
      </c>
      <c r="AB443" s="55">
        <v>0</v>
      </c>
      <c r="AC443" s="55">
        <v>0</v>
      </c>
      <c r="AD443" s="55">
        <v>34</v>
      </c>
      <c r="AE443" s="55">
        <v>166</v>
      </c>
      <c r="AF443" s="55">
        <v>93</v>
      </c>
      <c r="AG443" s="55">
        <v>0</v>
      </c>
      <c r="AH443" s="55">
        <v>0</v>
      </c>
      <c r="AI443" s="215">
        <v>0</v>
      </c>
      <c r="AJ443" s="215">
        <v>14</v>
      </c>
      <c r="AK443" s="215">
        <v>4</v>
      </c>
      <c r="AL443" s="215">
        <v>0</v>
      </c>
      <c r="AM443" s="215">
        <v>88</v>
      </c>
      <c r="AN443" s="215">
        <v>0</v>
      </c>
      <c r="AO443" s="215">
        <v>0</v>
      </c>
      <c r="AP443" s="215">
        <v>12</v>
      </c>
      <c r="AQ443" s="55">
        <v>0</v>
      </c>
      <c r="AR443" s="216"/>
      <c r="AS443" s="55">
        <v>128</v>
      </c>
      <c r="AT443" s="55">
        <v>128</v>
      </c>
      <c r="AU443" s="55">
        <v>10</v>
      </c>
      <c r="AW443" s="55">
        <f t="shared" si="105"/>
        <v>100</v>
      </c>
      <c r="AX443" s="55">
        <v>0</v>
      </c>
      <c r="AY443" s="55">
        <v>1</v>
      </c>
      <c r="AZ443" s="502">
        <v>0.34129999999999999</v>
      </c>
    </row>
    <row r="444" spans="1:52">
      <c r="A444" s="215">
        <v>455</v>
      </c>
      <c r="B444" s="215">
        <v>455128149</v>
      </c>
      <c r="C444" s="216" t="s">
        <v>1064</v>
      </c>
      <c r="D444" s="225">
        <f t="shared" si="91"/>
        <v>0</v>
      </c>
      <c r="E444" s="225">
        <f t="shared" si="92"/>
        <v>0</v>
      </c>
      <c r="F444" s="225">
        <f t="shared" si="93"/>
        <v>0</v>
      </c>
      <c r="G444" s="225">
        <f t="shared" si="94"/>
        <v>3</v>
      </c>
      <c r="H444" s="225">
        <f t="shared" si="95"/>
        <v>1</v>
      </c>
      <c r="I444" s="225">
        <f t="shared" si="96"/>
        <v>0</v>
      </c>
      <c r="J444" s="225">
        <f t="shared" si="97"/>
        <v>0</v>
      </c>
      <c r="K444" s="356">
        <f t="shared" si="98"/>
        <v>0.1532</v>
      </c>
      <c r="L444" s="225"/>
      <c r="M444" s="225">
        <f t="shared" si="99"/>
        <v>0</v>
      </c>
      <c r="N444" s="225">
        <f t="shared" si="100"/>
        <v>0</v>
      </c>
      <c r="O444" s="225">
        <f t="shared" si="101"/>
        <v>0</v>
      </c>
      <c r="P444" s="225">
        <f t="shared" si="102"/>
        <v>4</v>
      </c>
      <c r="Q444" s="225">
        <f t="shared" si="103"/>
        <v>12</v>
      </c>
      <c r="R444" s="225">
        <f t="shared" si="104"/>
        <v>4</v>
      </c>
      <c r="S444" s="228"/>
      <c r="T444" s="228"/>
      <c r="U444" s="228"/>
      <c r="V444" s="228"/>
      <c r="W444" s="529"/>
      <c r="X444" s="228"/>
      <c r="Y444" s="55">
        <v>455</v>
      </c>
      <c r="Z444" s="55">
        <v>455128149</v>
      </c>
      <c r="AA444" s="244" t="s">
        <v>1064</v>
      </c>
      <c r="AB444" s="55">
        <v>0</v>
      </c>
      <c r="AC444" s="55">
        <v>0</v>
      </c>
      <c r="AD444" s="55">
        <v>0</v>
      </c>
      <c r="AE444" s="55">
        <v>3</v>
      </c>
      <c r="AF444" s="55">
        <v>1</v>
      </c>
      <c r="AG444" s="55">
        <v>0</v>
      </c>
      <c r="AH444" s="55">
        <v>0</v>
      </c>
      <c r="AI444" s="215">
        <v>0</v>
      </c>
      <c r="AJ444" s="215">
        <v>0</v>
      </c>
      <c r="AK444" s="215">
        <v>0</v>
      </c>
      <c r="AL444" s="215">
        <v>0</v>
      </c>
      <c r="AM444" s="215">
        <v>4</v>
      </c>
      <c r="AN444" s="215">
        <v>0</v>
      </c>
      <c r="AO444" s="215">
        <v>0</v>
      </c>
      <c r="AP444" s="215">
        <v>0</v>
      </c>
      <c r="AQ444" s="55">
        <v>0</v>
      </c>
      <c r="AR444" s="216"/>
      <c r="AS444" s="55">
        <v>128</v>
      </c>
      <c r="AT444" s="55">
        <v>149</v>
      </c>
      <c r="AU444" s="55">
        <v>12</v>
      </c>
      <c r="AW444" s="55">
        <f t="shared" si="105"/>
        <v>4</v>
      </c>
      <c r="AX444" s="55">
        <v>0</v>
      </c>
      <c r="AY444" s="55">
        <v>1</v>
      </c>
      <c r="AZ444" s="502">
        <v>1</v>
      </c>
    </row>
    <row r="445" spans="1:52">
      <c r="A445" s="215">
        <v>455</v>
      </c>
      <c r="B445" s="215">
        <v>455128181</v>
      </c>
      <c r="C445" s="216" t="s">
        <v>1064</v>
      </c>
      <c r="D445" s="225">
        <f t="shared" si="91"/>
        <v>0</v>
      </c>
      <c r="E445" s="225">
        <f t="shared" si="92"/>
        <v>0</v>
      </c>
      <c r="F445" s="225">
        <f t="shared" si="93"/>
        <v>0</v>
      </c>
      <c r="G445" s="225">
        <f t="shared" si="94"/>
        <v>1</v>
      </c>
      <c r="H445" s="225">
        <f t="shared" si="95"/>
        <v>0</v>
      </c>
      <c r="I445" s="225">
        <f t="shared" si="96"/>
        <v>0</v>
      </c>
      <c r="J445" s="225">
        <f t="shared" si="97"/>
        <v>0</v>
      </c>
      <c r="K445" s="356">
        <f t="shared" si="98"/>
        <v>3.8300000000000001E-2</v>
      </c>
      <c r="L445" s="225"/>
      <c r="M445" s="225">
        <f t="shared" si="99"/>
        <v>0</v>
      </c>
      <c r="N445" s="225">
        <f t="shared" si="100"/>
        <v>0</v>
      </c>
      <c r="O445" s="225">
        <f t="shared" si="101"/>
        <v>0</v>
      </c>
      <c r="P445" s="225">
        <f t="shared" si="102"/>
        <v>0</v>
      </c>
      <c r="Q445" s="225">
        <f t="shared" si="103"/>
        <v>9</v>
      </c>
      <c r="R445" s="225">
        <f t="shared" si="104"/>
        <v>1</v>
      </c>
      <c r="S445" s="228"/>
      <c r="T445" s="228"/>
      <c r="U445" s="228"/>
      <c r="V445" s="228"/>
      <c r="W445" s="529"/>
      <c r="X445" s="228"/>
      <c r="Y445" s="55">
        <v>455</v>
      </c>
      <c r="Z445" s="55">
        <v>455128181</v>
      </c>
      <c r="AA445" s="244" t="s">
        <v>1064</v>
      </c>
      <c r="AB445" s="55">
        <v>0</v>
      </c>
      <c r="AC445" s="55">
        <v>0</v>
      </c>
      <c r="AD445" s="55">
        <v>0</v>
      </c>
      <c r="AE445" s="55">
        <v>1</v>
      </c>
      <c r="AF445" s="55">
        <v>0</v>
      </c>
      <c r="AG445" s="55">
        <v>0</v>
      </c>
      <c r="AH445" s="55">
        <v>0</v>
      </c>
      <c r="AI445" s="215">
        <v>0</v>
      </c>
      <c r="AJ445" s="215">
        <v>0</v>
      </c>
      <c r="AK445" s="215">
        <v>0</v>
      </c>
      <c r="AL445" s="215">
        <v>0</v>
      </c>
      <c r="AM445" s="215">
        <v>0</v>
      </c>
      <c r="AN445" s="215">
        <v>0</v>
      </c>
      <c r="AO445" s="215">
        <v>0</v>
      </c>
      <c r="AP445" s="215">
        <v>0</v>
      </c>
      <c r="AQ445" s="55">
        <v>0</v>
      </c>
      <c r="AR445" s="216"/>
      <c r="AS445" s="55">
        <v>128</v>
      </c>
      <c r="AT445" s="55">
        <v>181</v>
      </c>
      <c r="AU445" s="55">
        <v>9</v>
      </c>
      <c r="AW445" s="55">
        <f t="shared" si="105"/>
        <v>0</v>
      </c>
      <c r="AX445" s="55">
        <v>0</v>
      </c>
      <c r="AY445" s="55">
        <v>1</v>
      </c>
      <c r="AZ445" s="502">
        <v>0</v>
      </c>
    </row>
    <row r="446" spans="1:52">
      <c r="A446" s="215">
        <v>455</v>
      </c>
      <c r="B446" s="215">
        <v>455128204</v>
      </c>
      <c r="C446" s="216" t="s">
        <v>1064</v>
      </c>
      <c r="D446" s="225">
        <f t="shared" si="91"/>
        <v>0</v>
      </c>
      <c r="E446" s="225">
        <f t="shared" si="92"/>
        <v>0</v>
      </c>
      <c r="F446" s="225">
        <f t="shared" si="93"/>
        <v>0</v>
      </c>
      <c r="G446" s="225">
        <f t="shared" si="94"/>
        <v>1</v>
      </c>
      <c r="H446" s="225">
        <f t="shared" si="95"/>
        <v>0</v>
      </c>
      <c r="I446" s="225">
        <f t="shared" si="96"/>
        <v>0</v>
      </c>
      <c r="J446" s="225">
        <f t="shared" si="97"/>
        <v>0</v>
      </c>
      <c r="K446" s="356">
        <f t="shared" si="98"/>
        <v>3.8300000000000001E-2</v>
      </c>
      <c r="L446" s="225"/>
      <c r="M446" s="225">
        <f t="shared" si="99"/>
        <v>0</v>
      </c>
      <c r="N446" s="225">
        <f t="shared" si="100"/>
        <v>0</v>
      </c>
      <c r="O446" s="225">
        <f t="shared" si="101"/>
        <v>0</v>
      </c>
      <c r="P446" s="225">
        <f t="shared" si="102"/>
        <v>1</v>
      </c>
      <c r="Q446" s="225">
        <f t="shared" si="103"/>
        <v>3</v>
      </c>
      <c r="R446" s="225">
        <f t="shared" si="104"/>
        <v>1</v>
      </c>
      <c r="S446" s="228"/>
      <c r="T446" s="228"/>
      <c r="U446" s="228"/>
      <c r="V446" s="228"/>
      <c r="W446" s="529"/>
      <c r="X446" s="228"/>
      <c r="Y446" s="55">
        <v>455</v>
      </c>
      <c r="Z446" s="55">
        <v>455128204</v>
      </c>
      <c r="AA446" s="244" t="s">
        <v>1064</v>
      </c>
      <c r="AB446" s="55">
        <v>0</v>
      </c>
      <c r="AC446" s="55">
        <v>0</v>
      </c>
      <c r="AD446" s="55">
        <v>0</v>
      </c>
      <c r="AE446" s="55">
        <v>1</v>
      </c>
      <c r="AF446" s="55">
        <v>0</v>
      </c>
      <c r="AG446" s="55">
        <v>0</v>
      </c>
      <c r="AH446" s="55">
        <v>0</v>
      </c>
      <c r="AI446" s="215">
        <v>0</v>
      </c>
      <c r="AJ446" s="215">
        <v>0</v>
      </c>
      <c r="AK446" s="215">
        <v>0</v>
      </c>
      <c r="AL446" s="215">
        <v>0</v>
      </c>
      <c r="AM446" s="215">
        <v>1</v>
      </c>
      <c r="AN446" s="215">
        <v>0</v>
      </c>
      <c r="AO446" s="215">
        <v>0</v>
      </c>
      <c r="AP446" s="215">
        <v>0</v>
      </c>
      <c r="AQ446" s="55">
        <v>0</v>
      </c>
      <c r="AR446" s="216"/>
      <c r="AS446" s="55">
        <v>128</v>
      </c>
      <c r="AT446" s="55">
        <v>204</v>
      </c>
      <c r="AU446" s="55">
        <v>3</v>
      </c>
      <c r="AW446" s="55">
        <f t="shared" si="105"/>
        <v>1</v>
      </c>
      <c r="AX446" s="55">
        <v>0</v>
      </c>
      <c r="AY446" s="55">
        <v>3</v>
      </c>
      <c r="AZ446" s="502">
        <v>1</v>
      </c>
    </row>
    <row r="447" spans="1:52">
      <c r="A447" s="215">
        <v>455</v>
      </c>
      <c r="B447" s="215">
        <v>455128745</v>
      </c>
      <c r="C447" s="216" t="s">
        <v>1064</v>
      </c>
      <c r="D447" s="225">
        <f t="shared" si="91"/>
        <v>0</v>
      </c>
      <c r="E447" s="225">
        <f t="shared" si="92"/>
        <v>0</v>
      </c>
      <c r="F447" s="225">
        <f t="shared" si="93"/>
        <v>0</v>
      </c>
      <c r="G447" s="225">
        <f t="shared" si="94"/>
        <v>1</v>
      </c>
      <c r="H447" s="225">
        <f t="shared" si="95"/>
        <v>1</v>
      </c>
      <c r="I447" s="225">
        <f t="shared" si="96"/>
        <v>0</v>
      </c>
      <c r="J447" s="225">
        <f t="shared" si="97"/>
        <v>0</v>
      </c>
      <c r="K447" s="356">
        <f t="shared" si="98"/>
        <v>7.6600000000000001E-2</v>
      </c>
      <c r="L447" s="225"/>
      <c r="M447" s="225">
        <f t="shared" si="99"/>
        <v>0</v>
      </c>
      <c r="N447" s="225">
        <f t="shared" si="100"/>
        <v>0</v>
      </c>
      <c r="O447" s="225">
        <f t="shared" si="101"/>
        <v>0</v>
      </c>
      <c r="P447" s="225">
        <f t="shared" si="102"/>
        <v>2</v>
      </c>
      <c r="Q447" s="225">
        <f t="shared" si="103"/>
        <v>3</v>
      </c>
      <c r="R447" s="225">
        <f t="shared" si="104"/>
        <v>2</v>
      </c>
      <c r="S447" s="228"/>
      <c r="T447" s="228"/>
      <c r="U447" s="228"/>
      <c r="V447" s="228"/>
      <c r="W447" s="529"/>
      <c r="X447" s="228"/>
      <c r="Y447" s="55">
        <v>455</v>
      </c>
      <c r="Z447" s="55">
        <v>455128745</v>
      </c>
      <c r="AA447" s="244" t="s">
        <v>1064</v>
      </c>
      <c r="AB447" s="55">
        <v>0</v>
      </c>
      <c r="AC447" s="55">
        <v>0</v>
      </c>
      <c r="AD447" s="55">
        <v>0</v>
      </c>
      <c r="AE447" s="55">
        <v>1</v>
      </c>
      <c r="AF447" s="55">
        <v>1</v>
      </c>
      <c r="AG447" s="55">
        <v>0</v>
      </c>
      <c r="AH447" s="55">
        <v>0</v>
      </c>
      <c r="AI447" s="215">
        <v>0</v>
      </c>
      <c r="AJ447" s="215">
        <v>0</v>
      </c>
      <c r="AK447" s="215">
        <v>0</v>
      </c>
      <c r="AL447" s="215">
        <v>0</v>
      </c>
      <c r="AM447" s="215">
        <v>0</v>
      </c>
      <c r="AN447" s="215">
        <v>0</v>
      </c>
      <c r="AO447" s="215">
        <v>0</v>
      </c>
      <c r="AP447" s="215">
        <v>0</v>
      </c>
      <c r="AQ447" s="55">
        <v>0</v>
      </c>
      <c r="AR447" s="216"/>
      <c r="AS447" s="55">
        <v>128</v>
      </c>
      <c r="AT447" s="55">
        <v>745</v>
      </c>
      <c r="AU447" s="55">
        <v>3</v>
      </c>
      <c r="AW447" s="55">
        <f t="shared" si="105"/>
        <v>0</v>
      </c>
      <c r="AX447" s="55">
        <v>2</v>
      </c>
      <c r="AY447" s="55">
        <v>1</v>
      </c>
      <c r="AZ447" s="502">
        <v>1</v>
      </c>
    </row>
    <row r="448" spans="1:52">
      <c r="A448" s="215">
        <v>456</v>
      </c>
      <c r="B448" s="215">
        <v>456160009</v>
      </c>
      <c r="C448" s="216" t="s">
        <v>1065</v>
      </c>
      <c r="D448" s="225">
        <f t="shared" si="91"/>
        <v>0</v>
      </c>
      <c r="E448" s="225">
        <f t="shared" si="92"/>
        <v>0</v>
      </c>
      <c r="F448" s="225">
        <f t="shared" si="93"/>
        <v>1</v>
      </c>
      <c r="G448" s="225">
        <f t="shared" si="94"/>
        <v>0</v>
      </c>
      <c r="H448" s="225">
        <f t="shared" si="95"/>
        <v>1</v>
      </c>
      <c r="I448" s="225">
        <f t="shared" si="96"/>
        <v>0</v>
      </c>
      <c r="J448" s="225">
        <f t="shared" si="97"/>
        <v>0</v>
      </c>
      <c r="K448" s="356">
        <f t="shared" si="98"/>
        <v>7.6600000000000001E-2</v>
      </c>
      <c r="L448" s="225"/>
      <c r="M448" s="225">
        <f t="shared" si="99"/>
        <v>0</v>
      </c>
      <c r="N448" s="225">
        <f t="shared" si="100"/>
        <v>0</v>
      </c>
      <c r="O448" s="225">
        <f t="shared" si="101"/>
        <v>0</v>
      </c>
      <c r="P448" s="225">
        <f t="shared" si="102"/>
        <v>0</v>
      </c>
      <c r="Q448" s="225">
        <f t="shared" si="103"/>
        <v>2</v>
      </c>
      <c r="R448" s="225">
        <f t="shared" si="104"/>
        <v>2</v>
      </c>
      <c r="S448" s="228"/>
      <c r="T448" s="228"/>
      <c r="U448" s="228"/>
      <c r="V448" s="228"/>
      <c r="W448" s="529"/>
      <c r="X448" s="228"/>
      <c r="Y448" s="55">
        <v>456</v>
      </c>
      <c r="Z448" s="55">
        <v>456160009</v>
      </c>
      <c r="AA448" s="244" t="s">
        <v>1065</v>
      </c>
      <c r="AB448" s="55">
        <v>0</v>
      </c>
      <c r="AC448" s="55">
        <v>0</v>
      </c>
      <c r="AD448" s="55">
        <v>1</v>
      </c>
      <c r="AE448" s="55">
        <v>0</v>
      </c>
      <c r="AF448" s="55">
        <v>1</v>
      </c>
      <c r="AG448" s="55">
        <v>0</v>
      </c>
      <c r="AH448" s="55">
        <v>0</v>
      </c>
      <c r="AI448" s="215">
        <v>0</v>
      </c>
      <c r="AJ448" s="215">
        <v>0</v>
      </c>
      <c r="AK448" s="215">
        <v>0</v>
      </c>
      <c r="AL448" s="215">
        <v>0</v>
      </c>
      <c r="AM448" s="215">
        <v>0</v>
      </c>
      <c r="AN448" s="215">
        <v>0</v>
      </c>
      <c r="AO448" s="215">
        <v>0</v>
      </c>
      <c r="AP448" s="215">
        <v>0</v>
      </c>
      <c r="AQ448" s="55">
        <v>0</v>
      </c>
      <c r="AR448" s="216"/>
      <c r="AS448" s="55">
        <v>160</v>
      </c>
      <c r="AT448" s="55">
        <v>9</v>
      </c>
      <c r="AU448" s="55">
        <v>2</v>
      </c>
      <c r="AW448" s="55">
        <f t="shared" si="105"/>
        <v>0</v>
      </c>
      <c r="AX448" s="55">
        <v>0</v>
      </c>
      <c r="AY448" s="55">
        <v>1</v>
      </c>
      <c r="AZ448" s="502">
        <v>0</v>
      </c>
    </row>
    <row r="449" spans="1:52">
      <c r="A449" s="215">
        <v>456</v>
      </c>
      <c r="B449" s="215">
        <v>456160031</v>
      </c>
      <c r="C449" s="216" t="s">
        <v>1065</v>
      </c>
      <c r="D449" s="225">
        <f t="shared" si="91"/>
        <v>0</v>
      </c>
      <c r="E449" s="225">
        <f t="shared" si="92"/>
        <v>0</v>
      </c>
      <c r="F449" s="225">
        <f t="shared" si="93"/>
        <v>1</v>
      </c>
      <c r="G449" s="225">
        <f t="shared" si="94"/>
        <v>4</v>
      </c>
      <c r="H449" s="225">
        <f t="shared" si="95"/>
        <v>2</v>
      </c>
      <c r="I449" s="225">
        <f t="shared" si="96"/>
        <v>0</v>
      </c>
      <c r="J449" s="225">
        <f t="shared" si="97"/>
        <v>0</v>
      </c>
      <c r="K449" s="356">
        <f t="shared" si="98"/>
        <v>0.2681</v>
      </c>
      <c r="L449" s="225"/>
      <c r="M449" s="225">
        <f t="shared" si="99"/>
        <v>0</v>
      </c>
      <c r="N449" s="225">
        <f t="shared" si="100"/>
        <v>0</v>
      </c>
      <c r="O449" s="225">
        <f t="shared" si="101"/>
        <v>0</v>
      </c>
      <c r="P449" s="225">
        <f t="shared" si="102"/>
        <v>7</v>
      </c>
      <c r="Q449" s="225">
        <f t="shared" si="103"/>
        <v>4</v>
      </c>
      <c r="R449" s="225">
        <f t="shared" si="104"/>
        <v>7</v>
      </c>
      <c r="S449" s="228"/>
      <c r="T449" s="228"/>
      <c r="U449" s="228"/>
      <c r="V449" s="228"/>
      <c r="W449" s="529"/>
      <c r="X449" s="228"/>
      <c r="Y449" s="55">
        <v>456</v>
      </c>
      <c r="Z449" s="55">
        <v>456160031</v>
      </c>
      <c r="AA449" s="244" t="s">
        <v>1065</v>
      </c>
      <c r="AB449" s="55">
        <v>0</v>
      </c>
      <c r="AC449" s="55">
        <v>0</v>
      </c>
      <c r="AD449" s="55">
        <v>1</v>
      </c>
      <c r="AE449" s="55">
        <v>4</v>
      </c>
      <c r="AF449" s="55">
        <v>2</v>
      </c>
      <c r="AG449" s="55">
        <v>0</v>
      </c>
      <c r="AH449" s="55">
        <v>0</v>
      </c>
      <c r="AI449" s="215">
        <v>0</v>
      </c>
      <c r="AJ449" s="215">
        <v>0</v>
      </c>
      <c r="AK449" s="215">
        <v>0</v>
      </c>
      <c r="AL449" s="215">
        <v>0</v>
      </c>
      <c r="AM449" s="215">
        <v>2</v>
      </c>
      <c r="AN449" s="215">
        <v>0</v>
      </c>
      <c r="AO449" s="215">
        <v>0</v>
      </c>
      <c r="AP449" s="215">
        <v>0</v>
      </c>
      <c r="AQ449" s="55">
        <v>0</v>
      </c>
      <c r="AR449" s="216"/>
      <c r="AS449" s="55">
        <v>160</v>
      </c>
      <c r="AT449" s="55">
        <v>31</v>
      </c>
      <c r="AU449" s="55">
        <v>4</v>
      </c>
      <c r="AW449" s="55">
        <f t="shared" si="105"/>
        <v>2</v>
      </c>
      <c r="AX449" s="55">
        <v>5</v>
      </c>
      <c r="AY449" s="55">
        <v>1</v>
      </c>
      <c r="AZ449" s="502">
        <v>1</v>
      </c>
    </row>
    <row r="450" spans="1:52">
      <c r="A450" s="215">
        <v>456</v>
      </c>
      <c r="B450" s="215">
        <v>456160056</v>
      </c>
      <c r="C450" s="216" t="s">
        <v>1065</v>
      </c>
      <c r="D450" s="225">
        <f t="shared" si="91"/>
        <v>2</v>
      </c>
      <c r="E450" s="225">
        <f t="shared" si="92"/>
        <v>0</v>
      </c>
      <c r="F450" s="225">
        <f t="shared" si="93"/>
        <v>0</v>
      </c>
      <c r="G450" s="225">
        <f t="shared" si="94"/>
        <v>3</v>
      </c>
      <c r="H450" s="225">
        <f t="shared" si="95"/>
        <v>3</v>
      </c>
      <c r="I450" s="225">
        <f t="shared" si="96"/>
        <v>0</v>
      </c>
      <c r="J450" s="225">
        <f t="shared" si="97"/>
        <v>0</v>
      </c>
      <c r="K450" s="356">
        <f t="shared" si="98"/>
        <v>0.2298</v>
      </c>
      <c r="L450" s="225"/>
      <c r="M450" s="225">
        <f t="shared" si="99"/>
        <v>2</v>
      </c>
      <c r="N450" s="225">
        <f t="shared" si="100"/>
        <v>3</v>
      </c>
      <c r="O450" s="225">
        <f t="shared" si="101"/>
        <v>0</v>
      </c>
      <c r="P450" s="225">
        <f t="shared" si="102"/>
        <v>7</v>
      </c>
      <c r="Q450" s="225">
        <f t="shared" si="103"/>
        <v>3</v>
      </c>
      <c r="R450" s="225">
        <f t="shared" si="104"/>
        <v>7</v>
      </c>
      <c r="S450" s="228"/>
      <c r="T450" s="228"/>
      <c r="U450" s="228"/>
      <c r="V450" s="228"/>
      <c r="W450" s="529"/>
      <c r="X450" s="228"/>
      <c r="Y450" s="55">
        <v>456</v>
      </c>
      <c r="Z450" s="55">
        <v>456160056</v>
      </c>
      <c r="AA450" s="244" t="s">
        <v>1065</v>
      </c>
      <c r="AB450" s="55">
        <v>2</v>
      </c>
      <c r="AC450" s="55">
        <v>0</v>
      </c>
      <c r="AD450" s="55">
        <v>0</v>
      </c>
      <c r="AE450" s="55">
        <v>3</v>
      </c>
      <c r="AF450" s="55">
        <v>3</v>
      </c>
      <c r="AG450" s="55">
        <v>0</v>
      </c>
      <c r="AH450" s="55">
        <v>0</v>
      </c>
      <c r="AI450" s="215">
        <v>1</v>
      </c>
      <c r="AJ450" s="215">
        <v>1</v>
      </c>
      <c r="AK450" s="215">
        <v>3</v>
      </c>
      <c r="AL450" s="215">
        <v>0</v>
      </c>
      <c r="AM450" s="215">
        <v>5</v>
      </c>
      <c r="AN450" s="215">
        <v>2</v>
      </c>
      <c r="AO450" s="215">
        <v>0</v>
      </c>
      <c r="AP450" s="215">
        <v>0</v>
      </c>
      <c r="AQ450" s="55">
        <v>0</v>
      </c>
      <c r="AR450" s="216"/>
      <c r="AS450" s="55">
        <v>160</v>
      </c>
      <c r="AT450" s="55">
        <v>56</v>
      </c>
      <c r="AU450" s="55">
        <v>3</v>
      </c>
      <c r="AW450" s="55">
        <f t="shared" si="105"/>
        <v>6</v>
      </c>
      <c r="AX450" s="55">
        <v>1</v>
      </c>
      <c r="AY450" s="55">
        <v>1</v>
      </c>
      <c r="AZ450" s="502">
        <v>1</v>
      </c>
    </row>
    <row r="451" spans="1:52">
      <c r="A451" s="215">
        <v>456</v>
      </c>
      <c r="B451" s="215">
        <v>456160079</v>
      </c>
      <c r="C451" s="216" t="s">
        <v>1065</v>
      </c>
      <c r="D451" s="225">
        <f t="shared" si="91"/>
        <v>5</v>
      </c>
      <c r="E451" s="225">
        <f t="shared" si="92"/>
        <v>0</v>
      </c>
      <c r="F451" s="225">
        <f t="shared" si="93"/>
        <v>2</v>
      </c>
      <c r="G451" s="225">
        <f t="shared" si="94"/>
        <v>17</v>
      </c>
      <c r="H451" s="225">
        <f t="shared" si="95"/>
        <v>13</v>
      </c>
      <c r="I451" s="225">
        <f t="shared" si="96"/>
        <v>0</v>
      </c>
      <c r="J451" s="225">
        <f t="shared" si="97"/>
        <v>0</v>
      </c>
      <c r="K451" s="356">
        <f t="shared" si="98"/>
        <v>1.2256</v>
      </c>
      <c r="L451" s="225"/>
      <c r="M451" s="225">
        <f t="shared" si="99"/>
        <v>13</v>
      </c>
      <c r="N451" s="225">
        <f t="shared" si="100"/>
        <v>6</v>
      </c>
      <c r="O451" s="225">
        <f t="shared" si="101"/>
        <v>0</v>
      </c>
      <c r="P451" s="225">
        <f t="shared" si="102"/>
        <v>23</v>
      </c>
      <c r="Q451" s="225">
        <f t="shared" si="103"/>
        <v>6</v>
      </c>
      <c r="R451" s="225">
        <f t="shared" si="104"/>
        <v>35</v>
      </c>
      <c r="S451" s="228"/>
      <c r="T451" s="228"/>
      <c r="U451" s="228"/>
      <c r="V451" s="228"/>
      <c r="W451" s="529"/>
      <c r="X451" s="228"/>
      <c r="Y451" s="55">
        <v>456</v>
      </c>
      <c r="Z451" s="55">
        <v>456160079</v>
      </c>
      <c r="AA451" s="244" t="s">
        <v>1065</v>
      </c>
      <c r="AB451" s="55">
        <v>5</v>
      </c>
      <c r="AC451" s="55">
        <v>0</v>
      </c>
      <c r="AD451" s="55">
        <v>2</v>
      </c>
      <c r="AE451" s="55">
        <v>17</v>
      </c>
      <c r="AF451" s="55">
        <v>13</v>
      </c>
      <c r="AG451" s="55">
        <v>0</v>
      </c>
      <c r="AH451" s="55">
        <v>0</v>
      </c>
      <c r="AI451" s="215">
        <v>3</v>
      </c>
      <c r="AJ451" s="215">
        <v>11</v>
      </c>
      <c r="AK451" s="215">
        <v>6</v>
      </c>
      <c r="AL451" s="215">
        <v>0</v>
      </c>
      <c r="AM451" s="215">
        <v>19</v>
      </c>
      <c r="AN451" s="215">
        <v>3</v>
      </c>
      <c r="AO451" s="215">
        <v>0</v>
      </c>
      <c r="AP451" s="215">
        <v>2</v>
      </c>
      <c r="AQ451" s="55">
        <v>0</v>
      </c>
      <c r="AR451" s="216"/>
      <c r="AS451" s="55">
        <v>160</v>
      </c>
      <c r="AT451" s="55">
        <v>79</v>
      </c>
      <c r="AU451" s="55">
        <v>6</v>
      </c>
      <c r="AW451" s="55">
        <f t="shared" si="105"/>
        <v>23</v>
      </c>
      <c r="AX451" s="55">
        <v>0</v>
      </c>
      <c r="AY451" s="55">
        <v>1</v>
      </c>
      <c r="AZ451" s="502">
        <v>0.65710000000000002</v>
      </c>
    </row>
    <row r="452" spans="1:52">
      <c r="A452" s="215">
        <v>456</v>
      </c>
      <c r="B452" s="215">
        <v>456160128</v>
      </c>
      <c r="C452" s="216" t="s">
        <v>1065</v>
      </c>
      <c r="D452" s="225">
        <f t="shared" si="91"/>
        <v>0</v>
      </c>
      <c r="E452" s="225">
        <f t="shared" si="92"/>
        <v>0</v>
      </c>
      <c r="F452" s="225">
        <f t="shared" si="93"/>
        <v>0</v>
      </c>
      <c r="G452" s="225">
        <f t="shared" si="94"/>
        <v>1</v>
      </c>
      <c r="H452" s="225">
        <f t="shared" si="95"/>
        <v>2</v>
      </c>
      <c r="I452" s="225">
        <f t="shared" si="96"/>
        <v>0</v>
      </c>
      <c r="J452" s="225">
        <f t="shared" si="97"/>
        <v>0</v>
      </c>
      <c r="K452" s="356">
        <f t="shared" si="98"/>
        <v>0.1149</v>
      </c>
      <c r="L452" s="225"/>
      <c r="M452" s="225">
        <f t="shared" si="99"/>
        <v>0</v>
      </c>
      <c r="N452" s="225">
        <f t="shared" si="100"/>
        <v>1</v>
      </c>
      <c r="O452" s="225">
        <f t="shared" si="101"/>
        <v>0</v>
      </c>
      <c r="P452" s="225">
        <f t="shared" si="102"/>
        <v>2</v>
      </c>
      <c r="Q452" s="225">
        <f t="shared" si="103"/>
        <v>10</v>
      </c>
      <c r="R452" s="225">
        <f t="shared" si="104"/>
        <v>3</v>
      </c>
      <c r="S452" s="228"/>
      <c r="T452" s="228"/>
      <c r="U452" s="228"/>
      <c r="V452" s="228"/>
      <c r="W452" s="529"/>
      <c r="X452" s="228"/>
      <c r="Y452" s="55">
        <v>456</v>
      </c>
      <c r="Z452" s="55">
        <v>456160128</v>
      </c>
      <c r="AA452" s="244" t="s">
        <v>1065</v>
      </c>
      <c r="AB452" s="55">
        <v>0</v>
      </c>
      <c r="AC452" s="55">
        <v>0</v>
      </c>
      <c r="AD452" s="55">
        <v>0</v>
      </c>
      <c r="AE452" s="55">
        <v>1</v>
      </c>
      <c r="AF452" s="55">
        <v>2</v>
      </c>
      <c r="AG452" s="55">
        <v>0</v>
      </c>
      <c r="AH452" s="55">
        <v>0</v>
      </c>
      <c r="AI452" s="215">
        <v>0</v>
      </c>
      <c r="AJ452" s="215">
        <v>0</v>
      </c>
      <c r="AK452" s="215">
        <v>1</v>
      </c>
      <c r="AL452" s="215">
        <v>0</v>
      </c>
      <c r="AM452" s="215">
        <v>2</v>
      </c>
      <c r="AN452" s="215">
        <v>0</v>
      </c>
      <c r="AO452" s="215">
        <v>0</v>
      </c>
      <c r="AP452" s="215">
        <v>0</v>
      </c>
      <c r="AQ452" s="55">
        <v>0</v>
      </c>
      <c r="AR452" s="216"/>
      <c r="AS452" s="55">
        <v>160</v>
      </c>
      <c r="AT452" s="55">
        <v>128</v>
      </c>
      <c r="AU452" s="55">
        <v>10</v>
      </c>
      <c r="AW452" s="55">
        <f t="shared" si="105"/>
        <v>2</v>
      </c>
      <c r="AX452" s="55">
        <v>0</v>
      </c>
      <c r="AY452" s="55">
        <v>2</v>
      </c>
      <c r="AZ452" s="502">
        <v>0.66669999999999996</v>
      </c>
    </row>
    <row r="453" spans="1:52">
      <c r="A453" s="215">
        <v>456</v>
      </c>
      <c r="B453" s="215">
        <v>456160149</v>
      </c>
      <c r="C453" s="216" t="s">
        <v>1065</v>
      </c>
      <c r="D453" s="225">
        <f t="shared" si="91"/>
        <v>0</v>
      </c>
      <c r="E453" s="225">
        <f t="shared" si="92"/>
        <v>0</v>
      </c>
      <c r="F453" s="225">
        <f t="shared" si="93"/>
        <v>2</v>
      </c>
      <c r="G453" s="225">
        <f t="shared" si="94"/>
        <v>1</v>
      </c>
      <c r="H453" s="225">
        <f t="shared" si="95"/>
        <v>0</v>
      </c>
      <c r="I453" s="225">
        <f t="shared" si="96"/>
        <v>0</v>
      </c>
      <c r="J453" s="225">
        <f t="shared" si="97"/>
        <v>0</v>
      </c>
      <c r="K453" s="356">
        <f t="shared" si="98"/>
        <v>0.1149</v>
      </c>
      <c r="L453" s="225"/>
      <c r="M453" s="225">
        <f t="shared" si="99"/>
        <v>1</v>
      </c>
      <c r="N453" s="225">
        <f t="shared" si="100"/>
        <v>0</v>
      </c>
      <c r="O453" s="225">
        <f t="shared" si="101"/>
        <v>0</v>
      </c>
      <c r="P453" s="225">
        <f t="shared" si="102"/>
        <v>3</v>
      </c>
      <c r="Q453" s="225">
        <f t="shared" si="103"/>
        <v>12</v>
      </c>
      <c r="R453" s="225">
        <f t="shared" si="104"/>
        <v>3</v>
      </c>
      <c r="S453" s="228"/>
      <c r="T453" s="228"/>
      <c r="U453" s="228"/>
      <c r="V453" s="228"/>
      <c r="W453" s="529"/>
      <c r="X453" s="228"/>
      <c r="Y453" s="55">
        <v>456</v>
      </c>
      <c r="Z453" s="55">
        <v>456160149</v>
      </c>
      <c r="AA453" s="244" t="s">
        <v>1065</v>
      </c>
      <c r="AB453" s="55">
        <v>0</v>
      </c>
      <c r="AC453" s="55">
        <v>0</v>
      </c>
      <c r="AD453" s="55">
        <v>2</v>
      </c>
      <c r="AE453" s="55">
        <v>1</v>
      </c>
      <c r="AF453" s="55">
        <v>0</v>
      </c>
      <c r="AG453" s="55">
        <v>0</v>
      </c>
      <c r="AH453" s="55">
        <v>0</v>
      </c>
      <c r="AI453" s="215">
        <v>0</v>
      </c>
      <c r="AJ453" s="215">
        <v>1</v>
      </c>
      <c r="AK453" s="215">
        <v>0</v>
      </c>
      <c r="AL453" s="215">
        <v>0</v>
      </c>
      <c r="AM453" s="215">
        <v>0</v>
      </c>
      <c r="AN453" s="215">
        <v>0</v>
      </c>
      <c r="AO453" s="215">
        <v>0</v>
      </c>
      <c r="AP453" s="215">
        <v>1</v>
      </c>
      <c r="AQ453" s="55">
        <v>0</v>
      </c>
      <c r="AR453" s="216"/>
      <c r="AS453" s="55">
        <v>160</v>
      </c>
      <c r="AT453" s="55">
        <v>149</v>
      </c>
      <c r="AU453" s="55">
        <v>12</v>
      </c>
      <c r="AW453" s="55">
        <f t="shared" si="105"/>
        <v>1</v>
      </c>
      <c r="AX453" s="55">
        <v>2</v>
      </c>
      <c r="AY453" s="55">
        <v>1</v>
      </c>
      <c r="AZ453" s="502">
        <v>1</v>
      </c>
    </row>
    <row r="454" spans="1:52">
      <c r="A454" s="215">
        <v>456</v>
      </c>
      <c r="B454" s="215">
        <v>456160153</v>
      </c>
      <c r="C454" s="216" t="s">
        <v>1065</v>
      </c>
      <c r="D454" s="225">
        <f t="shared" si="91"/>
        <v>0</v>
      </c>
      <c r="E454" s="225">
        <f t="shared" si="92"/>
        <v>0</v>
      </c>
      <c r="F454" s="225">
        <f t="shared" si="93"/>
        <v>0</v>
      </c>
      <c r="G454" s="225">
        <f t="shared" si="94"/>
        <v>1</v>
      </c>
      <c r="H454" s="225">
        <f t="shared" si="95"/>
        <v>1</v>
      </c>
      <c r="I454" s="225">
        <f t="shared" si="96"/>
        <v>0</v>
      </c>
      <c r="J454" s="225">
        <f t="shared" si="97"/>
        <v>0</v>
      </c>
      <c r="K454" s="356">
        <f t="shared" si="98"/>
        <v>7.6600000000000001E-2</v>
      </c>
      <c r="L454" s="225"/>
      <c r="M454" s="225">
        <f t="shared" si="99"/>
        <v>1</v>
      </c>
      <c r="N454" s="225">
        <f t="shared" si="100"/>
        <v>0</v>
      </c>
      <c r="O454" s="225">
        <f t="shared" si="101"/>
        <v>0</v>
      </c>
      <c r="P454" s="225">
        <f t="shared" si="102"/>
        <v>2</v>
      </c>
      <c r="Q454" s="225">
        <f t="shared" si="103"/>
        <v>9</v>
      </c>
      <c r="R454" s="225">
        <f t="shared" si="104"/>
        <v>2</v>
      </c>
      <c r="S454" s="228"/>
      <c r="T454" s="228"/>
      <c r="U454" s="228"/>
      <c r="V454" s="228"/>
      <c r="W454" s="529"/>
      <c r="X454" s="228"/>
      <c r="Y454" s="55">
        <v>456</v>
      </c>
      <c r="Z454" s="55">
        <v>456160153</v>
      </c>
      <c r="AA454" s="244" t="s">
        <v>1065</v>
      </c>
      <c r="AB454" s="55">
        <v>0</v>
      </c>
      <c r="AC454" s="55">
        <v>0</v>
      </c>
      <c r="AD454" s="55">
        <v>0</v>
      </c>
      <c r="AE454" s="55">
        <v>1</v>
      </c>
      <c r="AF454" s="55">
        <v>1</v>
      </c>
      <c r="AG454" s="55">
        <v>0</v>
      </c>
      <c r="AH454" s="55">
        <v>0</v>
      </c>
      <c r="AI454" s="215">
        <v>0</v>
      </c>
      <c r="AJ454" s="215">
        <v>1</v>
      </c>
      <c r="AK454" s="215">
        <v>0</v>
      </c>
      <c r="AL454" s="215">
        <v>0</v>
      </c>
      <c r="AM454" s="215">
        <v>2</v>
      </c>
      <c r="AN454" s="215">
        <v>0</v>
      </c>
      <c r="AO454" s="215">
        <v>0</v>
      </c>
      <c r="AP454" s="215">
        <v>0</v>
      </c>
      <c r="AQ454" s="55">
        <v>0</v>
      </c>
      <c r="AR454" s="216"/>
      <c r="AS454" s="55">
        <v>160</v>
      </c>
      <c r="AT454" s="55">
        <v>153</v>
      </c>
      <c r="AU454" s="55">
        <v>9</v>
      </c>
      <c r="AW454" s="55">
        <f t="shared" si="105"/>
        <v>2</v>
      </c>
      <c r="AX454" s="55">
        <v>0</v>
      </c>
      <c r="AY454" s="55">
        <v>2</v>
      </c>
      <c r="AZ454" s="502">
        <v>1</v>
      </c>
    </row>
    <row r="455" spans="1:52">
      <c r="A455" s="215">
        <v>456</v>
      </c>
      <c r="B455" s="215">
        <v>456160160</v>
      </c>
      <c r="C455" s="216" t="s">
        <v>1065</v>
      </c>
      <c r="D455" s="225">
        <f t="shared" si="91"/>
        <v>32</v>
      </c>
      <c r="E455" s="225">
        <f t="shared" si="92"/>
        <v>0</v>
      </c>
      <c r="F455" s="225">
        <f t="shared" si="93"/>
        <v>85</v>
      </c>
      <c r="G455" s="225">
        <f t="shared" si="94"/>
        <v>400</v>
      </c>
      <c r="H455" s="225">
        <f t="shared" si="95"/>
        <v>200</v>
      </c>
      <c r="I455" s="225">
        <f t="shared" si="96"/>
        <v>0</v>
      </c>
      <c r="J455" s="225">
        <f t="shared" si="97"/>
        <v>0</v>
      </c>
      <c r="K455" s="356">
        <f t="shared" si="98"/>
        <v>26.235499999999998</v>
      </c>
      <c r="L455" s="225"/>
      <c r="M455" s="225">
        <f t="shared" si="99"/>
        <v>309</v>
      </c>
      <c r="N455" s="225">
        <f t="shared" si="100"/>
        <v>77</v>
      </c>
      <c r="O455" s="225">
        <f t="shared" si="101"/>
        <v>0</v>
      </c>
      <c r="P455" s="225">
        <f t="shared" si="102"/>
        <v>595</v>
      </c>
      <c r="Q455" s="225">
        <f t="shared" si="103"/>
        <v>11</v>
      </c>
      <c r="R455" s="225">
        <f t="shared" si="104"/>
        <v>701</v>
      </c>
      <c r="S455" s="228"/>
      <c r="T455" s="228"/>
      <c r="U455" s="228"/>
      <c r="V455" s="228"/>
      <c r="W455" s="529"/>
      <c r="X455" s="228"/>
      <c r="Y455" s="55">
        <v>456</v>
      </c>
      <c r="Z455" s="55">
        <v>456160160</v>
      </c>
      <c r="AA455" s="244" t="s">
        <v>1065</v>
      </c>
      <c r="AB455" s="55">
        <v>32</v>
      </c>
      <c r="AC455" s="55">
        <v>0</v>
      </c>
      <c r="AD455" s="55">
        <v>85</v>
      </c>
      <c r="AE455" s="55">
        <v>400</v>
      </c>
      <c r="AF455" s="55">
        <v>200</v>
      </c>
      <c r="AG455" s="55">
        <v>0</v>
      </c>
      <c r="AH455" s="55">
        <v>0</v>
      </c>
      <c r="AI455" s="215">
        <v>18</v>
      </c>
      <c r="AJ455" s="215">
        <v>300</v>
      </c>
      <c r="AK455" s="215">
        <v>77</v>
      </c>
      <c r="AL455" s="215">
        <v>0</v>
      </c>
      <c r="AM455" s="215">
        <v>388</v>
      </c>
      <c r="AN455" s="215">
        <v>18</v>
      </c>
      <c r="AO455" s="215">
        <v>0</v>
      </c>
      <c r="AP455" s="215">
        <v>54</v>
      </c>
      <c r="AQ455" s="55">
        <v>0</v>
      </c>
      <c r="AR455" s="216"/>
      <c r="AS455" s="55">
        <v>160</v>
      </c>
      <c r="AT455" s="55">
        <v>160</v>
      </c>
      <c r="AU455" s="55">
        <v>11</v>
      </c>
      <c r="AW455" s="55">
        <f t="shared" si="105"/>
        <v>451</v>
      </c>
      <c r="AX455" s="55">
        <v>144</v>
      </c>
      <c r="AY455" s="55">
        <v>1</v>
      </c>
      <c r="AZ455" s="502">
        <v>0.84909999999999997</v>
      </c>
    </row>
    <row r="456" spans="1:52">
      <c r="A456" s="215">
        <v>456</v>
      </c>
      <c r="B456" s="215">
        <v>456160170</v>
      </c>
      <c r="C456" s="216" t="s">
        <v>1065</v>
      </c>
      <c r="D456" s="225">
        <f t="shared" si="91"/>
        <v>0</v>
      </c>
      <c r="E456" s="225">
        <f t="shared" si="92"/>
        <v>0</v>
      </c>
      <c r="F456" s="225">
        <f t="shared" si="93"/>
        <v>0</v>
      </c>
      <c r="G456" s="225">
        <f t="shared" si="94"/>
        <v>2</v>
      </c>
      <c r="H456" s="225">
        <f t="shared" si="95"/>
        <v>0</v>
      </c>
      <c r="I456" s="225">
        <f t="shared" si="96"/>
        <v>0</v>
      </c>
      <c r="J456" s="225">
        <f t="shared" si="97"/>
        <v>0</v>
      </c>
      <c r="K456" s="356">
        <f t="shared" si="98"/>
        <v>7.6600000000000001E-2</v>
      </c>
      <c r="L456" s="225"/>
      <c r="M456" s="225">
        <f t="shared" si="99"/>
        <v>2</v>
      </c>
      <c r="N456" s="225">
        <f t="shared" si="100"/>
        <v>0</v>
      </c>
      <c r="O456" s="225">
        <f t="shared" si="101"/>
        <v>0</v>
      </c>
      <c r="P456" s="225">
        <f t="shared" si="102"/>
        <v>2</v>
      </c>
      <c r="Q456" s="225">
        <f t="shared" si="103"/>
        <v>8</v>
      </c>
      <c r="R456" s="225">
        <f t="shared" si="104"/>
        <v>2</v>
      </c>
      <c r="S456" s="228"/>
      <c r="T456" s="228"/>
      <c r="U456" s="228"/>
      <c r="V456" s="228"/>
      <c r="W456" s="529"/>
      <c r="X456" s="228"/>
      <c r="Y456" s="55">
        <v>456</v>
      </c>
      <c r="Z456" s="55">
        <v>456160170</v>
      </c>
      <c r="AA456" s="244" t="s">
        <v>1065</v>
      </c>
      <c r="AB456" s="55">
        <v>0</v>
      </c>
      <c r="AC456" s="55">
        <v>0</v>
      </c>
      <c r="AD456" s="55">
        <v>0</v>
      </c>
      <c r="AE456" s="55">
        <v>2</v>
      </c>
      <c r="AF456" s="55">
        <v>0</v>
      </c>
      <c r="AG456" s="55">
        <v>0</v>
      </c>
      <c r="AH456" s="55">
        <v>0</v>
      </c>
      <c r="AI456" s="215">
        <v>0</v>
      </c>
      <c r="AJ456" s="215">
        <v>2</v>
      </c>
      <c r="AK456" s="215">
        <v>0</v>
      </c>
      <c r="AL456" s="215">
        <v>0</v>
      </c>
      <c r="AM456" s="215">
        <v>0</v>
      </c>
      <c r="AN456" s="215">
        <v>0</v>
      </c>
      <c r="AO456" s="215">
        <v>0</v>
      </c>
      <c r="AP456" s="215">
        <v>0</v>
      </c>
      <c r="AQ456" s="55">
        <v>0</v>
      </c>
      <c r="AR456" s="216"/>
      <c r="AS456" s="55">
        <v>160</v>
      </c>
      <c r="AT456" s="55">
        <v>170</v>
      </c>
      <c r="AU456" s="55">
        <v>8</v>
      </c>
      <c r="AW456" s="55">
        <f t="shared" si="105"/>
        <v>0</v>
      </c>
      <c r="AX456" s="55">
        <v>2</v>
      </c>
      <c r="AY456" s="55">
        <v>1</v>
      </c>
      <c r="AZ456" s="502">
        <v>1</v>
      </c>
    </row>
    <row r="457" spans="1:52">
      <c r="A457" s="215">
        <v>456</v>
      </c>
      <c r="B457" s="215">
        <v>456160295</v>
      </c>
      <c r="C457" s="216" t="s">
        <v>1065</v>
      </c>
      <c r="D457" s="225">
        <f t="shared" si="91"/>
        <v>0</v>
      </c>
      <c r="E457" s="225">
        <f t="shared" si="92"/>
        <v>0</v>
      </c>
      <c r="F457" s="225">
        <f t="shared" si="93"/>
        <v>1</v>
      </c>
      <c r="G457" s="225">
        <f t="shared" si="94"/>
        <v>2</v>
      </c>
      <c r="H457" s="225">
        <f t="shared" si="95"/>
        <v>4</v>
      </c>
      <c r="I457" s="225">
        <f t="shared" si="96"/>
        <v>0</v>
      </c>
      <c r="J457" s="225">
        <f t="shared" si="97"/>
        <v>0</v>
      </c>
      <c r="K457" s="356">
        <f t="shared" si="98"/>
        <v>0.2681</v>
      </c>
      <c r="L457" s="225"/>
      <c r="M457" s="225">
        <f t="shared" si="99"/>
        <v>1</v>
      </c>
      <c r="N457" s="225">
        <f t="shared" si="100"/>
        <v>0</v>
      </c>
      <c r="O457" s="225">
        <f t="shared" si="101"/>
        <v>0</v>
      </c>
      <c r="P457" s="225">
        <f t="shared" si="102"/>
        <v>5</v>
      </c>
      <c r="Q457" s="225">
        <f t="shared" si="103"/>
        <v>4</v>
      </c>
      <c r="R457" s="225">
        <f t="shared" si="104"/>
        <v>7</v>
      </c>
      <c r="S457" s="228"/>
      <c r="T457" s="228"/>
      <c r="U457" s="228"/>
      <c r="V457" s="228"/>
      <c r="W457" s="529"/>
      <c r="X457" s="228"/>
      <c r="Y457" s="55">
        <v>456</v>
      </c>
      <c r="Z457" s="55">
        <v>456160295</v>
      </c>
      <c r="AA457" s="244" t="s">
        <v>1065</v>
      </c>
      <c r="AB457" s="55">
        <v>0</v>
      </c>
      <c r="AC457" s="55">
        <v>0</v>
      </c>
      <c r="AD457" s="55">
        <v>1</v>
      </c>
      <c r="AE457" s="55">
        <v>2</v>
      </c>
      <c r="AF457" s="55">
        <v>4</v>
      </c>
      <c r="AG457" s="55">
        <v>0</v>
      </c>
      <c r="AH457" s="55">
        <v>0</v>
      </c>
      <c r="AI457" s="215">
        <v>0</v>
      </c>
      <c r="AJ457" s="215">
        <v>1</v>
      </c>
      <c r="AK457" s="215">
        <v>0</v>
      </c>
      <c r="AL457" s="215">
        <v>0</v>
      </c>
      <c r="AM457" s="215">
        <v>4</v>
      </c>
      <c r="AN457" s="215">
        <v>0</v>
      </c>
      <c r="AO457" s="215">
        <v>0</v>
      </c>
      <c r="AP457" s="215">
        <v>1</v>
      </c>
      <c r="AQ457" s="55">
        <v>0</v>
      </c>
      <c r="AR457" s="216"/>
      <c r="AS457" s="55">
        <v>160</v>
      </c>
      <c r="AT457" s="55">
        <v>295</v>
      </c>
      <c r="AU457" s="55">
        <v>4</v>
      </c>
      <c r="AW457" s="55">
        <f t="shared" si="105"/>
        <v>5</v>
      </c>
      <c r="AX457" s="55">
        <v>0</v>
      </c>
      <c r="AY457" s="55">
        <v>1</v>
      </c>
      <c r="AZ457" s="502">
        <v>0.71430000000000005</v>
      </c>
    </row>
    <row r="458" spans="1:52">
      <c r="A458" s="215">
        <v>456</v>
      </c>
      <c r="B458" s="215">
        <v>456160326</v>
      </c>
      <c r="C458" s="216" t="s">
        <v>1065</v>
      </c>
      <c r="D458" s="225">
        <f t="shared" si="91"/>
        <v>1</v>
      </c>
      <c r="E458" s="225">
        <f t="shared" si="92"/>
        <v>0</v>
      </c>
      <c r="F458" s="225">
        <f t="shared" si="93"/>
        <v>2</v>
      </c>
      <c r="G458" s="225">
        <f t="shared" si="94"/>
        <v>1</v>
      </c>
      <c r="H458" s="225">
        <f t="shared" si="95"/>
        <v>1</v>
      </c>
      <c r="I458" s="225">
        <f t="shared" si="96"/>
        <v>0</v>
      </c>
      <c r="J458" s="225">
        <f t="shared" si="97"/>
        <v>0</v>
      </c>
      <c r="K458" s="356">
        <f t="shared" si="98"/>
        <v>0.1532</v>
      </c>
      <c r="L458" s="225"/>
      <c r="M458" s="225">
        <f t="shared" si="99"/>
        <v>3</v>
      </c>
      <c r="N458" s="225">
        <f t="shared" si="100"/>
        <v>0</v>
      </c>
      <c r="O458" s="225">
        <f t="shared" si="101"/>
        <v>0</v>
      </c>
      <c r="P458" s="225">
        <f t="shared" si="102"/>
        <v>1</v>
      </c>
      <c r="Q458" s="225">
        <f t="shared" si="103"/>
        <v>2</v>
      </c>
      <c r="R458" s="225">
        <f t="shared" si="104"/>
        <v>5</v>
      </c>
      <c r="S458" s="228"/>
      <c r="T458" s="228"/>
      <c r="U458" s="228"/>
      <c r="V458" s="228"/>
      <c r="W458" s="529"/>
      <c r="X458" s="228"/>
      <c r="Y458" s="55">
        <v>456</v>
      </c>
      <c r="Z458" s="55">
        <v>456160326</v>
      </c>
      <c r="AA458" s="244" t="s">
        <v>1065</v>
      </c>
      <c r="AB458" s="55">
        <v>1</v>
      </c>
      <c r="AC458" s="55">
        <v>0</v>
      </c>
      <c r="AD458" s="55">
        <v>2</v>
      </c>
      <c r="AE458" s="55">
        <v>1</v>
      </c>
      <c r="AF458" s="55">
        <v>1</v>
      </c>
      <c r="AG458" s="55">
        <v>0</v>
      </c>
      <c r="AH458" s="55">
        <v>0</v>
      </c>
      <c r="AI458" s="215">
        <v>0</v>
      </c>
      <c r="AJ458" s="215">
        <v>3</v>
      </c>
      <c r="AK458" s="215">
        <v>0</v>
      </c>
      <c r="AL458" s="215">
        <v>0</v>
      </c>
      <c r="AM458" s="215">
        <v>0</v>
      </c>
      <c r="AN458" s="215">
        <v>1</v>
      </c>
      <c r="AO458" s="215">
        <v>0</v>
      </c>
      <c r="AP458" s="215">
        <v>0</v>
      </c>
      <c r="AQ458" s="55">
        <v>0</v>
      </c>
      <c r="AR458" s="216"/>
      <c r="AS458" s="55">
        <v>160</v>
      </c>
      <c r="AT458" s="55">
        <v>326</v>
      </c>
      <c r="AU458" s="55">
        <v>2</v>
      </c>
      <c r="AW458" s="55">
        <f t="shared" si="105"/>
        <v>1</v>
      </c>
      <c r="AX458" s="55">
        <v>0</v>
      </c>
      <c r="AY458" s="55">
        <v>3</v>
      </c>
      <c r="AZ458" s="502">
        <v>0.2</v>
      </c>
    </row>
    <row r="459" spans="1:52">
      <c r="A459" s="215">
        <v>456</v>
      </c>
      <c r="B459" s="215">
        <v>456160616</v>
      </c>
      <c r="C459" s="216" t="s">
        <v>1065</v>
      </c>
      <c r="D459" s="225">
        <f t="shared" ref="D459:D522" si="106">ROUND(AB459,0)</f>
        <v>0</v>
      </c>
      <c r="E459" s="225">
        <f t="shared" ref="E459:E522" si="107">ROUND(AC459,0)</f>
        <v>0</v>
      </c>
      <c r="F459" s="225">
        <f t="shared" ref="F459:F522" si="108">ROUND(AD459,0)</f>
        <v>0</v>
      </c>
      <c r="G459" s="225">
        <f t="shared" ref="G459:G522" si="109">ROUND(AE459,0)</f>
        <v>2</v>
      </c>
      <c r="H459" s="225">
        <f t="shared" ref="H459:H522" si="110">ROUND(AF459,0)</f>
        <v>0</v>
      </c>
      <c r="I459" s="225">
        <f t="shared" ref="I459:I522" si="111">ROUND(AG459,0)</f>
        <v>0</v>
      </c>
      <c r="J459" s="225">
        <f t="shared" ref="J459:J522" si="112">ROUND(AH459,0)</f>
        <v>0</v>
      </c>
      <c r="K459" s="356">
        <f t="shared" ref="K459:K522" si="113">ROUND(0.0383*(SUM(AD459:AG459)+(AC459*0.5))+0.0483*AH459,4)</f>
        <v>7.6600000000000001E-2</v>
      </c>
      <c r="L459" s="225"/>
      <c r="M459" s="225">
        <f t="shared" ref="M459:M522" si="114">ROUND(AJ459+(AI459*0.5),0)</f>
        <v>2</v>
      </c>
      <c r="N459" s="225">
        <f t="shared" ref="N459:N522" si="115">ROUND(AK459,0)</f>
        <v>0</v>
      </c>
      <c r="O459" s="225">
        <f t="shared" ref="O459:O522" si="116">ROUND(AL459,0)</f>
        <v>0</v>
      </c>
      <c r="P459" s="225">
        <f t="shared" ref="P459:P522" si="117">ROUND(R459*AZ459,0)</f>
        <v>2</v>
      </c>
      <c r="Q459" s="225">
        <f t="shared" ref="Q459:Q522" si="118">AU459</f>
        <v>6</v>
      </c>
      <c r="R459" s="225">
        <f t="shared" ref="R459:R522" si="119">SUM(F459:I459)+ROUND(D459*0.5,0)+ROUND(J459*0.5,0)</f>
        <v>2</v>
      </c>
      <c r="S459" s="228"/>
      <c r="T459" s="228"/>
      <c r="U459" s="228"/>
      <c r="V459" s="228"/>
      <c r="W459" s="529"/>
      <c r="X459" s="228"/>
      <c r="Y459" s="55">
        <v>456</v>
      </c>
      <c r="Z459" s="55">
        <v>456160616</v>
      </c>
      <c r="AA459" s="244" t="s">
        <v>1065</v>
      </c>
      <c r="AB459" s="55">
        <v>0</v>
      </c>
      <c r="AC459" s="55">
        <v>0</v>
      </c>
      <c r="AD459" s="55">
        <v>0</v>
      </c>
      <c r="AE459" s="55">
        <v>2</v>
      </c>
      <c r="AF459" s="55">
        <v>0</v>
      </c>
      <c r="AG459" s="55">
        <v>0</v>
      </c>
      <c r="AH459" s="55">
        <v>0</v>
      </c>
      <c r="AI459" s="215">
        <v>0</v>
      </c>
      <c r="AJ459" s="215">
        <v>2</v>
      </c>
      <c r="AK459" s="215">
        <v>0</v>
      </c>
      <c r="AL459" s="215">
        <v>0</v>
      </c>
      <c r="AM459" s="215">
        <v>2</v>
      </c>
      <c r="AN459" s="215">
        <v>0</v>
      </c>
      <c r="AO459" s="215">
        <v>0</v>
      </c>
      <c r="AP459" s="215">
        <v>0</v>
      </c>
      <c r="AQ459" s="55">
        <v>0</v>
      </c>
      <c r="AR459" s="216"/>
      <c r="AS459" s="55">
        <v>160</v>
      </c>
      <c r="AT459" s="55">
        <v>616</v>
      </c>
      <c r="AU459" s="55">
        <v>6</v>
      </c>
      <c r="AW459" s="55">
        <f t="shared" ref="AW459:AW522" si="120">AM459+AP459+AQ459+ROUND(AN459*0.5,0)</f>
        <v>2</v>
      </c>
      <c r="AX459" s="55">
        <v>0</v>
      </c>
      <c r="AY459" s="55">
        <v>3</v>
      </c>
      <c r="AZ459" s="502">
        <v>1</v>
      </c>
    </row>
    <row r="460" spans="1:52">
      <c r="A460" s="215">
        <v>456</v>
      </c>
      <c r="B460" s="215">
        <v>456160673</v>
      </c>
      <c r="C460" s="216" t="s">
        <v>1065</v>
      </c>
      <c r="D460" s="225">
        <f t="shared" si="106"/>
        <v>0</v>
      </c>
      <c r="E460" s="225">
        <f t="shared" si="107"/>
        <v>0</v>
      </c>
      <c r="F460" s="225">
        <f t="shared" si="108"/>
        <v>1</v>
      </c>
      <c r="G460" s="225">
        <f t="shared" si="109"/>
        <v>1</v>
      </c>
      <c r="H460" s="225">
        <f t="shared" si="110"/>
        <v>2</v>
      </c>
      <c r="I460" s="225">
        <f t="shared" si="111"/>
        <v>0</v>
      </c>
      <c r="J460" s="225">
        <f t="shared" si="112"/>
        <v>0</v>
      </c>
      <c r="K460" s="356">
        <f t="shared" si="113"/>
        <v>0.1532</v>
      </c>
      <c r="L460" s="225"/>
      <c r="M460" s="225">
        <f t="shared" si="114"/>
        <v>1</v>
      </c>
      <c r="N460" s="225">
        <f t="shared" si="115"/>
        <v>1</v>
      </c>
      <c r="O460" s="225">
        <f t="shared" si="116"/>
        <v>0</v>
      </c>
      <c r="P460" s="225">
        <f t="shared" si="117"/>
        <v>4</v>
      </c>
      <c r="Q460" s="225">
        <f t="shared" si="118"/>
        <v>2</v>
      </c>
      <c r="R460" s="225">
        <f t="shared" si="119"/>
        <v>4</v>
      </c>
      <c r="S460" s="228"/>
      <c r="T460" s="228"/>
      <c r="U460" s="228"/>
      <c r="V460" s="228"/>
      <c r="W460" s="529"/>
      <c r="X460" s="228"/>
      <c r="Y460" s="55">
        <v>456</v>
      </c>
      <c r="Z460" s="55">
        <v>456160673</v>
      </c>
      <c r="AA460" s="244" t="s">
        <v>1065</v>
      </c>
      <c r="AB460" s="55">
        <v>0</v>
      </c>
      <c r="AC460" s="55">
        <v>0</v>
      </c>
      <c r="AD460" s="55">
        <v>1</v>
      </c>
      <c r="AE460" s="55">
        <v>1</v>
      </c>
      <c r="AF460" s="55">
        <v>2</v>
      </c>
      <c r="AG460" s="55">
        <v>0</v>
      </c>
      <c r="AH460" s="55">
        <v>0</v>
      </c>
      <c r="AI460" s="215">
        <v>0</v>
      </c>
      <c r="AJ460" s="215">
        <v>1</v>
      </c>
      <c r="AK460" s="215">
        <v>1</v>
      </c>
      <c r="AL460" s="215">
        <v>0</v>
      </c>
      <c r="AM460" s="215">
        <v>3</v>
      </c>
      <c r="AN460" s="215">
        <v>0</v>
      </c>
      <c r="AO460" s="215">
        <v>0</v>
      </c>
      <c r="AP460" s="215">
        <v>1</v>
      </c>
      <c r="AQ460" s="55">
        <v>0</v>
      </c>
      <c r="AR460" s="216"/>
      <c r="AS460" s="55">
        <v>160</v>
      </c>
      <c r="AT460" s="55">
        <v>673</v>
      </c>
      <c r="AU460" s="55">
        <v>2</v>
      </c>
      <c r="AW460" s="55">
        <f t="shared" si="120"/>
        <v>4</v>
      </c>
      <c r="AX460" s="55">
        <v>0</v>
      </c>
      <c r="AY460" s="55">
        <v>3</v>
      </c>
      <c r="AZ460" s="502">
        <v>1</v>
      </c>
    </row>
    <row r="461" spans="1:52">
      <c r="A461" s="215">
        <v>456</v>
      </c>
      <c r="B461" s="215">
        <v>456160735</v>
      </c>
      <c r="C461" s="216" t="s">
        <v>1065</v>
      </c>
      <c r="D461" s="225">
        <f t="shared" si="106"/>
        <v>0</v>
      </c>
      <c r="E461" s="225">
        <f t="shared" si="107"/>
        <v>0</v>
      </c>
      <c r="F461" s="225">
        <f t="shared" si="108"/>
        <v>0</v>
      </c>
      <c r="G461" s="225">
        <f t="shared" si="109"/>
        <v>4</v>
      </c>
      <c r="H461" s="225">
        <f t="shared" si="110"/>
        <v>0</v>
      </c>
      <c r="I461" s="225">
        <f t="shared" si="111"/>
        <v>0</v>
      </c>
      <c r="J461" s="225">
        <f t="shared" si="112"/>
        <v>0</v>
      </c>
      <c r="K461" s="356">
        <f t="shared" si="113"/>
        <v>0.1532</v>
      </c>
      <c r="L461" s="225"/>
      <c r="M461" s="225">
        <f t="shared" si="114"/>
        <v>3</v>
      </c>
      <c r="N461" s="225">
        <f t="shared" si="115"/>
        <v>0</v>
      </c>
      <c r="O461" s="225">
        <f t="shared" si="116"/>
        <v>0</v>
      </c>
      <c r="P461" s="225">
        <f t="shared" si="117"/>
        <v>1</v>
      </c>
      <c r="Q461" s="225">
        <f t="shared" si="118"/>
        <v>4</v>
      </c>
      <c r="R461" s="225">
        <f t="shared" si="119"/>
        <v>4</v>
      </c>
      <c r="S461" s="228"/>
      <c r="T461" s="228"/>
      <c r="U461" s="228"/>
      <c r="V461" s="228"/>
      <c r="W461" s="529"/>
      <c r="X461" s="228"/>
      <c r="Y461" s="55">
        <v>456</v>
      </c>
      <c r="Z461" s="55">
        <v>456160735</v>
      </c>
      <c r="AA461" s="244" t="s">
        <v>1065</v>
      </c>
      <c r="AB461" s="55">
        <v>0</v>
      </c>
      <c r="AC461" s="55">
        <v>0</v>
      </c>
      <c r="AD461" s="55">
        <v>0</v>
      </c>
      <c r="AE461" s="55">
        <v>4</v>
      </c>
      <c r="AF461" s="55">
        <v>0</v>
      </c>
      <c r="AG461" s="55">
        <v>0</v>
      </c>
      <c r="AH461" s="55">
        <v>0</v>
      </c>
      <c r="AI461" s="215">
        <v>0</v>
      </c>
      <c r="AJ461" s="215">
        <v>3</v>
      </c>
      <c r="AK461" s="215">
        <v>0</v>
      </c>
      <c r="AL461" s="215">
        <v>0</v>
      </c>
      <c r="AM461" s="215">
        <v>1</v>
      </c>
      <c r="AN461" s="215">
        <v>0</v>
      </c>
      <c r="AO461" s="215">
        <v>0</v>
      </c>
      <c r="AP461" s="215">
        <v>0</v>
      </c>
      <c r="AQ461" s="55">
        <v>0</v>
      </c>
      <c r="AR461" s="216"/>
      <c r="AS461" s="55">
        <v>160</v>
      </c>
      <c r="AT461" s="55">
        <v>735</v>
      </c>
      <c r="AU461" s="55">
        <v>4</v>
      </c>
      <c r="AW461" s="55">
        <f t="shared" si="120"/>
        <v>1</v>
      </c>
      <c r="AX461" s="55">
        <v>0</v>
      </c>
      <c r="AY461" s="55">
        <v>3</v>
      </c>
      <c r="AZ461" s="502">
        <v>0.25</v>
      </c>
    </row>
    <row r="462" spans="1:52">
      <c r="A462" s="215">
        <v>458</v>
      </c>
      <c r="B462" s="215">
        <v>458160031</v>
      </c>
      <c r="C462" s="216" t="s">
        <v>287</v>
      </c>
      <c r="D462" s="225">
        <f t="shared" si="106"/>
        <v>0</v>
      </c>
      <c r="E462" s="225">
        <f t="shared" si="107"/>
        <v>0</v>
      </c>
      <c r="F462" s="225">
        <f t="shared" si="108"/>
        <v>0</v>
      </c>
      <c r="G462" s="225">
        <f t="shared" si="109"/>
        <v>0</v>
      </c>
      <c r="H462" s="225">
        <f t="shared" si="110"/>
        <v>0</v>
      </c>
      <c r="I462" s="225">
        <f t="shared" si="111"/>
        <v>3</v>
      </c>
      <c r="J462" s="225">
        <f t="shared" si="112"/>
        <v>0</v>
      </c>
      <c r="K462" s="356">
        <f t="shared" si="113"/>
        <v>0.1149</v>
      </c>
      <c r="L462" s="225"/>
      <c r="M462" s="225">
        <f t="shared" si="114"/>
        <v>0</v>
      </c>
      <c r="N462" s="225">
        <f t="shared" si="115"/>
        <v>0</v>
      </c>
      <c r="O462" s="225">
        <f t="shared" si="116"/>
        <v>0</v>
      </c>
      <c r="P462" s="225">
        <f t="shared" si="117"/>
        <v>3</v>
      </c>
      <c r="Q462" s="225">
        <f t="shared" si="118"/>
        <v>4</v>
      </c>
      <c r="R462" s="225">
        <f t="shared" si="119"/>
        <v>3</v>
      </c>
      <c r="S462" s="228"/>
      <c r="T462" s="228"/>
      <c r="U462" s="228"/>
      <c r="V462" s="228"/>
      <c r="W462" s="529"/>
      <c r="X462" s="228"/>
      <c r="Y462" s="55">
        <v>458</v>
      </c>
      <c r="Z462" s="55">
        <v>458160031</v>
      </c>
      <c r="AA462" s="244" t="s">
        <v>287</v>
      </c>
      <c r="AB462" s="55">
        <v>0</v>
      </c>
      <c r="AC462" s="55">
        <v>0</v>
      </c>
      <c r="AD462" s="55">
        <v>0</v>
      </c>
      <c r="AE462" s="55">
        <v>0</v>
      </c>
      <c r="AF462" s="55">
        <v>0</v>
      </c>
      <c r="AG462" s="55">
        <v>3</v>
      </c>
      <c r="AH462" s="55">
        <v>0</v>
      </c>
      <c r="AI462" s="215">
        <v>0</v>
      </c>
      <c r="AJ462" s="215">
        <v>0</v>
      </c>
      <c r="AK462" s="215">
        <v>0</v>
      </c>
      <c r="AL462" s="215">
        <v>0</v>
      </c>
      <c r="AM462" s="215">
        <v>0</v>
      </c>
      <c r="AN462" s="215">
        <v>0</v>
      </c>
      <c r="AO462" s="215">
        <v>0</v>
      </c>
      <c r="AP462" s="215">
        <v>0</v>
      </c>
      <c r="AQ462" s="55">
        <v>3</v>
      </c>
      <c r="AR462" s="216"/>
      <c r="AS462" s="55">
        <v>160</v>
      </c>
      <c r="AT462" s="55">
        <v>31</v>
      </c>
      <c r="AU462" s="55">
        <v>4</v>
      </c>
      <c r="AW462" s="55">
        <f t="shared" si="120"/>
        <v>3</v>
      </c>
      <c r="AX462" s="55">
        <v>0</v>
      </c>
      <c r="AY462" s="55">
        <v>1</v>
      </c>
      <c r="AZ462" s="502">
        <v>1</v>
      </c>
    </row>
    <row r="463" spans="1:52">
      <c r="A463" s="215">
        <v>458</v>
      </c>
      <c r="B463" s="215">
        <v>458160056</v>
      </c>
      <c r="C463" s="216" t="s">
        <v>287</v>
      </c>
      <c r="D463" s="225">
        <f t="shared" si="106"/>
        <v>0</v>
      </c>
      <c r="E463" s="225">
        <f t="shared" si="107"/>
        <v>0</v>
      </c>
      <c r="F463" s="225">
        <f t="shared" si="108"/>
        <v>0</v>
      </c>
      <c r="G463" s="225">
        <f t="shared" si="109"/>
        <v>0</v>
      </c>
      <c r="H463" s="225">
        <f t="shared" si="110"/>
        <v>0</v>
      </c>
      <c r="I463" s="225">
        <f t="shared" si="111"/>
        <v>1</v>
      </c>
      <c r="J463" s="225">
        <f t="shared" si="112"/>
        <v>0</v>
      </c>
      <c r="K463" s="356">
        <f t="shared" si="113"/>
        <v>3.8300000000000001E-2</v>
      </c>
      <c r="L463" s="225"/>
      <c r="M463" s="225">
        <f t="shared" si="114"/>
        <v>0</v>
      </c>
      <c r="N463" s="225">
        <f t="shared" si="115"/>
        <v>0</v>
      </c>
      <c r="O463" s="225">
        <f t="shared" si="116"/>
        <v>0</v>
      </c>
      <c r="P463" s="225">
        <f t="shared" si="117"/>
        <v>1</v>
      </c>
      <c r="Q463" s="225">
        <f t="shared" si="118"/>
        <v>3</v>
      </c>
      <c r="R463" s="225">
        <f t="shared" si="119"/>
        <v>1</v>
      </c>
      <c r="S463" s="228"/>
      <c r="T463" s="228"/>
      <c r="U463" s="228"/>
      <c r="V463" s="228"/>
      <c r="W463" s="529"/>
      <c r="X463" s="228"/>
      <c r="Y463" s="55">
        <v>458</v>
      </c>
      <c r="Z463" s="55">
        <v>458160056</v>
      </c>
      <c r="AA463" s="244" t="s">
        <v>287</v>
      </c>
      <c r="AB463" s="55">
        <v>0</v>
      </c>
      <c r="AC463" s="55">
        <v>0</v>
      </c>
      <c r="AD463" s="55">
        <v>0</v>
      </c>
      <c r="AE463" s="55">
        <v>0</v>
      </c>
      <c r="AF463" s="55">
        <v>0</v>
      </c>
      <c r="AG463" s="55">
        <v>1</v>
      </c>
      <c r="AH463" s="55">
        <v>0</v>
      </c>
      <c r="AI463" s="215">
        <v>0</v>
      </c>
      <c r="AJ463" s="215">
        <v>0</v>
      </c>
      <c r="AK463" s="215">
        <v>0</v>
      </c>
      <c r="AL463" s="215">
        <v>0</v>
      </c>
      <c r="AM463" s="215">
        <v>0</v>
      </c>
      <c r="AN463" s="215">
        <v>0</v>
      </c>
      <c r="AO463" s="215">
        <v>0</v>
      </c>
      <c r="AP463" s="215">
        <v>0</v>
      </c>
      <c r="AQ463" s="55">
        <v>1</v>
      </c>
      <c r="AR463" s="216"/>
      <c r="AS463" s="55">
        <v>160</v>
      </c>
      <c r="AT463" s="55">
        <v>56</v>
      </c>
      <c r="AU463" s="55">
        <v>3</v>
      </c>
      <c r="AW463" s="55">
        <f t="shared" si="120"/>
        <v>1</v>
      </c>
      <c r="AX463" s="55">
        <v>0</v>
      </c>
      <c r="AY463" s="55">
        <v>3</v>
      </c>
      <c r="AZ463" s="502">
        <v>1</v>
      </c>
    </row>
    <row r="464" spans="1:52">
      <c r="A464" s="215">
        <v>458</v>
      </c>
      <c r="B464" s="215">
        <v>458160079</v>
      </c>
      <c r="C464" s="216" t="s">
        <v>287</v>
      </c>
      <c r="D464" s="225">
        <f t="shared" si="106"/>
        <v>0</v>
      </c>
      <c r="E464" s="225">
        <f t="shared" si="107"/>
        <v>0</v>
      </c>
      <c r="F464" s="225">
        <f t="shared" si="108"/>
        <v>0</v>
      </c>
      <c r="G464" s="225">
        <f t="shared" si="109"/>
        <v>0</v>
      </c>
      <c r="H464" s="225">
        <f t="shared" si="110"/>
        <v>0</v>
      </c>
      <c r="I464" s="225">
        <f t="shared" si="111"/>
        <v>6</v>
      </c>
      <c r="J464" s="225">
        <f t="shared" si="112"/>
        <v>0</v>
      </c>
      <c r="K464" s="356">
        <f t="shared" si="113"/>
        <v>0.2298</v>
      </c>
      <c r="L464" s="225"/>
      <c r="M464" s="225">
        <f t="shared" si="114"/>
        <v>0</v>
      </c>
      <c r="N464" s="225">
        <f t="shared" si="115"/>
        <v>0</v>
      </c>
      <c r="O464" s="225">
        <f t="shared" si="116"/>
        <v>0</v>
      </c>
      <c r="P464" s="225">
        <f t="shared" si="117"/>
        <v>3</v>
      </c>
      <c r="Q464" s="225">
        <f t="shared" si="118"/>
        <v>6</v>
      </c>
      <c r="R464" s="225">
        <f t="shared" si="119"/>
        <v>6</v>
      </c>
      <c r="S464" s="228"/>
      <c r="T464" s="228"/>
      <c r="U464" s="228"/>
      <c r="V464" s="228"/>
      <c r="W464" s="529"/>
      <c r="X464" s="228"/>
      <c r="Y464" s="55">
        <v>458</v>
      </c>
      <c r="Z464" s="55">
        <v>458160079</v>
      </c>
      <c r="AA464" s="244" t="s">
        <v>287</v>
      </c>
      <c r="AB464" s="55">
        <v>0</v>
      </c>
      <c r="AC464" s="55">
        <v>0</v>
      </c>
      <c r="AD464" s="55">
        <v>0</v>
      </c>
      <c r="AE464" s="55">
        <v>0</v>
      </c>
      <c r="AF464" s="55">
        <v>0</v>
      </c>
      <c r="AG464" s="55">
        <v>6</v>
      </c>
      <c r="AH464" s="55">
        <v>0</v>
      </c>
      <c r="AI464" s="215">
        <v>0</v>
      </c>
      <c r="AJ464" s="215">
        <v>0</v>
      </c>
      <c r="AK464" s="215">
        <v>0</v>
      </c>
      <c r="AL464" s="215">
        <v>0</v>
      </c>
      <c r="AM464" s="215">
        <v>0</v>
      </c>
      <c r="AN464" s="215">
        <v>0</v>
      </c>
      <c r="AO464" s="215">
        <v>0</v>
      </c>
      <c r="AP464" s="215">
        <v>0</v>
      </c>
      <c r="AQ464" s="55">
        <v>2</v>
      </c>
      <c r="AR464" s="216"/>
      <c r="AS464" s="55">
        <v>160</v>
      </c>
      <c r="AT464" s="55">
        <v>79</v>
      </c>
      <c r="AU464" s="55">
        <v>6</v>
      </c>
      <c r="AW464" s="55">
        <f t="shared" si="120"/>
        <v>2</v>
      </c>
      <c r="AX464" s="55">
        <v>1</v>
      </c>
      <c r="AY464" s="55">
        <v>1</v>
      </c>
      <c r="AZ464" s="502">
        <v>0.45450000000000002</v>
      </c>
    </row>
    <row r="465" spans="1:52">
      <c r="A465" s="215">
        <v>458</v>
      </c>
      <c r="B465" s="215">
        <v>458160103</v>
      </c>
      <c r="C465" s="216" t="s">
        <v>287</v>
      </c>
      <c r="D465" s="225">
        <f t="shared" si="106"/>
        <v>0</v>
      </c>
      <c r="E465" s="225">
        <f t="shared" si="107"/>
        <v>0</v>
      </c>
      <c r="F465" s="225">
        <f t="shared" si="108"/>
        <v>0</v>
      </c>
      <c r="G465" s="225">
        <f t="shared" si="109"/>
        <v>0</v>
      </c>
      <c r="H465" s="225">
        <f t="shared" si="110"/>
        <v>0</v>
      </c>
      <c r="I465" s="225">
        <f t="shared" si="111"/>
        <v>1</v>
      </c>
      <c r="J465" s="225">
        <f t="shared" si="112"/>
        <v>0</v>
      </c>
      <c r="K465" s="356">
        <f t="shared" si="113"/>
        <v>3.8300000000000001E-2</v>
      </c>
      <c r="L465" s="225"/>
      <c r="M465" s="225">
        <f t="shared" si="114"/>
        <v>0</v>
      </c>
      <c r="N465" s="225">
        <f t="shared" si="115"/>
        <v>0</v>
      </c>
      <c r="O465" s="225">
        <f t="shared" si="116"/>
        <v>0</v>
      </c>
      <c r="P465" s="225">
        <f t="shared" si="117"/>
        <v>1</v>
      </c>
      <c r="Q465" s="225">
        <f t="shared" si="118"/>
        <v>10</v>
      </c>
      <c r="R465" s="225">
        <f t="shared" si="119"/>
        <v>1</v>
      </c>
      <c r="S465" s="228"/>
      <c r="T465" s="228"/>
      <c r="U465" s="228"/>
      <c r="V465" s="228"/>
      <c r="W465" s="529"/>
      <c r="X465" s="228"/>
      <c r="Y465" s="55">
        <v>458</v>
      </c>
      <c r="Z465" s="55">
        <v>458160103</v>
      </c>
      <c r="AA465" s="244" t="s">
        <v>287</v>
      </c>
      <c r="AB465" s="55">
        <v>0</v>
      </c>
      <c r="AC465" s="55">
        <v>0</v>
      </c>
      <c r="AD465" s="55">
        <v>0</v>
      </c>
      <c r="AE465" s="55">
        <v>0</v>
      </c>
      <c r="AF465" s="55">
        <v>0</v>
      </c>
      <c r="AG465" s="55">
        <v>1</v>
      </c>
      <c r="AH465" s="55">
        <v>0</v>
      </c>
      <c r="AI465" s="215">
        <v>0</v>
      </c>
      <c r="AJ465" s="215">
        <v>0</v>
      </c>
      <c r="AK465" s="215">
        <v>0</v>
      </c>
      <c r="AL465" s="215">
        <v>0</v>
      </c>
      <c r="AM465" s="215">
        <v>0</v>
      </c>
      <c r="AN465" s="215">
        <v>0</v>
      </c>
      <c r="AO465" s="215">
        <v>0</v>
      </c>
      <c r="AP465" s="215">
        <v>0</v>
      </c>
      <c r="AQ465" s="55">
        <v>1</v>
      </c>
      <c r="AR465" s="216"/>
      <c r="AS465" s="55">
        <v>160</v>
      </c>
      <c r="AT465" s="55">
        <v>103</v>
      </c>
      <c r="AU465" s="55">
        <v>10</v>
      </c>
      <c r="AW465" s="55">
        <f t="shared" si="120"/>
        <v>1</v>
      </c>
      <c r="AX465" s="55">
        <v>0</v>
      </c>
      <c r="AY465" s="55">
        <v>2</v>
      </c>
      <c r="AZ465" s="502">
        <v>1</v>
      </c>
    </row>
    <row r="466" spans="1:52">
      <c r="A466" s="215">
        <v>458</v>
      </c>
      <c r="B466" s="215">
        <v>458160160</v>
      </c>
      <c r="C466" s="216" t="s">
        <v>287</v>
      </c>
      <c r="D466" s="225">
        <f t="shared" si="106"/>
        <v>0</v>
      </c>
      <c r="E466" s="225">
        <f t="shared" si="107"/>
        <v>0</v>
      </c>
      <c r="F466" s="225">
        <f t="shared" si="108"/>
        <v>0</v>
      </c>
      <c r="G466" s="225">
        <f t="shared" si="109"/>
        <v>0</v>
      </c>
      <c r="H466" s="225">
        <f t="shared" si="110"/>
        <v>0</v>
      </c>
      <c r="I466" s="225">
        <f t="shared" si="111"/>
        <v>75</v>
      </c>
      <c r="J466" s="225">
        <f t="shared" si="112"/>
        <v>0</v>
      </c>
      <c r="K466" s="356">
        <f t="shared" si="113"/>
        <v>2.8725000000000001</v>
      </c>
      <c r="L466" s="225"/>
      <c r="M466" s="225">
        <f t="shared" si="114"/>
        <v>0</v>
      </c>
      <c r="N466" s="225">
        <f t="shared" si="115"/>
        <v>0</v>
      </c>
      <c r="O466" s="225">
        <f t="shared" si="116"/>
        <v>4</v>
      </c>
      <c r="P466" s="225">
        <f t="shared" si="117"/>
        <v>63</v>
      </c>
      <c r="Q466" s="225">
        <f t="shared" si="118"/>
        <v>11</v>
      </c>
      <c r="R466" s="225">
        <f t="shared" si="119"/>
        <v>75</v>
      </c>
      <c r="S466" s="228"/>
      <c r="T466" s="228"/>
      <c r="U466" s="228"/>
      <c r="V466" s="228"/>
      <c r="W466" s="529"/>
      <c r="X466" s="228"/>
      <c r="Y466" s="55">
        <v>458</v>
      </c>
      <c r="Z466" s="55">
        <v>458160160</v>
      </c>
      <c r="AA466" s="244" t="s">
        <v>287</v>
      </c>
      <c r="AB466" s="55">
        <v>0</v>
      </c>
      <c r="AC466" s="55">
        <v>0</v>
      </c>
      <c r="AD466" s="55">
        <v>0</v>
      </c>
      <c r="AE466" s="55">
        <v>0</v>
      </c>
      <c r="AF466" s="55">
        <v>0</v>
      </c>
      <c r="AG466" s="55">
        <v>75</v>
      </c>
      <c r="AH466" s="55">
        <v>0</v>
      </c>
      <c r="AI466" s="215">
        <v>0</v>
      </c>
      <c r="AJ466" s="215">
        <v>0</v>
      </c>
      <c r="AK466" s="215">
        <v>0</v>
      </c>
      <c r="AL466" s="215">
        <v>4</v>
      </c>
      <c r="AM466" s="215">
        <v>0</v>
      </c>
      <c r="AN466" s="215">
        <v>0</v>
      </c>
      <c r="AO466" s="215">
        <v>0</v>
      </c>
      <c r="AP466" s="215">
        <v>0</v>
      </c>
      <c r="AQ466" s="55">
        <v>57</v>
      </c>
      <c r="AR466" s="216"/>
      <c r="AS466" s="55">
        <v>160</v>
      </c>
      <c r="AT466" s="55">
        <v>160</v>
      </c>
      <c r="AU466" s="55">
        <v>11</v>
      </c>
      <c r="AW466" s="55">
        <f t="shared" si="120"/>
        <v>57</v>
      </c>
      <c r="AX466" s="55">
        <v>6</v>
      </c>
      <c r="AY466" s="55">
        <v>1</v>
      </c>
      <c r="AZ466" s="502">
        <v>0.84340000000000004</v>
      </c>
    </row>
    <row r="467" spans="1:52">
      <c r="A467" s="215">
        <v>458</v>
      </c>
      <c r="B467" s="215">
        <v>458160301</v>
      </c>
      <c r="C467" s="216" t="s">
        <v>287</v>
      </c>
      <c r="D467" s="225">
        <f t="shared" si="106"/>
        <v>0</v>
      </c>
      <c r="E467" s="225">
        <f t="shared" si="107"/>
        <v>0</v>
      </c>
      <c r="F467" s="225">
        <f t="shared" si="108"/>
        <v>0</v>
      </c>
      <c r="G467" s="225">
        <f t="shared" si="109"/>
        <v>0</v>
      </c>
      <c r="H467" s="225">
        <f t="shared" si="110"/>
        <v>0</v>
      </c>
      <c r="I467" s="225">
        <f t="shared" si="111"/>
        <v>1</v>
      </c>
      <c r="J467" s="225">
        <f t="shared" si="112"/>
        <v>0</v>
      </c>
      <c r="K467" s="356">
        <f t="shared" si="113"/>
        <v>3.8300000000000001E-2</v>
      </c>
      <c r="L467" s="225"/>
      <c r="M467" s="225">
        <f t="shared" si="114"/>
        <v>0</v>
      </c>
      <c r="N467" s="225">
        <f t="shared" si="115"/>
        <v>0</v>
      </c>
      <c r="O467" s="225">
        <f t="shared" si="116"/>
        <v>0</v>
      </c>
      <c r="P467" s="225">
        <f t="shared" si="117"/>
        <v>1</v>
      </c>
      <c r="Q467" s="225">
        <f t="shared" si="118"/>
        <v>4</v>
      </c>
      <c r="R467" s="225">
        <f t="shared" si="119"/>
        <v>1</v>
      </c>
      <c r="S467" s="228"/>
      <c r="T467" s="228"/>
      <c r="U467" s="228"/>
      <c r="V467" s="228"/>
      <c r="W467" s="529"/>
      <c r="X467" s="228"/>
      <c r="Y467" s="55">
        <v>458</v>
      </c>
      <c r="Z467" s="55">
        <v>458160301</v>
      </c>
      <c r="AA467" s="244" t="s">
        <v>287</v>
      </c>
      <c r="AB467" s="55">
        <v>0</v>
      </c>
      <c r="AC467" s="55">
        <v>0</v>
      </c>
      <c r="AD467" s="55">
        <v>0</v>
      </c>
      <c r="AE467" s="55">
        <v>0</v>
      </c>
      <c r="AF467" s="55">
        <v>0</v>
      </c>
      <c r="AG467" s="55">
        <v>1</v>
      </c>
      <c r="AH467" s="55">
        <v>0</v>
      </c>
      <c r="AI467" s="215">
        <v>0</v>
      </c>
      <c r="AJ467" s="215">
        <v>0</v>
      </c>
      <c r="AK467" s="215">
        <v>0</v>
      </c>
      <c r="AL467" s="215">
        <v>0</v>
      </c>
      <c r="AM467" s="215">
        <v>0</v>
      </c>
      <c r="AN467" s="215">
        <v>0</v>
      </c>
      <c r="AO467" s="215">
        <v>0</v>
      </c>
      <c r="AP467" s="215">
        <v>0</v>
      </c>
      <c r="AQ467" s="55">
        <v>1</v>
      </c>
      <c r="AR467" s="216"/>
      <c r="AS467" s="55">
        <v>160</v>
      </c>
      <c r="AT467" s="55">
        <v>301</v>
      </c>
      <c r="AU467" s="55">
        <v>4</v>
      </c>
      <c r="AW467" s="55">
        <f t="shared" si="120"/>
        <v>1</v>
      </c>
      <c r="AX467" s="55">
        <v>0</v>
      </c>
      <c r="AY467" s="55">
        <v>1</v>
      </c>
      <c r="AZ467" s="502">
        <v>1</v>
      </c>
    </row>
    <row r="468" spans="1:52">
      <c r="A468" s="215">
        <v>458</v>
      </c>
      <c r="B468" s="215">
        <v>458160326</v>
      </c>
      <c r="C468" s="216" t="s">
        <v>287</v>
      </c>
      <c r="D468" s="225">
        <f t="shared" si="106"/>
        <v>0</v>
      </c>
      <c r="E468" s="225">
        <f t="shared" si="107"/>
        <v>0</v>
      </c>
      <c r="F468" s="225">
        <f t="shared" si="108"/>
        <v>0</v>
      </c>
      <c r="G468" s="225">
        <f t="shared" si="109"/>
        <v>0</v>
      </c>
      <c r="H468" s="225">
        <f t="shared" si="110"/>
        <v>0</v>
      </c>
      <c r="I468" s="225">
        <f t="shared" si="111"/>
        <v>1</v>
      </c>
      <c r="J468" s="225">
        <f t="shared" si="112"/>
        <v>0</v>
      </c>
      <c r="K468" s="356">
        <f t="shared" si="113"/>
        <v>3.8300000000000001E-2</v>
      </c>
      <c r="L468" s="225"/>
      <c r="M468" s="225">
        <f t="shared" si="114"/>
        <v>0</v>
      </c>
      <c r="N468" s="225">
        <f t="shared" si="115"/>
        <v>0</v>
      </c>
      <c r="O468" s="225">
        <f t="shared" si="116"/>
        <v>0</v>
      </c>
      <c r="P468" s="225">
        <f t="shared" si="117"/>
        <v>0</v>
      </c>
      <c r="Q468" s="225">
        <f t="shared" si="118"/>
        <v>2</v>
      </c>
      <c r="R468" s="225">
        <f t="shared" si="119"/>
        <v>1</v>
      </c>
      <c r="S468" s="228"/>
      <c r="T468" s="228"/>
      <c r="U468" s="228"/>
      <c r="V468" s="228"/>
      <c r="W468" s="529"/>
      <c r="X468" s="228"/>
      <c r="Y468" s="55">
        <v>458</v>
      </c>
      <c r="Z468" s="55">
        <v>458160326</v>
      </c>
      <c r="AA468" s="244" t="s">
        <v>287</v>
      </c>
      <c r="AB468" s="55">
        <v>0</v>
      </c>
      <c r="AC468" s="55">
        <v>0</v>
      </c>
      <c r="AD468" s="55">
        <v>0</v>
      </c>
      <c r="AE468" s="55">
        <v>0</v>
      </c>
      <c r="AF468" s="55">
        <v>0</v>
      </c>
      <c r="AG468" s="55">
        <v>1</v>
      </c>
      <c r="AH468" s="55">
        <v>0</v>
      </c>
      <c r="AI468" s="215">
        <v>0</v>
      </c>
      <c r="AJ468" s="215">
        <v>0</v>
      </c>
      <c r="AK468" s="215">
        <v>0</v>
      </c>
      <c r="AL468" s="215">
        <v>0</v>
      </c>
      <c r="AM468" s="215">
        <v>0</v>
      </c>
      <c r="AN468" s="215">
        <v>0</v>
      </c>
      <c r="AO468" s="215">
        <v>0</v>
      </c>
      <c r="AP468" s="215">
        <v>0</v>
      </c>
      <c r="AQ468" s="55">
        <v>0</v>
      </c>
      <c r="AR468" s="216"/>
      <c r="AS468" s="55">
        <v>160</v>
      </c>
      <c r="AT468" s="55">
        <v>326</v>
      </c>
      <c r="AU468" s="55">
        <v>2</v>
      </c>
      <c r="AW468" s="55">
        <f t="shared" si="120"/>
        <v>0</v>
      </c>
      <c r="AX468" s="55">
        <v>0</v>
      </c>
      <c r="AY468" s="55">
        <v>3</v>
      </c>
      <c r="AZ468" s="502">
        <v>0</v>
      </c>
    </row>
    <row r="469" spans="1:52">
      <c r="A469" s="215">
        <v>463</v>
      </c>
      <c r="B469" s="215">
        <v>463035035</v>
      </c>
      <c r="C469" s="216" t="s">
        <v>1043</v>
      </c>
      <c r="D469" s="225">
        <f t="shared" si="106"/>
        <v>0</v>
      </c>
      <c r="E469" s="225">
        <f t="shared" si="107"/>
        <v>0</v>
      </c>
      <c r="F469" s="225">
        <f t="shared" si="108"/>
        <v>64</v>
      </c>
      <c r="G469" s="225">
        <f t="shared" si="109"/>
        <v>344</v>
      </c>
      <c r="H469" s="225">
        <f t="shared" si="110"/>
        <v>183</v>
      </c>
      <c r="I469" s="225">
        <f t="shared" si="111"/>
        <v>0</v>
      </c>
      <c r="J469" s="225">
        <f t="shared" si="112"/>
        <v>0</v>
      </c>
      <c r="K469" s="356">
        <f t="shared" si="113"/>
        <v>22.635300000000001</v>
      </c>
      <c r="L469" s="225"/>
      <c r="M469" s="225">
        <f t="shared" si="114"/>
        <v>73</v>
      </c>
      <c r="N469" s="225">
        <f t="shared" si="115"/>
        <v>29</v>
      </c>
      <c r="O469" s="225">
        <f t="shared" si="116"/>
        <v>0</v>
      </c>
      <c r="P469" s="225">
        <f t="shared" si="117"/>
        <v>512</v>
      </c>
      <c r="Q469" s="225">
        <f t="shared" si="118"/>
        <v>11</v>
      </c>
      <c r="R469" s="225">
        <f t="shared" si="119"/>
        <v>591</v>
      </c>
      <c r="S469" s="228"/>
      <c r="T469" s="228"/>
      <c r="U469" s="228"/>
      <c r="V469" s="228"/>
      <c r="W469" s="529"/>
      <c r="X469" s="228"/>
      <c r="Y469" s="55">
        <v>463</v>
      </c>
      <c r="Z469" s="55">
        <v>463035035</v>
      </c>
      <c r="AA469" s="244" t="s">
        <v>1043</v>
      </c>
      <c r="AB469" s="55">
        <v>0</v>
      </c>
      <c r="AC469" s="55">
        <v>0</v>
      </c>
      <c r="AD469" s="55">
        <v>64</v>
      </c>
      <c r="AE469" s="55">
        <v>344</v>
      </c>
      <c r="AF469" s="55">
        <v>183</v>
      </c>
      <c r="AG469" s="55">
        <v>0</v>
      </c>
      <c r="AH469" s="55">
        <v>0</v>
      </c>
      <c r="AI469" s="215">
        <v>0</v>
      </c>
      <c r="AJ469" s="215">
        <v>73</v>
      </c>
      <c r="AK469" s="215">
        <v>29</v>
      </c>
      <c r="AL469" s="215">
        <v>0</v>
      </c>
      <c r="AM469" s="215">
        <v>407</v>
      </c>
      <c r="AN469" s="215">
        <v>0</v>
      </c>
      <c r="AO469" s="215">
        <v>0</v>
      </c>
      <c r="AP469" s="215">
        <v>49</v>
      </c>
      <c r="AQ469" s="55">
        <v>0</v>
      </c>
      <c r="AR469" s="216"/>
      <c r="AS469" s="55">
        <v>35</v>
      </c>
      <c r="AT469" s="55">
        <v>35</v>
      </c>
      <c r="AU469" s="55">
        <v>11</v>
      </c>
      <c r="AW469" s="55">
        <f t="shared" si="120"/>
        <v>456</v>
      </c>
      <c r="AX469" s="55">
        <v>56</v>
      </c>
      <c r="AY469" s="55">
        <v>1</v>
      </c>
      <c r="AZ469" s="502">
        <v>0.86619999999999997</v>
      </c>
    </row>
    <row r="470" spans="1:52">
      <c r="A470" s="215">
        <v>463</v>
      </c>
      <c r="B470" s="215">
        <v>463035044</v>
      </c>
      <c r="C470" s="216" t="s">
        <v>1043</v>
      </c>
      <c r="D470" s="225">
        <f t="shared" si="106"/>
        <v>0</v>
      </c>
      <c r="E470" s="225">
        <f t="shared" si="107"/>
        <v>0</v>
      </c>
      <c r="F470" s="225">
        <f t="shared" si="108"/>
        <v>0</v>
      </c>
      <c r="G470" s="225">
        <f t="shared" si="109"/>
        <v>2</v>
      </c>
      <c r="H470" s="225">
        <f t="shared" si="110"/>
        <v>0</v>
      </c>
      <c r="I470" s="225">
        <f t="shared" si="111"/>
        <v>0</v>
      </c>
      <c r="J470" s="225">
        <f t="shared" si="112"/>
        <v>0</v>
      </c>
      <c r="K470" s="356">
        <f t="shared" si="113"/>
        <v>7.6600000000000001E-2</v>
      </c>
      <c r="L470" s="225"/>
      <c r="M470" s="225">
        <f t="shared" si="114"/>
        <v>0</v>
      </c>
      <c r="N470" s="225">
        <f t="shared" si="115"/>
        <v>0</v>
      </c>
      <c r="O470" s="225">
        <f t="shared" si="116"/>
        <v>0</v>
      </c>
      <c r="P470" s="225">
        <f t="shared" si="117"/>
        <v>2</v>
      </c>
      <c r="Q470" s="225">
        <f t="shared" si="118"/>
        <v>12</v>
      </c>
      <c r="R470" s="225">
        <f t="shared" si="119"/>
        <v>2</v>
      </c>
      <c r="S470" s="228"/>
      <c r="T470" s="228"/>
      <c r="U470" s="228"/>
      <c r="V470" s="228"/>
      <c r="W470" s="529"/>
      <c r="X470" s="228"/>
      <c r="Y470" s="55">
        <v>463</v>
      </c>
      <c r="Z470" s="55">
        <v>463035044</v>
      </c>
      <c r="AA470" s="244" t="s">
        <v>1043</v>
      </c>
      <c r="AB470" s="55">
        <v>0</v>
      </c>
      <c r="AC470" s="55">
        <v>0</v>
      </c>
      <c r="AD470" s="55">
        <v>0</v>
      </c>
      <c r="AE470" s="55">
        <v>2</v>
      </c>
      <c r="AF470" s="55">
        <v>0</v>
      </c>
      <c r="AG470" s="55">
        <v>0</v>
      </c>
      <c r="AH470" s="55">
        <v>0</v>
      </c>
      <c r="AI470" s="215">
        <v>0</v>
      </c>
      <c r="AJ470" s="215">
        <v>0</v>
      </c>
      <c r="AK470" s="215">
        <v>0</v>
      </c>
      <c r="AL470" s="215">
        <v>0</v>
      </c>
      <c r="AM470" s="215">
        <v>1</v>
      </c>
      <c r="AN470" s="215">
        <v>0</v>
      </c>
      <c r="AO470" s="215">
        <v>0</v>
      </c>
      <c r="AP470" s="215">
        <v>0</v>
      </c>
      <c r="AQ470" s="55">
        <v>0</v>
      </c>
      <c r="AR470" s="216"/>
      <c r="AS470" s="55">
        <v>35</v>
      </c>
      <c r="AT470" s="55">
        <v>44</v>
      </c>
      <c r="AU470" s="55">
        <v>12</v>
      </c>
      <c r="AW470" s="55">
        <f t="shared" si="120"/>
        <v>1</v>
      </c>
      <c r="AX470" s="55">
        <v>1</v>
      </c>
      <c r="AY470" s="55">
        <v>2</v>
      </c>
      <c r="AZ470" s="502">
        <v>0.81100000000000005</v>
      </c>
    </row>
    <row r="471" spans="1:52">
      <c r="A471" s="215">
        <v>463</v>
      </c>
      <c r="B471" s="215">
        <v>463035133</v>
      </c>
      <c r="C471" s="216" t="s">
        <v>1043</v>
      </c>
      <c r="D471" s="225">
        <f t="shared" si="106"/>
        <v>0</v>
      </c>
      <c r="E471" s="225">
        <f t="shared" si="107"/>
        <v>0</v>
      </c>
      <c r="F471" s="225">
        <f t="shared" si="108"/>
        <v>0</v>
      </c>
      <c r="G471" s="225">
        <f t="shared" si="109"/>
        <v>1</v>
      </c>
      <c r="H471" s="225">
        <f t="shared" si="110"/>
        <v>0</v>
      </c>
      <c r="I471" s="225">
        <f t="shared" si="111"/>
        <v>0</v>
      </c>
      <c r="J471" s="225">
        <f t="shared" si="112"/>
        <v>0</v>
      </c>
      <c r="K471" s="356">
        <f t="shared" si="113"/>
        <v>3.8300000000000001E-2</v>
      </c>
      <c r="L471" s="225"/>
      <c r="M471" s="225">
        <f t="shared" si="114"/>
        <v>0</v>
      </c>
      <c r="N471" s="225">
        <f t="shared" si="115"/>
        <v>0</v>
      </c>
      <c r="O471" s="225">
        <f t="shared" si="116"/>
        <v>0</v>
      </c>
      <c r="P471" s="225">
        <f t="shared" si="117"/>
        <v>1</v>
      </c>
      <c r="Q471" s="225">
        <f t="shared" si="118"/>
        <v>9</v>
      </c>
      <c r="R471" s="225">
        <f t="shared" si="119"/>
        <v>1</v>
      </c>
      <c r="S471" s="228"/>
      <c r="T471" s="228"/>
      <c r="U471" s="228"/>
      <c r="V471" s="228"/>
      <c r="W471" s="529"/>
      <c r="X471" s="228"/>
      <c r="Y471" s="55">
        <v>463</v>
      </c>
      <c r="Z471" s="55">
        <v>463035133</v>
      </c>
      <c r="AA471" s="244" t="s">
        <v>1043</v>
      </c>
      <c r="AB471" s="55">
        <v>0</v>
      </c>
      <c r="AC471" s="55">
        <v>0</v>
      </c>
      <c r="AD471" s="55">
        <v>0</v>
      </c>
      <c r="AE471" s="55">
        <v>1</v>
      </c>
      <c r="AF471" s="55">
        <v>0</v>
      </c>
      <c r="AG471" s="55">
        <v>0</v>
      </c>
      <c r="AH471" s="55">
        <v>0</v>
      </c>
      <c r="AI471" s="215">
        <v>0</v>
      </c>
      <c r="AJ471" s="215">
        <v>0</v>
      </c>
      <c r="AK471" s="215">
        <v>0</v>
      </c>
      <c r="AL471" s="215">
        <v>0</v>
      </c>
      <c r="AM471" s="215">
        <v>1</v>
      </c>
      <c r="AN471" s="215">
        <v>0</v>
      </c>
      <c r="AO471" s="215">
        <v>0</v>
      </c>
      <c r="AP471" s="215">
        <v>0</v>
      </c>
      <c r="AQ471" s="55">
        <v>0</v>
      </c>
      <c r="AR471" s="216"/>
      <c r="AS471" s="55">
        <v>35</v>
      </c>
      <c r="AT471" s="55">
        <v>133</v>
      </c>
      <c r="AU471" s="55">
        <v>9</v>
      </c>
      <c r="AW471" s="55">
        <f t="shared" si="120"/>
        <v>1</v>
      </c>
      <c r="AX471" s="55">
        <v>0</v>
      </c>
      <c r="AY471" s="55">
        <v>2</v>
      </c>
      <c r="AZ471" s="502">
        <v>1</v>
      </c>
    </row>
    <row r="472" spans="1:52">
      <c r="A472" s="215">
        <v>463</v>
      </c>
      <c r="B472" s="215">
        <v>463035165</v>
      </c>
      <c r="C472" s="216" t="s">
        <v>1043</v>
      </c>
      <c r="D472" s="225">
        <f t="shared" si="106"/>
        <v>0</v>
      </c>
      <c r="E472" s="225">
        <f t="shared" si="107"/>
        <v>0</v>
      </c>
      <c r="F472" s="225">
        <f t="shared" si="108"/>
        <v>0</v>
      </c>
      <c r="G472" s="225">
        <f t="shared" si="109"/>
        <v>1</v>
      </c>
      <c r="H472" s="225">
        <f t="shared" si="110"/>
        <v>1</v>
      </c>
      <c r="I472" s="225">
        <f t="shared" si="111"/>
        <v>0</v>
      </c>
      <c r="J472" s="225">
        <f t="shared" si="112"/>
        <v>0</v>
      </c>
      <c r="K472" s="356">
        <f t="shared" si="113"/>
        <v>7.6600000000000001E-2</v>
      </c>
      <c r="L472" s="225"/>
      <c r="M472" s="225">
        <f t="shared" si="114"/>
        <v>0</v>
      </c>
      <c r="N472" s="225">
        <f t="shared" si="115"/>
        <v>0</v>
      </c>
      <c r="O472" s="225">
        <f t="shared" si="116"/>
        <v>0</v>
      </c>
      <c r="P472" s="225">
        <f t="shared" si="117"/>
        <v>2</v>
      </c>
      <c r="Q472" s="225">
        <f t="shared" si="118"/>
        <v>10</v>
      </c>
      <c r="R472" s="225">
        <f t="shared" si="119"/>
        <v>2</v>
      </c>
      <c r="S472" s="228"/>
      <c r="T472" s="228"/>
      <c r="U472" s="228"/>
      <c r="V472" s="228"/>
      <c r="W472" s="529"/>
      <c r="X472" s="228"/>
      <c r="Y472" s="55">
        <v>463</v>
      </c>
      <c r="Z472" s="55">
        <v>463035165</v>
      </c>
      <c r="AA472" s="244" t="s">
        <v>1043</v>
      </c>
      <c r="AB472" s="55">
        <v>0</v>
      </c>
      <c r="AC472" s="55">
        <v>0</v>
      </c>
      <c r="AD472" s="55">
        <v>0</v>
      </c>
      <c r="AE472" s="55">
        <v>1</v>
      </c>
      <c r="AF472" s="55">
        <v>1</v>
      </c>
      <c r="AG472" s="55">
        <v>0</v>
      </c>
      <c r="AH472" s="55">
        <v>0</v>
      </c>
      <c r="AI472" s="215">
        <v>0</v>
      </c>
      <c r="AJ472" s="215">
        <v>0</v>
      </c>
      <c r="AK472" s="215">
        <v>0</v>
      </c>
      <c r="AL472" s="215">
        <v>0</v>
      </c>
      <c r="AM472" s="215">
        <v>2</v>
      </c>
      <c r="AN472" s="215">
        <v>0</v>
      </c>
      <c r="AO472" s="215">
        <v>0</v>
      </c>
      <c r="AP472" s="215">
        <v>0</v>
      </c>
      <c r="AQ472" s="55">
        <v>0</v>
      </c>
      <c r="AR472" s="216"/>
      <c r="AS472" s="55">
        <v>35</v>
      </c>
      <c r="AT472" s="55">
        <v>165</v>
      </c>
      <c r="AU472" s="55">
        <v>10</v>
      </c>
      <c r="AW472" s="55">
        <f t="shared" si="120"/>
        <v>2</v>
      </c>
      <c r="AX472" s="55">
        <v>0</v>
      </c>
      <c r="AY472" s="55">
        <v>1</v>
      </c>
      <c r="AZ472" s="502">
        <v>1</v>
      </c>
    </row>
    <row r="473" spans="1:52">
      <c r="A473" s="215">
        <v>463</v>
      </c>
      <c r="B473" s="215">
        <v>463035207</v>
      </c>
      <c r="C473" s="216" t="s">
        <v>1043</v>
      </c>
      <c r="D473" s="225">
        <f t="shared" si="106"/>
        <v>0</v>
      </c>
      <c r="E473" s="225">
        <f t="shared" si="107"/>
        <v>0</v>
      </c>
      <c r="F473" s="225">
        <f t="shared" si="108"/>
        <v>0</v>
      </c>
      <c r="G473" s="225">
        <f t="shared" si="109"/>
        <v>0</v>
      </c>
      <c r="H473" s="225">
        <f t="shared" si="110"/>
        <v>1</v>
      </c>
      <c r="I473" s="225">
        <f t="shared" si="111"/>
        <v>0</v>
      </c>
      <c r="J473" s="225">
        <f t="shared" si="112"/>
        <v>0</v>
      </c>
      <c r="K473" s="356">
        <f t="shared" si="113"/>
        <v>3.8300000000000001E-2</v>
      </c>
      <c r="L473" s="225"/>
      <c r="M473" s="225">
        <f t="shared" si="114"/>
        <v>0</v>
      </c>
      <c r="N473" s="225">
        <f t="shared" si="115"/>
        <v>0</v>
      </c>
      <c r="O473" s="225">
        <f t="shared" si="116"/>
        <v>0</v>
      </c>
      <c r="P473" s="225">
        <f t="shared" si="117"/>
        <v>1</v>
      </c>
      <c r="Q473" s="225">
        <f t="shared" si="118"/>
        <v>3</v>
      </c>
      <c r="R473" s="225">
        <f t="shared" si="119"/>
        <v>1</v>
      </c>
      <c r="S473" s="228"/>
      <c r="T473" s="228"/>
      <c r="U473" s="228"/>
      <c r="V473" s="228"/>
      <c r="W473" s="529"/>
      <c r="X473" s="228"/>
      <c r="Y473" s="55">
        <v>463</v>
      </c>
      <c r="Z473" s="55">
        <v>463035207</v>
      </c>
      <c r="AA473" s="244" t="s">
        <v>1043</v>
      </c>
      <c r="AB473" s="55">
        <v>0</v>
      </c>
      <c r="AC473" s="55">
        <v>0</v>
      </c>
      <c r="AD473" s="55">
        <v>0</v>
      </c>
      <c r="AE473" s="55">
        <v>0</v>
      </c>
      <c r="AF473" s="55">
        <v>1</v>
      </c>
      <c r="AG473" s="55">
        <v>0</v>
      </c>
      <c r="AH473" s="55">
        <v>0</v>
      </c>
      <c r="AI473" s="215">
        <v>0</v>
      </c>
      <c r="AJ473" s="215">
        <v>0</v>
      </c>
      <c r="AK473" s="215">
        <v>0</v>
      </c>
      <c r="AL473" s="215">
        <v>0</v>
      </c>
      <c r="AM473" s="215">
        <v>1</v>
      </c>
      <c r="AN473" s="215">
        <v>0</v>
      </c>
      <c r="AO473" s="215">
        <v>0</v>
      </c>
      <c r="AP473" s="215">
        <v>0</v>
      </c>
      <c r="AQ473" s="55">
        <v>0</v>
      </c>
      <c r="AR473" s="216"/>
      <c r="AS473" s="55">
        <v>35</v>
      </c>
      <c r="AT473" s="55">
        <v>207</v>
      </c>
      <c r="AU473" s="55">
        <v>3</v>
      </c>
      <c r="AW473" s="55">
        <f t="shared" si="120"/>
        <v>1</v>
      </c>
      <c r="AX473" s="55">
        <v>0</v>
      </c>
      <c r="AY473" s="55">
        <v>3</v>
      </c>
      <c r="AZ473" s="502">
        <v>1</v>
      </c>
    </row>
    <row r="474" spans="1:52">
      <c r="A474" s="215">
        <v>463</v>
      </c>
      <c r="B474" s="215">
        <v>463035220</v>
      </c>
      <c r="C474" s="216" t="s">
        <v>1043</v>
      </c>
      <c r="D474" s="225">
        <f t="shared" si="106"/>
        <v>0</v>
      </c>
      <c r="E474" s="225">
        <f t="shared" si="107"/>
        <v>0</v>
      </c>
      <c r="F474" s="225">
        <f t="shared" si="108"/>
        <v>0</v>
      </c>
      <c r="G474" s="225">
        <f t="shared" si="109"/>
        <v>1</v>
      </c>
      <c r="H474" s="225">
        <f t="shared" si="110"/>
        <v>1</v>
      </c>
      <c r="I474" s="225">
        <f t="shared" si="111"/>
        <v>0</v>
      </c>
      <c r="J474" s="225">
        <f t="shared" si="112"/>
        <v>0</v>
      </c>
      <c r="K474" s="356">
        <f t="shared" si="113"/>
        <v>7.6600000000000001E-2</v>
      </c>
      <c r="L474" s="225"/>
      <c r="M474" s="225">
        <f t="shared" si="114"/>
        <v>0</v>
      </c>
      <c r="N474" s="225">
        <f t="shared" si="115"/>
        <v>0</v>
      </c>
      <c r="O474" s="225">
        <f t="shared" si="116"/>
        <v>0</v>
      </c>
      <c r="P474" s="225">
        <f t="shared" si="117"/>
        <v>1</v>
      </c>
      <c r="Q474" s="225">
        <f t="shared" si="118"/>
        <v>6</v>
      </c>
      <c r="R474" s="225">
        <f t="shared" si="119"/>
        <v>2</v>
      </c>
      <c r="S474" s="228"/>
      <c r="T474" s="228"/>
      <c r="U474" s="228"/>
      <c r="V474" s="228"/>
      <c r="W474" s="529"/>
      <c r="X474" s="228"/>
      <c r="Y474" s="55">
        <v>463</v>
      </c>
      <c r="Z474" s="55">
        <v>463035220</v>
      </c>
      <c r="AA474" s="244" t="s">
        <v>1043</v>
      </c>
      <c r="AB474" s="55">
        <v>0</v>
      </c>
      <c r="AC474" s="55">
        <v>0</v>
      </c>
      <c r="AD474" s="55">
        <v>0</v>
      </c>
      <c r="AE474" s="55">
        <v>1</v>
      </c>
      <c r="AF474" s="55">
        <v>1</v>
      </c>
      <c r="AG474" s="55">
        <v>0</v>
      </c>
      <c r="AH474" s="55">
        <v>0</v>
      </c>
      <c r="AI474" s="215">
        <v>0</v>
      </c>
      <c r="AJ474" s="215">
        <v>0</v>
      </c>
      <c r="AK474" s="215">
        <v>0</v>
      </c>
      <c r="AL474" s="215">
        <v>0</v>
      </c>
      <c r="AM474" s="215">
        <v>1</v>
      </c>
      <c r="AN474" s="215">
        <v>0</v>
      </c>
      <c r="AO474" s="215">
        <v>0</v>
      </c>
      <c r="AP474" s="215">
        <v>0</v>
      </c>
      <c r="AQ474" s="55">
        <v>0</v>
      </c>
      <c r="AR474" s="216"/>
      <c r="AS474" s="55">
        <v>35</v>
      </c>
      <c r="AT474" s="55">
        <v>220</v>
      </c>
      <c r="AU474" s="55">
        <v>6</v>
      </c>
      <c r="AW474" s="55">
        <f t="shared" si="120"/>
        <v>1</v>
      </c>
      <c r="AX474" s="55">
        <v>0</v>
      </c>
      <c r="AY474" s="55">
        <v>3</v>
      </c>
      <c r="AZ474" s="502">
        <v>0.5</v>
      </c>
    </row>
    <row r="475" spans="1:52">
      <c r="A475" s="215">
        <v>463</v>
      </c>
      <c r="B475" s="215">
        <v>463035243</v>
      </c>
      <c r="C475" s="216" t="s">
        <v>1043</v>
      </c>
      <c r="D475" s="225">
        <f t="shared" si="106"/>
        <v>0</v>
      </c>
      <c r="E475" s="225">
        <f t="shared" si="107"/>
        <v>0</v>
      </c>
      <c r="F475" s="225">
        <f t="shared" si="108"/>
        <v>0</v>
      </c>
      <c r="G475" s="225">
        <f t="shared" si="109"/>
        <v>1</v>
      </c>
      <c r="H475" s="225">
        <f t="shared" si="110"/>
        <v>0</v>
      </c>
      <c r="I475" s="225">
        <f t="shared" si="111"/>
        <v>0</v>
      </c>
      <c r="J475" s="225">
        <f t="shared" si="112"/>
        <v>0</v>
      </c>
      <c r="K475" s="356">
        <f t="shared" si="113"/>
        <v>3.8300000000000001E-2</v>
      </c>
      <c r="L475" s="225"/>
      <c r="M475" s="225">
        <f t="shared" si="114"/>
        <v>0</v>
      </c>
      <c r="N475" s="225">
        <f t="shared" si="115"/>
        <v>0</v>
      </c>
      <c r="O475" s="225">
        <f t="shared" si="116"/>
        <v>0</v>
      </c>
      <c r="P475" s="225">
        <f t="shared" si="117"/>
        <v>1</v>
      </c>
      <c r="Q475" s="225">
        <f t="shared" si="118"/>
        <v>9</v>
      </c>
      <c r="R475" s="225">
        <f t="shared" si="119"/>
        <v>1</v>
      </c>
      <c r="S475" s="228"/>
      <c r="T475" s="228"/>
      <c r="U475" s="228"/>
      <c r="V475" s="228"/>
      <c r="W475" s="529"/>
      <c r="X475" s="228"/>
      <c r="Y475" s="55">
        <v>463</v>
      </c>
      <c r="Z475" s="55">
        <v>463035243</v>
      </c>
      <c r="AA475" s="244" t="s">
        <v>1043</v>
      </c>
      <c r="AB475" s="55">
        <v>0</v>
      </c>
      <c r="AC475" s="55">
        <v>0</v>
      </c>
      <c r="AD475" s="55">
        <v>0</v>
      </c>
      <c r="AE475" s="55">
        <v>1</v>
      </c>
      <c r="AF475" s="55">
        <v>0</v>
      </c>
      <c r="AG475" s="55">
        <v>0</v>
      </c>
      <c r="AH475" s="55">
        <v>0</v>
      </c>
      <c r="AI475" s="215">
        <v>0</v>
      </c>
      <c r="AJ475" s="215">
        <v>0</v>
      </c>
      <c r="AK475" s="215">
        <v>0</v>
      </c>
      <c r="AL475" s="215">
        <v>0</v>
      </c>
      <c r="AM475" s="215">
        <v>1</v>
      </c>
      <c r="AN475" s="215">
        <v>0</v>
      </c>
      <c r="AO475" s="215">
        <v>0</v>
      </c>
      <c r="AP475" s="215">
        <v>0</v>
      </c>
      <c r="AQ475" s="55">
        <v>0</v>
      </c>
      <c r="AR475" s="216"/>
      <c r="AS475" s="55">
        <v>35</v>
      </c>
      <c r="AT475" s="55">
        <v>243</v>
      </c>
      <c r="AU475" s="55">
        <v>9</v>
      </c>
      <c r="AW475" s="55">
        <f t="shared" si="120"/>
        <v>1</v>
      </c>
      <c r="AX475" s="55">
        <v>0</v>
      </c>
      <c r="AY475" s="55">
        <v>2</v>
      </c>
      <c r="AZ475" s="502">
        <v>1</v>
      </c>
    </row>
    <row r="476" spans="1:52">
      <c r="A476" s="215">
        <v>463</v>
      </c>
      <c r="B476" s="215">
        <v>463035244</v>
      </c>
      <c r="C476" s="216" t="s">
        <v>1043</v>
      </c>
      <c r="D476" s="225">
        <f t="shared" si="106"/>
        <v>0</v>
      </c>
      <c r="E476" s="225">
        <f t="shared" si="107"/>
        <v>0</v>
      </c>
      <c r="F476" s="225">
        <f t="shared" si="108"/>
        <v>0</v>
      </c>
      <c r="G476" s="225">
        <f t="shared" si="109"/>
        <v>4</v>
      </c>
      <c r="H476" s="225">
        <f t="shared" si="110"/>
        <v>1</v>
      </c>
      <c r="I476" s="225">
        <f t="shared" si="111"/>
        <v>0</v>
      </c>
      <c r="J476" s="225">
        <f t="shared" si="112"/>
        <v>0</v>
      </c>
      <c r="K476" s="356">
        <f t="shared" si="113"/>
        <v>0.1915</v>
      </c>
      <c r="L476" s="225"/>
      <c r="M476" s="225">
        <f t="shared" si="114"/>
        <v>0</v>
      </c>
      <c r="N476" s="225">
        <f t="shared" si="115"/>
        <v>0</v>
      </c>
      <c r="O476" s="225">
        <f t="shared" si="116"/>
        <v>0</v>
      </c>
      <c r="P476" s="225">
        <f t="shared" si="117"/>
        <v>3</v>
      </c>
      <c r="Q476" s="225">
        <f t="shared" si="118"/>
        <v>10</v>
      </c>
      <c r="R476" s="225">
        <f t="shared" si="119"/>
        <v>5</v>
      </c>
      <c r="S476" s="228"/>
      <c r="T476" s="228"/>
      <c r="U476" s="228"/>
      <c r="V476" s="228"/>
      <c r="W476" s="529"/>
      <c r="X476" s="228"/>
      <c r="Y476" s="55">
        <v>463</v>
      </c>
      <c r="Z476" s="55">
        <v>463035244</v>
      </c>
      <c r="AA476" s="244" t="s">
        <v>1043</v>
      </c>
      <c r="AB476" s="55">
        <v>0</v>
      </c>
      <c r="AC476" s="55">
        <v>0</v>
      </c>
      <c r="AD476" s="55">
        <v>0</v>
      </c>
      <c r="AE476" s="55">
        <v>4</v>
      </c>
      <c r="AF476" s="55">
        <v>1</v>
      </c>
      <c r="AG476" s="55">
        <v>0</v>
      </c>
      <c r="AH476" s="55">
        <v>0</v>
      </c>
      <c r="AI476" s="215">
        <v>0</v>
      </c>
      <c r="AJ476" s="215">
        <v>0</v>
      </c>
      <c r="AK476" s="215">
        <v>0</v>
      </c>
      <c r="AL476" s="215">
        <v>0</v>
      </c>
      <c r="AM476" s="215">
        <v>3</v>
      </c>
      <c r="AN476" s="215">
        <v>0</v>
      </c>
      <c r="AO476" s="215">
        <v>0</v>
      </c>
      <c r="AP476" s="215">
        <v>0</v>
      </c>
      <c r="AQ476" s="55">
        <v>0</v>
      </c>
      <c r="AR476" s="216"/>
      <c r="AS476" s="55">
        <v>35</v>
      </c>
      <c r="AT476" s="55">
        <v>244</v>
      </c>
      <c r="AU476" s="55">
        <v>10</v>
      </c>
      <c r="AW476" s="55">
        <f t="shared" si="120"/>
        <v>3</v>
      </c>
      <c r="AX476" s="55">
        <v>0</v>
      </c>
      <c r="AY476" s="55">
        <v>2</v>
      </c>
      <c r="AZ476" s="502">
        <v>0.6</v>
      </c>
    </row>
    <row r="477" spans="1:52">
      <c r="A477" s="215">
        <v>463</v>
      </c>
      <c r="B477" s="215">
        <v>463035285</v>
      </c>
      <c r="C477" s="216" t="s">
        <v>1043</v>
      </c>
      <c r="D477" s="225">
        <f t="shared" si="106"/>
        <v>0</v>
      </c>
      <c r="E477" s="225">
        <f t="shared" si="107"/>
        <v>0</v>
      </c>
      <c r="F477" s="225">
        <f t="shared" si="108"/>
        <v>1</v>
      </c>
      <c r="G477" s="225">
        <f t="shared" si="109"/>
        <v>1</v>
      </c>
      <c r="H477" s="225">
        <f t="shared" si="110"/>
        <v>0</v>
      </c>
      <c r="I477" s="225">
        <f t="shared" si="111"/>
        <v>0</v>
      </c>
      <c r="J477" s="225">
        <f t="shared" si="112"/>
        <v>0</v>
      </c>
      <c r="K477" s="356">
        <f t="shared" si="113"/>
        <v>7.6600000000000001E-2</v>
      </c>
      <c r="L477" s="225"/>
      <c r="M477" s="225">
        <f t="shared" si="114"/>
        <v>1</v>
      </c>
      <c r="N477" s="225">
        <f t="shared" si="115"/>
        <v>0</v>
      </c>
      <c r="O477" s="225">
        <f t="shared" si="116"/>
        <v>0</v>
      </c>
      <c r="P477" s="225">
        <f t="shared" si="117"/>
        <v>1</v>
      </c>
      <c r="Q477" s="225">
        <f t="shared" si="118"/>
        <v>7</v>
      </c>
      <c r="R477" s="225">
        <f t="shared" si="119"/>
        <v>2</v>
      </c>
      <c r="S477" s="228"/>
      <c r="T477" s="228"/>
      <c r="U477" s="228"/>
      <c r="V477" s="228"/>
      <c r="W477" s="529"/>
      <c r="X477" s="228"/>
      <c r="Y477" s="55">
        <v>463</v>
      </c>
      <c r="Z477" s="55">
        <v>463035285</v>
      </c>
      <c r="AA477" s="244" t="s">
        <v>1043</v>
      </c>
      <c r="AB477" s="55">
        <v>0</v>
      </c>
      <c r="AC477" s="55">
        <v>0</v>
      </c>
      <c r="AD477" s="55">
        <v>1</v>
      </c>
      <c r="AE477" s="55">
        <v>1</v>
      </c>
      <c r="AF477" s="55">
        <v>0</v>
      </c>
      <c r="AG477" s="55">
        <v>0</v>
      </c>
      <c r="AH477" s="55">
        <v>0</v>
      </c>
      <c r="AI477" s="215">
        <v>0</v>
      </c>
      <c r="AJ477" s="215">
        <v>1</v>
      </c>
      <c r="AK477" s="215">
        <v>0</v>
      </c>
      <c r="AL477" s="215">
        <v>0</v>
      </c>
      <c r="AM477" s="215">
        <v>1</v>
      </c>
      <c r="AN477" s="215">
        <v>0</v>
      </c>
      <c r="AO477" s="215">
        <v>0</v>
      </c>
      <c r="AP477" s="215">
        <v>0</v>
      </c>
      <c r="AQ477" s="55">
        <v>0</v>
      </c>
      <c r="AR477" s="216"/>
      <c r="AS477" s="55">
        <v>35</v>
      </c>
      <c r="AT477" s="55">
        <v>285</v>
      </c>
      <c r="AU477" s="55">
        <v>7</v>
      </c>
      <c r="AW477" s="55">
        <f t="shared" si="120"/>
        <v>1</v>
      </c>
      <c r="AX477" s="55">
        <v>0</v>
      </c>
      <c r="AY477" s="55">
        <v>3</v>
      </c>
      <c r="AZ477" s="502">
        <v>0.5</v>
      </c>
    </row>
    <row r="478" spans="1:52">
      <c r="A478" s="215">
        <v>463</v>
      </c>
      <c r="B478" s="215">
        <v>463035293</v>
      </c>
      <c r="C478" s="216" t="s">
        <v>1043</v>
      </c>
      <c r="D478" s="225">
        <f t="shared" si="106"/>
        <v>0</v>
      </c>
      <c r="E478" s="225">
        <f t="shared" si="107"/>
        <v>0</v>
      </c>
      <c r="F478" s="225">
        <f t="shared" si="108"/>
        <v>0</v>
      </c>
      <c r="G478" s="225">
        <f t="shared" si="109"/>
        <v>2</v>
      </c>
      <c r="H478" s="225">
        <f t="shared" si="110"/>
        <v>0</v>
      </c>
      <c r="I478" s="225">
        <f t="shared" si="111"/>
        <v>0</v>
      </c>
      <c r="J478" s="225">
        <f t="shared" si="112"/>
        <v>0</v>
      </c>
      <c r="K478" s="356">
        <f t="shared" si="113"/>
        <v>7.6600000000000001E-2</v>
      </c>
      <c r="L478" s="225"/>
      <c r="M478" s="225">
        <f t="shared" si="114"/>
        <v>0</v>
      </c>
      <c r="N478" s="225">
        <f t="shared" si="115"/>
        <v>0</v>
      </c>
      <c r="O478" s="225">
        <f t="shared" si="116"/>
        <v>0</v>
      </c>
      <c r="P478" s="225">
        <f t="shared" si="117"/>
        <v>1</v>
      </c>
      <c r="Q478" s="225">
        <f t="shared" si="118"/>
        <v>10</v>
      </c>
      <c r="R478" s="225">
        <f t="shared" si="119"/>
        <v>2</v>
      </c>
      <c r="S478" s="228"/>
      <c r="T478" s="228"/>
      <c r="U478" s="228"/>
      <c r="V478" s="228"/>
      <c r="W478" s="529"/>
      <c r="X478" s="228"/>
      <c r="Y478" s="55">
        <v>463</v>
      </c>
      <c r="Z478" s="55">
        <v>463035293</v>
      </c>
      <c r="AA478" s="244" t="s">
        <v>1043</v>
      </c>
      <c r="AB478" s="55">
        <v>0</v>
      </c>
      <c r="AC478" s="55">
        <v>0</v>
      </c>
      <c r="AD478" s="55">
        <v>0</v>
      </c>
      <c r="AE478" s="55">
        <v>2</v>
      </c>
      <c r="AF478" s="55">
        <v>0</v>
      </c>
      <c r="AG478" s="55">
        <v>0</v>
      </c>
      <c r="AH478" s="55">
        <v>0</v>
      </c>
      <c r="AI478" s="215">
        <v>0</v>
      </c>
      <c r="AJ478" s="215">
        <v>0</v>
      </c>
      <c r="AK478" s="215">
        <v>0</v>
      </c>
      <c r="AL478" s="215">
        <v>0</v>
      </c>
      <c r="AM478" s="215">
        <v>0</v>
      </c>
      <c r="AN478" s="215">
        <v>0</v>
      </c>
      <c r="AO478" s="215">
        <v>0</v>
      </c>
      <c r="AP478" s="215">
        <v>0</v>
      </c>
      <c r="AQ478" s="55">
        <v>0</v>
      </c>
      <c r="AR478" s="216"/>
      <c r="AS478" s="55">
        <v>35</v>
      </c>
      <c r="AT478" s="55">
        <v>293</v>
      </c>
      <c r="AU478" s="55">
        <v>10</v>
      </c>
      <c r="AW478" s="55">
        <f t="shared" si="120"/>
        <v>0</v>
      </c>
      <c r="AX478" s="55">
        <v>1</v>
      </c>
      <c r="AY478" s="55">
        <v>2</v>
      </c>
      <c r="AZ478" s="502">
        <v>0.52910000000000001</v>
      </c>
    </row>
    <row r="479" spans="1:52">
      <c r="A479" s="215">
        <v>463</v>
      </c>
      <c r="B479" s="215">
        <v>463035307</v>
      </c>
      <c r="C479" s="216" t="s">
        <v>1043</v>
      </c>
      <c r="D479" s="225">
        <f t="shared" si="106"/>
        <v>0</v>
      </c>
      <c r="E479" s="225">
        <f t="shared" si="107"/>
        <v>0</v>
      </c>
      <c r="F479" s="225">
        <f t="shared" si="108"/>
        <v>0</v>
      </c>
      <c r="G479" s="225">
        <f t="shared" si="109"/>
        <v>2</v>
      </c>
      <c r="H479" s="225">
        <f t="shared" si="110"/>
        <v>0</v>
      </c>
      <c r="I479" s="225">
        <f t="shared" si="111"/>
        <v>0</v>
      </c>
      <c r="J479" s="225">
        <f t="shared" si="112"/>
        <v>0</v>
      </c>
      <c r="K479" s="356">
        <f t="shared" si="113"/>
        <v>7.6600000000000001E-2</v>
      </c>
      <c r="L479" s="225"/>
      <c r="M479" s="225">
        <f t="shared" si="114"/>
        <v>0</v>
      </c>
      <c r="N479" s="225">
        <f t="shared" si="115"/>
        <v>0</v>
      </c>
      <c r="O479" s="225">
        <f t="shared" si="116"/>
        <v>0</v>
      </c>
      <c r="P479" s="225">
        <f t="shared" si="117"/>
        <v>2</v>
      </c>
      <c r="Q479" s="225">
        <f t="shared" si="118"/>
        <v>3</v>
      </c>
      <c r="R479" s="225">
        <f t="shared" si="119"/>
        <v>2</v>
      </c>
      <c r="S479" s="228"/>
      <c r="T479" s="228"/>
      <c r="U479" s="228"/>
      <c r="V479" s="228"/>
      <c r="W479" s="529"/>
      <c r="X479" s="228"/>
      <c r="Y479" s="55">
        <v>463</v>
      </c>
      <c r="Z479" s="55">
        <v>463035307</v>
      </c>
      <c r="AA479" s="244" t="s">
        <v>1043</v>
      </c>
      <c r="AB479" s="55">
        <v>0</v>
      </c>
      <c r="AC479" s="55">
        <v>0</v>
      </c>
      <c r="AD479" s="55">
        <v>0</v>
      </c>
      <c r="AE479" s="55">
        <v>2</v>
      </c>
      <c r="AF479" s="55">
        <v>0</v>
      </c>
      <c r="AG479" s="55">
        <v>0</v>
      </c>
      <c r="AH479" s="55">
        <v>0</v>
      </c>
      <c r="AI479" s="215">
        <v>0</v>
      </c>
      <c r="AJ479" s="215">
        <v>0</v>
      </c>
      <c r="AK479" s="215">
        <v>0</v>
      </c>
      <c r="AL479" s="215">
        <v>0</v>
      </c>
      <c r="AM479" s="215">
        <v>2</v>
      </c>
      <c r="AN479" s="215">
        <v>0</v>
      </c>
      <c r="AO479" s="215">
        <v>0</v>
      </c>
      <c r="AP479" s="215">
        <v>0</v>
      </c>
      <c r="AQ479" s="55">
        <v>0</v>
      </c>
      <c r="AR479" s="216"/>
      <c r="AS479" s="55">
        <v>35</v>
      </c>
      <c r="AT479" s="55">
        <v>307</v>
      </c>
      <c r="AU479" s="55">
        <v>3</v>
      </c>
      <c r="AW479" s="55">
        <f t="shared" si="120"/>
        <v>2</v>
      </c>
      <c r="AX479" s="55">
        <v>0</v>
      </c>
      <c r="AY479" s="55">
        <v>3</v>
      </c>
      <c r="AZ479" s="502">
        <v>1</v>
      </c>
    </row>
    <row r="480" spans="1:52">
      <c r="A480" s="215">
        <v>463</v>
      </c>
      <c r="B480" s="215">
        <v>463035336</v>
      </c>
      <c r="C480" s="216" t="s">
        <v>1043</v>
      </c>
      <c r="D480" s="225">
        <f t="shared" si="106"/>
        <v>0</v>
      </c>
      <c r="E480" s="225">
        <f t="shared" si="107"/>
        <v>0</v>
      </c>
      <c r="F480" s="225">
        <f t="shared" si="108"/>
        <v>0</v>
      </c>
      <c r="G480" s="225">
        <f t="shared" si="109"/>
        <v>1</v>
      </c>
      <c r="H480" s="225">
        <f t="shared" si="110"/>
        <v>1</v>
      </c>
      <c r="I480" s="225">
        <f t="shared" si="111"/>
        <v>0</v>
      </c>
      <c r="J480" s="225">
        <f t="shared" si="112"/>
        <v>0</v>
      </c>
      <c r="K480" s="356">
        <f t="shared" si="113"/>
        <v>7.6600000000000001E-2</v>
      </c>
      <c r="L480" s="225"/>
      <c r="M480" s="225">
        <f t="shared" si="114"/>
        <v>0</v>
      </c>
      <c r="N480" s="225">
        <f t="shared" si="115"/>
        <v>0</v>
      </c>
      <c r="O480" s="225">
        <f t="shared" si="116"/>
        <v>0</v>
      </c>
      <c r="P480" s="225">
        <f t="shared" si="117"/>
        <v>0</v>
      </c>
      <c r="Q480" s="225">
        <f t="shared" si="118"/>
        <v>7</v>
      </c>
      <c r="R480" s="225">
        <f t="shared" si="119"/>
        <v>2</v>
      </c>
      <c r="S480" s="228"/>
      <c r="T480" s="228"/>
      <c r="U480" s="228"/>
      <c r="V480" s="228"/>
      <c r="W480" s="529"/>
      <c r="X480" s="228"/>
      <c r="Y480" s="55">
        <v>463</v>
      </c>
      <c r="Z480" s="55">
        <v>463035336</v>
      </c>
      <c r="AA480" s="244" t="s">
        <v>1043</v>
      </c>
      <c r="AB480" s="55">
        <v>0</v>
      </c>
      <c r="AC480" s="55">
        <v>0</v>
      </c>
      <c r="AD480" s="55">
        <v>0</v>
      </c>
      <c r="AE480" s="55">
        <v>1</v>
      </c>
      <c r="AF480" s="55">
        <v>1</v>
      </c>
      <c r="AG480" s="55">
        <v>0</v>
      </c>
      <c r="AH480" s="55">
        <v>0</v>
      </c>
      <c r="AI480" s="215">
        <v>0</v>
      </c>
      <c r="AJ480" s="215">
        <v>0</v>
      </c>
      <c r="AK480" s="215">
        <v>0</v>
      </c>
      <c r="AL480" s="215">
        <v>0</v>
      </c>
      <c r="AM480" s="215">
        <v>0</v>
      </c>
      <c r="AN480" s="215">
        <v>0</v>
      </c>
      <c r="AO480" s="215">
        <v>0</v>
      </c>
      <c r="AP480" s="215">
        <v>0</v>
      </c>
      <c r="AQ480" s="55">
        <v>0</v>
      </c>
      <c r="AR480" s="216"/>
      <c r="AS480" s="55">
        <v>35</v>
      </c>
      <c r="AT480" s="55">
        <v>336</v>
      </c>
      <c r="AU480" s="55">
        <v>7</v>
      </c>
      <c r="AW480" s="55">
        <f t="shared" si="120"/>
        <v>0</v>
      </c>
      <c r="AX480" s="55">
        <v>0</v>
      </c>
      <c r="AY480" s="55">
        <v>3</v>
      </c>
      <c r="AZ480" s="502">
        <v>0</v>
      </c>
    </row>
    <row r="481" spans="1:52">
      <c r="A481" s="215">
        <v>464</v>
      </c>
      <c r="B481" s="215">
        <v>464168030</v>
      </c>
      <c r="C481" s="216" t="s">
        <v>1066</v>
      </c>
      <c r="D481" s="225">
        <f t="shared" si="106"/>
        <v>0</v>
      </c>
      <c r="E481" s="225">
        <f t="shared" si="107"/>
        <v>0</v>
      </c>
      <c r="F481" s="225">
        <f t="shared" si="108"/>
        <v>0</v>
      </c>
      <c r="G481" s="225">
        <f t="shared" si="109"/>
        <v>1</v>
      </c>
      <c r="H481" s="225">
        <f t="shared" si="110"/>
        <v>2</v>
      </c>
      <c r="I481" s="225">
        <f t="shared" si="111"/>
        <v>0</v>
      </c>
      <c r="J481" s="225">
        <f t="shared" si="112"/>
        <v>0</v>
      </c>
      <c r="K481" s="356">
        <f t="shared" si="113"/>
        <v>0.1149</v>
      </c>
      <c r="L481" s="225"/>
      <c r="M481" s="225">
        <f t="shared" si="114"/>
        <v>0</v>
      </c>
      <c r="N481" s="225">
        <f t="shared" si="115"/>
        <v>0</v>
      </c>
      <c r="O481" s="225">
        <f t="shared" si="116"/>
        <v>0</v>
      </c>
      <c r="P481" s="225">
        <f t="shared" si="117"/>
        <v>2</v>
      </c>
      <c r="Q481" s="225">
        <f t="shared" si="118"/>
        <v>6</v>
      </c>
      <c r="R481" s="225">
        <f t="shared" si="119"/>
        <v>3</v>
      </c>
      <c r="S481" s="228"/>
      <c r="T481" s="228"/>
      <c r="U481" s="228"/>
      <c r="V481" s="228"/>
      <c r="W481" s="529"/>
      <c r="X481" s="228"/>
      <c r="Y481" s="55">
        <v>464</v>
      </c>
      <c r="Z481" s="55">
        <v>464168030</v>
      </c>
      <c r="AA481" s="244" t="s">
        <v>1066</v>
      </c>
      <c r="AB481" s="55">
        <v>0</v>
      </c>
      <c r="AC481" s="55">
        <v>0</v>
      </c>
      <c r="AD481" s="55">
        <v>0</v>
      </c>
      <c r="AE481" s="55">
        <v>1</v>
      </c>
      <c r="AF481" s="55">
        <v>2</v>
      </c>
      <c r="AG481" s="55">
        <v>0</v>
      </c>
      <c r="AH481" s="55">
        <v>0</v>
      </c>
      <c r="AI481" s="215">
        <v>0</v>
      </c>
      <c r="AJ481" s="215">
        <v>0</v>
      </c>
      <c r="AK481" s="215">
        <v>0</v>
      </c>
      <c r="AL481" s="215">
        <v>0</v>
      </c>
      <c r="AM481" s="215">
        <v>2</v>
      </c>
      <c r="AN481" s="215">
        <v>0</v>
      </c>
      <c r="AO481" s="215">
        <v>0</v>
      </c>
      <c r="AP481" s="215">
        <v>0</v>
      </c>
      <c r="AQ481" s="55">
        <v>0</v>
      </c>
      <c r="AR481" s="216"/>
      <c r="AS481" s="55">
        <v>168</v>
      </c>
      <c r="AT481" s="55">
        <v>30</v>
      </c>
      <c r="AU481" s="55">
        <v>6</v>
      </c>
      <c r="AW481" s="55">
        <f t="shared" si="120"/>
        <v>2</v>
      </c>
      <c r="AX481" s="55">
        <v>0</v>
      </c>
      <c r="AY481" s="55">
        <v>3</v>
      </c>
      <c r="AZ481" s="502">
        <v>0.66669999999999996</v>
      </c>
    </row>
    <row r="482" spans="1:52">
      <c r="A482" s="215">
        <v>464</v>
      </c>
      <c r="B482" s="215">
        <v>464168163</v>
      </c>
      <c r="C482" s="216" t="s">
        <v>1066</v>
      </c>
      <c r="D482" s="225">
        <f t="shared" si="106"/>
        <v>0</v>
      </c>
      <c r="E482" s="225">
        <f t="shared" si="107"/>
        <v>0</v>
      </c>
      <c r="F482" s="225">
        <f t="shared" si="108"/>
        <v>0</v>
      </c>
      <c r="G482" s="225">
        <f t="shared" si="109"/>
        <v>14</v>
      </c>
      <c r="H482" s="225">
        <f t="shared" si="110"/>
        <v>8</v>
      </c>
      <c r="I482" s="225">
        <f t="shared" si="111"/>
        <v>0</v>
      </c>
      <c r="J482" s="225">
        <f t="shared" si="112"/>
        <v>0</v>
      </c>
      <c r="K482" s="356">
        <f t="shared" si="113"/>
        <v>0.84260000000000002</v>
      </c>
      <c r="L482" s="225"/>
      <c r="M482" s="225">
        <f t="shared" si="114"/>
        <v>3</v>
      </c>
      <c r="N482" s="225">
        <f t="shared" si="115"/>
        <v>0</v>
      </c>
      <c r="O482" s="225">
        <f t="shared" si="116"/>
        <v>0</v>
      </c>
      <c r="P482" s="225">
        <f t="shared" si="117"/>
        <v>10</v>
      </c>
      <c r="Q482" s="225">
        <f t="shared" si="118"/>
        <v>12</v>
      </c>
      <c r="R482" s="225">
        <f t="shared" si="119"/>
        <v>22</v>
      </c>
      <c r="S482" s="228"/>
      <c r="T482" s="228"/>
      <c r="U482" s="228"/>
      <c r="V482" s="228"/>
      <c r="W482" s="529"/>
      <c r="X482" s="228"/>
      <c r="Y482" s="55">
        <v>464</v>
      </c>
      <c r="Z482" s="55">
        <v>464168163</v>
      </c>
      <c r="AA482" s="244" t="s">
        <v>1066</v>
      </c>
      <c r="AB482" s="55">
        <v>0</v>
      </c>
      <c r="AC482" s="55">
        <v>0</v>
      </c>
      <c r="AD482" s="55">
        <v>0</v>
      </c>
      <c r="AE482" s="55">
        <v>14</v>
      </c>
      <c r="AF482" s="55">
        <v>8</v>
      </c>
      <c r="AG482" s="55">
        <v>0</v>
      </c>
      <c r="AH482" s="55">
        <v>0</v>
      </c>
      <c r="AI482" s="215">
        <v>0</v>
      </c>
      <c r="AJ482" s="215">
        <v>3</v>
      </c>
      <c r="AK482" s="215">
        <v>0</v>
      </c>
      <c r="AL482" s="215">
        <v>0</v>
      </c>
      <c r="AM482" s="215">
        <v>10</v>
      </c>
      <c r="AN482" s="215">
        <v>0</v>
      </c>
      <c r="AO482" s="215">
        <v>0</v>
      </c>
      <c r="AP482" s="215">
        <v>0</v>
      </c>
      <c r="AQ482" s="55">
        <v>0</v>
      </c>
      <c r="AR482" s="216"/>
      <c r="AS482" s="55">
        <v>168</v>
      </c>
      <c r="AT482" s="55">
        <v>163</v>
      </c>
      <c r="AU482" s="55">
        <v>12</v>
      </c>
      <c r="AW482" s="55">
        <f t="shared" si="120"/>
        <v>10</v>
      </c>
      <c r="AX482" s="55">
        <v>0</v>
      </c>
      <c r="AY482" s="55">
        <v>1</v>
      </c>
      <c r="AZ482" s="502">
        <v>0.45450000000000002</v>
      </c>
    </row>
    <row r="483" spans="1:52">
      <c r="A483" s="215">
        <v>464</v>
      </c>
      <c r="B483" s="215">
        <v>464168168</v>
      </c>
      <c r="C483" s="216" t="s">
        <v>1066</v>
      </c>
      <c r="D483" s="225">
        <f t="shared" si="106"/>
        <v>0</v>
      </c>
      <c r="E483" s="225">
        <f t="shared" si="107"/>
        <v>0</v>
      </c>
      <c r="F483" s="225">
        <f t="shared" si="108"/>
        <v>0</v>
      </c>
      <c r="G483" s="225">
        <f t="shared" si="109"/>
        <v>51</v>
      </c>
      <c r="H483" s="225">
        <f t="shared" si="110"/>
        <v>62</v>
      </c>
      <c r="I483" s="225">
        <f t="shared" si="111"/>
        <v>0</v>
      </c>
      <c r="J483" s="225">
        <f t="shared" si="112"/>
        <v>0</v>
      </c>
      <c r="K483" s="356">
        <f t="shared" si="113"/>
        <v>4.3278999999999996</v>
      </c>
      <c r="L483" s="225"/>
      <c r="M483" s="225">
        <f t="shared" si="114"/>
        <v>8</v>
      </c>
      <c r="N483" s="225">
        <f t="shared" si="115"/>
        <v>2</v>
      </c>
      <c r="O483" s="225">
        <f t="shared" si="116"/>
        <v>0</v>
      </c>
      <c r="P483" s="225">
        <f t="shared" si="117"/>
        <v>19</v>
      </c>
      <c r="Q483" s="225">
        <f t="shared" si="118"/>
        <v>3</v>
      </c>
      <c r="R483" s="225">
        <f t="shared" si="119"/>
        <v>113</v>
      </c>
      <c r="S483" s="228"/>
      <c r="T483" s="228"/>
      <c r="U483" s="228"/>
      <c r="V483" s="228"/>
      <c r="W483" s="529"/>
      <c r="X483" s="228"/>
      <c r="Y483" s="55">
        <v>464</v>
      </c>
      <c r="Z483" s="55">
        <v>464168168</v>
      </c>
      <c r="AA483" s="244" t="s">
        <v>1066</v>
      </c>
      <c r="AB483" s="55">
        <v>0</v>
      </c>
      <c r="AC483" s="55">
        <v>0</v>
      </c>
      <c r="AD483" s="55">
        <v>0</v>
      </c>
      <c r="AE483" s="55">
        <v>51</v>
      </c>
      <c r="AF483" s="55">
        <v>62</v>
      </c>
      <c r="AG483" s="55">
        <v>0</v>
      </c>
      <c r="AH483" s="55">
        <v>0</v>
      </c>
      <c r="AI483" s="215">
        <v>0</v>
      </c>
      <c r="AJ483" s="215">
        <v>8</v>
      </c>
      <c r="AK483" s="215">
        <v>2</v>
      </c>
      <c r="AL483" s="215">
        <v>0</v>
      </c>
      <c r="AM483" s="215">
        <v>19</v>
      </c>
      <c r="AN483" s="215">
        <v>0</v>
      </c>
      <c r="AO483" s="215">
        <v>0</v>
      </c>
      <c r="AP483" s="215">
        <v>0</v>
      </c>
      <c r="AQ483" s="55">
        <v>0</v>
      </c>
      <c r="AR483" s="216"/>
      <c r="AS483" s="55">
        <v>168</v>
      </c>
      <c r="AT483" s="55">
        <v>168</v>
      </c>
      <c r="AU483" s="55">
        <v>3</v>
      </c>
      <c r="AW483" s="55">
        <f t="shared" si="120"/>
        <v>19</v>
      </c>
      <c r="AX483" s="55">
        <v>0</v>
      </c>
      <c r="AY483" s="55">
        <v>1</v>
      </c>
      <c r="AZ483" s="502">
        <v>0.1681</v>
      </c>
    </row>
    <row r="484" spans="1:52">
      <c r="A484" s="215">
        <v>464</v>
      </c>
      <c r="B484" s="215">
        <v>464168196</v>
      </c>
      <c r="C484" s="216" t="s">
        <v>1066</v>
      </c>
      <c r="D484" s="225">
        <f t="shared" si="106"/>
        <v>0</v>
      </c>
      <c r="E484" s="225">
        <f t="shared" si="107"/>
        <v>0</v>
      </c>
      <c r="F484" s="225">
        <f t="shared" si="108"/>
        <v>0</v>
      </c>
      <c r="G484" s="225">
        <f t="shared" si="109"/>
        <v>3</v>
      </c>
      <c r="H484" s="225">
        <f t="shared" si="110"/>
        <v>5</v>
      </c>
      <c r="I484" s="225">
        <f t="shared" si="111"/>
        <v>0</v>
      </c>
      <c r="J484" s="225">
        <f t="shared" si="112"/>
        <v>0</v>
      </c>
      <c r="K484" s="356">
        <f t="shared" si="113"/>
        <v>0.30640000000000001</v>
      </c>
      <c r="L484" s="225"/>
      <c r="M484" s="225">
        <f t="shared" si="114"/>
        <v>0</v>
      </c>
      <c r="N484" s="225">
        <f t="shared" si="115"/>
        <v>0</v>
      </c>
      <c r="O484" s="225">
        <f t="shared" si="116"/>
        <v>0</v>
      </c>
      <c r="P484" s="225">
        <f t="shared" si="117"/>
        <v>0</v>
      </c>
      <c r="Q484" s="225">
        <f t="shared" si="118"/>
        <v>5</v>
      </c>
      <c r="R484" s="225">
        <f t="shared" si="119"/>
        <v>8</v>
      </c>
      <c r="S484" s="228"/>
      <c r="T484" s="228"/>
      <c r="U484" s="228"/>
      <c r="V484" s="228"/>
      <c r="W484" s="529"/>
      <c r="X484" s="228"/>
      <c r="Y484" s="55">
        <v>464</v>
      </c>
      <c r="Z484" s="55">
        <v>464168196</v>
      </c>
      <c r="AA484" s="244" t="s">
        <v>1066</v>
      </c>
      <c r="AB484" s="55">
        <v>0</v>
      </c>
      <c r="AC484" s="55">
        <v>0</v>
      </c>
      <c r="AD484" s="55">
        <v>0</v>
      </c>
      <c r="AE484" s="55">
        <v>3</v>
      </c>
      <c r="AF484" s="55">
        <v>5</v>
      </c>
      <c r="AG484" s="55">
        <v>0</v>
      </c>
      <c r="AH484" s="55">
        <v>0</v>
      </c>
      <c r="AI484" s="215">
        <v>0</v>
      </c>
      <c r="AJ484" s="215">
        <v>0</v>
      </c>
      <c r="AK484" s="215">
        <v>0</v>
      </c>
      <c r="AL484" s="215">
        <v>0</v>
      </c>
      <c r="AM484" s="215">
        <v>0</v>
      </c>
      <c r="AN484" s="215">
        <v>0</v>
      </c>
      <c r="AO484" s="215">
        <v>0</v>
      </c>
      <c r="AP484" s="215">
        <v>0</v>
      </c>
      <c r="AQ484" s="55">
        <v>0</v>
      </c>
      <c r="AR484" s="216"/>
      <c r="AS484" s="55">
        <v>168</v>
      </c>
      <c r="AT484" s="55">
        <v>196</v>
      </c>
      <c r="AU484" s="55">
        <v>5</v>
      </c>
      <c r="AW484" s="55">
        <f t="shared" si="120"/>
        <v>0</v>
      </c>
      <c r="AX484" s="55">
        <v>0</v>
      </c>
      <c r="AY484" s="55">
        <v>1</v>
      </c>
      <c r="AZ484" s="502">
        <v>0</v>
      </c>
    </row>
    <row r="485" spans="1:52">
      <c r="A485" s="215">
        <v>464</v>
      </c>
      <c r="B485" s="215">
        <v>464168229</v>
      </c>
      <c r="C485" s="216" t="s">
        <v>1066</v>
      </c>
      <c r="D485" s="225">
        <f t="shared" si="106"/>
        <v>0</v>
      </c>
      <c r="E485" s="225">
        <f t="shared" si="107"/>
        <v>0</v>
      </c>
      <c r="F485" s="225">
        <f t="shared" si="108"/>
        <v>0</v>
      </c>
      <c r="G485" s="225">
        <f t="shared" si="109"/>
        <v>0</v>
      </c>
      <c r="H485" s="225">
        <f t="shared" si="110"/>
        <v>5</v>
      </c>
      <c r="I485" s="225">
        <f t="shared" si="111"/>
        <v>0</v>
      </c>
      <c r="J485" s="225">
        <f t="shared" si="112"/>
        <v>0</v>
      </c>
      <c r="K485" s="356">
        <f t="shared" si="113"/>
        <v>0.1915</v>
      </c>
      <c r="L485" s="225"/>
      <c r="M485" s="225">
        <f t="shared" si="114"/>
        <v>0</v>
      </c>
      <c r="N485" s="225">
        <f t="shared" si="115"/>
        <v>1</v>
      </c>
      <c r="O485" s="225">
        <f t="shared" si="116"/>
        <v>0</v>
      </c>
      <c r="P485" s="225">
        <f t="shared" si="117"/>
        <v>2</v>
      </c>
      <c r="Q485" s="225">
        <f t="shared" si="118"/>
        <v>7</v>
      </c>
      <c r="R485" s="225">
        <f t="shared" si="119"/>
        <v>5</v>
      </c>
      <c r="S485" s="228"/>
      <c r="T485" s="228"/>
      <c r="U485" s="228"/>
      <c r="V485" s="228"/>
      <c r="W485" s="529"/>
      <c r="X485" s="228"/>
      <c r="Y485" s="55">
        <v>464</v>
      </c>
      <c r="Z485" s="55">
        <v>464168229</v>
      </c>
      <c r="AA485" s="244" t="s">
        <v>1066</v>
      </c>
      <c r="AB485" s="55">
        <v>0</v>
      </c>
      <c r="AC485" s="55">
        <v>0</v>
      </c>
      <c r="AD485" s="55">
        <v>0</v>
      </c>
      <c r="AE485" s="55">
        <v>0</v>
      </c>
      <c r="AF485" s="55">
        <v>5</v>
      </c>
      <c r="AG485" s="55">
        <v>0</v>
      </c>
      <c r="AH485" s="55">
        <v>0</v>
      </c>
      <c r="AI485" s="215">
        <v>0</v>
      </c>
      <c r="AJ485" s="215">
        <v>0</v>
      </c>
      <c r="AK485" s="215">
        <v>1</v>
      </c>
      <c r="AL485" s="215">
        <v>0</v>
      </c>
      <c r="AM485" s="215">
        <v>2</v>
      </c>
      <c r="AN485" s="215">
        <v>0</v>
      </c>
      <c r="AO485" s="215">
        <v>0</v>
      </c>
      <c r="AP485" s="215">
        <v>0</v>
      </c>
      <c r="AQ485" s="55">
        <v>0</v>
      </c>
      <c r="AR485" s="216"/>
      <c r="AS485" s="55">
        <v>168</v>
      </c>
      <c r="AT485" s="55">
        <v>229</v>
      </c>
      <c r="AU485" s="55">
        <v>7</v>
      </c>
      <c r="AW485" s="55">
        <f t="shared" si="120"/>
        <v>2</v>
      </c>
      <c r="AX485" s="55">
        <v>0</v>
      </c>
      <c r="AY485" s="55">
        <v>1</v>
      </c>
      <c r="AZ485" s="502">
        <v>0.4</v>
      </c>
    </row>
    <row r="486" spans="1:52">
      <c r="A486" s="215">
        <v>464</v>
      </c>
      <c r="B486" s="215">
        <v>464168248</v>
      </c>
      <c r="C486" s="216" t="s">
        <v>1066</v>
      </c>
      <c r="D486" s="225">
        <f t="shared" si="106"/>
        <v>0</v>
      </c>
      <c r="E486" s="225">
        <f t="shared" si="107"/>
        <v>0</v>
      </c>
      <c r="F486" s="225">
        <f t="shared" si="108"/>
        <v>0</v>
      </c>
      <c r="G486" s="225">
        <f t="shared" si="109"/>
        <v>0</v>
      </c>
      <c r="H486" s="225">
        <f t="shared" si="110"/>
        <v>1</v>
      </c>
      <c r="I486" s="225">
        <f t="shared" si="111"/>
        <v>0</v>
      </c>
      <c r="J486" s="225">
        <f t="shared" si="112"/>
        <v>0</v>
      </c>
      <c r="K486" s="356">
        <f t="shared" si="113"/>
        <v>3.8300000000000001E-2</v>
      </c>
      <c r="L486" s="225"/>
      <c r="M486" s="225">
        <f t="shared" si="114"/>
        <v>0</v>
      </c>
      <c r="N486" s="225">
        <f t="shared" si="115"/>
        <v>0</v>
      </c>
      <c r="O486" s="225">
        <f t="shared" si="116"/>
        <v>0</v>
      </c>
      <c r="P486" s="225">
        <f t="shared" si="117"/>
        <v>1</v>
      </c>
      <c r="Q486" s="225">
        <f t="shared" si="118"/>
        <v>12</v>
      </c>
      <c r="R486" s="225">
        <f t="shared" si="119"/>
        <v>1</v>
      </c>
      <c r="S486" s="228"/>
      <c r="T486" s="228"/>
      <c r="U486" s="228"/>
      <c r="V486" s="228"/>
      <c r="W486" s="529"/>
      <c r="X486" s="228"/>
      <c r="Y486" s="55">
        <v>464</v>
      </c>
      <c r="Z486" s="55">
        <v>464168248</v>
      </c>
      <c r="AA486" s="244" t="s">
        <v>1066</v>
      </c>
      <c r="AB486" s="55">
        <v>0</v>
      </c>
      <c r="AC486" s="55">
        <v>0</v>
      </c>
      <c r="AD486" s="55">
        <v>0</v>
      </c>
      <c r="AE486" s="55">
        <v>0</v>
      </c>
      <c r="AF486" s="55">
        <v>1</v>
      </c>
      <c r="AG486" s="55">
        <v>0</v>
      </c>
      <c r="AH486" s="55">
        <v>0</v>
      </c>
      <c r="AI486" s="215">
        <v>0</v>
      </c>
      <c r="AJ486" s="215">
        <v>0</v>
      </c>
      <c r="AK486" s="215">
        <v>0</v>
      </c>
      <c r="AL486" s="215">
        <v>0</v>
      </c>
      <c r="AM486" s="215">
        <v>0</v>
      </c>
      <c r="AN486" s="215">
        <v>0</v>
      </c>
      <c r="AO486" s="215">
        <v>0</v>
      </c>
      <c r="AP486" s="215">
        <v>0</v>
      </c>
      <c r="AQ486" s="55">
        <v>0</v>
      </c>
      <c r="AR486" s="216"/>
      <c r="AS486" s="55">
        <v>168</v>
      </c>
      <c r="AT486" s="55">
        <v>248</v>
      </c>
      <c r="AU486" s="55">
        <v>12</v>
      </c>
      <c r="AW486" s="55">
        <f t="shared" si="120"/>
        <v>0</v>
      </c>
      <c r="AX486" s="55">
        <v>1</v>
      </c>
      <c r="AY486" s="55">
        <v>2</v>
      </c>
      <c r="AZ486" s="502">
        <v>0.78469999999999995</v>
      </c>
    </row>
    <row r="487" spans="1:52">
      <c r="A487" s="215">
        <v>464</v>
      </c>
      <c r="B487" s="215">
        <v>464168258</v>
      </c>
      <c r="C487" s="216" t="s">
        <v>1066</v>
      </c>
      <c r="D487" s="225">
        <f t="shared" si="106"/>
        <v>0</v>
      </c>
      <c r="E487" s="225">
        <f t="shared" si="107"/>
        <v>0</v>
      </c>
      <c r="F487" s="225">
        <f t="shared" si="108"/>
        <v>0</v>
      </c>
      <c r="G487" s="225">
        <f t="shared" si="109"/>
        <v>2</v>
      </c>
      <c r="H487" s="225">
        <f t="shared" si="110"/>
        <v>9</v>
      </c>
      <c r="I487" s="225">
        <f t="shared" si="111"/>
        <v>0</v>
      </c>
      <c r="J487" s="225">
        <f t="shared" si="112"/>
        <v>0</v>
      </c>
      <c r="K487" s="356">
        <f t="shared" si="113"/>
        <v>0.42130000000000001</v>
      </c>
      <c r="L487" s="225"/>
      <c r="M487" s="225">
        <f t="shared" si="114"/>
        <v>0</v>
      </c>
      <c r="N487" s="225">
        <f t="shared" si="115"/>
        <v>2</v>
      </c>
      <c r="O487" s="225">
        <f t="shared" si="116"/>
        <v>0</v>
      </c>
      <c r="P487" s="225">
        <f t="shared" si="117"/>
        <v>3</v>
      </c>
      <c r="Q487" s="225">
        <f t="shared" si="118"/>
        <v>10</v>
      </c>
      <c r="R487" s="225">
        <f t="shared" si="119"/>
        <v>11</v>
      </c>
      <c r="S487" s="228"/>
      <c r="T487" s="228"/>
      <c r="U487" s="228"/>
      <c r="V487" s="228"/>
      <c r="W487" s="529"/>
      <c r="X487" s="228"/>
      <c r="Y487" s="55">
        <v>464</v>
      </c>
      <c r="Z487" s="55">
        <v>464168258</v>
      </c>
      <c r="AA487" s="244" t="s">
        <v>1066</v>
      </c>
      <c r="AB487" s="55">
        <v>0</v>
      </c>
      <c r="AC487" s="55">
        <v>0</v>
      </c>
      <c r="AD487" s="55">
        <v>0</v>
      </c>
      <c r="AE487" s="55">
        <v>2</v>
      </c>
      <c r="AF487" s="55">
        <v>9</v>
      </c>
      <c r="AG487" s="55">
        <v>0</v>
      </c>
      <c r="AH487" s="55">
        <v>0</v>
      </c>
      <c r="AI487" s="215">
        <v>0</v>
      </c>
      <c r="AJ487" s="215">
        <v>0</v>
      </c>
      <c r="AK487" s="215">
        <v>2</v>
      </c>
      <c r="AL487" s="215">
        <v>0</v>
      </c>
      <c r="AM487" s="215">
        <v>3</v>
      </c>
      <c r="AN487" s="215">
        <v>0</v>
      </c>
      <c r="AO487" s="215">
        <v>0</v>
      </c>
      <c r="AP487" s="215">
        <v>0</v>
      </c>
      <c r="AQ487" s="55">
        <v>0</v>
      </c>
      <c r="AR487" s="216"/>
      <c r="AS487" s="55">
        <v>168</v>
      </c>
      <c r="AT487" s="55">
        <v>258</v>
      </c>
      <c r="AU487" s="55">
        <v>10</v>
      </c>
      <c r="AW487" s="55">
        <f t="shared" si="120"/>
        <v>3</v>
      </c>
      <c r="AX487" s="55">
        <v>0</v>
      </c>
      <c r="AY487" s="55">
        <v>1</v>
      </c>
      <c r="AZ487" s="502">
        <v>0.2727</v>
      </c>
    </row>
    <row r="488" spans="1:52">
      <c r="A488" s="215">
        <v>464</v>
      </c>
      <c r="B488" s="215">
        <v>464168262</v>
      </c>
      <c r="C488" s="216" t="s">
        <v>1066</v>
      </c>
      <c r="D488" s="225">
        <f t="shared" si="106"/>
        <v>0</v>
      </c>
      <c r="E488" s="225">
        <f t="shared" si="107"/>
        <v>0</v>
      </c>
      <c r="F488" s="225">
        <f t="shared" si="108"/>
        <v>0</v>
      </c>
      <c r="G488" s="225">
        <f t="shared" si="109"/>
        <v>3</v>
      </c>
      <c r="H488" s="225">
        <f t="shared" si="110"/>
        <v>0</v>
      </c>
      <c r="I488" s="225">
        <f t="shared" si="111"/>
        <v>0</v>
      </c>
      <c r="J488" s="225">
        <f t="shared" si="112"/>
        <v>0</v>
      </c>
      <c r="K488" s="356">
        <f t="shared" si="113"/>
        <v>0.1149</v>
      </c>
      <c r="L488" s="225"/>
      <c r="M488" s="225">
        <f t="shared" si="114"/>
        <v>0</v>
      </c>
      <c r="N488" s="225">
        <f t="shared" si="115"/>
        <v>0</v>
      </c>
      <c r="O488" s="225">
        <f t="shared" si="116"/>
        <v>0</v>
      </c>
      <c r="P488" s="225">
        <f t="shared" si="117"/>
        <v>1</v>
      </c>
      <c r="Q488" s="225">
        <f t="shared" si="118"/>
        <v>7</v>
      </c>
      <c r="R488" s="225">
        <f t="shared" si="119"/>
        <v>3</v>
      </c>
      <c r="S488" s="228"/>
      <c r="T488" s="228"/>
      <c r="U488" s="228"/>
      <c r="V488" s="228"/>
      <c r="W488" s="529"/>
      <c r="X488" s="228"/>
      <c r="Y488" s="55">
        <v>464</v>
      </c>
      <c r="Z488" s="55">
        <v>464168262</v>
      </c>
      <c r="AA488" s="244" t="s">
        <v>1066</v>
      </c>
      <c r="AB488" s="55">
        <v>0</v>
      </c>
      <c r="AC488" s="55">
        <v>0</v>
      </c>
      <c r="AD488" s="55">
        <v>0</v>
      </c>
      <c r="AE488" s="55">
        <v>3</v>
      </c>
      <c r="AF488" s="55">
        <v>0</v>
      </c>
      <c r="AG488" s="55">
        <v>0</v>
      </c>
      <c r="AH488" s="55">
        <v>0</v>
      </c>
      <c r="AI488" s="215">
        <v>0</v>
      </c>
      <c r="AJ488" s="215">
        <v>0</v>
      </c>
      <c r="AK488" s="215">
        <v>0</v>
      </c>
      <c r="AL488" s="215">
        <v>0</v>
      </c>
      <c r="AM488" s="215">
        <v>1</v>
      </c>
      <c r="AN488" s="215">
        <v>0</v>
      </c>
      <c r="AO488" s="215">
        <v>0</v>
      </c>
      <c r="AP488" s="215">
        <v>0</v>
      </c>
      <c r="AQ488" s="55">
        <v>0</v>
      </c>
      <c r="AR488" s="216"/>
      <c r="AS488" s="55">
        <v>168</v>
      </c>
      <c r="AT488" s="55">
        <v>262</v>
      </c>
      <c r="AU488" s="55">
        <v>7</v>
      </c>
      <c r="AW488" s="55">
        <f t="shared" si="120"/>
        <v>1</v>
      </c>
      <c r="AX488" s="55">
        <v>0</v>
      </c>
      <c r="AY488" s="55">
        <v>1</v>
      </c>
      <c r="AZ488" s="502">
        <v>0.33329999999999999</v>
      </c>
    </row>
    <row r="489" spans="1:52">
      <c r="A489" s="215">
        <v>464</v>
      </c>
      <c r="B489" s="215">
        <v>464168291</v>
      </c>
      <c r="C489" s="216" t="s">
        <v>1066</v>
      </c>
      <c r="D489" s="225">
        <f t="shared" si="106"/>
        <v>0</v>
      </c>
      <c r="E489" s="225">
        <f t="shared" si="107"/>
        <v>0</v>
      </c>
      <c r="F489" s="225">
        <f t="shared" si="108"/>
        <v>0</v>
      </c>
      <c r="G489" s="225">
        <f t="shared" si="109"/>
        <v>25</v>
      </c>
      <c r="H489" s="225">
        <f t="shared" si="110"/>
        <v>17</v>
      </c>
      <c r="I489" s="225">
        <f t="shared" si="111"/>
        <v>0</v>
      </c>
      <c r="J489" s="225">
        <f t="shared" si="112"/>
        <v>0</v>
      </c>
      <c r="K489" s="356">
        <f t="shared" si="113"/>
        <v>1.6086</v>
      </c>
      <c r="L489" s="225"/>
      <c r="M489" s="225">
        <f t="shared" si="114"/>
        <v>2</v>
      </c>
      <c r="N489" s="225">
        <f t="shared" si="115"/>
        <v>0</v>
      </c>
      <c r="O489" s="225">
        <f t="shared" si="116"/>
        <v>0</v>
      </c>
      <c r="P489" s="225">
        <f t="shared" si="117"/>
        <v>5</v>
      </c>
      <c r="Q489" s="225">
        <f t="shared" si="118"/>
        <v>4</v>
      </c>
      <c r="R489" s="225">
        <f t="shared" si="119"/>
        <v>42</v>
      </c>
      <c r="S489" s="228"/>
      <c r="T489" s="228"/>
      <c r="U489" s="228"/>
      <c r="V489" s="228"/>
      <c r="W489" s="529"/>
      <c r="X489" s="228"/>
      <c r="Y489" s="55">
        <v>464</v>
      </c>
      <c r="Z489" s="55">
        <v>464168291</v>
      </c>
      <c r="AA489" s="244" t="s">
        <v>1066</v>
      </c>
      <c r="AB489" s="55">
        <v>0</v>
      </c>
      <c r="AC489" s="55">
        <v>0</v>
      </c>
      <c r="AD489" s="55">
        <v>0</v>
      </c>
      <c r="AE489" s="55">
        <v>25</v>
      </c>
      <c r="AF489" s="55">
        <v>17</v>
      </c>
      <c r="AG489" s="55">
        <v>0</v>
      </c>
      <c r="AH489" s="55">
        <v>0</v>
      </c>
      <c r="AI489" s="215">
        <v>0</v>
      </c>
      <c r="AJ489" s="215">
        <v>2</v>
      </c>
      <c r="AK489" s="215">
        <v>0</v>
      </c>
      <c r="AL489" s="215">
        <v>0</v>
      </c>
      <c r="AM489" s="215">
        <v>5</v>
      </c>
      <c r="AN489" s="215">
        <v>0</v>
      </c>
      <c r="AO489" s="215">
        <v>0</v>
      </c>
      <c r="AP489" s="215">
        <v>0</v>
      </c>
      <c r="AQ489" s="55">
        <v>0</v>
      </c>
      <c r="AR489" s="216"/>
      <c r="AS489" s="55">
        <v>168</v>
      </c>
      <c r="AT489" s="55">
        <v>291</v>
      </c>
      <c r="AU489" s="55">
        <v>4</v>
      </c>
      <c r="AW489" s="55">
        <f t="shared" si="120"/>
        <v>5</v>
      </c>
      <c r="AX489" s="55">
        <v>0</v>
      </c>
      <c r="AY489" s="55">
        <v>1</v>
      </c>
      <c r="AZ489" s="502">
        <v>0.11899999999999999</v>
      </c>
    </row>
    <row r="490" spans="1:52">
      <c r="A490" s="215">
        <v>466</v>
      </c>
      <c r="B490" s="215">
        <v>466700096</v>
      </c>
      <c r="C490" s="216" t="s">
        <v>1067</v>
      </c>
      <c r="D490" s="225">
        <f t="shared" si="106"/>
        <v>0</v>
      </c>
      <c r="E490" s="225">
        <f t="shared" si="107"/>
        <v>0</v>
      </c>
      <c r="F490" s="225">
        <f t="shared" si="108"/>
        <v>0</v>
      </c>
      <c r="G490" s="225">
        <f t="shared" si="109"/>
        <v>0</v>
      </c>
      <c r="H490" s="225">
        <f t="shared" si="110"/>
        <v>0</v>
      </c>
      <c r="I490" s="225">
        <f t="shared" si="111"/>
        <v>1</v>
      </c>
      <c r="J490" s="225">
        <f t="shared" si="112"/>
        <v>0</v>
      </c>
      <c r="K490" s="356">
        <f t="shared" si="113"/>
        <v>3.8300000000000001E-2</v>
      </c>
      <c r="L490" s="225"/>
      <c r="M490" s="225">
        <f t="shared" si="114"/>
        <v>0</v>
      </c>
      <c r="N490" s="225">
        <f t="shared" si="115"/>
        <v>0</v>
      </c>
      <c r="O490" s="225">
        <f t="shared" si="116"/>
        <v>0</v>
      </c>
      <c r="P490" s="225">
        <f t="shared" si="117"/>
        <v>1</v>
      </c>
      <c r="Q490" s="225">
        <f t="shared" si="118"/>
        <v>6</v>
      </c>
      <c r="R490" s="225">
        <f t="shared" si="119"/>
        <v>1</v>
      </c>
      <c r="S490" s="228"/>
      <c r="T490" s="228"/>
      <c r="U490" s="228"/>
      <c r="V490" s="228"/>
      <c r="W490" s="529"/>
      <c r="X490" s="228"/>
      <c r="Y490" s="55">
        <v>466</v>
      </c>
      <c r="Z490" s="55">
        <v>466700096</v>
      </c>
      <c r="AA490" s="244" t="s">
        <v>1067</v>
      </c>
      <c r="AB490" s="55">
        <v>0</v>
      </c>
      <c r="AC490" s="55">
        <v>0</v>
      </c>
      <c r="AD490" s="55">
        <v>0</v>
      </c>
      <c r="AE490" s="55">
        <v>0</v>
      </c>
      <c r="AF490" s="55">
        <v>0</v>
      </c>
      <c r="AG490" s="55">
        <v>1</v>
      </c>
      <c r="AH490" s="55">
        <v>0</v>
      </c>
      <c r="AI490" s="215">
        <v>0</v>
      </c>
      <c r="AJ490" s="215">
        <v>0</v>
      </c>
      <c r="AK490" s="215">
        <v>0</v>
      </c>
      <c r="AL490" s="215">
        <v>0</v>
      </c>
      <c r="AM490" s="215">
        <v>0</v>
      </c>
      <c r="AN490" s="215">
        <v>0</v>
      </c>
      <c r="AO490" s="215">
        <v>0</v>
      </c>
      <c r="AP490" s="215">
        <v>0</v>
      </c>
      <c r="AQ490" s="55">
        <v>1</v>
      </c>
      <c r="AR490" s="216"/>
      <c r="AS490" s="55">
        <v>700</v>
      </c>
      <c r="AT490" s="55">
        <v>96</v>
      </c>
      <c r="AU490" s="55">
        <v>6</v>
      </c>
      <c r="AW490" s="55">
        <f t="shared" si="120"/>
        <v>1</v>
      </c>
      <c r="AX490" s="55">
        <v>0</v>
      </c>
      <c r="AY490" s="55">
        <v>1</v>
      </c>
      <c r="AZ490" s="502">
        <v>1</v>
      </c>
    </row>
    <row r="491" spans="1:52">
      <c r="A491" s="215">
        <v>466</v>
      </c>
      <c r="B491" s="215">
        <v>466700700</v>
      </c>
      <c r="C491" s="216" t="s">
        <v>1067</v>
      </c>
      <c r="D491" s="225">
        <f t="shared" si="106"/>
        <v>0</v>
      </c>
      <c r="E491" s="225">
        <f t="shared" si="107"/>
        <v>0</v>
      </c>
      <c r="F491" s="225">
        <f t="shared" si="108"/>
        <v>0</v>
      </c>
      <c r="G491" s="225">
        <f t="shared" si="109"/>
        <v>0</v>
      </c>
      <c r="H491" s="225">
        <f t="shared" si="110"/>
        <v>0</v>
      </c>
      <c r="I491" s="225">
        <f t="shared" si="111"/>
        <v>34</v>
      </c>
      <c r="J491" s="225">
        <f t="shared" si="112"/>
        <v>0</v>
      </c>
      <c r="K491" s="356">
        <f t="shared" si="113"/>
        <v>1.3022</v>
      </c>
      <c r="L491" s="225"/>
      <c r="M491" s="225">
        <f t="shared" si="114"/>
        <v>0</v>
      </c>
      <c r="N491" s="225">
        <f t="shared" si="115"/>
        <v>0</v>
      </c>
      <c r="O491" s="225">
        <f t="shared" si="116"/>
        <v>1</v>
      </c>
      <c r="P491" s="225">
        <f t="shared" si="117"/>
        <v>17</v>
      </c>
      <c r="Q491" s="225">
        <f t="shared" si="118"/>
        <v>7</v>
      </c>
      <c r="R491" s="225">
        <f t="shared" si="119"/>
        <v>34</v>
      </c>
      <c r="S491" s="228"/>
      <c r="T491" s="228"/>
      <c r="U491" s="228"/>
      <c r="V491" s="228"/>
      <c r="W491" s="529"/>
      <c r="X491" s="228"/>
      <c r="Y491" s="55">
        <v>466</v>
      </c>
      <c r="Z491" s="55">
        <v>466700700</v>
      </c>
      <c r="AA491" s="244" t="s">
        <v>1067</v>
      </c>
      <c r="AB491" s="55">
        <v>0</v>
      </c>
      <c r="AC491" s="55">
        <v>0</v>
      </c>
      <c r="AD491" s="55">
        <v>0</v>
      </c>
      <c r="AE491" s="55">
        <v>0</v>
      </c>
      <c r="AF491" s="55">
        <v>0</v>
      </c>
      <c r="AG491" s="55">
        <v>34</v>
      </c>
      <c r="AH491" s="55">
        <v>0</v>
      </c>
      <c r="AI491" s="215">
        <v>0</v>
      </c>
      <c r="AJ491" s="215">
        <v>0</v>
      </c>
      <c r="AK491" s="215">
        <v>0</v>
      </c>
      <c r="AL491" s="215">
        <v>1</v>
      </c>
      <c r="AM491" s="215">
        <v>0</v>
      </c>
      <c r="AN491" s="215">
        <v>0</v>
      </c>
      <c r="AO491" s="215">
        <v>0</v>
      </c>
      <c r="AP491" s="215">
        <v>0</v>
      </c>
      <c r="AQ491" s="55">
        <v>17</v>
      </c>
      <c r="AR491" s="216"/>
      <c r="AS491" s="55">
        <v>700</v>
      </c>
      <c r="AT491" s="55">
        <v>700</v>
      </c>
      <c r="AU491" s="55">
        <v>7</v>
      </c>
      <c r="AW491" s="55">
        <f t="shared" si="120"/>
        <v>17</v>
      </c>
      <c r="AX491" s="55">
        <v>0</v>
      </c>
      <c r="AY491" s="55">
        <v>1</v>
      </c>
      <c r="AZ491" s="502">
        <v>0.5</v>
      </c>
    </row>
    <row r="492" spans="1:52">
      <c r="A492" s="215">
        <v>466</v>
      </c>
      <c r="B492" s="215">
        <v>466774089</v>
      </c>
      <c r="C492" s="216" t="s">
        <v>1067</v>
      </c>
      <c r="D492" s="225">
        <f t="shared" si="106"/>
        <v>0</v>
      </c>
      <c r="E492" s="225">
        <f t="shared" si="107"/>
        <v>0</v>
      </c>
      <c r="F492" s="225">
        <f t="shared" si="108"/>
        <v>0</v>
      </c>
      <c r="G492" s="225">
        <f t="shared" si="109"/>
        <v>10</v>
      </c>
      <c r="H492" s="225">
        <f t="shared" si="110"/>
        <v>17</v>
      </c>
      <c r="I492" s="225">
        <f t="shared" si="111"/>
        <v>0</v>
      </c>
      <c r="J492" s="225">
        <f t="shared" si="112"/>
        <v>0</v>
      </c>
      <c r="K492" s="356">
        <f t="shared" si="113"/>
        <v>1.0341</v>
      </c>
      <c r="L492" s="225"/>
      <c r="M492" s="225">
        <f t="shared" si="114"/>
        <v>3</v>
      </c>
      <c r="N492" s="225">
        <f t="shared" si="115"/>
        <v>1</v>
      </c>
      <c r="O492" s="225">
        <f t="shared" si="116"/>
        <v>0</v>
      </c>
      <c r="P492" s="225">
        <f t="shared" si="117"/>
        <v>15</v>
      </c>
      <c r="Q492" s="225">
        <f t="shared" si="118"/>
        <v>8</v>
      </c>
      <c r="R492" s="225">
        <f t="shared" si="119"/>
        <v>27</v>
      </c>
      <c r="S492" s="228"/>
      <c r="T492" s="228"/>
      <c r="U492" s="228"/>
      <c r="V492" s="228"/>
      <c r="W492" s="529"/>
      <c r="X492" s="228"/>
      <c r="Y492" s="55">
        <v>466</v>
      </c>
      <c r="Z492" s="55">
        <v>466774089</v>
      </c>
      <c r="AA492" s="244" t="s">
        <v>1067</v>
      </c>
      <c r="AB492" s="55">
        <v>0</v>
      </c>
      <c r="AC492" s="55">
        <v>0</v>
      </c>
      <c r="AD492" s="55">
        <v>0</v>
      </c>
      <c r="AE492" s="55">
        <v>10</v>
      </c>
      <c r="AF492" s="55">
        <v>17</v>
      </c>
      <c r="AG492" s="55">
        <v>0</v>
      </c>
      <c r="AH492" s="55">
        <v>0</v>
      </c>
      <c r="AI492" s="215">
        <v>0</v>
      </c>
      <c r="AJ492" s="215">
        <v>3</v>
      </c>
      <c r="AK492" s="215">
        <v>1</v>
      </c>
      <c r="AL492" s="215">
        <v>0</v>
      </c>
      <c r="AM492" s="215">
        <v>15</v>
      </c>
      <c r="AN492" s="215">
        <v>0</v>
      </c>
      <c r="AO492" s="215">
        <v>0</v>
      </c>
      <c r="AP492" s="215">
        <v>0</v>
      </c>
      <c r="AQ492" s="55">
        <v>0</v>
      </c>
      <c r="AR492" s="216"/>
      <c r="AS492" s="55">
        <v>774</v>
      </c>
      <c r="AT492" s="55">
        <v>89</v>
      </c>
      <c r="AU492" s="55">
        <v>8</v>
      </c>
      <c r="AW492" s="55">
        <f t="shared" si="120"/>
        <v>15</v>
      </c>
      <c r="AX492" s="55">
        <v>0</v>
      </c>
      <c r="AY492" s="55">
        <v>1</v>
      </c>
      <c r="AZ492" s="502">
        <v>0.55559999999999998</v>
      </c>
    </row>
    <row r="493" spans="1:52">
      <c r="A493" s="215">
        <v>466</v>
      </c>
      <c r="B493" s="215">
        <v>466774096</v>
      </c>
      <c r="C493" s="216" t="s">
        <v>1067</v>
      </c>
      <c r="D493" s="225">
        <f t="shared" si="106"/>
        <v>0</v>
      </c>
      <c r="E493" s="225">
        <f t="shared" si="107"/>
        <v>0</v>
      </c>
      <c r="F493" s="225">
        <f t="shared" si="108"/>
        <v>0</v>
      </c>
      <c r="G493" s="225">
        <f t="shared" si="109"/>
        <v>6</v>
      </c>
      <c r="H493" s="225">
        <f t="shared" si="110"/>
        <v>3</v>
      </c>
      <c r="I493" s="225">
        <f t="shared" si="111"/>
        <v>0</v>
      </c>
      <c r="J493" s="225">
        <f t="shared" si="112"/>
        <v>0</v>
      </c>
      <c r="K493" s="356">
        <f t="shared" si="113"/>
        <v>0.34470000000000001</v>
      </c>
      <c r="L493" s="225"/>
      <c r="M493" s="225">
        <f t="shared" si="114"/>
        <v>0</v>
      </c>
      <c r="N493" s="225">
        <f t="shared" si="115"/>
        <v>0</v>
      </c>
      <c r="O493" s="225">
        <f t="shared" si="116"/>
        <v>0</v>
      </c>
      <c r="P493" s="225">
        <f t="shared" si="117"/>
        <v>3</v>
      </c>
      <c r="Q493" s="225">
        <f t="shared" si="118"/>
        <v>6</v>
      </c>
      <c r="R493" s="225">
        <f t="shared" si="119"/>
        <v>9</v>
      </c>
      <c r="S493" s="228"/>
      <c r="T493" s="228"/>
      <c r="U493" s="228"/>
      <c r="V493" s="228"/>
      <c r="W493" s="529"/>
      <c r="X493" s="228"/>
      <c r="Y493" s="55">
        <v>466</v>
      </c>
      <c r="Z493" s="55">
        <v>466774096</v>
      </c>
      <c r="AA493" s="244" t="s">
        <v>1067</v>
      </c>
      <c r="AB493" s="55">
        <v>0</v>
      </c>
      <c r="AC493" s="55">
        <v>0</v>
      </c>
      <c r="AD493" s="55">
        <v>0</v>
      </c>
      <c r="AE493" s="55">
        <v>6</v>
      </c>
      <c r="AF493" s="55">
        <v>3</v>
      </c>
      <c r="AG493" s="55">
        <v>0</v>
      </c>
      <c r="AH493" s="55">
        <v>0</v>
      </c>
      <c r="AI493" s="215">
        <v>0</v>
      </c>
      <c r="AJ493" s="215">
        <v>0</v>
      </c>
      <c r="AK493" s="215">
        <v>0</v>
      </c>
      <c r="AL493" s="215">
        <v>0</v>
      </c>
      <c r="AM493" s="215">
        <v>3</v>
      </c>
      <c r="AN493" s="215">
        <v>0</v>
      </c>
      <c r="AO493" s="215">
        <v>0</v>
      </c>
      <c r="AP493" s="215">
        <v>0</v>
      </c>
      <c r="AQ493" s="55">
        <v>0</v>
      </c>
      <c r="AR493" s="216"/>
      <c r="AS493" s="55">
        <v>774</v>
      </c>
      <c r="AT493" s="55">
        <v>96</v>
      </c>
      <c r="AU493" s="55">
        <v>6</v>
      </c>
      <c r="AW493" s="55">
        <f t="shared" si="120"/>
        <v>3</v>
      </c>
      <c r="AX493" s="55">
        <v>0</v>
      </c>
      <c r="AY493" s="55">
        <v>1</v>
      </c>
      <c r="AZ493" s="502">
        <v>0.33329999999999999</v>
      </c>
    </row>
    <row r="494" spans="1:52">
      <c r="A494" s="215">
        <v>466</v>
      </c>
      <c r="B494" s="215">
        <v>466774221</v>
      </c>
      <c r="C494" s="216" t="s">
        <v>1067</v>
      </c>
      <c r="D494" s="225">
        <f t="shared" si="106"/>
        <v>0</v>
      </c>
      <c r="E494" s="225">
        <f t="shared" si="107"/>
        <v>0</v>
      </c>
      <c r="F494" s="225">
        <f t="shared" si="108"/>
        <v>3</v>
      </c>
      <c r="G494" s="225">
        <f t="shared" si="109"/>
        <v>15</v>
      </c>
      <c r="H494" s="225">
        <f t="shared" si="110"/>
        <v>13</v>
      </c>
      <c r="I494" s="225">
        <f t="shared" si="111"/>
        <v>0</v>
      </c>
      <c r="J494" s="225">
        <f t="shared" si="112"/>
        <v>0</v>
      </c>
      <c r="K494" s="356">
        <f t="shared" si="113"/>
        <v>1.1873</v>
      </c>
      <c r="L494" s="225"/>
      <c r="M494" s="225">
        <f t="shared" si="114"/>
        <v>1</v>
      </c>
      <c r="N494" s="225">
        <f t="shared" si="115"/>
        <v>2</v>
      </c>
      <c r="O494" s="225">
        <f t="shared" si="116"/>
        <v>0</v>
      </c>
      <c r="P494" s="225">
        <f t="shared" si="117"/>
        <v>18</v>
      </c>
      <c r="Q494" s="225">
        <f t="shared" si="118"/>
        <v>7</v>
      </c>
      <c r="R494" s="225">
        <f t="shared" si="119"/>
        <v>31</v>
      </c>
      <c r="S494" s="228"/>
      <c r="T494" s="228"/>
      <c r="U494" s="228"/>
      <c r="V494" s="228"/>
      <c r="W494" s="529"/>
      <c r="X494" s="228"/>
      <c r="Y494" s="55">
        <v>466</v>
      </c>
      <c r="Z494" s="55">
        <v>466774221</v>
      </c>
      <c r="AA494" s="244" t="s">
        <v>1067</v>
      </c>
      <c r="AB494" s="55">
        <v>0</v>
      </c>
      <c r="AC494" s="55">
        <v>0</v>
      </c>
      <c r="AD494" s="55">
        <v>3</v>
      </c>
      <c r="AE494" s="55">
        <v>15</v>
      </c>
      <c r="AF494" s="55">
        <v>13</v>
      </c>
      <c r="AG494" s="55">
        <v>0</v>
      </c>
      <c r="AH494" s="55">
        <v>0</v>
      </c>
      <c r="AI494" s="215">
        <v>0</v>
      </c>
      <c r="AJ494" s="215">
        <v>1</v>
      </c>
      <c r="AK494" s="215">
        <v>2</v>
      </c>
      <c r="AL494" s="215">
        <v>0</v>
      </c>
      <c r="AM494" s="215">
        <v>16</v>
      </c>
      <c r="AN494" s="215">
        <v>0</v>
      </c>
      <c r="AO494" s="215">
        <v>0</v>
      </c>
      <c r="AP494" s="215">
        <v>2</v>
      </c>
      <c r="AQ494" s="55">
        <v>0</v>
      </c>
      <c r="AR494" s="216"/>
      <c r="AS494" s="55">
        <v>774</v>
      </c>
      <c r="AT494" s="55">
        <v>221</v>
      </c>
      <c r="AU494" s="55">
        <v>7</v>
      </c>
      <c r="AW494" s="55">
        <f t="shared" si="120"/>
        <v>18</v>
      </c>
      <c r="AX494" s="55">
        <v>0</v>
      </c>
      <c r="AY494" s="55">
        <v>1</v>
      </c>
      <c r="AZ494" s="502">
        <v>0.5806</v>
      </c>
    </row>
    <row r="495" spans="1:52">
      <c r="A495" s="215">
        <v>466</v>
      </c>
      <c r="B495" s="215">
        <v>466774296</v>
      </c>
      <c r="C495" s="216" t="s">
        <v>1067</v>
      </c>
      <c r="D495" s="225">
        <f t="shared" si="106"/>
        <v>0</v>
      </c>
      <c r="E495" s="225">
        <f t="shared" si="107"/>
        <v>0</v>
      </c>
      <c r="F495" s="225">
        <f t="shared" si="108"/>
        <v>3</v>
      </c>
      <c r="G495" s="225">
        <f t="shared" si="109"/>
        <v>20</v>
      </c>
      <c r="H495" s="225">
        <f t="shared" si="110"/>
        <v>8</v>
      </c>
      <c r="I495" s="225">
        <f t="shared" si="111"/>
        <v>0</v>
      </c>
      <c r="J495" s="225">
        <f t="shared" si="112"/>
        <v>0</v>
      </c>
      <c r="K495" s="356">
        <f t="shared" si="113"/>
        <v>1.1873</v>
      </c>
      <c r="L495" s="225"/>
      <c r="M495" s="225">
        <f t="shared" si="114"/>
        <v>1</v>
      </c>
      <c r="N495" s="225">
        <f t="shared" si="115"/>
        <v>0</v>
      </c>
      <c r="O495" s="225">
        <f t="shared" si="116"/>
        <v>0</v>
      </c>
      <c r="P495" s="225">
        <f t="shared" si="117"/>
        <v>13</v>
      </c>
      <c r="Q495" s="225">
        <f t="shared" si="118"/>
        <v>8</v>
      </c>
      <c r="R495" s="225">
        <f t="shared" si="119"/>
        <v>31</v>
      </c>
      <c r="S495" s="228"/>
      <c r="T495" s="228"/>
      <c r="U495" s="228"/>
      <c r="V495" s="228"/>
      <c r="W495" s="529"/>
      <c r="X495" s="228"/>
      <c r="Y495" s="55">
        <v>466</v>
      </c>
      <c r="Z495" s="55">
        <v>466774296</v>
      </c>
      <c r="AA495" s="244" t="s">
        <v>1067</v>
      </c>
      <c r="AB495" s="55">
        <v>0</v>
      </c>
      <c r="AC495" s="55">
        <v>0</v>
      </c>
      <c r="AD495" s="55">
        <v>3</v>
      </c>
      <c r="AE495" s="55">
        <v>20</v>
      </c>
      <c r="AF495" s="55">
        <v>8</v>
      </c>
      <c r="AG495" s="55">
        <v>0</v>
      </c>
      <c r="AH495" s="55">
        <v>0</v>
      </c>
      <c r="AI495" s="215">
        <v>0</v>
      </c>
      <c r="AJ495" s="215">
        <v>1</v>
      </c>
      <c r="AK495" s="215">
        <v>0</v>
      </c>
      <c r="AL495" s="215">
        <v>0</v>
      </c>
      <c r="AM495" s="215">
        <v>13</v>
      </c>
      <c r="AN495" s="215">
        <v>0</v>
      </c>
      <c r="AO495" s="215">
        <v>0</v>
      </c>
      <c r="AP495" s="215">
        <v>0</v>
      </c>
      <c r="AQ495" s="55">
        <v>0</v>
      </c>
      <c r="AR495" s="216"/>
      <c r="AS495" s="55">
        <v>774</v>
      </c>
      <c r="AT495" s="55">
        <v>296</v>
      </c>
      <c r="AU495" s="55">
        <v>8</v>
      </c>
      <c r="AW495" s="55">
        <f t="shared" si="120"/>
        <v>13</v>
      </c>
      <c r="AX495" s="55">
        <v>0</v>
      </c>
      <c r="AY495" s="55">
        <v>1</v>
      </c>
      <c r="AZ495" s="502">
        <v>0.4194</v>
      </c>
    </row>
    <row r="496" spans="1:52">
      <c r="A496" s="215">
        <v>466</v>
      </c>
      <c r="B496" s="215">
        <v>466774774</v>
      </c>
      <c r="C496" s="216" t="s">
        <v>1067</v>
      </c>
      <c r="D496" s="225">
        <f t="shared" si="106"/>
        <v>0</v>
      </c>
      <c r="E496" s="225">
        <f t="shared" si="107"/>
        <v>0</v>
      </c>
      <c r="F496" s="225">
        <f t="shared" si="108"/>
        <v>6</v>
      </c>
      <c r="G496" s="225">
        <f t="shared" si="109"/>
        <v>26</v>
      </c>
      <c r="H496" s="225">
        <f t="shared" si="110"/>
        <v>11</v>
      </c>
      <c r="I496" s="225">
        <f t="shared" si="111"/>
        <v>0</v>
      </c>
      <c r="J496" s="225">
        <f t="shared" si="112"/>
        <v>0</v>
      </c>
      <c r="K496" s="356">
        <f t="shared" si="113"/>
        <v>1.6469</v>
      </c>
      <c r="L496" s="225"/>
      <c r="M496" s="225">
        <f t="shared" si="114"/>
        <v>0</v>
      </c>
      <c r="N496" s="225">
        <f t="shared" si="115"/>
        <v>1</v>
      </c>
      <c r="O496" s="225">
        <f t="shared" si="116"/>
        <v>0</v>
      </c>
      <c r="P496" s="225">
        <f t="shared" si="117"/>
        <v>16</v>
      </c>
      <c r="Q496" s="225">
        <f t="shared" si="118"/>
        <v>5</v>
      </c>
      <c r="R496" s="225">
        <f t="shared" si="119"/>
        <v>43</v>
      </c>
      <c r="S496" s="228"/>
      <c r="T496" s="228"/>
      <c r="U496" s="228"/>
      <c r="V496" s="228"/>
      <c r="W496" s="529"/>
      <c r="X496" s="228"/>
      <c r="Y496" s="55">
        <v>466</v>
      </c>
      <c r="Z496" s="55">
        <v>466774774</v>
      </c>
      <c r="AA496" s="244" t="s">
        <v>1067</v>
      </c>
      <c r="AB496" s="55">
        <v>0</v>
      </c>
      <c r="AC496" s="55">
        <v>0</v>
      </c>
      <c r="AD496" s="55">
        <v>6</v>
      </c>
      <c r="AE496" s="55">
        <v>26</v>
      </c>
      <c r="AF496" s="55">
        <v>11</v>
      </c>
      <c r="AG496" s="55">
        <v>0</v>
      </c>
      <c r="AH496" s="55">
        <v>0</v>
      </c>
      <c r="AI496" s="215">
        <v>0</v>
      </c>
      <c r="AJ496" s="215">
        <v>0</v>
      </c>
      <c r="AK496" s="215">
        <v>1</v>
      </c>
      <c r="AL496" s="215">
        <v>0</v>
      </c>
      <c r="AM496" s="215">
        <v>13</v>
      </c>
      <c r="AN496" s="215">
        <v>0</v>
      </c>
      <c r="AO496" s="215">
        <v>0</v>
      </c>
      <c r="AP496" s="215">
        <v>3</v>
      </c>
      <c r="AQ496" s="55">
        <v>0</v>
      </c>
      <c r="AR496" s="216"/>
      <c r="AS496" s="55">
        <v>774</v>
      </c>
      <c r="AT496" s="55">
        <v>774</v>
      </c>
      <c r="AU496" s="55">
        <v>5</v>
      </c>
      <c r="AW496" s="55">
        <f t="shared" si="120"/>
        <v>16</v>
      </c>
      <c r="AX496" s="55">
        <v>0</v>
      </c>
      <c r="AY496" s="55">
        <v>1</v>
      </c>
      <c r="AZ496" s="502">
        <v>0.37209999999999999</v>
      </c>
    </row>
    <row r="497" spans="1:52">
      <c r="A497" s="215">
        <v>469</v>
      </c>
      <c r="B497" s="215">
        <v>469035018</v>
      </c>
      <c r="C497" s="216" t="s">
        <v>1068</v>
      </c>
      <c r="D497" s="225">
        <f t="shared" si="106"/>
        <v>0</v>
      </c>
      <c r="E497" s="225">
        <f t="shared" si="107"/>
        <v>0</v>
      </c>
      <c r="F497" s="225">
        <f t="shared" si="108"/>
        <v>0</v>
      </c>
      <c r="G497" s="225">
        <f t="shared" si="109"/>
        <v>1</v>
      </c>
      <c r="H497" s="225">
        <f t="shared" si="110"/>
        <v>0</v>
      </c>
      <c r="I497" s="225">
        <f t="shared" si="111"/>
        <v>1</v>
      </c>
      <c r="J497" s="225">
        <f t="shared" si="112"/>
        <v>0</v>
      </c>
      <c r="K497" s="356">
        <f t="shared" si="113"/>
        <v>7.6600000000000001E-2</v>
      </c>
      <c r="L497" s="225"/>
      <c r="M497" s="225">
        <f t="shared" si="114"/>
        <v>0</v>
      </c>
      <c r="N497" s="225">
        <f t="shared" si="115"/>
        <v>0</v>
      </c>
      <c r="O497" s="225">
        <f t="shared" si="116"/>
        <v>0</v>
      </c>
      <c r="P497" s="225">
        <f t="shared" si="117"/>
        <v>2</v>
      </c>
      <c r="Q497" s="225">
        <f t="shared" si="118"/>
        <v>7</v>
      </c>
      <c r="R497" s="225">
        <f t="shared" si="119"/>
        <v>2</v>
      </c>
      <c r="S497" s="228"/>
      <c r="T497" s="228"/>
      <c r="U497" s="228"/>
      <c r="V497" s="228"/>
      <c r="W497" s="529"/>
      <c r="X497" s="228"/>
      <c r="Y497" s="55">
        <v>469</v>
      </c>
      <c r="Z497" s="55">
        <v>469035018</v>
      </c>
      <c r="AA497" s="244" t="s">
        <v>1068</v>
      </c>
      <c r="AB497" s="55">
        <v>0</v>
      </c>
      <c r="AC497" s="55">
        <v>0</v>
      </c>
      <c r="AD497" s="55">
        <v>0</v>
      </c>
      <c r="AE497" s="55">
        <v>1</v>
      </c>
      <c r="AF497" s="55">
        <v>0</v>
      </c>
      <c r="AG497" s="55">
        <v>1</v>
      </c>
      <c r="AH497" s="55">
        <v>0</v>
      </c>
      <c r="AI497" s="215">
        <v>0</v>
      </c>
      <c r="AJ497" s="215">
        <v>0</v>
      </c>
      <c r="AK497" s="215">
        <v>0</v>
      </c>
      <c r="AL497" s="215">
        <v>0</v>
      </c>
      <c r="AM497" s="215">
        <v>1</v>
      </c>
      <c r="AN497" s="215">
        <v>0</v>
      </c>
      <c r="AO497" s="215">
        <v>0</v>
      </c>
      <c r="AP497" s="215">
        <v>0</v>
      </c>
      <c r="AQ497" s="55">
        <v>1</v>
      </c>
      <c r="AR497" s="216"/>
      <c r="AS497" s="55">
        <v>35</v>
      </c>
      <c r="AT497" s="55">
        <v>18</v>
      </c>
      <c r="AU497" s="55">
        <v>7</v>
      </c>
      <c r="AW497" s="55">
        <f t="shared" si="120"/>
        <v>2</v>
      </c>
      <c r="AX497" s="55">
        <v>0</v>
      </c>
      <c r="AY497" s="55">
        <v>3</v>
      </c>
      <c r="AZ497" s="502">
        <v>1</v>
      </c>
    </row>
    <row r="498" spans="1:52">
      <c r="A498" s="215">
        <v>469</v>
      </c>
      <c r="B498" s="215">
        <v>469035035</v>
      </c>
      <c r="C498" s="216" t="s">
        <v>1068</v>
      </c>
      <c r="D498" s="225">
        <f t="shared" si="106"/>
        <v>53</v>
      </c>
      <c r="E498" s="225">
        <f t="shared" si="107"/>
        <v>0</v>
      </c>
      <c r="F498" s="225">
        <f t="shared" si="108"/>
        <v>89</v>
      </c>
      <c r="G498" s="225">
        <f t="shared" si="109"/>
        <v>474</v>
      </c>
      <c r="H498" s="225">
        <f t="shared" si="110"/>
        <v>273</v>
      </c>
      <c r="I498" s="225">
        <f t="shared" si="111"/>
        <v>304</v>
      </c>
      <c r="J498" s="225">
        <f t="shared" si="112"/>
        <v>0</v>
      </c>
      <c r="K498" s="356">
        <f t="shared" si="113"/>
        <v>43.661999999999999</v>
      </c>
      <c r="L498" s="225"/>
      <c r="M498" s="225">
        <f t="shared" si="114"/>
        <v>145</v>
      </c>
      <c r="N498" s="225">
        <f t="shared" si="115"/>
        <v>21</v>
      </c>
      <c r="O498" s="225">
        <f t="shared" si="116"/>
        <v>31</v>
      </c>
      <c r="P498" s="225">
        <f t="shared" si="117"/>
        <v>935</v>
      </c>
      <c r="Q498" s="225">
        <f t="shared" si="118"/>
        <v>11</v>
      </c>
      <c r="R498" s="225">
        <f t="shared" si="119"/>
        <v>1167</v>
      </c>
      <c r="S498" s="228"/>
      <c r="T498" s="228"/>
      <c r="U498" s="228"/>
      <c r="V498" s="228"/>
      <c r="W498" s="529"/>
      <c r="X498" s="228"/>
      <c r="Y498" s="55">
        <v>469</v>
      </c>
      <c r="Z498" s="55">
        <v>469035035</v>
      </c>
      <c r="AA498" s="244" t="s">
        <v>1068</v>
      </c>
      <c r="AB498" s="55">
        <v>53</v>
      </c>
      <c r="AC498" s="55">
        <v>0</v>
      </c>
      <c r="AD498" s="55">
        <v>89</v>
      </c>
      <c r="AE498" s="55">
        <v>474</v>
      </c>
      <c r="AF498" s="55">
        <v>273</v>
      </c>
      <c r="AG498" s="55">
        <v>304</v>
      </c>
      <c r="AH498" s="55">
        <v>0</v>
      </c>
      <c r="AI498" s="215">
        <v>42</v>
      </c>
      <c r="AJ498" s="215">
        <v>124</v>
      </c>
      <c r="AK498" s="215">
        <v>21</v>
      </c>
      <c r="AL498" s="215">
        <v>31</v>
      </c>
      <c r="AM498" s="215">
        <v>556</v>
      </c>
      <c r="AN498" s="215">
        <v>42</v>
      </c>
      <c r="AO498" s="215">
        <v>0</v>
      </c>
      <c r="AP498" s="215">
        <v>66</v>
      </c>
      <c r="AQ498" s="55">
        <v>220</v>
      </c>
      <c r="AR498" s="216"/>
      <c r="AS498" s="55">
        <v>35</v>
      </c>
      <c r="AT498" s="55">
        <v>35</v>
      </c>
      <c r="AU498" s="55">
        <v>11</v>
      </c>
      <c r="AW498" s="55">
        <f t="shared" si="120"/>
        <v>863</v>
      </c>
      <c r="AX498" s="55">
        <v>72</v>
      </c>
      <c r="AY498" s="55">
        <v>1</v>
      </c>
      <c r="AZ498" s="502">
        <v>0.8014</v>
      </c>
    </row>
    <row r="499" spans="1:52">
      <c r="A499" s="215">
        <v>469</v>
      </c>
      <c r="B499" s="215">
        <v>469035044</v>
      </c>
      <c r="C499" s="216" t="s">
        <v>1068</v>
      </c>
      <c r="D499" s="225">
        <f t="shared" si="106"/>
        <v>0</v>
      </c>
      <c r="E499" s="225">
        <f t="shared" si="107"/>
        <v>0</v>
      </c>
      <c r="F499" s="225">
        <f t="shared" si="108"/>
        <v>0</v>
      </c>
      <c r="G499" s="225">
        <f t="shared" si="109"/>
        <v>1</v>
      </c>
      <c r="H499" s="225">
        <f t="shared" si="110"/>
        <v>0</v>
      </c>
      <c r="I499" s="225">
        <f t="shared" si="111"/>
        <v>3</v>
      </c>
      <c r="J499" s="225">
        <f t="shared" si="112"/>
        <v>0</v>
      </c>
      <c r="K499" s="356">
        <f t="shared" si="113"/>
        <v>0.1532</v>
      </c>
      <c r="L499" s="225"/>
      <c r="M499" s="225">
        <f t="shared" si="114"/>
        <v>0</v>
      </c>
      <c r="N499" s="225">
        <f t="shared" si="115"/>
        <v>0</v>
      </c>
      <c r="O499" s="225">
        <f t="shared" si="116"/>
        <v>0</v>
      </c>
      <c r="P499" s="225">
        <f t="shared" si="117"/>
        <v>4</v>
      </c>
      <c r="Q499" s="225">
        <f t="shared" si="118"/>
        <v>12</v>
      </c>
      <c r="R499" s="225">
        <f t="shared" si="119"/>
        <v>4</v>
      </c>
      <c r="S499" s="228"/>
      <c r="T499" s="228"/>
      <c r="U499" s="228"/>
      <c r="V499" s="228"/>
      <c r="W499" s="529"/>
      <c r="X499" s="228"/>
      <c r="Y499" s="55">
        <v>469</v>
      </c>
      <c r="Z499" s="55">
        <v>469035044</v>
      </c>
      <c r="AA499" s="244" t="s">
        <v>1068</v>
      </c>
      <c r="AB499" s="55">
        <v>0</v>
      </c>
      <c r="AC499" s="55">
        <v>0</v>
      </c>
      <c r="AD499" s="55">
        <v>0</v>
      </c>
      <c r="AE499" s="55">
        <v>1</v>
      </c>
      <c r="AF499" s="55">
        <v>0</v>
      </c>
      <c r="AG499" s="55">
        <v>3</v>
      </c>
      <c r="AH499" s="55">
        <v>0</v>
      </c>
      <c r="AI499" s="215">
        <v>0</v>
      </c>
      <c r="AJ499" s="215">
        <v>0</v>
      </c>
      <c r="AK499" s="215">
        <v>0</v>
      </c>
      <c r="AL499" s="215">
        <v>0</v>
      </c>
      <c r="AM499" s="215">
        <v>0</v>
      </c>
      <c r="AN499" s="215">
        <v>0</v>
      </c>
      <c r="AO499" s="215">
        <v>0</v>
      </c>
      <c r="AP499" s="215">
        <v>0</v>
      </c>
      <c r="AQ499" s="55">
        <v>1</v>
      </c>
      <c r="AR499" s="216"/>
      <c r="AS499" s="55">
        <v>35</v>
      </c>
      <c r="AT499" s="55">
        <v>44</v>
      </c>
      <c r="AU499" s="55">
        <v>12</v>
      </c>
      <c r="AW499" s="55">
        <f t="shared" si="120"/>
        <v>1</v>
      </c>
      <c r="AX499" s="55">
        <v>3</v>
      </c>
      <c r="AY499" s="55">
        <v>1</v>
      </c>
      <c r="AZ499" s="502">
        <v>1</v>
      </c>
    </row>
    <row r="500" spans="1:52">
      <c r="A500" s="215">
        <v>469</v>
      </c>
      <c r="B500" s="215">
        <v>469035073</v>
      </c>
      <c r="C500" s="216" t="s">
        <v>1068</v>
      </c>
      <c r="D500" s="225">
        <f t="shared" si="106"/>
        <v>0</v>
      </c>
      <c r="E500" s="225">
        <f t="shared" si="107"/>
        <v>0</v>
      </c>
      <c r="F500" s="225">
        <f t="shared" si="108"/>
        <v>0</v>
      </c>
      <c r="G500" s="225">
        <f t="shared" si="109"/>
        <v>1</v>
      </c>
      <c r="H500" s="225">
        <f t="shared" si="110"/>
        <v>0</v>
      </c>
      <c r="I500" s="225">
        <f t="shared" si="111"/>
        <v>0</v>
      </c>
      <c r="J500" s="225">
        <f t="shared" si="112"/>
        <v>0</v>
      </c>
      <c r="K500" s="356">
        <f t="shared" si="113"/>
        <v>3.8300000000000001E-2</v>
      </c>
      <c r="L500" s="225"/>
      <c r="M500" s="225">
        <f t="shared" si="114"/>
        <v>0</v>
      </c>
      <c r="N500" s="225">
        <f t="shared" si="115"/>
        <v>0</v>
      </c>
      <c r="O500" s="225">
        <f t="shared" si="116"/>
        <v>0</v>
      </c>
      <c r="P500" s="225">
        <f t="shared" si="117"/>
        <v>1</v>
      </c>
      <c r="Q500" s="225">
        <f t="shared" si="118"/>
        <v>5</v>
      </c>
      <c r="R500" s="225">
        <f t="shared" si="119"/>
        <v>1</v>
      </c>
      <c r="S500" s="228"/>
      <c r="T500" s="228"/>
      <c r="U500" s="228"/>
      <c r="V500" s="228"/>
      <c r="W500" s="529"/>
      <c r="X500" s="228"/>
      <c r="Y500" s="55">
        <v>469</v>
      </c>
      <c r="Z500" s="55">
        <v>469035073</v>
      </c>
      <c r="AA500" s="244" t="s">
        <v>1068</v>
      </c>
      <c r="AB500" s="55">
        <v>0</v>
      </c>
      <c r="AC500" s="55">
        <v>0</v>
      </c>
      <c r="AD500" s="55">
        <v>0</v>
      </c>
      <c r="AE500" s="55">
        <v>1</v>
      </c>
      <c r="AF500" s="55">
        <v>0</v>
      </c>
      <c r="AG500" s="55">
        <v>0</v>
      </c>
      <c r="AH500" s="55">
        <v>0</v>
      </c>
      <c r="AI500" s="215">
        <v>0</v>
      </c>
      <c r="AJ500" s="215">
        <v>0</v>
      </c>
      <c r="AK500" s="215">
        <v>0</v>
      </c>
      <c r="AL500" s="215">
        <v>0</v>
      </c>
      <c r="AM500" s="215">
        <v>1</v>
      </c>
      <c r="AN500" s="215">
        <v>0</v>
      </c>
      <c r="AO500" s="215">
        <v>0</v>
      </c>
      <c r="AP500" s="215">
        <v>0</v>
      </c>
      <c r="AQ500" s="55">
        <v>0</v>
      </c>
      <c r="AR500" s="216"/>
      <c r="AS500" s="55">
        <v>35</v>
      </c>
      <c r="AT500" s="55">
        <v>73</v>
      </c>
      <c r="AU500" s="55">
        <v>5</v>
      </c>
      <c r="AW500" s="55">
        <f t="shared" si="120"/>
        <v>1</v>
      </c>
      <c r="AX500" s="55">
        <v>0</v>
      </c>
      <c r="AY500" s="55">
        <v>3</v>
      </c>
      <c r="AZ500" s="502">
        <v>1</v>
      </c>
    </row>
    <row r="501" spans="1:52">
      <c r="A501" s="215">
        <v>469</v>
      </c>
      <c r="B501" s="215">
        <v>469035165</v>
      </c>
      <c r="C501" s="216" t="s">
        <v>1068</v>
      </c>
      <c r="D501" s="225">
        <f t="shared" si="106"/>
        <v>0</v>
      </c>
      <c r="E501" s="225">
        <f t="shared" si="107"/>
        <v>0</v>
      </c>
      <c r="F501" s="225">
        <f t="shared" si="108"/>
        <v>0</v>
      </c>
      <c r="G501" s="225">
        <f t="shared" si="109"/>
        <v>0</v>
      </c>
      <c r="H501" s="225">
        <f t="shared" si="110"/>
        <v>0</v>
      </c>
      <c r="I501" s="225">
        <f t="shared" si="111"/>
        <v>1</v>
      </c>
      <c r="J501" s="225">
        <f t="shared" si="112"/>
        <v>0</v>
      </c>
      <c r="K501" s="356">
        <f t="shared" si="113"/>
        <v>3.8300000000000001E-2</v>
      </c>
      <c r="L501" s="225"/>
      <c r="M501" s="225">
        <f t="shared" si="114"/>
        <v>0</v>
      </c>
      <c r="N501" s="225">
        <f t="shared" si="115"/>
        <v>0</v>
      </c>
      <c r="O501" s="225">
        <f t="shared" si="116"/>
        <v>1</v>
      </c>
      <c r="P501" s="225">
        <f t="shared" si="117"/>
        <v>1</v>
      </c>
      <c r="Q501" s="225">
        <f t="shared" si="118"/>
        <v>10</v>
      </c>
      <c r="R501" s="225">
        <f t="shared" si="119"/>
        <v>1</v>
      </c>
      <c r="S501" s="228"/>
      <c r="T501" s="228"/>
      <c r="U501" s="228"/>
      <c r="V501" s="228"/>
      <c r="W501" s="529"/>
      <c r="X501" s="228"/>
      <c r="Y501" s="55">
        <v>469</v>
      </c>
      <c r="Z501" s="55">
        <v>469035165</v>
      </c>
      <c r="AA501" s="244" t="s">
        <v>1068</v>
      </c>
      <c r="AB501" s="55">
        <v>0</v>
      </c>
      <c r="AC501" s="55">
        <v>0</v>
      </c>
      <c r="AD501" s="55">
        <v>0</v>
      </c>
      <c r="AE501" s="55">
        <v>0</v>
      </c>
      <c r="AF501" s="55">
        <v>0</v>
      </c>
      <c r="AG501" s="55">
        <v>1</v>
      </c>
      <c r="AH501" s="55">
        <v>0</v>
      </c>
      <c r="AI501" s="215">
        <v>0</v>
      </c>
      <c r="AJ501" s="215">
        <v>0</v>
      </c>
      <c r="AK501" s="215">
        <v>0</v>
      </c>
      <c r="AL501" s="215">
        <v>1</v>
      </c>
      <c r="AM501" s="215">
        <v>0</v>
      </c>
      <c r="AN501" s="215">
        <v>0</v>
      </c>
      <c r="AO501" s="215">
        <v>0</v>
      </c>
      <c r="AP501" s="215">
        <v>0</v>
      </c>
      <c r="AQ501" s="55">
        <v>1</v>
      </c>
      <c r="AR501" s="216"/>
      <c r="AS501" s="55">
        <v>35</v>
      </c>
      <c r="AT501" s="55">
        <v>165</v>
      </c>
      <c r="AU501" s="55">
        <v>10</v>
      </c>
      <c r="AW501" s="55">
        <f t="shared" si="120"/>
        <v>1</v>
      </c>
      <c r="AX501" s="55">
        <v>0</v>
      </c>
      <c r="AY501" s="55">
        <v>2</v>
      </c>
      <c r="AZ501" s="502">
        <v>1</v>
      </c>
    </row>
    <row r="502" spans="1:52">
      <c r="A502" s="215">
        <v>469</v>
      </c>
      <c r="B502" s="215">
        <v>469035189</v>
      </c>
      <c r="C502" s="216" t="s">
        <v>1068</v>
      </c>
      <c r="D502" s="225">
        <f t="shared" si="106"/>
        <v>0</v>
      </c>
      <c r="E502" s="225">
        <f t="shared" si="107"/>
        <v>0</v>
      </c>
      <c r="F502" s="225">
        <f t="shared" si="108"/>
        <v>0</v>
      </c>
      <c r="G502" s="225">
        <f t="shared" si="109"/>
        <v>1</v>
      </c>
      <c r="H502" s="225">
        <f t="shared" si="110"/>
        <v>0</v>
      </c>
      <c r="I502" s="225">
        <f t="shared" si="111"/>
        <v>0</v>
      </c>
      <c r="J502" s="225">
        <f t="shared" si="112"/>
        <v>0</v>
      </c>
      <c r="K502" s="356">
        <f t="shared" si="113"/>
        <v>3.8300000000000001E-2</v>
      </c>
      <c r="L502" s="225"/>
      <c r="M502" s="225">
        <f t="shared" si="114"/>
        <v>0</v>
      </c>
      <c r="N502" s="225">
        <f t="shared" si="115"/>
        <v>0</v>
      </c>
      <c r="O502" s="225">
        <f t="shared" si="116"/>
        <v>0</v>
      </c>
      <c r="P502" s="225">
        <f t="shared" si="117"/>
        <v>1</v>
      </c>
      <c r="Q502" s="225">
        <f t="shared" si="118"/>
        <v>3</v>
      </c>
      <c r="R502" s="225">
        <f t="shared" si="119"/>
        <v>1</v>
      </c>
      <c r="S502" s="228"/>
      <c r="T502" s="228"/>
      <c r="U502" s="228"/>
      <c r="V502" s="228"/>
      <c r="W502" s="529"/>
      <c r="X502" s="228"/>
      <c r="Y502" s="55">
        <v>469</v>
      </c>
      <c r="Z502" s="55">
        <v>469035189</v>
      </c>
      <c r="AA502" s="244" t="s">
        <v>1068</v>
      </c>
      <c r="AB502" s="55">
        <v>0</v>
      </c>
      <c r="AC502" s="55">
        <v>0</v>
      </c>
      <c r="AD502" s="55">
        <v>0</v>
      </c>
      <c r="AE502" s="55">
        <v>1</v>
      </c>
      <c r="AF502" s="55">
        <v>0</v>
      </c>
      <c r="AG502" s="55">
        <v>0</v>
      </c>
      <c r="AH502" s="55">
        <v>0</v>
      </c>
      <c r="AI502" s="215">
        <v>0</v>
      </c>
      <c r="AJ502" s="215">
        <v>0</v>
      </c>
      <c r="AK502" s="215">
        <v>0</v>
      </c>
      <c r="AL502" s="215">
        <v>0</v>
      </c>
      <c r="AM502" s="215">
        <v>1</v>
      </c>
      <c r="AN502" s="215">
        <v>0</v>
      </c>
      <c r="AO502" s="215">
        <v>0</v>
      </c>
      <c r="AP502" s="215">
        <v>0</v>
      </c>
      <c r="AQ502" s="55">
        <v>0</v>
      </c>
      <c r="AR502" s="216"/>
      <c r="AS502" s="55">
        <v>35</v>
      </c>
      <c r="AT502" s="55">
        <v>189</v>
      </c>
      <c r="AU502" s="55">
        <v>3</v>
      </c>
      <c r="AW502" s="55">
        <f t="shared" si="120"/>
        <v>1</v>
      </c>
      <c r="AX502" s="55">
        <v>0</v>
      </c>
      <c r="AY502" s="55">
        <v>3</v>
      </c>
      <c r="AZ502" s="502">
        <v>1</v>
      </c>
    </row>
    <row r="503" spans="1:52">
      <c r="A503" s="215">
        <v>469</v>
      </c>
      <c r="B503" s="215">
        <v>469035207</v>
      </c>
      <c r="C503" s="216" t="s">
        <v>1068</v>
      </c>
      <c r="D503" s="225">
        <f t="shared" si="106"/>
        <v>0</v>
      </c>
      <c r="E503" s="225">
        <f t="shared" si="107"/>
        <v>0</v>
      </c>
      <c r="F503" s="225">
        <f t="shared" si="108"/>
        <v>0</v>
      </c>
      <c r="G503" s="225">
        <f t="shared" si="109"/>
        <v>0</v>
      </c>
      <c r="H503" s="225">
        <f t="shared" si="110"/>
        <v>0</v>
      </c>
      <c r="I503" s="225">
        <f t="shared" si="111"/>
        <v>1</v>
      </c>
      <c r="J503" s="225">
        <f t="shared" si="112"/>
        <v>0</v>
      </c>
      <c r="K503" s="356">
        <f t="shared" si="113"/>
        <v>3.8300000000000001E-2</v>
      </c>
      <c r="L503" s="225"/>
      <c r="M503" s="225">
        <f t="shared" si="114"/>
        <v>0</v>
      </c>
      <c r="N503" s="225">
        <f t="shared" si="115"/>
        <v>0</v>
      </c>
      <c r="O503" s="225">
        <f t="shared" si="116"/>
        <v>0</v>
      </c>
      <c r="P503" s="225">
        <f t="shared" si="117"/>
        <v>1</v>
      </c>
      <c r="Q503" s="225">
        <f t="shared" si="118"/>
        <v>3</v>
      </c>
      <c r="R503" s="225">
        <f t="shared" si="119"/>
        <v>1</v>
      </c>
      <c r="S503" s="228"/>
      <c r="T503" s="228"/>
      <c r="U503" s="228"/>
      <c r="V503" s="228"/>
      <c r="W503" s="529"/>
      <c r="X503" s="228"/>
      <c r="Y503" s="55">
        <v>469</v>
      </c>
      <c r="Z503" s="55">
        <v>469035207</v>
      </c>
      <c r="AA503" s="244" t="s">
        <v>1068</v>
      </c>
      <c r="AB503" s="55">
        <v>0</v>
      </c>
      <c r="AC503" s="55">
        <v>0</v>
      </c>
      <c r="AD503" s="55">
        <v>0</v>
      </c>
      <c r="AE503" s="55">
        <v>0</v>
      </c>
      <c r="AF503" s="55">
        <v>0</v>
      </c>
      <c r="AG503" s="55">
        <v>1</v>
      </c>
      <c r="AH503" s="55">
        <v>0</v>
      </c>
      <c r="AI503" s="215">
        <v>0</v>
      </c>
      <c r="AJ503" s="215">
        <v>0</v>
      </c>
      <c r="AK503" s="215">
        <v>0</v>
      </c>
      <c r="AL503" s="215">
        <v>0</v>
      </c>
      <c r="AM503" s="215">
        <v>0</v>
      </c>
      <c r="AN503" s="215">
        <v>0</v>
      </c>
      <c r="AO503" s="215">
        <v>0</v>
      </c>
      <c r="AP503" s="215">
        <v>0</v>
      </c>
      <c r="AQ503" s="55">
        <v>1</v>
      </c>
      <c r="AR503" s="216"/>
      <c r="AS503" s="55">
        <v>35</v>
      </c>
      <c r="AT503" s="55">
        <v>207</v>
      </c>
      <c r="AU503" s="55">
        <v>3</v>
      </c>
      <c r="AW503" s="55">
        <f t="shared" si="120"/>
        <v>1</v>
      </c>
      <c r="AX503" s="55">
        <v>0</v>
      </c>
      <c r="AY503" s="55">
        <v>3</v>
      </c>
      <c r="AZ503" s="502">
        <v>1</v>
      </c>
    </row>
    <row r="504" spans="1:52">
      <c r="A504" s="215">
        <v>469</v>
      </c>
      <c r="B504" s="215">
        <v>469035220</v>
      </c>
      <c r="C504" s="216" t="s">
        <v>1068</v>
      </c>
      <c r="D504" s="225">
        <f t="shared" si="106"/>
        <v>0</v>
      </c>
      <c r="E504" s="225">
        <f t="shared" si="107"/>
        <v>0</v>
      </c>
      <c r="F504" s="225">
        <f t="shared" si="108"/>
        <v>0</v>
      </c>
      <c r="G504" s="225">
        <f t="shared" si="109"/>
        <v>0</v>
      </c>
      <c r="H504" s="225">
        <f t="shared" si="110"/>
        <v>1</v>
      </c>
      <c r="I504" s="225">
        <f t="shared" si="111"/>
        <v>0</v>
      </c>
      <c r="J504" s="225">
        <f t="shared" si="112"/>
        <v>0</v>
      </c>
      <c r="K504" s="356">
        <f t="shared" si="113"/>
        <v>3.8300000000000001E-2</v>
      </c>
      <c r="L504" s="225"/>
      <c r="M504" s="225">
        <f t="shared" si="114"/>
        <v>0</v>
      </c>
      <c r="N504" s="225">
        <f t="shared" si="115"/>
        <v>0</v>
      </c>
      <c r="O504" s="225">
        <f t="shared" si="116"/>
        <v>0</v>
      </c>
      <c r="P504" s="225">
        <f t="shared" si="117"/>
        <v>1</v>
      </c>
      <c r="Q504" s="225">
        <f t="shared" si="118"/>
        <v>6</v>
      </c>
      <c r="R504" s="225">
        <f t="shared" si="119"/>
        <v>1</v>
      </c>
      <c r="S504" s="228"/>
      <c r="T504" s="228"/>
      <c r="U504" s="228"/>
      <c r="V504" s="228"/>
      <c r="W504" s="529"/>
      <c r="X504" s="228"/>
      <c r="Y504" s="55">
        <v>469</v>
      </c>
      <c r="Z504" s="55">
        <v>469035220</v>
      </c>
      <c r="AA504" s="244" t="s">
        <v>1068</v>
      </c>
      <c r="AB504" s="55">
        <v>0</v>
      </c>
      <c r="AC504" s="55">
        <v>0</v>
      </c>
      <c r="AD504" s="55">
        <v>0</v>
      </c>
      <c r="AE504" s="55">
        <v>0</v>
      </c>
      <c r="AF504" s="55">
        <v>1</v>
      </c>
      <c r="AG504" s="55">
        <v>0</v>
      </c>
      <c r="AH504" s="55">
        <v>0</v>
      </c>
      <c r="AI504" s="215">
        <v>0</v>
      </c>
      <c r="AJ504" s="215">
        <v>0</v>
      </c>
      <c r="AK504" s="215">
        <v>0</v>
      </c>
      <c r="AL504" s="215">
        <v>0</v>
      </c>
      <c r="AM504" s="215">
        <v>1</v>
      </c>
      <c r="AN504" s="215">
        <v>0</v>
      </c>
      <c r="AO504" s="215">
        <v>0</v>
      </c>
      <c r="AP504" s="215">
        <v>0</v>
      </c>
      <c r="AQ504" s="55">
        <v>0</v>
      </c>
      <c r="AR504" s="216"/>
      <c r="AS504" s="55">
        <v>35</v>
      </c>
      <c r="AT504" s="55">
        <v>220</v>
      </c>
      <c r="AU504" s="55">
        <v>6</v>
      </c>
      <c r="AW504" s="55">
        <f t="shared" si="120"/>
        <v>1</v>
      </c>
      <c r="AX504" s="55">
        <v>0</v>
      </c>
      <c r="AY504" s="55">
        <v>3</v>
      </c>
      <c r="AZ504" s="502">
        <v>1</v>
      </c>
    </row>
    <row r="505" spans="1:52">
      <c r="A505" s="215">
        <v>469</v>
      </c>
      <c r="B505" s="215">
        <v>469035244</v>
      </c>
      <c r="C505" s="216" t="s">
        <v>1068</v>
      </c>
      <c r="D505" s="225">
        <f t="shared" si="106"/>
        <v>0</v>
      </c>
      <c r="E505" s="225">
        <f t="shared" si="107"/>
        <v>0</v>
      </c>
      <c r="F505" s="225">
        <f t="shared" si="108"/>
        <v>1</v>
      </c>
      <c r="G505" s="225">
        <f t="shared" si="109"/>
        <v>2</v>
      </c>
      <c r="H505" s="225">
        <f t="shared" si="110"/>
        <v>2</v>
      </c>
      <c r="I505" s="225">
        <f t="shared" si="111"/>
        <v>3</v>
      </c>
      <c r="J505" s="225">
        <f t="shared" si="112"/>
        <v>0</v>
      </c>
      <c r="K505" s="356">
        <f t="shared" si="113"/>
        <v>0.30640000000000001</v>
      </c>
      <c r="L505" s="225"/>
      <c r="M505" s="225">
        <f t="shared" si="114"/>
        <v>0</v>
      </c>
      <c r="N505" s="225">
        <f t="shared" si="115"/>
        <v>0</v>
      </c>
      <c r="O505" s="225">
        <f t="shared" si="116"/>
        <v>0</v>
      </c>
      <c r="P505" s="225">
        <f t="shared" si="117"/>
        <v>5</v>
      </c>
      <c r="Q505" s="225">
        <f t="shared" si="118"/>
        <v>10</v>
      </c>
      <c r="R505" s="225">
        <f t="shared" si="119"/>
        <v>8</v>
      </c>
      <c r="S505" s="228"/>
      <c r="T505" s="228"/>
      <c r="U505" s="228"/>
      <c r="V505" s="228"/>
      <c r="W505" s="529"/>
      <c r="X505" s="228"/>
      <c r="Y505" s="55">
        <v>469</v>
      </c>
      <c r="Z505" s="55">
        <v>469035244</v>
      </c>
      <c r="AA505" s="244" t="s">
        <v>1068</v>
      </c>
      <c r="AB505" s="55">
        <v>0</v>
      </c>
      <c r="AC505" s="55">
        <v>0</v>
      </c>
      <c r="AD505" s="55">
        <v>1</v>
      </c>
      <c r="AE505" s="55">
        <v>2</v>
      </c>
      <c r="AF505" s="55">
        <v>2</v>
      </c>
      <c r="AG505" s="55">
        <v>3</v>
      </c>
      <c r="AH505" s="55">
        <v>0</v>
      </c>
      <c r="AI505" s="215">
        <v>0</v>
      </c>
      <c r="AJ505" s="215">
        <v>0</v>
      </c>
      <c r="AK505" s="215">
        <v>0</v>
      </c>
      <c r="AL505" s="215">
        <v>0</v>
      </c>
      <c r="AM505" s="215">
        <v>3</v>
      </c>
      <c r="AN505" s="215">
        <v>0</v>
      </c>
      <c r="AO505" s="215">
        <v>0</v>
      </c>
      <c r="AP505" s="215">
        <v>1</v>
      </c>
      <c r="AQ505" s="55">
        <v>1</v>
      </c>
      <c r="AR505" s="216"/>
      <c r="AS505" s="55">
        <v>35</v>
      </c>
      <c r="AT505" s="55">
        <v>244</v>
      </c>
      <c r="AU505" s="55">
        <v>10</v>
      </c>
      <c r="AW505" s="55">
        <f t="shared" si="120"/>
        <v>5</v>
      </c>
      <c r="AX505" s="55">
        <v>0</v>
      </c>
      <c r="AY505" s="55">
        <v>2</v>
      </c>
      <c r="AZ505" s="502">
        <v>0.625</v>
      </c>
    </row>
    <row r="506" spans="1:52">
      <c r="A506" s="215">
        <v>469</v>
      </c>
      <c r="B506" s="215">
        <v>469035293</v>
      </c>
      <c r="C506" s="216" t="s">
        <v>1068</v>
      </c>
      <c r="D506" s="225">
        <f t="shared" si="106"/>
        <v>0</v>
      </c>
      <c r="E506" s="225">
        <f t="shared" si="107"/>
        <v>0</v>
      </c>
      <c r="F506" s="225">
        <f t="shared" si="108"/>
        <v>0</v>
      </c>
      <c r="G506" s="225">
        <f t="shared" si="109"/>
        <v>0</v>
      </c>
      <c r="H506" s="225">
        <f t="shared" si="110"/>
        <v>0</v>
      </c>
      <c r="I506" s="225">
        <f t="shared" si="111"/>
        <v>1</v>
      </c>
      <c r="J506" s="225">
        <f t="shared" si="112"/>
        <v>0</v>
      </c>
      <c r="K506" s="356">
        <f t="shared" si="113"/>
        <v>3.8300000000000001E-2</v>
      </c>
      <c r="L506" s="225"/>
      <c r="M506" s="225">
        <f t="shared" si="114"/>
        <v>0</v>
      </c>
      <c r="N506" s="225">
        <f t="shared" si="115"/>
        <v>0</v>
      </c>
      <c r="O506" s="225">
        <f t="shared" si="116"/>
        <v>0</v>
      </c>
      <c r="P506" s="225">
        <f t="shared" si="117"/>
        <v>1</v>
      </c>
      <c r="Q506" s="225">
        <f t="shared" si="118"/>
        <v>10</v>
      </c>
      <c r="R506" s="225">
        <f t="shared" si="119"/>
        <v>1</v>
      </c>
      <c r="S506" s="228"/>
      <c r="T506" s="228"/>
      <c r="U506" s="228"/>
      <c r="V506" s="228"/>
      <c r="W506" s="529"/>
      <c r="X506" s="228"/>
      <c r="Y506" s="55">
        <v>469</v>
      </c>
      <c r="Z506" s="55">
        <v>469035293</v>
      </c>
      <c r="AA506" s="244" t="s">
        <v>1068</v>
      </c>
      <c r="AB506" s="55">
        <v>0</v>
      </c>
      <c r="AC506" s="55">
        <v>0</v>
      </c>
      <c r="AD506" s="55">
        <v>0</v>
      </c>
      <c r="AE506" s="55">
        <v>0</v>
      </c>
      <c r="AF506" s="55">
        <v>0</v>
      </c>
      <c r="AG506" s="55">
        <v>1</v>
      </c>
      <c r="AH506" s="55">
        <v>0</v>
      </c>
      <c r="AI506" s="215">
        <v>0</v>
      </c>
      <c r="AJ506" s="215">
        <v>0</v>
      </c>
      <c r="AK506" s="215">
        <v>0</v>
      </c>
      <c r="AL506" s="215">
        <v>0</v>
      </c>
      <c r="AM506" s="215">
        <v>0</v>
      </c>
      <c r="AN506" s="215">
        <v>0</v>
      </c>
      <c r="AO506" s="215">
        <v>0</v>
      </c>
      <c r="AP506" s="215">
        <v>0</v>
      </c>
      <c r="AQ506" s="55">
        <v>1</v>
      </c>
      <c r="AR506" s="216"/>
      <c r="AS506" s="55">
        <v>35</v>
      </c>
      <c r="AT506" s="55">
        <v>293</v>
      </c>
      <c r="AU506" s="55">
        <v>10</v>
      </c>
      <c r="AW506" s="55">
        <f t="shared" si="120"/>
        <v>1</v>
      </c>
      <c r="AX506" s="55">
        <v>0</v>
      </c>
      <c r="AY506" s="55">
        <v>2</v>
      </c>
      <c r="AZ506" s="502">
        <v>1</v>
      </c>
    </row>
    <row r="507" spans="1:52">
      <c r="A507" s="215">
        <v>470</v>
      </c>
      <c r="B507" s="215">
        <v>470165009</v>
      </c>
      <c r="C507" s="216" t="s">
        <v>1052</v>
      </c>
      <c r="D507" s="225">
        <f t="shared" si="106"/>
        <v>0</v>
      </c>
      <c r="E507" s="225">
        <f t="shared" si="107"/>
        <v>0</v>
      </c>
      <c r="F507" s="225">
        <f t="shared" si="108"/>
        <v>0</v>
      </c>
      <c r="G507" s="225">
        <f t="shared" si="109"/>
        <v>1</v>
      </c>
      <c r="H507" s="225">
        <f t="shared" si="110"/>
        <v>3</v>
      </c>
      <c r="I507" s="225">
        <f t="shared" si="111"/>
        <v>0</v>
      </c>
      <c r="J507" s="225">
        <f t="shared" si="112"/>
        <v>0</v>
      </c>
      <c r="K507" s="356">
        <f t="shared" si="113"/>
        <v>0.1532</v>
      </c>
      <c r="L507" s="225"/>
      <c r="M507" s="225">
        <f t="shared" si="114"/>
        <v>0</v>
      </c>
      <c r="N507" s="225">
        <f t="shared" si="115"/>
        <v>0</v>
      </c>
      <c r="O507" s="225">
        <f t="shared" si="116"/>
        <v>0</v>
      </c>
      <c r="P507" s="225">
        <f t="shared" si="117"/>
        <v>0</v>
      </c>
      <c r="Q507" s="225">
        <f t="shared" si="118"/>
        <v>2</v>
      </c>
      <c r="R507" s="225">
        <f t="shared" si="119"/>
        <v>4</v>
      </c>
      <c r="S507" s="228"/>
      <c r="T507" s="228"/>
      <c r="U507" s="228"/>
      <c r="V507" s="228"/>
      <c r="W507" s="529"/>
      <c r="X507" s="228"/>
      <c r="Y507" s="55">
        <v>470</v>
      </c>
      <c r="Z507" s="55">
        <v>470165009</v>
      </c>
      <c r="AA507" s="244" t="s">
        <v>1052</v>
      </c>
      <c r="AB507" s="55">
        <v>0</v>
      </c>
      <c r="AC507" s="55">
        <v>0</v>
      </c>
      <c r="AD507" s="55">
        <v>0</v>
      </c>
      <c r="AE507" s="55">
        <v>1</v>
      </c>
      <c r="AF507" s="55">
        <v>3</v>
      </c>
      <c r="AG507" s="55">
        <v>0</v>
      </c>
      <c r="AH507" s="55">
        <v>0</v>
      </c>
      <c r="AI507" s="215">
        <v>0</v>
      </c>
      <c r="AJ507" s="215">
        <v>0</v>
      </c>
      <c r="AK507" s="215">
        <v>0</v>
      </c>
      <c r="AL507" s="215">
        <v>0</v>
      </c>
      <c r="AM507" s="215">
        <v>0</v>
      </c>
      <c r="AN507" s="215">
        <v>0</v>
      </c>
      <c r="AO507" s="215">
        <v>0</v>
      </c>
      <c r="AP507" s="215">
        <v>0</v>
      </c>
      <c r="AQ507" s="55">
        <v>0</v>
      </c>
      <c r="AR507" s="216"/>
      <c r="AS507" s="55">
        <v>165</v>
      </c>
      <c r="AT507" s="55">
        <v>9</v>
      </c>
      <c r="AU507" s="55">
        <v>2</v>
      </c>
      <c r="AW507" s="55">
        <f t="shared" si="120"/>
        <v>0</v>
      </c>
      <c r="AX507" s="55">
        <v>0</v>
      </c>
      <c r="AY507" s="55">
        <v>3</v>
      </c>
      <c r="AZ507" s="502">
        <v>0</v>
      </c>
    </row>
    <row r="508" spans="1:52">
      <c r="A508" s="215">
        <v>470</v>
      </c>
      <c r="B508" s="215">
        <v>470165010</v>
      </c>
      <c r="C508" s="216" t="s">
        <v>1052</v>
      </c>
      <c r="D508" s="225">
        <f t="shared" si="106"/>
        <v>0</v>
      </c>
      <c r="E508" s="225">
        <f t="shared" si="107"/>
        <v>0</v>
      </c>
      <c r="F508" s="225">
        <f t="shared" si="108"/>
        <v>1</v>
      </c>
      <c r="G508" s="225">
        <f t="shared" si="109"/>
        <v>0</v>
      </c>
      <c r="H508" s="225">
        <f t="shared" si="110"/>
        <v>0</v>
      </c>
      <c r="I508" s="225">
        <f t="shared" si="111"/>
        <v>0</v>
      </c>
      <c r="J508" s="225">
        <f t="shared" si="112"/>
        <v>0</v>
      </c>
      <c r="K508" s="356">
        <f t="shared" si="113"/>
        <v>3.8300000000000001E-2</v>
      </c>
      <c r="L508" s="225"/>
      <c r="M508" s="225">
        <f t="shared" si="114"/>
        <v>0</v>
      </c>
      <c r="N508" s="225">
        <f t="shared" si="115"/>
        <v>0</v>
      </c>
      <c r="O508" s="225">
        <f t="shared" si="116"/>
        <v>0</v>
      </c>
      <c r="P508" s="225">
        <f t="shared" si="117"/>
        <v>0</v>
      </c>
      <c r="Q508" s="225">
        <f t="shared" si="118"/>
        <v>2</v>
      </c>
      <c r="R508" s="225">
        <f t="shared" si="119"/>
        <v>1</v>
      </c>
      <c r="S508" s="228"/>
      <c r="T508" s="228"/>
      <c r="U508" s="228"/>
      <c r="V508" s="228"/>
      <c r="W508" s="529"/>
      <c r="X508" s="228"/>
      <c r="Y508" s="55">
        <v>470</v>
      </c>
      <c r="Z508" s="55">
        <v>470165010</v>
      </c>
      <c r="AA508" s="244" t="s">
        <v>1052</v>
      </c>
      <c r="AB508" s="55">
        <v>0</v>
      </c>
      <c r="AC508" s="55">
        <v>0</v>
      </c>
      <c r="AD508" s="55">
        <v>1</v>
      </c>
      <c r="AE508" s="55">
        <v>0</v>
      </c>
      <c r="AF508" s="55">
        <v>0</v>
      </c>
      <c r="AG508" s="55">
        <v>0</v>
      </c>
      <c r="AH508" s="55">
        <v>0</v>
      </c>
      <c r="AI508" s="215">
        <v>0</v>
      </c>
      <c r="AJ508" s="215">
        <v>0</v>
      </c>
      <c r="AK508" s="215">
        <v>0</v>
      </c>
      <c r="AL508" s="215">
        <v>0</v>
      </c>
      <c r="AM508" s="215">
        <v>0</v>
      </c>
      <c r="AN508" s="215">
        <v>0</v>
      </c>
      <c r="AO508" s="215">
        <v>0</v>
      </c>
      <c r="AP508" s="215">
        <v>0</v>
      </c>
      <c r="AQ508" s="55">
        <v>0</v>
      </c>
      <c r="AR508" s="216"/>
      <c r="AS508" s="55">
        <v>165</v>
      </c>
      <c r="AT508" s="55">
        <v>10</v>
      </c>
      <c r="AU508" s="55">
        <v>2</v>
      </c>
      <c r="AW508" s="55">
        <f t="shared" si="120"/>
        <v>0</v>
      </c>
      <c r="AX508" s="55">
        <v>0</v>
      </c>
      <c r="AY508" s="55">
        <v>3</v>
      </c>
      <c r="AZ508" s="502">
        <v>0</v>
      </c>
    </row>
    <row r="509" spans="1:52">
      <c r="A509" s="215">
        <v>470</v>
      </c>
      <c r="B509" s="215">
        <v>470165031</v>
      </c>
      <c r="C509" s="216" t="s">
        <v>1052</v>
      </c>
      <c r="D509" s="225">
        <f t="shared" si="106"/>
        <v>0</v>
      </c>
      <c r="E509" s="225">
        <f t="shared" si="107"/>
        <v>0</v>
      </c>
      <c r="F509" s="225">
        <f t="shared" si="108"/>
        <v>0</v>
      </c>
      <c r="G509" s="225">
        <f t="shared" si="109"/>
        <v>1</v>
      </c>
      <c r="H509" s="225">
        <f t="shared" si="110"/>
        <v>1</v>
      </c>
      <c r="I509" s="225">
        <f t="shared" si="111"/>
        <v>0</v>
      </c>
      <c r="J509" s="225">
        <f t="shared" si="112"/>
        <v>0</v>
      </c>
      <c r="K509" s="356">
        <f t="shared" si="113"/>
        <v>7.6600000000000001E-2</v>
      </c>
      <c r="L509" s="225"/>
      <c r="M509" s="225">
        <f t="shared" si="114"/>
        <v>0</v>
      </c>
      <c r="N509" s="225">
        <f t="shared" si="115"/>
        <v>0</v>
      </c>
      <c r="O509" s="225">
        <f t="shared" si="116"/>
        <v>0</v>
      </c>
      <c r="P509" s="225">
        <f t="shared" si="117"/>
        <v>0</v>
      </c>
      <c r="Q509" s="225">
        <f t="shared" si="118"/>
        <v>4</v>
      </c>
      <c r="R509" s="225">
        <f t="shared" si="119"/>
        <v>2</v>
      </c>
      <c r="S509" s="228"/>
      <c r="T509" s="228"/>
      <c r="U509" s="228"/>
      <c r="V509" s="228"/>
      <c r="W509" s="529"/>
      <c r="X509" s="228"/>
      <c r="Y509" s="55">
        <v>470</v>
      </c>
      <c r="Z509" s="55">
        <v>470165031</v>
      </c>
      <c r="AA509" s="244" t="s">
        <v>1052</v>
      </c>
      <c r="AB509" s="55">
        <v>0</v>
      </c>
      <c r="AC509" s="55">
        <v>0</v>
      </c>
      <c r="AD509" s="55">
        <v>0</v>
      </c>
      <c r="AE509" s="55">
        <v>1</v>
      </c>
      <c r="AF509" s="55">
        <v>1</v>
      </c>
      <c r="AG509" s="55">
        <v>0</v>
      </c>
      <c r="AH509" s="55">
        <v>0</v>
      </c>
      <c r="AI509" s="215">
        <v>0</v>
      </c>
      <c r="AJ509" s="215">
        <v>0</v>
      </c>
      <c r="AK509" s="215">
        <v>0</v>
      </c>
      <c r="AL509" s="215">
        <v>0</v>
      </c>
      <c r="AM509" s="215">
        <v>0</v>
      </c>
      <c r="AN509" s="215">
        <v>0</v>
      </c>
      <c r="AO509" s="215">
        <v>0</v>
      </c>
      <c r="AP509" s="215">
        <v>0</v>
      </c>
      <c r="AQ509" s="55">
        <v>0</v>
      </c>
      <c r="AR509" s="216"/>
      <c r="AS509" s="55">
        <v>165</v>
      </c>
      <c r="AT509" s="55">
        <v>31</v>
      </c>
      <c r="AU509" s="55">
        <v>4</v>
      </c>
      <c r="AW509" s="55">
        <f t="shared" si="120"/>
        <v>0</v>
      </c>
      <c r="AX509" s="55">
        <v>0</v>
      </c>
      <c r="AY509" s="55">
        <v>3</v>
      </c>
      <c r="AZ509" s="502">
        <v>0</v>
      </c>
    </row>
    <row r="510" spans="1:52">
      <c r="A510" s="215">
        <v>470</v>
      </c>
      <c r="B510" s="215">
        <v>470165035</v>
      </c>
      <c r="C510" s="216" t="s">
        <v>1052</v>
      </c>
      <c r="D510" s="225">
        <f t="shared" si="106"/>
        <v>0</v>
      </c>
      <c r="E510" s="225">
        <f t="shared" si="107"/>
        <v>0</v>
      </c>
      <c r="F510" s="225">
        <f t="shared" si="108"/>
        <v>1</v>
      </c>
      <c r="G510" s="225">
        <f t="shared" si="109"/>
        <v>2</v>
      </c>
      <c r="H510" s="225">
        <f t="shared" si="110"/>
        <v>1</v>
      </c>
      <c r="I510" s="225">
        <f t="shared" si="111"/>
        <v>0</v>
      </c>
      <c r="J510" s="225">
        <f t="shared" si="112"/>
        <v>0</v>
      </c>
      <c r="K510" s="356">
        <f t="shared" si="113"/>
        <v>0.1532</v>
      </c>
      <c r="L510" s="225"/>
      <c r="M510" s="225">
        <f t="shared" si="114"/>
        <v>0</v>
      </c>
      <c r="N510" s="225">
        <f t="shared" si="115"/>
        <v>0</v>
      </c>
      <c r="O510" s="225">
        <f t="shared" si="116"/>
        <v>0</v>
      </c>
      <c r="P510" s="225">
        <f t="shared" si="117"/>
        <v>2</v>
      </c>
      <c r="Q510" s="225">
        <f t="shared" si="118"/>
        <v>11</v>
      </c>
      <c r="R510" s="225">
        <f t="shared" si="119"/>
        <v>4</v>
      </c>
      <c r="S510" s="228"/>
      <c r="T510" s="228"/>
      <c r="U510" s="228"/>
      <c r="V510" s="228"/>
      <c r="W510" s="529"/>
      <c r="X510" s="228"/>
      <c r="Y510" s="55">
        <v>470</v>
      </c>
      <c r="Z510" s="55">
        <v>470165035</v>
      </c>
      <c r="AA510" s="244" t="s">
        <v>1052</v>
      </c>
      <c r="AB510" s="55">
        <v>0</v>
      </c>
      <c r="AC510" s="55">
        <v>0</v>
      </c>
      <c r="AD510" s="55">
        <v>1</v>
      </c>
      <c r="AE510" s="55">
        <v>2</v>
      </c>
      <c r="AF510" s="55">
        <v>1</v>
      </c>
      <c r="AG510" s="55">
        <v>0</v>
      </c>
      <c r="AH510" s="55">
        <v>0</v>
      </c>
      <c r="AI510" s="215">
        <v>0</v>
      </c>
      <c r="AJ510" s="215">
        <v>0</v>
      </c>
      <c r="AK510" s="215">
        <v>0</v>
      </c>
      <c r="AL510" s="215">
        <v>0</v>
      </c>
      <c r="AM510" s="215">
        <v>1</v>
      </c>
      <c r="AN510" s="215">
        <v>0</v>
      </c>
      <c r="AO510" s="215">
        <v>0</v>
      </c>
      <c r="AP510" s="215">
        <v>1</v>
      </c>
      <c r="AQ510" s="55">
        <v>0</v>
      </c>
      <c r="AR510" s="216"/>
      <c r="AS510" s="55">
        <v>165</v>
      </c>
      <c r="AT510" s="55">
        <v>35</v>
      </c>
      <c r="AU510" s="55">
        <v>11</v>
      </c>
      <c r="AW510" s="55">
        <f t="shared" si="120"/>
        <v>2</v>
      </c>
      <c r="AX510" s="55">
        <v>0</v>
      </c>
      <c r="AY510" s="55">
        <v>1</v>
      </c>
      <c r="AZ510" s="502">
        <v>0.5</v>
      </c>
    </row>
    <row r="511" spans="1:52">
      <c r="A511" s="215">
        <v>470</v>
      </c>
      <c r="B511" s="215">
        <v>470165071</v>
      </c>
      <c r="C511" s="216" t="s">
        <v>1052</v>
      </c>
      <c r="D511" s="225">
        <f t="shared" si="106"/>
        <v>0</v>
      </c>
      <c r="E511" s="225">
        <f t="shared" si="107"/>
        <v>0</v>
      </c>
      <c r="F511" s="225">
        <f t="shared" si="108"/>
        <v>0</v>
      </c>
      <c r="G511" s="225">
        <f t="shared" si="109"/>
        <v>1</v>
      </c>
      <c r="H511" s="225">
        <f t="shared" si="110"/>
        <v>1</v>
      </c>
      <c r="I511" s="225">
        <f t="shared" si="111"/>
        <v>1</v>
      </c>
      <c r="J511" s="225">
        <f t="shared" si="112"/>
        <v>0</v>
      </c>
      <c r="K511" s="356">
        <f t="shared" si="113"/>
        <v>0.1149</v>
      </c>
      <c r="L511" s="225"/>
      <c r="M511" s="225">
        <f t="shared" si="114"/>
        <v>0</v>
      </c>
      <c r="N511" s="225">
        <f t="shared" si="115"/>
        <v>0</v>
      </c>
      <c r="O511" s="225">
        <f t="shared" si="116"/>
        <v>0</v>
      </c>
      <c r="P511" s="225">
        <f t="shared" si="117"/>
        <v>0</v>
      </c>
      <c r="Q511" s="225">
        <f t="shared" si="118"/>
        <v>4</v>
      </c>
      <c r="R511" s="225">
        <f t="shared" si="119"/>
        <v>3</v>
      </c>
      <c r="S511" s="228"/>
      <c r="T511" s="228"/>
      <c r="U511" s="228"/>
      <c r="V511" s="228"/>
      <c r="W511" s="529"/>
      <c r="X511" s="228"/>
      <c r="Y511" s="55">
        <v>470</v>
      </c>
      <c r="Z511" s="55">
        <v>470165071</v>
      </c>
      <c r="AA511" s="244" t="s">
        <v>1052</v>
      </c>
      <c r="AB511" s="55">
        <v>0</v>
      </c>
      <c r="AC511" s="55">
        <v>0</v>
      </c>
      <c r="AD511" s="55">
        <v>0</v>
      </c>
      <c r="AE511" s="55">
        <v>1</v>
      </c>
      <c r="AF511" s="55">
        <v>1</v>
      </c>
      <c r="AG511" s="55">
        <v>1</v>
      </c>
      <c r="AH511" s="55">
        <v>0</v>
      </c>
      <c r="AI511" s="215">
        <v>0</v>
      </c>
      <c r="AJ511" s="215">
        <v>0</v>
      </c>
      <c r="AK511" s="215">
        <v>0</v>
      </c>
      <c r="AL511" s="215">
        <v>0</v>
      </c>
      <c r="AM511" s="215">
        <v>0</v>
      </c>
      <c r="AN511" s="215">
        <v>0</v>
      </c>
      <c r="AO511" s="215">
        <v>0</v>
      </c>
      <c r="AP511" s="215">
        <v>0</v>
      </c>
      <c r="AQ511" s="55">
        <v>0</v>
      </c>
      <c r="AR511" s="216"/>
      <c r="AS511" s="55">
        <v>165</v>
      </c>
      <c r="AT511" s="55">
        <v>71</v>
      </c>
      <c r="AU511" s="55">
        <v>4</v>
      </c>
      <c r="AW511" s="55">
        <f t="shared" si="120"/>
        <v>0</v>
      </c>
      <c r="AX511" s="55">
        <v>0</v>
      </c>
      <c r="AY511" s="55">
        <v>3</v>
      </c>
      <c r="AZ511" s="502">
        <v>0</v>
      </c>
    </row>
    <row r="512" spans="1:52">
      <c r="A512" s="215">
        <v>470</v>
      </c>
      <c r="B512" s="215">
        <v>470165093</v>
      </c>
      <c r="C512" s="216" t="s">
        <v>1052</v>
      </c>
      <c r="D512" s="225">
        <f t="shared" si="106"/>
        <v>0</v>
      </c>
      <c r="E512" s="225">
        <f t="shared" si="107"/>
        <v>0</v>
      </c>
      <c r="F512" s="225">
        <f t="shared" si="108"/>
        <v>5</v>
      </c>
      <c r="G512" s="225">
        <f t="shared" si="109"/>
        <v>69</v>
      </c>
      <c r="H512" s="225">
        <f t="shared" si="110"/>
        <v>40</v>
      </c>
      <c r="I512" s="225">
        <f t="shared" si="111"/>
        <v>37</v>
      </c>
      <c r="J512" s="225">
        <f t="shared" si="112"/>
        <v>0</v>
      </c>
      <c r="K512" s="356">
        <f t="shared" si="113"/>
        <v>5.7832999999999997</v>
      </c>
      <c r="L512" s="225"/>
      <c r="M512" s="225">
        <f t="shared" si="114"/>
        <v>1</v>
      </c>
      <c r="N512" s="225">
        <f t="shared" si="115"/>
        <v>0</v>
      </c>
      <c r="O512" s="225">
        <f t="shared" si="116"/>
        <v>0</v>
      </c>
      <c r="P512" s="225">
        <f t="shared" si="117"/>
        <v>54</v>
      </c>
      <c r="Q512" s="225">
        <f t="shared" si="118"/>
        <v>11</v>
      </c>
      <c r="R512" s="225">
        <f t="shared" si="119"/>
        <v>151</v>
      </c>
      <c r="S512" s="228"/>
      <c r="T512" s="228"/>
      <c r="U512" s="228"/>
      <c r="V512" s="228"/>
      <c r="W512" s="529"/>
      <c r="X512" s="228"/>
      <c r="Y512" s="55">
        <v>470</v>
      </c>
      <c r="Z512" s="55">
        <v>470165093</v>
      </c>
      <c r="AA512" s="244" t="s">
        <v>1052</v>
      </c>
      <c r="AB512" s="55">
        <v>0</v>
      </c>
      <c r="AC512" s="55">
        <v>0</v>
      </c>
      <c r="AD512" s="55">
        <v>5</v>
      </c>
      <c r="AE512" s="55">
        <v>69</v>
      </c>
      <c r="AF512" s="55">
        <v>40</v>
      </c>
      <c r="AG512" s="55">
        <v>37</v>
      </c>
      <c r="AH512" s="55">
        <v>0</v>
      </c>
      <c r="AI512" s="215">
        <v>0</v>
      </c>
      <c r="AJ512" s="215">
        <v>1</v>
      </c>
      <c r="AK512" s="215">
        <v>0</v>
      </c>
      <c r="AL512" s="215">
        <v>0</v>
      </c>
      <c r="AM512" s="215">
        <v>38</v>
      </c>
      <c r="AN512" s="215">
        <v>0</v>
      </c>
      <c r="AO512" s="215">
        <v>0</v>
      </c>
      <c r="AP512" s="215">
        <v>2</v>
      </c>
      <c r="AQ512" s="55">
        <v>9</v>
      </c>
      <c r="AR512" s="216"/>
      <c r="AS512" s="55">
        <v>165</v>
      </c>
      <c r="AT512" s="55">
        <v>93</v>
      </c>
      <c r="AU512" s="55">
        <v>11</v>
      </c>
      <c r="AW512" s="55">
        <f t="shared" si="120"/>
        <v>49</v>
      </c>
      <c r="AX512" s="55">
        <v>5</v>
      </c>
      <c r="AY512" s="55">
        <v>1</v>
      </c>
      <c r="AZ512" s="502">
        <v>0.35809999999999997</v>
      </c>
    </row>
    <row r="513" spans="1:52">
      <c r="A513" s="215">
        <v>470</v>
      </c>
      <c r="B513" s="215">
        <v>470165100</v>
      </c>
      <c r="C513" s="216" t="s">
        <v>1052</v>
      </c>
      <c r="D513" s="225">
        <f t="shared" si="106"/>
        <v>0</v>
      </c>
      <c r="E513" s="225">
        <f t="shared" si="107"/>
        <v>0</v>
      </c>
      <c r="F513" s="225">
        <f t="shared" si="108"/>
        <v>1</v>
      </c>
      <c r="G513" s="225">
        <f t="shared" si="109"/>
        <v>0</v>
      </c>
      <c r="H513" s="225">
        <f t="shared" si="110"/>
        <v>0</v>
      </c>
      <c r="I513" s="225">
        <f t="shared" si="111"/>
        <v>0</v>
      </c>
      <c r="J513" s="225">
        <f t="shared" si="112"/>
        <v>0</v>
      </c>
      <c r="K513" s="356">
        <f t="shared" si="113"/>
        <v>3.8300000000000001E-2</v>
      </c>
      <c r="L513" s="225"/>
      <c r="M513" s="225">
        <f t="shared" si="114"/>
        <v>0</v>
      </c>
      <c r="N513" s="225">
        <f t="shared" si="115"/>
        <v>0</v>
      </c>
      <c r="O513" s="225">
        <f t="shared" si="116"/>
        <v>0</v>
      </c>
      <c r="P513" s="225">
        <f t="shared" si="117"/>
        <v>0</v>
      </c>
      <c r="Q513" s="225">
        <f t="shared" si="118"/>
        <v>9</v>
      </c>
      <c r="R513" s="225">
        <f t="shared" si="119"/>
        <v>1</v>
      </c>
      <c r="S513" s="228"/>
      <c r="T513" s="228"/>
      <c r="U513" s="228"/>
      <c r="V513" s="228"/>
      <c r="W513" s="529"/>
      <c r="X513" s="228"/>
      <c r="Y513" s="55">
        <v>470</v>
      </c>
      <c r="Z513" s="55">
        <v>470165100</v>
      </c>
      <c r="AA513" s="244" t="s">
        <v>1052</v>
      </c>
      <c r="AB513" s="55">
        <v>0</v>
      </c>
      <c r="AC513" s="55">
        <v>0</v>
      </c>
      <c r="AD513" s="55">
        <v>1</v>
      </c>
      <c r="AE513" s="55">
        <v>0</v>
      </c>
      <c r="AF513" s="55">
        <v>0</v>
      </c>
      <c r="AG513" s="55">
        <v>0</v>
      </c>
      <c r="AH513" s="55">
        <v>0</v>
      </c>
      <c r="AI513" s="215">
        <v>0</v>
      </c>
      <c r="AJ513" s="215">
        <v>0</v>
      </c>
      <c r="AK513" s="215">
        <v>0</v>
      </c>
      <c r="AL513" s="215">
        <v>0</v>
      </c>
      <c r="AM513" s="215">
        <v>0</v>
      </c>
      <c r="AN513" s="215">
        <v>0</v>
      </c>
      <c r="AO513" s="215">
        <v>0</v>
      </c>
      <c r="AP513" s="215">
        <v>0</v>
      </c>
      <c r="AQ513" s="55">
        <v>0</v>
      </c>
      <c r="AR513" s="216"/>
      <c r="AS513" s="55">
        <v>165</v>
      </c>
      <c r="AT513" s="55">
        <v>100</v>
      </c>
      <c r="AU513" s="55">
        <v>9</v>
      </c>
      <c r="AW513" s="55">
        <f t="shared" si="120"/>
        <v>0</v>
      </c>
      <c r="AX513" s="55">
        <v>0</v>
      </c>
      <c r="AY513" s="55">
        <v>2</v>
      </c>
      <c r="AZ513" s="502">
        <v>0.46539999999999998</v>
      </c>
    </row>
    <row r="514" spans="1:52">
      <c r="A514" s="215">
        <v>470</v>
      </c>
      <c r="B514" s="215">
        <v>470165107</v>
      </c>
      <c r="C514" s="216" t="s">
        <v>1052</v>
      </c>
      <c r="D514" s="225">
        <f t="shared" si="106"/>
        <v>0</v>
      </c>
      <c r="E514" s="225">
        <f t="shared" si="107"/>
        <v>0</v>
      </c>
      <c r="F514" s="225">
        <f t="shared" si="108"/>
        <v>1</v>
      </c>
      <c r="G514" s="225">
        <f t="shared" si="109"/>
        <v>0</v>
      </c>
      <c r="H514" s="225">
        <f t="shared" si="110"/>
        <v>0</v>
      </c>
      <c r="I514" s="225">
        <f t="shared" si="111"/>
        <v>0</v>
      </c>
      <c r="J514" s="225">
        <f t="shared" si="112"/>
        <v>0</v>
      </c>
      <c r="K514" s="356">
        <f t="shared" si="113"/>
        <v>3.8300000000000001E-2</v>
      </c>
      <c r="L514" s="225"/>
      <c r="M514" s="225">
        <f t="shared" si="114"/>
        <v>0</v>
      </c>
      <c r="N514" s="225">
        <f t="shared" si="115"/>
        <v>0</v>
      </c>
      <c r="O514" s="225">
        <f t="shared" si="116"/>
        <v>0</v>
      </c>
      <c r="P514" s="225">
        <f t="shared" si="117"/>
        <v>1</v>
      </c>
      <c r="Q514" s="225">
        <f t="shared" si="118"/>
        <v>8</v>
      </c>
      <c r="R514" s="225">
        <f t="shared" si="119"/>
        <v>1</v>
      </c>
      <c r="S514" s="228"/>
      <c r="T514" s="228"/>
      <c r="U514" s="228"/>
      <c r="V514" s="228"/>
      <c r="W514" s="529"/>
      <c r="X514" s="228"/>
      <c r="Y514" s="55">
        <v>470</v>
      </c>
      <c r="Z514" s="55">
        <v>470165107</v>
      </c>
      <c r="AA514" s="244" t="s">
        <v>1052</v>
      </c>
      <c r="AB514" s="55">
        <v>0</v>
      </c>
      <c r="AC514" s="55">
        <v>0</v>
      </c>
      <c r="AD514" s="55">
        <v>1</v>
      </c>
      <c r="AE514" s="55">
        <v>0</v>
      </c>
      <c r="AF514" s="55">
        <v>0</v>
      </c>
      <c r="AG514" s="55">
        <v>0</v>
      </c>
      <c r="AH514" s="55">
        <v>0</v>
      </c>
      <c r="AI514" s="215">
        <v>0</v>
      </c>
      <c r="AJ514" s="215">
        <v>0</v>
      </c>
      <c r="AK514" s="215">
        <v>0</v>
      </c>
      <c r="AL514" s="215">
        <v>0</v>
      </c>
      <c r="AM514" s="215">
        <v>0</v>
      </c>
      <c r="AN514" s="215">
        <v>0</v>
      </c>
      <c r="AO514" s="215">
        <v>0</v>
      </c>
      <c r="AP514" s="215">
        <v>1</v>
      </c>
      <c r="AQ514" s="55">
        <v>0</v>
      </c>
      <c r="AR514" s="216"/>
      <c r="AS514" s="55">
        <v>165</v>
      </c>
      <c r="AT514" s="55">
        <v>107</v>
      </c>
      <c r="AU514" s="55">
        <v>8</v>
      </c>
      <c r="AW514" s="55">
        <f t="shared" si="120"/>
        <v>1</v>
      </c>
      <c r="AX514" s="55">
        <v>0</v>
      </c>
      <c r="AY514" s="55">
        <v>3</v>
      </c>
      <c r="AZ514" s="502">
        <v>1</v>
      </c>
    </row>
    <row r="515" spans="1:52">
      <c r="A515" s="215">
        <v>470</v>
      </c>
      <c r="B515" s="215">
        <v>470165128</v>
      </c>
      <c r="C515" s="216" t="s">
        <v>1052</v>
      </c>
      <c r="D515" s="225">
        <f t="shared" si="106"/>
        <v>0</v>
      </c>
      <c r="E515" s="225">
        <f t="shared" si="107"/>
        <v>0</v>
      </c>
      <c r="F515" s="225">
        <f t="shared" si="108"/>
        <v>0</v>
      </c>
      <c r="G515" s="225">
        <f t="shared" si="109"/>
        <v>0</v>
      </c>
      <c r="H515" s="225">
        <f t="shared" si="110"/>
        <v>0</v>
      </c>
      <c r="I515" s="225">
        <f t="shared" si="111"/>
        <v>1</v>
      </c>
      <c r="J515" s="225">
        <f t="shared" si="112"/>
        <v>0</v>
      </c>
      <c r="K515" s="356">
        <f t="shared" si="113"/>
        <v>3.8300000000000001E-2</v>
      </c>
      <c r="L515" s="225"/>
      <c r="M515" s="225">
        <f t="shared" si="114"/>
        <v>0</v>
      </c>
      <c r="N515" s="225">
        <f t="shared" si="115"/>
        <v>0</v>
      </c>
      <c r="O515" s="225">
        <f t="shared" si="116"/>
        <v>0</v>
      </c>
      <c r="P515" s="225">
        <f t="shared" si="117"/>
        <v>1</v>
      </c>
      <c r="Q515" s="225">
        <f t="shared" si="118"/>
        <v>10</v>
      </c>
      <c r="R515" s="225">
        <f t="shared" si="119"/>
        <v>1</v>
      </c>
      <c r="S515" s="228"/>
      <c r="T515" s="228"/>
      <c r="U515" s="228"/>
      <c r="V515" s="228"/>
      <c r="W515" s="529"/>
      <c r="X515" s="228"/>
      <c r="Y515" s="55">
        <v>470</v>
      </c>
      <c r="Z515" s="55">
        <v>470165128</v>
      </c>
      <c r="AA515" s="244" t="s">
        <v>1052</v>
      </c>
      <c r="AB515" s="55">
        <v>0</v>
      </c>
      <c r="AC515" s="55">
        <v>0</v>
      </c>
      <c r="AD515" s="55">
        <v>0</v>
      </c>
      <c r="AE515" s="55">
        <v>0</v>
      </c>
      <c r="AF515" s="55">
        <v>0</v>
      </c>
      <c r="AG515" s="55">
        <v>1</v>
      </c>
      <c r="AH515" s="55">
        <v>0</v>
      </c>
      <c r="AI515" s="215">
        <v>0</v>
      </c>
      <c r="AJ515" s="215">
        <v>0</v>
      </c>
      <c r="AK515" s="215">
        <v>0</v>
      </c>
      <c r="AL515" s="215">
        <v>0</v>
      </c>
      <c r="AM515" s="215">
        <v>0</v>
      </c>
      <c r="AN515" s="215">
        <v>0</v>
      </c>
      <c r="AO515" s="215">
        <v>0</v>
      </c>
      <c r="AP515" s="215">
        <v>0</v>
      </c>
      <c r="AQ515" s="55">
        <v>0</v>
      </c>
      <c r="AR515" s="216"/>
      <c r="AS515" s="55">
        <v>165</v>
      </c>
      <c r="AT515" s="55">
        <v>128</v>
      </c>
      <c r="AU515" s="55">
        <v>10</v>
      </c>
      <c r="AW515" s="55">
        <f t="shared" si="120"/>
        <v>0</v>
      </c>
      <c r="AX515" s="55">
        <v>1</v>
      </c>
      <c r="AY515" s="55">
        <v>2</v>
      </c>
      <c r="AZ515" s="502">
        <v>0.54890000000000005</v>
      </c>
    </row>
    <row r="516" spans="1:52">
      <c r="A516" s="215">
        <v>470</v>
      </c>
      <c r="B516" s="215">
        <v>470165149</v>
      </c>
      <c r="C516" s="216" t="s">
        <v>1052</v>
      </c>
      <c r="D516" s="225">
        <f t="shared" si="106"/>
        <v>0</v>
      </c>
      <c r="E516" s="225">
        <f t="shared" si="107"/>
        <v>0</v>
      </c>
      <c r="F516" s="225">
        <f t="shared" si="108"/>
        <v>0</v>
      </c>
      <c r="G516" s="225">
        <f t="shared" si="109"/>
        <v>0</v>
      </c>
      <c r="H516" s="225">
        <f t="shared" si="110"/>
        <v>0</v>
      </c>
      <c r="I516" s="225">
        <f t="shared" si="111"/>
        <v>2</v>
      </c>
      <c r="J516" s="225">
        <f t="shared" si="112"/>
        <v>0</v>
      </c>
      <c r="K516" s="356">
        <f t="shared" si="113"/>
        <v>7.6600000000000001E-2</v>
      </c>
      <c r="L516" s="225"/>
      <c r="M516" s="225">
        <f t="shared" si="114"/>
        <v>0</v>
      </c>
      <c r="N516" s="225">
        <f t="shared" si="115"/>
        <v>0</v>
      </c>
      <c r="O516" s="225">
        <f t="shared" si="116"/>
        <v>0</v>
      </c>
      <c r="P516" s="225">
        <f t="shared" si="117"/>
        <v>2</v>
      </c>
      <c r="Q516" s="225">
        <f t="shared" si="118"/>
        <v>12</v>
      </c>
      <c r="R516" s="225">
        <f t="shared" si="119"/>
        <v>2</v>
      </c>
      <c r="S516" s="228"/>
      <c r="T516" s="228"/>
      <c r="U516" s="228"/>
      <c r="V516" s="228"/>
      <c r="W516" s="529"/>
      <c r="X516" s="228"/>
      <c r="Y516" s="55">
        <v>470</v>
      </c>
      <c r="Z516" s="55">
        <v>470165149</v>
      </c>
      <c r="AA516" s="244" t="s">
        <v>1052</v>
      </c>
      <c r="AB516" s="55">
        <v>0</v>
      </c>
      <c r="AC516" s="55">
        <v>0</v>
      </c>
      <c r="AD516" s="55">
        <v>0</v>
      </c>
      <c r="AE516" s="55">
        <v>0</v>
      </c>
      <c r="AF516" s="55">
        <v>0</v>
      </c>
      <c r="AG516" s="55">
        <v>2</v>
      </c>
      <c r="AH516" s="55">
        <v>0</v>
      </c>
      <c r="AI516" s="215">
        <v>0</v>
      </c>
      <c r="AJ516" s="215">
        <v>0</v>
      </c>
      <c r="AK516" s="215">
        <v>0</v>
      </c>
      <c r="AL516" s="215">
        <v>0</v>
      </c>
      <c r="AM516" s="215">
        <v>0</v>
      </c>
      <c r="AN516" s="215">
        <v>0</v>
      </c>
      <c r="AO516" s="215">
        <v>0</v>
      </c>
      <c r="AP516" s="215">
        <v>0</v>
      </c>
      <c r="AQ516" s="55">
        <v>0</v>
      </c>
      <c r="AR516" s="216"/>
      <c r="AS516" s="55">
        <v>165</v>
      </c>
      <c r="AT516" s="55">
        <v>149</v>
      </c>
      <c r="AU516" s="55">
        <v>12</v>
      </c>
      <c r="AW516" s="55">
        <f t="shared" si="120"/>
        <v>0</v>
      </c>
      <c r="AX516" s="55">
        <v>2</v>
      </c>
      <c r="AY516" s="55">
        <v>2</v>
      </c>
      <c r="AZ516" s="502">
        <v>0.91359999999999997</v>
      </c>
    </row>
    <row r="517" spans="1:52">
      <c r="A517" s="215">
        <v>470</v>
      </c>
      <c r="B517" s="215">
        <v>470165163</v>
      </c>
      <c r="C517" s="216" t="s">
        <v>1052</v>
      </c>
      <c r="D517" s="225">
        <f t="shared" si="106"/>
        <v>0</v>
      </c>
      <c r="E517" s="225">
        <f t="shared" si="107"/>
        <v>0</v>
      </c>
      <c r="F517" s="225">
        <f t="shared" si="108"/>
        <v>2</v>
      </c>
      <c r="G517" s="225">
        <f t="shared" si="109"/>
        <v>12</v>
      </c>
      <c r="H517" s="225">
        <f t="shared" si="110"/>
        <v>13</v>
      </c>
      <c r="I517" s="225">
        <f t="shared" si="111"/>
        <v>6</v>
      </c>
      <c r="J517" s="225">
        <f t="shared" si="112"/>
        <v>0</v>
      </c>
      <c r="K517" s="356">
        <f t="shared" si="113"/>
        <v>1.2639</v>
      </c>
      <c r="L517" s="225"/>
      <c r="M517" s="225">
        <f t="shared" si="114"/>
        <v>0</v>
      </c>
      <c r="N517" s="225">
        <f t="shared" si="115"/>
        <v>0</v>
      </c>
      <c r="O517" s="225">
        <f t="shared" si="116"/>
        <v>0</v>
      </c>
      <c r="P517" s="225">
        <f t="shared" si="117"/>
        <v>17</v>
      </c>
      <c r="Q517" s="225">
        <f t="shared" si="118"/>
        <v>12</v>
      </c>
      <c r="R517" s="225">
        <f t="shared" si="119"/>
        <v>33</v>
      </c>
      <c r="S517" s="228"/>
      <c r="T517" s="228"/>
      <c r="U517" s="228"/>
      <c r="V517" s="228"/>
      <c r="W517" s="529"/>
      <c r="X517" s="228"/>
      <c r="Y517" s="55">
        <v>470</v>
      </c>
      <c r="Z517" s="55">
        <v>470165163</v>
      </c>
      <c r="AA517" s="244" t="s">
        <v>1052</v>
      </c>
      <c r="AB517" s="55">
        <v>0</v>
      </c>
      <c r="AC517" s="55">
        <v>0</v>
      </c>
      <c r="AD517" s="55">
        <v>2</v>
      </c>
      <c r="AE517" s="55">
        <v>12</v>
      </c>
      <c r="AF517" s="55">
        <v>13</v>
      </c>
      <c r="AG517" s="55">
        <v>6</v>
      </c>
      <c r="AH517" s="55">
        <v>0</v>
      </c>
      <c r="AI517" s="215">
        <v>0</v>
      </c>
      <c r="AJ517" s="215">
        <v>0</v>
      </c>
      <c r="AK517" s="215">
        <v>0</v>
      </c>
      <c r="AL517" s="215">
        <v>0</v>
      </c>
      <c r="AM517" s="215">
        <v>13</v>
      </c>
      <c r="AN517" s="215">
        <v>0</v>
      </c>
      <c r="AO517" s="215">
        <v>0</v>
      </c>
      <c r="AP517" s="215">
        <v>2</v>
      </c>
      <c r="AQ517" s="55">
        <v>2</v>
      </c>
      <c r="AR517" s="216"/>
      <c r="AS517" s="55">
        <v>165</v>
      </c>
      <c r="AT517" s="55">
        <v>163</v>
      </c>
      <c r="AU517" s="55">
        <v>12</v>
      </c>
      <c r="AW517" s="55">
        <f t="shared" si="120"/>
        <v>17</v>
      </c>
      <c r="AX517" s="55">
        <v>0</v>
      </c>
      <c r="AY517" s="55">
        <v>1</v>
      </c>
      <c r="AZ517" s="502">
        <v>0.51519999999999999</v>
      </c>
    </row>
    <row r="518" spans="1:52">
      <c r="A518" s="215">
        <v>470</v>
      </c>
      <c r="B518" s="215">
        <v>470165164</v>
      </c>
      <c r="C518" s="216" t="s">
        <v>1052</v>
      </c>
      <c r="D518" s="225">
        <f t="shared" si="106"/>
        <v>0</v>
      </c>
      <c r="E518" s="225">
        <f t="shared" si="107"/>
        <v>0</v>
      </c>
      <c r="F518" s="225">
        <f t="shared" si="108"/>
        <v>0</v>
      </c>
      <c r="G518" s="225">
        <f t="shared" si="109"/>
        <v>2</v>
      </c>
      <c r="H518" s="225">
        <f t="shared" si="110"/>
        <v>2</v>
      </c>
      <c r="I518" s="225">
        <f t="shared" si="111"/>
        <v>0</v>
      </c>
      <c r="J518" s="225">
        <f t="shared" si="112"/>
        <v>0</v>
      </c>
      <c r="K518" s="356">
        <f t="shared" si="113"/>
        <v>0.1532</v>
      </c>
      <c r="L518" s="225"/>
      <c r="M518" s="225">
        <f t="shared" si="114"/>
        <v>0</v>
      </c>
      <c r="N518" s="225">
        <f t="shared" si="115"/>
        <v>0</v>
      </c>
      <c r="O518" s="225">
        <f t="shared" si="116"/>
        <v>0</v>
      </c>
      <c r="P518" s="225">
        <f t="shared" si="117"/>
        <v>2</v>
      </c>
      <c r="Q518" s="225">
        <f t="shared" si="118"/>
        <v>2</v>
      </c>
      <c r="R518" s="225">
        <f t="shared" si="119"/>
        <v>4</v>
      </c>
      <c r="S518" s="228"/>
      <c r="T518" s="228"/>
      <c r="U518" s="228"/>
      <c r="V518" s="228"/>
      <c r="W518" s="529"/>
      <c r="X518" s="228"/>
      <c r="Y518" s="55">
        <v>470</v>
      </c>
      <c r="Z518" s="55">
        <v>470165164</v>
      </c>
      <c r="AA518" s="244" t="s">
        <v>1052</v>
      </c>
      <c r="AB518" s="55">
        <v>0</v>
      </c>
      <c r="AC518" s="55">
        <v>0</v>
      </c>
      <c r="AD518" s="55">
        <v>0</v>
      </c>
      <c r="AE518" s="55">
        <v>2</v>
      </c>
      <c r="AF518" s="55">
        <v>2</v>
      </c>
      <c r="AG518" s="55">
        <v>0</v>
      </c>
      <c r="AH518" s="55">
        <v>0</v>
      </c>
      <c r="AI518" s="215">
        <v>0</v>
      </c>
      <c r="AJ518" s="215">
        <v>0</v>
      </c>
      <c r="AK518" s="215">
        <v>0</v>
      </c>
      <c r="AL518" s="215">
        <v>0</v>
      </c>
      <c r="AM518" s="215">
        <v>2</v>
      </c>
      <c r="AN518" s="215">
        <v>0</v>
      </c>
      <c r="AO518" s="215">
        <v>0</v>
      </c>
      <c r="AP518" s="215">
        <v>0</v>
      </c>
      <c r="AQ518" s="55">
        <v>0</v>
      </c>
      <c r="AR518" s="216"/>
      <c r="AS518" s="55">
        <v>165</v>
      </c>
      <c r="AT518" s="55">
        <v>164</v>
      </c>
      <c r="AU518" s="55">
        <v>2</v>
      </c>
      <c r="AW518" s="55">
        <f t="shared" si="120"/>
        <v>2</v>
      </c>
      <c r="AX518" s="55">
        <v>0</v>
      </c>
      <c r="AY518" s="55">
        <v>1</v>
      </c>
      <c r="AZ518" s="502">
        <v>0.5</v>
      </c>
    </row>
    <row r="519" spans="1:52">
      <c r="A519" s="215">
        <v>470</v>
      </c>
      <c r="B519" s="215">
        <v>470165165</v>
      </c>
      <c r="C519" s="216" t="s">
        <v>1052</v>
      </c>
      <c r="D519" s="225">
        <f t="shared" si="106"/>
        <v>0</v>
      </c>
      <c r="E519" s="225">
        <f t="shared" si="107"/>
        <v>0</v>
      </c>
      <c r="F519" s="225">
        <f t="shared" si="108"/>
        <v>20</v>
      </c>
      <c r="G519" s="225">
        <f t="shared" si="109"/>
        <v>221</v>
      </c>
      <c r="H519" s="225">
        <f t="shared" si="110"/>
        <v>166</v>
      </c>
      <c r="I519" s="225">
        <f t="shared" si="111"/>
        <v>161</v>
      </c>
      <c r="J519" s="225">
        <f t="shared" si="112"/>
        <v>0</v>
      </c>
      <c r="K519" s="356">
        <f t="shared" si="113"/>
        <v>21.7544</v>
      </c>
      <c r="L519" s="225"/>
      <c r="M519" s="225">
        <f t="shared" si="114"/>
        <v>15</v>
      </c>
      <c r="N519" s="225">
        <f t="shared" si="115"/>
        <v>0</v>
      </c>
      <c r="O519" s="225">
        <f t="shared" si="116"/>
        <v>0</v>
      </c>
      <c r="P519" s="225">
        <f t="shared" si="117"/>
        <v>196</v>
      </c>
      <c r="Q519" s="225">
        <f t="shared" si="118"/>
        <v>10</v>
      </c>
      <c r="R519" s="225">
        <f t="shared" si="119"/>
        <v>568</v>
      </c>
      <c r="S519" s="228"/>
      <c r="T519" s="228"/>
      <c r="U519" s="228"/>
      <c r="V519" s="228"/>
      <c r="W519" s="529"/>
      <c r="X519" s="228"/>
      <c r="Y519" s="55">
        <v>470</v>
      </c>
      <c r="Z519" s="55">
        <v>470165165</v>
      </c>
      <c r="AA519" s="244" t="s">
        <v>1052</v>
      </c>
      <c r="AB519" s="55">
        <v>0</v>
      </c>
      <c r="AC519" s="55">
        <v>0</v>
      </c>
      <c r="AD519" s="55">
        <v>20</v>
      </c>
      <c r="AE519" s="55">
        <v>221</v>
      </c>
      <c r="AF519" s="55">
        <v>166</v>
      </c>
      <c r="AG519" s="55">
        <v>161</v>
      </c>
      <c r="AH519" s="55">
        <v>0</v>
      </c>
      <c r="AI519" s="215">
        <v>0</v>
      </c>
      <c r="AJ519" s="215">
        <v>15</v>
      </c>
      <c r="AK519" s="215">
        <v>0</v>
      </c>
      <c r="AL519" s="215">
        <v>0</v>
      </c>
      <c r="AM519" s="215">
        <v>127</v>
      </c>
      <c r="AN519" s="215">
        <v>0</v>
      </c>
      <c r="AO519" s="215">
        <v>0</v>
      </c>
      <c r="AP519" s="215">
        <v>6</v>
      </c>
      <c r="AQ519" s="55">
        <v>34</v>
      </c>
      <c r="AR519" s="216"/>
      <c r="AS519" s="55">
        <v>165</v>
      </c>
      <c r="AT519" s="55">
        <v>165</v>
      </c>
      <c r="AU519" s="55">
        <v>10</v>
      </c>
      <c r="AW519" s="55">
        <f t="shared" si="120"/>
        <v>167</v>
      </c>
      <c r="AX519" s="55">
        <v>29</v>
      </c>
      <c r="AY519" s="55">
        <v>1</v>
      </c>
      <c r="AZ519" s="502">
        <v>0.34570000000000001</v>
      </c>
    </row>
    <row r="520" spans="1:52">
      <c r="A520" s="215">
        <v>470</v>
      </c>
      <c r="B520" s="215">
        <v>470165176</v>
      </c>
      <c r="C520" s="216" t="s">
        <v>1052</v>
      </c>
      <c r="D520" s="225">
        <f t="shared" si="106"/>
        <v>0</v>
      </c>
      <c r="E520" s="225">
        <f t="shared" si="107"/>
        <v>0</v>
      </c>
      <c r="F520" s="225">
        <f t="shared" si="108"/>
        <v>42</v>
      </c>
      <c r="G520" s="225">
        <f t="shared" si="109"/>
        <v>157</v>
      </c>
      <c r="H520" s="225">
        <f t="shared" si="110"/>
        <v>51</v>
      </c>
      <c r="I520" s="225">
        <f t="shared" si="111"/>
        <v>42</v>
      </c>
      <c r="J520" s="225">
        <f t="shared" si="112"/>
        <v>0</v>
      </c>
      <c r="K520" s="356">
        <f t="shared" si="113"/>
        <v>11.1836</v>
      </c>
      <c r="L520" s="225"/>
      <c r="M520" s="225">
        <f t="shared" si="114"/>
        <v>2</v>
      </c>
      <c r="N520" s="225">
        <f t="shared" si="115"/>
        <v>1</v>
      </c>
      <c r="O520" s="225">
        <f t="shared" si="116"/>
        <v>0</v>
      </c>
      <c r="P520" s="225">
        <f t="shared" si="117"/>
        <v>83</v>
      </c>
      <c r="Q520" s="225">
        <f t="shared" si="118"/>
        <v>7</v>
      </c>
      <c r="R520" s="225">
        <f t="shared" si="119"/>
        <v>292</v>
      </c>
      <c r="S520" s="228"/>
      <c r="T520" s="228"/>
      <c r="U520" s="228"/>
      <c r="V520" s="228"/>
      <c r="W520" s="529"/>
      <c r="X520" s="228"/>
      <c r="Y520" s="55">
        <v>470</v>
      </c>
      <c r="Z520" s="55">
        <v>470165176</v>
      </c>
      <c r="AA520" s="244" t="s">
        <v>1052</v>
      </c>
      <c r="AB520" s="55">
        <v>0</v>
      </c>
      <c r="AC520" s="55">
        <v>0</v>
      </c>
      <c r="AD520" s="55">
        <v>42</v>
      </c>
      <c r="AE520" s="55">
        <v>157</v>
      </c>
      <c r="AF520" s="55">
        <v>51</v>
      </c>
      <c r="AG520" s="55">
        <v>42</v>
      </c>
      <c r="AH520" s="55">
        <v>0</v>
      </c>
      <c r="AI520" s="215">
        <v>0</v>
      </c>
      <c r="AJ520" s="215">
        <v>2</v>
      </c>
      <c r="AK520" s="215">
        <v>1</v>
      </c>
      <c r="AL520" s="215">
        <v>0</v>
      </c>
      <c r="AM520" s="215">
        <v>67</v>
      </c>
      <c r="AN520" s="215">
        <v>0</v>
      </c>
      <c r="AO520" s="215">
        <v>0</v>
      </c>
      <c r="AP520" s="215">
        <v>8</v>
      </c>
      <c r="AQ520" s="55">
        <v>8</v>
      </c>
      <c r="AR520" s="216"/>
      <c r="AS520" s="55">
        <v>165</v>
      </c>
      <c r="AT520" s="55">
        <v>176</v>
      </c>
      <c r="AU520" s="55">
        <v>7</v>
      </c>
      <c r="AW520" s="55">
        <f t="shared" si="120"/>
        <v>83</v>
      </c>
      <c r="AX520" s="55">
        <v>0</v>
      </c>
      <c r="AY520" s="55">
        <v>1</v>
      </c>
      <c r="AZ520" s="502">
        <v>0.28420000000000001</v>
      </c>
    </row>
    <row r="521" spans="1:52">
      <c r="A521" s="215">
        <v>470</v>
      </c>
      <c r="B521" s="215">
        <v>470165178</v>
      </c>
      <c r="C521" s="216" t="s">
        <v>1052</v>
      </c>
      <c r="D521" s="225">
        <f t="shared" si="106"/>
        <v>0</v>
      </c>
      <c r="E521" s="225">
        <f t="shared" si="107"/>
        <v>0</v>
      </c>
      <c r="F521" s="225">
        <f t="shared" si="108"/>
        <v>45</v>
      </c>
      <c r="G521" s="225">
        <f t="shared" si="109"/>
        <v>104</v>
      </c>
      <c r="H521" s="225">
        <f t="shared" si="110"/>
        <v>54</v>
      </c>
      <c r="I521" s="225">
        <f t="shared" si="111"/>
        <v>43</v>
      </c>
      <c r="J521" s="225">
        <f t="shared" si="112"/>
        <v>0</v>
      </c>
      <c r="K521" s="356">
        <f t="shared" si="113"/>
        <v>9.4217999999999993</v>
      </c>
      <c r="L521" s="225"/>
      <c r="M521" s="225">
        <f t="shared" si="114"/>
        <v>3</v>
      </c>
      <c r="N521" s="225">
        <f t="shared" si="115"/>
        <v>0</v>
      </c>
      <c r="O521" s="225">
        <f t="shared" si="116"/>
        <v>0</v>
      </c>
      <c r="P521" s="225">
        <f t="shared" si="117"/>
        <v>36</v>
      </c>
      <c r="Q521" s="225">
        <f t="shared" si="118"/>
        <v>4</v>
      </c>
      <c r="R521" s="225">
        <f t="shared" si="119"/>
        <v>246</v>
      </c>
      <c r="S521" s="228"/>
      <c r="T521" s="228"/>
      <c r="U521" s="228"/>
      <c r="V521" s="228"/>
      <c r="W521" s="529"/>
      <c r="X521" s="228"/>
      <c r="Y521" s="55">
        <v>470</v>
      </c>
      <c r="Z521" s="55">
        <v>470165178</v>
      </c>
      <c r="AA521" s="244" t="s">
        <v>1052</v>
      </c>
      <c r="AB521" s="55">
        <v>0</v>
      </c>
      <c r="AC521" s="55">
        <v>0</v>
      </c>
      <c r="AD521" s="55">
        <v>45</v>
      </c>
      <c r="AE521" s="55">
        <v>104</v>
      </c>
      <c r="AF521" s="55">
        <v>54</v>
      </c>
      <c r="AG521" s="55">
        <v>43</v>
      </c>
      <c r="AH521" s="55">
        <v>0</v>
      </c>
      <c r="AI521" s="215">
        <v>0</v>
      </c>
      <c r="AJ521" s="215">
        <v>3</v>
      </c>
      <c r="AK521" s="215">
        <v>0</v>
      </c>
      <c r="AL521" s="215">
        <v>0</v>
      </c>
      <c r="AM521" s="215">
        <v>17</v>
      </c>
      <c r="AN521" s="215">
        <v>0</v>
      </c>
      <c r="AO521" s="215">
        <v>0</v>
      </c>
      <c r="AP521" s="215">
        <v>11</v>
      </c>
      <c r="AQ521" s="55">
        <v>8</v>
      </c>
      <c r="AR521" s="216"/>
      <c r="AS521" s="55">
        <v>165</v>
      </c>
      <c r="AT521" s="55">
        <v>178</v>
      </c>
      <c r="AU521" s="55">
        <v>4</v>
      </c>
      <c r="AW521" s="55">
        <f t="shared" si="120"/>
        <v>36</v>
      </c>
      <c r="AX521" s="55">
        <v>0</v>
      </c>
      <c r="AY521" s="55">
        <v>1</v>
      </c>
      <c r="AZ521" s="502">
        <v>0.14630000000000001</v>
      </c>
    </row>
    <row r="522" spans="1:52">
      <c r="A522" s="215">
        <v>470</v>
      </c>
      <c r="B522" s="215">
        <v>470165184</v>
      </c>
      <c r="C522" s="216" t="s">
        <v>1052</v>
      </c>
      <c r="D522" s="225">
        <f t="shared" si="106"/>
        <v>0</v>
      </c>
      <c r="E522" s="225">
        <f t="shared" si="107"/>
        <v>0</v>
      </c>
      <c r="F522" s="225">
        <f t="shared" si="108"/>
        <v>0</v>
      </c>
      <c r="G522" s="225">
        <f t="shared" si="109"/>
        <v>2</v>
      </c>
      <c r="H522" s="225">
        <f t="shared" si="110"/>
        <v>1</v>
      </c>
      <c r="I522" s="225">
        <f t="shared" si="111"/>
        <v>0</v>
      </c>
      <c r="J522" s="225">
        <f t="shared" si="112"/>
        <v>0</v>
      </c>
      <c r="K522" s="356">
        <f t="shared" si="113"/>
        <v>0.1149</v>
      </c>
      <c r="L522" s="225"/>
      <c r="M522" s="225">
        <f t="shared" si="114"/>
        <v>0</v>
      </c>
      <c r="N522" s="225">
        <f t="shared" si="115"/>
        <v>0</v>
      </c>
      <c r="O522" s="225">
        <f t="shared" si="116"/>
        <v>0</v>
      </c>
      <c r="P522" s="225">
        <f t="shared" si="117"/>
        <v>0</v>
      </c>
      <c r="Q522" s="225">
        <f t="shared" si="118"/>
        <v>2</v>
      </c>
      <c r="R522" s="225">
        <f t="shared" si="119"/>
        <v>3</v>
      </c>
      <c r="S522" s="228"/>
      <c r="T522" s="228"/>
      <c r="U522" s="228"/>
      <c r="V522" s="228"/>
      <c r="W522" s="529"/>
      <c r="X522" s="228"/>
      <c r="Y522" s="55">
        <v>470</v>
      </c>
      <c r="Z522" s="55">
        <v>470165184</v>
      </c>
      <c r="AA522" s="244" t="s">
        <v>1052</v>
      </c>
      <c r="AB522" s="55">
        <v>0</v>
      </c>
      <c r="AC522" s="55">
        <v>0</v>
      </c>
      <c r="AD522" s="55">
        <v>0</v>
      </c>
      <c r="AE522" s="55">
        <v>2</v>
      </c>
      <c r="AF522" s="55">
        <v>1</v>
      </c>
      <c r="AG522" s="55">
        <v>0</v>
      </c>
      <c r="AH522" s="55">
        <v>0</v>
      </c>
      <c r="AI522" s="215">
        <v>0</v>
      </c>
      <c r="AJ522" s="215">
        <v>0</v>
      </c>
      <c r="AK522" s="215">
        <v>0</v>
      </c>
      <c r="AL522" s="215">
        <v>0</v>
      </c>
      <c r="AM522" s="215">
        <v>0</v>
      </c>
      <c r="AN522" s="215">
        <v>0</v>
      </c>
      <c r="AO522" s="215">
        <v>0</v>
      </c>
      <c r="AP522" s="215">
        <v>0</v>
      </c>
      <c r="AQ522" s="55">
        <v>0</v>
      </c>
      <c r="AR522" s="216"/>
      <c r="AS522" s="55">
        <v>165</v>
      </c>
      <c r="AT522" s="55">
        <v>184</v>
      </c>
      <c r="AU522" s="55">
        <v>2</v>
      </c>
      <c r="AW522" s="55">
        <f t="shared" si="120"/>
        <v>0</v>
      </c>
      <c r="AX522" s="55">
        <v>0</v>
      </c>
      <c r="AY522" s="55">
        <v>3</v>
      </c>
      <c r="AZ522" s="502">
        <v>0</v>
      </c>
    </row>
    <row r="523" spans="1:52">
      <c r="A523" s="215">
        <v>470</v>
      </c>
      <c r="B523" s="215">
        <v>470165217</v>
      </c>
      <c r="C523" s="216" t="s">
        <v>1052</v>
      </c>
      <c r="D523" s="225">
        <f t="shared" ref="D523:D586" si="121">ROUND(AB523,0)</f>
        <v>0</v>
      </c>
      <c r="E523" s="225">
        <f t="shared" ref="E523:E586" si="122">ROUND(AC523,0)</f>
        <v>0</v>
      </c>
      <c r="F523" s="225">
        <f t="shared" ref="F523:F586" si="123">ROUND(AD523,0)</f>
        <v>0</v>
      </c>
      <c r="G523" s="225">
        <f t="shared" ref="G523:G586" si="124">ROUND(AE523,0)</f>
        <v>0</v>
      </c>
      <c r="H523" s="225">
        <f t="shared" ref="H523:H586" si="125">ROUND(AF523,0)</f>
        <v>0</v>
      </c>
      <c r="I523" s="225">
        <f t="shared" ref="I523:I586" si="126">ROUND(AG523,0)</f>
        <v>1</v>
      </c>
      <c r="J523" s="225">
        <f t="shared" ref="J523:J586" si="127">ROUND(AH523,0)</f>
        <v>0</v>
      </c>
      <c r="K523" s="356">
        <f t="shared" ref="K523:K586" si="128">ROUND(0.0383*(SUM(AD523:AG523)+(AC523*0.5))+0.0483*AH523,4)</f>
        <v>3.8300000000000001E-2</v>
      </c>
      <c r="L523" s="225"/>
      <c r="M523" s="225">
        <f t="shared" ref="M523:M586" si="129">ROUND(AJ523+(AI523*0.5),0)</f>
        <v>0</v>
      </c>
      <c r="N523" s="225">
        <f t="shared" ref="N523:N586" si="130">ROUND(AK523,0)</f>
        <v>0</v>
      </c>
      <c r="O523" s="225">
        <f t="shared" ref="O523:O586" si="131">ROUND(AL523,0)</f>
        <v>0</v>
      </c>
      <c r="P523" s="225">
        <f t="shared" ref="P523:P586" si="132">ROUND(R523*AZ523,0)</f>
        <v>0</v>
      </c>
      <c r="Q523" s="225">
        <f t="shared" ref="Q523:Q586" si="133">AU523</f>
        <v>2</v>
      </c>
      <c r="R523" s="225">
        <f t="shared" ref="R523:R586" si="134">SUM(F523:I523)+ROUND(D523*0.5,0)+ROUND(J523*0.5,0)</f>
        <v>1</v>
      </c>
      <c r="S523" s="228"/>
      <c r="T523" s="228"/>
      <c r="U523" s="228"/>
      <c r="V523" s="228"/>
      <c r="W523" s="529"/>
      <c r="X523" s="228"/>
      <c r="Y523" s="55">
        <v>470</v>
      </c>
      <c r="Z523" s="55">
        <v>470165217</v>
      </c>
      <c r="AA523" s="244" t="s">
        <v>1052</v>
      </c>
      <c r="AB523" s="55">
        <v>0</v>
      </c>
      <c r="AC523" s="55">
        <v>0</v>
      </c>
      <c r="AD523" s="55">
        <v>0</v>
      </c>
      <c r="AE523" s="55">
        <v>0</v>
      </c>
      <c r="AF523" s="55">
        <v>0</v>
      </c>
      <c r="AG523" s="55">
        <v>1</v>
      </c>
      <c r="AH523" s="55">
        <v>0</v>
      </c>
      <c r="AI523" s="215">
        <v>0</v>
      </c>
      <c r="AJ523" s="215">
        <v>0</v>
      </c>
      <c r="AK523" s="215">
        <v>0</v>
      </c>
      <c r="AL523" s="215">
        <v>0</v>
      </c>
      <c r="AM523" s="215">
        <v>0</v>
      </c>
      <c r="AN523" s="215">
        <v>0</v>
      </c>
      <c r="AO523" s="215">
        <v>0</v>
      </c>
      <c r="AP523" s="215">
        <v>0</v>
      </c>
      <c r="AQ523" s="55">
        <v>0</v>
      </c>
      <c r="AR523" s="216"/>
      <c r="AS523" s="55">
        <v>165</v>
      </c>
      <c r="AT523" s="55">
        <v>217</v>
      </c>
      <c r="AU523" s="55">
        <v>2</v>
      </c>
      <c r="AW523" s="55">
        <f t="shared" ref="AW523:AW586" si="135">AM523+AP523+AQ523+ROUND(AN523*0.5,0)</f>
        <v>0</v>
      </c>
      <c r="AX523" s="55">
        <v>0</v>
      </c>
      <c r="AY523" s="55">
        <v>3</v>
      </c>
      <c r="AZ523" s="502">
        <v>0</v>
      </c>
    </row>
    <row r="524" spans="1:52">
      <c r="A524" s="215">
        <v>470</v>
      </c>
      <c r="B524" s="215">
        <v>470165229</v>
      </c>
      <c r="C524" s="216" t="s">
        <v>1052</v>
      </c>
      <c r="D524" s="225">
        <f t="shared" si="121"/>
        <v>0</v>
      </c>
      <c r="E524" s="225">
        <f t="shared" si="122"/>
        <v>0</v>
      </c>
      <c r="F524" s="225">
        <f t="shared" si="123"/>
        <v>0</v>
      </c>
      <c r="G524" s="225">
        <f t="shared" si="124"/>
        <v>3</v>
      </c>
      <c r="H524" s="225">
        <f t="shared" si="125"/>
        <v>2</v>
      </c>
      <c r="I524" s="225">
        <f t="shared" si="126"/>
        <v>3</v>
      </c>
      <c r="J524" s="225">
        <f t="shared" si="127"/>
        <v>0</v>
      </c>
      <c r="K524" s="356">
        <f t="shared" si="128"/>
        <v>0.30640000000000001</v>
      </c>
      <c r="L524" s="225"/>
      <c r="M524" s="225">
        <f t="shared" si="129"/>
        <v>0</v>
      </c>
      <c r="N524" s="225">
        <f t="shared" si="130"/>
        <v>0</v>
      </c>
      <c r="O524" s="225">
        <f t="shared" si="131"/>
        <v>0</v>
      </c>
      <c r="P524" s="225">
        <f t="shared" si="132"/>
        <v>0</v>
      </c>
      <c r="Q524" s="225">
        <f t="shared" si="133"/>
        <v>7</v>
      </c>
      <c r="R524" s="225">
        <f t="shared" si="134"/>
        <v>8</v>
      </c>
      <c r="S524" s="228"/>
      <c r="T524" s="228"/>
      <c r="U524" s="228"/>
      <c r="V524" s="228"/>
      <c r="W524" s="529"/>
      <c r="X524" s="228"/>
      <c r="Y524" s="55">
        <v>470</v>
      </c>
      <c r="Z524" s="55">
        <v>470165229</v>
      </c>
      <c r="AA524" s="244" t="s">
        <v>1052</v>
      </c>
      <c r="AB524" s="55">
        <v>0</v>
      </c>
      <c r="AC524" s="55">
        <v>0</v>
      </c>
      <c r="AD524" s="55">
        <v>0</v>
      </c>
      <c r="AE524" s="55">
        <v>3</v>
      </c>
      <c r="AF524" s="55">
        <v>2</v>
      </c>
      <c r="AG524" s="55">
        <v>3</v>
      </c>
      <c r="AH524" s="55">
        <v>0</v>
      </c>
      <c r="AI524" s="215">
        <v>0</v>
      </c>
      <c r="AJ524" s="215">
        <v>0</v>
      </c>
      <c r="AK524" s="215">
        <v>0</v>
      </c>
      <c r="AL524" s="215">
        <v>0</v>
      </c>
      <c r="AM524" s="215">
        <v>0</v>
      </c>
      <c r="AN524" s="215">
        <v>0</v>
      </c>
      <c r="AO524" s="215">
        <v>0</v>
      </c>
      <c r="AP524" s="215">
        <v>0</v>
      </c>
      <c r="AQ524" s="55">
        <v>0</v>
      </c>
      <c r="AR524" s="216"/>
      <c r="AS524" s="55">
        <v>165</v>
      </c>
      <c r="AT524" s="55">
        <v>229</v>
      </c>
      <c r="AU524" s="55">
        <v>7</v>
      </c>
      <c r="AW524" s="55">
        <f t="shared" si="135"/>
        <v>0</v>
      </c>
      <c r="AX524" s="55">
        <v>0</v>
      </c>
      <c r="AY524" s="55">
        <v>1</v>
      </c>
      <c r="AZ524" s="502">
        <v>0</v>
      </c>
    </row>
    <row r="525" spans="1:52">
      <c r="A525" s="215">
        <v>470</v>
      </c>
      <c r="B525" s="215">
        <v>470165246</v>
      </c>
      <c r="C525" s="216" t="s">
        <v>1052</v>
      </c>
      <c r="D525" s="225">
        <f t="shared" si="121"/>
        <v>0</v>
      </c>
      <c r="E525" s="225">
        <f t="shared" si="122"/>
        <v>0</v>
      </c>
      <c r="F525" s="225">
        <f t="shared" si="123"/>
        <v>0</v>
      </c>
      <c r="G525" s="225">
        <f t="shared" si="124"/>
        <v>1</v>
      </c>
      <c r="H525" s="225">
        <f t="shared" si="125"/>
        <v>0</v>
      </c>
      <c r="I525" s="225">
        <f t="shared" si="126"/>
        <v>1</v>
      </c>
      <c r="J525" s="225">
        <f t="shared" si="127"/>
        <v>0</v>
      </c>
      <c r="K525" s="356">
        <f t="shared" si="128"/>
        <v>7.6600000000000001E-2</v>
      </c>
      <c r="L525" s="225"/>
      <c r="M525" s="225">
        <f t="shared" si="129"/>
        <v>0</v>
      </c>
      <c r="N525" s="225">
        <f t="shared" si="130"/>
        <v>0</v>
      </c>
      <c r="O525" s="225">
        <f t="shared" si="131"/>
        <v>0</v>
      </c>
      <c r="P525" s="225">
        <f t="shared" si="132"/>
        <v>0</v>
      </c>
      <c r="Q525" s="225">
        <f t="shared" si="133"/>
        <v>2</v>
      </c>
      <c r="R525" s="225">
        <f t="shared" si="134"/>
        <v>2</v>
      </c>
      <c r="S525" s="228"/>
      <c r="T525" s="228"/>
      <c r="U525" s="228"/>
      <c r="V525" s="228"/>
      <c r="W525" s="529"/>
      <c r="X525" s="228"/>
      <c r="Y525" s="55">
        <v>470</v>
      </c>
      <c r="Z525" s="55">
        <v>470165246</v>
      </c>
      <c r="AA525" s="244" t="s">
        <v>1052</v>
      </c>
      <c r="AB525" s="55">
        <v>0</v>
      </c>
      <c r="AC525" s="55">
        <v>0</v>
      </c>
      <c r="AD525" s="55">
        <v>0</v>
      </c>
      <c r="AE525" s="55">
        <v>1</v>
      </c>
      <c r="AF525" s="55">
        <v>0</v>
      </c>
      <c r="AG525" s="55">
        <v>1</v>
      </c>
      <c r="AH525" s="55">
        <v>0</v>
      </c>
      <c r="AI525" s="215">
        <v>0</v>
      </c>
      <c r="AJ525" s="215">
        <v>0</v>
      </c>
      <c r="AK525" s="215">
        <v>0</v>
      </c>
      <c r="AL525" s="215">
        <v>0</v>
      </c>
      <c r="AM525" s="215">
        <v>0</v>
      </c>
      <c r="AN525" s="215">
        <v>0</v>
      </c>
      <c r="AO525" s="215">
        <v>0</v>
      </c>
      <c r="AP525" s="215">
        <v>0</v>
      </c>
      <c r="AQ525" s="55">
        <v>0</v>
      </c>
      <c r="AR525" s="216"/>
      <c r="AS525" s="55">
        <v>165</v>
      </c>
      <c r="AT525" s="55">
        <v>246</v>
      </c>
      <c r="AU525" s="55">
        <v>2</v>
      </c>
      <c r="AW525" s="55">
        <f t="shared" si="135"/>
        <v>0</v>
      </c>
      <c r="AX525" s="55">
        <v>0</v>
      </c>
      <c r="AY525" s="55">
        <v>1</v>
      </c>
      <c r="AZ525" s="502">
        <v>0</v>
      </c>
    </row>
    <row r="526" spans="1:52">
      <c r="A526" s="215">
        <v>470</v>
      </c>
      <c r="B526" s="215">
        <v>470165248</v>
      </c>
      <c r="C526" s="216" t="s">
        <v>1052</v>
      </c>
      <c r="D526" s="225">
        <f t="shared" si="121"/>
        <v>0</v>
      </c>
      <c r="E526" s="225">
        <f t="shared" si="122"/>
        <v>0</v>
      </c>
      <c r="F526" s="225">
        <f t="shared" si="123"/>
        <v>10</v>
      </c>
      <c r="G526" s="225">
        <f t="shared" si="124"/>
        <v>8</v>
      </c>
      <c r="H526" s="225">
        <f t="shared" si="125"/>
        <v>1</v>
      </c>
      <c r="I526" s="225">
        <f t="shared" si="126"/>
        <v>10</v>
      </c>
      <c r="J526" s="225">
        <f t="shared" si="127"/>
        <v>0</v>
      </c>
      <c r="K526" s="356">
        <f t="shared" si="128"/>
        <v>1.1107</v>
      </c>
      <c r="L526" s="225"/>
      <c r="M526" s="225">
        <f t="shared" si="129"/>
        <v>0</v>
      </c>
      <c r="N526" s="225">
        <f t="shared" si="130"/>
        <v>0</v>
      </c>
      <c r="O526" s="225">
        <f t="shared" si="131"/>
        <v>0</v>
      </c>
      <c r="P526" s="225">
        <f t="shared" si="132"/>
        <v>10</v>
      </c>
      <c r="Q526" s="225">
        <f t="shared" si="133"/>
        <v>12</v>
      </c>
      <c r="R526" s="225">
        <f t="shared" si="134"/>
        <v>29</v>
      </c>
      <c r="S526" s="228"/>
      <c r="T526" s="228"/>
      <c r="U526" s="228"/>
      <c r="V526" s="228"/>
      <c r="W526" s="529"/>
      <c r="X526" s="228"/>
      <c r="Y526" s="55">
        <v>470</v>
      </c>
      <c r="Z526" s="55">
        <v>470165248</v>
      </c>
      <c r="AA526" s="244" t="s">
        <v>1052</v>
      </c>
      <c r="AB526" s="55">
        <v>0</v>
      </c>
      <c r="AC526" s="55">
        <v>0</v>
      </c>
      <c r="AD526" s="55">
        <v>10</v>
      </c>
      <c r="AE526" s="55">
        <v>8</v>
      </c>
      <c r="AF526" s="55">
        <v>1</v>
      </c>
      <c r="AG526" s="55">
        <v>10</v>
      </c>
      <c r="AH526" s="55">
        <v>0</v>
      </c>
      <c r="AI526" s="215">
        <v>0</v>
      </c>
      <c r="AJ526" s="215">
        <v>0</v>
      </c>
      <c r="AK526" s="215">
        <v>0</v>
      </c>
      <c r="AL526" s="215">
        <v>0</v>
      </c>
      <c r="AM526" s="215">
        <v>4</v>
      </c>
      <c r="AN526" s="215">
        <v>0</v>
      </c>
      <c r="AO526" s="215">
        <v>0</v>
      </c>
      <c r="AP526" s="215">
        <v>5</v>
      </c>
      <c r="AQ526" s="55">
        <v>1</v>
      </c>
      <c r="AR526" s="216"/>
      <c r="AS526" s="55">
        <v>165</v>
      </c>
      <c r="AT526" s="55">
        <v>248</v>
      </c>
      <c r="AU526" s="55">
        <v>12</v>
      </c>
      <c r="AW526" s="55">
        <f t="shared" si="135"/>
        <v>10</v>
      </c>
      <c r="AX526" s="55">
        <v>0</v>
      </c>
      <c r="AY526" s="55">
        <v>1</v>
      </c>
      <c r="AZ526" s="502">
        <v>0.3448</v>
      </c>
    </row>
    <row r="527" spans="1:52">
      <c r="A527" s="215">
        <v>470</v>
      </c>
      <c r="B527" s="215">
        <v>470165262</v>
      </c>
      <c r="C527" s="216" t="s">
        <v>1052</v>
      </c>
      <c r="D527" s="225">
        <f t="shared" si="121"/>
        <v>0</v>
      </c>
      <c r="E527" s="225">
        <f t="shared" si="122"/>
        <v>0</v>
      </c>
      <c r="F527" s="225">
        <f t="shared" si="123"/>
        <v>10</v>
      </c>
      <c r="G527" s="225">
        <f t="shared" si="124"/>
        <v>40</v>
      </c>
      <c r="H527" s="225">
        <f t="shared" si="125"/>
        <v>22</v>
      </c>
      <c r="I527" s="225">
        <f t="shared" si="126"/>
        <v>14</v>
      </c>
      <c r="J527" s="225">
        <f t="shared" si="127"/>
        <v>0</v>
      </c>
      <c r="K527" s="356">
        <f t="shared" si="128"/>
        <v>3.2938000000000001</v>
      </c>
      <c r="L527" s="225"/>
      <c r="M527" s="225">
        <f t="shared" si="129"/>
        <v>2</v>
      </c>
      <c r="N527" s="225">
        <f t="shared" si="130"/>
        <v>0</v>
      </c>
      <c r="O527" s="225">
        <f t="shared" si="131"/>
        <v>0</v>
      </c>
      <c r="P527" s="225">
        <f t="shared" si="132"/>
        <v>17</v>
      </c>
      <c r="Q527" s="225">
        <f t="shared" si="133"/>
        <v>7</v>
      </c>
      <c r="R527" s="225">
        <f t="shared" si="134"/>
        <v>86</v>
      </c>
      <c r="S527" s="228"/>
      <c r="T527" s="228"/>
      <c r="U527" s="228"/>
      <c r="V527" s="228"/>
      <c r="W527" s="529"/>
      <c r="X527" s="228"/>
      <c r="Y527" s="55">
        <v>470</v>
      </c>
      <c r="Z527" s="55">
        <v>470165262</v>
      </c>
      <c r="AA527" s="244" t="s">
        <v>1052</v>
      </c>
      <c r="AB527" s="55">
        <v>0</v>
      </c>
      <c r="AC527" s="55">
        <v>0</v>
      </c>
      <c r="AD527" s="55">
        <v>10</v>
      </c>
      <c r="AE527" s="55">
        <v>40</v>
      </c>
      <c r="AF527" s="55">
        <v>22</v>
      </c>
      <c r="AG527" s="55">
        <v>14</v>
      </c>
      <c r="AH527" s="55">
        <v>0</v>
      </c>
      <c r="AI527" s="215">
        <v>0</v>
      </c>
      <c r="AJ527" s="215">
        <v>2</v>
      </c>
      <c r="AK527" s="215">
        <v>0</v>
      </c>
      <c r="AL527" s="215">
        <v>0</v>
      </c>
      <c r="AM527" s="215">
        <v>13</v>
      </c>
      <c r="AN527" s="215">
        <v>0</v>
      </c>
      <c r="AO527" s="215">
        <v>0</v>
      </c>
      <c r="AP527" s="215">
        <v>2</v>
      </c>
      <c r="AQ527" s="55">
        <v>2</v>
      </c>
      <c r="AR527" s="216"/>
      <c r="AS527" s="55">
        <v>165</v>
      </c>
      <c r="AT527" s="55">
        <v>262</v>
      </c>
      <c r="AU527" s="55">
        <v>7</v>
      </c>
      <c r="AW527" s="55">
        <f t="shared" si="135"/>
        <v>17</v>
      </c>
      <c r="AX527" s="55">
        <v>0</v>
      </c>
      <c r="AY527" s="55">
        <v>1</v>
      </c>
      <c r="AZ527" s="502">
        <v>0.19769999999999999</v>
      </c>
    </row>
    <row r="528" spans="1:52">
      <c r="A528" s="215">
        <v>470</v>
      </c>
      <c r="B528" s="215">
        <v>470165274</v>
      </c>
      <c r="C528" s="216" t="s">
        <v>1052</v>
      </c>
      <c r="D528" s="225">
        <f t="shared" si="121"/>
        <v>0</v>
      </c>
      <c r="E528" s="225">
        <f t="shared" si="122"/>
        <v>0</v>
      </c>
      <c r="F528" s="225">
        <f t="shared" si="123"/>
        <v>1</v>
      </c>
      <c r="G528" s="225">
        <f t="shared" si="124"/>
        <v>0</v>
      </c>
      <c r="H528" s="225">
        <f t="shared" si="125"/>
        <v>0</v>
      </c>
      <c r="I528" s="225">
        <f t="shared" si="126"/>
        <v>2</v>
      </c>
      <c r="J528" s="225">
        <f t="shared" si="127"/>
        <v>0</v>
      </c>
      <c r="K528" s="356">
        <f t="shared" si="128"/>
        <v>0.1149</v>
      </c>
      <c r="L528" s="225"/>
      <c r="M528" s="225">
        <f t="shared" si="129"/>
        <v>0</v>
      </c>
      <c r="N528" s="225">
        <f t="shared" si="130"/>
        <v>0</v>
      </c>
      <c r="O528" s="225">
        <f t="shared" si="131"/>
        <v>0</v>
      </c>
      <c r="P528" s="225">
        <f t="shared" si="132"/>
        <v>0</v>
      </c>
      <c r="Q528" s="225">
        <f t="shared" si="133"/>
        <v>10</v>
      </c>
      <c r="R528" s="225">
        <f t="shared" si="134"/>
        <v>3</v>
      </c>
      <c r="S528" s="228"/>
      <c r="T528" s="228"/>
      <c r="U528" s="228"/>
      <c r="V528" s="228"/>
      <c r="W528" s="529"/>
      <c r="X528" s="228"/>
      <c r="Y528" s="55">
        <v>470</v>
      </c>
      <c r="Z528" s="55">
        <v>470165274</v>
      </c>
      <c r="AA528" s="244" t="s">
        <v>1052</v>
      </c>
      <c r="AB528" s="55">
        <v>0</v>
      </c>
      <c r="AC528" s="55">
        <v>0</v>
      </c>
      <c r="AD528" s="55">
        <v>1</v>
      </c>
      <c r="AE528" s="55">
        <v>0</v>
      </c>
      <c r="AF528" s="55">
        <v>0</v>
      </c>
      <c r="AG528" s="55">
        <v>2</v>
      </c>
      <c r="AH528" s="55">
        <v>0</v>
      </c>
      <c r="AI528" s="215">
        <v>0</v>
      </c>
      <c r="AJ528" s="215">
        <v>0</v>
      </c>
      <c r="AK528" s="215">
        <v>0</v>
      </c>
      <c r="AL528" s="215">
        <v>0</v>
      </c>
      <c r="AM528" s="215">
        <v>0</v>
      </c>
      <c r="AN528" s="215">
        <v>0</v>
      </c>
      <c r="AO528" s="215">
        <v>0</v>
      </c>
      <c r="AP528" s="215">
        <v>0</v>
      </c>
      <c r="AQ528" s="55">
        <v>0</v>
      </c>
      <c r="AR528" s="216"/>
      <c r="AS528" s="55">
        <v>165</v>
      </c>
      <c r="AT528" s="55">
        <v>274</v>
      </c>
      <c r="AU528" s="55">
        <v>10</v>
      </c>
      <c r="AW528" s="55">
        <f t="shared" si="135"/>
        <v>0</v>
      </c>
      <c r="AX528" s="55">
        <v>0</v>
      </c>
      <c r="AY528" s="55">
        <v>1</v>
      </c>
      <c r="AZ528" s="502">
        <v>0</v>
      </c>
    </row>
    <row r="529" spans="1:52">
      <c r="A529" s="215">
        <v>470</v>
      </c>
      <c r="B529" s="215">
        <v>470165284</v>
      </c>
      <c r="C529" s="216" t="s">
        <v>1052</v>
      </c>
      <c r="D529" s="225">
        <f t="shared" si="121"/>
        <v>0</v>
      </c>
      <c r="E529" s="225">
        <f t="shared" si="122"/>
        <v>0</v>
      </c>
      <c r="F529" s="225">
        <f t="shared" si="123"/>
        <v>12</v>
      </c>
      <c r="G529" s="225">
        <f t="shared" si="124"/>
        <v>52</v>
      </c>
      <c r="H529" s="225">
        <f t="shared" si="125"/>
        <v>22</v>
      </c>
      <c r="I529" s="225">
        <f t="shared" si="126"/>
        <v>18</v>
      </c>
      <c r="J529" s="225">
        <f t="shared" si="127"/>
        <v>0</v>
      </c>
      <c r="K529" s="356">
        <f t="shared" si="128"/>
        <v>3.9832000000000001</v>
      </c>
      <c r="L529" s="225"/>
      <c r="M529" s="225">
        <f t="shared" si="129"/>
        <v>2</v>
      </c>
      <c r="N529" s="225">
        <f t="shared" si="130"/>
        <v>0</v>
      </c>
      <c r="O529" s="225">
        <f t="shared" si="131"/>
        <v>0</v>
      </c>
      <c r="P529" s="225">
        <f t="shared" si="132"/>
        <v>13</v>
      </c>
      <c r="Q529" s="225">
        <f t="shared" si="133"/>
        <v>5</v>
      </c>
      <c r="R529" s="225">
        <f t="shared" si="134"/>
        <v>104</v>
      </c>
      <c r="S529" s="228"/>
      <c r="T529" s="228"/>
      <c r="U529" s="228"/>
      <c r="V529" s="228"/>
      <c r="W529" s="529"/>
      <c r="X529" s="228"/>
      <c r="Y529" s="55">
        <v>470</v>
      </c>
      <c r="Z529" s="55">
        <v>470165284</v>
      </c>
      <c r="AA529" s="244" t="s">
        <v>1052</v>
      </c>
      <c r="AB529" s="55">
        <v>0</v>
      </c>
      <c r="AC529" s="55">
        <v>0</v>
      </c>
      <c r="AD529" s="55">
        <v>12</v>
      </c>
      <c r="AE529" s="55">
        <v>52</v>
      </c>
      <c r="AF529" s="55">
        <v>22</v>
      </c>
      <c r="AG529" s="55">
        <v>18</v>
      </c>
      <c r="AH529" s="55">
        <v>0</v>
      </c>
      <c r="AI529" s="215">
        <v>0</v>
      </c>
      <c r="AJ529" s="215">
        <v>2</v>
      </c>
      <c r="AK529" s="215">
        <v>0</v>
      </c>
      <c r="AL529" s="215">
        <v>0</v>
      </c>
      <c r="AM529" s="215">
        <v>9</v>
      </c>
      <c r="AN529" s="215">
        <v>0</v>
      </c>
      <c r="AO529" s="215">
        <v>0</v>
      </c>
      <c r="AP529" s="215">
        <v>3</v>
      </c>
      <c r="AQ529" s="55">
        <v>1</v>
      </c>
      <c r="AR529" s="216"/>
      <c r="AS529" s="55">
        <v>165</v>
      </c>
      <c r="AT529" s="55">
        <v>284</v>
      </c>
      <c r="AU529" s="55">
        <v>5</v>
      </c>
      <c r="AW529" s="55">
        <f t="shared" si="135"/>
        <v>13</v>
      </c>
      <c r="AX529" s="55">
        <v>0</v>
      </c>
      <c r="AY529" s="55">
        <v>1</v>
      </c>
      <c r="AZ529" s="502">
        <v>0.125</v>
      </c>
    </row>
    <row r="530" spans="1:52">
      <c r="A530" s="215">
        <v>470</v>
      </c>
      <c r="B530" s="215">
        <v>470165305</v>
      </c>
      <c r="C530" s="216" t="s">
        <v>1052</v>
      </c>
      <c r="D530" s="225">
        <f t="shared" si="121"/>
        <v>0</v>
      </c>
      <c r="E530" s="225">
        <f t="shared" si="122"/>
        <v>0</v>
      </c>
      <c r="F530" s="225">
        <f t="shared" si="123"/>
        <v>10</v>
      </c>
      <c r="G530" s="225">
        <f t="shared" si="124"/>
        <v>27</v>
      </c>
      <c r="H530" s="225">
        <f t="shared" si="125"/>
        <v>11</v>
      </c>
      <c r="I530" s="225">
        <f t="shared" si="126"/>
        <v>16</v>
      </c>
      <c r="J530" s="225">
        <f t="shared" si="127"/>
        <v>0</v>
      </c>
      <c r="K530" s="356">
        <f t="shared" si="128"/>
        <v>2.4512</v>
      </c>
      <c r="L530" s="225"/>
      <c r="M530" s="225">
        <f t="shared" si="129"/>
        <v>1</v>
      </c>
      <c r="N530" s="225">
        <f t="shared" si="130"/>
        <v>0</v>
      </c>
      <c r="O530" s="225">
        <f t="shared" si="131"/>
        <v>0</v>
      </c>
      <c r="P530" s="225">
        <f t="shared" si="132"/>
        <v>6</v>
      </c>
      <c r="Q530" s="225">
        <f t="shared" si="133"/>
        <v>3</v>
      </c>
      <c r="R530" s="225">
        <f t="shared" si="134"/>
        <v>64</v>
      </c>
      <c r="S530" s="228"/>
      <c r="T530" s="228"/>
      <c r="U530" s="228"/>
      <c r="V530" s="228"/>
      <c r="W530" s="529"/>
      <c r="X530" s="228"/>
      <c r="Y530" s="55">
        <v>470</v>
      </c>
      <c r="Z530" s="55">
        <v>470165305</v>
      </c>
      <c r="AA530" s="244" t="s">
        <v>1052</v>
      </c>
      <c r="AB530" s="55">
        <v>0</v>
      </c>
      <c r="AC530" s="55">
        <v>0</v>
      </c>
      <c r="AD530" s="55">
        <v>10</v>
      </c>
      <c r="AE530" s="55">
        <v>27</v>
      </c>
      <c r="AF530" s="55">
        <v>11</v>
      </c>
      <c r="AG530" s="55">
        <v>16</v>
      </c>
      <c r="AH530" s="55">
        <v>0</v>
      </c>
      <c r="AI530" s="215">
        <v>0</v>
      </c>
      <c r="AJ530" s="215">
        <v>1</v>
      </c>
      <c r="AK530" s="215">
        <v>0</v>
      </c>
      <c r="AL530" s="215">
        <v>0</v>
      </c>
      <c r="AM530" s="215">
        <v>5</v>
      </c>
      <c r="AN530" s="215">
        <v>0</v>
      </c>
      <c r="AO530" s="215">
        <v>0</v>
      </c>
      <c r="AP530" s="215">
        <v>1</v>
      </c>
      <c r="AQ530" s="55">
        <v>0</v>
      </c>
      <c r="AR530" s="216"/>
      <c r="AS530" s="55">
        <v>165</v>
      </c>
      <c r="AT530" s="55">
        <v>305</v>
      </c>
      <c r="AU530" s="55">
        <v>3</v>
      </c>
      <c r="AW530" s="55">
        <f t="shared" si="135"/>
        <v>6</v>
      </c>
      <c r="AX530" s="55">
        <v>0</v>
      </c>
      <c r="AY530" s="55">
        <v>1</v>
      </c>
      <c r="AZ530" s="502">
        <v>9.3799999999999994E-2</v>
      </c>
    </row>
    <row r="531" spans="1:52">
      <c r="A531" s="215">
        <v>470</v>
      </c>
      <c r="B531" s="215">
        <v>470165342</v>
      </c>
      <c r="C531" s="216" t="s">
        <v>1052</v>
      </c>
      <c r="D531" s="225">
        <f t="shared" si="121"/>
        <v>0</v>
      </c>
      <c r="E531" s="225">
        <f t="shared" si="122"/>
        <v>0</v>
      </c>
      <c r="F531" s="225">
        <f t="shared" si="123"/>
        <v>0</v>
      </c>
      <c r="G531" s="225">
        <f t="shared" si="124"/>
        <v>2</v>
      </c>
      <c r="H531" s="225">
        <f t="shared" si="125"/>
        <v>2</v>
      </c>
      <c r="I531" s="225">
        <f t="shared" si="126"/>
        <v>0</v>
      </c>
      <c r="J531" s="225">
        <f t="shared" si="127"/>
        <v>0</v>
      </c>
      <c r="K531" s="356">
        <f t="shared" si="128"/>
        <v>0.1532</v>
      </c>
      <c r="L531" s="225"/>
      <c r="M531" s="225">
        <f t="shared" si="129"/>
        <v>0</v>
      </c>
      <c r="N531" s="225">
        <f t="shared" si="130"/>
        <v>0</v>
      </c>
      <c r="O531" s="225">
        <f t="shared" si="131"/>
        <v>0</v>
      </c>
      <c r="P531" s="225">
        <f t="shared" si="132"/>
        <v>0</v>
      </c>
      <c r="Q531" s="225">
        <f t="shared" si="133"/>
        <v>3</v>
      </c>
      <c r="R531" s="225">
        <f t="shared" si="134"/>
        <v>4</v>
      </c>
      <c r="S531" s="228"/>
      <c r="T531" s="228"/>
      <c r="U531" s="228"/>
      <c r="V531" s="228"/>
      <c r="W531" s="529"/>
      <c r="X531" s="228"/>
      <c r="Y531" s="55">
        <v>470</v>
      </c>
      <c r="Z531" s="55">
        <v>470165342</v>
      </c>
      <c r="AA531" s="244" t="s">
        <v>1052</v>
      </c>
      <c r="AB531" s="55">
        <v>0</v>
      </c>
      <c r="AC531" s="55">
        <v>0</v>
      </c>
      <c r="AD531" s="55">
        <v>0</v>
      </c>
      <c r="AE531" s="55">
        <v>2</v>
      </c>
      <c r="AF531" s="55">
        <v>2</v>
      </c>
      <c r="AG531" s="55">
        <v>0</v>
      </c>
      <c r="AH531" s="55">
        <v>0</v>
      </c>
      <c r="AI531" s="215">
        <v>0</v>
      </c>
      <c r="AJ531" s="215">
        <v>0</v>
      </c>
      <c r="AK531" s="215">
        <v>0</v>
      </c>
      <c r="AL531" s="215">
        <v>0</v>
      </c>
      <c r="AM531" s="215">
        <v>0</v>
      </c>
      <c r="AN531" s="215">
        <v>0</v>
      </c>
      <c r="AO531" s="215">
        <v>0</v>
      </c>
      <c r="AP531" s="215">
        <v>0</v>
      </c>
      <c r="AQ531" s="55">
        <v>0</v>
      </c>
      <c r="AR531" s="216"/>
      <c r="AS531" s="55">
        <v>165</v>
      </c>
      <c r="AT531" s="55">
        <v>342</v>
      </c>
      <c r="AU531" s="55">
        <v>3</v>
      </c>
      <c r="AW531" s="55">
        <f t="shared" si="135"/>
        <v>0</v>
      </c>
      <c r="AX531" s="55">
        <v>0</v>
      </c>
      <c r="AY531" s="55">
        <v>1</v>
      </c>
      <c r="AZ531" s="502">
        <v>0</v>
      </c>
    </row>
    <row r="532" spans="1:52">
      <c r="A532" s="215">
        <v>470</v>
      </c>
      <c r="B532" s="215">
        <v>470165344</v>
      </c>
      <c r="C532" s="216" t="s">
        <v>1052</v>
      </c>
      <c r="D532" s="225">
        <f t="shared" si="121"/>
        <v>0</v>
      </c>
      <c r="E532" s="225">
        <f t="shared" si="122"/>
        <v>0</v>
      </c>
      <c r="F532" s="225">
        <f t="shared" si="123"/>
        <v>0</v>
      </c>
      <c r="G532" s="225">
        <f t="shared" si="124"/>
        <v>0</v>
      </c>
      <c r="H532" s="225">
        <f t="shared" si="125"/>
        <v>1</v>
      </c>
      <c r="I532" s="225">
        <f t="shared" si="126"/>
        <v>0</v>
      </c>
      <c r="J532" s="225">
        <f t="shared" si="127"/>
        <v>0</v>
      </c>
      <c r="K532" s="356">
        <f t="shared" si="128"/>
        <v>3.8300000000000001E-2</v>
      </c>
      <c r="L532" s="225"/>
      <c r="M532" s="225">
        <f t="shared" si="129"/>
        <v>0</v>
      </c>
      <c r="N532" s="225">
        <f t="shared" si="130"/>
        <v>0</v>
      </c>
      <c r="O532" s="225">
        <f t="shared" si="131"/>
        <v>0</v>
      </c>
      <c r="P532" s="225">
        <f t="shared" si="132"/>
        <v>0</v>
      </c>
      <c r="Q532" s="225">
        <f t="shared" si="133"/>
        <v>2</v>
      </c>
      <c r="R532" s="225">
        <f t="shared" si="134"/>
        <v>1</v>
      </c>
      <c r="S532" s="228"/>
      <c r="T532" s="228"/>
      <c r="U532" s="228"/>
      <c r="V532" s="228"/>
      <c r="W532" s="529"/>
      <c r="X532" s="228"/>
      <c r="Y532" s="55">
        <v>470</v>
      </c>
      <c r="Z532" s="55">
        <v>470165344</v>
      </c>
      <c r="AA532" s="244" t="s">
        <v>1052</v>
      </c>
      <c r="AB532" s="55">
        <v>0</v>
      </c>
      <c r="AC532" s="55">
        <v>0</v>
      </c>
      <c r="AD532" s="55">
        <v>0</v>
      </c>
      <c r="AE532" s="55">
        <v>0</v>
      </c>
      <c r="AF532" s="55">
        <v>1</v>
      </c>
      <c r="AG532" s="55">
        <v>0</v>
      </c>
      <c r="AH532" s="55">
        <v>0</v>
      </c>
      <c r="AI532" s="215">
        <v>0</v>
      </c>
      <c r="AJ532" s="215">
        <v>0</v>
      </c>
      <c r="AK532" s="215">
        <v>0</v>
      </c>
      <c r="AL532" s="215">
        <v>0</v>
      </c>
      <c r="AM532" s="215">
        <v>0</v>
      </c>
      <c r="AN532" s="215">
        <v>0</v>
      </c>
      <c r="AO532" s="215">
        <v>0</v>
      </c>
      <c r="AP532" s="215">
        <v>0</v>
      </c>
      <c r="AQ532" s="55">
        <v>0</v>
      </c>
      <c r="AR532" s="216"/>
      <c r="AS532" s="55">
        <v>165</v>
      </c>
      <c r="AT532" s="55">
        <v>344</v>
      </c>
      <c r="AU532" s="55">
        <v>2</v>
      </c>
      <c r="AW532" s="55">
        <f t="shared" si="135"/>
        <v>0</v>
      </c>
      <c r="AX532" s="55">
        <v>0</v>
      </c>
      <c r="AY532" s="55">
        <v>3</v>
      </c>
      <c r="AZ532" s="502">
        <v>0</v>
      </c>
    </row>
    <row r="533" spans="1:52">
      <c r="A533" s="215">
        <v>470</v>
      </c>
      <c r="B533" s="215">
        <v>470165346</v>
      </c>
      <c r="C533" s="216" t="s">
        <v>1052</v>
      </c>
      <c r="D533" s="225">
        <f t="shared" si="121"/>
        <v>0</v>
      </c>
      <c r="E533" s="225">
        <f t="shared" si="122"/>
        <v>0</v>
      </c>
      <c r="F533" s="225">
        <f t="shared" si="123"/>
        <v>1</v>
      </c>
      <c r="G533" s="225">
        <f t="shared" si="124"/>
        <v>0</v>
      </c>
      <c r="H533" s="225">
        <f t="shared" si="125"/>
        <v>0</v>
      </c>
      <c r="I533" s="225">
        <f t="shared" si="126"/>
        <v>0</v>
      </c>
      <c r="J533" s="225">
        <f t="shared" si="127"/>
        <v>0</v>
      </c>
      <c r="K533" s="356">
        <f t="shared" si="128"/>
        <v>3.8300000000000001E-2</v>
      </c>
      <c r="L533" s="225"/>
      <c r="M533" s="225">
        <f t="shared" si="129"/>
        <v>1</v>
      </c>
      <c r="N533" s="225">
        <f t="shared" si="130"/>
        <v>0</v>
      </c>
      <c r="O533" s="225">
        <f t="shared" si="131"/>
        <v>0</v>
      </c>
      <c r="P533" s="225">
        <f t="shared" si="132"/>
        <v>1</v>
      </c>
      <c r="Q533" s="225">
        <f t="shared" si="133"/>
        <v>6</v>
      </c>
      <c r="R533" s="225">
        <f t="shared" si="134"/>
        <v>1</v>
      </c>
      <c r="S533" s="228"/>
      <c r="T533" s="228"/>
      <c r="U533" s="228"/>
      <c r="V533" s="228"/>
      <c r="W533" s="529"/>
      <c r="X533" s="228"/>
      <c r="Y533" s="55">
        <v>470</v>
      </c>
      <c r="Z533" s="55">
        <v>470165346</v>
      </c>
      <c r="AA533" s="244" t="s">
        <v>1052</v>
      </c>
      <c r="AB533" s="55">
        <v>0</v>
      </c>
      <c r="AC533" s="55">
        <v>0</v>
      </c>
      <c r="AD533" s="55">
        <v>1</v>
      </c>
      <c r="AE533" s="55">
        <v>0</v>
      </c>
      <c r="AF533" s="55">
        <v>0</v>
      </c>
      <c r="AG533" s="55">
        <v>0</v>
      </c>
      <c r="AH533" s="55">
        <v>0</v>
      </c>
      <c r="AI533" s="215">
        <v>0</v>
      </c>
      <c r="AJ533" s="215">
        <v>1</v>
      </c>
      <c r="AK533" s="215">
        <v>0</v>
      </c>
      <c r="AL533" s="215">
        <v>0</v>
      </c>
      <c r="AM533" s="215">
        <v>0</v>
      </c>
      <c r="AN533" s="215">
        <v>0</v>
      </c>
      <c r="AO533" s="215">
        <v>0</v>
      </c>
      <c r="AP533" s="215">
        <v>1</v>
      </c>
      <c r="AQ533" s="55">
        <v>0</v>
      </c>
      <c r="AR533" s="216"/>
      <c r="AS533" s="55">
        <v>165</v>
      </c>
      <c r="AT533" s="55">
        <v>346</v>
      </c>
      <c r="AU533" s="55">
        <v>6</v>
      </c>
      <c r="AW533" s="55">
        <f t="shared" si="135"/>
        <v>1</v>
      </c>
      <c r="AX533" s="55">
        <v>0</v>
      </c>
      <c r="AY533" s="55">
        <v>3</v>
      </c>
      <c r="AZ533" s="502">
        <v>1</v>
      </c>
    </row>
    <row r="534" spans="1:52">
      <c r="A534" s="215">
        <v>470</v>
      </c>
      <c r="B534" s="215">
        <v>470165347</v>
      </c>
      <c r="C534" s="216" t="s">
        <v>1052</v>
      </c>
      <c r="D534" s="225">
        <f t="shared" si="121"/>
        <v>0</v>
      </c>
      <c r="E534" s="225">
        <f t="shared" si="122"/>
        <v>0</v>
      </c>
      <c r="F534" s="225">
        <f t="shared" si="123"/>
        <v>0</v>
      </c>
      <c r="G534" s="225">
        <f t="shared" si="124"/>
        <v>3</v>
      </c>
      <c r="H534" s="225">
        <f t="shared" si="125"/>
        <v>4</v>
      </c>
      <c r="I534" s="225">
        <f t="shared" si="126"/>
        <v>0</v>
      </c>
      <c r="J534" s="225">
        <f t="shared" si="127"/>
        <v>0</v>
      </c>
      <c r="K534" s="356">
        <f t="shared" si="128"/>
        <v>0.2681</v>
      </c>
      <c r="L534" s="225"/>
      <c r="M534" s="225">
        <f t="shared" si="129"/>
        <v>0</v>
      </c>
      <c r="N534" s="225">
        <f t="shared" si="130"/>
        <v>0</v>
      </c>
      <c r="O534" s="225">
        <f t="shared" si="131"/>
        <v>0</v>
      </c>
      <c r="P534" s="225">
        <f t="shared" si="132"/>
        <v>2</v>
      </c>
      <c r="Q534" s="225">
        <f t="shared" si="133"/>
        <v>6</v>
      </c>
      <c r="R534" s="225">
        <f t="shared" si="134"/>
        <v>7</v>
      </c>
      <c r="S534" s="228"/>
      <c r="T534" s="228"/>
      <c r="U534" s="228"/>
      <c r="V534" s="228"/>
      <c r="W534" s="529"/>
      <c r="X534" s="228"/>
      <c r="Y534" s="55">
        <v>470</v>
      </c>
      <c r="Z534" s="55">
        <v>470165347</v>
      </c>
      <c r="AA534" s="244" t="s">
        <v>1052</v>
      </c>
      <c r="AB534" s="55">
        <v>0</v>
      </c>
      <c r="AC534" s="55">
        <v>0</v>
      </c>
      <c r="AD534" s="55">
        <v>0</v>
      </c>
      <c r="AE534" s="55">
        <v>3</v>
      </c>
      <c r="AF534" s="55">
        <v>4</v>
      </c>
      <c r="AG534" s="55">
        <v>0</v>
      </c>
      <c r="AH534" s="55">
        <v>0</v>
      </c>
      <c r="AI534" s="215">
        <v>0</v>
      </c>
      <c r="AJ534" s="215">
        <v>0</v>
      </c>
      <c r="AK534" s="215">
        <v>0</v>
      </c>
      <c r="AL534" s="215">
        <v>0</v>
      </c>
      <c r="AM534" s="215">
        <v>2</v>
      </c>
      <c r="AN534" s="215">
        <v>0</v>
      </c>
      <c r="AO534" s="215">
        <v>0</v>
      </c>
      <c r="AP534" s="215">
        <v>0</v>
      </c>
      <c r="AQ534" s="55">
        <v>0</v>
      </c>
      <c r="AR534" s="216"/>
      <c r="AS534" s="55">
        <v>165</v>
      </c>
      <c r="AT534" s="55">
        <v>347</v>
      </c>
      <c r="AU534" s="55">
        <v>6</v>
      </c>
      <c r="AW534" s="55">
        <f t="shared" si="135"/>
        <v>2</v>
      </c>
      <c r="AX534" s="55">
        <v>0</v>
      </c>
      <c r="AY534" s="55">
        <v>1</v>
      </c>
      <c r="AZ534" s="502">
        <v>0.28570000000000001</v>
      </c>
    </row>
    <row r="535" spans="1:52">
      <c r="A535" s="215">
        <v>470</v>
      </c>
      <c r="B535" s="215">
        <v>470165705</v>
      </c>
      <c r="C535" s="216" t="s">
        <v>1052</v>
      </c>
      <c r="D535" s="225">
        <f t="shared" si="121"/>
        <v>0</v>
      </c>
      <c r="E535" s="225">
        <f t="shared" si="122"/>
        <v>0</v>
      </c>
      <c r="F535" s="225">
        <f t="shared" si="123"/>
        <v>0</v>
      </c>
      <c r="G535" s="225">
        <f t="shared" si="124"/>
        <v>0</v>
      </c>
      <c r="H535" s="225">
        <f t="shared" si="125"/>
        <v>1</v>
      </c>
      <c r="I535" s="225">
        <f t="shared" si="126"/>
        <v>2</v>
      </c>
      <c r="J535" s="225">
        <f t="shared" si="127"/>
        <v>0</v>
      </c>
      <c r="K535" s="356">
        <f t="shared" si="128"/>
        <v>0.1149</v>
      </c>
      <c r="L535" s="225"/>
      <c r="M535" s="225">
        <f t="shared" si="129"/>
        <v>0</v>
      </c>
      <c r="N535" s="225">
        <f t="shared" si="130"/>
        <v>0</v>
      </c>
      <c r="O535" s="225">
        <f t="shared" si="131"/>
        <v>0</v>
      </c>
      <c r="P535" s="225">
        <f t="shared" si="132"/>
        <v>0</v>
      </c>
      <c r="Q535" s="225">
        <f t="shared" si="133"/>
        <v>2</v>
      </c>
      <c r="R535" s="225">
        <f t="shared" si="134"/>
        <v>3</v>
      </c>
      <c r="S535" s="228"/>
      <c r="T535" s="228"/>
      <c r="U535" s="228"/>
      <c r="V535" s="228"/>
      <c r="W535" s="529"/>
      <c r="X535" s="228"/>
      <c r="Y535" s="55">
        <v>470</v>
      </c>
      <c r="Z535" s="55">
        <v>470165705</v>
      </c>
      <c r="AA535" s="244" t="s">
        <v>1052</v>
      </c>
      <c r="AB535" s="55">
        <v>0</v>
      </c>
      <c r="AC535" s="55">
        <v>0</v>
      </c>
      <c r="AD535" s="55">
        <v>0</v>
      </c>
      <c r="AE535" s="55">
        <v>0</v>
      </c>
      <c r="AF535" s="55">
        <v>1</v>
      </c>
      <c r="AG535" s="55">
        <v>2</v>
      </c>
      <c r="AH535" s="55">
        <v>0</v>
      </c>
      <c r="AI535" s="215">
        <v>0</v>
      </c>
      <c r="AJ535" s="215">
        <v>0</v>
      </c>
      <c r="AK535" s="215">
        <v>0</v>
      </c>
      <c r="AL535" s="215">
        <v>0</v>
      </c>
      <c r="AM535" s="215">
        <v>0</v>
      </c>
      <c r="AN535" s="215">
        <v>0</v>
      </c>
      <c r="AO535" s="215">
        <v>0</v>
      </c>
      <c r="AP535" s="215">
        <v>0</v>
      </c>
      <c r="AQ535" s="55">
        <v>0</v>
      </c>
      <c r="AR535" s="216"/>
      <c r="AS535" s="55">
        <v>165</v>
      </c>
      <c r="AT535" s="55">
        <v>705</v>
      </c>
      <c r="AU535" s="55">
        <v>2</v>
      </c>
      <c r="AW535" s="55">
        <f t="shared" si="135"/>
        <v>0</v>
      </c>
      <c r="AX535" s="55">
        <v>0</v>
      </c>
      <c r="AY535" s="55">
        <v>3</v>
      </c>
      <c r="AZ535" s="502">
        <v>0</v>
      </c>
    </row>
    <row r="536" spans="1:52">
      <c r="A536" s="215">
        <v>474</v>
      </c>
      <c r="B536" s="215">
        <v>474097057</v>
      </c>
      <c r="C536" s="216" t="s">
        <v>1089</v>
      </c>
      <c r="D536" s="225">
        <f t="shared" si="121"/>
        <v>0</v>
      </c>
      <c r="E536" s="225">
        <f t="shared" si="122"/>
        <v>0</v>
      </c>
      <c r="F536" s="225">
        <f t="shared" si="123"/>
        <v>0</v>
      </c>
      <c r="G536" s="225">
        <f t="shared" si="124"/>
        <v>0</v>
      </c>
      <c r="H536" s="225">
        <f t="shared" si="125"/>
        <v>1</v>
      </c>
      <c r="I536" s="225">
        <f t="shared" si="126"/>
        <v>0</v>
      </c>
      <c r="J536" s="225">
        <f t="shared" si="127"/>
        <v>0</v>
      </c>
      <c r="K536" s="356">
        <f t="shared" si="128"/>
        <v>3.8300000000000001E-2</v>
      </c>
      <c r="L536" s="225"/>
      <c r="M536" s="225">
        <f t="shared" si="129"/>
        <v>0</v>
      </c>
      <c r="N536" s="225">
        <f t="shared" si="130"/>
        <v>0</v>
      </c>
      <c r="O536" s="225">
        <f t="shared" si="131"/>
        <v>0</v>
      </c>
      <c r="P536" s="225">
        <f t="shared" si="132"/>
        <v>1</v>
      </c>
      <c r="Q536" s="225">
        <f t="shared" si="133"/>
        <v>12</v>
      </c>
      <c r="R536" s="225">
        <f t="shared" si="134"/>
        <v>1</v>
      </c>
      <c r="S536" s="228"/>
      <c r="T536" s="228"/>
      <c r="U536" s="228"/>
      <c r="V536" s="228"/>
      <c r="W536" s="529"/>
      <c r="X536" s="228"/>
      <c r="Y536" s="55">
        <v>474</v>
      </c>
      <c r="Z536" s="55">
        <v>474097057</v>
      </c>
      <c r="AA536" s="244" t="s">
        <v>1089</v>
      </c>
      <c r="AB536" s="55">
        <v>0</v>
      </c>
      <c r="AC536" s="55">
        <v>0</v>
      </c>
      <c r="AD536" s="55">
        <v>0</v>
      </c>
      <c r="AE536" s="55">
        <v>0</v>
      </c>
      <c r="AF536" s="55">
        <v>1</v>
      </c>
      <c r="AG536" s="55">
        <v>0</v>
      </c>
      <c r="AH536" s="55">
        <v>0</v>
      </c>
      <c r="AI536" s="215">
        <v>0</v>
      </c>
      <c r="AJ536" s="215">
        <v>0</v>
      </c>
      <c r="AK536" s="215">
        <v>0</v>
      </c>
      <c r="AL536" s="215">
        <v>0</v>
      </c>
      <c r="AM536" s="215">
        <v>0</v>
      </c>
      <c r="AN536" s="215">
        <v>0</v>
      </c>
      <c r="AO536" s="215">
        <v>0</v>
      </c>
      <c r="AP536" s="215">
        <v>0</v>
      </c>
      <c r="AQ536" s="55">
        <v>0</v>
      </c>
      <c r="AR536" s="216"/>
      <c r="AS536" s="55">
        <v>97</v>
      </c>
      <c r="AT536" s="55">
        <v>57</v>
      </c>
      <c r="AU536" s="55">
        <v>12</v>
      </c>
      <c r="AW536" s="55">
        <f t="shared" si="135"/>
        <v>0</v>
      </c>
      <c r="AX536" s="55">
        <v>1</v>
      </c>
      <c r="AY536" s="55">
        <v>2</v>
      </c>
      <c r="AZ536" s="502">
        <v>0.84240000000000004</v>
      </c>
    </row>
    <row r="537" spans="1:52">
      <c r="A537" s="215">
        <v>474</v>
      </c>
      <c r="B537" s="215">
        <v>474097064</v>
      </c>
      <c r="C537" s="216" t="s">
        <v>1089</v>
      </c>
      <c r="D537" s="225">
        <f t="shared" si="121"/>
        <v>0</v>
      </c>
      <c r="E537" s="225">
        <f t="shared" si="122"/>
        <v>0</v>
      </c>
      <c r="F537" s="225">
        <f t="shared" si="123"/>
        <v>0</v>
      </c>
      <c r="G537" s="225">
        <f t="shared" si="124"/>
        <v>0</v>
      </c>
      <c r="H537" s="225">
        <f t="shared" si="125"/>
        <v>1</v>
      </c>
      <c r="I537" s="225">
        <f t="shared" si="126"/>
        <v>0</v>
      </c>
      <c r="J537" s="225">
        <f t="shared" si="127"/>
        <v>0</v>
      </c>
      <c r="K537" s="356">
        <f t="shared" si="128"/>
        <v>3.8300000000000001E-2</v>
      </c>
      <c r="L537" s="225"/>
      <c r="M537" s="225">
        <f t="shared" si="129"/>
        <v>0</v>
      </c>
      <c r="N537" s="225">
        <f t="shared" si="130"/>
        <v>0</v>
      </c>
      <c r="O537" s="225">
        <f t="shared" si="131"/>
        <v>0</v>
      </c>
      <c r="P537" s="225">
        <f t="shared" si="132"/>
        <v>0</v>
      </c>
      <c r="Q537" s="225">
        <f t="shared" si="133"/>
        <v>9</v>
      </c>
      <c r="R537" s="225">
        <f t="shared" si="134"/>
        <v>1</v>
      </c>
      <c r="S537" s="228"/>
      <c r="T537" s="228"/>
      <c r="U537" s="228"/>
      <c r="V537" s="228"/>
      <c r="W537" s="529"/>
      <c r="X537" s="228"/>
      <c r="Y537" s="55">
        <v>474</v>
      </c>
      <c r="Z537" s="55">
        <v>474097064</v>
      </c>
      <c r="AA537" s="244" t="s">
        <v>1089</v>
      </c>
      <c r="AB537" s="55">
        <v>0</v>
      </c>
      <c r="AC537" s="55">
        <v>0</v>
      </c>
      <c r="AD537" s="55">
        <v>0</v>
      </c>
      <c r="AE537" s="55">
        <v>0</v>
      </c>
      <c r="AF537" s="55">
        <v>1</v>
      </c>
      <c r="AG537" s="55">
        <v>0</v>
      </c>
      <c r="AH537" s="55">
        <v>0</v>
      </c>
      <c r="AI537" s="215">
        <v>0</v>
      </c>
      <c r="AJ537" s="215">
        <v>0</v>
      </c>
      <c r="AK537" s="215">
        <v>0</v>
      </c>
      <c r="AL537" s="215">
        <v>0</v>
      </c>
      <c r="AM537" s="215">
        <v>0</v>
      </c>
      <c r="AN537" s="215">
        <v>0</v>
      </c>
      <c r="AO537" s="215">
        <v>0</v>
      </c>
      <c r="AP537" s="215">
        <v>0</v>
      </c>
      <c r="AQ537" s="55">
        <v>0</v>
      </c>
      <c r="AR537" s="216"/>
      <c r="AS537" s="55">
        <v>97</v>
      </c>
      <c r="AT537" s="55">
        <v>64</v>
      </c>
      <c r="AU537" s="55">
        <v>9</v>
      </c>
      <c r="AW537" s="55">
        <f t="shared" si="135"/>
        <v>0</v>
      </c>
      <c r="AX537" s="55">
        <v>0</v>
      </c>
      <c r="AY537" s="55">
        <v>2</v>
      </c>
      <c r="AZ537" s="502">
        <v>0.46839999999999998</v>
      </c>
    </row>
    <row r="538" spans="1:52">
      <c r="A538" s="215">
        <v>474</v>
      </c>
      <c r="B538" s="215">
        <v>474097097</v>
      </c>
      <c r="C538" s="216" t="s">
        <v>1089</v>
      </c>
      <c r="D538" s="225">
        <f t="shared" si="121"/>
        <v>0</v>
      </c>
      <c r="E538" s="225">
        <f t="shared" si="122"/>
        <v>0</v>
      </c>
      <c r="F538" s="225">
        <f t="shared" si="123"/>
        <v>0</v>
      </c>
      <c r="G538" s="225">
        <f t="shared" si="124"/>
        <v>0</v>
      </c>
      <c r="H538" s="225">
        <f t="shared" si="125"/>
        <v>82</v>
      </c>
      <c r="I538" s="225">
        <f t="shared" si="126"/>
        <v>133</v>
      </c>
      <c r="J538" s="225">
        <f t="shared" si="127"/>
        <v>0</v>
      </c>
      <c r="K538" s="356">
        <f t="shared" si="128"/>
        <v>8.2345000000000006</v>
      </c>
      <c r="L538" s="225"/>
      <c r="M538" s="225">
        <f t="shared" si="129"/>
        <v>0</v>
      </c>
      <c r="N538" s="225">
        <f t="shared" si="130"/>
        <v>0</v>
      </c>
      <c r="O538" s="225">
        <f t="shared" si="131"/>
        <v>3</v>
      </c>
      <c r="P538" s="225">
        <f t="shared" si="132"/>
        <v>145</v>
      </c>
      <c r="Q538" s="225">
        <f t="shared" si="133"/>
        <v>11</v>
      </c>
      <c r="R538" s="225">
        <f t="shared" si="134"/>
        <v>215</v>
      </c>
      <c r="S538" s="228"/>
      <c r="T538" s="228"/>
      <c r="U538" s="228"/>
      <c r="V538" s="228"/>
      <c r="W538" s="529"/>
      <c r="X538" s="228"/>
      <c r="Y538" s="55">
        <v>474</v>
      </c>
      <c r="Z538" s="55">
        <v>474097097</v>
      </c>
      <c r="AA538" s="244" t="s">
        <v>1089</v>
      </c>
      <c r="AB538" s="55">
        <v>0</v>
      </c>
      <c r="AC538" s="55">
        <v>0</v>
      </c>
      <c r="AD538" s="55">
        <v>0</v>
      </c>
      <c r="AE538" s="55">
        <v>0</v>
      </c>
      <c r="AF538" s="55">
        <v>82</v>
      </c>
      <c r="AG538" s="55">
        <v>133</v>
      </c>
      <c r="AH538" s="55">
        <v>0</v>
      </c>
      <c r="AI538" s="215">
        <v>0</v>
      </c>
      <c r="AJ538" s="215">
        <v>0</v>
      </c>
      <c r="AK538" s="215">
        <v>0</v>
      </c>
      <c r="AL538" s="215">
        <v>3</v>
      </c>
      <c r="AM538" s="215">
        <v>44</v>
      </c>
      <c r="AN538" s="215">
        <v>0</v>
      </c>
      <c r="AO538" s="215">
        <v>0</v>
      </c>
      <c r="AP538" s="215">
        <v>0</v>
      </c>
      <c r="AQ538" s="55">
        <v>77</v>
      </c>
      <c r="AR538" s="216"/>
      <c r="AS538" s="55">
        <v>97</v>
      </c>
      <c r="AT538" s="55">
        <v>97</v>
      </c>
      <c r="AU538" s="55">
        <v>11</v>
      </c>
      <c r="AW538" s="55">
        <f t="shared" si="135"/>
        <v>121</v>
      </c>
      <c r="AX538" s="55">
        <v>24</v>
      </c>
      <c r="AY538" s="55">
        <v>1</v>
      </c>
      <c r="AZ538" s="502">
        <v>0.67610000000000003</v>
      </c>
    </row>
    <row r="539" spans="1:52">
      <c r="A539" s="215">
        <v>474</v>
      </c>
      <c r="B539" s="215">
        <v>474097103</v>
      </c>
      <c r="C539" s="216" t="s">
        <v>1089</v>
      </c>
      <c r="D539" s="225">
        <f t="shared" si="121"/>
        <v>0</v>
      </c>
      <c r="E539" s="225">
        <f t="shared" si="122"/>
        <v>0</v>
      </c>
      <c r="F539" s="225">
        <f t="shared" si="123"/>
        <v>0</v>
      </c>
      <c r="G539" s="225">
        <f t="shared" si="124"/>
        <v>0</v>
      </c>
      <c r="H539" s="225">
        <f t="shared" si="125"/>
        <v>7</v>
      </c>
      <c r="I539" s="225">
        <f t="shared" si="126"/>
        <v>14</v>
      </c>
      <c r="J539" s="225">
        <f t="shared" si="127"/>
        <v>0</v>
      </c>
      <c r="K539" s="356">
        <f t="shared" si="128"/>
        <v>0.80430000000000001</v>
      </c>
      <c r="L539" s="225"/>
      <c r="M539" s="225">
        <f t="shared" si="129"/>
        <v>0</v>
      </c>
      <c r="N539" s="225">
        <f t="shared" si="130"/>
        <v>0</v>
      </c>
      <c r="O539" s="225">
        <f t="shared" si="131"/>
        <v>0</v>
      </c>
      <c r="P539" s="225">
        <f t="shared" si="132"/>
        <v>11</v>
      </c>
      <c r="Q539" s="225">
        <f t="shared" si="133"/>
        <v>10</v>
      </c>
      <c r="R539" s="225">
        <f t="shared" si="134"/>
        <v>21</v>
      </c>
      <c r="S539" s="228"/>
      <c r="T539" s="228"/>
      <c r="U539" s="228"/>
      <c r="V539" s="228"/>
      <c r="W539" s="529"/>
      <c r="X539" s="228"/>
      <c r="Y539" s="55">
        <v>474</v>
      </c>
      <c r="Z539" s="55">
        <v>474097103</v>
      </c>
      <c r="AA539" s="244" t="s">
        <v>1089</v>
      </c>
      <c r="AB539" s="55">
        <v>0</v>
      </c>
      <c r="AC539" s="55">
        <v>0</v>
      </c>
      <c r="AD539" s="55">
        <v>0</v>
      </c>
      <c r="AE539" s="55">
        <v>0</v>
      </c>
      <c r="AF539" s="55">
        <v>7</v>
      </c>
      <c r="AG539" s="55">
        <v>14</v>
      </c>
      <c r="AH539" s="55">
        <v>0</v>
      </c>
      <c r="AI539" s="215">
        <v>0</v>
      </c>
      <c r="AJ539" s="215">
        <v>0</v>
      </c>
      <c r="AK539" s="215">
        <v>0</v>
      </c>
      <c r="AL539" s="215">
        <v>0</v>
      </c>
      <c r="AM539" s="215">
        <v>3</v>
      </c>
      <c r="AN539" s="215">
        <v>0</v>
      </c>
      <c r="AO539" s="215">
        <v>0</v>
      </c>
      <c r="AP539" s="215">
        <v>0</v>
      </c>
      <c r="AQ539" s="55">
        <v>8</v>
      </c>
      <c r="AR539" s="216"/>
      <c r="AS539" s="55">
        <v>97</v>
      </c>
      <c r="AT539" s="55">
        <v>103</v>
      </c>
      <c r="AU539" s="55">
        <v>10</v>
      </c>
      <c r="AW539" s="55">
        <f t="shared" si="135"/>
        <v>11</v>
      </c>
      <c r="AX539" s="55">
        <v>0</v>
      </c>
      <c r="AY539" s="55">
        <v>1</v>
      </c>
      <c r="AZ539" s="502">
        <v>0.52380000000000004</v>
      </c>
    </row>
    <row r="540" spans="1:52">
      <c r="A540" s="215">
        <v>474</v>
      </c>
      <c r="B540" s="215">
        <v>474097153</v>
      </c>
      <c r="C540" s="216" t="s">
        <v>1089</v>
      </c>
      <c r="D540" s="225">
        <f t="shared" si="121"/>
        <v>0</v>
      </c>
      <c r="E540" s="225">
        <f t="shared" si="122"/>
        <v>0</v>
      </c>
      <c r="F540" s="225">
        <f t="shared" si="123"/>
        <v>0</v>
      </c>
      <c r="G540" s="225">
        <f t="shared" si="124"/>
        <v>0</v>
      </c>
      <c r="H540" s="225">
        <f t="shared" si="125"/>
        <v>11</v>
      </c>
      <c r="I540" s="225">
        <f t="shared" si="126"/>
        <v>28</v>
      </c>
      <c r="J540" s="225">
        <f t="shared" si="127"/>
        <v>0</v>
      </c>
      <c r="K540" s="356">
        <f t="shared" si="128"/>
        <v>1.4937</v>
      </c>
      <c r="L540" s="225"/>
      <c r="M540" s="225">
        <f t="shared" si="129"/>
        <v>0</v>
      </c>
      <c r="N540" s="225">
        <f t="shared" si="130"/>
        <v>0</v>
      </c>
      <c r="O540" s="225">
        <f t="shared" si="131"/>
        <v>0</v>
      </c>
      <c r="P540" s="225">
        <f t="shared" si="132"/>
        <v>12</v>
      </c>
      <c r="Q540" s="225">
        <f t="shared" si="133"/>
        <v>9</v>
      </c>
      <c r="R540" s="225">
        <f t="shared" si="134"/>
        <v>39</v>
      </c>
      <c r="S540" s="228"/>
      <c r="T540" s="228"/>
      <c r="U540" s="228"/>
      <c r="V540" s="228"/>
      <c r="W540" s="529"/>
      <c r="X540" s="228"/>
      <c r="Y540" s="55">
        <v>474</v>
      </c>
      <c r="Z540" s="55">
        <v>474097153</v>
      </c>
      <c r="AA540" s="244" t="s">
        <v>1089</v>
      </c>
      <c r="AB540" s="55">
        <v>0</v>
      </c>
      <c r="AC540" s="55">
        <v>0</v>
      </c>
      <c r="AD540" s="55">
        <v>0</v>
      </c>
      <c r="AE540" s="55">
        <v>0</v>
      </c>
      <c r="AF540" s="55">
        <v>11</v>
      </c>
      <c r="AG540" s="55">
        <v>28</v>
      </c>
      <c r="AH540" s="55">
        <v>0</v>
      </c>
      <c r="AI540" s="215">
        <v>0</v>
      </c>
      <c r="AJ540" s="215">
        <v>0</v>
      </c>
      <c r="AK540" s="215">
        <v>0</v>
      </c>
      <c r="AL540" s="215">
        <v>0</v>
      </c>
      <c r="AM540" s="215">
        <v>4</v>
      </c>
      <c r="AN540" s="215">
        <v>0</v>
      </c>
      <c r="AO540" s="215">
        <v>0</v>
      </c>
      <c r="AP540" s="215">
        <v>0</v>
      </c>
      <c r="AQ540" s="55">
        <v>7</v>
      </c>
      <c r="AR540" s="216"/>
      <c r="AS540" s="55">
        <v>97</v>
      </c>
      <c r="AT540" s="55">
        <v>153</v>
      </c>
      <c r="AU540" s="55">
        <v>9</v>
      </c>
      <c r="AW540" s="55">
        <f t="shared" si="135"/>
        <v>11</v>
      </c>
      <c r="AX540" s="55">
        <v>1</v>
      </c>
      <c r="AY540" s="55">
        <v>1</v>
      </c>
      <c r="AZ540" s="502">
        <v>0.3125</v>
      </c>
    </row>
    <row r="541" spans="1:52">
      <c r="A541" s="215">
        <v>474</v>
      </c>
      <c r="B541" s="215">
        <v>474097162</v>
      </c>
      <c r="C541" s="216" t="s">
        <v>1089</v>
      </c>
      <c r="D541" s="225">
        <f t="shared" si="121"/>
        <v>0</v>
      </c>
      <c r="E541" s="225">
        <f t="shared" si="122"/>
        <v>0</v>
      </c>
      <c r="F541" s="225">
        <f t="shared" si="123"/>
        <v>0</v>
      </c>
      <c r="G541" s="225">
        <f t="shared" si="124"/>
        <v>0</v>
      </c>
      <c r="H541" s="225">
        <f t="shared" si="125"/>
        <v>7</v>
      </c>
      <c r="I541" s="225">
        <f t="shared" si="126"/>
        <v>6</v>
      </c>
      <c r="J541" s="225">
        <f t="shared" si="127"/>
        <v>0</v>
      </c>
      <c r="K541" s="356">
        <f t="shared" si="128"/>
        <v>0.49790000000000001</v>
      </c>
      <c r="L541" s="225"/>
      <c r="M541" s="225">
        <f t="shared" si="129"/>
        <v>0</v>
      </c>
      <c r="N541" s="225">
        <f t="shared" si="130"/>
        <v>0</v>
      </c>
      <c r="O541" s="225">
        <f t="shared" si="131"/>
        <v>0</v>
      </c>
      <c r="P541" s="225">
        <f t="shared" si="132"/>
        <v>2</v>
      </c>
      <c r="Q541" s="225">
        <f t="shared" si="133"/>
        <v>4</v>
      </c>
      <c r="R541" s="225">
        <f t="shared" si="134"/>
        <v>13</v>
      </c>
      <c r="S541" s="228"/>
      <c r="T541" s="228"/>
      <c r="U541" s="228"/>
      <c r="V541" s="228"/>
      <c r="W541" s="529"/>
      <c r="X541" s="228"/>
      <c r="Y541" s="55">
        <v>474</v>
      </c>
      <c r="Z541" s="55">
        <v>474097162</v>
      </c>
      <c r="AA541" s="244" t="s">
        <v>1089</v>
      </c>
      <c r="AB541" s="55">
        <v>0</v>
      </c>
      <c r="AC541" s="55">
        <v>0</v>
      </c>
      <c r="AD541" s="55">
        <v>0</v>
      </c>
      <c r="AE541" s="55">
        <v>0</v>
      </c>
      <c r="AF541" s="55">
        <v>7</v>
      </c>
      <c r="AG541" s="55">
        <v>6</v>
      </c>
      <c r="AH541" s="55">
        <v>0</v>
      </c>
      <c r="AI541" s="215">
        <v>0</v>
      </c>
      <c r="AJ541" s="215">
        <v>0</v>
      </c>
      <c r="AK541" s="215">
        <v>0</v>
      </c>
      <c r="AL541" s="215">
        <v>0</v>
      </c>
      <c r="AM541" s="215">
        <v>2</v>
      </c>
      <c r="AN541" s="215">
        <v>0</v>
      </c>
      <c r="AO541" s="215">
        <v>0</v>
      </c>
      <c r="AP541" s="215">
        <v>0</v>
      </c>
      <c r="AQ541" s="55">
        <v>0</v>
      </c>
      <c r="AR541" s="216"/>
      <c r="AS541" s="55">
        <v>97</v>
      </c>
      <c r="AT541" s="55">
        <v>162</v>
      </c>
      <c r="AU541" s="55">
        <v>4</v>
      </c>
      <c r="AW541" s="55">
        <f t="shared" si="135"/>
        <v>2</v>
      </c>
      <c r="AX541" s="55">
        <v>0</v>
      </c>
      <c r="AY541" s="55">
        <v>1</v>
      </c>
      <c r="AZ541" s="502">
        <v>0.16669999999999999</v>
      </c>
    </row>
    <row r="542" spans="1:52">
      <c r="A542" s="215">
        <v>474</v>
      </c>
      <c r="B542" s="215">
        <v>474097322</v>
      </c>
      <c r="C542" s="216" t="s">
        <v>1089</v>
      </c>
      <c r="D542" s="225">
        <f t="shared" si="121"/>
        <v>0</v>
      </c>
      <c r="E542" s="225">
        <f t="shared" si="122"/>
        <v>0</v>
      </c>
      <c r="F542" s="225">
        <f t="shared" si="123"/>
        <v>0</v>
      </c>
      <c r="G542" s="225">
        <f t="shared" si="124"/>
        <v>0</v>
      </c>
      <c r="H542" s="225">
        <f t="shared" si="125"/>
        <v>1</v>
      </c>
      <c r="I542" s="225">
        <f t="shared" si="126"/>
        <v>1</v>
      </c>
      <c r="J542" s="225">
        <f t="shared" si="127"/>
        <v>0</v>
      </c>
      <c r="K542" s="356">
        <f t="shared" si="128"/>
        <v>7.6600000000000001E-2</v>
      </c>
      <c r="L542" s="225"/>
      <c r="M542" s="225">
        <f t="shared" si="129"/>
        <v>0</v>
      </c>
      <c r="N542" s="225">
        <f t="shared" si="130"/>
        <v>0</v>
      </c>
      <c r="O542" s="225">
        <f t="shared" si="131"/>
        <v>0</v>
      </c>
      <c r="P542" s="225">
        <f t="shared" si="132"/>
        <v>0</v>
      </c>
      <c r="Q542" s="225">
        <f t="shared" si="133"/>
        <v>5</v>
      </c>
      <c r="R542" s="225">
        <f t="shared" si="134"/>
        <v>2</v>
      </c>
      <c r="S542" s="228"/>
      <c r="T542" s="228"/>
      <c r="U542" s="228"/>
      <c r="V542" s="228"/>
      <c r="W542" s="529"/>
      <c r="X542" s="228"/>
      <c r="Y542" s="55">
        <v>474</v>
      </c>
      <c r="Z542" s="55">
        <v>474097322</v>
      </c>
      <c r="AA542" s="244" t="s">
        <v>1089</v>
      </c>
      <c r="AB542" s="55">
        <v>0</v>
      </c>
      <c r="AC542" s="55">
        <v>0</v>
      </c>
      <c r="AD542" s="55">
        <v>0</v>
      </c>
      <c r="AE542" s="55">
        <v>0</v>
      </c>
      <c r="AF542" s="55">
        <v>1</v>
      </c>
      <c r="AG542" s="55">
        <v>1</v>
      </c>
      <c r="AH542" s="55">
        <v>0</v>
      </c>
      <c r="AI542" s="215">
        <v>0</v>
      </c>
      <c r="AJ542" s="215">
        <v>0</v>
      </c>
      <c r="AK542" s="215">
        <v>0</v>
      </c>
      <c r="AL542" s="215">
        <v>0</v>
      </c>
      <c r="AM542" s="215">
        <v>0</v>
      </c>
      <c r="AN542" s="215">
        <v>0</v>
      </c>
      <c r="AO542" s="215">
        <v>0</v>
      </c>
      <c r="AP542" s="215">
        <v>0</v>
      </c>
      <c r="AQ542" s="55">
        <v>0</v>
      </c>
      <c r="AR542" s="216"/>
      <c r="AS542" s="55">
        <v>97</v>
      </c>
      <c r="AT542" s="55">
        <v>322</v>
      </c>
      <c r="AU542" s="55">
        <v>5</v>
      </c>
      <c r="AW542" s="55">
        <f t="shared" si="135"/>
        <v>0</v>
      </c>
      <c r="AX542" s="55">
        <v>0</v>
      </c>
      <c r="AY542" s="55">
        <v>3</v>
      </c>
      <c r="AZ542" s="502">
        <v>0</v>
      </c>
    </row>
    <row r="543" spans="1:52">
      <c r="A543" s="215">
        <v>474</v>
      </c>
      <c r="B543" s="215">
        <v>474097343</v>
      </c>
      <c r="C543" s="216" t="s">
        <v>1089</v>
      </c>
      <c r="D543" s="225">
        <f t="shared" si="121"/>
        <v>0</v>
      </c>
      <c r="E543" s="225">
        <f t="shared" si="122"/>
        <v>0</v>
      </c>
      <c r="F543" s="225">
        <f t="shared" si="123"/>
        <v>0</v>
      </c>
      <c r="G543" s="225">
        <f t="shared" si="124"/>
        <v>0</v>
      </c>
      <c r="H543" s="225">
        <f t="shared" si="125"/>
        <v>8</v>
      </c>
      <c r="I543" s="225">
        <f t="shared" si="126"/>
        <v>14</v>
      </c>
      <c r="J543" s="225">
        <f t="shared" si="127"/>
        <v>0</v>
      </c>
      <c r="K543" s="356">
        <f t="shared" si="128"/>
        <v>0.84260000000000002</v>
      </c>
      <c r="L543" s="225"/>
      <c r="M543" s="225">
        <f t="shared" si="129"/>
        <v>0</v>
      </c>
      <c r="N543" s="225">
        <f t="shared" si="130"/>
        <v>0</v>
      </c>
      <c r="O543" s="225">
        <f t="shared" si="131"/>
        <v>0</v>
      </c>
      <c r="P543" s="225">
        <f t="shared" si="132"/>
        <v>8</v>
      </c>
      <c r="Q543" s="225">
        <f t="shared" si="133"/>
        <v>9</v>
      </c>
      <c r="R543" s="225">
        <f t="shared" si="134"/>
        <v>22</v>
      </c>
      <c r="S543" s="228"/>
      <c r="T543" s="228"/>
      <c r="U543" s="228"/>
      <c r="V543" s="228"/>
      <c r="W543" s="529"/>
      <c r="X543" s="228"/>
      <c r="Y543" s="55">
        <v>474</v>
      </c>
      <c r="Z543" s="55">
        <v>474097343</v>
      </c>
      <c r="AA543" s="244" t="s">
        <v>1089</v>
      </c>
      <c r="AB543" s="55">
        <v>0</v>
      </c>
      <c r="AC543" s="55">
        <v>0</v>
      </c>
      <c r="AD543" s="55">
        <v>0</v>
      </c>
      <c r="AE543" s="55">
        <v>0</v>
      </c>
      <c r="AF543" s="55">
        <v>8</v>
      </c>
      <c r="AG543" s="55">
        <v>14</v>
      </c>
      <c r="AH543" s="55">
        <v>0</v>
      </c>
      <c r="AI543" s="215">
        <v>0</v>
      </c>
      <c r="AJ543" s="215">
        <v>0</v>
      </c>
      <c r="AK543" s="215">
        <v>0</v>
      </c>
      <c r="AL543" s="215">
        <v>0</v>
      </c>
      <c r="AM543" s="215">
        <v>0</v>
      </c>
      <c r="AN543" s="215">
        <v>0</v>
      </c>
      <c r="AO543" s="215">
        <v>0</v>
      </c>
      <c r="AP543" s="215">
        <v>0</v>
      </c>
      <c r="AQ543" s="55">
        <v>5</v>
      </c>
      <c r="AR543" s="216"/>
      <c r="AS543" s="55">
        <v>97</v>
      </c>
      <c r="AT543" s="55">
        <v>343</v>
      </c>
      <c r="AU543" s="55">
        <v>9</v>
      </c>
      <c r="AW543" s="55">
        <f t="shared" si="135"/>
        <v>5</v>
      </c>
      <c r="AX543" s="55">
        <v>3</v>
      </c>
      <c r="AY543" s="55">
        <v>1</v>
      </c>
      <c r="AZ543" s="502">
        <v>0.34289999999999998</v>
      </c>
    </row>
    <row r="544" spans="1:52">
      <c r="A544" s="215">
        <v>474</v>
      </c>
      <c r="B544" s="215">
        <v>474097610</v>
      </c>
      <c r="C544" s="216" t="s">
        <v>1089</v>
      </c>
      <c r="D544" s="225">
        <f t="shared" si="121"/>
        <v>0</v>
      </c>
      <c r="E544" s="225">
        <f t="shared" si="122"/>
        <v>0</v>
      </c>
      <c r="F544" s="225">
        <f t="shared" si="123"/>
        <v>0</v>
      </c>
      <c r="G544" s="225">
        <f t="shared" si="124"/>
        <v>0</v>
      </c>
      <c r="H544" s="225">
        <f t="shared" si="125"/>
        <v>6</v>
      </c>
      <c r="I544" s="225">
        <f t="shared" si="126"/>
        <v>5</v>
      </c>
      <c r="J544" s="225">
        <f t="shared" si="127"/>
        <v>0</v>
      </c>
      <c r="K544" s="356">
        <f t="shared" si="128"/>
        <v>0.42130000000000001</v>
      </c>
      <c r="L544" s="225"/>
      <c r="M544" s="225">
        <f t="shared" si="129"/>
        <v>0</v>
      </c>
      <c r="N544" s="225">
        <f t="shared" si="130"/>
        <v>0</v>
      </c>
      <c r="O544" s="225">
        <f t="shared" si="131"/>
        <v>0</v>
      </c>
      <c r="P544" s="225">
        <f t="shared" si="132"/>
        <v>6</v>
      </c>
      <c r="Q544" s="225">
        <f t="shared" si="133"/>
        <v>4</v>
      </c>
      <c r="R544" s="225">
        <f t="shared" si="134"/>
        <v>11</v>
      </c>
      <c r="S544" s="228"/>
      <c r="T544" s="228"/>
      <c r="U544" s="228"/>
      <c r="V544" s="228"/>
      <c r="W544" s="529"/>
      <c r="X544" s="228"/>
      <c r="Y544" s="55">
        <v>474</v>
      </c>
      <c r="Z544" s="55">
        <v>474097610</v>
      </c>
      <c r="AA544" s="244" t="s">
        <v>1089</v>
      </c>
      <c r="AB544" s="55">
        <v>0</v>
      </c>
      <c r="AC544" s="55">
        <v>0</v>
      </c>
      <c r="AD544" s="55">
        <v>0</v>
      </c>
      <c r="AE544" s="55">
        <v>0</v>
      </c>
      <c r="AF544" s="55">
        <v>6</v>
      </c>
      <c r="AG544" s="55">
        <v>5</v>
      </c>
      <c r="AH544" s="55">
        <v>0</v>
      </c>
      <c r="AI544" s="215">
        <v>0</v>
      </c>
      <c r="AJ544" s="215">
        <v>0</v>
      </c>
      <c r="AK544" s="215">
        <v>0</v>
      </c>
      <c r="AL544" s="215">
        <v>0</v>
      </c>
      <c r="AM544" s="215">
        <v>4</v>
      </c>
      <c r="AN544" s="215">
        <v>0</v>
      </c>
      <c r="AO544" s="215">
        <v>0</v>
      </c>
      <c r="AP544" s="215">
        <v>0</v>
      </c>
      <c r="AQ544" s="55">
        <v>2</v>
      </c>
      <c r="AR544" s="216"/>
      <c r="AS544" s="55">
        <v>97</v>
      </c>
      <c r="AT544" s="55">
        <v>610</v>
      </c>
      <c r="AU544" s="55">
        <v>4</v>
      </c>
      <c r="AW544" s="55">
        <f t="shared" si="135"/>
        <v>6</v>
      </c>
      <c r="AX544" s="55">
        <v>0</v>
      </c>
      <c r="AY544" s="55">
        <v>1</v>
      </c>
      <c r="AZ544" s="502">
        <v>0.54549999999999998</v>
      </c>
    </row>
    <row r="545" spans="1:52">
      <c r="A545" s="215">
        <v>474</v>
      </c>
      <c r="B545" s="215">
        <v>474097615</v>
      </c>
      <c r="C545" s="216" t="s">
        <v>1089</v>
      </c>
      <c r="D545" s="225">
        <f t="shared" si="121"/>
        <v>0</v>
      </c>
      <c r="E545" s="225">
        <f t="shared" si="122"/>
        <v>0</v>
      </c>
      <c r="F545" s="225">
        <f t="shared" si="123"/>
        <v>0</v>
      </c>
      <c r="G545" s="225">
        <f t="shared" si="124"/>
        <v>0</v>
      </c>
      <c r="H545" s="225">
        <f t="shared" si="125"/>
        <v>0</v>
      </c>
      <c r="I545" s="225">
        <f t="shared" si="126"/>
        <v>3</v>
      </c>
      <c r="J545" s="225">
        <f t="shared" si="127"/>
        <v>0</v>
      </c>
      <c r="K545" s="356">
        <f t="shared" si="128"/>
        <v>0.1149</v>
      </c>
      <c r="L545" s="225"/>
      <c r="M545" s="225">
        <f t="shared" si="129"/>
        <v>0</v>
      </c>
      <c r="N545" s="225">
        <f t="shared" si="130"/>
        <v>0</v>
      </c>
      <c r="O545" s="225">
        <f t="shared" si="131"/>
        <v>0</v>
      </c>
      <c r="P545" s="225">
        <f t="shared" si="132"/>
        <v>1</v>
      </c>
      <c r="Q545" s="225">
        <f t="shared" si="133"/>
        <v>10</v>
      </c>
      <c r="R545" s="225">
        <f t="shared" si="134"/>
        <v>3</v>
      </c>
      <c r="S545" s="228"/>
      <c r="T545" s="228"/>
      <c r="U545" s="228"/>
      <c r="V545" s="228"/>
      <c r="W545" s="529"/>
      <c r="X545" s="228"/>
      <c r="Y545" s="55">
        <v>474</v>
      </c>
      <c r="Z545" s="55">
        <v>474097615</v>
      </c>
      <c r="AA545" s="244" t="s">
        <v>1089</v>
      </c>
      <c r="AB545" s="55">
        <v>0</v>
      </c>
      <c r="AC545" s="55">
        <v>0</v>
      </c>
      <c r="AD545" s="55">
        <v>0</v>
      </c>
      <c r="AE545" s="55">
        <v>0</v>
      </c>
      <c r="AF545" s="55">
        <v>0</v>
      </c>
      <c r="AG545" s="55">
        <v>3</v>
      </c>
      <c r="AH545" s="55">
        <v>0</v>
      </c>
      <c r="AI545" s="215">
        <v>0</v>
      </c>
      <c r="AJ545" s="215">
        <v>0</v>
      </c>
      <c r="AK545" s="215">
        <v>0</v>
      </c>
      <c r="AL545" s="215">
        <v>0</v>
      </c>
      <c r="AM545" s="215">
        <v>0</v>
      </c>
      <c r="AN545" s="215">
        <v>0</v>
      </c>
      <c r="AO545" s="215">
        <v>0</v>
      </c>
      <c r="AP545" s="215">
        <v>0</v>
      </c>
      <c r="AQ545" s="55">
        <v>1</v>
      </c>
      <c r="AR545" s="216"/>
      <c r="AS545" s="55">
        <v>97</v>
      </c>
      <c r="AT545" s="55">
        <v>615</v>
      </c>
      <c r="AU545" s="55">
        <v>10</v>
      </c>
      <c r="AW545" s="55">
        <f t="shared" si="135"/>
        <v>1</v>
      </c>
      <c r="AX545" s="55">
        <v>0</v>
      </c>
      <c r="AY545" s="55">
        <v>1</v>
      </c>
      <c r="AZ545" s="502">
        <v>0.33329999999999999</v>
      </c>
    </row>
    <row r="546" spans="1:52">
      <c r="A546" s="215">
        <v>474</v>
      </c>
      <c r="B546" s="215">
        <v>474097616</v>
      </c>
      <c r="C546" s="216" t="s">
        <v>1089</v>
      </c>
      <c r="D546" s="225">
        <f t="shared" si="121"/>
        <v>0</v>
      </c>
      <c r="E546" s="225">
        <f t="shared" si="122"/>
        <v>0</v>
      </c>
      <c r="F546" s="225">
        <f t="shared" si="123"/>
        <v>0</v>
      </c>
      <c r="G546" s="225">
        <f t="shared" si="124"/>
        <v>0</v>
      </c>
      <c r="H546" s="225">
        <f t="shared" si="125"/>
        <v>1</v>
      </c>
      <c r="I546" s="225">
        <f t="shared" si="126"/>
        <v>1</v>
      </c>
      <c r="J546" s="225">
        <f t="shared" si="127"/>
        <v>0</v>
      </c>
      <c r="K546" s="356">
        <f t="shared" si="128"/>
        <v>7.6600000000000001E-2</v>
      </c>
      <c r="L546" s="225"/>
      <c r="M546" s="225">
        <f t="shared" si="129"/>
        <v>0</v>
      </c>
      <c r="N546" s="225">
        <f t="shared" si="130"/>
        <v>0</v>
      </c>
      <c r="O546" s="225">
        <f t="shared" si="131"/>
        <v>0</v>
      </c>
      <c r="P546" s="225">
        <f t="shared" si="132"/>
        <v>0</v>
      </c>
      <c r="Q546" s="225">
        <f t="shared" si="133"/>
        <v>6</v>
      </c>
      <c r="R546" s="225">
        <f t="shared" si="134"/>
        <v>2</v>
      </c>
      <c r="S546" s="228"/>
      <c r="T546" s="228"/>
      <c r="U546" s="228"/>
      <c r="V546" s="228"/>
      <c r="W546" s="529"/>
      <c r="X546" s="228"/>
      <c r="Y546" s="55">
        <v>474</v>
      </c>
      <c r="Z546" s="55">
        <v>474097616</v>
      </c>
      <c r="AA546" s="244" t="s">
        <v>1089</v>
      </c>
      <c r="AB546" s="55">
        <v>0</v>
      </c>
      <c r="AC546" s="55">
        <v>0</v>
      </c>
      <c r="AD546" s="55">
        <v>0</v>
      </c>
      <c r="AE546" s="55">
        <v>0</v>
      </c>
      <c r="AF546" s="55">
        <v>1</v>
      </c>
      <c r="AG546" s="55">
        <v>1</v>
      </c>
      <c r="AH546" s="55">
        <v>0</v>
      </c>
      <c r="AI546" s="215">
        <v>0</v>
      </c>
      <c r="AJ546" s="215">
        <v>0</v>
      </c>
      <c r="AK546" s="215">
        <v>0</v>
      </c>
      <c r="AL546" s="215">
        <v>0</v>
      </c>
      <c r="AM546" s="215">
        <v>0</v>
      </c>
      <c r="AN546" s="215">
        <v>0</v>
      </c>
      <c r="AO546" s="215">
        <v>0</v>
      </c>
      <c r="AP546" s="215">
        <v>0</v>
      </c>
      <c r="AQ546" s="55">
        <v>0</v>
      </c>
      <c r="AR546" s="216"/>
      <c r="AS546" s="55">
        <v>97</v>
      </c>
      <c r="AT546" s="55">
        <v>616</v>
      </c>
      <c r="AU546" s="55">
        <v>6</v>
      </c>
      <c r="AW546" s="55">
        <f t="shared" si="135"/>
        <v>0</v>
      </c>
      <c r="AX546" s="55">
        <v>0</v>
      </c>
      <c r="AY546" s="55">
        <v>1</v>
      </c>
      <c r="AZ546" s="502">
        <v>6.6699999999999995E-2</v>
      </c>
    </row>
    <row r="547" spans="1:52">
      <c r="A547" s="215">
        <v>474</v>
      </c>
      <c r="B547" s="215">
        <v>474097622</v>
      </c>
      <c r="C547" s="216" t="s">
        <v>1089</v>
      </c>
      <c r="D547" s="225">
        <f t="shared" si="121"/>
        <v>0</v>
      </c>
      <c r="E547" s="225">
        <f t="shared" si="122"/>
        <v>0</v>
      </c>
      <c r="F547" s="225">
        <f t="shared" si="123"/>
        <v>0</v>
      </c>
      <c r="G547" s="225">
        <f t="shared" si="124"/>
        <v>0</v>
      </c>
      <c r="H547" s="225">
        <f t="shared" si="125"/>
        <v>0</v>
      </c>
      <c r="I547" s="225">
        <f t="shared" si="126"/>
        <v>1</v>
      </c>
      <c r="J547" s="225">
        <f t="shared" si="127"/>
        <v>0</v>
      </c>
      <c r="K547" s="356">
        <f t="shared" si="128"/>
        <v>3.8300000000000001E-2</v>
      </c>
      <c r="L547" s="225"/>
      <c r="M547" s="225">
        <f t="shared" si="129"/>
        <v>0</v>
      </c>
      <c r="N547" s="225">
        <f t="shared" si="130"/>
        <v>0</v>
      </c>
      <c r="O547" s="225">
        <f t="shared" si="131"/>
        <v>0</v>
      </c>
      <c r="P547" s="225">
        <f t="shared" si="132"/>
        <v>1</v>
      </c>
      <c r="Q547" s="225">
        <f t="shared" si="133"/>
        <v>6</v>
      </c>
      <c r="R547" s="225">
        <f t="shared" si="134"/>
        <v>1</v>
      </c>
      <c r="S547" s="228"/>
      <c r="T547" s="228"/>
      <c r="U547" s="228"/>
      <c r="V547" s="228"/>
      <c r="W547" s="529"/>
      <c r="X547" s="228"/>
      <c r="Y547" s="55">
        <v>474</v>
      </c>
      <c r="Z547" s="55">
        <v>474097622</v>
      </c>
      <c r="AA547" s="244" t="s">
        <v>1089</v>
      </c>
      <c r="AB547" s="55">
        <v>0</v>
      </c>
      <c r="AC547" s="55">
        <v>0</v>
      </c>
      <c r="AD547" s="55">
        <v>0</v>
      </c>
      <c r="AE547" s="55">
        <v>0</v>
      </c>
      <c r="AF547" s="55">
        <v>0</v>
      </c>
      <c r="AG547" s="55">
        <v>1</v>
      </c>
      <c r="AH547" s="55">
        <v>0</v>
      </c>
      <c r="AI547" s="215">
        <v>0</v>
      </c>
      <c r="AJ547" s="215">
        <v>0</v>
      </c>
      <c r="AK547" s="215">
        <v>0</v>
      </c>
      <c r="AL547" s="215">
        <v>0</v>
      </c>
      <c r="AM547" s="215">
        <v>0</v>
      </c>
      <c r="AN547" s="215">
        <v>0</v>
      </c>
      <c r="AO547" s="215">
        <v>0</v>
      </c>
      <c r="AP547" s="215">
        <v>0</v>
      </c>
      <c r="AQ547" s="55">
        <v>1</v>
      </c>
      <c r="AR547" s="216"/>
      <c r="AS547" s="55">
        <v>97</v>
      </c>
      <c r="AT547" s="55">
        <v>622</v>
      </c>
      <c r="AU547" s="55">
        <v>6</v>
      </c>
      <c r="AW547" s="55">
        <f t="shared" si="135"/>
        <v>1</v>
      </c>
      <c r="AX547" s="55">
        <v>0</v>
      </c>
      <c r="AY547" s="55">
        <v>3</v>
      </c>
      <c r="AZ547" s="502">
        <v>1</v>
      </c>
    </row>
    <row r="548" spans="1:52">
      <c r="A548" s="215">
        <v>474</v>
      </c>
      <c r="B548" s="215">
        <v>474097673</v>
      </c>
      <c r="C548" s="216" t="s">
        <v>1089</v>
      </c>
      <c r="D548" s="225">
        <f t="shared" si="121"/>
        <v>0</v>
      </c>
      <c r="E548" s="225">
        <f t="shared" si="122"/>
        <v>0</v>
      </c>
      <c r="F548" s="225">
        <f t="shared" si="123"/>
        <v>0</v>
      </c>
      <c r="G548" s="225">
        <f t="shared" si="124"/>
        <v>0</v>
      </c>
      <c r="H548" s="225">
        <f t="shared" si="125"/>
        <v>1</v>
      </c>
      <c r="I548" s="225">
        <f t="shared" si="126"/>
        <v>0</v>
      </c>
      <c r="J548" s="225">
        <f t="shared" si="127"/>
        <v>0</v>
      </c>
      <c r="K548" s="356">
        <f t="shared" si="128"/>
        <v>3.8300000000000001E-2</v>
      </c>
      <c r="L548" s="225"/>
      <c r="M548" s="225">
        <f t="shared" si="129"/>
        <v>0</v>
      </c>
      <c r="N548" s="225">
        <f t="shared" si="130"/>
        <v>0</v>
      </c>
      <c r="O548" s="225">
        <f t="shared" si="131"/>
        <v>0</v>
      </c>
      <c r="P548" s="225">
        <f t="shared" si="132"/>
        <v>0</v>
      </c>
      <c r="Q548" s="225">
        <f t="shared" si="133"/>
        <v>2</v>
      </c>
      <c r="R548" s="225">
        <f t="shared" si="134"/>
        <v>1</v>
      </c>
      <c r="S548" s="228"/>
      <c r="T548" s="228"/>
      <c r="U548" s="228"/>
      <c r="V548" s="228"/>
      <c r="W548" s="529"/>
      <c r="X548" s="228"/>
      <c r="Y548" s="55">
        <v>474</v>
      </c>
      <c r="Z548" s="55">
        <v>474097673</v>
      </c>
      <c r="AA548" s="244" t="s">
        <v>1089</v>
      </c>
      <c r="AB548" s="55">
        <v>0</v>
      </c>
      <c r="AC548" s="55">
        <v>0</v>
      </c>
      <c r="AD548" s="55">
        <v>0</v>
      </c>
      <c r="AE548" s="55">
        <v>0</v>
      </c>
      <c r="AF548" s="55">
        <v>1</v>
      </c>
      <c r="AG548" s="55">
        <v>0</v>
      </c>
      <c r="AH548" s="55">
        <v>0</v>
      </c>
      <c r="AI548" s="215">
        <v>0</v>
      </c>
      <c r="AJ548" s="215">
        <v>0</v>
      </c>
      <c r="AK548" s="215">
        <v>0</v>
      </c>
      <c r="AL548" s="215">
        <v>0</v>
      </c>
      <c r="AM548" s="215">
        <v>0</v>
      </c>
      <c r="AN548" s="215">
        <v>0</v>
      </c>
      <c r="AO548" s="215">
        <v>0</v>
      </c>
      <c r="AP548" s="215">
        <v>0</v>
      </c>
      <c r="AQ548" s="55">
        <v>0</v>
      </c>
      <c r="AR548" s="216"/>
      <c r="AS548" s="55">
        <v>97</v>
      </c>
      <c r="AT548" s="55">
        <v>673</v>
      </c>
      <c r="AU548" s="55">
        <v>2</v>
      </c>
      <c r="AW548" s="55">
        <f t="shared" si="135"/>
        <v>0</v>
      </c>
      <c r="AX548" s="55">
        <v>0</v>
      </c>
      <c r="AY548" s="55">
        <v>3</v>
      </c>
      <c r="AZ548" s="502">
        <v>0</v>
      </c>
    </row>
    <row r="549" spans="1:52">
      <c r="A549" s="215">
        <v>474</v>
      </c>
      <c r="B549" s="215">
        <v>474097720</v>
      </c>
      <c r="C549" s="216" t="s">
        <v>1089</v>
      </c>
      <c r="D549" s="225">
        <f t="shared" si="121"/>
        <v>0</v>
      </c>
      <c r="E549" s="225">
        <f t="shared" si="122"/>
        <v>0</v>
      </c>
      <c r="F549" s="225">
        <f t="shared" si="123"/>
        <v>0</v>
      </c>
      <c r="G549" s="225">
        <f t="shared" si="124"/>
        <v>0</v>
      </c>
      <c r="H549" s="225">
        <f t="shared" si="125"/>
        <v>5</v>
      </c>
      <c r="I549" s="225">
        <f t="shared" si="126"/>
        <v>5</v>
      </c>
      <c r="J549" s="225">
        <f t="shared" si="127"/>
        <v>0</v>
      </c>
      <c r="K549" s="356">
        <f t="shared" si="128"/>
        <v>0.38300000000000001</v>
      </c>
      <c r="L549" s="225"/>
      <c r="M549" s="225">
        <f t="shared" si="129"/>
        <v>0</v>
      </c>
      <c r="N549" s="225">
        <f t="shared" si="130"/>
        <v>0</v>
      </c>
      <c r="O549" s="225">
        <f t="shared" si="131"/>
        <v>0</v>
      </c>
      <c r="P549" s="225">
        <f t="shared" si="132"/>
        <v>6</v>
      </c>
      <c r="Q549" s="225">
        <f t="shared" si="133"/>
        <v>6</v>
      </c>
      <c r="R549" s="225">
        <f t="shared" si="134"/>
        <v>10</v>
      </c>
      <c r="S549" s="228"/>
      <c r="T549" s="228"/>
      <c r="U549" s="228"/>
      <c r="V549" s="228"/>
      <c r="W549" s="529"/>
      <c r="X549" s="228"/>
      <c r="Y549" s="55">
        <v>474</v>
      </c>
      <c r="Z549" s="55">
        <v>474097720</v>
      </c>
      <c r="AA549" s="244" t="s">
        <v>1089</v>
      </c>
      <c r="AB549" s="55">
        <v>0</v>
      </c>
      <c r="AC549" s="55">
        <v>0</v>
      </c>
      <c r="AD549" s="55">
        <v>0</v>
      </c>
      <c r="AE549" s="55">
        <v>0</v>
      </c>
      <c r="AF549" s="55">
        <v>5</v>
      </c>
      <c r="AG549" s="55">
        <v>5</v>
      </c>
      <c r="AH549" s="55">
        <v>0</v>
      </c>
      <c r="AI549" s="215">
        <v>0</v>
      </c>
      <c r="AJ549" s="215">
        <v>0</v>
      </c>
      <c r="AK549" s="215">
        <v>0</v>
      </c>
      <c r="AL549" s="215">
        <v>0</v>
      </c>
      <c r="AM549" s="215">
        <v>2</v>
      </c>
      <c r="AN549" s="215">
        <v>0</v>
      </c>
      <c r="AO549" s="215">
        <v>0</v>
      </c>
      <c r="AP549" s="215">
        <v>0</v>
      </c>
      <c r="AQ549" s="55">
        <v>2</v>
      </c>
      <c r="AR549" s="216"/>
      <c r="AS549" s="55">
        <v>97</v>
      </c>
      <c r="AT549" s="55">
        <v>720</v>
      </c>
      <c r="AU549" s="55">
        <v>6</v>
      </c>
      <c r="AW549" s="55">
        <f t="shared" si="135"/>
        <v>4</v>
      </c>
      <c r="AX549" s="55">
        <v>2</v>
      </c>
      <c r="AY549" s="55">
        <v>1</v>
      </c>
      <c r="AZ549" s="502">
        <v>0.57140000000000002</v>
      </c>
    </row>
    <row r="550" spans="1:52">
      <c r="A550" s="215">
        <v>474</v>
      </c>
      <c r="B550" s="215">
        <v>474097725</v>
      </c>
      <c r="C550" s="216" t="s">
        <v>1089</v>
      </c>
      <c r="D550" s="225">
        <f t="shared" si="121"/>
        <v>0</v>
      </c>
      <c r="E550" s="225">
        <f t="shared" si="122"/>
        <v>0</v>
      </c>
      <c r="F550" s="225">
        <f t="shared" si="123"/>
        <v>0</v>
      </c>
      <c r="G550" s="225">
        <f t="shared" si="124"/>
        <v>0</v>
      </c>
      <c r="H550" s="225">
        <f t="shared" si="125"/>
        <v>1</v>
      </c>
      <c r="I550" s="225">
        <f t="shared" si="126"/>
        <v>0</v>
      </c>
      <c r="J550" s="225">
        <f t="shared" si="127"/>
        <v>0</v>
      </c>
      <c r="K550" s="356">
        <f t="shared" si="128"/>
        <v>3.8300000000000001E-2</v>
      </c>
      <c r="L550" s="225"/>
      <c r="M550" s="225">
        <f t="shared" si="129"/>
        <v>0</v>
      </c>
      <c r="N550" s="225">
        <f t="shared" si="130"/>
        <v>0</v>
      </c>
      <c r="O550" s="225">
        <f t="shared" si="131"/>
        <v>0</v>
      </c>
      <c r="P550" s="225">
        <f t="shared" si="132"/>
        <v>1</v>
      </c>
      <c r="Q550" s="225">
        <f t="shared" si="133"/>
        <v>2</v>
      </c>
      <c r="R550" s="225">
        <f t="shared" si="134"/>
        <v>1</v>
      </c>
      <c r="S550" s="228"/>
      <c r="T550" s="228"/>
      <c r="U550" s="228"/>
      <c r="V550" s="228"/>
      <c r="W550" s="529"/>
      <c r="X550" s="228"/>
      <c r="Y550" s="55">
        <v>474</v>
      </c>
      <c r="Z550" s="55">
        <v>474097725</v>
      </c>
      <c r="AA550" s="244" t="s">
        <v>1089</v>
      </c>
      <c r="AB550" s="55">
        <v>0</v>
      </c>
      <c r="AC550" s="55">
        <v>0</v>
      </c>
      <c r="AD550" s="55">
        <v>0</v>
      </c>
      <c r="AE550" s="55">
        <v>0</v>
      </c>
      <c r="AF550" s="55">
        <v>1</v>
      </c>
      <c r="AG550" s="55">
        <v>0</v>
      </c>
      <c r="AH550" s="55">
        <v>0</v>
      </c>
      <c r="AI550" s="215">
        <v>0</v>
      </c>
      <c r="AJ550" s="215">
        <v>0</v>
      </c>
      <c r="AK550" s="215">
        <v>0</v>
      </c>
      <c r="AL550" s="215">
        <v>0</v>
      </c>
      <c r="AM550" s="215">
        <v>1</v>
      </c>
      <c r="AN550" s="215">
        <v>0</v>
      </c>
      <c r="AO550" s="215">
        <v>0</v>
      </c>
      <c r="AP550" s="215">
        <v>0</v>
      </c>
      <c r="AQ550" s="55">
        <v>0</v>
      </c>
      <c r="AR550" s="216"/>
      <c r="AS550" s="55">
        <v>97</v>
      </c>
      <c r="AT550" s="55">
        <v>725</v>
      </c>
      <c r="AU550" s="55">
        <v>2</v>
      </c>
      <c r="AW550" s="55">
        <f t="shared" si="135"/>
        <v>1</v>
      </c>
      <c r="AX550" s="55">
        <v>0</v>
      </c>
      <c r="AY550" s="55">
        <v>1</v>
      </c>
      <c r="AZ550" s="502">
        <v>1</v>
      </c>
    </row>
    <row r="551" spans="1:52">
      <c r="A551" s="215">
        <v>474</v>
      </c>
      <c r="B551" s="215">
        <v>474097735</v>
      </c>
      <c r="C551" s="216" t="s">
        <v>1089</v>
      </c>
      <c r="D551" s="225">
        <f t="shared" si="121"/>
        <v>0</v>
      </c>
      <c r="E551" s="225">
        <f t="shared" si="122"/>
        <v>0</v>
      </c>
      <c r="F551" s="225">
        <f t="shared" si="123"/>
        <v>0</v>
      </c>
      <c r="G551" s="225">
        <f t="shared" si="124"/>
        <v>0</v>
      </c>
      <c r="H551" s="225">
        <f t="shared" si="125"/>
        <v>2</v>
      </c>
      <c r="I551" s="225">
        <f t="shared" si="126"/>
        <v>10</v>
      </c>
      <c r="J551" s="225">
        <f t="shared" si="127"/>
        <v>0</v>
      </c>
      <c r="K551" s="356">
        <f t="shared" si="128"/>
        <v>0.45960000000000001</v>
      </c>
      <c r="L551" s="225"/>
      <c r="M551" s="225">
        <f t="shared" si="129"/>
        <v>0</v>
      </c>
      <c r="N551" s="225">
        <f t="shared" si="130"/>
        <v>0</v>
      </c>
      <c r="O551" s="225">
        <f t="shared" si="131"/>
        <v>0</v>
      </c>
      <c r="P551" s="225">
        <f t="shared" si="132"/>
        <v>6</v>
      </c>
      <c r="Q551" s="225">
        <f t="shared" si="133"/>
        <v>4</v>
      </c>
      <c r="R551" s="225">
        <f t="shared" si="134"/>
        <v>12</v>
      </c>
      <c r="S551" s="228"/>
      <c r="T551" s="228"/>
      <c r="U551" s="228"/>
      <c r="V551" s="228"/>
      <c r="W551" s="529"/>
      <c r="X551" s="228"/>
      <c r="Y551" s="55">
        <v>474</v>
      </c>
      <c r="Z551" s="55">
        <v>474097735</v>
      </c>
      <c r="AA551" s="244" t="s">
        <v>1089</v>
      </c>
      <c r="AB551" s="55">
        <v>0</v>
      </c>
      <c r="AC551" s="55">
        <v>0</v>
      </c>
      <c r="AD551" s="55">
        <v>0</v>
      </c>
      <c r="AE551" s="55">
        <v>0</v>
      </c>
      <c r="AF551" s="55">
        <v>2</v>
      </c>
      <c r="AG551" s="55">
        <v>10</v>
      </c>
      <c r="AH551" s="55">
        <v>0</v>
      </c>
      <c r="AI551" s="215">
        <v>0</v>
      </c>
      <c r="AJ551" s="215">
        <v>0</v>
      </c>
      <c r="AK551" s="215">
        <v>0</v>
      </c>
      <c r="AL551" s="215">
        <v>0</v>
      </c>
      <c r="AM551" s="215">
        <v>2</v>
      </c>
      <c r="AN551" s="215">
        <v>0</v>
      </c>
      <c r="AO551" s="215">
        <v>0</v>
      </c>
      <c r="AP551" s="215">
        <v>0</v>
      </c>
      <c r="AQ551" s="55">
        <v>4</v>
      </c>
      <c r="AR551" s="216"/>
      <c r="AS551" s="55">
        <v>97</v>
      </c>
      <c r="AT551" s="55">
        <v>735</v>
      </c>
      <c r="AU551" s="55">
        <v>4</v>
      </c>
      <c r="AW551" s="55">
        <f t="shared" si="135"/>
        <v>6</v>
      </c>
      <c r="AX551" s="55">
        <v>0</v>
      </c>
      <c r="AY551" s="55">
        <v>1</v>
      </c>
      <c r="AZ551" s="502">
        <v>0.5</v>
      </c>
    </row>
    <row r="552" spans="1:52">
      <c r="A552" s="215">
        <v>474</v>
      </c>
      <c r="B552" s="215">
        <v>474097753</v>
      </c>
      <c r="C552" s="216" t="s">
        <v>1089</v>
      </c>
      <c r="D552" s="225">
        <f t="shared" si="121"/>
        <v>0</v>
      </c>
      <c r="E552" s="225">
        <f t="shared" si="122"/>
        <v>0</v>
      </c>
      <c r="F552" s="225">
        <f t="shared" si="123"/>
        <v>0</v>
      </c>
      <c r="G552" s="225">
        <f t="shared" si="124"/>
        <v>0</v>
      </c>
      <c r="H552" s="225">
        <f t="shared" si="125"/>
        <v>2</v>
      </c>
      <c r="I552" s="225">
        <f t="shared" si="126"/>
        <v>3</v>
      </c>
      <c r="J552" s="225">
        <f t="shared" si="127"/>
        <v>0</v>
      </c>
      <c r="K552" s="356">
        <f t="shared" si="128"/>
        <v>0.1915</v>
      </c>
      <c r="L552" s="225"/>
      <c r="M552" s="225">
        <f t="shared" si="129"/>
        <v>0</v>
      </c>
      <c r="N552" s="225">
        <f t="shared" si="130"/>
        <v>0</v>
      </c>
      <c r="O552" s="225">
        <f t="shared" si="131"/>
        <v>0</v>
      </c>
      <c r="P552" s="225">
        <f t="shared" si="132"/>
        <v>0</v>
      </c>
      <c r="Q552" s="225">
        <f t="shared" si="133"/>
        <v>6</v>
      </c>
      <c r="R552" s="225">
        <f t="shared" si="134"/>
        <v>5</v>
      </c>
      <c r="S552" s="228"/>
      <c r="T552" s="228"/>
      <c r="U552" s="228"/>
      <c r="V552" s="228"/>
      <c r="W552" s="529"/>
      <c r="X552" s="228"/>
      <c r="Y552" s="55">
        <v>474</v>
      </c>
      <c r="Z552" s="55">
        <v>474097753</v>
      </c>
      <c r="AA552" s="244" t="s">
        <v>1089</v>
      </c>
      <c r="AB552" s="55">
        <v>0</v>
      </c>
      <c r="AC552" s="55">
        <v>0</v>
      </c>
      <c r="AD552" s="55">
        <v>0</v>
      </c>
      <c r="AE552" s="55">
        <v>0</v>
      </c>
      <c r="AF552" s="55">
        <v>2</v>
      </c>
      <c r="AG552" s="55">
        <v>3</v>
      </c>
      <c r="AH552" s="55">
        <v>0</v>
      </c>
      <c r="AI552" s="215">
        <v>0</v>
      </c>
      <c r="AJ552" s="215">
        <v>0</v>
      </c>
      <c r="AK552" s="215">
        <v>0</v>
      </c>
      <c r="AL552" s="215">
        <v>0</v>
      </c>
      <c r="AM552" s="215">
        <v>0</v>
      </c>
      <c r="AN552" s="215">
        <v>0</v>
      </c>
      <c r="AO552" s="215">
        <v>0</v>
      </c>
      <c r="AP552" s="215">
        <v>0</v>
      </c>
      <c r="AQ552" s="55">
        <v>0</v>
      </c>
      <c r="AR552" s="216"/>
      <c r="AS552" s="55">
        <v>97</v>
      </c>
      <c r="AT552" s="55">
        <v>753</v>
      </c>
      <c r="AU552" s="55">
        <v>6</v>
      </c>
      <c r="AW552" s="55">
        <f t="shared" si="135"/>
        <v>0</v>
      </c>
      <c r="AX552" s="55">
        <v>0</v>
      </c>
      <c r="AY552" s="55">
        <v>1</v>
      </c>
      <c r="AZ552" s="502">
        <v>0</v>
      </c>
    </row>
    <row r="553" spans="1:52">
      <c r="A553" s="215">
        <v>474</v>
      </c>
      <c r="B553" s="215">
        <v>474097755</v>
      </c>
      <c r="C553" s="216" t="s">
        <v>1089</v>
      </c>
      <c r="D553" s="225">
        <f t="shared" si="121"/>
        <v>0</v>
      </c>
      <c r="E553" s="225">
        <f t="shared" si="122"/>
        <v>0</v>
      </c>
      <c r="F553" s="225">
        <f t="shared" si="123"/>
        <v>0</v>
      </c>
      <c r="G553" s="225">
        <f t="shared" si="124"/>
        <v>0</v>
      </c>
      <c r="H553" s="225">
        <f t="shared" si="125"/>
        <v>0</v>
      </c>
      <c r="I553" s="225">
        <f t="shared" si="126"/>
        <v>1</v>
      </c>
      <c r="J553" s="225">
        <f t="shared" si="127"/>
        <v>0</v>
      </c>
      <c r="K553" s="356">
        <f t="shared" si="128"/>
        <v>3.8300000000000001E-2</v>
      </c>
      <c r="L553" s="225"/>
      <c r="M553" s="225">
        <f t="shared" si="129"/>
        <v>0</v>
      </c>
      <c r="N553" s="225">
        <f t="shared" si="130"/>
        <v>0</v>
      </c>
      <c r="O553" s="225">
        <f t="shared" si="131"/>
        <v>0</v>
      </c>
      <c r="P553" s="225">
        <f t="shared" si="132"/>
        <v>1</v>
      </c>
      <c r="Q553" s="225">
        <f t="shared" si="133"/>
        <v>9</v>
      </c>
      <c r="R553" s="225">
        <f t="shared" si="134"/>
        <v>1</v>
      </c>
      <c r="S553" s="228"/>
      <c r="T553" s="228"/>
      <c r="U553" s="228"/>
      <c r="V553" s="228"/>
      <c r="W553" s="529"/>
      <c r="X553" s="228"/>
      <c r="Y553" s="55">
        <v>474</v>
      </c>
      <c r="Z553" s="55">
        <v>474097755</v>
      </c>
      <c r="AA553" s="244" t="s">
        <v>1089</v>
      </c>
      <c r="AB553" s="55">
        <v>0</v>
      </c>
      <c r="AC553" s="55">
        <v>0</v>
      </c>
      <c r="AD553" s="55">
        <v>0</v>
      </c>
      <c r="AE553" s="55">
        <v>0</v>
      </c>
      <c r="AF553" s="55">
        <v>0</v>
      </c>
      <c r="AG553" s="55">
        <v>1</v>
      </c>
      <c r="AH553" s="55">
        <v>0</v>
      </c>
      <c r="AI553" s="215">
        <v>0</v>
      </c>
      <c r="AJ553" s="215">
        <v>0</v>
      </c>
      <c r="AK553" s="215">
        <v>0</v>
      </c>
      <c r="AL553" s="215">
        <v>0</v>
      </c>
      <c r="AM553" s="215">
        <v>0</v>
      </c>
      <c r="AN553" s="215">
        <v>0</v>
      </c>
      <c r="AO553" s="215">
        <v>0</v>
      </c>
      <c r="AP553" s="215">
        <v>0</v>
      </c>
      <c r="AQ553" s="55">
        <v>1</v>
      </c>
      <c r="AR553" s="216"/>
      <c r="AS553" s="55">
        <v>97</v>
      </c>
      <c r="AT553" s="55">
        <v>755</v>
      </c>
      <c r="AU553" s="55">
        <v>9</v>
      </c>
      <c r="AW553" s="55">
        <f t="shared" si="135"/>
        <v>1</v>
      </c>
      <c r="AX553" s="55">
        <v>0</v>
      </c>
      <c r="AY553" s="55">
        <v>1</v>
      </c>
      <c r="AZ553" s="502">
        <v>1</v>
      </c>
    </row>
    <row r="554" spans="1:52">
      <c r="A554" s="215">
        <v>474</v>
      </c>
      <c r="B554" s="215">
        <v>474097770</v>
      </c>
      <c r="C554" s="216" t="s">
        <v>1089</v>
      </c>
      <c r="D554" s="225">
        <f t="shared" si="121"/>
        <v>0</v>
      </c>
      <c r="E554" s="225">
        <f t="shared" si="122"/>
        <v>0</v>
      </c>
      <c r="F554" s="225">
        <f t="shared" si="123"/>
        <v>0</v>
      </c>
      <c r="G554" s="225">
        <f t="shared" si="124"/>
        <v>0</v>
      </c>
      <c r="H554" s="225">
        <f t="shared" si="125"/>
        <v>0</v>
      </c>
      <c r="I554" s="225">
        <f t="shared" si="126"/>
        <v>1</v>
      </c>
      <c r="J554" s="225">
        <f t="shared" si="127"/>
        <v>0</v>
      </c>
      <c r="K554" s="356">
        <f t="shared" si="128"/>
        <v>3.8300000000000001E-2</v>
      </c>
      <c r="L554" s="225"/>
      <c r="M554" s="225">
        <f t="shared" si="129"/>
        <v>0</v>
      </c>
      <c r="N554" s="225">
        <f t="shared" si="130"/>
        <v>0</v>
      </c>
      <c r="O554" s="225">
        <f t="shared" si="131"/>
        <v>0</v>
      </c>
      <c r="P554" s="225">
        <f t="shared" si="132"/>
        <v>0</v>
      </c>
      <c r="Q554" s="225">
        <f t="shared" si="133"/>
        <v>5</v>
      </c>
      <c r="R554" s="225">
        <f t="shared" si="134"/>
        <v>1</v>
      </c>
      <c r="S554" s="228"/>
      <c r="T554" s="228"/>
      <c r="U554" s="228"/>
      <c r="V554" s="228"/>
      <c r="W554" s="529"/>
      <c r="X554" s="228"/>
      <c r="Y554" s="55">
        <v>474</v>
      </c>
      <c r="Z554" s="55">
        <v>474097770</v>
      </c>
      <c r="AA554" s="244" t="s">
        <v>1089</v>
      </c>
      <c r="AB554" s="55">
        <v>0</v>
      </c>
      <c r="AC554" s="55">
        <v>0</v>
      </c>
      <c r="AD554" s="55">
        <v>0</v>
      </c>
      <c r="AE554" s="55">
        <v>0</v>
      </c>
      <c r="AF554" s="55">
        <v>0</v>
      </c>
      <c r="AG554" s="55">
        <v>1</v>
      </c>
      <c r="AH554" s="55">
        <v>0</v>
      </c>
      <c r="AI554" s="215">
        <v>0</v>
      </c>
      <c r="AJ554" s="215">
        <v>0</v>
      </c>
      <c r="AK554" s="215">
        <v>0</v>
      </c>
      <c r="AL554" s="215">
        <v>0</v>
      </c>
      <c r="AM554" s="215">
        <v>0</v>
      </c>
      <c r="AN554" s="215">
        <v>0</v>
      </c>
      <c r="AO554" s="215">
        <v>0</v>
      </c>
      <c r="AP554" s="215">
        <v>0</v>
      </c>
      <c r="AQ554" s="55">
        <v>0</v>
      </c>
      <c r="AR554" s="216"/>
      <c r="AS554" s="55">
        <v>97</v>
      </c>
      <c r="AT554" s="55">
        <v>770</v>
      </c>
      <c r="AU554" s="55">
        <v>5</v>
      </c>
      <c r="AW554" s="55">
        <f t="shared" si="135"/>
        <v>0</v>
      </c>
      <c r="AX554" s="55">
        <v>0</v>
      </c>
      <c r="AY554" s="55">
        <v>3</v>
      </c>
      <c r="AZ554" s="502">
        <v>0</v>
      </c>
    </row>
    <row r="555" spans="1:52">
      <c r="A555" s="215">
        <v>474</v>
      </c>
      <c r="B555" s="215">
        <v>474097775</v>
      </c>
      <c r="C555" s="216" t="s">
        <v>1089</v>
      </c>
      <c r="D555" s="225">
        <f t="shared" si="121"/>
        <v>0</v>
      </c>
      <c r="E555" s="225">
        <f t="shared" si="122"/>
        <v>0</v>
      </c>
      <c r="F555" s="225">
        <f t="shared" si="123"/>
        <v>0</v>
      </c>
      <c r="G555" s="225">
        <f t="shared" si="124"/>
        <v>0</v>
      </c>
      <c r="H555" s="225">
        <f t="shared" si="125"/>
        <v>3</v>
      </c>
      <c r="I555" s="225">
        <f t="shared" si="126"/>
        <v>1</v>
      </c>
      <c r="J555" s="225">
        <f t="shared" si="127"/>
        <v>0</v>
      </c>
      <c r="K555" s="356">
        <f t="shared" si="128"/>
        <v>0.1532</v>
      </c>
      <c r="L555" s="225"/>
      <c r="M555" s="225">
        <f t="shared" si="129"/>
        <v>0</v>
      </c>
      <c r="N555" s="225">
        <f t="shared" si="130"/>
        <v>0</v>
      </c>
      <c r="O555" s="225">
        <f t="shared" si="131"/>
        <v>0</v>
      </c>
      <c r="P555" s="225">
        <f t="shared" si="132"/>
        <v>0</v>
      </c>
      <c r="Q555" s="225">
        <f t="shared" si="133"/>
        <v>3</v>
      </c>
      <c r="R555" s="225">
        <f t="shared" si="134"/>
        <v>4</v>
      </c>
      <c r="S555" s="228"/>
      <c r="T555" s="228"/>
      <c r="U555" s="228"/>
      <c r="V555" s="228"/>
      <c r="W555" s="529"/>
      <c r="X555" s="228"/>
      <c r="Y555" s="55">
        <v>474</v>
      </c>
      <c r="Z555" s="55">
        <v>474097775</v>
      </c>
      <c r="AA555" s="244" t="s">
        <v>1089</v>
      </c>
      <c r="AB555" s="55">
        <v>0</v>
      </c>
      <c r="AC555" s="55">
        <v>0</v>
      </c>
      <c r="AD555" s="55">
        <v>0</v>
      </c>
      <c r="AE555" s="55">
        <v>0</v>
      </c>
      <c r="AF555" s="55">
        <v>3</v>
      </c>
      <c r="AG555" s="55">
        <v>1</v>
      </c>
      <c r="AH555" s="55">
        <v>0</v>
      </c>
      <c r="AI555" s="215">
        <v>0</v>
      </c>
      <c r="AJ555" s="215">
        <v>0</v>
      </c>
      <c r="AK555" s="215">
        <v>0</v>
      </c>
      <c r="AL555" s="215">
        <v>0</v>
      </c>
      <c r="AM555" s="215">
        <v>0</v>
      </c>
      <c r="AN555" s="215">
        <v>0</v>
      </c>
      <c r="AO555" s="215">
        <v>0</v>
      </c>
      <c r="AP555" s="215">
        <v>0</v>
      </c>
      <c r="AQ555" s="55">
        <v>0</v>
      </c>
      <c r="AR555" s="216"/>
      <c r="AS555" s="55">
        <v>97</v>
      </c>
      <c r="AT555" s="55">
        <v>775</v>
      </c>
      <c r="AU555" s="55">
        <v>3</v>
      </c>
      <c r="AW555" s="55">
        <f t="shared" si="135"/>
        <v>0</v>
      </c>
      <c r="AX555" s="55">
        <v>0</v>
      </c>
      <c r="AY555" s="55">
        <v>1</v>
      </c>
      <c r="AZ555" s="502">
        <v>0</v>
      </c>
    </row>
    <row r="556" spans="1:52">
      <c r="A556" s="215">
        <v>478</v>
      </c>
      <c r="B556" s="215">
        <v>478352064</v>
      </c>
      <c r="C556" s="216" t="s">
        <v>4</v>
      </c>
      <c r="D556" s="225">
        <f t="shared" si="121"/>
        <v>0</v>
      </c>
      <c r="E556" s="225">
        <f t="shared" si="122"/>
        <v>0</v>
      </c>
      <c r="F556" s="225">
        <f t="shared" si="123"/>
        <v>0</v>
      </c>
      <c r="G556" s="225">
        <f t="shared" si="124"/>
        <v>0</v>
      </c>
      <c r="H556" s="225">
        <f t="shared" si="125"/>
        <v>0</v>
      </c>
      <c r="I556" s="225">
        <f t="shared" si="126"/>
        <v>2</v>
      </c>
      <c r="J556" s="225">
        <f t="shared" si="127"/>
        <v>0</v>
      </c>
      <c r="K556" s="356">
        <f t="shared" si="128"/>
        <v>7.6600000000000001E-2</v>
      </c>
      <c r="L556" s="225"/>
      <c r="M556" s="225">
        <f t="shared" si="129"/>
        <v>0</v>
      </c>
      <c r="N556" s="225">
        <f t="shared" si="130"/>
        <v>0</v>
      </c>
      <c r="O556" s="225">
        <f t="shared" si="131"/>
        <v>0</v>
      </c>
      <c r="P556" s="225">
        <f t="shared" si="132"/>
        <v>0</v>
      </c>
      <c r="Q556" s="225">
        <f t="shared" si="133"/>
        <v>9</v>
      </c>
      <c r="R556" s="225">
        <f t="shared" si="134"/>
        <v>2</v>
      </c>
      <c r="S556" s="228"/>
      <c r="T556" s="228"/>
      <c r="U556" s="228"/>
      <c r="V556" s="228"/>
      <c r="W556" s="529"/>
      <c r="X556" s="228"/>
      <c r="Y556" s="55">
        <v>478</v>
      </c>
      <c r="Z556" s="55">
        <v>478352064</v>
      </c>
      <c r="AA556" s="244" t="s">
        <v>4</v>
      </c>
      <c r="AB556" s="55">
        <v>0</v>
      </c>
      <c r="AC556" s="55">
        <v>0</v>
      </c>
      <c r="AD556" s="55">
        <v>0</v>
      </c>
      <c r="AE556" s="55">
        <v>0</v>
      </c>
      <c r="AF556" s="55">
        <v>0</v>
      </c>
      <c r="AG556" s="55">
        <v>2</v>
      </c>
      <c r="AH556" s="55">
        <v>0</v>
      </c>
      <c r="AI556" s="215">
        <v>0</v>
      </c>
      <c r="AJ556" s="215">
        <v>0</v>
      </c>
      <c r="AK556" s="215">
        <v>0</v>
      </c>
      <c r="AL556" s="215">
        <v>0</v>
      </c>
      <c r="AM556" s="215">
        <v>0</v>
      </c>
      <c r="AN556" s="215">
        <v>0</v>
      </c>
      <c r="AO556" s="215">
        <v>0</v>
      </c>
      <c r="AP556" s="215">
        <v>0</v>
      </c>
      <c r="AQ556" s="55">
        <v>0</v>
      </c>
      <c r="AR556" s="216"/>
      <c r="AS556" s="55">
        <v>352</v>
      </c>
      <c r="AT556" s="55">
        <v>64</v>
      </c>
      <c r="AU556" s="55">
        <v>9</v>
      </c>
      <c r="AW556" s="55">
        <f t="shared" si="135"/>
        <v>0</v>
      </c>
      <c r="AX556" s="55">
        <v>0</v>
      </c>
      <c r="AY556" s="55">
        <v>1</v>
      </c>
      <c r="AZ556" s="502">
        <v>0</v>
      </c>
    </row>
    <row r="557" spans="1:52">
      <c r="A557" s="215">
        <v>478</v>
      </c>
      <c r="B557" s="215">
        <v>478352067</v>
      </c>
      <c r="C557" s="216" t="s">
        <v>4</v>
      </c>
      <c r="D557" s="225">
        <f t="shared" si="121"/>
        <v>0</v>
      </c>
      <c r="E557" s="225">
        <f t="shared" si="122"/>
        <v>0</v>
      </c>
      <c r="F557" s="225">
        <f t="shared" si="123"/>
        <v>0</v>
      </c>
      <c r="G557" s="225">
        <f t="shared" si="124"/>
        <v>0</v>
      </c>
      <c r="H557" s="225">
        <f t="shared" si="125"/>
        <v>1</v>
      </c>
      <c r="I557" s="225">
        <f t="shared" si="126"/>
        <v>0</v>
      </c>
      <c r="J557" s="225">
        <f t="shared" si="127"/>
        <v>0</v>
      </c>
      <c r="K557" s="356">
        <f t="shared" si="128"/>
        <v>3.8300000000000001E-2</v>
      </c>
      <c r="L557" s="225"/>
      <c r="M557" s="225">
        <f t="shared" si="129"/>
        <v>0</v>
      </c>
      <c r="N557" s="225">
        <f t="shared" si="130"/>
        <v>0</v>
      </c>
      <c r="O557" s="225">
        <f t="shared" si="131"/>
        <v>0</v>
      </c>
      <c r="P557" s="225">
        <f t="shared" si="132"/>
        <v>0</v>
      </c>
      <c r="Q557" s="225">
        <f t="shared" si="133"/>
        <v>2</v>
      </c>
      <c r="R557" s="225">
        <f t="shared" si="134"/>
        <v>1</v>
      </c>
      <c r="S557" s="228"/>
      <c r="T557" s="228"/>
      <c r="U557" s="228"/>
      <c r="V557" s="228"/>
      <c r="W557" s="529"/>
      <c r="X557" s="228"/>
      <c r="Y557" s="55">
        <v>478</v>
      </c>
      <c r="Z557" s="55">
        <v>478352067</v>
      </c>
      <c r="AA557" s="244" t="s">
        <v>4</v>
      </c>
      <c r="AB557" s="55">
        <v>0</v>
      </c>
      <c r="AC557" s="55">
        <v>0</v>
      </c>
      <c r="AD557" s="55">
        <v>0</v>
      </c>
      <c r="AE557" s="55">
        <v>0</v>
      </c>
      <c r="AF557" s="55">
        <v>1</v>
      </c>
      <c r="AG557" s="55">
        <v>0</v>
      </c>
      <c r="AH557" s="55">
        <v>0</v>
      </c>
      <c r="AI557" s="215">
        <v>0</v>
      </c>
      <c r="AJ557" s="215">
        <v>0</v>
      </c>
      <c r="AK557" s="215">
        <v>0</v>
      </c>
      <c r="AL557" s="215">
        <v>0</v>
      </c>
      <c r="AM557" s="215">
        <v>0</v>
      </c>
      <c r="AN557" s="215">
        <v>0</v>
      </c>
      <c r="AO557" s="215">
        <v>0</v>
      </c>
      <c r="AP557" s="215">
        <v>0</v>
      </c>
      <c r="AQ557" s="55">
        <v>0</v>
      </c>
      <c r="AR557" s="216"/>
      <c r="AS557" s="55">
        <v>352</v>
      </c>
      <c r="AT557" s="55">
        <v>67</v>
      </c>
      <c r="AU557" s="55">
        <v>2</v>
      </c>
      <c r="AW557" s="55">
        <f t="shared" si="135"/>
        <v>0</v>
      </c>
      <c r="AX557" s="55">
        <v>0</v>
      </c>
      <c r="AY557" s="55">
        <v>1</v>
      </c>
      <c r="AZ557" s="502">
        <v>0</v>
      </c>
    </row>
    <row r="558" spans="1:52">
      <c r="A558" s="215">
        <v>478</v>
      </c>
      <c r="B558" s="215">
        <v>478352097</v>
      </c>
      <c r="C558" s="216" t="s">
        <v>4</v>
      </c>
      <c r="D558" s="225">
        <f t="shared" si="121"/>
        <v>0</v>
      </c>
      <c r="E558" s="225">
        <f t="shared" si="122"/>
        <v>0</v>
      </c>
      <c r="F558" s="225">
        <f t="shared" si="123"/>
        <v>0</v>
      </c>
      <c r="G558" s="225">
        <f t="shared" si="124"/>
        <v>0</v>
      </c>
      <c r="H558" s="225">
        <f t="shared" si="125"/>
        <v>3</v>
      </c>
      <c r="I558" s="225">
        <f t="shared" si="126"/>
        <v>6</v>
      </c>
      <c r="J558" s="225">
        <f t="shared" si="127"/>
        <v>0</v>
      </c>
      <c r="K558" s="356">
        <f t="shared" si="128"/>
        <v>0.34470000000000001</v>
      </c>
      <c r="L558" s="225"/>
      <c r="M558" s="225">
        <f t="shared" si="129"/>
        <v>0</v>
      </c>
      <c r="N558" s="225">
        <f t="shared" si="130"/>
        <v>0</v>
      </c>
      <c r="O558" s="225">
        <f t="shared" si="131"/>
        <v>0</v>
      </c>
      <c r="P558" s="225">
        <f t="shared" si="132"/>
        <v>5</v>
      </c>
      <c r="Q558" s="225">
        <f t="shared" si="133"/>
        <v>11</v>
      </c>
      <c r="R558" s="225">
        <f t="shared" si="134"/>
        <v>9</v>
      </c>
      <c r="S558" s="228"/>
      <c r="T558" s="228"/>
      <c r="U558" s="228"/>
      <c r="V558" s="228"/>
      <c r="W558" s="529"/>
      <c r="X558" s="228"/>
      <c r="Y558" s="55">
        <v>478</v>
      </c>
      <c r="Z558" s="55">
        <v>478352097</v>
      </c>
      <c r="AA558" s="244" t="s">
        <v>4</v>
      </c>
      <c r="AB558" s="55">
        <v>0</v>
      </c>
      <c r="AC558" s="55">
        <v>0</v>
      </c>
      <c r="AD558" s="55">
        <v>0</v>
      </c>
      <c r="AE558" s="55">
        <v>0</v>
      </c>
      <c r="AF558" s="55">
        <v>3</v>
      </c>
      <c r="AG558" s="55">
        <v>6</v>
      </c>
      <c r="AH558" s="55">
        <v>0</v>
      </c>
      <c r="AI558" s="215">
        <v>0</v>
      </c>
      <c r="AJ558" s="215">
        <v>0</v>
      </c>
      <c r="AK558" s="215">
        <v>0</v>
      </c>
      <c r="AL558" s="215">
        <v>0</v>
      </c>
      <c r="AM558" s="215">
        <v>1</v>
      </c>
      <c r="AN558" s="215">
        <v>0</v>
      </c>
      <c r="AO558" s="215">
        <v>0</v>
      </c>
      <c r="AP558" s="215">
        <v>0</v>
      </c>
      <c r="AQ558" s="55">
        <v>3</v>
      </c>
      <c r="AR558" s="216"/>
      <c r="AS558" s="55">
        <v>352</v>
      </c>
      <c r="AT558" s="55">
        <v>97</v>
      </c>
      <c r="AU558" s="55">
        <v>11</v>
      </c>
      <c r="AW558" s="55">
        <f t="shared" si="135"/>
        <v>4</v>
      </c>
      <c r="AX558" s="55">
        <v>1</v>
      </c>
      <c r="AY558" s="55">
        <v>1</v>
      </c>
      <c r="AZ558" s="502">
        <v>0.5</v>
      </c>
    </row>
    <row r="559" spans="1:52">
      <c r="A559" s="215">
        <v>478</v>
      </c>
      <c r="B559" s="215">
        <v>478352103</v>
      </c>
      <c r="C559" s="216" t="s">
        <v>4</v>
      </c>
      <c r="D559" s="225">
        <f t="shared" si="121"/>
        <v>0</v>
      </c>
      <c r="E559" s="225">
        <f t="shared" si="122"/>
        <v>0</v>
      </c>
      <c r="F559" s="225">
        <f t="shared" si="123"/>
        <v>0</v>
      </c>
      <c r="G559" s="225">
        <f t="shared" si="124"/>
        <v>0</v>
      </c>
      <c r="H559" s="225">
        <f t="shared" si="125"/>
        <v>0</v>
      </c>
      <c r="I559" s="225">
        <f t="shared" si="126"/>
        <v>2</v>
      </c>
      <c r="J559" s="225">
        <f t="shared" si="127"/>
        <v>0</v>
      </c>
      <c r="K559" s="356">
        <f t="shared" si="128"/>
        <v>7.6600000000000001E-2</v>
      </c>
      <c r="L559" s="225"/>
      <c r="M559" s="225">
        <f t="shared" si="129"/>
        <v>0</v>
      </c>
      <c r="N559" s="225">
        <f t="shared" si="130"/>
        <v>0</v>
      </c>
      <c r="O559" s="225">
        <f t="shared" si="131"/>
        <v>0</v>
      </c>
      <c r="P559" s="225">
        <f t="shared" si="132"/>
        <v>1</v>
      </c>
      <c r="Q559" s="225">
        <f t="shared" si="133"/>
        <v>10</v>
      </c>
      <c r="R559" s="225">
        <f t="shared" si="134"/>
        <v>2</v>
      </c>
      <c r="S559" s="228"/>
      <c r="T559" s="228"/>
      <c r="U559" s="228"/>
      <c r="V559" s="228"/>
      <c r="W559" s="529"/>
      <c r="X559" s="228"/>
      <c r="Y559" s="55">
        <v>478</v>
      </c>
      <c r="Z559" s="55">
        <v>478352103</v>
      </c>
      <c r="AA559" s="244" t="s">
        <v>4</v>
      </c>
      <c r="AB559" s="55">
        <v>0</v>
      </c>
      <c r="AC559" s="55">
        <v>0</v>
      </c>
      <c r="AD559" s="55">
        <v>0</v>
      </c>
      <c r="AE559" s="55">
        <v>0</v>
      </c>
      <c r="AF559" s="55">
        <v>0</v>
      </c>
      <c r="AG559" s="55">
        <v>2</v>
      </c>
      <c r="AH559" s="55">
        <v>0</v>
      </c>
      <c r="AI559" s="215">
        <v>0</v>
      </c>
      <c r="AJ559" s="215">
        <v>0</v>
      </c>
      <c r="AK559" s="215">
        <v>0</v>
      </c>
      <c r="AL559" s="215">
        <v>0</v>
      </c>
      <c r="AM559" s="215">
        <v>0</v>
      </c>
      <c r="AN559" s="215">
        <v>0</v>
      </c>
      <c r="AO559" s="215">
        <v>0</v>
      </c>
      <c r="AP559" s="215">
        <v>0</v>
      </c>
      <c r="AQ559" s="55">
        <v>1</v>
      </c>
      <c r="AR559" s="216"/>
      <c r="AS559" s="55">
        <v>352</v>
      </c>
      <c r="AT559" s="55">
        <v>103</v>
      </c>
      <c r="AU559" s="55">
        <v>10</v>
      </c>
      <c r="AW559" s="55">
        <f t="shared" si="135"/>
        <v>1</v>
      </c>
      <c r="AX559" s="55">
        <v>0</v>
      </c>
      <c r="AY559" s="55">
        <v>2</v>
      </c>
      <c r="AZ559" s="502">
        <v>0.60680000000000001</v>
      </c>
    </row>
    <row r="560" spans="1:52">
      <c r="A560" s="215">
        <v>478</v>
      </c>
      <c r="B560" s="215">
        <v>478352125</v>
      </c>
      <c r="C560" s="216" t="s">
        <v>4</v>
      </c>
      <c r="D560" s="225">
        <f t="shared" si="121"/>
        <v>0</v>
      </c>
      <c r="E560" s="225">
        <f t="shared" si="122"/>
        <v>0</v>
      </c>
      <c r="F560" s="225">
        <f t="shared" si="123"/>
        <v>0</v>
      </c>
      <c r="G560" s="225">
        <f t="shared" si="124"/>
        <v>0</v>
      </c>
      <c r="H560" s="225">
        <f t="shared" si="125"/>
        <v>10</v>
      </c>
      <c r="I560" s="225">
        <f t="shared" si="126"/>
        <v>15</v>
      </c>
      <c r="J560" s="225">
        <f t="shared" si="127"/>
        <v>0</v>
      </c>
      <c r="K560" s="356">
        <f t="shared" si="128"/>
        <v>0.95750000000000002</v>
      </c>
      <c r="L560" s="225"/>
      <c r="M560" s="225">
        <f t="shared" si="129"/>
        <v>0</v>
      </c>
      <c r="N560" s="225">
        <f t="shared" si="130"/>
        <v>0</v>
      </c>
      <c r="O560" s="225">
        <f t="shared" si="131"/>
        <v>0</v>
      </c>
      <c r="P560" s="225">
        <f t="shared" si="132"/>
        <v>3</v>
      </c>
      <c r="Q560" s="225">
        <f t="shared" si="133"/>
        <v>2</v>
      </c>
      <c r="R560" s="225">
        <f t="shared" si="134"/>
        <v>25</v>
      </c>
      <c r="S560" s="228"/>
      <c r="T560" s="228"/>
      <c r="U560" s="228"/>
      <c r="V560" s="228"/>
      <c r="W560" s="529"/>
      <c r="X560" s="228"/>
      <c r="Y560" s="55">
        <v>478</v>
      </c>
      <c r="Z560" s="55">
        <v>478352125</v>
      </c>
      <c r="AA560" s="244" t="s">
        <v>4</v>
      </c>
      <c r="AB560" s="55">
        <v>0</v>
      </c>
      <c r="AC560" s="55">
        <v>0</v>
      </c>
      <c r="AD560" s="55">
        <v>0</v>
      </c>
      <c r="AE560" s="55">
        <v>0</v>
      </c>
      <c r="AF560" s="55">
        <v>10</v>
      </c>
      <c r="AG560" s="55">
        <v>15</v>
      </c>
      <c r="AH560" s="55">
        <v>0</v>
      </c>
      <c r="AI560" s="215">
        <v>0</v>
      </c>
      <c r="AJ560" s="215">
        <v>0</v>
      </c>
      <c r="AK560" s="215">
        <v>0</v>
      </c>
      <c r="AL560" s="215">
        <v>0</v>
      </c>
      <c r="AM560" s="215">
        <v>2</v>
      </c>
      <c r="AN560" s="215">
        <v>0</v>
      </c>
      <c r="AO560" s="215">
        <v>0</v>
      </c>
      <c r="AP560" s="215">
        <v>0</v>
      </c>
      <c r="AQ560" s="55">
        <v>1</v>
      </c>
      <c r="AR560" s="216"/>
      <c r="AS560" s="55">
        <v>352</v>
      </c>
      <c r="AT560" s="55">
        <v>125</v>
      </c>
      <c r="AU560" s="55">
        <v>2</v>
      </c>
      <c r="AW560" s="55">
        <f t="shared" si="135"/>
        <v>3</v>
      </c>
      <c r="AX560" s="55">
        <v>0</v>
      </c>
      <c r="AY560" s="55">
        <v>1</v>
      </c>
      <c r="AZ560" s="502">
        <v>0.12</v>
      </c>
    </row>
    <row r="561" spans="1:52">
      <c r="A561" s="215">
        <v>478</v>
      </c>
      <c r="B561" s="215">
        <v>478352141</v>
      </c>
      <c r="C561" s="216" t="s">
        <v>4</v>
      </c>
      <c r="D561" s="225">
        <f t="shared" si="121"/>
        <v>0</v>
      </c>
      <c r="E561" s="225">
        <f t="shared" si="122"/>
        <v>0</v>
      </c>
      <c r="F561" s="225">
        <f t="shared" si="123"/>
        <v>0</v>
      </c>
      <c r="G561" s="225">
        <f t="shared" si="124"/>
        <v>0</v>
      </c>
      <c r="H561" s="225">
        <f t="shared" si="125"/>
        <v>3</v>
      </c>
      <c r="I561" s="225">
        <f t="shared" si="126"/>
        <v>2</v>
      </c>
      <c r="J561" s="225">
        <f t="shared" si="127"/>
        <v>0</v>
      </c>
      <c r="K561" s="356">
        <f t="shared" si="128"/>
        <v>0.1915</v>
      </c>
      <c r="L561" s="225"/>
      <c r="M561" s="225">
        <f t="shared" si="129"/>
        <v>0</v>
      </c>
      <c r="N561" s="225">
        <f t="shared" si="130"/>
        <v>0</v>
      </c>
      <c r="O561" s="225">
        <f t="shared" si="131"/>
        <v>0</v>
      </c>
      <c r="P561" s="225">
        <f t="shared" si="132"/>
        <v>0</v>
      </c>
      <c r="Q561" s="225">
        <f t="shared" si="133"/>
        <v>6</v>
      </c>
      <c r="R561" s="225">
        <f t="shared" si="134"/>
        <v>5</v>
      </c>
      <c r="S561" s="228"/>
      <c r="T561" s="228"/>
      <c r="U561" s="228"/>
      <c r="V561" s="228"/>
      <c r="W561" s="529"/>
      <c r="X561" s="228"/>
      <c r="Y561" s="55">
        <v>478</v>
      </c>
      <c r="Z561" s="55">
        <v>478352141</v>
      </c>
      <c r="AA561" s="244" t="s">
        <v>4</v>
      </c>
      <c r="AB561" s="55">
        <v>0</v>
      </c>
      <c r="AC561" s="55">
        <v>0</v>
      </c>
      <c r="AD561" s="55">
        <v>0</v>
      </c>
      <c r="AE561" s="55">
        <v>0</v>
      </c>
      <c r="AF561" s="55">
        <v>3</v>
      </c>
      <c r="AG561" s="55">
        <v>2</v>
      </c>
      <c r="AH561" s="55">
        <v>0</v>
      </c>
      <c r="AI561" s="215">
        <v>0</v>
      </c>
      <c r="AJ561" s="215">
        <v>0</v>
      </c>
      <c r="AK561" s="215">
        <v>0</v>
      </c>
      <c r="AL561" s="215">
        <v>0</v>
      </c>
      <c r="AM561" s="215">
        <v>0</v>
      </c>
      <c r="AN561" s="215">
        <v>0</v>
      </c>
      <c r="AO561" s="215">
        <v>0</v>
      </c>
      <c r="AP561" s="215">
        <v>0</v>
      </c>
      <c r="AQ561" s="55">
        <v>0</v>
      </c>
      <c r="AR561" s="216"/>
      <c r="AS561" s="55">
        <v>352</v>
      </c>
      <c r="AT561" s="55">
        <v>141</v>
      </c>
      <c r="AU561" s="55">
        <v>6</v>
      </c>
      <c r="AW561" s="55">
        <f t="shared" si="135"/>
        <v>0</v>
      </c>
      <c r="AX561" s="55">
        <v>0</v>
      </c>
      <c r="AY561" s="55">
        <v>3</v>
      </c>
      <c r="AZ561" s="502">
        <v>0</v>
      </c>
    </row>
    <row r="562" spans="1:52">
      <c r="A562" s="215">
        <v>478</v>
      </c>
      <c r="B562" s="215">
        <v>478352153</v>
      </c>
      <c r="C562" s="216" t="s">
        <v>4</v>
      </c>
      <c r="D562" s="225">
        <f t="shared" si="121"/>
        <v>0</v>
      </c>
      <c r="E562" s="225">
        <f t="shared" si="122"/>
        <v>0</v>
      </c>
      <c r="F562" s="225">
        <f t="shared" si="123"/>
        <v>0</v>
      </c>
      <c r="G562" s="225">
        <f t="shared" si="124"/>
        <v>0</v>
      </c>
      <c r="H562" s="225">
        <f t="shared" si="125"/>
        <v>15</v>
      </c>
      <c r="I562" s="225">
        <f t="shared" si="126"/>
        <v>34</v>
      </c>
      <c r="J562" s="225">
        <f t="shared" si="127"/>
        <v>0</v>
      </c>
      <c r="K562" s="356">
        <f t="shared" si="128"/>
        <v>1.8767</v>
      </c>
      <c r="L562" s="225"/>
      <c r="M562" s="225">
        <f t="shared" si="129"/>
        <v>0</v>
      </c>
      <c r="N562" s="225">
        <f t="shared" si="130"/>
        <v>0</v>
      </c>
      <c r="O562" s="225">
        <f t="shared" si="131"/>
        <v>0</v>
      </c>
      <c r="P562" s="225">
        <f t="shared" si="132"/>
        <v>6</v>
      </c>
      <c r="Q562" s="225">
        <f t="shared" si="133"/>
        <v>9</v>
      </c>
      <c r="R562" s="225">
        <f t="shared" si="134"/>
        <v>49</v>
      </c>
      <c r="S562" s="228"/>
      <c r="T562" s="228"/>
      <c r="U562" s="228"/>
      <c r="V562" s="228"/>
      <c r="W562" s="529"/>
      <c r="X562" s="228"/>
      <c r="Y562" s="55">
        <v>478</v>
      </c>
      <c r="Z562" s="55">
        <v>478352153</v>
      </c>
      <c r="AA562" s="244" t="s">
        <v>4</v>
      </c>
      <c r="AB562" s="55">
        <v>0</v>
      </c>
      <c r="AC562" s="55">
        <v>0</v>
      </c>
      <c r="AD562" s="55">
        <v>0</v>
      </c>
      <c r="AE562" s="55">
        <v>0</v>
      </c>
      <c r="AF562" s="55">
        <v>15</v>
      </c>
      <c r="AG562" s="55">
        <v>34</v>
      </c>
      <c r="AH562" s="55">
        <v>0</v>
      </c>
      <c r="AI562" s="215">
        <v>0</v>
      </c>
      <c r="AJ562" s="215">
        <v>0</v>
      </c>
      <c r="AK562" s="215">
        <v>0</v>
      </c>
      <c r="AL562" s="215">
        <v>0</v>
      </c>
      <c r="AM562" s="215">
        <v>2</v>
      </c>
      <c r="AN562" s="215">
        <v>0</v>
      </c>
      <c r="AO562" s="215">
        <v>0</v>
      </c>
      <c r="AP562" s="215">
        <v>0</v>
      </c>
      <c r="AQ562" s="55">
        <v>4</v>
      </c>
      <c r="AR562" s="216"/>
      <c r="AS562" s="55">
        <v>352</v>
      </c>
      <c r="AT562" s="55">
        <v>153</v>
      </c>
      <c r="AU562" s="55">
        <v>9</v>
      </c>
      <c r="AW562" s="55">
        <f t="shared" si="135"/>
        <v>6</v>
      </c>
      <c r="AX562" s="55">
        <v>0</v>
      </c>
      <c r="AY562" s="55">
        <v>1</v>
      </c>
      <c r="AZ562" s="502">
        <v>0.12239999999999999</v>
      </c>
    </row>
    <row r="563" spans="1:52">
      <c r="A563" s="215">
        <v>478</v>
      </c>
      <c r="B563" s="215">
        <v>478352158</v>
      </c>
      <c r="C563" s="216" t="s">
        <v>4</v>
      </c>
      <c r="D563" s="225">
        <f t="shared" si="121"/>
        <v>0</v>
      </c>
      <c r="E563" s="225">
        <f t="shared" si="122"/>
        <v>0</v>
      </c>
      <c r="F563" s="225">
        <f t="shared" si="123"/>
        <v>0</v>
      </c>
      <c r="G563" s="225">
        <f t="shared" si="124"/>
        <v>0</v>
      </c>
      <c r="H563" s="225">
        <f t="shared" si="125"/>
        <v>19</v>
      </c>
      <c r="I563" s="225">
        <f t="shared" si="126"/>
        <v>29</v>
      </c>
      <c r="J563" s="225">
        <f t="shared" si="127"/>
        <v>0</v>
      </c>
      <c r="K563" s="356">
        <f t="shared" si="128"/>
        <v>1.8384</v>
      </c>
      <c r="L563" s="225"/>
      <c r="M563" s="225">
        <f t="shared" si="129"/>
        <v>0</v>
      </c>
      <c r="N563" s="225">
        <f t="shared" si="130"/>
        <v>0</v>
      </c>
      <c r="O563" s="225">
        <f t="shared" si="131"/>
        <v>0</v>
      </c>
      <c r="P563" s="225">
        <f t="shared" si="132"/>
        <v>8</v>
      </c>
      <c r="Q563" s="225">
        <f t="shared" si="133"/>
        <v>2</v>
      </c>
      <c r="R563" s="225">
        <f t="shared" si="134"/>
        <v>48</v>
      </c>
      <c r="S563" s="228"/>
      <c r="T563" s="228"/>
      <c r="U563" s="228"/>
      <c r="V563" s="228"/>
      <c r="W563" s="529"/>
      <c r="X563" s="228"/>
      <c r="Y563" s="55">
        <v>478</v>
      </c>
      <c r="Z563" s="55">
        <v>478352158</v>
      </c>
      <c r="AA563" s="244" t="s">
        <v>4</v>
      </c>
      <c r="AB563" s="55">
        <v>0</v>
      </c>
      <c r="AC563" s="55">
        <v>0</v>
      </c>
      <c r="AD563" s="55">
        <v>0</v>
      </c>
      <c r="AE563" s="55">
        <v>0</v>
      </c>
      <c r="AF563" s="55">
        <v>19</v>
      </c>
      <c r="AG563" s="55">
        <v>29</v>
      </c>
      <c r="AH563" s="55">
        <v>0</v>
      </c>
      <c r="AI563" s="215">
        <v>0</v>
      </c>
      <c r="AJ563" s="215">
        <v>0</v>
      </c>
      <c r="AK563" s="215">
        <v>0</v>
      </c>
      <c r="AL563" s="215">
        <v>0</v>
      </c>
      <c r="AM563" s="215">
        <v>3</v>
      </c>
      <c r="AN563" s="215">
        <v>0</v>
      </c>
      <c r="AO563" s="215">
        <v>0</v>
      </c>
      <c r="AP563" s="215">
        <v>0</v>
      </c>
      <c r="AQ563" s="55">
        <v>5</v>
      </c>
      <c r="AR563" s="216"/>
      <c r="AS563" s="55">
        <v>352</v>
      </c>
      <c r="AT563" s="55">
        <v>158</v>
      </c>
      <c r="AU563" s="55">
        <v>2</v>
      </c>
      <c r="AW563" s="55">
        <f t="shared" si="135"/>
        <v>8</v>
      </c>
      <c r="AX563" s="55">
        <v>0</v>
      </c>
      <c r="AY563" s="55">
        <v>1</v>
      </c>
      <c r="AZ563" s="502">
        <v>0.16669999999999999</v>
      </c>
    </row>
    <row r="564" spans="1:52">
      <c r="A564" s="215">
        <v>478</v>
      </c>
      <c r="B564" s="215">
        <v>478352162</v>
      </c>
      <c r="C564" s="216" t="s">
        <v>4</v>
      </c>
      <c r="D564" s="225">
        <f t="shared" si="121"/>
        <v>0</v>
      </c>
      <c r="E564" s="225">
        <f t="shared" si="122"/>
        <v>0</v>
      </c>
      <c r="F564" s="225">
        <f t="shared" si="123"/>
        <v>0</v>
      </c>
      <c r="G564" s="225">
        <f t="shared" si="124"/>
        <v>0</v>
      </c>
      <c r="H564" s="225">
        <f t="shared" si="125"/>
        <v>10</v>
      </c>
      <c r="I564" s="225">
        <f t="shared" si="126"/>
        <v>6</v>
      </c>
      <c r="J564" s="225">
        <f t="shared" si="127"/>
        <v>0</v>
      </c>
      <c r="K564" s="356">
        <f t="shared" si="128"/>
        <v>0.61280000000000001</v>
      </c>
      <c r="L564" s="225"/>
      <c r="M564" s="225">
        <f t="shared" si="129"/>
        <v>0</v>
      </c>
      <c r="N564" s="225">
        <f t="shared" si="130"/>
        <v>0</v>
      </c>
      <c r="O564" s="225">
        <f t="shared" si="131"/>
        <v>0</v>
      </c>
      <c r="P564" s="225">
        <f t="shared" si="132"/>
        <v>1</v>
      </c>
      <c r="Q564" s="225">
        <f t="shared" si="133"/>
        <v>4</v>
      </c>
      <c r="R564" s="225">
        <f t="shared" si="134"/>
        <v>16</v>
      </c>
      <c r="S564" s="228"/>
      <c r="T564" s="228"/>
      <c r="U564" s="228"/>
      <c r="V564" s="228"/>
      <c r="W564" s="529"/>
      <c r="X564" s="228"/>
      <c r="Y564" s="55">
        <v>478</v>
      </c>
      <c r="Z564" s="55">
        <v>478352162</v>
      </c>
      <c r="AA564" s="244" t="s">
        <v>4</v>
      </c>
      <c r="AB564" s="55">
        <v>0</v>
      </c>
      <c r="AC564" s="55">
        <v>0</v>
      </c>
      <c r="AD564" s="55">
        <v>0</v>
      </c>
      <c r="AE564" s="55">
        <v>0</v>
      </c>
      <c r="AF564" s="55">
        <v>10</v>
      </c>
      <c r="AG564" s="55">
        <v>6</v>
      </c>
      <c r="AH564" s="55">
        <v>0</v>
      </c>
      <c r="AI564" s="215">
        <v>0</v>
      </c>
      <c r="AJ564" s="215">
        <v>0</v>
      </c>
      <c r="AK564" s="215">
        <v>0</v>
      </c>
      <c r="AL564" s="215">
        <v>0</v>
      </c>
      <c r="AM564" s="215">
        <v>0</v>
      </c>
      <c r="AN564" s="215">
        <v>0</v>
      </c>
      <c r="AO564" s="215">
        <v>0</v>
      </c>
      <c r="AP564" s="215">
        <v>0</v>
      </c>
      <c r="AQ564" s="55">
        <v>0</v>
      </c>
      <c r="AR564" s="216"/>
      <c r="AS564" s="55">
        <v>352</v>
      </c>
      <c r="AT564" s="55">
        <v>162</v>
      </c>
      <c r="AU564" s="55">
        <v>4</v>
      </c>
      <c r="AW564" s="55">
        <f t="shared" si="135"/>
        <v>0</v>
      </c>
      <c r="AX564" s="55">
        <v>1</v>
      </c>
      <c r="AY564" s="55">
        <v>1</v>
      </c>
      <c r="AZ564" s="502">
        <v>4.5499999999999999E-2</v>
      </c>
    </row>
    <row r="565" spans="1:52">
      <c r="A565" s="215">
        <v>478</v>
      </c>
      <c r="B565" s="215">
        <v>478352174</v>
      </c>
      <c r="C565" s="216" t="s">
        <v>4</v>
      </c>
      <c r="D565" s="225">
        <f t="shared" si="121"/>
        <v>0</v>
      </c>
      <c r="E565" s="225">
        <f t="shared" si="122"/>
        <v>0</v>
      </c>
      <c r="F565" s="225">
        <f t="shared" si="123"/>
        <v>0</v>
      </c>
      <c r="G565" s="225">
        <f t="shared" si="124"/>
        <v>0</v>
      </c>
      <c r="H565" s="225">
        <f t="shared" si="125"/>
        <v>1</v>
      </c>
      <c r="I565" s="225">
        <f t="shared" si="126"/>
        <v>9</v>
      </c>
      <c r="J565" s="225">
        <f t="shared" si="127"/>
        <v>0</v>
      </c>
      <c r="K565" s="356">
        <f t="shared" si="128"/>
        <v>0.38300000000000001</v>
      </c>
      <c r="L565" s="225"/>
      <c r="M565" s="225">
        <f t="shared" si="129"/>
        <v>0</v>
      </c>
      <c r="N565" s="225">
        <f t="shared" si="130"/>
        <v>0</v>
      </c>
      <c r="O565" s="225">
        <f t="shared" si="131"/>
        <v>0</v>
      </c>
      <c r="P565" s="225">
        <f t="shared" si="132"/>
        <v>0</v>
      </c>
      <c r="Q565" s="225">
        <f t="shared" si="133"/>
        <v>4</v>
      </c>
      <c r="R565" s="225">
        <f t="shared" si="134"/>
        <v>10</v>
      </c>
      <c r="S565" s="228"/>
      <c r="T565" s="228"/>
      <c r="U565" s="228"/>
      <c r="V565" s="228"/>
      <c r="W565" s="529"/>
      <c r="X565" s="228"/>
      <c r="Y565" s="55">
        <v>478</v>
      </c>
      <c r="Z565" s="55">
        <v>478352174</v>
      </c>
      <c r="AA565" s="244" t="s">
        <v>4</v>
      </c>
      <c r="AB565" s="55">
        <v>0</v>
      </c>
      <c r="AC565" s="55">
        <v>0</v>
      </c>
      <c r="AD565" s="55">
        <v>0</v>
      </c>
      <c r="AE565" s="55">
        <v>0</v>
      </c>
      <c r="AF565" s="55">
        <v>1</v>
      </c>
      <c r="AG565" s="55">
        <v>9</v>
      </c>
      <c r="AH565" s="55">
        <v>0</v>
      </c>
      <c r="AI565" s="215">
        <v>0</v>
      </c>
      <c r="AJ565" s="215">
        <v>0</v>
      </c>
      <c r="AK565" s="215">
        <v>0</v>
      </c>
      <c r="AL565" s="215">
        <v>0</v>
      </c>
      <c r="AM565" s="215">
        <v>0</v>
      </c>
      <c r="AN565" s="215">
        <v>0</v>
      </c>
      <c r="AO565" s="215">
        <v>0</v>
      </c>
      <c r="AP565" s="215">
        <v>0</v>
      </c>
      <c r="AQ565" s="55">
        <v>0</v>
      </c>
      <c r="AR565" s="216"/>
      <c r="AS565" s="55">
        <v>352</v>
      </c>
      <c r="AT565" s="55">
        <v>174</v>
      </c>
      <c r="AU565" s="55">
        <v>4</v>
      </c>
      <c r="AW565" s="55">
        <f t="shared" si="135"/>
        <v>0</v>
      </c>
      <c r="AX565" s="55">
        <v>0</v>
      </c>
      <c r="AY565" s="55">
        <v>1</v>
      </c>
      <c r="AZ565" s="502">
        <v>0</v>
      </c>
    </row>
    <row r="566" spans="1:52">
      <c r="A566" s="215">
        <v>478</v>
      </c>
      <c r="B566" s="215">
        <v>478352288</v>
      </c>
      <c r="C566" s="216" t="s">
        <v>4</v>
      </c>
      <c r="D566" s="225">
        <f t="shared" si="121"/>
        <v>0</v>
      </c>
      <c r="E566" s="225">
        <f t="shared" si="122"/>
        <v>0</v>
      </c>
      <c r="F566" s="225">
        <f t="shared" si="123"/>
        <v>0</v>
      </c>
      <c r="G566" s="225">
        <f t="shared" si="124"/>
        <v>0</v>
      </c>
      <c r="H566" s="225">
        <f t="shared" si="125"/>
        <v>2</v>
      </c>
      <c r="I566" s="225">
        <f t="shared" si="126"/>
        <v>0</v>
      </c>
      <c r="J566" s="225">
        <f t="shared" si="127"/>
        <v>0</v>
      </c>
      <c r="K566" s="356">
        <f t="shared" si="128"/>
        <v>7.6600000000000001E-2</v>
      </c>
      <c r="L566" s="225"/>
      <c r="M566" s="225">
        <f t="shared" si="129"/>
        <v>0</v>
      </c>
      <c r="N566" s="225">
        <f t="shared" si="130"/>
        <v>0</v>
      </c>
      <c r="O566" s="225">
        <f t="shared" si="131"/>
        <v>0</v>
      </c>
      <c r="P566" s="225">
        <f t="shared" si="132"/>
        <v>0</v>
      </c>
      <c r="Q566" s="225">
        <f t="shared" si="133"/>
        <v>2</v>
      </c>
      <c r="R566" s="225">
        <f t="shared" si="134"/>
        <v>2</v>
      </c>
      <c r="S566" s="228"/>
      <c r="T566" s="228"/>
      <c r="U566" s="228"/>
      <c r="V566" s="228"/>
      <c r="W566" s="529"/>
      <c r="X566" s="228"/>
      <c r="Y566" s="55">
        <v>478</v>
      </c>
      <c r="Z566" s="55">
        <v>478352288</v>
      </c>
      <c r="AA566" s="244" t="s">
        <v>4</v>
      </c>
      <c r="AB566" s="55">
        <v>0</v>
      </c>
      <c r="AC566" s="55">
        <v>0</v>
      </c>
      <c r="AD566" s="55">
        <v>0</v>
      </c>
      <c r="AE566" s="55">
        <v>0</v>
      </c>
      <c r="AF566" s="55">
        <v>2</v>
      </c>
      <c r="AG566" s="55">
        <v>0</v>
      </c>
      <c r="AH566" s="55">
        <v>0</v>
      </c>
      <c r="AI566" s="215">
        <v>0</v>
      </c>
      <c r="AJ566" s="215">
        <v>0</v>
      </c>
      <c r="AK566" s="215">
        <v>0</v>
      </c>
      <c r="AL566" s="215">
        <v>0</v>
      </c>
      <c r="AM566" s="215">
        <v>0</v>
      </c>
      <c r="AN566" s="215">
        <v>0</v>
      </c>
      <c r="AO566" s="215">
        <v>0</v>
      </c>
      <c r="AP566" s="215">
        <v>0</v>
      </c>
      <c r="AQ566" s="55">
        <v>0</v>
      </c>
      <c r="AR566" s="216"/>
      <c r="AS566" s="55">
        <v>352</v>
      </c>
      <c r="AT566" s="55">
        <v>288</v>
      </c>
      <c r="AU566" s="55">
        <v>2</v>
      </c>
      <c r="AW566" s="55">
        <f t="shared" si="135"/>
        <v>0</v>
      </c>
      <c r="AX566" s="55">
        <v>0</v>
      </c>
      <c r="AY566" s="55">
        <v>3</v>
      </c>
      <c r="AZ566" s="502">
        <v>0</v>
      </c>
    </row>
    <row r="567" spans="1:52">
      <c r="A567" s="215">
        <v>478</v>
      </c>
      <c r="B567" s="215">
        <v>478352322</v>
      </c>
      <c r="C567" s="216" t="s">
        <v>4</v>
      </c>
      <c r="D567" s="225">
        <f t="shared" si="121"/>
        <v>0</v>
      </c>
      <c r="E567" s="225">
        <f t="shared" si="122"/>
        <v>0</v>
      </c>
      <c r="F567" s="225">
        <f t="shared" si="123"/>
        <v>0</v>
      </c>
      <c r="G567" s="225">
        <f t="shared" si="124"/>
        <v>0</v>
      </c>
      <c r="H567" s="225">
        <f t="shared" si="125"/>
        <v>1</v>
      </c>
      <c r="I567" s="225">
        <f t="shared" si="126"/>
        <v>0</v>
      </c>
      <c r="J567" s="225">
        <f t="shared" si="127"/>
        <v>0</v>
      </c>
      <c r="K567" s="356">
        <f t="shared" si="128"/>
        <v>3.8300000000000001E-2</v>
      </c>
      <c r="L567" s="225"/>
      <c r="M567" s="225">
        <f t="shared" si="129"/>
        <v>0</v>
      </c>
      <c r="N567" s="225">
        <f t="shared" si="130"/>
        <v>0</v>
      </c>
      <c r="O567" s="225">
        <f t="shared" si="131"/>
        <v>0</v>
      </c>
      <c r="P567" s="225">
        <f t="shared" si="132"/>
        <v>0</v>
      </c>
      <c r="Q567" s="225">
        <f t="shared" si="133"/>
        <v>5</v>
      </c>
      <c r="R567" s="225">
        <f t="shared" si="134"/>
        <v>1</v>
      </c>
      <c r="S567" s="228"/>
      <c r="T567" s="228"/>
      <c r="U567" s="228"/>
      <c r="V567" s="228"/>
      <c r="W567" s="529"/>
      <c r="X567" s="228"/>
      <c r="Y567" s="55">
        <v>478</v>
      </c>
      <c r="Z567" s="55">
        <v>478352322</v>
      </c>
      <c r="AA567" s="244" t="s">
        <v>4</v>
      </c>
      <c r="AB567" s="55">
        <v>0</v>
      </c>
      <c r="AC567" s="55">
        <v>0</v>
      </c>
      <c r="AD567" s="55">
        <v>0</v>
      </c>
      <c r="AE567" s="55">
        <v>0</v>
      </c>
      <c r="AF567" s="55">
        <v>1</v>
      </c>
      <c r="AG567" s="55">
        <v>0</v>
      </c>
      <c r="AH567" s="55">
        <v>0</v>
      </c>
      <c r="AI567" s="215">
        <v>0</v>
      </c>
      <c r="AJ567" s="215">
        <v>0</v>
      </c>
      <c r="AK567" s="215">
        <v>0</v>
      </c>
      <c r="AL567" s="215">
        <v>0</v>
      </c>
      <c r="AM567" s="215">
        <v>0</v>
      </c>
      <c r="AN567" s="215">
        <v>0</v>
      </c>
      <c r="AO567" s="215">
        <v>0</v>
      </c>
      <c r="AP567" s="215">
        <v>0</v>
      </c>
      <c r="AQ567" s="55">
        <v>0</v>
      </c>
      <c r="AR567" s="216"/>
      <c r="AS567" s="55">
        <v>352</v>
      </c>
      <c r="AT567" s="55">
        <v>322</v>
      </c>
      <c r="AU567" s="55">
        <v>5</v>
      </c>
      <c r="AW567" s="55">
        <f t="shared" si="135"/>
        <v>0</v>
      </c>
      <c r="AX567" s="55">
        <v>0</v>
      </c>
      <c r="AY567" s="55">
        <v>1</v>
      </c>
      <c r="AZ567" s="502">
        <v>0</v>
      </c>
    </row>
    <row r="568" spans="1:52">
      <c r="A568" s="215">
        <v>478</v>
      </c>
      <c r="B568" s="215">
        <v>478352326</v>
      </c>
      <c r="C568" s="216" t="s">
        <v>4</v>
      </c>
      <c r="D568" s="225">
        <f t="shared" si="121"/>
        <v>0</v>
      </c>
      <c r="E568" s="225">
        <f t="shared" si="122"/>
        <v>0</v>
      </c>
      <c r="F568" s="225">
        <f t="shared" si="123"/>
        <v>0</v>
      </c>
      <c r="G568" s="225">
        <f t="shared" si="124"/>
        <v>0</v>
      </c>
      <c r="H568" s="225">
        <f t="shared" si="125"/>
        <v>3</v>
      </c>
      <c r="I568" s="225">
        <f t="shared" si="126"/>
        <v>3</v>
      </c>
      <c r="J568" s="225">
        <f t="shared" si="127"/>
        <v>0</v>
      </c>
      <c r="K568" s="356">
        <f t="shared" si="128"/>
        <v>0.2298</v>
      </c>
      <c r="L568" s="225"/>
      <c r="M568" s="225">
        <f t="shared" si="129"/>
        <v>0</v>
      </c>
      <c r="N568" s="225">
        <f t="shared" si="130"/>
        <v>0</v>
      </c>
      <c r="O568" s="225">
        <f t="shared" si="131"/>
        <v>0</v>
      </c>
      <c r="P568" s="225">
        <f t="shared" si="132"/>
        <v>0</v>
      </c>
      <c r="Q568" s="225">
        <f t="shared" si="133"/>
        <v>2</v>
      </c>
      <c r="R568" s="225">
        <f t="shared" si="134"/>
        <v>6</v>
      </c>
      <c r="S568" s="228"/>
      <c r="T568" s="228"/>
      <c r="U568" s="228"/>
      <c r="V568" s="228"/>
      <c r="W568" s="529"/>
      <c r="X568" s="228"/>
      <c r="Y568" s="55">
        <v>478</v>
      </c>
      <c r="Z568" s="55">
        <v>478352326</v>
      </c>
      <c r="AA568" s="244" t="s">
        <v>4</v>
      </c>
      <c r="AB568" s="55">
        <v>0</v>
      </c>
      <c r="AC568" s="55">
        <v>0</v>
      </c>
      <c r="AD568" s="55">
        <v>0</v>
      </c>
      <c r="AE568" s="55">
        <v>0</v>
      </c>
      <c r="AF568" s="55">
        <v>3</v>
      </c>
      <c r="AG568" s="55">
        <v>3</v>
      </c>
      <c r="AH568" s="55">
        <v>0</v>
      </c>
      <c r="AI568" s="215">
        <v>0</v>
      </c>
      <c r="AJ568" s="215">
        <v>0</v>
      </c>
      <c r="AK568" s="215">
        <v>0</v>
      </c>
      <c r="AL568" s="215">
        <v>0</v>
      </c>
      <c r="AM568" s="215">
        <v>0</v>
      </c>
      <c r="AN568" s="215">
        <v>0</v>
      </c>
      <c r="AO568" s="215">
        <v>0</v>
      </c>
      <c r="AP568" s="215">
        <v>0</v>
      </c>
      <c r="AQ568" s="55">
        <v>0</v>
      </c>
      <c r="AR568" s="216"/>
      <c r="AS568" s="55">
        <v>352</v>
      </c>
      <c r="AT568" s="55">
        <v>326</v>
      </c>
      <c r="AU568" s="55">
        <v>2</v>
      </c>
      <c r="AW568" s="55">
        <f t="shared" si="135"/>
        <v>0</v>
      </c>
      <c r="AX568" s="55">
        <v>0</v>
      </c>
      <c r="AY568" s="55">
        <v>1</v>
      </c>
      <c r="AZ568" s="502">
        <v>0</v>
      </c>
    </row>
    <row r="569" spans="1:52">
      <c r="A569" s="215">
        <v>478</v>
      </c>
      <c r="B569" s="215">
        <v>478352348</v>
      </c>
      <c r="C569" s="216" t="s">
        <v>4</v>
      </c>
      <c r="D569" s="225">
        <f t="shared" si="121"/>
        <v>0</v>
      </c>
      <c r="E569" s="225">
        <f t="shared" si="122"/>
        <v>0</v>
      </c>
      <c r="F569" s="225">
        <f t="shared" si="123"/>
        <v>0</v>
      </c>
      <c r="G569" s="225">
        <f t="shared" si="124"/>
        <v>0</v>
      </c>
      <c r="H569" s="225">
        <f t="shared" si="125"/>
        <v>2</v>
      </c>
      <c r="I569" s="225">
        <f t="shared" si="126"/>
        <v>7</v>
      </c>
      <c r="J569" s="225">
        <f t="shared" si="127"/>
        <v>0</v>
      </c>
      <c r="K569" s="356">
        <f t="shared" si="128"/>
        <v>0.34470000000000001</v>
      </c>
      <c r="L569" s="225"/>
      <c r="M569" s="225">
        <f t="shared" si="129"/>
        <v>0</v>
      </c>
      <c r="N569" s="225">
        <f t="shared" si="130"/>
        <v>0</v>
      </c>
      <c r="O569" s="225">
        <f t="shared" si="131"/>
        <v>0</v>
      </c>
      <c r="P569" s="225">
        <f t="shared" si="132"/>
        <v>3</v>
      </c>
      <c r="Q569" s="225">
        <f t="shared" si="133"/>
        <v>11</v>
      </c>
      <c r="R569" s="225">
        <f t="shared" si="134"/>
        <v>9</v>
      </c>
      <c r="S569" s="228"/>
      <c r="T569" s="228"/>
      <c r="U569" s="228"/>
      <c r="V569" s="228"/>
      <c r="W569" s="529"/>
      <c r="X569" s="228"/>
      <c r="Y569" s="55">
        <v>478</v>
      </c>
      <c r="Z569" s="55">
        <v>478352348</v>
      </c>
      <c r="AA569" s="244" t="s">
        <v>4</v>
      </c>
      <c r="AB569" s="55">
        <v>0</v>
      </c>
      <c r="AC569" s="55">
        <v>0</v>
      </c>
      <c r="AD569" s="55">
        <v>0</v>
      </c>
      <c r="AE569" s="55">
        <v>0</v>
      </c>
      <c r="AF569" s="55">
        <v>2</v>
      </c>
      <c r="AG569" s="55">
        <v>7</v>
      </c>
      <c r="AH569" s="55">
        <v>0</v>
      </c>
      <c r="AI569" s="215">
        <v>0</v>
      </c>
      <c r="AJ569" s="215">
        <v>0</v>
      </c>
      <c r="AK569" s="215">
        <v>0</v>
      </c>
      <c r="AL569" s="215">
        <v>0</v>
      </c>
      <c r="AM569" s="215">
        <v>1</v>
      </c>
      <c r="AN569" s="215">
        <v>0</v>
      </c>
      <c r="AO569" s="215">
        <v>0</v>
      </c>
      <c r="AP569" s="215">
        <v>0</v>
      </c>
      <c r="AQ569" s="55">
        <v>2</v>
      </c>
      <c r="AR569" s="216"/>
      <c r="AS569" s="55">
        <v>352</v>
      </c>
      <c r="AT569" s="55">
        <v>348</v>
      </c>
      <c r="AU569" s="55">
        <v>11</v>
      </c>
      <c r="AW569" s="55">
        <f t="shared" si="135"/>
        <v>3</v>
      </c>
      <c r="AX569" s="55">
        <v>0</v>
      </c>
      <c r="AY569" s="55">
        <v>1</v>
      </c>
      <c r="AZ569" s="502">
        <v>0.33329999999999999</v>
      </c>
    </row>
    <row r="570" spans="1:52">
      <c r="A570" s="215">
        <v>478</v>
      </c>
      <c r="B570" s="215">
        <v>478352352</v>
      </c>
      <c r="C570" s="216" t="s">
        <v>4</v>
      </c>
      <c r="D570" s="225">
        <f t="shared" si="121"/>
        <v>0</v>
      </c>
      <c r="E570" s="225">
        <f t="shared" si="122"/>
        <v>0</v>
      </c>
      <c r="F570" s="225">
        <f t="shared" si="123"/>
        <v>0</v>
      </c>
      <c r="G570" s="225">
        <f t="shared" si="124"/>
        <v>0</v>
      </c>
      <c r="H570" s="225">
        <f t="shared" si="125"/>
        <v>3</v>
      </c>
      <c r="I570" s="225">
        <f t="shared" si="126"/>
        <v>5</v>
      </c>
      <c r="J570" s="225">
        <f t="shared" si="127"/>
        <v>0</v>
      </c>
      <c r="K570" s="356">
        <f t="shared" si="128"/>
        <v>0.30640000000000001</v>
      </c>
      <c r="L570" s="225"/>
      <c r="M570" s="225">
        <f t="shared" si="129"/>
        <v>0</v>
      </c>
      <c r="N570" s="225">
        <f t="shared" si="130"/>
        <v>0</v>
      </c>
      <c r="O570" s="225">
        <f t="shared" si="131"/>
        <v>0</v>
      </c>
      <c r="P570" s="225">
        <f t="shared" si="132"/>
        <v>4</v>
      </c>
      <c r="Q570" s="225">
        <f t="shared" si="133"/>
        <v>2</v>
      </c>
      <c r="R570" s="225">
        <f t="shared" si="134"/>
        <v>8</v>
      </c>
      <c r="S570" s="228"/>
      <c r="T570" s="228"/>
      <c r="U570" s="228"/>
      <c r="V570" s="228"/>
      <c r="W570" s="529"/>
      <c r="X570" s="228"/>
      <c r="Y570" s="55">
        <v>478</v>
      </c>
      <c r="Z570" s="55">
        <v>478352352</v>
      </c>
      <c r="AA570" s="244" t="s">
        <v>4</v>
      </c>
      <c r="AB570" s="55">
        <v>0</v>
      </c>
      <c r="AC570" s="55">
        <v>0</v>
      </c>
      <c r="AD570" s="55">
        <v>0</v>
      </c>
      <c r="AE570" s="55">
        <v>0</v>
      </c>
      <c r="AF570" s="55">
        <v>3</v>
      </c>
      <c r="AG570" s="55">
        <v>5</v>
      </c>
      <c r="AH570" s="55">
        <v>0</v>
      </c>
      <c r="AI570" s="215">
        <v>0</v>
      </c>
      <c r="AJ570" s="215">
        <v>0</v>
      </c>
      <c r="AK570" s="215">
        <v>0</v>
      </c>
      <c r="AL570" s="215">
        <v>0</v>
      </c>
      <c r="AM570" s="215">
        <v>1</v>
      </c>
      <c r="AN570" s="215">
        <v>0</v>
      </c>
      <c r="AO570" s="215">
        <v>0</v>
      </c>
      <c r="AP570" s="215">
        <v>0</v>
      </c>
      <c r="AQ570" s="55">
        <v>3</v>
      </c>
      <c r="AR570" s="216"/>
      <c r="AS570" s="55">
        <v>352</v>
      </c>
      <c r="AT570" s="55">
        <v>352</v>
      </c>
      <c r="AU570" s="55">
        <v>2</v>
      </c>
      <c r="AW570" s="55">
        <f t="shared" si="135"/>
        <v>4</v>
      </c>
      <c r="AX570" s="55">
        <v>0</v>
      </c>
      <c r="AY570" s="55">
        <v>3</v>
      </c>
      <c r="AZ570" s="502">
        <v>0.5</v>
      </c>
    </row>
    <row r="571" spans="1:52">
      <c r="A571" s="215">
        <v>478</v>
      </c>
      <c r="B571" s="215">
        <v>478352600</v>
      </c>
      <c r="C571" s="216" t="s">
        <v>4</v>
      </c>
      <c r="D571" s="225">
        <f t="shared" si="121"/>
        <v>0</v>
      </c>
      <c r="E571" s="225">
        <f t="shared" si="122"/>
        <v>0</v>
      </c>
      <c r="F571" s="225">
        <f t="shared" si="123"/>
        <v>0</v>
      </c>
      <c r="G571" s="225">
        <f t="shared" si="124"/>
        <v>0</v>
      </c>
      <c r="H571" s="225">
        <f t="shared" si="125"/>
        <v>16</v>
      </c>
      <c r="I571" s="225">
        <f t="shared" si="126"/>
        <v>14</v>
      </c>
      <c r="J571" s="225">
        <f t="shared" si="127"/>
        <v>0</v>
      </c>
      <c r="K571" s="356">
        <f t="shared" si="128"/>
        <v>1.149</v>
      </c>
      <c r="L571" s="225"/>
      <c r="M571" s="225">
        <f t="shared" si="129"/>
        <v>0</v>
      </c>
      <c r="N571" s="225">
        <f t="shared" si="130"/>
        <v>0</v>
      </c>
      <c r="O571" s="225">
        <f t="shared" si="131"/>
        <v>0</v>
      </c>
      <c r="P571" s="225">
        <f t="shared" si="132"/>
        <v>3</v>
      </c>
      <c r="Q571" s="225">
        <f t="shared" si="133"/>
        <v>2</v>
      </c>
      <c r="R571" s="225">
        <f t="shared" si="134"/>
        <v>30</v>
      </c>
      <c r="S571" s="228"/>
      <c r="T571" s="228"/>
      <c r="U571" s="228"/>
      <c r="V571" s="228"/>
      <c r="W571" s="529"/>
      <c r="X571" s="228"/>
      <c r="Y571" s="55">
        <v>478</v>
      </c>
      <c r="Z571" s="55">
        <v>478352600</v>
      </c>
      <c r="AA571" s="244" t="s">
        <v>4</v>
      </c>
      <c r="AB571" s="55">
        <v>0</v>
      </c>
      <c r="AC571" s="55">
        <v>0</v>
      </c>
      <c r="AD571" s="55">
        <v>0</v>
      </c>
      <c r="AE571" s="55">
        <v>0</v>
      </c>
      <c r="AF571" s="55">
        <v>16</v>
      </c>
      <c r="AG571" s="55">
        <v>14</v>
      </c>
      <c r="AH571" s="55">
        <v>0</v>
      </c>
      <c r="AI571" s="215">
        <v>0</v>
      </c>
      <c r="AJ571" s="215">
        <v>0</v>
      </c>
      <c r="AK571" s="215">
        <v>0</v>
      </c>
      <c r="AL571" s="215">
        <v>0</v>
      </c>
      <c r="AM571" s="215">
        <v>2</v>
      </c>
      <c r="AN571" s="215">
        <v>0</v>
      </c>
      <c r="AO571" s="215">
        <v>0</v>
      </c>
      <c r="AP571" s="215">
        <v>0</v>
      </c>
      <c r="AQ571" s="55">
        <v>1</v>
      </c>
      <c r="AR571" s="216"/>
      <c r="AS571" s="55">
        <v>352</v>
      </c>
      <c r="AT571" s="55">
        <v>600</v>
      </c>
      <c r="AU571" s="55">
        <v>2</v>
      </c>
      <c r="AW571" s="55">
        <f t="shared" si="135"/>
        <v>3</v>
      </c>
      <c r="AX571" s="55">
        <v>0</v>
      </c>
      <c r="AY571" s="55">
        <v>1</v>
      </c>
      <c r="AZ571" s="502">
        <v>0.1</v>
      </c>
    </row>
    <row r="572" spans="1:52">
      <c r="A572" s="215">
        <v>478</v>
      </c>
      <c r="B572" s="215">
        <v>478352610</v>
      </c>
      <c r="C572" s="216" t="s">
        <v>4</v>
      </c>
      <c r="D572" s="225">
        <f t="shared" si="121"/>
        <v>0</v>
      </c>
      <c r="E572" s="225">
        <f t="shared" si="122"/>
        <v>0</v>
      </c>
      <c r="F572" s="225">
        <f t="shared" si="123"/>
        <v>0</v>
      </c>
      <c r="G572" s="225">
        <f t="shared" si="124"/>
        <v>0</v>
      </c>
      <c r="H572" s="225">
        <f t="shared" si="125"/>
        <v>4</v>
      </c>
      <c r="I572" s="225">
        <f t="shared" si="126"/>
        <v>6</v>
      </c>
      <c r="J572" s="225">
        <f t="shared" si="127"/>
        <v>0</v>
      </c>
      <c r="K572" s="356">
        <f t="shared" si="128"/>
        <v>0.38300000000000001</v>
      </c>
      <c r="L572" s="225"/>
      <c r="M572" s="225">
        <f t="shared" si="129"/>
        <v>0</v>
      </c>
      <c r="N572" s="225">
        <f t="shared" si="130"/>
        <v>0</v>
      </c>
      <c r="O572" s="225">
        <f t="shared" si="131"/>
        <v>0</v>
      </c>
      <c r="P572" s="225">
        <f t="shared" si="132"/>
        <v>2</v>
      </c>
      <c r="Q572" s="225">
        <f t="shared" si="133"/>
        <v>4</v>
      </c>
      <c r="R572" s="225">
        <f t="shared" si="134"/>
        <v>10</v>
      </c>
      <c r="S572" s="228"/>
      <c r="T572" s="228"/>
      <c r="U572" s="228"/>
      <c r="V572" s="228"/>
      <c r="W572" s="529"/>
      <c r="X572" s="228"/>
      <c r="Y572" s="55">
        <v>478</v>
      </c>
      <c r="Z572" s="55">
        <v>478352610</v>
      </c>
      <c r="AA572" s="244" t="s">
        <v>4</v>
      </c>
      <c r="AB572" s="55">
        <v>0</v>
      </c>
      <c r="AC572" s="55">
        <v>0</v>
      </c>
      <c r="AD572" s="55">
        <v>0</v>
      </c>
      <c r="AE572" s="55">
        <v>0</v>
      </c>
      <c r="AF572" s="55">
        <v>4</v>
      </c>
      <c r="AG572" s="55">
        <v>6</v>
      </c>
      <c r="AH572" s="55">
        <v>0</v>
      </c>
      <c r="AI572" s="215">
        <v>0</v>
      </c>
      <c r="AJ572" s="215">
        <v>0</v>
      </c>
      <c r="AK572" s="215">
        <v>0</v>
      </c>
      <c r="AL572" s="215">
        <v>0</v>
      </c>
      <c r="AM572" s="215">
        <v>1</v>
      </c>
      <c r="AN572" s="215">
        <v>0</v>
      </c>
      <c r="AO572" s="215">
        <v>0</v>
      </c>
      <c r="AP572" s="215">
        <v>0</v>
      </c>
      <c r="AQ572" s="55">
        <v>1</v>
      </c>
      <c r="AR572" s="216"/>
      <c r="AS572" s="55">
        <v>352</v>
      </c>
      <c r="AT572" s="55">
        <v>610</v>
      </c>
      <c r="AU572" s="55">
        <v>4</v>
      </c>
      <c r="AW572" s="55">
        <f t="shared" si="135"/>
        <v>2</v>
      </c>
      <c r="AX572" s="55">
        <v>0</v>
      </c>
      <c r="AY572" s="55">
        <v>1</v>
      </c>
      <c r="AZ572" s="502">
        <v>0.2</v>
      </c>
    </row>
    <row r="573" spans="1:52">
      <c r="A573" s="215">
        <v>478</v>
      </c>
      <c r="B573" s="215">
        <v>478352616</v>
      </c>
      <c r="C573" s="216" t="s">
        <v>4</v>
      </c>
      <c r="D573" s="225">
        <f t="shared" si="121"/>
        <v>0</v>
      </c>
      <c r="E573" s="225">
        <f t="shared" si="122"/>
        <v>0</v>
      </c>
      <c r="F573" s="225">
        <f t="shared" si="123"/>
        <v>0</v>
      </c>
      <c r="G573" s="225">
        <f t="shared" si="124"/>
        <v>0</v>
      </c>
      <c r="H573" s="225">
        <f t="shared" si="125"/>
        <v>17</v>
      </c>
      <c r="I573" s="225">
        <f t="shared" si="126"/>
        <v>40</v>
      </c>
      <c r="J573" s="225">
        <f t="shared" si="127"/>
        <v>0</v>
      </c>
      <c r="K573" s="356">
        <f t="shared" si="128"/>
        <v>2.1831</v>
      </c>
      <c r="L573" s="225"/>
      <c r="M573" s="225">
        <f t="shared" si="129"/>
        <v>0</v>
      </c>
      <c r="N573" s="225">
        <f t="shared" si="130"/>
        <v>0</v>
      </c>
      <c r="O573" s="225">
        <f t="shared" si="131"/>
        <v>0</v>
      </c>
      <c r="P573" s="225">
        <f t="shared" si="132"/>
        <v>7</v>
      </c>
      <c r="Q573" s="225">
        <f t="shared" si="133"/>
        <v>6</v>
      </c>
      <c r="R573" s="225">
        <f t="shared" si="134"/>
        <v>57</v>
      </c>
      <c r="S573" s="228"/>
      <c r="T573" s="228"/>
      <c r="U573" s="228"/>
      <c r="V573" s="228"/>
      <c r="W573" s="529"/>
      <c r="X573" s="228"/>
      <c r="Y573" s="55">
        <v>478</v>
      </c>
      <c r="Z573" s="55">
        <v>478352616</v>
      </c>
      <c r="AA573" s="244" t="s">
        <v>4</v>
      </c>
      <c r="AB573" s="55">
        <v>0</v>
      </c>
      <c r="AC573" s="55">
        <v>0</v>
      </c>
      <c r="AD573" s="55">
        <v>0</v>
      </c>
      <c r="AE573" s="55">
        <v>0</v>
      </c>
      <c r="AF573" s="55">
        <v>17</v>
      </c>
      <c r="AG573" s="55">
        <v>40</v>
      </c>
      <c r="AH573" s="55">
        <v>0</v>
      </c>
      <c r="AI573" s="215">
        <v>0</v>
      </c>
      <c r="AJ573" s="215">
        <v>0</v>
      </c>
      <c r="AK573" s="215">
        <v>0</v>
      </c>
      <c r="AL573" s="215">
        <v>0</v>
      </c>
      <c r="AM573" s="215">
        <v>2</v>
      </c>
      <c r="AN573" s="215">
        <v>0</v>
      </c>
      <c r="AO573" s="215">
        <v>0</v>
      </c>
      <c r="AP573" s="215">
        <v>0</v>
      </c>
      <c r="AQ573" s="55">
        <v>5</v>
      </c>
      <c r="AR573" s="216"/>
      <c r="AS573" s="55">
        <v>352</v>
      </c>
      <c r="AT573" s="55">
        <v>616</v>
      </c>
      <c r="AU573" s="55">
        <v>6</v>
      </c>
      <c r="AW573" s="55">
        <f t="shared" si="135"/>
        <v>7</v>
      </c>
      <c r="AX573" s="55">
        <v>0</v>
      </c>
      <c r="AY573" s="55">
        <v>1</v>
      </c>
      <c r="AZ573" s="502">
        <v>0.12280000000000001</v>
      </c>
    </row>
    <row r="574" spans="1:52">
      <c r="A574" s="215">
        <v>478</v>
      </c>
      <c r="B574" s="215">
        <v>478352620</v>
      </c>
      <c r="C574" s="216" t="s">
        <v>4</v>
      </c>
      <c r="D574" s="225">
        <f t="shared" si="121"/>
        <v>0</v>
      </c>
      <c r="E574" s="225">
        <f t="shared" si="122"/>
        <v>0</v>
      </c>
      <c r="F574" s="225">
        <f t="shared" si="123"/>
        <v>0</v>
      </c>
      <c r="G574" s="225">
        <f t="shared" si="124"/>
        <v>0</v>
      </c>
      <c r="H574" s="225">
        <f t="shared" si="125"/>
        <v>0</v>
      </c>
      <c r="I574" s="225">
        <f t="shared" si="126"/>
        <v>2</v>
      </c>
      <c r="J574" s="225">
        <f t="shared" si="127"/>
        <v>0</v>
      </c>
      <c r="K574" s="356">
        <f t="shared" si="128"/>
        <v>7.6600000000000001E-2</v>
      </c>
      <c r="L574" s="225"/>
      <c r="M574" s="225">
        <f t="shared" si="129"/>
        <v>0</v>
      </c>
      <c r="N574" s="225">
        <f t="shared" si="130"/>
        <v>0</v>
      </c>
      <c r="O574" s="225">
        <f t="shared" si="131"/>
        <v>0</v>
      </c>
      <c r="P574" s="225">
        <f t="shared" si="132"/>
        <v>0</v>
      </c>
      <c r="Q574" s="225">
        <f t="shared" si="133"/>
        <v>3</v>
      </c>
      <c r="R574" s="225">
        <f t="shared" si="134"/>
        <v>2</v>
      </c>
      <c r="S574" s="228"/>
      <c r="T574" s="228"/>
      <c r="U574" s="228"/>
      <c r="V574" s="228"/>
      <c r="W574" s="529"/>
      <c r="X574" s="228"/>
      <c r="Y574" s="55">
        <v>478</v>
      </c>
      <c r="Z574" s="55">
        <v>478352620</v>
      </c>
      <c r="AA574" s="244" t="s">
        <v>4</v>
      </c>
      <c r="AB574" s="55">
        <v>0</v>
      </c>
      <c r="AC574" s="55">
        <v>0</v>
      </c>
      <c r="AD574" s="55">
        <v>0</v>
      </c>
      <c r="AE574" s="55">
        <v>0</v>
      </c>
      <c r="AF574" s="55">
        <v>0</v>
      </c>
      <c r="AG574" s="55">
        <v>2</v>
      </c>
      <c r="AH574" s="55">
        <v>0</v>
      </c>
      <c r="AI574" s="215">
        <v>0</v>
      </c>
      <c r="AJ574" s="215">
        <v>0</v>
      </c>
      <c r="AK574" s="215">
        <v>0</v>
      </c>
      <c r="AL574" s="215">
        <v>0</v>
      </c>
      <c r="AM574" s="215">
        <v>0</v>
      </c>
      <c r="AN574" s="215">
        <v>0</v>
      </c>
      <c r="AO574" s="215">
        <v>0</v>
      </c>
      <c r="AP574" s="215">
        <v>0</v>
      </c>
      <c r="AQ574" s="55">
        <v>0</v>
      </c>
      <c r="AR574" s="216"/>
      <c r="AS574" s="55">
        <v>352</v>
      </c>
      <c r="AT574" s="55">
        <v>620</v>
      </c>
      <c r="AU574" s="55">
        <v>3</v>
      </c>
      <c r="AW574" s="55">
        <f t="shared" si="135"/>
        <v>0</v>
      </c>
      <c r="AX574" s="55">
        <v>0</v>
      </c>
      <c r="AY574" s="55">
        <v>1</v>
      </c>
      <c r="AZ574" s="502">
        <v>0</v>
      </c>
    </row>
    <row r="575" spans="1:52">
      <c r="A575" s="215">
        <v>478</v>
      </c>
      <c r="B575" s="215">
        <v>478352640</v>
      </c>
      <c r="C575" s="216" t="s">
        <v>4</v>
      </c>
      <c r="D575" s="225">
        <f t="shared" si="121"/>
        <v>0</v>
      </c>
      <c r="E575" s="225">
        <f t="shared" si="122"/>
        <v>0</v>
      </c>
      <c r="F575" s="225">
        <f t="shared" si="123"/>
        <v>0</v>
      </c>
      <c r="G575" s="225">
        <f t="shared" si="124"/>
        <v>0</v>
      </c>
      <c r="H575" s="225">
        <f t="shared" si="125"/>
        <v>0</v>
      </c>
      <c r="I575" s="225">
        <f t="shared" si="126"/>
        <v>1</v>
      </c>
      <c r="J575" s="225">
        <f t="shared" si="127"/>
        <v>0</v>
      </c>
      <c r="K575" s="356">
        <f t="shared" si="128"/>
        <v>3.8300000000000001E-2</v>
      </c>
      <c r="L575" s="225"/>
      <c r="M575" s="225">
        <f t="shared" si="129"/>
        <v>0</v>
      </c>
      <c r="N575" s="225">
        <f t="shared" si="130"/>
        <v>0</v>
      </c>
      <c r="O575" s="225">
        <f t="shared" si="131"/>
        <v>0</v>
      </c>
      <c r="P575" s="225">
        <f t="shared" si="132"/>
        <v>0</v>
      </c>
      <c r="Q575" s="225">
        <f t="shared" si="133"/>
        <v>2</v>
      </c>
      <c r="R575" s="225">
        <f t="shared" si="134"/>
        <v>1</v>
      </c>
      <c r="S575" s="228"/>
      <c r="T575" s="228"/>
      <c r="U575" s="228"/>
      <c r="V575" s="228"/>
      <c r="W575" s="529"/>
      <c r="X575" s="228"/>
      <c r="Y575" s="55">
        <v>478</v>
      </c>
      <c r="Z575" s="55">
        <v>478352640</v>
      </c>
      <c r="AA575" s="244" t="s">
        <v>4</v>
      </c>
      <c r="AB575" s="55">
        <v>0</v>
      </c>
      <c r="AC575" s="55">
        <v>0</v>
      </c>
      <c r="AD575" s="55">
        <v>0</v>
      </c>
      <c r="AE575" s="55">
        <v>0</v>
      </c>
      <c r="AF575" s="55">
        <v>0</v>
      </c>
      <c r="AG575" s="55">
        <v>1</v>
      </c>
      <c r="AH575" s="55">
        <v>0</v>
      </c>
      <c r="AI575" s="215">
        <v>0</v>
      </c>
      <c r="AJ575" s="215">
        <v>0</v>
      </c>
      <c r="AK575" s="215">
        <v>0</v>
      </c>
      <c r="AL575" s="215">
        <v>0</v>
      </c>
      <c r="AM575" s="215">
        <v>0</v>
      </c>
      <c r="AN575" s="215">
        <v>0</v>
      </c>
      <c r="AO575" s="215">
        <v>0</v>
      </c>
      <c r="AP575" s="215">
        <v>0</v>
      </c>
      <c r="AQ575" s="55">
        <v>0</v>
      </c>
      <c r="AR575" s="216"/>
      <c r="AS575" s="55">
        <v>352</v>
      </c>
      <c r="AT575" s="55">
        <v>640</v>
      </c>
      <c r="AU575" s="55">
        <v>2</v>
      </c>
      <c r="AW575" s="55">
        <f t="shared" si="135"/>
        <v>0</v>
      </c>
      <c r="AX575" s="55">
        <v>0</v>
      </c>
      <c r="AY575" s="55">
        <v>1</v>
      </c>
      <c r="AZ575" s="502">
        <v>0</v>
      </c>
    </row>
    <row r="576" spans="1:52">
      <c r="A576" s="215">
        <v>478</v>
      </c>
      <c r="B576" s="215">
        <v>478352673</v>
      </c>
      <c r="C576" s="216" t="s">
        <v>4</v>
      </c>
      <c r="D576" s="225">
        <f t="shared" si="121"/>
        <v>0</v>
      </c>
      <c r="E576" s="225">
        <f t="shared" si="122"/>
        <v>0</v>
      </c>
      <c r="F576" s="225">
        <f t="shared" si="123"/>
        <v>0</v>
      </c>
      <c r="G576" s="225">
        <f t="shared" si="124"/>
        <v>0</v>
      </c>
      <c r="H576" s="225">
        <f t="shared" si="125"/>
        <v>7</v>
      </c>
      <c r="I576" s="225">
        <f t="shared" si="126"/>
        <v>14</v>
      </c>
      <c r="J576" s="225">
        <f t="shared" si="127"/>
        <v>0</v>
      </c>
      <c r="K576" s="356">
        <f t="shared" si="128"/>
        <v>0.80430000000000001</v>
      </c>
      <c r="L576" s="225"/>
      <c r="M576" s="225">
        <f t="shared" si="129"/>
        <v>0</v>
      </c>
      <c r="N576" s="225">
        <f t="shared" si="130"/>
        <v>0</v>
      </c>
      <c r="O576" s="225">
        <f t="shared" si="131"/>
        <v>0</v>
      </c>
      <c r="P576" s="225">
        <f t="shared" si="132"/>
        <v>1</v>
      </c>
      <c r="Q576" s="225">
        <f t="shared" si="133"/>
        <v>2</v>
      </c>
      <c r="R576" s="225">
        <f t="shared" si="134"/>
        <v>21</v>
      </c>
      <c r="S576" s="228"/>
      <c r="T576" s="228"/>
      <c r="U576" s="228"/>
      <c r="V576" s="228"/>
      <c r="W576" s="529"/>
      <c r="X576" s="228"/>
      <c r="Y576" s="55">
        <v>478</v>
      </c>
      <c r="Z576" s="55">
        <v>478352673</v>
      </c>
      <c r="AA576" s="244" t="s">
        <v>4</v>
      </c>
      <c r="AB576" s="55">
        <v>0</v>
      </c>
      <c r="AC576" s="55">
        <v>0</v>
      </c>
      <c r="AD576" s="55">
        <v>0</v>
      </c>
      <c r="AE576" s="55">
        <v>0</v>
      </c>
      <c r="AF576" s="55">
        <v>7</v>
      </c>
      <c r="AG576" s="55">
        <v>14</v>
      </c>
      <c r="AH576" s="55">
        <v>0</v>
      </c>
      <c r="AI576" s="215">
        <v>0</v>
      </c>
      <c r="AJ576" s="215">
        <v>0</v>
      </c>
      <c r="AK576" s="215">
        <v>0</v>
      </c>
      <c r="AL576" s="215">
        <v>0</v>
      </c>
      <c r="AM576" s="215">
        <v>0</v>
      </c>
      <c r="AN576" s="215">
        <v>0</v>
      </c>
      <c r="AO576" s="215">
        <v>0</v>
      </c>
      <c r="AP576" s="215">
        <v>0</v>
      </c>
      <c r="AQ576" s="55">
        <v>1</v>
      </c>
      <c r="AR576" s="216"/>
      <c r="AS576" s="55">
        <v>352</v>
      </c>
      <c r="AT576" s="55">
        <v>673</v>
      </c>
      <c r="AU576" s="55">
        <v>2</v>
      </c>
      <c r="AW576" s="55">
        <f t="shared" si="135"/>
        <v>1</v>
      </c>
      <c r="AX576" s="55">
        <v>0</v>
      </c>
      <c r="AY576" s="55">
        <v>1</v>
      </c>
      <c r="AZ576" s="502">
        <v>4.7600000000000003E-2</v>
      </c>
    </row>
    <row r="577" spans="1:52">
      <c r="A577" s="215">
        <v>478</v>
      </c>
      <c r="B577" s="215">
        <v>478352695</v>
      </c>
      <c r="C577" s="216" t="s">
        <v>4</v>
      </c>
      <c r="D577" s="225">
        <f t="shared" si="121"/>
        <v>0</v>
      </c>
      <c r="E577" s="225">
        <f t="shared" si="122"/>
        <v>0</v>
      </c>
      <c r="F577" s="225">
        <f t="shared" si="123"/>
        <v>0</v>
      </c>
      <c r="G577" s="225">
        <f t="shared" si="124"/>
        <v>0</v>
      </c>
      <c r="H577" s="225">
        <f t="shared" si="125"/>
        <v>0</v>
      </c>
      <c r="I577" s="225">
        <f t="shared" si="126"/>
        <v>2</v>
      </c>
      <c r="J577" s="225">
        <f t="shared" si="127"/>
        <v>0</v>
      </c>
      <c r="K577" s="356">
        <f t="shared" si="128"/>
        <v>7.6600000000000001E-2</v>
      </c>
      <c r="L577" s="225"/>
      <c r="M577" s="225">
        <f t="shared" si="129"/>
        <v>0</v>
      </c>
      <c r="N577" s="225">
        <f t="shared" si="130"/>
        <v>0</v>
      </c>
      <c r="O577" s="225">
        <f t="shared" si="131"/>
        <v>0</v>
      </c>
      <c r="P577" s="225">
        <f t="shared" si="132"/>
        <v>0</v>
      </c>
      <c r="Q577" s="225">
        <f t="shared" si="133"/>
        <v>2</v>
      </c>
      <c r="R577" s="225">
        <f t="shared" si="134"/>
        <v>2</v>
      </c>
      <c r="S577" s="228"/>
      <c r="T577" s="228"/>
      <c r="U577" s="228"/>
      <c r="V577" s="228"/>
      <c r="W577" s="529"/>
      <c r="X577" s="228"/>
      <c r="Y577" s="55">
        <v>478</v>
      </c>
      <c r="Z577" s="55">
        <v>478352695</v>
      </c>
      <c r="AA577" s="244" t="s">
        <v>4</v>
      </c>
      <c r="AB577" s="55">
        <v>0</v>
      </c>
      <c r="AC577" s="55">
        <v>0</v>
      </c>
      <c r="AD577" s="55">
        <v>0</v>
      </c>
      <c r="AE577" s="55">
        <v>0</v>
      </c>
      <c r="AF577" s="55">
        <v>0</v>
      </c>
      <c r="AG577" s="55">
        <v>2</v>
      </c>
      <c r="AH577" s="55">
        <v>0</v>
      </c>
      <c r="AI577" s="215">
        <v>0</v>
      </c>
      <c r="AJ577" s="215">
        <v>0</v>
      </c>
      <c r="AK577" s="215">
        <v>0</v>
      </c>
      <c r="AL577" s="215">
        <v>0</v>
      </c>
      <c r="AM577" s="215">
        <v>0</v>
      </c>
      <c r="AN577" s="215">
        <v>0</v>
      </c>
      <c r="AO577" s="215">
        <v>0</v>
      </c>
      <c r="AP577" s="215">
        <v>0</v>
      </c>
      <c r="AQ577" s="55">
        <v>0</v>
      </c>
      <c r="AR577" s="216"/>
      <c r="AS577" s="55">
        <v>352</v>
      </c>
      <c r="AT577" s="55">
        <v>695</v>
      </c>
      <c r="AU577" s="55">
        <v>2</v>
      </c>
      <c r="AW577" s="55">
        <f t="shared" si="135"/>
        <v>0</v>
      </c>
      <c r="AX577" s="55">
        <v>0</v>
      </c>
      <c r="AY577" s="55">
        <v>3</v>
      </c>
      <c r="AZ577" s="502">
        <v>0</v>
      </c>
    </row>
    <row r="578" spans="1:52">
      <c r="A578" s="215">
        <v>478</v>
      </c>
      <c r="B578" s="215">
        <v>478352720</v>
      </c>
      <c r="C578" s="216" t="s">
        <v>4</v>
      </c>
      <c r="D578" s="225">
        <f t="shared" si="121"/>
        <v>0</v>
      </c>
      <c r="E578" s="225">
        <f t="shared" si="122"/>
        <v>0</v>
      </c>
      <c r="F578" s="225">
        <f t="shared" si="123"/>
        <v>0</v>
      </c>
      <c r="G578" s="225">
        <f t="shared" si="124"/>
        <v>0</v>
      </c>
      <c r="H578" s="225">
        <f t="shared" si="125"/>
        <v>2</v>
      </c>
      <c r="I578" s="225">
        <f t="shared" si="126"/>
        <v>1</v>
      </c>
      <c r="J578" s="225">
        <f t="shared" si="127"/>
        <v>0</v>
      </c>
      <c r="K578" s="356">
        <f t="shared" si="128"/>
        <v>0.1149</v>
      </c>
      <c r="L578" s="225"/>
      <c r="M578" s="225">
        <f t="shared" si="129"/>
        <v>0</v>
      </c>
      <c r="N578" s="225">
        <f t="shared" si="130"/>
        <v>0</v>
      </c>
      <c r="O578" s="225">
        <f t="shared" si="131"/>
        <v>0</v>
      </c>
      <c r="P578" s="225">
        <f t="shared" si="132"/>
        <v>0</v>
      </c>
      <c r="Q578" s="225">
        <f t="shared" si="133"/>
        <v>6</v>
      </c>
      <c r="R578" s="225">
        <f t="shared" si="134"/>
        <v>3</v>
      </c>
      <c r="S578" s="228"/>
      <c r="T578" s="228"/>
      <c r="U578" s="228"/>
      <c r="V578" s="228"/>
      <c r="W578" s="529"/>
      <c r="X578" s="228"/>
      <c r="Y578" s="55">
        <v>478</v>
      </c>
      <c r="Z578" s="55">
        <v>478352720</v>
      </c>
      <c r="AA578" s="244" t="s">
        <v>4</v>
      </c>
      <c r="AB578" s="55">
        <v>0</v>
      </c>
      <c r="AC578" s="55">
        <v>0</v>
      </c>
      <c r="AD578" s="55">
        <v>0</v>
      </c>
      <c r="AE578" s="55">
        <v>0</v>
      </c>
      <c r="AF578" s="55">
        <v>2</v>
      </c>
      <c r="AG578" s="55">
        <v>1</v>
      </c>
      <c r="AH578" s="55">
        <v>0</v>
      </c>
      <c r="AI578" s="215">
        <v>0</v>
      </c>
      <c r="AJ578" s="215">
        <v>0</v>
      </c>
      <c r="AK578" s="215">
        <v>0</v>
      </c>
      <c r="AL578" s="215">
        <v>0</v>
      </c>
      <c r="AM578" s="215">
        <v>0</v>
      </c>
      <c r="AN578" s="215">
        <v>0</v>
      </c>
      <c r="AO578" s="215">
        <v>0</v>
      </c>
      <c r="AP578" s="215">
        <v>0</v>
      </c>
      <c r="AQ578" s="55">
        <v>0</v>
      </c>
      <c r="AR578" s="216"/>
      <c r="AS578" s="55">
        <v>352</v>
      </c>
      <c r="AT578" s="55">
        <v>720</v>
      </c>
      <c r="AU578" s="55">
        <v>6</v>
      </c>
      <c r="AW578" s="55">
        <f t="shared" si="135"/>
        <v>0</v>
      </c>
      <c r="AX578" s="55">
        <v>0</v>
      </c>
      <c r="AY578" s="55">
        <v>1</v>
      </c>
      <c r="AZ578" s="502">
        <v>0</v>
      </c>
    </row>
    <row r="579" spans="1:52">
      <c r="A579" s="215">
        <v>478</v>
      </c>
      <c r="B579" s="215">
        <v>478352725</v>
      </c>
      <c r="C579" s="216" t="s">
        <v>4</v>
      </c>
      <c r="D579" s="225">
        <f t="shared" si="121"/>
        <v>0</v>
      </c>
      <c r="E579" s="225">
        <f t="shared" si="122"/>
        <v>0</v>
      </c>
      <c r="F579" s="225">
        <f t="shared" si="123"/>
        <v>0</v>
      </c>
      <c r="G579" s="225">
        <f t="shared" si="124"/>
        <v>0</v>
      </c>
      <c r="H579" s="225">
        <f t="shared" si="125"/>
        <v>5</v>
      </c>
      <c r="I579" s="225">
        <f t="shared" si="126"/>
        <v>12</v>
      </c>
      <c r="J579" s="225">
        <f t="shared" si="127"/>
        <v>0</v>
      </c>
      <c r="K579" s="356">
        <f t="shared" si="128"/>
        <v>0.65110000000000001</v>
      </c>
      <c r="L579" s="225"/>
      <c r="M579" s="225">
        <f t="shared" si="129"/>
        <v>0</v>
      </c>
      <c r="N579" s="225">
        <f t="shared" si="130"/>
        <v>0</v>
      </c>
      <c r="O579" s="225">
        <f t="shared" si="131"/>
        <v>0</v>
      </c>
      <c r="P579" s="225">
        <f t="shared" si="132"/>
        <v>1</v>
      </c>
      <c r="Q579" s="225">
        <f t="shared" si="133"/>
        <v>2</v>
      </c>
      <c r="R579" s="225">
        <f t="shared" si="134"/>
        <v>17</v>
      </c>
      <c r="S579" s="228"/>
      <c r="T579" s="228"/>
      <c r="U579" s="228"/>
      <c r="V579" s="228"/>
      <c r="W579" s="529"/>
      <c r="X579" s="228"/>
      <c r="Y579" s="55">
        <v>478</v>
      </c>
      <c r="Z579" s="55">
        <v>478352725</v>
      </c>
      <c r="AA579" s="244" t="s">
        <v>4</v>
      </c>
      <c r="AB579" s="55">
        <v>0</v>
      </c>
      <c r="AC579" s="55">
        <v>0</v>
      </c>
      <c r="AD579" s="55">
        <v>0</v>
      </c>
      <c r="AE579" s="55">
        <v>0</v>
      </c>
      <c r="AF579" s="55">
        <v>5</v>
      </c>
      <c r="AG579" s="55">
        <v>12</v>
      </c>
      <c r="AH579" s="55">
        <v>0</v>
      </c>
      <c r="AI579" s="215">
        <v>0</v>
      </c>
      <c r="AJ579" s="215">
        <v>0</v>
      </c>
      <c r="AK579" s="215">
        <v>0</v>
      </c>
      <c r="AL579" s="215">
        <v>0</v>
      </c>
      <c r="AM579" s="215">
        <v>0</v>
      </c>
      <c r="AN579" s="215">
        <v>0</v>
      </c>
      <c r="AO579" s="215">
        <v>0</v>
      </c>
      <c r="AP579" s="215">
        <v>0</v>
      </c>
      <c r="AQ579" s="55">
        <v>1</v>
      </c>
      <c r="AR579" s="216"/>
      <c r="AS579" s="55">
        <v>352</v>
      </c>
      <c r="AT579" s="55">
        <v>725</v>
      </c>
      <c r="AU579" s="55">
        <v>2</v>
      </c>
      <c r="AW579" s="55">
        <f t="shared" si="135"/>
        <v>1</v>
      </c>
      <c r="AX579" s="55">
        <v>0</v>
      </c>
      <c r="AY579" s="55">
        <v>1</v>
      </c>
      <c r="AZ579" s="502">
        <v>5.8799999999999998E-2</v>
      </c>
    </row>
    <row r="580" spans="1:52">
      <c r="A580" s="215">
        <v>478</v>
      </c>
      <c r="B580" s="215">
        <v>478352735</v>
      </c>
      <c r="C580" s="216" t="s">
        <v>4</v>
      </c>
      <c r="D580" s="225">
        <f t="shared" si="121"/>
        <v>0</v>
      </c>
      <c r="E580" s="225">
        <f t="shared" si="122"/>
        <v>0</v>
      </c>
      <c r="F580" s="225">
        <f t="shared" si="123"/>
        <v>0</v>
      </c>
      <c r="G580" s="225">
        <f t="shared" si="124"/>
        <v>0</v>
      </c>
      <c r="H580" s="225">
        <f t="shared" si="125"/>
        <v>2</v>
      </c>
      <c r="I580" s="225">
        <f t="shared" si="126"/>
        <v>29</v>
      </c>
      <c r="J580" s="225">
        <f t="shared" si="127"/>
        <v>0</v>
      </c>
      <c r="K580" s="356">
        <f t="shared" si="128"/>
        <v>1.1873</v>
      </c>
      <c r="L580" s="225"/>
      <c r="M580" s="225">
        <f t="shared" si="129"/>
        <v>0</v>
      </c>
      <c r="N580" s="225">
        <f t="shared" si="130"/>
        <v>0</v>
      </c>
      <c r="O580" s="225">
        <f t="shared" si="131"/>
        <v>0</v>
      </c>
      <c r="P580" s="225">
        <f t="shared" si="132"/>
        <v>2</v>
      </c>
      <c r="Q580" s="225">
        <f t="shared" si="133"/>
        <v>4</v>
      </c>
      <c r="R580" s="225">
        <f t="shared" si="134"/>
        <v>31</v>
      </c>
      <c r="S580" s="228"/>
      <c r="T580" s="228"/>
      <c r="U580" s="228"/>
      <c r="V580" s="228"/>
      <c r="W580" s="529"/>
      <c r="X580" s="228"/>
      <c r="Y580" s="55">
        <v>478</v>
      </c>
      <c r="Z580" s="55">
        <v>478352735</v>
      </c>
      <c r="AA580" s="244" t="s">
        <v>4</v>
      </c>
      <c r="AB580" s="55">
        <v>0</v>
      </c>
      <c r="AC580" s="55">
        <v>0</v>
      </c>
      <c r="AD580" s="55">
        <v>0</v>
      </c>
      <c r="AE580" s="55">
        <v>0</v>
      </c>
      <c r="AF580" s="55">
        <v>2</v>
      </c>
      <c r="AG580" s="55">
        <v>29</v>
      </c>
      <c r="AH580" s="55">
        <v>0</v>
      </c>
      <c r="AI580" s="215">
        <v>0</v>
      </c>
      <c r="AJ580" s="215">
        <v>0</v>
      </c>
      <c r="AK580" s="215">
        <v>0</v>
      </c>
      <c r="AL580" s="215">
        <v>0</v>
      </c>
      <c r="AM580" s="215">
        <v>0</v>
      </c>
      <c r="AN580" s="215">
        <v>0</v>
      </c>
      <c r="AO580" s="215">
        <v>0</v>
      </c>
      <c r="AP580" s="215">
        <v>0</v>
      </c>
      <c r="AQ580" s="55">
        <v>2</v>
      </c>
      <c r="AR580" s="216"/>
      <c r="AS580" s="55">
        <v>352</v>
      </c>
      <c r="AT580" s="55">
        <v>735</v>
      </c>
      <c r="AU580" s="55">
        <v>4</v>
      </c>
      <c r="AW580" s="55">
        <f t="shared" si="135"/>
        <v>2</v>
      </c>
      <c r="AX580" s="55">
        <v>0</v>
      </c>
      <c r="AY580" s="55">
        <v>1</v>
      </c>
      <c r="AZ580" s="502">
        <v>6.4500000000000002E-2</v>
      </c>
    </row>
    <row r="581" spans="1:52">
      <c r="A581" s="215">
        <v>478</v>
      </c>
      <c r="B581" s="215">
        <v>478352753</v>
      </c>
      <c r="C581" s="216" t="s">
        <v>4</v>
      </c>
      <c r="D581" s="225">
        <f t="shared" si="121"/>
        <v>0</v>
      </c>
      <c r="E581" s="225">
        <f t="shared" si="122"/>
        <v>0</v>
      </c>
      <c r="F581" s="225">
        <f t="shared" si="123"/>
        <v>0</v>
      </c>
      <c r="G581" s="225">
        <f t="shared" si="124"/>
        <v>0</v>
      </c>
      <c r="H581" s="225">
        <f t="shared" si="125"/>
        <v>1</v>
      </c>
      <c r="I581" s="225">
        <f t="shared" si="126"/>
        <v>5</v>
      </c>
      <c r="J581" s="225">
        <f t="shared" si="127"/>
        <v>0</v>
      </c>
      <c r="K581" s="356">
        <f t="shared" si="128"/>
        <v>0.2298</v>
      </c>
      <c r="L581" s="225"/>
      <c r="M581" s="225">
        <f t="shared" si="129"/>
        <v>0</v>
      </c>
      <c r="N581" s="225">
        <f t="shared" si="130"/>
        <v>0</v>
      </c>
      <c r="O581" s="225">
        <f t="shared" si="131"/>
        <v>0</v>
      </c>
      <c r="P581" s="225">
        <f t="shared" si="132"/>
        <v>1</v>
      </c>
      <c r="Q581" s="225">
        <f t="shared" si="133"/>
        <v>6</v>
      </c>
      <c r="R581" s="225">
        <f t="shared" si="134"/>
        <v>6</v>
      </c>
      <c r="S581" s="228"/>
      <c r="T581" s="228"/>
      <c r="U581" s="228"/>
      <c r="V581" s="228"/>
      <c r="W581" s="529"/>
      <c r="X581" s="228"/>
      <c r="Y581" s="55">
        <v>478</v>
      </c>
      <c r="Z581" s="55">
        <v>478352753</v>
      </c>
      <c r="AA581" s="244" t="s">
        <v>4</v>
      </c>
      <c r="AB581" s="55">
        <v>0</v>
      </c>
      <c r="AC581" s="55">
        <v>0</v>
      </c>
      <c r="AD581" s="55">
        <v>0</v>
      </c>
      <c r="AE581" s="55">
        <v>0</v>
      </c>
      <c r="AF581" s="55">
        <v>1</v>
      </c>
      <c r="AG581" s="55">
        <v>5</v>
      </c>
      <c r="AH581" s="55">
        <v>0</v>
      </c>
      <c r="AI581" s="215">
        <v>0</v>
      </c>
      <c r="AJ581" s="215">
        <v>0</v>
      </c>
      <c r="AK581" s="215">
        <v>0</v>
      </c>
      <c r="AL581" s="215">
        <v>0</v>
      </c>
      <c r="AM581" s="215">
        <v>0</v>
      </c>
      <c r="AN581" s="215">
        <v>0</v>
      </c>
      <c r="AO581" s="215">
        <v>0</v>
      </c>
      <c r="AP581" s="215">
        <v>0</v>
      </c>
      <c r="AQ581" s="55">
        <v>1</v>
      </c>
      <c r="AR581" s="216"/>
      <c r="AS581" s="55">
        <v>352</v>
      </c>
      <c r="AT581" s="55">
        <v>753</v>
      </c>
      <c r="AU581" s="55">
        <v>6</v>
      </c>
      <c r="AW581" s="55">
        <f t="shared" si="135"/>
        <v>1</v>
      </c>
      <c r="AX581" s="55">
        <v>0</v>
      </c>
      <c r="AY581" s="55">
        <v>1</v>
      </c>
      <c r="AZ581" s="502">
        <v>0.16669999999999999</v>
      </c>
    </row>
    <row r="582" spans="1:52">
      <c r="A582" s="215">
        <v>478</v>
      </c>
      <c r="B582" s="215">
        <v>478352755</v>
      </c>
      <c r="C582" s="216" t="s">
        <v>4</v>
      </c>
      <c r="D582" s="225">
        <f t="shared" si="121"/>
        <v>0</v>
      </c>
      <c r="E582" s="225">
        <f t="shared" si="122"/>
        <v>0</v>
      </c>
      <c r="F582" s="225">
        <f t="shared" si="123"/>
        <v>0</v>
      </c>
      <c r="G582" s="225">
        <f t="shared" si="124"/>
        <v>0</v>
      </c>
      <c r="H582" s="225">
        <f t="shared" si="125"/>
        <v>0</v>
      </c>
      <c r="I582" s="225">
        <f t="shared" si="126"/>
        <v>1</v>
      </c>
      <c r="J582" s="225">
        <f t="shared" si="127"/>
        <v>0</v>
      </c>
      <c r="K582" s="356">
        <f t="shared" si="128"/>
        <v>3.8300000000000001E-2</v>
      </c>
      <c r="L582" s="225"/>
      <c r="M582" s="225">
        <f t="shared" si="129"/>
        <v>0</v>
      </c>
      <c r="N582" s="225">
        <f t="shared" si="130"/>
        <v>0</v>
      </c>
      <c r="O582" s="225">
        <f t="shared" si="131"/>
        <v>0</v>
      </c>
      <c r="P582" s="225">
        <f t="shared" si="132"/>
        <v>1</v>
      </c>
      <c r="Q582" s="225">
        <f t="shared" si="133"/>
        <v>9</v>
      </c>
      <c r="R582" s="225">
        <f t="shared" si="134"/>
        <v>1</v>
      </c>
      <c r="S582" s="228"/>
      <c r="T582" s="228"/>
      <c r="U582" s="228"/>
      <c r="V582" s="228"/>
      <c r="W582" s="529"/>
      <c r="X582" s="228"/>
      <c r="Y582" s="55">
        <v>478</v>
      </c>
      <c r="Z582" s="55">
        <v>478352755</v>
      </c>
      <c r="AA582" s="244" t="s">
        <v>4</v>
      </c>
      <c r="AB582" s="55">
        <v>0</v>
      </c>
      <c r="AC582" s="55">
        <v>0</v>
      </c>
      <c r="AD582" s="55">
        <v>0</v>
      </c>
      <c r="AE582" s="55">
        <v>0</v>
      </c>
      <c r="AF582" s="55">
        <v>0</v>
      </c>
      <c r="AG582" s="55">
        <v>1</v>
      </c>
      <c r="AH582" s="55">
        <v>0</v>
      </c>
      <c r="AI582" s="215">
        <v>0</v>
      </c>
      <c r="AJ582" s="215">
        <v>0</v>
      </c>
      <c r="AK582" s="215">
        <v>0</v>
      </c>
      <c r="AL582" s="215">
        <v>0</v>
      </c>
      <c r="AM582" s="215">
        <v>0</v>
      </c>
      <c r="AN582" s="215">
        <v>0</v>
      </c>
      <c r="AO582" s="215">
        <v>0</v>
      </c>
      <c r="AP582" s="215">
        <v>0</v>
      </c>
      <c r="AQ582" s="55">
        <v>0</v>
      </c>
      <c r="AR582" s="216"/>
      <c r="AS582" s="55">
        <v>352</v>
      </c>
      <c r="AT582" s="55">
        <v>755</v>
      </c>
      <c r="AU582" s="55">
        <v>9</v>
      </c>
      <c r="AW582" s="55">
        <f t="shared" si="135"/>
        <v>0</v>
      </c>
      <c r="AX582" s="55">
        <v>1</v>
      </c>
      <c r="AY582" s="55">
        <v>2</v>
      </c>
      <c r="AZ582" s="502">
        <v>0.5494</v>
      </c>
    </row>
    <row r="583" spans="1:52">
      <c r="A583" s="215">
        <v>478</v>
      </c>
      <c r="B583" s="215">
        <v>478352770</v>
      </c>
      <c r="C583" s="216" t="s">
        <v>4</v>
      </c>
      <c r="D583" s="225">
        <f t="shared" si="121"/>
        <v>0</v>
      </c>
      <c r="E583" s="225">
        <f t="shared" si="122"/>
        <v>0</v>
      </c>
      <c r="F583" s="225">
        <f t="shared" si="123"/>
        <v>0</v>
      </c>
      <c r="G583" s="225">
        <f t="shared" si="124"/>
        <v>0</v>
      </c>
      <c r="H583" s="225">
        <f t="shared" si="125"/>
        <v>0</v>
      </c>
      <c r="I583" s="225">
        <f t="shared" si="126"/>
        <v>1</v>
      </c>
      <c r="J583" s="225">
        <f t="shared" si="127"/>
        <v>0</v>
      </c>
      <c r="K583" s="356">
        <f t="shared" si="128"/>
        <v>3.8300000000000001E-2</v>
      </c>
      <c r="L583" s="225"/>
      <c r="M583" s="225">
        <f t="shared" si="129"/>
        <v>0</v>
      </c>
      <c r="N583" s="225">
        <f t="shared" si="130"/>
        <v>0</v>
      </c>
      <c r="O583" s="225">
        <f t="shared" si="131"/>
        <v>0</v>
      </c>
      <c r="P583" s="225">
        <f t="shared" si="132"/>
        <v>0</v>
      </c>
      <c r="Q583" s="225">
        <f t="shared" si="133"/>
        <v>5</v>
      </c>
      <c r="R583" s="225">
        <f t="shared" si="134"/>
        <v>1</v>
      </c>
      <c r="S583" s="228"/>
      <c r="T583" s="228"/>
      <c r="U583" s="228"/>
      <c r="V583" s="228"/>
      <c r="W583" s="529"/>
      <c r="X583" s="228"/>
      <c r="Y583" s="55">
        <v>478</v>
      </c>
      <c r="Z583" s="55">
        <v>478352770</v>
      </c>
      <c r="AA583" s="244" t="s">
        <v>4</v>
      </c>
      <c r="AB583" s="55">
        <v>0</v>
      </c>
      <c r="AC583" s="55">
        <v>0</v>
      </c>
      <c r="AD583" s="55">
        <v>0</v>
      </c>
      <c r="AE583" s="55">
        <v>0</v>
      </c>
      <c r="AF583" s="55">
        <v>0</v>
      </c>
      <c r="AG583" s="55">
        <v>1</v>
      </c>
      <c r="AH583" s="55">
        <v>0</v>
      </c>
      <c r="AI583" s="215">
        <v>0</v>
      </c>
      <c r="AJ583" s="215">
        <v>0</v>
      </c>
      <c r="AK583" s="215">
        <v>0</v>
      </c>
      <c r="AL583" s="215">
        <v>0</v>
      </c>
      <c r="AM583" s="215">
        <v>0</v>
      </c>
      <c r="AN583" s="215">
        <v>0</v>
      </c>
      <c r="AO583" s="215">
        <v>0</v>
      </c>
      <c r="AP583" s="215">
        <v>0</v>
      </c>
      <c r="AQ583" s="55">
        <v>0</v>
      </c>
      <c r="AR583" s="216"/>
      <c r="AS583" s="55">
        <v>352</v>
      </c>
      <c r="AT583" s="55">
        <v>770</v>
      </c>
      <c r="AU583" s="55">
        <v>5</v>
      </c>
      <c r="AW583" s="55">
        <f t="shared" si="135"/>
        <v>0</v>
      </c>
      <c r="AX583" s="55">
        <v>0</v>
      </c>
      <c r="AY583" s="55">
        <v>3</v>
      </c>
      <c r="AZ583" s="502">
        <v>0</v>
      </c>
    </row>
    <row r="584" spans="1:52">
      <c r="A584" s="215">
        <v>478</v>
      </c>
      <c r="B584" s="215">
        <v>478352775</v>
      </c>
      <c r="C584" s="216" t="s">
        <v>4</v>
      </c>
      <c r="D584" s="225">
        <f t="shared" si="121"/>
        <v>0</v>
      </c>
      <c r="E584" s="225">
        <f t="shared" si="122"/>
        <v>0</v>
      </c>
      <c r="F584" s="225">
        <f t="shared" si="123"/>
        <v>0</v>
      </c>
      <c r="G584" s="225">
        <f t="shared" si="124"/>
        <v>0</v>
      </c>
      <c r="H584" s="225">
        <f t="shared" si="125"/>
        <v>12</v>
      </c>
      <c r="I584" s="225">
        <f t="shared" si="126"/>
        <v>12</v>
      </c>
      <c r="J584" s="225">
        <f t="shared" si="127"/>
        <v>0</v>
      </c>
      <c r="K584" s="356">
        <f t="shared" si="128"/>
        <v>0.91920000000000002</v>
      </c>
      <c r="L584" s="225"/>
      <c r="M584" s="225">
        <f t="shared" si="129"/>
        <v>0</v>
      </c>
      <c r="N584" s="225">
        <f t="shared" si="130"/>
        <v>0</v>
      </c>
      <c r="O584" s="225">
        <f t="shared" si="131"/>
        <v>0</v>
      </c>
      <c r="P584" s="225">
        <f t="shared" si="132"/>
        <v>1</v>
      </c>
      <c r="Q584" s="225">
        <f t="shared" si="133"/>
        <v>3</v>
      </c>
      <c r="R584" s="225">
        <f t="shared" si="134"/>
        <v>24</v>
      </c>
      <c r="S584" s="228"/>
      <c r="T584" s="228"/>
      <c r="U584" s="228"/>
      <c r="V584" s="228"/>
      <c r="W584" s="529"/>
      <c r="X584" s="228"/>
      <c r="Y584" s="55">
        <v>478</v>
      </c>
      <c r="Z584" s="55">
        <v>478352775</v>
      </c>
      <c r="AA584" s="244" t="s">
        <v>4</v>
      </c>
      <c r="AB584" s="55">
        <v>0</v>
      </c>
      <c r="AC584" s="55">
        <v>0</v>
      </c>
      <c r="AD584" s="55">
        <v>0</v>
      </c>
      <c r="AE584" s="55">
        <v>0</v>
      </c>
      <c r="AF584" s="55">
        <v>12</v>
      </c>
      <c r="AG584" s="55">
        <v>12</v>
      </c>
      <c r="AH584" s="55">
        <v>0</v>
      </c>
      <c r="AI584" s="215">
        <v>0</v>
      </c>
      <c r="AJ584" s="215">
        <v>0</v>
      </c>
      <c r="AK584" s="215">
        <v>0</v>
      </c>
      <c r="AL584" s="215">
        <v>0</v>
      </c>
      <c r="AM584" s="215">
        <v>1</v>
      </c>
      <c r="AN584" s="215">
        <v>0</v>
      </c>
      <c r="AO584" s="215">
        <v>0</v>
      </c>
      <c r="AP584" s="215">
        <v>0</v>
      </c>
      <c r="AQ584" s="55">
        <v>0</v>
      </c>
      <c r="AR584" s="216"/>
      <c r="AS584" s="55">
        <v>352</v>
      </c>
      <c r="AT584" s="55">
        <v>775</v>
      </c>
      <c r="AU584" s="55">
        <v>3</v>
      </c>
      <c r="AW584" s="55">
        <f t="shared" si="135"/>
        <v>1</v>
      </c>
      <c r="AX584" s="55">
        <v>0</v>
      </c>
      <c r="AY584" s="55">
        <v>1</v>
      </c>
      <c r="AZ584" s="502">
        <v>4.1700000000000001E-2</v>
      </c>
    </row>
    <row r="585" spans="1:52">
      <c r="A585" s="215">
        <v>479</v>
      </c>
      <c r="B585" s="215">
        <v>479278005</v>
      </c>
      <c r="C585" s="216" t="s">
        <v>1069</v>
      </c>
      <c r="D585" s="225">
        <f t="shared" si="121"/>
        <v>0</v>
      </c>
      <c r="E585" s="225">
        <f t="shared" si="122"/>
        <v>0</v>
      </c>
      <c r="F585" s="225">
        <f t="shared" si="123"/>
        <v>0</v>
      </c>
      <c r="G585" s="225">
        <f t="shared" si="124"/>
        <v>0</v>
      </c>
      <c r="H585" s="225">
        <f t="shared" si="125"/>
        <v>1</v>
      </c>
      <c r="I585" s="225">
        <f t="shared" si="126"/>
        <v>4</v>
      </c>
      <c r="J585" s="225">
        <f t="shared" si="127"/>
        <v>0</v>
      </c>
      <c r="K585" s="356">
        <f t="shared" si="128"/>
        <v>0.1915</v>
      </c>
      <c r="L585" s="225"/>
      <c r="M585" s="225">
        <f t="shared" si="129"/>
        <v>0</v>
      </c>
      <c r="N585" s="225">
        <f t="shared" si="130"/>
        <v>0</v>
      </c>
      <c r="O585" s="225">
        <f t="shared" si="131"/>
        <v>0</v>
      </c>
      <c r="P585" s="225">
        <f t="shared" si="132"/>
        <v>1</v>
      </c>
      <c r="Q585" s="225">
        <f t="shared" si="133"/>
        <v>7</v>
      </c>
      <c r="R585" s="225">
        <f t="shared" si="134"/>
        <v>5</v>
      </c>
      <c r="S585" s="228"/>
      <c r="T585" s="228"/>
      <c r="U585" s="228"/>
      <c r="V585" s="228"/>
      <c r="W585" s="529"/>
      <c r="X585" s="228"/>
      <c r="Y585" s="55">
        <v>479</v>
      </c>
      <c r="Z585" s="55">
        <v>479278005</v>
      </c>
      <c r="AA585" s="244" t="s">
        <v>1069</v>
      </c>
      <c r="AB585" s="55">
        <v>0</v>
      </c>
      <c r="AC585" s="55">
        <v>0</v>
      </c>
      <c r="AD585" s="55">
        <v>0</v>
      </c>
      <c r="AE585" s="55">
        <v>0</v>
      </c>
      <c r="AF585" s="55">
        <v>1</v>
      </c>
      <c r="AG585" s="55">
        <v>4</v>
      </c>
      <c r="AH585" s="55">
        <v>0</v>
      </c>
      <c r="AI585" s="215">
        <v>0</v>
      </c>
      <c r="AJ585" s="215">
        <v>0</v>
      </c>
      <c r="AK585" s="215">
        <v>0</v>
      </c>
      <c r="AL585" s="215">
        <v>0</v>
      </c>
      <c r="AM585" s="215">
        <v>1</v>
      </c>
      <c r="AN585" s="215">
        <v>0</v>
      </c>
      <c r="AO585" s="215">
        <v>0</v>
      </c>
      <c r="AP585" s="215">
        <v>0</v>
      </c>
      <c r="AQ585" s="55">
        <v>0</v>
      </c>
      <c r="AR585" s="216"/>
      <c r="AS585" s="55">
        <v>278</v>
      </c>
      <c r="AT585" s="55">
        <v>5</v>
      </c>
      <c r="AU585" s="55">
        <v>7</v>
      </c>
      <c r="AW585" s="55">
        <f t="shared" si="135"/>
        <v>1</v>
      </c>
      <c r="AX585" s="55">
        <v>0</v>
      </c>
      <c r="AY585" s="55">
        <v>1</v>
      </c>
      <c r="AZ585" s="502">
        <v>0.25</v>
      </c>
    </row>
    <row r="586" spans="1:52">
      <c r="A586" s="215">
        <v>479</v>
      </c>
      <c r="B586" s="215">
        <v>479278024</v>
      </c>
      <c r="C586" s="216" t="s">
        <v>1069</v>
      </c>
      <c r="D586" s="225">
        <f t="shared" si="121"/>
        <v>0</v>
      </c>
      <c r="E586" s="225">
        <f t="shared" si="122"/>
        <v>0</v>
      </c>
      <c r="F586" s="225">
        <f t="shared" si="123"/>
        <v>0</v>
      </c>
      <c r="G586" s="225">
        <f t="shared" si="124"/>
        <v>0</v>
      </c>
      <c r="H586" s="225">
        <f t="shared" si="125"/>
        <v>9</v>
      </c>
      <c r="I586" s="225">
        <f t="shared" si="126"/>
        <v>12</v>
      </c>
      <c r="J586" s="225">
        <f t="shared" si="127"/>
        <v>0</v>
      </c>
      <c r="K586" s="356">
        <f t="shared" si="128"/>
        <v>0.80430000000000001</v>
      </c>
      <c r="L586" s="225"/>
      <c r="M586" s="225">
        <f t="shared" si="129"/>
        <v>0</v>
      </c>
      <c r="N586" s="225">
        <f t="shared" si="130"/>
        <v>0</v>
      </c>
      <c r="O586" s="225">
        <f t="shared" si="131"/>
        <v>0</v>
      </c>
      <c r="P586" s="225">
        <f t="shared" si="132"/>
        <v>3</v>
      </c>
      <c r="Q586" s="225">
        <f t="shared" si="133"/>
        <v>4</v>
      </c>
      <c r="R586" s="225">
        <f t="shared" si="134"/>
        <v>21</v>
      </c>
      <c r="S586" s="228"/>
      <c r="T586" s="228"/>
      <c r="U586" s="228"/>
      <c r="V586" s="228"/>
      <c r="W586" s="529"/>
      <c r="X586" s="228"/>
      <c r="Y586" s="55">
        <v>479</v>
      </c>
      <c r="Z586" s="55">
        <v>479278024</v>
      </c>
      <c r="AA586" s="244" t="s">
        <v>1069</v>
      </c>
      <c r="AB586" s="55">
        <v>0</v>
      </c>
      <c r="AC586" s="55">
        <v>0</v>
      </c>
      <c r="AD586" s="55">
        <v>0</v>
      </c>
      <c r="AE586" s="55">
        <v>0</v>
      </c>
      <c r="AF586" s="55">
        <v>9</v>
      </c>
      <c r="AG586" s="55">
        <v>12</v>
      </c>
      <c r="AH586" s="55">
        <v>0</v>
      </c>
      <c r="AI586" s="215">
        <v>0</v>
      </c>
      <c r="AJ586" s="215">
        <v>0</v>
      </c>
      <c r="AK586" s="215">
        <v>0</v>
      </c>
      <c r="AL586" s="215">
        <v>0</v>
      </c>
      <c r="AM586" s="215">
        <v>0</v>
      </c>
      <c r="AN586" s="215">
        <v>0</v>
      </c>
      <c r="AO586" s="215">
        <v>0</v>
      </c>
      <c r="AP586" s="215">
        <v>0</v>
      </c>
      <c r="AQ586" s="55">
        <v>1</v>
      </c>
      <c r="AR586" s="216"/>
      <c r="AS586" s="55">
        <v>278</v>
      </c>
      <c r="AT586" s="55">
        <v>24</v>
      </c>
      <c r="AU586" s="55">
        <v>4</v>
      </c>
      <c r="AW586" s="55">
        <f t="shared" si="135"/>
        <v>1</v>
      </c>
      <c r="AX586" s="55">
        <v>2</v>
      </c>
      <c r="AY586" s="55">
        <v>1</v>
      </c>
      <c r="AZ586" s="502">
        <v>0.15629999999999999</v>
      </c>
    </row>
    <row r="587" spans="1:52">
      <c r="A587" s="215">
        <v>479</v>
      </c>
      <c r="B587" s="215">
        <v>479278061</v>
      </c>
      <c r="C587" s="216" t="s">
        <v>1069</v>
      </c>
      <c r="D587" s="225">
        <f t="shared" ref="D587:D650" si="136">ROUND(AB587,0)</f>
        <v>0</v>
      </c>
      <c r="E587" s="225">
        <f t="shared" ref="E587:E650" si="137">ROUND(AC587,0)</f>
        <v>0</v>
      </c>
      <c r="F587" s="225">
        <f t="shared" ref="F587:F650" si="138">ROUND(AD587,0)</f>
        <v>0</v>
      </c>
      <c r="G587" s="225">
        <f t="shared" ref="G587:G650" si="139">ROUND(AE587,0)</f>
        <v>0</v>
      </c>
      <c r="H587" s="225">
        <f t="shared" ref="H587:H650" si="140">ROUND(AF587,0)</f>
        <v>16</v>
      </c>
      <c r="I587" s="225">
        <f t="shared" ref="I587:I650" si="141">ROUND(AG587,0)</f>
        <v>18</v>
      </c>
      <c r="J587" s="225">
        <f t="shared" ref="J587:J650" si="142">ROUND(AH587,0)</f>
        <v>0</v>
      </c>
      <c r="K587" s="356">
        <f t="shared" ref="K587:K650" si="143">ROUND(0.0383*(SUM(AD587:AG587)+(AC587*0.5))+0.0483*AH587,4)</f>
        <v>1.3022</v>
      </c>
      <c r="L587" s="225"/>
      <c r="M587" s="225">
        <f t="shared" ref="M587:M650" si="144">ROUND(AJ587+(AI587*0.5),0)</f>
        <v>0</v>
      </c>
      <c r="N587" s="225">
        <f t="shared" ref="N587:N650" si="145">ROUND(AK587,0)</f>
        <v>0</v>
      </c>
      <c r="O587" s="225">
        <f t="shared" ref="O587:O650" si="146">ROUND(AL587,0)</f>
        <v>0</v>
      </c>
      <c r="P587" s="225">
        <f t="shared" ref="P587:P650" si="147">ROUND(R587*AZ587,0)</f>
        <v>21</v>
      </c>
      <c r="Q587" s="225">
        <f t="shared" ref="Q587:Q650" si="148">AU587</f>
        <v>10</v>
      </c>
      <c r="R587" s="225">
        <f t="shared" ref="R587:R650" si="149">SUM(F587:I587)+ROUND(D587*0.5,0)+ROUND(J587*0.5,0)</f>
        <v>34</v>
      </c>
      <c r="S587" s="228"/>
      <c r="T587" s="228"/>
      <c r="U587" s="228"/>
      <c r="V587" s="228"/>
      <c r="W587" s="529"/>
      <c r="X587" s="228"/>
      <c r="Y587" s="55">
        <v>479</v>
      </c>
      <c r="Z587" s="55">
        <v>479278061</v>
      </c>
      <c r="AA587" s="244" t="s">
        <v>1069</v>
      </c>
      <c r="AB587" s="55">
        <v>0</v>
      </c>
      <c r="AC587" s="55">
        <v>0</v>
      </c>
      <c r="AD587" s="55">
        <v>0</v>
      </c>
      <c r="AE587" s="55">
        <v>0</v>
      </c>
      <c r="AF587" s="55">
        <v>16</v>
      </c>
      <c r="AG587" s="55">
        <v>18</v>
      </c>
      <c r="AH587" s="55">
        <v>0</v>
      </c>
      <c r="AI587" s="215">
        <v>0</v>
      </c>
      <c r="AJ587" s="215">
        <v>0</v>
      </c>
      <c r="AK587" s="215">
        <v>0</v>
      </c>
      <c r="AL587" s="215">
        <v>0</v>
      </c>
      <c r="AM587" s="215">
        <v>10</v>
      </c>
      <c r="AN587" s="215">
        <v>0</v>
      </c>
      <c r="AO587" s="215">
        <v>0</v>
      </c>
      <c r="AP587" s="215">
        <v>0</v>
      </c>
      <c r="AQ587" s="55">
        <v>11</v>
      </c>
      <c r="AR587" s="216"/>
      <c r="AS587" s="55">
        <v>278</v>
      </c>
      <c r="AT587" s="55">
        <v>61</v>
      </c>
      <c r="AU587" s="55">
        <v>10</v>
      </c>
      <c r="AW587" s="55">
        <f t="shared" ref="AW587:AW650" si="150">AM587+AP587+AQ587+ROUND(AN587*0.5,0)</f>
        <v>21</v>
      </c>
      <c r="AX587" s="55">
        <v>0</v>
      </c>
      <c r="AY587" s="55">
        <v>1</v>
      </c>
      <c r="AZ587" s="502">
        <v>0.61760000000000004</v>
      </c>
    </row>
    <row r="588" spans="1:52">
      <c r="A588" s="215">
        <v>479</v>
      </c>
      <c r="B588" s="215">
        <v>479278086</v>
      </c>
      <c r="C588" s="216" t="s">
        <v>1069</v>
      </c>
      <c r="D588" s="225">
        <f t="shared" si="136"/>
        <v>0</v>
      </c>
      <c r="E588" s="225">
        <f t="shared" si="137"/>
        <v>0</v>
      </c>
      <c r="F588" s="225">
        <f t="shared" si="138"/>
        <v>0</v>
      </c>
      <c r="G588" s="225">
        <f t="shared" si="139"/>
        <v>0</v>
      </c>
      <c r="H588" s="225">
        <f t="shared" si="140"/>
        <v>11</v>
      </c>
      <c r="I588" s="225">
        <f t="shared" si="141"/>
        <v>6</v>
      </c>
      <c r="J588" s="225">
        <f t="shared" si="142"/>
        <v>0</v>
      </c>
      <c r="K588" s="356">
        <f t="shared" si="143"/>
        <v>0.65110000000000001</v>
      </c>
      <c r="L588" s="225"/>
      <c r="M588" s="225">
        <f t="shared" si="144"/>
        <v>0</v>
      </c>
      <c r="N588" s="225">
        <f t="shared" si="145"/>
        <v>0</v>
      </c>
      <c r="O588" s="225">
        <f t="shared" si="146"/>
        <v>0</v>
      </c>
      <c r="P588" s="225">
        <f t="shared" si="147"/>
        <v>3</v>
      </c>
      <c r="Q588" s="225">
        <f t="shared" si="148"/>
        <v>7</v>
      </c>
      <c r="R588" s="225">
        <f t="shared" si="149"/>
        <v>17</v>
      </c>
      <c r="S588" s="228"/>
      <c r="T588" s="228"/>
      <c r="U588" s="228"/>
      <c r="V588" s="228"/>
      <c r="W588" s="529"/>
      <c r="X588" s="228"/>
      <c r="Y588" s="55">
        <v>479</v>
      </c>
      <c r="Z588" s="55">
        <v>479278086</v>
      </c>
      <c r="AA588" s="244" t="s">
        <v>1069</v>
      </c>
      <c r="AB588" s="55">
        <v>0</v>
      </c>
      <c r="AC588" s="55">
        <v>0</v>
      </c>
      <c r="AD588" s="55">
        <v>0</v>
      </c>
      <c r="AE588" s="55">
        <v>0</v>
      </c>
      <c r="AF588" s="55">
        <v>11</v>
      </c>
      <c r="AG588" s="55">
        <v>6</v>
      </c>
      <c r="AH588" s="55">
        <v>0</v>
      </c>
      <c r="AI588" s="215">
        <v>0</v>
      </c>
      <c r="AJ588" s="215">
        <v>0</v>
      </c>
      <c r="AK588" s="215">
        <v>0</v>
      </c>
      <c r="AL588" s="215">
        <v>0</v>
      </c>
      <c r="AM588" s="215">
        <v>3</v>
      </c>
      <c r="AN588" s="215">
        <v>0</v>
      </c>
      <c r="AO588" s="215">
        <v>0</v>
      </c>
      <c r="AP588" s="215">
        <v>0</v>
      </c>
      <c r="AQ588" s="55">
        <v>0</v>
      </c>
      <c r="AR588" s="216"/>
      <c r="AS588" s="55">
        <v>278</v>
      </c>
      <c r="AT588" s="55">
        <v>86</v>
      </c>
      <c r="AU588" s="55">
        <v>7</v>
      </c>
      <c r="AW588" s="55">
        <f t="shared" si="150"/>
        <v>3</v>
      </c>
      <c r="AX588" s="55">
        <v>0</v>
      </c>
      <c r="AY588" s="55">
        <v>1</v>
      </c>
      <c r="AZ588" s="502">
        <v>0.17649999999999999</v>
      </c>
    </row>
    <row r="589" spans="1:52">
      <c r="A589" s="215">
        <v>479</v>
      </c>
      <c r="B589" s="215">
        <v>479278087</v>
      </c>
      <c r="C589" s="216" t="s">
        <v>1069</v>
      </c>
      <c r="D589" s="225">
        <f t="shared" si="136"/>
        <v>0</v>
      </c>
      <c r="E589" s="225">
        <f t="shared" si="137"/>
        <v>0</v>
      </c>
      <c r="F589" s="225">
        <f t="shared" si="138"/>
        <v>0</v>
      </c>
      <c r="G589" s="225">
        <f t="shared" si="139"/>
        <v>0</v>
      </c>
      <c r="H589" s="225">
        <f t="shared" si="140"/>
        <v>1</v>
      </c>
      <c r="I589" s="225">
        <f t="shared" si="141"/>
        <v>2</v>
      </c>
      <c r="J589" s="225">
        <f t="shared" si="142"/>
        <v>0</v>
      </c>
      <c r="K589" s="356">
        <f t="shared" si="143"/>
        <v>0.1149</v>
      </c>
      <c r="L589" s="225"/>
      <c r="M589" s="225">
        <f t="shared" si="144"/>
        <v>0</v>
      </c>
      <c r="N589" s="225">
        <f t="shared" si="145"/>
        <v>0</v>
      </c>
      <c r="O589" s="225">
        <f t="shared" si="146"/>
        <v>0</v>
      </c>
      <c r="P589" s="225">
        <f t="shared" si="147"/>
        <v>1</v>
      </c>
      <c r="Q589" s="225">
        <f t="shared" si="148"/>
        <v>5</v>
      </c>
      <c r="R589" s="225">
        <f t="shared" si="149"/>
        <v>3</v>
      </c>
      <c r="S589" s="228"/>
      <c r="T589" s="228"/>
      <c r="U589" s="228"/>
      <c r="V589" s="228"/>
      <c r="W589" s="529"/>
      <c r="X589" s="228"/>
      <c r="Y589" s="55">
        <v>479</v>
      </c>
      <c r="Z589" s="55">
        <v>479278087</v>
      </c>
      <c r="AA589" s="244" t="s">
        <v>1069</v>
      </c>
      <c r="AB589" s="55">
        <v>0</v>
      </c>
      <c r="AC589" s="55">
        <v>0</v>
      </c>
      <c r="AD589" s="55">
        <v>0</v>
      </c>
      <c r="AE589" s="55">
        <v>0</v>
      </c>
      <c r="AF589" s="55">
        <v>1</v>
      </c>
      <c r="AG589" s="55">
        <v>2</v>
      </c>
      <c r="AH589" s="55">
        <v>0</v>
      </c>
      <c r="AI589" s="215">
        <v>0</v>
      </c>
      <c r="AJ589" s="215">
        <v>0</v>
      </c>
      <c r="AK589" s="215">
        <v>0</v>
      </c>
      <c r="AL589" s="215">
        <v>0</v>
      </c>
      <c r="AM589" s="215">
        <v>1</v>
      </c>
      <c r="AN589" s="215">
        <v>0</v>
      </c>
      <c r="AO589" s="215">
        <v>0</v>
      </c>
      <c r="AP589" s="215">
        <v>0</v>
      </c>
      <c r="AQ589" s="55">
        <v>0</v>
      </c>
      <c r="AR589" s="216"/>
      <c r="AS589" s="55">
        <v>278</v>
      </c>
      <c r="AT589" s="55">
        <v>87</v>
      </c>
      <c r="AU589" s="55">
        <v>5</v>
      </c>
      <c r="AW589" s="55">
        <f t="shared" si="150"/>
        <v>1</v>
      </c>
      <c r="AX589" s="55">
        <v>0</v>
      </c>
      <c r="AY589" s="55">
        <v>3</v>
      </c>
      <c r="AZ589" s="502">
        <v>0.33329999999999999</v>
      </c>
    </row>
    <row r="590" spans="1:52">
      <c r="A590" s="215">
        <v>479</v>
      </c>
      <c r="B590" s="215">
        <v>479278091</v>
      </c>
      <c r="C590" s="216" t="s">
        <v>1069</v>
      </c>
      <c r="D590" s="225">
        <f t="shared" si="136"/>
        <v>0</v>
      </c>
      <c r="E590" s="225">
        <f t="shared" si="137"/>
        <v>0</v>
      </c>
      <c r="F590" s="225">
        <f t="shared" si="138"/>
        <v>0</v>
      </c>
      <c r="G590" s="225">
        <f t="shared" si="139"/>
        <v>0</v>
      </c>
      <c r="H590" s="225">
        <f t="shared" si="140"/>
        <v>0</v>
      </c>
      <c r="I590" s="225">
        <f t="shared" si="141"/>
        <v>2</v>
      </c>
      <c r="J590" s="225">
        <f t="shared" si="142"/>
        <v>0</v>
      </c>
      <c r="K590" s="356">
        <f t="shared" si="143"/>
        <v>7.6600000000000001E-2</v>
      </c>
      <c r="L590" s="225"/>
      <c r="M590" s="225">
        <f t="shared" si="144"/>
        <v>0</v>
      </c>
      <c r="N590" s="225">
        <f t="shared" si="145"/>
        <v>0</v>
      </c>
      <c r="O590" s="225">
        <f t="shared" si="146"/>
        <v>0</v>
      </c>
      <c r="P590" s="225">
        <f t="shared" si="147"/>
        <v>0</v>
      </c>
      <c r="Q590" s="225">
        <f t="shared" si="148"/>
        <v>8</v>
      </c>
      <c r="R590" s="225">
        <f t="shared" si="149"/>
        <v>2</v>
      </c>
      <c r="S590" s="228"/>
      <c r="T590" s="228"/>
      <c r="U590" s="228"/>
      <c r="V590" s="228"/>
      <c r="W590" s="529"/>
      <c r="X590" s="228"/>
      <c r="Y590" s="55">
        <v>479</v>
      </c>
      <c r="Z590" s="55">
        <v>479278091</v>
      </c>
      <c r="AA590" s="244" t="s">
        <v>1069</v>
      </c>
      <c r="AB590" s="55">
        <v>0</v>
      </c>
      <c r="AC590" s="55">
        <v>0</v>
      </c>
      <c r="AD590" s="55">
        <v>0</v>
      </c>
      <c r="AE590" s="55">
        <v>0</v>
      </c>
      <c r="AF590" s="55">
        <v>0</v>
      </c>
      <c r="AG590" s="55">
        <v>2</v>
      </c>
      <c r="AH590" s="55">
        <v>0</v>
      </c>
      <c r="AI590" s="215">
        <v>0</v>
      </c>
      <c r="AJ590" s="215">
        <v>0</v>
      </c>
      <c r="AK590" s="215">
        <v>0</v>
      </c>
      <c r="AL590" s="215">
        <v>0</v>
      </c>
      <c r="AM590" s="215">
        <v>0</v>
      </c>
      <c r="AN590" s="215">
        <v>0</v>
      </c>
      <c r="AO590" s="215">
        <v>0</v>
      </c>
      <c r="AP590" s="215">
        <v>0</v>
      </c>
      <c r="AQ590" s="55">
        <v>0</v>
      </c>
      <c r="AR590" s="216"/>
      <c r="AS590" s="55">
        <v>278</v>
      </c>
      <c r="AT590" s="55">
        <v>91</v>
      </c>
      <c r="AU590" s="55">
        <v>8</v>
      </c>
      <c r="AW590" s="55">
        <f t="shared" si="150"/>
        <v>0</v>
      </c>
      <c r="AX590" s="55">
        <v>0</v>
      </c>
      <c r="AY590" s="55">
        <v>1</v>
      </c>
      <c r="AZ590" s="502">
        <v>0</v>
      </c>
    </row>
    <row r="591" spans="1:52">
      <c r="A591" s="215">
        <v>479</v>
      </c>
      <c r="B591" s="215">
        <v>479278111</v>
      </c>
      <c r="C591" s="216" t="s">
        <v>1069</v>
      </c>
      <c r="D591" s="225">
        <f t="shared" si="136"/>
        <v>0</v>
      </c>
      <c r="E591" s="225">
        <f t="shared" si="137"/>
        <v>0</v>
      </c>
      <c r="F591" s="225">
        <f t="shared" si="138"/>
        <v>0</v>
      </c>
      <c r="G591" s="225">
        <f t="shared" si="139"/>
        <v>0</v>
      </c>
      <c r="H591" s="225">
        <f t="shared" si="140"/>
        <v>5</v>
      </c>
      <c r="I591" s="225">
        <f t="shared" si="141"/>
        <v>4</v>
      </c>
      <c r="J591" s="225">
        <f t="shared" si="142"/>
        <v>0</v>
      </c>
      <c r="K591" s="356">
        <f t="shared" si="143"/>
        <v>0.34470000000000001</v>
      </c>
      <c r="L591" s="225"/>
      <c r="M591" s="225">
        <f t="shared" si="144"/>
        <v>0</v>
      </c>
      <c r="N591" s="225">
        <f t="shared" si="145"/>
        <v>0</v>
      </c>
      <c r="O591" s="225">
        <f t="shared" si="146"/>
        <v>0</v>
      </c>
      <c r="P591" s="225">
        <f t="shared" si="147"/>
        <v>5</v>
      </c>
      <c r="Q591" s="225">
        <f t="shared" si="148"/>
        <v>6</v>
      </c>
      <c r="R591" s="225">
        <f t="shared" si="149"/>
        <v>9</v>
      </c>
      <c r="S591" s="228"/>
      <c r="T591" s="228"/>
      <c r="U591" s="228"/>
      <c r="V591" s="228"/>
      <c r="W591" s="529"/>
      <c r="X591" s="228"/>
      <c r="Y591" s="55">
        <v>479</v>
      </c>
      <c r="Z591" s="55">
        <v>479278111</v>
      </c>
      <c r="AA591" s="244" t="s">
        <v>1069</v>
      </c>
      <c r="AB591" s="55">
        <v>0</v>
      </c>
      <c r="AC591" s="55">
        <v>0</v>
      </c>
      <c r="AD591" s="55">
        <v>0</v>
      </c>
      <c r="AE591" s="55">
        <v>0</v>
      </c>
      <c r="AF591" s="55">
        <v>5</v>
      </c>
      <c r="AG591" s="55">
        <v>4</v>
      </c>
      <c r="AH591" s="55">
        <v>0</v>
      </c>
      <c r="AI591" s="215">
        <v>0</v>
      </c>
      <c r="AJ591" s="215">
        <v>0</v>
      </c>
      <c r="AK591" s="215">
        <v>0</v>
      </c>
      <c r="AL591" s="215">
        <v>0</v>
      </c>
      <c r="AM591" s="215">
        <v>2</v>
      </c>
      <c r="AN591" s="215">
        <v>0</v>
      </c>
      <c r="AO591" s="215">
        <v>0</v>
      </c>
      <c r="AP591" s="215">
        <v>0</v>
      </c>
      <c r="AQ591" s="55">
        <v>2</v>
      </c>
      <c r="AR591" s="216"/>
      <c r="AS591" s="55">
        <v>278</v>
      </c>
      <c r="AT591" s="55">
        <v>111</v>
      </c>
      <c r="AU591" s="55">
        <v>6</v>
      </c>
      <c r="AW591" s="55">
        <f t="shared" si="150"/>
        <v>4</v>
      </c>
      <c r="AX591" s="55">
        <v>1</v>
      </c>
      <c r="AY591" s="55">
        <v>1</v>
      </c>
      <c r="AZ591" s="502">
        <v>0.6</v>
      </c>
    </row>
    <row r="592" spans="1:52">
      <c r="A592" s="215">
        <v>479</v>
      </c>
      <c r="B592" s="215">
        <v>479278114</v>
      </c>
      <c r="C592" s="216" t="s">
        <v>1069</v>
      </c>
      <c r="D592" s="225">
        <f t="shared" si="136"/>
        <v>0</v>
      </c>
      <c r="E592" s="225">
        <f t="shared" si="137"/>
        <v>0</v>
      </c>
      <c r="F592" s="225">
        <f t="shared" si="138"/>
        <v>0</v>
      </c>
      <c r="G592" s="225">
        <f t="shared" si="139"/>
        <v>0</v>
      </c>
      <c r="H592" s="225">
        <f t="shared" si="140"/>
        <v>0</v>
      </c>
      <c r="I592" s="225">
        <f t="shared" si="141"/>
        <v>2</v>
      </c>
      <c r="J592" s="225">
        <f t="shared" si="142"/>
        <v>0</v>
      </c>
      <c r="K592" s="356">
        <f t="shared" si="143"/>
        <v>7.6600000000000001E-2</v>
      </c>
      <c r="L592" s="225"/>
      <c r="M592" s="225">
        <f t="shared" si="144"/>
        <v>0</v>
      </c>
      <c r="N592" s="225">
        <f t="shared" si="145"/>
        <v>0</v>
      </c>
      <c r="O592" s="225">
        <f t="shared" si="146"/>
        <v>0</v>
      </c>
      <c r="P592" s="225">
        <f t="shared" si="147"/>
        <v>0</v>
      </c>
      <c r="Q592" s="225">
        <f t="shared" si="148"/>
        <v>10</v>
      </c>
      <c r="R592" s="225">
        <f t="shared" si="149"/>
        <v>2</v>
      </c>
      <c r="S592" s="228"/>
      <c r="T592" s="228"/>
      <c r="U592" s="228"/>
      <c r="V592" s="228"/>
      <c r="W592" s="529"/>
      <c r="X592" s="228"/>
      <c r="Y592" s="55">
        <v>479</v>
      </c>
      <c r="Z592" s="55">
        <v>479278114</v>
      </c>
      <c r="AA592" s="244" t="s">
        <v>1069</v>
      </c>
      <c r="AB592" s="55">
        <v>0</v>
      </c>
      <c r="AC592" s="55">
        <v>0</v>
      </c>
      <c r="AD592" s="55">
        <v>0</v>
      </c>
      <c r="AE592" s="55">
        <v>0</v>
      </c>
      <c r="AF592" s="55">
        <v>0</v>
      </c>
      <c r="AG592" s="55">
        <v>2</v>
      </c>
      <c r="AH592" s="55">
        <v>0</v>
      </c>
      <c r="AI592" s="215">
        <v>0</v>
      </c>
      <c r="AJ592" s="215">
        <v>0</v>
      </c>
      <c r="AK592" s="215">
        <v>0</v>
      </c>
      <c r="AL592" s="215">
        <v>0</v>
      </c>
      <c r="AM592" s="215">
        <v>0</v>
      </c>
      <c r="AN592" s="215">
        <v>0</v>
      </c>
      <c r="AO592" s="215">
        <v>0</v>
      </c>
      <c r="AP592" s="215">
        <v>0</v>
      </c>
      <c r="AQ592" s="55">
        <v>0</v>
      </c>
      <c r="AR592" s="216"/>
      <c r="AS592" s="55">
        <v>278</v>
      </c>
      <c r="AT592" s="55">
        <v>114</v>
      </c>
      <c r="AU592" s="55">
        <v>10</v>
      </c>
      <c r="AW592" s="55">
        <f t="shared" si="150"/>
        <v>0</v>
      </c>
      <c r="AX592" s="55">
        <v>0</v>
      </c>
      <c r="AY592" s="55">
        <v>1</v>
      </c>
      <c r="AZ592" s="502">
        <v>0.1429</v>
      </c>
    </row>
    <row r="593" spans="1:52">
      <c r="A593" s="215">
        <v>479</v>
      </c>
      <c r="B593" s="215">
        <v>479278117</v>
      </c>
      <c r="C593" s="216" t="s">
        <v>1069</v>
      </c>
      <c r="D593" s="225">
        <f t="shared" si="136"/>
        <v>0</v>
      </c>
      <c r="E593" s="225">
        <f t="shared" si="137"/>
        <v>0</v>
      </c>
      <c r="F593" s="225">
        <f t="shared" si="138"/>
        <v>0</v>
      </c>
      <c r="G593" s="225">
        <f t="shared" si="139"/>
        <v>0</v>
      </c>
      <c r="H593" s="225">
        <f t="shared" si="140"/>
        <v>4</v>
      </c>
      <c r="I593" s="225">
        <f t="shared" si="141"/>
        <v>6</v>
      </c>
      <c r="J593" s="225">
        <f t="shared" si="142"/>
        <v>0</v>
      </c>
      <c r="K593" s="356">
        <f t="shared" si="143"/>
        <v>0.38300000000000001</v>
      </c>
      <c r="L593" s="225"/>
      <c r="M593" s="225">
        <f t="shared" si="144"/>
        <v>0</v>
      </c>
      <c r="N593" s="225">
        <f t="shared" si="145"/>
        <v>0</v>
      </c>
      <c r="O593" s="225">
        <f t="shared" si="146"/>
        <v>0</v>
      </c>
      <c r="P593" s="225">
        <f t="shared" si="147"/>
        <v>3</v>
      </c>
      <c r="Q593" s="225">
        <f t="shared" si="148"/>
        <v>4</v>
      </c>
      <c r="R593" s="225">
        <f t="shared" si="149"/>
        <v>10</v>
      </c>
      <c r="S593" s="228"/>
      <c r="T593" s="228"/>
      <c r="U593" s="228"/>
      <c r="V593" s="228"/>
      <c r="W593" s="529"/>
      <c r="X593" s="228"/>
      <c r="Y593" s="55">
        <v>479</v>
      </c>
      <c r="Z593" s="55">
        <v>479278117</v>
      </c>
      <c r="AA593" s="244" t="s">
        <v>1069</v>
      </c>
      <c r="AB593" s="55">
        <v>0</v>
      </c>
      <c r="AC593" s="55">
        <v>0</v>
      </c>
      <c r="AD593" s="55">
        <v>0</v>
      </c>
      <c r="AE593" s="55">
        <v>0</v>
      </c>
      <c r="AF593" s="55">
        <v>4</v>
      </c>
      <c r="AG593" s="55">
        <v>6</v>
      </c>
      <c r="AH593" s="55">
        <v>0</v>
      </c>
      <c r="AI593" s="215">
        <v>0</v>
      </c>
      <c r="AJ593" s="215">
        <v>0</v>
      </c>
      <c r="AK593" s="215">
        <v>0</v>
      </c>
      <c r="AL593" s="215">
        <v>0</v>
      </c>
      <c r="AM593" s="215">
        <v>2</v>
      </c>
      <c r="AN593" s="215">
        <v>0</v>
      </c>
      <c r="AO593" s="215">
        <v>0</v>
      </c>
      <c r="AP593" s="215">
        <v>0</v>
      </c>
      <c r="AQ593" s="55">
        <v>1</v>
      </c>
      <c r="AR593" s="216"/>
      <c r="AS593" s="55">
        <v>278</v>
      </c>
      <c r="AT593" s="55">
        <v>117</v>
      </c>
      <c r="AU593" s="55">
        <v>4</v>
      </c>
      <c r="AW593" s="55">
        <f t="shared" si="150"/>
        <v>3</v>
      </c>
      <c r="AX593" s="55">
        <v>0</v>
      </c>
      <c r="AY593" s="55">
        <v>1</v>
      </c>
      <c r="AZ593" s="502">
        <v>0.3</v>
      </c>
    </row>
    <row r="594" spans="1:52">
      <c r="A594" s="215">
        <v>479</v>
      </c>
      <c r="B594" s="215">
        <v>479278127</v>
      </c>
      <c r="C594" s="216" t="s">
        <v>1069</v>
      </c>
      <c r="D594" s="225">
        <f t="shared" si="136"/>
        <v>0</v>
      </c>
      <c r="E594" s="225">
        <f t="shared" si="137"/>
        <v>0</v>
      </c>
      <c r="F594" s="225">
        <f t="shared" si="138"/>
        <v>0</v>
      </c>
      <c r="G594" s="225">
        <f t="shared" si="139"/>
        <v>0</v>
      </c>
      <c r="H594" s="225">
        <f t="shared" si="140"/>
        <v>3</v>
      </c>
      <c r="I594" s="225">
        <f t="shared" si="141"/>
        <v>2</v>
      </c>
      <c r="J594" s="225">
        <f t="shared" si="142"/>
        <v>0</v>
      </c>
      <c r="K594" s="356">
        <f t="shared" si="143"/>
        <v>0.1915</v>
      </c>
      <c r="L594" s="225"/>
      <c r="M594" s="225">
        <f t="shared" si="144"/>
        <v>0</v>
      </c>
      <c r="N594" s="225">
        <f t="shared" si="145"/>
        <v>0</v>
      </c>
      <c r="O594" s="225">
        <f t="shared" si="146"/>
        <v>0</v>
      </c>
      <c r="P594" s="225">
        <f t="shared" si="147"/>
        <v>2</v>
      </c>
      <c r="Q594" s="225">
        <f t="shared" si="148"/>
        <v>4</v>
      </c>
      <c r="R594" s="225">
        <f t="shared" si="149"/>
        <v>5</v>
      </c>
      <c r="S594" s="228"/>
      <c r="T594" s="228"/>
      <c r="U594" s="228"/>
      <c r="V594" s="228"/>
      <c r="W594" s="529"/>
      <c r="X594" s="228"/>
      <c r="Y594" s="55">
        <v>479</v>
      </c>
      <c r="Z594" s="55">
        <v>479278127</v>
      </c>
      <c r="AA594" s="244" t="s">
        <v>1069</v>
      </c>
      <c r="AB594" s="55">
        <v>0</v>
      </c>
      <c r="AC594" s="55">
        <v>0</v>
      </c>
      <c r="AD594" s="55">
        <v>0</v>
      </c>
      <c r="AE594" s="55">
        <v>0</v>
      </c>
      <c r="AF594" s="55">
        <v>3</v>
      </c>
      <c r="AG594" s="55">
        <v>2</v>
      </c>
      <c r="AH594" s="55">
        <v>0</v>
      </c>
      <c r="AI594" s="215">
        <v>0</v>
      </c>
      <c r="AJ594" s="215">
        <v>0</v>
      </c>
      <c r="AK594" s="215">
        <v>0</v>
      </c>
      <c r="AL594" s="215">
        <v>0</v>
      </c>
      <c r="AM594" s="215">
        <v>2</v>
      </c>
      <c r="AN594" s="215">
        <v>0</v>
      </c>
      <c r="AO594" s="215">
        <v>0</v>
      </c>
      <c r="AP594" s="215">
        <v>0</v>
      </c>
      <c r="AQ594" s="55">
        <v>0</v>
      </c>
      <c r="AR594" s="216"/>
      <c r="AS594" s="55">
        <v>278</v>
      </c>
      <c r="AT594" s="55">
        <v>127</v>
      </c>
      <c r="AU594" s="55">
        <v>4</v>
      </c>
      <c r="AW594" s="55">
        <f t="shared" si="150"/>
        <v>2</v>
      </c>
      <c r="AX594" s="55">
        <v>0</v>
      </c>
      <c r="AY594" s="55">
        <v>1</v>
      </c>
      <c r="AZ594" s="502">
        <v>0.4</v>
      </c>
    </row>
    <row r="595" spans="1:52">
      <c r="A595" s="215">
        <v>479</v>
      </c>
      <c r="B595" s="215">
        <v>479278137</v>
      </c>
      <c r="C595" s="216" t="s">
        <v>1069</v>
      </c>
      <c r="D595" s="225">
        <f t="shared" si="136"/>
        <v>0</v>
      </c>
      <c r="E595" s="225">
        <f t="shared" si="137"/>
        <v>0</v>
      </c>
      <c r="F595" s="225">
        <f t="shared" si="138"/>
        <v>0</v>
      </c>
      <c r="G595" s="225">
        <f t="shared" si="139"/>
        <v>0</v>
      </c>
      <c r="H595" s="225">
        <f t="shared" si="140"/>
        <v>11</v>
      </c>
      <c r="I595" s="225">
        <f t="shared" si="141"/>
        <v>18</v>
      </c>
      <c r="J595" s="225">
        <f t="shared" si="142"/>
        <v>0</v>
      </c>
      <c r="K595" s="356">
        <f t="shared" si="143"/>
        <v>1.1107</v>
      </c>
      <c r="L595" s="225"/>
      <c r="M595" s="225">
        <f t="shared" si="144"/>
        <v>0</v>
      </c>
      <c r="N595" s="225">
        <f t="shared" si="145"/>
        <v>0</v>
      </c>
      <c r="O595" s="225">
        <f t="shared" si="146"/>
        <v>0</v>
      </c>
      <c r="P595" s="225">
        <f t="shared" si="147"/>
        <v>8</v>
      </c>
      <c r="Q595" s="225">
        <f t="shared" si="148"/>
        <v>12</v>
      </c>
      <c r="R595" s="225">
        <f t="shared" si="149"/>
        <v>29</v>
      </c>
      <c r="S595" s="228"/>
      <c r="T595" s="228"/>
      <c r="U595" s="228"/>
      <c r="V595" s="228"/>
      <c r="W595" s="529"/>
      <c r="X595" s="228"/>
      <c r="Y595" s="55">
        <v>479</v>
      </c>
      <c r="Z595" s="55">
        <v>479278137</v>
      </c>
      <c r="AA595" s="244" t="s">
        <v>1069</v>
      </c>
      <c r="AB595" s="55">
        <v>0</v>
      </c>
      <c r="AC595" s="55">
        <v>0</v>
      </c>
      <c r="AD595" s="55">
        <v>0</v>
      </c>
      <c r="AE595" s="55">
        <v>0</v>
      </c>
      <c r="AF595" s="55">
        <v>11</v>
      </c>
      <c r="AG595" s="55">
        <v>18</v>
      </c>
      <c r="AH595" s="55">
        <v>0</v>
      </c>
      <c r="AI595" s="215">
        <v>0</v>
      </c>
      <c r="AJ595" s="215">
        <v>0</v>
      </c>
      <c r="AK595" s="215">
        <v>0</v>
      </c>
      <c r="AL595" s="215">
        <v>0</v>
      </c>
      <c r="AM595" s="215">
        <v>3</v>
      </c>
      <c r="AN595" s="215">
        <v>0</v>
      </c>
      <c r="AO595" s="215">
        <v>0</v>
      </c>
      <c r="AP595" s="215">
        <v>0</v>
      </c>
      <c r="AQ595" s="55">
        <v>4</v>
      </c>
      <c r="AR595" s="216"/>
      <c r="AS595" s="55">
        <v>278</v>
      </c>
      <c r="AT595" s="55">
        <v>137</v>
      </c>
      <c r="AU595" s="55">
        <v>12</v>
      </c>
      <c r="AW595" s="55">
        <f t="shared" si="150"/>
        <v>7</v>
      </c>
      <c r="AX595" s="55">
        <v>1</v>
      </c>
      <c r="AY595" s="55">
        <v>1</v>
      </c>
      <c r="AZ595" s="502">
        <v>0.2727</v>
      </c>
    </row>
    <row r="596" spans="1:52">
      <c r="A596" s="215">
        <v>479</v>
      </c>
      <c r="B596" s="215">
        <v>479278159</v>
      </c>
      <c r="C596" s="216" t="s">
        <v>1069</v>
      </c>
      <c r="D596" s="225">
        <f t="shared" si="136"/>
        <v>0</v>
      </c>
      <c r="E596" s="225">
        <f t="shared" si="137"/>
        <v>0</v>
      </c>
      <c r="F596" s="225">
        <f t="shared" si="138"/>
        <v>0</v>
      </c>
      <c r="G596" s="225">
        <f t="shared" si="139"/>
        <v>0</v>
      </c>
      <c r="H596" s="225">
        <f t="shared" si="140"/>
        <v>0</v>
      </c>
      <c r="I596" s="225">
        <f t="shared" si="141"/>
        <v>2</v>
      </c>
      <c r="J596" s="225">
        <f t="shared" si="142"/>
        <v>0</v>
      </c>
      <c r="K596" s="356">
        <f t="shared" si="143"/>
        <v>7.6600000000000001E-2</v>
      </c>
      <c r="L596" s="225"/>
      <c r="M596" s="225">
        <f t="shared" si="144"/>
        <v>0</v>
      </c>
      <c r="N596" s="225">
        <f t="shared" si="145"/>
        <v>0</v>
      </c>
      <c r="O596" s="225">
        <f t="shared" si="146"/>
        <v>0</v>
      </c>
      <c r="P596" s="225">
        <f t="shared" si="147"/>
        <v>0</v>
      </c>
      <c r="Q596" s="225">
        <f t="shared" si="148"/>
        <v>2</v>
      </c>
      <c r="R596" s="225">
        <f t="shared" si="149"/>
        <v>2</v>
      </c>
      <c r="S596" s="228"/>
      <c r="T596" s="228"/>
      <c r="U596" s="228"/>
      <c r="V596" s="228"/>
      <c r="W596" s="529"/>
      <c r="X596" s="228"/>
      <c r="Y596" s="55">
        <v>479</v>
      </c>
      <c r="Z596" s="55">
        <v>479278159</v>
      </c>
      <c r="AA596" s="244" t="s">
        <v>1069</v>
      </c>
      <c r="AB596" s="55">
        <v>0</v>
      </c>
      <c r="AC596" s="55">
        <v>0</v>
      </c>
      <c r="AD596" s="55">
        <v>0</v>
      </c>
      <c r="AE596" s="55">
        <v>0</v>
      </c>
      <c r="AF596" s="55">
        <v>0</v>
      </c>
      <c r="AG596" s="55">
        <v>2</v>
      </c>
      <c r="AH596" s="55">
        <v>0</v>
      </c>
      <c r="AI596" s="215">
        <v>0</v>
      </c>
      <c r="AJ596" s="215">
        <v>0</v>
      </c>
      <c r="AK596" s="215">
        <v>0</v>
      </c>
      <c r="AL596" s="215">
        <v>0</v>
      </c>
      <c r="AM596" s="215">
        <v>0</v>
      </c>
      <c r="AN596" s="215">
        <v>0</v>
      </c>
      <c r="AO596" s="215">
        <v>0</v>
      </c>
      <c r="AP596" s="215">
        <v>0</v>
      </c>
      <c r="AQ596" s="55">
        <v>0</v>
      </c>
      <c r="AR596" s="216"/>
      <c r="AS596" s="55">
        <v>278</v>
      </c>
      <c r="AT596" s="55">
        <v>159</v>
      </c>
      <c r="AU596" s="55">
        <v>2</v>
      </c>
      <c r="AW596" s="55">
        <f t="shared" si="150"/>
        <v>0</v>
      </c>
      <c r="AX596" s="55">
        <v>0</v>
      </c>
      <c r="AY596" s="55">
        <v>1</v>
      </c>
      <c r="AZ596" s="502">
        <v>0</v>
      </c>
    </row>
    <row r="597" spans="1:52">
      <c r="A597" s="215">
        <v>479</v>
      </c>
      <c r="B597" s="215">
        <v>479278161</v>
      </c>
      <c r="C597" s="216" t="s">
        <v>1069</v>
      </c>
      <c r="D597" s="225">
        <f t="shared" si="136"/>
        <v>0</v>
      </c>
      <c r="E597" s="225">
        <f t="shared" si="137"/>
        <v>0</v>
      </c>
      <c r="F597" s="225">
        <f t="shared" si="138"/>
        <v>0</v>
      </c>
      <c r="G597" s="225">
        <f t="shared" si="139"/>
        <v>0</v>
      </c>
      <c r="H597" s="225">
        <f t="shared" si="140"/>
        <v>1</v>
      </c>
      <c r="I597" s="225">
        <f t="shared" si="141"/>
        <v>4</v>
      </c>
      <c r="J597" s="225">
        <f t="shared" si="142"/>
        <v>0</v>
      </c>
      <c r="K597" s="356">
        <f t="shared" si="143"/>
        <v>0.1915</v>
      </c>
      <c r="L597" s="225"/>
      <c r="M597" s="225">
        <f t="shared" si="144"/>
        <v>0</v>
      </c>
      <c r="N597" s="225">
        <f t="shared" si="145"/>
        <v>0</v>
      </c>
      <c r="O597" s="225">
        <f t="shared" si="146"/>
        <v>0</v>
      </c>
      <c r="P597" s="225">
        <f t="shared" si="147"/>
        <v>1</v>
      </c>
      <c r="Q597" s="225">
        <f t="shared" si="148"/>
        <v>6</v>
      </c>
      <c r="R597" s="225">
        <f t="shared" si="149"/>
        <v>5</v>
      </c>
      <c r="S597" s="228"/>
      <c r="T597" s="228"/>
      <c r="U597" s="228"/>
      <c r="V597" s="228"/>
      <c r="W597" s="529"/>
      <c r="X597" s="228"/>
      <c r="Y597" s="55">
        <v>479</v>
      </c>
      <c r="Z597" s="55">
        <v>479278161</v>
      </c>
      <c r="AA597" s="244" t="s">
        <v>1069</v>
      </c>
      <c r="AB597" s="55">
        <v>0</v>
      </c>
      <c r="AC597" s="55">
        <v>0</v>
      </c>
      <c r="AD597" s="55">
        <v>0</v>
      </c>
      <c r="AE597" s="55">
        <v>0</v>
      </c>
      <c r="AF597" s="55">
        <v>1</v>
      </c>
      <c r="AG597" s="55">
        <v>4</v>
      </c>
      <c r="AH597" s="55">
        <v>0</v>
      </c>
      <c r="AI597" s="215">
        <v>0</v>
      </c>
      <c r="AJ597" s="215">
        <v>0</v>
      </c>
      <c r="AK597" s="215">
        <v>0</v>
      </c>
      <c r="AL597" s="215">
        <v>0</v>
      </c>
      <c r="AM597" s="215">
        <v>1</v>
      </c>
      <c r="AN597" s="215">
        <v>0</v>
      </c>
      <c r="AO597" s="215">
        <v>0</v>
      </c>
      <c r="AP597" s="215">
        <v>0</v>
      </c>
      <c r="AQ597" s="55">
        <v>0</v>
      </c>
      <c r="AR597" s="216"/>
      <c r="AS597" s="55">
        <v>278</v>
      </c>
      <c r="AT597" s="55">
        <v>161</v>
      </c>
      <c r="AU597" s="55">
        <v>6</v>
      </c>
      <c r="AW597" s="55">
        <f t="shared" si="150"/>
        <v>1</v>
      </c>
      <c r="AX597" s="55">
        <v>0</v>
      </c>
      <c r="AY597" s="55">
        <v>1</v>
      </c>
      <c r="AZ597" s="502">
        <v>0.2</v>
      </c>
    </row>
    <row r="598" spans="1:52">
      <c r="A598" s="215">
        <v>479</v>
      </c>
      <c r="B598" s="215">
        <v>479278191</v>
      </c>
      <c r="C598" s="216" t="s">
        <v>1069</v>
      </c>
      <c r="D598" s="225">
        <f t="shared" si="136"/>
        <v>0</v>
      </c>
      <c r="E598" s="225">
        <f t="shared" si="137"/>
        <v>0</v>
      </c>
      <c r="F598" s="225">
        <f t="shared" si="138"/>
        <v>0</v>
      </c>
      <c r="G598" s="225">
        <f t="shared" si="139"/>
        <v>0</v>
      </c>
      <c r="H598" s="225">
        <f t="shared" si="140"/>
        <v>2</v>
      </c>
      <c r="I598" s="225">
        <f t="shared" si="141"/>
        <v>3</v>
      </c>
      <c r="J598" s="225">
        <f t="shared" si="142"/>
        <v>0</v>
      </c>
      <c r="K598" s="356">
        <f t="shared" si="143"/>
        <v>0.1915</v>
      </c>
      <c r="L598" s="225"/>
      <c r="M598" s="225">
        <f t="shared" si="144"/>
        <v>0</v>
      </c>
      <c r="N598" s="225">
        <f t="shared" si="145"/>
        <v>0</v>
      </c>
      <c r="O598" s="225">
        <f t="shared" si="146"/>
        <v>0</v>
      </c>
      <c r="P598" s="225">
        <f t="shared" si="147"/>
        <v>1</v>
      </c>
      <c r="Q598" s="225">
        <f t="shared" si="148"/>
        <v>6</v>
      </c>
      <c r="R598" s="225">
        <f t="shared" si="149"/>
        <v>5</v>
      </c>
      <c r="S598" s="228"/>
      <c r="T598" s="228"/>
      <c r="U598" s="228"/>
      <c r="V598" s="228"/>
      <c r="W598" s="529"/>
      <c r="X598" s="228"/>
      <c r="Y598" s="55">
        <v>479</v>
      </c>
      <c r="Z598" s="55">
        <v>479278191</v>
      </c>
      <c r="AA598" s="244" t="s">
        <v>1069</v>
      </c>
      <c r="AB598" s="55">
        <v>0</v>
      </c>
      <c r="AC598" s="55">
        <v>0</v>
      </c>
      <c r="AD598" s="55">
        <v>0</v>
      </c>
      <c r="AE598" s="55">
        <v>0</v>
      </c>
      <c r="AF598" s="55">
        <v>2</v>
      </c>
      <c r="AG598" s="55">
        <v>3</v>
      </c>
      <c r="AH598" s="55">
        <v>0</v>
      </c>
      <c r="AI598" s="215">
        <v>0</v>
      </c>
      <c r="AJ598" s="215">
        <v>0</v>
      </c>
      <c r="AK598" s="215">
        <v>0</v>
      </c>
      <c r="AL598" s="215">
        <v>0</v>
      </c>
      <c r="AM598" s="215">
        <v>0</v>
      </c>
      <c r="AN598" s="215">
        <v>0</v>
      </c>
      <c r="AO598" s="215">
        <v>0</v>
      </c>
      <c r="AP598" s="215">
        <v>0</v>
      </c>
      <c r="AQ598" s="55">
        <v>1</v>
      </c>
      <c r="AR598" s="216"/>
      <c r="AS598" s="55">
        <v>278</v>
      </c>
      <c r="AT598" s="55">
        <v>191</v>
      </c>
      <c r="AU598" s="55">
        <v>6</v>
      </c>
      <c r="AW598" s="55">
        <f t="shared" si="150"/>
        <v>1</v>
      </c>
      <c r="AX598" s="55">
        <v>0</v>
      </c>
      <c r="AY598" s="55">
        <v>1</v>
      </c>
      <c r="AZ598" s="502">
        <v>0.2</v>
      </c>
    </row>
    <row r="599" spans="1:52">
      <c r="A599" s="215">
        <v>479</v>
      </c>
      <c r="B599" s="215">
        <v>479278210</v>
      </c>
      <c r="C599" s="216" t="s">
        <v>1069</v>
      </c>
      <c r="D599" s="225">
        <f t="shared" si="136"/>
        <v>0</v>
      </c>
      <c r="E599" s="225">
        <f t="shared" si="137"/>
        <v>0</v>
      </c>
      <c r="F599" s="225">
        <f t="shared" si="138"/>
        <v>0</v>
      </c>
      <c r="G599" s="225">
        <f t="shared" si="139"/>
        <v>0</v>
      </c>
      <c r="H599" s="225">
        <f t="shared" si="140"/>
        <v>9</v>
      </c>
      <c r="I599" s="225">
        <f t="shared" si="141"/>
        <v>21</v>
      </c>
      <c r="J599" s="225">
        <f t="shared" si="142"/>
        <v>0</v>
      </c>
      <c r="K599" s="356">
        <f t="shared" si="143"/>
        <v>1.149</v>
      </c>
      <c r="L599" s="225"/>
      <c r="M599" s="225">
        <f t="shared" si="144"/>
        <v>0</v>
      </c>
      <c r="N599" s="225">
        <f t="shared" si="145"/>
        <v>0</v>
      </c>
      <c r="O599" s="225">
        <f t="shared" si="146"/>
        <v>0</v>
      </c>
      <c r="P599" s="225">
        <f t="shared" si="147"/>
        <v>13</v>
      </c>
      <c r="Q599" s="225">
        <f t="shared" si="148"/>
        <v>5</v>
      </c>
      <c r="R599" s="225">
        <f t="shared" si="149"/>
        <v>30</v>
      </c>
      <c r="S599" s="228"/>
      <c r="T599" s="228"/>
      <c r="U599" s="228"/>
      <c r="V599" s="228"/>
      <c r="W599" s="529"/>
      <c r="X599" s="228"/>
      <c r="Y599" s="55">
        <v>479</v>
      </c>
      <c r="Z599" s="55">
        <v>479278210</v>
      </c>
      <c r="AA599" s="244" t="s">
        <v>1069</v>
      </c>
      <c r="AB599" s="55">
        <v>0</v>
      </c>
      <c r="AC599" s="55">
        <v>0</v>
      </c>
      <c r="AD599" s="55">
        <v>0</v>
      </c>
      <c r="AE599" s="55">
        <v>0</v>
      </c>
      <c r="AF599" s="55">
        <v>9</v>
      </c>
      <c r="AG599" s="55">
        <v>21</v>
      </c>
      <c r="AH599" s="55">
        <v>0</v>
      </c>
      <c r="AI599" s="215">
        <v>0</v>
      </c>
      <c r="AJ599" s="215">
        <v>0</v>
      </c>
      <c r="AK599" s="215">
        <v>0</v>
      </c>
      <c r="AL599" s="215">
        <v>0</v>
      </c>
      <c r="AM599" s="215">
        <v>3</v>
      </c>
      <c r="AN599" s="215">
        <v>0</v>
      </c>
      <c r="AO599" s="215">
        <v>0</v>
      </c>
      <c r="AP599" s="215">
        <v>0</v>
      </c>
      <c r="AQ599" s="55">
        <v>10</v>
      </c>
      <c r="AR599" s="216"/>
      <c r="AS599" s="55">
        <v>278</v>
      </c>
      <c r="AT599" s="55">
        <v>210</v>
      </c>
      <c r="AU599" s="55">
        <v>5</v>
      </c>
      <c r="AW599" s="55">
        <f t="shared" si="150"/>
        <v>13</v>
      </c>
      <c r="AX599" s="55">
        <v>0</v>
      </c>
      <c r="AY599" s="55">
        <v>1</v>
      </c>
      <c r="AZ599" s="502">
        <v>0.43330000000000002</v>
      </c>
    </row>
    <row r="600" spans="1:52">
      <c r="A600" s="215">
        <v>479</v>
      </c>
      <c r="B600" s="215">
        <v>479278227</v>
      </c>
      <c r="C600" s="216" t="s">
        <v>1069</v>
      </c>
      <c r="D600" s="225">
        <f t="shared" si="136"/>
        <v>0</v>
      </c>
      <c r="E600" s="225">
        <f t="shared" si="137"/>
        <v>0</v>
      </c>
      <c r="F600" s="225">
        <f t="shared" si="138"/>
        <v>0</v>
      </c>
      <c r="G600" s="225">
        <f t="shared" si="139"/>
        <v>0</v>
      </c>
      <c r="H600" s="225">
        <f t="shared" si="140"/>
        <v>4</v>
      </c>
      <c r="I600" s="225">
        <f t="shared" si="141"/>
        <v>3</v>
      </c>
      <c r="J600" s="225">
        <f t="shared" si="142"/>
        <v>0</v>
      </c>
      <c r="K600" s="356">
        <f t="shared" si="143"/>
        <v>0.2681</v>
      </c>
      <c r="L600" s="225"/>
      <c r="M600" s="225">
        <f t="shared" si="144"/>
        <v>0</v>
      </c>
      <c r="N600" s="225">
        <f t="shared" si="145"/>
        <v>0</v>
      </c>
      <c r="O600" s="225">
        <f t="shared" si="146"/>
        <v>0</v>
      </c>
      <c r="P600" s="225">
        <f t="shared" si="147"/>
        <v>3</v>
      </c>
      <c r="Q600" s="225">
        <f t="shared" si="148"/>
        <v>9</v>
      </c>
      <c r="R600" s="225">
        <f t="shared" si="149"/>
        <v>7</v>
      </c>
      <c r="S600" s="228"/>
      <c r="T600" s="228"/>
      <c r="U600" s="228"/>
      <c r="V600" s="228"/>
      <c r="W600" s="529"/>
      <c r="X600" s="228"/>
      <c r="Y600" s="55">
        <v>479</v>
      </c>
      <c r="Z600" s="55">
        <v>479278227</v>
      </c>
      <c r="AA600" s="244" t="s">
        <v>1069</v>
      </c>
      <c r="AB600" s="55">
        <v>0</v>
      </c>
      <c r="AC600" s="55">
        <v>0</v>
      </c>
      <c r="AD600" s="55">
        <v>0</v>
      </c>
      <c r="AE600" s="55">
        <v>0</v>
      </c>
      <c r="AF600" s="55">
        <v>4</v>
      </c>
      <c r="AG600" s="55">
        <v>3</v>
      </c>
      <c r="AH600" s="55">
        <v>0</v>
      </c>
      <c r="AI600" s="215">
        <v>0</v>
      </c>
      <c r="AJ600" s="215">
        <v>0</v>
      </c>
      <c r="AK600" s="215">
        <v>0</v>
      </c>
      <c r="AL600" s="215">
        <v>0</v>
      </c>
      <c r="AM600" s="215">
        <v>2</v>
      </c>
      <c r="AN600" s="215">
        <v>0</v>
      </c>
      <c r="AO600" s="215">
        <v>0</v>
      </c>
      <c r="AP600" s="215">
        <v>0</v>
      </c>
      <c r="AQ600" s="55">
        <v>1</v>
      </c>
      <c r="AR600" s="216"/>
      <c r="AS600" s="55">
        <v>278</v>
      </c>
      <c r="AT600" s="55">
        <v>227</v>
      </c>
      <c r="AU600" s="55">
        <v>9</v>
      </c>
      <c r="AW600" s="55">
        <f t="shared" si="150"/>
        <v>3</v>
      </c>
      <c r="AX600" s="55">
        <v>0</v>
      </c>
      <c r="AY600" s="55">
        <v>1</v>
      </c>
      <c r="AZ600" s="502">
        <v>0.42859999999999998</v>
      </c>
    </row>
    <row r="601" spans="1:52">
      <c r="A601" s="215">
        <v>479</v>
      </c>
      <c r="B601" s="215">
        <v>479278278</v>
      </c>
      <c r="C601" s="216" t="s">
        <v>1069</v>
      </c>
      <c r="D601" s="225">
        <f t="shared" si="136"/>
        <v>0</v>
      </c>
      <c r="E601" s="225">
        <f t="shared" si="137"/>
        <v>0</v>
      </c>
      <c r="F601" s="225">
        <f t="shared" si="138"/>
        <v>0</v>
      </c>
      <c r="G601" s="225">
        <f t="shared" si="139"/>
        <v>0</v>
      </c>
      <c r="H601" s="225">
        <f t="shared" si="140"/>
        <v>15</v>
      </c>
      <c r="I601" s="225">
        <f t="shared" si="141"/>
        <v>37</v>
      </c>
      <c r="J601" s="225">
        <f t="shared" si="142"/>
        <v>0</v>
      </c>
      <c r="K601" s="356">
        <f t="shared" si="143"/>
        <v>1.9916</v>
      </c>
      <c r="L601" s="225"/>
      <c r="M601" s="225">
        <f t="shared" si="144"/>
        <v>0</v>
      </c>
      <c r="N601" s="225">
        <f t="shared" si="145"/>
        <v>0</v>
      </c>
      <c r="O601" s="225">
        <f t="shared" si="146"/>
        <v>0</v>
      </c>
      <c r="P601" s="225">
        <f t="shared" si="147"/>
        <v>15</v>
      </c>
      <c r="Q601" s="225">
        <f t="shared" si="148"/>
        <v>6</v>
      </c>
      <c r="R601" s="225">
        <f t="shared" si="149"/>
        <v>52</v>
      </c>
      <c r="S601" s="228"/>
      <c r="T601" s="228"/>
      <c r="U601" s="228"/>
      <c r="V601" s="228"/>
      <c r="W601" s="529"/>
      <c r="X601" s="228"/>
      <c r="Y601" s="55">
        <v>479</v>
      </c>
      <c r="Z601" s="55">
        <v>479278278</v>
      </c>
      <c r="AA601" s="244" t="s">
        <v>1069</v>
      </c>
      <c r="AB601" s="55">
        <v>0</v>
      </c>
      <c r="AC601" s="55">
        <v>0</v>
      </c>
      <c r="AD601" s="55">
        <v>0</v>
      </c>
      <c r="AE601" s="55">
        <v>0</v>
      </c>
      <c r="AF601" s="55">
        <v>15</v>
      </c>
      <c r="AG601" s="55">
        <v>37</v>
      </c>
      <c r="AH601" s="55">
        <v>0</v>
      </c>
      <c r="AI601" s="215">
        <v>0</v>
      </c>
      <c r="AJ601" s="215">
        <v>0</v>
      </c>
      <c r="AK601" s="215">
        <v>0</v>
      </c>
      <c r="AL601" s="215">
        <v>0</v>
      </c>
      <c r="AM601" s="215">
        <v>7</v>
      </c>
      <c r="AN601" s="215">
        <v>0</v>
      </c>
      <c r="AO601" s="215">
        <v>0</v>
      </c>
      <c r="AP601" s="215">
        <v>0</v>
      </c>
      <c r="AQ601" s="55">
        <v>8</v>
      </c>
      <c r="AR601" s="216"/>
      <c r="AS601" s="55">
        <v>278</v>
      </c>
      <c r="AT601" s="55">
        <v>278</v>
      </c>
      <c r="AU601" s="55">
        <v>6</v>
      </c>
      <c r="AW601" s="55">
        <f t="shared" si="150"/>
        <v>15</v>
      </c>
      <c r="AX601" s="55">
        <v>0</v>
      </c>
      <c r="AY601" s="55">
        <v>1</v>
      </c>
      <c r="AZ601" s="502">
        <v>0.28849999999999998</v>
      </c>
    </row>
    <row r="602" spans="1:52">
      <c r="A602" s="215">
        <v>479</v>
      </c>
      <c r="B602" s="215">
        <v>479278281</v>
      </c>
      <c r="C602" s="216" t="s">
        <v>1069</v>
      </c>
      <c r="D602" s="225">
        <f t="shared" si="136"/>
        <v>0</v>
      </c>
      <c r="E602" s="225">
        <f t="shared" si="137"/>
        <v>0</v>
      </c>
      <c r="F602" s="225">
        <f t="shared" si="138"/>
        <v>0</v>
      </c>
      <c r="G602" s="225">
        <f t="shared" si="139"/>
        <v>0</v>
      </c>
      <c r="H602" s="225">
        <f t="shared" si="140"/>
        <v>20</v>
      </c>
      <c r="I602" s="225">
        <f t="shared" si="141"/>
        <v>31</v>
      </c>
      <c r="J602" s="225">
        <f t="shared" si="142"/>
        <v>0</v>
      </c>
      <c r="K602" s="356">
        <f t="shared" si="143"/>
        <v>1.9533</v>
      </c>
      <c r="L602" s="225"/>
      <c r="M602" s="225">
        <f t="shared" si="144"/>
        <v>0</v>
      </c>
      <c r="N602" s="225">
        <f t="shared" si="145"/>
        <v>0</v>
      </c>
      <c r="O602" s="225">
        <f t="shared" si="146"/>
        <v>0</v>
      </c>
      <c r="P602" s="225">
        <f t="shared" si="147"/>
        <v>36</v>
      </c>
      <c r="Q602" s="225">
        <f t="shared" si="148"/>
        <v>12</v>
      </c>
      <c r="R602" s="225">
        <f t="shared" si="149"/>
        <v>51</v>
      </c>
      <c r="S602" s="228"/>
      <c r="T602" s="228"/>
      <c r="U602" s="228"/>
      <c r="V602" s="228"/>
      <c r="W602" s="529"/>
      <c r="X602" s="228"/>
      <c r="Y602" s="55">
        <v>479</v>
      </c>
      <c r="Z602" s="55">
        <v>479278281</v>
      </c>
      <c r="AA602" s="244" t="s">
        <v>1069</v>
      </c>
      <c r="AB602" s="55">
        <v>0</v>
      </c>
      <c r="AC602" s="55">
        <v>0</v>
      </c>
      <c r="AD602" s="55">
        <v>0</v>
      </c>
      <c r="AE602" s="55">
        <v>0</v>
      </c>
      <c r="AF602" s="55">
        <v>20</v>
      </c>
      <c r="AG602" s="55">
        <v>31</v>
      </c>
      <c r="AH602" s="55">
        <v>0</v>
      </c>
      <c r="AI602" s="215">
        <v>0</v>
      </c>
      <c r="AJ602" s="215">
        <v>0</v>
      </c>
      <c r="AK602" s="215">
        <v>0</v>
      </c>
      <c r="AL602" s="215">
        <v>0</v>
      </c>
      <c r="AM602" s="215">
        <v>16</v>
      </c>
      <c r="AN602" s="215">
        <v>0</v>
      </c>
      <c r="AO602" s="215">
        <v>0</v>
      </c>
      <c r="AP602" s="215">
        <v>0</v>
      </c>
      <c r="AQ602" s="55">
        <v>20</v>
      </c>
      <c r="AR602" s="216"/>
      <c r="AS602" s="55">
        <v>278</v>
      </c>
      <c r="AT602" s="55">
        <v>281</v>
      </c>
      <c r="AU602" s="55">
        <v>12</v>
      </c>
      <c r="AW602" s="55">
        <f t="shared" si="150"/>
        <v>36</v>
      </c>
      <c r="AX602" s="55">
        <v>0</v>
      </c>
      <c r="AY602" s="55">
        <v>1</v>
      </c>
      <c r="AZ602" s="502">
        <v>0.70589999999999997</v>
      </c>
    </row>
    <row r="603" spans="1:52">
      <c r="A603" s="215">
        <v>479</v>
      </c>
      <c r="B603" s="215">
        <v>479278309</v>
      </c>
      <c r="C603" s="216" t="s">
        <v>1069</v>
      </c>
      <c r="D603" s="225">
        <f t="shared" si="136"/>
        <v>0</v>
      </c>
      <c r="E603" s="225">
        <f t="shared" si="137"/>
        <v>0</v>
      </c>
      <c r="F603" s="225">
        <f t="shared" si="138"/>
        <v>0</v>
      </c>
      <c r="G603" s="225">
        <f t="shared" si="139"/>
        <v>0</v>
      </c>
      <c r="H603" s="225">
        <f t="shared" si="140"/>
        <v>4</v>
      </c>
      <c r="I603" s="225">
        <f t="shared" si="141"/>
        <v>1</v>
      </c>
      <c r="J603" s="225">
        <f t="shared" si="142"/>
        <v>0</v>
      </c>
      <c r="K603" s="356">
        <f t="shared" si="143"/>
        <v>0.1915</v>
      </c>
      <c r="L603" s="225"/>
      <c r="M603" s="225">
        <f t="shared" si="144"/>
        <v>0</v>
      </c>
      <c r="N603" s="225">
        <f t="shared" si="145"/>
        <v>0</v>
      </c>
      <c r="O603" s="225">
        <f t="shared" si="146"/>
        <v>0</v>
      </c>
      <c r="P603" s="225">
        <f t="shared" si="147"/>
        <v>3</v>
      </c>
      <c r="Q603" s="225">
        <f t="shared" si="148"/>
        <v>10</v>
      </c>
      <c r="R603" s="225">
        <f t="shared" si="149"/>
        <v>5</v>
      </c>
      <c r="S603" s="228"/>
      <c r="T603" s="228"/>
      <c r="U603" s="228"/>
      <c r="V603" s="228"/>
      <c r="W603" s="529"/>
      <c r="X603" s="228"/>
      <c r="Y603" s="55">
        <v>479</v>
      </c>
      <c r="Z603" s="55">
        <v>479278309</v>
      </c>
      <c r="AA603" s="244" t="s">
        <v>1069</v>
      </c>
      <c r="AB603" s="55">
        <v>0</v>
      </c>
      <c r="AC603" s="55">
        <v>0</v>
      </c>
      <c r="AD603" s="55">
        <v>0</v>
      </c>
      <c r="AE603" s="55">
        <v>0</v>
      </c>
      <c r="AF603" s="55">
        <v>4</v>
      </c>
      <c r="AG603" s="55">
        <v>1</v>
      </c>
      <c r="AH603" s="55">
        <v>0</v>
      </c>
      <c r="AI603" s="215">
        <v>0</v>
      </c>
      <c r="AJ603" s="215">
        <v>0</v>
      </c>
      <c r="AK603" s="215">
        <v>0</v>
      </c>
      <c r="AL603" s="215">
        <v>0</v>
      </c>
      <c r="AM603" s="215">
        <v>2</v>
      </c>
      <c r="AN603" s="215">
        <v>0</v>
      </c>
      <c r="AO603" s="215">
        <v>0</v>
      </c>
      <c r="AP603" s="215">
        <v>0</v>
      </c>
      <c r="AQ603" s="55">
        <v>1</v>
      </c>
      <c r="AR603" s="216"/>
      <c r="AS603" s="55">
        <v>278</v>
      </c>
      <c r="AT603" s="55">
        <v>309</v>
      </c>
      <c r="AU603" s="55">
        <v>10</v>
      </c>
      <c r="AW603" s="55">
        <f t="shared" si="150"/>
        <v>3</v>
      </c>
      <c r="AX603" s="55">
        <v>0</v>
      </c>
      <c r="AY603" s="55">
        <v>1</v>
      </c>
      <c r="AZ603" s="502">
        <v>0.6</v>
      </c>
    </row>
    <row r="604" spans="1:52">
      <c r="A604" s="215">
        <v>479</v>
      </c>
      <c r="B604" s="215">
        <v>479278325</v>
      </c>
      <c r="C604" s="216" t="s">
        <v>1069</v>
      </c>
      <c r="D604" s="225">
        <f t="shared" si="136"/>
        <v>0</v>
      </c>
      <c r="E604" s="225">
        <f t="shared" si="137"/>
        <v>0</v>
      </c>
      <c r="F604" s="225">
        <f t="shared" si="138"/>
        <v>0</v>
      </c>
      <c r="G604" s="225">
        <f t="shared" si="139"/>
        <v>0</v>
      </c>
      <c r="H604" s="225">
        <f t="shared" si="140"/>
        <v>4</v>
      </c>
      <c r="I604" s="225">
        <f t="shared" si="141"/>
        <v>7</v>
      </c>
      <c r="J604" s="225">
        <f t="shared" si="142"/>
        <v>0</v>
      </c>
      <c r="K604" s="356">
        <f t="shared" si="143"/>
        <v>0.42130000000000001</v>
      </c>
      <c r="L604" s="225"/>
      <c r="M604" s="225">
        <f t="shared" si="144"/>
        <v>0</v>
      </c>
      <c r="N604" s="225">
        <f t="shared" si="145"/>
        <v>0</v>
      </c>
      <c r="O604" s="225">
        <f t="shared" si="146"/>
        <v>0</v>
      </c>
      <c r="P604" s="225">
        <f t="shared" si="147"/>
        <v>4</v>
      </c>
      <c r="Q604" s="225">
        <f t="shared" si="148"/>
        <v>8</v>
      </c>
      <c r="R604" s="225">
        <f t="shared" si="149"/>
        <v>11</v>
      </c>
      <c r="S604" s="228"/>
      <c r="T604" s="228"/>
      <c r="U604" s="228"/>
      <c r="V604" s="228"/>
      <c r="W604" s="529"/>
      <c r="X604" s="228"/>
      <c r="Y604" s="55">
        <v>479</v>
      </c>
      <c r="Z604" s="55">
        <v>479278325</v>
      </c>
      <c r="AA604" s="244" t="s">
        <v>1069</v>
      </c>
      <c r="AB604" s="55">
        <v>0</v>
      </c>
      <c r="AC604" s="55">
        <v>0</v>
      </c>
      <c r="AD604" s="55">
        <v>0</v>
      </c>
      <c r="AE604" s="55">
        <v>0</v>
      </c>
      <c r="AF604" s="55">
        <v>4</v>
      </c>
      <c r="AG604" s="55">
        <v>7</v>
      </c>
      <c r="AH604" s="55">
        <v>0</v>
      </c>
      <c r="AI604" s="215">
        <v>0</v>
      </c>
      <c r="AJ604" s="215">
        <v>0</v>
      </c>
      <c r="AK604" s="215">
        <v>0</v>
      </c>
      <c r="AL604" s="215">
        <v>0</v>
      </c>
      <c r="AM604" s="215">
        <v>2</v>
      </c>
      <c r="AN604" s="215">
        <v>0</v>
      </c>
      <c r="AO604" s="215">
        <v>0</v>
      </c>
      <c r="AP604" s="215">
        <v>0</v>
      </c>
      <c r="AQ604" s="55">
        <v>2</v>
      </c>
      <c r="AR604" s="216"/>
      <c r="AS604" s="55">
        <v>278</v>
      </c>
      <c r="AT604" s="55">
        <v>325</v>
      </c>
      <c r="AU604" s="55">
        <v>8</v>
      </c>
      <c r="AW604" s="55">
        <f t="shared" si="150"/>
        <v>4</v>
      </c>
      <c r="AX604" s="55">
        <v>0</v>
      </c>
      <c r="AY604" s="55">
        <v>1</v>
      </c>
      <c r="AZ604" s="502">
        <v>0.36359999999999998</v>
      </c>
    </row>
    <row r="605" spans="1:52">
      <c r="A605" s="215">
        <v>479</v>
      </c>
      <c r="B605" s="215">
        <v>479278332</v>
      </c>
      <c r="C605" s="216" t="s">
        <v>1069</v>
      </c>
      <c r="D605" s="225">
        <f t="shared" si="136"/>
        <v>0</v>
      </c>
      <c r="E605" s="225">
        <f t="shared" si="137"/>
        <v>0</v>
      </c>
      <c r="F605" s="225">
        <f t="shared" si="138"/>
        <v>0</v>
      </c>
      <c r="G605" s="225">
        <f t="shared" si="139"/>
        <v>0</v>
      </c>
      <c r="H605" s="225">
        <f t="shared" si="140"/>
        <v>2</v>
      </c>
      <c r="I605" s="225">
        <f t="shared" si="141"/>
        <v>9</v>
      </c>
      <c r="J605" s="225">
        <f t="shared" si="142"/>
        <v>0</v>
      </c>
      <c r="K605" s="356">
        <f t="shared" si="143"/>
        <v>0.42130000000000001</v>
      </c>
      <c r="L605" s="225"/>
      <c r="M605" s="225">
        <f t="shared" si="144"/>
        <v>0</v>
      </c>
      <c r="N605" s="225">
        <f t="shared" si="145"/>
        <v>0</v>
      </c>
      <c r="O605" s="225">
        <f t="shared" si="146"/>
        <v>0</v>
      </c>
      <c r="P605" s="225">
        <f t="shared" si="147"/>
        <v>3</v>
      </c>
      <c r="Q605" s="225">
        <f t="shared" si="148"/>
        <v>10</v>
      </c>
      <c r="R605" s="225">
        <f t="shared" si="149"/>
        <v>11</v>
      </c>
      <c r="S605" s="228"/>
      <c r="T605" s="228"/>
      <c r="U605" s="228"/>
      <c r="V605" s="228"/>
      <c r="W605" s="529"/>
      <c r="X605" s="228"/>
      <c r="Y605" s="55">
        <v>479</v>
      </c>
      <c r="Z605" s="55">
        <v>479278332</v>
      </c>
      <c r="AA605" s="244" t="s">
        <v>1069</v>
      </c>
      <c r="AB605" s="55">
        <v>0</v>
      </c>
      <c r="AC605" s="55">
        <v>0</v>
      </c>
      <c r="AD605" s="55">
        <v>0</v>
      </c>
      <c r="AE605" s="55">
        <v>0</v>
      </c>
      <c r="AF605" s="55">
        <v>2</v>
      </c>
      <c r="AG605" s="55">
        <v>9</v>
      </c>
      <c r="AH605" s="55">
        <v>0</v>
      </c>
      <c r="AI605" s="215">
        <v>0</v>
      </c>
      <c r="AJ605" s="215">
        <v>0</v>
      </c>
      <c r="AK605" s="215">
        <v>0</v>
      </c>
      <c r="AL605" s="215">
        <v>0</v>
      </c>
      <c r="AM605" s="215">
        <v>1</v>
      </c>
      <c r="AN605" s="215">
        <v>0</v>
      </c>
      <c r="AO605" s="215">
        <v>0</v>
      </c>
      <c r="AP605" s="215">
        <v>0</v>
      </c>
      <c r="AQ605" s="55">
        <v>2</v>
      </c>
      <c r="AR605" s="216"/>
      <c r="AS605" s="55">
        <v>278</v>
      </c>
      <c r="AT605" s="55">
        <v>332</v>
      </c>
      <c r="AU605" s="55">
        <v>10</v>
      </c>
      <c r="AW605" s="55">
        <f t="shared" si="150"/>
        <v>3</v>
      </c>
      <c r="AX605" s="55">
        <v>0</v>
      </c>
      <c r="AY605" s="55">
        <v>1</v>
      </c>
      <c r="AZ605" s="502">
        <v>0.2727</v>
      </c>
    </row>
    <row r="606" spans="1:52">
      <c r="A606" s="215">
        <v>479</v>
      </c>
      <c r="B606" s="215">
        <v>479278605</v>
      </c>
      <c r="C606" s="216" t="s">
        <v>1069</v>
      </c>
      <c r="D606" s="225">
        <f t="shared" si="136"/>
        <v>0</v>
      </c>
      <c r="E606" s="225">
        <f t="shared" si="137"/>
        <v>0</v>
      </c>
      <c r="F606" s="225">
        <f t="shared" si="138"/>
        <v>0</v>
      </c>
      <c r="G606" s="225">
        <f t="shared" si="139"/>
        <v>0</v>
      </c>
      <c r="H606" s="225">
        <f t="shared" si="140"/>
        <v>9</v>
      </c>
      <c r="I606" s="225">
        <f t="shared" si="141"/>
        <v>23</v>
      </c>
      <c r="J606" s="225">
        <f t="shared" si="142"/>
        <v>0</v>
      </c>
      <c r="K606" s="356">
        <f t="shared" si="143"/>
        <v>1.2256</v>
      </c>
      <c r="L606" s="225"/>
      <c r="M606" s="225">
        <f t="shared" si="144"/>
        <v>0</v>
      </c>
      <c r="N606" s="225">
        <f t="shared" si="145"/>
        <v>0</v>
      </c>
      <c r="O606" s="225">
        <f t="shared" si="146"/>
        <v>0</v>
      </c>
      <c r="P606" s="225">
        <f t="shared" si="147"/>
        <v>11</v>
      </c>
      <c r="Q606" s="225">
        <f t="shared" si="148"/>
        <v>6</v>
      </c>
      <c r="R606" s="225">
        <f t="shared" si="149"/>
        <v>32</v>
      </c>
      <c r="S606" s="228"/>
      <c r="T606" s="228"/>
      <c r="U606" s="228"/>
      <c r="V606" s="228"/>
      <c r="W606" s="529"/>
      <c r="X606" s="228"/>
      <c r="Y606" s="55">
        <v>479</v>
      </c>
      <c r="Z606" s="55">
        <v>479278605</v>
      </c>
      <c r="AA606" s="244" t="s">
        <v>1069</v>
      </c>
      <c r="AB606" s="55">
        <v>0</v>
      </c>
      <c r="AC606" s="55">
        <v>0</v>
      </c>
      <c r="AD606" s="55">
        <v>0</v>
      </c>
      <c r="AE606" s="55">
        <v>0</v>
      </c>
      <c r="AF606" s="55">
        <v>9</v>
      </c>
      <c r="AG606" s="55">
        <v>23</v>
      </c>
      <c r="AH606" s="55">
        <v>0</v>
      </c>
      <c r="AI606" s="215">
        <v>0</v>
      </c>
      <c r="AJ606" s="215">
        <v>0</v>
      </c>
      <c r="AK606" s="215">
        <v>0</v>
      </c>
      <c r="AL606" s="215">
        <v>0</v>
      </c>
      <c r="AM606" s="215">
        <v>4</v>
      </c>
      <c r="AN606" s="215">
        <v>0</v>
      </c>
      <c r="AO606" s="215">
        <v>0</v>
      </c>
      <c r="AP606" s="215">
        <v>0</v>
      </c>
      <c r="AQ606" s="55">
        <v>7</v>
      </c>
      <c r="AR606" s="216"/>
      <c r="AS606" s="55">
        <v>278</v>
      </c>
      <c r="AT606" s="55">
        <v>605</v>
      </c>
      <c r="AU606" s="55">
        <v>6</v>
      </c>
      <c r="AW606" s="55">
        <f t="shared" si="150"/>
        <v>11</v>
      </c>
      <c r="AX606" s="55">
        <v>0</v>
      </c>
      <c r="AY606" s="55">
        <v>1</v>
      </c>
      <c r="AZ606" s="502">
        <v>0.34379999999999999</v>
      </c>
    </row>
    <row r="607" spans="1:52">
      <c r="A607" s="215">
        <v>479</v>
      </c>
      <c r="B607" s="215">
        <v>479278635</v>
      </c>
      <c r="C607" s="216" t="s">
        <v>1069</v>
      </c>
      <c r="D607" s="225">
        <f t="shared" si="136"/>
        <v>0</v>
      </c>
      <c r="E607" s="225">
        <f t="shared" si="137"/>
        <v>0</v>
      </c>
      <c r="F607" s="225">
        <f t="shared" si="138"/>
        <v>0</v>
      </c>
      <c r="G607" s="225">
        <f t="shared" si="139"/>
        <v>0</v>
      </c>
      <c r="H607" s="225">
        <f t="shared" si="140"/>
        <v>0</v>
      </c>
      <c r="I607" s="225">
        <f t="shared" si="141"/>
        <v>2</v>
      </c>
      <c r="J607" s="225">
        <f t="shared" si="142"/>
        <v>0</v>
      </c>
      <c r="K607" s="356">
        <f t="shared" si="143"/>
        <v>7.6600000000000001E-2</v>
      </c>
      <c r="L607" s="225"/>
      <c r="M607" s="225">
        <f t="shared" si="144"/>
        <v>0</v>
      </c>
      <c r="N607" s="225">
        <f t="shared" si="145"/>
        <v>0</v>
      </c>
      <c r="O607" s="225">
        <f t="shared" si="146"/>
        <v>0</v>
      </c>
      <c r="P607" s="225">
        <f t="shared" si="147"/>
        <v>2</v>
      </c>
      <c r="Q607" s="225">
        <f t="shared" si="148"/>
        <v>7</v>
      </c>
      <c r="R607" s="225">
        <f t="shared" si="149"/>
        <v>2</v>
      </c>
      <c r="S607" s="228"/>
      <c r="T607" s="228"/>
      <c r="U607" s="228"/>
      <c r="V607" s="228"/>
      <c r="W607" s="529"/>
      <c r="X607" s="228"/>
      <c r="Y607" s="55">
        <v>479</v>
      </c>
      <c r="Z607" s="55">
        <v>479278635</v>
      </c>
      <c r="AA607" s="244" t="s">
        <v>1069</v>
      </c>
      <c r="AB607" s="55">
        <v>0</v>
      </c>
      <c r="AC607" s="55">
        <v>0</v>
      </c>
      <c r="AD607" s="55">
        <v>0</v>
      </c>
      <c r="AE607" s="55">
        <v>0</v>
      </c>
      <c r="AF607" s="55">
        <v>0</v>
      </c>
      <c r="AG607" s="55">
        <v>2</v>
      </c>
      <c r="AH607" s="55">
        <v>0</v>
      </c>
      <c r="AI607" s="215">
        <v>0</v>
      </c>
      <c r="AJ607" s="215">
        <v>0</v>
      </c>
      <c r="AK607" s="215">
        <v>0</v>
      </c>
      <c r="AL607" s="215">
        <v>0</v>
      </c>
      <c r="AM607" s="215">
        <v>0</v>
      </c>
      <c r="AN607" s="215">
        <v>0</v>
      </c>
      <c r="AO607" s="215">
        <v>0</v>
      </c>
      <c r="AP607" s="215">
        <v>0</v>
      </c>
      <c r="AQ607" s="55">
        <v>1</v>
      </c>
      <c r="AR607" s="216"/>
      <c r="AS607" s="55">
        <v>278</v>
      </c>
      <c r="AT607" s="55">
        <v>635</v>
      </c>
      <c r="AU607" s="55">
        <v>7</v>
      </c>
      <c r="AW607" s="55">
        <f t="shared" si="150"/>
        <v>1</v>
      </c>
      <c r="AX607" s="55">
        <v>1</v>
      </c>
      <c r="AY607" s="55">
        <v>1</v>
      </c>
      <c r="AZ607" s="502">
        <v>1</v>
      </c>
    </row>
    <row r="608" spans="1:52">
      <c r="A608" s="215">
        <v>479</v>
      </c>
      <c r="B608" s="215">
        <v>479278670</v>
      </c>
      <c r="C608" s="216" t="s">
        <v>1069</v>
      </c>
      <c r="D608" s="225">
        <f t="shared" si="136"/>
        <v>0</v>
      </c>
      <c r="E608" s="225">
        <f t="shared" si="137"/>
        <v>0</v>
      </c>
      <c r="F608" s="225">
        <f t="shared" si="138"/>
        <v>0</v>
      </c>
      <c r="G608" s="225">
        <f t="shared" si="139"/>
        <v>0</v>
      </c>
      <c r="H608" s="225">
        <f t="shared" si="140"/>
        <v>3</v>
      </c>
      <c r="I608" s="225">
        <f t="shared" si="141"/>
        <v>9</v>
      </c>
      <c r="J608" s="225">
        <f t="shared" si="142"/>
        <v>0</v>
      </c>
      <c r="K608" s="356">
        <f t="shared" si="143"/>
        <v>0.45960000000000001</v>
      </c>
      <c r="L608" s="225"/>
      <c r="M608" s="225">
        <f t="shared" si="144"/>
        <v>0</v>
      </c>
      <c r="N608" s="225">
        <f t="shared" si="145"/>
        <v>0</v>
      </c>
      <c r="O608" s="225">
        <f t="shared" si="146"/>
        <v>0</v>
      </c>
      <c r="P608" s="225">
        <f t="shared" si="147"/>
        <v>3</v>
      </c>
      <c r="Q608" s="225">
        <f t="shared" si="148"/>
        <v>4</v>
      </c>
      <c r="R608" s="225">
        <f t="shared" si="149"/>
        <v>12</v>
      </c>
      <c r="S608" s="228"/>
      <c r="T608" s="228"/>
      <c r="U608" s="228"/>
      <c r="V608" s="228"/>
      <c r="W608" s="529"/>
      <c r="X608" s="228"/>
      <c r="Y608" s="55">
        <v>479</v>
      </c>
      <c r="Z608" s="55">
        <v>479278670</v>
      </c>
      <c r="AA608" s="244" t="s">
        <v>1069</v>
      </c>
      <c r="AB608" s="55">
        <v>0</v>
      </c>
      <c r="AC608" s="55">
        <v>0</v>
      </c>
      <c r="AD608" s="55">
        <v>0</v>
      </c>
      <c r="AE608" s="55">
        <v>0</v>
      </c>
      <c r="AF608" s="55">
        <v>3</v>
      </c>
      <c r="AG608" s="55">
        <v>9</v>
      </c>
      <c r="AH608" s="55">
        <v>0</v>
      </c>
      <c r="AI608" s="215">
        <v>0</v>
      </c>
      <c r="AJ608" s="215">
        <v>0</v>
      </c>
      <c r="AK608" s="215">
        <v>0</v>
      </c>
      <c r="AL608" s="215">
        <v>0</v>
      </c>
      <c r="AM608" s="215">
        <v>0</v>
      </c>
      <c r="AN608" s="215">
        <v>0</v>
      </c>
      <c r="AO608" s="215">
        <v>0</v>
      </c>
      <c r="AP608" s="215">
        <v>0</v>
      </c>
      <c r="AQ608" s="55">
        <v>1</v>
      </c>
      <c r="AR608" s="216"/>
      <c r="AS608" s="55">
        <v>278</v>
      </c>
      <c r="AT608" s="55">
        <v>670</v>
      </c>
      <c r="AU608" s="55">
        <v>4</v>
      </c>
      <c r="AW608" s="55">
        <f t="shared" si="150"/>
        <v>1</v>
      </c>
      <c r="AX608" s="55">
        <v>2</v>
      </c>
      <c r="AY608" s="55">
        <v>1</v>
      </c>
      <c r="AZ608" s="502">
        <v>0.2727</v>
      </c>
    </row>
    <row r="609" spans="1:52">
      <c r="A609" s="215">
        <v>479</v>
      </c>
      <c r="B609" s="215">
        <v>479278672</v>
      </c>
      <c r="C609" s="216" t="s">
        <v>1069</v>
      </c>
      <c r="D609" s="225">
        <f t="shared" si="136"/>
        <v>0</v>
      </c>
      <c r="E609" s="225">
        <f t="shared" si="137"/>
        <v>0</v>
      </c>
      <c r="F609" s="225">
        <f t="shared" si="138"/>
        <v>0</v>
      </c>
      <c r="G609" s="225">
        <f t="shared" si="139"/>
        <v>0</v>
      </c>
      <c r="H609" s="225">
        <f t="shared" si="140"/>
        <v>2</v>
      </c>
      <c r="I609" s="225">
        <f t="shared" si="141"/>
        <v>1</v>
      </c>
      <c r="J609" s="225">
        <f t="shared" si="142"/>
        <v>0</v>
      </c>
      <c r="K609" s="356">
        <f t="shared" si="143"/>
        <v>0.1149</v>
      </c>
      <c r="L609" s="225"/>
      <c r="M609" s="225">
        <f t="shared" si="144"/>
        <v>0</v>
      </c>
      <c r="N609" s="225">
        <f t="shared" si="145"/>
        <v>0</v>
      </c>
      <c r="O609" s="225">
        <f t="shared" si="146"/>
        <v>0</v>
      </c>
      <c r="P609" s="225">
        <f t="shared" si="147"/>
        <v>2</v>
      </c>
      <c r="Q609" s="225">
        <f t="shared" si="148"/>
        <v>7</v>
      </c>
      <c r="R609" s="225">
        <f t="shared" si="149"/>
        <v>3</v>
      </c>
      <c r="S609" s="228"/>
      <c r="T609" s="228"/>
      <c r="U609" s="228"/>
      <c r="V609" s="228"/>
      <c r="W609" s="529"/>
      <c r="X609" s="228"/>
      <c r="Y609" s="55">
        <v>479</v>
      </c>
      <c r="Z609" s="55">
        <v>479278672</v>
      </c>
      <c r="AA609" s="244" t="s">
        <v>1069</v>
      </c>
      <c r="AB609" s="55">
        <v>0</v>
      </c>
      <c r="AC609" s="55">
        <v>0</v>
      </c>
      <c r="AD609" s="55">
        <v>0</v>
      </c>
      <c r="AE609" s="55">
        <v>0</v>
      </c>
      <c r="AF609" s="55">
        <v>2</v>
      </c>
      <c r="AG609" s="55">
        <v>1</v>
      </c>
      <c r="AH609" s="55">
        <v>0</v>
      </c>
      <c r="AI609" s="215">
        <v>0</v>
      </c>
      <c r="AJ609" s="215">
        <v>0</v>
      </c>
      <c r="AK609" s="215">
        <v>0</v>
      </c>
      <c r="AL609" s="215">
        <v>0</v>
      </c>
      <c r="AM609" s="215">
        <v>1</v>
      </c>
      <c r="AN609" s="215">
        <v>0</v>
      </c>
      <c r="AO609" s="215">
        <v>0</v>
      </c>
      <c r="AP609" s="215">
        <v>0</v>
      </c>
      <c r="AQ609" s="55">
        <v>1</v>
      </c>
      <c r="AR609" s="216"/>
      <c r="AS609" s="55">
        <v>278</v>
      </c>
      <c r="AT609" s="55">
        <v>672</v>
      </c>
      <c r="AU609" s="55">
        <v>7</v>
      </c>
      <c r="AW609" s="55">
        <f t="shared" si="150"/>
        <v>2</v>
      </c>
      <c r="AX609" s="55">
        <v>0</v>
      </c>
      <c r="AY609" s="55">
        <v>1</v>
      </c>
      <c r="AZ609" s="502">
        <v>0.66669999999999996</v>
      </c>
    </row>
    <row r="610" spans="1:52">
      <c r="A610" s="215">
        <v>479</v>
      </c>
      <c r="B610" s="215">
        <v>479278674</v>
      </c>
      <c r="C610" s="216" t="s">
        <v>1069</v>
      </c>
      <c r="D610" s="225">
        <f t="shared" si="136"/>
        <v>0</v>
      </c>
      <c r="E610" s="225">
        <f t="shared" si="137"/>
        <v>0</v>
      </c>
      <c r="F610" s="225">
        <f t="shared" si="138"/>
        <v>0</v>
      </c>
      <c r="G610" s="225">
        <f t="shared" si="139"/>
        <v>0</v>
      </c>
      <c r="H610" s="225">
        <f t="shared" si="140"/>
        <v>1</v>
      </c>
      <c r="I610" s="225">
        <f t="shared" si="141"/>
        <v>4</v>
      </c>
      <c r="J610" s="225">
        <f t="shared" si="142"/>
        <v>0</v>
      </c>
      <c r="K610" s="356">
        <f t="shared" si="143"/>
        <v>0.1915</v>
      </c>
      <c r="L610" s="225"/>
      <c r="M610" s="225">
        <f t="shared" si="144"/>
        <v>0</v>
      </c>
      <c r="N610" s="225">
        <f t="shared" si="145"/>
        <v>0</v>
      </c>
      <c r="O610" s="225">
        <f t="shared" si="146"/>
        <v>0</v>
      </c>
      <c r="P610" s="225">
        <f t="shared" si="147"/>
        <v>5</v>
      </c>
      <c r="Q610" s="225">
        <f t="shared" si="148"/>
        <v>9</v>
      </c>
      <c r="R610" s="225">
        <f t="shared" si="149"/>
        <v>5</v>
      </c>
      <c r="S610" s="228"/>
      <c r="T610" s="228"/>
      <c r="U610" s="228"/>
      <c r="V610" s="228"/>
      <c r="W610" s="529"/>
      <c r="X610" s="228"/>
      <c r="Y610" s="55">
        <v>479</v>
      </c>
      <c r="Z610" s="55">
        <v>479278674</v>
      </c>
      <c r="AA610" s="244" t="s">
        <v>1069</v>
      </c>
      <c r="AB610" s="55">
        <v>0</v>
      </c>
      <c r="AC610" s="55">
        <v>0</v>
      </c>
      <c r="AD610" s="55">
        <v>0</v>
      </c>
      <c r="AE610" s="55">
        <v>0</v>
      </c>
      <c r="AF610" s="55">
        <v>1</v>
      </c>
      <c r="AG610" s="55">
        <v>4</v>
      </c>
      <c r="AH610" s="55">
        <v>0</v>
      </c>
      <c r="AI610" s="215">
        <v>0</v>
      </c>
      <c r="AJ610" s="215">
        <v>0</v>
      </c>
      <c r="AK610" s="215">
        <v>0</v>
      </c>
      <c r="AL610" s="215">
        <v>0</v>
      </c>
      <c r="AM610" s="215">
        <v>0</v>
      </c>
      <c r="AN610" s="215">
        <v>0</v>
      </c>
      <c r="AO610" s="215">
        <v>0</v>
      </c>
      <c r="AP610" s="215">
        <v>0</v>
      </c>
      <c r="AQ610" s="55">
        <v>0</v>
      </c>
      <c r="AR610" s="216"/>
      <c r="AS610" s="55">
        <v>278</v>
      </c>
      <c r="AT610" s="55">
        <v>674</v>
      </c>
      <c r="AU610" s="55">
        <v>9</v>
      </c>
      <c r="AW610" s="55">
        <f t="shared" si="150"/>
        <v>0</v>
      </c>
      <c r="AX610" s="55">
        <v>5</v>
      </c>
      <c r="AY610" s="55">
        <v>1</v>
      </c>
      <c r="AZ610" s="502">
        <v>1</v>
      </c>
    </row>
    <row r="611" spans="1:52">
      <c r="A611" s="215">
        <v>479</v>
      </c>
      <c r="B611" s="215">
        <v>479278680</v>
      </c>
      <c r="C611" s="216" t="s">
        <v>1069</v>
      </c>
      <c r="D611" s="225">
        <f t="shared" si="136"/>
        <v>0</v>
      </c>
      <c r="E611" s="225">
        <f t="shared" si="137"/>
        <v>0</v>
      </c>
      <c r="F611" s="225">
        <f t="shared" si="138"/>
        <v>0</v>
      </c>
      <c r="G611" s="225">
        <f t="shared" si="139"/>
        <v>0</v>
      </c>
      <c r="H611" s="225">
        <f t="shared" si="140"/>
        <v>0</v>
      </c>
      <c r="I611" s="225">
        <f t="shared" si="141"/>
        <v>4</v>
      </c>
      <c r="J611" s="225">
        <f t="shared" si="142"/>
        <v>0</v>
      </c>
      <c r="K611" s="356">
        <f t="shared" si="143"/>
        <v>0.1532</v>
      </c>
      <c r="L611" s="225"/>
      <c r="M611" s="225">
        <f t="shared" si="144"/>
        <v>0</v>
      </c>
      <c r="N611" s="225">
        <f t="shared" si="145"/>
        <v>0</v>
      </c>
      <c r="O611" s="225">
        <f t="shared" si="146"/>
        <v>0</v>
      </c>
      <c r="P611" s="225">
        <f t="shared" si="147"/>
        <v>2</v>
      </c>
      <c r="Q611" s="225">
        <f t="shared" si="148"/>
        <v>4</v>
      </c>
      <c r="R611" s="225">
        <f t="shared" si="149"/>
        <v>4</v>
      </c>
      <c r="S611" s="228"/>
      <c r="T611" s="228"/>
      <c r="U611" s="228"/>
      <c r="V611" s="228"/>
      <c r="W611" s="529"/>
      <c r="X611" s="228"/>
      <c r="Y611" s="55">
        <v>479</v>
      </c>
      <c r="Z611" s="55">
        <v>479278680</v>
      </c>
      <c r="AA611" s="244" t="s">
        <v>1069</v>
      </c>
      <c r="AB611" s="55">
        <v>0</v>
      </c>
      <c r="AC611" s="55">
        <v>0</v>
      </c>
      <c r="AD611" s="55">
        <v>0</v>
      </c>
      <c r="AE611" s="55">
        <v>0</v>
      </c>
      <c r="AF611" s="55">
        <v>0</v>
      </c>
      <c r="AG611" s="55">
        <v>4</v>
      </c>
      <c r="AH611" s="55">
        <v>0</v>
      </c>
      <c r="AI611" s="215">
        <v>0</v>
      </c>
      <c r="AJ611" s="215">
        <v>0</v>
      </c>
      <c r="AK611" s="215">
        <v>0</v>
      </c>
      <c r="AL611" s="215">
        <v>0</v>
      </c>
      <c r="AM611" s="215">
        <v>0</v>
      </c>
      <c r="AN611" s="215">
        <v>0</v>
      </c>
      <c r="AO611" s="215">
        <v>0</v>
      </c>
      <c r="AP611" s="215">
        <v>0</v>
      </c>
      <c r="AQ611" s="55">
        <v>2</v>
      </c>
      <c r="AR611" s="216"/>
      <c r="AS611" s="55">
        <v>278</v>
      </c>
      <c r="AT611" s="55">
        <v>680</v>
      </c>
      <c r="AU611" s="55">
        <v>4</v>
      </c>
      <c r="AW611" s="55">
        <f t="shared" si="150"/>
        <v>2</v>
      </c>
      <c r="AX611" s="55">
        <v>0</v>
      </c>
      <c r="AY611" s="55">
        <v>1</v>
      </c>
      <c r="AZ611" s="502">
        <v>0.5</v>
      </c>
    </row>
    <row r="612" spans="1:52">
      <c r="A612" s="215">
        <v>479</v>
      </c>
      <c r="B612" s="215">
        <v>479278683</v>
      </c>
      <c r="C612" s="216" t="s">
        <v>1069</v>
      </c>
      <c r="D612" s="225">
        <f t="shared" si="136"/>
        <v>0</v>
      </c>
      <c r="E612" s="225">
        <f t="shared" si="137"/>
        <v>0</v>
      </c>
      <c r="F612" s="225">
        <f t="shared" si="138"/>
        <v>0</v>
      </c>
      <c r="G612" s="225">
        <f t="shared" si="139"/>
        <v>0</v>
      </c>
      <c r="H612" s="225">
        <f t="shared" si="140"/>
        <v>4</v>
      </c>
      <c r="I612" s="225">
        <f t="shared" si="141"/>
        <v>7</v>
      </c>
      <c r="J612" s="225">
        <f t="shared" si="142"/>
        <v>0</v>
      </c>
      <c r="K612" s="356">
        <f t="shared" si="143"/>
        <v>0.42130000000000001</v>
      </c>
      <c r="L612" s="225"/>
      <c r="M612" s="225">
        <f t="shared" si="144"/>
        <v>0</v>
      </c>
      <c r="N612" s="225">
        <f t="shared" si="145"/>
        <v>0</v>
      </c>
      <c r="O612" s="225">
        <f t="shared" si="146"/>
        <v>0</v>
      </c>
      <c r="P612" s="225">
        <f t="shared" si="147"/>
        <v>2</v>
      </c>
      <c r="Q612" s="225">
        <f t="shared" si="148"/>
        <v>4</v>
      </c>
      <c r="R612" s="225">
        <f t="shared" si="149"/>
        <v>11</v>
      </c>
      <c r="S612" s="228"/>
      <c r="T612" s="228"/>
      <c r="U612" s="228"/>
      <c r="V612" s="228"/>
      <c r="W612" s="529"/>
      <c r="X612" s="228"/>
      <c r="Y612" s="55">
        <v>479</v>
      </c>
      <c r="Z612" s="55">
        <v>479278683</v>
      </c>
      <c r="AA612" s="244" t="s">
        <v>1069</v>
      </c>
      <c r="AB612" s="55">
        <v>0</v>
      </c>
      <c r="AC612" s="55">
        <v>0</v>
      </c>
      <c r="AD612" s="55">
        <v>0</v>
      </c>
      <c r="AE612" s="55">
        <v>0</v>
      </c>
      <c r="AF612" s="55">
        <v>4</v>
      </c>
      <c r="AG612" s="55">
        <v>7</v>
      </c>
      <c r="AH612" s="55">
        <v>0</v>
      </c>
      <c r="AI612" s="215">
        <v>0</v>
      </c>
      <c r="AJ612" s="215">
        <v>0</v>
      </c>
      <c r="AK612" s="215">
        <v>0</v>
      </c>
      <c r="AL612" s="215">
        <v>0</v>
      </c>
      <c r="AM612" s="215">
        <v>1</v>
      </c>
      <c r="AN612" s="215">
        <v>0</v>
      </c>
      <c r="AO612" s="215">
        <v>0</v>
      </c>
      <c r="AP612" s="215">
        <v>0</v>
      </c>
      <c r="AQ612" s="55">
        <v>1</v>
      </c>
      <c r="AR612" s="216"/>
      <c r="AS612" s="55">
        <v>278</v>
      </c>
      <c r="AT612" s="55">
        <v>683</v>
      </c>
      <c r="AU612" s="55">
        <v>4</v>
      </c>
      <c r="AW612" s="55">
        <f t="shared" si="150"/>
        <v>2</v>
      </c>
      <c r="AX612" s="55">
        <v>0</v>
      </c>
      <c r="AY612" s="55">
        <v>1</v>
      </c>
      <c r="AZ612" s="502">
        <v>0.18179999999999999</v>
      </c>
    </row>
    <row r="613" spans="1:52">
      <c r="A613" s="215">
        <v>479</v>
      </c>
      <c r="B613" s="215">
        <v>479278750</v>
      </c>
      <c r="C613" s="216" t="s">
        <v>1069</v>
      </c>
      <c r="D613" s="225">
        <f t="shared" si="136"/>
        <v>0</v>
      </c>
      <c r="E613" s="225">
        <f t="shared" si="137"/>
        <v>0</v>
      </c>
      <c r="F613" s="225">
        <f t="shared" si="138"/>
        <v>0</v>
      </c>
      <c r="G613" s="225">
        <f t="shared" si="139"/>
        <v>0</v>
      </c>
      <c r="H613" s="225">
        <f t="shared" si="140"/>
        <v>1</v>
      </c>
      <c r="I613" s="225">
        <f t="shared" si="141"/>
        <v>0</v>
      </c>
      <c r="J613" s="225">
        <f t="shared" si="142"/>
        <v>0</v>
      </c>
      <c r="K613" s="356">
        <f t="shared" si="143"/>
        <v>3.8300000000000001E-2</v>
      </c>
      <c r="L613" s="225"/>
      <c r="M613" s="225">
        <f t="shared" si="144"/>
        <v>0</v>
      </c>
      <c r="N613" s="225">
        <f t="shared" si="145"/>
        <v>0</v>
      </c>
      <c r="O613" s="225">
        <f t="shared" si="146"/>
        <v>0</v>
      </c>
      <c r="P613" s="225">
        <f t="shared" si="147"/>
        <v>0</v>
      </c>
      <c r="Q613" s="225">
        <f t="shared" si="148"/>
        <v>6</v>
      </c>
      <c r="R613" s="225">
        <f t="shared" si="149"/>
        <v>1</v>
      </c>
      <c r="S613" s="228"/>
      <c r="T613" s="228"/>
      <c r="U613" s="228"/>
      <c r="V613" s="228"/>
      <c r="W613" s="529"/>
      <c r="X613" s="228"/>
      <c r="Y613" s="55">
        <v>479</v>
      </c>
      <c r="Z613" s="55">
        <v>479278750</v>
      </c>
      <c r="AA613" s="244" t="s">
        <v>1069</v>
      </c>
      <c r="AB613" s="55">
        <v>0</v>
      </c>
      <c r="AC613" s="55">
        <v>0</v>
      </c>
      <c r="AD613" s="55">
        <v>0</v>
      </c>
      <c r="AE613" s="55">
        <v>0</v>
      </c>
      <c r="AF613" s="55">
        <v>1</v>
      </c>
      <c r="AG613" s="55">
        <v>0</v>
      </c>
      <c r="AH613" s="55">
        <v>0</v>
      </c>
      <c r="AI613" s="215">
        <v>0</v>
      </c>
      <c r="AJ613" s="215">
        <v>0</v>
      </c>
      <c r="AK613" s="215">
        <v>0</v>
      </c>
      <c r="AL613" s="215">
        <v>0</v>
      </c>
      <c r="AM613" s="215">
        <v>0</v>
      </c>
      <c r="AN613" s="215">
        <v>0</v>
      </c>
      <c r="AO613" s="215">
        <v>0</v>
      </c>
      <c r="AP613" s="215">
        <v>0</v>
      </c>
      <c r="AQ613" s="55">
        <v>0</v>
      </c>
      <c r="AR613" s="216"/>
      <c r="AS613" s="55">
        <v>278</v>
      </c>
      <c r="AT613" s="55">
        <v>750</v>
      </c>
      <c r="AU613" s="55">
        <v>6</v>
      </c>
      <c r="AW613" s="55">
        <f t="shared" si="150"/>
        <v>0</v>
      </c>
      <c r="AX613" s="55">
        <v>0</v>
      </c>
      <c r="AY613" s="55">
        <v>1</v>
      </c>
      <c r="AZ613" s="502">
        <v>0</v>
      </c>
    </row>
    <row r="614" spans="1:52">
      <c r="A614" s="215">
        <v>479</v>
      </c>
      <c r="B614" s="215">
        <v>479278755</v>
      </c>
      <c r="C614" s="216" t="s">
        <v>1069</v>
      </c>
      <c r="D614" s="225">
        <f t="shared" si="136"/>
        <v>0</v>
      </c>
      <c r="E614" s="225">
        <f t="shared" si="137"/>
        <v>0</v>
      </c>
      <c r="F614" s="225">
        <f t="shared" si="138"/>
        <v>0</v>
      </c>
      <c r="G614" s="225">
        <f t="shared" si="139"/>
        <v>0</v>
      </c>
      <c r="H614" s="225">
        <f t="shared" si="140"/>
        <v>2</v>
      </c>
      <c r="I614" s="225">
        <f t="shared" si="141"/>
        <v>1</v>
      </c>
      <c r="J614" s="225">
        <f t="shared" si="142"/>
        <v>0</v>
      </c>
      <c r="K614" s="356">
        <f t="shared" si="143"/>
        <v>0.1149</v>
      </c>
      <c r="L614" s="225"/>
      <c r="M614" s="225">
        <f t="shared" si="144"/>
        <v>0</v>
      </c>
      <c r="N614" s="225">
        <f t="shared" si="145"/>
        <v>0</v>
      </c>
      <c r="O614" s="225">
        <f t="shared" si="146"/>
        <v>0</v>
      </c>
      <c r="P614" s="225">
        <f t="shared" si="147"/>
        <v>0</v>
      </c>
      <c r="Q614" s="225">
        <f t="shared" si="148"/>
        <v>9</v>
      </c>
      <c r="R614" s="225">
        <f t="shared" si="149"/>
        <v>3</v>
      </c>
      <c r="S614" s="228"/>
      <c r="T614" s="228"/>
      <c r="U614" s="228"/>
      <c r="V614" s="228"/>
      <c r="W614" s="529"/>
      <c r="X614" s="228"/>
      <c r="Y614" s="55">
        <v>479</v>
      </c>
      <c r="Z614" s="55">
        <v>479278755</v>
      </c>
      <c r="AA614" s="244" t="s">
        <v>1069</v>
      </c>
      <c r="AB614" s="55">
        <v>0</v>
      </c>
      <c r="AC614" s="55">
        <v>0</v>
      </c>
      <c r="AD614" s="55">
        <v>0</v>
      </c>
      <c r="AE614" s="55">
        <v>0</v>
      </c>
      <c r="AF614" s="55">
        <v>2</v>
      </c>
      <c r="AG614" s="55">
        <v>1</v>
      </c>
      <c r="AH614" s="55">
        <v>0</v>
      </c>
      <c r="AI614" s="215">
        <v>0</v>
      </c>
      <c r="AJ614" s="215">
        <v>0</v>
      </c>
      <c r="AK614" s="215">
        <v>0</v>
      </c>
      <c r="AL614" s="215">
        <v>0</v>
      </c>
      <c r="AM614" s="215">
        <v>0</v>
      </c>
      <c r="AN614" s="215">
        <v>0</v>
      </c>
      <c r="AO614" s="215">
        <v>0</v>
      </c>
      <c r="AP614" s="215">
        <v>0</v>
      </c>
      <c r="AQ614" s="55">
        <v>0</v>
      </c>
      <c r="AR614" s="216"/>
      <c r="AS614" s="55">
        <v>278</v>
      </c>
      <c r="AT614" s="55">
        <v>755</v>
      </c>
      <c r="AU614" s="55">
        <v>9</v>
      </c>
      <c r="AW614" s="55">
        <f t="shared" si="150"/>
        <v>0</v>
      </c>
      <c r="AX614" s="55">
        <v>0</v>
      </c>
      <c r="AY614" s="55">
        <v>1</v>
      </c>
      <c r="AZ614" s="502">
        <v>0</v>
      </c>
    </row>
    <row r="615" spans="1:52">
      <c r="A615" s="215">
        <v>479</v>
      </c>
      <c r="B615" s="215">
        <v>479278766</v>
      </c>
      <c r="C615" s="216" t="s">
        <v>1069</v>
      </c>
      <c r="D615" s="225">
        <f t="shared" si="136"/>
        <v>0</v>
      </c>
      <c r="E615" s="225">
        <f t="shared" si="137"/>
        <v>0</v>
      </c>
      <c r="F615" s="225">
        <f t="shared" si="138"/>
        <v>0</v>
      </c>
      <c r="G615" s="225">
        <f t="shared" si="139"/>
        <v>0</v>
      </c>
      <c r="H615" s="225">
        <f t="shared" si="140"/>
        <v>0</v>
      </c>
      <c r="I615" s="225">
        <f t="shared" si="141"/>
        <v>2</v>
      </c>
      <c r="J615" s="225">
        <f t="shared" si="142"/>
        <v>0</v>
      </c>
      <c r="K615" s="356">
        <f t="shared" si="143"/>
        <v>7.6600000000000001E-2</v>
      </c>
      <c r="L615" s="225"/>
      <c r="M615" s="225">
        <f t="shared" si="144"/>
        <v>0</v>
      </c>
      <c r="N615" s="225">
        <f t="shared" si="145"/>
        <v>0</v>
      </c>
      <c r="O615" s="225">
        <f t="shared" si="146"/>
        <v>0</v>
      </c>
      <c r="P615" s="225">
        <f t="shared" si="147"/>
        <v>0</v>
      </c>
      <c r="Q615" s="225">
        <f t="shared" si="148"/>
        <v>6</v>
      </c>
      <c r="R615" s="225">
        <f t="shared" si="149"/>
        <v>2</v>
      </c>
      <c r="S615" s="228"/>
      <c r="T615" s="228"/>
      <c r="U615" s="228"/>
      <c r="V615" s="228"/>
      <c r="W615" s="529"/>
      <c r="X615" s="228"/>
      <c r="Y615" s="55">
        <v>479</v>
      </c>
      <c r="Z615" s="55">
        <v>479278766</v>
      </c>
      <c r="AA615" s="244" t="s">
        <v>1069</v>
      </c>
      <c r="AB615" s="55">
        <v>0</v>
      </c>
      <c r="AC615" s="55">
        <v>0</v>
      </c>
      <c r="AD615" s="55">
        <v>0</v>
      </c>
      <c r="AE615" s="55">
        <v>0</v>
      </c>
      <c r="AF615" s="55">
        <v>0</v>
      </c>
      <c r="AG615" s="55">
        <v>2</v>
      </c>
      <c r="AH615" s="55">
        <v>0</v>
      </c>
      <c r="AI615" s="215">
        <v>0</v>
      </c>
      <c r="AJ615" s="215">
        <v>0</v>
      </c>
      <c r="AK615" s="215">
        <v>0</v>
      </c>
      <c r="AL615" s="215">
        <v>0</v>
      </c>
      <c r="AM615" s="215">
        <v>0</v>
      </c>
      <c r="AN615" s="215">
        <v>0</v>
      </c>
      <c r="AO615" s="215">
        <v>0</v>
      </c>
      <c r="AP615" s="215">
        <v>0</v>
      </c>
      <c r="AQ615" s="55">
        <v>0</v>
      </c>
      <c r="AR615" s="216"/>
      <c r="AS615" s="55">
        <v>278</v>
      </c>
      <c r="AT615" s="55">
        <v>766</v>
      </c>
      <c r="AU615" s="55">
        <v>6</v>
      </c>
      <c r="AW615" s="55">
        <f t="shared" si="150"/>
        <v>0</v>
      </c>
      <c r="AX615" s="55">
        <v>0</v>
      </c>
      <c r="AY615" s="55">
        <v>1</v>
      </c>
      <c r="AZ615" s="502">
        <v>0</v>
      </c>
    </row>
    <row r="616" spans="1:52">
      <c r="A616" s="215">
        <v>481</v>
      </c>
      <c r="B616" s="215">
        <v>481035016</v>
      </c>
      <c r="C616" s="216" t="s">
        <v>1070</v>
      </c>
      <c r="D616" s="225">
        <f t="shared" si="136"/>
        <v>0</v>
      </c>
      <c r="E616" s="225">
        <f t="shared" si="137"/>
        <v>0</v>
      </c>
      <c r="F616" s="225">
        <f t="shared" si="138"/>
        <v>0</v>
      </c>
      <c r="G616" s="225">
        <f t="shared" si="139"/>
        <v>1</v>
      </c>
      <c r="H616" s="225">
        <f t="shared" si="140"/>
        <v>0</v>
      </c>
      <c r="I616" s="225">
        <f t="shared" si="141"/>
        <v>0</v>
      </c>
      <c r="J616" s="225">
        <f t="shared" si="142"/>
        <v>0</v>
      </c>
      <c r="K616" s="356">
        <f t="shared" si="143"/>
        <v>3.8300000000000001E-2</v>
      </c>
      <c r="L616" s="225"/>
      <c r="M616" s="225">
        <f t="shared" si="144"/>
        <v>0</v>
      </c>
      <c r="N616" s="225">
        <f t="shared" si="145"/>
        <v>0</v>
      </c>
      <c r="O616" s="225">
        <f t="shared" si="146"/>
        <v>0</v>
      </c>
      <c r="P616" s="225">
        <f t="shared" si="147"/>
        <v>0</v>
      </c>
      <c r="Q616" s="225">
        <f t="shared" si="148"/>
        <v>7</v>
      </c>
      <c r="R616" s="225">
        <f t="shared" si="149"/>
        <v>1</v>
      </c>
      <c r="S616" s="228"/>
      <c r="T616" s="228"/>
      <c r="U616" s="228"/>
      <c r="V616" s="228"/>
      <c r="W616" s="529"/>
      <c r="X616" s="228"/>
      <c r="Y616" s="55">
        <v>481</v>
      </c>
      <c r="Z616" s="55">
        <v>481035016</v>
      </c>
      <c r="AA616" s="244" t="s">
        <v>1070</v>
      </c>
      <c r="AB616" s="55">
        <v>0</v>
      </c>
      <c r="AC616" s="55">
        <v>0</v>
      </c>
      <c r="AD616" s="55">
        <v>0</v>
      </c>
      <c r="AE616" s="55">
        <v>1</v>
      </c>
      <c r="AF616" s="55">
        <v>0</v>
      </c>
      <c r="AG616" s="55">
        <v>0</v>
      </c>
      <c r="AH616" s="55">
        <v>0</v>
      </c>
      <c r="AI616" s="215">
        <v>0</v>
      </c>
      <c r="AJ616" s="215">
        <v>0</v>
      </c>
      <c r="AK616" s="215">
        <v>0</v>
      </c>
      <c r="AL616" s="215">
        <v>0</v>
      </c>
      <c r="AM616" s="215">
        <v>0</v>
      </c>
      <c r="AN616" s="215">
        <v>0</v>
      </c>
      <c r="AO616" s="215">
        <v>0</v>
      </c>
      <c r="AP616" s="215">
        <v>0</v>
      </c>
      <c r="AQ616" s="55">
        <v>0</v>
      </c>
      <c r="AR616" s="216"/>
      <c r="AS616" s="55">
        <v>35</v>
      </c>
      <c r="AT616" s="55">
        <v>16</v>
      </c>
      <c r="AU616" s="55">
        <v>7</v>
      </c>
      <c r="AW616" s="55">
        <f t="shared" si="150"/>
        <v>0</v>
      </c>
      <c r="AX616" s="55">
        <v>0</v>
      </c>
      <c r="AY616" s="55">
        <v>3</v>
      </c>
      <c r="AZ616" s="502">
        <v>0</v>
      </c>
    </row>
    <row r="617" spans="1:52">
      <c r="A617" s="215">
        <v>481</v>
      </c>
      <c r="B617" s="215">
        <v>481035018</v>
      </c>
      <c r="C617" s="216" t="s">
        <v>1070</v>
      </c>
      <c r="D617" s="225">
        <f t="shared" si="136"/>
        <v>0</v>
      </c>
      <c r="E617" s="225">
        <f t="shared" si="137"/>
        <v>0</v>
      </c>
      <c r="F617" s="225">
        <f t="shared" si="138"/>
        <v>0</v>
      </c>
      <c r="G617" s="225">
        <f t="shared" si="139"/>
        <v>1</v>
      </c>
      <c r="H617" s="225">
        <f t="shared" si="140"/>
        <v>0</v>
      </c>
      <c r="I617" s="225">
        <f t="shared" si="141"/>
        <v>0</v>
      </c>
      <c r="J617" s="225">
        <f t="shared" si="142"/>
        <v>0</v>
      </c>
      <c r="K617" s="356">
        <f t="shared" si="143"/>
        <v>3.8300000000000001E-2</v>
      </c>
      <c r="L617" s="225"/>
      <c r="M617" s="225">
        <f t="shared" si="144"/>
        <v>0</v>
      </c>
      <c r="N617" s="225">
        <f t="shared" si="145"/>
        <v>0</v>
      </c>
      <c r="O617" s="225">
        <f t="shared" si="146"/>
        <v>0</v>
      </c>
      <c r="P617" s="225">
        <f t="shared" si="147"/>
        <v>0</v>
      </c>
      <c r="Q617" s="225">
        <f t="shared" si="148"/>
        <v>7</v>
      </c>
      <c r="R617" s="225">
        <f t="shared" si="149"/>
        <v>1</v>
      </c>
      <c r="S617" s="228"/>
      <c r="T617" s="228"/>
      <c r="U617" s="228"/>
      <c r="V617" s="228"/>
      <c r="W617" s="529"/>
      <c r="X617" s="228"/>
      <c r="Y617" s="55">
        <v>481</v>
      </c>
      <c r="Z617" s="55">
        <v>481035018</v>
      </c>
      <c r="AA617" s="244" t="s">
        <v>1070</v>
      </c>
      <c r="AB617" s="55">
        <v>0</v>
      </c>
      <c r="AC617" s="55">
        <v>0</v>
      </c>
      <c r="AD617" s="55">
        <v>0</v>
      </c>
      <c r="AE617" s="55">
        <v>1</v>
      </c>
      <c r="AF617" s="55">
        <v>0</v>
      </c>
      <c r="AG617" s="55">
        <v>0</v>
      </c>
      <c r="AH617" s="55">
        <v>0</v>
      </c>
      <c r="AI617" s="215">
        <v>0</v>
      </c>
      <c r="AJ617" s="215">
        <v>0</v>
      </c>
      <c r="AK617" s="215">
        <v>0</v>
      </c>
      <c r="AL617" s="215">
        <v>0</v>
      </c>
      <c r="AM617" s="215">
        <v>0</v>
      </c>
      <c r="AN617" s="215">
        <v>0</v>
      </c>
      <c r="AO617" s="215">
        <v>0</v>
      </c>
      <c r="AP617" s="215">
        <v>0</v>
      </c>
      <c r="AQ617" s="55">
        <v>0</v>
      </c>
      <c r="AR617" s="216"/>
      <c r="AS617" s="55">
        <v>35</v>
      </c>
      <c r="AT617" s="55">
        <v>18</v>
      </c>
      <c r="AU617" s="55">
        <v>7</v>
      </c>
      <c r="AW617" s="55">
        <f t="shared" si="150"/>
        <v>0</v>
      </c>
      <c r="AX617" s="55">
        <v>0</v>
      </c>
      <c r="AY617" s="55">
        <v>3</v>
      </c>
      <c r="AZ617" s="502">
        <v>0</v>
      </c>
    </row>
    <row r="618" spans="1:52">
      <c r="A618" s="215">
        <v>481</v>
      </c>
      <c r="B618" s="215">
        <v>481035035</v>
      </c>
      <c r="C618" s="216" t="s">
        <v>1070</v>
      </c>
      <c r="D618" s="225">
        <f t="shared" si="136"/>
        <v>109</v>
      </c>
      <c r="E618" s="225">
        <f t="shared" si="137"/>
        <v>0</v>
      </c>
      <c r="F618" s="225">
        <f t="shared" si="138"/>
        <v>117</v>
      </c>
      <c r="G618" s="225">
        <f t="shared" si="139"/>
        <v>602</v>
      </c>
      <c r="H618" s="225">
        <f t="shared" si="140"/>
        <v>54</v>
      </c>
      <c r="I618" s="225">
        <f t="shared" si="141"/>
        <v>0</v>
      </c>
      <c r="J618" s="225">
        <f t="shared" si="142"/>
        <v>0</v>
      </c>
      <c r="K618" s="356">
        <f t="shared" si="143"/>
        <v>29.605899999999998</v>
      </c>
      <c r="L618" s="225"/>
      <c r="M618" s="225">
        <f t="shared" si="144"/>
        <v>103</v>
      </c>
      <c r="N618" s="225">
        <f t="shared" si="145"/>
        <v>1</v>
      </c>
      <c r="O618" s="225">
        <f t="shared" si="146"/>
        <v>0</v>
      </c>
      <c r="P618" s="225">
        <f t="shared" si="147"/>
        <v>655</v>
      </c>
      <c r="Q618" s="225">
        <f t="shared" si="148"/>
        <v>11</v>
      </c>
      <c r="R618" s="225">
        <f t="shared" si="149"/>
        <v>828</v>
      </c>
      <c r="S618" s="228"/>
      <c r="T618" s="228"/>
      <c r="U618" s="228"/>
      <c r="V618" s="228"/>
      <c r="W618" s="529"/>
      <c r="X618" s="228"/>
      <c r="Y618" s="55">
        <v>481</v>
      </c>
      <c r="Z618" s="55">
        <v>481035035</v>
      </c>
      <c r="AA618" s="244" t="s">
        <v>1070</v>
      </c>
      <c r="AB618" s="55">
        <v>109</v>
      </c>
      <c r="AC618" s="55">
        <v>0</v>
      </c>
      <c r="AD618" s="55">
        <v>117</v>
      </c>
      <c r="AE618" s="55">
        <v>602</v>
      </c>
      <c r="AF618" s="55">
        <v>54</v>
      </c>
      <c r="AG618" s="55">
        <v>0</v>
      </c>
      <c r="AH618" s="55">
        <v>0</v>
      </c>
      <c r="AI618" s="215">
        <v>0</v>
      </c>
      <c r="AJ618" s="215">
        <v>103</v>
      </c>
      <c r="AK618" s="215">
        <v>1</v>
      </c>
      <c r="AL618" s="215">
        <v>0</v>
      </c>
      <c r="AM618" s="215">
        <v>458</v>
      </c>
      <c r="AN618" s="215">
        <v>69</v>
      </c>
      <c r="AO618" s="215">
        <v>0</v>
      </c>
      <c r="AP618" s="215">
        <v>73</v>
      </c>
      <c r="AQ618" s="55">
        <v>0</v>
      </c>
      <c r="AR618" s="216"/>
      <c r="AS618" s="55">
        <v>35</v>
      </c>
      <c r="AT618" s="55">
        <v>35</v>
      </c>
      <c r="AU618" s="55">
        <v>11</v>
      </c>
      <c r="AW618" s="55">
        <f t="shared" si="150"/>
        <v>566</v>
      </c>
      <c r="AX618" s="55">
        <v>89</v>
      </c>
      <c r="AY618" s="55">
        <v>1</v>
      </c>
      <c r="AZ618" s="502">
        <v>0.79149999999999998</v>
      </c>
    </row>
    <row r="619" spans="1:52">
      <c r="A619" s="215">
        <v>481</v>
      </c>
      <c r="B619" s="215">
        <v>481035044</v>
      </c>
      <c r="C619" s="216" t="s">
        <v>1070</v>
      </c>
      <c r="D619" s="225">
        <f t="shared" si="136"/>
        <v>1</v>
      </c>
      <c r="E619" s="225">
        <f t="shared" si="137"/>
        <v>0</v>
      </c>
      <c r="F619" s="225">
        <f t="shared" si="138"/>
        <v>2</v>
      </c>
      <c r="G619" s="225">
        <f t="shared" si="139"/>
        <v>7</v>
      </c>
      <c r="H619" s="225">
        <f t="shared" si="140"/>
        <v>1</v>
      </c>
      <c r="I619" s="225">
        <f t="shared" si="141"/>
        <v>0</v>
      </c>
      <c r="J619" s="225">
        <f t="shared" si="142"/>
        <v>0</v>
      </c>
      <c r="K619" s="356">
        <f t="shared" si="143"/>
        <v>0.38300000000000001</v>
      </c>
      <c r="L619" s="225"/>
      <c r="M619" s="225">
        <f t="shared" si="144"/>
        <v>2</v>
      </c>
      <c r="N619" s="225">
        <f t="shared" si="145"/>
        <v>0</v>
      </c>
      <c r="O619" s="225">
        <f t="shared" si="146"/>
        <v>0</v>
      </c>
      <c r="P619" s="225">
        <f t="shared" si="147"/>
        <v>10</v>
      </c>
      <c r="Q619" s="225">
        <f t="shared" si="148"/>
        <v>12</v>
      </c>
      <c r="R619" s="225">
        <f t="shared" si="149"/>
        <v>11</v>
      </c>
      <c r="S619" s="228"/>
      <c r="T619" s="228"/>
      <c r="U619" s="228"/>
      <c r="V619" s="228"/>
      <c r="W619" s="529"/>
      <c r="X619" s="228"/>
      <c r="Y619" s="55">
        <v>481</v>
      </c>
      <c r="Z619" s="55">
        <v>481035044</v>
      </c>
      <c r="AA619" s="244" t="s">
        <v>1070</v>
      </c>
      <c r="AB619" s="55">
        <v>1</v>
      </c>
      <c r="AC619" s="55">
        <v>0</v>
      </c>
      <c r="AD619" s="55">
        <v>2</v>
      </c>
      <c r="AE619" s="55">
        <v>7</v>
      </c>
      <c r="AF619" s="55">
        <v>1</v>
      </c>
      <c r="AG619" s="55">
        <v>0</v>
      </c>
      <c r="AH619" s="55">
        <v>0</v>
      </c>
      <c r="AI619" s="215">
        <v>0</v>
      </c>
      <c r="AJ619" s="215">
        <v>2</v>
      </c>
      <c r="AK619" s="215">
        <v>0</v>
      </c>
      <c r="AL619" s="215">
        <v>0</v>
      </c>
      <c r="AM619" s="215">
        <v>5</v>
      </c>
      <c r="AN619" s="215">
        <v>1</v>
      </c>
      <c r="AO619" s="215">
        <v>0</v>
      </c>
      <c r="AP619" s="215">
        <v>1</v>
      </c>
      <c r="AQ619" s="55">
        <v>0</v>
      </c>
      <c r="AR619" s="216"/>
      <c r="AS619" s="55">
        <v>35</v>
      </c>
      <c r="AT619" s="55">
        <v>44</v>
      </c>
      <c r="AU619" s="55">
        <v>12</v>
      </c>
      <c r="AW619" s="55">
        <f t="shared" si="150"/>
        <v>7</v>
      </c>
      <c r="AX619" s="55">
        <v>3</v>
      </c>
      <c r="AY619" s="55">
        <v>1</v>
      </c>
      <c r="AZ619" s="502">
        <v>0.90910000000000002</v>
      </c>
    </row>
    <row r="620" spans="1:52">
      <c r="A620" s="215">
        <v>481</v>
      </c>
      <c r="B620" s="215">
        <v>481035050</v>
      </c>
      <c r="C620" s="216" t="s">
        <v>1070</v>
      </c>
      <c r="D620" s="225">
        <f t="shared" si="136"/>
        <v>0</v>
      </c>
      <c r="E620" s="225">
        <f t="shared" si="137"/>
        <v>0</v>
      </c>
      <c r="F620" s="225">
        <f t="shared" si="138"/>
        <v>1</v>
      </c>
      <c r="G620" s="225">
        <f t="shared" si="139"/>
        <v>3</v>
      </c>
      <c r="H620" s="225">
        <f t="shared" si="140"/>
        <v>0</v>
      </c>
      <c r="I620" s="225">
        <f t="shared" si="141"/>
        <v>0</v>
      </c>
      <c r="J620" s="225">
        <f t="shared" si="142"/>
        <v>0</v>
      </c>
      <c r="K620" s="356">
        <f t="shared" si="143"/>
        <v>0.1532</v>
      </c>
      <c r="L620" s="225"/>
      <c r="M620" s="225">
        <f t="shared" si="144"/>
        <v>0</v>
      </c>
      <c r="N620" s="225">
        <f t="shared" si="145"/>
        <v>0</v>
      </c>
      <c r="O620" s="225">
        <f t="shared" si="146"/>
        <v>0</v>
      </c>
      <c r="P620" s="225">
        <f t="shared" si="147"/>
        <v>2</v>
      </c>
      <c r="Q620" s="225">
        <f t="shared" si="148"/>
        <v>4</v>
      </c>
      <c r="R620" s="225">
        <f t="shared" si="149"/>
        <v>4</v>
      </c>
      <c r="S620" s="228"/>
      <c r="T620" s="228"/>
      <c r="U620" s="228"/>
      <c r="V620" s="228"/>
      <c r="W620" s="529"/>
      <c r="X620" s="228"/>
      <c r="Y620" s="55">
        <v>481</v>
      </c>
      <c r="Z620" s="55">
        <v>481035050</v>
      </c>
      <c r="AA620" s="244" t="s">
        <v>1070</v>
      </c>
      <c r="AB620" s="55">
        <v>0</v>
      </c>
      <c r="AC620" s="55">
        <v>0</v>
      </c>
      <c r="AD620" s="55">
        <v>1</v>
      </c>
      <c r="AE620" s="55">
        <v>3</v>
      </c>
      <c r="AF620" s="55">
        <v>0</v>
      </c>
      <c r="AG620" s="55">
        <v>0</v>
      </c>
      <c r="AH620" s="55">
        <v>0</v>
      </c>
      <c r="AI620" s="215">
        <v>0</v>
      </c>
      <c r="AJ620" s="215">
        <v>0</v>
      </c>
      <c r="AK620" s="215">
        <v>0</v>
      </c>
      <c r="AL620" s="215">
        <v>0</v>
      </c>
      <c r="AM620" s="215">
        <v>2</v>
      </c>
      <c r="AN620" s="215">
        <v>0</v>
      </c>
      <c r="AO620" s="215">
        <v>0</v>
      </c>
      <c r="AP620" s="215">
        <v>0</v>
      </c>
      <c r="AQ620" s="55">
        <v>0</v>
      </c>
      <c r="AR620" s="216"/>
      <c r="AS620" s="55">
        <v>35</v>
      </c>
      <c r="AT620" s="55">
        <v>50</v>
      </c>
      <c r="AU620" s="55">
        <v>4</v>
      </c>
      <c r="AW620" s="55">
        <f t="shared" si="150"/>
        <v>2</v>
      </c>
      <c r="AX620" s="55">
        <v>0</v>
      </c>
      <c r="AY620" s="55">
        <v>3</v>
      </c>
      <c r="AZ620" s="502">
        <v>0.5</v>
      </c>
    </row>
    <row r="621" spans="1:52">
      <c r="A621" s="215">
        <v>481</v>
      </c>
      <c r="B621" s="215">
        <v>481035057</v>
      </c>
      <c r="C621" s="216" t="s">
        <v>1070</v>
      </c>
      <c r="D621" s="225">
        <f t="shared" si="136"/>
        <v>1</v>
      </c>
      <c r="E621" s="225">
        <f t="shared" si="137"/>
        <v>0</v>
      </c>
      <c r="F621" s="225">
        <f t="shared" si="138"/>
        <v>0</v>
      </c>
      <c r="G621" s="225">
        <f t="shared" si="139"/>
        <v>0</v>
      </c>
      <c r="H621" s="225">
        <f t="shared" si="140"/>
        <v>0</v>
      </c>
      <c r="I621" s="225">
        <f t="shared" si="141"/>
        <v>0</v>
      </c>
      <c r="J621" s="225">
        <f t="shared" si="142"/>
        <v>0</v>
      </c>
      <c r="K621" s="356">
        <f t="shared" si="143"/>
        <v>0</v>
      </c>
      <c r="L621" s="225"/>
      <c r="M621" s="225">
        <f t="shared" si="144"/>
        <v>0</v>
      </c>
      <c r="N621" s="225">
        <f t="shared" si="145"/>
        <v>0</v>
      </c>
      <c r="O621" s="225">
        <f t="shared" si="146"/>
        <v>0</v>
      </c>
      <c r="P621" s="225">
        <f t="shared" si="147"/>
        <v>1</v>
      </c>
      <c r="Q621" s="225">
        <f t="shared" si="148"/>
        <v>12</v>
      </c>
      <c r="R621" s="225">
        <f t="shared" si="149"/>
        <v>1</v>
      </c>
      <c r="S621" s="228"/>
      <c r="T621" s="228"/>
      <c r="U621" s="228"/>
      <c r="V621" s="228"/>
      <c r="W621" s="529"/>
      <c r="X621" s="228"/>
      <c r="Y621" s="55">
        <v>481</v>
      </c>
      <c r="Z621" s="55">
        <v>481035057</v>
      </c>
      <c r="AA621" s="244" t="s">
        <v>1070</v>
      </c>
      <c r="AB621" s="55">
        <v>1</v>
      </c>
      <c r="AC621" s="55">
        <v>0</v>
      </c>
      <c r="AD621" s="55">
        <v>0</v>
      </c>
      <c r="AE621" s="55">
        <v>0</v>
      </c>
      <c r="AF621" s="55">
        <v>0</v>
      </c>
      <c r="AG621" s="55">
        <v>0</v>
      </c>
      <c r="AH621" s="55">
        <v>0</v>
      </c>
      <c r="AI621" s="215">
        <v>0</v>
      </c>
      <c r="AJ621" s="215">
        <v>0</v>
      </c>
      <c r="AK621" s="215">
        <v>0</v>
      </c>
      <c r="AL621" s="215">
        <v>0</v>
      </c>
      <c r="AM621" s="215">
        <v>0</v>
      </c>
      <c r="AN621" s="215">
        <v>0</v>
      </c>
      <c r="AO621" s="215">
        <v>0</v>
      </c>
      <c r="AP621" s="215">
        <v>0</v>
      </c>
      <c r="AQ621" s="55">
        <v>0</v>
      </c>
      <c r="AR621" s="216"/>
      <c r="AS621" s="55">
        <v>35</v>
      </c>
      <c r="AT621" s="55">
        <v>57</v>
      </c>
      <c r="AU621" s="55">
        <v>12</v>
      </c>
      <c r="AW621" s="55">
        <f t="shared" si="150"/>
        <v>0</v>
      </c>
      <c r="AX621" s="55">
        <v>1</v>
      </c>
      <c r="AY621" s="55">
        <v>2</v>
      </c>
      <c r="AZ621" s="502">
        <v>0.84240000000000004</v>
      </c>
    </row>
    <row r="622" spans="1:52">
      <c r="A622" s="215">
        <v>481</v>
      </c>
      <c r="B622" s="215">
        <v>481035073</v>
      </c>
      <c r="C622" s="216" t="s">
        <v>1070</v>
      </c>
      <c r="D622" s="225">
        <f t="shared" si="136"/>
        <v>1</v>
      </c>
      <c r="E622" s="225">
        <f t="shared" si="137"/>
        <v>0</v>
      </c>
      <c r="F622" s="225">
        <f t="shared" si="138"/>
        <v>0</v>
      </c>
      <c r="G622" s="225">
        <f t="shared" si="139"/>
        <v>2</v>
      </c>
      <c r="H622" s="225">
        <f t="shared" si="140"/>
        <v>0</v>
      </c>
      <c r="I622" s="225">
        <f t="shared" si="141"/>
        <v>0</v>
      </c>
      <c r="J622" s="225">
        <f t="shared" si="142"/>
        <v>0</v>
      </c>
      <c r="K622" s="356">
        <f t="shared" si="143"/>
        <v>7.6600000000000001E-2</v>
      </c>
      <c r="L622" s="225"/>
      <c r="M622" s="225">
        <f t="shared" si="144"/>
        <v>0</v>
      </c>
      <c r="N622" s="225">
        <f t="shared" si="145"/>
        <v>0</v>
      </c>
      <c r="O622" s="225">
        <f t="shared" si="146"/>
        <v>0</v>
      </c>
      <c r="P622" s="225">
        <f t="shared" si="147"/>
        <v>2</v>
      </c>
      <c r="Q622" s="225">
        <f t="shared" si="148"/>
        <v>5</v>
      </c>
      <c r="R622" s="225">
        <f t="shared" si="149"/>
        <v>3</v>
      </c>
      <c r="S622" s="228"/>
      <c r="T622" s="228"/>
      <c r="U622" s="228"/>
      <c r="V622" s="228"/>
      <c r="W622" s="529"/>
      <c r="X622" s="228"/>
      <c r="Y622" s="55">
        <v>481</v>
      </c>
      <c r="Z622" s="55">
        <v>481035073</v>
      </c>
      <c r="AA622" s="244" t="s">
        <v>1070</v>
      </c>
      <c r="AB622" s="55">
        <v>1</v>
      </c>
      <c r="AC622" s="55">
        <v>0</v>
      </c>
      <c r="AD622" s="55">
        <v>0</v>
      </c>
      <c r="AE622" s="55">
        <v>2</v>
      </c>
      <c r="AF622" s="55">
        <v>0</v>
      </c>
      <c r="AG622" s="55">
        <v>0</v>
      </c>
      <c r="AH622" s="55">
        <v>0</v>
      </c>
      <c r="AI622" s="215">
        <v>0</v>
      </c>
      <c r="AJ622" s="215">
        <v>0</v>
      </c>
      <c r="AK622" s="215">
        <v>0</v>
      </c>
      <c r="AL622" s="215">
        <v>0</v>
      </c>
      <c r="AM622" s="215">
        <v>1</v>
      </c>
      <c r="AN622" s="215">
        <v>0</v>
      </c>
      <c r="AO622" s="215">
        <v>0</v>
      </c>
      <c r="AP622" s="215">
        <v>0</v>
      </c>
      <c r="AQ622" s="55">
        <v>0</v>
      </c>
      <c r="AR622" s="216"/>
      <c r="AS622" s="55">
        <v>35</v>
      </c>
      <c r="AT622" s="55">
        <v>73</v>
      </c>
      <c r="AU622" s="55">
        <v>5</v>
      </c>
      <c r="AW622" s="55">
        <f t="shared" si="150"/>
        <v>1</v>
      </c>
      <c r="AX622" s="55">
        <v>1</v>
      </c>
      <c r="AY622" s="55">
        <v>1</v>
      </c>
      <c r="AZ622" s="502">
        <v>0.5</v>
      </c>
    </row>
    <row r="623" spans="1:52">
      <c r="A623" s="215">
        <v>481</v>
      </c>
      <c r="B623" s="215">
        <v>481035189</v>
      </c>
      <c r="C623" s="216" t="s">
        <v>1070</v>
      </c>
      <c r="D623" s="225">
        <f t="shared" si="136"/>
        <v>1</v>
      </c>
      <c r="E623" s="225">
        <f t="shared" si="137"/>
        <v>0</v>
      </c>
      <c r="F623" s="225">
        <f t="shared" si="138"/>
        <v>0</v>
      </c>
      <c r="G623" s="225">
        <f t="shared" si="139"/>
        <v>0</v>
      </c>
      <c r="H623" s="225">
        <f t="shared" si="140"/>
        <v>1</v>
      </c>
      <c r="I623" s="225">
        <f t="shared" si="141"/>
        <v>0</v>
      </c>
      <c r="J623" s="225">
        <f t="shared" si="142"/>
        <v>0</v>
      </c>
      <c r="K623" s="356">
        <f t="shared" si="143"/>
        <v>3.8300000000000001E-2</v>
      </c>
      <c r="L623" s="225"/>
      <c r="M623" s="225">
        <f t="shared" si="144"/>
        <v>0</v>
      </c>
      <c r="N623" s="225">
        <f t="shared" si="145"/>
        <v>0</v>
      </c>
      <c r="O623" s="225">
        <f t="shared" si="146"/>
        <v>0</v>
      </c>
      <c r="P623" s="225">
        <f t="shared" si="147"/>
        <v>2</v>
      </c>
      <c r="Q623" s="225">
        <f t="shared" si="148"/>
        <v>3</v>
      </c>
      <c r="R623" s="225">
        <f t="shared" si="149"/>
        <v>2</v>
      </c>
      <c r="S623" s="228"/>
      <c r="T623" s="228"/>
      <c r="U623" s="228"/>
      <c r="V623" s="228"/>
      <c r="W623" s="529"/>
      <c r="X623" s="228"/>
      <c r="Y623" s="55">
        <v>481</v>
      </c>
      <c r="Z623" s="55">
        <v>481035189</v>
      </c>
      <c r="AA623" s="244" t="s">
        <v>1070</v>
      </c>
      <c r="AB623" s="55">
        <v>1</v>
      </c>
      <c r="AC623" s="55">
        <v>0</v>
      </c>
      <c r="AD623" s="55">
        <v>0</v>
      </c>
      <c r="AE623" s="55">
        <v>0</v>
      </c>
      <c r="AF623" s="55">
        <v>1</v>
      </c>
      <c r="AG623" s="55">
        <v>0</v>
      </c>
      <c r="AH623" s="55">
        <v>0</v>
      </c>
      <c r="AI623" s="215">
        <v>0</v>
      </c>
      <c r="AJ623" s="215">
        <v>0</v>
      </c>
      <c r="AK623" s="215">
        <v>0</v>
      </c>
      <c r="AL623" s="215">
        <v>0</v>
      </c>
      <c r="AM623" s="215">
        <v>1</v>
      </c>
      <c r="AN623" s="215">
        <v>0</v>
      </c>
      <c r="AO623" s="215">
        <v>0</v>
      </c>
      <c r="AP623" s="215">
        <v>0</v>
      </c>
      <c r="AQ623" s="55">
        <v>0</v>
      </c>
      <c r="AR623" s="216"/>
      <c r="AS623" s="55">
        <v>35</v>
      </c>
      <c r="AT623" s="55">
        <v>189</v>
      </c>
      <c r="AU623" s="55">
        <v>3</v>
      </c>
      <c r="AW623" s="55">
        <f t="shared" si="150"/>
        <v>1</v>
      </c>
      <c r="AX623" s="55">
        <v>1</v>
      </c>
      <c r="AY623" s="55">
        <v>1</v>
      </c>
      <c r="AZ623" s="502">
        <v>1</v>
      </c>
    </row>
    <row r="624" spans="1:52">
      <c r="A624" s="215">
        <v>481</v>
      </c>
      <c r="B624" s="215">
        <v>481035212</v>
      </c>
      <c r="C624" s="216" t="s">
        <v>1070</v>
      </c>
      <c r="D624" s="225">
        <f t="shared" si="136"/>
        <v>0</v>
      </c>
      <c r="E624" s="225">
        <f t="shared" si="137"/>
        <v>0</v>
      </c>
      <c r="F624" s="225">
        <f t="shared" si="138"/>
        <v>0</v>
      </c>
      <c r="G624" s="225">
        <f t="shared" si="139"/>
        <v>2</v>
      </c>
      <c r="H624" s="225">
        <f t="shared" si="140"/>
        <v>0</v>
      </c>
      <c r="I624" s="225">
        <f t="shared" si="141"/>
        <v>0</v>
      </c>
      <c r="J624" s="225">
        <f t="shared" si="142"/>
        <v>0</v>
      </c>
      <c r="K624" s="356">
        <f t="shared" si="143"/>
        <v>7.6600000000000001E-2</v>
      </c>
      <c r="L624" s="225"/>
      <c r="M624" s="225">
        <f t="shared" si="144"/>
        <v>0</v>
      </c>
      <c r="N624" s="225">
        <f t="shared" si="145"/>
        <v>0</v>
      </c>
      <c r="O624" s="225">
        <f t="shared" si="146"/>
        <v>0</v>
      </c>
      <c r="P624" s="225">
        <f t="shared" si="147"/>
        <v>0</v>
      </c>
      <c r="Q624" s="225">
        <f t="shared" si="148"/>
        <v>4</v>
      </c>
      <c r="R624" s="225">
        <f t="shared" si="149"/>
        <v>2</v>
      </c>
      <c r="S624" s="228"/>
      <c r="T624" s="228"/>
      <c r="U624" s="228"/>
      <c r="V624" s="228"/>
      <c r="W624" s="529"/>
      <c r="X624" s="228"/>
      <c r="Y624" s="55">
        <v>481</v>
      </c>
      <c r="Z624" s="55">
        <v>481035212</v>
      </c>
      <c r="AA624" s="244" t="s">
        <v>1070</v>
      </c>
      <c r="AB624" s="55">
        <v>0</v>
      </c>
      <c r="AC624" s="55">
        <v>0</v>
      </c>
      <c r="AD624" s="55">
        <v>0</v>
      </c>
      <c r="AE624" s="55">
        <v>2</v>
      </c>
      <c r="AF624" s="55">
        <v>0</v>
      </c>
      <c r="AG624" s="55">
        <v>0</v>
      </c>
      <c r="AH624" s="55">
        <v>0</v>
      </c>
      <c r="AI624" s="215">
        <v>0</v>
      </c>
      <c r="AJ624" s="215">
        <v>0</v>
      </c>
      <c r="AK624" s="215">
        <v>0</v>
      </c>
      <c r="AL624" s="215">
        <v>0</v>
      </c>
      <c r="AM624" s="215">
        <v>0</v>
      </c>
      <c r="AN624" s="215">
        <v>0</v>
      </c>
      <c r="AO624" s="215">
        <v>0</v>
      </c>
      <c r="AP624" s="215">
        <v>0</v>
      </c>
      <c r="AQ624" s="55">
        <v>0</v>
      </c>
      <c r="AR624" s="216"/>
      <c r="AS624" s="55">
        <v>35</v>
      </c>
      <c r="AT624" s="55">
        <v>212</v>
      </c>
      <c r="AU624" s="55">
        <v>4</v>
      </c>
      <c r="AW624" s="55">
        <f t="shared" si="150"/>
        <v>0</v>
      </c>
      <c r="AX624" s="55">
        <v>0</v>
      </c>
      <c r="AY624" s="55">
        <v>3</v>
      </c>
      <c r="AZ624" s="502">
        <v>0</v>
      </c>
    </row>
    <row r="625" spans="1:52">
      <c r="A625" s="215">
        <v>481</v>
      </c>
      <c r="B625" s="215">
        <v>481035218</v>
      </c>
      <c r="C625" s="216" t="s">
        <v>1070</v>
      </c>
      <c r="D625" s="225">
        <f t="shared" si="136"/>
        <v>0</v>
      </c>
      <c r="E625" s="225">
        <f t="shared" si="137"/>
        <v>0</v>
      </c>
      <c r="F625" s="225">
        <f t="shared" si="138"/>
        <v>0</v>
      </c>
      <c r="G625" s="225">
        <f t="shared" si="139"/>
        <v>1</v>
      </c>
      <c r="H625" s="225">
        <f t="shared" si="140"/>
        <v>0</v>
      </c>
      <c r="I625" s="225">
        <f t="shared" si="141"/>
        <v>0</v>
      </c>
      <c r="J625" s="225">
        <f t="shared" si="142"/>
        <v>0</v>
      </c>
      <c r="K625" s="356">
        <f t="shared" si="143"/>
        <v>3.8300000000000001E-2</v>
      </c>
      <c r="L625" s="225"/>
      <c r="M625" s="225">
        <f t="shared" si="144"/>
        <v>0</v>
      </c>
      <c r="N625" s="225">
        <f t="shared" si="145"/>
        <v>0</v>
      </c>
      <c r="O625" s="225">
        <f t="shared" si="146"/>
        <v>0</v>
      </c>
      <c r="P625" s="225">
        <f t="shared" si="147"/>
        <v>0</v>
      </c>
      <c r="Q625" s="225">
        <f t="shared" si="148"/>
        <v>5</v>
      </c>
      <c r="R625" s="225">
        <f t="shared" si="149"/>
        <v>1</v>
      </c>
      <c r="S625" s="228"/>
      <c r="T625" s="228"/>
      <c r="U625" s="228"/>
      <c r="V625" s="228"/>
      <c r="W625" s="529"/>
      <c r="X625" s="228"/>
      <c r="Y625" s="55">
        <v>481</v>
      </c>
      <c r="Z625" s="55">
        <v>481035218</v>
      </c>
      <c r="AA625" s="244" t="s">
        <v>1070</v>
      </c>
      <c r="AB625" s="55">
        <v>0</v>
      </c>
      <c r="AC625" s="55">
        <v>0</v>
      </c>
      <c r="AD625" s="55">
        <v>0</v>
      </c>
      <c r="AE625" s="55">
        <v>1</v>
      </c>
      <c r="AF625" s="55">
        <v>0</v>
      </c>
      <c r="AG625" s="55">
        <v>0</v>
      </c>
      <c r="AH625" s="55">
        <v>0</v>
      </c>
      <c r="AI625" s="215">
        <v>0</v>
      </c>
      <c r="AJ625" s="215">
        <v>0</v>
      </c>
      <c r="AK625" s="215">
        <v>0</v>
      </c>
      <c r="AL625" s="215">
        <v>0</v>
      </c>
      <c r="AM625" s="215">
        <v>0</v>
      </c>
      <c r="AN625" s="215">
        <v>0</v>
      </c>
      <c r="AO625" s="215">
        <v>0</v>
      </c>
      <c r="AP625" s="215">
        <v>0</v>
      </c>
      <c r="AQ625" s="55">
        <v>0</v>
      </c>
      <c r="AR625" s="216"/>
      <c r="AS625" s="55">
        <v>35</v>
      </c>
      <c r="AT625" s="55">
        <v>218</v>
      </c>
      <c r="AU625" s="55">
        <v>5</v>
      </c>
      <c r="AW625" s="55">
        <f t="shared" si="150"/>
        <v>0</v>
      </c>
      <c r="AX625" s="55">
        <v>0</v>
      </c>
      <c r="AY625" s="55">
        <v>3</v>
      </c>
      <c r="AZ625" s="502">
        <v>0</v>
      </c>
    </row>
    <row r="626" spans="1:52">
      <c r="A626" s="215">
        <v>481</v>
      </c>
      <c r="B626" s="215">
        <v>481035220</v>
      </c>
      <c r="C626" s="216" t="s">
        <v>1070</v>
      </c>
      <c r="D626" s="225">
        <f t="shared" si="136"/>
        <v>1</v>
      </c>
      <c r="E626" s="225">
        <f t="shared" si="137"/>
        <v>0</v>
      </c>
      <c r="F626" s="225">
        <f t="shared" si="138"/>
        <v>2</v>
      </c>
      <c r="G626" s="225">
        <f t="shared" si="139"/>
        <v>4</v>
      </c>
      <c r="H626" s="225">
        <f t="shared" si="140"/>
        <v>0</v>
      </c>
      <c r="I626" s="225">
        <f t="shared" si="141"/>
        <v>0</v>
      </c>
      <c r="J626" s="225">
        <f t="shared" si="142"/>
        <v>0</v>
      </c>
      <c r="K626" s="356">
        <f t="shared" si="143"/>
        <v>0.2298</v>
      </c>
      <c r="L626" s="225"/>
      <c r="M626" s="225">
        <f t="shared" si="144"/>
        <v>1</v>
      </c>
      <c r="N626" s="225">
        <f t="shared" si="145"/>
        <v>0</v>
      </c>
      <c r="O626" s="225">
        <f t="shared" si="146"/>
        <v>0</v>
      </c>
      <c r="P626" s="225">
        <f t="shared" si="147"/>
        <v>1</v>
      </c>
      <c r="Q626" s="225">
        <f t="shared" si="148"/>
        <v>6</v>
      </c>
      <c r="R626" s="225">
        <f t="shared" si="149"/>
        <v>7</v>
      </c>
      <c r="S626" s="228"/>
      <c r="T626" s="228"/>
      <c r="U626" s="228"/>
      <c r="V626" s="228"/>
      <c r="W626" s="529"/>
      <c r="X626" s="228"/>
      <c r="Y626" s="55">
        <v>481</v>
      </c>
      <c r="Z626" s="55">
        <v>481035220</v>
      </c>
      <c r="AA626" s="244" t="s">
        <v>1070</v>
      </c>
      <c r="AB626" s="55">
        <v>1</v>
      </c>
      <c r="AC626" s="55">
        <v>0</v>
      </c>
      <c r="AD626" s="55">
        <v>2</v>
      </c>
      <c r="AE626" s="55">
        <v>4</v>
      </c>
      <c r="AF626" s="55">
        <v>0</v>
      </c>
      <c r="AG626" s="55">
        <v>0</v>
      </c>
      <c r="AH626" s="55">
        <v>0</v>
      </c>
      <c r="AI626" s="215">
        <v>0</v>
      </c>
      <c r="AJ626" s="215">
        <v>1</v>
      </c>
      <c r="AK626" s="215">
        <v>0</v>
      </c>
      <c r="AL626" s="215">
        <v>0</v>
      </c>
      <c r="AM626" s="215">
        <v>1</v>
      </c>
      <c r="AN626" s="215">
        <v>0</v>
      </c>
      <c r="AO626" s="215">
        <v>0</v>
      </c>
      <c r="AP626" s="215">
        <v>0</v>
      </c>
      <c r="AQ626" s="55">
        <v>0</v>
      </c>
      <c r="AR626" s="216"/>
      <c r="AS626" s="55">
        <v>35</v>
      </c>
      <c r="AT626" s="55">
        <v>220</v>
      </c>
      <c r="AU626" s="55">
        <v>6</v>
      </c>
      <c r="AW626" s="55">
        <f t="shared" si="150"/>
        <v>1</v>
      </c>
      <c r="AX626" s="55">
        <v>0</v>
      </c>
      <c r="AY626" s="55">
        <v>1</v>
      </c>
      <c r="AZ626" s="502">
        <v>0.1429</v>
      </c>
    </row>
    <row r="627" spans="1:52">
      <c r="A627" s="215">
        <v>481</v>
      </c>
      <c r="B627" s="215">
        <v>481035243</v>
      </c>
      <c r="C627" s="216" t="s">
        <v>1070</v>
      </c>
      <c r="D627" s="225">
        <f t="shared" si="136"/>
        <v>0</v>
      </c>
      <c r="E627" s="225">
        <f t="shared" si="137"/>
        <v>0</v>
      </c>
      <c r="F627" s="225">
        <f t="shared" si="138"/>
        <v>0</v>
      </c>
      <c r="G627" s="225">
        <f t="shared" si="139"/>
        <v>2</v>
      </c>
      <c r="H627" s="225">
        <f t="shared" si="140"/>
        <v>1</v>
      </c>
      <c r="I627" s="225">
        <f t="shared" si="141"/>
        <v>0</v>
      </c>
      <c r="J627" s="225">
        <f t="shared" si="142"/>
        <v>0</v>
      </c>
      <c r="K627" s="356">
        <f t="shared" si="143"/>
        <v>0.1149</v>
      </c>
      <c r="L627" s="225"/>
      <c r="M627" s="225">
        <f t="shared" si="144"/>
        <v>0</v>
      </c>
      <c r="N627" s="225">
        <f t="shared" si="145"/>
        <v>0</v>
      </c>
      <c r="O627" s="225">
        <f t="shared" si="146"/>
        <v>0</v>
      </c>
      <c r="P627" s="225">
        <f t="shared" si="147"/>
        <v>3</v>
      </c>
      <c r="Q627" s="225">
        <f t="shared" si="148"/>
        <v>9</v>
      </c>
      <c r="R627" s="225">
        <f t="shared" si="149"/>
        <v>3</v>
      </c>
      <c r="S627" s="228"/>
      <c r="T627" s="228"/>
      <c r="U627" s="228"/>
      <c r="V627" s="228"/>
      <c r="W627" s="529"/>
      <c r="X627" s="228"/>
      <c r="Y627" s="55">
        <v>481</v>
      </c>
      <c r="Z627" s="55">
        <v>481035243</v>
      </c>
      <c r="AA627" s="244" t="s">
        <v>1070</v>
      </c>
      <c r="AB627" s="55">
        <v>0</v>
      </c>
      <c r="AC627" s="55">
        <v>0</v>
      </c>
      <c r="AD627" s="55">
        <v>0</v>
      </c>
      <c r="AE627" s="55">
        <v>2</v>
      </c>
      <c r="AF627" s="55">
        <v>1</v>
      </c>
      <c r="AG627" s="55">
        <v>0</v>
      </c>
      <c r="AH627" s="55">
        <v>0</v>
      </c>
      <c r="AI627" s="215">
        <v>0</v>
      </c>
      <c r="AJ627" s="215">
        <v>0</v>
      </c>
      <c r="AK627" s="215">
        <v>0</v>
      </c>
      <c r="AL627" s="215">
        <v>0</v>
      </c>
      <c r="AM627" s="215">
        <v>3</v>
      </c>
      <c r="AN627" s="215">
        <v>0</v>
      </c>
      <c r="AO627" s="215">
        <v>0</v>
      </c>
      <c r="AP627" s="215">
        <v>0</v>
      </c>
      <c r="AQ627" s="55">
        <v>0</v>
      </c>
      <c r="AR627" s="216"/>
      <c r="AS627" s="55">
        <v>35</v>
      </c>
      <c r="AT627" s="55">
        <v>243</v>
      </c>
      <c r="AU627" s="55">
        <v>9</v>
      </c>
      <c r="AW627" s="55">
        <f t="shared" si="150"/>
        <v>3</v>
      </c>
      <c r="AX627" s="55">
        <v>0</v>
      </c>
      <c r="AY627" s="55">
        <v>1</v>
      </c>
      <c r="AZ627" s="502">
        <v>1</v>
      </c>
    </row>
    <row r="628" spans="1:52">
      <c r="A628" s="215">
        <v>481</v>
      </c>
      <c r="B628" s="215">
        <v>481035244</v>
      </c>
      <c r="C628" s="216" t="s">
        <v>1070</v>
      </c>
      <c r="D628" s="225">
        <f t="shared" si="136"/>
        <v>2</v>
      </c>
      <c r="E628" s="225">
        <f t="shared" si="137"/>
        <v>0</v>
      </c>
      <c r="F628" s="225">
        <f t="shared" si="138"/>
        <v>1</v>
      </c>
      <c r="G628" s="225">
        <f t="shared" si="139"/>
        <v>10</v>
      </c>
      <c r="H628" s="225">
        <f t="shared" si="140"/>
        <v>1</v>
      </c>
      <c r="I628" s="225">
        <f t="shared" si="141"/>
        <v>0</v>
      </c>
      <c r="J628" s="225">
        <f t="shared" si="142"/>
        <v>0</v>
      </c>
      <c r="K628" s="356">
        <f t="shared" si="143"/>
        <v>0.45960000000000001</v>
      </c>
      <c r="L628" s="225"/>
      <c r="M628" s="225">
        <f t="shared" si="144"/>
        <v>0</v>
      </c>
      <c r="N628" s="225">
        <f t="shared" si="145"/>
        <v>0</v>
      </c>
      <c r="O628" s="225">
        <f t="shared" si="146"/>
        <v>0</v>
      </c>
      <c r="P628" s="225">
        <f t="shared" si="147"/>
        <v>8</v>
      </c>
      <c r="Q628" s="225">
        <f t="shared" si="148"/>
        <v>10</v>
      </c>
      <c r="R628" s="225">
        <f t="shared" si="149"/>
        <v>13</v>
      </c>
      <c r="S628" s="228"/>
      <c r="T628" s="228"/>
      <c r="U628" s="228"/>
      <c r="V628" s="228"/>
      <c r="W628" s="529"/>
      <c r="X628" s="228"/>
      <c r="Y628" s="55">
        <v>481</v>
      </c>
      <c r="Z628" s="55">
        <v>481035244</v>
      </c>
      <c r="AA628" s="244" t="s">
        <v>1070</v>
      </c>
      <c r="AB628" s="55">
        <v>2</v>
      </c>
      <c r="AC628" s="55">
        <v>0</v>
      </c>
      <c r="AD628" s="55">
        <v>1</v>
      </c>
      <c r="AE628" s="55">
        <v>10</v>
      </c>
      <c r="AF628" s="55">
        <v>1</v>
      </c>
      <c r="AG628" s="55">
        <v>0</v>
      </c>
      <c r="AH628" s="55">
        <v>0</v>
      </c>
      <c r="AI628" s="215">
        <v>0</v>
      </c>
      <c r="AJ628" s="215">
        <v>0</v>
      </c>
      <c r="AK628" s="215">
        <v>0</v>
      </c>
      <c r="AL628" s="215">
        <v>0</v>
      </c>
      <c r="AM628" s="215">
        <v>5</v>
      </c>
      <c r="AN628" s="215">
        <v>1</v>
      </c>
      <c r="AO628" s="215">
        <v>0</v>
      </c>
      <c r="AP628" s="215">
        <v>1</v>
      </c>
      <c r="AQ628" s="55">
        <v>0</v>
      </c>
      <c r="AR628" s="216"/>
      <c r="AS628" s="55">
        <v>35</v>
      </c>
      <c r="AT628" s="55">
        <v>244</v>
      </c>
      <c r="AU628" s="55">
        <v>10</v>
      </c>
      <c r="AW628" s="55">
        <f t="shared" si="150"/>
        <v>7</v>
      </c>
      <c r="AX628" s="55">
        <v>1</v>
      </c>
      <c r="AY628" s="55">
        <v>1</v>
      </c>
      <c r="AZ628" s="502">
        <v>0.63639999999999997</v>
      </c>
    </row>
    <row r="629" spans="1:52">
      <c r="A629" s="215">
        <v>481</v>
      </c>
      <c r="B629" s="215">
        <v>481035251</v>
      </c>
      <c r="C629" s="216" t="s">
        <v>1070</v>
      </c>
      <c r="D629" s="225">
        <f t="shared" si="136"/>
        <v>0</v>
      </c>
      <c r="E629" s="225">
        <f t="shared" si="137"/>
        <v>0</v>
      </c>
      <c r="F629" s="225">
        <f t="shared" si="138"/>
        <v>0</v>
      </c>
      <c r="G629" s="225">
        <f t="shared" si="139"/>
        <v>1</v>
      </c>
      <c r="H629" s="225">
        <f t="shared" si="140"/>
        <v>0</v>
      </c>
      <c r="I629" s="225">
        <f t="shared" si="141"/>
        <v>0</v>
      </c>
      <c r="J629" s="225">
        <f t="shared" si="142"/>
        <v>0</v>
      </c>
      <c r="K629" s="356">
        <f t="shared" si="143"/>
        <v>3.8300000000000001E-2</v>
      </c>
      <c r="L629" s="225"/>
      <c r="M629" s="225">
        <f t="shared" si="144"/>
        <v>0</v>
      </c>
      <c r="N629" s="225">
        <f t="shared" si="145"/>
        <v>0</v>
      </c>
      <c r="O629" s="225">
        <f t="shared" si="146"/>
        <v>0</v>
      </c>
      <c r="P629" s="225">
        <f t="shared" si="147"/>
        <v>1</v>
      </c>
      <c r="Q629" s="225">
        <f t="shared" si="148"/>
        <v>8</v>
      </c>
      <c r="R629" s="225">
        <f t="shared" si="149"/>
        <v>1</v>
      </c>
      <c r="S629" s="228"/>
      <c r="T629" s="228"/>
      <c r="U629" s="228"/>
      <c r="V629" s="228"/>
      <c r="W629" s="529"/>
      <c r="X629" s="228"/>
      <c r="Y629" s="55">
        <v>481</v>
      </c>
      <c r="Z629" s="55">
        <v>481035251</v>
      </c>
      <c r="AA629" s="244" t="s">
        <v>1070</v>
      </c>
      <c r="AB629" s="55">
        <v>0</v>
      </c>
      <c r="AC629" s="55">
        <v>0</v>
      </c>
      <c r="AD629" s="55">
        <v>0</v>
      </c>
      <c r="AE629" s="55">
        <v>1</v>
      </c>
      <c r="AF629" s="55">
        <v>0</v>
      </c>
      <c r="AG629" s="55">
        <v>0</v>
      </c>
      <c r="AH629" s="55">
        <v>0</v>
      </c>
      <c r="AI629" s="215">
        <v>0</v>
      </c>
      <c r="AJ629" s="215">
        <v>0</v>
      </c>
      <c r="AK629" s="215">
        <v>0</v>
      </c>
      <c r="AL629" s="215">
        <v>0</v>
      </c>
      <c r="AM629" s="215">
        <v>1</v>
      </c>
      <c r="AN629" s="215">
        <v>0</v>
      </c>
      <c r="AO629" s="215">
        <v>0</v>
      </c>
      <c r="AP629" s="215">
        <v>0</v>
      </c>
      <c r="AQ629" s="55">
        <v>0</v>
      </c>
      <c r="AR629" s="216"/>
      <c r="AS629" s="55">
        <v>35</v>
      </c>
      <c r="AT629" s="55">
        <v>251</v>
      </c>
      <c r="AU629" s="55">
        <v>8</v>
      </c>
      <c r="AW629" s="55">
        <f t="shared" si="150"/>
        <v>1</v>
      </c>
      <c r="AX629" s="55">
        <v>0</v>
      </c>
      <c r="AY629" s="55">
        <v>3</v>
      </c>
      <c r="AZ629" s="502">
        <v>1</v>
      </c>
    </row>
    <row r="630" spans="1:52">
      <c r="A630" s="215">
        <v>481</v>
      </c>
      <c r="B630" s="215">
        <v>481035285</v>
      </c>
      <c r="C630" s="216" t="s">
        <v>1070</v>
      </c>
      <c r="D630" s="225">
        <f t="shared" si="136"/>
        <v>1</v>
      </c>
      <c r="E630" s="225">
        <f t="shared" si="137"/>
        <v>0</v>
      </c>
      <c r="F630" s="225">
        <f t="shared" si="138"/>
        <v>2</v>
      </c>
      <c r="G630" s="225">
        <f t="shared" si="139"/>
        <v>4</v>
      </c>
      <c r="H630" s="225">
        <f t="shared" si="140"/>
        <v>1</v>
      </c>
      <c r="I630" s="225">
        <f t="shared" si="141"/>
        <v>0</v>
      </c>
      <c r="J630" s="225">
        <f t="shared" si="142"/>
        <v>0</v>
      </c>
      <c r="K630" s="356">
        <f t="shared" si="143"/>
        <v>0.2681</v>
      </c>
      <c r="L630" s="225"/>
      <c r="M630" s="225">
        <f t="shared" si="144"/>
        <v>2</v>
      </c>
      <c r="N630" s="225">
        <f t="shared" si="145"/>
        <v>0</v>
      </c>
      <c r="O630" s="225">
        <f t="shared" si="146"/>
        <v>0</v>
      </c>
      <c r="P630" s="225">
        <f t="shared" si="147"/>
        <v>3</v>
      </c>
      <c r="Q630" s="225">
        <f t="shared" si="148"/>
        <v>7</v>
      </c>
      <c r="R630" s="225">
        <f t="shared" si="149"/>
        <v>8</v>
      </c>
      <c r="S630" s="228"/>
      <c r="T630" s="228"/>
      <c r="U630" s="228"/>
      <c r="V630" s="228"/>
      <c r="W630" s="529"/>
      <c r="X630" s="228"/>
      <c r="Y630" s="55">
        <v>481</v>
      </c>
      <c r="Z630" s="55">
        <v>481035285</v>
      </c>
      <c r="AA630" s="244" t="s">
        <v>1070</v>
      </c>
      <c r="AB630" s="55">
        <v>1</v>
      </c>
      <c r="AC630" s="55">
        <v>0</v>
      </c>
      <c r="AD630" s="55">
        <v>2</v>
      </c>
      <c r="AE630" s="55">
        <v>4</v>
      </c>
      <c r="AF630" s="55">
        <v>1</v>
      </c>
      <c r="AG630" s="55">
        <v>0</v>
      </c>
      <c r="AH630" s="55">
        <v>0</v>
      </c>
      <c r="AI630" s="215">
        <v>0</v>
      </c>
      <c r="AJ630" s="215">
        <v>2</v>
      </c>
      <c r="AK630" s="215">
        <v>0</v>
      </c>
      <c r="AL630" s="215">
        <v>0</v>
      </c>
      <c r="AM630" s="215">
        <v>2</v>
      </c>
      <c r="AN630" s="215">
        <v>0</v>
      </c>
      <c r="AO630" s="215">
        <v>0</v>
      </c>
      <c r="AP630" s="215">
        <v>1</v>
      </c>
      <c r="AQ630" s="55">
        <v>0</v>
      </c>
      <c r="AR630" s="216"/>
      <c r="AS630" s="55">
        <v>35</v>
      </c>
      <c r="AT630" s="55">
        <v>285</v>
      </c>
      <c r="AU630" s="55">
        <v>7</v>
      </c>
      <c r="AW630" s="55">
        <f t="shared" si="150"/>
        <v>3</v>
      </c>
      <c r="AX630" s="55">
        <v>0</v>
      </c>
      <c r="AY630" s="55">
        <v>3</v>
      </c>
      <c r="AZ630" s="502">
        <v>0.375</v>
      </c>
    </row>
    <row r="631" spans="1:52">
      <c r="A631" s="215">
        <v>481</v>
      </c>
      <c r="B631" s="215">
        <v>481035307</v>
      </c>
      <c r="C631" s="216" t="s">
        <v>1070</v>
      </c>
      <c r="D631" s="225">
        <f t="shared" si="136"/>
        <v>0</v>
      </c>
      <c r="E631" s="225">
        <f t="shared" si="137"/>
        <v>0</v>
      </c>
      <c r="F631" s="225">
        <f t="shared" si="138"/>
        <v>0</v>
      </c>
      <c r="G631" s="225">
        <f t="shared" si="139"/>
        <v>1</v>
      </c>
      <c r="H631" s="225">
        <f t="shared" si="140"/>
        <v>0</v>
      </c>
      <c r="I631" s="225">
        <f t="shared" si="141"/>
        <v>0</v>
      </c>
      <c r="J631" s="225">
        <f t="shared" si="142"/>
        <v>0</v>
      </c>
      <c r="K631" s="356">
        <f t="shared" si="143"/>
        <v>3.8300000000000001E-2</v>
      </c>
      <c r="L631" s="225"/>
      <c r="M631" s="225">
        <f t="shared" si="144"/>
        <v>0</v>
      </c>
      <c r="N631" s="225">
        <f t="shared" si="145"/>
        <v>0</v>
      </c>
      <c r="O631" s="225">
        <f t="shared" si="146"/>
        <v>0</v>
      </c>
      <c r="P631" s="225">
        <f t="shared" si="147"/>
        <v>0</v>
      </c>
      <c r="Q631" s="225">
        <f t="shared" si="148"/>
        <v>3</v>
      </c>
      <c r="R631" s="225">
        <f t="shared" si="149"/>
        <v>1</v>
      </c>
      <c r="S631" s="228"/>
      <c r="T631" s="228"/>
      <c r="U631" s="228"/>
      <c r="V631" s="228"/>
      <c r="W631" s="529"/>
      <c r="X631" s="228"/>
      <c r="Y631" s="55">
        <v>481</v>
      </c>
      <c r="Z631" s="55">
        <v>481035307</v>
      </c>
      <c r="AA631" s="244" t="s">
        <v>1070</v>
      </c>
      <c r="AB631" s="55">
        <v>0</v>
      </c>
      <c r="AC631" s="55">
        <v>0</v>
      </c>
      <c r="AD631" s="55">
        <v>0</v>
      </c>
      <c r="AE631" s="55">
        <v>1</v>
      </c>
      <c r="AF631" s="55">
        <v>0</v>
      </c>
      <c r="AG631" s="55">
        <v>0</v>
      </c>
      <c r="AH631" s="55">
        <v>0</v>
      </c>
      <c r="AI631" s="215">
        <v>0</v>
      </c>
      <c r="AJ631" s="215">
        <v>0</v>
      </c>
      <c r="AK631" s="215">
        <v>0</v>
      </c>
      <c r="AL631" s="215">
        <v>0</v>
      </c>
      <c r="AM631" s="215">
        <v>0</v>
      </c>
      <c r="AN631" s="215">
        <v>0</v>
      </c>
      <c r="AO631" s="215">
        <v>0</v>
      </c>
      <c r="AP631" s="215">
        <v>0</v>
      </c>
      <c r="AQ631" s="55">
        <v>0</v>
      </c>
      <c r="AR631" s="216"/>
      <c r="AS631" s="55">
        <v>35</v>
      </c>
      <c r="AT631" s="55">
        <v>307</v>
      </c>
      <c r="AU631" s="55">
        <v>3</v>
      </c>
      <c r="AW631" s="55">
        <f t="shared" si="150"/>
        <v>0</v>
      </c>
      <c r="AX631" s="55">
        <v>0</v>
      </c>
      <c r="AY631" s="55">
        <v>1</v>
      </c>
      <c r="AZ631" s="502">
        <v>0</v>
      </c>
    </row>
    <row r="632" spans="1:52">
      <c r="A632" s="215">
        <v>481</v>
      </c>
      <c r="B632" s="215">
        <v>481035336</v>
      </c>
      <c r="C632" s="216" t="s">
        <v>1070</v>
      </c>
      <c r="D632" s="225">
        <f t="shared" si="136"/>
        <v>0</v>
      </c>
      <c r="E632" s="225">
        <f t="shared" si="137"/>
        <v>0</v>
      </c>
      <c r="F632" s="225">
        <f t="shared" si="138"/>
        <v>0</v>
      </c>
      <c r="G632" s="225">
        <f t="shared" si="139"/>
        <v>1</v>
      </c>
      <c r="H632" s="225">
        <f t="shared" si="140"/>
        <v>0</v>
      </c>
      <c r="I632" s="225">
        <f t="shared" si="141"/>
        <v>0</v>
      </c>
      <c r="J632" s="225">
        <f t="shared" si="142"/>
        <v>0</v>
      </c>
      <c r="K632" s="356">
        <f t="shared" si="143"/>
        <v>3.8300000000000001E-2</v>
      </c>
      <c r="L632" s="225"/>
      <c r="M632" s="225">
        <f t="shared" si="144"/>
        <v>0</v>
      </c>
      <c r="N632" s="225">
        <f t="shared" si="145"/>
        <v>0</v>
      </c>
      <c r="O632" s="225">
        <f t="shared" si="146"/>
        <v>0</v>
      </c>
      <c r="P632" s="225">
        <f t="shared" si="147"/>
        <v>1</v>
      </c>
      <c r="Q632" s="225">
        <f t="shared" si="148"/>
        <v>7</v>
      </c>
      <c r="R632" s="225">
        <f t="shared" si="149"/>
        <v>1</v>
      </c>
      <c r="S632" s="228"/>
      <c r="T632" s="228"/>
      <c r="U632" s="228"/>
      <c r="V632" s="228"/>
      <c r="W632" s="529"/>
      <c r="X632" s="228"/>
      <c r="Y632" s="55">
        <v>481</v>
      </c>
      <c r="Z632" s="55">
        <v>481035336</v>
      </c>
      <c r="AA632" s="244" t="s">
        <v>1070</v>
      </c>
      <c r="AB632" s="55">
        <v>0</v>
      </c>
      <c r="AC632" s="55">
        <v>0</v>
      </c>
      <c r="AD632" s="55">
        <v>0</v>
      </c>
      <c r="AE632" s="55">
        <v>1</v>
      </c>
      <c r="AF632" s="55">
        <v>0</v>
      </c>
      <c r="AG632" s="55">
        <v>0</v>
      </c>
      <c r="AH632" s="55">
        <v>0</v>
      </c>
      <c r="AI632" s="215">
        <v>0</v>
      </c>
      <c r="AJ632" s="215">
        <v>0</v>
      </c>
      <c r="AK632" s="215">
        <v>0</v>
      </c>
      <c r="AL632" s="215">
        <v>0</v>
      </c>
      <c r="AM632" s="215">
        <v>0</v>
      </c>
      <c r="AN632" s="215">
        <v>0</v>
      </c>
      <c r="AO632" s="215">
        <v>0</v>
      </c>
      <c r="AP632" s="215">
        <v>0</v>
      </c>
      <c r="AQ632" s="55">
        <v>0</v>
      </c>
      <c r="AR632" s="216"/>
      <c r="AS632" s="55">
        <v>35</v>
      </c>
      <c r="AT632" s="55">
        <v>336</v>
      </c>
      <c r="AU632" s="55">
        <v>7</v>
      </c>
      <c r="AW632" s="55">
        <f t="shared" si="150"/>
        <v>0</v>
      </c>
      <c r="AX632" s="55">
        <v>1</v>
      </c>
      <c r="AY632" s="55">
        <v>1</v>
      </c>
      <c r="AZ632" s="502">
        <v>1</v>
      </c>
    </row>
    <row r="633" spans="1:52">
      <c r="A633" s="215">
        <v>482</v>
      </c>
      <c r="B633" s="215">
        <v>482204007</v>
      </c>
      <c r="C633" s="216" t="s">
        <v>300</v>
      </c>
      <c r="D633" s="225">
        <f t="shared" si="136"/>
        <v>0</v>
      </c>
      <c r="E633" s="225">
        <f t="shared" si="137"/>
        <v>0</v>
      </c>
      <c r="F633" s="225">
        <f t="shared" si="138"/>
        <v>9</v>
      </c>
      <c r="G633" s="225">
        <f t="shared" si="139"/>
        <v>40</v>
      </c>
      <c r="H633" s="225">
        <f t="shared" si="140"/>
        <v>15</v>
      </c>
      <c r="I633" s="225">
        <f t="shared" si="141"/>
        <v>0</v>
      </c>
      <c r="J633" s="225">
        <f t="shared" si="142"/>
        <v>0</v>
      </c>
      <c r="K633" s="356">
        <f t="shared" si="143"/>
        <v>2.4512</v>
      </c>
      <c r="L633" s="225"/>
      <c r="M633" s="225">
        <f t="shared" si="144"/>
        <v>0</v>
      </c>
      <c r="N633" s="225">
        <f t="shared" si="145"/>
        <v>0</v>
      </c>
      <c r="O633" s="225">
        <f t="shared" si="146"/>
        <v>0</v>
      </c>
      <c r="P633" s="225">
        <f t="shared" si="147"/>
        <v>5</v>
      </c>
      <c r="Q633" s="225">
        <f t="shared" si="148"/>
        <v>6</v>
      </c>
      <c r="R633" s="225">
        <f t="shared" si="149"/>
        <v>64</v>
      </c>
      <c r="S633" s="228"/>
      <c r="T633" s="228"/>
      <c r="U633" s="228"/>
      <c r="V633" s="228"/>
      <c r="W633" s="529"/>
      <c r="X633" s="228"/>
      <c r="Y633" s="55">
        <v>482</v>
      </c>
      <c r="Z633" s="55">
        <v>482204007</v>
      </c>
      <c r="AA633" s="244" t="s">
        <v>300</v>
      </c>
      <c r="AB633" s="55">
        <v>0</v>
      </c>
      <c r="AC633" s="55">
        <v>0</v>
      </c>
      <c r="AD633" s="55">
        <v>9</v>
      </c>
      <c r="AE633" s="55">
        <v>40</v>
      </c>
      <c r="AF633" s="55">
        <v>15</v>
      </c>
      <c r="AG633" s="55">
        <v>0</v>
      </c>
      <c r="AH633" s="55">
        <v>0</v>
      </c>
      <c r="AI633" s="215">
        <v>0</v>
      </c>
      <c r="AJ633" s="215">
        <v>0</v>
      </c>
      <c r="AK633" s="215">
        <v>0</v>
      </c>
      <c r="AL633" s="215">
        <v>0</v>
      </c>
      <c r="AM633" s="215">
        <v>4</v>
      </c>
      <c r="AN633" s="215">
        <v>0</v>
      </c>
      <c r="AO633" s="215">
        <v>0</v>
      </c>
      <c r="AP633" s="215">
        <v>1</v>
      </c>
      <c r="AQ633" s="55">
        <v>0</v>
      </c>
      <c r="AR633" s="216"/>
      <c r="AS633" s="55">
        <v>204</v>
      </c>
      <c r="AT633" s="55">
        <v>7</v>
      </c>
      <c r="AU633" s="55">
        <v>6</v>
      </c>
      <c r="AW633" s="55">
        <f t="shared" si="150"/>
        <v>5</v>
      </c>
      <c r="AX633" s="55">
        <v>0</v>
      </c>
      <c r="AY633" s="55">
        <v>1</v>
      </c>
      <c r="AZ633" s="502">
        <v>7.8100000000000003E-2</v>
      </c>
    </row>
    <row r="634" spans="1:52">
      <c r="A634" s="215">
        <v>482</v>
      </c>
      <c r="B634" s="215">
        <v>482204030</v>
      </c>
      <c r="C634" s="216" t="s">
        <v>300</v>
      </c>
      <c r="D634" s="225">
        <f t="shared" si="136"/>
        <v>0</v>
      </c>
      <c r="E634" s="225">
        <f t="shared" si="137"/>
        <v>0</v>
      </c>
      <c r="F634" s="225">
        <f t="shared" si="138"/>
        <v>0</v>
      </c>
      <c r="G634" s="225">
        <f t="shared" si="139"/>
        <v>1</v>
      </c>
      <c r="H634" s="225">
        <f t="shared" si="140"/>
        <v>1</v>
      </c>
      <c r="I634" s="225">
        <f t="shared" si="141"/>
        <v>0</v>
      </c>
      <c r="J634" s="225">
        <f t="shared" si="142"/>
        <v>0</v>
      </c>
      <c r="K634" s="356">
        <f t="shared" si="143"/>
        <v>7.6600000000000001E-2</v>
      </c>
      <c r="L634" s="225"/>
      <c r="M634" s="225">
        <f t="shared" si="144"/>
        <v>0</v>
      </c>
      <c r="N634" s="225">
        <f t="shared" si="145"/>
        <v>0</v>
      </c>
      <c r="O634" s="225">
        <f t="shared" si="146"/>
        <v>0</v>
      </c>
      <c r="P634" s="225">
        <f t="shared" si="147"/>
        <v>0</v>
      </c>
      <c r="Q634" s="225">
        <f t="shared" si="148"/>
        <v>6</v>
      </c>
      <c r="R634" s="225">
        <f t="shared" si="149"/>
        <v>2</v>
      </c>
      <c r="S634" s="228"/>
      <c r="T634" s="228"/>
      <c r="U634" s="228"/>
      <c r="V634" s="228"/>
      <c r="W634" s="529"/>
      <c r="X634" s="228"/>
      <c r="Y634" s="55">
        <v>482</v>
      </c>
      <c r="Z634" s="55">
        <v>482204030</v>
      </c>
      <c r="AA634" s="244" t="s">
        <v>300</v>
      </c>
      <c r="AB634" s="55">
        <v>0</v>
      </c>
      <c r="AC634" s="55">
        <v>0</v>
      </c>
      <c r="AD634" s="55">
        <v>0</v>
      </c>
      <c r="AE634" s="55">
        <v>1</v>
      </c>
      <c r="AF634" s="55">
        <v>1</v>
      </c>
      <c r="AG634" s="55">
        <v>0</v>
      </c>
      <c r="AH634" s="55">
        <v>0</v>
      </c>
      <c r="AI634" s="215">
        <v>0</v>
      </c>
      <c r="AJ634" s="215">
        <v>0</v>
      </c>
      <c r="AK634" s="215">
        <v>0</v>
      </c>
      <c r="AL634" s="215">
        <v>0</v>
      </c>
      <c r="AM634" s="215">
        <v>0</v>
      </c>
      <c r="AN634" s="215">
        <v>0</v>
      </c>
      <c r="AO634" s="215">
        <v>0</v>
      </c>
      <c r="AP634" s="215">
        <v>0</v>
      </c>
      <c r="AQ634" s="55">
        <v>0</v>
      </c>
      <c r="AR634" s="216"/>
      <c r="AS634" s="55">
        <v>204</v>
      </c>
      <c r="AT634" s="55">
        <v>30</v>
      </c>
      <c r="AU634" s="55">
        <v>6</v>
      </c>
      <c r="AW634" s="55">
        <f t="shared" si="150"/>
        <v>0</v>
      </c>
      <c r="AX634" s="55">
        <v>0</v>
      </c>
      <c r="AY634" s="55">
        <v>3</v>
      </c>
      <c r="AZ634" s="502">
        <v>0</v>
      </c>
    </row>
    <row r="635" spans="1:52">
      <c r="A635" s="215">
        <v>482</v>
      </c>
      <c r="B635" s="215">
        <v>482204038</v>
      </c>
      <c r="C635" s="216" t="s">
        <v>300</v>
      </c>
      <c r="D635" s="225">
        <f t="shared" si="136"/>
        <v>0</v>
      </c>
      <c r="E635" s="225">
        <f t="shared" si="137"/>
        <v>0</v>
      </c>
      <c r="F635" s="225">
        <f t="shared" si="138"/>
        <v>1</v>
      </c>
      <c r="G635" s="225">
        <f t="shared" si="139"/>
        <v>0</v>
      </c>
      <c r="H635" s="225">
        <f t="shared" si="140"/>
        <v>0</v>
      </c>
      <c r="I635" s="225">
        <f t="shared" si="141"/>
        <v>0</v>
      </c>
      <c r="J635" s="225">
        <f t="shared" si="142"/>
        <v>0</v>
      </c>
      <c r="K635" s="356">
        <f t="shared" si="143"/>
        <v>3.8300000000000001E-2</v>
      </c>
      <c r="L635" s="225"/>
      <c r="M635" s="225">
        <f t="shared" si="144"/>
        <v>0</v>
      </c>
      <c r="N635" s="225">
        <f t="shared" si="145"/>
        <v>0</v>
      </c>
      <c r="O635" s="225">
        <f t="shared" si="146"/>
        <v>0</v>
      </c>
      <c r="P635" s="225">
        <f t="shared" si="147"/>
        <v>0</v>
      </c>
      <c r="Q635" s="225">
        <f t="shared" si="148"/>
        <v>2</v>
      </c>
      <c r="R635" s="225">
        <f t="shared" si="149"/>
        <v>1</v>
      </c>
      <c r="S635" s="228"/>
      <c r="T635" s="228"/>
      <c r="U635" s="228"/>
      <c r="V635" s="228"/>
      <c r="W635" s="529"/>
      <c r="X635" s="228"/>
      <c r="Y635" s="55">
        <v>482</v>
      </c>
      <c r="Z635" s="55">
        <v>482204038</v>
      </c>
      <c r="AA635" s="244" t="s">
        <v>300</v>
      </c>
      <c r="AB635" s="55">
        <v>0</v>
      </c>
      <c r="AC635" s="55">
        <v>0</v>
      </c>
      <c r="AD635" s="55">
        <v>1</v>
      </c>
      <c r="AE635" s="55">
        <v>0</v>
      </c>
      <c r="AF635" s="55">
        <v>0</v>
      </c>
      <c r="AG635" s="55">
        <v>0</v>
      </c>
      <c r="AH635" s="55">
        <v>0</v>
      </c>
      <c r="AI635" s="215">
        <v>0</v>
      </c>
      <c r="AJ635" s="215">
        <v>0</v>
      </c>
      <c r="AK635" s="215">
        <v>0</v>
      </c>
      <c r="AL635" s="215">
        <v>0</v>
      </c>
      <c r="AM635" s="215">
        <v>0</v>
      </c>
      <c r="AN635" s="215">
        <v>0</v>
      </c>
      <c r="AO635" s="215">
        <v>0</v>
      </c>
      <c r="AP635" s="215">
        <v>0</v>
      </c>
      <c r="AQ635" s="55">
        <v>0</v>
      </c>
      <c r="AR635" s="216"/>
      <c r="AS635" s="55">
        <v>204</v>
      </c>
      <c r="AT635" s="55">
        <v>38</v>
      </c>
      <c r="AU635" s="55">
        <v>2</v>
      </c>
      <c r="AW635" s="55">
        <f t="shared" si="150"/>
        <v>0</v>
      </c>
      <c r="AX635" s="55">
        <v>0</v>
      </c>
      <c r="AY635" s="55">
        <v>3</v>
      </c>
      <c r="AZ635" s="502">
        <v>0</v>
      </c>
    </row>
    <row r="636" spans="1:52">
      <c r="A636" s="215">
        <v>482</v>
      </c>
      <c r="B636" s="215">
        <v>482204105</v>
      </c>
      <c r="C636" s="216" t="s">
        <v>300</v>
      </c>
      <c r="D636" s="225">
        <f t="shared" si="136"/>
        <v>0</v>
      </c>
      <c r="E636" s="225">
        <f t="shared" si="137"/>
        <v>0</v>
      </c>
      <c r="F636" s="225">
        <f t="shared" si="138"/>
        <v>0</v>
      </c>
      <c r="G636" s="225">
        <f t="shared" si="139"/>
        <v>2</v>
      </c>
      <c r="H636" s="225">
        <f t="shared" si="140"/>
        <v>0</v>
      </c>
      <c r="I636" s="225">
        <f t="shared" si="141"/>
        <v>0</v>
      </c>
      <c r="J636" s="225">
        <f t="shared" si="142"/>
        <v>0</v>
      </c>
      <c r="K636" s="356">
        <f t="shared" si="143"/>
        <v>7.6600000000000001E-2</v>
      </c>
      <c r="L636" s="225"/>
      <c r="M636" s="225">
        <f t="shared" si="144"/>
        <v>0</v>
      </c>
      <c r="N636" s="225">
        <f t="shared" si="145"/>
        <v>0</v>
      </c>
      <c r="O636" s="225">
        <f t="shared" si="146"/>
        <v>0</v>
      </c>
      <c r="P636" s="225">
        <f t="shared" si="147"/>
        <v>0</v>
      </c>
      <c r="Q636" s="225">
        <f t="shared" si="148"/>
        <v>3</v>
      </c>
      <c r="R636" s="225">
        <f t="shared" si="149"/>
        <v>2</v>
      </c>
      <c r="S636" s="228"/>
      <c r="T636" s="228"/>
      <c r="U636" s="228"/>
      <c r="V636" s="228"/>
      <c r="W636" s="529"/>
      <c r="X636" s="228"/>
      <c r="Y636" s="55">
        <v>482</v>
      </c>
      <c r="Z636" s="55">
        <v>482204105</v>
      </c>
      <c r="AA636" s="244" t="s">
        <v>300</v>
      </c>
      <c r="AB636" s="55">
        <v>0</v>
      </c>
      <c r="AC636" s="55">
        <v>0</v>
      </c>
      <c r="AD636" s="55">
        <v>0</v>
      </c>
      <c r="AE636" s="55">
        <v>2</v>
      </c>
      <c r="AF636" s="55">
        <v>0</v>
      </c>
      <c r="AG636" s="55">
        <v>0</v>
      </c>
      <c r="AH636" s="55">
        <v>0</v>
      </c>
      <c r="AI636" s="215">
        <v>0</v>
      </c>
      <c r="AJ636" s="215">
        <v>0</v>
      </c>
      <c r="AK636" s="215">
        <v>0</v>
      </c>
      <c r="AL636" s="215">
        <v>0</v>
      </c>
      <c r="AM636" s="215">
        <v>0</v>
      </c>
      <c r="AN636" s="215">
        <v>0</v>
      </c>
      <c r="AO636" s="215">
        <v>0</v>
      </c>
      <c r="AP636" s="215">
        <v>0</v>
      </c>
      <c r="AQ636" s="55">
        <v>0</v>
      </c>
      <c r="AR636" s="216"/>
      <c r="AS636" s="55">
        <v>204</v>
      </c>
      <c r="AT636" s="55">
        <v>105</v>
      </c>
      <c r="AU636" s="55">
        <v>3</v>
      </c>
      <c r="AW636" s="55">
        <f t="shared" si="150"/>
        <v>0</v>
      </c>
      <c r="AX636" s="55">
        <v>0</v>
      </c>
      <c r="AY636" s="55">
        <v>3</v>
      </c>
      <c r="AZ636" s="502">
        <v>0</v>
      </c>
    </row>
    <row r="637" spans="1:52">
      <c r="A637" s="215">
        <v>482</v>
      </c>
      <c r="B637" s="215">
        <v>482204128</v>
      </c>
      <c r="C637" s="216" t="s">
        <v>300</v>
      </c>
      <c r="D637" s="225">
        <f t="shared" si="136"/>
        <v>0</v>
      </c>
      <c r="E637" s="225">
        <f t="shared" si="137"/>
        <v>0</v>
      </c>
      <c r="F637" s="225">
        <f t="shared" si="138"/>
        <v>0</v>
      </c>
      <c r="G637" s="225">
        <f t="shared" si="139"/>
        <v>1</v>
      </c>
      <c r="H637" s="225">
        <f t="shared" si="140"/>
        <v>2</v>
      </c>
      <c r="I637" s="225">
        <f t="shared" si="141"/>
        <v>0</v>
      </c>
      <c r="J637" s="225">
        <f t="shared" si="142"/>
        <v>0</v>
      </c>
      <c r="K637" s="356">
        <f t="shared" si="143"/>
        <v>0.1149</v>
      </c>
      <c r="L637" s="225"/>
      <c r="M637" s="225">
        <f t="shared" si="144"/>
        <v>0</v>
      </c>
      <c r="N637" s="225">
        <f t="shared" si="145"/>
        <v>0</v>
      </c>
      <c r="O637" s="225">
        <f t="shared" si="146"/>
        <v>0</v>
      </c>
      <c r="P637" s="225">
        <f t="shared" si="147"/>
        <v>2</v>
      </c>
      <c r="Q637" s="225">
        <f t="shared" si="148"/>
        <v>10</v>
      </c>
      <c r="R637" s="225">
        <f t="shared" si="149"/>
        <v>3</v>
      </c>
      <c r="S637" s="228"/>
      <c r="T637" s="228"/>
      <c r="U637" s="228"/>
      <c r="V637" s="228"/>
      <c r="W637" s="529"/>
      <c r="X637" s="228"/>
      <c r="Y637" s="55">
        <v>482</v>
      </c>
      <c r="Z637" s="55">
        <v>482204128</v>
      </c>
      <c r="AA637" s="244" t="s">
        <v>300</v>
      </c>
      <c r="AB637" s="55">
        <v>0</v>
      </c>
      <c r="AC637" s="55">
        <v>0</v>
      </c>
      <c r="AD637" s="55">
        <v>0</v>
      </c>
      <c r="AE637" s="55">
        <v>1</v>
      </c>
      <c r="AF637" s="55">
        <v>2</v>
      </c>
      <c r="AG637" s="55">
        <v>0</v>
      </c>
      <c r="AH637" s="55">
        <v>0</v>
      </c>
      <c r="AI637" s="215">
        <v>0</v>
      </c>
      <c r="AJ637" s="215">
        <v>0</v>
      </c>
      <c r="AK637" s="215">
        <v>0</v>
      </c>
      <c r="AL637" s="215">
        <v>0</v>
      </c>
      <c r="AM637" s="215">
        <v>2</v>
      </c>
      <c r="AN637" s="215">
        <v>0</v>
      </c>
      <c r="AO637" s="215">
        <v>0</v>
      </c>
      <c r="AP637" s="215">
        <v>0</v>
      </c>
      <c r="AQ637" s="55">
        <v>0</v>
      </c>
      <c r="AR637" s="216"/>
      <c r="AS637" s="55">
        <v>204</v>
      </c>
      <c r="AT637" s="55">
        <v>128</v>
      </c>
      <c r="AU637" s="55">
        <v>10</v>
      </c>
      <c r="AW637" s="55">
        <f t="shared" si="150"/>
        <v>2</v>
      </c>
      <c r="AX637" s="55">
        <v>0</v>
      </c>
      <c r="AY637" s="55">
        <v>1</v>
      </c>
      <c r="AZ637" s="502">
        <v>0.66669999999999996</v>
      </c>
    </row>
    <row r="638" spans="1:52">
      <c r="A638" s="215">
        <v>482</v>
      </c>
      <c r="B638" s="215">
        <v>482204204</v>
      </c>
      <c r="C638" s="216" t="s">
        <v>300</v>
      </c>
      <c r="D638" s="225">
        <f t="shared" si="136"/>
        <v>0</v>
      </c>
      <c r="E638" s="225">
        <f t="shared" si="137"/>
        <v>0</v>
      </c>
      <c r="F638" s="225">
        <f t="shared" si="138"/>
        <v>12</v>
      </c>
      <c r="G638" s="225">
        <f t="shared" si="139"/>
        <v>75</v>
      </c>
      <c r="H638" s="225">
        <f t="shared" si="140"/>
        <v>52</v>
      </c>
      <c r="I638" s="225">
        <f t="shared" si="141"/>
        <v>0</v>
      </c>
      <c r="J638" s="225">
        <f t="shared" si="142"/>
        <v>0</v>
      </c>
      <c r="K638" s="356">
        <f t="shared" si="143"/>
        <v>5.3236999999999997</v>
      </c>
      <c r="L638" s="225"/>
      <c r="M638" s="225">
        <f t="shared" si="144"/>
        <v>0</v>
      </c>
      <c r="N638" s="225">
        <f t="shared" si="145"/>
        <v>0</v>
      </c>
      <c r="O638" s="225">
        <f t="shared" si="146"/>
        <v>0</v>
      </c>
      <c r="P638" s="225">
        <f t="shared" si="147"/>
        <v>13</v>
      </c>
      <c r="Q638" s="225">
        <f t="shared" si="148"/>
        <v>3</v>
      </c>
      <c r="R638" s="225">
        <f t="shared" si="149"/>
        <v>139</v>
      </c>
      <c r="S638" s="228"/>
      <c r="T638" s="228"/>
      <c r="U638" s="228"/>
      <c r="V638" s="228"/>
      <c r="W638" s="529"/>
      <c r="X638" s="228"/>
      <c r="Y638" s="55">
        <v>482</v>
      </c>
      <c r="Z638" s="55">
        <v>482204204</v>
      </c>
      <c r="AA638" s="244" t="s">
        <v>300</v>
      </c>
      <c r="AB638" s="55">
        <v>0</v>
      </c>
      <c r="AC638" s="55">
        <v>0</v>
      </c>
      <c r="AD638" s="55">
        <v>12</v>
      </c>
      <c r="AE638" s="55">
        <v>75</v>
      </c>
      <c r="AF638" s="55">
        <v>52</v>
      </c>
      <c r="AG638" s="55">
        <v>0</v>
      </c>
      <c r="AH638" s="55">
        <v>0</v>
      </c>
      <c r="AI638" s="215">
        <v>0</v>
      </c>
      <c r="AJ638" s="215">
        <v>0</v>
      </c>
      <c r="AK638" s="215">
        <v>0</v>
      </c>
      <c r="AL638" s="215">
        <v>0</v>
      </c>
      <c r="AM638" s="215">
        <v>11</v>
      </c>
      <c r="AN638" s="215">
        <v>0</v>
      </c>
      <c r="AO638" s="215">
        <v>0</v>
      </c>
      <c r="AP638" s="215">
        <v>2</v>
      </c>
      <c r="AQ638" s="55">
        <v>0</v>
      </c>
      <c r="AR638" s="216"/>
      <c r="AS638" s="55">
        <v>204</v>
      </c>
      <c r="AT638" s="55">
        <v>204</v>
      </c>
      <c r="AU638" s="55">
        <v>3</v>
      </c>
      <c r="AW638" s="55">
        <f t="shared" si="150"/>
        <v>13</v>
      </c>
      <c r="AX638" s="55">
        <v>0</v>
      </c>
      <c r="AY638" s="55">
        <v>1</v>
      </c>
      <c r="AZ638" s="502">
        <v>9.35E-2</v>
      </c>
    </row>
    <row r="639" spans="1:52">
      <c r="A639" s="215">
        <v>482</v>
      </c>
      <c r="B639" s="215">
        <v>482204705</v>
      </c>
      <c r="C639" s="216" t="s">
        <v>300</v>
      </c>
      <c r="D639" s="225">
        <f t="shared" si="136"/>
        <v>0</v>
      </c>
      <c r="E639" s="225">
        <f t="shared" si="137"/>
        <v>0</v>
      </c>
      <c r="F639" s="225">
        <f t="shared" si="138"/>
        <v>0</v>
      </c>
      <c r="G639" s="225">
        <f t="shared" si="139"/>
        <v>0</v>
      </c>
      <c r="H639" s="225">
        <f t="shared" si="140"/>
        <v>1</v>
      </c>
      <c r="I639" s="225">
        <f t="shared" si="141"/>
        <v>0</v>
      </c>
      <c r="J639" s="225">
        <f t="shared" si="142"/>
        <v>0</v>
      </c>
      <c r="K639" s="356">
        <f t="shared" si="143"/>
        <v>3.8300000000000001E-2</v>
      </c>
      <c r="L639" s="225"/>
      <c r="M639" s="225">
        <f t="shared" si="144"/>
        <v>0</v>
      </c>
      <c r="N639" s="225">
        <f t="shared" si="145"/>
        <v>0</v>
      </c>
      <c r="O639" s="225">
        <f t="shared" si="146"/>
        <v>0</v>
      </c>
      <c r="P639" s="225">
        <f t="shared" si="147"/>
        <v>0</v>
      </c>
      <c r="Q639" s="225">
        <f t="shared" si="148"/>
        <v>2</v>
      </c>
      <c r="R639" s="225">
        <f t="shared" si="149"/>
        <v>1</v>
      </c>
      <c r="S639" s="228"/>
      <c r="T639" s="228"/>
      <c r="U639" s="228"/>
      <c r="V639" s="228"/>
      <c r="W639" s="529"/>
      <c r="X639" s="228"/>
      <c r="Y639" s="55">
        <v>482</v>
      </c>
      <c r="Z639" s="55">
        <v>482204705</v>
      </c>
      <c r="AA639" s="244" t="s">
        <v>300</v>
      </c>
      <c r="AB639" s="55">
        <v>0</v>
      </c>
      <c r="AC639" s="55">
        <v>0</v>
      </c>
      <c r="AD639" s="55">
        <v>0</v>
      </c>
      <c r="AE639" s="55">
        <v>0</v>
      </c>
      <c r="AF639" s="55">
        <v>1</v>
      </c>
      <c r="AG639" s="55">
        <v>0</v>
      </c>
      <c r="AH639" s="55">
        <v>0</v>
      </c>
      <c r="AI639" s="215">
        <v>0</v>
      </c>
      <c r="AJ639" s="215">
        <v>0</v>
      </c>
      <c r="AK639" s="215">
        <v>0</v>
      </c>
      <c r="AL639" s="215">
        <v>0</v>
      </c>
      <c r="AM639" s="215">
        <v>0</v>
      </c>
      <c r="AN639" s="215">
        <v>0</v>
      </c>
      <c r="AO639" s="215">
        <v>0</v>
      </c>
      <c r="AP639" s="215">
        <v>0</v>
      </c>
      <c r="AQ639" s="55">
        <v>0</v>
      </c>
      <c r="AR639" s="216"/>
      <c r="AS639" s="55">
        <v>204</v>
      </c>
      <c r="AT639" s="55">
        <v>705</v>
      </c>
      <c r="AU639" s="55">
        <v>2</v>
      </c>
      <c r="AW639" s="55">
        <f t="shared" si="150"/>
        <v>0</v>
      </c>
      <c r="AX639" s="55">
        <v>0</v>
      </c>
      <c r="AY639" s="55">
        <v>1</v>
      </c>
      <c r="AZ639" s="502">
        <v>0</v>
      </c>
    </row>
    <row r="640" spans="1:52">
      <c r="A640" s="215">
        <v>482</v>
      </c>
      <c r="B640" s="215">
        <v>482204745</v>
      </c>
      <c r="C640" s="216" t="s">
        <v>300</v>
      </c>
      <c r="D640" s="225">
        <f t="shared" si="136"/>
        <v>0</v>
      </c>
      <c r="E640" s="225">
        <f t="shared" si="137"/>
        <v>0</v>
      </c>
      <c r="F640" s="225">
        <f t="shared" si="138"/>
        <v>4</v>
      </c>
      <c r="G640" s="225">
        <f t="shared" si="139"/>
        <v>13</v>
      </c>
      <c r="H640" s="225">
        <f t="shared" si="140"/>
        <v>13</v>
      </c>
      <c r="I640" s="225">
        <f t="shared" si="141"/>
        <v>0</v>
      </c>
      <c r="J640" s="225">
        <f t="shared" si="142"/>
        <v>0</v>
      </c>
      <c r="K640" s="356">
        <f t="shared" si="143"/>
        <v>1.149</v>
      </c>
      <c r="L640" s="225"/>
      <c r="M640" s="225">
        <f t="shared" si="144"/>
        <v>0</v>
      </c>
      <c r="N640" s="225">
        <f t="shared" si="145"/>
        <v>0</v>
      </c>
      <c r="O640" s="225">
        <f t="shared" si="146"/>
        <v>0</v>
      </c>
      <c r="P640" s="225">
        <f t="shared" si="147"/>
        <v>3</v>
      </c>
      <c r="Q640" s="225">
        <f t="shared" si="148"/>
        <v>3</v>
      </c>
      <c r="R640" s="225">
        <f t="shared" si="149"/>
        <v>30</v>
      </c>
      <c r="S640" s="228"/>
      <c r="T640" s="228"/>
      <c r="U640" s="228"/>
      <c r="V640" s="228"/>
      <c r="W640" s="529"/>
      <c r="X640" s="228"/>
      <c r="Y640" s="55">
        <v>482</v>
      </c>
      <c r="Z640" s="55">
        <v>482204745</v>
      </c>
      <c r="AA640" s="244" t="s">
        <v>300</v>
      </c>
      <c r="AB640" s="55">
        <v>0</v>
      </c>
      <c r="AC640" s="55">
        <v>0</v>
      </c>
      <c r="AD640" s="55">
        <v>4</v>
      </c>
      <c r="AE640" s="55">
        <v>13</v>
      </c>
      <c r="AF640" s="55">
        <v>13</v>
      </c>
      <c r="AG640" s="55">
        <v>0</v>
      </c>
      <c r="AH640" s="55">
        <v>0</v>
      </c>
      <c r="AI640" s="215">
        <v>0</v>
      </c>
      <c r="AJ640" s="215">
        <v>0</v>
      </c>
      <c r="AK640" s="215">
        <v>0</v>
      </c>
      <c r="AL640" s="215">
        <v>0</v>
      </c>
      <c r="AM640" s="215">
        <v>3</v>
      </c>
      <c r="AN640" s="215">
        <v>0</v>
      </c>
      <c r="AO640" s="215">
        <v>0</v>
      </c>
      <c r="AP640" s="215">
        <v>0</v>
      </c>
      <c r="AQ640" s="55">
        <v>0</v>
      </c>
      <c r="AR640" s="216"/>
      <c r="AS640" s="55">
        <v>204</v>
      </c>
      <c r="AT640" s="55">
        <v>745</v>
      </c>
      <c r="AU640" s="55">
        <v>3</v>
      </c>
      <c r="AW640" s="55">
        <f t="shared" si="150"/>
        <v>3</v>
      </c>
      <c r="AX640" s="55">
        <v>0</v>
      </c>
      <c r="AY640" s="55">
        <v>1</v>
      </c>
      <c r="AZ640" s="502">
        <v>0.1</v>
      </c>
    </row>
    <row r="641" spans="1:52">
      <c r="A641" s="215">
        <v>482</v>
      </c>
      <c r="B641" s="215">
        <v>482204773</v>
      </c>
      <c r="C641" s="216" t="s">
        <v>300</v>
      </c>
      <c r="D641" s="225">
        <f t="shared" si="136"/>
        <v>0</v>
      </c>
      <c r="E641" s="225">
        <f t="shared" si="137"/>
        <v>0</v>
      </c>
      <c r="F641" s="225">
        <f t="shared" si="138"/>
        <v>4</v>
      </c>
      <c r="G641" s="225">
        <f t="shared" si="139"/>
        <v>31</v>
      </c>
      <c r="H641" s="225">
        <f t="shared" si="140"/>
        <v>11</v>
      </c>
      <c r="I641" s="225">
        <f t="shared" si="141"/>
        <v>0</v>
      </c>
      <c r="J641" s="225">
        <f t="shared" si="142"/>
        <v>0</v>
      </c>
      <c r="K641" s="356">
        <f t="shared" si="143"/>
        <v>1.7618</v>
      </c>
      <c r="L641" s="225"/>
      <c r="M641" s="225">
        <f t="shared" si="144"/>
        <v>0</v>
      </c>
      <c r="N641" s="225">
        <f t="shared" si="145"/>
        <v>0</v>
      </c>
      <c r="O641" s="225">
        <f t="shared" si="146"/>
        <v>0</v>
      </c>
      <c r="P641" s="225">
        <f t="shared" si="147"/>
        <v>4</v>
      </c>
      <c r="Q641" s="225">
        <f t="shared" si="148"/>
        <v>5</v>
      </c>
      <c r="R641" s="225">
        <f t="shared" si="149"/>
        <v>46</v>
      </c>
      <c r="S641" s="228"/>
      <c r="T641" s="228"/>
      <c r="U641" s="228"/>
      <c r="V641" s="228"/>
      <c r="W641" s="529"/>
      <c r="X641" s="228"/>
      <c r="Y641" s="55">
        <v>482</v>
      </c>
      <c r="Z641" s="55">
        <v>482204773</v>
      </c>
      <c r="AA641" s="244" t="s">
        <v>300</v>
      </c>
      <c r="AB641" s="55">
        <v>0</v>
      </c>
      <c r="AC641" s="55">
        <v>0</v>
      </c>
      <c r="AD641" s="55">
        <v>4</v>
      </c>
      <c r="AE641" s="55">
        <v>31</v>
      </c>
      <c r="AF641" s="55">
        <v>11</v>
      </c>
      <c r="AG641" s="55">
        <v>0</v>
      </c>
      <c r="AH641" s="55">
        <v>0</v>
      </c>
      <c r="AI641" s="215">
        <v>0</v>
      </c>
      <c r="AJ641" s="215">
        <v>0</v>
      </c>
      <c r="AK641" s="215">
        <v>0</v>
      </c>
      <c r="AL641" s="215">
        <v>0</v>
      </c>
      <c r="AM641" s="215">
        <v>4</v>
      </c>
      <c r="AN641" s="215">
        <v>0</v>
      </c>
      <c r="AO641" s="215">
        <v>0</v>
      </c>
      <c r="AP641" s="215">
        <v>0</v>
      </c>
      <c r="AQ641" s="55">
        <v>0</v>
      </c>
      <c r="AR641" s="216"/>
      <c r="AS641" s="55">
        <v>204</v>
      </c>
      <c r="AT641" s="55">
        <v>773</v>
      </c>
      <c r="AU641" s="55">
        <v>5</v>
      </c>
      <c r="AW641" s="55">
        <f t="shared" si="150"/>
        <v>4</v>
      </c>
      <c r="AX641" s="55">
        <v>0</v>
      </c>
      <c r="AY641" s="55">
        <v>1</v>
      </c>
      <c r="AZ641" s="502">
        <v>8.6999999999999994E-2</v>
      </c>
    </row>
    <row r="642" spans="1:52">
      <c r="A642" s="215">
        <v>483</v>
      </c>
      <c r="B642" s="215">
        <v>483239020</v>
      </c>
      <c r="C642" s="216" t="s">
        <v>1071</v>
      </c>
      <c r="D642" s="225">
        <f t="shared" si="136"/>
        <v>0</v>
      </c>
      <c r="E642" s="225">
        <f t="shared" si="137"/>
        <v>0</v>
      </c>
      <c r="F642" s="225">
        <f t="shared" si="138"/>
        <v>0</v>
      </c>
      <c r="G642" s="225">
        <f t="shared" si="139"/>
        <v>6</v>
      </c>
      <c r="H642" s="225">
        <f t="shared" si="140"/>
        <v>5</v>
      </c>
      <c r="I642" s="225">
        <f t="shared" si="141"/>
        <v>4</v>
      </c>
      <c r="J642" s="225">
        <f t="shared" si="142"/>
        <v>0</v>
      </c>
      <c r="K642" s="356">
        <f t="shared" si="143"/>
        <v>0.57450000000000001</v>
      </c>
      <c r="L642" s="225"/>
      <c r="M642" s="225">
        <f t="shared" si="144"/>
        <v>0</v>
      </c>
      <c r="N642" s="225">
        <f t="shared" si="145"/>
        <v>0</v>
      </c>
      <c r="O642" s="225">
        <f t="shared" si="146"/>
        <v>0</v>
      </c>
      <c r="P642" s="225">
        <f t="shared" si="147"/>
        <v>8</v>
      </c>
      <c r="Q642" s="225">
        <f t="shared" si="148"/>
        <v>8</v>
      </c>
      <c r="R642" s="225">
        <f t="shared" si="149"/>
        <v>15</v>
      </c>
      <c r="S642" s="228"/>
      <c r="T642" s="228"/>
      <c r="U642" s="228"/>
      <c r="V642" s="228"/>
      <c r="W642" s="529"/>
      <c r="X642" s="228"/>
      <c r="Y642" s="55">
        <v>483</v>
      </c>
      <c r="Z642" s="55">
        <v>483239020</v>
      </c>
      <c r="AA642" s="244" t="s">
        <v>1071</v>
      </c>
      <c r="AB642" s="55">
        <v>0</v>
      </c>
      <c r="AC642" s="55">
        <v>0</v>
      </c>
      <c r="AD642" s="55">
        <v>0</v>
      </c>
      <c r="AE642" s="55">
        <v>6</v>
      </c>
      <c r="AF642" s="55">
        <v>5</v>
      </c>
      <c r="AG642" s="55">
        <v>4</v>
      </c>
      <c r="AH642" s="55">
        <v>0</v>
      </c>
      <c r="AI642" s="215">
        <v>0</v>
      </c>
      <c r="AJ642" s="215">
        <v>0</v>
      </c>
      <c r="AK642" s="215">
        <v>0</v>
      </c>
      <c r="AL642" s="215">
        <v>0</v>
      </c>
      <c r="AM642" s="215">
        <v>4</v>
      </c>
      <c r="AN642" s="215">
        <v>0</v>
      </c>
      <c r="AO642" s="215">
        <v>0</v>
      </c>
      <c r="AP642" s="215">
        <v>0</v>
      </c>
      <c r="AQ642" s="55">
        <v>1</v>
      </c>
      <c r="AR642" s="216"/>
      <c r="AS642" s="55">
        <v>239</v>
      </c>
      <c r="AT642" s="55">
        <v>20</v>
      </c>
      <c r="AU642" s="55">
        <v>8</v>
      </c>
      <c r="AW642" s="55">
        <f t="shared" si="150"/>
        <v>5</v>
      </c>
      <c r="AX642" s="55">
        <v>3</v>
      </c>
      <c r="AY642" s="55">
        <v>1</v>
      </c>
      <c r="AZ642" s="502">
        <v>0.5</v>
      </c>
    </row>
    <row r="643" spans="1:52">
      <c r="A643" s="215">
        <v>483</v>
      </c>
      <c r="B643" s="215">
        <v>483239036</v>
      </c>
      <c r="C643" s="216" t="s">
        <v>1071</v>
      </c>
      <c r="D643" s="225">
        <f t="shared" si="136"/>
        <v>0</v>
      </c>
      <c r="E643" s="225">
        <f t="shared" si="137"/>
        <v>0</v>
      </c>
      <c r="F643" s="225">
        <f t="shared" si="138"/>
        <v>0</v>
      </c>
      <c r="G643" s="225">
        <f t="shared" si="139"/>
        <v>4</v>
      </c>
      <c r="H643" s="225">
        <f t="shared" si="140"/>
        <v>11</v>
      </c>
      <c r="I643" s="225">
        <f t="shared" si="141"/>
        <v>14</v>
      </c>
      <c r="J643" s="225">
        <f t="shared" si="142"/>
        <v>0</v>
      </c>
      <c r="K643" s="356">
        <f t="shared" si="143"/>
        <v>1.1107</v>
      </c>
      <c r="L643" s="225"/>
      <c r="M643" s="225">
        <f t="shared" si="144"/>
        <v>0</v>
      </c>
      <c r="N643" s="225">
        <f t="shared" si="145"/>
        <v>0</v>
      </c>
      <c r="O643" s="225">
        <f t="shared" si="146"/>
        <v>0</v>
      </c>
      <c r="P643" s="225">
        <f t="shared" si="147"/>
        <v>9</v>
      </c>
      <c r="Q643" s="225">
        <f t="shared" si="148"/>
        <v>6</v>
      </c>
      <c r="R643" s="225">
        <f t="shared" si="149"/>
        <v>29</v>
      </c>
      <c r="S643" s="228"/>
      <c r="T643" s="228"/>
      <c r="U643" s="228"/>
      <c r="V643" s="228"/>
      <c r="W643" s="529"/>
      <c r="X643" s="228"/>
      <c r="Y643" s="55">
        <v>483</v>
      </c>
      <c r="Z643" s="55">
        <v>483239036</v>
      </c>
      <c r="AA643" s="244" t="s">
        <v>1071</v>
      </c>
      <c r="AB643" s="55">
        <v>0</v>
      </c>
      <c r="AC643" s="55">
        <v>0</v>
      </c>
      <c r="AD643" s="55">
        <v>0</v>
      </c>
      <c r="AE643" s="55">
        <v>4</v>
      </c>
      <c r="AF643" s="55">
        <v>11</v>
      </c>
      <c r="AG643" s="55">
        <v>14</v>
      </c>
      <c r="AH643" s="55">
        <v>0</v>
      </c>
      <c r="AI643" s="215">
        <v>0</v>
      </c>
      <c r="AJ643" s="215">
        <v>0</v>
      </c>
      <c r="AK643" s="215">
        <v>0</v>
      </c>
      <c r="AL643" s="215">
        <v>0</v>
      </c>
      <c r="AM643" s="215">
        <v>6</v>
      </c>
      <c r="AN643" s="215">
        <v>0</v>
      </c>
      <c r="AO643" s="215">
        <v>0</v>
      </c>
      <c r="AP643" s="215">
        <v>0</v>
      </c>
      <c r="AQ643" s="55">
        <v>3</v>
      </c>
      <c r="AR643" s="216"/>
      <c r="AS643" s="55">
        <v>239</v>
      </c>
      <c r="AT643" s="55">
        <v>36</v>
      </c>
      <c r="AU643" s="55">
        <v>6</v>
      </c>
      <c r="AW643" s="55">
        <f t="shared" si="150"/>
        <v>9</v>
      </c>
      <c r="AX643" s="55">
        <v>0</v>
      </c>
      <c r="AY643" s="55">
        <v>1</v>
      </c>
      <c r="AZ643" s="502">
        <v>0.31030000000000002</v>
      </c>
    </row>
    <row r="644" spans="1:52">
      <c r="A644" s="215">
        <v>483</v>
      </c>
      <c r="B644" s="215">
        <v>483239052</v>
      </c>
      <c r="C644" s="216" t="s">
        <v>1071</v>
      </c>
      <c r="D644" s="225">
        <f t="shared" si="136"/>
        <v>0</v>
      </c>
      <c r="E644" s="225">
        <f t="shared" si="137"/>
        <v>0</v>
      </c>
      <c r="F644" s="225">
        <f t="shared" si="138"/>
        <v>0</v>
      </c>
      <c r="G644" s="225">
        <f t="shared" si="139"/>
        <v>7</v>
      </c>
      <c r="H644" s="225">
        <f t="shared" si="140"/>
        <v>16</v>
      </c>
      <c r="I644" s="225">
        <f t="shared" si="141"/>
        <v>16</v>
      </c>
      <c r="J644" s="225">
        <f t="shared" si="142"/>
        <v>0</v>
      </c>
      <c r="K644" s="356">
        <f t="shared" si="143"/>
        <v>1.4937</v>
      </c>
      <c r="L644" s="225"/>
      <c r="M644" s="225">
        <f t="shared" si="144"/>
        <v>0</v>
      </c>
      <c r="N644" s="225">
        <f t="shared" si="145"/>
        <v>0</v>
      </c>
      <c r="O644" s="225">
        <f t="shared" si="146"/>
        <v>0</v>
      </c>
      <c r="P644" s="225">
        <f t="shared" si="147"/>
        <v>2</v>
      </c>
      <c r="Q644" s="225">
        <f t="shared" si="148"/>
        <v>5</v>
      </c>
      <c r="R644" s="225">
        <f t="shared" si="149"/>
        <v>39</v>
      </c>
      <c r="S644" s="228"/>
      <c r="T644" s="228"/>
      <c r="U644" s="228"/>
      <c r="V644" s="228"/>
      <c r="W644" s="529"/>
      <c r="X644" s="228"/>
      <c r="Y644" s="55">
        <v>483</v>
      </c>
      <c r="Z644" s="55">
        <v>483239052</v>
      </c>
      <c r="AA644" s="244" t="s">
        <v>1071</v>
      </c>
      <c r="AB644" s="55">
        <v>0</v>
      </c>
      <c r="AC644" s="55">
        <v>0</v>
      </c>
      <c r="AD644" s="55">
        <v>0</v>
      </c>
      <c r="AE644" s="55">
        <v>7</v>
      </c>
      <c r="AF644" s="55">
        <v>16</v>
      </c>
      <c r="AG644" s="55">
        <v>16</v>
      </c>
      <c r="AH644" s="55">
        <v>0</v>
      </c>
      <c r="AI644" s="215">
        <v>0</v>
      </c>
      <c r="AJ644" s="215">
        <v>0</v>
      </c>
      <c r="AK644" s="215">
        <v>0</v>
      </c>
      <c r="AL644" s="215">
        <v>0</v>
      </c>
      <c r="AM644" s="215">
        <v>0</v>
      </c>
      <c r="AN644" s="215">
        <v>0</v>
      </c>
      <c r="AO644" s="215">
        <v>0</v>
      </c>
      <c r="AP644" s="215">
        <v>0</v>
      </c>
      <c r="AQ644" s="55">
        <v>1</v>
      </c>
      <c r="AR644" s="216"/>
      <c r="AS644" s="55">
        <v>239</v>
      </c>
      <c r="AT644" s="55">
        <v>52</v>
      </c>
      <c r="AU644" s="55">
        <v>5</v>
      </c>
      <c r="AW644" s="55">
        <f t="shared" si="150"/>
        <v>1</v>
      </c>
      <c r="AX644" s="55">
        <v>1</v>
      </c>
      <c r="AY644" s="55">
        <v>1</v>
      </c>
      <c r="AZ644" s="502">
        <v>0.05</v>
      </c>
    </row>
    <row r="645" spans="1:52">
      <c r="A645" s="215">
        <v>483</v>
      </c>
      <c r="B645" s="215">
        <v>483239082</v>
      </c>
      <c r="C645" s="216" t="s">
        <v>1071</v>
      </c>
      <c r="D645" s="225">
        <f t="shared" si="136"/>
        <v>0</v>
      </c>
      <c r="E645" s="225">
        <f t="shared" si="137"/>
        <v>0</v>
      </c>
      <c r="F645" s="225">
        <f t="shared" si="138"/>
        <v>0</v>
      </c>
      <c r="G645" s="225">
        <f t="shared" si="139"/>
        <v>0</v>
      </c>
      <c r="H645" s="225">
        <f t="shared" si="140"/>
        <v>4</v>
      </c>
      <c r="I645" s="225">
        <f t="shared" si="141"/>
        <v>2</v>
      </c>
      <c r="J645" s="225">
        <f t="shared" si="142"/>
        <v>0</v>
      </c>
      <c r="K645" s="356">
        <f t="shared" si="143"/>
        <v>0.2298</v>
      </c>
      <c r="L645" s="225"/>
      <c r="M645" s="225">
        <f t="shared" si="144"/>
        <v>0</v>
      </c>
      <c r="N645" s="225">
        <f t="shared" si="145"/>
        <v>0</v>
      </c>
      <c r="O645" s="225">
        <f t="shared" si="146"/>
        <v>0</v>
      </c>
      <c r="P645" s="225">
        <f t="shared" si="147"/>
        <v>1</v>
      </c>
      <c r="Q645" s="225">
        <f t="shared" si="148"/>
        <v>2</v>
      </c>
      <c r="R645" s="225">
        <f t="shared" si="149"/>
        <v>6</v>
      </c>
      <c r="S645" s="228"/>
      <c r="T645" s="228"/>
      <c r="U645" s="228"/>
      <c r="V645" s="228"/>
      <c r="W645" s="529"/>
      <c r="X645" s="228"/>
      <c r="Y645" s="55">
        <v>483</v>
      </c>
      <c r="Z645" s="55">
        <v>483239082</v>
      </c>
      <c r="AA645" s="244" t="s">
        <v>1071</v>
      </c>
      <c r="AB645" s="55">
        <v>0</v>
      </c>
      <c r="AC645" s="55">
        <v>0</v>
      </c>
      <c r="AD645" s="55">
        <v>0</v>
      </c>
      <c r="AE645" s="55">
        <v>0</v>
      </c>
      <c r="AF645" s="55">
        <v>4</v>
      </c>
      <c r="AG645" s="55">
        <v>2</v>
      </c>
      <c r="AH645" s="55">
        <v>0</v>
      </c>
      <c r="AI645" s="215">
        <v>0</v>
      </c>
      <c r="AJ645" s="215">
        <v>0</v>
      </c>
      <c r="AK645" s="215">
        <v>0</v>
      </c>
      <c r="AL645" s="215">
        <v>0</v>
      </c>
      <c r="AM645" s="215">
        <v>0</v>
      </c>
      <c r="AN645" s="215">
        <v>0</v>
      </c>
      <c r="AO645" s="215">
        <v>0</v>
      </c>
      <c r="AP645" s="215">
        <v>0</v>
      </c>
      <c r="AQ645" s="55">
        <v>0</v>
      </c>
      <c r="AR645" s="216"/>
      <c r="AS645" s="55">
        <v>239</v>
      </c>
      <c r="AT645" s="55">
        <v>82</v>
      </c>
      <c r="AU645" s="55">
        <v>2</v>
      </c>
      <c r="AW645" s="55">
        <f t="shared" si="150"/>
        <v>0</v>
      </c>
      <c r="AX645" s="55">
        <v>1</v>
      </c>
      <c r="AY645" s="55">
        <v>1</v>
      </c>
      <c r="AZ645" s="502">
        <v>0.2</v>
      </c>
    </row>
    <row r="646" spans="1:52">
      <c r="A646" s="215">
        <v>483</v>
      </c>
      <c r="B646" s="215">
        <v>483239083</v>
      </c>
      <c r="C646" s="216" t="s">
        <v>1071</v>
      </c>
      <c r="D646" s="225">
        <f t="shared" si="136"/>
        <v>0</v>
      </c>
      <c r="E646" s="225">
        <f t="shared" si="137"/>
        <v>0</v>
      </c>
      <c r="F646" s="225">
        <f t="shared" si="138"/>
        <v>0</v>
      </c>
      <c r="G646" s="225">
        <f t="shared" si="139"/>
        <v>0</v>
      </c>
      <c r="H646" s="225">
        <f t="shared" si="140"/>
        <v>0</v>
      </c>
      <c r="I646" s="225">
        <f t="shared" si="141"/>
        <v>1</v>
      </c>
      <c r="J646" s="225">
        <f t="shared" si="142"/>
        <v>0</v>
      </c>
      <c r="K646" s="356">
        <f t="shared" si="143"/>
        <v>3.8300000000000001E-2</v>
      </c>
      <c r="L646" s="225"/>
      <c r="M646" s="225">
        <f t="shared" si="144"/>
        <v>0</v>
      </c>
      <c r="N646" s="225">
        <f t="shared" si="145"/>
        <v>0</v>
      </c>
      <c r="O646" s="225">
        <f t="shared" si="146"/>
        <v>0</v>
      </c>
      <c r="P646" s="225">
        <f t="shared" si="147"/>
        <v>0</v>
      </c>
      <c r="Q646" s="225">
        <f t="shared" si="148"/>
        <v>5</v>
      </c>
      <c r="R646" s="225">
        <f t="shared" si="149"/>
        <v>1</v>
      </c>
      <c r="S646" s="228"/>
      <c r="T646" s="228"/>
      <c r="U646" s="228"/>
      <c r="V646" s="228"/>
      <c r="W646" s="529"/>
      <c r="X646" s="228"/>
      <c r="Y646" s="55">
        <v>483</v>
      </c>
      <c r="Z646" s="55">
        <v>483239083</v>
      </c>
      <c r="AA646" s="244" t="s">
        <v>1071</v>
      </c>
      <c r="AB646" s="55">
        <v>0</v>
      </c>
      <c r="AC646" s="55">
        <v>0</v>
      </c>
      <c r="AD646" s="55">
        <v>0</v>
      </c>
      <c r="AE646" s="55">
        <v>0</v>
      </c>
      <c r="AF646" s="55">
        <v>0</v>
      </c>
      <c r="AG646" s="55">
        <v>1</v>
      </c>
      <c r="AH646" s="55">
        <v>0</v>
      </c>
      <c r="AI646" s="215">
        <v>0</v>
      </c>
      <c r="AJ646" s="215">
        <v>0</v>
      </c>
      <c r="AK646" s="215">
        <v>0</v>
      </c>
      <c r="AL646" s="215">
        <v>0</v>
      </c>
      <c r="AM646" s="215">
        <v>0</v>
      </c>
      <c r="AN646" s="215">
        <v>0</v>
      </c>
      <c r="AO646" s="215">
        <v>0</v>
      </c>
      <c r="AP646" s="215">
        <v>0</v>
      </c>
      <c r="AQ646" s="55">
        <v>0</v>
      </c>
      <c r="AR646" s="216"/>
      <c r="AS646" s="55">
        <v>239</v>
      </c>
      <c r="AT646" s="55">
        <v>83</v>
      </c>
      <c r="AU646" s="55">
        <v>5</v>
      </c>
      <c r="AW646" s="55">
        <f t="shared" si="150"/>
        <v>0</v>
      </c>
      <c r="AX646" s="55">
        <v>0</v>
      </c>
      <c r="AY646" s="55">
        <v>1</v>
      </c>
      <c r="AZ646" s="502">
        <v>0</v>
      </c>
    </row>
    <row r="647" spans="1:52">
      <c r="A647" s="215">
        <v>483</v>
      </c>
      <c r="B647" s="215">
        <v>483239096</v>
      </c>
      <c r="C647" s="216" t="s">
        <v>1071</v>
      </c>
      <c r="D647" s="225">
        <f t="shared" si="136"/>
        <v>0</v>
      </c>
      <c r="E647" s="225">
        <f t="shared" si="137"/>
        <v>0</v>
      </c>
      <c r="F647" s="225">
        <f t="shared" si="138"/>
        <v>0</v>
      </c>
      <c r="G647" s="225">
        <f t="shared" si="139"/>
        <v>0</v>
      </c>
      <c r="H647" s="225">
        <f t="shared" si="140"/>
        <v>2</v>
      </c>
      <c r="I647" s="225">
        <f t="shared" si="141"/>
        <v>0</v>
      </c>
      <c r="J647" s="225">
        <f t="shared" si="142"/>
        <v>0</v>
      </c>
      <c r="K647" s="356">
        <f t="shared" si="143"/>
        <v>7.6600000000000001E-2</v>
      </c>
      <c r="L647" s="225"/>
      <c r="M647" s="225">
        <f t="shared" si="144"/>
        <v>0</v>
      </c>
      <c r="N647" s="225">
        <f t="shared" si="145"/>
        <v>0</v>
      </c>
      <c r="O647" s="225">
        <f t="shared" si="146"/>
        <v>0</v>
      </c>
      <c r="P647" s="225">
        <f t="shared" si="147"/>
        <v>1</v>
      </c>
      <c r="Q647" s="225">
        <f t="shared" si="148"/>
        <v>6</v>
      </c>
      <c r="R647" s="225">
        <f t="shared" si="149"/>
        <v>2</v>
      </c>
      <c r="S647" s="228"/>
      <c r="T647" s="228"/>
      <c r="U647" s="228"/>
      <c r="V647" s="228"/>
      <c r="W647" s="529"/>
      <c r="X647" s="228"/>
      <c r="Y647" s="55">
        <v>483</v>
      </c>
      <c r="Z647" s="55">
        <v>483239096</v>
      </c>
      <c r="AA647" s="244" t="s">
        <v>1071</v>
      </c>
      <c r="AB647" s="55">
        <v>0</v>
      </c>
      <c r="AC647" s="55">
        <v>0</v>
      </c>
      <c r="AD647" s="55">
        <v>0</v>
      </c>
      <c r="AE647" s="55">
        <v>0</v>
      </c>
      <c r="AF647" s="55">
        <v>2</v>
      </c>
      <c r="AG647" s="55">
        <v>0</v>
      </c>
      <c r="AH647" s="55">
        <v>0</v>
      </c>
      <c r="AI647" s="215">
        <v>0</v>
      </c>
      <c r="AJ647" s="215">
        <v>0</v>
      </c>
      <c r="AK647" s="215">
        <v>0</v>
      </c>
      <c r="AL647" s="215">
        <v>0</v>
      </c>
      <c r="AM647" s="215">
        <v>1</v>
      </c>
      <c r="AN647" s="215">
        <v>0</v>
      </c>
      <c r="AO647" s="215">
        <v>0</v>
      </c>
      <c r="AP647" s="215">
        <v>0</v>
      </c>
      <c r="AQ647" s="55">
        <v>0</v>
      </c>
      <c r="AR647" s="216"/>
      <c r="AS647" s="55">
        <v>239</v>
      </c>
      <c r="AT647" s="55">
        <v>96</v>
      </c>
      <c r="AU647" s="55">
        <v>6</v>
      </c>
      <c r="AW647" s="55">
        <f t="shared" si="150"/>
        <v>1</v>
      </c>
      <c r="AX647" s="55">
        <v>0</v>
      </c>
      <c r="AY647" s="55">
        <v>1</v>
      </c>
      <c r="AZ647" s="502">
        <v>0.5</v>
      </c>
    </row>
    <row r="648" spans="1:52">
      <c r="A648" s="215">
        <v>483</v>
      </c>
      <c r="B648" s="215">
        <v>483239118</v>
      </c>
      <c r="C648" s="216" t="s">
        <v>1071</v>
      </c>
      <c r="D648" s="225">
        <f t="shared" si="136"/>
        <v>0</v>
      </c>
      <c r="E648" s="225">
        <f t="shared" si="137"/>
        <v>0</v>
      </c>
      <c r="F648" s="225">
        <f t="shared" si="138"/>
        <v>0</v>
      </c>
      <c r="G648" s="225">
        <f t="shared" si="139"/>
        <v>1</v>
      </c>
      <c r="H648" s="225">
        <f t="shared" si="140"/>
        <v>1</v>
      </c>
      <c r="I648" s="225">
        <f t="shared" si="141"/>
        <v>0</v>
      </c>
      <c r="J648" s="225">
        <f t="shared" si="142"/>
        <v>0</v>
      </c>
      <c r="K648" s="356">
        <f t="shared" si="143"/>
        <v>7.6600000000000001E-2</v>
      </c>
      <c r="L648" s="225"/>
      <c r="M648" s="225">
        <f t="shared" si="144"/>
        <v>0</v>
      </c>
      <c r="N648" s="225">
        <f t="shared" si="145"/>
        <v>0</v>
      </c>
      <c r="O648" s="225">
        <f t="shared" si="146"/>
        <v>0</v>
      </c>
      <c r="P648" s="225">
        <f t="shared" si="147"/>
        <v>2</v>
      </c>
      <c r="Q648" s="225">
        <f t="shared" si="148"/>
        <v>5</v>
      </c>
      <c r="R648" s="225">
        <f t="shared" si="149"/>
        <v>2</v>
      </c>
      <c r="S648" s="228"/>
      <c r="T648" s="228"/>
      <c r="U648" s="228"/>
      <c r="V648" s="228"/>
      <c r="W648" s="529"/>
      <c r="X648" s="228"/>
      <c r="Y648" s="55">
        <v>483</v>
      </c>
      <c r="Z648" s="55">
        <v>483239118</v>
      </c>
      <c r="AA648" s="244" t="s">
        <v>1071</v>
      </c>
      <c r="AB648" s="55">
        <v>0</v>
      </c>
      <c r="AC648" s="55">
        <v>0</v>
      </c>
      <c r="AD648" s="55">
        <v>0</v>
      </c>
      <c r="AE648" s="55">
        <v>1</v>
      </c>
      <c r="AF648" s="55">
        <v>1</v>
      </c>
      <c r="AG648" s="55">
        <v>0</v>
      </c>
      <c r="AH648" s="55">
        <v>0</v>
      </c>
      <c r="AI648" s="215">
        <v>0</v>
      </c>
      <c r="AJ648" s="215">
        <v>0</v>
      </c>
      <c r="AK648" s="215">
        <v>0</v>
      </c>
      <c r="AL648" s="215">
        <v>0</v>
      </c>
      <c r="AM648" s="215">
        <v>2</v>
      </c>
      <c r="AN648" s="215">
        <v>0</v>
      </c>
      <c r="AO648" s="215">
        <v>0</v>
      </c>
      <c r="AP648" s="215">
        <v>0</v>
      </c>
      <c r="AQ648" s="55">
        <v>0</v>
      </c>
      <c r="AR648" s="216"/>
      <c r="AS648" s="55">
        <v>239</v>
      </c>
      <c r="AT648" s="55">
        <v>118</v>
      </c>
      <c r="AU648" s="55">
        <v>5</v>
      </c>
      <c r="AW648" s="55">
        <f t="shared" si="150"/>
        <v>2</v>
      </c>
      <c r="AX648" s="55">
        <v>0</v>
      </c>
      <c r="AY648" s="55">
        <v>1</v>
      </c>
      <c r="AZ648" s="502">
        <v>1</v>
      </c>
    </row>
    <row r="649" spans="1:52">
      <c r="A649" s="215">
        <v>483</v>
      </c>
      <c r="B649" s="215">
        <v>483239131</v>
      </c>
      <c r="C649" s="216" t="s">
        <v>1071</v>
      </c>
      <c r="D649" s="225">
        <f t="shared" si="136"/>
        <v>0</v>
      </c>
      <c r="E649" s="225">
        <f t="shared" si="137"/>
        <v>0</v>
      </c>
      <c r="F649" s="225">
        <f t="shared" si="138"/>
        <v>0</v>
      </c>
      <c r="G649" s="225">
        <f t="shared" si="139"/>
        <v>0</v>
      </c>
      <c r="H649" s="225">
        <f t="shared" si="140"/>
        <v>0</v>
      </c>
      <c r="I649" s="225">
        <f t="shared" si="141"/>
        <v>1</v>
      </c>
      <c r="J649" s="225">
        <f t="shared" si="142"/>
        <v>0</v>
      </c>
      <c r="K649" s="356">
        <f t="shared" si="143"/>
        <v>3.8300000000000001E-2</v>
      </c>
      <c r="L649" s="225"/>
      <c r="M649" s="225">
        <f t="shared" si="144"/>
        <v>0</v>
      </c>
      <c r="N649" s="225">
        <f t="shared" si="145"/>
        <v>0</v>
      </c>
      <c r="O649" s="225">
        <f t="shared" si="146"/>
        <v>0</v>
      </c>
      <c r="P649" s="225">
        <f t="shared" si="147"/>
        <v>0</v>
      </c>
      <c r="Q649" s="225">
        <f t="shared" si="148"/>
        <v>2</v>
      </c>
      <c r="R649" s="225">
        <f t="shared" si="149"/>
        <v>1</v>
      </c>
      <c r="S649" s="228"/>
      <c r="T649" s="228"/>
      <c r="U649" s="228"/>
      <c r="V649" s="228"/>
      <c r="W649" s="529"/>
      <c r="X649" s="228"/>
      <c r="Y649" s="55">
        <v>483</v>
      </c>
      <c r="Z649" s="55">
        <v>483239131</v>
      </c>
      <c r="AA649" s="244" t="s">
        <v>1071</v>
      </c>
      <c r="AB649" s="55">
        <v>0</v>
      </c>
      <c r="AC649" s="55">
        <v>0</v>
      </c>
      <c r="AD649" s="55">
        <v>0</v>
      </c>
      <c r="AE649" s="55">
        <v>0</v>
      </c>
      <c r="AF649" s="55">
        <v>0</v>
      </c>
      <c r="AG649" s="55">
        <v>1</v>
      </c>
      <c r="AH649" s="55">
        <v>0</v>
      </c>
      <c r="AI649" s="215">
        <v>0</v>
      </c>
      <c r="AJ649" s="215">
        <v>0</v>
      </c>
      <c r="AK649" s="215">
        <v>0</v>
      </c>
      <c r="AL649" s="215">
        <v>0</v>
      </c>
      <c r="AM649" s="215">
        <v>0</v>
      </c>
      <c r="AN649" s="215">
        <v>0</v>
      </c>
      <c r="AO649" s="215">
        <v>0</v>
      </c>
      <c r="AP649" s="215">
        <v>0</v>
      </c>
      <c r="AQ649" s="55">
        <v>0</v>
      </c>
      <c r="AR649" s="216"/>
      <c r="AS649" s="55">
        <v>239</v>
      </c>
      <c r="AT649" s="55">
        <v>131</v>
      </c>
      <c r="AU649" s="55">
        <v>2</v>
      </c>
      <c r="AW649" s="55">
        <f t="shared" si="150"/>
        <v>0</v>
      </c>
      <c r="AX649" s="55">
        <v>0</v>
      </c>
      <c r="AY649" s="55">
        <v>1</v>
      </c>
      <c r="AZ649" s="502">
        <v>0</v>
      </c>
    </row>
    <row r="650" spans="1:52">
      <c r="A650" s="215">
        <v>483</v>
      </c>
      <c r="B650" s="215">
        <v>483239145</v>
      </c>
      <c r="C650" s="216" t="s">
        <v>1071</v>
      </c>
      <c r="D650" s="225">
        <f t="shared" si="136"/>
        <v>0</v>
      </c>
      <c r="E650" s="225">
        <f t="shared" si="137"/>
        <v>0</v>
      </c>
      <c r="F650" s="225">
        <f t="shared" si="138"/>
        <v>0</v>
      </c>
      <c r="G650" s="225">
        <f t="shared" si="139"/>
        <v>6</v>
      </c>
      <c r="H650" s="225">
        <f t="shared" si="140"/>
        <v>4</v>
      </c>
      <c r="I650" s="225">
        <f t="shared" si="141"/>
        <v>0</v>
      </c>
      <c r="J650" s="225">
        <f t="shared" si="142"/>
        <v>0</v>
      </c>
      <c r="K650" s="356">
        <f t="shared" si="143"/>
        <v>0.38300000000000001</v>
      </c>
      <c r="L650" s="225"/>
      <c r="M650" s="225">
        <f t="shared" si="144"/>
        <v>0</v>
      </c>
      <c r="N650" s="225">
        <f t="shared" si="145"/>
        <v>1</v>
      </c>
      <c r="O650" s="225">
        <f t="shared" si="146"/>
        <v>0</v>
      </c>
      <c r="P650" s="225">
        <f t="shared" si="147"/>
        <v>1</v>
      </c>
      <c r="Q650" s="225">
        <f t="shared" si="148"/>
        <v>4</v>
      </c>
      <c r="R650" s="225">
        <f t="shared" si="149"/>
        <v>10</v>
      </c>
      <c r="S650" s="228"/>
      <c r="T650" s="228"/>
      <c r="U650" s="228"/>
      <c r="V650" s="228"/>
      <c r="W650" s="529"/>
      <c r="X650" s="228"/>
      <c r="Y650" s="55">
        <v>483</v>
      </c>
      <c r="Z650" s="55">
        <v>483239145</v>
      </c>
      <c r="AA650" s="244" t="s">
        <v>1071</v>
      </c>
      <c r="AB650" s="55">
        <v>0</v>
      </c>
      <c r="AC650" s="55">
        <v>0</v>
      </c>
      <c r="AD650" s="55">
        <v>0</v>
      </c>
      <c r="AE650" s="55">
        <v>6</v>
      </c>
      <c r="AF650" s="55">
        <v>4</v>
      </c>
      <c r="AG650" s="55">
        <v>0</v>
      </c>
      <c r="AH650" s="55">
        <v>0</v>
      </c>
      <c r="AI650" s="215">
        <v>0</v>
      </c>
      <c r="AJ650" s="215">
        <v>0</v>
      </c>
      <c r="AK650" s="215">
        <v>1</v>
      </c>
      <c r="AL650" s="215">
        <v>0</v>
      </c>
      <c r="AM650" s="215">
        <v>1</v>
      </c>
      <c r="AN650" s="215">
        <v>0</v>
      </c>
      <c r="AO650" s="215">
        <v>0</v>
      </c>
      <c r="AP650" s="215">
        <v>0</v>
      </c>
      <c r="AQ650" s="55">
        <v>0</v>
      </c>
      <c r="AR650" s="216"/>
      <c r="AS650" s="55">
        <v>239</v>
      </c>
      <c r="AT650" s="55">
        <v>145</v>
      </c>
      <c r="AU650" s="55">
        <v>4</v>
      </c>
      <c r="AW650" s="55">
        <f t="shared" si="150"/>
        <v>1</v>
      </c>
      <c r="AX650" s="55">
        <v>0</v>
      </c>
      <c r="AY650" s="55">
        <v>1</v>
      </c>
      <c r="AZ650" s="502">
        <v>0.1</v>
      </c>
    </row>
    <row r="651" spans="1:52">
      <c r="A651" s="215">
        <v>483</v>
      </c>
      <c r="B651" s="215">
        <v>483239171</v>
      </c>
      <c r="C651" s="216" t="s">
        <v>1071</v>
      </c>
      <c r="D651" s="225">
        <f t="shared" ref="D651:D714" si="151">ROUND(AB651,0)</f>
        <v>0</v>
      </c>
      <c r="E651" s="225">
        <f t="shared" ref="E651:E714" si="152">ROUND(AC651,0)</f>
        <v>0</v>
      </c>
      <c r="F651" s="225">
        <f t="shared" ref="F651:F714" si="153">ROUND(AD651,0)</f>
        <v>0</v>
      </c>
      <c r="G651" s="225">
        <f t="shared" ref="G651:G714" si="154">ROUND(AE651,0)</f>
        <v>0</v>
      </c>
      <c r="H651" s="225">
        <f t="shared" ref="H651:H714" si="155">ROUND(AF651,0)</f>
        <v>7</v>
      </c>
      <c r="I651" s="225">
        <f t="shared" ref="I651:I714" si="156">ROUND(AG651,0)</f>
        <v>12</v>
      </c>
      <c r="J651" s="225">
        <f t="shared" ref="J651:J714" si="157">ROUND(AH651,0)</f>
        <v>0</v>
      </c>
      <c r="K651" s="356">
        <f t="shared" ref="K651:K714" si="158">ROUND(0.0383*(SUM(AD651:AG651)+(AC651*0.5))+0.0483*AH651,4)</f>
        <v>0.72770000000000001</v>
      </c>
      <c r="L651" s="225"/>
      <c r="M651" s="225">
        <f t="shared" ref="M651:M714" si="159">ROUND(AJ651+(AI651*0.5),0)</f>
        <v>0</v>
      </c>
      <c r="N651" s="225">
        <f t="shared" ref="N651:N714" si="160">ROUND(AK651,0)</f>
        <v>0</v>
      </c>
      <c r="O651" s="225">
        <f t="shared" ref="O651:O714" si="161">ROUND(AL651,0)</f>
        <v>0</v>
      </c>
      <c r="P651" s="225">
        <f t="shared" ref="P651:P714" si="162">ROUND(R651*AZ651,0)</f>
        <v>6</v>
      </c>
      <c r="Q651" s="225">
        <f t="shared" ref="Q651:Q714" si="163">AU651</f>
        <v>3</v>
      </c>
      <c r="R651" s="225">
        <f t="shared" ref="R651:R714" si="164">SUM(F651:I651)+ROUND(D651*0.5,0)+ROUND(J651*0.5,0)</f>
        <v>19</v>
      </c>
      <c r="S651" s="228"/>
      <c r="T651" s="228"/>
      <c r="U651" s="228"/>
      <c r="V651" s="228"/>
      <c r="W651" s="529"/>
      <c r="X651" s="228"/>
      <c r="Y651" s="55">
        <v>483</v>
      </c>
      <c r="Z651" s="55">
        <v>483239171</v>
      </c>
      <c r="AA651" s="244" t="s">
        <v>1071</v>
      </c>
      <c r="AB651" s="55">
        <v>0</v>
      </c>
      <c r="AC651" s="55">
        <v>0</v>
      </c>
      <c r="AD651" s="55">
        <v>0</v>
      </c>
      <c r="AE651" s="55">
        <v>0</v>
      </c>
      <c r="AF651" s="55">
        <v>7</v>
      </c>
      <c r="AG651" s="55">
        <v>12</v>
      </c>
      <c r="AH651" s="55">
        <v>0</v>
      </c>
      <c r="AI651" s="215">
        <v>0</v>
      </c>
      <c r="AJ651" s="215">
        <v>0</v>
      </c>
      <c r="AK651" s="215">
        <v>0</v>
      </c>
      <c r="AL651" s="215">
        <v>0</v>
      </c>
      <c r="AM651" s="215">
        <v>2</v>
      </c>
      <c r="AN651" s="215">
        <v>0</v>
      </c>
      <c r="AO651" s="215">
        <v>0</v>
      </c>
      <c r="AP651" s="215">
        <v>0</v>
      </c>
      <c r="AQ651" s="55">
        <v>4</v>
      </c>
      <c r="AR651" s="216"/>
      <c r="AS651" s="55">
        <v>239</v>
      </c>
      <c r="AT651" s="55">
        <v>171</v>
      </c>
      <c r="AU651" s="55">
        <v>3</v>
      </c>
      <c r="AW651" s="55">
        <f t="shared" ref="AW651:AW714" si="165">AM651+AP651+AQ651+ROUND(AN651*0.5,0)</f>
        <v>6</v>
      </c>
      <c r="AX651" s="55">
        <v>0</v>
      </c>
      <c r="AY651" s="55">
        <v>1</v>
      </c>
      <c r="AZ651" s="502">
        <v>0.31580000000000003</v>
      </c>
    </row>
    <row r="652" spans="1:52">
      <c r="A652" s="215">
        <v>483</v>
      </c>
      <c r="B652" s="215">
        <v>483239172</v>
      </c>
      <c r="C652" s="216" t="s">
        <v>1071</v>
      </c>
      <c r="D652" s="225">
        <f t="shared" si="151"/>
        <v>0</v>
      </c>
      <c r="E652" s="225">
        <f t="shared" si="152"/>
        <v>0</v>
      </c>
      <c r="F652" s="225">
        <f t="shared" si="153"/>
        <v>0</v>
      </c>
      <c r="G652" s="225">
        <f t="shared" si="154"/>
        <v>1</v>
      </c>
      <c r="H652" s="225">
        <f t="shared" si="155"/>
        <v>2</v>
      </c>
      <c r="I652" s="225">
        <f t="shared" si="156"/>
        <v>0</v>
      </c>
      <c r="J652" s="225">
        <f t="shared" si="157"/>
        <v>0</v>
      </c>
      <c r="K652" s="356">
        <f t="shared" si="158"/>
        <v>0.1149</v>
      </c>
      <c r="L652" s="225"/>
      <c r="M652" s="225">
        <f t="shared" si="159"/>
        <v>0</v>
      </c>
      <c r="N652" s="225">
        <f t="shared" si="160"/>
        <v>0</v>
      </c>
      <c r="O652" s="225">
        <f t="shared" si="161"/>
        <v>0</v>
      </c>
      <c r="P652" s="225">
        <f t="shared" si="162"/>
        <v>2</v>
      </c>
      <c r="Q652" s="225">
        <f t="shared" si="163"/>
        <v>7</v>
      </c>
      <c r="R652" s="225">
        <f t="shared" si="164"/>
        <v>3</v>
      </c>
      <c r="S652" s="228"/>
      <c r="T652" s="228"/>
      <c r="U652" s="228"/>
      <c r="V652" s="228"/>
      <c r="W652" s="529"/>
      <c r="X652" s="228"/>
      <c r="Y652" s="55">
        <v>483</v>
      </c>
      <c r="Z652" s="55">
        <v>483239172</v>
      </c>
      <c r="AA652" s="244" t="s">
        <v>1071</v>
      </c>
      <c r="AB652" s="55">
        <v>0</v>
      </c>
      <c r="AC652" s="55">
        <v>0</v>
      </c>
      <c r="AD652" s="55">
        <v>0</v>
      </c>
      <c r="AE652" s="55">
        <v>1</v>
      </c>
      <c r="AF652" s="55">
        <v>2</v>
      </c>
      <c r="AG652" s="55">
        <v>0</v>
      </c>
      <c r="AH652" s="55">
        <v>0</v>
      </c>
      <c r="AI652" s="215">
        <v>0</v>
      </c>
      <c r="AJ652" s="215">
        <v>0</v>
      </c>
      <c r="AK652" s="215">
        <v>0</v>
      </c>
      <c r="AL652" s="215">
        <v>0</v>
      </c>
      <c r="AM652" s="215">
        <v>2</v>
      </c>
      <c r="AN652" s="215">
        <v>0</v>
      </c>
      <c r="AO652" s="215">
        <v>0</v>
      </c>
      <c r="AP652" s="215">
        <v>0</v>
      </c>
      <c r="AQ652" s="55">
        <v>0</v>
      </c>
      <c r="AR652" s="216"/>
      <c r="AS652" s="55">
        <v>239</v>
      </c>
      <c r="AT652" s="55">
        <v>172</v>
      </c>
      <c r="AU652" s="55">
        <v>7</v>
      </c>
      <c r="AW652" s="55">
        <f t="shared" si="165"/>
        <v>2</v>
      </c>
      <c r="AX652" s="55">
        <v>0</v>
      </c>
      <c r="AY652" s="55">
        <v>1</v>
      </c>
      <c r="AZ652" s="502">
        <v>0.66669999999999996</v>
      </c>
    </row>
    <row r="653" spans="1:52">
      <c r="A653" s="215">
        <v>483</v>
      </c>
      <c r="B653" s="215">
        <v>483239182</v>
      </c>
      <c r="C653" s="216" t="s">
        <v>1071</v>
      </c>
      <c r="D653" s="225">
        <f t="shared" si="151"/>
        <v>0</v>
      </c>
      <c r="E653" s="225">
        <f t="shared" si="152"/>
        <v>0</v>
      </c>
      <c r="F653" s="225">
        <f t="shared" si="153"/>
        <v>0</v>
      </c>
      <c r="G653" s="225">
        <f t="shared" si="154"/>
        <v>3</v>
      </c>
      <c r="H653" s="225">
        <f t="shared" si="155"/>
        <v>10</v>
      </c>
      <c r="I653" s="225">
        <f t="shared" si="156"/>
        <v>24</v>
      </c>
      <c r="J653" s="225">
        <f t="shared" si="157"/>
        <v>0</v>
      </c>
      <c r="K653" s="356">
        <f t="shared" si="158"/>
        <v>1.4171</v>
      </c>
      <c r="L653" s="225"/>
      <c r="M653" s="225">
        <f t="shared" si="159"/>
        <v>0</v>
      </c>
      <c r="N653" s="225">
        <f t="shared" si="160"/>
        <v>0</v>
      </c>
      <c r="O653" s="225">
        <f t="shared" si="161"/>
        <v>0</v>
      </c>
      <c r="P653" s="225">
        <f t="shared" si="162"/>
        <v>6</v>
      </c>
      <c r="Q653" s="225">
        <f t="shared" si="163"/>
        <v>6</v>
      </c>
      <c r="R653" s="225">
        <f t="shared" si="164"/>
        <v>37</v>
      </c>
      <c r="S653" s="228"/>
      <c r="T653" s="228"/>
      <c r="U653" s="228"/>
      <c r="V653" s="228"/>
      <c r="W653" s="529"/>
      <c r="X653" s="228"/>
      <c r="Y653" s="55">
        <v>483</v>
      </c>
      <c r="Z653" s="55">
        <v>483239182</v>
      </c>
      <c r="AA653" s="244" t="s">
        <v>1071</v>
      </c>
      <c r="AB653" s="55">
        <v>0</v>
      </c>
      <c r="AC653" s="55">
        <v>0</v>
      </c>
      <c r="AD653" s="55">
        <v>0</v>
      </c>
      <c r="AE653" s="55">
        <v>3</v>
      </c>
      <c r="AF653" s="55">
        <v>10</v>
      </c>
      <c r="AG653" s="55">
        <v>24</v>
      </c>
      <c r="AH653" s="55">
        <v>0</v>
      </c>
      <c r="AI653" s="215">
        <v>0</v>
      </c>
      <c r="AJ653" s="215">
        <v>0</v>
      </c>
      <c r="AK653" s="215">
        <v>0</v>
      </c>
      <c r="AL653" s="215">
        <v>0</v>
      </c>
      <c r="AM653" s="215">
        <v>1</v>
      </c>
      <c r="AN653" s="215">
        <v>0</v>
      </c>
      <c r="AO653" s="215">
        <v>0</v>
      </c>
      <c r="AP653" s="215">
        <v>0</v>
      </c>
      <c r="AQ653" s="55">
        <v>4</v>
      </c>
      <c r="AR653" s="216"/>
      <c r="AS653" s="55">
        <v>239</v>
      </c>
      <c r="AT653" s="55">
        <v>182</v>
      </c>
      <c r="AU653" s="55">
        <v>6</v>
      </c>
      <c r="AW653" s="55">
        <f t="shared" si="165"/>
        <v>5</v>
      </c>
      <c r="AX653" s="55">
        <v>1</v>
      </c>
      <c r="AY653" s="55">
        <v>1</v>
      </c>
      <c r="AZ653" s="502">
        <v>0.15790000000000001</v>
      </c>
    </row>
    <row r="654" spans="1:52">
      <c r="A654" s="215">
        <v>483</v>
      </c>
      <c r="B654" s="215">
        <v>483239231</v>
      </c>
      <c r="C654" s="216" t="s">
        <v>1071</v>
      </c>
      <c r="D654" s="225">
        <f t="shared" si="151"/>
        <v>0</v>
      </c>
      <c r="E654" s="225">
        <f t="shared" si="152"/>
        <v>0</v>
      </c>
      <c r="F654" s="225">
        <f t="shared" si="153"/>
        <v>0</v>
      </c>
      <c r="G654" s="225">
        <f t="shared" si="154"/>
        <v>3</v>
      </c>
      <c r="H654" s="225">
        <f t="shared" si="155"/>
        <v>2</v>
      </c>
      <c r="I654" s="225">
        <f t="shared" si="156"/>
        <v>10</v>
      </c>
      <c r="J654" s="225">
        <f t="shared" si="157"/>
        <v>0</v>
      </c>
      <c r="K654" s="356">
        <f t="shared" si="158"/>
        <v>0.57450000000000001</v>
      </c>
      <c r="L654" s="225"/>
      <c r="M654" s="225">
        <f t="shared" si="159"/>
        <v>0</v>
      </c>
      <c r="N654" s="225">
        <f t="shared" si="160"/>
        <v>0</v>
      </c>
      <c r="O654" s="225">
        <f t="shared" si="161"/>
        <v>0</v>
      </c>
      <c r="P654" s="225">
        <f t="shared" si="162"/>
        <v>6</v>
      </c>
      <c r="Q654" s="225">
        <f t="shared" si="163"/>
        <v>4</v>
      </c>
      <c r="R654" s="225">
        <f t="shared" si="164"/>
        <v>15</v>
      </c>
      <c r="S654" s="228"/>
      <c r="T654" s="228"/>
      <c r="U654" s="228"/>
      <c r="V654" s="228"/>
      <c r="W654" s="529"/>
      <c r="X654" s="228"/>
      <c r="Y654" s="55">
        <v>483</v>
      </c>
      <c r="Z654" s="55">
        <v>483239231</v>
      </c>
      <c r="AA654" s="244" t="s">
        <v>1071</v>
      </c>
      <c r="AB654" s="55">
        <v>0</v>
      </c>
      <c r="AC654" s="55">
        <v>0</v>
      </c>
      <c r="AD654" s="55">
        <v>0</v>
      </c>
      <c r="AE654" s="55">
        <v>3</v>
      </c>
      <c r="AF654" s="55">
        <v>2</v>
      </c>
      <c r="AG654" s="55">
        <v>10</v>
      </c>
      <c r="AH654" s="55">
        <v>0</v>
      </c>
      <c r="AI654" s="215">
        <v>0</v>
      </c>
      <c r="AJ654" s="215">
        <v>0</v>
      </c>
      <c r="AK654" s="215">
        <v>0</v>
      </c>
      <c r="AL654" s="215">
        <v>0</v>
      </c>
      <c r="AM654" s="215">
        <v>2</v>
      </c>
      <c r="AN654" s="215">
        <v>0</v>
      </c>
      <c r="AO654" s="215">
        <v>0</v>
      </c>
      <c r="AP654" s="215">
        <v>0</v>
      </c>
      <c r="AQ654" s="55">
        <v>1</v>
      </c>
      <c r="AR654" s="216"/>
      <c r="AS654" s="55">
        <v>239</v>
      </c>
      <c r="AT654" s="55">
        <v>231</v>
      </c>
      <c r="AU654" s="55">
        <v>4</v>
      </c>
      <c r="AW654" s="55">
        <f t="shared" si="165"/>
        <v>3</v>
      </c>
      <c r="AX654" s="55">
        <v>3</v>
      </c>
      <c r="AY654" s="55">
        <v>1</v>
      </c>
      <c r="AZ654" s="502">
        <v>0.42859999999999998</v>
      </c>
    </row>
    <row r="655" spans="1:52">
      <c r="A655" s="215">
        <v>483</v>
      </c>
      <c r="B655" s="215">
        <v>483239239</v>
      </c>
      <c r="C655" s="216" t="s">
        <v>1071</v>
      </c>
      <c r="D655" s="225">
        <f t="shared" si="151"/>
        <v>0</v>
      </c>
      <c r="E655" s="225">
        <f t="shared" si="152"/>
        <v>0</v>
      </c>
      <c r="F655" s="225">
        <f t="shared" si="153"/>
        <v>0</v>
      </c>
      <c r="G655" s="225">
        <f t="shared" si="154"/>
        <v>50</v>
      </c>
      <c r="H655" s="225">
        <f t="shared" si="155"/>
        <v>155</v>
      </c>
      <c r="I655" s="225">
        <f t="shared" si="156"/>
        <v>145</v>
      </c>
      <c r="J655" s="225">
        <f t="shared" si="157"/>
        <v>0</v>
      </c>
      <c r="K655" s="356">
        <f t="shared" si="158"/>
        <v>13.404999999999999</v>
      </c>
      <c r="L655" s="225"/>
      <c r="M655" s="225">
        <f t="shared" si="159"/>
        <v>0</v>
      </c>
      <c r="N655" s="225">
        <f t="shared" si="160"/>
        <v>2</v>
      </c>
      <c r="O655" s="225">
        <f t="shared" si="161"/>
        <v>0</v>
      </c>
      <c r="P655" s="225">
        <f t="shared" si="162"/>
        <v>61</v>
      </c>
      <c r="Q655" s="225">
        <f t="shared" si="163"/>
        <v>6</v>
      </c>
      <c r="R655" s="225">
        <f t="shared" si="164"/>
        <v>350</v>
      </c>
      <c r="S655" s="228"/>
      <c r="T655" s="228"/>
      <c r="U655" s="228"/>
      <c r="V655" s="228"/>
      <c r="W655" s="529"/>
      <c r="X655" s="228"/>
      <c r="Y655" s="55">
        <v>483</v>
      </c>
      <c r="Z655" s="55">
        <v>483239239</v>
      </c>
      <c r="AA655" s="244" t="s">
        <v>1071</v>
      </c>
      <c r="AB655" s="55">
        <v>0</v>
      </c>
      <c r="AC655" s="55">
        <v>0</v>
      </c>
      <c r="AD655" s="55">
        <v>0</v>
      </c>
      <c r="AE655" s="55">
        <v>50</v>
      </c>
      <c r="AF655" s="55">
        <v>155</v>
      </c>
      <c r="AG655" s="55">
        <v>145</v>
      </c>
      <c r="AH655" s="55">
        <v>0</v>
      </c>
      <c r="AI655" s="215">
        <v>0</v>
      </c>
      <c r="AJ655" s="215">
        <v>0</v>
      </c>
      <c r="AK655" s="215">
        <v>2</v>
      </c>
      <c r="AL655" s="215">
        <v>0</v>
      </c>
      <c r="AM655" s="215">
        <v>37</v>
      </c>
      <c r="AN655" s="215">
        <v>0</v>
      </c>
      <c r="AO655" s="215">
        <v>0</v>
      </c>
      <c r="AP655" s="215">
        <v>0</v>
      </c>
      <c r="AQ655" s="55">
        <v>24</v>
      </c>
      <c r="AR655" s="216"/>
      <c r="AS655" s="55">
        <v>239</v>
      </c>
      <c r="AT655" s="55">
        <v>239</v>
      </c>
      <c r="AU655" s="55">
        <v>6</v>
      </c>
      <c r="AW655" s="55">
        <f t="shared" si="165"/>
        <v>61</v>
      </c>
      <c r="AX655" s="55">
        <v>0</v>
      </c>
      <c r="AY655" s="55">
        <v>1</v>
      </c>
      <c r="AZ655" s="502">
        <v>0.17430000000000001</v>
      </c>
    </row>
    <row r="656" spans="1:52">
      <c r="A656" s="215">
        <v>483</v>
      </c>
      <c r="B656" s="215">
        <v>483239261</v>
      </c>
      <c r="C656" s="216" t="s">
        <v>1071</v>
      </c>
      <c r="D656" s="225">
        <f t="shared" si="151"/>
        <v>0</v>
      </c>
      <c r="E656" s="225">
        <f t="shared" si="152"/>
        <v>0</v>
      </c>
      <c r="F656" s="225">
        <f t="shared" si="153"/>
        <v>0</v>
      </c>
      <c r="G656" s="225">
        <f t="shared" si="154"/>
        <v>1</v>
      </c>
      <c r="H656" s="225">
        <f t="shared" si="155"/>
        <v>5</v>
      </c>
      <c r="I656" s="225">
        <f t="shared" si="156"/>
        <v>2</v>
      </c>
      <c r="J656" s="225">
        <f t="shared" si="157"/>
        <v>0</v>
      </c>
      <c r="K656" s="356">
        <f t="shared" si="158"/>
        <v>0.30640000000000001</v>
      </c>
      <c r="L656" s="225"/>
      <c r="M656" s="225">
        <f t="shared" si="159"/>
        <v>0</v>
      </c>
      <c r="N656" s="225">
        <f t="shared" si="160"/>
        <v>0</v>
      </c>
      <c r="O656" s="225">
        <f t="shared" si="161"/>
        <v>0</v>
      </c>
      <c r="P656" s="225">
        <f t="shared" si="162"/>
        <v>1</v>
      </c>
      <c r="Q656" s="225">
        <f t="shared" si="163"/>
        <v>4</v>
      </c>
      <c r="R656" s="225">
        <f t="shared" si="164"/>
        <v>8</v>
      </c>
      <c r="S656" s="228"/>
      <c r="T656" s="228"/>
      <c r="U656" s="228"/>
      <c r="V656" s="228"/>
      <c r="W656" s="529"/>
      <c r="X656" s="228"/>
      <c r="Y656" s="55">
        <v>483</v>
      </c>
      <c r="Z656" s="55">
        <v>483239261</v>
      </c>
      <c r="AA656" s="244" t="s">
        <v>1071</v>
      </c>
      <c r="AB656" s="55">
        <v>0</v>
      </c>
      <c r="AC656" s="55">
        <v>0</v>
      </c>
      <c r="AD656" s="55">
        <v>0</v>
      </c>
      <c r="AE656" s="55">
        <v>1</v>
      </c>
      <c r="AF656" s="55">
        <v>5</v>
      </c>
      <c r="AG656" s="55">
        <v>2</v>
      </c>
      <c r="AH656" s="55">
        <v>0</v>
      </c>
      <c r="AI656" s="215">
        <v>0</v>
      </c>
      <c r="AJ656" s="215">
        <v>0</v>
      </c>
      <c r="AK656" s="215">
        <v>0</v>
      </c>
      <c r="AL656" s="215">
        <v>0</v>
      </c>
      <c r="AM656" s="215">
        <v>0</v>
      </c>
      <c r="AN656" s="215">
        <v>0</v>
      </c>
      <c r="AO656" s="215">
        <v>0</v>
      </c>
      <c r="AP656" s="215">
        <v>0</v>
      </c>
      <c r="AQ656" s="55">
        <v>1</v>
      </c>
      <c r="AR656" s="216"/>
      <c r="AS656" s="55">
        <v>239</v>
      </c>
      <c r="AT656" s="55">
        <v>261</v>
      </c>
      <c r="AU656" s="55">
        <v>4</v>
      </c>
      <c r="AW656" s="55">
        <f t="shared" si="165"/>
        <v>1</v>
      </c>
      <c r="AX656" s="55">
        <v>0</v>
      </c>
      <c r="AY656" s="55">
        <v>1</v>
      </c>
      <c r="AZ656" s="502">
        <v>0.125</v>
      </c>
    </row>
    <row r="657" spans="1:52">
      <c r="A657" s="215">
        <v>483</v>
      </c>
      <c r="B657" s="215">
        <v>483239293</v>
      </c>
      <c r="C657" s="216" t="s">
        <v>1071</v>
      </c>
      <c r="D657" s="225">
        <f t="shared" si="151"/>
        <v>0</v>
      </c>
      <c r="E657" s="225">
        <f t="shared" si="152"/>
        <v>0</v>
      </c>
      <c r="F657" s="225">
        <f t="shared" si="153"/>
        <v>0</v>
      </c>
      <c r="G657" s="225">
        <f t="shared" si="154"/>
        <v>0</v>
      </c>
      <c r="H657" s="225">
        <f t="shared" si="155"/>
        <v>0</v>
      </c>
      <c r="I657" s="225">
        <f t="shared" si="156"/>
        <v>1</v>
      </c>
      <c r="J657" s="225">
        <f t="shared" si="157"/>
        <v>0</v>
      </c>
      <c r="K657" s="356">
        <f t="shared" si="158"/>
        <v>3.8300000000000001E-2</v>
      </c>
      <c r="L657" s="225"/>
      <c r="M657" s="225">
        <f t="shared" si="159"/>
        <v>0</v>
      </c>
      <c r="N657" s="225">
        <f t="shared" si="160"/>
        <v>0</v>
      </c>
      <c r="O657" s="225">
        <f t="shared" si="161"/>
        <v>0</v>
      </c>
      <c r="P657" s="225">
        <f t="shared" si="162"/>
        <v>1</v>
      </c>
      <c r="Q657" s="225">
        <f t="shared" si="163"/>
        <v>10</v>
      </c>
      <c r="R657" s="225">
        <f t="shared" si="164"/>
        <v>1</v>
      </c>
      <c r="S657" s="228"/>
      <c r="T657" s="228"/>
      <c r="U657" s="228"/>
      <c r="V657" s="228"/>
      <c r="W657" s="529"/>
      <c r="X657" s="228"/>
      <c r="Y657" s="55">
        <v>483</v>
      </c>
      <c r="Z657" s="55">
        <v>483239293</v>
      </c>
      <c r="AA657" s="244" t="s">
        <v>1071</v>
      </c>
      <c r="AB657" s="55">
        <v>0</v>
      </c>
      <c r="AC657" s="55">
        <v>0</v>
      </c>
      <c r="AD657" s="55">
        <v>0</v>
      </c>
      <c r="AE657" s="55">
        <v>0</v>
      </c>
      <c r="AF657" s="55">
        <v>0</v>
      </c>
      <c r="AG657" s="55">
        <v>1</v>
      </c>
      <c r="AH657" s="55">
        <v>0</v>
      </c>
      <c r="AI657" s="215">
        <v>0</v>
      </c>
      <c r="AJ657" s="215">
        <v>0</v>
      </c>
      <c r="AK657" s="215">
        <v>0</v>
      </c>
      <c r="AL657" s="215">
        <v>0</v>
      </c>
      <c r="AM657" s="215">
        <v>0</v>
      </c>
      <c r="AN657" s="215">
        <v>0</v>
      </c>
      <c r="AO657" s="215">
        <v>0</v>
      </c>
      <c r="AP657" s="215">
        <v>0</v>
      </c>
      <c r="AQ657" s="55">
        <v>0</v>
      </c>
      <c r="AR657" s="216"/>
      <c r="AS657" s="55">
        <v>239</v>
      </c>
      <c r="AT657" s="55">
        <v>293</v>
      </c>
      <c r="AU657" s="55">
        <v>10</v>
      </c>
      <c r="AW657" s="55">
        <f t="shared" si="165"/>
        <v>0</v>
      </c>
      <c r="AX657" s="55">
        <v>1</v>
      </c>
      <c r="AY657" s="55">
        <v>2</v>
      </c>
      <c r="AZ657" s="502">
        <v>0.52910000000000001</v>
      </c>
    </row>
    <row r="658" spans="1:52">
      <c r="A658" s="215">
        <v>483</v>
      </c>
      <c r="B658" s="215">
        <v>483239310</v>
      </c>
      <c r="C658" s="216" t="s">
        <v>1071</v>
      </c>
      <c r="D658" s="225">
        <f t="shared" si="151"/>
        <v>0</v>
      </c>
      <c r="E658" s="225">
        <f t="shared" si="152"/>
        <v>0</v>
      </c>
      <c r="F658" s="225">
        <f t="shared" si="153"/>
        <v>0</v>
      </c>
      <c r="G658" s="225">
        <f t="shared" si="154"/>
        <v>8</v>
      </c>
      <c r="H658" s="225">
        <f t="shared" si="155"/>
        <v>27</v>
      </c>
      <c r="I658" s="225">
        <f t="shared" si="156"/>
        <v>24</v>
      </c>
      <c r="J658" s="225">
        <f t="shared" si="157"/>
        <v>0</v>
      </c>
      <c r="K658" s="356">
        <f t="shared" si="158"/>
        <v>2.2597</v>
      </c>
      <c r="L658" s="225"/>
      <c r="M658" s="225">
        <f t="shared" si="159"/>
        <v>0</v>
      </c>
      <c r="N658" s="225">
        <f t="shared" si="160"/>
        <v>0</v>
      </c>
      <c r="O658" s="225">
        <f t="shared" si="161"/>
        <v>0</v>
      </c>
      <c r="P658" s="225">
        <f t="shared" si="162"/>
        <v>24</v>
      </c>
      <c r="Q658" s="225">
        <f t="shared" si="163"/>
        <v>10</v>
      </c>
      <c r="R658" s="225">
        <f t="shared" si="164"/>
        <v>59</v>
      </c>
      <c r="S658" s="228"/>
      <c r="T658" s="228"/>
      <c r="U658" s="228"/>
      <c r="V658" s="228"/>
      <c r="W658" s="529"/>
      <c r="X658" s="228"/>
      <c r="Y658" s="55">
        <v>483</v>
      </c>
      <c r="Z658" s="55">
        <v>483239310</v>
      </c>
      <c r="AA658" s="244" t="s">
        <v>1071</v>
      </c>
      <c r="AB658" s="55">
        <v>0</v>
      </c>
      <c r="AC658" s="55">
        <v>0</v>
      </c>
      <c r="AD658" s="55">
        <v>0</v>
      </c>
      <c r="AE658" s="55">
        <v>8</v>
      </c>
      <c r="AF658" s="55">
        <v>27</v>
      </c>
      <c r="AG658" s="55">
        <v>24</v>
      </c>
      <c r="AH658" s="55">
        <v>0</v>
      </c>
      <c r="AI658" s="215">
        <v>0</v>
      </c>
      <c r="AJ658" s="215">
        <v>0</v>
      </c>
      <c r="AK658" s="215">
        <v>0</v>
      </c>
      <c r="AL658" s="215">
        <v>0</v>
      </c>
      <c r="AM658" s="215">
        <v>13</v>
      </c>
      <c r="AN658" s="215">
        <v>0</v>
      </c>
      <c r="AO658" s="215">
        <v>0</v>
      </c>
      <c r="AP658" s="215">
        <v>0</v>
      </c>
      <c r="AQ658" s="55">
        <v>11</v>
      </c>
      <c r="AR658" s="216"/>
      <c r="AS658" s="55">
        <v>239</v>
      </c>
      <c r="AT658" s="55">
        <v>310</v>
      </c>
      <c r="AU658" s="55">
        <v>10</v>
      </c>
      <c r="AW658" s="55">
        <f t="shared" si="165"/>
        <v>24</v>
      </c>
      <c r="AX658" s="55">
        <v>0</v>
      </c>
      <c r="AY658" s="55">
        <v>1</v>
      </c>
      <c r="AZ658" s="502">
        <v>0.40679999999999999</v>
      </c>
    </row>
    <row r="659" spans="1:52">
      <c r="A659" s="215">
        <v>483</v>
      </c>
      <c r="B659" s="215">
        <v>483239336</v>
      </c>
      <c r="C659" s="216" t="s">
        <v>1071</v>
      </c>
      <c r="D659" s="225">
        <f t="shared" si="151"/>
        <v>0</v>
      </c>
      <c r="E659" s="225">
        <f t="shared" si="152"/>
        <v>0</v>
      </c>
      <c r="F659" s="225">
        <f t="shared" si="153"/>
        <v>0</v>
      </c>
      <c r="G659" s="225">
        <f t="shared" si="154"/>
        <v>0</v>
      </c>
      <c r="H659" s="225">
        <f t="shared" si="155"/>
        <v>0</v>
      </c>
      <c r="I659" s="225">
        <f t="shared" si="156"/>
        <v>2</v>
      </c>
      <c r="J659" s="225">
        <f t="shared" si="157"/>
        <v>0</v>
      </c>
      <c r="K659" s="356">
        <f t="shared" si="158"/>
        <v>7.6600000000000001E-2</v>
      </c>
      <c r="L659" s="225"/>
      <c r="M659" s="225">
        <f t="shared" si="159"/>
        <v>0</v>
      </c>
      <c r="N659" s="225">
        <f t="shared" si="160"/>
        <v>0</v>
      </c>
      <c r="O659" s="225">
        <f t="shared" si="161"/>
        <v>0</v>
      </c>
      <c r="P659" s="225">
        <f t="shared" si="162"/>
        <v>1</v>
      </c>
      <c r="Q659" s="225">
        <f t="shared" si="163"/>
        <v>7</v>
      </c>
      <c r="R659" s="225">
        <f t="shared" si="164"/>
        <v>2</v>
      </c>
      <c r="S659" s="228"/>
      <c r="T659" s="228"/>
      <c r="U659" s="228"/>
      <c r="V659" s="228"/>
      <c r="W659" s="529"/>
      <c r="X659" s="228"/>
      <c r="Y659" s="55">
        <v>483</v>
      </c>
      <c r="Z659" s="55">
        <v>483239336</v>
      </c>
      <c r="AA659" s="244" t="s">
        <v>1071</v>
      </c>
      <c r="AB659" s="55">
        <v>0</v>
      </c>
      <c r="AC659" s="55">
        <v>0</v>
      </c>
      <c r="AD659" s="55">
        <v>0</v>
      </c>
      <c r="AE659" s="55">
        <v>0</v>
      </c>
      <c r="AF659" s="55">
        <v>0</v>
      </c>
      <c r="AG659" s="55">
        <v>2</v>
      </c>
      <c r="AH659" s="55">
        <v>0</v>
      </c>
      <c r="AI659" s="215">
        <v>0</v>
      </c>
      <c r="AJ659" s="215">
        <v>0</v>
      </c>
      <c r="AK659" s="215">
        <v>0</v>
      </c>
      <c r="AL659" s="215">
        <v>0</v>
      </c>
      <c r="AM659" s="215">
        <v>0</v>
      </c>
      <c r="AN659" s="215">
        <v>0</v>
      </c>
      <c r="AO659" s="215">
        <v>0</v>
      </c>
      <c r="AP659" s="215">
        <v>0</v>
      </c>
      <c r="AQ659" s="55">
        <v>1</v>
      </c>
      <c r="AR659" s="216"/>
      <c r="AS659" s="55">
        <v>239</v>
      </c>
      <c r="AT659" s="55">
        <v>336</v>
      </c>
      <c r="AU659" s="55">
        <v>7</v>
      </c>
      <c r="AW659" s="55">
        <f t="shared" si="165"/>
        <v>1</v>
      </c>
      <c r="AX659" s="55">
        <v>0</v>
      </c>
      <c r="AY659" s="55">
        <v>3</v>
      </c>
      <c r="AZ659" s="502">
        <v>0.5</v>
      </c>
    </row>
    <row r="660" spans="1:52">
      <c r="A660" s="215">
        <v>483</v>
      </c>
      <c r="B660" s="215">
        <v>483239625</v>
      </c>
      <c r="C660" s="216" t="s">
        <v>1071</v>
      </c>
      <c r="D660" s="225">
        <f t="shared" si="151"/>
        <v>0</v>
      </c>
      <c r="E660" s="225">
        <f t="shared" si="152"/>
        <v>0</v>
      </c>
      <c r="F660" s="225">
        <f t="shared" si="153"/>
        <v>0</v>
      </c>
      <c r="G660" s="225">
        <f t="shared" si="154"/>
        <v>0</v>
      </c>
      <c r="H660" s="225">
        <f t="shared" si="155"/>
        <v>0</v>
      </c>
      <c r="I660" s="225">
        <f t="shared" si="156"/>
        <v>1</v>
      </c>
      <c r="J660" s="225">
        <f t="shared" si="157"/>
        <v>0</v>
      </c>
      <c r="K660" s="356">
        <f t="shared" si="158"/>
        <v>3.8300000000000001E-2</v>
      </c>
      <c r="L660" s="225"/>
      <c r="M660" s="225">
        <f t="shared" si="159"/>
        <v>0</v>
      </c>
      <c r="N660" s="225">
        <f t="shared" si="160"/>
        <v>0</v>
      </c>
      <c r="O660" s="225">
        <f t="shared" si="161"/>
        <v>0</v>
      </c>
      <c r="P660" s="225">
        <f t="shared" si="162"/>
        <v>0</v>
      </c>
      <c r="Q660" s="225">
        <f t="shared" si="163"/>
        <v>4</v>
      </c>
      <c r="R660" s="225">
        <f t="shared" si="164"/>
        <v>1</v>
      </c>
      <c r="S660" s="228"/>
      <c r="T660" s="228"/>
      <c r="U660" s="228"/>
      <c r="V660" s="228"/>
      <c r="W660" s="529"/>
      <c r="X660" s="228"/>
      <c r="Y660" s="55">
        <v>483</v>
      </c>
      <c r="Z660" s="55">
        <v>483239625</v>
      </c>
      <c r="AA660" s="244" t="s">
        <v>1071</v>
      </c>
      <c r="AB660" s="55">
        <v>0</v>
      </c>
      <c r="AC660" s="55">
        <v>0</v>
      </c>
      <c r="AD660" s="55">
        <v>0</v>
      </c>
      <c r="AE660" s="55">
        <v>0</v>
      </c>
      <c r="AF660" s="55">
        <v>0</v>
      </c>
      <c r="AG660" s="55">
        <v>1</v>
      </c>
      <c r="AH660" s="55">
        <v>0</v>
      </c>
      <c r="AI660" s="215">
        <v>0</v>
      </c>
      <c r="AJ660" s="215">
        <v>0</v>
      </c>
      <c r="AK660" s="215">
        <v>0</v>
      </c>
      <c r="AL660" s="215">
        <v>0</v>
      </c>
      <c r="AM660" s="215">
        <v>0</v>
      </c>
      <c r="AN660" s="215">
        <v>0</v>
      </c>
      <c r="AO660" s="215">
        <v>0</v>
      </c>
      <c r="AP660" s="215">
        <v>0</v>
      </c>
      <c r="AQ660" s="55">
        <v>0</v>
      </c>
      <c r="AR660" s="216"/>
      <c r="AS660" s="55">
        <v>239</v>
      </c>
      <c r="AT660" s="55">
        <v>625</v>
      </c>
      <c r="AU660" s="55">
        <v>4</v>
      </c>
      <c r="AW660" s="55">
        <f t="shared" si="165"/>
        <v>0</v>
      </c>
      <c r="AX660" s="55">
        <v>0</v>
      </c>
      <c r="AY660" s="55">
        <v>1</v>
      </c>
      <c r="AZ660" s="502">
        <v>0</v>
      </c>
    </row>
    <row r="661" spans="1:52">
      <c r="A661" s="215">
        <v>483</v>
      </c>
      <c r="B661" s="215">
        <v>483239665</v>
      </c>
      <c r="C661" s="216" t="s">
        <v>1071</v>
      </c>
      <c r="D661" s="225">
        <f t="shared" si="151"/>
        <v>0</v>
      </c>
      <c r="E661" s="225">
        <f t="shared" si="152"/>
        <v>0</v>
      </c>
      <c r="F661" s="225">
        <f t="shared" si="153"/>
        <v>0</v>
      </c>
      <c r="G661" s="225">
        <f t="shared" si="154"/>
        <v>1</v>
      </c>
      <c r="H661" s="225">
        <f t="shared" si="155"/>
        <v>1</v>
      </c>
      <c r="I661" s="225">
        <f t="shared" si="156"/>
        <v>8</v>
      </c>
      <c r="J661" s="225">
        <f t="shared" si="157"/>
        <v>0</v>
      </c>
      <c r="K661" s="356">
        <f t="shared" si="158"/>
        <v>0.38300000000000001</v>
      </c>
      <c r="L661" s="225"/>
      <c r="M661" s="225">
        <f t="shared" si="159"/>
        <v>0</v>
      </c>
      <c r="N661" s="225">
        <f t="shared" si="160"/>
        <v>0</v>
      </c>
      <c r="O661" s="225">
        <f t="shared" si="161"/>
        <v>0</v>
      </c>
      <c r="P661" s="225">
        <f t="shared" si="162"/>
        <v>5</v>
      </c>
      <c r="Q661" s="225">
        <f t="shared" si="163"/>
        <v>4</v>
      </c>
      <c r="R661" s="225">
        <f t="shared" si="164"/>
        <v>10</v>
      </c>
      <c r="S661" s="228"/>
      <c r="T661" s="228"/>
      <c r="U661" s="228"/>
      <c r="V661" s="228"/>
      <c r="W661" s="529"/>
      <c r="X661" s="228"/>
      <c r="Y661" s="55">
        <v>483</v>
      </c>
      <c r="Z661" s="55">
        <v>483239665</v>
      </c>
      <c r="AA661" s="244" t="s">
        <v>1071</v>
      </c>
      <c r="AB661" s="55">
        <v>0</v>
      </c>
      <c r="AC661" s="55">
        <v>0</v>
      </c>
      <c r="AD661" s="55">
        <v>0</v>
      </c>
      <c r="AE661" s="55">
        <v>1</v>
      </c>
      <c r="AF661" s="55">
        <v>1</v>
      </c>
      <c r="AG661" s="55">
        <v>8</v>
      </c>
      <c r="AH661" s="55">
        <v>0</v>
      </c>
      <c r="AI661" s="215">
        <v>0</v>
      </c>
      <c r="AJ661" s="215">
        <v>0</v>
      </c>
      <c r="AK661" s="215">
        <v>0</v>
      </c>
      <c r="AL661" s="215">
        <v>0</v>
      </c>
      <c r="AM661" s="215">
        <v>1</v>
      </c>
      <c r="AN661" s="215">
        <v>0</v>
      </c>
      <c r="AO661" s="215">
        <v>0</v>
      </c>
      <c r="AP661" s="215">
        <v>0</v>
      </c>
      <c r="AQ661" s="55">
        <v>4</v>
      </c>
      <c r="AR661" s="216"/>
      <c r="AS661" s="55">
        <v>239</v>
      </c>
      <c r="AT661" s="55">
        <v>665</v>
      </c>
      <c r="AU661" s="55">
        <v>4</v>
      </c>
      <c r="AW661" s="55">
        <f t="shared" si="165"/>
        <v>5</v>
      </c>
      <c r="AX661" s="55">
        <v>0</v>
      </c>
      <c r="AY661" s="55">
        <v>1</v>
      </c>
      <c r="AZ661" s="502">
        <v>0.5</v>
      </c>
    </row>
    <row r="662" spans="1:52">
      <c r="A662" s="215">
        <v>483</v>
      </c>
      <c r="B662" s="215">
        <v>483239740</v>
      </c>
      <c r="C662" s="216" t="s">
        <v>1071</v>
      </c>
      <c r="D662" s="225">
        <f t="shared" si="151"/>
        <v>0</v>
      </c>
      <c r="E662" s="225">
        <f t="shared" si="152"/>
        <v>0</v>
      </c>
      <c r="F662" s="225">
        <f t="shared" si="153"/>
        <v>0</v>
      </c>
      <c r="G662" s="225">
        <f t="shared" si="154"/>
        <v>0</v>
      </c>
      <c r="H662" s="225">
        <f t="shared" si="155"/>
        <v>2</v>
      </c>
      <c r="I662" s="225">
        <f t="shared" si="156"/>
        <v>3</v>
      </c>
      <c r="J662" s="225">
        <f t="shared" si="157"/>
        <v>0</v>
      </c>
      <c r="K662" s="356">
        <f t="shared" si="158"/>
        <v>0.1915</v>
      </c>
      <c r="L662" s="225"/>
      <c r="M662" s="225">
        <f t="shared" si="159"/>
        <v>0</v>
      </c>
      <c r="N662" s="225">
        <f t="shared" si="160"/>
        <v>0</v>
      </c>
      <c r="O662" s="225">
        <f t="shared" si="161"/>
        <v>0</v>
      </c>
      <c r="P662" s="225">
        <f t="shared" si="162"/>
        <v>1</v>
      </c>
      <c r="Q662" s="225">
        <f t="shared" si="163"/>
        <v>3</v>
      </c>
      <c r="R662" s="225">
        <f t="shared" si="164"/>
        <v>5</v>
      </c>
      <c r="S662" s="228"/>
      <c r="T662" s="228"/>
      <c r="U662" s="228"/>
      <c r="V662" s="228"/>
      <c r="W662" s="529"/>
      <c r="X662" s="228"/>
      <c r="Y662" s="55">
        <v>483</v>
      </c>
      <c r="Z662" s="55">
        <v>483239740</v>
      </c>
      <c r="AA662" s="244" t="s">
        <v>1071</v>
      </c>
      <c r="AB662" s="55">
        <v>0</v>
      </c>
      <c r="AC662" s="55">
        <v>0</v>
      </c>
      <c r="AD662" s="55">
        <v>0</v>
      </c>
      <c r="AE662" s="55">
        <v>0</v>
      </c>
      <c r="AF662" s="55">
        <v>2</v>
      </c>
      <c r="AG662" s="55">
        <v>3</v>
      </c>
      <c r="AH662" s="55">
        <v>0</v>
      </c>
      <c r="AI662" s="215">
        <v>0</v>
      </c>
      <c r="AJ662" s="215">
        <v>0</v>
      </c>
      <c r="AK662" s="215">
        <v>0</v>
      </c>
      <c r="AL662" s="215">
        <v>0</v>
      </c>
      <c r="AM662" s="215">
        <v>1</v>
      </c>
      <c r="AN662" s="215">
        <v>0</v>
      </c>
      <c r="AO662" s="215">
        <v>0</v>
      </c>
      <c r="AP662" s="215">
        <v>0</v>
      </c>
      <c r="AQ662" s="55">
        <v>0</v>
      </c>
      <c r="AR662" s="216"/>
      <c r="AS662" s="55">
        <v>239</v>
      </c>
      <c r="AT662" s="55">
        <v>740</v>
      </c>
      <c r="AU662" s="55">
        <v>3</v>
      </c>
      <c r="AW662" s="55">
        <f t="shared" si="165"/>
        <v>1</v>
      </c>
      <c r="AX662" s="55">
        <v>0</v>
      </c>
      <c r="AY662" s="55">
        <v>1</v>
      </c>
      <c r="AZ662" s="502">
        <v>0.2</v>
      </c>
    </row>
    <row r="663" spans="1:52">
      <c r="A663" s="215">
        <v>483</v>
      </c>
      <c r="B663" s="215">
        <v>483239760</v>
      </c>
      <c r="C663" s="216" t="s">
        <v>1071</v>
      </c>
      <c r="D663" s="225">
        <f t="shared" si="151"/>
        <v>0</v>
      </c>
      <c r="E663" s="225">
        <f t="shared" si="152"/>
        <v>0</v>
      </c>
      <c r="F663" s="225">
        <f t="shared" si="153"/>
        <v>0</v>
      </c>
      <c r="G663" s="225">
        <f t="shared" si="154"/>
        <v>0</v>
      </c>
      <c r="H663" s="225">
        <f t="shared" si="155"/>
        <v>14</v>
      </c>
      <c r="I663" s="225">
        <f t="shared" si="156"/>
        <v>35</v>
      </c>
      <c r="J663" s="225">
        <f t="shared" si="157"/>
        <v>0</v>
      </c>
      <c r="K663" s="356">
        <f t="shared" si="158"/>
        <v>1.8767</v>
      </c>
      <c r="L663" s="225"/>
      <c r="M663" s="225">
        <f t="shared" si="159"/>
        <v>0</v>
      </c>
      <c r="N663" s="225">
        <f t="shared" si="160"/>
        <v>0</v>
      </c>
      <c r="O663" s="225">
        <f t="shared" si="161"/>
        <v>0</v>
      </c>
      <c r="P663" s="225">
        <f t="shared" si="162"/>
        <v>5</v>
      </c>
      <c r="Q663" s="225">
        <f t="shared" si="163"/>
        <v>4</v>
      </c>
      <c r="R663" s="225">
        <f t="shared" si="164"/>
        <v>49</v>
      </c>
      <c r="S663" s="228"/>
      <c r="T663" s="228"/>
      <c r="U663" s="228"/>
      <c r="V663" s="228"/>
      <c r="W663" s="529"/>
      <c r="X663" s="228"/>
      <c r="Y663" s="55">
        <v>483</v>
      </c>
      <c r="Z663" s="55">
        <v>483239760</v>
      </c>
      <c r="AA663" s="244" t="s">
        <v>1071</v>
      </c>
      <c r="AB663" s="55">
        <v>0</v>
      </c>
      <c r="AC663" s="55">
        <v>0</v>
      </c>
      <c r="AD663" s="55">
        <v>0</v>
      </c>
      <c r="AE663" s="55">
        <v>0</v>
      </c>
      <c r="AF663" s="55">
        <v>14</v>
      </c>
      <c r="AG663" s="55">
        <v>35</v>
      </c>
      <c r="AH663" s="55">
        <v>0</v>
      </c>
      <c r="AI663" s="215">
        <v>0</v>
      </c>
      <c r="AJ663" s="215">
        <v>0</v>
      </c>
      <c r="AK663" s="215">
        <v>0</v>
      </c>
      <c r="AL663" s="215">
        <v>0</v>
      </c>
      <c r="AM663" s="215">
        <v>2</v>
      </c>
      <c r="AN663" s="215">
        <v>0</v>
      </c>
      <c r="AO663" s="215">
        <v>0</v>
      </c>
      <c r="AP663" s="215">
        <v>0</v>
      </c>
      <c r="AQ663" s="55">
        <v>3</v>
      </c>
      <c r="AR663" s="216"/>
      <c r="AS663" s="55">
        <v>239</v>
      </c>
      <c r="AT663" s="55">
        <v>760</v>
      </c>
      <c r="AU663" s="55">
        <v>4</v>
      </c>
      <c r="AW663" s="55">
        <f t="shared" si="165"/>
        <v>5</v>
      </c>
      <c r="AX663" s="55">
        <v>0</v>
      </c>
      <c r="AY663" s="55">
        <v>1</v>
      </c>
      <c r="AZ663" s="502">
        <v>0.10340000000000001</v>
      </c>
    </row>
    <row r="664" spans="1:52">
      <c r="A664" s="215">
        <v>483</v>
      </c>
      <c r="B664" s="215">
        <v>483239780</v>
      </c>
      <c r="C664" s="216" t="s">
        <v>1071</v>
      </c>
      <c r="D664" s="225">
        <f t="shared" si="151"/>
        <v>0</v>
      </c>
      <c r="E664" s="225">
        <f t="shared" si="152"/>
        <v>0</v>
      </c>
      <c r="F664" s="225">
        <f t="shared" si="153"/>
        <v>0</v>
      </c>
      <c r="G664" s="225">
        <f t="shared" si="154"/>
        <v>0</v>
      </c>
      <c r="H664" s="225">
        <f t="shared" si="155"/>
        <v>0</v>
      </c>
      <c r="I664" s="225">
        <f t="shared" si="156"/>
        <v>2</v>
      </c>
      <c r="J664" s="225">
        <f t="shared" si="157"/>
        <v>0</v>
      </c>
      <c r="K664" s="356">
        <f t="shared" si="158"/>
        <v>7.6600000000000001E-2</v>
      </c>
      <c r="L664" s="225"/>
      <c r="M664" s="225">
        <f t="shared" si="159"/>
        <v>0</v>
      </c>
      <c r="N664" s="225">
        <f t="shared" si="160"/>
        <v>0</v>
      </c>
      <c r="O664" s="225">
        <f t="shared" si="161"/>
        <v>0</v>
      </c>
      <c r="P664" s="225">
        <f t="shared" si="162"/>
        <v>0</v>
      </c>
      <c r="Q664" s="225">
        <f t="shared" si="163"/>
        <v>5</v>
      </c>
      <c r="R664" s="225">
        <f t="shared" si="164"/>
        <v>2</v>
      </c>
      <c r="S664" s="228"/>
      <c r="T664" s="228"/>
      <c r="U664" s="228"/>
      <c r="V664" s="228"/>
      <c r="W664" s="529"/>
      <c r="X664" s="228"/>
      <c r="Y664" s="55">
        <v>483</v>
      </c>
      <c r="Z664" s="55">
        <v>483239780</v>
      </c>
      <c r="AA664" s="244" t="s">
        <v>1071</v>
      </c>
      <c r="AB664" s="55">
        <v>0</v>
      </c>
      <c r="AC664" s="55">
        <v>0</v>
      </c>
      <c r="AD664" s="55">
        <v>0</v>
      </c>
      <c r="AE664" s="55">
        <v>0</v>
      </c>
      <c r="AF664" s="55">
        <v>0</v>
      </c>
      <c r="AG664" s="55">
        <v>2</v>
      </c>
      <c r="AH664" s="55">
        <v>0</v>
      </c>
      <c r="AI664" s="215">
        <v>0</v>
      </c>
      <c r="AJ664" s="215">
        <v>0</v>
      </c>
      <c r="AK664" s="215">
        <v>0</v>
      </c>
      <c r="AL664" s="215">
        <v>0</v>
      </c>
      <c r="AM664" s="215">
        <v>0</v>
      </c>
      <c r="AN664" s="215">
        <v>0</v>
      </c>
      <c r="AO664" s="215">
        <v>0</v>
      </c>
      <c r="AP664" s="215">
        <v>0</v>
      </c>
      <c r="AQ664" s="55">
        <v>0</v>
      </c>
      <c r="AR664" s="216"/>
      <c r="AS664" s="55">
        <v>239</v>
      </c>
      <c r="AT664" s="55">
        <v>780</v>
      </c>
      <c r="AU664" s="55">
        <v>5</v>
      </c>
      <c r="AW664" s="55">
        <f t="shared" si="165"/>
        <v>0</v>
      </c>
      <c r="AX664" s="55">
        <v>0</v>
      </c>
      <c r="AY664" s="55">
        <v>3</v>
      </c>
      <c r="AZ664" s="502">
        <v>0</v>
      </c>
    </row>
    <row r="665" spans="1:52">
      <c r="A665" s="215">
        <v>484</v>
      </c>
      <c r="B665" s="215">
        <v>484035016</v>
      </c>
      <c r="C665" s="216" t="s">
        <v>303</v>
      </c>
      <c r="D665" s="225">
        <f t="shared" si="151"/>
        <v>0</v>
      </c>
      <c r="E665" s="225">
        <f t="shared" si="152"/>
        <v>0</v>
      </c>
      <c r="F665" s="225">
        <f t="shared" si="153"/>
        <v>0</v>
      </c>
      <c r="G665" s="225">
        <f t="shared" si="154"/>
        <v>1</v>
      </c>
      <c r="H665" s="225">
        <f t="shared" si="155"/>
        <v>0</v>
      </c>
      <c r="I665" s="225">
        <f t="shared" si="156"/>
        <v>0</v>
      </c>
      <c r="J665" s="225">
        <f t="shared" si="157"/>
        <v>0</v>
      </c>
      <c r="K665" s="356">
        <f t="shared" si="158"/>
        <v>3.8300000000000001E-2</v>
      </c>
      <c r="L665" s="225"/>
      <c r="M665" s="225">
        <f t="shared" si="159"/>
        <v>0</v>
      </c>
      <c r="N665" s="225">
        <f t="shared" si="160"/>
        <v>0</v>
      </c>
      <c r="O665" s="225">
        <f t="shared" si="161"/>
        <v>0</v>
      </c>
      <c r="P665" s="225">
        <f t="shared" si="162"/>
        <v>1</v>
      </c>
      <c r="Q665" s="225">
        <f t="shared" si="163"/>
        <v>7</v>
      </c>
      <c r="R665" s="225">
        <f t="shared" si="164"/>
        <v>1</v>
      </c>
      <c r="S665" s="228"/>
      <c r="T665" s="228"/>
      <c r="U665" s="228"/>
      <c r="V665" s="228"/>
      <c r="W665" s="529"/>
      <c r="X665" s="228"/>
      <c r="Y665" s="55">
        <v>484</v>
      </c>
      <c r="Z665" s="55">
        <v>484035016</v>
      </c>
      <c r="AA665" s="244" t="s">
        <v>303</v>
      </c>
      <c r="AB665" s="55">
        <v>0</v>
      </c>
      <c r="AC665" s="55">
        <v>0</v>
      </c>
      <c r="AD665" s="55">
        <v>0</v>
      </c>
      <c r="AE665" s="55">
        <v>1</v>
      </c>
      <c r="AF665" s="55">
        <v>0</v>
      </c>
      <c r="AG665" s="55">
        <v>0</v>
      </c>
      <c r="AH665" s="55">
        <v>0</v>
      </c>
      <c r="AI665" s="215">
        <v>0</v>
      </c>
      <c r="AJ665" s="215">
        <v>0</v>
      </c>
      <c r="AK665" s="215">
        <v>0</v>
      </c>
      <c r="AL665" s="215">
        <v>0</v>
      </c>
      <c r="AM665" s="215">
        <v>1</v>
      </c>
      <c r="AN665" s="215">
        <v>0</v>
      </c>
      <c r="AO665" s="215">
        <v>0</v>
      </c>
      <c r="AP665" s="215">
        <v>0</v>
      </c>
      <c r="AQ665" s="55">
        <v>0</v>
      </c>
      <c r="AR665" s="216"/>
      <c r="AS665" s="55">
        <v>35</v>
      </c>
      <c r="AT665" s="55">
        <v>16</v>
      </c>
      <c r="AU665" s="55">
        <v>7</v>
      </c>
      <c r="AW665" s="55">
        <f t="shared" si="165"/>
        <v>1</v>
      </c>
      <c r="AX665" s="55">
        <v>0</v>
      </c>
      <c r="AY665" s="55">
        <v>3</v>
      </c>
      <c r="AZ665" s="502">
        <v>1</v>
      </c>
    </row>
    <row r="666" spans="1:52">
      <c r="A666" s="215">
        <v>484</v>
      </c>
      <c r="B666" s="215">
        <v>484035035</v>
      </c>
      <c r="C666" s="216" t="s">
        <v>303</v>
      </c>
      <c r="D666" s="225">
        <f t="shared" si="151"/>
        <v>0</v>
      </c>
      <c r="E666" s="225">
        <f t="shared" si="152"/>
        <v>0</v>
      </c>
      <c r="F666" s="225">
        <f t="shared" si="153"/>
        <v>0</v>
      </c>
      <c r="G666" s="225">
        <f t="shared" si="154"/>
        <v>144</v>
      </c>
      <c r="H666" s="225">
        <f t="shared" si="155"/>
        <v>778</v>
      </c>
      <c r="I666" s="225">
        <f t="shared" si="156"/>
        <v>632</v>
      </c>
      <c r="J666" s="225">
        <f t="shared" si="157"/>
        <v>0</v>
      </c>
      <c r="K666" s="356">
        <f t="shared" si="158"/>
        <v>59.5182</v>
      </c>
      <c r="L666" s="225"/>
      <c r="M666" s="225">
        <f t="shared" si="159"/>
        <v>9</v>
      </c>
      <c r="N666" s="225">
        <f t="shared" si="160"/>
        <v>192</v>
      </c>
      <c r="O666" s="225">
        <f t="shared" si="161"/>
        <v>119</v>
      </c>
      <c r="P666" s="225">
        <f t="shared" si="162"/>
        <v>1211</v>
      </c>
      <c r="Q666" s="225">
        <f t="shared" si="163"/>
        <v>11</v>
      </c>
      <c r="R666" s="225">
        <f t="shared" si="164"/>
        <v>1554</v>
      </c>
      <c r="S666" s="228"/>
      <c r="T666" s="228"/>
      <c r="U666" s="228"/>
      <c r="V666" s="228"/>
      <c r="W666" s="529"/>
      <c r="X666" s="228"/>
      <c r="Y666" s="55">
        <v>484</v>
      </c>
      <c r="Z666" s="55">
        <v>484035035</v>
      </c>
      <c r="AA666" s="244" t="s">
        <v>303</v>
      </c>
      <c r="AB666" s="55">
        <v>0</v>
      </c>
      <c r="AC666" s="55">
        <v>0</v>
      </c>
      <c r="AD666" s="55">
        <v>0</v>
      </c>
      <c r="AE666" s="55">
        <v>144</v>
      </c>
      <c r="AF666" s="55">
        <v>778</v>
      </c>
      <c r="AG666" s="55">
        <v>632</v>
      </c>
      <c r="AH666" s="55">
        <v>0</v>
      </c>
      <c r="AI666" s="215">
        <v>0</v>
      </c>
      <c r="AJ666" s="215">
        <v>9</v>
      </c>
      <c r="AK666" s="215">
        <v>192</v>
      </c>
      <c r="AL666" s="215">
        <v>119</v>
      </c>
      <c r="AM666" s="215">
        <v>725</v>
      </c>
      <c r="AN666" s="215">
        <v>0</v>
      </c>
      <c r="AO666" s="215">
        <v>0</v>
      </c>
      <c r="AP666" s="215">
        <v>0</v>
      </c>
      <c r="AQ666" s="55">
        <v>451</v>
      </c>
      <c r="AR666" s="216"/>
      <c r="AS666" s="55">
        <v>35</v>
      </c>
      <c r="AT666" s="55">
        <v>35</v>
      </c>
      <c r="AU666" s="55">
        <v>11</v>
      </c>
      <c r="AW666" s="55">
        <f t="shared" si="165"/>
        <v>1176</v>
      </c>
      <c r="AX666" s="55">
        <v>35</v>
      </c>
      <c r="AY666" s="55">
        <v>1</v>
      </c>
      <c r="AZ666" s="502">
        <v>0.77929999999999999</v>
      </c>
    </row>
    <row r="667" spans="1:52">
      <c r="A667" s="215">
        <v>484</v>
      </c>
      <c r="B667" s="215">
        <v>484035044</v>
      </c>
      <c r="C667" s="216" t="s">
        <v>303</v>
      </c>
      <c r="D667" s="225">
        <f t="shared" si="151"/>
        <v>0</v>
      </c>
      <c r="E667" s="225">
        <f t="shared" si="152"/>
        <v>0</v>
      </c>
      <c r="F667" s="225">
        <f t="shared" si="153"/>
        <v>0</v>
      </c>
      <c r="G667" s="225">
        <f t="shared" si="154"/>
        <v>1</v>
      </c>
      <c r="H667" s="225">
        <f t="shared" si="155"/>
        <v>0</v>
      </c>
      <c r="I667" s="225">
        <f t="shared" si="156"/>
        <v>1</v>
      </c>
      <c r="J667" s="225">
        <f t="shared" si="157"/>
        <v>0</v>
      </c>
      <c r="K667" s="356">
        <f t="shared" si="158"/>
        <v>7.6600000000000001E-2</v>
      </c>
      <c r="L667" s="225"/>
      <c r="M667" s="225">
        <f t="shared" si="159"/>
        <v>0</v>
      </c>
      <c r="N667" s="225">
        <f t="shared" si="160"/>
        <v>0</v>
      </c>
      <c r="O667" s="225">
        <f t="shared" si="161"/>
        <v>0</v>
      </c>
      <c r="P667" s="225">
        <f t="shared" si="162"/>
        <v>2</v>
      </c>
      <c r="Q667" s="225">
        <f t="shared" si="163"/>
        <v>12</v>
      </c>
      <c r="R667" s="225">
        <f t="shared" si="164"/>
        <v>2</v>
      </c>
      <c r="S667" s="228"/>
      <c r="T667" s="228"/>
      <c r="U667" s="228"/>
      <c r="V667" s="228"/>
      <c r="W667" s="529"/>
      <c r="X667" s="228"/>
      <c r="Y667" s="55">
        <v>484</v>
      </c>
      <c r="Z667" s="55">
        <v>484035044</v>
      </c>
      <c r="AA667" s="244" t="s">
        <v>303</v>
      </c>
      <c r="AB667" s="55">
        <v>0</v>
      </c>
      <c r="AC667" s="55">
        <v>0</v>
      </c>
      <c r="AD667" s="55">
        <v>0</v>
      </c>
      <c r="AE667" s="55">
        <v>1</v>
      </c>
      <c r="AF667" s="55">
        <v>0</v>
      </c>
      <c r="AG667" s="55">
        <v>1</v>
      </c>
      <c r="AH667" s="55">
        <v>0</v>
      </c>
      <c r="AI667" s="215">
        <v>0</v>
      </c>
      <c r="AJ667" s="215">
        <v>0</v>
      </c>
      <c r="AK667" s="215">
        <v>0</v>
      </c>
      <c r="AL667" s="215">
        <v>0</v>
      </c>
      <c r="AM667" s="215">
        <v>0</v>
      </c>
      <c r="AN667" s="215">
        <v>0</v>
      </c>
      <c r="AO667" s="215">
        <v>0</v>
      </c>
      <c r="AP667" s="215">
        <v>0</v>
      </c>
      <c r="AQ667" s="55">
        <v>0</v>
      </c>
      <c r="AR667" s="216"/>
      <c r="AS667" s="55">
        <v>35</v>
      </c>
      <c r="AT667" s="55">
        <v>44</v>
      </c>
      <c r="AU667" s="55">
        <v>12</v>
      </c>
      <c r="AW667" s="55">
        <f t="shared" si="165"/>
        <v>0</v>
      </c>
      <c r="AX667" s="55">
        <v>2</v>
      </c>
      <c r="AY667" s="55">
        <v>2</v>
      </c>
      <c r="AZ667" s="502">
        <v>0.81100000000000005</v>
      </c>
    </row>
    <row r="668" spans="1:52">
      <c r="A668" s="215">
        <v>484</v>
      </c>
      <c r="B668" s="215">
        <v>484035046</v>
      </c>
      <c r="C668" s="216" t="s">
        <v>303</v>
      </c>
      <c r="D668" s="225">
        <f t="shared" si="151"/>
        <v>0</v>
      </c>
      <c r="E668" s="225">
        <f t="shared" si="152"/>
        <v>0</v>
      </c>
      <c r="F668" s="225">
        <f t="shared" si="153"/>
        <v>0</v>
      </c>
      <c r="G668" s="225">
        <f t="shared" si="154"/>
        <v>0</v>
      </c>
      <c r="H668" s="225">
        <f t="shared" si="155"/>
        <v>1</v>
      </c>
      <c r="I668" s="225">
        <f t="shared" si="156"/>
        <v>0</v>
      </c>
      <c r="J668" s="225">
        <f t="shared" si="157"/>
        <v>0</v>
      </c>
      <c r="K668" s="356">
        <f t="shared" si="158"/>
        <v>3.8300000000000001E-2</v>
      </c>
      <c r="L668" s="225"/>
      <c r="M668" s="225">
        <f t="shared" si="159"/>
        <v>0</v>
      </c>
      <c r="N668" s="225">
        <f t="shared" si="160"/>
        <v>0</v>
      </c>
      <c r="O668" s="225">
        <f t="shared" si="161"/>
        <v>0</v>
      </c>
      <c r="P668" s="225">
        <f t="shared" si="162"/>
        <v>0</v>
      </c>
      <c r="Q668" s="225">
        <f t="shared" si="163"/>
        <v>2</v>
      </c>
      <c r="R668" s="225">
        <f t="shared" si="164"/>
        <v>1</v>
      </c>
      <c r="S668" s="228"/>
      <c r="T668" s="228"/>
      <c r="U668" s="228"/>
      <c r="V668" s="228"/>
      <c r="W668" s="529"/>
      <c r="X668" s="228"/>
      <c r="Y668" s="55">
        <v>484</v>
      </c>
      <c r="Z668" s="55">
        <v>484035046</v>
      </c>
      <c r="AA668" s="244" t="s">
        <v>303</v>
      </c>
      <c r="AB668" s="55">
        <v>0</v>
      </c>
      <c r="AC668" s="55">
        <v>0</v>
      </c>
      <c r="AD668" s="55">
        <v>0</v>
      </c>
      <c r="AE668" s="55">
        <v>0</v>
      </c>
      <c r="AF668" s="55">
        <v>1</v>
      </c>
      <c r="AG668" s="55">
        <v>0</v>
      </c>
      <c r="AH668" s="55">
        <v>0</v>
      </c>
      <c r="AI668" s="215">
        <v>0</v>
      </c>
      <c r="AJ668" s="215">
        <v>0</v>
      </c>
      <c r="AK668" s="215">
        <v>0</v>
      </c>
      <c r="AL668" s="215">
        <v>0</v>
      </c>
      <c r="AM668" s="215">
        <v>0</v>
      </c>
      <c r="AN668" s="215">
        <v>0</v>
      </c>
      <c r="AO668" s="215">
        <v>0</v>
      </c>
      <c r="AP668" s="215">
        <v>0</v>
      </c>
      <c r="AQ668" s="55">
        <v>0</v>
      </c>
      <c r="AR668" s="216"/>
      <c r="AS668" s="55">
        <v>35</v>
      </c>
      <c r="AT668" s="55">
        <v>46</v>
      </c>
      <c r="AU668" s="55">
        <v>2</v>
      </c>
      <c r="AW668" s="55">
        <f t="shared" si="165"/>
        <v>0</v>
      </c>
      <c r="AX668" s="55">
        <v>0</v>
      </c>
      <c r="AY668" s="55">
        <v>3</v>
      </c>
      <c r="AZ668" s="502">
        <v>0</v>
      </c>
    </row>
    <row r="669" spans="1:52">
      <c r="A669" s="215">
        <v>484</v>
      </c>
      <c r="B669" s="215">
        <v>484035050</v>
      </c>
      <c r="C669" s="216" t="s">
        <v>303</v>
      </c>
      <c r="D669" s="225">
        <f t="shared" si="151"/>
        <v>0</v>
      </c>
      <c r="E669" s="225">
        <f t="shared" si="152"/>
        <v>0</v>
      </c>
      <c r="F669" s="225">
        <f t="shared" si="153"/>
        <v>0</v>
      </c>
      <c r="G669" s="225">
        <f t="shared" si="154"/>
        <v>0</v>
      </c>
      <c r="H669" s="225">
        <f t="shared" si="155"/>
        <v>0</v>
      </c>
      <c r="I669" s="225">
        <f t="shared" si="156"/>
        <v>1</v>
      </c>
      <c r="J669" s="225">
        <f t="shared" si="157"/>
        <v>0</v>
      </c>
      <c r="K669" s="356">
        <f t="shared" si="158"/>
        <v>3.8300000000000001E-2</v>
      </c>
      <c r="L669" s="225"/>
      <c r="M669" s="225">
        <f t="shared" si="159"/>
        <v>0</v>
      </c>
      <c r="N669" s="225">
        <f t="shared" si="160"/>
        <v>0</v>
      </c>
      <c r="O669" s="225">
        <f t="shared" si="161"/>
        <v>1</v>
      </c>
      <c r="P669" s="225">
        <f t="shared" si="162"/>
        <v>1</v>
      </c>
      <c r="Q669" s="225">
        <f t="shared" si="163"/>
        <v>4</v>
      </c>
      <c r="R669" s="225">
        <f t="shared" si="164"/>
        <v>1</v>
      </c>
      <c r="S669" s="228"/>
      <c r="T669" s="228"/>
      <c r="U669" s="228"/>
      <c r="V669" s="228"/>
      <c r="W669" s="529"/>
      <c r="X669" s="228"/>
      <c r="Y669" s="55">
        <v>484</v>
      </c>
      <c r="Z669" s="55">
        <v>484035050</v>
      </c>
      <c r="AA669" s="244" t="s">
        <v>303</v>
      </c>
      <c r="AB669" s="55">
        <v>0</v>
      </c>
      <c r="AC669" s="55">
        <v>0</v>
      </c>
      <c r="AD669" s="55">
        <v>0</v>
      </c>
      <c r="AE669" s="55">
        <v>0</v>
      </c>
      <c r="AF669" s="55">
        <v>0</v>
      </c>
      <c r="AG669" s="55">
        <v>1</v>
      </c>
      <c r="AH669" s="55">
        <v>0</v>
      </c>
      <c r="AI669" s="215">
        <v>0</v>
      </c>
      <c r="AJ669" s="215">
        <v>0</v>
      </c>
      <c r="AK669" s="215">
        <v>0</v>
      </c>
      <c r="AL669" s="215">
        <v>1</v>
      </c>
      <c r="AM669" s="215">
        <v>0</v>
      </c>
      <c r="AN669" s="215">
        <v>0</v>
      </c>
      <c r="AO669" s="215">
        <v>0</v>
      </c>
      <c r="AP669" s="215">
        <v>0</v>
      </c>
      <c r="AQ669" s="55">
        <v>1</v>
      </c>
      <c r="AR669" s="216"/>
      <c r="AS669" s="55">
        <v>35</v>
      </c>
      <c r="AT669" s="55">
        <v>50</v>
      </c>
      <c r="AU669" s="55">
        <v>4</v>
      </c>
      <c r="AW669" s="55">
        <f t="shared" si="165"/>
        <v>1</v>
      </c>
      <c r="AX669" s="55">
        <v>0</v>
      </c>
      <c r="AY669" s="55">
        <v>3</v>
      </c>
      <c r="AZ669" s="502">
        <v>1</v>
      </c>
    </row>
    <row r="670" spans="1:52">
      <c r="A670" s="215">
        <v>484</v>
      </c>
      <c r="B670" s="215">
        <v>484035073</v>
      </c>
      <c r="C670" s="216" t="s">
        <v>303</v>
      </c>
      <c r="D670" s="225">
        <f t="shared" si="151"/>
        <v>0</v>
      </c>
      <c r="E670" s="225">
        <f t="shared" si="152"/>
        <v>0</v>
      </c>
      <c r="F670" s="225">
        <f t="shared" si="153"/>
        <v>0</v>
      </c>
      <c r="G670" s="225">
        <f t="shared" si="154"/>
        <v>0</v>
      </c>
      <c r="H670" s="225">
        <f t="shared" si="155"/>
        <v>0</v>
      </c>
      <c r="I670" s="225">
        <f t="shared" si="156"/>
        <v>1</v>
      </c>
      <c r="J670" s="225">
        <f t="shared" si="157"/>
        <v>0</v>
      </c>
      <c r="K670" s="356">
        <f t="shared" si="158"/>
        <v>3.8300000000000001E-2</v>
      </c>
      <c r="L670" s="225"/>
      <c r="M670" s="225">
        <f t="shared" si="159"/>
        <v>0</v>
      </c>
      <c r="N670" s="225">
        <f t="shared" si="160"/>
        <v>0</v>
      </c>
      <c r="O670" s="225">
        <f t="shared" si="161"/>
        <v>0</v>
      </c>
      <c r="P670" s="225">
        <f t="shared" si="162"/>
        <v>0</v>
      </c>
      <c r="Q670" s="225">
        <f t="shared" si="163"/>
        <v>5</v>
      </c>
      <c r="R670" s="225">
        <f t="shared" si="164"/>
        <v>1</v>
      </c>
      <c r="S670" s="228"/>
      <c r="T670" s="228"/>
      <c r="U670" s="228"/>
      <c r="V670" s="228"/>
      <c r="W670" s="529"/>
      <c r="X670" s="228"/>
      <c r="Y670" s="55">
        <v>484</v>
      </c>
      <c r="Z670" s="55">
        <v>484035073</v>
      </c>
      <c r="AA670" s="244" t="s">
        <v>303</v>
      </c>
      <c r="AB670" s="55">
        <v>0</v>
      </c>
      <c r="AC670" s="55">
        <v>0</v>
      </c>
      <c r="AD670" s="55">
        <v>0</v>
      </c>
      <c r="AE670" s="55">
        <v>0</v>
      </c>
      <c r="AF670" s="55">
        <v>0</v>
      </c>
      <c r="AG670" s="55">
        <v>1</v>
      </c>
      <c r="AH670" s="55">
        <v>0</v>
      </c>
      <c r="AI670" s="215">
        <v>0</v>
      </c>
      <c r="AJ670" s="215">
        <v>0</v>
      </c>
      <c r="AK670" s="215">
        <v>0</v>
      </c>
      <c r="AL670" s="215">
        <v>0</v>
      </c>
      <c r="AM670" s="215">
        <v>0</v>
      </c>
      <c r="AN670" s="215">
        <v>0</v>
      </c>
      <c r="AO670" s="215">
        <v>0</v>
      </c>
      <c r="AP670" s="215">
        <v>0</v>
      </c>
      <c r="AQ670" s="55">
        <v>0</v>
      </c>
      <c r="AR670" s="216"/>
      <c r="AS670" s="55">
        <v>35</v>
      </c>
      <c r="AT670" s="55">
        <v>73</v>
      </c>
      <c r="AU670" s="55">
        <v>5</v>
      </c>
      <c r="AW670" s="55">
        <f t="shared" si="165"/>
        <v>0</v>
      </c>
      <c r="AX670" s="55">
        <v>0</v>
      </c>
      <c r="AY670" s="55">
        <v>3</v>
      </c>
      <c r="AZ670" s="502">
        <v>0</v>
      </c>
    </row>
    <row r="671" spans="1:52">
      <c r="A671" s="215">
        <v>484</v>
      </c>
      <c r="B671" s="215">
        <v>484035093</v>
      </c>
      <c r="C671" s="216" t="s">
        <v>303</v>
      </c>
      <c r="D671" s="225">
        <f t="shared" si="151"/>
        <v>0</v>
      </c>
      <c r="E671" s="225">
        <f t="shared" si="152"/>
        <v>0</v>
      </c>
      <c r="F671" s="225">
        <f t="shared" si="153"/>
        <v>0</v>
      </c>
      <c r="G671" s="225">
        <f t="shared" si="154"/>
        <v>0</v>
      </c>
      <c r="H671" s="225">
        <f t="shared" si="155"/>
        <v>1</v>
      </c>
      <c r="I671" s="225">
        <f t="shared" si="156"/>
        <v>0</v>
      </c>
      <c r="J671" s="225">
        <f t="shared" si="157"/>
        <v>0</v>
      </c>
      <c r="K671" s="356">
        <f t="shared" si="158"/>
        <v>3.8300000000000001E-2</v>
      </c>
      <c r="L671" s="225"/>
      <c r="M671" s="225">
        <f t="shared" si="159"/>
        <v>0</v>
      </c>
      <c r="N671" s="225">
        <f t="shared" si="160"/>
        <v>0</v>
      </c>
      <c r="O671" s="225">
        <f t="shared" si="161"/>
        <v>0</v>
      </c>
      <c r="P671" s="225">
        <f t="shared" si="162"/>
        <v>1</v>
      </c>
      <c r="Q671" s="225">
        <f t="shared" si="163"/>
        <v>11</v>
      </c>
      <c r="R671" s="225">
        <f t="shared" si="164"/>
        <v>1</v>
      </c>
      <c r="S671" s="228"/>
      <c r="T671" s="228"/>
      <c r="U671" s="228"/>
      <c r="V671" s="228"/>
      <c r="W671" s="529"/>
      <c r="X671" s="228"/>
      <c r="Y671" s="55">
        <v>484</v>
      </c>
      <c r="Z671" s="55">
        <v>484035093</v>
      </c>
      <c r="AA671" s="244" t="s">
        <v>303</v>
      </c>
      <c r="AB671" s="55">
        <v>0</v>
      </c>
      <c r="AC671" s="55">
        <v>0</v>
      </c>
      <c r="AD671" s="55">
        <v>0</v>
      </c>
      <c r="AE671" s="55">
        <v>0</v>
      </c>
      <c r="AF671" s="55">
        <v>1</v>
      </c>
      <c r="AG671" s="55">
        <v>0</v>
      </c>
      <c r="AH671" s="55">
        <v>0</v>
      </c>
      <c r="AI671" s="215">
        <v>0</v>
      </c>
      <c r="AJ671" s="215">
        <v>0</v>
      </c>
      <c r="AK671" s="215">
        <v>0</v>
      </c>
      <c r="AL671" s="215">
        <v>0</v>
      </c>
      <c r="AM671" s="215">
        <v>1</v>
      </c>
      <c r="AN671" s="215">
        <v>0</v>
      </c>
      <c r="AO671" s="215">
        <v>0</v>
      </c>
      <c r="AP671" s="215">
        <v>0</v>
      </c>
      <c r="AQ671" s="55">
        <v>0</v>
      </c>
      <c r="AR671" s="216"/>
      <c r="AS671" s="55">
        <v>35</v>
      </c>
      <c r="AT671" s="55">
        <v>93</v>
      </c>
      <c r="AU671" s="55">
        <v>11</v>
      </c>
      <c r="AW671" s="55">
        <f t="shared" si="165"/>
        <v>1</v>
      </c>
      <c r="AX671" s="55">
        <v>0</v>
      </c>
      <c r="AY671" s="55">
        <v>2</v>
      </c>
      <c r="AZ671" s="502">
        <v>1</v>
      </c>
    </row>
    <row r="672" spans="1:52">
      <c r="A672" s="215">
        <v>484</v>
      </c>
      <c r="B672" s="215">
        <v>484035095</v>
      </c>
      <c r="C672" s="216" t="s">
        <v>303</v>
      </c>
      <c r="D672" s="225">
        <f t="shared" si="151"/>
        <v>0</v>
      </c>
      <c r="E672" s="225">
        <f t="shared" si="152"/>
        <v>0</v>
      </c>
      <c r="F672" s="225">
        <f t="shared" si="153"/>
        <v>0</v>
      </c>
      <c r="G672" s="225">
        <f t="shared" si="154"/>
        <v>0</v>
      </c>
      <c r="H672" s="225">
        <f t="shared" si="155"/>
        <v>2</v>
      </c>
      <c r="I672" s="225">
        <f t="shared" si="156"/>
        <v>0</v>
      </c>
      <c r="J672" s="225">
        <f t="shared" si="157"/>
        <v>0</v>
      </c>
      <c r="K672" s="356">
        <f t="shared" si="158"/>
        <v>7.6600000000000001E-2</v>
      </c>
      <c r="L672" s="225"/>
      <c r="M672" s="225">
        <f t="shared" si="159"/>
        <v>0</v>
      </c>
      <c r="N672" s="225">
        <f t="shared" si="160"/>
        <v>0</v>
      </c>
      <c r="O672" s="225">
        <f t="shared" si="161"/>
        <v>0</v>
      </c>
      <c r="P672" s="225">
        <f t="shared" si="162"/>
        <v>2</v>
      </c>
      <c r="Q672" s="225">
        <f t="shared" si="163"/>
        <v>11</v>
      </c>
      <c r="R672" s="225">
        <f t="shared" si="164"/>
        <v>2</v>
      </c>
      <c r="S672" s="228"/>
      <c r="T672" s="228"/>
      <c r="U672" s="228"/>
      <c r="V672" s="228"/>
      <c r="W672" s="529"/>
      <c r="X672" s="228"/>
      <c r="Y672" s="55">
        <v>484</v>
      </c>
      <c r="Z672" s="55">
        <v>484035095</v>
      </c>
      <c r="AA672" s="244" t="s">
        <v>303</v>
      </c>
      <c r="AB672" s="55">
        <v>0</v>
      </c>
      <c r="AC672" s="55">
        <v>0</v>
      </c>
      <c r="AD672" s="55">
        <v>0</v>
      </c>
      <c r="AE672" s="55">
        <v>0</v>
      </c>
      <c r="AF672" s="55">
        <v>2</v>
      </c>
      <c r="AG672" s="55">
        <v>0</v>
      </c>
      <c r="AH672" s="55">
        <v>0</v>
      </c>
      <c r="AI672" s="215">
        <v>0</v>
      </c>
      <c r="AJ672" s="215">
        <v>0</v>
      </c>
      <c r="AK672" s="215">
        <v>0</v>
      </c>
      <c r="AL672" s="215">
        <v>0</v>
      </c>
      <c r="AM672" s="215">
        <v>2</v>
      </c>
      <c r="AN672" s="215">
        <v>0</v>
      </c>
      <c r="AO672" s="215">
        <v>0</v>
      </c>
      <c r="AP672" s="215">
        <v>0</v>
      </c>
      <c r="AQ672" s="55">
        <v>0</v>
      </c>
      <c r="AR672" s="216"/>
      <c r="AS672" s="55">
        <v>35</v>
      </c>
      <c r="AT672" s="55">
        <v>95</v>
      </c>
      <c r="AU672" s="55">
        <v>11</v>
      </c>
      <c r="AW672" s="55">
        <f t="shared" si="165"/>
        <v>2</v>
      </c>
      <c r="AX672" s="55">
        <v>0</v>
      </c>
      <c r="AY672" s="55">
        <v>2</v>
      </c>
      <c r="AZ672" s="502">
        <v>1</v>
      </c>
    </row>
    <row r="673" spans="1:52">
      <c r="A673" s="215">
        <v>484</v>
      </c>
      <c r="B673" s="215">
        <v>484035131</v>
      </c>
      <c r="C673" s="216" t="s">
        <v>303</v>
      </c>
      <c r="D673" s="225">
        <f t="shared" si="151"/>
        <v>0</v>
      </c>
      <c r="E673" s="225">
        <f t="shared" si="152"/>
        <v>0</v>
      </c>
      <c r="F673" s="225">
        <f t="shared" si="153"/>
        <v>0</v>
      </c>
      <c r="G673" s="225">
        <f t="shared" si="154"/>
        <v>0</v>
      </c>
      <c r="H673" s="225">
        <f t="shared" si="155"/>
        <v>1</v>
      </c>
      <c r="I673" s="225">
        <f t="shared" si="156"/>
        <v>0</v>
      </c>
      <c r="J673" s="225">
        <f t="shared" si="157"/>
        <v>0</v>
      </c>
      <c r="K673" s="356">
        <f t="shared" si="158"/>
        <v>3.8300000000000001E-2</v>
      </c>
      <c r="L673" s="225"/>
      <c r="M673" s="225">
        <f t="shared" si="159"/>
        <v>0</v>
      </c>
      <c r="N673" s="225">
        <f t="shared" si="160"/>
        <v>0</v>
      </c>
      <c r="O673" s="225">
        <f t="shared" si="161"/>
        <v>0</v>
      </c>
      <c r="P673" s="225">
        <f t="shared" si="162"/>
        <v>1</v>
      </c>
      <c r="Q673" s="225">
        <f t="shared" si="163"/>
        <v>2</v>
      </c>
      <c r="R673" s="225">
        <f t="shared" si="164"/>
        <v>1</v>
      </c>
      <c r="S673" s="228"/>
      <c r="T673" s="228"/>
      <c r="U673" s="228"/>
      <c r="V673" s="228"/>
      <c r="W673" s="529"/>
      <c r="X673" s="228"/>
      <c r="Y673" s="55">
        <v>484</v>
      </c>
      <c r="Z673" s="55">
        <v>484035131</v>
      </c>
      <c r="AA673" s="244" t="s">
        <v>303</v>
      </c>
      <c r="AB673" s="55">
        <v>0</v>
      </c>
      <c r="AC673" s="55">
        <v>0</v>
      </c>
      <c r="AD673" s="55">
        <v>0</v>
      </c>
      <c r="AE673" s="55">
        <v>0</v>
      </c>
      <c r="AF673" s="55">
        <v>1</v>
      </c>
      <c r="AG673" s="55">
        <v>0</v>
      </c>
      <c r="AH673" s="55">
        <v>0</v>
      </c>
      <c r="AI673" s="215">
        <v>0</v>
      </c>
      <c r="AJ673" s="215">
        <v>0</v>
      </c>
      <c r="AK673" s="215">
        <v>0</v>
      </c>
      <c r="AL673" s="215">
        <v>0</v>
      </c>
      <c r="AM673" s="215">
        <v>1</v>
      </c>
      <c r="AN673" s="215">
        <v>0</v>
      </c>
      <c r="AO673" s="215">
        <v>0</v>
      </c>
      <c r="AP673" s="215">
        <v>0</v>
      </c>
      <c r="AQ673" s="55">
        <v>0</v>
      </c>
      <c r="AR673" s="216"/>
      <c r="AS673" s="55">
        <v>35</v>
      </c>
      <c r="AT673" s="55">
        <v>131</v>
      </c>
      <c r="AU673" s="55">
        <v>2</v>
      </c>
      <c r="AW673" s="55">
        <f t="shared" si="165"/>
        <v>1</v>
      </c>
      <c r="AX673" s="55">
        <v>0</v>
      </c>
      <c r="AY673" s="55">
        <v>3</v>
      </c>
      <c r="AZ673" s="502">
        <v>1</v>
      </c>
    </row>
    <row r="674" spans="1:52">
      <c r="A674" s="215">
        <v>484</v>
      </c>
      <c r="B674" s="215">
        <v>484035167</v>
      </c>
      <c r="C674" s="216" t="s">
        <v>303</v>
      </c>
      <c r="D674" s="225">
        <f t="shared" si="151"/>
        <v>0</v>
      </c>
      <c r="E674" s="225">
        <f t="shared" si="152"/>
        <v>0</v>
      </c>
      <c r="F674" s="225">
        <f t="shared" si="153"/>
        <v>0</v>
      </c>
      <c r="G674" s="225">
        <f t="shared" si="154"/>
        <v>0</v>
      </c>
      <c r="H674" s="225">
        <f t="shared" si="155"/>
        <v>1</v>
      </c>
      <c r="I674" s="225">
        <f t="shared" si="156"/>
        <v>0</v>
      </c>
      <c r="J674" s="225">
        <f t="shared" si="157"/>
        <v>0</v>
      </c>
      <c r="K674" s="356">
        <f t="shared" si="158"/>
        <v>3.8300000000000001E-2</v>
      </c>
      <c r="L674" s="225"/>
      <c r="M674" s="225">
        <f t="shared" si="159"/>
        <v>0</v>
      </c>
      <c r="N674" s="225">
        <f t="shared" si="160"/>
        <v>0</v>
      </c>
      <c r="O674" s="225">
        <f t="shared" si="161"/>
        <v>0</v>
      </c>
      <c r="P674" s="225">
        <f t="shared" si="162"/>
        <v>0</v>
      </c>
      <c r="Q674" s="225">
        <f t="shared" si="163"/>
        <v>4</v>
      </c>
      <c r="R674" s="225">
        <f t="shared" si="164"/>
        <v>1</v>
      </c>
      <c r="S674" s="228"/>
      <c r="T674" s="228"/>
      <c r="U674" s="228"/>
      <c r="V674" s="228"/>
      <c r="W674" s="529"/>
      <c r="X674" s="228"/>
      <c r="Y674" s="55">
        <v>484</v>
      </c>
      <c r="Z674" s="55">
        <v>484035167</v>
      </c>
      <c r="AA674" s="244" t="s">
        <v>303</v>
      </c>
      <c r="AB674" s="55">
        <v>0</v>
      </c>
      <c r="AC674" s="55">
        <v>0</v>
      </c>
      <c r="AD674" s="55">
        <v>0</v>
      </c>
      <c r="AE674" s="55">
        <v>0</v>
      </c>
      <c r="AF674" s="55">
        <v>1</v>
      </c>
      <c r="AG674" s="55">
        <v>0</v>
      </c>
      <c r="AH674" s="55">
        <v>0</v>
      </c>
      <c r="AI674" s="215">
        <v>0</v>
      </c>
      <c r="AJ674" s="215">
        <v>0</v>
      </c>
      <c r="AK674" s="215">
        <v>0</v>
      </c>
      <c r="AL674" s="215">
        <v>0</v>
      </c>
      <c r="AM674" s="215">
        <v>0</v>
      </c>
      <c r="AN674" s="215">
        <v>0</v>
      </c>
      <c r="AO674" s="215">
        <v>0</v>
      </c>
      <c r="AP674" s="215">
        <v>0</v>
      </c>
      <c r="AQ674" s="55">
        <v>0</v>
      </c>
      <c r="AR674" s="216"/>
      <c r="AS674" s="55">
        <v>35</v>
      </c>
      <c r="AT674" s="55">
        <v>167</v>
      </c>
      <c r="AU674" s="55">
        <v>4</v>
      </c>
      <c r="AW674" s="55">
        <f t="shared" si="165"/>
        <v>0</v>
      </c>
      <c r="AX674" s="55">
        <v>0</v>
      </c>
      <c r="AY674" s="55">
        <v>3</v>
      </c>
      <c r="AZ674" s="502">
        <v>0</v>
      </c>
    </row>
    <row r="675" spans="1:52">
      <c r="A675" s="215">
        <v>484</v>
      </c>
      <c r="B675" s="215">
        <v>484035185</v>
      </c>
      <c r="C675" s="216" t="s">
        <v>303</v>
      </c>
      <c r="D675" s="225">
        <f t="shared" si="151"/>
        <v>0</v>
      </c>
      <c r="E675" s="225">
        <f t="shared" si="152"/>
        <v>0</v>
      </c>
      <c r="F675" s="225">
        <f t="shared" si="153"/>
        <v>0</v>
      </c>
      <c r="G675" s="225">
        <f t="shared" si="154"/>
        <v>0</v>
      </c>
      <c r="H675" s="225">
        <f t="shared" si="155"/>
        <v>1</v>
      </c>
      <c r="I675" s="225">
        <f t="shared" si="156"/>
        <v>0</v>
      </c>
      <c r="J675" s="225">
        <f t="shared" si="157"/>
        <v>0</v>
      </c>
      <c r="K675" s="356">
        <f t="shared" si="158"/>
        <v>3.8300000000000001E-2</v>
      </c>
      <c r="L675" s="225"/>
      <c r="M675" s="225">
        <f t="shared" si="159"/>
        <v>0</v>
      </c>
      <c r="N675" s="225">
        <f t="shared" si="160"/>
        <v>0</v>
      </c>
      <c r="O675" s="225">
        <f t="shared" si="161"/>
        <v>0</v>
      </c>
      <c r="P675" s="225">
        <f t="shared" si="162"/>
        <v>0</v>
      </c>
      <c r="Q675" s="225">
        <f t="shared" si="163"/>
        <v>9</v>
      </c>
      <c r="R675" s="225">
        <f t="shared" si="164"/>
        <v>1</v>
      </c>
      <c r="S675" s="228"/>
      <c r="T675" s="228"/>
      <c r="U675" s="228"/>
      <c r="V675" s="228"/>
      <c r="W675" s="529"/>
      <c r="X675" s="228"/>
      <c r="Y675" s="55">
        <v>484</v>
      </c>
      <c r="Z675" s="55">
        <v>484035185</v>
      </c>
      <c r="AA675" s="244" t="s">
        <v>303</v>
      </c>
      <c r="AB675" s="55">
        <v>0</v>
      </c>
      <c r="AC675" s="55">
        <v>0</v>
      </c>
      <c r="AD675" s="55">
        <v>0</v>
      </c>
      <c r="AE675" s="55">
        <v>0</v>
      </c>
      <c r="AF675" s="55">
        <v>1</v>
      </c>
      <c r="AG675" s="55">
        <v>0</v>
      </c>
      <c r="AH675" s="55">
        <v>0</v>
      </c>
      <c r="AI675" s="215">
        <v>0</v>
      </c>
      <c r="AJ675" s="215">
        <v>0</v>
      </c>
      <c r="AK675" s="215">
        <v>0</v>
      </c>
      <c r="AL675" s="215">
        <v>0</v>
      </c>
      <c r="AM675" s="215">
        <v>0</v>
      </c>
      <c r="AN675" s="215">
        <v>0</v>
      </c>
      <c r="AO675" s="215">
        <v>0</v>
      </c>
      <c r="AP675" s="215">
        <v>0</v>
      </c>
      <c r="AQ675" s="55">
        <v>0</v>
      </c>
      <c r="AR675" s="216"/>
      <c r="AS675" s="55">
        <v>35</v>
      </c>
      <c r="AT675" s="55">
        <v>185</v>
      </c>
      <c r="AU675" s="55">
        <v>9</v>
      </c>
      <c r="AW675" s="55">
        <f t="shared" si="165"/>
        <v>0</v>
      </c>
      <c r="AX675" s="55">
        <v>0</v>
      </c>
      <c r="AY675" s="55">
        <v>2</v>
      </c>
      <c r="AZ675" s="502">
        <v>0.47760000000000002</v>
      </c>
    </row>
    <row r="676" spans="1:52">
      <c r="A676" s="215">
        <v>484</v>
      </c>
      <c r="B676" s="215">
        <v>484035207</v>
      </c>
      <c r="C676" s="216" t="s">
        <v>303</v>
      </c>
      <c r="D676" s="225">
        <f t="shared" si="151"/>
        <v>0</v>
      </c>
      <c r="E676" s="225">
        <f t="shared" si="152"/>
        <v>0</v>
      </c>
      <c r="F676" s="225">
        <f t="shared" si="153"/>
        <v>0</v>
      </c>
      <c r="G676" s="225">
        <f t="shared" si="154"/>
        <v>0</v>
      </c>
      <c r="H676" s="225">
        <f t="shared" si="155"/>
        <v>0</v>
      </c>
      <c r="I676" s="225">
        <f t="shared" si="156"/>
        <v>1</v>
      </c>
      <c r="J676" s="225">
        <f t="shared" si="157"/>
        <v>0</v>
      </c>
      <c r="K676" s="356">
        <f t="shared" si="158"/>
        <v>3.8300000000000001E-2</v>
      </c>
      <c r="L676" s="225"/>
      <c r="M676" s="225">
        <f t="shared" si="159"/>
        <v>0</v>
      </c>
      <c r="N676" s="225">
        <f t="shared" si="160"/>
        <v>0</v>
      </c>
      <c r="O676" s="225">
        <f t="shared" si="161"/>
        <v>0</v>
      </c>
      <c r="P676" s="225">
        <f t="shared" si="162"/>
        <v>1</v>
      </c>
      <c r="Q676" s="225">
        <f t="shared" si="163"/>
        <v>3</v>
      </c>
      <c r="R676" s="225">
        <f t="shared" si="164"/>
        <v>1</v>
      </c>
      <c r="S676" s="228"/>
      <c r="T676" s="228"/>
      <c r="U676" s="228"/>
      <c r="V676" s="228"/>
      <c r="W676" s="529"/>
      <c r="X676" s="228"/>
      <c r="Y676" s="55">
        <v>484</v>
      </c>
      <c r="Z676" s="55">
        <v>484035207</v>
      </c>
      <c r="AA676" s="244" t="s">
        <v>303</v>
      </c>
      <c r="AB676" s="55">
        <v>0</v>
      </c>
      <c r="AC676" s="55">
        <v>0</v>
      </c>
      <c r="AD676" s="55">
        <v>0</v>
      </c>
      <c r="AE676" s="55">
        <v>0</v>
      </c>
      <c r="AF676" s="55">
        <v>0</v>
      </c>
      <c r="AG676" s="55">
        <v>1</v>
      </c>
      <c r="AH676" s="55">
        <v>0</v>
      </c>
      <c r="AI676" s="215">
        <v>0</v>
      </c>
      <c r="AJ676" s="215">
        <v>0</v>
      </c>
      <c r="AK676" s="215">
        <v>0</v>
      </c>
      <c r="AL676" s="215">
        <v>0</v>
      </c>
      <c r="AM676" s="215">
        <v>0</v>
      </c>
      <c r="AN676" s="215">
        <v>0</v>
      </c>
      <c r="AO676" s="215">
        <v>0</v>
      </c>
      <c r="AP676" s="215">
        <v>0</v>
      </c>
      <c r="AQ676" s="55">
        <v>1</v>
      </c>
      <c r="AR676" s="216"/>
      <c r="AS676" s="55">
        <v>35</v>
      </c>
      <c r="AT676" s="55">
        <v>207</v>
      </c>
      <c r="AU676" s="55">
        <v>3</v>
      </c>
      <c r="AW676" s="55">
        <f t="shared" si="165"/>
        <v>1</v>
      </c>
      <c r="AX676" s="55">
        <v>0</v>
      </c>
      <c r="AY676" s="55">
        <v>3</v>
      </c>
      <c r="AZ676" s="502">
        <v>1</v>
      </c>
    </row>
    <row r="677" spans="1:52">
      <c r="A677" s="215">
        <v>484</v>
      </c>
      <c r="B677" s="215">
        <v>484035220</v>
      </c>
      <c r="C677" s="216" t="s">
        <v>303</v>
      </c>
      <c r="D677" s="225">
        <f t="shared" si="151"/>
        <v>0</v>
      </c>
      <c r="E677" s="225">
        <f t="shared" si="152"/>
        <v>0</v>
      </c>
      <c r="F677" s="225">
        <f t="shared" si="153"/>
        <v>0</v>
      </c>
      <c r="G677" s="225">
        <f t="shared" si="154"/>
        <v>0</v>
      </c>
      <c r="H677" s="225">
        <f t="shared" si="155"/>
        <v>0</v>
      </c>
      <c r="I677" s="225">
        <f t="shared" si="156"/>
        <v>1</v>
      </c>
      <c r="J677" s="225">
        <f t="shared" si="157"/>
        <v>0</v>
      </c>
      <c r="K677" s="356">
        <f t="shared" si="158"/>
        <v>3.8300000000000001E-2</v>
      </c>
      <c r="L677" s="225"/>
      <c r="M677" s="225">
        <f t="shared" si="159"/>
        <v>0</v>
      </c>
      <c r="N677" s="225">
        <f t="shared" si="160"/>
        <v>0</v>
      </c>
      <c r="O677" s="225">
        <f t="shared" si="161"/>
        <v>0</v>
      </c>
      <c r="P677" s="225">
        <f t="shared" si="162"/>
        <v>1</v>
      </c>
      <c r="Q677" s="225">
        <f t="shared" si="163"/>
        <v>6</v>
      </c>
      <c r="R677" s="225">
        <f t="shared" si="164"/>
        <v>1</v>
      </c>
      <c r="S677" s="228"/>
      <c r="T677" s="228"/>
      <c r="U677" s="228"/>
      <c r="V677" s="228"/>
      <c r="W677" s="529"/>
      <c r="X677" s="228"/>
      <c r="Y677" s="55">
        <v>484</v>
      </c>
      <c r="Z677" s="55">
        <v>484035220</v>
      </c>
      <c r="AA677" s="244" t="s">
        <v>303</v>
      </c>
      <c r="AB677" s="55">
        <v>0</v>
      </c>
      <c r="AC677" s="55">
        <v>0</v>
      </c>
      <c r="AD677" s="55">
        <v>0</v>
      </c>
      <c r="AE677" s="55">
        <v>0</v>
      </c>
      <c r="AF677" s="55">
        <v>0</v>
      </c>
      <c r="AG677" s="55">
        <v>1</v>
      </c>
      <c r="AH677" s="55">
        <v>0</v>
      </c>
      <c r="AI677" s="215">
        <v>0</v>
      </c>
      <c r="AJ677" s="215">
        <v>0</v>
      </c>
      <c r="AK677" s="215">
        <v>0</v>
      </c>
      <c r="AL677" s="215">
        <v>0</v>
      </c>
      <c r="AM677" s="215">
        <v>0</v>
      </c>
      <c r="AN677" s="215">
        <v>0</v>
      </c>
      <c r="AO677" s="215">
        <v>0</v>
      </c>
      <c r="AP677" s="215">
        <v>0</v>
      </c>
      <c r="AQ677" s="55">
        <v>1</v>
      </c>
      <c r="AR677" s="216"/>
      <c r="AS677" s="55">
        <v>35</v>
      </c>
      <c r="AT677" s="55">
        <v>220</v>
      </c>
      <c r="AU677" s="55">
        <v>6</v>
      </c>
      <c r="AW677" s="55">
        <f t="shared" si="165"/>
        <v>1</v>
      </c>
      <c r="AX677" s="55">
        <v>0</v>
      </c>
      <c r="AY677" s="55">
        <v>3</v>
      </c>
      <c r="AZ677" s="502">
        <v>1</v>
      </c>
    </row>
    <row r="678" spans="1:52">
      <c r="A678" s="215">
        <v>484</v>
      </c>
      <c r="B678" s="215">
        <v>484035243</v>
      </c>
      <c r="C678" s="216" t="s">
        <v>303</v>
      </c>
      <c r="D678" s="225">
        <f t="shared" si="151"/>
        <v>0</v>
      </c>
      <c r="E678" s="225">
        <f t="shared" si="152"/>
        <v>0</v>
      </c>
      <c r="F678" s="225">
        <f t="shared" si="153"/>
        <v>0</v>
      </c>
      <c r="G678" s="225">
        <f t="shared" si="154"/>
        <v>1</v>
      </c>
      <c r="H678" s="225">
        <f t="shared" si="155"/>
        <v>3</v>
      </c>
      <c r="I678" s="225">
        <f t="shared" si="156"/>
        <v>3</v>
      </c>
      <c r="J678" s="225">
        <f t="shared" si="157"/>
        <v>0</v>
      </c>
      <c r="K678" s="356">
        <f t="shared" si="158"/>
        <v>0.2681</v>
      </c>
      <c r="L678" s="225"/>
      <c r="M678" s="225">
        <f t="shared" si="159"/>
        <v>0</v>
      </c>
      <c r="N678" s="225">
        <f t="shared" si="160"/>
        <v>0</v>
      </c>
      <c r="O678" s="225">
        <f t="shared" si="161"/>
        <v>0</v>
      </c>
      <c r="P678" s="225">
        <f t="shared" si="162"/>
        <v>4</v>
      </c>
      <c r="Q678" s="225">
        <f t="shared" si="163"/>
        <v>9</v>
      </c>
      <c r="R678" s="225">
        <f t="shared" si="164"/>
        <v>7</v>
      </c>
      <c r="S678" s="228"/>
      <c r="T678" s="228"/>
      <c r="U678" s="228"/>
      <c r="V678" s="228"/>
      <c r="W678" s="529"/>
      <c r="X678" s="228"/>
      <c r="Y678" s="55">
        <v>484</v>
      </c>
      <c r="Z678" s="55">
        <v>484035243</v>
      </c>
      <c r="AA678" s="244" t="s">
        <v>303</v>
      </c>
      <c r="AB678" s="55">
        <v>0</v>
      </c>
      <c r="AC678" s="55">
        <v>0</v>
      </c>
      <c r="AD678" s="55">
        <v>0</v>
      </c>
      <c r="AE678" s="55">
        <v>1</v>
      </c>
      <c r="AF678" s="55">
        <v>3</v>
      </c>
      <c r="AG678" s="55">
        <v>3</v>
      </c>
      <c r="AH678" s="55">
        <v>0</v>
      </c>
      <c r="AI678" s="215">
        <v>0</v>
      </c>
      <c r="AJ678" s="215">
        <v>0</v>
      </c>
      <c r="AK678" s="215">
        <v>0</v>
      </c>
      <c r="AL678" s="215">
        <v>0</v>
      </c>
      <c r="AM678" s="215">
        <v>3</v>
      </c>
      <c r="AN678" s="215">
        <v>0</v>
      </c>
      <c r="AO678" s="215">
        <v>0</v>
      </c>
      <c r="AP678" s="215">
        <v>0</v>
      </c>
      <c r="AQ678" s="55">
        <v>0</v>
      </c>
      <c r="AR678" s="216"/>
      <c r="AS678" s="55">
        <v>35</v>
      </c>
      <c r="AT678" s="55">
        <v>243</v>
      </c>
      <c r="AU678" s="55">
        <v>9</v>
      </c>
      <c r="AW678" s="55">
        <f t="shared" si="165"/>
        <v>3</v>
      </c>
      <c r="AX678" s="55">
        <v>1</v>
      </c>
      <c r="AY678" s="55">
        <v>2</v>
      </c>
      <c r="AZ678" s="502">
        <v>0.52959999999999996</v>
      </c>
    </row>
    <row r="679" spans="1:52">
      <c r="A679" s="215">
        <v>484</v>
      </c>
      <c r="B679" s="215">
        <v>484035244</v>
      </c>
      <c r="C679" s="216" t="s">
        <v>303</v>
      </c>
      <c r="D679" s="225">
        <f t="shared" si="151"/>
        <v>0</v>
      </c>
      <c r="E679" s="225">
        <f t="shared" si="152"/>
        <v>0</v>
      </c>
      <c r="F679" s="225">
        <f t="shared" si="153"/>
        <v>0</v>
      </c>
      <c r="G679" s="225">
        <f t="shared" si="154"/>
        <v>0</v>
      </c>
      <c r="H679" s="225">
        <f t="shared" si="155"/>
        <v>4</v>
      </c>
      <c r="I679" s="225">
        <f t="shared" si="156"/>
        <v>4</v>
      </c>
      <c r="J679" s="225">
        <f t="shared" si="157"/>
        <v>0</v>
      </c>
      <c r="K679" s="356">
        <f t="shared" si="158"/>
        <v>0.30640000000000001</v>
      </c>
      <c r="L679" s="225"/>
      <c r="M679" s="225">
        <f t="shared" si="159"/>
        <v>0</v>
      </c>
      <c r="N679" s="225">
        <f t="shared" si="160"/>
        <v>0</v>
      </c>
      <c r="O679" s="225">
        <f t="shared" si="161"/>
        <v>1</v>
      </c>
      <c r="P679" s="225">
        <f t="shared" si="162"/>
        <v>5</v>
      </c>
      <c r="Q679" s="225">
        <f t="shared" si="163"/>
        <v>10</v>
      </c>
      <c r="R679" s="225">
        <f t="shared" si="164"/>
        <v>8</v>
      </c>
      <c r="S679" s="228"/>
      <c r="T679" s="228"/>
      <c r="U679" s="228"/>
      <c r="V679" s="228"/>
      <c r="W679" s="529"/>
      <c r="X679" s="228"/>
      <c r="Y679" s="55">
        <v>484</v>
      </c>
      <c r="Z679" s="55">
        <v>484035244</v>
      </c>
      <c r="AA679" s="244" t="s">
        <v>303</v>
      </c>
      <c r="AB679" s="55">
        <v>0</v>
      </c>
      <c r="AC679" s="55">
        <v>0</v>
      </c>
      <c r="AD679" s="55">
        <v>0</v>
      </c>
      <c r="AE679" s="55">
        <v>0</v>
      </c>
      <c r="AF679" s="55">
        <v>4</v>
      </c>
      <c r="AG679" s="55">
        <v>4</v>
      </c>
      <c r="AH679" s="55">
        <v>0</v>
      </c>
      <c r="AI679" s="215">
        <v>0</v>
      </c>
      <c r="AJ679" s="215">
        <v>0</v>
      </c>
      <c r="AK679" s="215">
        <v>0</v>
      </c>
      <c r="AL679" s="215">
        <v>1</v>
      </c>
      <c r="AM679" s="215">
        <v>1</v>
      </c>
      <c r="AN679" s="215">
        <v>0</v>
      </c>
      <c r="AO679" s="215">
        <v>0</v>
      </c>
      <c r="AP679" s="215">
        <v>0</v>
      </c>
      <c r="AQ679" s="55">
        <v>4</v>
      </c>
      <c r="AR679" s="216"/>
      <c r="AS679" s="55">
        <v>35</v>
      </c>
      <c r="AT679" s="55">
        <v>244</v>
      </c>
      <c r="AU679" s="55">
        <v>10</v>
      </c>
      <c r="AW679" s="55">
        <f t="shared" si="165"/>
        <v>5</v>
      </c>
      <c r="AX679" s="55">
        <v>0</v>
      </c>
      <c r="AY679" s="55">
        <v>1</v>
      </c>
      <c r="AZ679" s="502">
        <v>0.66669999999999996</v>
      </c>
    </row>
    <row r="680" spans="1:52">
      <c r="A680" s="215">
        <v>484</v>
      </c>
      <c r="B680" s="215">
        <v>484035248</v>
      </c>
      <c r="C680" s="216" t="s">
        <v>303</v>
      </c>
      <c r="D680" s="225">
        <f t="shared" si="151"/>
        <v>0</v>
      </c>
      <c r="E680" s="225">
        <f t="shared" si="152"/>
        <v>0</v>
      </c>
      <c r="F680" s="225">
        <f t="shared" si="153"/>
        <v>0</v>
      </c>
      <c r="G680" s="225">
        <f t="shared" si="154"/>
        <v>1</v>
      </c>
      <c r="H680" s="225">
        <f t="shared" si="155"/>
        <v>0</v>
      </c>
      <c r="I680" s="225">
        <f t="shared" si="156"/>
        <v>0</v>
      </c>
      <c r="J680" s="225">
        <f t="shared" si="157"/>
        <v>0</v>
      </c>
      <c r="K680" s="356">
        <f t="shared" si="158"/>
        <v>3.8300000000000001E-2</v>
      </c>
      <c r="L680" s="225"/>
      <c r="M680" s="225">
        <f t="shared" si="159"/>
        <v>0</v>
      </c>
      <c r="N680" s="225">
        <f t="shared" si="160"/>
        <v>0</v>
      </c>
      <c r="O680" s="225">
        <f t="shared" si="161"/>
        <v>0</v>
      </c>
      <c r="P680" s="225">
        <f t="shared" si="162"/>
        <v>1</v>
      </c>
      <c r="Q680" s="225">
        <f t="shared" si="163"/>
        <v>12</v>
      </c>
      <c r="R680" s="225">
        <f t="shared" si="164"/>
        <v>1</v>
      </c>
      <c r="S680" s="228"/>
      <c r="T680" s="228"/>
      <c r="U680" s="228"/>
      <c r="V680" s="228"/>
      <c r="W680" s="529"/>
      <c r="X680" s="228"/>
      <c r="Y680" s="55">
        <v>484</v>
      </c>
      <c r="Z680" s="55">
        <v>484035248</v>
      </c>
      <c r="AA680" s="244" t="s">
        <v>303</v>
      </c>
      <c r="AB680" s="55">
        <v>0</v>
      </c>
      <c r="AC680" s="55">
        <v>0</v>
      </c>
      <c r="AD680" s="55">
        <v>0</v>
      </c>
      <c r="AE680" s="55">
        <v>1</v>
      </c>
      <c r="AF680" s="55">
        <v>0</v>
      </c>
      <c r="AG680" s="55">
        <v>0</v>
      </c>
      <c r="AH680" s="55">
        <v>0</v>
      </c>
      <c r="AI680" s="215">
        <v>0</v>
      </c>
      <c r="AJ680" s="215">
        <v>0</v>
      </c>
      <c r="AK680" s="215">
        <v>0</v>
      </c>
      <c r="AL680" s="215">
        <v>0</v>
      </c>
      <c r="AM680" s="215">
        <v>1</v>
      </c>
      <c r="AN680" s="215">
        <v>0</v>
      </c>
      <c r="AO680" s="215">
        <v>0</v>
      </c>
      <c r="AP680" s="215">
        <v>0</v>
      </c>
      <c r="AQ680" s="55">
        <v>0</v>
      </c>
      <c r="AR680" s="216"/>
      <c r="AS680" s="55">
        <v>35</v>
      </c>
      <c r="AT680" s="55">
        <v>248</v>
      </c>
      <c r="AU680" s="55">
        <v>12</v>
      </c>
      <c r="AW680" s="55">
        <f t="shared" si="165"/>
        <v>1</v>
      </c>
      <c r="AX680" s="55">
        <v>0</v>
      </c>
      <c r="AY680" s="55">
        <v>2</v>
      </c>
      <c r="AZ680" s="502">
        <v>1</v>
      </c>
    </row>
    <row r="681" spans="1:52">
      <c r="A681" s="215">
        <v>484</v>
      </c>
      <c r="B681" s="215">
        <v>484035251</v>
      </c>
      <c r="C681" s="216" t="s">
        <v>303</v>
      </c>
      <c r="D681" s="225">
        <f t="shared" si="151"/>
        <v>0</v>
      </c>
      <c r="E681" s="225">
        <f t="shared" si="152"/>
        <v>0</v>
      </c>
      <c r="F681" s="225">
        <f t="shared" si="153"/>
        <v>0</v>
      </c>
      <c r="G681" s="225">
        <f t="shared" si="154"/>
        <v>0</v>
      </c>
      <c r="H681" s="225">
        <f t="shared" si="155"/>
        <v>1</v>
      </c>
      <c r="I681" s="225">
        <f t="shared" si="156"/>
        <v>0</v>
      </c>
      <c r="J681" s="225">
        <f t="shared" si="157"/>
        <v>0</v>
      </c>
      <c r="K681" s="356">
        <f t="shared" si="158"/>
        <v>3.8300000000000001E-2</v>
      </c>
      <c r="L681" s="225"/>
      <c r="M681" s="225">
        <f t="shared" si="159"/>
        <v>0</v>
      </c>
      <c r="N681" s="225">
        <f t="shared" si="160"/>
        <v>0</v>
      </c>
      <c r="O681" s="225">
        <f t="shared" si="161"/>
        <v>0</v>
      </c>
      <c r="P681" s="225">
        <f t="shared" si="162"/>
        <v>0</v>
      </c>
      <c r="Q681" s="225">
        <f t="shared" si="163"/>
        <v>8</v>
      </c>
      <c r="R681" s="225">
        <f t="shared" si="164"/>
        <v>1</v>
      </c>
      <c r="S681" s="228"/>
      <c r="T681" s="228"/>
      <c r="U681" s="228"/>
      <c r="V681" s="228"/>
      <c r="W681" s="529"/>
      <c r="X681" s="228"/>
      <c r="Y681" s="55">
        <v>484</v>
      </c>
      <c r="Z681" s="55">
        <v>484035251</v>
      </c>
      <c r="AA681" s="244" t="s">
        <v>303</v>
      </c>
      <c r="AB681" s="55">
        <v>0</v>
      </c>
      <c r="AC681" s="55">
        <v>0</v>
      </c>
      <c r="AD681" s="55">
        <v>0</v>
      </c>
      <c r="AE681" s="55">
        <v>0</v>
      </c>
      <c r="AF681" s="55">
        <v>1</v>
      </c>
      <c r="AG681" s="55">
        <v>0</v>
      </c>
      <c r="AH681" s="55">
        <v>0</v>
      </c>
      <c r="AI681" s="215">
        <v>0</v>
      </c>
      <c r="AJ681" s="215">
        <v>0</v>
      </c>
      <c r="AK681" s="215">
        <v>0</v>
      </c>
      <c r="AL681" s="215">
        <v>0</v>
      </c>
      <c r="AM681" s="215">
        <v>0</v>
      </c>
      <c r="AN681" s="215">
        <v>0</v>
      </c>
      <c r="AO681" s="215">
        <v>0</v>
      </c>
      <c r="AP681" s="215">
        <v>0</v>
      </c>
      <c r="AQ681" s="55">
        <v>0</v>
      </c>
      <c r="AR681" s="216"/>
      <c r="AS681" s="55">
        <v>35</v>
      </c>
      <c r="AT681" s="55">
        <v>251</v>
      </c>
      <c r="AU681" s="55">
        <v>8</v>
      </c>
      <c r="AW681" s="55">
        <f t="shared" si="165"/>
        <v>0</v>
      </c>
      <c r="AX681" s="55">
        <v>0</v>
      </c>
      <c r="AY681" s="55">
        <v>3</v>
      </c>
      <c r="AZ681" s="502">
        <v>0</v>
      </c>
    </row>
    <row r="682" spans="1:52">
      <c r="A682" s="215">
        <v>484</v>
      </c>
      <c r="B682" s="215">
        <v>484035285</v>
      </c>
      <c r="C682" s="216" t="s">
        <v>303</v>
      </c>
      <c r="D682" s="225">
        <f t="shared" si="151"/>
        <v>0</v>
      </c>
      <c r="E682" s="225">
        <f t="shared" si="152"/>
        <v>0</v>
      </c>
      <c r="F682" s="225">
        <f t="shared" si="153"/>
        <v>0</v>
      </c>
      <c r="G682" s="225">
        <f t="shared" si="154"/>
        <v>0</v>
      </c>
      <c r="H682" s="225">
        <f t="shared" si="155"/>
        <v>2</v>
      </c>
      <c r="I682" s="225">
        <f t="shared" si="156"/>
        <v>2</v>
      </c>
      <c r="J682" s="225">
        <f t="shared" si="157"/>
        <v>0</v>
      </c>
      <c r="K682" s="356">
        <f t="shared" si="158"/>
        <v>0.1532</v>
      </c>
      <c r="L682" s="225"/>
      <c r="M682" s="225">
        <f t="shared" si="159"/>
        <v>0</v>
      </c>
      <c r="N682" s="225">
        <f t="shared" si="160"/>
        <v>1</v>
      </c>
      <c r="O682" s="225">
        <f t="shared" si="161"/>
        <v>0</v>
      </c>
      <c r="P682" s="225">
        <f t="shared" si="162"/>
        <v>0</v>
      </c>
      <c r="Q682" s="225">
        <f t="shared" si="163"/>
        <v>7</v>
      </c>
      <c r="R682" s="225">
        <f t="shared" si="164"/>
        <v>4</v>
      </c>
      <c r="S682" s="228"/>
      <c r="T682" s="228"/>
      <c r="U682" s="228"/>
      <c r="V682" s="228"/>
      <c r="W682" s="529"/>
      <c r="X682" s="228"/>
      <c r="Y682" s="55">
        <v>484</v>
      </c>
      <c r="Z682" s="55">
        <v>484035285</v>
      </c>
      <c r="AA682" s="244" t="s">
        <v>303</v>
      </c>
      <c r="AB682" s="55">
        <v>0</v>
      </c>
      <c r="AC682" s="55">
        <v>0</v>
      </c>
      <c r="AD682" s="55">
        <v>0</v>
      </c>
      <c r="AE682" s="55">
        <v>0</v>
      </c>
      <c r="AF682" s="55">
        <v>2</v>
      </c>
      <c r="AG682" s="55">
        <v>2</v>
      </c>
      <c r="AH682" s="55">
        <v>0</v>
      </c>
      <c r="AI682" s="215">
        <v>0</v>
      </c>
      <c r="AJ682" s="215">
        <v>0</v>
      </c>
      <c r="AK682" s="215">
        <v>1</v>
      </c>
      <c r="AL682" s="215">
        <v>0</v>
      </c>
      <c r="AM682" s="215">
        <v>0</v>
      </c>
      <c r="AN682" s="215">
        <v>0</v>
      </c>
      <c r="AO682" s="215">
        <v>0</v>
      </c>
      <c r="AP682" s="215">
        <v>0</v>
      </c>
      <c r="AQ682" s="55">
        <v>0</v>
      </c>
      <c r="AR682" s="216"/>
      <c r="AS682" s="55">
        <v>35</v>
      </c>
      <c r="AT682" s="55">
        <v>285</v>
      </c>
      <c r="AU682" s="55">
        <v>7</v>
      </c>
      <c r="AW682" s="55">
        <f t="shared" si="165"/>
        <v>0</v>
      </c>
      <c r="AX682" s="55">
        <v>0</v>
      </c>
      <c r="AY682" s="55">
        <v>3</v>
      </c>
      <c r="AZ682" s="502">
        <v>0</v>
      </c>
    </row>
    <row r="683" spans="1:52">
      <c r="A683" s="215">
        <v>484</v>
      </c>
      <c r="B683" s="215">
        <v>484035293</v>
      </c>
      <c r="C683" s="216" t="s">
        <v>303</v>
      </c>
      <c r="D683" s="225">
        <f t="shared" si="151"/>
        <v>0</v>
      </c>
      <c r="E683" s="225">
        <f t="shared" si="152"/>
        <v>0</v>
      </c>
      <c r="F683" s="225">
        <f t="shared" si="153"/>
        <v>0</v>
      </c>
      <c r="G683" s="225">
        <f t="shared" si="154"/>
        <v>0</v>
      </c>
      <c r="H683" s="225">
        <f t="shared" si="155"/>
        <v>0</v>
      </c>
      <c r="I683" s="225">
        <f t="shared" si="156"/>
        <v>1</v>
      </c>
      <c r="J683" s="225">
        <f t="shared" si="157"/>
        <v>0</v>
      </c>
      <c r="K683" s="356">
        <f t="shared" si="158"/>
        <v>3.8300000000000001E-2</v>
      </c>
      <c r="L683" s="225"/>
      <c r="M683" s="225">
        <f t="shared" si="159"/>
        <v>0</v>
      </c>
      <c r="N683" s="225">
        <f t="shared" si="160"/>
        <v>0</v>
      </c>
      <c r="O683" s="225">
        <f t="shared" si="161"/>
        <v>0</v>
      </c>
      <c r="P683" s="225">
        <f t="shared" si="162"/>
        <v>1</v>
      </c>
      <c r="Q683" s="225">
        <f t="shared" si="163"/>
        <v>10</v>
      </c>
      <c r="R683" s="225">
        <f t="shared" si="164"/>
        <v>1</v>
      </c>
      <c r="S683" s="228"/>
      <c r="T683" s="228"/>
      <c r="U683" s="228"/>
      <c r="V683" s="228"/>
      <c r="W683" s="529"/>
      <c r="X683" s="228"/>
      <c r="Y683" s="55">
        <v>484</v>
      </c>
      <c r="Z683" s="55">
        <v>484035293</v>
      </c>
      <c r="AA683" s="244" t="s">
        <v>303</v>
      </c>
      <c r="AB683" s="55">
        <v>0</v>
      </c>
      <c r="AC683" s="55">
        <v>0</v>
      </c>
      <c r="AD683" s="55">
        <v>0</v>
      </c>
      <c r="AE683" s="55">
        <v>0</v>
      </c>
      <c r="AF683" s="55">
        <v>0</v>
      </c>
      <c r="AG683" s="55">
        <v>1</v>
      </c>
      <c r="AH683" s="55">
        <v>0</v>
      </c>
      <c r="AI683" s="215">
        <v>0</v>
      </c>
      <c r="AJ683" s="215">
        <v>0</v>
      </c>
      <c r="AK683" s="215">
        <v>0</v>
      </c>
      <c r="AL683" s="215">
        <v>0</v>
      </c>
      <c r="AM683" s="215">
        <v>0</v>
      </c>
      <c r="AN683" s="215">
        <v>0</v>
      </c>
      <c r="AO683" s="215">
        <v>0</v>
      </c>
      <c r="AP683" s="215">
        <v>0</v>
      </c>
      <c r="AQ683" s="55">
        <v>0</v>
      </c>
      <c r="AR683" s="216"/>
      <c r="AS683" s="55">
        <v>35</v>
      </c>
      <c r="AT683" s="55">
        <v>293</v>
      </c>
      <c r="AU683" s="55">
        <v>10</v>
      </c>
      <c r="AW683" s="55">
        <f t="shared" si="165"/>
        <v>0</v>
      </c>
      <c r="AX683" s="55">
        <v>1</v>
      </c>
      <c r="AY683" s="55">
        <v>2</v>
      </c>
      <c r="AZ683" s="502">
        <v>0.52910000000000001</v>
      </c>
    </row>
    <row r="684" spans="1:52">
      <c r="A684" s="215">
        <v>484</v>
      </c>
      <c r="B684" s="215">
        <v>484035307</v>
      </c>
      <c r="C684" s="216" t="s">
        <v>303</v>
      </c>
      <c r="D684" s="225">
        <f t="shared" si="151"/>
        <v>0</v>
      </c>
      <c r="E684" s="225">
        <f t="shared" si="152"/>
        <v>0</v>
      </c>
      <c r="F684" s="225">
        <f t="shared" si="153"/>
        <v>0</v>
      </c>
      <c r="G684" s="225">
        <f t="shared" si="154"/>
        <v>0</v>
      </c>
      <c r="H684" s="225">
        <f t="shared" si="155"/>
        <v>0</v>
      </c>
      <c r="I684" s="225">
        <f t="shared" si="156"/>
        <v>1</v>
      </c>
      <c r="J684" s="225">
        <f t="shared" si="157"/>
        <v>0</v>
      </c>
      <c r="K684" s="356">
        <f t="shared" si="158"/>
        <v>3.8300000000000001E-2</v>
      </c>
      <c r="L684" s="225"/>
      <c r="M684" s="225">
        <f t="shared" si="159"/>
        <v>0</v>
      </c>
      <c r="N684" s="225">
        <f t="shared" si="160"/>
        <v>0</v>
      </c>
      <c r="O684" s="225">
        <f t="shared" si="161"/>
        <v>0</v>
      </c>
      <c r="P684" s="225">
        <f t="shared" si="162"/>
        <v>1</v>
      </c>
      <c r="Q684" s="225">
        <f t="shared" si="163"/>
        <v>3</v>
      </c>
      <c r="R684" s="225">
        <f t="shared" si="164"/>
        <v>1</v>
      </c>
      <c r="S684" s="228"/>
      <c r="T684" s="228"/>
      <c r="U684" s="228"/>
      <c r="V684" s="228"/>
      <c r="W684" s="529"/>
      <c r="X684" s="228"/>
      <c r="Y684" s="55">
        <v>484</v>
      </c>
      <c r="Z684" s="55">
        <v>484035307</v>
      </c>
      <c r="AA684" s="244" t="s">
        <v>303</v>
      </c>
      <c r="AB684" s="55">
        <v>0</v>
      </c>
      <c r="AC684" s="55">
        <v>0</v>
      </c>
      <c r="AD684" s="55">
        <v>0</v>
      </c>
      <c r="AE684" s="55">
        <v>0</v>
      </c>
      <c r="AF684" s="55">
        <v>0</v>
      </c>
      <c r="AG684" s="55">
        <v>1</v>
      </c>
      <c r="AH684" s="55">
        <v>0</v>
      </c>
      <c r="AI684" s="215">
        <v>0</v>
      </c>
      <c r="AJ684" s="215">
        <v>0</v>
      </c>
      <c r="AK684" s="215">
        <v>0</v>
      </c>
      <c r="AL684" s="215">
        <v>0</v>
      </c>
      <c r="AM684" s="215">
        <v>0</v>
      </c>
      <c r="AN684" s="215">
        <v>0</v>
      </c>
      <c r="AO684" s="215">
        <v>0</v>
      </c>
      <c r="AP684" s="215">
        <v>0</v>
      </c>
      <c r="AQ684" s="55">
        <v>1</v>
      </c>
      <c r="AR684" s="216"/>
      <c r="AS684" s="55">
        <v>35</v>
      </c>
      <c r="AT684" s="55">
        <v>307</v>
      </c>
      <c r="AU684" s="55">
        <v>3</v>
      </c>
      <c r="AW684" s="55">
        <f t="shared" si="165"/>
        <v>1</v>
      </c>
      <c r="AX684" s="55">
        <v>0</v>
      </c>
      <c r="AY684" s="55">
        <v>3</v>
      </c>
      <c r="AZ684" s="502">
        <v>1</v>
      </c>
    </row>
    <row r="685" spans="1:52">
      <c r="A685" s="215">
        <v>484</v>
      </c>
      <c r="B685" s="215">
        <v>484035314</v>
      </c>
      <c r="C685" s="216" t="s">
        <v>303</v>
      </c>
      <c r="D685" s="225">
        <f t="shared" si="151"/>
        <v>0</v>
      </c>
      <c r="E685" s="225">
        <f t="shared" si="152"/>
        <v>0</v>
      </c>
      <c r="F685" s="225">
        <f t="shared" si="153"/>
        <v>0</v>
      </c>
      <c r="G685" s="225">
        <f t="shared" si="154"/>
        <v>0</v>
      </c>
      <c r="H685" s="225">
        <f t="shared" si="155"/>
        <v>2</v>
      </c>
      <c r="I685" s="225">
        <f t="shared" si="156"/>
        <v>0</v>
      </c>
      <c r="J685" s="225">
        <f t="shared" si="157"/>
        <v>0</v>
      </c>
      <c r="K685" s="356">
        <f t="shared" si="158"/>
        <v>7.6600000000000001E-2</v>
      </c>
      <c r="L685" s="225"/>
      <c r="M685" s="225">
        <f t="shared" si="159"/>
        <v>0</v>
      </c>
      <c r="N685" s="225">
        <f t="shared" si="160"/>
        <v>0</v>
      </c>
      <c r="O685" s="225">
        <f t="shared" si="161"/>
        <v>0</v>
      </c>
      <c r="P685" s="225">
        <f t="shared" si="162"/>
        <v>2</v>
      </c>
      <c r="Q685" s="225">
        <f t="shared" si="163"/>
        <v>6</v>
      </c>
      <c r="R685" s="225">
        <f t="shared" si="164"/>
        <v>2</v>
      </c>
      <c r="S685" s="228"/>
      <c r="T685" s="228"/>
      <c r="U685" s="228"/>
      <c r="V685" s="228"/>
      <c r="W685" s="529"/>
      <c r="X685" s="228"/>
      <c r="Y685" s="55">
        <v>484</v>
      </c>
      <c r="Z685" s="55">
        <v>484035314</v>
      </c>
      <c r="AA685" s="244" t="s">
        <v>303</v>
      </c>
      <c r="AB685" s="55">
        <v>0</v>
      </c>
      <c r="AC685" s="55">
        <v>0</v>
      </c>
      <c r="AD685" s="55">
        <v>0</v>
      </c>
      <c r="AE685" s="55">
        <v>0</v>
      </c>
      <c r="AF685" s="55">
        <v>2</v>
      </c>
      <c r="AG685" s="55">
        <v>0</v>
      </c>
      <c r="AH685" s="55">
        <v>0</v>
      </c>
      <c r="AI685" s="215">
        <v>0</v>
      </c>
      <c r="AJ685" s="215">
        <v>0</v>
      </c>
      <c r="AK685" s="215">
        <v>0</v>
      </c>
      <c r="AL685" s="215">
        <v>0</v>
      </c>
      <c r="AM685" s="215">
        <v>2</v>
      </c>
      <c r="AN685" s="215">
        <v>0</v>
      </c>
      <c r="AO685" s="215">
        <v>0</v>
      </c>
      <c r="AP685" s="215">
        <v>0</v>
      </c>
      <c r="AQ685" s="55">
        <v>0</v>
      </c>
      <c r="AR685" s="216"/>
      <c r="AS685" s="55">
        <v>35</v>
      </c>
      <c r="AT685" s="55">
        <v>314</v>
      </c>
      <c r="AU685" s="55">
        <v>6</v>
      </c>
      <c r="AW685" s="55">
        <f t="shared" si="165"/>
        <v>2</v>
      </c>
      <c r="AX685" s="55">
        <v>0</v>
      </c>
      <c r="AY685" s="55">
        <v>3</v>
      </c>
      <c r="AZ685" s="502">
        <v>1</v>
      </c>
    </row>
    <row r="686" spans="1:52">
      <c r="A686" s="215">
        <v>484</v>
      </c>
      <c r="B686" s="215">
        <v>484035336</v>
      </c>
      <c r="C686" s="216" t="s">
        <v>303</v>
      </c>
      <c r="D686" s="225">
        <f t="shared" si="151"/>
        <v>0</v>
      </c>
      <c r="E686" s="225">
        <f t="shared" si="152"/>
        <v>0</v>
      </c>
      <c r="F686" s="225">
        <f t="shared" si="153"/>
        <v>0</v>
      </c>
      <c r="G686" s="225">
        <f t="shared" si="154"/>
        <v>0</v>
      </c>
      <c r="H686" s="225">
        <f t="shared" si="155"/>
        <v>2</v>
      </c>
      <c r="I686" s="225">
        <f t="shared" si="156"/>
        <v>0</v>
      </c>
      <c r="J686" s="225">
        <f t="shared" si="157"/>
        <v>0</v>
      </c>
      <c r="K686" s="356">
        <f t="shared" si="158"/>
        <v>7.6600000000000001E-2</v>
      </c>
      <c r="L686" s="225"/>
      <c r="M686" s="225">
        <f t="shared" si="159"/>
        <v>0</v>
      </c>
      <c r="N686" s="225">
        <f t="shared" si="160"/>
        <v>0</v>
      </c>
      <c r="O686" s="225">
        <f t="shared" si="161"/>
        <v>0</v>
      </c>
      <c r="P686" s="225">
        <f t="shared" si="162"/>
        <v>1</v>
      </c>
      <c r="Q686" s="225">
        <f t="shared" si="163"/>
        <v>7</v>
      </c>
      <c r="R686" s="225">
        <f t="shared" si="164"/>
        <v>2</v>
      </c>
      <c r="S686" s="228"/>
      <c r="T686" s="228"/>
      <c r="U686" s="228"/>
      <c r="V686" s="228"/>
      <c r="W686" s="529"/>
      <c r="X686" s="228"/>
      <c r="Y686" s="55">
        <v>484</v>
      </c>
      <c r="Z686" s="55">
        <v>484035336</v>
      </c>
      <c r="AA686" s="244" t="s">
        <v>303</v>
      </c>
      <c r="AB686" s="55">
        <v>0</v>
      </c>
      <c r="AC686" s="55">
        <v>0</v>
      </c>
      <c r="AD686" s="55">
        <v>0</v>
      </c>
      <c r="AE686" s="55">
        <v>0</v>
      </c>
      <c r="AF686" s="55">
        <v>2</v>
      </c>
      <c r="AG686" s="55">
        <v>0</v>
      </c>
      <c r="AH686" s="55">
        <v>0</v>
      </c>
      <c r="AI686" s="215">
        <v>0</v>
      </c>
      <c r="AJ686" s="215">
        <v>0</v>
      </c>
      <c r="AK686" s="215">
        <v>0</v>
      </c>
      <c r="AL686" s="215">
        <v>0</v>
      </c>
      <c r="AM686" s="215">
        <v>1</v>
      </c>
      <c r="AN686" s="215">
        <v>0</v>
      </c>
      <c r="AO686" s="215">
        <v>0</v>
      </c>
      <c r="AP686" s="215">
        <v>0</v>
      </c>
      <c r="AQ686" s="55">
        <v>0</v>
      </c>
      <c r="AR686" s="216"/>
      <c r="AS686" s="55">
        <v>35</v>
      </c>
      <c r="AT686" s="55">
        <v>336</v>
      </c>
      <c r="AU686" s="55">
        <v>7</v>
      </c>
      <c r="AW686" s="55">
        <f t="shared" si="165"/>
        <v>1</v>
      </c>
      <c r="AX686" s="55">
        <v>0</v>
      </c>
      <c r="AY686" s="55">
        <v>3</v>
      </c>
      <c r="AZ686" s="502">
        <v>0.5</v>
      </c>
    </row>
    <row r="687" spans="1:52">
      <c r="A687" s="215">
        <v>484</v>
      </c>
      <c r="B687" s="215">
        <v>484035780</v>
      </c>
      <c r="C687" s="216" t="s">
        <v>303</v>
      </c>
      <c r="D687" s="225">
        <f t="shared" si="151"/>
        <v>0</v>
      </c>
      <c r="E687" s="225">
        <f t="shared" si="152"/>
        <v>0</v>
      </c>
      <c r="F687" s="225">
        <f t="shared" si="153"/>
        <v>0</v>
      </c>
      <c r="G687" s="225">
        <f t="shared" si="154"/>
        <v>0</v>
      </c>
      <c r="H687" s="225">
        <f t="shared" si="155"/>
        <v>1</v>
      </c>
      <c r="I687" s="225">
        <f t="shared" si="156"/>
        <v>0</v>
      </c>
      <c r="J687" s="225">
        <f t="shared" si="157"/>
        <v>0</v>
      </c>
      <c r="K687" s="356">
        <f t="shared" si="158"/>
        <v>3.8300000000000001E-2</v>
      </c>
      <c r="L687" s="225"/>
      <c r="M687" s="225">
        <f t="shared" si="159"/>
        <v>0</v>
      </c>
      <c r="N687" s="225">
        <f t="shared" si="160"/>
        <v>0</v>
      </c>
      <c r="O687" s="225">
        <f t="shared" si="161"/>
        <v>0</v>
      </c>
      <c r="P687" s="225">
        <f t="shared" si="162"/>
        <v>1</v>
      </c>
      <c r="Q687" s="225">
        <f t="shared" si="163"/>
        <v>5</v>
      </c>
      <c r="R687" s="225">
        <f t="shared" si="164"/>
        <v>1</v>
      </c>
      <c r="S687" s="228"/>
      <c r="T687" s="228"/>
      <c r="U687" s="228"/>
      <c r="V687" s="228"/>
      <c r="W687" s="529"/>
      <c r="X687" s="228"/>
      <c r="Y687" s="55">
        <v>484</v>
      </c>
      <c r="Z687" s="55">
        <v>484035780</v>
      </c>
      <c r="AA687" s="244" t="s">
        <v>303</v>
      </c>
      <c r="AB687" s="55">
        <v>0</v>
      </c>
      <c r="AC687" s="55">
        <v>0</v>
      </c>
      <c r="AD687" s="55">
        <v>0</v>
      </c>
      <c r="AE687" s="55">
        <v>0</v>
      </c>
      <c r="AF687" s="55">
        <v>1</v>
      </c>
      <c r="AG687" s="55">
        <v>0</v>
      </c>
      <c r="AH687" s="55">
        <v>0</v>
      </c>
      <c r="AI687" s="215">
        <v>0</v>
      </c>
      <c r="AJ687" s="215">
        <v>0</v>
      </c>
      <c r="AK687" s="215">
        <v>0</v>
      </c>
      <c r="AL687" s="215">
        <v>0</v>
      </c>
      <c r="AM687" s="215">
        <v>1</v>
      </c>
      <c r="AN687" s="215">
        <v>0</v>
      </c>
      <c r="AO687" s="215">
        <v>0</v>
      </c>
      <c r="AP687" s="215">
        <v>0</v>
      </c>
      <c r="AQ687" s="55">
        <v>0</v>
      </c>
      <c r="AR687" s="216"/>
      <c r="AS687" s="55">
        <v>35</v>
      </c>
      <c r="AT687" s="55">
        <v>780</v>
      </c>
      <c r="AU687" s="55">
        <v>5</v>
      </c>
      <c r="AW687" s="55">
        <f t="shared" si="165"/>
        <v>1</v>
      </c>
      <c r="AX687" s="55">
        <v>0</v>
      </c>
      <c r="AY687" s="55">
        <v>3</v>
      </c>
      <c r="AZ687" s="502">
        <v>1</v>
      </c>
    </row>
    <row r="688" spans="1:52">
      <c r="A688" s="215">
        <v>485</v>
      </c>
      <c r="B688" s="215">
        <v>485258030</v>
      </c>
      <c r="C688" s="216" t="s">
        <v>305</v>
      </c>
      <c r="D688" s="225">
        <f t="shared" si="151"/>
        <v>0</v>
      </c>
      <c r="E688" s="225">
        <f t="shared" si="152"/>
        <v>0</v>
      </c>
      <c r="F688" s="225">
        <f t="shared" si="153"/>
        <v>0</v>
      </c>
      <c r="G688" s="225">
        <f t="shared" si="154"/>
        <v>0</v>
      </c>
      <c r="H688" s="225">
        <f t="shared" si="155"/>
        <v>1</v>
      </c>
      <c r="I688" s="225">
        <f t="shared" si="156"/>
        <v>1</v>
      </c>
      <c r="J688" s="225">
        <f t="shared" si="157"/>
        <v>0</v>
      </c>
      <c r="K688" s="356">
        <f t="shared" si="158"/>
        <v>7.6600000000000001E-2</v>
      </c>
      <c r="L688" s="225"/>
      <c r="M688" s="225">
        <f t="shared" si="159"/>
        <v>0</v>
      </c>
      <c r="N688" s="225">
        <f t="shared" si="160"/>
        <v>0</v>
      </c>
      <c r="O688" s="225">
        <f t="shared" si="161"/>
        <v>0</v>
      </c>
      <c r="P688" s="225">
        <f t="shared" si="162"/>
        <v>2</v>
      </c>
      <c r="Q688" s="225">
        <f t="shared" si="163"/>
        <v>6</v>
      </c>
      <c r="R688" s="225">
        <f t="shared" si="164"/>
        <v>2</v>
      </c>
      <c r="S688" s="228"/>
      <c r="T688" s="228"/>
      <c r="U688" s="228"/>
      <c r="V688" s="228"/>
      <c r="W688" s="529"/>
      <c r="X688" s="228"/>
      <c r="Y688" s="55">
        <v>485</v>
      </c>
      <c r="Z688" s="55">
        <v>485258030</v>
      </c>
      <c r="AA688" s="244" t="s">
        <v>305</v>
      </c>
      <c r="AB688" s="55">
        <v>0</v>
      </c>
      <c r="AC688" s="55">
        <v>0</v>
      </c>
      <c r="AD688" s="55">
        <v>0</v>
      </c>
      <c r="AE688" s="55">
        <v>0</v>
      </c>
      <c r="AF688" s="55">
        <v>1</v>
      </c>
      <c r="AG688" s="55">
        <v>1</v>
      </c>
      <c r="AH688" s="55">
        <v>0</v>
      </c>
      <c r="AI688" s="215">
        <v>0</v>
      </c>
      <c r="AJ688" s="215">
        <v>0</v>
      </c>
      <c r="AK688" s="215">
        <v>0</v>
      </c>
      <c r="AL688" s="215">
        <v>0</v>
      </c>
      <c r="AM688" s="215">
        <v>1</v>
      </c>
      <c r="AN688" s="215">
        <v>0</v>
      </c>
      <c r="AO688" s="215">
        <v>0</v>
      </c>
      <c r="AP688" s="215">
        <v>0</v>
      </c>
      <c r="AQ688" s="55">
        <v>1</v>
      </c>
      <c r="AR688" s="216"/>
      <c r="AS688" s="55">
        <v>258</v>
      </c>
      <c r="AT688" s="55">
        <v>30</v>
      </c>
      <c r="AU688" s="55">
        <v>6</v>
      </c>
      <c r="AW688" s="55">
        <f t="shared" si="165"/>
        <v>2</v>
      </c>
      <c r="AX688" s="55">
        <v>0</v>
      </c>
      <c r="AY688" s="55">
        <v>1</v>
      </c>
      <c r="AZ688" s="502">
        <v>1</v>
      </c>
    </row>
    <row r="689" spans="1:52">
      <c r="A689" s="215">
        <v>485</v>
      </c>
      <c r="B689" s="215">
        <v>485258071</v>
      </c>
      <c r="C689" s="216" t="s">
        <v>305</v>
      </c>
      <c r="D689" s="225">
        <f t="shared" si="151"/>
        <v>0</v>
      </c>
      <c r="E689" s="225">
        <f t="shared" si="152"/>
        <v>0</v>
      </c>
      <c r="F689" s="225">
        <f t="shared" si="153"/>
        <v>0</v>
      </c>
      <c r="G689" s="225">
        <f t="shared" si="154"/>
        <v>0</v>
      </c>
      <c r="H689" s="225">
        <f t="shared" si="155"/>
        <v>0</v>
      </c>
      <c r="I689" s="225">
        <f t="shared" si="156"/>
        <v>1</v>
      </c>
      <c r="J689" s="225">
        <f t="shared" si="157"/>
        <v>0</v>
      </c>
      <c r="K689" s="356">
        <f t="shared" si="158"/>
        <v>3.8300000000000001E-2</v>
      </c>
      <c r="L689" s="225"/>
      <c r="M689" s="225">
        <f t="shared" si="159"/>
        <v>0</v>
      </c>
      <c r="N689" s="225">
        <f t="shared" si="160"/>
        <v>0</v>
      </c>
      <c r="O689" s="225">
        <f t="shared" si="161"/>
        <v>0</v>
      </c>
      <c r="P689" s="225">
        <f t="shared" si="162"/>
        <v>0</v>
      </c>
      <c r="Q689" s="225">
        <f t="shared" si="163"/>
        <v>4</v>
      </c>
      <c r="R689" s="225">
        <f t="shared" si="164"/>
        <v>1</v>
      </c>
      <c r="S689" s="228"/>
      <c r="T689" s="228"/>
      <c r="U689" s="228"/>
      <c r="V689" s="228"/>
      <c r="W689" s="529"/>
      <c r="X689" s="228"/>
      <c r="Y689" s="55">
        <v>485</v>
      </c>
      <c r="Z689" s="55">
        <v>485258071</v>
      </c>
      <c r="AA689" s="244" t="s">
        <v>305</v>
      </c>
      <c r="AB689" s="55">
        <v>0</v>
      </c>
      <c r="AC689" s="55">
        <v>0</v>
      </c>
      <c r="AD689" s="55">
        <v>0</v>
      </c>
      <c r="AE689" s="55">
        <v>0</v>
      </c>
      <c r="AF689" s="55">
        <v>0</v>
      </c>
      <c r="AG689" s="55">
        <v>1</v>
      </c>
      <c r="AH689" s="55">
        <v>0</v>
      </c>
      <c r="AI689" s="215">
        <v>0</v>
      </c>
      <c r="AJ689" s="215">
        <v>0</v>
      </c>
      <c r="AK689" s="215">
        <v>0</v>
      </c>
      <c r="AL689" s="215">
        <v>0</v>
      </c>
      <c r="AM689" s="215">
        <v>0</v>
      </c>
      <c r="AN689" s="215">
        <v>0</v>
      </c>
      <c r="AO689" s="215">
        <v>0</v>
      </c>
      <c r="AP689" s="215">
        <v>0</v>
      </c>
      <c r="AQ689" s="55">
        <v>0</v>
      </c>
      <c r="AR689" s="216"/>
      <c r="AS689" s="55">
        <v>258</v>
      </c>
      <c r="AT689" s="55">
        <v>71</v>
      </c>
      <c r="AU689" s="55">
        <v>4</v>
      </c>
      <c r="AW689" s="55">
        <f t="shared" si="165"/>
        <v>0</v>
      </c>
      <c r="AX689" s="55">
        <v>0</v>
      </c>
      <c r="AY689" s="55">
        <v>3</v>
      </c>
      <c r="AZ689" s="502">
        <v>0</v>
      </c>
    </row>
    <row r="690" spans="1:52">
      <c r="A690" s="215">
        <v>485</v>
      </c>
      <c r="B690" s="215">
        <v>485258107</v>
      </c>
      <c r="C690" s="216" t="s">
        <v>305</v>
      </c>
      <c r="D690" s="225">
        <f t="shared" si="151"/>
        <v>0</v>
      </c>
      <c r="E690" s="225">
        <f t="shared" si="152"/>
        <v>0</v>
      </c>
      <c r="F690" s="225">
        <f t="shared" si="153"/>
        <v>0</v>
      </c>
      <c r="G690" s="225">
        <f t="shared" si="154"/>
        <v>0</v>
      </c>
      <c r="H690" s="225">
        <f t="shared" si="155"/>
        <v>1</v>
      </c>
      <c r="I690" s="225">
        <f t="shared" si="156"/>
        <v>1</v>
      </c>
      <c r="J690" s="225">
        <f t="shared" si="157"/>
        <v>0</v>
      </c>
      <c r="K690" s="356">
        <f t="shared" si="158"/>
        <v>7.6600000000000001E-2</v>
      </c>
      <c r="L690" s="225"/>
      <c r="M690" s="225">
        <f t="shared" si="159"/>
        <v>0</v>
      </c>
      <c r="N690" s="225">
        <f t="shared" si="160"/>
        <v>0</v>
      </c>
      <c r="O690" s="225">
        <f t="shared" si="161"/>
        <v>0</v>
      </c>
      <c r="P690" s="225">
        <f t="shared" si="162"/>
        <v>0</v>
      </c>
      <c r="Q690" s="225">
        <f t="shared" si="163"/>
        <v>8</v>
      </c>
      <c r="R690" s="225">
        <f t="shared" si="164"/>
        <v>2</v>
      </c>
      <c r="S690" s="228"/>
      <c r="T690" s="228"/>
      <c r="U690" s="228"/>
      <c r="V690" s="228"/>
      <c r="W690" s="529"/>
      <c r="X690" s="228"/>
      <c r="Y690" s="55">
        <v>485</v>
      </c>
      <c r="Z690" s="55">
        <v>485258107</v>
      </c>
      <c r="AA690" s="244" t="s">
        <v>305</v>
      </c>
      <c r="AB690" s="55">
        <v>0</v>
      </c>
      <c r="AC690" s="55">
        <v>0</v>
      </c>
      <c r="AD690" s="55">
        <v>0</v>
      </c>
      <c r="AE690" s="55">
        <v>0</v>
      </c>
      <c r="AF690" s="55">
        <v>1</v>
      </c>
      <c r="AG690" s="55">
        <v>1</v>
      </c>
      <c r="AH690" s="55">
        <v>0</v>
      </c>
      <c r="AI690" s="215">
        <v>0</v>
      </c>
      <c r="AJ690" s="215">
        <v>0</v>
      </c>
      <c r="AK690" s="215">
        <v>0</v>
      </c>
      <c r="AL690" s="215">
        <v>0</v>
      </c>
      <c r="AM690" s="215">
        <v>0</v>
      </c>
      <c r="AN690" s="215">
        <v>0</v>
      </c>
      <c r="AO690" s="215">
        <v>0</v>
      </c>
      <c r="AP690" s="215">
        <v>0</v>
      </c>
      <c r="AQ690" s="55">
        <v>0</v>
      </c>
      <c r="AR690" s="216"/>
      <c r="AS690" s="55">
        <v>258</v>
      </c>
      <c r="AT690" s="55">
        <v>107</v>
      </c>
      <c r="AU690" s="55">
        <v>8</v>
      </c>
      <c r="AW690" s="55">
        <f t="shared" si="165"/>
        <v>0</v>
      </c>
      <c r="AX690" s="55">
        <v>0</v>
      </c>
      <c r="AY690" s="55">
        <v>3</v>
      </c>
      <c r="AZ690" s="502">
        <v>0</v>
      </c>
    </row>
    <row r="691" spans="1:52">
      <c r="A691" s="215">
        <v>485</v>
      </c>
      <c r="B691" s="215">
        <v>485258163</v>
      </c>
      <c r="C691" s="216" t="s">
        <v>305</v>
      </c>
      <c r="D691" s="225">
        <f t="shared" si="151"/>
        <v>0</v>
      </c>
      <c r="E691" s="225">
        <f t="shared" si="152"/>
        <v>0</v>
      </c>
      <c r="F691" s="225">
        <f t="shared" si="153"/>
        <v>0</v>
      </c>
      <c r="G691" s="225">
        <f t="shared" si="154"/>
        <v>0</v>
      </c>
      <c r="H691" s="225">
        <f t="shared" si="155"/>
        <v>4</v>
      </c>
      <c r="I691" s="225">
        <f t="shared" si="156"/>
        <v>10</v>
      </c>
      <c r="J691" s="225">
        <f t="shared" si="157"/>
        <v>0</v>
      </c>
      <c r="K691" s="356">
        <f t="shared" si="158"/>
        <v>0.53620000000000001</v>
      </c>
      <c r="L691" s="225"/>
      <c r="M691" s="225">
        <f t="shared" si="159"/>
        <v>0</v>
      </c>
      <c r="N691" s="225">
        <f t="shared" si="160"/>
        <v>0</v>
      </c>
      <c r="O691" s="225">
        <f t="shared" si="161"/>
        <v>0</v>
      </c>
      <c r="P691" s="225">
        <f t="shared" si="162"/>
        <v>7</v>
      </c>
      <c r="Q691" s="225">
        <f t="shared" si="163"/>
        <v>12</v>
      </c>
      <c r="R691" s="225">
        <f t="shared" si="164"/>
        <v>14</v>
      </c>
      <c r="S691" s="228"/>
      <c r="T691" s="228"/>
      <c r="U691" s="228"/>
      <c r="V691" s="228"/>
      <c r="W691" s="529"/>
      <c r="X691" s="228"/>
      <c r="Y691" s="55">
        <v>485</v>
      </c>
      <c r="Z691" s="55">
        <v>485258163</v>
      </c>
      <c r="AA691" s="244" t="s">
        <v>305</v>
      </c>
      <c r="AB691" s="55">
        <v>0</v>
      </c>
      <c r="AC691" s="55">
        <v>0</v>
      </c>
      <c r="AD691" s="55">
        <v>0</v>
      </c>
      <c r="AE691" s="55">
        <v>0</v>
      </c>
      <c r="AF691" s="55">
        <v>4</v>
      </c>
      <c r="AG691" s="55">
        <v>10</v>
      </c>
      <c r="AH691" s="55">
        <v>0</v>
      </c>
      <c r="AI691" s="215">
        <v>0</v>
      </c>
      <c r="AJ691" s="215">
        <v>0</v>
      </c>
      <c r="AK691" s="215">
        <v>0</v>
      </c>
      <c r="AL691" s="215">
        <v>0</v>
      </c>
      <c r="AM691" s="215">
        <v>3</v>
      </c>
      <c r="AN691" s="215">
        <v>0</v>
      </c>
      <c r="AO691" s="215">
        <v>0</v>
      </c>
      <c r="AP691" s="215">
        <v>0</v>
      </c>
      <c r="AQ691" s="55">
        <v>4</v>
      </c>
      <c r="AR691" s="216"/>
      <c r="AS691" s="55">
        <v>258</v>
      </c>
      <c r="AT691" s="55">
        <v>163</v>
      </c>
      <c r="AU691" s="55">
        <v>12</v>
      </c>
      <c r="AW691" s="55">
        <f t="shared" si="165"/>
        <v>7</v>
      </c>
      <c r="AX691" s="55">
        <v>0</v>
      </c>
      <c r="AY691" s="55">
        <v>1</v>
      </c>
      <c r="AZ691" s="502">
        <v>0.5</v>
      </c>
    </row>
    <row r="692" spans="1:52">
      <c r="A692" s="215">
        <v>485</v>
      </c>
      <c r="B692" s="215">
        <v>485258229</v>
      </c>
      <c r="C692" s="216" t="s">
        <v>305</v>
      </c>
      <c r="D692" s="225">
        <f t="shared" si="151"/>
        <v>0</v>
      </c>
      <c r="E692" s="225">
        <f t="shared" si="152"/>
        <v>0</v>
      </c>
      <c r="F692" s="225">
        <f t="shared" si="153"/>
        <v>0</v>
      </c>
      <c r="G692" s="225">
        <f t="shared" si="154"/>
        <v>0</v>
      </c>
      <c r="H692" s="225">
        <f t="shared" si="155"/>
        <v>4</v>
      </c>
      <c r="I692" s="225">
        <f t="shared" si="156"/>
        <v>8</v>
      </c>
      <c r="J692" s="225">
        <f t="shared" si="157"/>
        <v>0</v>
      </c>
      <c r="K692" s="356">
        <f t="shared" si="158"/>
        <v>0.45960000000000001</v>
      </c>
      <c r="L692" s="225"/>
      <c r="M692" s="225">
        <f t="shared" si="159"/>
        <v>0</v>
      </c>
      <c r="N692" s="225">
        <f t="shared" si="160"/>
        <v>1</v>
      </c>
      <c r="O692" s="225">
        <f t="shared" si="161"/>
        <v>0</v>
      </c>
      <c r="P692" s="225">
        <f t="shared" si="162"/>
        <v>8</v>
      </c>
      <c r="Q692" s="225">
        <f t="shared" si="163"/>
        <v>7</v>
      </c>
      <c r="R692" s="225">
        <f t="shared" si="164"/>
        <v>12</v>
      </c>
      <c r="S692" s="228"/>
      <c r="T692" s="228"/>
      <c r="U692" s="228"/>
      <c r="V692" s="228"/>
      <c r="W692" s="529"/>
      <c r="X692" s="228"/>
      <c r="Y692" s="55">
        <v>485</v>
      </c>
      <c r="Z692" s="55">
        <v>485258229</v>
      </c>
      <c r="AA692" s="244" t="s">
        <v>305</v>
      </c>
      <c r="AB692" s="55">
        <v>0</v>
      </c>
      <c r="AC692" s="55">
        <v>0</v>
      </c>
      <c r="AD692" s="55">
        <v>0</v>
      </c>
      <c r="AE692" s="55">
        <v>0</v>
      </c>
      <c r="AF692" s="55">
        <v>4</v>
      </c>
      <c r="AG692" s="55">
        <v>8</v>
      </c>
      <c r="AH692" s="55">
        <v>0</v>
      </c>
      <c r="AI692" s="215">
        <v>0</v>
      </c>
      <c r="AJ692" s="215">
        <v>0</v>
      </c>
      <c r="AK692" s="215">
        <v>1</v>
      </c>
      <c r="AL692" s="215">
        <v>0</v>
      </c>
      <c r="AM692" s="215">
        <v>3</v>
      </c>
      <c r="AN692" s="215">
        <v>0</v>
      </c>
      <c r="AO692" s="215">
        <v>0</v>
      </c>
      <c r="AP692" s="215">
        <v>0</v>
      </c>
      <c r="AQ692" s="55">
        <v>5</v>
      </c>
      <c r="AR692" s="216"/>
      <c r="AS692" s="55">
        <v>258</v>
      </c>
      <c r="AT692" s="55">
        <v>229</v>
      </c>
      <c r="AU692" s="55">
        <v>7</v>
      </c>
      <c r="AW692" s="55">
        <f t="shared" si="165"/>
        <v>8</v>
      </c>
      <c r="AX692" s="55">
        <v>0</v>
      </c>
      <c r="AY692" s="55">
        <v>1</v>
      </c>
      <c r="AZ692" s="502">
        <v>0.66669999999999996</v>
      </c>
    </row>
    <row r="693" spans="1:52">
      <c r="A693" s="215">
        <v>485</v>
      </c>
      <c r="B693" s="215">
        <v>485258248</v>
      </c>
      <c r="C693" s="216" t="s">
        <v>305</v>
      </c>
      <c r="D693" s="225">
        <f t="shared" si="151"/>
        <v>0</v>
      </c>
      <c r="E693" s="225">
        <f t="shared" si="152"/>
        <v>0</v>
      </c>
      <c r="F693" s="225">
        <f t="shared" si="153"/>
        <v>0</v>
      </c>
      <c r="G693" s="225">
        <f t="shared" si="154"/>
        <v>0</v>
      </c>
      <c r="H693" s="225">
        <f t="shared" si="155"/>
        <v>0</v>
      </c>
      <c r="I693" s="225">
        <f t="shared" si="156"/>
        <v>1</v>
      </c>
      <c r="J693" s="225">
        <f t="shared" si="157"/>
        <v>0</v>
      </c>
      <c r="K693" s="356">
        <f t="shared" si="158"/>
        <v>3.8300000000000001E-2</v>
      </c>
      <c r="L693" s="225"/>
      <c r="M693" s="225">
        <f t="shared" si="159"/>
        <v>0</v>
      </c>
      <c r="N693" s="225">
        <f t="shared" si="160"/>
        <v>0</v>
      </c>
      <c r="O693" s="225">
        <f t="shared" si="161"/>
        <v>0</v>
      </c>
      <c r="P693" s="225">
        <f t="shared" si="162"/>
        <v>1</v>
      </c>
      <c r="Q693" s="225">
        <f t="shared" si="163"/>
        <v>12</v>
      </c>
      <c r="R693" s="225">
        <f t="shared" si="164"/>
        <v>1</v>
      </c>
      <c r="S693" s="228"/>
      <c r="T693" s="228"/>
      <c r="U693" s="228"/>
      <c r="V693" s="228"/>
      <c r="W693" s="529"/>
      <c r="X693" s="228"/>
      <c r="Y693" s="55">
        <v>485</v>
      </c>
      <c r="Z693" s="55">
        <v>485258248</v>
      </c>
      <c r="AA693" s="244" t="s">
        <v>305</v>
      </c>
      <c r="AB693" s="55">
        <v>0</v>
      </c>
      <c r="AC693" s="55">
        <v>0</v>
      </c>
      <c r="AD693" s="55">
        <v>0</v>
      </c>
      <c r="AE693" s="55">
        <v>0</v>
      </c>
      <c r="AF693" s="55">
        <v>0</v>
      </c>
      <c r="AG693" s="55">
        <v>1</v>
      </c>
      <c r="AH693" s="55">
        <v>0</v>
      </c>
      <c r="AI693" s="215">
        <v>0</v>
      </c>
      <c r="AJ693" s="215">
        <v>0</v>
      </c>
      <c r="AK693" s="215">
        <v>0</v>
      </c>
      <c r="AL693" s="215">
        <v>0</v>
      </c>
      <c r="AM693" s="215">
        <v>0</v>
      </c>
      <c r="AN693" s="215">
        <v>0</v>
      </c>
      <c r="AO693" s="215">
        <v>0</v>
      </c>
      <c r="AP693" s="215">
        <v>0</v>
      </c>
      <c r="AQ693" s="55">
        <v>0</v>
      </c>
      <c r="AR693" s="216"/>
      <c r="AS693" s="55">
        <v>258</v>
      </c>
      <c r="AT693" s="55">
        <v>248</v>
      </c>
      <c r="AU693" s="55">
        <v>12</v>
      </c>
      <c r="AW693" s="55">
        <f t="shared" si="165"/>
        <v>0</v>
      </c>
      <c r="AX693" s="55">
        <v>1</v>
      </c>
      <c r="AY693" s="55">
        <v>2</v>
      </c>
      <c r="AZ693" s="502">
        <v>0.78469999999999995</v>
      </c>
    </row>
    <row r="694" spans="1:52">
      <c r="A694" s="215">
        <v>485</v>
      </c>
      <c r="B694" s="215">
        <v>485258258</v>
      </c>
      <c r="C694" s="216" t="s">
        <v>305</v>
      </c>
      <c r="D694" s="225">
        <f t="shared" si="151"/>
        <v>0</v>
      </c>
      <c r="E694" s="225">
        <f t="shared" si="152"/>
        <v>0</v>
      </c>
      <c r="F694" s="225">
        <f t="shared" si="153"/>
        <v>0</v>
      </c>
      <c r="G694" s="225">
        <f t="shared" si="154"/>
        <v>0</v>
      </c>
      <c r="H694" s="225">
        <f t="shared" si="155"/>
        <v>202</v>
      </c>
      <c r="I694" s="225">
        <f t="shared" si="156"/>
        <v>253</v>
      </c>
      <c r="J694" s="225">
        <f t="shared" si="157"/>
        <v>0</v>
      </c>
      <c r="K694" s="356">
        <f t="shared" si="158"/>
        <v>17.426500000000001</v>
      </c>
      <c r="L694" s="225"/>
      <c r="M694" s="225">
        <f t="shared" si="159"/>
        <v>0</v>
      </c>
      <c r="N694" s="225">
        <f t="shared" si="160"/>
        <v>9</v>
      </c>
      <c r="O694" s="225">
        <f t="shared" si="161"/>
        <v>6</v>
      </c>
      <c r="P694" s="225">
        <f t="shared" si="162"/>
        <v>186</v>
      </c>
      <c r="Q694" s="225">
        <f t="shared" si="163"/>
        <v>10</v>
      </c>
      <c r="R694" s="225">
        <f t="shared" si="164"/>
        <v>455</v>
      </c>
      <c r="S694" s="228"/>
      <c r="T694" s="228"/>
      <c r="U694" s="228"/>
      <c r="V694" s="228"/>
      <c r="W694" s="529"/>
      <c r="X694" s="228"/>
      <c r="Y694" s="55">
        <v>485</v>
      </c>
      <c r="Z694" s="55">
        <v>485258258</v>
      </c>
      <c r="AA694" s="244" t="s">
        <v>305</v>
      </c>
      <c r="AB694" s="55">
        <v>0</v>
      </c>
      <c r="AC694" s="55">
        <v>0</v>
      </c>
      <c r="AD694" s="55">
        <v>0</v>
      </c>
      <c r="AE694" s="55">
        <v>0</v>
      </c>
      <c r="AF694" s="55">
        <v>202</v>
      </c>
      <c r="AG694" s="55">
        <v>253</v>
      </c>
      <c r="AH694" s="55">
        <v>0</v>
      </c>
      <c r="AI694" s="215">
        <v>0</v>
      </c>
      <c r="AJ694" s="215">
        <v>0</v>
      </c>
      <c r="AK694" s="215">
        <v>9</v>
      </c>
      <c r="AL694" s="215">
        <v>6</v>
      </c>
      <c r="AM694" s="215">
        <v>89</v>
      </c>
      <c r="AN694" s="215">
        <v>0</v>
      </c>
      <c r="AO694" s="215">
        <v>0</v>
      </c>
      <c r="AP694" s="215">
        <v>0</v>
      </c>
      <c r="AQ694" s="55">
        <v>97</v>
      </c>
      <c r="AR694" s="216"/>
      <c r="AS694" s="55">
        <v>258</v>
      </c>
      <c r="AT694" s="55">
        <v>258</v>
      </c>
      <c r="AU694" s="55">
        <v>10</v>
      </c>
      <c r="AW694" s="55">
        <f t="shared" si="165"/>
        <v>186</v>
      </c>
      <c r="AX694" s="55">
        <v>0</v>
      </c>
      <c r="AY694" s="55">
        <v>1</v>
      </c>
      <c r="AZ694" s="502">
        <v>0.4088</v>
      </c>
    </row>
    <row r="695" spans="1:52">
      <c r="A695" s="215">
        <v>485</v>
      </c>
      <c r="B695" s="215">
        <v>485258291</v>
      </c>
      <c r="C695" s="216" t="s">
        <v>305</v>
      </c>
      <c r="D695" s="225">
        <f t="shared" si="151"/>
        <v>0</v>
      </c>
      <c r="E695" s="225">
        <f t="shared" si="152"/>
        <v>0</v>
      </c>
      <c r="F695" s="225">
        <f t="shared" si="153"/>
        <v>0</v>
      </c>
      <c r="G695" s="225">
        <f t="shared" si="154"/>
        <v>0</v>
      </c>
      <c r="H695" s="225">
        <f t="shared" si="155"/>
        <v>4</v>
      </c>
      <c r="I695" s="225">
        <f t="shared" si="156"/>
        <v>3</v>
      </c>
      <c r="J695" s="225">
        <f t="shared" si="157"/>
        <v>0</v>
      </c>
      <c r="K695" s="356">
        <f t="shared" si="158"/>
        <v>0.2681</v>
      </c>
      <c r="L695" s="225"/>
      <c r="M695" s="225">
        <f t="shared" si="159"/>
        <v>0</v>
      </c>
      <c r="N695" s="225">
        <f t="shared" si="160"/>
        <v>1</v>
      </c>
      <c r="O695" s="225">
        <f t="shared" si="161"/>
        <v>0</v>
      </c>
      <c r="P695" s="225">
        <f t="shared" si="162"/>
        <v>6</v>
      </c>
      <c r="Q695" s="225">
        <f t="shared" si="163"/>
        <v>4</v>
      </c>
      <c r="R695" s="225">
        <f t="shared" si="164"/>
        <v>7</v>
      </c>
      <c r="S695" s="228"/>
      <c r="T695" s="228"/>
      <c r="U695" s="228"/>
      <c r="V695" s="228"/>
      <c r="W695" s="529"/>
      <c r="X695" s="228"/>
      <c r="Y695" s="55">
        <v>485</v>
      </c>
      <c r="Z695" s="55">
        <v>485258291</v>
      </c>
      <c r="AA695" s="244" t="s">
        <v>305</v>
      </c>
      <c r="AB695" s="55">
        <v>0</v>
      </c>
      <c r="AC695" s="55">
        <v>0</v>
      </c>
      <c r="AD695" s="55">
        <v>0</v>
      </c>
      <c r="AE695" s="55">
        <v>0</v>
      </c>
      <c r="AF695" s="55">
        <v>4</v>
      </c>
      <c r="AG695" s="55">
        <v>3</v>
      </c>
      <c r="AH695" s="55">
        <v>0</v>
      </c>
      <c r="AI695" s="215">
        <v>0</v>
      </c>
      <c r="AJ695" s="215">
        <v>0</v>
      </c>
      <c r="AK695" s="215">
        <v>1</v>
      </c>
      <c r="AL695" s="215">
        <v>0</v>
      </c>
      <c r="AM695" s="215">
        <v>4</v>
      </c>
      <c r="AN695" s="215">
        <v>0</v>
      </c>
      <c r="AO695" s="215">
        <v>0</v>
      </c>
      <c r="AP695" s="215">
        <v>0</v>
      </c>
      <c r="AQ695" s="55">
        <v>2</v>
      </c>
      <c r="AR695" s="216"/>
      <c r="AS695" s="55">
        <v>258</v>
      </c>
      <c r="AT695" s="55">
        <v>291</v>
      </c>
      <c r="AU695" s="55">
        <v>4</v>
      </c>
      <c r="AW695" s="55">
        <f t="shared" si="165"/>
        <v>6</v>
      </c>
      <c r="AX695" s="55">
        <v>0</v>
      </c>
      <c r="AY695" s="55">
        <v>3</v>
      </c>
      <c r="AZ695" s="502">
        <v>0.85709999999999997</v>
      </c>
    </row>
    <row r="696" spans="1:52">
      <c r="A696" s="215">
        <v>485</v>
      </c>
      <c r="B696" s="215">
        <v>485258305</v>
      </c>
      <c r="C696" s="216" t="s">
        <v>305</v>
      </c>
      <c r="D696" s="225">
        <f t="shared" si="151"/>
        <v>0</v>
      </c>
      <c r="E696" s="225">
        <f t="shared" si="152"/>
        <v>0</v>
      </c>
      <c r="F696" s="225">
        <f t="shared" si="153"/>
        <v>0</v>
      </c>
      <c r="G696" s="225">
        <f t="shared" si="154"/>
        <v>0</v>
      </c>
      <c r="H696" s="225">
        <f t="shared" si="155"/>
        <v>1</v>
      </c>
      <c r="I696" s="225">
        <f t="shared" si="156"/>
        <v>0</v>
      </c>
      <c r="J696" s="225">
        <f t="shared" si="157"/>
        <v>0</v>
      </c>
      <c r="K696" s="356">
        <f t="shared" si="158"/>
        <v>3.8300000000000001E-2</v>
      </c>
      <c r="L696" s="225"/>
      <c r="M696" s="225">
        <f t="shared" si="159"/>
        <v>0</v>
      </c>
      <c r="N696" s="225">
        <f t="shared" si="160"/>
        <v>0</v>
      </c>
      <c r="O696" s="225">
        <f t="shared" si="161"/>
        <v>0</v>
      </c>
      <c r="P696" s="225">
        <f t="shared" si="162"/>
        <v>0</v>
      </c>
      <c r="Q696" s="225">
        <f t="shared" si="163"/>
        <v>3</v>
      </c>
      <c r="R696" s="225">
        <f t="shared" si="164"/>
        <v>1</v>
      </c>
      <c r="S696" s="228"/>
      <c r="T696" s="228"/>
      <c r="U696" s="228"/>
      <c r="V696" s="228"/>
      <c r="W696" s="529"/>
      <c r="X696" s="228"/>
      <c r="Y696" s="55">
        <v>485</v>
      </c>
      <c r="Z696" s="55">
        <v>485258305</v>
      </c>
      <c r="AA696" s="244" t="s">
        <v>305</v>
      </c>
      <c r="AB696" s="55">
        <v>0</v>
      </c>
      <c r="AC696" s="55">
        <v>0</v>
      </c>
      <c r="AD696" s="55">
        <v>0</v>
      </c>
      <c r="AE696" s="55">
        <v>0</v>
      </c>
      <c r="AF696" s="55">
        <v>1</v>
      </c>
      <c r="AG696" s="55">
        <v>0</v>
      </c>
      <c r="AH696" s="55">
        <v>0</v>
      </c>
      <c r="AI696" s="215">
        <v>0</v>
      </c>
      <c r="AJ696" s="215">
        <v>0</v>
      </c>
      <c r="AK696" s="215">
        <v>0</v>
      </c>
      <c r="AL696" s="215">
        <v>0</v>
      </c>
      <c r="AM696" s="215">
        <v>0</v>
      </c>
      <c r="AN696" s="215">
        <v>0</v>
      </c>
      <c r="AO696" s="215">
        <v>0</v>
      </c>
      <c r="AP696" s="215">
        <v>0</v>
      </c>
      <c r="AQ696" s="55">
        <v>0</v>
      </c>
      <c r="AR696" s="216"/>
      <c r="AS696" s="55">
        <v>258</v>
      </c>
      <c r="AT696" s="55">
        <v>305</v>
      </c>
      <c r="AU696" s="55">
        <v>3</v>
      </c>
      <c r="AW696" s="55">
        <f t="shared" si="165"/>
        <v>0</v>
      </c>
      <c r="AX696" s="55">
        <v>0</v>
      </c>
      <c r="AY696" s="55">
        <v>3</v>
      </c>
      <c r="AZ696" s="502">
        <v>0</v>
      </c>
    </row>
    <row r="697" spans="1:52">
      <c r="A697" s="215">
        <v>486</v>
      </c>
      <c r="B697" s="215">
        <v>486348017</v>
      </c>
      <c r="C697" s="216" t="s">
        <v>1195</v>
      </c>
      <c r="D697" s="225">
        <f t="shared" si="151"/>
        <v>0</v>
      </c>
      <c r="E697" s="225">
        <f t="shared" si="152"/>
        <v>0</v>
      </c>
      <c r="F697" s="225">
        <f t="shared" si="153"/>
        <v>0</v>
      </c>
      <c r="G697" s="225">
        <f t="shared" si="154"/>
        <v>1</v>
      </c>
      <c r="H697" s="225">
        <f t="shared" si="155"/>
        <v>1</v>
      </c>
      <c r="I697" s="225">
        <f t="shared" si="156"/>
        <v>0</v>
      </c>
      <c r="J697" s="225">
        <f t="shared" si="157"/>
        <v>0</v>
      </c>
      <c r="K697" s="356">
        <f t="shared" si="158"/>
        <v>7.6600000000000001E-2</v>
      </c>
      <c r="L697" s="225"/>
      <c r="M697" s="225">
        <f t="shared" si="159"/>
        <v>1</v>
      </c>
      <c r="N697" s="225">
        <f t="shared" si="160"/>
        <v>0</v>
      </c>
      <c r="O697" s="225">
        <f t="shared" si="161"/>
        <v>0</v>
      </c>
      <c r="P697" s="225">
        <f t="shared" si="162"/>
        <v>2</v>
      </c>
      <c r="Q697" s="225">
        <f t="shared" si="163"/>
        <v>5</v>
      </c>
      <c r="R697" s="225">
        <f t="shared" si="164"/>
        <v>2</v>
      </c>
      <c r="S697" s="228"/>
      <c r="T697" s="228"/>
      <c r="U697" s="228"/>
      <c r="V697" s="228"/>
      <c r="W697" s="529"/>
      <c r="X697" s="228"/>
      <c r="Y697" s="55">
        <v>486</v>
      </c>
      <c r="Z697" s="55">
        <v>486348017</v>
      </c>
      <c r="AA697" s="244" t="s">
        <v>1195</v>
      </c>
      <c r="AB697" s="55">
        <v>0</v>
      </c>
      <c r="AC697" s="55">
        <v>0</v>
      </c>
      <c r="AD697" s="55">
        <v>0</v>
      </c>
      <c r="AE697" s="55">
        <v>1</v>
      </c>
      <c r="AF697" s="55">
        <v>1</v>
      </c>
      <c r="AG697" s="55">
        <v>0</v>
      </c>
      <c r="AH697" s="55">
        <v>0</v>
      </c>
      <c r="AI697" s="215">
        <v>0</v>
      </c>
      <c r="AJ697" s="215">
        <v>1</v>
      </c>
      <c r="AK697" s="215">
        <v>0</v>
      </c>
      <c r="AL697" s="215">
        <v>0</v>
      </c>
      <c r="AM697" s="215">
        <v>1</v>
      </c>
      <c r="AN697" s="215">
        <v>0</v>
      </c>
      <c r="AO697" s="215">
        <v>0</v>
      </c>
      <c r="AP697" s="215">
        <v>0</v>
      </c>
      <c r="AQ697" s="55">
        <v>0</v>
      </c>
      <c r="AR697" s="216"/>
      <c r="AS697" s="55">
        <v>348</v>
      </c>
      <c r="AT697" s="55">
        <v>17</v>
      </c>
      <c r="AU697" s="55">
        <v>5</v>
      </c>
      <c r="AW697" s="55">
        <f t="shared" si="165"/>
        <v>1</v>
      </c>
      <c r="AX697" s="55">
        <v>1</v>
      </c>
      <c r="AY697" s="55">
        <v>1</v>
      </c>
      <c r="AZ697" s="502">
        <v>1</v>
      </c>
    </row>
    <row r="698" spans="1:52">
      <c r="A698" s="215">
        <v>486</v>
      </c>
      <c r="B698" s="215">
        <v>486348151</v>
      </c>
      <c r="C698" s="216" t="s">
        <v>1195</v>
      </c>
      <c r="D698" s="225">
        <f t="shared" si="151"/>
        <v>0</v>
      </c>
      <c r="E698" s="225">
        <f t="shared" si="152"/>
        <v>0</v>
      </c>
      <c r="F698" s="225">
        <f t="shared" si="153"/>
        <v>1</v>
      </c>
      <c r="G698" s="225">
        <f t="shared" si="154"/>
        <v>3</v>
      </c>
      <c r="H698" s="225">
        <f t="shared" si="155"/>
        <v>1</v>
      </c>
      <c r="I698" s="225">
        <f t="shared" si="156"/>
        <v>0</v>
      </c>
      <c r="J698" s="225">
        <f t="shared" si="157"/>
        <v>0</v>
      </c>
      <c r="K698" s="356">
        <f t="shared" si="158"/>
        <v>0.1915</v>
      </c>
      <c r="L698" s="225"/>
      <c r="M698" s="225">
        <f t="shared" si="159"/>
        <v>0</v>
      </c>
      <c r="N698" s="225">
        <f t="shared" si="160"/>
        <v>0</v>
      </c>
      <c r="O698" s="225">
        <f t="shared" si="161"/>
        <v>0</v>
      </c>
      <c r="P698" s="225">
        <f t="shared" si="162"/>
        <v>5</v>
      </c>
      <c r="Q698" s="225">
        <f t="shared" si="163"/>
        <v>7</v>
      </c>
      <c r="R698" s="225">
        <f t="shared" si="164"/>
        <v>5</v>
      </c>
      <c r="S698" s="228"/>
      <c r="T698" s="228"/>
      <c r="U698" s="228"/>
      <c r="V698" s="228"/>
      <c r="W698" s="529"/>
      <c r="X698" s="228"/>
      <c r="Y698" s="55">
        <v>486</v>
      </c>
      <c r="Z698" s="55">
        <v>486348151</v>
      </c>
      <c r="AA698" s="244" t="s">
        <v>1195</v>
      </c>
      <c r="AB698" s="55">
        <v>0</v>
      </c>
      <c r="AC698" s="55">
        <v>0</v>
      </c>
      <c r="AD698" s="55">
        <v>1</v>
      </c>
      <c r="AE698" s="55">
        <v>3</v>
      </c>
      <c r="AF698" s="55">
        <v>1</v>
      </c>
      <c r="AG698" s="55">
        <v>0</v>
      </c>
      <c r="AH698" s="55">
        <v>0</v>
      </c>
      <c r="AI698" s="215">
        <v>0</v>
      </c>
      <c r="AJ698" s="215">
        <v>0</v>
      </c>
      <c r="AK698" s="215">
        <v>0</v>
      </c>
      <c r="AL698" s="215">
        <v>0</v>
      </c>
      <c r="AM698" s="215">
        <v>2</v>
      </c>
      <c r="AN698" s="215">
        <v>0</v>
      </c>
      <c r="AO698" s="215">
        <v>0</v>
      </c>
      <c r="AP698" s="215">
        <v>1</v>
      </c>
      <c r="AQ698" s="55">
        <v>0</v>
      </c>
      <c r="AR698" s="216"/>
      <c r="AS698" s="55">
        <v>348</v>
      </c>
      <c r="AT698" s="55">
        <v>151</v>
      </c>
      <c r="AU698" s="55">
        <v>7</v>
      </c>
      <c r="AW698" s="55">
        <f t="shared" si="165"/>
        <v>3</v>
      </c>
      <c r="AX698" s="55">
        <v>2</v>
      </c>
      <c r="AY698" s="55">
        <v>1</v>
      </c>
      <c r="AZ698" s="502">
        <v>1</v>
      </c>
    </row>
    <row r="699" spans="1:52">
      <c r="A699" s="215">
        <v>486</v>
      </c>
      <c r="B699" s="215">
        <v>486348153</v>
      </c>
      <c r="C699" s="216" t="s">
        <v>1195</v>
      </c>
      <c r="D699" s="225">
        <f t="shared" si="151"/>
        <v>0</v>
      </c>
      <c r="E699" s="225">
        <f t="shared" si="152"/>
        <v>0</v>
      </c>
      <c r="F699" s="225">
        <f t="shared" si="153"/>
        <v>0</v>
      </c>
      <c r="G699" s="225">
        <f t="shared" si="154"/>
        <v>1</v>
      </c>
      <c r="H699" s="225">
        <f t="shared" si="155"/>
        <v>0</v>
      </c>
      <c r="I699" s="225">
        <f t="shared" si="156"/>
        <v>0</v>
      </c>
      <c r="J699" s="225">
        <f t="shared" si="157"/>
        <v>0</v>
      </c>
      <c r="K699" s="356">
        <f t="shared" si="158"/>
        <v>3.8300000000000001E-2</v>
      </c>
      <c r="L699" s="225"/>
      <c r="M699" s="225">
        <f t="shared" si="159"/>
        <v>0</v>
      </c>
      <c r="N699" s="225">
        <f t="shared" si="160"/>
        <v>0</v>
      </c>
      <c r="O699" s="225">
        <f t="shared" si="161"/>
        <v>0</v>
      </c>
      <c r="P699" s="225">
        <f t="shared" si="162"/>
        <v>0</v>
      </c>
      <c r="Q699" s="225">
        <f t="shared" si="163"/>
        <v>9</v>
      </c>
      <c r="R699" s="225">
        <f t="shared" si="164"/>
        <v>1</v>
      </c>
      <c r="S699" s="228"/>
      <c r="T699" s="228"/>
      <c r="U699" s="228"/>
      <c r="V699" s="228"/>
      <c r="W699" s="529"/>
      <c r="X699" s="228"/>
      <c r="Y699" s="55">
        <v>486</v>
      </c>
      <c r="Z699" s="55">
        <v>486348153</v>
      </c>
      <c r="AA699" s="244" t="s">
        <v>1195</v>
      </c>
      <c r="AB699" s="55">
        <v>0</v>
      </c>
      <c r="AC699" s="55">
        <v>0</v>
      </c>
      <c r="AD699" s="55">
        <v>0</v>
      </c>
      <c r="AE699" s="55">
        <v>1</v>
      </c>
      <c r="AF699" s="55">
        <v>0</v>
      </c>
      <c r="AG699" s="55">
        <v>0</v>
      </c>
      <c r="AH699" s="55">
        <v>0</v>
      </c>
      <c r="AI699" s="215">
        <v>0</v>
      </c>
      <c r="AJ699" s="215">
        <v>0</v>
      </c>
      <c r="AK699" s="215">
        <v>0</v>
      </c>
      <c r="AL699" s="215">
        <v>0</v>
      </c>
      <c r="AM699" s="215">
        <v>0</v>
      </c>
      <c r="AN699" s="215">
        <v>0</v>
      </c>
      <c r="AO699" s="215">
        <v>0</v>
      </c>
      <c r="AP699" s="215">
        <v>0</v>
      </c>
      <c r="AQ699" s="55">
        <v>0</v>
      </c>
      <c r="AR699" s="216"/>
      <c r="AS699" s="55">
        <v>348</v>
      </c>
      <c r="AT699" s="55">
        <v>153</v>
      </c>
      <c r="AU699" s="55">
        <v>9</v>
      </c>
      <c r="AW699" s="55">
        <f t="shared" si="165"/>
        <v>0</v>
      </c>
      <c r="AX699" s="55">
        <v>0</v>
      </c>
      <c r="AY699" s="55">
        <v>2</v>
      </c>
      <c r="AZ699" s="502">
        <v>0.49280000000000002</v>
      </c>
    </row>
    <row r="700" spans="1:52">
      <c r="A700" s="215">
        <v>486</v>
      </c>
      <c r="B700" s="215">
        <v>486348186</v>
      </c>
      <c r="C700" s="216" t="s">
        <v>1195</v>
      </c>
      <c r="D700" s="225">
        <f t="shared" si="151"/>
        <v>0</v>
      </c>
      <c r="E700" s="225">
        <f t="shared" si="152"/>
        <v>0</v>
      </c>
      <c r="F700" s="225">
        <f t="shared" si="153"/>
        <v>1</v>
      </c>
      <c r="G700" s="225">
        <f t="shared" si="154"/>
        <v>3</v>
      </c>
      <c r="H700" s="225">
        <f t="shared" si="155"/>
        <v>2</v>
      </c>
      <c r="I700" s="225">
        <f t="shared" si="156"/>
        <v>0</v>
      </c>
      <c r="J700" s="225">
        <f t="shared" si="157"/>
        <v>0</v>
      </c>
      <c r="K700" s="356">
        <f t="shared" si="158"/>
        <v>0.2298</v>
      </c>
      <c r="L700" s="225"/>
      <c r="M700" s="225">
        <f t="shared" si="159"/>
        <v>2</v>
      </c>
      <c r="N700" s="225">
        <f t="shared" si="160"/>
        <v>1</v>
      </c>
      <c r="O700" s="225">
        <f t="shared" si="161"/>
        <v>0</v>
      </c>
      <c r="P700" s="225">
        <f t="shared" si="162"/>
        <v>6</v>
      </c>
      <c r="Q700" s="225">
        <f t="shared" si="163"/>
        <v>6</v>
      </c>
      <c r="R700" s="225">
        <f t="shared" si="164"/>
        <v>6</v>
      </c>
      <c r="S700" s="228"/>
      <c r="T700" s="228"/>
      <c r="U700" s="228"/>
      <c r="V700" s="228"/>
      <c r="W700" s="529"/>
      <c r="X700" s="228"/>
      <c r="Y700" s="55">
        <v>486</v>
      </c>
      <c r="Z700" s="55">
        <v>486348186</v>
      </c>
      <c r="AA700" s="244" t="s">
        <v>1195</v>
      </c>
      <c r="AB700" s="55">
        <v>0</v>
      </c>
      <c r="AC700" s="55">
        <v>0</v>
      </c>
      <c r="AD700" s="55">
        <v>1</v>
      </c>
      <c r="AE700" s="55">
        <v>3</v>
      </c>
      <c r="AF700" s="55">
        <v>2</v>
      </c>
      <c r="AG700" s="55">
        <v>0</v>
      </c>
      <c r="AH700" s="55">
        <v>0</v>
      </c>
      <c r="AI700" s="215">
        <v>0</v>
      </c>
      <c r="AJ700" s="215">
        <v>2</v>
      </c>
      <c r="AK700" s="215">
        <v>1</v>
      </c>
      <c r="AL700" s="215">
        <v>0</v>
      </c>
      <c r="AM700" s="215">
        <v>5</v>
      </c>
      <c r="AN700" s="215">
        <v>0</v>
      </c>
      <c r="AO700" s="215">
        <v>0</v>
      </c>
      <c r="AP700" s="215">
        <v>1</v>
      </c>
      <c r="AQ700" s="55">
        <v>0</v>
      </c>
      <c r="AR700" s="216"/>
      <c r="AS700" s="55">
        <v>348</v>
      </c>
      <c r="AT700" s="55">
        <v>186</v>
      </c>
      <c r="AU700" s="55">
        <v>6</v>
      </c>
      <c r="AW700" s="55">
        <f t="shared" si="165"/>
        <v>6</v>
      </c>
      <c r="AX700" s="55">
        <v>0</v>
      </c>
      <c r="AY700" s="55">
        <v>3</v>
      </c>
      <c r="AZ700" s="502">
        <v>1</v>
      </c>
    </row>
    <row r="701" spans="1:52">
      <c r="A701" s="215">
        <v>486</v>
      </c>
      <c r="B701" s="215">
        <v>486348214</v>
      </c>
      <c r="C701" s="216" t="s">
        <v>1195</v>
      </c>
      <c r="D701" s="225">
        <f t="shared" si="151"/>
        <v>0</v>
      </c>
      <c r="E701" s="225">
        <f t="shared" si="152"/>
        <v>0</v>
      </c>
      <c r="F701" s="225">
        <f t="shared" si="153"/>
        <v>0</v>
      </c>
      <c r="G701" s="225">
        <f t="shared" si="154"/>
        <v>1</v>
      </c>
      <c r="H701" s="225">
        <f t="shared" si="155"/>
        <v>1</v>
      </c>
      <c r="I701" s="225">
        <f t="shared" si="156"/>
        <v>0</v>
      </c>
      <c r="J701" s="225">
        <f t="shared" si="157"/>
        <v>0</v>
      </c>
      <c r="K701" s="356">
        <f t="shared" si="158"/>
        <v>7.6600000000000001E-2</v>
      </c>
      <c r="L701" s="225"/>
      <c r="M701" s="225">
        <f t="shared" si="159"/>
        <v>0</v>
      </c>
      <c r="N701" s="225">
        <f t="shared" si="160"/>
        <v>0</v>
      </c>
      <c r="O701" s="225">
        <f t="shared" si="161"/>
        <v>0</v>
      </c>
      <c r="P701" s="225">
        <f t="shared" si="162"/>
        <v>0</v>
      </c>
      <c r="Q701" s="225">
        <f t="shared" si="163"/>
        <v>7</v>
      </c>
      <c r="R701" s="225">
        <f t="shared" si="164"/>
        <v>2</v>
      </c>
      <c r="S701" s="228"/>
      <c r="T701" s="228"/>
      <c r="U701" s="228"/>
      <c r="V701" s="228"/>
      <c r="W701" s="529"/>
      <c r="X701" s="228"/>
      <c r="Y701" s="55">
        <v>486</v>
      </c>
      <c r="Z701" s="55">
        <v>486348214</v>
      </c>
      <c r="AA701" s="244" t="s">
        <v>1195</v>
      </c>
      <c r="AB701" s="55">
        <v>0</v>
      </c>
      <c r="AC701" s="55">
        <v>0</v>
      </c>
      <c r="AD701" s="55">
        <v>0</v>
      </c>
      <c r="AE701" s="55">
        <v>1</v>
      </c>
      <c r="AF701" s="55">
        <v>1</v>
      </c>
      <c r="AG701" s="55">
        <v>0</v>
      </c>
      <c r="AH701" s="55">
        <v>0</v>
      </c>
      <c r="AI701" s="215">
        <v>0</v>
      </c>
      <c r="AJ701" s="215">
        <v>0</v>
      </c>
      <c r="AK701" s="215">
        <v>0</v>
      </c>
      <c r="AL701" s="215">
        <v>0</v>
      </c>
      <c r="AM701" s="215">
        <v>0</v>
      </c>
      <c r="AN701" s="215">
        <v>0</v>
      </c>
      <c r="AO701" s="215">
        <v>0</v>
      </c>
      <c r="AP701" s="215">
        <v>0</v>
      </c>
      <c r="AQ701" s="55">
        <v>0</v>
      </c>
      <c r="AR701" s="216"/>
      <c r="AS701" s="55">
        <v>348</v>
      </c>
      <c r="AT701" s="55">
        <v>214</v>
      </c>
      <c r="AU701" s="55">
        <v>7</v>
      </c>
      <c r="AW701" s="55">
        <f t="shared" si="165"/>
        <v>0</v>
      </c>
      <c r="AX701" s="55">
        <v>0</v>
      </c>
      <c r="AY701" s="55">
        <v>3</v>
      </c>
      <c r="AZ701" s="502">
        <v>0</v>
      </c>
    </row>
    <row r="702" spans="1:52">
      <c r="A702" s="215">
        <v>486</v>
      </c>
      <c r="B702" s="215">
        <v>486348226</v>
      </c>
      <c r="C702" s="216" t="s">
        <v>1195</v>
      </c>
      <c r="D702" s="225">
        <f t="shared" si="151"/>
        <v>0</v>
      </c>
      <c r="E702" s="225">
        <f t="shared" si="152"/>
        <v>0</v>
      </c>
      <c r="F702" s="225">
        <f t="shared" si="153"/>
        <v>0</v>
      </c>
      <c r="G702" s="225">
        <f t="shared" si="154"/>
        <v>0</v>
      </c>
      <c r="H702" s="225">
        <f t="shared" si="155"/>
        <v>1</v>
      </c>
      <c r="I702" s="225">
        <f t="shared" si="156"/>
        <v>0</v>
      </c>
      <c r="J702" s="225">
        <f t="shared" si="157"/>
        <v>0</v>
      </c>
      <c r="K702" s="356">
        <f t="shared" si="158"/>
        <v>3.8300000000000001E-2</v>
      </c>
      <c r="L702" s="225"/>
      <c r="M702" s="225">
        <f t="shared" si="159"/>
        <v>0</v>
      </c>
      <c r="N702" s="225">
        <f t="shared" si="160"/>
        <v>0</v>
      </c>
      <c r="O702" s="225">
        <f t="shared" si="161"/>
        <v>0</v>
      </c>
      <c r="P702" s="225">
        <f t="shared" si="162"/>
        <v>1</v>
      </c>
      <c r="Q702" s="225">
        <f t="shared" si="163"/>
        <v>7</v>
      </c>
      <c r="R702" s="225">
        <f t="shared" si="164"/>
        <v>1</v>
      </c>
      <c r="S702" s="228"/>
      <c r="T702" s="228"/>
      <c r="U702" s="228"/>
      <c r="V702" s="228"/>
      <c r="W702" s="529"/>
      <c r="X702" s="228"/>
      <c r="Y702" s="55">
        <v>486</v>
      </c>
      <c r="Z702" s="55">
        <v>486348226</v>
      </c>
      <c r="AA702" s="244" t="s">
        <v>1195</v>
      </c>
      <c r="AB702" s="55">
        <v>0</v>
      </c>
      <c r="AC702" s="55">
        <v>0</v>
      </c>
      <c r="AD702" s="55">
        <v>0</v>
      </c>
      <c r="AE702" s="55">
        <v>0</v>
      </c>
      <c r="AF702" s="55">
        <v>1</v>
      </c>
      <c r="AG702" s="55">
        <v>0</v>
      </c>
      <c r="AH702" s="55">
        <v>0</v>
      </c>
      <c r="AI702" s="215">
        <v>0</v>
      </c>
      <c r="AJ702" s="215">
        <v>0</v>
      </c>
      <c r="AK702" s="215">
        <v>0</v>
      </c>
      <c r="AL702" s="215">
        <v>0</v>
      </c>
      <c r="AM702" s="215">
        <v>1</v>
      </c>
      <c r="AN702" s="215">
        <v>0</v>
      </c>
      <c r="AO702" s="215">
        <v>0</v>
      </c>
      <c r="AP702" s="215">
        <v>0</v>
      </c>
      <c r="AQ702" s="55">
        <v>0</v>
      </c>
      <c r="AR702" s="216"/>
      <c r="AS702" s="55">
        <v>348</v>
      </c>
      <c r="AT702" s="55">
        <v>226</v>
      </c>
      <c r="AU702" s="55">
        <v>7</v>
      </c>
      <c r="AW702" s="55">
        <f t="shared" si="165"/>
        <v>1</v>
      </c>
      <c r="AX702" s="55">
        <v>0</v>
      </c>
      <c r="AY702" s="55">
        <v>3</v>
      </c>
      <c r="AZ702" s="502">
        <v>1</v>
      </c>
    </row>
    <row r="703" spans="1:52">
      <c r="A703" s="215">
        <v>486</v>
      </c>
      <c r="B703" s="215">
        <v>486348227</v>
      </c>
      <c r="C703" s="216" t="s">
        <v>1195</v>
      </c>
      <c r="D703" s="225">
        <f t="shared" si="151"/>
        <v>0</v>
      </c>
      <c r="E703" s="225">
        <f t="shared" si="152"/>
        <v>0</v>
      </c>
      <c r="F703" s="225">
        <f t="shared" si="153"/>
        <v>0</v>
      </c>
      <c r="G703" s="225">
        <f t="shared" si="154"/>
        <v>1</v>
      </c>
      <c r="H703" s="225">
        <f t="shared" si="155"/>
        <v>0</v>
      </c>
      <c r="I703" s="225">
        <f t="shared" si="156"/>
        <v>0</v>
      </c>
      <c r="J703" s="225">
        <f t="shared" si="157"/>
        <v>0</v>
      </c>
      <c r="K703" s="356">
        <f t="shared" si="158"/>
        <v>3.8300000000000001E-2</v>
      </c>
      <c r="L703" s="225"/>
      <c r="M703" s="225">
        <f t="shared" si="159"/>
        <v>0</v>
      </c>
      <c r="N703" s="225">
        <f t="shared" si="160"/>
        <v>0</v>
      </c>
      <c r="O703" s="225">
        <f t="shared" si="161"/>
        <v>0</v>
      </c>
      <c r="P703" s="225">
        <f t="shared" si="162"/>
        <v>0</v>
      </c>
      <c r="Q703" s="225">
        <f t="shared" si="163"/>
        <v>9</v>
      </c>
      <c r="R703" s="225">
        <f t="shared" si="164"/>
        <v>1</v>
      </c>
      <c r="S703" s="228"/>
      <c r="T703" s="228"/>
      <c r="U703" s="228"/>
      <c r="V703" s="228"/>
      <c r="W703" s="529"/>
      <c r="X703" s="228"/>
      <c r="Y703" s="55">
        <v>486</v>
      </c>
      <c r="Z703" s="55">
        <v>486348227</v>
      </c>
      <c r="AA703" s="244" t="s">
        <v>1195</v>
      </c>
      <c r="AB703" s="55">
        <v>0</v>
      </c>
      <c r="AC703" s="55">
        <v>0</v>
      </c>
      <c r="AD703" s="55">
        <v>0</v>
      </c>
      <c r="AE703" s="55">
        <v>1</v>
      </c>
      <c r="AF703" s="55">
        <v>0</v>
      </c>
      <c r="AG703" s="55">
        <v>0</v>
      </c>
      <c r="AH703" s="55">
        <v>0</v>
      </c>
      <c r="AI703" s="215">
        <v>0</v>
      </c>
      <c r="AJ703" s="215">
        <v>0</v>
      </c>
      <c r="AK703" s="215">
        <v>0</v>
      </c>
      <c r="AL703" s="215">
        <v>0</v>
      </c>
      <c r="AM703" s="215">
        <v>0</v>
      </c>
      <c r="AN703" s="215">
        <v>0</v>
      </c>
      <c r="AO703" s="215">
        <v>0</v>
      </c>
      <c r="AP703" s="215">
        <v>0</v>
      </c>
      <c r="AQ703" s="55">
        <v>0</v>
      </c>
      <c r="AR703" s="216"/>
      <c r="AS703" s="55">
        <v>348</v>
      </c>
      <c r="AT703" s="55">
        <v>227</v>
      </c>
      <c r="AU703" s="55">
        <v>9</v>
      </c>
      <c r="AW703" s="55">
        <f t="shared" si="165"/>
        <v>0</v>
      </c>
      <c r="AX703" s="55">
        <v>0</v>
      </c>
      <c r="AY703" s="55">
        <v>2</v>
      </c>
      <c r="AZ703" s="502">
        <v>0.4879</v>
      </c>
    </row>
    <row r="704" spans="1:52">
      <c r="A704" s="215">
        <v>486</v>
      </c>
      <c r="B704" s="215">
        <v>486348271</v>
      </c>
      <c r="C704" s="216" t="s">
        <v>1195</v>
      </c>
      <c r="D704" s="225">
        <f t="shared" si="151"/>
        <v>0</v>
      </c>
      <c r="E704" s="225">
        <f t="shared" si="152"/>
        <v>0</v>
      </c>
      <c r="F704" s="225">
        <f t="shared" si="153"/>
        <v>0</v>
      </c>
      <c r="G704" s="225">
        <f t="shared" si="154"/>
        <v>1</v>
      </c>
      <c r="H704" s="225">
        <f t="shared" si="155"/>
        <v>1</v>
      </c>
      <c r="I704" s="225">
        <f t="shared" si="156"/>
        <v>0</v>
      </c>
      <c r="J704" s="225">
        <f t="shared" si="157"/>
        <v>0</v>
      </c>
      <c r="K704" s="356">
        <f t="shared" si="158"/>
        <v>7.6600000000000001E-2</v>
      </c>
      <c r="L704" s="225"/>
      <c r="M704" s="225">
        <f t="shared" si="159"/>
        <v>0</v>
      </c>
      <c r="N704" s="225">
        <f t="shared" si="160"/>
        <v>0</v>
      </c>
      <c r="O704" s="225">
        <f t="shared" si="161"/>
        <v>0</v>
      </c>
      <c r="P704" s="225">
        <f t="shared" si="162"/>
        <v>2</v>
      </c>
      <c r="Q704" s="225">
        <f t="shared" si="163"/>
        <v>3</v>
      </c>
      <c r="R704" s="225">
        <f t="shared" si="164"/>
        <v>2</v>
      </c>
      <c r="S704" s="228"/>
      <c r="T704" s="228"/>
      <c r="U704" s="228"/>
      <c r="V704" s="228"/>
      <c r="W704" s="529"/>
      <c r="X704" s="228"/>
      <c r="Y704" s="55">
        <v>486</v>
      </c>
      <c r="Z704" s="55">
        <v>486348271</v>
      </c>
      <c r="AA704" s="244" t="s">
        <v>1195</v>
      </c>
      <c r="AB704" s="55">
        <v>0</v>
      </c>
      <c r="AC704" s="55">
        <v>0</v>
      </c>
      <c r="AD704" s="55">
        <v>0</v>
      </c>
      <c r="AE704" s="55">
        <v>1</v>
      </c>
      <c r="AF704" s="55">
        <v>1</v>
      </c>
      <c r="AG704" s="55">
        <v>0</v>
      </c>
      <c r="AH704" s="55">
        <v>0</v>
      </c>
      <c r="AI704" s="215">
        <v>0</v>
      </c>
      <c r="AJ704" s="215">
        <v>0</v>
      </c>
      <c r="AK704" s="215">
        <v>0</v>
      </c>
      <c r="AL704" s="215">
        <v>0</v>
      </c>
      <c r="AM704" s="215">
        <v>2</v>
      </c>
      <c r="AN704" s="215">
        <v>0</v>
      </c>
      <c r="AO704" s="215">
        <v>0</v>
      </c>
      <c r="AP704" s="215">
        <v>0</v>
      </c>
      <c r="AQ704" s="55">
        <v>0</v>
      </c>
      <c r="AR704" s="216"/>
      <c r="AS704" s="55">
        <v>348</v>
      </c>
      <c r="AT704" s="55">
        <v>271</v>
      </c>
      <c r="AU704" s="55">
        <v>3</v>
      </c>
      <c r="AW704" s="55">
        <f t="shared" si="165"/>
        <v>2</v>
      </c>
      <c r="AX704" s="55">
        <v>0</v>
      </c>
      <c r="AY704" s="55">
        <v>1</v>
      </c>
      <c r="AZ704" s="502">
        <v>1</v>
      </c>
    </row>
    <row r="705" spans="1:52">
      <c r="A705" s="215">
        <v>486</v>
      </c>
      <c r="B705" s="215">
        <v>486348277</v>
      </c>
      <c r="C705" s="216" t="s">
        <v>1195</v>
      </c>
      <c r="D705" s="225">
        <f t="shared" si="151"/>
        <v>0</v>
      </c>
      <c r="E705" s="225">
        <f t="shared" si="152"/>
        <v>0</v>
      </c>
      <c r="F705" s="225">
        <f t="shared" si="153"/>
        <v>1</v>
      </c>
      <c r="G705" s="225">
        <f t="shared" si="154"/>
        <v>1</v>
      </c>
      <c r="H705" s="225">
        <f t="shared" si="155"/>
        <v>2</v>
      </c>
      <c r="I705" s="225">
        <f t="shared" si="156"/>
        <v>0</v>
      </c>
      <c r="J705" s="225">
        <f t="shared" si="157"/>
        <v>0</v>
      </c>
      <c r="K705" s="356">
        <f t="shared" si="158"/>
        <v>0.1532</v>
      </c>
      <c r="L705" s="225"/>
      <c r="M705" s="225">
        <f t="shared" si="159"/>
        <v>1</v>
      </c>
      <c r="N705" s="225">
        <f t="shared" si="160"/>
        <v>0</v>
      </c>
      <c r="O705" s="225">
        <f t="shared" si="161"/>
        <v>0</v>
      </c>
      <c r="P705" s="225">
        <f t="shared" si="162"/>
        <v>4</v>
      </c>
      <c r="Q705" s="225">
        <f t="shared" si="163"/>
        <v>12</v>
      </c>
      <c r="R705" s="225">
        <f t="shared" si="164"/>
        <v>4</v>
      </c>
      <c r="S705" s="228"/>
      <c r="T705" s="228"/>
      <c r="U705" s="228"/>
      <c r="V705" s="228"/>
      <c r="W705" s="529"/>
      <c r="X705" s="228"/>
      <c r="Y705" s="55">
        <v>486</v>
      </c>
      <c r="Z705" s="55">
        <v>486348277</v>
      </c>
      <c r="AA705" s="244" t="s">
        <v>1195</v>
      </c>
      <c r="AB705" s="55">
        <v>0</v>
      </c>
      <c r="AC705" s="55">
        <v>0</v>
      </c>
      <c r="AD705" s="55">
        <v>1</v>
      </c>
      <c r="AE705" s="55">
        <v>1</v>
      </c>
      <c r="AF705" s="55">
        <v>2</v>
      </c>
      <c r="AG705" s="55">
        <v>0</v>
      </c>
      <c r="AH705" s="55">
        <v>0</v>
      </c>
      <c r="AI705" s="215">
        <v>0</v>
      </c>
      <c r="AJ705" s="215">
        <v>1</v>
      </c>
      <c r="AK705" s="215">
        <v>0</v>
      </c>
      <c r="AL705" s="215">
        <v>0</v>
      </c>
      <c r="AM705" s="215">
        <v>3</v>
      </c>
      <c r="AN705" s="215">
        <v>0</v>
      </c>
      <c r="AO705" s="215">
        <v>0</v>
      </c>
      <c r="AP705" s="215">
        <v>1</v>
      </c>
      <c r="AQ705" s="55">
        <v>0</v>
      </c>
      <c r="AR705" s="216"/>
      <c r="AS705" s="55">
        <v>348</v>
      </c>
      <c r="AT705" s="55">
        <v>277</v>
      </c>
      <c r="AU705" s="55">
        <v>12</v>
      </c>
      <c r="AW705" s="55">
        <f t="shared" si="165"/>
        <v>4</v>
      </c>
      <c r="AX705" s="55">
        <v>0</v>
      </c>
      <c r="AY705" s="55">
        <v>2</v>
      </c>
      <c r="AZ705" s="502">
        <v>1</v>
      </c>
    </row>
    <row r="706" spans="1:52">
      <c r="A706" s="215">
        <v>486</v>
      </c>
      <c r="B706" s="215">
        <v>486348316</v>
      </c>
      <c r="C706" s="216" t="s">
        <v>1195</v>
      </c>
      <c r="D706" s="225">
        <f t="shared" si="151"/>
        <v>0</v>
      </c>
      <c r="E706" s="225">
        <f t="shared" si="152"/>
        <v>0</v>
      </c>
      <c r="F706" s="225">
        <f t="shared" si="153"/>
        <v>1</v>
      </c>
      <c r="G706" s="225">
        <f t="shared" si="154"/>
        <v>3</v>
      </c>
      <c r="H706" s="225">
        <f t="shared" si="155"/>
        <v>1</v>
      </c>
      <c r="I706" s="225">
        <f t="shared" si="156"/>
        <v>0</v>
      </c>
      <c r="J706" s="225">
        <f t="shared" si="157"/>
        <v>0</v>
      </c>
      <c r="K706" s="356">
        <f t="shared" si="158"/>
        <v>0.1915</v>
      </c>
      <c r="L706" s="225"/>
      <c r="M706" s="225">
        <f t="shared" si="159"/>
        <v>2</v>
      </c>
      <c r="N706" s="225">
        <f t="shared" si="160"/>
        <v>0</v>
      </c>
      <c r="O706" s="225">
        <f t="shared" si="161"/>
        <v>0</v>
      </c>
      <c r="P706" s="225">
        <f t="shared" si="162"/>
        <v>5</v>
      </c>
      <c r="Q706" s="225">
        <f t="shared" si="163"/>
        <v>10</v>
      </c>
      <c r="R706" s="225">
        <f t="shared" si="164"/>
        <v>5</v>
      </c>
      <c r="S706" s="228"/>
      <c r="T706" s="228"/>
      <c r="U706" s="228"/>
      <c r="V706" s="228"/>
      <c r="W706" s="529"/>
      <c r="X706" s="228"/>
      <c r="Y706" s="55">
        <v>486</v>
      </c>
      <c r="Z706" s="55">
        <v>486348316</v>
      </c>
      <c r="AA706" s="244" t="s">
        <v>1195</v>
      </c>
      <c r="AB706" s="55">
        <v>0</v>
      </c>
      <c r="AC706" s="55">
        <v>0</v>
      </c>
      <c r="AD706" s="55">
        <v>1</v>
      </c>
      <c r="AE706" s="55">
        <v>3</v>
      </c>
      <c r="AF706" s="55">
        <v>1</v>
      </c>
      <c r="AG706" s="55">
        <v>0</v>
      </c>
      <c r="AH706" s="55">
        <v>0</v>
      </c>
      <c r="AI706" s="215">
        <v>0</v>
      </c>
      <c r="AJ706" s="215">
        <v>2</v>
      </c>
      <c r="AK706" s="215">
        <v>0</v>
      </c>
      <c r="AL706" s="215">
        <v>0</v>
      </c>
      <c r="AM706" s="215">
        <v>4</v>
      </c>
      <c r="AN706" s="215">
        <v>0</v>
      </c>
      <c r="AO706" s="215">
        <v>0</v>
      </c>
      <c r="AP706" s="215">
        <v>0</v>
      </c>
      <c r="AQ706" s="55">
        <v>0</v>
      </c>
      <c r="AR706" s="216"/>
      <c r="AS706" s="55">
        <v>348</v>
      </c>
      <c r="AT706" s="55">
        <v>316</v>
      </c>
      <c r="AU706" s="55">
        <v>10</v>
      </c>
      <c r="AW706" s="55">
        <f t="shared" si="165"/>
        <v>4</v>
      </c>
      <c r="AX706" s="55">
        <v>1</v>
      </c>
      <c r="AY706" s="55">
        <v>1</v>
      </c>
      <c r="AZ706" s="502">
        <v>1</v>
      </c>
    </row>
    <row r="707" spans="1:52">
      <c r="A707" s="215">
        <v>486</v>
      </c>
      <c r="B707" s="215">
        <v>486348348</v>
      </c>
      <c r="C707" s="216" t="s">
        <v>1195</v>
      </c>
      <c r="D707" s="225">
        <f t="shared" si="151"/>
        <v>0</v>
      </c>
      <c r="E707" s="225">
        <f t="shared" si="152"/>
        <v>0</v>
      </c>
      <c r="F707" s="225">
        <f t="shared" si="153"/>
        <v>67</v>
      </c>
      <c r="G707" s="225">
        <f t="shared" si="154"/>
        <v>354</v>
      </c>
      <c r="H707" s="225">
        <f t="shared" si="155"/>
        <v>201</v>
      </c>
      <c r="I707" s="225">
        <f t="shared" si="156"/>
        <v>0</v>
      </c>
      <c r="J707" s="225">
        <f t="shared" si="157"/>
        <v>0</v>
      </c>
      <c r="K707" s="356">
        <f t="shared" si="158"/>
        <v>23.822600000000001</v>
      </c>
      <c r="L707" s="225"/>
      <c r="M707" s="225">
        <f t="shared" si="159"/>
        <v>137</v>
      </c>
      <c r="N707" s="225">
        <f t="shared" si="160"/>
        <v>25</v>
      </c>
      <c r="O707" s="225">
        <f t="shared" si="161"/>
        <v>0</v>
      </c>
      <c r="P707" s="225">
        <f t="shared" si="162"/>
        <v>515</v>
      </c>
      <c r="Q707" s="225">
        <f t="shared" si="163"/>
        <v>11</v>
      </c>
      <c r="R707" s="225">
        <f t="shared" si="164"/>
        <v>622</v>
      </c>
      <c r="S707" s="228"/>
      <c r="T707" s="228"/>
      <c r="U707" s="228"/>
      <c r="V707" s="228"/>
      <c r="W707" s="529"/>
      <c r="X707" s="228"/>
      <c r="Y707" s="55">
        <v>486</v>
      </c>
      <c r="Z707" s="55">
        <v>486348348</v>
      </c>
      <c r="AA707" s="244" t="s">
        <v>1195</v>
      </c>
      <c r="AB707" s="55">
        <v>0</v>
      </c>
      <c r="AC707" s="55">
        <v>0</v>
      </c>
      <c r="AD707" s="55">
        <v>67</v>
      </c>
      <c r="AE707" s="55">
        <v>354</v>
      </c>
      <c r="AF707" s="55">
        <v>201</v>
      </c>
      <c r="AG707" s="55">
        <v>0</v>
      </c>
      <c r="AH707" s="55">
        <v>0</v>
      </c>
      <c r="AI707" s="215">
        <v>0</v>
      </c>
      <c r="AJ707" s="215">
        <v>137</v>
      </c>
      <c r="AK707" s="215">
        <v>25</v>
      </c>
      <c r="AL707" s="215">
        <v>0</v>
      </c>
      <c r="AM707" s="215">
        <v>410</v>
      </c>
      <c r="AN707" s="215">
        <v>0</v>
      </c>
      <c r="AO707" s="215">
        <v>0</v>
      </c>
      <c r="AP707" s="215">
        <v>55</v>
      </c>
      <c r="AQ707" s="55">
        <v>0</v>
      </c>
      <c r="AR707" s="216"/>
      <c r="AS707" s="55">
        <v>348</v>
      </c>
      <c r="AT707" s="55">
        <v>348</v>
      </c>
      <c r="AU707" s="55">
        <v>11</v>
      </c>
      <c r="AW707" s="55">
        <f t="shared" si="165"/>
        <v>465</v>
      </c>
      <c r="AX707" s="55">
        <v>50</v>
      </c>
      <c r="AY707" s="55">
        <v>1</v>
      </c>
      <c r="AZ707" s="502">
        <v>0.82869999999999999</v>
      </c>
    </row>
    <row r="708" spans="1:52">
      <c r="A708" s="215">
        <v>486</v>
      </c>
      <c r="B708" s="215">
        <v>486348753</v>
      </c>
      <c r="C708" s="216" t="s">
        <v>1195</v>
      </c>
      <c r="D708" s="225">
        <f t="shared" si="151"/>
        <v>0</v>
      </c>
      <c r="E708" s="225">
        <f t="shared" si="152"/>
        <v>0</v>
      </c>
      <c r="F708" s="225">
        <f t="shared" si="153"/>
        <v>0</v>
      </c>
      <c r="G708" s="225">
        <f t="shared" si="154"/>
        <v>1</v>
      </c>
      <c r="H708" s="225">
        <f t="shared" si="155"/>
        <v>0</v>
      </c>
      <c r="I708" s="225">
        <f t="shared" si="156"/>
        <v>0</v>
      </c>
      <c r="J708" s="225">
        <f t="shared" si="157"/>
        <v>0</v>
      </c>
      <c r="K708" s="356">
        <f t="shared" si="158"/>
        <v>3.8300000000000001E-2</v>
      </c>
      <c r="L708" s="225"/>
      <c r="M708" s="225">
        <f t="shared" si="159"/>
        <v>0</v>
      </c>
      <c r="N708" s="225">
        <f t="shared" si="160"/>
        <v>0</v>
      </c>
      <c r="O708" s="225">
        <f t="shared" si="161"/>
        <v>0</v>
      </c>
      <c r="P708" s="225">
        <f t="shared" si="162"/>
        <v>1</v>
      </c>
      <c r="Q708" s="225">
        <f t="shared" si="163"/>
        <v>6</v>
      </c>
      <c r="R708" s="225">
        <f t="shared" si="164"/>
        <v>1</v>
      </c>
      <c r="S708" s="228"/>
      <c r="T708" s="228"/>
      <c r="U708" s="228"/>
      <c r="V708" s="228"/>
      <c r="W708" s="529"/>
      <c r="X708" s="228"/>
      <c r="Y708" s="55">
        <v>486</v>
      </c>
      <c r="Z708" s="55">
        <v>486348753</v>
      </c>
      <c r="AA708" s="244" t="s">
        <v>1195</v>
      </c>
      <c r="AB708" s="55">
        <v>0</v>
      </c>
      <c r="AC708" s="55">
        <v>0</v>
      </c>
      <c r="AD708" s="55">
        <v>0</v>
      </c>
      <c r="AE708" s="55">
        <v>1</v>
      </c>
      <c r="AF708" s="55">
        <v>0</v>
      </c>
      <c r="AG708" s="55">
        <v>0</v>
      </c>
      <c r="AH708" s="55">
        <v>0</v>
      </c>
      <c r="AI708" s="215">
        <v>0</v>
      </c>
      <c r="AJ708" s="215">
        <v>0</v>
      </c>
      <c r="AK708" s="215">
        <v>0</v>
      </c>
      <c r="AL708" s="215">
        <v>0</v>
      </c>
      <c r="AM708" s="215">
        <v>0</v>
      </c>
      <c r="AN708" s="215">
        <v>0</v>
      </c>
      <c r="AO708" s="215">
        <v>0</v>
      </c>
      <c r="AP708" s="215">
        <v>0</v>
      </c>
      <c r="AQ708" s="55">
        <v>0</v>
      </c>
      <c r="AR708" s="216"/>
      <c r="AS708" s="55">
        <v>348</v>
      </c>
      <c r="AT708" s="55">
        <v>753</v>
      </c>
      <c r="AU708" s="55">
        <v>6</v>
      </c>
      <c r="AW708" s="55">
        <f t="shared" si="165"/>
        <v>0</v>
      </c>
      <c r="AX708" s="55">
        <v>1</v>
      </c>
      <c r="AY708" s="55">
        <v>1</v>
      </c>
      <c r="AZ708" s="502">
        <v>1</v>
      </c>
    </row>
    <row r="709" spans="1:52">
      <c r="A709" s="215">
        <v>486</v>
      </c>
      <c r="B709" s="215">
        <v>486348767</v>
      </c>
      <c r="C709" s="216" t="s">
        <v>1195</v>
      </c>
      <c r="D709" s="225">
        <f t="shared" si="151"/>
        <v>0</v>
      </c>
      <c r="E709" s="225">
        <f t="shared" si="152"/>
        <v>0</v>
      </c>
      <c r="F709" s="225">
        <f t="shared" si="153"/>
        <v>0</v>
      </c>
      <c r="G709" s="225">
        <f t="shared" si="154"/>
        <v>8</v>
      </c>
      <c r="H709" s="225">
        <f t="shared" si="155"/>
        <v>3</v>
      </c>
      <c r="I709" s="225">
        <f t="shared" si="156"/>
        <v>0</v>
      </c>
      <c r="J709" s="225">
        <f t="shared" si="157"/>
        <v>0</v>
      </c>
      <c r="K709" s="356">
        <f t="shared" si="158"/>
        <v>0.42130000000000001</v>
      </c>
      <c r="L709" s="225"/>
      <c r="M709" s="225">
        <f t="shared" si="159"/>
        <v>2</v>
      </c>
      <c r="N709" s="225">
        <f t="shared" si="160"/>
        <v>1</v>
      </c>
      <c r="O709" s="225">
        <f t="shared" si="161"/>
        <v>0</v>
      </c>
      <c r="P709" s="225">
        <f t="shared" si="162"/>
        <v>8</v>
      </c>
      <c r="Q709" s="225">
        <f t="shared" si="163"/>
        <v>8</v>
      </c>
      <c r="R709" s="225">
        <f t="shared" si="164"/>
        <v>11</v>
      </c>
      <c r="S709" s="228"/>
      <c r="T709" s="228"/>
      <c r="U709" s="228"/>
      <c r="V709" s="228"/>
      <c r="W709" s="529"/>
      <c r="X709" s="228"/>
      <c r="Y709" s="55">
        <v>486</v>
      </c>
      <c r="Z709" s="55">
        <v>486348767</v>
      </c>
      <c r="AA709" s="244" t="s">
        <v>1195</v>
      </c>
      <c r="AB709" s="55">
        <v>0</v>
      </c>
      <c r="AC709" s="55">
        <v>0</v>
      </c>
      <c r="AD709" s="55">
        <v>0</v>
      </c>
      <c r="AE709" s="55">
        <v>8</v>
      </c>
      <c r="AF709" s="55">
        <v>3</v>
      </c>
      <c r="AG709" s="55">
        <v>0</v>
      </c>
      <c r="AH709" s="55">
        <v>0</v>
      </c>
      <c r="AI709" s="215">
        <v>0</v>
      </c>
      <c r="AJ709" s="215">
        <v>2</v>
      </c>
      <c r="AK709" s="215">
        <v>1</v>
      </c>
      <c r="AL709" s="215">
        <v>0</v>
      </c>
      <c r="AM709" s="215">
        <v>8</v>
      </c>
      <c r="AN709" s="215">
        <v>0</v>
      </c>
      <c r="AO709" s="215">
        <v>0</v>
      </c>
      <c r="AP709" s="215">
        <v>0</v>
      </c>
      <c r="AQ709" s="55">
        <v>0</v>
      </c>
      <c r="AR709" s="216"/>
      <c r="AS709" s="55">
        <v>348</v>
      </c>
      <c r="AT709" s="55">
        <v>767</v>
      </c>
      <c r="AU709" s="55">
        <v>8</v>
      </c>
      <c r="AW709" s="55">
        <f t="shared" si="165"/>
        <v>8</v>
      </c>
      <c r="AX709" s="55">
        <v>0</v>
      </c>
      <c r="AY709" s="55">
        <v>1</v>
      </c>
      <c r="AZ709" s="502">
        <v>0.72729999999999995</v>
      </c>
    </row>
    <row r="710" spans="1:52">
      <c r="A710" s="215">
        <v>486</v>
      </c>
      <c r="B710" s="215">
        <v>486348775</v>
      </c>
      <c r="C710" s="216" t="s">
        <v>1195</v>
      </c>
      <c r="D710" s="225">
        <f t="shared" si="151"/>
        <v>0</v>
      </c>
      <c r="E710" s="225">
        <f t="shared" si="152"/>
        <v>0</v>
      </c>
      <c r="F710" s="225">
        <f t="shared" si="153"/>
        <v>0</v>
      </c>
      <c r="G710" s="225">
        <f t="shared" si="154"/>
        <v>2</v>
      </c>
      <c r="H710" s="225">
        <f t="shared" si="155"/>
        <v>0</v>
      </c>
      <c r="I710" s="225">
        <f t="shared" si="156"/>
        <v>0</v>
      </c>
      <c r="J710" s="225">
        <f t="shared" si="157"/>
        <v>0</v>
      </c>
      <c r="K710" s="356">
        <f t="shared" si="158"/>
        <v>7.6600000000000001E-2</v>
      </c>
      <c r="L710" s="225"/>
      <c r="M710" s="225">
        <f t="shared" si="159"/>
        <v>1</v>
      </c>
      <c r="N710" s="225">
        <f t="shared" si="160"/>
        <v>0</v>
      </c>
      <c r="O710" s="225">
        <f t="shared" si="161"/>
        <v>0</v>
      </c>
      <c r="P710" s="225">
        <f t="shared" si="162"/>
        <v>1</v>
      </c>
      <c r="Q710" s="225">
        <f t="shared" si="163"/>
        <v>3</v>
      </c>
      <c r="R710" s="225">
        <f t="shared" si="164"/>
        <v>2</v>
      </c>
      <c r="S710" s="228"/>
      <c r="T710" s="228"/>
      <c r="U710" s="228"/>
      <c r="V710" s="228"/>
      <c r="W710" s="529"/>
      <c r="X710" s="228"/>
      <c r="Y710" s="55">
        <v>486</v>
      </c>
      <c r="Z710" s="55">
        <v>486348775</v>
      </c>
      <c r="AA710" s="244" t="s">
        <v>1195</v>
      </c>
      <c r="AB710" s="55">
        <v>0</v>
      </c>
      <c r="AC710" s="55">
        <v>0</v>
      </c>
      <c r="AD710" s="55">
        <v>0</v>
      </c>
      <c r="AE710" s="55">
        <v>2</v>
      </c>
      <c r="AF710" s="55">
        <v>0</v>
      </c>
      <c r="AG710" s="55">
        <v>0</v>
      </c>
      <c r="AH710" s="55">
        <v>0</v>
      </c>
      <c r="AI710" s="215">
        <v>0</v>
      </c>
      <c r="AJ710" s="215">
        <v>1</v>
      </c>
      <c r="AK710" s="215">
        <v>0</v>
      </c>
      <c r="AL710" s="215">
        <v>0</v>
      </c>
      <c r="AM710" s="215">
        <v>1</v>
      </c>
      <c r="AN710" s="215">
        <v>0</v>
      </c>
      <c r="AO710" s="215">
        <v>0</v>
      </c>
      <c r="AP710" s="215">
        <v>0</v>
      </c>
      <c r="AQ710" s="55">
        <v>0</v>
      </c>
      <c r="AR710" s="216"/>
      <c r="AS710" s="55">
        <v>348</v>
      </c>
      <c r="AT710" s="55">
        <v>775</v>
      </c>
      <c r="AU710" s="55">
        <v>3</v>
      </c>
      <c r="AW710" s="55">
        <f t="shared" si="165"/>
        <v>1</v>
      </c>
      <c r="AX710" s="55">
        <v>0</v>
      </c>
      <c r="AY710" s="55">
        <v>3</v>
      </c>
      <c r="AZ710" s="502">
        <v>0.5</v>
      </c>
    </row>
    <row r="711" spans="1:52">
      <c r="A711" s="215">
        <v>487</v>
      </c>
      <c r="B711" s="215">
        <v>487049016</v>
      </c>
      <c r="C711" s="216" t="s">
        <v>308</v>
      </c>
      <c r="D711" s="225">
        <f t="shared" si="151"/>
        <v>0</v>
      </c>
      <c r="E711" s="225">
        <f t="shared" si="152"/>
        <v>0</v>
      </c>
      <c r="F711" s="225">
        <f t="shared" si="153"/>
        <v>0</v>
      </c>
      <c r="G711" s="225">
        <f t="shared" si="154"/>
        <v>0</v>
      </c>
      <c r="H711" s="225">
        <f t="shared" si="155"/>
        <v>0</v>
      </c>
      <c r="I711" s="225">
        <f t="shared" si="156"/>
        <v>1</v>
      </c>
      <c r="J711" s="225">
        <f t="shared" si="157"/>
        <v>0</v>
      </c>
      <c r="K711" s="356">
        <f t="shared" si="158"/>
        <v>3.8300000000000001E-2</v>
      </c>
      <c r="L711" s="225"/>
      <c r="M711" s="225">
        <f t="shared" si="159"/>
        <v>0</v>
      </c>
      <c r="N711" s="225">
        <f t="shared" si="160"/>
        <v>0</v>
      </c>
      <c r="O711" s="225">
        <f t="shared" si="161"/>
        <v>1</v>
      </c>
      <c r="P711" s="225">
        <f t="shared" si="162"/>
        <v>0</v>
      </c>
      <c r="Q711" s="225">
        <f t="shared" si="163"/>
        <v>7</v>
      </c>
      <c r="R711" s="225">
        <f t="shared" si="164"/>
        <v>1</v>
      </c>
      <c r="S711" s="228"/>
      <c r="T711" s="228"/>
      <c r="U711" s="228"/>
      <c r="V711" s="228"/>
      <c r="W711" s="529"/>
      <c r="X711" s="228"/>
      <c r="Y711" s="55">
        <v>487</v>
      </c>
      <c r="Z711" s="55">
        <v>487049016</v>
      </c>
      <c r="AA711" s="244" t="s">
        <v>308</v>
      </c>
      <c r="AB711" s="55">
        <v>0</v>
      </c>
      <c r="AC711" s="55">
        <v>0</v>
      </c>
      <c r="AD711" s="55">
        <v>0</v>
      </c>
      <c r="AE711" s="55">
        <v>0</v>
      </c>
      <c r="AF711" s="55">
        <v>0</v>
      </c>
      <c r="AG711" s="55">
        <v>1</v>
      </c>
      <c r="AH711" s="55">
        <v>0</v>
      </c>
      <c r="AI711" s="215">
        <v>0</v>
      </c>
      <c r="AJ711" s="215">
        <v>0</v>
      </c>
      <c r="AK711" s="215">
        <v>0</v>
      </c>
      <c r="AL711" s="215">
        <v>1</v>
      </c>
      <c r="AM711" s="215">
        <v>0</v>
      </c>
      <c r="AN711" s="215">
        <v>0</v>
      </c>
      <c r="AO711" s="215">
        <v>0</v>
      </c>
      <c r="AP711" s="215">
        <v>0</v>
      </c>
      <c r="AQ711" s="55">
        <v>0</v>
      </c>
      <c r="AR711" s="216"/>
      <c r="AS711" s="55">
        <v>49</v>
      </c>
      <c r="AT711" s="55">
        <v>16</v>
      </c>
      <c r="AU711" s="55">
        <v>7</v>
      </c>
      <c r="AW711" s="55">
        <f t="shared" si="165"/>
        <v>0</v>
      </c>
      <c r="AX711" s="55">
        <v>0</v>
      </c>
      <c r="AY711" s="55">
        <v>3</v>
      </c>
      <c r="AZ711" s="502">
        <v>0</v>
      </c>
    </row>
    <row r="712" spans="1:52">
      <c r="A712" s="215">
        <v>487</v>
      </c>
      <c r="B712" s="215">
        <v>487049018</v>
      </c>
      <c r="C712" s="216" t="s">
        <v>308</v>
      </c>
      <c r="D712" s="225">
        <f t="shared" si="151"/>
        <v>0</v>
      </c>
      <c r="E712" s="225">
        <f t="shared" si="152"/>
        <v>0</v>
      </c>
      <c r="F712" s="225">
        <f t="shared" si="153"/>
        <v>0</v>
      </c>
      <c r="G712" s="225">
        <f t="shared" si="154"/>
        <v>0</v>
      </c>
      <c r="H712" s="225">
        <f t="shared" si="155"/>
        <v>1</v>
      </c>
      <c r="I712" s="225">
        <f t="shared" si="156"/>
        <v>0</v>
      </c>
      <c r="J712" s="225">
        <f t="shared" si="157"/>
        <v>0</v>
      </c>
      <c r="K712" s="356">
        <f t="shared" si="158"/>
        <v>3.8300000000000001E-2</v>
      </c>
      <c r="L712" s="225"/>
      <c r="M712" s="225">
        <f t="shared" si="159"/>
        <v>0</v>
      </c>
      <c r="N712" s="225">
        <f t="shared" si="160"/>
        <v>0</v>
      </c>
      <c r="O712" s="225">
        <f t="shared" si="161"/>
        <v>0</v>
      </c>
      <c r="P712" s="225">
        <f t="shared" si="162"/>
        <v>0</v>
      </c>
      <c r="Q712" s="225">
        <f t="shared" si="163"/>
        <v>7</v>
      </c>
      <c r="R712" s="225">
        <f t="shared" si="164"/>
        <v>1</v>
      </c>
      <c r="S712" s="228"/>
      <c r="T712" s="228"/>
      <c r="U712" s="228"/>
      <c r="V712" s="228"/>
      <c r="W712" s="529"/>
      <c r="X712" s="228"/>
      <c r="Y712" s="55">
        <v>487</v>
      </c>
      <c r="Z712" s="55">
        <v>487049018</v>
      </c>
      <c r="AA712" s="244" t="s">
        <v>308</v>
      </c>
      <c r="AB712" s="55">
        <v>0</v>
      </c>
      <c r="AC712" s="55">
        <v>0</v>
      </c>
      <c r="AD712" s="55">
        <v>0</v>
      </c>
      <c r="AE712" s="55">
        <v>0</v>
      </c>
      <c r="AF712" s="55">
        <v>1</v>
      </c>
      <c r="AG712" s="55">
        <v>0</v>
      </c>
      <c r="AH712" s="55">
        <v>0</v>
      </c>
      <c r="AI712" s="215">
        <v>0</v>
      </c>
      <c r="AJ712" s="215">
        <v>0</v>
      </c>
      <c r="AK712" s="215">
        <v>0</v>
      </c>
      <c r="AL712" s="215">
        <v>0</v>
      </c>
      <c r="AM712" s="215">
        <v>0</v>
      </c>
      <c r="AN712" s="215">
        <v>0</v>
      </c>
      <c r="AO712" s="215">
        <v>0</v>
      </c>
      <c r="AP712" s="215">
        <v>0</v>
      </c>
      <c r="AQ712" s="55">
        <v>0</v>
      </c>
      <c r="AR712" s="216"/>
      <c r="AS712" s="55">
        <v>49</v>
      </c>
      <c r="AT712" s="55">
        <v>18</v>
      </c>
      <c r="AU712" s="55">
        <v>7</v>
      </c>
      <c r="AW712" s="55">
        <f t="shared" si="165"/>
        <v>0</v>
      </c>
      <c r="AX712" s="55">
        <v>0</v>
      </c>
      <c r="AY712" s="55">
        <v>3</v>
      </c>
      <c r="AZ712" s="502">
        <v>0</v>
      </c>
    </row>
    <row r="713" spans="1:52">
      <c r="A713" s="215">
        <v>487</v>
      </c>
      <c r="B713" s="215">
        <v>487049031</v>
      </c>
      <c r="C713" s="216" t="s">
        <v>308</v>
      </c>
      <c r="D713" s="225">
        <f t="shared" si="151"/>
        <v>0</v>
      </c>
      <c r="E713" s="225">
        <f t="shared" si="152"/>
        <v>0</v>
      </c>
      <c r="F713" s="225">
        <f t="shared" si="153"/>
        <v>0</v>
      </c>
      <c r="G713" s="225">
        <f t="shared" si="154"/>
        <v>0</v>
      </c>
      <c r="H713" s="225">
        <f t="shared" si="155"/>
        <v>0</v>
      </c>
      <c r="I713" s="225">
        <f t="shared" si="156"/>
        <v>1</v>
      </c>
      <c r="J713" s="225">
        <f t="shared" si="157"/>
        <v>0</v>
      </c>
      <c r="K713" s="356">
        <f t="shared" si="158"/>
        <v>3.8300000000000001E-2</v>
      </c>
      <c r="L713" s="225"/>
      <c r="M713" s="225">
        <f t="shared" si="159"/>
        <v>0</v>
      </c>
      <c r="N713" s="225">
        <f t="shared" si="160"/>
        <v>0</v>
      </c>
      <c r="O713" s="225">
        <f t="shared" si="161"/>
        <v>0</v>
      </c>
      <c r="P713" s="225">
        <f t="shared" si="162"/>
        <v>1</v>
      </c>
      <c r="Q713" s="225">
        <f t="shared" si="163"/>
        <v>4</v>
      </c>
      <c r="R713" s="225">
        <f t="shared" si="164"/>
        <v>1</v>
      </c>
      <c r="S713" s="228"/>
      <c r="T713" s="228"/>
      <c r="U713" s="228"/>
      <c r="V713" s="228"/>
      <c r="W713" s="529"/>
      <c r="X713" s="228"/>
      <c r="Y713" s="55">
        <v>487</v>
      </c>
      <c r="Z713" s="55">
        <v>487049031</v>
      </c>
      <c r="AA713" s="244" t="s">
        <v>308</v>
      </c>
      <c r="AB713" s="55">
        <v>0</v>
      </c>
      <c r="AC713" s="55">
        <v>0</v>
      </c>
      <c r="AD713" s="55">
        <v>0</v>
      </c>
      <c r="AE713" s="55">
        <v>0</v>
      </c>
      <c r="AF713" s="55">
        <v>0</v>
      </c>
      <c r="AG713" s="55">
        <v>1</v>
      </c>
      <c r="AH713" s="55">
        <v>0</v>
      </c>
      <c r="AI713" s="215">
        <v>0</v>
      </c>
      <c r="AJ713" s="215">
        <v>0</v>
      </c>
      <c r="AK713" s="215">
        <v>0</v>
      </c>
      <c r="AL713" s="215">
        <v>0</v>
      </c>
      <c r="AM713" s="215">
        <v>0</v>
      </c>
      <c r="AN713" s="215">
        <v>0</v>
      </c>
      <c r="AO713" s="215">
        <v>0</v>
      </c>
      <c r="AP713" s="215">
        <v>0</v>
      </c>
      <c r="AQ713" s="55">
        <v>0</v>
      </c>
      <c r="AR713" s="216"/>
      <c r="AS713" s="55">
        <v>49</v>
      </c>
      <c r="AT713" s="55">
        <v>31</v>
      </c>
      <c r="AU713" s="55">
        <v>4</v>
      </c>
      <c r="AW713" s="55">
        <f t="shared" si="165"/>
        <v>0</v>
      </c>
      <c r="AX713" s="55">
        <v>1</v>
      </c>
      <c r="AY713" s="55">
        <v>1</v>
      </c>
      <c r="AZ713" s="502">
        <v>0.5</v>
      </c>
    </row>
    <row r="714" spans="1:52">
      <c r="A714" s="215">
        <v>487</v>
      </c>
      <c r="B714" s="215">
        <v>487049035</v>
      </c>
      <c r="C714" s="216" t="s">
        <v>308</v>
      </c>
      <c r="D714" s="225">
        <f t="shared" si="151"/>
        <v>0</v>
      </c>
      <c r="E714" s="225">
        <f t="shared" si="152"/>
        <v>0</v>
      </c>
      <c r="F714" s="225">
        <f t="shared" si="153"/>
        <v>0</v>
      </c>
      <c r="G714" s="225">
        <f t="shared" si="154"/>
        <v>0</v>
      </c>
      <c r="H714" s="225">
        <f t="shared" si="155"/>
        <v>8</v>
      </c>
      <c r="I714" s="225">
        <f t="shared" si="156"/>
        <v>43</v>
      </c>
      <c r="J714" s="225">
        <f t="shared" si="157"/>
        <v>0</v>
      </c>
      <c r="K714" s="356">
        <f t="shared" si="158"/>
        <v>1.9533</v>
      </c>
      <c r="L714" s="225"/>
      <c r="M714" s="225">
        <f t="shared" si="159"/>
        <v>0</v>
      </c>
      <c r="N714" s="225">
        <f t="shared" si="160"/>
        <v>0</v>
      </c>
      <c r="O714" s="225">
        <f t="shared" si="161"/>
        <v>0</v>
      </c>
      <c r="P714" s="225">
        <f t="shared" si="162"/>
        <v>38</v>
      </c>
      <c r="Q714" s="225">
        <f t="shared" si="163"/>
        <v>11</v>
      </c>
      <c r="R714" s="225">
        <f t="shared" si="164"/>
        <v>51</v>
      </c>
      <c r="S714" s="228"/>
      <c r="T714" s="228"/>
      <c r="U714" s="228"/>
      <c r="V714" s="228"/>
      <c r="W714" s="529"/>
      <c r="X714" s="228"/>
      <c r="Y714" s="55">
        <v>487</v>
      </c>
      <c r="Z714" s="55">
        <v>487049035</v>
      </c>
      <c r="AA714" s="244" t="s">
        <v>308</v>
      </c>
      <c r="AB714" s="55">
        <v>0</v>
      </c>
      <c r="AC714" s="55">
        <v>0</v>
      </c>
      <c r="AD714" s="55">
        <v>0</v>
      </c>
      <c r="AE714" s="55">
        <v>0</v>
      </c>
      <c r="AF714" s="55">
        <v>8</v>
      </c>
      <c r="AG714" s="55">
        <v>43</v>
      </c>
      <c r="AH714" s="55">
        <v>0</v>
      </c>
      <c r="AI714" s="215">
        <v>0</v>
      </c>
      <c r="AJ714" s="215">
        <v>0</v>
      </c>
      <c r="AK714" s="215">
        <v>0</v>
      </c>
      <c r="AL714" s="215">
        <v>0</v>
      </c>
      <c r="AM714" s="215">
        <v>6</v>
      </c>
      <c r="AN714" s="215">
        <v>0</v>
      </c>
      <c r="AO714" s="215">
        <v>0</v>
      </c>
      <c r="AP714" s="215">
        <v>0</v>
      </c>
      <c r="AQ714" s="55">
        <v>32</v>
      </c>
      <c r="AR714" s="216"/>
      <c r="AS714" s="55">
        <v>49</v>
      </c>
      <c r="AT714" s="55">
        <v>35</v>
      </c>
      <c r="AU714" s="55">
        <v>11</v>
      </c>
      <c r="AW714" s="55">
        <f t="shared" si="165"/>
        <v>38</v>
      </c>
      <c r="AX714" s="55">
        <v>0</v>
      </c>
      <c r="AY714" s="55">
        <v>1</v>
      </c>
      <c r="AZ714" s="502">
        <v>0.74509999999999998</v>
      </c>
    </row>
    <row r="715" spans="1:52">
      <c r="A715" s="215">
        <v>487</v>
      </c>
      <c r="B715" s="215">
        <v>487049044</v>
      </c>
      <c r="C715" s="216" t="s">
        <v>308</v>
      </c>
      <c r="D715" s="225">
        <f t="shared" ref="D715:D778" si="166">ROUND(AB715,0)</f>
        <v>0</v>
      </c>
      <c r="E715" s="225">
        <f t="shared" ref="E715:E778" si="167">ROUND(AC715,0)</f>
        <v>0</v>
      </c>
      <c r="F715" s="225">
        <f t="shared" ref="F715:F778" si="168">ROUND(AD715,0)</f>
        <v>0</v>
      </c>
      <c r="G715" s="225">
        <f t="shared" ref="G715:G778" si="169">ROUND(AE715,0)</f>
        <v>0</v>
      </c>
      <c r="H715" s="225">
        <f t="shared" ref="H715:H778" si="170">ROUND(AF715,0)</f>
        <v>3</v>
      </c>
      <c r="I715" s="225">
        <f t="shared" ref="I715:I778" si="171">ROUND(AG715,0)</f>
        <v>3</v>
      </c>
      <c r="J715" s="225">
        <f t="shared" ref="J715:J778" si="172">ROUND(AH715,0)</f>
        <v>0</v>
      </c>
      <c r="K715" s="356">
        <f t="shared" ref="K715:K778" si="173">ROUND(0.0383*(SUM(AD715:AG715)+(AC715*0.5))+0.0483*AH715,4)</f>
        <v>0.2298</v>
      </c>
      <c r="L715" s="225"/>
      <c r="M715" s="225">
        <f t="shared" ref="M715:M778" si="174">ROUND(AJ715+(AI715*0.5),0)</f>
        <v>0</v>
      </c>
      <c r="N715" s="225">
        <f t="shared" ref="N715:N778" si="175">ROUND(AK715,0)</f>
        <v>0</v>
      </c>
      <c r="O715" s="225">
        <f t="shared" ref="O715:O778" si="176">ROUND(AL715,0)</f>
        <v>0</v>
      </c>
      <c r="P715" s="225">
        <f t="shared" ref="P715:P778" si="177">ROUND(R715*AZ715,0)</f>
        <v>5</v>
      </c>
      <c r="Q715" s="225">
        <f t="shared" ref="Q715:Q778" si="178">AU715</f>
        <v>12</v>
      </c>
      <c r="R715" s="225">
        <f t="shared" ref="R715:R778" si="179">SUM(F715:I715)+ROUND(D715*0.5,0)+ROUND(J715*0.5,0)</f>
        <v>6</v>
      </c>
      <c r="S715" s="228"/>
      <c r="T715" s="228"/>
      <c r="U715" s="228"/>
      <c r="V715" s="228"/>
      <c r="W715" s="529"/>
      <c r="X715" s="228"/>
      <c r="Y715" s="55">
        <v>487</v>
      </c>
      <c r="Z715" s="55">
        <v>487049044</v>
      </c>
      <c r="AA715" s="244" t="s">
        <v>308</v>
      </c>
      <c r="AB715" s="55">
        <v>0</v>
      </c>
      <c r="AC715" s="55">
        <v>0</v>
      </c>
      <c r="AD715" s="55">
        <v>0</v>
      </c>
      <c r="AE715" s="55">
        <v>0</v>
      </c>
      <c r="AF715" s="55">
        <v>3</v>
      </c>
      <c r="AG715" s="55">
        <v>3</v>
      </c>
      <c r="AH715" s="55">
        <v>0</v>
      </c>
      <c r="AI715" s="215">
        <v>0</v>
      </c>
      <c r="AJ715" s="215">
        <v>0</v>
      </c>
      <c r="AK715" s="215">
        <v>0</v>
      </c>
      <c r="AL715" s="215">
        <v>0</v>
      </c>
      <c r="AM715" s="215">
        <v>2</v>
      </c>
      <c r="AN715" s="215">
        <v>0</v>
      </c>
      <c r="AO715" s="215">
        <v>0</v>
      </c>
      <c r="AP715" s="215">
        <v>0</v>
      </c>
      <c r="AQ715" s="55">
        <v>1</v>
      </c>
      <c r="AR715" s="216"/>
      <c r="AS715" s="55">
        <v>49</v>
      </c>
      <c r="AT715" s="55">
        <v>44</v>
      </c>
      <c r="AU715" s="55">
        <v>12</v>
      </c>
      <c r="AW715" s="55">
        <f t="shared" ref="AW715:AW778" si="180">AM715+AP715+AQ715+ROUND(AN715*0.5,0)</f>
        <v>3</v>
      </c>
      <c r="AX715" s="55">
        <v>2</v>
      </c>
      <c r="AY715" s="55">
        <v>1</v>
      </c>
      <c r="AZ715" s="502">
        <v>0.75</v>
      </c>
    </row>
    <row r="716" spans="1:52">
      <c r="A716" s="215">
        <v>487</v>
      </c>
      <c r="B716" s="215">
        <v>487049046</v>
      </c>
      <c r="C716" s="216" t="s">
        <v>308</v>
      </c>
      <c r="D716" s="225">
        <f t="shared" si="166"/>
        <v>0</v>
      </c>
      <c r="E716" s="225">
        <f t="shared" si="167"/>
        <v>0</v>
      </c>
      <c r="F716" s="225">
        <f t="shared" si="168"/>
        <v>0</v>
      </c>
      <c r="G716" s="225">
        <f t="shared" si="169"/>
        <v>0</v>
      </c>
      <c r="H716" s="225">
        <f t="shared" si="170"/>
        <v>1</v>
      </c>
      <c r="I716" s="225">
        <f t="shared" si="171"/>
        <v>0</v>
      </c>
      <c r="J716" s="225">
        <f t="shared" si="172"/>
        <v>0</v>
      </c>
      <c r="K716" s="356">
        <f t="shared" si="173"/>
        <v>3.8300000000000001E-2</v>
      </c>
      <c r="L716" s="225"/>
      <c r="M716" s="225">
        <f t="shared" si="174"/>
        <v>0</v>
      </c>
      <c r="N716" s="225">
        <f t="shared" si="175"/>
        <v>0</v>
      </c>
      <c r="O716" s="225">
        <f t="shared" si="176"/>
        <v>0</v>
      </c>
      <c r="P716" s="225">
        <f t="shared" si="177"/>
        <v>1</v>
      </c>
      <c r="Q716" s="225">
        <f t="shared" si="178"/>
        <v>2</v>
      </c>
      <c r="R716" s="225">
        <f t="shared" si="179"/>
        <v>1</v>
      </c>
      <c r="S716" s="228"/>
      <c r="T716" s="228"/>
      <c r="U716" s="228"/>
      <c r="V716" s="228"/>
      <c r="W716" s="529"/>
      <c r="X716" s="228"/>
      <c r="Y716" s="55">
        <v>487</v>
      </c>
      <c r="Z716" s="55">
        <v>487049046</v>
      </c>
      <c r="AA716" s="244" t="s">
        <v>308</v>
      </c>
      <c r="AB716" s="55">
        <v>0</v>
      </c>
      <c r="AC716" s="55">
        <v>0</v>
      </c>
      <c r="AD716" s="55">
        <v>0</v>
      </c>
      <c r="AE716" s="55">
        <v>0</v>
      </c>
      <c r="AF716" s="55">
        <v>1</v>
      </c>
      <c r="AG716" s="55">
        <v>0</v>
      </c>
      <c r="AH716" s="55">
        <v>0</v>
      </c>
      <c r="AI716" s="215">
        <v>0</v>
      </c>
      <c r="AJ716" s="215">
        <v>0</v>
      </c>
      <c r="AK716" s="215">
        <v>0</v>
      </c>
      <c r="AL716" s="215">
        <v>0</v>
      </c>
      <c r="AM716" s="215">
        <v>1</v>
      </c>
      <c r="AN716" s="215">
        <v>0</v>
      </c>
      <c r="AO716" s="215">
        <v>0</v>
      </c>
      <c r="AP716" s="215">
        <v>0</v>
      </c>
      <c r="AQ716" s="55">
        <v>0</v>
      </c>
      <c r="AR716" s="216"/>
      <c r="AS716" s="55">
        <v>49</v>
      </c>
      <c r="AT716" s="55">
        <v>46</v>
      </c>
      <c r="AU716" s="55">
        <v>2</v>
      </c>
      <c r="AW716" s="55">
        <f t="shared" si="180"/>
        <v>1</v>
      </c>
      <c r="AX716" s="55">
        <v>0</v>
      </c>
      <c r="AY716" s="55">
        <v>3</v>
      </c>
      <c r="AZ716" s="502">
        <v>1</v>
      </c>
    </row>
    <row r="717" spans="1:52">
      <c r="A717" s="215">
        <v>487</v>
      </c>
      <c r="B717" s="215">
        <v>487049048</v>
      </c>
      <c r="C717" s="216" t="s">
        <v>308</v>
      </c>
      <c r="D717" s="225">
        <f t="shared" si="166"/>
        <v>0</v>
      </c>
      <c r="E717" s="225">
        <f t="shared" si="167"/>
        <v>0</v>
      </c>
      <c r="F717" s="225">
        <f t="shared" si="168"/>
        <v>0</v>
      </c>
      <c r="G717" s="225">
        <f t="shared" si="169"/>
        <v>0</v>
      </c>
      <c r="H717" s="225">
        <f t="shared" si="170"/>
        <v>1</v>
      </c>
      <c r="I717" s="225">
        <f t="shared" si="171"/>
        <v>0</v>
      </c>
      <c r="J717" s="225">
        <f t="shared" si="172"/>
        <v>0</v>
      </c>
      <c r="K717" s="356">
        <f t="shared" si="173"/>
        <v>3.8300000000000001E-2</v>
      </c>
      <c r="L717" s="225"/>
      <c r="M717" s="225">
        <f t="shared" si="174"/>
        <v>0</v>
      </c>
      <c r="N717" s="225">
        <f t="shared" si="175"/>
        <v>0</v>
      </c>
      <c r="O717" s="225">
        <f t="shared" si="176"/>
        <v>0</v>
      </c>
      <c r="P717" s="225">
        <f t="shared" si="177"/>
        <v>0</v>
      </c>
      <c r="Q717" s="225">
        <f t="shared" si="178"/>
        <v>3</v>
      </c>
      <c r="R717" s="225">
        <f t="shared" si="179"/>
        <v>1</v>
      </c>
      <c r="S717" s="228"/>
      <c r="T717" s="228"/>
      <c r="U717" s="228"/>
      <c r="V717" s="228"/>
      <c r="W717" s="529"/>
      <c r="X717" s="228"/>
      <c r="Y717" s="55">
        <v>487</v>
      </c>
      <c r="Z717" s="55">
        <v>487049048</v>
      </c>
      <c r="AA717" s="244" t="s">
        <v>308</v>
      </c>
      <c r="AB717" s="55">
        <v>0</v>
      </c>
      <c r="AC717" s="55">
        <v>0</v>
      </c>
      <c r="AD717" s="55">
        <v>0</v>
      </c>
      <c r="AE717" s="55">
        <v>0</v>
      </c>
      <c r="AF717" s="55">
        <v>1</v>
      </c>
      <c r="AG717" s="55">
        <v>0</v>
      </c>
      <c r="AH717" s="55">
        <v>0</v>
      </c>
      <c r="AI717" s="215">
        <v>0</v>
      </c>
      <c r="AJ717" s="215">
        <v>0</v>
      </c>
      <c r="AK717" s="215">
        <v>0</v>
      </c>
      <c r="AL717" s="215">
        <v>0</v>
      </c>
      <c r="AM717" s="215">
        <v>0</v>
      </c>
      <c r="AN717" s="215">
        <v>0</v>
      </c>
      <c r="AO717" s="215">
        <v>0</v>
      </c>
      <c r="AP717" s="215">
        <v>0</v>
      </c>
      <c r="AQ717" s="55">
        <v>0</v>
      </c>
      <c r="AR717" s="216"/>
      <c r="AS717" s="55">
        <v>49</v>
      </c>
      <c r="AT717" s="55">
        <v>48</v>
      </c>
      <c r="AU717" s="55">
        <v>3</v>
      </c>
      <c r="AW717" s="55">
        <f t="shared" si="180"/>
        <v>0</v>
      </c>
      <c r="AX717" s="55">
        <v>0</v>
      </c>
      <c r="AY717" s="55">
        <v>3</v>
      </c>
      <c r="AZ717" s="502">
        <v>0</v>
      </c>
    </row>
    <row r="718" spans="1:52">
      <c r="A718" s="215">
        <v>487</v>
      </c>
      <c r="B718" s="215">
        <v>487049049</v>
      </c>
      <c r="C718" s="216" t="s">
        <v>308</v>
      </c>
      <c r="D718" s="225">
        <f t="shared" si="166"/>
        <v>0</v>
      </c>
      <c r="E718" s="225">
        <f t="shared" si="167"/>
        <v>0</v>
      </c>
      <c r="F718" s="225">
        <f t="shared" si="168"/>
        <v>0</v>
      </c>
      <c r="G718" s="225">
        <f t="shared" si="169"/>
        <v>0</v>
      </c>
      <c r="H718" s="225">
        <f t="shared" si="170"/>
        <v>24</v>
      </c>
      <c r="I718" s="225">
        <f t="shared" si="171"/>
        <v>34</v>
      </c>
      <c r="J718" s="225">
        <f t="shared" si="172"/>
        <v>0</v>
      </c>
      <c r="K718" s="356">
        <f t="shared" si="173"/>
        <v>2.2214</v>
      </c>
      <c r="L718" s="225"/>
      <c r="M718" s="225">
        <f t="shared" si="174"/>
        <v>0</v>
      </c>
      <c r="N718" s="225">
        <f t="shared" si="175"/>
        <v>2</v>
      </c>
      <c r="O718" s="225">
        <f t="shared" si="176"/>
        <v>1</v>
      </c>
      <c r="P718" s="225">
        <f t="shared" si="177"/>
        <v>41</v>
      </c>
      <c r="Q718" s="225">
        <f t="shared" si="178"/>
        <v>8</v>
      </c>
      <c r="R718" s="225">
        <f t="shared" si="179"/>
        <v>58</v>
      </c>
      <c r="S718" s="228"/>
      <c r="T718" s="228"/>
      <c r="U718" s="228"/>
      <c r="V718" s="228"/>
      <c r="W718" s="529"/>
      <c r="X718" s="228"/>
      <c r="Y718" s="55">
        <v>487</v>
      </c>
      <c r="Z718" s="55">
        <v>487049049</v>
      </c>
      <c r="AA718" s="244" t="s">
        <v>308</v>
      </c>
      <c r="AB718" s="55">
        <v>0</v>
      </c>
      <c r="AC718" s="55">
        <v>0</v>
      </c>
      <c r="AD718" s="55">
        <v>0</v>
      </c>
      <c r="AE718" s="55">
        <v>0</v>
      </c>
      <c r="AF718" s="55">
        <v>24</v>
      </c>
      <c r="AG718" s="55">
        <v>34</v>
      </c>
      <c r="AH718" s="55">
        <v>0</v>
      </c>
      <c r="AI718" s="215">
        <v>0</v>
      </c>
      <c r="AJ718" s="215">
        <v>0</v>
      </c>
      <c r="AK718" s="215">
        <v>2</v>
      </c>
      <c r="AL718" s="215">
        <v>1</v>
      </c>
      <c r="AM718" s="215">
        <v>15</v>
      </c>
      <c r="AN718" s="215">
        <v>0</v>
      </c>
      <c r="AO718" s="215">
        <v>0</v>
      </c>
      <c r="AP718" s="215">
        <v>0</v>
      </c>
      <c r="AQ718" s="55">
        <v>26</v>
      </c>
      <c r="AR718" s="216"/>
      <c r="AS718" s="55">
        <v>49</v>
      </c>
      <c r="AT718" s="55">
        <v>49</v>
      </c>
      <c r="AU718" s="55">
        <v>8</v>
      </c>
      <c r="AW718" s="55">
        <f t="shared" si="180"/>
        <v>41</v>
      </c>
      <c r="AX718" s="55">
        <v>0</v>
      </c>
      <c r="AY718" s="55">
        <v>1</v>
      </c>
      <c r="AZ718" s="502">
        <v>0.70689999999999997</v>
      </c>
    </row>
    <row r="719" spans="1:52">
      <c r="A719" s="215">
        <v>487</v>
      </c>
      <c r="B719" s="215">
        <v>487049057</v>
      </c>
      <c r="C719" s="216" t="s">
        <v>308</v>
      </c>
      <c r="D719" s="225">
        <f t="shared" si="166"/>
        <v>0</v>
      </c>
      <c r="E719" s="225">
        <f t="shared" si="167"/>
        <v>0</v>
      </c>
      <c r="F719" s="225">
        <f t="shared" si="168"/>
        <v>0</v>
      </c>
      <c r="G719" s="225">
        <f t="shared" si="169"/>
        <v>0</v>
      </c>
      <c r="H719" s="225">
        <f t="shared" si="170"/>
        <v>4</v>
      </c>
      <c r="I719" s="225">
        <f t="shared" si="171"/>
        <v>4</v>
      </c>
      <c r="J719" s="225">
        <f t="shared" si="172"/>
        <v>0</v>
      </c>
      <c r="K719" s="356">
        <f t="shared" si="173"/>
        <v>0.30640000000000001</v>
      </c>
      <c r="L719" s="225"/>
      <c r="M719" s="225">
        <f t="shared" si="174"/>
        <v>0</v>
      </c>
      <c r="N719" s="225">
        <f t="shared" si="175"/>
        <v>0</v>
      </c>
      <c r="O719" s="225">
        <f t="shared" si="176"/>
        <v>0</v>
      </c>
      <c r="P719" s="225">
        <f t="shared" si="177"/>
        <v>5</v>
      </c>
      <c r="Q719" s="225">
        <f t="shared" si="178"/>
        <v>12</v>
      </c>
      <c r="R719" s="225">
        <f t="shared" si="179"/>
        <v>8</v>
      </c>
      <c r="S719" s="228"/>
      <c r="T719" s="228"/>
      <c r="U719" s="228"/>
      <c r="V719" s="228"/>
      <c r="W719" s="529"/>
      <c r="X719" s="228"/>
      <c r="Y719" s="55">
        <v>487</v>
      </c>
      <c r="Z719" s="55">
        <v>487049057</v>
      </c>
      <c r="AA719" s="244" t="s">
        <v>308</v>
      </c>
      <c r="AB719" s="55">
        <v>0</v>
      </c>
      <c r="AC719" s="55">
        <v>0</v>
      </c>
      <c r="AD719" s="55">
        <v>0</v>
      </c>
      <c r="AE719" s="55">
        <v>0</v>
      </c>
      <c r="AF719" s="55">
        <v>4</v>
      </c>
      <c r="AG719" s="55">
        <v>4</v>
      </c>
      <c r="AH719" s="55">
        <v>0</v>
      </c>
      <c r="AI719" s="215">
        <v>0</v>
      </c>
      <c r="AJ719" s="215">
        <v>0</v>
      </c>
      <c r="AK719" s="215">
        <v>0</v>
      </c>
      <c r="AL719" s="215">
        <v>0</v>
      </c>
      <c r="AM719" s="215">
        <v>2</v>
      </c>
      <c r="AN719" s="215">
        <v>0</v>
      </c>
      <c r="AO719" s="215">
        <v>0</v>
      </c>
      <c r="AP719" s="215">
        <v>0</v>
      </c>
      <c r="AQ719" s="55">
        <v>2</v>
      </c>
      <c r="AR719" s="216"/>
      <c r="AS719" s="55">
        <v>49</v>
      </c>
      <c r="AT719" s="55">
        <v>57</v>
      </c>
      <c r="AU719" s="55">
        <v>12</v>
      </c>
      <c r="AW719" s="55">
        <f t="shared" si="180"/>
        <v>4</v>
      </c>
      <c r="AX719" s="55">
        <v>1</v>
      </c>
      <c r="AY719" s="55">
        <v>1</v>
      </c>
      <c r="AZ719" s="502">
        <v>0.57140000000000002</v>
      </c>
    </row>
    <row r="720" spans="1:52">
      <c r="A720" s="215">
        <v>487</v>
      </c>
      <c r="B720" s="215">
        <v>487049093</v>
      </c>
      <c r="C720" s="216" t="s">
        <v>308</v>
      </c>
      <c r="D720" s="225">
        <f t="shared" si="166"/>
        <v>0</v>
      </c>
      <c r="E720" s="225">
        <f t="shared" si="167"/>
        <v>0</v>
      </c>
      <c r="F720" s="225">
        <f t="shared" si="168"/>
        <v>0</v>
      </c>
      <c r="G720" s="225">
        <f t="shared" si="169"/>
        <v>0</v>
      </c>
      <c r="H720" s="225">
        <f t="shared" si="170"/>
        <v>20</v>
      </c>
      <c r="I720" s="225">
        <f t="shared" si="171"/>
        <v>36</v>
      </c>
      <c r="J720" s="225">
        <f t="shared" si="172"/>
        <v>0</v>
      </c>
      <c r="K720" s="356">
        <f t="shared" si="173"/>
        <v>2.1448</v>
      </c>
      <c r="L720" s="225"/>
      <c r="M720" s="225">
        <f t="shared" si="174"/>
        <v>0</v>
      </c>
      <c r="N720" s="225">
        <f t="shared" si="175"/>
        <v>1</v>
      </c>
      <c r="O720" s="225">
        <f t="shared" si="176"/>
        <v>0</v>
      </c>
      <c r="P720" s="225">
        <f t="shared" si="177"/>
        <v>33</v>
      </c>
      <c r="Q720" s="225">
        <f t="shared" si="178"/>
        <v>11</v>
      </c>
      <c r="R720" s="225">
        <f t="shared" si="179"/>
        <v>56</v>
      </c>
      <c r="S720" s="228"/>
      <c r="T720" s="228"/>
      <c r="U720" s="228"/>
      <c r="V720" s="228"/>
      <c r="W720" s="529"/>
      <c r="X720" s="228"/>
      <c r="Y720" s="55">
        <v>487</v>
      </c>
      <c r="Z720" s="55">
        <v>487049093</v>
      </c>
      <c r="AA720" s="244" t="s">
        <v>308</v>
      </c>
      <c r="AB720" s="55">
        <v>0</v>
      </c>
      <c r="AC720" s="55">
        <v>0</v>
      </c>
      <c r="AD720" s="55">
        <v>0</v>
      </c>
      <c r="AE720" s="55">
        <v>0</v>
      </c>
      <c r="AF720" s="55">
        <v>20</v>
      </c>
      <c r="AG720" s="55">
        <v>36</v>
      </c>
      <c r="AH720" s="55">
        <v>0</v>
      </c>
      <c r="AI720" s="215">
        <v>0</v>
      </c>
      <c r="AJ720" s="215">
        <v>0</v>
      </c>
      <c r="AK720" s="215">
        <v>1</v>
      </c>
      <c r="AL720" s="215">
        <v>0</v>
      </c>
      <c r="AM720" s="215">
        <v>9</v>
      </c>
      <c r="AN720" s="215">
        <v>0</v>
      </c>
      <c r="AO720" s="215">
        <v>0</v>
      </c>
      <c r="AP720" s="215">
        <v>0</v>
      </c>
      <c r="AQ720" s="55">
        <v>10</v>
      </c>
      <c r="AR720" s="216"/>
      <c r="AS720" s="55">
        <v>49</v>
      </c>
      <c r="AT720" s="55">
        <v>93</v>
      </c>
      <c r="AU720" s="55">
        <v>11</v>
      </c>
      <c r="AW720" s="55">
        <f t="shared" si="180"/>
        <v>19</v>
      </c>
      <c r="AX720" s="55">
        <v>14</v>
      </c>
      <c r="AY720" s="55">
        <v>1</v>
      </c>
      <c r="AZ720" s="502">
        <v>0.59699999999999998</v>
      </c>
    </row>
    <row r="721" spans="1:52">
      <c r="A721" s="215">
        <v>487</v>
      </c>
      <c r="B721" s="215">
        <v>487049095</v>
      </c>
      <c r="C721" s="216" t="s">
        <v>308</v>
      </c>
      <c r="D721" s="225">
        <f t="shared" si="166"/>
        <v>0</v>
      </c>
      <c r="E721" s="225">
        <f t="shared" si="167"/>
        <v>0</v>
      </c>
      <c r="F721" s="225">
        <f t="shared" si="168"/>
        <v>0</v>
      </c>
      <c r="G721" s="225">
        <f t="shared" si="169"/>
        <v>0</v>
      </c>
      <c r="H721" s="225">
        <f t="shared" si="170"/>
        <v>1</v>
      </c>
      <c r="I721" s="225">
        <f t="shared" si="171"/>
        <v>0</v>
      </c>
      <c r="J721" s="225">
        <f t="shared" si="172"/>
        <v>0</v>
      </c>
      <c r="K721" s="356">
        <f t="shared" si="173"/>
        <v>3.8300000000000001E-2</v>
      </c>
      <c r="L721" s="225"/>
      <c r="M721" s="225">
        <f t="shared" si="174"/>
        <v>0</v>
      </c>
      <c r="N721" s="225">
        <f t="shared" si="175"/>
        <v>0</v>
      </c>
      <c r="O721" s="225">
        <f t="shared" si="176"/>
        <v>0</v>
      </c>
      <c r="P721" s="225">
        <f t="shared" si="177"/>
        <v>1</v>
      </c>
      <c r="Q721" s="225">
        <f t="shared" si="178"/>
        <v>11</v>
      </c>
      <c r="R721" s="225">
        <f t="shared" si="179"/>
        <v>1</v>
      </c>
      <c r="S721" s="228"/>
      <c r="T721" s="228"/>
      <c r="U721" s="228"/>
      <c r="V721" s="228"/>
      <c r="W721" s="529"/>
      <c r="X721" s="228"/>
      <c r="Y721" s="55">
        <v>487</v>
      </c>
      <c r="Z721" s="55">
        <v>487049095</v>
      </c>
      <c r="AA721" s="244" t="s">
        <v>308</v>
      </c>
      <c r="AB721" s="55">
        <v>0</v>
      </c>
      <c r="AC721" s="55">
        <v>0</v>
      </c>
      <c r="AD721" s="55">
        <v>0</v>
      </c>
      <c r="AE721" s="55">
        <v>0</v>
      </c>
      <c r="AF721" s="55">
        <v>1</v>
      </c>
      <c r="AG721" s="55">
        <v>0</v>
      </c>
      <c r="AH721" s="55">
        <v>0</v>
      </c>
      <c r="AI721" s="215">
        <v>0</v>
      </c>
      <c r="AJ721" s="215">
        <v>0</v>
      </c>
      <c r="AK721" s="215">
        <v>0</v>
      </c>
      <c r="AL721" s="215">
        <v>0</v>
      </c>
      <c r="AM721" s="215">
        <v>1</v>
      </c>
      <c r="AN721" s="215">
        <v>0</v>
      </c>
      <c r="AO721" s="215">
        <v>0</v>
      </c>
      <c r="AP721" s="215">
        <v>0</v>
      </c>
      <c r="AQ721" s="55">
        <v>0</v>
      </c>
      <c r="AR721" s="216"/>
      <c r="AS721" s="55">
        <v>49</v>
      </c>
      <c r="AT721" s="55">
        <v>95</v>
      </c>
      <c r="AU721" s="55">
        <v>11</v>
      </c>
      <c r="AW721" s="55">
        <f t="shared" si="180"/>
        <v>1</v>
      </c>
      <c r="AX721" s="55">
        <v>0</v>
      </c>
      <c r="AY721" s="55">
        <v>2</v>
      </c>
      <c r="AZ721" s="502">
        <v>1</v>
      </c>
    </row>
    <row r="722" spans="1:52">
      <c r="A722" s="215">
        <v>487</v>
      </c>
      <c r="B722" s="215">
        <v>487049128</v>
      </c>
      <c r="C722" s="216" t="s">
        <v>308</v>
      </c>
      <c r="D722" s="225">
        <f t="shared" si="166"/>
        <v>0</v>
      </c>
      <c r="E722" s="225">
        <f t="shared" si="167"/>
        <v>0</v>
      </c>
      <c r="F722" s="225">
        <f t="shared" si="168"/>
        <v>0</v>
      </c>
      <c r="G722" s="225">
        <f t="shared" si="169"/>
        <v>0</v>
      </c>
      <c r="H722" s="225">
        <f t="shared" si="170"/>
        <v>1</v>
      </c>
      <c r="I722" s="225">
        <f t="shared" si="171"/>
        <v>1</v>
      </c>
      <c r="J722" s="225">
        <f t="shared" si="172"/>
        <v>0</v>
      </c>
      <c r="K722" s="356">
        <f t="shared" si="173"/>
        <v>7.6600000000000001E-2</v>
      </c>
      <c r="L722" s="225"/>
      <c r="M722" s="225">
        <f t="shared" si="174"/>
        <v>0</v>
      </c>
      <c r="N722" s="225">
        <f t="shared" si="175"/>
        <v>0</v>
      </c>
      <c r="O722" s="225">
        <f t="shared" si="176"/>
        <v>0</v>
      </c>
      <c r="P722" s="225">
        <f t="shared" si="177"/>
        <v>1</v>
      </c>
      <c r="Q722" s="225">
        <f t="shared" si="178"/>
        <v>10</v>
      </c>
      <c r="R722" s="225">
        <f t="shared" si="179"/>
        <v>2</v>
      </c>
      <c r="S722" s="228"/>
      <c r="T722" s="228"/>
      <c r="U722" s="228"/>
      <c r="V722" s="228"/>
      <c r="W722" s="529"/>
      <c r="X722" s="228"/>
      <c r="Y722" s="55">
        <v>487</v>
      </c>
      <c r="Z722" s="55">
        <v>487049128</v>
      </c>
      <c r="AA722" s="244" t="s">
        <v>308</v>
      </c>
      <c r="AB722" s="55">
        <v>0</v>
      </c>
      <c r="AC722" s="55">
        <v>0</v>
      </c>
      <c r="AD722" s="55">
        <v>0</v>
      </c>
      <c r="AE722" s="55">
        <v>0</v>
      </c>
      <c r="AF722" s="55">
        <v>1</v>
      </c>
      <c r="AG722" s="55">
        <v>1</v>
      </c>
      <c r="AH722" s="55">
        <v>0</v>
      </c>
      <c r="AI722" s="215">
        <v>0</v>
      </c>
      <c r="AJ722" s="215">
        <v>0</v>
      </c>
      <c r="AK722" s="215">
        <v>0</v>
      </c>
      <c r="AL722" s="215">
        <v>0</v>
      </c>
      <c r="AM722" s="215">
        <v>0</v>
      </c>
      <c r="AN722" s="215">
        <v>0</v>
      </c>
      <c r="AO722" s="215">
        <v>0</v>
      </c>
      <c r="AP722" s="215">
        <v>0</v>
      </c>
      <c r="AQ722" s="55">
        <v>0</v>
      </c>
      <c r="AR722" s="216"/>
      <c r="AS722" s="55">
        <v>49</v>
      </c>
      <c r="AT722" s="55">
        <v>128</v>
      </c>
      <c r="AU722" s="55">
        <v>10</v>
      </c>
      <c r="AW722" s="55">
        <f t="shared" si="180"/>
        <v>0</v>
      </c>
      <c r="AX722" s="55">
        <v>1</v>
      </c>
      <c r="AY722" s="55">
        <v>2</v>
      </c>
      <c r="AZ722" s="502">
        <v>0.54890000000000005</v>
      </c>
    </row>
    <row r="723" spans="1:52">
      <c r="A723" s="215">
        <v>487</v>
      </c>
      <c r="B723" s="215">
        <v>487049155</v>
      </c>
      <c r="C723" s="216" t="s">
        <v>308</v>
      </c>
      <c r="D723" s="225">
        <f t="shared" si="166"/>
        <v>0</v>
      </c>
      <c r="E723" s="225">
        <f t="shared" si="167"/>
        <v>0</v>
      </c>
      <c r="F723" s="225">
        <f t="shared" si="168"/>
        <v>0</v>
      </c>
      <c r="G723" s="225">
        <f t="shared" si="169"/>
        <v>0</v>
      </c>
      <c r="H723" s="225">
        <f t="shared" si="170"/>
        <v>0</v>
      </c>
      <c r="I723" s="225">
        <f t="shared" si="171"/>
        <v>1</v>
      </c>
      <c r="J723" s="225">
        <f t="shared" si="172"/>
        <v>0</v>
      </c>
      <c r="K723" s="356">
        <f t="shared" si="173"/>
        <v>3.8300000000000001E-2</v>
      </c>
      <c r="L723" s="225"/>
      <c r="M723" s="225">
        <f t="shared" si="174"/>
        <v>0</v>
      </c>
      <c r="N723" s="225">
        <f t="shared" si="175"/>
        <v>0</v>
      </c>
      <c r="O723" s="225">
        <f t="shared" si="176"/>
        <v>0</v>
      </c>
      <c r="P723" s="225">
        <f t="shared" si="177"/>
        <v>0</v>
      </c>
      <c r="Q723" s="225">
        <f t="shared" si="178"/>
        <v>2</v>
      </c>
      <c r="R723" s="225">
        <f t="shared" si="179"/>
        <v>1</v>
      </c>
      <c r="S723" s="228"/>
      <c r="T723" s="228"/>
      <c r="U723" s="228"/>
      <c r="V723" s="228"/>
      <c r="W723" s="529"/>
      <c r="X723" s="228"/>
      <c r="Y723" s="55">
        <v>487</v>
      </c>
      <c r="Z723" s="55">
        <v>487049155</v>
      </c>
      <c r="AA723" s="244" t="s">
        <v>308</v>
      </c>
      <c r="AB723" s="55">
        <v>0</v>
      </c>
      <c r="AC723" s="55">
        <v>0</v>
      </c>
      <c r="AD723" s="55">
        <v>0</v>
      </c>
      <c r="AE723" s="55">
        <v>0</v>
      </c>
      <c r="AF723" s="55">
        <v>0</v>
      </c>
      <c r="AG723" s="55">
        <v>1</v>
      </c>
      <c r="AH723" s="55">
        <v>0</v>
      </c>
      <c r="AI723" s="215">
        <v>0</v>
      </c>
      <c r="AJ723" s="215">
        <v>0</v>
      </c>
      <c r="AK723" s="215">
        <v>0</v>
      </c>
      <c r="AL723" s="215">
        <v>0</v>
      </c>
      <c r="AM723" s="215">
        <v>0</v>
      </c>
      <c r="AN723" s="215">
        <v>0</v>
      </c>
      <c r="AO723" s="215">
        <v>0</v>
      </c>
      <c r="AP723" s="215">
        <v>0</v>
      </c>
      <c r="AQ723" s="55">
        <v>0</v>
      </c>
      <c r="AR723" s="216"/>
      <c r="AS723" s="55">
        <v>49</v>
      </c>
      <c r="AT723" s="55">
        <v>155</v>
      </c>
      <c r="AU723" s="55">
        <v>2</v>
      </c>
      <c r="AW723" s="55">
        <f t="shared" si="180"/>
        <v>0</v>
      </c>
      <c r="AX723" s="55">
        <v>0</v>
      </c>
      <c r="AY723" s="55">
        <v>3</v>
      </c>
      <c r="AZ723" s="502">
        <v>0</v>
      </c>
    </row>
    <row r="724" spans="1:52">
      <c r="A724" s="215">
        <v>487</v>
      </c>
      <c r="B724" s="215">
        <v>487049160</v>
      </c>
      <c r="C724" s="216" t="s">
        <v>308</v>
      </c>
      <c r="D724" s="225">
        <f t="shared" si="166"/>
        <v>0</v>
      </c>
      <c r="E724" s="225">
        <f t="shared" si="167"/>
        <v>0</v>
      </c>
      <c r="F724" s="225">
        <f t="shared" si="168"/>
        <v>0</v>
      </c>
      <c r="G724" s="225">
        <f t="shared" si="169"/>
        <v>0</v>
      </c>
      <c r="H724" s="225">
        <f t="shared" si="170"/>
        <v>1</v>
      </c>
      <c r="I724" s="225">
        <f t="shared" si="171"/>
        <v>0</v>
      </c>
      <c r="J724" s="225">
        <f t="shared" si="172"/>
        <v>0</v>
      </c>
      <c r="K724" s="356">
        <f t="shared" si="173"/>
        <v>3.8300000000000001E-2</v>
      </c>
      <c r="L724" s="225"/>
      <c r="M724" s="225">
        <f t="shared" si="174"/>
        <v>0</v>
      </c>
      <c r="N724" s="225">
        <f t="shared" si="175"/>
        <v>0</v>
      </c>
      <c r="O724" s="225">
        <f t="shared" si="176"/>
        <v>0</v>
      </c>
      <c r="P724" s="225">
        <f t="shared" si="177"/>
        <v>1</v>
      </c>
      <c r="Q724" s="225">
        <f t="shared" si="178"/>
        <v>11</v>
      </c>
      <c r="R724" s="225">
        <f t="shared" si="179"/>
        <v>1</v>
      </c>
      <c r="S724" s="228"/>
      <c r="T724" s="228"/>
      <c r="U724" s="228"/>
      <c r="V724" s="228"/>
      <c r="W724" s="529"/>
      <c r="X724" s="228"/>
      <c r="Y724" s="55">
        <v>487</v>
      </c>
      <c r="Z724" s="55">
        <v>487049160</v>
      </c>
      <c r="AA724" s="244" t="s">
        <v>308</v>
      </c>
      <c r="AB724" s="55">
        <v>0</v>
      </c>
      <c r="AC724" s="55">
        <v>0</v>
      </c>
      <c r="AD724" s="55">
        <v>0</v>
      </c>
      <c r="AE724" s="55">
        <v>0</v>
      </c>
      <c r="AF724" s="55">
        <v>1</v>
      </c>
      <c r="AG724" s="55">
        <v>0</v>
      </c>
      <c r="AH724" s="55">
        <v>0</v>
      </c>
      <c r="AI724" s="215">
        <v>0</v>
      </c>
      <c r="AJ724" s="215">
        <v>0</v>
      </c>
      <c r="AK724" s="215">
        <v>0</v>
      </c>
      <c r="AL724" s="215">
        <v>0</v>
      </c>
      <c r="AM724" s="215">
        <v>0</v>
      </c>
      <c r="AN724" s="215">
        <v>0</v>
      </c>
      <c r="AO724" s="215">
        <v>0</v>
      </c>
      <c r="AP724" s="215">
        <v>0</v>
      </c>
      <c r="AQ724" s="55">
        <v>0</v>
      </c>
      <c r="AR724" s="216"/>
      <c r="AS724" s="55">
        <v>49</v>
      </c>
      <c r="AT724" s="55">
        <v>160</v>
      </c>
      <c r="AU724" s="55">
        <v>11</v>
      </c>
      <c r="AW724" s="55">
        <f t="shared" si="180"/>
        <v>0</v>
      </c>
      <c r="AX724" s="55">
        <v>1</v>
      </c>
      <c r="AY724" s="55">
        <v>2</v>
      </c>
      <c r="AZ724" s="502">
        <v>0.69840000000000002</v>
      </c>
    </row>
    <row r="725" spans="1:52">
      <c r="A725" s="215">
        <v>487</v>
      </c>
      <c r="B725" s="215">
        <v>487049163</v>
      </c>
      <c r="C725" s="216" t="s">
        <v>308</v>
      </c>
      <c r="D725" s="225">
        <f t="shared" si="166"/>
        <v>0</v>
      </c>
      <c r="E725" s="225">
        <f t="shared" si="167"/>
        <v>0</v>
      </c>
      <c r="F725" s="225">
        <f t="shared" si="168"/>
        <v>0</v>
      </c>
      <c r="G725" s="225">
        <f t="shared" si="169"/>
        <v>0</v>
      </c>
      <c r="H725" s="225">
        <f t="shared" si="170"/>
        <v>7</v>
      </c>
      <c r="I725" s="225">
        <f t="shared" si="171"/>
        <v>12</v>
      </c>
      <c r="J725" s="225">
        <f t="shared" si="172"/>
        <v>0</v>
      </c>
      <c r="K725" s="356">
        <f t="shared" si="173"/>
        <v>0.72770000000000001</v>
      </c>
      <c r="L725" s="225"/>
      <c r="M725" s="225">
        <f t="shared" si="174"/>
        <v>0</v>
      </c>
      <c r="N725" s="225">
        <f t="shared" si="175"/>
        <v>0</v>
      </c>
      <c r="O725" s="225">
        <f t="shared" si="176"/>
        <v>3</v>
      </c>
      <c r="P725" s="225">
        <f t="shared" si="177"/>
        <v>10</v>
      </c>
      <c r="Q725" s="225">
        <f t="shared" si="178"/>
        <v>12</v>
      </c>
      <c r="R725" s="225">
        <f t="shared" si="179"/>
        <v>19</v>
      </c>
      <c r="S725" s="228"/>
      <c r="T725" s="228"/>
      <c r="U725" s="228"/>
      <c r="V725" s="228"/>
      <c r="W725" s="529"/>
      <c r="X725" s="228"/>
      <c r="Y725" s="55">
        <v>487</v>
      </c>
      <c r="Z725" s="55">
        <v>487049163</v>
      </c>
      <c r="AA725" s="244" t="s">
        <v>308</v>
      </c>
      <c r="AB725" s="55">
        <v>0</v>
      </c>
      <c r="AC725" s="55">
        <v>0</v>
      </c>
      <c r="AD725" s="55">
        <v>0</v>
      </c>
      <c r="AE725" s="55">
        <v>0</v>
      </c>
      <c r="AF725" s="55">
        <v>7</v>
      </c>
      <c r="AG725" s="55">
        <v>12</v>
      </c>
      <c r="AH725" s="55">
        <v>0</v>
      </c>
      <c r="AI725" s="215">
        <v>0</v>
      </c>
      <c r="AJ725" s="215">
        <v>0</v>
      </c>
      <c r="AK725" s="215">
        <v>0</v>
      </c>
      <c r="AL725" s="215">
        <v>3</v>
      </c>
      <c r="AM725" s="215">
        <v>2</v>
      </c>
      <c r="AN725" s="215">
        <v>0</v>
      </c>
      <c r="AO725" s="215">
        <v>0</v>
      </c>
      <c r="AP725" s="215">
        <v>0</v>
      </c>
      <c r="AQ725" s="55">
        <v>7</v>
      </c>
      <c r="AR725" s="216"/>
      <c r="AS725" s="55">
        <v>49</v>
      </c>
      <c r="AT725" s="55">
        <v>163</v>
      </c>
      <c r="AU725" s="55">
        <v>12</v>
      </c>
      <c r="AW725" s="55">
        <f t="shared" si="180"/>
        <v>9</v>
      </c>
      <c r="AX725" s="55">
        <v>1</v>
      </c>
      <c r="AY725" s="55">
        <v>1</v>
      </c>
      <c r="AZ725" s="502">
        <v>0.53849999999999998</v>
      </c>
    </row>
    <row r="726" spans="1:52">
      <c r="A726" s="215">
        <v>487</v>
      </c>
      <c r="B726" s="215">
        <v>487049165</v>
      </c>
      <c r="C726" s="216" t="s">
        <v>308</v>
      </c>
      <c r="D726" s="225">
        <f t="shared" si="166"/>
        <v>0</v>
      </c>
      <c r="E726" s="225">
        <f t="shared" si="167"/>
        <v>0</v>
      </c>
      <c r="F726" s="225">
        <f t="shared" si="168"/>
        <v>0</v>
      </c>
      <c r="G726" s="225">
        <f t="shared" si="169"/>
        <v>0</v>
      </c>
      <c r="H726" s="225">
        <f t="shared" si="170"/>
        <v>14</v>
      </c>
      <c r="I726" s="225">
        <f t="shared" si="171"/>
        <v>31</v>
      </c>
      <c r="J726" s="225">
        <f t="shared" si="172"/>
        <v>0</v>
      </c>
      <c r="K726" s="356">
        <f t="shared" si="173"/>
        <v>1.7235</v>
      </c>
      <c r="L726" s="225"/>
      <c r="M726" s="225">
        <f t="shared" si="174"/>
        <v>0</v>
      </c>
      <c r="N726" s="225">
        <f t="shared" si="175"/>
        <v>0</v>
      </c>
      <c r="O726" s="225">
        <f t="shared" si="176"/>
        <v>0</v>
      </c>
      <c r="P726" s="225">
        <f t="shared" si="177"/>
        <v>23</v>
      </c>
      <c r="Q726" s="225">
        <f t="shared" si="178"/>
        <v>10</v>
      </c>
      <c r="R726" s="225">
        <f t="shared" si="179"/>
        <v>45</v>
      </c>
      <c r="S726" s="228"/>
      <c r="T726" s="228"/>
      <c r="U726" s="228"/>
      <c r="V726" s="228"/>
      <c r="W726" s="529"/>
      <c r="X726" s="228"/>
      <c r="Y726" s="55">
        <v>487</v>
      </c>
      <c r="Z726" s="55">
        <v>487049165</v>
      </c>
      <c r="AA726" s="244" t="s">
        <v>308</v>
      </c>
      <c r="AB726" s="55">
        <v>0</v>
      </c>
      <c r="AC726" s="55">
        <v>0</v>
      </c>
      <c r="AD726" s="55">
        <v>0</v>
      </c>
      <c r="AE726" s="55">
        <v>0</v>
      </c>
      <c r="AF726" s="55">
        <v>14</v>
      </c>
      <c r="AG726" s="55">
        <v>31</v>
      </c>
      <c r="AH726" s="55">
        <v>0</v>
      </c>
      <c r="AI726" s="215">
        <v>0</v>
      </c>
      <c r="AJ726" s="215">
        <v>0</v>
      </c>
      <c r="AK726" s="215">
        <v>0</v>
      </c>
      <c r="AL726" s="215">
        <v>0</v>
      </c>
      <c r="AM726" s="215">
        <v>8</v>
      </c>
      <c r="AN726" s="215">
        <v>0</v>
      </c>
      <c r="AO726" s="215">
        <v>0</v>
      </c>
      <c r="AP726" s="215">
        <v>0</v>
      </c>
      <c r="AQ726" s="55">
        <v>14</v>
      </c>
      <c r="AR726" s="216"/>
      <c r="AS726" s="55">
        <v>49</v>
      </c>
      <c r="AT726" s="55">
        <v>165</v>
      </c>
      <c r="AU726" s="55">
        <v>10</v>
      </c>
      <c r="AW726" s="55">
        <f t="shared" si="180"/>
        <v>22</v>
      </c>
      <c r="AX726" s="55">
        <v>1</v>
      </c>
      <c r="AY726" s="55">
        <v>1</v>
      </c>
      <c r="AZ726" s="502">
        <v>0.51219999999999999</v>
      </c>
    </row>
    <row r="727" spans="1:52">
      <c r="A727" s="215">
        <v>487</v>
      </c>
      <c r="B727" s="215">
        <v>487049176</v>
      </c>
      <c r="C727" s="216" t="s">
        <v>308</v>
      </c>
      <c r="D727" s="225">
        <f t="shared" si="166"/>
        <v>0</v>
      </c>
      <c r="E727" s="225">
        <f t="shared" si="167"/>
        <v>0</v>
      </c>
      <c r="F727" s="225">
        <f t="shared" si="168"/>
        <v>0</v>
      </c>
      <c r="G727" s="225">
        <f t="shared" si="169"/>
        <v>0</v>
      </c>
      <c r="H727" s="225">
        <f t="shared" si="170"/>
        <v>21</v>
      </c>
      <c r="I727" s="225">
        <f t="shared" si="171"/>
        <v>28</v>
      </c>
      <c r="J727" s="225">
        <f t="shared" si="172"/>
        <v>0</v>
      </c>
      <c r="K727" s="356">
        <f t="shared" si="173"/>
        <v>1.8767</v>
      </c>
      <c r="L727" s="225"/>
      <c r="M727" s="225">
        <f t="shared" si="174"/>
        <v>0</v>
      </c>
      <c r="N727" s="225">
        <f t="shared" si="175"/>
        <v>3</v>
      </c>
      <c r="O727" s="225">
        <f t="shared" si="176"/>
        <v>0</v>
      </c>
      <c r="P727" s="225">
        <f t="shared" si="177"/>
        <v>30</v>
      </c>
      <c r="Q727" s="225">
        <f t="shared" si="178"/>
        <v>7</v>
      </c>
      <c r="R727" s="225">
        <f t="shared" si="179"/>
        <v>49</v>
      </c>
      <c r="S727" s="228"/>
      <c r="T727" s="228"/>
      <c r="U727" s="228"/>
      <c r="V727" s="228"/>
      <c r="W727" s="529"/>
      <c r="X727" s="228"/>
      <c r="Y727" s="55">
        <v>487</v>
      </c>
      <c r="Z727" s="55">
        <v>487049176</v>
      </c>
      <c r="AA727" s="244" t="s">
        <v>308</v>
      </c>
      <c r="AB727" s="55">
        <v>0</v>
      </c>
      <c r="AC727" s="55">
        <v>0</v>
      </c>
      <c r="AD727" s="55">
        <v>0</v>
      </c>
      <c r="AE727" s="55">
        <v>0</v>
      </c>
      <c r="AF727" s="55">
        <v>21</v>
      </c>
      <c r="AG727" s="55">
        <v>28</v>
      </c>
      <c r="AH727" s="55">
        <v>0</v>
      </c>
      <c r="AI727" s="215">
        <v>0</v>
      </c>
      <c r="AJ727" s="215">
        <v>0</v>
      </c>
      <c r="AK727" s="215">
        <v>3</v>
      </c>
      <c r="AL727" s="215">
        <v>0</v>
      </c>
      <c r="AM727" s="215">
        <v>16</v>
      </c>
      <c r="AN727" s="215">
        <v>0</v>
      </c>
      <c r="AO727" s="215">
        <v>0</v>
      </c>
      <c r="AP727" s="215">
        <v>0</v>
      </c>
      <c r="AQ727" s="55">
        <v>14</v>
      </c>
      <c r="AR727" s="216"/>
      <c r="AS727" s="55">
        <v>49</v>
      </c>
      <c r="AT727" s="55">
        <v>176</v>
      </c>
      <c r="AU727" s="55">
        <v>7</v>
      </c>
      <c r="AW727" s="55">
        <f t="shared" si="180"/>
        <v>30</v>
      </c>
      <c r="AX727" s="55">
        <v>0</v>
      </c>
      <c r="AY727" s="55">
        <v>1</v>
      </c>
      <c r="AZ727" s="502">
        <v>0.61219999999999997</v>
      </c>
    </row>
    <row r="728" spans="1:52">
      <c r="A728" s="215">
        <v>487</v>
      </c>
      <c r="B728" s="215">
        <v>487049178</v>
      </c>
      <c r="C728" s="216" t="s">
        <v>308</v>
      </c>
      <c r="D728" s="225">
        <f t="shared" si="166"/>
        <v>0</v>
      </c>
      <c r="E728" s="225">
        <f t="shared" si="167"/>
        <v>0</v>
      </c>
      <c r="F728" s="225">
        <f t="shared" si="168"/>
        <v>0</v>
      </c>
      <c r="G728" s="225">
        <f t="shared" si="169"/>
        <v>0</v>
      </c>
      <c r="H728" s="225">
        <f t="shared" si="170"/>
        <v>1</v>
      </c>
      <c r="I728" s="225">
        <f t="shared" si="171"/>
        <v>2</v>
      </c>
      <c r="J728" s="225">
        <f t="shared" si="172"/>
        <v>0</v>
      </c>
      <c r="K728" s="356">
        <f t="shared" si="173"/>
        <v>0.1149</v>
      </c>
      <c r="L728" s="225"/>
      <c r="M728" s="225">
        <f t="shared" si="174"/>
        <v>0</v>
      </c>
      <c r="N728" s="225">
        <f t="shared" si="175"/>
        <v>0</v>
      </c>
      <c r="O728" s="225">
        <f t="shared" si="176"/>
        <v>0</v>
      </c>
      <c r="P728" s="225">
        <f t="shared" si="177"/>
        <v>1</v>
      </c>
      <c r="Q728" s="225">
        <f t="shared" si="178"/>
        <v>4</v>
      </c>
      <c r="R728" s="225">
        <f t="shared" si="179"/>
        <v>3</v>
      </c>
      <c r="S728" s="228"/>
      <c r="T728" s="228"/>
      <c r="U728" s="228"/>
      <c r="V728" s="228"/>
      <c r="W728" s="529"/>
      <c r="X728" s="228"/>
      <c r="Y728" s="55">
        <v>487</v>
      </c>
      <c r="Z728" s="55">
        <v>487049178</v>
      </c>
      <c r="AA728" s="244" t="s">
        <v>308</v>
      </c>
      <c r="AB728" s="55">
        <v>0</v>
      </c>
      <c r="AC728" s="55">
        <v>0</v>
      </c>
      <c r="AD728" s="55">
        <v>0</v>
      </c>
      <c r="AE728" s="55">
        <v>0</v>
      </c>
      <c r="AF728" s="55">
        <v>1</v>
      </c>
      <c r="AG728" s="55">
        <v>2</v>
      </c>
      <c r="AH728" s="55">
        <v>0</v>
      </c>
      <c r="AI728" s="215">
        <v>0</v>
      </c>
      <c r="AJ728" s="215">
        <v>0</v>
      </c>
      <c r="AK728" s="215">
        <v>0</v>
      </c>
      <c r="AL728" s="215">
        <v>0</v>
      </c>
      <c r="AM728" s="215">
        <v>0</v>
      </c>
      <c r="AN728" s="215">
        <v>0</v>
      </c>
      <c r="AO728" s="215">
        <v>0</v>
      </c>
      <c r="AP728" s="215">
        <v>0</v>
      </c>
      <c r="AQ728" s="55">
        <v>1</v>
      </c>
      <c r="AR728" s="216"/>
      <c r="AS728" s="55">
        <v>49</v>
      </c>
      <c r="AT728" s="55">
        <v>178</v>
      </c>
      <c r="AU728" s="55">
        <v>4</v>
      </c>
      <c r="AW728" s="55">
        <f t="shared" si="180"/>
        <v>1</v>
      </c>
      <c r="AX728" s="55">
        <v>0</v>
      </c>
      <c r="AY728" s="55">
        <v>3</v>
      </c>
      <c r="AZ728" s="502">
        <v>0.33329999999999999</v>
      </c>
    </row>
    <row r="729" spans="1:52">
      <c r="A729" s="215">
        <v>487</v>
      </c>
      <c r="B729" s="215">
        <v>487049181</v>
      </c>
      <c r="C729" s="216" t="s">
        <v>308</v>
      </c>
      <c r="D729" s="225">
        <f t="shared" si="166"/>
        <v>0</v>
      </c>
      <c r="E729" s="225">
        <f t="shared" si="167"/>
        <v>0</v>
      </c>
      <c r="F729" s="225">
        <f t="shared" si="168"/>
        <v>0</v>
      </c>
      <c r="G729" s="225">
        <f t="shared" si="169"/>
        <v>0</v>
      </c>
      <c r="H729" s="225">
        <f t="shared" si="170"/>
        <v>1</v>
      </c>
      <c r="I729" s="225">
        <f t="shared" si="171"/>
        <v>0</v>
      </c>
      <c r="J729" s="225">
        <f t="shared" si="172"/>
        <v>0</v>
      </c>
      <c r="K729" s="356">
        <f t="shared" si="173"/>
        <v>3.8300000000000001E-2</v>
      </c>
      <c r="L729" s="225"/>
      <c r="M729" s="225">
        <f t="shared" si="174"/>
        <v>0</v>
      </c>
      <c r="N729" s="225">
        <f t="shared" si="175"/>
        <v>0</v>
      </c>
      <c r="O729" s="225">
        <f t="shared" si="176"/>
        <v>0</v>
      </c>
      <c r="P729" s="225">
        <f t="shared" si="177"/>
        <v>0</v>
      </c>
      <c r="Q729" s="225">
        <f t="shared" si="178"/>
        <v>9</v>
      </c>
      <c r="R729" s="225">
        <f t="shared" si="179"/>
        <v>1</v>
      </c>
      <c r="S729" s="228"/>
      <c r="T729" s="228"/>
      <c r="U729" s="228"/>
      <c r="V729" s="228"/>
      <c r="W729" s="529"/>
      <c r="X729" s="228"/>
      <c r="Y729" s="55">
        <v>487</v>
      </c>
      <c r="Z729" s="55">
        <v>487049181</v>
      </c>
      <c r="AA729" s="244" t="s">
        <v>308</v>
      </c>
      <c r="AB729" s="55">
        <v>0</v>
      </c>
      <c r="AC729" s="55">
        <v>0</v>
      </c>
      <c r="AD729" s="55">
        <v>0</v>
      </c>
      <c r="AE729" s="55">
        <v>0</v>
      </c>
      <c r="AF729" s="55">
        <v>1</v>
      </c>
      <c r="AG729" s="55">
        <v>0</v>
      </c>
      <c r="AH729" s="55">
        <v>0</v>
      </c>
      <c r="AI729" s="215">
        <v>0</v>
      </c>
      <c r="AJ729" s="215">
        <v>0</v>
      </c>
      <c r="AK729" s="215">
        <v>0</v>
      </c>
      <c r="AL729" s="215">
        <v>0</v>
      </c>
      <c r="AM729" s="215">
        <v>0</v>
      </c>
      <c r="AN729" s="215">
        <v>0</v>
      </c>
      <c r="AO729" s="215">
        <v>0</v>
      </c>
      <c r="AP729" s="215">
        <v>0</v>
      </c>
      <c r="AQ729" s="55">
        <v>0</v>
      </c>
      <c r="AR729" s="216"/>
      <c r="AS729" s="55">
        <v>49</v>
      </c>
      <c r="AT729" s="55">
        <v>181</v>
      </c>
      <c r="AU729" s="55">
        <v>9</v>
      </c>
      <c r="AW729" s="55">
        <f t="shared" si="180"/>
        <v>0</v>
      </c>
      <c r="AX729" s="55">
        <v>0</v>
      </c>
      <c r="AY729" s="55">
        <v>1</v>
      </c>
      <c r="AZ729" s="502">
        <v>0</v>
      </c>
    </row>
    <row r="730" spans="1:52">
      <c r="A730" s="215">
        <v>487</v>
      </c>
      <c r="B730" s="215">
        <v>487049201</v>
      </c>
      <c r="C730" s="216" t="s">
        <v>308</v>
      </c>
      <c r="D730" s="225">
        <f t="shared" si="166"/>
        <v>0</v>
      </c>
      <c r="E730" s="225">
        <f t="shared" si="167"/>
        <v>0</v>
      </c>
      <c r="F730" s="225">
        <f t="shared" si="168"/>
        <v>0</v>
      </c>
      <c r="G730" s="225">
        <f t="shared" si="169"/>
        <v>0</v>
      </c>
      <c r="H730" s="225">
        <f t="shared" si="170"/>
        <v>0</v>
      </c>
      <c r="I730" s="225">
        <f t="shared" si="171"/>
        <v>1</v>
      </c>
      <c r="J730" s="225">
        <f t="shared" si="172"/>
        <v>0</v>
      </c>
      <c r="K730" s="356">
        <f t="shared" si="173"/>
        <v>3.8300000000000001E-2</v>
      </c>
      <c r="L730" s="225"/>
      <c r="M730" s="225">
        <f t="shared" si="174"/>
        <v>0</v>
      </c>
      <c r="N730" s="225">
        <f t="shared" si="175"/>
        <v>0</v>
      </c>
      <c r="O730" s="225">
        <f t="shared" si="176"/>
        <v>0</v>
      </c>
      <c r="P730" s="225">
        <f t="shared" si="177"/>
        <v>1</v>
      </c>
      <c r="Q730" s="225">
        <f t="shared" si="178"/>
        <v>11</v>
      </c>
      <c r="R730" s="225">
        <f t="shared" si="179"/>
        <v>1</v>
      </c>
      <c r="S730" s="228"/>
      <c r="T730" s="228"/>
      <c r="U730" s="228"/>
      <c r="V730" s="228"/>
      <c r="W730" s="529"/>
      <c r="X730" s="228"/>
      <c r="Y730" s="55">
        <v>487</v>
      </c>
      <c r="Z730" s="55">
        <v>487049201</v>
      </c>
      <c r="AA730" s="244" t="s">
        <v>308</v>
      </c>
      <c r="AB730" s="55">
        <v>0</v>
      </c>
      <c r="AC730" s="55">
        <v>0</v>
      </c>
      <c r="AD730" s="55">
        <v>0</v>
      </c>
      <c r="AE730" s="55">
        <v>0</v>
      </c>
      <c r="AF730" s="55">
        <v>0</v>
      </c>
      <c r="AG730" s="55">
        <v>1</v>
      </c>
      <c r="AH730" s="55">
        <v>0</v>
      </c>
      <c r="AI730" s="215">
        <v>0</v>
      </c>
      <c r="AJ730" s="215">
        <v>0</v>
      </c>
      <c r="AK730" s="215">
        <v>0</v>
      </c>
      <c r="AL730" s="215">
        <v>0</v>
      </c>
      <c r="AM730" s="215">
        <v>0</v>
      </c>
      <c r="AN730" s="215">
        <v>0</v>
      </c>
      <c r="AO730" s="215">
        <v>0</v>
      </c>
      <c r="AP730" s="215">
        <v>0</v>
      </c>
      <c r="AQ730" s="55">
        <v>1</v>
      </c>
      <c r="AR730" s="216"/>
      <c r="AS730" s="55">
        <v>49</v>
      </c>
      <c r="AT730" s="55">
        <v>201</v>
      </c>
      <c r="AU730" s="55">
        <v>11</v>
      </c>
      <c r="AW730" s="55">
        <f t="shared" si="180"/>
        <v>1</v>
      </c>
      <c r="AX730" s="55">
        <v>0</v>
      </c>
      <c r="AY730" s="55">
        <v>2</v>
      </c>
      <c r="AZ730" s="502">
        <v>1</v>
      </c>
    </row>
    <row r="731" spans="1:52">
      <c r="A731" s="215">
        <v>487</v>
      </c>
      <c r="B731" s="215">
        <v>487049211</v>
      </c>
      <c r="C731" s="216" t="s">
        <v>308</v>
      </c>
      <c r="D731" s="225">
        <f t="shared" si="166"/>
        <v>0</v>
      </c>
      <c r="E731" s="225">
        <f t="shared" si="167"/>
        <v>0</v>
      </c>
      <c r="F731" s="225">
        <f t="shared" si="168"/>
        <v>0</v>
      </c>
      <c r="G731" s="225">
        <f t="shared" si="169"/>
        <v>0</v>
      </c>
      <c r="H731" s="225">
        <f t="shared" si="170"/>
        <v>0</v>
      </c>
      <c r="I731" s="225">
        <f t="shared" si="171"/>
        <v>1</v>
      </c>
      <c r="J731" s="225">
        <f t="shared" si="172"/>
        <v>0</v>
      </c>
      <c r="K731" s="356">
        <f t="shared" si="173"/>
        <v>3.8300000000000001E-2</v>
      </c>
      <c r="L731" s="225"/>
      <c r="M731" s="225">
        <f t="shared" si="174"/>
        <v>0</v>
      </c>
      <c r="N731" s="225">
        <f t="shared" si="175"/>
        <v>0</v>
      </c>
      <c r="O731" s="225">
        <f t="shared" si="176"/>
        <v>0</v>
      </c>
      <c r="P731" s="225">
        <f t="shared" si="177"/>
        <v>1</v>
      </c>
      <c r="Q731" s="225">
        <f t="shared" si="178"/>
        <v>4</v>
      </c>
      <c r="R731" s="225">
        <f t="shared" si="179"/>
        <v>1</v>
      </c>
      <c r="S731" s="228"/>
      <c r="T731" s="228"/>
      <c r="U731" s="228"/>
      <c r="V731" s="228"/>
      <c r="W731" s="529"/>
      <c r="X731" s="228"/>
      <c r="Y731" s="55">
        <v>487</v>
      </c>
      <c r="Z731" s="55">
        <v>487049211</v>
      </c>
      <c r="AA731" s="244" t="s">
        <v>308</v>
      </c>
      <c r="AB731" s="55">
        <v>0</v>
      </c>
      <c r="AC731" s="55">
        <v>0</v>
      </c>
      <c r="AD731" s="55">
        <v>0</v>
      </c>
      <c r="AE731" s="55">
        <v>0</v>
      </c>
      <c r="AF731" s="55">
        <v>0</v>
      </c>
      <c r="AG731" s="55">
        <v>1</v>
      </c>
      <c r="AH731" s="55">
        <v>0</v>
      </c>
      <c r="AI731" s="215">
        <v>0</v>
      </c>
      <c r="AJ731" s="215">
        <v>0</v>
      </c>
      <c r="AK731" s="215">
        <v>0</v>
      </c>
      <c r="AL731" s="215">
        <v>0</v>
      </c>
      <c r="AM731" s="215">
        <v>0</v>
      </c>
      <c r="AN731" s="215">
        <v>0</v>
      </c>
      <c r="AO731" s="215">
        <v>0</v>
      </c>
      <c r="AP731" s="215">
        <v>0</v>
      </c>
      <c r="AQ731" s="55">
        <v>1</v>
      </c>
      <c r="AR731" s="216"/>
      <c r="AS731" s="55">
        <v>49</v>
      </c>
      <c r="AT731" s="55">
        <v>211</v>
      </c>
      <c r="AU731" s="55">
        <v>4</v>
      </c>
      <c r="AW731" s="55">
        <f t="shared" si="180"/>
        <v>1</v>
      </c>
      <c r="AX731" s="55">
        <v>0</v>
      </c>
      <c r="AY731" s="55">
        <v>3</v>
      </c>
      <c r="AZ731" s="502">
        <v>1</v>
      </c>
    </row>
    <row r="732" spans="1:52">
      <c r="A732" s="215">
        <v>487</v>
      </c>
      <c r="B732" s="215">
        <v>487049229</v>
      </c>
      <c r="C732" s="216" t="s">
        <v>308</v>
      </c>
      <c r="D732" s="225">
        <f t="shared" si="166"/>
        <v>0</v>
      </c>
      <c r="E732" s="225">
        <f t="shared" si="167"/>
        <v>0</v>
      </c>
      <c r="F732" s="225">
        <f t="shared" si="168"/>
        <v>0</v>
      </c>
      <c r="G732" s="225">
        <f t="shared" si="169"/>
        <v>0</v>
      </c>
      <c r="H732" s="225">
        <f t="shared" si="170"/>
        <v>1</v>
      </c>
      <c r="I732" s="225">
        <f t="shared" si="171"/>
        <v>0</v>
      </c>
      <c r="J732" s="225">
        <f t="shared" si="172"/>
        <v>0</v>
      </c>
      <c r="K732" s="356">
        <f t="shared" si="173"/>
        <v>3.8300000000000001E-2</v>
      </c>
      <c r="L732" s="225"/>
      <c r="M732" s="225">
        <f t="shared" si="174"/>
        <v>0</v>
      </c>
      <c r="N732" s="225">
        <f t="shared" si="175"/>
        <v>0</v>
      </c>
      <c r="O732" s="225">
        <f t="shared" si="176"/>
        <v>0</v>
      </c>
      <c r="P732" s="225">
        <f t="shared" si="177"/>
        <v>0</v>
      </c>
      <c r="Q732" s="225">
        <f t="shared" si="178"/>
        <v>7</v>
      </c>
      <c r="R732" s="225">
        <f t="shared" si="179"/>
        <v>1</v>
      </c>
      <c r="S732" s="228"/>
      <c r="T732" s="228"/>
      <c r="U732" s="228"/>
      <c r="V732" s="228"/>
      <c r="W732" s="529"/>
      <c r="X732" s="228"/>
      <c r="Y732" s="55">
        <v>487</v>
      </c>
      <c r="Z732" s="55">
        <v>487049229</v>
      </c>
      <c r="AA732" s="244" t="s">
        <v>308</v>
      </c>
      <c r="AB732" s="55">
        <v>0</v>
      </c>
      <c r="AC732" s="55">
        <v>0</v>
      </c>
      <c r="AD732" s="55">
        <v>0</v>
      </c>
      <c r="AE732" s="55">
        <v>0</v>
      </c>
      <c r="AF732" s="55">
        <v>1</v>
      </c>
      <c r="AG732" s="55">
        <v>0</v>
      </c>
      <c r="AH732" s="55">
        <v>0</v>
      </c>
      <c r="AI732" s="215">
        <v>0</v>
      </c>
      <c r="AJ732" s="215">
        <v>0</v>
      </c>
      <c r="AK732" s="215">
        <v>0</v>
      </c>
      <c r="AL732" s="215">
        <v>0</v>
      </c>
      <c r="AM732" s="215">
        <v>0</v>
      </c>
      <c r="AN732" s="215">
        <v>0</v>
      </c>
      <c r="AO732" s="215">
        <v>0</v>
      </c>
      <c r="AP732" s="215">
        <v>0</v>
      </c>
      <c r="AQ732" s="55">
        <v>0</v>
      </c>
      <c r="AR732" s="216"/>
      <c r="AS732" s="55">
        <v>49</v>
      </c>
      <c r="AT732" s="55">
        <v>229</v>
      </c>
      <c r="AU732" s="55">
        <v>7</v>
      </c>
      <c r="AW732" s="55">
        <f t="shared" si="180"/>
        <v>0</v>
      </c>
      <c r="AX732" s="55">
        <v>0</v>
      </c>
      <c r="AY732" s="55">
        <v>3</v>
      </c>
      <c r="AZ732" s="502">
        <v>0</v>
      </c>
    </row>
    <row r="733" spans="1:52">
      <c r="A733" s="215">
        <v>487</v>
      </c>
      <c r="B733" s="215">
        <v>487049243</v>
      </c>
      <c r="C733" s="216" t="s">
        <v>308</v>
      </c>
      <c r="D733" s="225">
        <f t="shared" si="166"/>
        <v>0</v>
      </c>
      <c r="E733" s="225">
        <f t="shared" si="167"/>
        <v>0</v>
      </c>
      <c r="F733" s="225">
        <f t="shared" si="168"/>
        <v>0</v>
      </c>
      <c r="G733" s="225">
        <f t="shared" si="169"/>
        <v>0</v>
      </c>
      <c r="H733" s="225">
        <f t="shared" si="170"/>
        <v>0</v>
      </c>
      <c r="I733" s="225">
        <f t="shared" si="171"/>
        <v>1</v>
      </c>
      <c r="J733" s="225">
        <f t="shared" si="172"/>
        <v>0</v>
      </c>
      <c r="K733" s="356">
        <f t="shared" si="173"/>
        <v>3.8300000000000001E-2</v>
      </c>
      <c r="L733" s="225"/>
      <c r="M733" s="225">
        <f t="shared" si="174"/>
        <v>0</v>
      </c>
      <c r="N733" s="225">
        <f t="shared" si="175"/>
        <v>0</v>
      </c>
      <c r="O733" s="225">
        <f t="shared" si="176"/>
        <v>0</v>
      </c>
      <c r="P733" s="225">
        <f t="shared" si="177"/>
        <v>1</v>
      </c>
      <c r="Q733" s="225">
        <f t="shared" si="178"/>
        <v>9</v>
      </c>
      <c r="R733" s="225">
        <f t="shared" si="179"/>
        <v>1</v>
      </c>
      <c r="S733" s="228"/>
      <c r="T733" s="228"/>
      <c r="U733" s="228"/>
      <c r="V733" s="228"/>
      <c r="W733" s="529"/>
      <c r="X733" s="228"/>
      <c r="Y733" s="55">
        <v>487</v>
      </c>
      <c r="Z733" s="55">
        <v>487049243</v>
      </c>
      <c r="AA733" s="244" t="s">
        <v>308</v>
      </c>
      <c r="AB733" s="55">
        <v>0</v>
      </c>
      <c r="AC733" s="55">
        <v>0</v>
      </c>
      <c r="AD733" s="55">
        <v>0</v>
      </c>
      <c r="AE733" s="55">
        <v>0</v>
      </c>
      <c r="AF733" s="55">
        <v>0</v>
      </c>
      <c r="AG733" s="55">
        <v>1</v>
      </c>
      <c r="AH733" s="55">
        <v>0</v>
      </c>
      <c r="AI733" s="215">
        <v>0</v>
      </c>
      <c r="AJ733" s="215">
        <v>0</v>
      </c>
      <c r="AK733" s="215">
        <v>0</v>
      </c>
      <c r="AL733" s="215">
        <v>0</v>
      </c>
      <c r="AM733" s="215">
        <v>0</v>
      </c>
      <c r="AN733" s="215">
        <v>0</v>
      </c>
      <c r="AO733" s="215">
        <v>0</v>
      </c>
      <c r="AP733" s="215">
        <v>0</v>
      </c>
      <c r="AQ733" s="55">
        <v>1</v>
      </c>
      <c r="AR733" s="216"/>
      <c r="AS733" s="55">
        <v>49</v>
      </c>
      <c r="AT733" s="55">
        <v>243</v>
      </c>
      <c r="AU733" s="55">
        <v>9</v>
      </c>
      <c r="AW733" s="55">
        <f t="shared" si="180"/>
        <v>1</v>
      </c>
      <c r="AX733" s="55">
        <v>0</v>
      </c>
      <c r="AY733" s="55">
        <v>2</v>
      </c>
      <c r="AZ733" s="502">
        <v>1</v>
      </c>
    </row>
    <row r="734" spans="1:52">
      <c r="A734" s="215">
        <v>487</v>
      </c>
      <c r="B734" s="215">
        <v>487049244</v>
      </c>
      <c r="C734" s="216" t="s">
        <v>308</v>
      </c>
      <c r="D734" s="225">
        <f t="shared" si="166"/>
        <v>0</v>
      </c>
      <c r="E734" s="225">
        <f t="shared" si="167"/>
        <v>0</v>
      </c>
      <c r="F734" s="225">
        <f t="shared" si="168"/>
        <v>0</v>
      </c>
      <c r="G734" s="225">
        <f t="shared" si="169"/>
        <v>0</v>
      </c>
      <c r="H734" s="225">
        <f t="shared" si="170"/>
        <v>1</v>
      </c>
      <c r="I734" s="225">
        <f t="shared" si="171"/>
        <v>9</v>
      </c>
      <c r="J734" s="225">
        <f t="shared" si="172"/>
        <v>0</v>
      </c>
      <c r="K734" s="356">
        <f t="shared" si="173"/>
        <v>0.38300000000000001</v>
      </c>
      <c r="L734" s="225"/>
      <c r="M734" s="225">
        <f t="shared" si="174"/>
        <v>0</v>
      </c>
      <c r="N734" s="225">
        <f t="shared" si="175"/>
        <v>0</v>
      </c>
      <c r="O734" s="225">
        <f t="shared" si="176"/>
        <v>0</v>
      </c>
      <c r="P734" s="225">
        <f t="shared" si="177"/>
        <v>6</v>
      </c>
      <c r="Q734" s="225">
        <f t="shared" si="178"/>
        <v>10</v>
      </c>
      <c r="R734" s="225">
        <f t="shared" si="179"/>
        <v>10</v>
      </c>
      <c r="S734" s="228"/>
      <c r="T734" s="228"/>
      <c r="U734" s="228"/>
      <c r="V734" s="228"/>
      <c r="W734" s="529"/>
      <c r="X734" s="228"/>
      <c r="Y734" s="55">
        <v>487</v>
      </c>
      <c r="Z734" s="55">
        <v>487049244</v>
      </c>
      <c r="AA734" s="244" t="s">
        <v>308</v>
      </c>
      <c r="AB734" s="55">
        <v>0</v>
      </c>
      <c r="AC734" s="55">
        <v>0</v>
      </c>
      <c r="AD734" s="55">
        <v>0</v>
      </c>
      <c r="AE734" s="55">
        <v>0</v>
      </c>
      <c r="AF734" s="55">
        <v>1</v>
      </c>
      <c r="AG734" s="55">
        <v>9</v>
      </c>
      <c r="AH734" s="55">
        <v>0</v>
      </c>
      <c r="AI734" s="215">
        <v>0</v>
      </c>
      <c r="AJ734" s="215">
        <v>0</v>
      </c>
      <c r="AK734" s="215">
        <v>0</v>
      </c>
      <c r="AL734" s="215">
        <v>0</v>
      </c>
      <c r="AM734" s="215">
        <v>0</v>
      </c>
      <c r="AN734" s="215">
        <v>0</v>
      </c>
      <c r="AO734" s="215">
        <v>0</v>
      </c>
      <c r="AP734" s="215">
        <v>0</v>
      </c>
      <c r="AQ734" s="55">
        <v>4</v>
      </c>
      <c r="AR734" s="216"/>
      <c r="AS734" s="55">
        <v>49</v>
      </c>
      <c r="AT734" s="55">
        <v>244</v>
      </c>
      <c r="AU734" s="55">
        <v>10</v>
      </c>
      <c r="AW734" s="55">
        <f t="shared" si="180"/>
        <v>4</v>
      </c>
      <c r="AX734" s="55">
        <v>2</v>
      </c>
      <c r="AY734" s="55">
        <v>1</v>
      </c>
      <c r="AZ734" s="502">
        <v>0.6</v>
      </c>
    </row>
    <row r="735" spans="1:52">
      <c r="A735" s="215">
        <v>487</v>
      </c>
      <c r="B735" s="215">
        <v>487049248</v>
      </c>
      <c r="C735" s="216" t="s">
        <v>308</v>
      </c>
      <c r="D735" s="225">
        <f t="shared" si="166"/>
        <v>0</v>
      </c>
      <c r="E735" s="225">
        <f t="shared" si="167"/>
        <v>0</v>
      </c>
      <c r="F735" s="225">
        <f t="shared" si="168"/>
        <v>0</v>
      </c>
      <c r="G735" s="225">
        <f t="shared" si="169"/>
        <v>0</v>
      </c>
      <c r="H735" s="225">
        <f t="shared" si="170"/>
        <v>3</v>
      </c>
      <c r="I735" s="225">
        <f t="shared" si="171"/>
        <v>11</v>
      </c>
      <c r="J735" s="225">
        <f t="shared" si="172"/>
        <v>0</v>
      </c>
      <c r="K735" s="356">
        <f t="shared" si="173"/>
        <v>0.53620000000000001</v>
      </c>
      <c r="L735" s="225"/>
      <c r="M735" s="225">
        <f t="shared" si="174"/>
        <v>0</v>
      </c>
      <c r="N735" s="225">
        <f t="shared" si="175"/>
        <v>0</v>
      </c>
      <c r="O735" s="225">
        <f t="shared" si="176"/>
        <v>1</v>
      </c>
      <c r="P735" s="225">
        <f t="shared" si="177"/>
        <v>8</v>
      </c>
      <c r="Q735" s="225">
        <f t="shared" si="178"/>
        <v>12</v>
      </c>
      <c r="R735" s="225">
        <f t="shared" si="179"/>
        <v>14</v>
      </c>
      <c r="S735" s="228"/>
      <c r="T735" s="228"/>
      <c r="U735" s="228"/>
      <c r="V735" s="228"/>
      <c r="W735" s="529"/>
      <c r="X735" s="228"/>
      <c r="Y735" s="55">
        <v>487</v>
      </c>
      <c r="Z735" s="55">
        <v>487049248</v>
      </c>
      <c r="AA735" s="244" t="s">
        <v>308</v>
      </c>
      <c r="AB735" s="55">
        <v>0</v>
      </c>
      <c r="AC735" s="55">
        <v>0</v>
      </c>
      <c r="AD735" s="55">
        <v>0</v>
      </c>
      <c r="AE735" s="55">
        <v>0</v>
      </c>
      <c r="AF735" s="55">
        <v>3</v>
      </c>
      <c r="AG735" s="55">
        <v>11</v>
      </c>
      <c r="AH735" s="55">
        <v>0</v>
      </c>
      <c r="AI735" s="215">
        <v>0</v>
      </c>
      <c r="AJ735" s="215">
        <v>0</v>
      </c>
      <c r="AK735" s="215">
        <v>0</v>
      </c>
      <c r="AL735" s="215">
        <v>1</v>
      </c>
      <c r="AM735" s="215">
        <v>2</v>
      </c>
      <c r="AN735" s="215">
        <v>0</v>
      </c>
      <c r="AO735" s="215">
        <v>0</v>
      </c>
      <c r="AP735" s="215">
        <v>0</v>
      </c>
      <c r="AQ735" s="55">
        <v>6</v>
      </c>
      <c r="AR735" s="216"/>
      <c r="AS735" s="55">
        <v>49</v>
      </c>
      <c r="AT735" s="55">
        <v>248</v>
      </c>
      <c r="AU735" s="55">
        <v>12</v>
      </c>
      <c r="AW735" s="55">
        <f t="shared" si="180"/>
        <v>8</v>
      </c>
      <c r="AX735" s="55">
        <v>0</v>
      </c>
      <c r="AY735" s="55">
        <v>1</v>
      </c>
      <c r="AZ735" s="502">
        <v>0.57140000000000002</v>
      </c>
    </row>
    <row r="736" spans="1:52">
      <c r="A736" s="215">
        <v>487</v>
      </c>
      <c r="B736" s="215">
        <v>487049262</v>
      </c>
      <c r="C736" s="216" t="s">
        <v>308</v>
      </c>
      <c r="D736" s="225">
        <f t="shared" si="166"/>
        <v>0</v>
      </c>
      <c r="E736" s="225">
        <f t="shared" si="167"/>
        <v>0</v>
      </c>
      <c r="F736" s="225">
        <f t="shared" si="168"/>
        <v>0</v>
      </c>
      <c r="G736" s="225">
        <f t="shared" si="169"/>
        <v>0</v>
      </c>
      <c r="H736" s="225">
        <f t="shared" si="170"/>
        <v>3</v>
      </c>
      <c r="I736" s="225">
        <f t="shared" si="171"/>
        <v>7</v>
      </c>
      <c r="J736" s="225">
        <f t="shared" si="172"/>
        <v>0</v>
      </c>
      <c r="K736" s="356">
        <f t="shared" si="173"/>
        <v>0.38300000000000001</v>
      </c>
      <c r="L736" s="225"/>
      <c r="M736" s="225">
        <f t="shared" si="174"/>
        <v>0</v>
      </c>
      <c r="N736" s="225">
        <f t="shared" si="175"/>
        <v>0</v>
      </c>
      <c r="O736" s="225">
        <f t="shared" si="176"/>
        <v>0</v>
      </c>
      <c r="P736" s="225">
        <f t="shared" si="177"/>
        <v>5</v>
      </c>
      <c r="Q736" s="225">
        <f t="shared" si="178"/>
        <v>7</v>
      </c>
      <c r="R736" s="225">
        <f t="shared" si="179"/>
        <v>10</v>
      </c>
      <c r="S736" s="228"/>
      <c r="T736" s="228"/>
      <c r="U736" s="228"/>
      <c r="V736" s="228"/>
      <c r="W736" s="529"/>
      <c r="X736" s="228"/>
      <c r="Y736" s="55">
        <v>487</v>
      </c>
      <c r="Z736" s="55">
        <v>487049262</v>
      </c>
      <c r="AA736" s="244" t="s">
        <v>308</v>
      </c>
      <c r="AB736" s="55">
        <v>0</v>
      </c>
      <c r="AC736" s="55">
        <v>0</v>
      </c>
      <c r="AD736" s="55">
        <v>0</v>
      </c>
      <c r="AE736" s="55">
        <v>0</v>
      </c>
      <c r="AF736" s="55">
        <v>3</v>
      </c>
      <c r="AG736" s="55">
        <v>7</v>
      </c>
      <c r="AH736" s="55">
        <v>0</v>
      </c>
      <c r="AI736" s="215">
        <v>0</v>
      </c>
      <c r="AJ736" s="215">
        <v>0</v>
      </c>
      <c r="AK736" s="215">
        <v>0</v>
      </c>
      <c r="AL736" s="215">
        <v>0</v>
      </c>
      <c r="AM736" s="215">
        <v>2</v>
      </c>
      <c r="AN736" s="215">
        <v>0</v>
      </c>
      <c r="AO736" s="215">
        <v>0</v>
      </c>
      <c r="AP736" s="215">
        <v>0</v>
      </c>
      <c r="AQ736" s="55">
        <v>3</v>
      </c>
      <c r="AR736" s="216"/>
      <c r="AS736" s="55">
        <v>49</v>
      </c>
      <c r="AT736" s="55">
        <v>262</v>
      </c>
      <c r="AU736" s="55">
        <v>7</v>
      </c>
      <c r="AW736" s="55">
        <f t="shared" si="180"/>
        <v>5</v>
      </c>
      <c r="AX736" s="55">
        <v>0</v>
      </c>
      <c r="AY736" s="55">
        <v>1</v>
      </c>
      <c r="AZ736" s="502">
        <v>0.5</v>
      </c>
    </row>
    <row r="737" spans="1:52">
      <c r="A737" s="215">
        <v>487</v>
      </c>
      <c r="B737" s="215">
        <v>487049274</v>
      </c>
      <c r="C737" s="216" t="s">
        <v>308</v>
      </c>
      <c r="D737" s="225">
        <f t="shared" si="166"/>
        <v>0</v>
      </c>
      <c r="E737" s="225">
        <f t="shared" si="167"/>
        <v>0</v>
      </c>
      <c r="F737" s="225">
        <f t="shared" si="168"/>
        <v>0</v>
      </c>
      <c r="G737" s="225">
        <f t="shared" si="169"/>
        <v>0</v>
      </c>
      <c r="H737" s="225">
        <f t="shared" si="170"/>
        <v>63</v>
      </c>
      <c r="I737" s="225">
        <f t="shared" si="171"/>
        <v>88</v>
      </c>
      <c r="J737" s="225">
        <f t="shared" si="172"/>
        <v>0</v>
      </c>
      <c r="K737" s="356">
        <f t="shared" si="173"/>
        <v>5.7832999999999997</v>
      </c>
      <c r="L737" s="225"/>
      <c r="M737" s="225">
        <f t="shared" si="174"/>
        <v>0</v>
      </c>
      <c r="N737" s="225">
        <f t="shared" si="175"/>
        <v>2</v>
      </c>
      <c r="O737" s="225">
        <f t="shared" si="176"/>
        <v>4</v>
      </c>
      <c r="P737" s="225">
        <f t="shared" si="177"/>
        <v>87</v>
      </c>
      <c r="Q737" s="225">
        <f t="shared" si="178"/>
        <v>10</v>
      </c>
      <c r="R737" s="225">
        <f t="shared" si="179"/>
        <v>151</v>
      </c>
      <c r="S737" s="228"/>
      <c r="T737" s="228"/>
      <c r="U737" s="228"/>
      <c r="V737" s="228"/>
      <c r="W737" s="529"/>
      <c r="X737" s="228"/>
      <c r="Y737" s="55">
        <v>487</v>
      </c>
      <c r="Z737" s="55">
        <v>487049274</v>
      </c>
      <c r="AA737" s="244" t="s">
        <v>308</v>
      </c>
      <c r="AB737" s="55">
        <v>0</v>
      </c>
      <c r="AC737" s="55">
        <v>0</v>
      </c>
      <c r="AD737" s="55">
        <v>0</v>
      </c>
      <c r="AE737" s="55">
        <v>0</v>
      </c>
      <c r="AF737" s="55">
        <v>63</v>
      </c>
      <c r="AG737" s="55">
        <v>88</v>
      </c>
      <c r="AH737" s="55">
        <v>0</v>
      </c>
      <c r="AI737" s="215">
        <v>0</v>
      </c>
      <c r="AJ737" s="215">
        <v>0</v>
      </c>
      <c r="AK737" s="215">
        <v>2</v>
      </c>
      <c r="AL737" s="215">
        <v>4</v>
      </c>
      <c r="AM737" s="215">
        <v>35</v>
      </c>
      <c r="AN737" s="215">
        <v>0</v>
      </c>
      <c r="AO737" s="215">
        <v>0</v>
      </c>
      <c r="AP737" s="215">
        <v>0</v>
      </c>
      <c r="AQ737" s="55">
        <v>52</v>
      </c>
      <c r="AR737" s="216"/>
      <c r="AS737" s="55">
        <v>49</v>
      </c>
      <c r="AT737" s="55">
        <v>274</v>
      </c>
      <c r="AU737" s="55">
        <v>10</v>
      </c>
      <c r="AW737" s="55">
        <f t="shared" si="180"/>
        <v>87</v>
      </c>
      <c r="AX737" s="55">
        <v>0</v>
      </c>
      <c r="AY737" s="55">
        <v>1</v>
      </c>
      <c r="AZ737" s="502">
        <v>0.57620000000000005</v>
      </c>
    </row>
    <row r="738" spans="1:52">
      <c r="A738" s="215">
        <v>487</v>
      </c>
      <c r="B738" s="215">
        <v>487049284</v>
      </c>
      <c r="C738" s="216" t="s">
        <v>308</v>
      </c>
      <c r="D738" s="225">
        <f t="shared" si="166"/>
        <v>0</v>
      </c>
      <c r="E738" s="225">
        <f t="shared" si="167"/>
        <v>0</v>
      </c>
      <c r="F738" s="225">
        <f t="shared" si="168"/>
        <v>0</v>
      </c>
      <c r="G738" s="225">
        <f t="shared" si="169"/>
        <v>0</v>
      </c>
      <c r="H738" s="225">
        <f t="shared" si="170"/>
        <v>1</v>
      </c>
      <c r="I738" s="225">
        <f t="shared" si="171"/>
        <v>0</v>
      </c>
      <c r="J738" s="225">
        <f t="shared" si="172"/>
        <v>0</v>
      </c>
      <c r="K738" s="356">
        <f t="shared" si="173"/>
        <v>3.8300000000000001E-2</v>
      </c>
      <c r="L738" s="225"/>
      <c r="M738" s="225">
        <f t="shared" si="174"/>
        <v>0</v>
      </c>
      <c r="N738" s="225">
        <f t="shared" si="175"/>
        <v>0</v>
      </c>
      <c r="O738" s="225">
        <f t="shared" si="176"/>
        <v>0</v>
      </c>
      <c r="P738" s="225">
        <f t="shared" si="177"/>
        <v>1</v>
      </c>
      <c r="Q738" s="225">
        <f t="shared" si="178"/>
        <v>5</v>
      </c>
      <c r="R738" s="225">
        <f t="shared" si="179"/>
        <v>1</v>
      </c>
      <c r="S738" s="228"/>
      <c r="T738" s="228"/>
      <c r="U738" s="228"/>
      <c r="V738" s="228"/>
      <c r="W738" s="529"/>
      <c r="X738" s="228"/>
      <c r="Y738" s="55">
        <v>487</v>
      </c>
      <c r="Z738" s="55">
        <v>487049284</v>
      </c>
      <c r="AA738" s="244" t="s">
        <v>308</v>
      </c>
      <c r="AB738" s="55">
        <v>0</v>
      </c>
      <c r="AC738" s="55">
        <v>0</v>
      </c>
      <c r="AD738" s="55">
        <v>0</v>
      </c>
      <c r="AE738" s="55">
        <v>0</v>
      </c>
      <c r="AF738" s="55">
        <v>1</v>
      </c>
      <c r="AG738" s="55">
        <v>0</v>
      </c>
      <c r="AH738" s="55">
        <v>0</v>
      </c>
      <c r="AI738" s="215">
        <v>0</v>
      </c>
      <c r="AJ738" s="215">
        <v>0</v>
      </c>
      <c r="AK738" s="215">
        <v>0</v>
      </c>
      <c r="AL738" s="215">
        <v>0</v>
      </c>
      <c r="AM738" s="215">
        <v>1</v>
      </c>
      <c r="AN738" s="215">
        <v>0</v>
      </c>
      <c r="AO738" s="215">
        <v>0</v>
      </c>
      <c r="AP738" s="215">
        <v>0</v>
      </c>
      <c r="AQ738" s="55">
        <v>0</v>
      </c>
      <c r="AR738" s="216"/>
      <c r="AS738" s="55">
        <v>49</v>
      </c>
      <c r="AT738" s="55">
        <v>284</v>
      </c>
      <c r="AU738" s="55">
        <v>5</v>
      </c>
      <c r="AW738" s="55">
        <f t="shared" si="180"/>
        <v>1</v>
      </c>
      <c r="AX738" s="55">
        <v>0</v>
      </c>
      <c r="AY738" s="55">
        <v>1</v>
      </c>
      <c r="AZ738" s="502">
        <v>1</v>
      </c>
    </row>
    <row r="739" spans="1:52">
      <c r="A739" s="215">
        <v>487</v>
      </c>
      <c r="B739" s="215">
        <v>487049285</v>
      </c>
      <c r="C739" s="216" t="s">
        <v>308</v>
      </c>
      <c r="D739" s="225">
        <f t="shared" si="166"/>
        <v>0</v>
      </c>
      <c r="E739" s="225">
        <f t="shared" si="167"/>
        <v>0</v>
      </c>
      <c r="F739" s="225">
        <f t="shared" si="168"/>
        <v>0</v>
      </c>
      <c r="G739" s="225">
        <f t="shared" si="169"/>
        <v>0</v>
      </c>
      <c r="H739" s="225">
        <f t="shared" si="170"/>
        <v>3</v>
      </c>
      <c r="I739" s="225">
        <f t="shared" si="171"/>
        <v>0</v>
      </c>
      <c r="J739" s="225">
        <f t="shared" si="172"/>
        <v>0</v>
      </c>
      <c r="K739" s="356">
        <f t="shared" si="173"/>
        <v>0.1149</v>
      </c>
      <c r="L739" s="225"/>
      <c r="M739" s="225">
        <f t="shared" si="174"/>
        <v>0</v>
      </c>
      <c r="N739" s="225">
        <f t="shared" si="175"/>
        <v>0</v>
      </c>
      <c r="O739" s="225">
        <f t="shared" si="176"/>
        <v>0</v>
      </c>
      <c r="P739" s="225">
        <f t="shared" si="177"/>
        <v>0</v>
      </c>
      <c r="Q739" s="225">
        <f t="shared" si="178"/>
        <v>7</v>
      </c>
      <c r="R739" s="225">
        <f t="shared" si="179"/>
        <v>3</v>
      </c>
      <c r="S739" s="228"/>
      <c r="T739" s="228"/>
      <c r="U739" s="228"/>
      <c r="V739" s="228"/>
      <c r="W739" s="529"/>
      <c r="X739" s="228"/>
      <c r="Y739" s="55">
        <v>487</v>
      </c>
      <c r="Z739" s="55">
        <v>487049285</v>
      </c>
      <c r="AA739" s="244" t="s">
        <v>308</v>
      </c>
      <c r="AB739" s="55">
        <v>0</v>
      </c>
      <c r="AC739" s="55">
        <v>0</v>
      </c>
      <c r="AD739" s="55">
        <v>0</v>
      </c>
      <c r="AE739" s="55">
        <v>0</v>
      </c>
      <c r="AF739" s="55">
        <v>3</v>
      </c>
      <c r="AG739" s="55">
        <v>0</v>
      </c>
      <c r="AH739" s="55">
        <v>0</v>
      </c>
      <c r="AI739" s="215">
        <v>0</v>
      </c>
      <c r="AJ739" s="215">
        <v>0</v>
      </c>
      <c r="AK739" s="215">
        <v>0</v>
      </c>
      <c r="AL739" s="215">
        <v>0</v>
      </c>
      <c r="AM739" s="215">
        <v>0</v>
      </c>
      <c r="AN739" s="215">
        <v>0</v>
      </c>
      <c r="AO739" s="215">
        <v>0</v>
      </c>
      <c r="AP739" s="215">
        <v>0</v>
      </c>
      <c r="AQ739" s="55">
        <v>0</v>
      </c>
      <c r="AR739" s="216"/>
      <c r="AS739" s="55">
        <v>49</v>
      </c>
      <c r="AT739" s="55">
        <v>285</v>
      </c>
      <c r="AU739" s="55">
        <v>7</v>
      </c>
      <c r="AW739" s="55">
        <f t="shared" si="180"/>
        <v>0</v>
      </c>
      <c r="AX739" s="55">
        <v>0</v>
      </c>
      <c r="AY739" s="55">
        <v>1</v>
      </c>
      <c r="AZ739" s="502">
        <v>0</v>
      </c>
    </row>
    <row r="740" spans="1:52">
      <c r="A740" s="215">
        <v>487</v>
      </c>
      <c r="B740" s="215">
        <v>487049305</v>
      </c>
      <c r="C740" s="216" t="s">
        <v>308</v>
      </c>
      <c r="D740" s="225">
        <f t="shared" si="166"/>
        <v>0</v>
      </c>
      <c r="E740" s="225">
        <f t="shared" si="167"/>
        <v>0</v>
      </c>
      <c r="F740" s="225">
        <f t="shared" si="168"/>
        <v>0</v>
      </c>
      <c r="G740" s="225">
        <f t="shared" si="169"/>
        <v>0</v>
      </c>
      <c r="H740" s="225">
        <f t="shared" si="170"/>
        <v>0</v>
      </c>
      <c r="I740" s="225">
        <f t="shared" si="171"/>
        <v>1</v>
      </c>
      <c r="J740" s="225">
        <f t="shared" si="172"/>
        <v>0</v>
      </c>
      <c r="K740" s="356">
        <f t="shared" si="173"/>
        <v>3.8300000000000001E-2</v>
      </c>
      <c r="L740" s="225"/>
      <c r="M740" s="225">
        <f t="shared" si="174"/>
        <v>0</v>
      </c>
      <c r="N740" s="225">
        <f t="shared" si="175"/>
        <v>0</v>
      </c>
      <c r="O740" s="225">
        <f t="shared" si="176"/>
        <v>0</v>
      </c>
      <c r="P740" s="225">
        <f t="shared" si="177"/>
        <v>1</v>
      </c>
      <c r="Q740" s="225">
        <f t="shared" si="178"/>
        <v>3</v>
      </c>
      <c r="R740" s="225">
        <f t="shared" si="179"/>
        <v>1</v>
      </c>
      <c r="S740" s="228"/>
      <c r="T740" s="228"/>
      <c r="U740" s="228"/>
      <c r="V740" s="228"/>
      <c r="W740" s="529"/>
      <c r="X740" s="228"/>
      <c r="Y740" s="55">
        <v>487</v>
      </c>
      <c r="Z740" s="55">
        <v>487049305</v>
      </c>
      <c r="AA740" s="244" t="s">
        <v>308</v>
      </c>
      <c r="AB740" s="55">
        <v>0</v>
      </c>
      <c r="AC740" s="55">
        <v>0</v>
      </c>
      <c r="AD740" s="55">
        <v>0</v>
      </c>
      <c r="AE740" s="55">
        <v>0</v>
      </c>
      <c r="AF740" s="55">
        <v>0</v>
      </c>
      <c r="AG740" s="55">
        <v>1</v>
      </c>
      <c r="AH740" s="55">
        <v>0</v>
      </c>
      <c r="AI740" s="215">
        <v>0</v>
      </c>
      <c r="AJ740" s="215">
        <v>0</v>
      </c>
      <c r="AK740" s="215">
        <v>0</v>
      </c>
      <c r="AL740" s="215">
        <v>0</v>
      </c>
      <c r="AM740" s="215">
        <v>0</v>
      </c>
      <c r="AN740" s="215">
        <v>0</v>
      </c>
      <c r="AO740" s="215">
        <v>0</v>
      </c>
      <c r="AP740" s="215">
        <v>0</v>
      </c>
      <c r="AQ740" s="55">
        <v>1</v>
      </c>
      <c r="AR740" s="216"/>
      <c r="AS740" s="55">
        <v>49</v>
      </c>
      <c r="AT740" s="55">
        <v>305</v>
      </c>
      <c r="AU740" s="55">
        <v>3</v>
      </c>
      <c r="AW740" s="55">
        <f t="shared" si="180"/>
        <v>1</v>
      </c>
      <c r="AX740" s="55">
        <v>0</v>
      </c>
      <c r="AY740" s="55">
        <v>3</v>
      </c>
      <c r="AZ740" s="502">
        <v>1</v>
      </c>
    </row>
    <row r="741" spans="1:52">
      <c r="A741" s="215">
        <v>487</v>
      </c>
      <c r="B741" s="215">
        <v>487049308</v>
      </c>
      <c r="C741" s="216" t="s">
        <v>308</v>
      </c>
      <c r="D741" s="225">
        <f t="shared" si="166"/>
        <v>0</v>
      </c>
      <c r="E741" s="225">
        <f t="shared" si="167"/>
        <v>0</v>
      </c>
      <c r="F741" s="225">
        <f t="shared" si="168"/>
        <v>0</v>
      </c>
      <c r="G741" s="225">
        <f t="shared" si="169"/>
        <v>0</v>
      </c>
      <c r="H741" s="225">
        <f t="shared" si="170"/>
        <v>2</v>
      </c>
      <c r="I741" s="225">
        <f t="shared" si="171"/>
        <v>2</v>
      </c>
      <c r="J741" s="225">
        <f t="shared" si="172"/>
        <v>0</v>
      </c>
      <c r="K741" s="356">
        <f t="shared" si="173"/>
        <v>0.1532</v>
      </c>
      <c r="L741" s="225"/>
      <c r="M741" s="225">
        <f t="shared" si="174"/>
        <v>0</v>
      </c>
      <c r="N741" s="225">
        <f t="shared" si="175"/>
        <v>0</v>
      </c>
      <c r="O741" s="225">
        <f t="shared" si="176"/>
        <v>0</v>
      </c>
      <c r="P741" s="225">
        <f t="shared" si="177"/>
        <v>2</v>
      </c>
      <c r="Q741" s="225">
        <f t="shared" si="178"/>
        <v>8</v>
      </c>
      <c r="R741" s="225">
        <f t="shared" si="179"/>
        <v>4</v>
      </c>
      <c r="S741" s="228"/>
      <c r="T741" s="228"/>
      <c r="U741" s="228"/>
      <c r="V741" s="228"/>
      <c r="W741" s="529"/>
      <c r="X741" s="228"/>
      <c r="Y741" s="55">
        <v>487</v>
      </c>
      <c r="Z741" s="55">
        <v>487049308</v>
      </c>
      <c r="AA741" s="244" t="s">
        <v>308</v>
      </c>
      <c r="AB741" s="55">
        <v>0</v>
      </c>
      <c r="AC741" s="55">
        <v>0</v>
      </c>
      <c r="AD741" s="55">
        <v>0</v>
      </c>
      <c r="AE741" s="55">
        <v>0</v>
      </c>
      <c r="AF741" s="55">
        <v>2</v>
      </c>
      <c r="AG741" s="55">
        <v>2</v>
      </c>
      <c r="AH741" s="55">
        <v>0</v>
      </c>
      <c r="AI741" s="215">
        <v>0</v>
      </c>
      <c r="AJ741" s="215">
        <v>0</v>
      </c>
      <c r="AK741" s="215">
        <v>0</v>
      </c>
      <c r="AL741" s="215">
        <v>0</v>
      </c>
      <c r="AM741" s="215">
        <v>0</v>
      </c>
      <c r="AN741" s="215">
        <v>0</v>
      </c>
      <c r="AO741" s="215">
        <v>0</v>
      </c>
      <c r="AP741" s="215">
        <v>0</v>
      </c>
      <c r="AQ741" s="55">
        <v>2</v>
      </c>
      <c r="AR741" s="216"/>
      <c r="AS741" s="55">
        <v>49</v>
      </c>
      <c r="AT741" s="55">
        <v>308</v>
      </c>
      <c r="AU741" s="55">
        <v>8</v>
      </c>
      <c r="AW741" s="55">
        <f t="shared" si="180"/>
        <v>2</v>
      </c>
      <c r="AX741" s="55">
        <v>0</v>
      </c>
      <c r="AY741" s="55">
        <v>1</v>
      </c>
      <c r="AZ741" s="502">
        <v>0.5</v>
      </c>
    </row>
    <row r="742" spans="1:52">
      <c r="A742" s="215">
        <v>487</v>
      </c>
      <c r="B742" s="215">
        <v>487049314</v>
      </c>
      <c r="C742" s="216" t="s">
        <v>308</v>
      </c>
      <c r="D742" s="225">
        <f t="shared" si="166"/>
        <v>0</v>
      </c>
      <c r="E742" s="225">
        <f t="shared" si="167"/>
        <v>0</v>
      </c>
      <c r="F742" s="225">
        <f t="shared" si="168"/>
        <v>0</v>
      </c>
      <c r="G742" s="225">
        <f t="shared" si="169"/>
        <v>0</v>
      </c>
      <c r="H742" s="225">
        <f t="shared" si="170"/>
        <v>0</v>
      </c>
      <c r="I742" s="225">
        <f t="shared" si="171"/>
        <v>1</v>
      </c>
      <c r="J742" s="225">
        <f t="shared" si="172"/>
        <v>0</v>
      </c>
      <c r="K742" s="356">
        <f t="shared" si="173"/>
        <v>3.8300000000000001E-2</v>
      </c>
      <c r="L742" s="225"/>
      <c r="M742" s="225">
        <f t="shared" si="174"/>
        <v>0</v>
      </c>
      <c r="N742" s="225">
        <f t="shared" si="175"/>
        <v>0</v>
      </c>
      <c r="O742" s="225">
        <f t="shared" si="176"/>
        <v>0</v>
      </c>
      <c r="P742" s="225">
        <f t="shared" si="177"/>
        <v>1</v>
      </c>
      <c r="Q742" s="225">
        <f t="shared" si="178"/>
        <v>6</v>
      </c>
      <c r="R742" s="225">
        <f t="shared" si="179"/>
        <v>1</v>
      </c>
      <c r="S742" s="228"/>
      <c r="T742" s="228"/>
      <c r="U742" s="228"/>
      <c r="V742" s="228"/>
      <c r="W742" s="529"/>
      <c r="X742" s="228"/>
      <c r="Y742" s="55">
        <v>487</v>
      </c>
      <c r="Z742" s="55">
        <v>487049314</v>
      </c>
      <c r="AA742" s="244" t="s">
        <v>308</v>
      </c>
      <c r="AB742" s="55">
        <v>0</v>
      </c>
      <c r="AC742" s="55">
        <v>0</v>
      </c>
      <c r="AD742" s="55">
        <v>0</v>
      </c>
      <c r="AE742" s="55">
        <v>0</v>
      </c>
      <c r="AF742" s="55">
        <v>0</v>
      </c>
      <c r="AG742" s="55">
        <v>1</v>
      </c>
      <c r="AH742" s="55">
        <v>0</v>
      </c>
      <c r="AI742" s="215">
        <v>0</v>
      </c>
      <c r="AJ742" s="215">
        <v>0</v>
      </c>
      <c r="AK742" s="215">
        <v>0</v>
      </c>
      <c r="AL742" s="215">
        <v>0</v>
      </c>
      <c r="AM742" s="215">
        <v>0</v>
      </c>
      <c r="AN742" s="215">
        <v>0</v>
      </c>
      <c r="AO742" s="215">
        <v>0</v>
      </c>
      <c r="AP742" s="215">
        <v>0</v>
      </c>
      <c r="AQ742" s="55">
        <v>0</v>
      </c>
      <c r="AR742" s="216"/>
      <c r="AS742" s="55">
        <v>49</v>
      </c>
      <c r="AT742" s="55">
        <v>314</v>
      </c>
      <c r="AU742" s="55">
        <v>6</v>
      </c>
      <c r="AW742" s="55">
        <f t="shared" si="180"/>
        <v>0</v>
      </c>
      <c r="AX742" s="55">
        <v>1</v>
      </c>
      <c r="AY742" s="55">
        <v>1</v>
      </c>
      <c r="AZ742" s="502">
        <v>0.5</v>
      </c>
    </row>
    <row r="743" spans="1:52">
      <c r="A743" s="215">
        <v>487</v>
      </c>
      <c r="B743" s="215">
        <v>487049344</v>
      </c>
      <c r="C743" s="216" t="s">
        <v>308</v>
      </c>
      <c r="D743" s="225">
        <f t="shared" si="166"/>
        <v>0</v>
      </c>
      <c r="E743" s="225">
        <f t="shared" si="167"/>
        <v>0</v>
      </c>
      <c r="F743" s="225">
        <f t="shared" si="168"/>
        <v>0</v>
      </c>
      <c r="G743" s="225">
        <f t="shared" si="169"/>
        <v>0</v>
      </c>
      <c r="H743" s="225">
        <f t="shared" si="170"/>
        <v>0</v>
      </c>
      <c r="I743" s="225">
        <f t="shared" si="171"/>
        <v>1</v>
      </c>
      <c r="J743" s="225">
        <f t="shared" si="172"/>
        <v>0</v>
      </c>
      <c r="K743" s="356">
        <f t="shared" si="173"/>
        <v>3.8300000000000001E-2</v>
      </c>
      <c r="L743" s="225"/>
      <c r="M743" s="225">
        <f t="shared" si="174"/>
        <v>0</v>
      </c>
      <c r="N743" s="225">
        <f t="shared" si="175"/>
        <v>0</v>
      </c>
      <c r="O743" s="225">
        <f t="shared" si="176"/>
        <v>0</v>
      </c>
      <c r="P743" s="225">
        <f t="shared" si="177"/>
        <v>0</v>
      </c>
      <c r="Q743" s="225">
        <f t="shared" si="178"/>
        <v>2</v>
      </c>
      <c r="R743" s="225">
        <f t="shared" si="179"/>
        <v>1</v>
      </c>
      <c r="S743" s="228"/>
      <c r="T743" s="228"/>
      <c r="U743" s="228"/>
      <c r="V743" s="228"/>
      <c r="W743" s="529"/>
      <c r="X743" s="228"/>
      <c r="Y743" s="55">
        <v>487</v>
      </c>
      <c r="Z743" s="55">
        <v>487049344</v>
      </c>
      <c r="AA743" s="244" t="s">
        <v>308</v>
      </c>
      <c r="AB743" s="55">
        <v>0</v>
      </c>
      <c r="AC743" s="55">
        <v>0</v>
      </c>
      <c r="AD743" s="55">
        <v>0</v>
      </c>
      <c r="AE743" s="55">
        <v>0</v>
      </c>
      <c r="AF743" s="55">
        <v>0</v>
      </c>
      <c r="AG743" s="55">
        <v>1</v>
      </c>
      <c r="AH743" s="55">
        <v>0</v>
      </c>
      <c r="AI743" s="215">
        <v>0</v>
      </c>
      <c r="AJ743" s="215">
        <v>0</v>
      </c>
      <c r="AK743" s="215">
        <v>0</v>
      </c>
      <c r="AL743" s="215">
        <v>0</v>
      </c>
      <c r="AM743" s="215">
        <v>0</v>
      </c>
      <c r="AN743" s="215">
        <v>0</v>
      </c>
      <c r="AO743" s="215">
        <v>0</v>
      </c>
      <c r="AP743" s="215">
        <v>0</v>
      </c>
      <c r="AQ743" s="55">
        <v>0</v>
      </c>
      <c r="AR743" s="216"/>
      <c r="AS743" s="55">
        <v>49</v>
      </c>
      <c r="AT743" s="55">
        <v>344</v>
      </c>
      <c r="AU743" s="55">
        <v>2</v>
      </c>
      <c r="AW743" s="55">
        <f t="shared" si="180"/>
        <v>0</v>
      </c>
      <c r="AX743" s="55">
        <v>0</v>
      </c>
      <c r="AY743" s="55">
        <v>3</v>
      </c>
      <c r="AZ743" s="502">
        <v>0</v>
      </c>
    </row>
    <row r="744" spans="1:52">
      <c r="A744" s="215">
        <v>487</v>
      </c>
      <c r="B744" s="215">
        <v>487049347</v>
      </c>
      <c r="C744" s="216" t="s">
        <v>308</v>
      </c>
      <c r="D744" s="225">
        <f t="shared" si="166"/>
        <v>0</v>
      </c>
      <c r="E744" s="225">
        <f t="shared" si="167"/>
        <v>0</v>
      </c>
      <c r="F744" s="225">
        <f t="shared" si="168"/>
        <v>0</v>
      </c>
      <c r="G744" s="225">
        <f t="shared" si="169"/>
        <v>0</v>
      </c>
      <c r="H744" s="225">
        <f t="shared" si="170"/>
        <v>8</v>
      </c>
      <c r="I744" s="225">
        <f t="shared" si="171"/>
        <v>2</v>
      </c>
      <c r="J744" s="225">
        <f t="shared" si="172"/>
        <v>0</v>
      </c>
      <c r="K744" s="356">
        <f t="shared" si="173"/>
        <v>0.38300000000000001</v>
      </c>
      <c r="L744" s="225"/>
      <c r="M744" s="225">
        <f t="shared" si="174"/>
        <v>0</v>
      </c>
      <c r="N744" s="225">
        <f t="shared" si="175"/>
        <v>0</v>
      </c>
      <c r="O744" s="225">
        <f t="shared" si="176"/>
        <v>0</v>
      </c>
      <c r="P744" s="225">
        <f t="shared" si="177"/>
        <v>5</v>
      </c>
      <c r="Q744" s="225">
        <f t="shared" si="178"/>
        <v>6</v>
      </c>
      <c r="R744" s="225">
        <f t="shared" si="179"/>
        <v>10</v>
      </c>
      <c r="S744" s="228"/>
      <c r="T744" s="228"/>
      <c r="U744" s="228"/>
      <c r="V744" s="228"/>
      <c r="W744" s="529"/>
      <c r="X744" s="228"/>
      <c r="Y744" s="55">
        <v>487</v>
      </c>
      <c r="Z744" s="55">
        <v>487049347</v>
      </c>
      <c r="AA744" s="244" t="s">
        <v>308</v>
      </c>
      <c r="AB744" s="55">
        <v>0</v>
      </c>
      <c r="AC744" s="55">
        <v>0</v>
      </c>
      <c r="AD744" s="55">
        <v>0</v>
      </c>
      <c r="AE744" s="55">
        <v>0</v>
      </c>
      <c r="AF744" s="55">
        <v>8</v>
      </c>
      <c r="AG744" s="55">
        <v>2</v>
      </c>
      <c r="AH744" s="55">
        <v>0</v>
      </c>
      <c r="AI744" s="215">
        <v>0</v>
      </c>
      <c r="AJ744" s="215">
        <v>0</v>
      </c>
      <c r="AK744" s="215">
        <v>0</v>
      </c>
      <c r="AL744" s="215">
        <v>0</v>
      </c>
      <c r="AM744" s="215">
        <v>4</v>
      </c>
      <c r="AN744" s="215">
        <v>0</v>
      </c>
      <c r="AO744" s="215">
        <v>0</v>
      </c>
      <c r="AP744" s="215">
        <v>0</v>
      </c>
      <c r="AQ744" s="55">
        <v>1</v>
      </c>
      <c r="AR744" s="216"/>
      <c r="AS744" s="55">
        <v>49</v>
      </c>
      <c r="AT744" s="55">
        <v>347</v>
      </c>
      <c r="AU744" s="55">
        <v>6</v>
      </c>
      <c r="AW744" s="55">
        <f t="shared" si="180"/>
        <v>5</v>
      </c>
      <c r="AX744" s="55">
        <v>0</v>
      </c>
      <c r="AY744" s="55">
        <v>3</v>
      </c>
      <c r="AZ744" s="502">
        <v>0.5</v>
      </c>
    </row>
    <row r="745" spans="1:52">
      <c r="A745" s="215">
        <v>487</v>
      </c>
      <c r="B745" s="215">
        <v>487274010</v>
      </c>
      <c r="C745" s="216" t="s">
        <v>308</v>
      </c>
      <c r="D745" s="225">
        <f t="shared" si="166"/>
        <v>0</v>
      </c>
      <c r="E745" s="225">
        <f t="shared" si="167"/>
        <v>0</v>
      </c>
      <c r="F745" s="225">
        <f t="shared" si="168"/>
        <v>0</v>
      </c>
      <c r="G745" s="225">
        <f t="shared" si="169"/>
        <v>6</v>
      </c>
      <c r="H745" s="225">
        <f t="shared" si="170"/>
        <v>0</v>
      </c>
      <c r="I745" s="225">
        <f t="shared" si="171"/>
        <v>0</v>
      </c>
      <c r="J745" s="225">
        <f t="shared" si="172"/>
        <v>0</v>
      </c>
      <c r="K745" s="356">
        <f t="shared" si="173"/>
        <v>0.2298</v>
      </c>
      <c r="L745" s="225"/>
      <c r="M745" s="225">
        <f t="shared" si="174"/>
        <v>1</v>
      </c>
      <c r="N745" s="225">
        <f t="shared" si="175"/>
        <v>0</v>
      </c>
      <c r="O745" s="225">
        <f t="shared" si="176"/>
        <v>0</v>
      </c>
      <c r="P745" s="225">
        <f t="shared" si="177"/>
        <v>6</v>
      </c>
      <c r="Q745" s="225">
        <f t="shared" si="178"/>
        <v>2</v>
      </c>
      <c r="R745" s="225">
        <f t="shared" si="179"/>
        <v>6</v>
      </c>
      <c r="S745" s="228"/>
      <c r="T745" s="228"/>
      <c r="U745" s="228"/>
      <c r="V745" s="228"/>
      <c r="W745" s="529"/>
      <c r="X745" s="228"/>
      <c r="Y745" s="55">
        <v>487</v>
      </c>
      <c r="Z745" s="55">
        <v>487274010</v>
      </c>
      <c r="AA745" s="244" t="s">
        <v>308</v>
      </c>
      <c r="AB745" s="55">
        <v>0</v>
      </c>
      <c r="AC745" s="55">
        <v>0</v>
      </c>
      <c r="AD745" s="55">
        <v>0</v>
      </c>
      <c r="AE745" s="55">
        <v>6</v>
      </c>
      <c r="AF745" s="55">
        <v>0</v>
      </c>
      <c r="AG745" s="55">
        <v>0</v>
      </c>
      <c r="AH745" s="55">
        <v>0</v>
      </c>
      <c r="AI745" s="215">
        <v>0</v>
      </c>
      <c r="AJ745" s="215">
        <v>1</v>
      </c>
      <c r="AK745" s="215">
        <v>0</v>
      </c>
      <c r="AL745" s="215">
        <v>0</v>
      </c>
      <c r="AM745" s="215">
        <v>2</v>
      </c>
      <c r="AN745" s="215">
        <v>0</v>
      </c>
      <c r="AO745" s="215">
        <v>0</v>
      </c>
      <c r="AP745" s="215">
        <v>0</v>
      </c>
      <c r="AQ745" s="55">
        <v>0</v>
      </c>
      <c r="AR745" s="216"/>
      <c r="AS745" s="55">
        <v>274</v>
      </c>
      <c r="AT745" s="55">
        <v>10</v>
      </c>
      <c r="AU745" s="55">
        <v>2</v>
      </c>
      <c r="AW745" s="55">
        <f t="shared" si="180"/>
        <v>2</v>
      </c>
      <c r="AX745" s="55">
        <v>4</v>
      </c>
      <c r="AY745" s="55">
        <v>1</v>
      </c>
      <c r="AZ745" s="502">
        <v>1</v>
      </c>
    </row>
    <row r="746" spans="1:52">
      <c r="A746" s="215">
        <v>487</v>
      </c>
      <c r="B746" s="215">
        <v>487274016</v>
      </c>
      <c r="C746" s="216" t="s">
        <v>308</v>
      </c>
      <c r="D746" s="225">
        <f t="shared" si="166"/>
        <v>0</v>
      </c>
      <c r="E746" s="225">
        <f t="shared" si="167"/>
        <v>0</v>
      </c>
      <c r="F746" s="225">
        <f t="shared" si="168"/>
        <v>0</v>
      </c>
      <c r="G746" s="225">
        <f t="shared" si="169"/>
        <v>1</v>
      </c>
      <c r="H746" s="225">
        <f t="shared" si="170"/>
        <v>0</v>
      </c>
      <c r="I746" s="225">
        <f t="shared" si="171"/>
        <v>0</v>
      </c>
      <c r="J746" s="225">
        <f t="shared" si="172"/>
        <v>0</v>
      </c>
      <c r="K746" s="356">
        <f t="shared" si="173"/>
        <v>3.8300000000000001E-2</v>
      </c>
      <c r="L746" s="225"/>
      <c r="M746" s="225">
        <f t="shared" si="174"/>
        <v>0</v>
      </c>
      <c r="N746" s="225">
        <f t="shared" si="175"/>
        <v>0</v>
      </c>
      <c r="O746" s="225">
        <f t="shared" si="176"/>
        <v>0</v>
      </c>
      <c r="P746" s="225">
        <f t="shared" si="177"/>
        <v>0</v>
      </c>
      <c r="Q746" s="225">
        <f t="shared" si="178"/>
        <v>7</v>
      </c>
      <c r="R746" s="225">
        <f t="shared" si="179"/>
        <v>1</v>
      </c>
      <c r="S746" s="228"/>
      <c r="T746" s="228"/>
      <c r="U746" s="228"/>
      <c r="V746" s="228"/>
      <c r="W746" s="529"/>
      <c r="X746" s="228"/>
      <c r="Y746" s="55">
        <v>487</v>
      </c>
      <c r="Z746" s="55">
        <v>487274016</v>
      </c>
      <c r="AA746" s="244" t="s">
        <v>308</v>
      </c>
      <c r="AB746" s="55">
        <v>0</v>
      </c>
      <c r="AC746" s="55">
        <v>0</v>
      </c>
      <c r="AD746" s="55">
        <v>0</v>
      </c>
      <c r="AE746" s="55">
        <v>1</v>
      </c>
      <c r="AF746" s="55">
        <v>0</v>
      </c>
      <c r="AG746" s="55">
        <v>0</v>
      </c>
      <c r="AH746" s="55">
        <v>0</v>
      </c>
      <c r="AI746" s="215">
        <v>0</v>
      </c>
      <c r="AJ746" s="215">
        <v>0</v>
      </c>
      <c r="AK746" s="215">
        <v>0</v>
      </c>
      <c r="AL746" s="215">
        <v>0</v>
      </c>
      <c r="AM746" s="215">
        <v>0</v>
      </c>
      <c r="AN746" s="215">
        <v>0</v>
      </c>
      <c r="AO746" s="215">
        <v>0</v>
      </c>
      <c r="AP746" s="215">
        <v>0</v>
      </c>
      <c r="AQ746" s="55">
        <v>0</v>
      </c>
      <c r="AR746" s="216"/>
      <c r="AS746" s="55">
        <v>274</v>
      </c>
      <c r="AT746" s="55">
        <v>16</v>
      </c>
      <c r="AU746" s="55">
        <v>7</v>
      </c>
      <c r="AW746" s="55">
        <f t="shared" si="180"/>
        <v>0</v>
      </c>
      <c r="AX746" s="55">
        <v>0</v>
      </c>
      <c r="AY746" s="55">
        <v>3</v>
      </c>
      <c r="AZ746" s="502">
        <v>0</v>
      </c>
    </row>
    <row r="747" spans="1:52">
      <c r="A747" s="215">
        <v>487</v>
      </c>
      <c r="B747" s="215">
        <v>487274023</v>
      </c>
      <c r="C747" s="216" t="s">
        <v>308</v>
      </c>
      <c r="D747" s="225">
        <f t="shared" si="166"/>
        <v>0</v>
      </c>
      <c r="E747" s="225">
        <f t="shared" si="167"/>
        <v>0</v>
      </c>
      <c r="F747" s="225">
        <f t="shared" si="168"/>
        <v>1</v>
      </c>
      <c r="G747" s="225">
        <f t="shared" si="169"/>
        <v>0</v>
      </c>
      <c r="H747" s="225">
        <f t="shared" si="170"/>
        <v>0</v>
      </c>
      <c r="I747" s="225">
        <f t="shared" si="171"/>
        <v>0</v>
      </c>
      <c r="J747" s="225">
        <f t="shared" si="172"/>
        <v>0</v>
      </c>
      <c r="K747" s="356">
        <f t="shared" si="173"/>
        <v>3.8300000000000001E-2</v>
      </c>
      <c r="L747" s="225"/>
      <c r="M747" s="225">
        <f t="shared" si="174"/>
        <v>0</v>
      </c>
      <c r="N747" s="225">
        <f t="shared" si="175"/>
        <v>0</v>
      </c>
      <c r="O747" s="225">
        <f t="shared" si="176"/>
        <v>0</v>
      </c>
      <c r="P747" s="225">
        <f t="shared" si="177"/>
        <v>1</v>
      </c>
      <c r="Q747" s="225">
        <f t="shared" si="178"/>
        <v>3</v>
      </c>
      <c r="R747" s="225">
        <f t="shared" si="179"/>
        <v>1</v>
      </c>
      <c r="S747" s="228"/>
      <c r="T747" s="228"/>
      <c r="U747" s="228"/>
      <c r="V747" s="228"/>
      <c r="W747" s="529"/>
      <c r="X747" s="228"/>
      <c r="Y747" s="55">
        <v>487</v>
      </c>
      <c r="Z747" s="55">
        <v>487274023</v>
      </c>
      <c r="AA747" s="244" t="s">
        <v>308</v>
      </c>
      <c r="AB747" s="55">
        <v>0</v>
      </c>
      <c r="AC747" s="55">
        <v>0</v>
      </c>
      <c r="AD747" s="55">
        <v>1</v>
      </c>
      <c r="AE747" s="55">
        <v>0</v>
      </c>
      <c r="AF747" s="55">
        <v>0</v>
      </c>
      <c r="AG747" s="55">
        <v>0</v>
      </c>
      <c r="AH747" s="55">
        <v>0</v>
      </c>
      <c r="AI747" s="215">
        <v>0</v>
      </c>
      <c r="AJ747" s="215">
        <v>0</v>
      </c>
      <c r="AK747" s="215">
        <v>0</v>
      </c>
      <c r="AL747" s="215">
        <v>0</v>
      </c>
      <c r="AM747" s="215">
        <v>0</v>
      </c>
      <c r="AN747" s="215">
        <v>0</v>
      </c>
      <c r="AO747" s="215">
        <v>0</v>
      </c>
      <c r="AP747" s="215">
        <v>1</v>
      </c>
      <c r="AQ747" s="55">
        <v>0</v>
      </c>
      <c r="AR747" s="216"/>
      <c r="AS747" s="55">
        <v>274</v>
      </c>
      <c r="AT747" s="55">
        <v>23</v>
      </c>
      <c r="AU747" s="55">
        <v>3</v>
      </c>
      <c r="AW747" s="55">
        <f t="shared" si="180"/>
        <v>1</v>
      </c>
      <c r="AX747" s="55">
        <v>0</v>
      </c>
      <c r="AY747" s="55">
        <v>3</v>
      </c>
      <c r="AZ747" s="502">
        <v>1</v>
      </c>
    </row>
    <row r="748" spans="1:52">
      <c r="A748" s="215">
        <v>487</v>
      </c>
      <c r="B748" s="215">
        <v>487274031</v>
      </c>
      <c r="C748" s="216" t="s">
        <v>308</v>
      </c>
      <c r="D748" s="225">
        <f t="shared" si="166"/>
        <v>0</v>
      </c>
      <c r="E748" s="225">
        <f t="shared" si="167"/>
        <v>0</v>
      </c>
      <c r="F748" s="225">
        <f t="shared" si="168"/>
        <v>0</v>
      </c>
      <c r="G748" s="225">
        <f t="shared" si="169"/>
        <v>4</v>
      </c>
      <c r="H748" s="225">
        <f t="shared" si="170"/>
        <v>0</v>
      </c>
      <c r="I748" s="225">
        <f t="shared" si="171"/>
        <v>0</v>
      </c>
      <c r="J748" s="225">
        <f t="shared" si="172"/>
        <v>0</v>
      </c>
      <c r="K748" s="356">
        <f t="shared" si="173"/>
        <v>0.1532</v>
      </c>
      <c r="L748" s="225"/>
      <c r="M748" s="225">
        <f t="shared" si="174"/>
        <v>1</v>
      </c>
      <c r="N748" s="225">
        <f t="shared" si="175"/>
        <v>0</v>
      </c>
      <c r="O748" s="225">
        <f t="shared" si="176"/>
        <v>0</v>
      </c>
      <c r="P748" s="225">
        <f t="shared" si="177"/>
        <v>4</v>
      </c>
      <c r="Q748" s="225">
        <f t="shared" si="178"/>
        <v>4</v>
      </c>
      <c r="R748" s="225">
        <f t="shared" si="179"/>
        <v>4</v>
      </c>
      <c r="S748" s="228"/>
      <c r="T748" s="228"/>
      <c r="U748" s="228"/>
      <c r="V748" s="228"/>
      <c r="W748" s="529"/>
      <c r="X748" s="228"/>
      <c r="Y748" s="55">
        <v>487</v>
      </c>
      <c r="Z748" s="55">
        <v>487274031</v>
      </c>
      <c r="AA748" s="244" t="s">
        <v>308</v>
      </c>
      <c r="AB748" s="55">
        <v>0</v>
      </c>
      <c r="AC748" s="55">
        <v>0</v>
      </c>
      <c r="AD748" s="55">
        <v>0</v>
      </c>
      <c r="AE748" s="55">
        <v>4</v>
      </c>
      <c r="AF748" s="55">
        <v>0</v>
      </c>
      <c r="AG748" s="55">
        <v>0</v>
      </c>
      <c r="AH748" s="55">
        <v>0</v>
      </c>
      <c r="AI748" s="215">
        <v>0</v>
      </c>
      <c r="AJ748" s="215">
        <v>1</v>
      </c>
      <c r="AK748" s="215">
        <v>0</v>
      </c>
      <c r="AL748" s="215">
        <v>0</v>
      </c>
      <c r="AM748" s="215">
        <v>2</v>
      </c>
      <c r="AN748" s="215">
        <v>0</v>
      </c>
      <c r="AO748" s="215">
        <v>0</v>
      </c>
      <c r="AP748" s="215">
        <v>0</v>
      </c>
      <c r="AQ748" s="55">
        <v>0</v>
      </c>
      <c r="AR748" s="216"/>
      <c r="AS748" s="55">
        <v>274</v>
      </c>
      <c r="AT748" s="55">
        <v>31</v>
      </c>
      <c r="AU748" s="55">
        <v>4</v>
      </c>
      <c r="AW748" s="55">
        <f t="shared" si="180"/>
        <v>2</v>
      </c>
      <c r="AX748" s="55">
        <v>2</v>
      </c>
      <c r="AY748" s="55">
        <v>1</v>
      </c>
      <c r="AZ748" s="502">
        <v>1</v>
      </c>
    </row>
    <row r="749" spans="1:52">
      <c r="A749" s="215">
        <v>487</v>
      </c>
      <c r="B749" s="215">
        <v>487274035</v>
      </c>
      <c r="C749" s="216" t="s">
        <v>308</v>
      </c>
      <c r="D749" s="225">
        <f t="shared" si="166"/>
        <v>0</v>
      </c>
      <c r="E749" s="225">
        <f t="shared" si="167"/>
        <v>0</v>
      </c>
      <c r="F749" s="225">
        <f t="shared" si="168"/>
        <v>5</v>
      </c>
      <c r="G749" s="225">
        <f t="shared" si="169"/>
        <v>18</v>
      </c>
      <c r="H749" s="225">
        <f t="shared" si="170"/>
        <v>3</v>
      </c>
      <c r="I749" s="225">
        <f t="shared" si="171"/>
        <v>0</v>
      </c>
      <c r="J749" s="225">
        <f t="shared" si="172"/>
        <v>0</v>
      </c>
      <c r="K749" s="356">
        <f t="shared" si="173"/>
        <v>0.99580000000000002</v>
      </c>
      <c r="L749" s="225"/>
      <c r="M749" s="225">
        <f t="shared" si="174"/>
        <v>4</v>
      </c>
      <c r="N749" s="225">
        <f t="shared" si="175"/>
        <v>0</v>
      </c>
      <c r="O749" s="225">
        <f t="shared" si="176"/>
        <v>0</v>
      </c>
      <c r="P749" s="225">
        <f t="shared" si="177"/>
        <v>24</v>
      </c>
      <c r="Q749" s="225">
        <f t="shared" si="178"/>
        <v>11</v>
      </c>
      <c r="R749" s="225">
        <f t="shared" si="179"/>
        <v>26</v>
      </c>
      <c r="S749" s="228"/>
      <c r="T749" s="228"/>
      <c r="U749" s="228"/>
      <c r="V749" s="228"/>
      <c r="W749" s="529"/>
      <c r="X749" s="228"/>
      <c r="Y749" s="55">
        <v>487</v>
      </c>
      <c r="Z749" s="55">
        <v>487274035</v>
      </c>
      <c r="AA749" s="244" t="s">
        <v>308</v>
      </c>
      <c r="AB749" s="55">
        <v>0</v>
      </c>
      <c r="AC749" s="55">
        <v>0</v>
      </c>
      <c r="AD749" s="55">
        <v>5</v>
      </c>
      <c r="AE749" s="55">
        <v>18</v>
      </c>
      <c r="AF749" s="55">
        <v>3</v>
      </c>
      <c r="AG749" s="55">
        <v>0</v>
      </c>
      <c r="AH749" s="55">
        <v>0</v>
      </c>
      <c r="AI749" s="215">
        <v>0</v>
      </c>
      <c r="AJ749" s="215">
        <v>4</v>
      </c>
      <c r="AK749" s="215">
        <v>0</v>
      </c>
      <c r="AL749" s="215">
        <v>0</v>
      </c>
      <c r="AM749" s="215">
        <v>19</v>
      </c>
      <c r="AN749" s="215">
        <v>0</v>
      </c>
      <c r="AO749" s="215">
        <v>0</v>
      </c>
      <c r="AP749" s="215">
        <v>5</v>
      </c>
      <c r="AQ749" s="55">
        <v>0</v>
      </c>
      <c r="AR749" s="216"/>
      <c r="AS749" s="55">
        <v>274</v>
      </c>
      <c r="AT749" s="55">
        <v>35</v>
      </c>
      <c r="AU749" s="55">
        <v>11</v>
      </c>
      <c r="AW749" s="55">
        <f t="shared" si="180"/>
        <v>24</v>
      </c>
      <c r="AX749" s="55">
        <v>0</v>
      </c>
      <c r="AY749" s="55">
        <v>1</v>
      </c>
      <c r="AZ749" s="502">
        <v>0.92310000000000003</v>
      </c>
    </row>
    <row r="750" spans="1:52">
      <c r="A750" s="215">
        <v>487</v>
      </c>
      <c r="B750" s="215">
        <v>487274044</v>
      </c>
      <c r="C750" s="216" t="s">
        <v>308</v>
      </c>
      <c r="D750" s="225">
        <f t="shared" si="166"/>
        <v>0</v>
      </c>
      <c r="E750" s="225">
        <f t="shared" si="167"/>
        <v>0</v>
      </c>
      <c r="F750" s="225">
        <f t="shared" si="168"/>
        <v>2</v>
      </c>
      <c r="G750" s="225">
        <f t="shared" si="169"/>
        <v>2</v>
      </c>
      <c r="H750" s="225">
        <f t="shared" si="170"/>
        <v>0</v>
      </c>
      <c r="I750" s="225">
        <f t="shared" si="171"/>
        <v>0</v>
      </c>
      <c r="J750" s="225">
        <f t="shared" si="172"/>
        <v>0</v>
      </c>
      <c r="K750" s="356">
        <f t="shared" si="173"/>
        <v>0.1532</v>
      </c>
      <c r="L750" s="225"/>
      <c r="M750" s="225">
        <f t="shared" si="174"/>
        <v>0</v>
      </c>
      <c r="N750" s="225">
        <f t="shared" si="175"/>
        <v>0</v>
      </c>
      <c r="O750" s="225">
        <f t="shared" si="176"/>
        <v>0</v>
      </c>
      <c r="P750" s="225">
        <f t="shared" si="177"/>
        <v>4</v>
      </c>
      <c r="Q750" s="225">
        <f t="shared" si="178"/>
        <v>12</v>
      </c>
      <c r="R750" s="225">
        <f t="shared" si="179"/>
        <v>4</v>
      </c>
      <c r="S750" s="228"/>
      <c r="T750" s="228"/>
      <c r="U750" s="228"/>
      <c r="V750" s="228"/>
      <c r="W750" s="529"/>
      <c r="X750" s="228"/>
      <c r="Y750" s="55">
        <v>487</v>
      </c>
      <c r="Z750" s="55">
        <v>487274044</v>
      </c>
      <c r="AA750" s="244" t="s">
        <v>308</v>
      </c>
      <c r="AB750" s="55">
        <v>0</v>
      </c>
      <c r="AC750" s="55">
        <v>0</v>
      </c>
      <c r="AD750" s="55">
        <v>2</v>
      </c>
      <c r="AE750" s="55">
        <v>2</v>
      </c>
      <c r="AF750" s="55">
        <v>0</v>
      </c>
      <c r="AG750" s="55">
        <v>0</v>
      </c>
      <c r="AH750" s="55">
        <v>0</v>
      </c>
      <c r="AI750" s="215">
        <v>0</v>
      </c>
      <c r="AJ750" s="215">
        <v>0</v>
      </c>
      <c r="AK750" s="215">
        <v>0</v>
      </c>
      <c r="AL750" s="215">
        <v>0</v>
      </c>
      <c r="AM750" s="215">
        <v>1</v>
      </c>
      <c r="AN750" s="215">
        <v>0</v>
      </c>
      <c r="AO750" s="215">
        <v>0</v>
      </c>
      <c r="AP750" s="215">
        <v>2</v>
      </c>
      <c r="AQ750" s="55">
        <v>0</v>
      </c>
      <c r="AR750" s="216"/>
      <c r="AS750" s="55">
        <v>274</v>
      </c>
      <c r="AT750" s="55">
        <v>44</v>
      </c>
      <c r="AU750" s="55">
        <v>12</v>
      </c>
      <c r="AW750" s="55">
        <f t="shared" si="180"/>
        <v>3</v>
      </c>
      <c r="AX750" s="55">
        <v>1</v>
      </c>
      <c r="AY750" s="55">
        <v>1</v>
      </c>
      <c r="AZ750" s="502">
        <v>1</v>
      </c>
    </row>
    <row r="751" spans="1:52">
      <c r="A751" s="215">
        <v>487</v>
      </c>
      <c r="B751" s="215">
        <v>487274048</v>
      </c>
      <c r="C751" s="216" t="s">
        <v>308</v>
      </c>
      <c r="D751" s="225">
        <f t="shared" si="166"/>
        <v>0</v>
      </c>
      <c r="E751" s="225">
        <f t="shared" si="167"/>
        <v>0</v>
      </c>
      <c r="F751" s="225">
        <f t="shared" si="168"/>
        <v>0</v>
      </c>
      <c r="G751" s="225">
        <f t="shared" si="169"/>
        <v>0</v>
      </c>
      <c r="H751" s="225">
        <f t="shared" si="170"/>
        <v>1</v>
      </c>
      <c r="I751" s="225">
        <f t="shared" si="171"/>
        <v>0</v>
      </c>
      <c r="J751" s="225">
        <f t="shared" si="172"/>
        <v>0</v>
      </c>
      <c r="K751" s="356">
        <f t="shared" si="173"/>
        <v>3.8300000000000001E-2</v>
      </c>
      <c r="L751" s="225"/>
      <c r="M751" s="225">
        <f t="shared" si="174"/>
        <v>0</v>
      </c>
      <c r="N751" s="225">
        <f t="shared" si="175"/>
        <v>0</v>
      </c>
      <c r="O751" s="225">
        <f t="shared" si="176"/>
        <v>0</v>
      </c>
      <c r="P751" s="225">
        <f t="shared" si="177"/>
        <v>1</v>
      </c>
      <c r="Q751" s="225">
        <f t="shared" si="178"/>
        <v>3</v>
      </c>
      <c r="R751" s="225">
        <f t="shared" si="179"/>
        <v>1</v>
      </c>
      <c r="S751" s="228"/>
      <c r="T751" s="228"/>
      <c r="U751" s="228"/>
      <c r="V751" s="228"/>
      <c r="W751" s="529"/>
      <c r="X751" s="228"/>
      <c r="Y751" s="55">
        <v>487</v>
      </c>
      <c r="Z751" s="55">
        <v>487274048</v>
      </c>
      <c r="AA751" s="244" t="s">
        <v>308</v>
      </c>
      <c r="AB751" s="55">
        <v>0</v>
      </c>
      <c r="AC751" s="55">
        <v>0</v>
      </c>
      <c r="AD751" s="55">
        <v>0</v>
      </c>
      <c r="AE751" s="55">
        <v>0</v>
      </c>
      <c r="AF751" s="55">
        <v>1</v>
      </c>
      <c r="AG751" s="55">
        <v>0</v>
      </c>
      <c r="AH751" s="55">
        <v>0</v>
      </c>
      <c r="AI751" s="215">
        <v>0</v>
      </c>
      <c r="AJ751" s="215">
        <v>0</v>
      </c>
      <c r="AK751" s="215">
        <v>0</v>
      </c>
      <c r="AL751" s="215">
        <v>0</v>
      </c>
      <c r="AM751" s="215">
        <v>0</v>
      </c>
      <c r="AN751" s="215">
        <v>0</v>
      </c>
      <c r="AO751" s="215">
        <v>0</v>
      </c>
      <c r="AP751" s="215">
        <v>0</v>
      </c>
      <c r="AQ751" s="55">
        <v>0</v>
      </c>
      <c r="AR751" s="216"/>
      <c r="AS751" s="55">
        <v>274</v>
      </c>
      <c r="AT751" s="55">
        <v>48</v>
      </c>
      <c r="AU751" s="55">
        <v>3</v>
      </c>
      <c r="AW751" s="55">
        <f t="shared" si="180"/>
        <v>0</v>
      </c>
      <c r="AX751" s="55">
        <v>1</v>
      </c>
      <c r="AY751" s="55">
        <v>1</v>
      </c>
      <c r="AZ751" s="502">
        <v>1</v>
      </c>
    </row>
    <row r="752" spans="1:52">
      <c r="A752" s="215">
        <v>487</v>
      </c>
      <c r="B752" s="215">
        <v>487274049</v>
      </c>
      <c r="C752" s="216" t="s">
        <v>308</v>
      </c>
      <c r="D752" s="225">
        <f t="shared" si="166"/>
        <v>0</v>
      </c>
      <c r="E752" s="225">
        <f t="shared" si="167"/>
        <v>0</v>
      </c>
      <c r="F752" s="225">
        <f t="shared" si="168"/>
        <v>6</v>
      </c>
      <c r="G752" s="225">
        <f t="shared" si="169"/>
        <v>51</v>
      </c>
      <c r="H752" s="225">
        <f t="shared" si="170"/>
        <v>13</v>
      </c>
      <c r="I752" s="225">
        <f t="shared" si="171"/>
        <v>0</v>
      </c>
      <c r="J752" s="225">
        <f t="shared" si="172"/>
        <v>0</v>
      </c>
      <c r="K752" s="356">
        <f t="shared" si="173"/>
        <v>2.681</v>
      </c>
      <c r="L752" s="225"/>
      <c r="M752" s="225">
        <f t="shared" si="174"/>
        <v>17</v>
      </c>
      <c r="N752" s="225">
        <f t="shared" si="175"/>
        <v>1</v>
      </c>
      <c r="O752" s="225">
        <f t="shared" si="176"/>
        <v>0</v>
      </c>
      <c r="P752" s="225">
        <f t="shared" si="177"/>
        <v>52</v>
      </c>
      <c r="Q752" s="225">
        <f t="shared" si="178"/>
        <v>8</v>
      </c>
      <c r="R752" s="225">
        <f t="shared" si="179"/>
        <v>70</v>
      </c>
      <c r="S752" s="228"/>
      <c r="T752" s="228"/>
      <c r="U752" s="228"/>
      <c r="V752" s="228"/>
      <c r="W752" s="529"/>
      <c r="X752" s="228"/>
      <c r="Y752" s="55">
        <v>487</v>
      </c>
      <c r="Z752" s="55">
        <v>487274049</v>
      </c>
      <c r="AA752" s="244" t="s">
        <v>308</v>
      </c>
      <c r="AB752" s="55">
        <v>0</v>
      </c>
      <c r="AC752" s="55">
        <v>0</v>
      </c>
      <c r="AD752" s="55">
        <v>6</v>
      </c>
      <c r="AE752" s="55">
        <v>51</v>
      </c>
      <c r="AF752" s="55">
        <v>13</v>
      </c>
      <c r="AG752" s="55">
        <v>0</v>
      </c>
      <c r="AH752" s="55">
        <v>0</v>
      </c>
      <c r="AI752" s="215">
        <v>0</v>
      </c>
      <c r="AJ752" s="215">
        <v>17</v>
      </c>
      <c r="AK752" s="215">
        <v>1</v>
      </c>
      <c r="AL752" s="215">
        <v>0</v>
      </c>
      <c r="AM752" s="215">
        <v>47</v>
      </c>
      <c r="AN752" s="215">
        <v>0</v>
      </c>
      <c r="AO752" s="215">
        <v>0</v>
      </c>
      <c r="AP752" s="215">
        <v>3</v>
      </c>
      <c r="AQ752" s="55">
        <v>0</v>
      </c>
      <c r="AR752" s="216"/>
      <c r="AS752" s="55">
        <v>274</v>
      </c>
      <c r="AT752" s="55">
        <v>49</v>
      </c>
      <c r="AU752" s="55">
        <v>8</v>
      </c>
      <c r="AW752" s="55">
        <f t="shared" si="180"/>
        <v>50</v>
      </c>
      <c r="AX752" s="55">
        <v>2</v>
      </c>
      <c r="AY752" s="55">
        <v>1</v>
      </c>
      <c r="AZ752" s="502">
        <v>0.73829999999999996</v>
      </c>
    </row>
    <row r="753" spans="1:52">
      <c r="A753" s="215">
        <v>487</v>
      </c>
      <c r="B753" s="215">
        <v>487274057</v>
      </c>
      <c r="C753" s="216" t="s">
        <v>308</v>
      </c>
      <c r="D753" s="225">
        <f t="shared" si="166"/>
        <v>0</v>
      </c>
      <c r="E753" s="225">
        <f t="shared" si="167"/>
        <v>0</v>
      </c>
      <c r="F753" s="225">
        <f t="shared" si="168"/>
        <v>1</v>
      </c>
      <c r="G753" s="225">
        <f t="shared" si="169"/>
        <v>11</v>
      </c>
      <c r="H753" s="225">
        <f t="shared" si="170"/>
        <v>0</v>
      </c>
      <c r="I753" s="225">
        <f t="shared" si="171"/>
        <v>0</v>
      </c>
      <c r="J753" s="225">
        <f t="shared" si="172"/>
        <v>0</v>
      </c>
      <c r="K753" s="356">
        <f t="shared" si="173"/>
        <v>0.45960000000000001</v>
      </c>
      <c r="L753" s="225"/>
      <c r="M753" s="225">
        <f t="shared" si="174"/>
        <v>0</v>
      </c>
      <c r="N753" s="225">
        <f t="shared" si="175"/>
        <v>0</v>
      </c>
      <c r="O753" s="225">
        <f t="shared" si="176"/>
        <v>0</v>
      </c>
      <c r="P753" s="225">
        <f t="shared" si="177"/>
        <v>8</v>
      </c>
      <c r="Q753" s="225">
        <f t="shared" si="178"/>
        <v>12</v>
      </c>
      <c r="R753" s="225">
        <f t="shared" si="179"/>
        <v>12</v>
      </c>
      <c r="S753" s="228"/>
      <c r="T753" s="228"/>
      <c r="U753" s="228"/>
      <c r="V753" s="228"/>
      <c r="W753" s="529"/>
      <c r="X753" s="228"/>
      <c r="Y753" s="55">
        <v>487</v>
      </c>
      <c r="Z753" s="55">
        <v>487274057</v>
      </c>
      <c r="AA753" s="244" t="s">
        <v>308</v>
      </c>
      <c r="AB753" s="55">
        <v>0</v>
      </c>
      <c r="AC753" s="55">
        <v>0</v>
      </c>
      <c r="AD753" s="55">
        <v>1</v>
      </c>
      <c r="AE753" s="55">
        <v>11</v>
      </c>
      <c r="AF753" s="55">
        <v>0</v>
      </c>
      <c r="AG753" s="55">
        <v>0</v>
      </c>
      <c r="AH753" s="55">
        <v>0</v>
      </c>
      <c r="AI753" s="215">
        <v>0</v>
      </c>
      <c r="AJ753" s="215">
        <v>0</v>
      </c>
      <c r="AK753" s="215">
        <v>0</v>
      </c>
      <c r="AL753" s="215">
        <v>0</v>
      </c>
      <c r="AM753" s="215">
        <v>7</v>
      </c>
      <c r="AN753" s="215">
        <v>0</v>
      </c>
      <c r="AO753" s="215">
        <v>0</v>
      </c>
      <c r="AP753" s="215">
        <v>0</v>
      </c>
      <c r="AQ753" s="55">
        <v>0</v>
      </c>
      <c r="AR753" s="216"/>
      <c r="AS753" s="55">
        <v>274</v>
      </c>
      <c r="AT753" s="55">
        <v>57</v>
      </c>
      <c r="AU753" s="55">
        <v>12</v>
      </c>
      <c r="AW753" s="55">
        <f t="shared" si="180"/>
        <v>7</v>
      </c>
      <c r="AX753" s="55">
        <v>1</v>
      </c>
      <c r="AY753" s="55">
        <v>1</v>
      </c>
      <c r="AZ753" s="502">
        <v>0.63639999999999997</v>
      </c>
    </row>
    <row r="754" spans="1:52">
      <c r="A754" s="215">
        <v>487</v>
      </c>
      <c r="B754" s="215">
        <v>487274093</v>
      </c>
      <c r="C754" s="216" t="s">
        <v>308</v>
      </c>
      <c r="D754" s="225">
        <f t="shared" si="166"/>
        <v>0</v>
      </c>
      <c r="E754" s="225">
        <f t="shared" si="167"/>
        <v>0</v>
      </c>
      <c r="F754" s="225">
        <f t="shared" si="168"/>
        <v>8</v>
      </c>
      <c r="G754" s="225">
        <f t="shared" si="169"/>
        <v>33</v>
      </c>
      <c r="H754" s="225">
        <f t="shared" si="170"/>
        <v>3</v>
      </c>
      <c r="I754" s="225">
        <f t="shared" si="171"/>
        <v>0</v>
      </c>
      <c r="J754" s="225">
        <f t="shared" si="172"/>
        <v>0</v>
      </c>
      <c r="K754" s="356">
        <f t="shared" si="173"/>
        <v>1.6852</v>
      </c>
      <c r="L754" s="225"/>
      <c r="M754" s="225">
        <f t="shared" si="174"/>
        <v>12</v>
      </c>
      <c r="N754" s="225">
        <f t="shared" si="175"/>
        <v>0</v>
      </c>
      <c r="O754" s="225">
        <f t="shared" si="176"/>
        <v>0</v>
      </c>
      <c r="P754" s="225">
        <f t="shared" si="177"/>
        <v>37</v>
      </c>
      <c r="Q754" s="225">
        <f t="shared" si="178"/>
        <v>11</v>
      </c>
      <c r="R754" s="225">
        <f t="shared" si="179"/>
        <v>44</v>
      </c>
      <c r="S754" s="228"/>
      <c r="T754" s="228"/>
      <c r="U754" s="228"/>
      <c r="V754" s="228"/>
      <c r="W754" s="529"/>
      <c r="X754" s="228"/>
      <c r="Y754" s="55">
        <v>487</v>
      </c>
      <c r="Z754" s="55">
        <v>487274093</v>
      </c>
      <c r="AA754" s="244" t="s">
        <v>308</v>
      </c>
      <c r="AB754" s="55">
        <v>0</v>
      </c>
      <c r="AC754" s="55">
        <v>0</v>
      </c>
      <c r="AD754" s="55">
        <v>8</v>
      </c>
      <c r="AE754" s="55">
        <v>33</v>
      </c>
      <c r="AF754" s="55">
        <v>3</v>
      </c>
      <c r="AG754" s="55">
        <v>0</v>
      </c>
      <c r="AH754" s="55">
        <v>0</v>
      </c>
      <c r="AI754" s="215">
        <v>0</v>
      </c>
      <c r="AJ754" s="215">
        <v>12</v>
      </c>
      <c r="AK754" s="215">
        <v>0</v>
      </c>
      <c r="AL754" s="215">
        <v>0</v>
      </c>
      <c r="AM754" s="215">
        <v>22</v>
      </c>
      <c r="AN754" s="215">
        <v>0</v>
      </c>
      <c r="AO754" s="215">
        <v>0</v>
      </c>
      <c r="AP754" s="215">
        <v>4</v>
      </c>
      <c r="AQ754" s="55">
        <v>0</v>
      </c>
      <c r="AR754" s="216"/>
      <c r="AS754" s="55">
        <v>274</v>
      </c>
      <c r="AT754" s="55">
        <v>93</v>
      </c>
      <c r="AU754" s="55">
        <v>11</v>
      </c>
      <c r="AW754" s="55">
        <f t="shared" si="180"/>
        <v>26</v>
      </c>
      <c r="AX754" s="55">
        <v>11</v>
      </c>
      <c r="AY754" s="55">
        <v>1</v>
      </c>
      <c r="AZ754" s="502">
        <v>0.8448</v>
      </c>
    </row>
    <row r="755" spans="1:52">
      <c r="A755" s="215">
        <v>487</v>
      </c>
      <c r="B755" s="215">
        <v>487274095</v>
      </c>
      <c r="C755" s="216" t="s">
        <v>308</v>
      </c>
      <c r="D755" s="225">
        <f t="shared" si="166"/>
        <v>0</v>
      </c>
      <c r="E755" s="225">
        <f t="shared" si="167"/>
        <v>0</v>
      </c>
      <c r="F755" s="225">
        <f t="shared" si="168"/>
        <v>1</v>
      </c>
      <c r="G755" s="225">
        <f t="shared" si="169"/>
        <v>1</v>
      </c>
      <c r="H755" s="225">
        <f t="shared" si="170"/>
        <v>0</v>
      </c>
      <c r="I755" s="225">
        <f t="shared" si="171"/>
        <v>0</v>
      </c>
      <c r="J755" s="225">
        <f t="shared" si="172"/>
        <v>0</v>
      </c>
      <c r="K755" s="356">
        <f t="shared" si="173"/>
        <v>7.6600000000000001E-2</v>
      </c>
      <c r="L755" s="225"/>
      <c r="M755" s="225">
        <f t="shared" si="174"/>
        <v>1</v>
      </c>
      <c r="N755" s="225">
        <f t="shared" si="175"/>
        <v>0</v>
      </c>
      <c r="O755" s="225">
        <f t="shared" si="176"/>
        <v>0</v>
      </c>
      <c r="P755" s="225">
        <f t="shared" si="177"/>
        <v>2</v>
      </c>
      <c r="Q755" s="225">
        <f t="shared" si="178"/>
        <v>11</v>
      </c>
      <c r="R755" s="225">
        <f t="shared" si="179"/>
        <v>2</v>
      </c>
      <c r="S755" s="228"/>
      <c r="T755" s="228"/>
      <c r="U755" s="228"/>
      <c r="V755" s="228"/>
      <c r="W755" s="529"/>
      <c r="X755" s="228"/>
      <c r="Y755" s="55">
        <v>487</v>
      </c>
      <c r="Z755" s="55">
        <v>487274095</v>
      </c>
      <c r="AA755" s="244" t="s">
        <v>308</v>
      </c>
      <c r="AB755" s="55">
        <v>0</v>
      </c>
      <c r="AC755" s="55">
        <v>0</v>
      </c>
      <c r="AD755" s="55">
        <v>1</v>
      </c>
      <c r="AE755" s="55">
        <v>1</v>
      </c>
      <c r="AF755" s="55">
        <v>0</v>
      </c>
      <c r="AG755" s="55">
        <v>0</v>
      </c>
      <c r="AH755" s="55">
        <v>0</v>
      </c>
      <c r="AI755" s="215">
        <v>0</v>
      </c>
      <c r="AJ755" s="215">
        <v>1</v>
      </c>
      <c r="AK755" s="215">
        <v>0</v>
      </c>
      <c r="AL755" s="215">
        <v>0</v>
      </c>
      <c r="AM755" s="215">
        <v>1</v>
      </c>
      <c r="AN755" s="215">
        <v>0</v>
      </c>
      <c r="AO755" s="215">
        <v>0</v>
      </c>
      <c r="AP755" s="215">
        <v>1</v>
      </c>
      <c r="AQ755" s="55">
        <v>0</v>
      </c>
      <c r="AR755" s="216"/>
      <c r="AS755" s="55">
        <v>274</v>
      </c>
      <c r="AT755" s="55">
        <v>95</v>
      </c>
      <c r="AU755" s="55">
        <v>11</v>
      </c>
      <c r="AW755" s="55">
        <f t="shared" si="180"/>
        <v>2</v>
      </c>
      <c r="AX755" s="55">
        <v>0</v>
      </c>
      <c r="AY755" s="55">
        <v>2</v>
      </c>
      <c r="AZ755" s="502">
        <v>1</v>
      </c>
    </row>
    <row r="756" spans="1:52">
      <c r="A756" s="215">
        <v>487</v>
      </c>
      <c r="B756" s="215">
        <v>487274103</v>
      </c>
      <c r="C756" s="216" t="s">
        <v>308</v>
      </c>
      <c r="D756" s="225">
        <f t="shared" si="166"/>
        <v>0</v>
      </c>
      <c r="E756" s="225">
        <f t="shared" si="167"/>
        <v>0</v>
      </c>
      <c r="F756" s="225">
        <f t="shared" si="168"/>
        <v>0</v>
      </c>
      <c r="G756" s="225">
        <f t="shared" si="169"/>
        <v>1</v>
      </c>
      <c r="H756" s="225">
        <f t="shared" si="170"/>
        <v>0</v>
      </c>
      <c r="I756" s="225">
        <f t="shared" si="171"/>
        <v>0</v>
      </c>
      <c r="J756" s="225">
        <f t="shared" si="172"/>
        <v>0</v>
      </c>
      <c r="K756" s="356">
        <f t="shared" si="173"/>
        <v>3.8300000000000001E-2</v>
      </c>
      <c r="L756" s="225"/>
      <c r="M756" s="225">
        <f t="shared" si="174"/>
        <v>0</v>
      </c>
      <c r="N756" s="225">
        <f t="shared" si="175"/>
        <v>0</v>
      </c>
      <c r="O756" s="225">
        <f t="shared" si="176"/>
        <v>0</v>
      </c>
      <c r="P756" s="225">
        <f t="shared" si="177"/>
        <v>1</v>
      </c>
      <c r="Q756" s="225">
        <f t="shared" si="178"/>
        <v>10</v>
      </c>
      <c r="R756" s="225">
        <f t="shared" si="179"/>
        <v>1</v>
      </c>
      <c r="S756" s="228"/>
      <c r="T756" s="228"/>
      <c r="U756" s="228"/>
      <c r="V756" s="228"/>
      <c r="W756" s="529"/>
      <c r="X756" s="228"/>
      <c r="Y756" s="55">
        <v>487</v>
      </c>
      <c r="Z756" s="55">
        <v>487274103</v>
      </c>
      <c r="AA756" s="244" t="s">
        <v>308</v>
      </c>
      <c r="AB756" s="55">
        <v>0</v>
      </c>
      <c r="AC756" s="55">
        <v>0</v>
      </c>
      <c r="AD756" s="55">
        <v>0</v>
      </c>
      <c r="AE756" s="55">
        <v>1</v>
      </c>
      <c r="AF756" s="55">
        <v>0</v>
      </c>
      <c r="AG756" s="55">
        <v>0</v>
      </c>
      <c r="AH756" s="55">
        <v>0</v>
      </c>
      <c r="AI756" s="215">
        <v>0</v>
      </c>
      <c r="AJ756" s="215">
        <v>0</v>
      </c>
      <c r="AK756" s="215">
        <v>0</v>
      </c>
      <c r="AL756" s="215">
        <v>0</v>
      </c>
      <c r="AM756" s="215">
        <v>0</v>
      </c>
      <c r="AN756" s="215">
        <v>0</v>
      </c>
      <c r="AO756" s="215">
        <v>0</v>
      </c>
      <c r="AP756" s="215">
        <v>0</v>
      </c>
      <c r="AQ756" s="55">
        <v>0</v>
      </c>
      <c r="AR756" s="216"/>
      <c r="AS756" s="55">
        <v>274</v>
      </c>
      <c r="AT756" s="55">
        <v>103</v>
      </c>
      <c r="AU756" s="55">
        <v>10</v>
      </c>
      <c r="AW756" s="55">
        <f t="shared" si="180"/>
        <v>0</v>
      </c>
      <c r="AX756" s="55">
        <v>1</v>
      </c>
      <c r="AY756" s="55">
        <v>2</v>
      </c>
      <c r="AZ756" s="502">
        <v>0.60680000000000001</v>
      </c>
    </row>
    <row r="757" spans="1:52">
      <c r="A757" s="215">
        <v>487</v>
      </c>
      <c r="B757" s="215">
        <v>487274128</v>
      </c>
      <c r="C757" s="216" t="s">
        <v>308</v>
      </c>
      <c r="D757" s="225">
        <f t="shared" si="166"/>
        <v>0</v>
      </c>
      <c r="E757" s="225">
        <f t="shared" si="167"/>
        <v>0</v>
      </c>
      <c r="F757" s="225">
        <f t="shared" si="168"/>
        <v>0</v>
      </c>
      <c r="G757" s="225">
        <f t="shared" si="169"/>
        <v>3</v>
      </c>
      <c r="H757" s="225">
        <f t="shared" si="170"/>
        <v>0</v>
      </c>
      <c r="I757" s="225">
        <f t="shared" si="171"/>
        <v>0</v>
      </c>
      <c r="J757" s="225">
        <f t="shared" si="172"/>
        <v>0</v>
      </c>
      <c r="K757" s="356">
        <f t="shared" si="173"/>
        <v>0.1149</v>
      </c>
      <c r="L757" s="225"/>
      <c r="M757" s="225">
        <f t="shared" si="174"/>
        <v>0</v>
      </c>
      <c r="N757" s="225">
        <f t="shared" si="175"/>
        <v>0</v>
      </c>
      <c r="O757" s="225">
        <f t="shared" si="176"/>
        <v>0</v>
      </c>
      <c r="P757" s="225">
        <f t="shared" si="177"/>
        <v>0</v>
      </c>
      <c r="Q757" s="225">
        <f t="shared" si="178"/>
        <v>10</v>
      </c>
      <c r="R757" s="225">
        <f t="shared" si="179"/>
        <v>3</v>
      </c>
      <c r="S757" s="228"/>
      <c r="T757" s="228"/>
      <c r="U757" s="228"/>
      <c r="V757" s="228"/>
      <c r="W757" s="529"/>
      <c r="X757" s="228"/>
      <c r="Y757" s="55">
        <v>487</v>
      </c>
      <c r="Z757" s="55">
        <v>487274128</v>
      </c>
      <c r="AA757" s="244" t="s">
        <v>308</v>
      </c>
      <c r="AB757" s="55">
        <v>0</v>
      </c>
      <c r="AC757" s="55">
        <v>0</v>
      </c>
      <c r="AD757" s="55">
        <v>0</v>
      </c>
      <c r="AE757" s="55">
        <v>3</v>
      </c>
      <c r="AF757" s="55">
        <v>0</v>
      </c>
      <c r="AG757" s="55">
        <v>0</v>
      </c>
      <c r="AH757" s="55">
        <v>0</v>
      </c>
      <c r="AI757" s="215">
        <v>0</v>
      </c>
      <c r="AJ757" s="215">
        <v>0</v>
      </c>
      <c r="AK757" s="215">
        <v>0</v>
      </c>
      <c r="AL757" s="215">
        <v>0</v>
      </c>
      <c r="AM757" s="215">
        <v>0</v>
      </c>
      <c r="AN757" s="215">
        <v>0</v>
      </c>
      <c r="AO757" s="215">
        <v>0</v>
      </c>
      <c r="AP757" s="215">
        <v>0</v>
      </c>
      <c r="AQ757" s="55">
        <v>0</v>
      </c>
      <c r="AR757" s="216"/>
      <c r="AS757" s="55">
        <v>274</v>
      </c>
      <c r="AT757" s="55">
        <v>128</v>
      </c>
      <c r="AU757" s="55">
        <v>10</v>
      </c>
      <c r="AW757" s="55">
        <f t="shared" si="180"/>
        <v>0</v>
      </c>
      <c r="AX757" s="55">
        <v>0</v>
      </c>
      <c r="AY757" s="55">
        <v>1</v>
      </c>
      <c r="AZ757" s="502">
        <v>0</v>
      </c>
    </row>
    <row r="758" spans="1:52">
      <c r="A758" s="215">
        <v>487</v>
      </c>
      <c r="B758" s="215">
        <v>487274149</v>
      </c>
      <c r="C758" s="216" t="s">
        <v>308</v>
      </c>
      <c r="D758" s="225">
        <f t="shared" si="166"/>
        <v>0</v>
      </c>
      <c r="E758" s="225">
        <f t="shared" si="167"/>
        <v>0</v>
      </c>
      <c r="F758" s="225">
        <f t="shared" si="168"/>
        <v>0</v>
      </c>
      <c r="G758" s="225">
        <f t="shared" si="169"/>
        <v>1</v>
      </c>
      <c r="H758" s="225">
        <f t="shared" si="170"/>
        <v>0</v>
      </c>
      <c r="I758" s="225">
        <f t="shared" si="171"/>
        <v>0</v>
      </c>
      <c r="J758" s="225">
        <f t="shared" si="172"/>
        <v>0</v>
      </c>
      <c r="K758" s="356">
        <f t="shared" si="173"/>
        <v>3.8300000000000001E-2</v>
      </c>
      <c r="L758" s="225"/>
      <c r="M758" s="225">
        <f t="shared" si="174"/>
        <v>0</v>
      </c>
      <c r="N758" s="225">
        <f t="shared" si="175"/>
        <v>0</v>
      </c>
      <c r="O758" s="225">
        <f t="shared" si="176"/>
        <v>0</v>
      </c>
      <c r="P758" s="225">
        <f t="shared" si="177"/>
        <v>1</v>
      </c>
      <c r="Q758" s="225">
        <f t="shared" si="178"/>
        <v>12</v>
      </c>
      <c r="R758" s="225">
        <f t="shared" si="179"/>
        <v>1</v>
      </c>
      <c r="S758" s="228"/>
      <c r="T758" s="228"/>
      <c r="U758" s="228"/>
      <c r="V758" s="228"/>
      <c r="W758" s="529"/>
      <c r="X758" s="228"/>
      <c r="Y758" s="55">
        <v>487</v>
      </c>
      <c r="Z758" s="55">
        <v>487274149</v>
      </c>
      <c r="AA758" s="244" t="s">
        <v>308</v>
      </c>
      <c r="AB758" s="55">
        <v>0</v>
      </c>
      <c r="AC758" s="55">
        <v>0</v>
      </c>
      <c r="AD758" s="55">
        <v>0</v>
      </c>
      <c r="AE758" s="55">
        <v>1</v>
      </c>
      <c r="AF758" s="55">
        <v>0</v>
      </c>
      <c r="AG758" s="55">
        <v>0</v>
      </c>
      <c r="AH758" s="55">
        <v>0</v>
      </c>
      <c r="AI758" s="215">
        <v>0</v>
      </c>
      <c r="AJ758" s="215">
        <v>0</v>
      </c>
      <c r="AK758" s="215">
        <v>0</v>
      </c>
      <c r="AL758" s="215">
        <v>0</v>
      </c>
      <c r="AM758" s="215">
        <v>1</v>
      </c>
      <c r="AN758" s="215">
        <v>0</v>
      </c>
      <c r="AO758" s="215">
        <v>0</v>
      </c>
      <c r="AP758" s="215">
        <v>0</v>
      </c>
      <c r="AQ758" s="55">
        <v>0</v>
      </c>
      <c r="AR758" s="216"/>
      <c r="AS758" s="55">
        <v>274</v>
      </c>
      <c r="AT758" s="55">
        <v>149</v>
      </c>
      <c r="AU758" s="55">
        <v>12</v>
      </c>
      <c r="AW758" s="55">
        <f t="shared" si="180"/>
        <v>1</v>
      </c>
      <c r="AX758" s="55">
        <v>0</v>
      </c>
      <c r="AY758" s="55">
        <v>1</v>
      </c>
      <c r="AZ758" s="502">
        <v>1</v>
      </c>
    </row>
    <row r="759" spans="1:52">
      <c r="A759" s="215">
        <v>487</v>
      </c>
      <c r="B759" s="215">
        <v>487274163</v>
      </c>
      <c r="C759" s="216" t="s">
        <v>308</v>
      </c>
      <c r="D759" s="225">
        <f t="shared" si="166"/>
        <v>0</v>
      </c>
      <c r="E759" s="225">
        <f t="shared" si="167"/>
        <v>0</v>
      </c>
      <c r="F759" s="225">
        <f t="shared" si="168"/>
        <v>1</v>
      </c>
      <c r="G759" s="225">
        <f t="shared" si="169"/>
        <v>8</v>
      </c>
      <c r="H759" s="225">
        <f t="shared" si="170"/>
        <v>3</v>
      </c>
      <c r="I759" s="225">
        <f t="shared" si="171"/>
        <v>0</v>
      </c>
      <c r="J759" s="225">
        <f t="shared" si="172"/>
        <v>0</v>
      </c>
      <c r="K759" s="356">
        <f t="shared" si="173"/>
        <v>0.45960000000000001</v>
      </c>
      <c r="L759" s="225"/>
      <c r="M759" s="225">
        <f t="shared" si="174"/>
        <v>3</v>
      </c>
      <c r="N759" s="225">
        <f t="shared" si="175"/>
        <v>0</v>
      </c>
      <c r="O759" s="225">
        <f t="shared" si="176"/>
        <v>0</v>
      </c>
      <c r="P759" s="225">
        <f t="shared" si="177"/>
        <v>12</v>
      </c>
      <c r="Q759" s="225">
        <f t="shared" si="178"/>
        <v>12</v>
      </c>
      <c r="R759" s="225">
        <f t="shared" si="179"/>
        <v>12</v>
      </c>
      <c r="S759" s="228"/>
      <c r="T759" s="228"/>
      <c r="U759" s="228"/>
      <c r="V759" s="228"/>
      <c r="W759" s="529"/>
      <c r="X759" s="228"/>
      <c r="Y759" s="55">
        <v>487</v>
      </c>
      <c r="Z759" s="55">
        <v>487274163</v>
      </c>
      <c r="AA759" s="244" t="s">
        <v>308</v>
      </c>
      <c r="AB759" s="55">
        <v>0</v>
      </c>
      <c r="AC759" s="55">
        <v>0</v>
      </c>
      <c r="AD759" s="55">
        <v>1</v>
      </c>
      <c r="AE759" s="55">
        <v>8</v>
      </c>
      <c r="AF759" s="55">
        <v>3</v>
      </c>
      <c r="AG759" s="55">
        <v>0</v>
      </c>
      <c r="AH759" s="55">
        <v>0</v>
      </c>
      <c r="AI759" s="215">
        <v>0</v>
      </c>
      <c r="AJ759" s="215">
        <v>3</v>
      </c>
      <c r="AK759" s="215">
        <v>0</v>
      </c>
      <c r="AL759" s="215">
        <v>0</v>
      </c>
      <c r="AM759" s="215">
        <v>4</v>
      </c>
      <c r="AN759" s="215">
        <v>0</v>
      </c>
      <c r="AO759" s="215">
        <v>0</v>
      </c>
      <c r="AP759" s="215">
        <v>0</v>
      </c>
      <c r="AQ759" s="55">
        <v>0</v>
      </c>
      <c r="AR759" s="216"/>
      <c r="AS759" s="55">
        <v>274</v>
      </c>
      <c r="AT759" s="55">
        <v>163</v>
      </c>
      <c r="AU759" s="55">
        <v>12</v>
      </c>
      <c r="AW759" s="55">
        <f t="shared" si="180"/>
        <v>4</v>
      </c>
      <c r="AX759" s="55">
        <v>8</v>
      </c>
      <c r="AY759" s="55">
        <v>1</v>
      </c>
      <c r="AZ759" s="502">
        <v>1</v>
      </c>
    </row>
    <row r="760" spans="1:52">
      <c r="A760" s="215">
        <v>487</v>
      </c>
      <c r="B760" s="215">
        <v>487274165</v>
      </c>
      <c r="C760" s="216" t="s">
        <v>308</v>
      </c>
      <c r="D760" s="225">
        <f t="shared" si="166"/>
        <v>0</v>
      </c>
      <c r="E760" s="225">
        <f t="shared" si="167"/>
        <v>0</v>
      </c>
      <c r="F760" s="225">
        <f t="shared" si="168"/>
        <v>0</v>
      </c>
      <c r="G760" s="225">
        <f t="shared" si="169"/>
        <v>32</v>
      </c>
      <c r="H760" s="225">
        <f t="shared" si="170"/>
        <v>8</v>
      </c>
      <c r="I760" s="225">
        <f t="shared" si="171"/>
        <v>0</v>
      </c>
      <c r="J760" s="225">
        <f t="shared" si="172"/>
        <v>0</v>
      </c>
      <c r="K760" s="356">
        <f t="shared" si="173"/>
        <v>1.532</v>
      </c>
      <c r="L760" s="225"/>
      <c r="M760" s="225">
        <f t="shared" si="174"/>
        <v>11</v>
      </c>
      <c r="N760" s="225">
        <f t="shared" si="175"/>
        <v>0</v>
      </c>
      <c r="O760" s="225">
        <f t="shared" si="176"/>
        <v>0</v>
      </c>
      <c r="P760" s="225">
        <f t="shared" si="177"/>
        <v>30</v>
      </c>
      <c r="Q760" s="225">
        <f t="shared" si="178"/>
        <v>10</v>
      </c>
      <c r="R760" s="225">
        <f t="shared" si="179"/>
        <v>40</v>
      </c>
      <c r="S760" s="228"/>
      <c r="T760" s="228"/>
      <c r="U760" s="228"/>
      <c r="V760" s="228"/>
      <c r="W760" s="529"/>
      <c r="X760" s="228"/>
      <c r="Y760" s="55">
        <v>487</v>
      </c>
      <c r="Z760" s="55">
        <v>487274165</v>
      </c>
      <c r="AA760" s="244" t="s">
        <v>308</v>
      </c>
      <c r="AB760" s="55">
        <v>0</v>
      </c>
      <c r="AC760" s="55">
        <v>0</v>
      </c>
      <c r="AD760" s="55">
        <v>0</v>
      </c>
      <c r="AE760" s="55">
        <v>32</v>
      </c>
      <c r="AF760" s="55">
        <v>8</v>
      </c>
      <c r="AG760" s="55">
        <v>0</v>
      </c>
      <c r="AH760" s="55">
        <v>0</v>
      </c>
      <c r="AI760" s="215">
        <v>0</v>
      </c>
      <c r="AJ760" s="215">
        <v>11</v>
      </c>
      <c r="AK760" s="215">
        <v>0</v>
      </c>
      <c r="AL760" s="215">
        <v>0</v>
      </c>
      <c r="AM760" s="215">
        <v>18</v>
      </c>
      <c r="AN760" s="215">
        <v>0</v>
      </c>
      <c r="AO760" s="215">
        <v>0</v>
      </c>
      <c r="AP760" s="215">
        <v>0</v>
      </c>
      <c r="AQ760" s="55">
        <v>0</v>
      </c>
      <c r="AR760" s="216"/>
      <c r="AS760" s="55">
        <v>274</v>
      </c>
      <c r="AT760" s="55">
        <v>165</v>
      </c>
      <c r="AU760" s="55">
        <v>10</v>
      </c>
      <c r="AW760" s="55">
        <f t="shared" si="180"/>
        <v>18</v>
      </c>
      <c r="AX760" s="55">
        <v>12</v>
      </c>
      <c r="AY760" s="55">
        <v>1</v>
      </c>
      <c r="AZ760" s="502">
        <v>0.75560000000000005</v>
      </c>
    </row>
    <row r="761" spans="1:52">
      <c r="A761" s="215">
        <v>487</v>
      </c>
      <c r="B761" s="215">
        <v>487274176</v>
      </c>
      <c r="C761" s="216" t="s">
        <v>308</v>
      </c>
      <c r="D761" s="225">
        <f t="shared" si="166"/>
        <v>0</v>
      </c>
      <c r="E761" s="225">
        <f t="shared" si="167"/>
        <v>0</v>
      </c>
      <c r="F761" s="225">
        <f t="shared" si="168"/>
        <v>6</v>
      </c>
      <c r="G761" s="225">
        <f t="shared" si="169"/>
        <v>62</v>
      </c>
      <c r="H761" s="225">
        <f t="shared" si="170"/>
        <v>8</v>
      </c>
      <c r="I761" s="225">
        <f t="shared" si="171"/>
        <v>0</v>
      </c>
      <c r="J761" s="225">
        <f t="shared" si="172"/>
        <v>0</v>
      </c>
      <c r="K761" s="356">
        <f t="shared" si="173"/>
        <v>2.9108000000000001</v>
      </c>
      <c r="L761" s="225"/>
      <c r="M761" s="225">
        <f t="shared" si="174"/>
        <v>25</v>
      </c>
      <c r="N761" s="225">
        <f t="shared" si="175"/>
        <v>1</v>
      </c>
      <c r="O761" s="225">
        <f t="shared" si="176"/>
        <v>0</v>
      </c>
      <c r="P761" s="225">
        <f t="shared" si="177"/>
        <v>49</v>
      </c>
      <c r="Q761" s="225">
        <f t="shared" si="178"/>
        <v>7</v>
      </c>
      <c r="R761" s="225">
        <f t="shared" si="179"/>
        <v>76</v>
      </c>
      <c r="S761" s="228"/>
      <c r="T761" s="228"/>
      <c r="U761" s="228"/>
      <c r="V761" s="228"/>
      <c r="W761" s="529"/>
      <c r="X761" s="228"/>
      <c r="Y761" s="55">
        <v>487</v>
      </c>
      <c r="Z761" s="55">
        <v>487274176</v>
      </c>
      <c r="AA761" s="244" t="s">
        <v>308</v>
      </c>
      <c r="AB761" s="55">
        <v>0</v>
      </c>
      <c r="AC761" s="55">
        <v>0</v>
      </c>
      <c r="AD761" s="55">
        <v>6</v>
      </c>
      <c r="AE761" s="55">
        <v>62</v>
      </c>
      <c r="AF761" s="55">
        <v>8</v>
      </c>
      <c r="AG761" s="55">
        <v>0</v>
      </c>
      <c r="AH761" s="55">
        <v>0</v>
      </c>
      <c r="AI761" s="215">
        <v>0</v>
      </c>
      <c r="AJ761" s="215">
        <v>25</v>
      </c>
      <c r="AK761" s="215">
        <v>1</v>
      </c>
      <c r="AL761" s="215">
        <v>0</v>
      </c>
      <c r="AM761" s="215">
        <v>41</v>
      </c>
      <c r="AN761" s="215">
        <v>0</v>
      </c>
      <c r="AO761" s="215">
        <v>0</v>
      </c>
      <c r="AP761" s="215">
        <v>3</v>
      </c>
      <c r="AQ761" s="55">
        <v>0</v>
      </c>
      <c r="AR761" s="216"/>
      <c r="AS761" s="55">
        <v>274</v>
      </c>
      <c r="AT761" s="55">
        <v>176</v>
      </c>
      <c r="AU761" s="55">
        <v>7</v>
      </c>
      <c r="AW761" s="55">
        <f t="shared" si="180"/>
        <v>44</v>
      </c>
      <c r="AX761" s="55">
        <v>5</v>
      </c>
      <c r="AY761" s="55">
        <v>1</v>
      </c>
      <c r="AZ761" s="502">
        <v>0.64859999999999995</v>
      </c>
    </row>
    <row r="762" spans="1:52">
      <c r="A762" s="215">
        <v>487</v>
      </c>
      <c r="B762" s="215">
        <v>487274178</v>
      </c>
      <c r="C762" s="216" t="s">
        <v>308</v>
      </c>
      <c r="D762" s="225">
        <f t="shared" si="166"/>
        <v>0</v>
      </c>
      <c r="E762" s="225">
        <f t="shared" si="167"/>
        <v>0</v>
      </c>
      <c r="F762" s="225">
        <f t="shared" si="168"/>
        <v>1</v>
      </c>
      <c r="G762" s="225">
        <f t="shared" si="169"/>
        <v>2</v>
      </c>
      <c r="H762" s="225">
        <f t="shared" si="170"/>
        <v>0</v>
      </c>
      <c r="I762" s="225">
        <f t="shared" si="171"/>
        <v>0</v>
      </c>
      <c r="J762" s="225">
        <f t="shared" si="172"/>
        <v>0</v>
      </c>
      <c r="K762" s="356">
        <f t="shared" si="173"/>
        <v>0.1149</v>
      </c>
      <c r="L762" s="225"/>
      <c r="M762" s="225">
        <f t="shared" si="174"/>
        <v>0</v>
      </c>
      <c r="N762" s="225">
        <f t="shared" si="175"/>
        <v>0</v>
      </c>
      <c r="O762" s="225">
        <f t="shared" si="176"/>
        <v>0</v>
      </c>
      <c r="P762" s="225">
        <f t="shared" si="177"/>
        <v>3</v>
      </c>
      <c r="Q762" s="225">
        <f t="shared" si="178"/>
        <v>4</v>
      </c>
      <c r="R762" s="225">
        <f t="shared" si="179"/>
        <v>3</v>
      </c>
      <c r="S762" s="228"/>
      <c r="T762" s="228"/>
      <c r="U762" s="228"/>
      <c r="V762" s="228"/>
      <c r="W762" s="529"/>
      <c r="X762" s="228"/>
      <c r="Y762" s="55">
        <v>487</v>
      </c>
      <c r="Z762" s="55">
        <v>487274178</v>
      </c>
      <c r="AA762" s="244" t="s">
        <v>308</v>
      </c>
      <c r="AB762" s="55">
        <v>0</v>
      </c>
      <c r="AC762" s="55">
        <v>0</v>
      </c>
      <c r="AD762" s="55">
        <v>1</v>
      </c>
      <c r="AE762" s="55">
        <v>2</v>
      </c>
      <c r="AF762" s="55">
        <v>0</v>
      </c>
      <c r="AG762" s="55">
        <v>0</v>
      </c>
      <c r="AH762" s="55">
        <v>0</v>
      </c>
      <c r="AI762" s="215">
        <v>0</v>
      </c>
      <c r="AJ762" s="215">
        <v>0</v>
      </c>
      <c r="AK762" s="215">
        <v>0</v>
      </c>
      <c r="AL762" s="215">
        <v>0</v>
      </c>
      <c r="AM762" s="215">
        <v>2</v>
      </c>
      <c r="AN762" s="215">
        <v>0</v>
      </c>
      <c r="AO762" s="215">
        <v>0</v>
      </c>
      <c r="AP762" s="215">
        <v>1</v>
      </c>
      <c r="AQ762" s="55">
        <v>0</v>
      </c>
      <c r="AR762" s="216"/>
      <c r="AS762" s="55">
        <v>274</v>
      </c>
      <c r="AT762" s="55">
        <v>178</v>
      </c>
      <c r="AU762" s="55">
        <v>4</v>
      </c>
      <c r="AW762" s="55">
        <f t="shared" si="180"/>
        <v>3</v>
      </c>
      <c r="AX762" s="55">
        <v>0</v>
      </c>
      <c r="AY762" s="55">
        <v>1</v>
      </c>
      <c r="AZ762" s="502">
        <v>1</v>
      </c>
    </row>
    <row r="763" spans="1:52">
      <c r="A763" s="215">
        <v>487</v>
      </c>
      <c r="B763" s="215">
        <v>487274181</v>
      </c>
      <c r="C763" s="216" t="s">
        <v>308</v>
      </c>
      <c r="D763" s="225">
        <f t="shared" si="166"/>
        <v>0</v>
      </c>
      <c r="E763" s="225">
        <f t="shared" si="167"/>
        <v>0</v>
      </c>
      <c r="F763" s="225">
        <f t="shared" si="168"/>
        <v>0</v>
      </c>
      <c r="G763" s="225">
        <f t="shared" si="169"/>
        <v>2</v>
      </c>
      <c r="H763" s="225">
        <f t="shared" si="170"/>
        <v>0</v>
      </c>
      <c r="I763" s="225">
        <f t="shared" si="171"/>
        <v>0</v>
      </c>
      <c r="J763" s="225">
        <f t="shared" si="172"/>
        <v>0</v>
      </c>
      <c r="K763" s="356">
        <f t="shared" si="173"/>
        <v>7.6600000000000001E-2</v>
      </c>
      <c r="L763" s="225"/>
      <c r="M763" s="225">
        <f t="shared" si="174"/>
        <v>0</v>
      </c>
      <c r="N763" s="225">
        <f t="shared" si="175"/>
        <v>0</v>
      </c>
      <c r="O763" s="225">
        <f t="shared" si="176"/>
        <v>0</v>
      </c>
      <c r="P763" s="225">
        <f t="shared" si="177"/>
        <v>2</v>
      </c>
      <c r="Q763" s="225">
        <f t="shared" si="178"/>
        <v>9</v>
      </c>
      <c r="R763" s="225">
        <f t="shared" si="179"/>
        <v>2</v>
      </c>
      <c r="S763" s="228"/>
      <c r="T763" s="228"/>
      <c r="U763" s="228"/>
      <c r="V763" s="228"/>
      <c r="W763" s="529"/>
      <c r="X763" s="228"/>
      <c r="Y763" s="55">
        <v>487</v>
      </c>
      <c r="Z763" s="55">
        <v>487274181</v>
      </c>
      <c r="AA763" s="244" t="s">
        <v>308</v>
      </c>
      <c r="AB763" s="55">
        <v>0</v>
      </c>
      <c r="AC763" s="55">
        <v>0</v>
      </c>
      <c r="AD763" s="55">
        <v>0</v>
      </c>
      <c r="AE763" s="55">
        <v>2</v>
      </c>
      <c r="AF763" s="55">
        <v>0</v>
      </c>
      <c r="AG763" s="55">
        <v>0</v>
      </c>
      <c r="AH763" s="55">
        <v>0</v>
      </c>
      <c r="AI763" s="215">
        <v>0</v>
      </c>
      <c r="AJ763" s="215">
        <v>0</v>
      </c>
      <c r="AK763" s="215">
        <v>0</v>
      </c>
      <c r="AL763" s="215">
        <v>0</v>
      </c>
      <c r="AM763" s="215">
        <v>2</v>
      </c>
      <c r="AN763" s="215">
        <v>0</v>
      </c>
      <c r="AO763" s="215">
        <v>0</v>
      </c>
      <c r="AP763" s="215">
        <v>0</v>
      </c>
      <c r="AQ763" s="55">
        <v>0</v>
      </c>
      <c r="AR763" s="216"/>
      <c r="AS763" s="55">
        <v>274</v>
      </c>
      <c r="AT763" s="55">
        <v>181</v>
      </c>
      <c r="AU763" s="55">
        <v>9</v>
      </c>
      <c r="AW763" s="55">
        <f t="shared" si="180"/>
        <v>2</v>
      </c>
      <c r="AX763" s="55">
        <v>0</v>
      </c>
      <c r="AY763" s="55">
        <v>2</v>
      </c>
      <c r="AZ763" s="502">
        <v>1</v>
      </c>
    </row>
    <row r="764" spans="1:52">
      <c r="A764" s="215">
        <v>487</v>
      </c>
      <c r="B764" s="215">
        <v>487274182</v>
      </c>
      <c r="C764" s="216" t="s">
        <v>308</v>
      </c>
      <c r="D764" s="225">
        <f t="shared" si="166"/>
        <v>0</v>
      </c>
      <c r="E764" s="225">
        <f t="shared" si="167"/>
        <v>0</v>
      </c>
      <c r="F764" s="225">
        <f t="shared" si="168"/>
        <v>0</v>
      </c>
      <c r="G764" s="225">
        <f t="shared" si="169"/>
        <v>3</v>
      </c>
      <c r="H764" s="225">
        <f t="shared" si="170"/>
        <v>0</v>
      </c>
      <c r="I764" s="225">
        <f t="shared" si="171"/>
        <v>0</v>
      </c>
      <c r="J764" s="225">
        <f t="shared" si="172"/>
        <v>0</v>
      </c>
      <c r="K764" s="356">
        <f t="shared" si="173"/>
        <v>0.1149</v>
      </c>
      <c r="L764" s="225"/>
      <c r="M764" s="225">
        <f t="shared" si="174"/>
        <v>0</v>
      </c>
      <c r="N764" s="225">
        <f t="shared" si="175"/>
        <v>0</v>
      </c>
      <c r="O764" s="225">
        <f t="shared" si="176"/>
        <v>0</v>
      </c>
      <c r="P764" s="225">
        <f t="shared" si="177"/>
        <v>0</v>
      </c>
      <c r="Q764" s="225">
        <f t="shared" si="178"/>
        <v>6</v>
      </c>
      <c r="R764" s="225">
        <f t="shared" si="179"/>
        <v>3</v>
      </c>
      <c r="S764" s="228"/>
      <c r="T764" s="228"/>
      <c r="U764" s="228"/>
      <c r="V764" s="228"/>
      <c r="W764" s="529"/>
      <c r="X764" s="228"/>
      <c r="Y764" s="55">
        <v>487</v>
      </c>
      <c r="Z764" s="55">
        <v>487274182</v>
      </c>
      <c r="AA764" s="244" t="s">
        <v>308</v>
      </c>
      <c r="AB764" s="55">
        <v>0</v>
      </c>
      <c r="AC764" s="55">
        <v>0</v>
      </c>
      <c r="AD764" s="55">
        <v>0</v>
      </c>
      <c r="AE764" s="55">
        <v>3</v>
      </c>
      <c r="AF764" s="55">
        <v>0</v>
      </c>
      <c r="AG764" s="55">
        <v>0</v>
      </c>
      <c r="AH764" s="55">
        <v>0</v>
      </c>
      <c r="AI764" s="215">
        <v>0</v>
      </c>
      <c r="AJ764" s="215">
        <v>0</v>
      </c>
      <c r="AK764" s="215">
        <v>0</v>
      </c>
      <c r="AL764" s="215">
        <v>0</v>
      </c>
      <c r="AM764" s="215">
        <v>0</v>
      </c>
      <c r="AN764" s="215">
        <v>0</v>
      </c>
      <c r="AO764" s="215">
        <v>0</v>
      </c>
      <c r="AP764" s="215">
        <v>0</v>
      </c>
      <c r="AQ764" s="55">
        <v>0</v>
      </c>
      <c r="AR764" s="216"/>
      <c r="AS764" s="55">
        <v>274</v>
      </c>
      <c r="AT764" s="55">
        <v>182</v>
      </c>
      <c r="AU764" s="55">
        <v>6</v>
      </c>
      <c r="AW764" s="55">
        <f t="shared" si="180"/>
        <v>0</v>
      </c>
      <c r="AX764" s="55">
        <v>0</v>
      </c>
      <c r="AY764" s="55">
        <v>3</v>
      </c>
      <c r="AZ764" s="502">
        <v>0</v>
      </c>
    </row>
    <row r="765" spans="1:52">
      <c r="A765" s="215">
        <v>487</v>
      </c>
      <c r="B765" s="215">
        <v>487274220</v>
      </c>
      <c r="C765" s="216" t="s">
        <v>308</v>
      </c>
      <c r="D765" s="225">
        <f t="shared" si="166"/>
        <v>0</v>
      </c>
      <c r="E765" s="225">
        <f t="shared" si="167"/>
        <v>0</v>
      </c>
      <c r="F765" s="225">
        <f t="shared" si="168"/>
        <v>1</v>
      </c>
      <c r="G765" s="225">
        <f t="shared" si="169"/>
        <v>1</v>
      </c>
      <c r="H765" s="225">
        <f t="shared" si="170"/>
        <v>0</v>
      </c>
      <c r="I765" s="225">
        <f t="shared" si="171"/>
        <v>0</v>
      </c>
      <c r="J765" s="225">
        <f t="shared" si="172"/>
        <v>0</v>
      </c>
      <c r="K765" s="356">
        <f t="shared" si="173"/>
        <v>7.6600000000000001E-2</v>
      </c>
      <c r="L765" s="225"/>
      <c r="M765" s="225">
        <f t="shared" si="174"/>
        <v>0</v>
      </c>
      <c r="N765" s="225">
        <f t="shared" si="175"/>
        <v>0</v>
      </c>
      <c r="O765" s="225">
        <f t="shared" si="176"/>
        <v>0</v>
      </c>
      <c r="P765" s="225">
        <f t="shared" si="177"/>
        <v>2</v>
      </c>
      <c r="Q765" s="225">
        <f t="shared" si="178"/>
        <v>6</v>
      </c>
      <c r="R765" s="225">
        <f t="shared" si="179"/>
        <v>2</v>
      </c>
      <c r="S765" s="228"/>
      <c r="T765" s="228"/>
      <c r="U765" s="228"/>
      <c r="V765" s="228"/>
      <c r="W765" s="529"/>
      <c r="X765" s="228"/>
      <c r="Y765" s="55">
        <v>487</v>
      </c>
      <c r="Z765" s="55">
        <v>487274220</v>
      </c>
      <c r="AA765" s="244" t="s">
        <v>308</v>
      </c>
      <c r="AB765" s="55">
        <v>0</v>
      </c>
      <c r="AC765" s="55">
        <v>0</v>
      </c>
      <c r="AD765" s="55">
        <v>1</v>
      </c>
      <c r="AE765" s="55">
        <v>1</v>
      </c>
      <c r="AF765" s="55">
        <v>0</v>
      </c>
      <c r="AG765" s="55">
        <v>0</v>
      </c>
      <c r="AH765" s="55">
        <v>0</v>
      </c>
      <c r="AI765" s="215">
        <v>0</v>
      </c>
      <c r="AJ765" s="215">
        <v>0</v>
      </c>
      <c r="AK765" s="215">
        <v>0</v>
      </c>
      <c r="AL765" s="215">
        <v>0</v>
      </c>
      <c r="AM765" s="215">
        <v>1</v>
      </c>
      <c r="AN765" s="215">
        <v>0</v>
      </c>
      <c r="AO765" s="215">
        <v>0</v>
      </c>
      <c r="AP765" s="215">
        <v>1</v>
      </c>
      <c r="AQ765" s="55">
        <v>0</v>
      </c>
      <c r="AR765" s="216"/>
      <c r="AS765" s="55">
        <v>274</v>
      </c>
      <c r="AT765" s="55">
        <v>220</v>
      </c>
      <c r="AU765" s="55">
        <v>6</v>
      </c>
      <c r="AW765" s="55">
        <f t="shared" si="180"/>
        <v>2</v>
      </c>
      <c r="AX765" s="55">
        <v>0</v>
      </c>
      <c r="AY765" s="55">
        <v>3</v>
      </c>
      <c r="AZ765" s="502">
        <v>1</v>
      </c>
    </row>
    <row r="766" spans="1:52">
      <c r="A766" s="215">
        <v>487</v>
      </c>
      <c r="B766" s="215">
        <v>487274229</v>
      </c>
      <c r="C766" s="216" t="s">
        <v>308</v>
      </c>
      <c r="D766" s="225">
        <f t="shared" si="166"/>
        <v>0</v>
      </c>
      <c r="E766" s="225">
        <f t="shared" si="167"/>
        <v>0</v>
      </c>
      <c r="F766" s="225">
        <f t="shared" si="168"/>
        <v>2</v>
      </c>
      <c r="G766" s="225">
        <f t="shared" si="169"/>
        <v>3</v>
      </c>
      <c r="H766" s="225">
        <f t="shared" si="170"/>
        <v>0</v>
      </c>
      <c r="I766" s="225">
        <f t="shared" si="171"/>
        <v>0</v>
      </c>
      <c r="J766" s="225">
        <f t="shared" si="172"/>
        <v>0</v>
      </c>
      <c r="K766" s="356">
        <f t="shared" si="173"/>
        <v>0.1915</v>
      </c>
      <c r="L766" s="225"/>
      <c r="M766" s="225">
        <f t="shared" si="174"/>
        <v>2</v>
      </c>
      <c r="N766" s="225">
        <f t="shared" si="175"/>
        <v>0</v>
      </c>
      <c r="O766" s="225">
        <f t="shared" si="176"/>
        <v>0</v>
      </c>
      <c r="P766" s="225">
        <f t="shared" si="177"/>
        <v>1</v>
      </c>
      <c r="Q766" s="225">
        <f t="shared" si="178"/>
        <v>7</v>
      </c>
      <c r="R766" s="225">
        <f t="shared" si="179"/>
        <v>5</v>
      </c>
      <c r="S766" s="228"/>
      <c r="T766" s="228"/>
      <c r="U766" s="228"/>
      <c r="V766" s="228"/>
      <c r="W766" s="529"/>
      <c r="X766" s="228"/>
      <c r="Y766" s="55">
        <v>487</v>
      </c>
      <c r="Z766" s="55">
        <v>487274229</v>
      </c>
      <c r="AA766" s="244" t="s">
        <v>308</v>
      </c>
      <c r="AB766" s="55">
        <v>0</v>
      </c>
      <c r="AC766" s="55">
        <v>0</v>
      </c>
      <c r="AD766" s="55">
        <v>2</v>
      </c>
      <c r="AE766" s="55">
        <v>3</v>
      </c>
      <c r="AF766" s="55">
        <v>0</v>
      </c>
      <c r="AG766" s="55">
        <v>0</v>
      </c>
      <c r="AH766" s="55">
        <v>0</v>
      </c>
      <c r="AI766" s="215">
        <v>0</v>
      </c>
      <c r="AJ766" s="215">
        <v>2</v>
      </c>
      <c r="AK766" s="215">
        <v>0</v>
      </c>
      <c r="AL766" s="215">
        <v>0</v>
      </c>
      <c r="AM766" s="215">
        <v>0</v>
      </c>
      <c r="AN766" s="215">
        <v>0</v>
      </c>
      <c r="AO766" s="215">
        <v>0</v>
      </c>
      <c r="AP766" s="215">
        <v>1</v>
      </c>
      <c r="AQ766" s="55">
        <v>0</v>
      </c>
      <c r="AR766" s="216"/>
      <c r="AS766" s="55">
        <v>274</v>
      </c>
      <c r="AT766" s="55">
        <v>229</v>
      </c>
      <c r="AU766" s="55">
        <v>7</v>
      </c>
      <c r="AW766" s="55">
        <f t="shared" si="180"/>
        <v>1</v>
      </c>
      <c r="AX766" s="55">
        <v>0</v>
      </c>
      <c r="AY766" s="55">
        <v>1</v>
      </c>
      <c r="AZ766" s="502">
        <v>0.2</v>
      </c>
    </row>
    <row r="767" spans="1:52">
      <c r="A767" s="215">
        <v>487</v>
      </c>
      <c r="B767" s="215">
        <v>487274243</v>
      </c>
      <c r="C767" s="216" t="s">
        <v>308</v>
      </c>
      <c r="D767" s="225">
        <f t="shared" si="166"/>
        <v>0</v>
      </c>
      <c r="E767" s="225">
        <f t="shared" si="167"/>
        <v>0</v>
      </c>
      <c r="F767" s="225">
        <f t="shared" si="168"/>
        <v>0</v>
      </c>
      <c r="G767" s="225">
        <f t="shared" si="169"/>
        <v>1</v>
      </c>
      <c r="H767" s="225">
        <f t="shared" si="170"/>
        <v>1</v>
      </c>
      <c r="I767" s="225">
        <f t="shared" si="171"/>
        <v>0</v>
      </c>
      <c r="J767" s="225">
        <f t="shared" si="172"/>
        <v>0</v>
      </c>
      <c r="K767" s="356">
        <f t="shared" si="173"/>
        <v>7.6600000000000001E-2</v>
      </c>
      <c r="L767" s="225"/>
      <c r="M767" s="225">
        <f t="shared" si="174"/>
        <v>0</v>
      </c>
      <c r="N767" s="225">
        <f t="shared" si="175"/>
        <v>0</v>
      </c>
      <c r="O767" s="225">
        <f t="shared" si="176"/>
        <v>0</v>
      </c>
      <c r="P767" s="225">
        <f t="shared" si="177"/>
        <v>2</v>
      </c>
      <c r="Q767" s="225">
        <f t="shared" si="178"/>
        <v>9</v>
      </c>
      <c r="R767" s="225">
        <f t="shared" si="179"/>
        <v>2</v>
      </c>
      <c r="S767" s="228"/>
      <c r="T767" s="228"/>
      <c r="U767" s="228"/>
      <c r="V767" s="228"/>
      <c r="W767" s="529"/>
      <c r="X767" s="228"/>
      <c r="Y767" s="55">
        <v>487</v>
      </c>
      <c r="Z767" s="55">
        <v>487274243</v>
      </c>
      <c r="AA767" s="244" t="s">
        <v>308</v>
      </c>
      <c r="AB767" s="55">
        <v>0</v>
      </c>
      <c r="AC767" s="55">
        <v>0</v>
      </c>
      <c r="AD767" s="55">
        <v>0</v>
      </c>
      <c r="AE767" s="55">
        <v>1</v>
      </c>
      <c r="AF767" s="55">
        <v>1</v>
      </c>
      <c r="AG767" s="55">
        <v>0</v>
      </c>
      <c r="AH767" s="55">
        <v>0</v>
      </c>
      <c r="AI767" s="215">
        <v>0</v>
      </c>
      <c r="AJ767" s="215">
        <v>0</v>
      </c>
      <c r="AK767" s="215">
        <v>0</v>
      </c>
      <c r="AL767" s="215">
        <v>0</v>
      </c>
      <c r="AM767" s="215">
        <v>0</v>
      </c>
      <c r="AN767" s="215">
        <v>0</v>
      </c>
      <c r="AO767" s="215">
        <v>0</v>
      </c>
      <c r="AP767" s="215">
        <v>0</v>
      </c>
      <c r="AQ767" s="55">
        <v>0</v>
      </c>
      <c r="AR767" s="216"/>
      <c r="AS767" s="55">
        <v>274</v>
      </c>
      <c r="AT767" s="55">
        <v>243</v>
      </c>
      <c r="AU767" s="55">
        <v>9</v>
      </c>
      <c r="AW767" s="55">
        <f t="shared" si="180"/>
        <v>0</v>
      </c>
      <c r="AX767" s="55">
        <v>2</v>
      </c>
      <c r="AY767" s="55">
        <v>1</v>
      </c>
      <c r="AZ767" s="502">
        <v>1</v>
      </c>
    </row>
    <row r="768" spans="1:52">
      <c r="A768" s="215">
        <v>487</v>
      </c>
      <c r="B768" s="215">
        <v>487274244</v>
      </c>
      <c r="C768" s="216" t="s">
        <v>308</v>
      </c>
      <c r="D768" s="225">
        <f t="shared" si="166"/>
        <v>0</v>
      </c>
      <c r="E768" s="225">
        <f t="shared" si="167"/>
        <v>0</v>
      </c>
      <c r="F768" s="225">
        <f t="shared" si="168"/>
        <v>0</v>
      </c>
      <c r="G768" s="225">
        <f t="shared" si="169"/>
        <v>1</v>
      </c>
      <c r="H768" s="225">
        <f t="shared" si="170"/>
        <v>0</v>
      </c>
      <c r="I768" s="225">
        <f t="shared" si="171"/>
        <v>0</v>
      </c>
      <c r="J768" s="225">
        <f t="shared" si="172"/>
        <v>0</v>
      </c>
      <c r="K768" s="356">
        <f t="shared" si="173"/>
        <v>3.8300000000000001E-2</v>
      </c>
      <c r="L768" s="225"/>
      <c r="M768" s="225">
        <f t="shared" si="174"/>
        <v>0</v>
      </c>
      <c r="N768" s="225">
        <f t="shared" si="175"/>
        <v>0</v>
      </c>
      <c r="O768" s="225">
        <f t="shared" si="176"/>
        <v>0</v>
      </c>
      <c r="P768" s="225">
        <f t="shared" si="177"/>
        <v>1</v>
      </c>
      <c r="Q768" s="225">
        <f t="shared" si="178"/>
        <v>10</v>
      </c>
      <c r="R768" s="225">
        <f t="shared" si="179"/>
        <v>1</v>
      </c>
      <c r="S768" s="228"/>
      <c r="T768" s="228"/>
      <c r="U768" s="228"/>
      <c r="V768" s="228"/>
      <c r="W768" s="529"/>
      <c r="X768" s="228"/>
      <c r="Y768" s="55">
        <v>487</v>
      </c>
      <c r="Z768" s="55">
        <v>487274244</v>
      </c>
      <c r="AA768" s="244" t="s">
        <v>308</v>
      </c>
      <c r="AB768" s="55">
        <v>0</v>
      </c>
      <c r="AC768" s="55">
        <v>0</v>
      </c>
      <c r="AD768" s="55">
        <v>0</v>
      </c>
      <c r="AE768" s="55">
        <v>1</v>
      </c>
      <c r="AF768" s="55">
        <v>0</v>
      </c>
      <c r="AG768" s="55">
        <v>0</v>
      </c>
      <c r="AH768" s="55">
        <v>0</v>
      </c>
      <c r="AI768" s="215">
        <v>0</v>
      </c>
      <c r="AJ768" s="215">
        <v>0</v>
      </c>
      <c r="AK768" s="215">
        <v>0</v>
      </c>
      <c r="AL768" s="215">
        <v>0</v>
      </c>
      <c r="AM768" s="215">
        <v>0</v>
      </c>
      <c r="AN768" s="215">
        <v>0</v>
      </c>
      <c r="AO768" s="215">
        <v>0</v>
      </c>
      <c r="AP768" s="215">
        <v>0</v>
      </c>
      <c r="AQ768" s="55">
        <v>0</v>
      </c>
      <c r="AR768" s="216"/>
      <c r="AS768" s="55">
        <v>274</v>
      </c>
      <c r="AT768" s="55">
        <v>244</v>
      </c>
      <c r="AU768" s="55">
        <v>10</v>
      </c>
      <c r="AW768" s="55">
        <f t="shared" si="180"/>
        <v>0</v>
      </c>
      <c r="AX768" s="55">
        <v>1</v>
      </c>
      <c r="AY768" s="55">
        <v>1</v>
      </c>
      <c r="AZ768" s="502">
        <v>0.72729999999999995</v>
      </c>
    </row>
    <row r="769" spans="1:52">
      <c r="A769" s="215">
        <v>487</v>
      </c>
      <c r="B769" s="215">
        <v>487274248</v>
      </c>
      <c r="C769" s="216" t="s">
        <v>308</v>
      </c>
      <c r="D769" s="225">
        <f t="shared" si="166"/>
        <v>0</v>
      </c>
      <c r="E769" s="225">
        <f t="shared" si="167"/>
        <v>0</v>
      </c>
      <c r="F769" s="225">
        <f t="shared" si="168"/>
        <v>1</v>
      </c>
      <c r="G769" s="225">
        <f t="shared" si="169"/>
        <v>16</v>
      </c>
      <c r="H769" s="225">
        <f t="shared" si="170"/>
        <v>3</v>
      </c>
      <c r="I769" s="225">
        <f t="shared" si="171"/>
        <v>0</v>
      </c>
      <c r="J769" s="225">
        <f t="shared" si="172"/>
        <v>0</v>
      </c>
      <c r="K769" s="356">
        <f t="shared" si="173"/>
        <v>0.76600000000000001</v>
      </c>
      <c r="L769" s="225"/>
      <c r="M769" s="225">
        <f t="shared" si="174"/>
        <v>5</v>
      </c>
      <c r="N769" s="225">
        <f t="shared" si="175"/>
        <v>0</v>
      </c>
      <c r="O769" s="225">
        <f t="shared" si="176"/>
        <v>0</v>
      </c>
      <c r="P769" s="225">
        <f t="shared" si="177"/>
        <v>7</v>
      </c>
      <c r="Q769" s="225">
        <f t="shared" si="178"/>
        <v>12</v>
      </c>
      <c r="R769" s="225">
        <f t="shared" si="179"/>
        <v>20</v>
      </c>
      <c r="S769" s="228"/>
      <c r="T769" s="228"/>
      <c r="U769" s="228"/>
      <c r="V769" s="228"/>
      <c r="W769" s="529"/>
      <c r="X769" s="228"/>
      <c r="Y769" s="55">
        <v>487</v>
      </c>
      <c r="Z769" s="55">
        <v>487274248</v>
      </c>
      <c r="AA769" s="244" t="s">
        <v>308</v>
      </c>
      <c r="AB769" s="55">
        <v>0</v>
      </c>
      <c r="AC769" s="55">
        <v>0</v>
      </c>
      <c r="AD769" s="55">
        <v>1</v>
      </c>
      <c r="AE769" s="55">
        <v>16</v>
      </c>
      <c r="AF769" s="55">
        <v>3</v>
      </c>
      <c r="AG769" s="55">
        <v>0</v>
      </c>
      <c r="AH769" s="55">
        <v>0</v>
      </c>
      <c r="AI769" s="215">
        <v>0</v>
      </c>
      <c r="AJ769" s="215">
        <v>5</v>
      </c>
      <c r="AK769" s="215">
        <v>0</v>
      </c>
      <c r="AL769" s="215">
        <v>0</v>
      </c>
      <c r="AM769" s="215">
        <v>5</v>
      </c>
      <c r="AN769" s="215">
        <v>0</v>
      </c>
      <c r="AO769" s="215">
        <v>0</v>
      </c>
      <c r="AP769" s="215">
        <v>1</v>
      </c>
      <c r="AQ769" s="55">
        <v>0</v>
      </c>
      <c r="AR769" s="216"/>
      <c r="AS769" s="55">
        <v>274</v>
      </c>
      <c r="AT769" s="55">
        <v>248</v>
      </c>
      <c r="AU769" s="55">
        <v>12</v>
      </c>
      <c r="AW769" s="55">
        <f t="shared" si="180"/>
        <v>6</v>
      </c>
      <c r="AX769" s="55">
        <v>1</v>
      </c>
      <c r="AY769" s="55">
        <v>1</v>
      </c>
      <c r="AZ769" s="502">
        <v>0.33329999999999999</v>
      </c>
    </row>
    <row r="770" spans="1:52">
      <c r="A770" s="215">
        <v>487</v>
      </c>
      <c r="B770" s="215">
        <v>487274258</v>
      </c>
      <c r="C770" s="216" t="s">
        <v>308</v>
      </c>
      <c r="D770" s="225">
        <f t="shared" si="166"/>
        <v>0</v>
      </c>
      <c r="E770" s="225">
        <f t="shared" si="167"/>
        <v>0</v>
      </c>
      <c r="F770" s="225">
        <f t="shared" si="168"/>
        <v>0</v>
      </c>
      <c r="G770" s="225">
        <f t="shared" si="169"/>
        <v>0</v>
      </c>
      <c r="H770" s="225">
        <f t="shared" si="170"/>
        <v>1</v>
      </c>
      <c r="I770" s="225">
        <f t="shared" si="171"/>
        <v>0</v>
      </c>
      <c r="J770" s="225">
        <f t="shared" si="172"/>
        <v>0</v>
      </c>
      <c r="K770" s="356">
        <f t="shared" si="173"/>
        <v>3.8300000000000001E-2</v>
      </c>
      <c r="L770" s="225"/>
      <c r="M770" s="225">
        <f t="shared" si="174"/>
        <v>0</v>
      </c>
      <c r="N770" s="225">
        <f t="shared" si="175"/>
        <v>0</v>
      </c>
      <c r="O770" s="225">
        <f t="shared" si="176"/>
        <v>0</v>
      </c>
      <c r="P770" s="225">
        <f t="shared" si="177"/>
        <v>1</v>
      </c>
      <c r="Q770" s="225">
        <f t="shared" si="178"/>
        <v>10</v>
      </c>
      <c r="R770" s="225">
        <f t="shared" si="179"/>
        <v>1</v>
      </c>
      <c r="S770" s="228"/>
      <c r="T770" s="228"/>
      <c r="U770" s="228"/>
      <c r="V770" s="228"/>
      <c r="W770" s="529"/>
      <c r="X770" s="228"/>
      <c r="Y770" s="55">
        <v>487</v>
      </c>
      <c r="Z770" s="55">
        <v>487274258</v>
      </c>
      <c r="AA770" s="244" t="s">
        <v>308</v>
      </c>
      <c r="AB770" s="55">
        <v>0</v>
      </c>
      <c r="AC770" s="55">
        <v>0</v>
      </c>
      <c r="AD770" s="55">
        <v>0</v>
      </c>
      <c r="AE770" s="55">
        <v>0</v>
      </c>
      <c r="AF770" s="55">
        <v>1</v>
      </c>
      <c r="AG770" s="55">
        <v>0</v>
      </c>
      <c r="AH770" s="55">
        <v>0</v>
      </c>
      <c r="AI770" s="215">
        <v>0</v>
      </c>
      <c r="AJ770" s="215">
        <v>0</v>
      </c>
      <c r="AK770" s="215">
        <v>0</v>
      </c>
      <c r="AL770" s="215">
        <v>0</v>
      </c>
      <c r="AM770" s="215">
        <v>1</v>
      </c>
      <c r="AN770" s="215">
        <v>0</v>
      </c>
      <c r="AO770" s="215">
        <v>0</v>
      </c>
      <c r="AP770" s="215">
        <v>0</v>
      </c>
      <c r="AQ770" s="55">
        <v>0</v>
      </c>
      <c r="AR770" s="216"/>
      <c r="AS770" s="55">
        <v>274</v>
      </c>
      <c r="AT770" s="55">
        <v>258</v>
      </c>
      <c r="AU770" s="55">
        <v>10</v>
      </c>
      <c r="AW770" s="55">
        <f t="shared" si="180"/>
        <v>1</v>
      </c>
      <c r="AX770" s="55">
        <v>0</v>
      </c>
      <c r="AY770" s="55">
        <v>2</v>
      </c>
      <c r="AZ770" s="502">
        <v>1</v>
      </c>
    </row>
    <row r="771" spans="1:52">
      <c r="A771" s="215">
        <v>487</v>
      </c>
      <c r="B771" s="215">
        <v>487274262</v>
      </c>
      <c r="C771" s="216" t="s">
        <v>308</v>
      </c>
      <c r="D771" s="225">
        <f t="shared" si="166"/>
        <v>0</v>
      </c>
      <c r="E771" s="225">
        <f t="shared" si="167"/>
        <v>0</v>
      </c>
      <c r="F771" s="225">
        <f t="shared" si="168"/>
        <v>0</v>
      </c>
      <c r="G771" s="225">
        <f t="shared" si="169"/>
        <v>9</v>
      </c>
      <c r="H771" s="225">
        <f t="shared" si="170"/>
        <v>0</v>
      </c>
      <c r="I771" s="225">
        <f t="shared" si="171"/>
        <v>0</v>
      </c>
      <c r="J771" s="225">
        <f t="shared" si="172"/>
        <v>0</v>
      </c>
      <c r="K771" s="356">
        <f t="shared" si="173"/>
        <v>0.34470000000000001</v>
      </c>
      <c r="L771" s="225"/>
      <c r="M771" s="225">
        <f t="shared" si="174"/>
        <v>2</v>
      </c>
      <c r="N771" s="225">
        <f t="shared" si="175"/>
        <v>0</v>
      </c>
      <c r="O771" s="225">
        <f t="shared" si="176"/>
        <v>0</v>
      </c>
      <c r="P771" s="225">
        <f t="shared" si="177"/>
        <v>4</v>
      </c>
      <c r="Q771" s="225">
        <f t="shared" si="178"/>
        <v>7</v>
      </c>
      <c r="R771" s="225">
        <f t="shared" si="179"/>
        <v>9</v>
      </c>
      <c r="S771" s="228"/>
      <c r="T771" s="228"/>
      <c r="U771" s="228"/>
      <c r="V771" s="228"/>
      <c r="W771" s="529"/>
      <c r="X771" s="228"/>
      <c r="Y771" s="55">
        <v>487</v>
      </c>
      <c r="Z771" s="55">
        <v>487274262</v>
      </c>
      <c r="AA771" s="244" t="s">
        <v>308</v>
      </c>
      <c r="AB771" s="55">
        <v>0</v>
      </c>
      <c r="AC771" s="55">
        <v>0</v>
      </c>
      <c r="AD771" s="55">
        <v>0</v>
      </c>
      <c r="AE771" s="55">
        <v>9</v>
      </c>
      <c r="AF771" s="55">
        <v>0</v>
      </c>
      <c r="AG771" s="55">
        <v>0</v>
      </c>
      <c r="AH771" s="55">
        <v>0</v>
      </c>
      <c r="AI771" s="215">
        <v>0</v>
      </c>
      <c r="AJ771" s="215">
        <v>2</v>
      </c>
      <c r="AK771" s="215">
        <v>0</v>
      </c>
      <c r="AL771" s="215">
        <v>0</v>
      </c>
      <c r="AM771" s="215">
        <v>4</v>
      </c>
      <c r="AN771" s="215">
        <v>0</v>
      </c>
      <c r="AO771" s="215">
        <v>0</v>
      </c>
      <c r="AP771" s="215">
        <v>0</v>
      </c>
      <c r="AQ771" s="55">
        <v>0</v>
      </c>
      <c r="AR771" s="216"/>
      <c r="AS771" s="55">
        <v>274</v>
      </c>
      <c r="AT771" s="55">
        <v>262</v>
      </c>
      <c r="AU771" s="55">
        <v>7</v>
      </c>
      <c r="AW771" s="55">
        <f t="shared" si="180"/>
        <v>4</v>
      </c>
      <c r="AX771" s="55">
        <v>0</v>
      </c>
      <c r="AY771" s="55">
        <v>1</v>
      </c>
      <c r="AZ771" s="502">
        <v>0.44440000000000002</v>
      </c>
    </row>
    <row r="772" spans="1:52">
      <c r="A772" s="215">
        <v>487</v>
      </c>
      <c r="B772" s="215">
        <v>487274274</v>
      </c>
      <c r="C772" s="216" t="s">
        <v>308</v>
      </c>
      <c r="D772" s="225">
        <f t="shared" si="166"/>
        <v>0</v>
      </c>
      <c r="E772" s="225">
        <f t="shared" si="167"/>
        <v>0</v>
      </c>
      <c r="F772" s="225">
        <f t="shared" si="168"/>
        <v>21</v>
      </c>
      <c r="G772" s="225">
        <f t="shared" si="169"/>
        <v>153</v>
      </c>
      <c r="H772" s="225">
        <f t="shared" si="170"/>
        <v>40</v>
      </c>
      <c r="I772" s="225">
        <f t="shared" si="171"/>
        <v>0</v>
      </c>
      <c r="J772" s="225">
        <f t="shared" si="172"/>
        <v>0</v>
      </c>
      <c r="K772" s="356">
        <f t="shared" si="173"/>
        <v>8.1961999999999993</v>
      </c>
      <c r="L772" s="225"/>
      <c r="M772" s="225">
        <f t="shared" si="174"/>
        <v>48</v>
      </c>
      <c r="N772" s="225">
        <f t="shared" si="175"/>
        <v>2</v>
      </c>
      <c r="O772" s="225">
        <f t="shared" si="176"/>
        <v>0</v>
      </c>
      <c r="P772" s="225">
        <f t="shared" si="177"/>
        <v>152</v>
      </c>
      <c r="Q772" s="225">
        <f t="shared" si="178"/>
        <v>10</v>
      </c>
      <c r="R772" s="225">
        <f t="shared" si="179"/>
        <v>214</v>
      </c>
      <c r="S772" s="228"/>
      <c r="T772" s="228"/>
      <c r="U772" s="228"/>
      <c r="V772" s="228"/>
      <c r="W772" s="529"/>
      <c r="X772" s="228"/>
      <c r="Y772" s="55">
        <v>487</v>
      </c>
      <c r="Z772" s="55">
        <v>487274274</v>
      </c>
      <c r="AA772" s="244" t="s">
        <v>308</v>
      </c>
      <c r="AB772" s="55">
        <v>0</v>
      </c>
      <c r="AC772" s="55">
        <v>0</v>
      </c>
      <c r="AD772" s="55">
        <v>21</v>
      </c>
      <c r="AE772" s="55">
        <v>153</v>
      </c>
      <c r="AF772" s="55">
        <v>40</v>
      </c>
      <c r="AG772" s="55">
        <v>0</v>
      </c>
      <c r="AH772" s="55">
        <v>0</v>
      </c>
      <c r="AI772" s="215">
        <v>0</v>
      </c>
      <c r="AJ772" s="215">
        <v>48</v>
      </c>
      <c r="AK772" s="215">
        <v>2</v>
      </c>
      <c r="AL772" s="215">
        <v>0</v>
      </c>
      <c r="AM772" s="215">
        <v>135</v>
      </c>
      <c r="AN772" s="215">
        <v>0</v>
      </c>
      <c r="AO772" s="215">
        <v>0</v>
      </c>
      <c r="AP772" s="215">
        <v>17</v>
      </c>
      <c r="AQ772" s="55">
        <v>0</v>
      </c>
      <c r="AR772" s="216"/>
      <c r="AS772" s="55">
        <v>274</v>
      </c>
      <c r="AT772" s="55">
        <v>274</v>
      </c>
      <c r="AU772" s="55">
        <v>10</v>
      </c>
      <c r="AW772" s="55">
        <f t="shared" si="180"/>
        <v>152</v>
      </c>
      <c r="AX772" s="55">
        <v>0</v>
      </c>
      <c r="AY772" s="55">
        <v>1</v>
      </c>
      <c r="AZ772" s="502">
        <v>0.71030000000000004</v>
      </c>
    </row>
    <row r="773" spans="1:52">
      <c r="A773" s="215">
        <v>487</v>
      </c>
      <c r="B773" s="215">
        <v>487274284</v>
      </c>
      <c r="C773" s="216" t="s">
        <v>308</v>
      </c>
      <c r="D773" s="225">
        <f t="shared" si="166"/>
        <v>0</v>
      </c>
      <c r="E773" s="225">
        <f t="shared" si="167"/>
        <v>0</v>
      </c>
      <c r="F773" s="225">
        <f t="shared" si="168"/>
        <v>1</v>
      </c>
      <c r="G773" s="225">
        <f t="shared" si="169"/>
        <v>2</v>
      </c>
      <c r="H773" s="225">
        <f t="shared" si="170"/>
        <v>0</v>
      </c>
      <c r="I773" s="225">
        <f t="shared" si="171"/>
        <v>0</v>
      </c>
      <c r="J773" s="225">
        <f t="shared" si="172"/>
        <v>0</v>
      </c>
      <c r="K773" s="356">
        <f t="shared" si="173"/>
        <v>0.1149</v>
      </c>
      <c r="L773" s="225"/>
      <c r="M773" s="225">
        <f t="shared" si="174"/>
        <v>1</v>
      </c>
      <c r="N773" s="225">
        <f t="shared" si="175"/>
        <v>0</v>
      </c>
      <c r="O773" s="225">
        <f t="shared" si="176"/>
        <v>0</v>
      </c>
      <c r="P773" s="225">
        <f t="shared" si="177"/>
        <v>3</v>
      </c>
      <c r="Q773" s="225">
        <f t="shared" si="178"/>
        <v>5</v>
      </c>
      <c r="R773" s="225">
        <f t="shared" si="179"/>
        <v>3</v>
      </c>
      <c r="S773" s="228"/>
      <c r="T773" s="228"/>
      <c r="U773" s="228"/>
      <c r="V773" s="228"/>
      <c r="W773" s="529"/>
      <c r="X773" s="228"/>
      <c r="Y773" s="55">
        <v>487</v>
      </c>
      <c r="Z773" s="55">
        <v>487274284</v>
      </c>
      <c r="AA773" s="244" t="s">
        <v>308</v>
      </c>
      <c r="AB773" s="55">
        <v>0</v>
      </c>
      <c r="AC773" s="55">
        <v>0</v>
      </c>
      <c r="AD773" s="55">
        <v>1</v>
      </c>
      <c r="AE773" s="55">
        <v>2</v>
      </c>
      <c r="AF773" s="55">
        <v>0</v>
      </c>
      <c r="AG773" s="55">
        <v>0</v>
      </c>
      <c r="AH773" s="55">
        <v>0</v>
      </c>
      <c r="AI773" s="215">
        <v>0</v>
      </c>
      <c r="AJ773" s="215">
        <v>1</v>
      </c>
      <c r="AK773" s="215">
        <v>0</v>
      </c>
      <c r="AL773" s="215">
        <v>0</v>
      </c>
      <c r="AM773" s="215">
        <v>2</v>
      </c>
      <c r="AN773" s="215">
        <v>0</v>
      </c>
      <c r="AO773" s="215">
        <v>0</v>
      </c>
      <c r="AP773" s="215">
        <v>1</v>
      </c>
      <c r="AQ773" s="55">
        <v>0</v>
      </c>
      <c r="AR773" s="216"/>
      <c r="AS773" s="55">
        <v>274</v>
      </c>
      <c r="AT773" s="55">
        <v>284</v>
      </c>
      <c r="AU773" s="55">
        <v>5</v>
      </c>
      <c r="AW773" s="55">
        <f t="shared" si="180"/>
        <v>3</v>
      </c>
      <c r="AX773" s="55">
        <v>0</v>
      </c>
      <c r="AY773" s="55">
        <v>1</v>
      </c>
      <c r="AZ773" s="502">
        <v>1</v>
      </c>
    </row>
    <row r="774" spans="1:52">
      <c r="A774" s="215">
        <v>487</v>
      </c>
      <c r="B774" s="215">
        <v>487274308</v>
      </c>
      <c r="C774" s="216" t="s">
        <v>308</v>
      </c>
      <c r="D774" s="225">
        <f t="shared" si="166"/>
        <v>0</v>
      </c>
      <c r="E774" s="225">
        <f t="shared" si="167"/>
        <v>0</v>
      </c>
      <c r="F774" s="225">
        <f t="shared" si="168"/>
        <v>0</v>
      </c>
      <c r="G774" s="225">
        <f t="shared" si="169"/>
        <v>6</v>
      </c>
      <c r="H774" s="225">
        <f t="shared" si="170"/>
        <v>1</v>
      </c>
      <c r="I774" s="225">
        <f t="shared" si="171"/>
        <v>0</v>
      </c>
      <c r="J774" s="225">
        <f t="shared" si="172"/>
        <v>0</v>
      </c>
      <c r="K774" s="356">
        <f t="shared" si="173"/>
        <v>0.2681</v>
      </c>
      <c r="L774" s="225"/>
      <c r="M774" s="225">
        <f t="shared" si="174"/>
        <v>1</v>
      </c>
      <c r="N774" s="225">
        <f t="shared" si="175"/>
        <v>0</v>
      </c>
      <c r="O774" s="225">
        <f t="shared" si="176"/>
        <v>0</v>
      </c>
      <c r="P774" s="225">
        <f t="shared" si="177"/>
        <v>4</v>
      </c>
      <c r="Q774" s="225">
        <f t="shared" si="178"/>
        <v>8</v>
      </c>
      <c r="R774" s="225">
        <f t="shared" si="179"/>
        <v>7</v>
      </c>
      <c r="S774" s="228"/>
      <c r="T774" s="228"/>
      <c r="U774" s="228"/>
      <c r="V774" s="228"/>
      <c r="W774" s="529"/>
      <c r="X774" s="228"/>
      <c r="Y774" s="55">
        <v>487</v>
      </c>
      <c r="Z774" s="55">
        <v>487274308</v>
      </c>
      <c r="AA774" s="244" t="s">
        <v>308</v>
      </c>
      <c r="AB774" s="55">
        <v>0</v>
      </c>
      <c r="AC774" s="55">
        <v>0</v>
      </c>
      <c r="AD774" s="55">
        <v>0</v>
      </c>
      <c r="AE774" s="55">
        <v>6</v>
      </c>
      <c r="AF774" s="55">
        <v>1</v>
      </c>
      <c r="AG774" s="55">
        <v>0</v>
      </c>
      <c r="AH774" s="55">
        <v>0</v>
      </c>
      <c r="AI774" s="215">
        <v>0</v>
      </c>
      <c r="AJ774" s="215">
        <v>1</v>
      </c>
      <c r="AK774" s="215">
        <v>0</v>
      </c>
      <c r="AL774" s="215">
        <v>0</v>
      </c>
      <c r="AM774" s="215">
        <v>4</v>
      </c>
      <c r="AN774" s="215">
        <v>0</v>
      </c>
      <c r="AO774" s="215">
        <v>0</v>
      </c>
      <c r="AP774" s="215">
        <v>0</v>
      </c>
      <c r="AQ774" s="55">
        <v>0</v>
      </c>
      <c r="AR774" s="216"/>
      <c r="AS774" s="55">
        <v>274</v>
      </c>
      <c r="AT774" s="55">
        <v>308</v>
      </c>
      <c r="AU774" s="55">
        <v>8</v>
      </c>
      <c r="AW774" s="55">
        <f t="shared" si="180"/>
        <v>4</v>
      </c>
      <c r="AX774" s="55">
        <v>0</v>
      </c>
      <c r="AY774" s="55">
        <v>1</v>
      </c>
      <c r="AZ774" s="502">
        <v>0.57140000000000002</v>
      </c>
    </row>
    <row r="775" spans="1:52">
      <c r="A775" s="215">
        <v>487</v>
      </c>
      <c r="B775" s="215">
        <v>487274314</v>
      </c>
      <c r="C775" s="216" t="s">
        <v>308</v>
      </c>
      <c r="D775" s="225">
        <f t="shared" si="166"/>
        <v>0</v>
      </c>
      <c r="E775" s="225">
        <f t="shared" si="167"/>
        <v>0</v>
      </c>
      <c r="F775" s="225">
        <f t="shared" si="168"/>
        <v>0</v>
      </c>
      <c r="G775" s="225">
        <f t="shared" si="169"/>
        <v>3</v>
      </c>
      <c r="H775" s="225">
        <f t="shared" si="170"/>
        <v>0</v>
      </c>
      <c r="I775" s="225">
        <f t="shared" si="171"/>
        <v>0</v>
      </c>
      <c r="J775" s="225">
        <f t="shared" si="172"/>
        <v>0</v>
      </c>
      <c r="K775" s="356">
        <f t="shared" si="173"/>
        <v>0.1149</v>
      </c>
      <c r="L775" s="225"/>
      <c r="M775" s="225">
        <f t="shared" si="174"/>
        <v>0</v>
      </c>
      <c r="N775" s="225">
        <f t="shared" si="175"/>
        <v>0</v>
      </c>
      <c r="O775" s="225">
        <f t="shared" si="176"/>
        <v>0</v>
      </c>
      <c r="P775" s="225">
        <f t="shared" si="177"/>
        <v>3</v>
      </c>
      <c r="Q775" s="225">
        <f t="shared" si="178"/>
        <v>6</v>
      </c>
      <c r="R775" s="225">
        <f t="shared" si="179"/>
        <v>3</v>
      </c>
      <c r="S775" s="228"/>
      <c r="T775" s="228"/>
      <c r="U775" s="228"/>
      <c r="V775" s="228"/>
      <c r="W775" s="529"/>
      <c r="X775" s="228"/>
      <c r="Y775" s="55">
        <v>487</v>
      </c>
      <c r="Z775" s="55">
        <v>487274314</v>
      </c>
      <c r="AA775" s="244" t="s">
        <v>308</v>
      </c>
      <c r="AB775" s="55">
        <v>0</v>
      </c>
      <c r="AC775" s="55">
        <v>0</v>
      </c>
      <c r="AD775" s="55">
        <v>0</v>
      </c>
      <c r="AE775" s="55">
        <v>3</v>
      </c>
      <c r="AF775" s="55">
        <v>0</v>
      </c>
      <c r="AG775" s="55">
        <v>0</v>
      </c>
      <c r="AH775" s="55">
        <v>0</v>
      </c>
      <c r="AI775" s="215">
        <v>0</v>
      </c>
      <c r="AJ775" s="215">
        <v>0</v>
      </c>
      <c r="AK775" s="215">
        <v>0</v>
      </c>
      <c r="AL775" s="215">
        <v>0</v>
      </c>
      <c r="AM775" s="215">
        <v>1</v>
      </c>
      <c r="AN775" s="215">
        <v>0</v>
      </c>
      <c r="AO775" s="215">
        <v>0</v>
      </c>
      <c r="AP775" s="215">
        <v>0</v>
      </c>
      <c r="AQ775" s="55">
        <v>0</v>
      </c>
      <c r="AR775" s="216"/>
      <c r="AS775" s="55">
        <v>274</v>
      </c>
      <c r="AT775" s="55">
        <v>314</v>
      </c>
      <c r="AU775" s="55">
        <v>6</v>
      </c>
      <c r="AW775" s="55">
        <f t="shared" si="180"/>
        <v>1</v>
      </c>
      <c r="AX775" s="55">
        <v>2</v>
      </c>
      <c r="AY775" s="55">
        <v>1</v>
      </c>
      <c r="AZ775" s="502">
        <v>1</v>
      </c>
    </row>
    <row r="776" spans="1:52">
      <c r="A776" s="215">
        <v>487</v>
      </c>
      <c r="B776" s="215">
        <v>487274346</v>
      </c>
      <c r="C776" s="216" t="s">
        <v>308</v>
      </c>
      <c r="D776" s="225">
        <f t="shared" si="166"/>
        <v>0</v>
      </c>
      <c r="E776" s="225">
        <f t="shared" si="167"/>
        <v>0</v>
      </c>
      <c r="F776" s="225">
        <f t="shared" si="168"/>
        <v>0</v>
      </c>
      <c r="G776" s="225">
        <f t="shared" si="169"/>
        <v>1</v>
      </c>
      <c r="H776" s="225">
        <f t="shared" si="170"/>
        <v>0</v>
      </c>
      <c r="I776" s="225">
        <f t="shared" si="171"/>
        <v>0</v>
      </c>
      <c r="J776" s="225">
        <f t="shared" si="172"/>
        <v>0</v>
      </c>
      <c r="K776" s="356">
        <f t="shared" si="173"/>
        <v>3.8300000000000001E-2</v>
      </c>
      <c r="L776" s="225"/>
      <c r="M776" s="225">
        <f t="shared" si="174"/>
        <v>1</v>
      </c>
      <c r="N776" s="225">
        <f t="shared" si="175"/>
        <v>0</v>
      </c>
      <c r="O776" s="225">
        <f t="shared" si="176"/>
        <v>0</v>
      </c>
      <c r="P776" s="225">
        <f t="shared" si="177"/>
        <v>0</v>
      </c>
      <c r="Q776" s="225">
        <f t="shared" si="178"/>
        <v>6</v>
      </c>
      <c r="R776" s="225">
        <f t="shared" si="179"/>
        <v>1</v>
      </c>
      <c r="S776" s="228"/>
      <c r="T776" s="228"/>
      <c r="U776" s="228"/>
      <c r="V776" s="228"/>
      <c r="W776" s="529"/>
      <c r="X776" s="228"/>
      <c r="Y776" s="55">
        <v>487</v>
      </c>
      <c r="Z776" s="55">
        <v>487274346</v>
      </c>
      <c r="AA776" s="244" t="s">
        <v>308</v>
      </c>
      <c r="AB776" s="55">
        <v>0</v>
      </c>
      <c r="AC776" s="55">
        <v>0</v>
      </c>
      <c r="AD776" s="55">
        <v>0</v>
      </c>
      <c r="AE776" s="55">
        <v>1</v>
      </c>
      <c r="AF776" s="55">
        <v>0</v>
      </c>
      <c r="AG776" s="55">
        <v>0</v>
      </c>
      <c r="AH776" s="55">
        <v>0</v>
      </c>
      <c r="AI776" s="215">
        <v>0</v>
      </c>
      <c r="AJ776" s="215">
        <v>1</v>
      </c>
      <c r="AK776" s="215">
        <v>0</v>
      </c>
      <c r="AL776" s="215">
        <v>0</v>
      </c>
      <c r="AM776" s="215">
        <v>0</v>
      </c>
      <c r="AN776" s="215">
        <v>0</v>
      </c>
      <c r="AO776" s="215">
        <v>0</v>
      </c>
      <c r="AP776" s="215">
        <v>0</v>
      </c>
      <c r="AQ776" s="55">
        <v>0</v>
      </c>
      <c r="AR776" s="216"/>
      <c r="AS776" s="55">
        <v>274</v>
      </c>
      <c r="AT776" s="55">
        <v>346</v>
      </c>
      <c r="AU776" s="55">
        <v>6</v>
      </c>
      <c r="AW776" s="55">
        <f t="shared" si="180"/>
        <v>0</v>
      </c>
      <c r="AX776" s="55">
        <v>0</v>
      </c>
      <c r="AY776" s="55">
        <v>3</v>
      </c>
      <c r="AZ776" s="502">
        <v>0</v>
      </c>
    </row>
    <row r="777" spans="1:52">
      <c r="A777" s="215">
        <v>487</v>
      </c>
      <c r="B777" s="215">
        <v>487274347</v>
      </c>
      <c r="C777" s="216" t="s">
        <v>308</v>
      </c>
      <c r="D777" s="225">
        <f t="shared" si="166"/>
        <v>0</v>
      </c>
      <c r="E777" s="225">
        <f t="shared" si="167"/>
        <v>0</v>
      </c>
      <c r="F777" s="225">
        <f t="shared" si="168"/>
        <v>2</v>
      </c>
      <c r="G777" s="225">
        <f t="shared" si="169"/>
        <v>8</v>
      </c>
      <c r="H777" s="225">
        <f t="shared" si="170"/>
        <v>1</v>
      </c>
      <c r="I777" s="225">
        <f t="shared" si="171"/>
        <v>0</v>
      </c>
      <c r="J777" s="225">
        <f t="shared" si="172"/>
        <v>0</v>
      </c>
      <c r="K777" s="356">
        <f t="shared" si="173"/>
        <v>0.42130000000000001</v>
      </c>
      <c r="L777" s="225"/>
      <c r="M777" s="225">
        <f t="shared" si="174"/>
        <v>3</v>
      </c>
      <c r="N777" s="225">
        <f t="shared" si="175"/>
        <v>0</v>
      </c>
      <c r="O777" s="225">
        <f t="shared" si="176"/>
        <v>0</v>
      </c>
      <c r="P777" s="225">
        <f t="shared" si="177"/>
        <v>8</v>
      </c>
      <c r="Q777" s="225">
        <f t="shared" si="178"/>
        <v>6</v>
      </c>
      <c r="R777" s="225">
        <f t="shared" si="179"/>
        <v>11</v>
      </c>
      <c r="S777" s="228"/>
      <c r="T777" s="228"/>
      <c r="U777" s="228"/>
      <c r="V777" s="228"/>
      <c r="W777" s="529"/>
      <c r="X777" s="228"/>
      <c r="Y777" s="55">
        <v>487</v>
      </c>
      <c r="Z777" s="55">
        <v>487274347</v>
      </c>
      <c r="AA777" s="244" t="s">
        <v>308</v>
      </c>
      <c r="AB777" s="55">
        <v>0</v>
      </c>
      <c r="AC777" s="55">
        <v>0</v>
      </c>
      <c r="AD777" s="55">
        <v>2</v>
      </c>
      <c r="AE777" s="55">
        <v>8</v>
      </c>
      <c r="AF777" s="55">
        <v>1</v>
      </c>
      <c r="AG777" s="55">
        <v>0</v>
      </c>
      <c r="AH777" s="55">
        <v>0</v>
      </c>
      <c r="AI777" s="215">
        <v>0</v>
      </c>
      <c r="AJ777" s="215">
        <v>3</v>
      </c>
      <c r="AK777" s="215">
        <v>0</v>
      </c>
      <c r="AL777" s="215">
        <v>0</v>
      </c>
      <c r="AM777" s="215">
        <v>3</v>
      </c>
      <c r="AN777" s="215">
        <v>0</v>
      </c>
      <c r="AO777" s="215">
        <v>0</v>
      </c>
      <c r="AP777" s="215">
        <v>1</v>
      </c>
      <c r="AQ777" s="55">
        <v>0</v>
      </c>
      <c r="AR777" s="216"/>
      <c r="AS777" s="55">
        <v>274</v>
      </c>
      <c r="AT777" s="55">
        <v>347</v>
      </c>
      <c r="AU777" s="55">
        <v>6</v>
      </c>
      <c r="AW777" s="55">
        <f t="shared" si="180"/>
        <v>4</v>
      </c>
      <c r="AX777" s="55">
        <v>4</v>
      </c>
      <c r="AY777" s="55">
        <v>1</v>
      </c>
      <c r="AZ777" s="502">
        <v>0.75</v>
      </c>
    </row>
    <row r="778" spans="1:52">
      <c r="A778" s="215">
        <v>488</v>
      </c>
      <c r="B778" s="215">
        <v>488219001</v>
      </c>
      <c r="C778" s="216" t="s">
        <v>310</v>
      </c>
      <c r="D778" s="225">
        <f t="shared" si="166"/>
        <v>0</v>
      </c>
      <c r="E778" s="225">
        <f t="shared" si="167"/>
        <v>0</v>
      </c>
      <c r="F778" s="225">
        <f t="shared" si="168"/>
        <v>2</v>
      </c>
      <c r="G778" s="225">
        <f t="shared" si="169"/>
        <v>8</v>
      </c>
      <c r="H778" s="225">
        <f t="shared" si="170"/>
        <v>5</v>
      </c>
      <c r="I778" s="225">
        <f t="shared" si="171"/>
        <v>11</v>
      </c>
      <c r="J778" s="225">
        <f t="shared" si="172"/>
        <v>0</v>
      </c>
      <c r="K778" s="356">
        <f t="shared" si="173"/>
        <v>0.99580000000000002</v>
      </c>
      <c r="L778" s="225"/>
      <c r="M778" s="225">
        <f t="shared" si="174"/>
        <v>2</v>
      </c>
      <c r="N778" s="225">
        <f t="shared" si="175"/>
        <v>0</v>
      </c>
      <c r="O778" s="225">
        <f t="shared" si="176"/>
        <v>0</v>
      </c>
      <c r="P778" s="225">
        <f t="shared" si="177"/>
        <v>7</v>
      </c>
      <c r="Q778" s="225">
        <f t="shared" si="178"/>
        <v>6</v>
      </c>
      <c r="R778" s="225">
        <f t="shared" si="179"/>
        <v>26</v>
      </c>
      <c r="S778" s="228"/>
      <c r="T778" s="228"/>
      <c r="U778" s="228"/>
      <c r="V778" s="228"/>
      <c r="W778" s="529"/>
      <c r="X778" s="228"/>
      <c r="Y778" s="55">
        <v>488</v>
      </c>
      <c r="Z778" s="55">
        <v>488219001</v>
      </c>
      <c r="AA778" s="244" t="s">
        <v>310</v>
      </c>
      <c r="AB778" s="55">
        <v>0</v>
      </c>
      <c r="AC778" s="55">
        <v>0</v>
      </c>
      <c r="AD778" s="55">
        <v>2</v>
      </c>
      <c r="AE778" s="55">
        <v>8</v>
      </c>
      <c r="AF778" s="55">
        <v>5</v>
      </c>
      <c r="AG778" s="55">
        <v>11</v>
      </c>
      <c r="AH778" s="55">
        <v>0</v>
      </c>
      <c r="AI778" s="215">
        <v>0</v>
      </c>
      <c r="AJ778" s="215">
        <v>2</v>
      </c>
      <c r="AK778" s="215">
        <v>0</v>
      </c>
      <c r="AL778" s="215">
        <v>0</v>
      </c>
      <c r="AM778" s="215">
        <v>3</v>
      </c>
      <c r="AN778" s="215">
        <v>0</v>
      </c>
      <c r="AO778" s="215">
        <v>0</v>
      </c>
      <c r="AP778" s="215">
        <v>1</v>
      </c>
      <c r="AQ778" s="55">
        <v>2</v>
      </c>
      <c r="AR778" s="216"/>
      <c r="AS778" s="55">
        <v>219</v>
      </c>
      <c r="AT778" s="55">
        <v>1</v>
      </c>
      <c r="AU778" s="55">
        <v>6</v>
      </c>
      <c r="AW778" s="55">
        <f t="shared" si="180"/>
        <v>6</v>
      </c>
      <c r="AX778" s="55">
        <v>1</v>
      </c>
      <c r="AY778" s="55">
        <v>1</v>
      </c>
      <c r="AZ778" s="502">
        <v>0.2571</v>
      </c>
    </row>
    <row r="779" spans="1:52">
      <c r="A779" s="215">
        <v>488</v>
      </c>
      <c r="B779" s="215">
        <v>488219016</v>
      </c>
      <c r="C779" s="216" t="s">
        <v>310</v>
      </c>
      <c r="D779" s="225">
        <f t="shared" ref="D779:D842" si="181">ROUND(AB779,0)</f>
        <v>0</v>
      </c>
      <c r="E779" s="225">
        <f t="shared" ref="E779:E842" si="182">ROUND(AC779,0)</f>
        <v>0</v>
      </c>
      <c r="F779" s="225">
        <f t="shared" ref="F779:F842" si="183">ROUND(AD779,0)</f>
        <v>0</v>
      </c>
      <c r="G779" s="225">
        <f t="shared" ref="G779:G842" si="184">ROUND(AE779,0)</f>
        <v>1</v>
      </c>
      <c r="H779" s="225">
        <f t="shared" ref="H779:H842" si="185">ROUND(AF779,0)</f>
        <v>1</v>
      </c>
      <c r="I779" s="225">
        <f t="shared" ref="I779:I842" si="186">ROUND(AG779,0)</f>
        <v>1</v>
      </c>
      <c r="J779" s="225">
        <f t="shared" ref="J779:J842" si="187">ROUND(AH779,0)</f>
        <v>0</v>
      </c>
      <c r="K779" s="356">
        <f t="shared" ref="K779:K842" si="188">ROUND(0.0383*(SUM(AD779:AG779)+(AC779*0.5))+0.0483*AH779,4)</f>
        <v>0.1149</v>
      </c>
      <c r="L779" s="225"/>
      <c r="M779" s="225">
        <f t="shared" ref="M779:M842" si="189">ROUND(AJ779+(AI779*0.5),0)</f>
        <v>0</v>
      </c>
      <c r="N779" s="225">
        <f t="shared" ref="N779:N842" si="190">ROUND(AK779,0)</f>
        <v>0</v>
      </c>
      <c r="O779" s="225">
        <f t="shared" ref="O779:O842" si="191">ROUND(AL779,0)</f>
        <v>0</v>
      </c>
      <c r="P779" s="225">
        <f t="shared" ref="P779:P842" si="192">ROUND(R779*AZ779,0)</f>
        <v>3</v>
      </c>
      <c r="Q779" s="225">
        <f t="shared" ref="Q779:Q842" si="193">AU779</f>
        <v>7</v>
      </c>
      <c r="R779" s="225">
        <f t="shared" ref="R779:R842" si="194">SUM(F779:I779)+ROUND(D779*0.5,0)+ROUND(J779*0.5,0)</f>
        <v>3</v>
      </c>
      <c r="S779" s="228"/>
      <c r="T779" s="228"/>
      <c r="U779" s="228"/>
      <c r="V779" s="228"/>
      <c r="W779" s="529"/>
      <c r="X779" s="228"/>
      <c r="Y779" s="55">
        <v>488</v>
      </c>
      <c r="Z779" s="55">
        <v>488219016</v>
      </c>
      <c r="AA779" s="244" t="s">
        <v>310</v>
      </c>
      <c r="AB779" s="55">
        <v>0</v>
      </c>
      <c r="AC779" s="55">
        <v>0</v>
      </c>
      <c r="AD779" s="55">
        <v>0</v>
      </c>
      <c r="AE779" s="55">
        <v>1</v>
      </c>
      <c r="AF779" s="55">
        <v>1</v>
      </c>
      <c r="AG779" s="55">
        <v>1</v>
      </c>
      <c r="AH779" s="55">
        <v>0</v>
      </c>
      <c r="AI779" s="215">
        <v>0</v>
      </c>
      <c r="AJ779" s="215">
        <v>0</v>
      </c>
      <c r="AK779" s="215">
        <v>0</v>
      </c>
      <c r="AL779" s="215">
        <v>0</v>
      </c>
      <c r="AM779" s="215">
        <v>2</v>
      </c>
      <c r="AN779" s="215">
        <v>0</v>
      </c>
      <c r="AO779" s="215">
        <v>0</v>
      </c>
      <c r="AP779" s="215">
        <v>0</v>
      </c>
      <c r="AQ779" s="55">
        <v>1</v>
      </c>
      <c r="AR779" s="216"/>
      <c r="AS779" s="55">
        <v>219</v>
      </c>
      <c r="AT779" s="55">
        <v>16</v>
      </c>
      <c r="AU779" s="55">
        <v>7</v>
      </c>
      <c r="AW779" s="55">
        <f t="shared" ref="AW779:AW842" si="195">AM779+AP779+AQ779+ROUND(AN779*0.5,0)</f>
        <v>3</v>
      </c>
      <c r="AX779" s="55">
        <v>0</v>
      </c>
      <c r="AY779" s="55">
        <v>3</v>
      </c>
      <c r="AZ779" s="502">
        <v>1</v>
      </c>
    </row>
    <row r="780" spans="1:52">
      <c r="A780" s="215">
        <v>488</v>
      </c>
      <c r="B780" s="215">
        <v>488219018</v>
      </c>
      <c r="C780" s="216" t="s">
        <v>310</v>
      </c>
      <c r="D780" s="225">
        <f t="shared" si="181"/>
        <v>0</v>
      </c>
      <c r="E780" s="225">
        <f t="shared" si="182"/>
        <v>0</v>
      </c>
      <c r="F780" s="225">
        <f t="shared" si="183"/>
        <v>0</v>
      </c>
      <c r="G780" s="225">
        <f t="shared" si="184"/>
        <v>1</v>
      </c>
      <c r="H780" s="225">
        <f t="shared" si="185"/>
        <v>2</v>
      </c>
      <c r="I780" s="225">
        <f t="shared" si="186"/>
        <v>0</v>
      </c>
      <c r="J780" s="225">
        <f t="shared" si="187"/>
        <v>0</v>
      </c>
      <c r="K780" s="356">
        <f t="shared" si="188"/>
        <v>0.1149</v>
      </c>
      <c r="L780" s="225"/>
      <c r="M780" s="225">
        <f t="shared" si="189"/>
        <v>0</v>
      </c>
      <c r="N780" s="225">
        <f t="shared" si="190"/>
        <v>1</v>
      </c>
      <c r="O780" s="225">
        <f t="shared" si="191"/>
        <v>0</v>
      </c>
      <c r="P780" s="225">
        <f t="shared" si="192"/>
        <v>3</v>
      </c>
      <c r="Q780" s="225">
        <f t="shared" si="193"/>
        <v>7</v>
      </c>
      <c r="R780" s="225">
        <f t="shared" si="194"/>
        <v>3</v>
      </c>
      <c r="S780" s="228"/>
      <c r="T780" s="228"/>
      <c r="U780" s="228"/>
      <c r="V780" s="228"/>
      <c r="W780" s="529"/>
      <c r="X780" s="228"/>
      <c r="Y780" s="55">
        <v>488</v>
      </c>
      <c r="Z780" s="55">
        <v>488219018</v>
      </c>
      <c r="AA780" s="244" t="s">
        <v>310</v>
      </c>
      <c r="AB780" s="55">
        <v>0</v>
      </c>
      <c r="AC780" s="55">
        <v>0</v>
      </c>
      <c r="AD780" s="55">
        <v>0</v>
      </c>
      <c r="AE780" s="55">
        <v>1</v>
      </c>
      <c r="AF780" s="55">
        <v>2</v>
      </c>
      <c r="AG780" s="55">
        <v>0</v>
      </c>
      <c r="AH780" s="55">
        <v>0</v>
      </c>
      <c r="AI780" s="215">
        <v>0</v>
      </c>
      <c r="AJ780" s="215">
        <v>0</v>
      </c>
      <c r="AK780" s="215">
        <v>1</v>
      </c>
      <c r="AL780" s="215">
        <v>0</v>
      </c>
      <c r="AM780" s="215">
        <v>3</v>
      </c>
      <c r="AN780" s="215">
        <v>0</v>
      </c>
      <c r="AO780" s="215">
        <v>0</v>
      </c>
      <c r="AP780" s="215">
        <v>0</v>
      </c>
      <c r="AQ780" s="55">
        <v>0</v>
      </c>
      <c r="AR780" s="216"/>
      <c r="AS780" s="55">
        <v>219</v>
      </c>
      <c r="AT780" s="55">
        <v>18</v>
      </c>
      <c r="AU780" s="55">
        <v>7</v>
      </c>
      <c r="AW780" s="55">
        <f t="shared" si="195"/>
        <v>3</v>
      </c>
      <c r="AX780" s="55">
        <v>0</v>
      </c>
      <c r="AY780" s="55">
        <v>3</v>
      </c>
      <c r="AZ780" s="502">
        <v>1</v>
      </c>
    </row>
    <row r="781" spans="1:52">
      <c r="A781" s="215">
        <v>488</v>
      </c>
      <c r="B781" s="215">
        <v>488219035</v>
      </c>
      <c r="C781" s="216" t="s">
        <v>310</v>
      </c>
      <c r="D781" s="225">
        <f t="shared" si="181"/>
        <v>0</v>
      </c>
      <c r="E781" s="225">
        <f t="shared" si="182"/>
        <v>0</v>
      </c>
      <c r="F781" s="225">
        <f t="shared" si="183"/>
        <v>0</v>
      </c>
      <c r="G781" s="225">
        <f t="shared" si="184"/>
        <v>0</v>
      </c>
      <c r="H781" s="225">
        <f t="shared" si="185"/>
        <v>1</v>
      </c>
      <c r="I781" s="225">
        <f t="shared" si="186"/>
        <v>0</v>
      </c>
      <c r="J781" s="225">
        <f t="shared" si="187"/>
        <v>0</v>
      </c>
      <c r="K781" s="356">
        <f t="shared" si="188"/>
        <v>3.8300000000000001E-2</v>
      </c>
      <c r="L781" s="225"/>
      <c r="M781" s="225">
        <f t="shared" si="189"/>
        <v>0</v>
      </c>
      <c r="N781" s="225">
        <f t="shared" si="190"/>
        <v>0</v>
      </c>
      <c r="O781" s="225">
        <f t="shared" si="191"/>
        <v>0</v>
      </c>
      <c r="P781" s="225">
        <f t="shared" si="192"/>
        <v>1</v>
      </c>
      <c r="Q781" s="225">
        <f t="shared" si="193"/>
        <v>11</v>
      </c>
      <c r="R781" s="225">
        <f t="shared" si="194"/>
        <v>1</v>
      </c>
      <c r="S781" s="228"/>
      <c r="T781" s="228"/>
      <c r="U781" s="228"/>
      <c r="V781" s="228"/>
      <c r="W781" s="529"/>
      <c r="X781" s="228"/>
      <c r="Y781" s="55">
        <v>488</v>
      </c>
      <c r="Z781" s="55">
        <v>488219035</v>
      </c>
      <c r="AA781" s="244" t="s">
        <v>310</v>
      </c>
      <c r="AB781" s="55">
        <v>0</v>
      </c>
      <c r="AC781" s="55">
        <v>0</v>
      </c>
      <c r="AD781" s="55">
        <v>0</v>
      </c>
      <c r="AE781" s="55">
        <v>0</v>
      </c>
      <c r="AF781" s="55">
        <v>1</v>
      </c>
      <c r="AG781" s="55">
        <v>0</v>
      </c>
      <c r="AH781" s="55">
        <v>0</v>
      </c>
      <c r="AI781" s="215">
        <v>0</v>
      </c>
      <c r="AJ781" s="215">
        <v>0</v>
      </c>
      <c r="AK781" s="215">
        <v>0</v>
      </c>
      <c r="AL781" s="215">
        <v>0</v>
      </c>
      <c r="AM781" s="215">
        <v>1</v>
      </c>
      <c r="AN781" s="215">
        <v>0</v>
      </c>
      <c r="AO781" s="215">
        <v>0</v>
      </c>
      <c r="AP781" s="215">
        <v>0</v>
      </c>
      <c r="AQ781" s="55">
        <v>0</v>
      </c>
      <c r="AR781" s="216"/>
      <c r="AS781" s="55">
        <v>219</v>
      </c>
      <c r="AT781" s="55">
        <v>35</v>
      </c>
      <c r="AU781" s="55">
        <v>11</v>
      </c>
      <c r="AW781" s="55">
        <f t="shared" si="195"/>
        <v>1</v>
      </c>
      <c r="AX781" s="55">
        <v>0</v>
      </c>
      <c r="AY781" s="55">
        <v>2</v>
      </c>
      <c r="AZ781" s="502">
        <v>1</v>
      </c>
    </row>
    <row r="782" spans="1:52">
      <c r="A782" s="215">
        <v>488</v>
      </c>
      <c r="B782" s="215">
        <v>488219040</v>
      </c>
      <c r="C782" s="216" t="s">
        <v>310</v>
      </c>
      <c r="D782" s="225">
        <f t="shared" si="181"/>
        <v>0</v>
      </c>
      <c r="E782" s="225">
        <f t="shared" si="182"/>
        <v>0</v>
      </c>
      <c r="F782" s="225">
        <f t="shared" si="183"/>
        <v>0</v>
      </c>
      <c r="G782" s="225">
        <f t="shared" si="184"/>
        <v>2</v>
      </c>
      <c r="H782" s="225">
        <f t="shared" si="185"/>
        <v>2</v>
      </c>
      <c r="I782" s="225">
        <f t="shared" si="186"/>
        <v>3</v>
      </c>
      <c r="J782" s="225">
        <f t="shared" si="187"/>
        <v>0</v>
      </c>
      <c r="K782" s="356">
        <f t="shared" si="188"/>
        <v>0.2681</v>
      </c>
      <c r="L782" s="225"/>
      <c r="M782" s="225">
        <f t="shared" si="189"/>
        <v>0</v>
      </c>
      <c r="N782" s="225">
        <f t="shared" si="190"/>
        <v>0</v>
      </c>
      <c r="O782" s="225">
        <f t="shared" si="191"/>
        <v>0</v>
      </c>
      <c r="P782" s="225">
        <f t="shared" si="192"/>
        <v>6</v>
      </c>
      <c r="Q782" s="225">
        <f t="shared" si="193"/>
        <v>5</v>
      </c>
      <c r="R782" s="225">
        <f t="shared" si="194"/>
        <v>7</v>
      </c>
      <c r="S782" s="228"/>
      <c r="T782" s="228"/>
      <c r="U782" s="228"/>
      <c r="V782" s="228"/>
      <c r="W782" s="529"/>
      <c r="X782" s="228"/>
      <c r="Y782" s="55">
        <v>488</v>
      </c>
      <c r="Z782" s="55">
        <v>488219040</v>
      </c>
      <c r="AA782" s="244" t="s">
        <v>310</v>
      </c>
      <c r="AB782" s="55">
        <v>0</v>
      </c>
      <c r="AC782" s="55">
        <v>0</v>
      </c>
      <c r="AD782" s="55">
        <v>0</v>
      </c>
      <c r="AE782" s="55">
        <v>2</v>
      </c>
      <c r="AF782" s="55">
        <v>2</v>
      </c>
      <c r="AG782" s="55">
        <v>3</v>
      </c>
      <c r="AH782" s="55">
        <v>0</v>
      </c>
      <c r="AI782" s="215">
        <v>0</v>
      </c>
      <c r="AJ782" s="215">
        <v>0</v>
      </c>
      <c r="AK782" s="215">
        <v>0</v>
      </c>
      <c r="AL782" s="215">
        <v>0</v>
      </c>
      <c r="AM782" s="215">
        <v>3</v>
      </c>
      <c r="AN782" s="215">
        <v>0</v>
      </c>
      <c r="AO782" s="215">
        <v>0</v>
      </c>
      <c r="AP782" s="215">
        <v>0</v>
      </c>
      <c r="AQ782" s="55">
        <v>3</v>
      </c>
      <c r="AR782" s="216"/>
      <c r="AS782" s="55">
        <v>219</v>
      </c>
      <c r="AT782" s="55">
        <v>40</v>
      </c>
      <c r="AU782" s="55">
        <v>5</v>
      </c>
      <c r="AW782" s="55">
        <f t="shared" si="195"/>
        <v>6</v>
      </c>
      <c r="AX782" s="55">
        <v>0</v>
      </c>
      <c r="AY782" s="55">
        <v>1</v>
      </c>
      <c r="AZ782" s="502">
        <v>0.85709999999999997</v>
      </c>
    </row>
    <row r="783" spans="1:52">
      <c r="A783" s="215">
        <v>488</v>
      </c>
      <c r="B783" s="215">
        <v>488219044</v>
      </c>
      <c r="C783" s="216" t="s">
        <v>310</v>
      </c>
      <c r="D783" s="225">
        <f t="shared" si="181"/>
        <v>0</v>
      </c>
      <c r="E783" s="225">
        <f t="shared" si="182"/>
        <v>0</v>
      </c>
      <c r="F783" s="225">
        <f t="shared" si="183"/>
        <v>2</v>
      </c>
      <c r="G783" s="225">
        <f t="shared" si="184"/>
        <v>35</v>
      </c>
      <c r="H783" s="225">
        <f t="shared" si="185"/>
        <v>37</v>
      </c>
      <c r="I783" s="225">
        <f t="shared" si="186"/>
        <v>41</v>
      </c>
      <c r="J783" s="225">
        <f t="shared" si="187"/>
        <v>0</v>
      </c>
      <c r="K783" s="356">
        <f t="shared" si="188"/>
        <v>4.4044999999999996</v>
      </c>
      <c r="L783" s="225"/>
      <c r="M783" s="225">
        <f t="shared" si="189"/>
        <v>6</v>
      </c>
      <c r="N783" s="225">
        <f t="shared" si="190"/>
        <v>2</v>
      </c>
      <c r="O783" s="225">
        <f t="shared" si="191"/>
        <v>4</v>
      </c>
      <c r="P783" s="225">
        <f t="shared" si="192"/>
        <v>64</v>
      </c>
      <c r="Q783" s="225">
        <f t="shared" si="193"/>
        <v>12</v>
      </c>
      <c r="R783" s="225">
        <f t="shared" si="194"/>
        <v>115</v>
      </c>
      <c r="S783" s="228"/>
      <c r="T783" s="228"/>
      <c r="U783" s="228"/>
      <c r="V783" s="228"/>
      <c r="W783" s="529"/>
      <c r="X783" s="228"/>
      <c r="Y783" s="55">
        <v>488</v>
      </c>
      <c r="Z783" s="55">
        <v>488219044</v>
      </c>
      <c r="AA783" s="244" t="s">
        <v>310</v>
      </c>
      <c r="AB783" s="55">
        <v>0</v>
      </c>
      <c r="AC783" s="55">
        <v>0</v>
      </c>
      <c r="AD783" s="55">
        <v>2</v>
      </c>
      <c r="AE783" s="55">
        <v>35</v>
      </c>
      <c r="AF783" s="55">
        <v>37</v>
      </c>
      <c r="AG783" s="55">
        <v>41</v>
      </c>
      <c r="AH783" s="55">
        <v>0</v>
      </c>
      <c r="AI783" s="215">
        <v>0</v>
      </c>
      <c r="AJ783" s="215">
        <v>6</v>
      </c>
      <c r="AK783" s="215">
        <v>2</v>
      </c>
      <c r="AL783" s="215">
        <v>4</v>
      </c>
      <c r="AM783" s="215">
        <v>38</v>
      </c>
      <c r="AN783" s="215">
        <v>0</v>
      </c>
      <c r="AO783" s="215">
        <v>0</v>
      </c>
      <c r="AP783" s="215">
        <v>2</v>
      </c>
      <c r="AQ783" s="55">
        <v>21</v>
      </c>
      <c r="AR783" s="216"/>
      <c r="AS783" s="55">
        <v>219</v>
      </c>
      <c r="AT783" s="55">
        <v>44</v>
      </c>
      <c r="AU783" s="55">
        <v>12</v>
      </c>
      <c r="AW783" s="55">
        <f t="shared" si="195"/>
        <v>61</v>
      </c>
      <c r="AX783" s="55">
        <v>3</v>
      </c>
      <c r="AY783" s="55">
        <v>1</v>
      </c>
      <c r="AZ783" s="502">
        <v>0.56059999999999999</v>
      </c>
    </row>
    <row r="784" spans="1:52">
      <c r="A784" s="215">
        <v>488</v>
      </c>
      <c r="B784" s="215">
        <v>488219052</v>
      </c>
      <c r="C784" s="216" t="s">
        <v>310</v>
      </c>
      <c r="D784" s="225">
        <f t="shared" si="181"/>
        <v>0</v>
      </c>
      <c r="E784" s="225">
        <f t="shared" si="182"/>
        <v>0</v>
      </c>
      <c r="F784" s="225">
        <f t="shared" si="183"/>
        <v>1</v>
      </c>
      <c r="G784" s="225">
        <f t="shared" si="184"/>
        <v>1</v>
      </c>
      <c r="H784" s="225">
        <f t="shared" si="185"/>
        <v>1</v>
      </c>
      <c r="I784" s="225">
        <f t="shared" si="186"/>
        <v>0</v>
      </c>
      <c r="J784" s="225">
        <f t="shared" si="187"/>
        <v>0</v>
      </c>
      <c r="K784" s="356">
        <f t="shared" si="188"/>
        <v>0.1149</v>
      </c>
      <c r="L784" s="225"/>
      <c r="M784" s="225">
        <f t="shared" si="189"/>
        <v>0</v>
      </c>
      <c r="N784" s="225">
        <f t="shared" si="190"/>
        <v>0</v>
      </c>
      <c r="O784" s="225">
        <f t="shared" si="191"/>
        <v>0</v>
      </c>
      <c r="P784" s="225">
        <f t="shared" si="192"/>
        <v>0</v>
      </c>
      <c r="Q784" s="225">
        <f t="shared" si="193"/>
        <v>5</v>
      </c>
      <c r="R784" s="225">
        <f t="shared" si="194"/>
        <v>3</v>
      </c>
      <c r="S784" s="228"/>
      <c r="T784" s="228"/>
      <c r="U784" s="228"/>
      <c r="V784" s="228"/>
      <c r="W784" s="529"/>
      <c r="X784" s="228"/>
      <c r="Y784" s="55">
        <v>488</v>
      </c>
      <c r="Z784" s="55">
        <v>488219052</v>
      </c>
      <c r="AA784" s="244" t="s">
        <v>310</v>
      </c>
      <c r="AB784" s="55">
        <v>0</v>
      </c>
      <c r="AC784" s="55">
        <v>0</v>
      </c>
      <c r="AD784" s="55">
        <v>1</v>
      </c>
      <c r="AE784" s="55">
        <v>1</v>
      </c>
      <c r="AF784" s="55">
        <v>1</v>
      </c>
      <c r="AG784" s="55">
        <v>0</v>
      </c>
      <c r="AH784" s="55">
        <v>0</v>
      </c>
      <c r="AI784" s="215">
        <v>0</v>
      </c>
      <c r="AJ784" s="215">
        <v>0</v>
      </c>
      <c r="AK784" s="215">
        <v>0</v>
      </c>
      <c r="AL784" s="215">
        <v>0</v>
      </c>
      <c r="AM784" s="215">
        <v>0</v>
      </c>
      <c r="AN784" s="215">
        <v>0</v>
      </c>
      <c r="AO784" s="215">
        <v>0</v>
      </c>
      <c r="AP784" s="215">
        <v>0</v>
      </c>
      <c r="AQ784" s="55">
        <v>0</v>
      </c>
      <c r="AR784" s="216"/>
      <c r="AS784" s="55">
        <v>219</v>
      </c>
      <c r="AT784" s="55">
        <v>52</v>
      </c>
      <c r="AU784" s="55">
        <v>5</v>
      </c>
      <c r="AW784" s="55">
        <f t="shared" si="195"/>
        <v>0</v>
      </c>
      <c r="AX784" s="55">
        <v>0</v>
      </c>
      <c r="AY784" s="55">
        <v>3</v>
      </c>
      <c r="AZ784" s="502">
        <v>0</v>
      </c>
    </row>
    <row r="785" spans="1:52">
      <c r="A785" s="215">
        <v>488</v>
      </c>
      <c r="B785" s="215">
        <v>488219065</v>
      </c>
      <c r="C785" s="216" t="s">
        <v>310</v>
      </c>
      <c r="D785" s="225">
        <f t="shared" si="181"/>
        <v>0</v>
      </c>
      <c r="E785" s="225">
        <f t="shared" si="182"/>
        <v>0</v>
      </c>
      <c r="F785" s="225">
        <f t="shared" si="183"/>
        <v>0</v>
      </c>
      <c r="G785" s="225">
        <f t="shared" si="184"/>
        <v>4</v>
      </c>
      <c r="H785" s="225">
        <f t="shared" si="185"/>
        <v>2</v>
      </c>
      <c r="I785" s="225">
        <f t="shared" si="186"/>
        <v>2</v>
      </c>
      <c r="J785" s="225">
        <f t="shared" si="187"/>
        <v>0</v>
      </c>
      <c r="K785" s="356">
        <f t="shared" si="188"/>
        <v>0.30640000000000001</v>
      </c>
      <c r="L785" s="225"/>
      <c r="M785" s="225">
        <f t="shared" si="189"/>
        <v>0</v>
      </c>
      <c r="N785" s="225">
        <f t="shared" si="190"/>
        <v>0</v>
      </c>
      <c r="O785" s="225">
        <f t="shared" si="191"/>
        <v>0</v>
      </c>
      <c r="P785" s="225">
        <f t="shared" si="192"/>
        <v>1</v>
      </c>
      <c r="Q785" s="225">
        <f t="shared" si="193"/>
        <v>2</v>
      </c>
      <c r="R785" s="225">
        <f t="shared" si="194"/>
        <v>8</v>
      </c>
      <c r="S785" s="228"/>
      <c r="T785" s="228"/>
      <c r="U785" s="228"/>
      <c r="V785" s="228"/>
      <c r="W785" s="529"/>
      <c r="X785" s="228"/>
      <c r="Y785" s="55">
        <v>488</v>
      </c>
      <c r="Z785" s="55">
        <v>488219065</v>
      </c>
      <c r="AA785" s="244" t="s">
        <v>310</v>
      </c>
      <c r="AB785" s="55">
        <v>0</v>
      </c>
      <c r="AC785" s="55">
        <v>0</v>
      </c>
      <c r="AD785" s="55">
        <v>0</v>
      </c>
      <c r="AE785" s="55">
        <v>4</v>
      </c>
      <c r="AF785" s="55">
        <v>2</v>
      </c>
      <c r="AG785" s="55">
        <v>2</v>
      </c>
      <c r="AH785" s="55">
        <v>0</v>
      </c>
      <c r="AI785" s="215">
        <v>0</v>
      </c>
      <c r="AJ785" s="215">
        <v>0</v>
      </c>
      <c r="AK785" s="215">
        <v>0</v>
      </c>
      <c r="AL785" s="215">
        <v>0</v>
      </c>
      <c r="AM785" s="215">
        <v>1</v>
      </c>
      <c r="AN785" s="215">
        <v>0</v>
      </c>
      <c r="AO785" s="215">
        <v>0</v>
      </c>
      <c r="AP785" s="215">
        <v>0</v>
      </c>
      <c r="AQ785" s="55">
        <v>0</v>
      </c>
      <c r="AR785" s="216"/>
      <c r="AS785" s="55">
        <v>219</v>
      </c>
      <c r="AT785" s="55">
        <v>65</v>
      </c>
      <c r="AU785" s="55">
        <v>2</v>
      </c>
      <c r="AW785" s="55">
        <f t="shared" si="195"/>
        <v>1</v>
      </c>
      <c r="AX785" s="55">
        <v>0</v>
      </c>
      <c r="AY785" s="55">
        <v>1</v>
      </c>
      <c r="AZ785" s="502">
        <v>0.125</v>
      </c>
    </row>
    <row r="786" spans="1:52">
      <c r="A786" s="215">
        <v>488</v>
      </c>
      <c r="B786" s="215">
        <v>488219082</v>
      </c>
      <c r="C786" s="216" t="s">
        <v>310</v>
      </c>
      <c r="D786" s="225">
        <f t="shared" si="181"/>
        <v>0</v>
      </c>
      <c r="E786" s="225">
        <f t="shared" si="182"/>
        <v>0</v>
      </c>
      <c r="F786" s="225">
        <f t="shared" si="183"/>
        <v>0</v>
      </c>
      <c r="G786" s="225">
        <f t="shared" si="184"/>
        <v>0</v>
      </c>
      <c r="H786" s="225">
        <f t="shared" si="185"/>
        <v>1</v>
      </c>
      <c r="I786" s="225">
        <f t="shared" si="186"/>
        <v>1</v>
      </c>
      <c r="J786" s="225">
        <f t="shared" si="187"/>
        <v>0</v>
      </c>
      <c r="K786" s="356">
        <f t="shared" si="188"/>
        <v>7.6600000000000001E-2</v>
      </c>
      <c r="L786" s="225"/>
      <c r="M786" s="225">
        <f t="shared" si="189"/>
        <v>0</v>
      </c>
      <c r="N786" s="225">
        <f t="shared" si="190"/>
        <v>0</v>
      </c>
      <c r="O786" s="225">
        <f t="shared" si="191"/>
        <v>0</v>
      </c>
      <c r="P786" s="225">
        <f t="shared" si="192"/>
        <v>0</v>
      </c>
      <c r="Q786" s="225">
        <f t="shared" si="193"/>
        <v>2</v>
      </c>
      <c r="R786" s="225">
        <f t="shared" si="194"/>
        <v>2</v>
      </c>
      <c r="S786" s="228"/>
      <c r="T786" s="228"/>
      <c r="U786" s="228"/>
      <c r="V786" s="228"/>
      <c r="W786" s="529"/>
      <c r="X786" s="228"/>
      <c r="Y786" s="55">
        <v>488</v>
      </c>
      <c r="Z786" s="55">
        <v>488219082</v>
      </c>
      <c r="AA786" s="244" t="s">
        <v>310</v>
      </c>
      <c r="AB786" s="55">
        <v>0</v>
      </c>
      <c r="AC786" s="55">
        <v>0</v>
      </c>
      <c r="AD786" s="55">
        <v>0</v>
      </c>
      <c r="AE786" s="55">
        <v>0</v>
      </c>
      <c r="AF786" s="55">
        <v>1</v>
      </c>
      <c r="AG786" s="55">
        <v>1</v>
      </c>
      <c r="AH786" s="55">
        <v>0</v>
      </c>
      <c r="AI786" s="215">
        <v>0</v>
      </c>
      <c r="AJ786" s="215">
        <v>0</v>
      </c>
      <c r="AK786" s="215">
        <v>0</v>
      </c>
      <c r="AL786" s="215">
        <v>0</v>
      </c>
      <c r="AM786" s="215">
        <v>0</v>
      </c>
      <c r="AN786" s="215">
        <v>0</v>
      </c>
      <c r="AO786" s="215">
        <v>0</v>
      </c>
      <c r="AP786" s="215">
        <v>0</v>
      </c>
      <c r="AQ786" s="55">
        <v>0</v>
      </c>
      <c r="AR786" s="216"/>
      <c r="AS786" s="55">
        <v>219</v>
      </c>
      <c r="AT786" s="55">
        <v>82</v>
      </c>
      <c r="AU786" s="55">
        <v>2</v>
      </c>
      <c r="AW786" s="55">
        <f t="shared" si="195"/>
        <v>0</v>
      </c>
      <c r="AX786" s="55">
        <v>0</v>
      </c>
      <c r="AY786" s="55">
        <v>1</v>
      </c>
      <c r="AZ786" s="502">
        <v>0</v>
      </c>
    </row>
    <row r="787" spans="1:52">
      <c r="A787" s="215">
        <v>488</v>
      </c>
      <c r="B787" s="215">
        <v>488219083</v>
      </c>
      <c r="C787" s="216" t="s">
        <v>310</v>
      </c>
      <c r="D787" s="225">
        <f t="shared" si="181"/>
        <v>0</v>
      </c>
      <c r="E787" s="225">
        <f t="shared" si="182"/>
        <v>0</v>
      </c>
      <c r="F787" s="225">
        <f t="shared" si="183"/>
        <v>1</v>
      </c>
      <c r="G787" s="225">
        <f t="shared" si="184"/>
        <v>0</v>
      </c>
      <c r="H787" s="225">
        <f t="shared" si="185"/>
        <v>1</v>
      </c>
      <c r="I787" s="225">
        <f t="shared" si="186"/>
        <v>7</v>
      </c>
      <c r="J787" s="225">
        <f t="shared" si="187"/>
        <v>0</v>
      </c>
      <c r="K787" s="356">
        <f t="shared" si="188"/>
        <v>0.34470000000000001</v>
      </c>
      <c r="L787" s="225"/>
      <c r="M787" s="225">
        <f t="shared" si="189"/>
        <v>0</v>
      </c>
      <c r="N787" s="225">
        <f t="shared" si="190"/>
        <v>0</v>
      </c>
      <c r="O787" s="225">
        <f t="shared" si="191"/>
        <v>1</v>
      </c>
      <c r="P787" s="225">
        <f t="shared" si="192"/>
        <v>0</v>
      </c>
      <c r="Q787" s="225">
        <f t="shared" si="193"/>
        <v>5</v>
      </c>
      <c r="R787" s="225">
        <f t="shared" si="194"/>
        <v>9</v>
      </c>
      <c r="S787" s="228"/>
      <c r="T787" s="228"/>
      <c r="U787" s="228"/>
      <c r="V787" s="228"/>
      <c r="W787" s="529"/>
      <c r="X787" s="228"/>
      <c r="Y787" s="55">
        <v>488</v>
      </c>
      <c r="Z787" s="55">
        <v>488219083</v>
      </c>
      <c r="AA787" s="244" t="s">
        <v>310</v>
      </c>
      <c r="AB787" s="55">
        <v>0</v>
      </c>
      <c r="AC787" s="55">
        <v>0</v>
      </c>
      <c r="AD787" s="55">
        <v>1</v>
      </c>
      <c r="AE787" s="55">
        <v>0</v>
      </c>
      <c r="AF787" s="55">
        <v>1</v>
      </c>
      <c r="AG787" s="55">
        <v>7</v>
      </c>
      <c r="AH787" s="55">
        <v>0</v>
      </c>
      <c r="AI787" s="215">
        <v>0</v>
      </c>
      <c r="AJ787" s="215">
        <v>0</v>
      </c>
      <c r="AK787" s="215">
        <v>0</v>
      </c>
      <c r="AL787" s="215">
        <v>1</v>
      </c>
      <c r="AM787" s="215">
        <v>0</v>
      </c>
      <c r="AN787" s="215">
        <v>0</v>
      </c>
      <c r="AO787" s="215">
        <v>0</v>
      </c>
      <c r="AP787" s="215">
        <v>0</v>
      </c>
      <c r="AQ787" s="55">
        <v>0</v>
      </c>
      <c r="AR787" s="216"/>
      <c r="AS787" s="55">
        <v>219</v>
      </c>
      <c r="AT787" s="55">
        <v>83</v>
      </c>
      <c r="AU787" s="55">
        <v>5</v>
      </c>
      <c r="AW787" s="55">
        <f t="shared" si="195"/>
        <v>0</v>
      </c>
      <c r="AX787" s="55">
        <v>0</v>
      </c>
      <c r="AY787" s="55">
        <v>1</v>
      </c>
      <c r="AZ787" s="502">
        <v>0</v>
      </c>
    </row>
    <row r="788" spans="1:52">
      <c r="A788" s="215">
        <v>488</v>
      </c>
      <c r="B788" s="215">
        <v>488219118</v>
      </c>
      <c r="C788" s="216" t="s">
        <v>310</v>
      </c>
      <c r="D788" s="225">
        <f t="shared" si="181"/>
        <v>0</v>
      </c>
      <c r="E788" s="225">
        <f t="shared" si="182"/>
        <v>0</v>
      </c>
      <c r="F788" s="225">
        <f t="shared" si="183"/>
        <v>0</v>
      </c>
      <c r="G788" s="225">
        <f t="shared" si="184"/>
        <v>1</v>
      </c>
      <c r="H788" s="225">
        <f t="shared" si="185"/>
        <v>0</v>
      </c>
      <c r="I788" s="225">
        <f t="shared" si="186"/>
        <v>0</v>
      </c>
      <c r="J788" s="225">
        <f t="shared" si="187"/>
        <v>0</v>
      </c>
      <c r="K788" s="356">
        <f t="shared" si="188"/>
        <v>3.8300000000000001E-2</v>
      </c>
      <c r="L788" s="225"/>
      <c r="M788" s="225">
        <f t="shared" si="189"/>
        <v>0</v>
      </c>
      <c r="N788" s="225">
        <f t="shared" si="190"/>
        <v>0</v>
      </c>
      <c r="O788" s="225">
        <f t="shared" si="191"/>
        <v>0</v>
      </c>
      <c r="P788" s="225">
        <f t="shared" si="192"/>
        <v>0</v>
      </c>
      <c r="Q788" s="225">
        <f t="shared" si="193"/>
        <v>5</v>
      </c>
      <c r="R788" s="225">
        <f t="shared" si="194"/>
        <v>1</v>
      </c>
      <c r="S788" s="228"/>
      <c r="T788" s="228"/>
      <c r="U788" s="228"/>
      <c r="V788" s="228"/>
      <c r="W788" s="529"/>
      <c r="X788" s="228"/>
      <c r="Y788" s="55">
        <v>488</v>
      </c>
      <c r="Z788" s="55">
        <v>488219118</v>
      </c>
      <c r="AA788" s="244" t="s">
        <v>310</v>
      </c>
      <c r="AB788" s="55">
        <v>0</v>
      </c>
      <c r="AC788" s="55">
        <v>0</v>
      </c>
      <c r="AD788" s="55">
        <v>0</v>
      </c>
      <c r="AE788" s="55">
        <v>1</v>
      </c>
      <c r="AF788" s="55">
        <v>0</v>
      </c>
      <c r="AG788" s="55">
        <v>0</v>
      </c>
      <c r="AH788" s="55">
        <v>0</v>
      </c>
      <c r="AI788" s="215">
        <v>0</v>
      </c>
      <c r="AJ788" s="215">
        <v>0</v>
      </c>
      <c r="AK788" s="215">
        <v>0</v>
      </c>
      <c r="AL788" s="215">
        <v>0</v>
      </c>
      <c r="AM788" s="215">
        <v>0</v>
      </c>
      <c r="AN788" s="215">
        <v>0</v>
      </c>
      <c r="AO788" s="215">
        <v>0</v>
      </c>
      <c r="AP788" s="215">
        <v>0</v>
      </c>
      <c r="AQ788" s="55">
        <v>0</v>
      </c>
      <c r="AR788" s="216"/>
      <c r="AS788" s="55">
        <v>219</v>
      </c>
      <c r="AT788" s="55">
        <v>118</v>
      </c>
      <c r="AU788" s="55">
        <v>5</v>
      </c>
      <c r="AW788" s="55">
        <f t="shared" si="195"/>
        <v>0</v>
      </c>
      <c r="AX788" s="55">
        <v>0</v>
      </c>
      <c r="AY788" s="55">
        <v>3</v>
      </c>
      <c r="AZ788" s="502">
        <v>0</v>
      </c>
    </row>
    <row r="789" spans="1:52">
      <c r="A789" s="215">
        <v>488</v>
      </c>
      <c r="B789" s="215">
        <v>488219122</v>
      </c>
      <c r="C789" s="216" t="s">
        <v>310</v>
      </c>
      <c r="D789" s="225">
        <f t="shared" si="181"/>
        <v>0</v>
      </c>
      <c r="E789" s="225">
        <f t="shared" si="182"/>
        <v>0</v>
      </c>
      <c r="F789" s="225">
        <f t="shared" si="183"/>
        <v>4</v>
      </c>
      <c r="G789" s="225">
        <f t="shared" si="184"/>
        <v>11</v>
      </c>
      <c r="H789" s="225">
        <f t="shared" si="185"/>
        <v>4</v>
      </c>
      <c r="I789" s="225">
        <f t="shared" si="186"/>
        <v>11</v>
      </c>
      <c r="J789" s="225">
        <f t="shared" si="187"/>
        <v>0</v>
      </c>
      <c r="K789" s="356">
        <f t="shared" si="188"/>
        <v>1.149</v>
      </c>
      <c r="L789" s="225"/>
      <c r="M789" s="225">
        <f t="shared" si="189"/>
        <v>2</v>
      </c>
      <c r="N789" s="225">
        <f t="shared" si="190"/>
        <v>1</v>
      </c>
      <c r="O789" s="225">
        <f t="shared" si="191"/>
        <v>0</v>
      </c>
      <c r="P789" s="225">
        <f t="shared" si="192"/>
        <v>11</v>
      </c>
      <c r="Q789" s="225">
        <f t="shared" si="193"/>
        <v>2</v>
      </c>
      <c r="R789" s="225">
        <f t="shared" si="194"/>
        <v>30</v>
      </c>
      <c r="S789" s="228"/>
      <c r="T789" s="228"/>
      <c r="U789" s="228"/>
      <c r="V789" s="228"/>
      <c r="W789" s="529"/>
      <c r="X789" s="228"/>
      <c r="Y789" s="55">
        <v>488</v>
      </c>
      <c r="Z789" s="55">
        <v>488219122</v>
      </c>
      <c r="AA789" s="244" t="s">
        <v>310</v>
      </c>
      <c r="AB789" s="55">
        <v>0</v>
      </c>
      <c r="AC789" s="55">
        <v>0</v>
      </c>
      <c r="AD789" s="55">
        <v>4</v>
      </c>
      <c r="AE789" s="55">
        <v>11</v>
      </c>
      <c r="AF789" s="55">
        <v>4</v>
      </c>
      <c r="AG789" s="55">
        <v>11</v>
      </c>
      <c r="AH789" s="55">
        <v>0</v>
      </c>
      <c r="AI789" s="215">
        <v>0</v>
      </c>
      <c r="AJ789" s="215">
        <v>2</v>
      </c>
      <c r="AK789" s="215">
        <v>1</v>
      </c>
      <c r="AL789" s="215">
        <v>0</v>
      </c>
      <c r="AM789" s="215">
        <v>5</v>
      </c>
      <c r="AN789" s="215">
        <v>0</v>
      </c>
      <c r="AO789" s="215">
        <v>0</v>
      </c>
      <c r="AP789" s="215">
        <v>2</v>
      </c>
      <c r="AQ789" s="55">
        <v>4</v>
      </c>
      <c r="AR789" s="216"/>
      <c r="AS789" s="55">
        <v>219</v>
      </c>
      <c r="AT789" s="55">
        <v>122</v>
      </c>
      <c r="AU789" s="55">
        <v>2</v>
      </c>
      <c r="AW789" s="55">
        <f t="shared" si="195"/>
        <v>11</v>
      </c>
      <c r="AX789" s="55">
        <v>0</v>
      </c>
      <c r="AY789" s="55">
        <v>1</v>
      </c>
      <c r="AZ789" s="502">
        <v>0.36670000000000003</v>
      </c>
    </row>
    <row r="790" spans="1:52">
      <c r="A790" s="215">
        <v>488</v>
      </c>
      <c r="B790" s="215">
        <v>488219131</v>
      </c>
      <c r="C790" s="216" t="s">
        <v>310</v>
      </c>
      <c r="D790" s="225">
        <f t="shared" si="181"/>
        <v>0</v>
      </c>
      <c r="E790" s="225">
        <f t="shared" si="182"/>
        <v>0</v>
      </c>
      <c r="F790" s="225">
        <f t="shared" si="183"/>
        <v>0</v>
      </c>
      <c r="G790" s="225">
        <f t="shared" si="184"/>
        <v>0</v>
      </c>
      <c r="H790" s="225">
        <f t="shared" si="185"/>
        <v>3</v>
      </c>
      <c r="I790" s="225">
        <f t="shared" si="186"/>
        <v>6</v>
      </c>
      <c r="J790" s="225">
        <f t="shared" si="187"/>
        <v>0</v>
      </c>
      <c r="K790" s="356">
        <f t="shared" si="188"/>
        <v>0.34470000000000001</v>
      </c>
      <c r="L790" s="225"/>
      <c r="M790" s="225">
        <f t="shared" si="189"/>
        <v>0</v>
      </c>
      <c r="N790" s="225">
        <f t="shared" si="190"/>
        <v>0</v>
      </c>
      <c r="O790" s="225">
        <f t="shared" si="191"/>
        <v>0</v>
      </c>
      <c r="P790" s="225">
        <f t="shared" si="192"/>
        <v>1</v>
      </c>
      <c r="Q790" s="225">
        <f t="shared" si="193"/>
        <v>2</v>
      </c>
      <c r="R790" s="225">
        <f t="shared" si="194"/>
        <v>9</v>
      </c>
      <c r="S790" s="228"/>
      <c r="T790" s="228"/>
      <c r="U790" s="228"/>
      <c r="V790" s="228"/>
      <c r="W790" s="529"/>
      <c r="X790" s="228"/>
      <c r="Y790" s="55">
        <v>488</v>
      </c>
      <c r="Z790" s="55">
        <v>488219131</v>
      </c>
      <c r="AA790" s="244" t="s">
        <v>310</v>
      </c>
      <c r="AB790" s="55">
        <v>0</v>
      </c>
      <c r="AC790" s="55">
        <v>0</v>
      </c>
      <c r="AD790" s="55">
        <v>0</v>
      </c>
      <c r="AE790" s="55">
        <v>0</v>
      </c>
      <c r="AF790" s="55">
        <v>3</v>
      </c>
      <c r="AG790" s="55">
        <v>6</v>
      </c>
      <c r="AH790" s="55">
        <v>0</v>
      </c>
      <c r="AI790" s="215">
        <v>0</v>
      </c>
      <c r="AJ790" s="215">
        <v>0</v>
      </c>
      <c r="AK790" s="215">
        <v>0</v>
      </c>
      <c r="AL790" s="215">
        <v>0</v>
      </c>
      <c r="AM790" s="215">
        <v>0</v>
      </c>
      <c r="AN790" s="215">
        <v>0</v>
      </c>
      <c r="AO790" s="215">
        <v>0</v>
      </c>
      <c r="AP790" s="215">
        <v>0</v>
      </c>
      <c r="AQ790" s="55">
        <v>1</v>
      </c>
      <c r="AR790" s="216"/>
      <c r="AS790" s="55">
        <v>219</v>
      </c>
      <c r="AT790" s="55">
        <v>131</v>
      </c>
      <c r="AU790" s="55">
        <v>2</v>
      </c>
      <c r="AW790" s="55">
        <f t="shared" si="195"/>
        <v>1</v>
      </c>
      <c r="AX790" s="55">
        <v>0</v>
      </c>
      <c r="AY790" s="55">
        <v>1</v>
      </c>
      <c r="AZ790" s="502">
        <v>0.1111</v>
      </c>
    </row>
    <row r="791" spans="1:52">
      <c r="A791" s="215">
        <v>488</v>
      </c>
      <c r="B791" s="215">
        <v>488219133</v>
      </c>
      <c r="C791" s="216" t="s">
        <v>310</v>
      </c>
      <c r="D791" s="225">
        <f t="shared" si="181"/>
        <v>0</v>
      </c>
      <c r="E791" s="225">
        <f t="shared" si="182"/>
        <v>0</v>
      </c>
      <c r="F791" s="225">
        <f t="shared" si="183"/>
        <v>1</v>
      </c>
      <c r="G791" s="225">
        <f t="shared" si="184"/>
        <v>7</v>
      </c>
      <c r="H791" s="225">
        <f t="shared" si="185"/>
        <v>3</v>
      </c>
      <c r="I791" s="225">
        <f t="shared" si="186"/>
        <v>14</v>
      </c>
      <c r="J791" s="225">
        <f t="shared" si="187"/>
        <v>0</v>
      </c>
      <c r="K791" s="356">
        <f t="shared" si="188"/>
        <v>0.95750000000000002</v>
      </c>
      <c r="L791" s="225"/>
      <c r="M791" s="225">
        <f t="shared" si="189"/>
        <v>3</v>
      </c>
      <c r="N791" s="225">
        <f t="shared" si="190"/>
        <v>0</v>
      </c>
      <c r="O791" s="225">
        <f t="shared" si="191"/>
        <v>0</v>
      </c>
      <c r="P791" s="225">
        <f t="shared" si="192"/>
        <v>9</v>
      </c>
      <c r="Q791" s="225">
        <f t="shared" si="193"/>
        <v>9</v>
      </c>
      <c r="R791" s="225">
        <f t="shared" si="194"/>
        <v>25</v>
      </c>
      <c r="S791" s="228"/>
      <c r="T791" s="228"/>
      <c r="U791" s="228"/>
      <c r="V791" s="228"/>
      <c r="W791" s="529"/>
      <c r="X791" s="228"/>
      <c r="Y791" s="55">
        <v>488</v>
      </c>
      <c r="Z791" s="55">
        <v>488219133</v>
      </c>
      <c r="AA791" s="244" t="s">
        <v>310</v>
      </c>
      <c r="AB791" s="55">
        <v>0</v>
      </c>
      <c r="AC791" s="55">
        <v>0</v>
      </c>
      <c r="AD791" s="55">
        <v>1</v>
      </c>
      <c r="AE791" s="55">
        <v>7</v>
      </c>
      <c r="AF791" s="55">
        <v>3</v>
      </c>
      <c r="AG791" s="55">
        <v>14</v>
      </c>
      <c r="AH791" s="55">
        <v>0</v>
      </c>
      <c r="AI791" s="215">
        <v>0</v>
      </c>
      <c r="AJ791" s="215">
        <v>3</v>
      </c>
      <c r="AK791" s="215">
        <v>0</v>
      </c>
      <c r="AL791" s="215">
        <v>0</v>
      </c>
      <c r="AM791" s="215">
        <v>4</v>
      </c>
      <c r="AN791" s="215">
        <v>0</v>
      </c>
      <c r="AO791" s="215">
        <v>0</v>
      </c>
      <c r="AP791" s="215">
        <v>1</v>
      </c>
      <c r="AQ791" s="55">
        <v>4</v>
      </c>
      <c r="AR791" s="216"/>
      <c r="AS791" s="55">
        <v>219</v>
      </c>
      <c r="AT791" s="55">
        <v>133</v>
      </c>
      <c r="AU791" s="55">
        <v>9</v>
      </c>
      <c r="AW791" s="55">
        <f t="shared" si="195"/>
        <v>9</v>
      </c>
      <c r="AX791" s="55">
        <v>0</v>
      </c>
      <c r="AY791" s="55">
        <v>1</v>
      </c>
      <c r="AZ791" s="502">
        <v>0.36</v>
      </c>
    </row>
    <row r="792" spans="1:52">
      <c r="A792" s="215">
        <v>488</v>
      </c>
      <c r="B792" s="215">
        <v>488219142</v>
      </c>
      <c r="C792" s="216" t="s">
        <v>310</v>
      </c>
      <c r="D792" s="225">
        <f t="shared" si="181"/>
        <v>0</v>
      </c>
      <c r="E792" s="225">
        <f t="shared" si="182"/>
        <v>0</v>
      </c>
      <c r="F792" s="225">
        <f t="shared" si="183"/>
        <v>0</v>
      </c>
      <c r="G792" s="225">
        <f t="shared" si="184"/>
        <v>7</v>
      </c>
      <c r="H792" s="225">
        <f t="shared" si="185"/>
        <v>7</v>
      </c>
      <c r="I792" s="225">
        <f t="shared" si="186"/>
        <v>7</v>
      </c>
      <c r="J792" s="225">
        <f t="shared" si="187"/>
        <v>0</v>
      </c>
      <c r="K792" s="356">
        <f t="shared" si="188"/>
        <v>0.80430000000000001</v>
      </c>
      <c r="L792" s="225"/>
      <c r="M792" s="225">
        <f t="shared" si="189"/>
        <v>0</v>
      </c>
      <c r="N792" s="225">
        <f t="shared" si="190"/>
        <v>0</v>
      </c>
      <c r="O792" s="225">
        <f t="shared" si="191"/>
        <v>0</v>
      </c>
      <c r="P792" s="225">
        <f t="shared" si="192"/>
        <v>3</v>
      </c>
      <c r="Q792" s="225">
        <f t="shared" si="193"/>
        <v>7</v>
      </c>
      <c r="R792" s="225">
        <f t="shared" si="194"/>
        <v>21</v>
      </c>
      <c r="S792" s="228"/>
      <c r="T792" s="228"/>
      <c r="U792" s="228"/>
      <c r="V792" s="228"/>
      <c r="W792" s="529"/>
      <c r="X792" s="228"/>
      <c r="Y792" s="55">
        <v>488</v>
      </c>
      <c r="Z792" s="55">
        <v>488219142</v>
      </c>
      <c r="AA792" s="244" t="s">
        <v>310</v>
      </c>
      <c r="AB792" s="55">
        <v>0</v>
      </c>
      <c r="AC792" s="55">
        <v>0</v>
      </c>
      <c r="AD792" s="55">
        <v>0</v>
      </c>
      <c r="AE792" s="55">
        <v>7</v>
      </c>
      <c r="AF792" s="55">
        <v>7</v>
      </c>
      <c r="AG792" s="55">
        <v>7</v>
      </c>
      <c r="AH792" s="55">
        <v>0</v>
      </c>
      <c r="AI792" s="215">
        <v>0</v>
      </c>
      <c r="AJ792" s="215">
        <v>0</v>
      </c>
      <c r="AK792" s="215">
        <v>0</v>
      </c>
      <c r="AL792" s="215">
        <v>0</v>
      </c>
      <c r="AM792" s="215">
        <v>1</v>
      </c>
      <c r="AN792" s="215">
        <v>0</v>
      </c>
      <c r="AO792" s="215">
        <v>0</v>
      </c>
      <c r="AP792" s="215">
        <v>0</v>
      </c>
      <c r="AQ792" s="55">
        <v>1</v>
      </c>
      <c r="AR792" s="216"/>
      <c r="AS792" s="55">
        <v>219</v>
      </c>
      <c r="AT792" s="55">
        <v>142</v>
      </c>
      <c r="AU792" s="55">
        <v>7</v>
      </c>
      <c r="AW792" s="55">
        <f t="shared" si="195"/>
        <v>2</v>
      </c>
      <c r="AX792" s="55">
        <v>1</v>
      </c>
      <c r="AY792" s="55">
        <v>1</v>
      </c>
      <c r="AZ792" s="502">
        <v>0.13039999999999999</v>
      </c>
    </row>
    <row r="793" spans="1:52">
      <c r="A793" s="215">
        <v>488</v>
      </c>
      <c r="B793" s="215">
        <v>488219145</v>
      </c>
      <c r="C793" s="216" t="s">
        <v>310</v>
      </c>
      <c r="D793" s="225">
        <f t="shared" si="181"/>
        <v>0</v>
      </c>
      <c r="E793" s="225">
        <f t="shared" si="182"/>
        <v>0</v>
      </c>
      <c r="F793" s="225">
        <f t="shared" si="183"/>
        <v>2</v>
      </c>
      <c r="G793" s="225">
        <f t="shared" si="184"/>
        <v>6</v>
      </c>
      <c r="H793" s="225">
        <f t="shared" si="185"/>
        <v>2</v>
      </c>
      <c r="I793" s="225">
        <f t="shared" si="186"/>
        <v>0</v>
      </c>
      <c r="J793" s="225">
        <f t="shared" si="187"/>
        <v>0</v>
      </c>
      <c r="K793" s="356">
        <f t="shared" si="188"/>
        <v>0.38300000000000001</v>
      </c>
      <c r="L793" s="225"/>
      <c r="M793" s="225">
        <f t="shared" si="189"/>
        <v>0</v>
      </c>
      <c r="N793" s="225">
        <f t="shared" si="190"/>
        <v>0</v>
      </c>
      <c r="O793" s="225">
        <f t="shared" si="191"/>
        <v>0</v>
      </c>
      <c r="P793" s="225">
        <f t="shared" si="192"/>
        <v>6</v>
      </c>
      <c r="Q793" s="225">
        <f t="shared" si="193"/>
        <v>4</v>
      </c>
      <c r="R793" s="225">
        <f t="shared" si="194"/>
        <v>10</v>
      </c>
      <c r="S793" s="228"/>
      <c r="T793" s="228"/>
      <c r="U793" s="228"/>
      <c r="V793" s="228"/>
      <c r="W793" s="529"/>
      <c r="X793" s="228"/>
      <c r="Y793" s="55">
        <v>488</v>
      </c>
      <c r="Z793" s="55">
        <v>488219145</v>
      </c>
      <c r="AA793" s="244" t="s">
        <v>310</v>
      </c>
      <c r="AB793" s="55">
        <v>0</v>
      </c>
      <c r="AC793" s="55">
        <v>0</v>
      </c>
      <c r="AD793" s="55">
        <v>2</v>
      </c>
      <c r="AE793" s="55">
        <v>6</v>
      </c>
      <c r="AF793" s="55">
        <v>2</v>
      </c>
      <c r="AG793" s="55">
        <v>0</v>
      </c>
      <c r="AH793" s="55">
        <v>0</v>
      </c>
      <c r="AI793" s="215">
        <v>0</v>
      </c>
      <c r="AJ793" s="215">
        <v>0</v>
      </c>
      <c r="AK793" s="215">
        <v>0</v>
      </c>
      <c r="AL793" s="215">
        <v>0</v>
      </c>
      <c r="AM793" s="215">
        <v>5</v>
      </c>
      <c r="AN793" s="215">
        <v>0</v>
      </c>
      <c r="AO793" s="215">
        <v>0</v>
      </c>
      <c r="AP793" s="215">
        <v>1</v>
      </c>
      <c r="AQ793" s="55">
        <v>0</v>
      </c>
      <c r="AR793" s="216"/>
      <c r="AS793" s="55">
        <v>219</v>
      </c>
      <c r="AT793" s="55">
        <v>145</v>
      </c>
      <c r="AU793" s="55">
        <v>4</v>
      </c>
      <c r="AW793" s="55">
        <f t="shared" si="195"/>
        <v>6</v>
      </c>
      <c r="AX793" s="55">
        <v>0</v>
      </c>
      <c r="AY793" s="55">
        <v>1</v>
      </c>
      <c r="AZ793" s="502">
        <v>0.6</v>
      </c>
    </row>
    <row r="794" spans="1:52">
      <c r="A794" s="215">
        <v>488</v>
      </c>
      <c r="B794" s="215">
        <v>488219171</v>
      </c>
      <c r="C794" s="216" t="s">
        <v>310</v>
      </c>
      <c r="D794" s="225">
        <f t="shared" si="181"/>
        <v>0</v>
      </c>
      <c r="E794" s="225">
        <f t="shared" si="182"/>
        <v>0</v>
      </c>
      <c r="F794" s="225">
        <f t="shared" si="183"/>
        <v>0</v>
      </c>
      <c r="G794" s="225">
        <f t="shared" si="184"/>
        <v>3</v>
      </c>
      <c r="H794" s="225">
        <f t="shared" si="185"/>
        <v>4</v>
      </c>
      <c r="I794" s="225">
        <f t="shared" si="186"/>
        <v>2</v>
      </c>
      <c r="J794" s="225">
        <f t="shared" si="187"/>
        <v>0</v>
      </c>
      <c r="K794" s="356">
        <f t="shared" si="188"/>
        <v>0.34470000000000001</v>
      </c>
      <c r="L794" s="225"/>
      <c r="M794" s="225">
        <f t="shared" si="189"/>
        <v>0</v>
      </c>
      <c r="N794" s="225">
        <f t="shared" si="190"/>
        <v>0</v>
      </c>
      <c r="O794" s="225">
        <f t="shared" si="191"/>
        <v>0</v>
      </c>
      <c r="P794" s="225">
        <f t="shared" si="192"/>
        <v>4</v>
      </c>
      <c r="Q794" s="225">
        <f t="shared" si="193"/>
        <v>3</v>
      </c>
      <c r="R794" s="225">
        <f t="shared" si="194"/>
        <v>9</v>
      </c>
      <c r="S794" s="228"/>
      <c r="T794" s="228"/>
      <c r="U794" s="228"/>
      <c r="V794" s="228"/>
      <c r="W794" s="529"/>
      <c r="X794" s="228"/>
      <c r="Y794" s="55">
        <v>488</v>
      </c>
      <c r="Z794" s="55">
        <v>488219171</v>
      </c>
      <c r="AA794" s="244" t="s">
        <v>310</v>
      </c>
      <c r="AB794" s="55">
        <v>0</v>
      </c>
      <c r="AC794" s="55">
        <v>0</v>
      </c>
      <c r="AD794" s="55">
        <v>0</v>
      </c>
      <c r="AE794" s="55">
        <v>3</v>
      </c>
      <c r="AF794" s="55">
        <v>4</v>
      </c>
      <c r="AG794" s="55">
        <v>2</v>
      </c>
      <c r="AH794" s="55">
        <v>0</v>
      </c>
      <c r="AI794" s="215">
        <v>0</v>
      </c>
      <c r="AJ794" s="215">
        <v>0</v>
      </c>
      <c r="AK794" s="215">
        <v>0</v>
      </c>
      <c r="AL794" s="215">
        <v>0</v>
      </c>
      <c r="AM794" s="215">
        <v>2</v>
      </c>
      <c r="AN794" s="215">
        <v>0</v>
      </c>
      <c r="AO794" s="215">
        <v>0</v>
      </c>
      <c r="AP794" s="215">
        <v>0</v>
      </c>
      <c r="AQ794" s="55">
        <v>2</v>
      </c>
      <c r="AR794" s="216"/>
      <c r="AS794" s="55">
        <v>219</v>
      </c>
      <c r="AT794" s="55">
        <v>171</v>
      </c>
      <c r="AU794" s="55">
        <v>3</v>
      </c>
      <c r="AW794" s="55">
        <f t="shared" si="195"/>
        <v>4</v>
      </c>
      <c r="AX794" s="55">
        <v>0</v>
      </c>
      <c r="AY794" s="55">
        <v>1</v>
      </c>
      <c r="AZ794" s="502">
        <v>0.44440000000000002</v>
      </c>
    </row>
    <row r="795" spans="1:52">
      <c r="A795" s="215">
        <v>488</v>
      </c>
      <c r="B795" s="215">
        <v>488219182</v>
      </c>
      <c r="C795" s="216" t="s">
        <v>310</v>
      </c>
      <c r="D795" s="225">
        <f t="shared" si="181"/>
        <v>0</v>
      </c>
      <c r="E795" s="225">
        <f t="shared" si="182"/>
        <v>0</v>
      </c>
      <c r="F795" s="225">
        <f t="shared" si="183"/>
        <v>0</v>
      </c>
      <c r="G795" s="225">
        <f t="shared" si="184"/>
        <v>1</v>
      </c>
      <c r="H795" s="225">
        <f t="shared" si="185"/>
        <v>0</v>
      </c>
      <c r="I795" s="225">
        <f t="shared" si="186"/>
        <v>0</v>
      </c>
      <c r="J795" s="225">
        <f t="shared" si="187"/>
        <v>0</v>
      </c>
      <c r="K795" s="356">
        <f t="shared" si="188"/>
        <v>3.8300000000000001E-2</v>
      </c>
      <c r="L795" s="225"/>
      <c r="M795" s="225">
        <f t="shared" si="189"/>
        <v>0</v>
      </c>
      <c r="N795" s="225">
        <f t="shared" si="190"/>
        <v>0</v>
      </c>
      <c r="O795" s="225">
        <f t="shared" si="191"/>
        <v>0</v>
      </c>
      <c r="P795" s="225">
        <f t="shared" si="192"/>
        <v>0</v>
      </c>
      <c r="Q795" s="225">
        <f t="shared" si="193"/>
        <v>6</v>
      </c>
      <c r="R795" s="225">
        <f t="shared" si="194"/>
        <v>1</v>
      </c>
      <c r="S795" s="228"/>
      <c r="T795" s="228"/>
      <c r="U795" s="228"/>
      <c r="V795" s="228"/>
      <c r="W795" s="529"/>
      <c r="X795" s="228"/>
      <c r="Y795" s="55">
        <v>488</v>
      </c>
      <c r="Z795" s="55">
        <v>488219182</v>
      </c>
      <c r="AA795" s="244" t="s">
        <v>310</v>
      </c>
      <c r="AB795" s="55">
        <v>0</v>
      </c>
      <c r="AC795" s="55">
        <v>0</v>
      </c>
      <c r="AD795" s="55">
        <v>0</v>
      </c>
      <c r="AE795" s="55">
        <v>1</v>
      </c>
      <c r="AF795" s="55">
        <v>0</v>
      </c>
      <c r="AG795" s="55">
        <v>0</v>
      </c>
      <c r="AH795" s="55">
        <v>0</v>
      </c>
      <c r="AI795" s="215">
        <v>0</v>
      </c>
      <c r="AJ795" s="215">
        <v>0</v>
      </c>
      <c r="AK795" s="215">
        <v>0</v>
      </c>
      <c r="AL795" s="215">
        <v>0</v>
      </c>
      <c r="AM795" s="215">
        <v>0</v>
      </c>
      <c r="AN795" s="215">
        <v>0</v>
      </c>
      <c r="AO795" s="215">
        <v>0</v>
      </c>
      <c r="AP795" s="215">
        <v>0</v>
      </c>
      <c r="AQ795" s="55">
        <v>0</v>
      </c>
      <c r="AR795" s="216"/>
      <c r="AS795" s="55">
        <v>219</v>
      </c>
      <c r="AT795" s="55">
        <v>182</v>
      </c>
      <c r="AU795" s="55">
        <v>6</v>
      </c>
      <c r="AW795" s="55">
        <f t="shared" si="195"/>
        <v>0</v>
      </c>
      <c r="AX795" s="55">
        <v>0</v>
      </c>
      <c r="AY795" s="55">
        <v>3</v>
      </c>
      <c r="AZ795" s="502">
        <v>0</v>
      </c>
    </row>
    <row r="796" spans="1:52">
      <c r="A796" s="215">
        <v>488</v>
      </c>
      <c r="B796" s="215">
        <v>488219219</v>
      </c>
      <c r="C796" s="216" t="s">
        <v>310</v>
      </c>
      <c r="D796" s="225">
        <f t="shared" si="181"/>
        <v>0</v>
      </c>
      <c r="E796" s="225">
        <f t="shared" si="182"/>
        <v>0</v>
      </c>
      <c r="F796" s="225">
        <f t="shared" si="183"/>
        <v>0</v>
      </c>
      <c r="G796" s="225">
        <f t="shared" si="184"/>
        <v>10</v>
      </c>
      <c r="H796" s="225">
        <f t="shared" si="185"/>
        <v>2</v>
      </c>
      <c r="I796" s="225">
        <f t="shared" si="186"/>
        <v>4</v>
      </c>
      <c r="J796" s="225">
        <f t="shared" si="187"/>
        <v>0</v>
      </c>
      <c r="K796" s="356">
        <f t="shared" si="188"/>
        <v>0.61280000000000001</v>
      </c>
      <c r="L796" s="225"/>
      <c r="M796" s="225">
        <f t="shared" si="189"/>
        <v>2</v>
      </c>
      <c r="N796" s="225">
        <f t="shared" si="190"/>
        <v>0</v>
      </c>
      <c r="O796" s="225">
        <f t="shared" si="191"/>
        <v>0</v>
      </c>
      <c r="P796" s="225">
        <f t="shared" si="192"/>
        <v>4</v>
      </c>
      <c r="Q796" s="225">
        <f t="shared" si="193"/>
        <v>1</v>
      </c>
      <c r="R796" s="225">
        <f t="shared" si="194"/>
        <v>16</v>
      </c>
      <c r="S796" s="228"/>
      <c r="T796" s="228"/>
      <c r="U796" s="228"/>
      <c r="V796" s="228"/>
      <c r="W796" s="529"/>
      <c r="X796" s="228"/>
      <c r="Y796" s="55">
        <v>488</v>
      </c>
      <c r="Z796" s="55">
        <v>488219219</v>
      </c>
      <c r="AA796" s="244" t="s">
        <v>310</v>
      </c>
      <c r="AB796" s="55">
        <v>0</v>
      </c>
      <c r="AC796" s="55">
        <v>0</v>
      </c>
      <c r="AD796" s="55">
        <v>0</v>
      </c>
      <c r="AE796" s="55">
        <v>10</v>
      </c>
      <c r="AF796" s="55">
        <v>2</v>
      </c>
      <c r="AG796" s="55">
        <v>4</v>
      </c>
      <c r="AH796" s="55">
        <v>0</v>
      </c>
      <c r="AI796" s="215">
        <v>0</v>
      </c>
      <c r="AJ796" s="215">
        <v>2</v>
      </c>
      <c r="AK796" s="215">
        <v>0</v>
      </c>
      <c r="AL796" s="215">
        <v>0</v>
      </c>
      <c r="AM796" s="215">
        <v>2</v>
      </c>
      <c r="AN796" s="215">
        <v>0</v>
      </c>
      <c r="AO796" s="215">
        <v>0</v>
      </c>
      <c r="AP796" s="215">
        <v>0</v>
      </c>
      <c r="AQ796" s="55">
        <v>2</v>
      </c>
      <c r="AR796" s="216"/>
      <c r="AS796" s="55">
        <v>219</v>
      </c>
      <c r="AT796" s="55">
        <v>219</v>
      </c>
      <c r="AU796" s="55">
        <v>1</v>
      </c>
      <c r="AW796" s="55">
        <f t="shared" si="195"/>
        <v>4</v>
      </c>
      <c r="AX796" s="55">
        <v>0</v>
      </c>
      <c r="AY796" s="55">
        <v>1</v>
      </c>
      <c r="AZ796" s="502">
        <v>0.25</v>
      </c>
    </row>
    <row r="797" spans="1:52">
      <c r="A797" s="215">
        <v>488</v>
      </c>
      <c r="B797" s="215">
        <v>488219231</v>
      </c>
      <c r="C797" s="216" t="s">
        <v>310</v>
      </c>
      <c r="D797" s="225">
        <f t="shared" si="181"/>
        <v>0</v>
      </c>
      <c r="E797" s="225">
        <f t="shared" si="182"/>
        <v>0</v>
      </c>
      <c r="F797" s="225">
        <f t="shared" si="183"/>
        <v>0</v>
      </c>
      <c r="G797" s="225">
        <f t="shared" si="184"/>
        <v>12</v>
      </c>
      <c r="H797" s="225">
        <f t="shared" si="185"/>
        <v>2</v>
      </c>
      <c r="I797" s="225">
        <f t="shared" si="186"/>
        <v>12</v>
      </c>
      <c r="J797" s="225">
        <f t="shared" si="187"/>
        <v>0</v>
      </c>
      <c r="K797" s="356">
        <f t="shared" si="188"/>
        <v>0.99580000000000002</v>
      </c>
      <c r="L797" s="225"/>
      <c r="M797" s="225">
        <f t="shared" si="189"/>
        <v>0</v>
      </c>
      <c r="N797" s="225">
        <f t="shared" si="190"/>
        <v>0</v>
      </c>
      <c r="O797" s="225">
        <f t="shared" si="191"/>
        <v>0</v>
      </c>
      <c r="P797" s="225">
        <f t="shared" si="192"/>
        <v>6</v>
      </c>
      <c r="Q797" s="225">
        <f t="shared" si="193"/>
        <v>4</v>
      </c>
      <c r="R797" s="225">
        <f t="shared" si="194"/>
        <v>26</v>
      </c>
      <c r="S797" s="228"/>
      <c r="T797" s="228"/>
      <c r="U797" s="228"/>
      <c r="V797" s="228"/>
      <c r="W797" s="529"/>
      <c r="X797" s="228"/>
      <c r="Y797" s="55">
        <v>488</v>
      </c>
      <c r="Z797" s="55">
        <v>488219231</v>
      </c>
      <c r="AA797" s="244" t="s">
        <v>310</v>
      </c>
      <c r="AB797" s="55">
        <v>0</v>
      </c>
      <c r="AC797" s="55">
        <v>0</v>
      </c>
      <c r="AD797" s="55">
        <v>0</v>
      </c>
      <c r="AE797" s="55">
        <v>12</v>
      </c>
      <c r="AF797" s="55">
        <v>2</v>
      </c>
      <c r="AG797" s="55">
        <v>12</v>
      </c>
      <c r="AH797" s="55">
        <v>0</v>
      </c>
      <c r="AI797" s="215">
        <v>0</v>
      </c>
      <c r="AJ797" s="215">
        <v>0</v>
      </c>
      <c r="AK797" s="215">
        <v>0</v>
      </c>
      <c r="AL797" s="215">
        <v>0</v>
      </c>
      <c r="AM797" s="215">
        <v>2</v>
      </c>
      <c r="AN797" s="215">
        <v>0</v>
      </c>
      <c r="AO797" s="215">
        <v>0</v>
      </c>
      <c r="AP797" s="215">
        <v>0</v>
      </c>
      <c r="AQ797" s="55">
        <v>4</v>
      </c>
      <c r="AR797" s="216"/>
      <c r="AS797" s="55">
        <v>219</v>
      </c>
      <c r="AT797" s="55">
        <v>231</v>
      </c>
      <c r="AU797" s="55">
        <v>4</v>
      </c>
      <c r="AW797" s="55">
        <f t="shared" si="195"/>
        <v>6</v>
      </c>
      <c r="AX797" s="55">
        <v>0</v>
      </c>
      <c r="AY797" s="55">
        <v>1</v>
      </c>
      <c r="AZ797" s="502">
        <v>0.23080000000000001</v>
      </c>
    </row>
    <row r="798" spans="1:52">
      <c r="A798" s="215">
        <v>488</v>
      </c>
      <c r="B798" s="215">
        <v>488219239</v>
      </c>
      <c r="C798" s="216" t="s">
        <v>310</v>
      </c>
      <c r="D798" s="225">
        <f t="shared" si="181"/>
        <v>0</v>
      </c>
      <c r="E798" s="225">
        <f t="shared" si="182"/>
        <v>0</v>
      </c>
      <c r="F798" s="225">
        <f t="shared" si="183"/>
        <v>0</v>
      </c>
      <c r="G798" s="225">
        <f t="shared" si="184"/>
        <v>8</v>
      </c>
      <c r="H798" s="225">
        <f t="shared" si="185"/>
        <v>2</v>
      </c>
      <c r="I798" s="225">
        <f t="shared" si="186"/>
        <v>1</v>
      </c>
      <c r="J798" s="225">
        <f t="shared" si="187"/>
        <v>0</v>
      </c>
      <c r="K798" s="356">
        <f t="shared" si="188"/>
        <v>0.42130000000000001</v>
      </c>
      <c r="L798" s="225"/>
      <c r="M798" s="225">
        <f t="shared" si="189"/>
        <v>0</v>
      </c>
      <c r="N798" s="225">
        <f t="shared" si="190"/>
        <v>0</v>
      </c>
      <c r="O798" s="225">
        <f t="shared" si="191"/>
        <v>0</v>
      </c>
      <c r="P798" s="225">
        <f t="shared" si="192"/>
        <v>0</v>
      </c>
      <c r="Q798" s="225">
        <f t="shared" si="193"/>
        <v>6</v>
      </c>
      <c r="R798" s="225">
        <f t="shared" si="194"/>
        <v>11</v>
      </c>
      <c r="S798" s="228"/>
      <c r="T798" s="228"/>
      <c r="U798" s="228"/>
      <c r="V798" s="228"/>
      <c r="W798" s="529"/>
      <c r="X798" s="228"/>
      <c r="Y798" s="55">
        <v>488</v>
      </c>
      <c r="Z798" s="55">
        <v>488219239</v>
      </c>
      <c r="AA798" s="244" t="s">
        <v>310</v>
      </c>
      <c r="AB798" s="55">
        <v>0</v>
      </c>
      <c r="AC798" s="55">
        <v>0</v>
      </c>
      <c r="AD798" s="55">
        <v>0</v>
      </c>
      <c r="AE798" s="55">
        <v>8</v>
      </c>
      <c r="AF798" s="55">
        <v>2</v>
      </c>
      <c r="AG798" s="55">
        <v>1</v>
      </c>
      <c r="AH798" s="55">
        <v>0</v>
      </c>
      <c r="AI798" s="215">
        <v>0</v>
      </c>
      <c r="AJ798" s="215">
        <v>0</v>
      </c>
      <c r="AK798" s="215">
        <v>0</v>
      </c>
      <c r="AL798" s="215">
        <v>0</v>
      </c>
      <c r="AM798" s="215">
        <v>0</v>
      </c>
      <c r="AN798" s="215">
        <v>0</v>
      </c>
      <c r="AO798" s="215">
        <v>0</v>
      </c>
      <c r="AP798" s="215">
        <v>0</v>
      </c>
      <c r="AQ798" s="55">
        <v>0</v>
      </c>
      <c r="AR798" s="216"/>
      <c r="AS798" s="55">
        <v>219</v>
      </c>
      <c r="AT798" s="55">
        <v>239</v>
      </c>
      <c r="AU798" s="55">
        <v>6</v>
      </c>
      <c r="AW798" s="55">
        <f t="shared" si="195"/>
        <v>0</v>
      </c>
      <c r="AX798" s="55">
        <v>0</v>
      </c>
      <c r="AY798" s="55">
        <v>1</v>
      </c>
      <c r="AZ798" s="502">
        <v>0</v>
      </c>
    </row>
    <row r="799" spans="1:52">
      <c r="A799" s="215">
        <v>488</v>
      </c>
      <c r="B799" s="215">
        <v>488219243</v>
      </c>
      <c r="C799" s="216" t="s">
        <v>310</v>
      </c>
      <c r="D799" s="225">
        <f t="shared" si="181"/>
        <v>0</v>
      </c>
      <c r="E799" s="225">
        <f t="shared" si="182"/>
        <v>0</v>
      </c>
      <c r="F799" s="225">
        <f t="shared" si="183"/>
        <v>0</v>
      </c>
      <c r="G799" s="225">
        <f t="shared" si="184"/>
        <v>8</v>
      </c>
      <c r="H799" s="225">
        <f t="shared" si="185"/>
        <v>8</v>
      </c>
      <c r="I799" s="225">
        <f t="shared" si="186"/>
        <v>6</v>
      </c>
      <c r="J799" s="225">
        <f t="shared" si="187"/>
        <v>0</v>
      </c>
      <c r="K799" s="356">
        <f t="shared" si="188"/>
        <v>0.84260000000000002</v>
      </c>
      <c r="L799" s="225"/>
      <c r="M799" s="225">
        <f t="shared" si="189"/>
        <v>1</v>
      </c>
      <c r="N799" s="225">
        <f t="shared" si="190"/>
        <v>0</v>
      </c>
      <c r="O799" s="225">
        <f t="shared" si="191"/>
        <v>0</v>
      </c>
      <c r="P799" s="225">
        <f t="shared" si="192"/>
        <v>8</v>
      </c>
      <c r="Q799" s="225">
        <f t="shared" si="193"/>
        <v>9</v>
      </c>
      <c r="R799" s="225">
        <f t="shared" si="194"/>
        <v>22</v>
      </c>
      <c r="S799" s="228"/>
      <c r="T799" s="228"/>
      <c r="U799" s="228"/>
      <c r="V799" s="228"/>
      <c r="W799" s="529"/>
      <c r="X799" s="228"/>
      <c r="Y799" s="55">
        <v>488</v>
      </c>
      <c r="Z799" s="55">
        <v>488219243</v>
      </c>
      <c r="AA799" s="244" t="s">
        <v>310</v>
      </c>
      <c r="AB799" s="55">
        <v>0</v>
      </c>
      <c r="AC799" s="55">
        <v>0</v>
      </c>
      <c r="AD799" s="55">
        <v>0</v>
      </c>
      <c r="AE799" s="55">
        <v>8</v>
      </c>
      <c r="AF799" s="55">
        <v>8</v>
      </c>
      <c r="AG799" s="55">
        <v>6</v>
      </c>
      <c r="AH799" s="55">
        <v>0</v>
      </c>
      <c r="AI799" s="215">
        <v>0</v>
      </c>
      <c r="AJ799" s="215">
        <v>1</v>
      </c>
      <c r="AK799" s="215">
        <v>0</v>
      </c>
      <c r="AL799" s="215">
        <v>0</v>
      </c>
      <c r="AM799" s="215">
        <v>5</v>
      </c>
      <c r="AN799" s="215">
        <v>0</v>
      </c>
      <c r="AO799" s="215">
        <v>0</v>
      </c>
      <c r="AP799" s="215">
        <v>0</v>
      </c>
      <c r="AQ799" s="55">
        <v>2</v>
      </c>
      <c r="AR799" s="216"/>
      <c r="AS799" s="55">
        <v>219</v>
      </c>
      <c r="AT799" s="55">
        <v>243</v>
      </c>
      <c r="AU799" s="55">
        <v>9</v>
      </c>
      <c r="AW799" s="55">
        <f t="shared" si="195"/>
        <v>7</v>
      </c>
      <c r="AX799" s="55">
        <v>1</v>
      </c>
      <c r="AY799" s="55">
        <v>1</v>
      </c>
      <c r="AZ799" s="502">
        <v>0.3846</v>
      </c>
    </row>
    <row r="800" spans="1:52">
      <c r="A800" s="215">
        <v>488</v>
      </c>
      <c r="B800" s="215">
        <v>488219244</v>
      </c>
      <c r="C800" s="216" t="s">
        <v>310</v>
      </c>
      <c r="D800" s="225">
        <f t="shared" si="181"/>
        <v>0</v>
      </c>
      <c r="E800" s="225">
        <f t="shared" si="182"/>
        <v>0</v>
      </c>
      <c r="F800" s="225">
        <f t="shared" si="183"/>
        <v>10</v>
      </c>
      <c r="G800" s="225">
        <f t="shared" si="184"/>
        <v>74</v>
      </c>
      <c r="H800" s="225">
        <f t="shared" si="185"/>
        <v>60</v>
      </c>
      <c r="I800" s="225">
        <f t="shared" si="186"/>
        <v>71</v>
      </c>
      <c r="J800" s="225">
        <f t="shared" si="187"/>
        <v>0</v>
      </c>
      <c r="K800" s="356">
        <f t="shared" si="188"/>
        <v>8.2345000000000006</v>
      </c>
      <c r="L800" s="225"/>
      <c r="M800" s="225">
        <f t="shared" si="189"/>
        <v>16</v>
      </c>
      <c r="N800" s="225">
        <f t="shared" si="190"/>
        <v>3</v>
      </c>
      <c r="O800" s="225">
        <f t="shared" si="191"/>
        <v>5</v>
      </c>
      <c r="P800" s="225">
        <f t="shared" si="192"/>
        <v>99</v>
      </c>
      <c r="Q800" s="225">
        <f t="shared" si="193"/>
        <v>10</v>
      </c>
      <c r="R800" s="225">
        <f t="shared" si="194"/>
        <v>215</v>
      </c>
      <c r="S800" s="228"/>
      <c r="T800" s="228"/>
      <c r="U800" s="228"/>
      <c r="V800" s="228"/>
      <c r="W800" s="529"/>
      <c r="X800" s="228"/>
      <c r="Y800" s="55">
        <v>488</v>
      </c>
      <c r="Z800" s="55">
        <v>488219244</v>
      </c>
      <c r="AA800" s="244" t="s">
        <v>310</v>
      </c>
      <c r="AB800" s="55">
        <v>0</v>
      </c>
      <c r="AC800" s="55">
        <v>0</v>
      </c>
      <c r="AD800" s="55">
        <v>10</v>
      </c>
      <c r="AE800" s="55">
        <v>74</v>
      </c>
      <c r="AF800" s="55">
        <v>60</v>
      </c>
      <c r="AG800" s="55">
        <v>71</v>
      </c>
      <c r="AH800" s="55">
        <v>0</v>
      </c>
      <c r="AI800" s="215">
        <v>0</v>
      </c>
      <c r="AJ800" s="215">
        <v>16</v>
      </c>
      <c r="AK800" s="215">
        <v>3</v>
      </c>
      <c r="AL800" s="215">
        <v>5</v>
      </c>
      <c r="AM800" s="215">
        <v>58</v>
      </c>
      <c r="AN800" s="215">
        <v>0</v>
      </c>
      <c r="AO800" s="215">
        <v>0</v>
      </c>
      <c r="AP800" s="215">
        <v>4</v>
      </c>
      <c r="AQ800" s="55">
        <v>19</v>
      </c>
      <c r="AR800" s="216"/>
      <c r="AS800" s="55">
        <v>219</v>
      </c>
      <c r="AT800" s="55">
        <v>244</v>
      </c>
      <c r="AU800" s="55">
        <v>10</v>
      </c>
      <c r="AW800" s="55">
        <f t="shared" si="195"/>
        <v>81</v>
      </c>
      <c r="AX800" s="55">
        <v>18</v>
      </c>
      <c r="AY800" s="55">
        <v>1</v>
      </c>
      <c r="AZ800" s="502">
        <v>0.46</v>
      </c>
    </row>
    <row r="801" spans="1:52">
      <c r="A801" s="215">
        <v>488</v>
      </c>
      <c r="B801" s="215">
        <v>488219251</v>
      </c>
      <c r="C801" s="216" t="s">
        <v>310</v>
      </c>
      <c r="D801" s="225">
        <f t="shared" si="181"/>
        <v>0</v>
      </c>
      <c r="E801" s="225">
        <f t="shared" si="182"/>
        <v>0</v>
      </c>
      <c r="F801" s="225">
        <f t="shared" si="183"/>
        <v>3</v>
      </c>
      <c r="G801" s="225">
        <f t="shared" si="184"/>
        <v>45</v>
      </c>
      <c r="H801" s="225">
        <f t="shared" si="185"/>
        <v>24</v>
      </c>
      <c r="I801" s="225">
        <f t="shared" si="186"/>
        <v>23</v>
      </c>
      <c r="J801" s="225">
        <f t="shared" si="187"/>
        <v>0</v>
      </c>
      <c r="K801" s="356">
        <f t="shared" si="188"/>
        <v>3.6385000000000001</v>
      </c>
      <c r="L801" s="225"/>
      <c r="M801" s="225">
        <f t="shared" si="189"/>
        <v>5</v>
      </c>
      <c r="N801" s="225">
        <f t="shared" si="190"/>
        <v>0</v>
      </c>
      <c r="O801" s="225">
        <f t="shared" si="191"/>
        <v>0</v>
      </c>
      <c r="P801" s="225">
        <f t="shared" si="192"/>
        <v>32</v>
      </c>
      <c r="Q801" s="225">
        <f t="shared" si="193"/>
        <v>8</v>
      </c>
      <c r="R801" s="225">
        <f t="shared" si="194"/>
        <v>95</v>
      </c>
      <c r="S801" s="228"/>
      <c r="T801" s="228"/>
      <c r="U801" s="228"/>
      <c r="V801" s="228"/>
      <c r="W801" s="529"/>
      <c r="X801" s="228"/>
      <c r="Y801" s="55">
        <v>488</v>
      </c>
      <c r="Z801" s="55">
        <v>488219251</v>
      </c>
      <c r="AA801" s="244" t="s">
        <v>310</v>
      </c>
      <c r="AB801" s="55">
        <v>0</v>
      </c>
      <c r="AC801" s="55">
        <v>0</v>
      </c>
      <c r="AD801" s="55">
        <v>3</v>
      </c>
      <c r="AE801" s="55">
        <v>45</v>
      </c>
      <c r="AF801" s="55">
        <v>24</v>
      </c>
      <c r="AG801" s="55">
        <v>23</v>
      </c>
      <c r="AH801" s="55">
        <v>0</v>
      </c>
      <c r="AI801" s="215">
        <v>0</v>
      </c>
      <c r="AJ801" s="215">
        <v>5</v>
      </c>
      <c r="AK801" s="215">
        <v>0</v>
      </c>
      <c r="AL801" s="215">
        <v>0</v>
      </c>
      <c r="AM801" s="215">
        <v>25</v>
      </c>
      <c r="AN801" s="215">
        <v>0</v>
      </c>
      <c r="AO801" s="215">
        <v>0</v>
      </c>
      <c r="AP801" s="215">
        <v>2</v>
      </c>
      <c r="AQ801" s="55">
        <v>5</v>
      </c>
      <c r="AR801" s="216"/>
      <c r="AS801" s="55">
        <v>219</v>
      </c>
      <c r="AT801" s="55">
        <v>251</v>
      </c>
      <c r="AU801" s="55">
        <v>8</v>
      </c>
      <c r="AW801" s="55">
        <f t="shared" si="195"/>
        <v>32</v>
      </c>
      <c r="AX801" s="55">
        <v>0</v>
      </c>
      <c r="AY801" s="55">
        <v>1</v>
      </c>
      <c r="AZ801" s="502">
        <v>0.33679999999999999</v>
      </c>
    </row>
    <row r="802" spans="1:52">
      <c r="A802" s="215">
        <v>488</v>
      </c>
      <c r="B802" s="215">
        <v>488219264</v>
      </c>
      <c r="C802" s="216" t="s">
        <v>310</v>
      </c>
      <c r="D802" s="225">
        <f t="shared" si="181"/>
        <v>0</v>
      </c>
      <c r="E802" s="225">
        <f t="shared" si="182"/>
        <v>0</v>
      </c>
      <c r="F802" s="225">
        <f t="shared" si="183"/>
        <v>1</v>
      </c>
      <c r="G802" s="225">
        <f t="shared" si="184"/>
        <v>6</v>
      </c>
      <c r="H802" s="225">
        <f t="shared" si="185"/>
        <v>3</v>
      </c>
      <c r="I802" s="225">
        <f t="shared" si="186"/>
        <v>7</v>
      </c>
      <c r="J802" s="225">
        <f t="shared" si="187"/>
        <v>0</v>
      </c>
      <c r="K802" s="356">
        <f t="shared" si="188"/>
        <v>0.65110000000000001</v>
      </c>
      <c r="L802" s="225"/>
      <c r="M802" s="225">
        <f t="shared" si="189"/>
        <v>0</v>
      </c>
      <c r="N802" s="225">
        <f t="shared" si="190"/>
        <v>0</v>
      </c>
      <c r="O802" s="225">
        <f t="shared" si="191"/>
        <v>0</v>
      </c>
      <c r="P802" s="225">
        <f t="shared" si="192"/>
        <v>1</v>
      </c>
      <c r="Q802" s="225">
        <f t="shared" si="193"/>
        <v>3</v>
      </c>
      <c r="R802" s="225">
        <f t="shared" si="194"/>
        <v>17</v>
      </c>
      <c r="S802" s="228"/>
      <c r="T802" s="228"/>
      <c r="U802" s="228"/>
      <c r="V802" s="228"/>
      <c r="W802" s="529"/>
      <c r="X802" s="228"/>
      <c r="Y802" s="55">
        <v>488</v>
      </c>
      <c r="Z802" s="55">
        <v>488219264</v>
      </c>
      <c r="AA802" s="244" t="s">
        <v>310</v>
      </c>
      <c r="AB802" s="55">
        <v>0</v>
      </c>
      <c r="AC802" s="55">
        <v>0</v>
      </c>
      <c r="AD802" s="55">
        <v>1</v>
      </c>
      <c r="AE802" s="55">
        <v>6</v>
      </c>
      <c r="AF802" s="55">
        <v>3</v>
      </c>
      <c r="AG802" s="55">
        <v>7</v>
      </c>
      <c r="AH802" s="55">
        <v>0</v>
      </c>
      <c r="AI802" s="215">
        <v>0</v>
      </c>
      <c r="AJ802" s="215">
        <v>0</v>
      </c>
      <c r="AK802" s="215">
        <v>0</v>
      </c>
      <c r="AL802" s="215">
        <v>0</v>
      </c>
      <c r="AM802" s="215">
        <v>1</v>
      </c>
      <c r="AN802" s="215">
        <v>0</v>
      </c>
      <c r="AO802" s="215">
        <v>0</v>
      </c>
      <c r="AP802" s="215">
        <v>0</v>
      </c>
      <c r="AQ802" s="55">
        <v>0</v>
      </c>
      <c r="AR802" s="216"/>
      <c r="AS802" s="55">
        <v>219</v>
      </c>
      <c r="AT802" s="55">
        <v>264</v>
      </c>
      <c r="AU802" s="55">
        <v>3</v>
      </c>
      <c r="AW802" s="55">
        <f t="shared" si="195"/>
        <v>1</v>
      </c>
      <c r="AX802" s="55">
        <v>0</v>
      </c>
      <c r="AY802" s="55">
        <v>1</v>
      </c>
      <c r="AZ802" s="502">
        <v>5.8799999999999998E-2</v>
      </c>
    </row>
    <row r="803" spans="1:52">
      <c r="A803" s="215">
        <v>488</v>
      </c>
      <c r="B803" s="215">
        <v>488219285</v>
      </c>
      <c r="C803" s="216" t="s">
        <v>310</v>
      </c>
      <c r="D803" s="225">
        <f t="shared" si="181"/>
        <v>0</v>
      </c>
      <c r="E803" s="225">
        <f t="shared" si="182"/>
        <v>0</v>
      </c>
      <c r="F803" s="225">
        <f t="shared" si="183"/>
        <v>0</v>
      </c>
      <c r="G803" s="225">
        <f t="shared" si="184"/>
        <v>0</v>
      </c>
      <c r="H803" s="225">
        <f t="shared" si="185"/>
        <v>2</v>
      </c>
      <c r="I803" s="225">
        <f t="shared" si="186"/>
        <v>0</v>
      </c>
      <c r="J803" s="225">
        <f t="shared" si="187"/>
        <v>0</v>
      </c>
      <c r="K803" s="356">
        <f t="shared" si="188"/>
        <v>7.6600000000000001E-2</v>
      </c>
      <c r="L803" s="225"/>
      <c r="M803" s="225">
        <f t="shared" si="189"/>
        <v>0</v>
      </c>
      <c r="N803" s="225">
        <f t="shared" si="190"/>
        <v>0</v>
      </c>
      <c r="O803" s="225">
        <f t="shared" si="191"/>
        <v>0</v>
      </c>
      <c r="P803" s="225">
        <f t="shared" si="192"/>
        <v>0</v>
      </c>
      <c r="Q803" s="225">
        <f t="shared" si="193"/>
        <v>7</v>
      </c>
      <c r="R803" s="225">
        <f t="shared" si="194"/>
        <v>2</v>
      </c>
      <c r="S803" s="228"/>
      <c r="T803" s="228"/>
      <c r="U803" s="228"/>
      <c r="V803" s="228"/>
      <c r="W803" s="529"/>
      <c r="X803" s="228"/>
      <c r="Y803" s="55">
        <v>488</v>
      </c>
      <c r="Z803" s="55">
        <v>488219285</v>
      </c>
      <c r="AA803" s="244" t="s">
        <v>310</v>
      </c>
      <c r="AB803" s="55">
        <v>0</v>
      </c>
      <c r="AC803" s="55">
        <v>0</v>
      </c>
      <c r="AD803" s="55">
        <v>0</v>
      </c>
      <c r="AE803" s="55">
        <v>0</v>
      </c>
      <c r="AF803" s="55">
        <v>2</v>
      </c>
      <c r="AG803" s="55">
        <v>0</v>
      </c>
      <c r="AH803" s="55">
        <v>0</v>
      </c>
      <c r="AI803" s="215">
        <v>0</v>
      </c>
      <c r="AJ803" s="215">
        <v>0</v>
      </c>
      <c r="AK803" s="215">
        <v>0</v>
      </c>
      <c r="AL803" s="215">
        <v>0</v>
      </c>
      <c r="AM803" s="215">
        <v>0</v>
      </c>
      <c r="AN803" s="215">
        <v>0</v>
      </c>
      <c r="AO803" s="215">
        <v>0</v>
      </c>
      <c r="AP803" s="215">
        <v>0</v>
      </c>
      <c r="AQ803" s="55">
        <v>0</v>
      </c>
      <c r="AR803" s="216"/>
      <c r="AS803" s="55">
        <v>219</v>
      </c>
      <c r="AT803" s="55">
        <v>285</v>
      </c>
      <c r="AU803" s="55">
        <v>7</v>
      </c>
      <c r="AW803" s="55">
        <f t="shared" si="195"/>
        <v>0</v>
      </c>
      <c r="AX803" s="55">
        <v>0</v>
      </c>
      <c r="AY803" s="55">
        <v>3</v>
      </c>
      <c r="AZ803" s="502">
        <v>0</v>
      </c>
    </row>
    <row r="804" spans="1:52">
      <c r="A804" s="215">
        <v>488</v>
      </c>
      <c r="B804" s="215">
        <v>488219293</v>
      </c>
      <c r="C804" s="216" t="s">
        <v>310</v>
      </c>
      <c r="D804" s="225">
        <f t="shared" si="181"/>
        <v>0</v>
      </c>
      <c r="E804" s="225">
        <f t="shared" si="182"/>
        <v>0</v>
      </c>
      <c r="F804" s="225">
        <f t="shared" si="183"/>
        <v>0</v>
      </c>
      <c r="G804" s="225">
        <f t="shared" si="184"/>
        <v>2</v>
      </c>
      <c r="H804" s="225">
        <f t="shared" si="185"/>
        <v>0</v>
      </c>
      <c r="I804" s="225">
        <f t="shared" si="186"/>
        <v>2</v>
      </c>
      <c r="J804" s="225">
        <f t="shared" si="187"/>
        <v>0</v>
      </c>
      <c r="K804" s="356">
        <f t="shared" si="188"/>
        <v>0.1532</v>
      </c>
      <c r="L804" s="225"/>
      <c r="M804" s="225">
        <f t="shared" si="189"/>
        <v>0</v>
      </c>
      <c r="N804" s="225">
        <f t="shared" si="190"/>
        <v>0</v>
      </c>
      <c r="O804" s="225">
        <f t="shared" si="191"/>
        <v>0</v>
      </c>
      <c r="P804" s="225">
        <f t="shared" si="192"/>
        <v>4</v>
      </c>
      <c r="Q804" s="225">
        <f t="shared" si="193"/>
        <v>10</v>
      </c>
      <c r="R804" s="225">
        <f t="shared" si="194"/>
        <v>4</v>
      </c>
      <c r="S804" s="228"/>
      <c r="T804" s="228"/>
      <c r="U804" s="228"/>
      <c r="V804" s="228"/>
      <c r="W804" s="529"/>
      <c r="X804" s="228"/>
      <c r="Y804" s="55">
        <v>488</v>
      </c>
      <c r="Z804" s="55">
        <v>488219293</v>
      </c>
      <c r="AA804" s="244" t="s">
        <v>310</v>
      </c>
      <c r="AB804" s="55">
        <v>0</v>
      </c>
      <c r="AC804" s="55">
        <v>0</v>
      </c>
      <c r="AD804" s="55">
        <v>0</v>
      </c>
      <c r="AE804" s="55">
        <v>2</v>
      </c>
      <c r="AF804" s="55">
        <v>0</v>
      </c>
      <c r="AG804" s="55">
        <v>2</v>
      </c>
      <c r="AH804" s="55">
        <v>0</v>
      </c>
      <c r="AI804" s="215">
        <v>0</v>
      </c>
      <c r="AJ804" s="215">
        <v>0</v>
      </c>
      <c r="AK804" s="215">
        <v>0</v>
      </c>
      <c r="AL804" s="215">
        <v>0</v>
      </c>
      <c r="AM804" s="215">
        <v>2</v>
      </c>
      <c r="AN804" s="215">
        <v>0</v>
      </c>
      <c r="AO804" s="215">
        <v>0</v>
      </c>
      <c r="AP804" s="215">
        <v>0</v>
      </c>
      <c r="AQ804" s="55">
        <v>2</v>
      </c>
      <c r="AR804" s="216"/>
      <c r="AS804" s="55">
        <v>219</v>
      </c>
      <c r="AT804" s="55">
        <v>293</v>
      </c>
      <c r="AU804" s="55">
        <v>10</v>
      </c>
      <c r="AW804" s="55">
        <f t="shared" si="195"/>
        <v>4</v>
      </c>
      <c r="AX804" s="55">
        <v>0</v>
      </c>
      <c r="AY804" s="55">
        <v>2</v>
      </c>
      <c r="AZ804" s="502">
        <v>1</v>
      </c>
    </row>
    <row r="805" spans="1:52">
      <c r="A805" s="215">
        <v>488</v>
      </c>
      <c r="B805" s="215">
        <v>488219308</v>
      </c>
      <c r="C805" s="216" t="s">
        <v>310</v>
      </c>
      <c r="D805" s="225">
        <f t="shared" si="181"/>
        <v>0</v>
      </c>
      <c r="E805" s="225">
        <f t="shared" si="182"/>
        <v>0</v>
      </c>
      <c r="F805" s="225">
        <f t="shared" si="183"/>
        <v>0</v>
      </c>
      <c r="G805" s="225">
        <f t="shared" si="184"/>
        <v>0</v>
      </c>
      <c r="H805" s="225">
        <f t="shared" si="185"/>
        <v>0</v>
      </c>
      <c r="I805" s="225">
        <f t="shared" si="186"/>
        <v>1</v>
      </c>
      <c r="J805" s="225">
        <f t="shared" si="187"/>
        <v>0</v>
      </c>
      <c r="K805" s="356">
        <f t="shared" si="188"/>
        <v>3.8300000000000001E-2</v>
      </c>
      <c r="L805" s="225"/>
      <c r="M805" s="225">
        <f t="shared" si="189"/>
        <v>0</v>
      </c>
      <c r="N805" s="225">
        <f t="shared" si="190"/>
        <v>0</v>
      </c>
      <c r="O805" s="225">
        <f t="shared" si="191"/>
        <v>0</v>
      </c>
      <c r="P805" s="225">
        <f t="shared" si="192"/>
        <v>1</v>
      </c>
      <c r="Q805" s="225">
        <f t="shared" si="193"/>
        <v>8</v>
      </c>
      <c r="R805" s="225">
        <f t="shared" si="194"/>
        <v>1</v>
      </c>
      <c r="S805" s="228"/>
      <c r="T805" s="228"/>
      <c r="U805" s="228"/>
      <c r="V805" s="228"/>
      <c r="W805" s="529"/>
      <c r="X805" s="228"/>
      <c r="Y805" s="55">
        <v>488</v>
      </c>
      <c r="Z805" s="55">
        <v>488219308</v>
      </c>
      <c r="AA805" s="244" t="s">
        <v>310</v>
      </c>
      <c r="AB805" s="55">
        <v>0</v>
      </c>
      <c r="AC805" s="55">
        <v>0</v>
      </c>
      <c r="AD805" s="55">
        <v>0</v>
      </c>
      <c r="AE805" s="55">
        <v>0</v>
      </c>
      <c r="AF805" s="55">
        <v>0</v>
      </c>
      <c r="AG805" s="55">
        <v>1</v>
      </c>
      <c r="AH805" s="55">
        <v>0</v>
      </c>
      <c r="AI805" s="215">
        <v>0</v>
      </c>
      <c r="AJ805" s="215">
        <v>0</v>
      </c>
      <c r="AK805" s="215">
        <v>0</v>
      </c>
      <c r="AL805" s="215">
        <v>0</v>
      </c>
      <c r="AM805" s="215">
        <v>0</v>
      </c>
      <c r="AN805" s="215">
        <v>0</v>
      </c>
      <c r="AO805" s="215">
        <v>0</v>
      </c>
      <c r="AP805" s="215">
        <v>0</v>
      </c>
      <c r="AQ805" s="55">
        <v>1</v>
      </c>
      <c r="AR805" s="216"/>
      <c r="AS805" s="55">
        <v>219</v>
      </c>
      <c r="AT805" s="55">
        <v>308</v>
      </c>
      <c r="AU805" s="55">
        <v>8</v>
      </c>
      <c r="AW805" s="55">
        <f t="shared" si="195"/>
        <v>1</v>
      </c>
      <c r="AX805" s="55">
        <v>0</v>
      </c>
      <c r="AY805" s="55">
        <v>3</v>
      </c>
      <c r="AZ805" s="502">
        <v>1</v>
      </c>
    </row>
    <row r="806" spans="1:52">
      <c r="A806" s="215">
        <v>488</v>
      </c>
      <c r="B806" s="215">
        <v>488219336</v>
      </c>
      <c r="C806" s="216" t="s">
        <v>310</v>
      </c>
      <c r="D806" s="225">
        <f t="shared" si="181"/>
        <v>0</v>
      </c>
      <c r="E806" s="225">
        <f t="shared" si="182"/>
        <v>0</v>
      </c>
      <c r="F806" s="225">
        <f t="shared" si="183"/>
        <v>13</v>
      </c>
      <c r="G806" s="225">
        <f t="shared" si="184"/>
        <v>112</v>
      </c>
      <c r="H806" s="225">
        <f t="shared" si="185"/>
        <v>60</v>
      </c>
      <c r="I806" s="225">
        <f t="shared" si="186"/>
        <v>75</v>
      </c>
      <c r="J806" s="225">
        <f t="shared" si="187"/>
        <v>0</v>
      </c>
      <c r="K806" s="356">
        <f t="shared" si="188"/>
        <v>9.9580000000000002</v>
      </c>
      <c r="L806" s="225"/>
      <c r="M806" s="225">
        <f t="shared" si="189"/>
        <v>11</v>
      </c>
      <c r="N806" s="225">
        <f t="shared" si="190"/>
        <v>0</v>
      </c>
      <c r="O806" s="225">
        <f t="shared" si="191"/>
        <v>0</v>
      </c>
      <c r="P806" s="225">
        <f t="shared" si="192"/>
        <v>96</v>
      </c>
      <c r="Q806" s="225">
        <f t="shared" si="193"/>
        <v>7</v>
      </c>
      <c r="R806" s="225">
        <f t="shared" si="194"/>
        <v>260</v>
      </c>
      <c r="S806" s="228"/>
      <c r="T806" s="228"/>
      <c r="U806" s="228"/>
      <c r="V806" s="228"/>
      <c r="W806" s="529"/>
      <c r="X806" s="228"/>
      <c r="Y806" s="55">
        <v>488</v>
      </c>
      <c r="Z806" s="55">
        <v>488219336</v>
      </c>
      <c r="AA806" s="244" t="s">
        <v>310</v>
      </c>
      <c r="AB806" s="55">
        <v>0</v>
      </c>
      <c r="AC806" s="55">
        <v>0</v>
      </c>
      <c r="AD806" s="55">
        <v>13</v>
      </c>
      <c r="AE806" s="55">
        <v>112</v>
      </c>
      <c r="AF806" s="55">
        <v>60</v>
      </c>
      <c r="AG806" s="55">
        <v>75</v>
      </c>
      <c r="AH806" s="55">
        <v>0</v>
      </c>
      <c r="AI806" s="215">
        <v>0</v>
      </c>
      <c r="AJ806" s="215">
        <v>11</v>
      </c>
      <c r="AK806" s="215">
        <v>0</v>
      </c>
      <c r="AL806" s="215">
        <v>0</v>
      </c>
      <c r="AM806" s="215">
        <v>32</v>
      </c>
      <c r="AN806" s="215">
        <v>0</v>
      </c>
      <c r="AO806" s="215">
        <v>0</v>
      </c>
      <c r="AP806" s="215">
        <v>1</v>
      </c>
      <c r="AQ806" s="55">
        <v>16</v>
      </c>
      <c r="AR806" s="216"/>
      <c r="AS806" s="55">
        <v>219</v>
      </c>
      <c r="AT806" s="55">
        <v>336</v>
      </c>
      <c r="AU806" s="55">
        <v>7</v>
      </c>
      <c r="AW806" s="55">
        <f t="shared" si="195"/>
        <v>49</v>
      </c>
      <c r="AX806" s="55">
        <v>47</v>
      </c>
      <c r="AY806" s="55">
        <v>1</v>
      </c>
      <c r="AZ806" s="502">
        <v>0.36780000000000002</v>
      </c>
    </row>
    <row r="807" spans="1:52">
      <c r="A807" s="215">
        <v>488</v>
      </c>
      <c r="B807" s="215">
        <v>488219625</v>
      </c>
      <c r="C807" s="216" t="s">
        <v>310</v>
      </c>
      <c r="D807" s="225">
        <f t="shared" si="181"/>
        <v>0</v>
      </c>
      <c r="E807" s="225">
        <f t="shared" si="182"/>
        <v>0</v>
      </c>
      <c r="F807" s="225">
        <f t="shared" si="183"/>
        <v>0</v>
      </c>
      <c r="G807" s="225">
        <f t="shared" si="184"/>
        <v>4</v>
      </c>
      <c r="H807" s="225">
        <f t="shared" si="185"/>
        <v>0</v>
      </c>
      <c r="I807" s="225">
        <f t="shared" si="186"/>
        <v>1</v>
      </c>
      <c r="J807" s="225">
        <f t="shared" si="187"/>
        <v>0</v>
      </c>
      <c r="K807" s="356">
        <f t="shared" si="188"/>
        <v>0.1915</v>
      </c>
      <c r="L807" s="225"/>
      <c r="M807" s="225">
        <f t="shared" si="189"/>
        <v>2</v>
      </c>
      <c r="N807" s="225">
        <f t="shared" si="190"/>
        <v>0</v>
      </c>
      <c r="O807" s="225">
        <f t="shared" si="191"/>
        <v>0</v>
      </c>
      <c r="P807" s="225">
        <f t="shared" si="192"/>
        <v>3</v>
      </c>
      <c r="Q807" s="225">
        <f t="shared" si="193"/>
        <v>4</v>
      </c>
      <c r="R807" s="225">
        <f t="shared" si="194"/>
        <v>5</v>
      </c>
      <c r="S807" s="228"/>
      <c r="T807" s="228"/>
      <c r="U807" s="228"/>
      <c r="V807" s="228"/>
      <c r="W807" s="529"/>
      <c r="X807" s="228"/>
      <c r="Y807" s="55">
        <v>488</v>
      </c>
      <c r="Z807" s="55">
        <v>488219625</v>
      </c>
      <c r="AA807" s="244" t="s">
        <v>310</v>
      </c>
      <c r="AB807" s="55">
        <v>0</v>
      </c>
      <c r="AC807" s="55">
        <v>0</v>
      </c>
      <c r="AD807" s="55">
        <v>0</v>
      </c>
      <c r="AE807" s="55">
        <v>4</v>
      </c>
      <c r="AF807" s="55">
        <v>0</v>
      </c>
      <c r="AG807" s="55">
        <v>1</v>
      </c>
      <c r="AH807" s="55">
        <v>0</v>
      </c>
      <c r="AI807" s="215">
        <v>0</v>
      </c>
      <c r="AJ807" s="215">
        <v>2</v>
      </c>
      <c r="AK807" s="215">
        <v>0</v>
      </c>
      <c r="AL807" s="215">
        <v>0</v>
      </c>
      <c r="AM807" s="215">
        <v>2</v>
      </c>
      <c r="AN807" s="215">
        <v>0</v>
      </c>
      <c r="AO807" s="215">
        <v>0</v>
      </c>
      <c r="AP807" s="215">
        <v>0</v>
      </c>
      <c r="AQ807" s="55">
        <v>1</v>
      </c>
      <c r="AR807" s="216"/>
      <c r="AS807" s="55">
        <v>219</v>
      </c>
      <c r="AT807" s="55">
        <v>625</v>
      </c>
      <c r="AU807" s="55">
        <v>4</v>
      </c>
      <c r="AW807" s="55">
        <f t="shared" si="195"/>
        <v>3</v>
      </c>
      <c r="AX807" s="55">
        <v>0</v>
      </c>
      <c r="AY807" s="55">
        <v>3</v>
      </c>
      <c r="AZ807" s="502">
        <v>0.6</v>
      </c>
    </row>
    <row r="808" spans="1:52">
      <c r="A808" s="215">
        <v>488</v>
      </c>
      <c r="B808" s="215">
        <v>488219712</v>
      </c>
      <c r="C808" s="216" t="s">
        <v>310</v>
      </c>
      <c r="D808" s="225">
        <f t="shared" si="181"/>
        <v>0</v>
      </c>
      <c r="E808" s="225">
        <f t="shared" si="182"/>
        <v>0</v>
      </c>
      <c r="F808" s="225">
        <f t="shared" si="183"/>
        <v>0</v>
      </c>
      <c r="G808" s="225">
        <f t="shared" si="184"/>
        <v>0</v>
      </c>
      <c r="H808" s="225">
        <f t="shared" si="185"/>
        <v>1</v>
      </c>
      <c r="I808" s="225">
        <f t="shared" si="186"/>
        <v>0</v>
      </c>
      <c r="J808" s="225">
        <f t="shared" si="187"/>
        <v>0</v>
      </c>
      <c r="K808" s="356">
        <f t="shared" si="188"/>
        <v>3.8300000000000001E-2</v>
      </c>
      <c r="L808" s="225"/>
      <c r="M808" s="225">
        <f t="shared" si="189"/>
        <v>0</v>
      </c>
      <c r="N808" s="225">
        <f t="shared" si="190"/>
        <v>0</v>
      </c>
      <c r="O808" s="225">
        <f t="shared" si="191"/>
        <v>0</v>
      </c>
      <c r="P808" s="225">
        <f t="shared" si="192"/>
        <v>0</v>
      </c>
      <c r="Q808" s="225">
        <f t="shared" si="193"/>
        <v>6</v>
      </c>
      <c r="R808" s="225">
        <f t="shared" si="194"/>
        <v>1</v>
      </c>
      <c r="S808" s="228"/>
      <c r="T808" s="228"/>
      <c r="U808" s="228"/>
      <c r="V808" s="228"/>
      <c r="W808" s="529"/>
      <c r="X808" s="228"/>
      <c r="Y808" s="55">
        <v>488</v>
      </c>
      <c r="Z808" s="55">
        <v>488219712</v>
      </c>
      <c r="AA808" s="244" t="s">
        <v>310</v>
      </c>
      <c r="AB808" s="55">
        <v>0</v>
      </c>
      <c r="AC808" s="55">
        <v>0</v>
      </c>
      <c r="AD808" s="55">
        <v>0</v>
      </c>
      <c r="AE808" s="55">
        <v>0</v>
      </c>
      <c r="AF808" s="55">
        <v>1</v>
      </c>
      <c r="AG808" s="55">
        <v>0</v>
      </c>
      <c r="AH808" s="55">
        <v>0</v>
      </c>
      <c r="AI808" s="215">
        <v>0</v>
      </c>
      <c r="AJ808" s="215">
        <v>0</v>
      </c>
      <c r="AK808" s="215">
        <v>0</v>
      </c>
      <c r="AL808" s="215">
        <v>0</v>
      </c>
      <c r="AM808" s="215">
        <v>0</v>
      </c>
      <c r="AN808" s="215">
        <v>0</v>
      </c>
      <c r="AO808" s="215">
        <v>0</v>
      </c>
      <c r="AP808" s="215">
        <v>0</v>
      </c>
      <c r="AQ808" s="55">
        <v>0</v>
      </c>
      <c r="AR808" s="216"/>
      <c r="AS808" s="55">
        <v>219</v>
      </c>
      <c r="AT808" s="55">
        <v>712</v>
      </c>
      <c r="AU808" s="55">
        <v>6</v>
      </c>
      <c r="AW808" s="55">
        <f t="shared" si="195"/>
        <v>0</v>
      </c>
      <c r="AX808" s="55">
        <v>0</v>
      </c>
      <c r="AY808" s="55">
        <v>3</v>
      </c>
      <c r="AZ808" s="502">
        <v>0</v>
      </c>
    </row>
    <row r="809" spans="1:52">
      <c r="A809" s="215">
        <v>488</v>
      </c>
      <c r="B809" s="215">
        <v>488219760</v>
      </c>
      <c r="C809" s="216" t="s">
        <v>310</v>
      </c>
      <c r="D809" s="225">
        <f t="shared" si="181"/>
        <v>0</v>
      </c>
      <c r="E809" s="225">
        <f t="shared" si="182"/>
        <v>0</v>
      </c>
      <c r="F809" s="225">
        <f t="shared" si="183"/>
        <v>0</v>
      </c>
      <c r="G809" s="225">
        <f t="shared" si="184"/>
        <v>0</v>
      </c>
      <c r="H809" s="225">
        <f t="shared" si="185"/>
        <v>2</v>
      </c>
      <c r="I809" s="225">
        <f t="shared" si="186"/>
        <v>5</v>
      </c>
      <c r="J809" s="225">
        <f t="shared" si="187"/>
        <v>0</v>
      </c>
      <c r="K809" s="356">
        <f t="shared" si="188"/>
        <v>0.2681</v>
      </c>
      <c r="L809" s="225"/>
      <c r="M809" s="225">
        <f t="shared" si="189"/>
        <v>0</v>
      </c>
      <c r="N809" s="225">
        <f t="shared" si="190"/>
        <v>0</v>
      </c>
      <c r="O809" s="225">
        <f t="shared" si="191"/>
        <v>0</v>
      </c>
      <c r="P809" s="225">
        <f t="shared" si="192"/>
        <v>1</v>
      </c>
      <c r="Q809" s="225">
        <f t="shared" si="193"/>
        <v>4</v>
      </c>
      <c r="R809" s="225">
        <f t="shared" si="194"/>
        <v>7</v>
      </c>
      <c r="S809" s="228"/>
      <c r="T809" s="228"/>
      <c r="U809" s="228"/>
      <c r="V809" s="228"/>
      <c r="W809" s="529"/>
      <c r="X809" s="228"/>
      <c r="Y809" s="55">
        <v>488</v>
      </c>
      <c r="Z809" s="55">
        <v>488219760</v>
      </c>
      <c r="AA809" s="244" t="s">
        <v>310</v>
      </c>
      <c r="AB809" s="55">
        <v>0</v>
      </c>
      <c r="AC809" s="55">
        <v>0</v>
      </c>
      <c r="AD809" s="55">
        <v>0</v>
      </c>
      <c r="AE809" s="55">
        <v>0</v>
      </c>
      <c r="AF809" s="55">
        <v>2</v>
      </c>
      <c r="AG809" s="55">
        <v>5</v>
      </c>
      <c r="AH809" s="55">
        <v>0</v>
      </c>
      <c r="AI809" s="215">
        <v>0</v>
      </c>
      <c r="AJ809" s="215">
        <v>0</v>
      </c>
      <c r="AK809" s="215">
        <v>0</v>
      </c>
      <c r="AL809" s="215">
        <v>0</v>
      </c>
      <c r="AM809" s="215">
        <v>1</v>
      </c>
      <c r="AN809" s="215">
        <v>0</v>
      </c>
      <c r="AO809" s="215">
        <v>0</v>
      </c>
      <c r="AP809" s="215">
        <v>0</v>
      </c>
      <c r="AQ809" s="55">
        <v>0</v>
      </c>
      <c r="AR809" s="216"/>
      <c r="AS809" s="55">
        <v>219</v>
      </c>
      <c r="AT809" s="55">
        <v>760</v>
      </c>
      <c r="AU809" s="55">
        <v>4</v>
      </c>
      <c r="AW809" s="55">
        <f t="shared" si="195"/>
        <v>1</v>
      </c>
      <c r="AX809" s="55">
        <v>0</v>
      </c>
      <c r="AY809" s="55">
        <v>1</v>
      </c>
      <c r="AZ809" s="502">
        <v>0.1429</v>
      </c>
    </row>
    <row r="810" spans="1:52">
      <c r="A810" s="215">
        <v>488</v>
      </c>
      <c r="B810" s="215">
        <v>488219780</v>
      </c>
      <c r="C810" s="216" t="s">
        <v>310</v>
      </c>
      <c r="D810" s="225">
        <f t="shared" si="181"/>
        <v>0</v>
      </c>
      <c r="E810" s="225">
        <f t="shared" si="182"/>
        <v>0</v>
      </c>
      <c r="F810" s="225">
        <f t="shared" si="183"/>
        <v>4</v>
      </c>
      <c r="G810" s="225">
        <f t="shared" si="184"/>
        <v>24</v>
      </c>
      <c r="H810" s="225">
        <f t="shared" si="185"/>
        <v>6</v>
      </c>
      <c r="I810" s="225">
        <f t="shared" si="186"/>
        <v>10</v>
      </c>
      <c r="J810" s="225">
        <f t="shared" si="187"/>
        <v>0</v>
      </c>
      <c r="K810" s="356">
        <f t="shared" si="188"/>
        <v>1.6852</v>
      </c>
      <c r="L810" s="225"/>
      <c r="M810" s="225">
        <f t="shared" si="189"/>
        <v>1</v>
      </c>
      <c r="N810" s="225">
        <f t="shared" si="190"/>
        <v>0</v>
      </c>
      <c r="O810" s="225">
        <f t="shared" si="191"/>
        <v>0</v>
      </c>
      <c r="P810" s="225">
        <f t="shared" si="192"/>
        <v>12</v>
      </c>
      <c r="Q810" s="225">
        <f t="shared" si="193"/>
        <v>5</v>
      </c>
      <c r="R810" s="225">
        <f t="shared" si="194"/>
        <v>44</v>
      </c>
      <c r="S810" s="228"/>
      <c r="T810" s="228"/>
      <c r="U810" s="228"/>
      <c r="V810" s="228"/>
      <c r="W810" s="529"/>
      <c r="X810" s="228"/>
      <c r="Y810" s="55">
        <v>488</v>
      </c>
      <c r="Z810" s="55">
        <v>488219780</v>
      </c>
      <c r="AA810" s="244" t="s">
        <v>310</v>
      </c>
      <c r="AB810" s="55">
        <v>0</v>
      </c>
      <c r="AC810" s="55">
        <v>0</v>
      </c>
      <c r="AD810" s="55">
        <v>4</v>
      </c>
      <c r="AE810" s="55">
        <v>24</v>
      </c>
      <c r="AF810" s="55">
        <v>6</v>
      </c>
      <c r="AG810" s="55">
        <v>10</v>
      </c>
      <c r="AH810" s="55">
        <v>0</v>
      </c>
      <c r="AI810" s="215">
        <v>0</v>
      </c>
      <c r="AJ810" s="215">
        <v>1</v>
      </c>
      <c r="AK810" s="215">
        <v>0</v>
      </c>
      <c r="AL810" s="215">
        <v>0</v>
      </c>
      <c r="AM810" s="215">
        <v>7</v>
      </c>
      <c r="AN810" s="215">
        <v>0</v>
      </c>
      <c r="AO810" s="215">
        <v>0</v>
      </c>
      <c r="AP810" s="215">
        <v>1</v>
      </c>
      <c r="AQ810" s="55">
        <v>4</v>
      </c>
      <c r="AR810" s="216"/>
      <c r="AS810" s="55">
        <v>219</v>
      </c>
      <c r="AT810" s="55">
        <v>780</v>
      </c>
      <c r="AU810" s="55">
        <v>5</v>
      </c>
      <c r="AW810" s="55">
        <f t="shared" si="195"/>
        <v>12</v>
      </c>
      <c r="AX810" s="55">
        <v>0</v>
      </c>
      <c r="AY810" s="55">
        <v>1</v>
      </c>
      <c r="AZ810" s="502">
        <v>0.2727</v>
      </c>
    </row>
    <row r="811" spans="1:52">
      <c r="A811" s="215">
        <v>489</v>
      </c>
      <c r="B811" s="215">
        <v>489020020</v>
      </c>
      <c r="C811" s="216" t="s">
        <v>1072</v>
      </c>
      <c r="D811" s="225">
        <f t="shared" si="181"/>
        <v>0</v>
      </c>
      <c r="E811" s="225">
        <f t="shared" si="182"/>
        <v>0</v>
      </c>
      <c r="F811" s="225">
        <f t="shared" si="183"/>
        <v>0</v>
      </c>
      <c r="G811" s="225">
        <f t="shared" si="184"/>
        <v>0</v>
      </c>
      <c r="H811" s="225">
        <f t="shared" si="185"/>
        <v>0</v>
      </c>
      <c r="I811" s="225">
        <f t="shared" si="186"/>
        <v>203</v>
      </c>
      <c r="J811" s="225">
        <f t="shared" si="187"/>
        <v>0</v>
      </c>
      <c r="K811" s="356">
        <f t="shared" si="188"/>
        <v>7.7748999999999997</v>
      </c>
      <c r="L811" s="225"/>
      <c r="M811" s="225">
        <f t="shared" si="189"/>
        <v>0</v>
      </c>
      <c r="N811" s="225">
        <f t="shared" si="190"/>
        <v>0</v>
      </c>
      <c r="O811" s="225">
        <f t="shared" si="191"/>
        <v>6</v>
      </c>
      <c r="P811" s="225">
        <f t="shared" si="192"/>
        <v>47</v>
      </c>
      <c r="Q811" s="225">
        <f t="shared" si="193"/>
        <v>8</v>
      </c>
      <c r="R811" s="225">
        <f t="shared" si="194"/>
        <v>203</v>
      </c>
      <c r="S811" s="228"/>
      <c r="T811" s="228"/>
      <c r="U811" s="228"/>
      <c r="V811" s="228"/>
      <c r="W811" s="529"/>
      <c r="X811" s="228"/>
      <c r="Y811" s="55">
        <v>489</v>
      </c>
      <c r="Z811" s="55">
        <v>489020020</v>
      </c>
      <c r="AA811" s="244" t="s">
        <v>1072</v>
      </c>
      <c r="AB811" s="55">
        <v>0</v>
      </c>
      <c r="AC811" s="55">
        <v>0</v>
      </c>
      <c r="AD811" s="55">
        <v>0</v>
      </c>
      <c r="AE811" s="55">
        <v>0</v>
      </c>
      <c r="AF811" s="55">
        <v>0</v>
      </c>
      <c r="AG811" s="55">
        <v>203</v>
      </c>
      <c r="AH811" s="55">
        <v>0</v>
      </c>
      <c r="AI811" s="215">
        <v>0</v>
      </c>
      <c r="AJ811" s="215">
        <v>0</v>
      </c>
      <c r="AK811" s="215">
        <v>0</v>
      </c>
      <c r="AL811" s="215">
        <v>6</v>
      </c>
      <c r="AM811" s="215">
        <v>0</v>
      </c>
      <c r="AN811" s="215">
        <v>0</v>
      </c>
      <c r="AO811" s="215">
        <v>0</v>
      </c>
      <c r="AP811" s="215">
        <v>0</v>
      </c>
      <c r="AQ811" s="55">
        <v>47</v>
      </c>
      <c r="AR811" s="216"/>
      <c r="AS811" s="55">
        <v>20</v>
      </c>
      <c r="AT811" s="55">
        <v>20</v>
      </c>
      <c r="AU811" s="55">
        <v>8</v>
      </c>
      <c r="AW811" s="55">
        <f t="shared" si="195"/>
        <v>47</v>
      </c>
      <c r="AX811" s="55">
        <v>0</v>
      </c>
      <c r="AY811" s="55">
        <v>1</v>
      </c>
      <c r="AZ811" s="502">
        <v>0.23150000000000001</v>
      </c>
    </row>
    <row r="812" spans="1:52">
      <c r="A812" s="215">
        <v>489</v>
      </c>
      <c r="B812" s="215">
        <v>489020036</v>
      </c>
      <c r="C812" s="216" t="s">
        <v>1072</v>
      </c>
      <c r="D812" s="225">
        <f t="shared" si="181"/>
        <v>0</v>
      </c>
      <c r="E812" s="225">
        <f t="shared" si="182"/>
        <v>0</v>
      </c>
      <c r="F812" s="225">
        <f t="shared" si="183"/>
        <v>0</v>
      </c>
      <c r="G812" s="225">
        <f t="shared" si="184"/>
        <v>0</v>
      </c>
      <c r="H812" s="225">
        <f t="shared" si="185"/>
        <v>0</v>
      </c>
      <c r="I812" s="225">
        <f t="shared" si="186"/>
        <v>101</v>
      </c>
      <c r="J812" s="225">
        <f t="shared" si="187"/>
        <v>0</v>
      </c>
      <c r="K812" s="356">
        <f t="shared" si="188"/>
        <v>3.8683000000000001</v>
      </c>
      <c r="L812" s="225"/>
      <c r="M812" s="225">
        <f t="shared" si="189"/>
        <v>0</v>
      </c>
      <c r="N812" s="225">
        <f t="shared" si="190"/>
        <v>0</v>
      </c>
      <c r="O812" s="225">
        <f t="shared" si="191"/>
        <v>0</v>
      </c>
      <c r="P812" s="225">
        <f t="shared" si="192"/>
        <v>17</v>
      </c>
      <c r="Q812" s="225">
        <f t="shared" si="193"/>
        <v>6</v>
      </c>
      <c r="R812" s="225">
        <f t="shared" si="194"/>
        <v>101</v>
      </c>
      <c r="S812" s="228"/>
      <c r="T812" s="228"/>
      <c r="U812" s="228"/>
      <c r="V812" s="228"/>
      <c r="W812" s="529"/>
      <c r="X812" s="228"/>
      <c r="Y812" s="55">
        <v>489</v>
      </c>
      <c r="Z812" s="55">
        <v>489020036</v>
      </c>
      <c r="AA812" s="244" t="s">
        <v>1072</v>
      </c>
      <c r="AB812" s="55">
        <v>0</v>
      </c>
      <c r="AC812" s="55">
        <v>0</v>
      </c>
      <c r="AD812" s="55">
        <v>0</v>
      </c>
      <c r="AE812" s="55">
        <v>0</v>
      </c>
      <c r="AF812" s="55">
        <v>0</v>
      </c>
      <c r="AG812" s="55">
        <v>101</v>
      </c>
      <c r="AH812" s="55">
        <v>0</v>
      </c>
      <c r="AI812" s="215">
        <v>0</v>
      </c>
      <c r="AJ812" s="215">
        <v>0</v>
      </c>
      <c r="AK812" s="215">
        <v>0</v>
      </c>
      <c r="AL812" s="215">
        <v>0</v>
      </c>
      <c r="AM812" s="215">
        <v>0</v>
      </c>
      <c r="AN812" s="215">
        <v>0</v>
      </c>
      <c r="AO812" s="215">
        <v>0</v>
      </c>
      <c r="AP812" s="215">
        <v>0</v>
      </c>
      <c r="AQ812" s="55">
        <v>17</v>
      </c>
      <c r="AR812" s="216"/>
      <c r="AS812" s="55">
        <v>20</v>
      </c>
      <c r="AT812" s="55">
        <v>36</v>
      </c>
      <c r="AU812" s="55">
        <v>6</v>
      </c>
      <c r="AW812" s="55">
        <f t="shared" si="195"/>
        <v>17</v>
      </c>
      <c r="AX812" s="55">
        <v>0</v>
      </c>
      <c r="AY812" s="55">
        <v>1</v>
      </c>
      <c r="AZ812" s="502">
        <v>0.16830000000000001</v>
      </c>
    </row>
    <row r="813" spans="1:52">
      <c r="A813" s="215">
        <v>489</v>
      </c>
      <c r="B813" s="215">
        <v>489020052</v>
      </c>
      <c r="C813" s="216" t="s">
        <v>1072</v>
      </c>
      <c r="D813" s="225">
        <f t="shared" si="181"/>
        <v>0</v>
      </c>
      <c r="E813" s="225">
        <f t="shared" si="182"/>
        <v>0</v>
      </c>
      <c r="F813" s="225">
        <f t="shared" si="183"/>
        <v>0</v>
      </c>
      <c r="G813" s="225">
        <f t="shared" si="184"/>
        <v>0</v>
      </c>
      <c r="H813" s="225">
        <f t="shared" si="185"/>
        <v>0</v>
      </c>
      <c r="I813" s="225">
        <f t="shared" si="186"/>
        <v>6</v>
      </c>
      <c r="J813" s="225">
        <f t="shared" si="187"/>
        <v>0</v>
      </c>
      <c r="K813" s="356">
        <f t="shared" si="188"/>
        <v>0.2298</v>
      </c>
      <c r="L813" s="225"/>
      <c r="M813" s="225">
        <f t="shared" si="189"/>
        <v>0</v>
      </c>
      <c r="N813" s="225">
        <f t="shared" si="190"/>
        <v>0</v>
      </c>
      <c r="O813" s="225">
        <f t="shared" si="191"/>
        <v>0</v>
      </c>
      <c r="P813" s="225">
        <f t="shared" si="192"/>
        <v>2</v>
      </c>
      <c r="Q813" s="225">
        <f t="shared" si="193"/>
        <v>5</v>
      </c>
      <c r="R813" s="225">
        <f t="shared" si="194"/>
        <v>6</v>
      </c>
      <c r="S813" s="228"/>
      <c r="T813" s="228"/>
      <c r="U813" s="228"/>
      <c r="V813" s="228"/>
      <c r="W813" s="529"/>
      <c r="X813" s="228"/>
      <c r="Y813" s="55">
        <v>489</v>
      </c>
      <c r="Z813" s="55">
        <v>489020052</v>
      </c>
      <c r="AA813" s="244" t="s">
        <v>1072</v>
      </c>
      <c r="AB813" s="55">
        <v>0</v>
      </c>
      <c r="AC813" s="55">
        <v>0</v>
      </c>
      <c r="AD813" s="55">
        <v>0</v>
      </c>
      <c r="AE813" s="55">
        <v>0</v>
      </c>
      <c r="AF813" s="55">
        <v>0</v>
      </c>
      <c r="AG813" s="55">
        <v>6</v>
      </c>
      <c r="AH813" s="55">
        <v>0</v>
      </c>
      <c r="AI813" s="215">
        <v>0</v>
      </c>
      <c r="AJ813" s="215">
        <v>0</v>
      </c>
      <c r="AK813" s="215">
        <v>0</v>
      </c>
      <c r="AL813" s="215">
        <v>0</v>
      </c>
      <c r="AM813" s="215">
        <v>0</v>
      </c>
      <c r="AN813" s="215">
        <v>0</v>
      </c>
      <c r="AO813" s="215">
        <v>0</v>
      </c>
      <c r="AP813" s="215">
        <v>0</v>
      </c>
      <c r="AQ813" s="55">
        <v>2</v>
      </c>
      <c r="AR813" s="216"/>
      <c r="AS813" s="55">
        <v>20</v>
      </c>
      <c r="AT813" s="55">
        <v>52</v>
      </c>
      <c r="AU813" s="55">
        <v>5</v>
      </c>
      <c r="AW813" s="55">
        <f t="shared" si="195"/>
        <v>2</v>
      </c>
      <c r="AX813" s="55">
        <v>0</v>
      </c>
      <c r="AY813" s="55">
        <v>1</v>
      </c>
      <c r="AZ813" s="502">
        <v>0.33329999999999999</v>
      </c>
    </row>
    <row r="814" spans="1:52">
      <c r="A814" s="215">
        <v>489</v>
      </c>
      <c r="B814" s="215">
        <v>489020096</v>
      </c>
      <c r="C814" s="216" t="s">
        <v>1072</v>
      </c>
      <c r="D814" s="225">
        <f t="shared" si="181"/>
        <v>0</v>
      </c>
      <c r="E814" s="225">
        <f t="shared" si="182"/>
        <v>0</v>
      </c>
      <c r="F814" s="225">
        <f t="shared" si="183"/>
        <v>0</v>
      </c>
      <c r="G814" s="225">
        <f t="shared" si="184"/>
        <v>0</v>
      </c>
      <c r="H814" s="225">
        <f t="shared" si="185"/>
        <v>0</v>
      </c>
      <c r="I814" s="225">
        <f t="shared" si="186"/>
        <v>98</v>
      </c>
      <c r="J814" s="225">
        <f t="shared" si="187"/>
        <v>0</v>
      </c>
      <c r="K814" s="356">
        <f t="shared" si="188"/>
        <v>3.7534000000000001</v>
      </c>
      <c r="L814" s="225"/>
      <c r="M814" s="225">
        <f t="shared" si="189"/>
        <v>0</v>
      </c>
      <c r="N814" s="225">
        <f t="shared" si="190"/>
        <v>0</v>
      </c>
      <c r="O814" s="225">
        <f t="shared" si="191"/>
        <v>1</v>
      </c>
      <c r="P814" s="225">
        <f t="shared" si="192"/>
        <v>24</v>
      </c>
      <c r="Q814" s="225">
        <f t="shared" si="193"/>
        <v>6</v>
      </c>
      <c r="R814" s="225">
        <f t="shared" si="194"/>
        <v>98</v>
      </c>
      <c r="S814" s="228"/>
      <c r="T814" s="228"/>
      <c r="U814" s="228"/>
      <c r="V814" s="228"/>
      <c r="W814" s="529"/>
      <c r="X814" s="228"/>
      <c r="Y814" s="55">
        <v>489</v>
      </c>
      <c r="Z814" s="55">
        <v>489020096</v>
      </c>
      <c r="AA814" s="244" t="s">
        <v>1072</v>
      </c>
      <c r="AB814" s="55">
        <v>0</v>
      </c>
      <c r="AC814" s="55">
        <v>0</v>
      </c>
      <c r="AD814" s="55">
        <v>0</v>
      </c>
      <c r="AE814" s="55">
        <v>0</v>
      </c>
      <c r="AF814" s="55">
        <v>0</v>
      </c>
      <c r="AG814" s="55">
        <v>98</v>
      </c>
      <c r="AH814" s="55">
        <v>0</v>
      </c>
      <c r="AI814" s="215">
        <v>0</v>
      </c>
      <c r="AJ814" s="215">
        <v>0</v>
      </c>
      <c r="AK814" s="215">
        <v>0</v>
      </c>
      <c r="AL814" s="215">
        <v>1</v>
      </c>
      <c r="AM814" s="215">
        <v>0</v>
      </c>
      <c r="AN814" s="215">
        <v>0</v>
      </c>
      <c r="AO814" s="215">
        <v>0</v>
      </c>
      <c r="AP814" s="215">
        <v>0</v>
      </c>
      <c r="AQ814" s="55">
        <v>24</v>
      </c>
      <c r="AR814" s="216"/>
      <c r="AS814" s="55">
        <v>20</v>
      </c>
      <c r="AT814" s="55">
        <v>96</v>
      </c>
      <c r="AU814" s="55">
        <v>6</v>
      </c>
      <c r="AW814" s="55">
        <f t="shared" si="195"/>
        <v>24</v>
      </c>
      <c r="AX814" s="55">
        <v>0</v>
      </c>
      <c r="AY814" s="55">
        <v>1</v>
      </c>
      <c r="AZ814" s="502">
        <v>0.24490000000000001</v>
      </c>
    </row>
    <row r="815" spans="1:52">
      <c r="A815" s="215">
        <v>489</v>
      </c>
      <c r="B815" s="215">
        <v>489020172</v>
      </c>
      <c r="C815" s="216" t="s">
        <v>1072</v>
      </c>
      <c r="D815" s="225">
        <f t="shared" si="181"/>
        <v>0</v>
      </c>
      <c r="E815" s="225">
        <f t="shared" si="182"/>
        <v>0</v>
      </c>
      <c r="F815" s="225">
        <f t="shared" si="183"/>
        <v>0</v>
      </c>
      <c r="G815" s="225">
        <f t="shared" si="184"/>
        <v>0</v>
      </c>
      <c r="H815" s="225">
        <f t="shared" si="185"/>
        <v>0</v>
      </c>
      <c r="I815" s="225">
        <f t="shared" si="186"/>
        <v>48</v>
      </c>
      <c r="J815" s="225">
        <f t="shared" si="187"/>
        <v>0</v>
      </c>
      <c r="K815" s="356">
        <f t="shared" si="188"/>
        <v>1.8384</v>
      </c>
      <c r="L815" s="225"/>
      <c r="M815" s="225">
        <f t="shared" si="189"/>
        <v>0</v>
      </c>
      <c r="N815" s="225">
        <f t="shared" si="190"/>
        <v>0</v>
      </c>
      <c r="O815" s="225">
        <f t="shared" si="191"/>
        <v>0</v>
      </c>
      <c r="P815" s="225">
        <f t="shared" si="192"/>
        <v>3</v>
      </c>
      <c r="Q815" s="225">
        <f t="shared" si="193"/>
        <v>7</v>
      </c>
      <c r="R815" s="225">
        <f t="shared" si="194"/>
        <v>48</v>
      </c>
      <c r="S815" s="228"/>
      <c r="T815" s="228"/>
      <c r="U815" s="228"/>
      <c r="V815" s="228"/>
      <c r="W815" s="529"/>
      <c r="X815" s="228"/>
      <c r="Y815" s="55">
        <v>489</v>
      </c>
      <c r="Z815" s="55">
        <v>489020172</v>
      </c>
      <c r="AA815" s="244" t="s">
        <v>1072</v>
      </c>
      <c r="AB815" s="55">
        <v>0</v>
      </c>
      <c r="AC815" s="55">
        <v>0</v>
      </c>
      <c r="AD815" s="55">
        <v>0</v>
      </c>
      <c r="AE815" s="55">
        <v>0</v>
      </c>
      <c r="AF815" s="55">
        <v>0</v>
      </c>
      <c r="AG815" s="55">
        <v>48</v>
      </c>
      <c r="AH815" s="55">
        <v>0</v>
      </c>
      <c r="AI815" s="215">
        <v>0</v>
      </c>
      <c r="AJ815" s="215">
        <v>0</v>
      </c>
      <c r="AK815" s="215">
        <v>0</v>
      </c>
      <c r="AL815" s="215">
        <v>0</v>
      </c>
      <c r="AM815" s="215">
        <v>0</v>
      </c>
      <c r="AN815" s="215">
        <v>0</v>
      </c>
      <c r="AO815" s="215">
        <v>0</v>
      </c>
      <c r="AP815" s="215">
        <v>0</v>
      </c>
      <c r="AQ815" s="55">
        <v>3</v>
      </c>
      <c r="AR815" s="216"/>
      <c r="AS815" s="55">
        <v>20</v>
      </c>
      <c r="AT815" s="55">
        <v>172</v>
      </c>
      <c r="AU815" s="55">
        <v>7</v>
      </c>
      <c r="AW815" s="55">
        <f t="shared" si="195"/>
        <v>3</v>
      </c>
      <c r="AX815" s="55">
        <v>0</v>
      </c>
      <c r="AY815" s="55">
        <v>1</v>
      </c>
      <c r="AZ815" s="502">
        <v>6.25E-2</v>
      </c>
    </row>
    <row r="816" spans="1:52">
      <c r="A816" s="215">
        <v>489</v>
      </c>
      <c r="B816" s="215">
        <v>489020201</v>
      </c>
      <c r="C816" s="216" t="s">
        <v>1072</v>
      </c>
      <c r="D816" s="225">
        <f t="shared" si="181"/>
        <v>0</v>
      </c>
      <c r="E816" s="225">
        <f t="shared" si="182"/>
        <v>0</v>
      </c>
      <c r="F816" s="225">
        <f t="shared" si="183"/>
        <v>0</v>
      </c>
      <c r="G816" s="225">
        <f t="shared" si="184"/>
        <v>0</v>
      </c>
      <c r="H816" s="225">
        <f t="shared" si="185"/>
        <v>0</v>
      </c>
      <c r="I816" s="225">
        <f t="shared" si="186"/>
        <v>1</v>
      </c>
      <c r="J816" s="225">
        <f t="shared" si="187"/>
        <v>0</v>
      </c>
      <c r="K816" s="356">
        <f t="shared" si="188"/>
        <v>3.8300000000000001E-2</v>
      </c>
      <c r="L816" s="225"/>
      <c r="M816" s="225">
        <f t="shared" si="189"/>
        <v>0</v>
      </c>
      <c r="N816" s="225">
        <f t="shared" si="190"/>
        <v>0</v>
      </c>
      <c r="O816" s="225">
        <f t="shared" si="191"/>
        <v>0</v>
      </c>
      <c r="P816" s="225">
        <f t="shared" si="192"/>
        <v>1</v>
      </c>
      <c r="Q816" s="225">
        <f t="shared" si="193"/>
        <v>11</v>
      </c>
      <c r="R816" s="225">
        <f t="shared" si="194"/>
        <v>1</v>
      </c>
      <c r="S816" s="228"/>
      <c r="T816" s="228"/>
      <c r="U816" s="228"/>
      <c r="V816" s="228"/>
      <c r="W816" s="529"/>
      <c r="X816" s="228"/>
      <c r="Y816" s="55">
        <v>489</v>
      </c>
      <c r="Z816" s="55">
        <v>489020201</v>
      </c>
      <c r="AA816" s="244" t="s">
        <v>1072</v>
      </c>
      <c r="AB816" s="55">
        <v>0</v>
      </c>
      <c r="AC816" s="55">
        <v>0</v>
      </c>
      <c r="AD816" s="55">
        <v>0</v>
      </c>
      <c r="AE816" s="55">
        <v>0</v>
      </c>
      <c r="AF816" s="55">
        <v>0</v>
      </c>
      <c r="AG816" s="55">
        <v>1</v>
      </c>
      <c r="AH816" s="55">
        <v>0</v>
      </c>
      <c r="AI816" s="215">
        <v>0</v>
      </c>
      <c r="AJ816" s="215">
        <v>0</v>
      </c>
      <c r="AK816" s="215">
        <v>0</v>
      </c>
      <c r="AL816" s="215">
        <v>0</v>
      </c>
      <c r="AM816" s="215">
        <v>0</v>
      </c>
      <c r="AN816" s="215">
        <v>0</v>
      </c>
      <c r="AO816" s="215">
        <v>0</v>
      </c>
      <c r="AP816" s="215">
        <v>0</v>
      </c>
      <c r="AQ816" s="55">
        <v>1</v>
      </c>
      <c r="AR816" s="216"/>
      <c r="AS816" s="55">
        <v>20</v>
      </c>
      <c r="AT816" s="55">
        <v>201</v>
      </c>
      <c r="AU816" s="55">
        <v>11</v>
      </c>
      <c r="AW816" s="55">
        <f t="shared" si="195"/>
        <v>1</v>
      </c>
      <c r="AX816" s="55">
        <v>0</v>
      </c>
      <c r="AY816" s="55">
        <v>2</v>
      </c>
      <c r="AZ816" s="502">
        <v>1</v>
      </c>
    </row>
    <row r="817" spans="1:52">
      <c r="A817" s="215">
        <v>489</v>
      </c>
      <c r="B817" s="215">
        <v>489020239</v>
      </c>
      <c r="C817" s="216" t="s">
        <v>1072</v>
      </c>
      <c r="D817" s="225">
        <f t="shared" si="181"/>
        <v>0</v>
      </c>
      <c r="E817" s="225">
        <f t="shared" si="182"/>
        <v>0</v>
      </c>
      <c r="F817" s="225">
        <f t="shared" si="183"/>
        <v>0</v>
      </c>
      <c r="G817" s="225">
        <f t="shared" si="184"/>
        <v>0</v>
      </c>
      <c r="H817" s="225">
        <f t="shared" si="185"/>
        <v>0</v>
      </c>
      <c r="I817" s="225">
        <f t="shared" si="186"/>
        <v>63</v>
      </c>
      <c r="J817" s="225">
        <f t="shared" si="187"/>
        <v>0</v>
      </c>
      <c r="K817" s="356">
        <f t="shared" si="188"/>
        <v>2.4129</v>
      </c>
      <c r="L817" s="225"/>
      <c r="M817" s="225">
        <f t="shared" si="189"/>
        <v>0</v>
      </c>
      <c r="N817" s="225">
        <f t="shared" si="190"/>
        <v>0</v>
      </c>
      <c r="O817" s="225">
        <f t="shared" si="191"/>
        <v>0</v>
      </c>
      <c r="P817" s="225">
        <f t="shared" si="192"/>
        <v>9</v>
      </c>
      <c r="Q817" s="225">
        <f t="shared" si="193"/>
        <v>6</v>
      </c>
      <c r="R817" s="225">
        <f t="shared" si="194"/>
        <v>63</v>
      </c>
      <c r="S817" s="228"/>
      <c r="T817" s="228"/>
      <c r="U817" s="228"/>
      <c r="V817" s="228"/>
      <c r="W817" s="529"/>
      <c r="X817" s="228"/>
      <c r="Y817" s="55">
        <v>489</v>
      </c>
      <c r="Z817" s="55">
        <v>489020239</v>
      </c>
      <c r="AA817" s="244" t="s">
        <v>1072</v>
      </c>
      <c r="AB817" s="55">
        <v>0</v>
      </c>
      <c r="AC817" s="55">
        <v>0</v>
      </c>
      <c r="AD817" s="55">
        <v>0</v>
      </c>
      <c r="AE817" s="55">
        <v>0</v>
      </c>
      <c r="AF817" s="55">
        <v>0</v>
      </c>
      <c r="AG817" s="55">
        <v>63</v>
      </c>
      <c r="AH817" s="55">
        <v>0</v>
      </c>
      <c r="AI817" s="215">
        <v>0</v>
      </c>
      <c r="AJ817" s="215">
        <v>0</v>
      </c>
      <c r="AK817" s="215">
        <v>0</v>
      </c>
      <c r="AL817" s="215">
        <v>0</v>
      </c>
      <c r="AM817" s="215">
        <v>0</v>
      </c>
      <c r="AN817" s="215">
        <v>0</v>
      </c>
      <c r="AO817" s="215">
        <v>0</v>
      </c>
      <c r="AP817" s="215">
        <v>0</v>
      </c>
      <c r="AQ817" s="55">
        <v>6</v>
      </c>
      <c r="AR817" s="216"/>
      <c r="AS817" s="55">
        <v>20</v>
      </c>
      <c r="AT817" s="55">
        <v>239</v>
      </c>
      <c r="AU817" s="55">
        <v>6</v>
      </c>
      <c r="AW817" s="55">
        <f t="shared" si="195"/>
        <v>6</v>
      </c>
      <c r="AX817" s="55">
        <v>3</v>
      </c>
      <c r="AY817" s="55">
        <v>1</v>
      </c>
      <c r="AZ817" s="502">
        <v>0.15</v>
      </c>
    </row>
    <row r="818" spans="1:52">
      <c r="A818" s="215">
        <v>489</v>
      </c>
      <c r="B818" s="215">
        <v>489020242</v>
      </c>
      <c r="C818" s="216" t="s">
        <v>1072</v>
      </c>
      <c r="D818" s="225">
        <f t="shared" si="181"/>
        <v>0</v>
      </c>
      <c r="E818" s="225">
        <f t="shared" si="182"/>
        <v>0</v>
      </c>
      <c r="F818" s="225">
        <f t="shared" si="183"/>
        <v>0</v>
      </c>
      <c r="G818" s="225">
        <f t="shared" si="184"/>
        <v>0</v>
      </c>
      <c r="H818" s="225">
        <f t="shared" si="185"/>
        <v>0</v>
      </c>
      <c r="I818" s="225">
        <f t="shared" si="186"/>
        <v>4</v>
      </c>
      <c r="J818" s="225">
        <f t="shared" si="187"/>
        <v>0</v>
      </c>
      <c r="K818" s="356">
        <f t="shared" si="188"/>
        <v>0.1532</v>
      </c>
      <c r="L818" s="225"/>
      <c r="M818" s="225">
        <f t="shared" si="189"/>
        <v>0</v>
      </c>
      <c r="N818" s="225">
        <f t="shared" si="190"/>
        <v>0</v>
      </c>
      <c r="O818" s="225">
        <f t="shared" si="191"/>
        <v>0</v>
      </c>
      <c r="P818" s="225">
        <f t="shared" si="192"/>
        <v>4</v>
      </c>
      <c r="Q818" s="225">
        <f t="shared" si="193"/>
        <v>8</v>
      </c>
      <c r="R818" s="225">
        <f t="shared" si="194"/>
        <v>4</v>
      </c>
      <c r="S818" s="228"/>
      <c r="T818" s="228"/>
      <c r="U818" s="228"/>
      <c r="V818" s="228"/>
      <c r="W818" s="529"/>
      <c r="X818" s="228"/>
      <c r="Y818" s="55">
        <v>489</v>
      </c>
      <c r="Z818" s="55">
        <v>489020242</v>
      </c>
      <c r="AA818" s="244" t="s">
        <v>1072</v>
      </c>
      <c r="AB818" s="55">
        <v>0</v>
      </c>
      <c r="AC818" s="55">
        <v>0</v>
      </c>
      <c r="AD818" s="55">
        <v>0</v>
      </c>
      <c r="AE818" s="55">
        <v>0</v>
      </c>
      <c r="AF818" s="55">
        <v>0</v>
      </c>
      <c r="AG818" s="55">
        <v>4</v>
      </c>
      <c r="AH818" s="55">
        <v>0</v>
      </c>
      <c r="AI818" s="215">
        <v>0</v>
      </c>
      <c r="AJ818" s="215">
        <v>0</v>
      </c>
      <c r="AK818" s="215">
        <v>0</v>
      </c>
      <c r="AL818" s="215">
        <v>0</v>
      </c>
      <c r="AM818" s="215">
        <v>0</v>
      </c>
      <c r="AN818" s="215">
        <v>0</v>
      </c>
      <c r="AO818" s="215">
        <v>0</v>
      </c>
      <c r="AP818" s="215">
        <v>0</v>
      </c>
      <c r="AQ818" s="55">
        <v>4</v>
      </c>
      <c r="AR818" s="216"/>
      <c r="AS818" s="55">
        <v>20</v>
      </c>
      <c r="AT818" s="55">
        <v>242</v>
      </c>
      <c r="AU818" s="55">
        <v>8</v>
      </c>
      <c r="AW818" s="55">
        <f t="shared" si="195"/>
        <v>4</v>
      </c>
      <c r="AX818" s="55">
        <v>0</v>
      </c>
      <c r="AY818" s="55">
        <v>1</v>
      </c>
      <c r="AZ818" s="502">
        <v>1</v>
      </c>
    </row>
    <row r="819" spans="1:52">
      <c r="A819" s="215">
        <v>489</v>
      </c>
      <c r="B819" s="215">
        <v>489020261</v>
      </c>
      <c r="C819" s="216" t="s">
        <v>1072</v>
      </c>
      <c r="D819" s="225">
        <f t="shared" si="181"/>
        <v>0</v>
      </c>
      <c r="E819" s="225">
        <f t="shared" si="182"/>
        <v>0</v>
      </c>
      <c r="F819" s="225">
        <f t="shared" si="183"/>
        <v>0</v>
      </c>
      <c r="G819" s="225">
        <f t="shared" si="184"/>
        <v>0</v>
      </c>
      <c r="H819" s="225">
        <f t="shared" si="185"/>
        <v>0</v>
      </c>
      <c r="I819" s="225">
        <f t="shared" si="186"/>
        <v>186</v>
      </c>
      <c r="J819" s="225">
        <f t="shared" si="187"/>
        <v>0</v>
      </c>
      <c r="K819" s="356">
        <f t="shared" si="188"/>
        <v>7.1238000000000001</v>
      </c>
      <c r="L819" s="225"/>
      <c r="M819" s="225">
        <f t="shared" si="189"/>
        <v>0</v>
      </c>
      <c r="N819" s="225">
        <f t="shared" si="190"/>
        <v>0</v>
      </c>
      <c r="O819" s="225">
        <f t="shared" si="191"/>
        <v>0</v>
      </c>
      <c r="P819" s="225">
        <f t="shared" si="192"/>
        <v>24</v>
      </c>
      <c r="Q819" s="225">
        <f t="shared" si="193"/>
        <v>4</v>
      </c>
      <c r="R819" s="225">
        <f t="shared" si="194"/>
        <v>186</v>
      </c>
      <c r="S819" s="228"/>
      <c r="T819" s="228"/>
      <c r="U819" s="228"/>
      <c r="V819" s="228"/>
      <c r="W819" s="529"/>
      <c r="X819" s="228"/>
      <c r="Y819" s="55">
        <v>489</v>
      </c>
      <c r="Z819" s="55">
        <v>489020261</v>
      </c>
      <c r="AA819" s="244" t="s">
        <v>1072</v>
      </c>
      <c r="AB819" s="55">
        <v>0</v>
      </c>
      <c r="AC819" s="55">
        <v>0</v>
      </c>
      <c r="AD819" s="55">
        <v>0</v>
      </c>
      <c r="AE819" s="55">
        <v>0</v>
      </c>
      <c r="AF819" s="55">
        <v>0</v>
      </c>
      <c r="AG819" s="55">
        <v>186</v>
      </c>
      <c r="AH819" s="55">
        <v>0</v>
      </c>
      <c r="AI819" s="215">
        <v>0</v>
      </c>
      <c r="AJ819" s="215">
        <v>0</v>
      </c>
      <c r="AK819" s="215">
        <v>0</v>
      </c>
      <c r="AL819" s="215">
        <v>0</v>
      </c>
      <c r="AM819" s="215">
        <v>0</v>
      </c>
      <c r="AN819" s="215">
        <v>0</v>
      </c>
      <c r="AO819" s="215">
        <v>0</v>
      </c>
      <c r="AP819" s="215">
        <v>0</v>
      </c>
      <c r="AQ819" s="55">
        <v>24</v>
      </c>
      <c r="AR819" s="216"/>
      <c r="AS819" s="55">
        <v>20</v>
      </c>
      <c r="AT819" s="55">
        <v>261</v>
      </c>
      <c r="AU819" s="55">
        <v>4</v>
      </c>
      <c r="AW819" s="55">
        <f t="shared" si="195"/>
        <v>24</v>
      </c>
      <c r="AX819" s="55">
        <v>0</v>
      </c>
      <c r="AY819" s="55">
        <v>1</v>
      </c>
      <c r="AZ819" s="502">
        <v>0.129</v>
      </c>
    </row>
    <row r="820" spans="1:52">
      <c r="A820" s="215">
        <v>489</v>
      </c>
      <c r="B820" s="215">
        <v>489020300</v>
      </c>
      <c r="C820" s="216" t="s">
        <v>1072</v>
      </c>
      <c r="D820" s="225">
        <f t="shared" si="181"/>
        <v>0</v>
      </c>
      <c r="E820" s="225">
        <f t="shared" si="182"/>
        <v>0</v>
      </c>
      <c r="F820" s="225">
        <f t="shared" si="183"/>
        <v>0</v>
      </c>
      <c r="G820" s="225">
        <f t="shared" si="184"/>
        <v>0</v>
      </c>
      <c r="H820" s="225">
        <f t="shared" si="185"/>
        <v>0</v>
      </c>
      <c r="I820" s="225">
        <f t="shared" si="186"/>
        <v>3</v>
      </c>
      <c r="J820" s="225">
        <f t="shared" si="187"/>
        <v>0</v>
      </c>
      <c r="K820" s="356">
        <f t="shared" si="188"/>
        <v>0.1149</v>
      </c>
      <c r="L820" s="225"/>
      <c r="M820" s="225">
        <f t="shared" si="189"/>
        <v>0</v>
      </c>
      <c r="N820" s="225">
        <f t="shared" si="190"/>
        <v>0</v>
      </c>
      <c r="O820" s="225">
        <f t="shared" si="191"/>
        <v>0</v>
      </c>
      <c r="P820" s="225">
        <f t="shared" si="192"/>
        <v>2</v>
      </c>
      <c r="Q820" s="225">
        <f t="shared" si="193"/>
        <v>8</v>
      </c>
      <c r="R820" s="225">
        <f t="shared" si="194"/>
        <v>3</v>
      </c>
      <c r="S820" s="228"/>
      <c r="T820" s="228"/>
      <c r="U820" s="228"/>
      <c r="V820" s="228"/>
      <c r="W820" s="529"/>
      <c r="X820" s="228"/>
      <c r="Y820" s="55">
        <v>489</v>
      </c>
      <c r="Z820" s="55">
        <v>489020300</v>
      </c>
      <c r="AA820" s="244" t="s">
        <v>1072</v>
      </c>
      <c r="AB820" s="55">
        <v>0</v>
      </c>
      <c r="AC820" s="55">
        <v>0</v>
      </c>
      <c r="AD820" s="55">
        <v>0</v>
      </c>
      <c r="AE820" s="55">
        <v>0</v>
      </c>
      <c r="AF820" s="55">
        <v>0</v>
      </c>
      <c r="AG820" s="55">
        <v>3</v>
      </c>
      <c r="AH820" s="55">
        <v>0</v>
      </c>
      <c r="AI820" s="215">
        <v>0</v>
      </c>
      <c r="AJ820" s="215">
        <v>0</v>
      </c>
      <c r="AK820" s="215">
        <v>0</v>
      </c>
      <c r="AL820" s="215">
        <v>0</v>
      </c>
      <c r="AM820" s="215">
        <v>0</v>
      </c>
      <c r="AN820" s="215">
        <v>0</v>
      </c>
      <c r="AO820" s="215">
        <v>0</v>
      </c>
      <c r="AP820" s="215">
        <v>0</v>
      </c>
      <c r="AQ820" s="55">
        <v>2</v>
      </c>
      <c r="AR820" s="216"/>
      <c r="AS820" s="55">
        <v>20</v>
      </c>
      <c r="AT820" s="55">
        <v>300</v>
      </c>
      <c r="AU820" s="55">
        <v>8</v>
      </c>
      <c r="AW820" s="55">
        <f t="shared" si="195"/>
        <v>2</v>
      </c>
      <c r="AX820" s="55">
        <v>0</v>
      </c>
      <c r="AY820" s="55">
        <v>3</v>
      </c>
      <c r="AZ820" s="502">
        <v>0.66669999999999996</v>
      </c>
    </row>
    <row r="821" spans="1:52">
      <c r="A821" s="215">
        <v>489</v>
      </c>
      <c r="B821" s="215">
        <v>489020310</v>
      </c>
      <c r="C821" s="216" t="s">
        <v>1072</v>
      </c>
      <c r="D821" s="225">
        <f t="shared" si="181"/>
        <v>0</v>
      </c>
      <c r="E821" s="225">
        <f t="shared" si="182"/>
        <v>0</v>
      </c>
      <c r="F821" s="225">
        <f t="shared" si="183"/>
        <v>0</v>
      </c>
      <c r="G821" s="225">
        <f t="shared" si="184"/>
        <v>0</v>
      </c>
      <c r="H821" s="225">
        <f t="shared" si="185"/>
        <v>0</v>
      </c>
      <c r="I821" s="225">
        <f t="shared" si="186"/>
        <v>18</v>
      </c>
      <c r="J821" s="225">
        <f t="shared" si="187"/>
        <v>0</v>
      </c>
      <c r="K821" s="356">
        <f t="shared" si="188"/>
        <v>0.68940000000000001</v>
      </c>
      <c r="L821" s="225"/>
      <c r="M821" s="225">
        <f t="shared" si="189"/>
        <v>0</v>
      </c>
      <c r="N821" s="225">
        <f t="shared" si="190"/>
        <v>0</v>
      </c>
      <c r="O821" s="225">
        <f t="shared" si="191"/>
        <v>0</v>
      </c>
      <c r="P821" s="225">
        <f t="shared" si="192"/>
        <v>4</v>
      </c>
      <c r="Q821" s="225">
        <f t="shared" si="193"/>
        <v>10</v>
      </c>
      <c r="R821" s="225">
        <f t="shared" si="194"/>
        <v>18</v>
      </c>
      <c r="S821" s="228"/>
      <c r="T821" s="228"/>
      <c r="U821" s="228"/>
      <c r="V821" s="228"/>
      <c r="W821" s="529"/>
      <c r="X821" s="228"/>
      <c r="Y821" s="55">
        <v>489</v>
      </c>
      <c r="Z821" s="55">
        <v>489020310</v>
      </c>
      <c r="AA821" s="244" t="s">
        <v>1072</v>
      </c>
      <c r="AB821" s="55">
        <v>0</v>
      </c>
      <c r="AC821" s="55">
        <v>0</v>
      </c>
      <c r="AD821" s="55">
        <v>0</v>
      </c>
      <c r="AE821" s="55">
        <v>0</v>
      </c>
      <c r="AF821" s="55">
        <v>0</v>
      </c>
      <c r="AG821" s="55">
        <v>18</v>
      </c>
      <c r="AH821" s="55">
        <v>0</v>
      </c>
      <c r="AI821" s="215">
        <v>0</v>
      </c>
      <c r="AJ821" s="215">
        <v>0</v>
      </c>
      <c r="AK821" s="215">
        <v>0</v>
      </c>
      <c r="AL821" s="215">
        <v>0</v>
      </c>
      <c r="AM821" s="215">
        <v>0</v>
      </c>
      <c r="AN821" s="215">
        <v>0</v>
      </c>
      <c r="AO821" s="215">
        <v>0</v>
      </c>
      <c r="AP821" s="215">
        <v>0</v>
      </c>
      <c r="AQ821" s="55">
        <v>1</v>
      </c>
      <c r="AR821" s="216"/>
      <c r="AS821" s="55">
        <v>20</v>
      </c>
      <c r="AT821" s="55">
        <v>310</v>
      </c>
      <c r="AU821" s="55">
        <v>10</v>
      </c>
      <c r="AW821" s="55">
        <f t="shared" si="195"/>
        <v>1</v>
      </c>
      <c r="AX821" s="55">
        <v>3</v>
      </c>
      <c r="AY821" s="55">
        <v>1</v>
      </c>
      <c r="AZ821" s="502">
        <v>0.21049999999999999</v>
      </c>
    </row>
    <row r="822" spans="1:52">
      <c r="A822" s="215">
        <v>489</v>
      </c>
      <c r="B822" s="215">
        <v>489020645</v>
      </c>
      <c r="C822" s="216" t="s">
        <v>1072</v>
      </c>
      <c r="D822" s="225">
        <f t="shared" si="181"/>
        <v>0</v>
      </c>
      <c r="E822" s="225">
        <f t="shared" si="182"/>
        <v>0</v>
      </c>
      <c r="F822" s="225">
        <f t="shared" si="183"/>
        <v>0</v>
      </c>
      <c r="G822" s="225">
        <f t="shared" si="184"/>
        <v>0</v>
      </c>
      <c r="H822" s="225">
        <f t="shared" si="185"/>
        <v>0</v>
      </c>
      <c r="I822" s="225">
        <f t="shared" si="186"/>
        <v>75</v>
      </c>
      <c r="J822" s="225">
        <f t="shared" si="187"/>
        <v>0</v>
      </c>
      <c r="K822" s="356">
        <f t="shared" si="188"/>
        <v>2.8725000000000001</v>
      </c>
      <c r="L822" s="225"/>
      <c r="M822" s="225">
        <f t="shared" si="189"/>
        <v>0</v>
      </c>
      <c r="N822" s="225">
        <f t="shared" si="190"/>
        <v>0</v>
      </c>
      <c r="O822" s="225">
        <f t="shared" si="191"/>
        <v>1</v>
      </c>
      <c r="P822" s="225">
        <f t="shared" si="192"/>
        <v>15</v>
      </c>
      <c r="Q822" s="225">
        <f t="shared" si="193"/>
        <v>9</v>
      </c>
      <c r="R822" s="225">
        <f t="shared" si="194"/>
        <v>75</v>
      </c>
      <c r="S822" s="228"/>
      <c r="T822" s="228"/>
      <c r="U822" s="228"/>
      <c r="V822" s="228"/>
      <c r="W822" s="529"/>
      <c r="X822" s="228"/>
      <c r="Y822" s="55">
        <v>489</v>
      </c>
      <c r="Z822" s="55">
        <v>489020645</v>
      </c>
      <c r="AA822" s="244" t="s">
        <v>1072</v>
      </c>
      <c r="AB822" s="55">
        <v>0</v>
      </c>
      <c r="AC822" s="55">
        <v>0</v>
      </c>
      <c r="AD822" s="55">
        <v>0</v>
      </c>
      <c r="AE822" s="55">
        <v>0</v>
      </c>
      <c r="AF822" s="55">
        <v>0</v>
      </c>
      <c r="AG822" s="55">
        <v>75</v>
      </c>
      <c r="AH822" s="55">
        <v>0</v>
      </c>
      <c r="AI822" s="215">
        <v>0</v>
      </c>
      <c r="AJ822" s="215">
        <v>0</v>
      </c>
      <c r="AK822" s="215">
        <v>0</v>
      </c>
      <c r="AL822" s="215">
        <v>1</v>
      </c>
      <c r="AM822" s="215">
        <v>0</v>
      </c>
      <c r="AN822" s="215">
        <v>0</v>
      </c>
      <c r="AO822" s="215">
        <v>0</v>
      </c>
      <c r="AP822" s="215">
        <v>0</v>
      </c>
      <c r="AQ822" s="55">
        <v>15</v>
      </c>
      <c r="AR822" s="216"/>
      <c r="AS822" s="55">
        <v>20</v>
      </c>
      <c r="AT822" s="55">
        <v>645</v>
      </c>
      <c r="AU822" s="55">
        <v>9</v>
      </c>
      <c r="AW822" s="55">
        <f t="shared" si="195"/>
        <v>15</v>
      </c>
      <c r="AX822" s="55">
        <v>0</v>
      </c>
      <c r="AY822" s="55">
        <v>1</v>
      </c>
      <c r="AZ822" s="502">
        <v>0.2</v>
      </c>
    </row>
    <row r="823" spans="1:52">
      <c r="A823" s="215">
        <v>489</v>
      </c>
      <c r="B823" s="215">
        <v>489020660</v>
      </c>
      <c r="C823" s="216" t="s">
        <v>1072</v>
      </c>
      <c r="D823" s="225">
        <f t="shared" si="181"/>
        <v>0</v>
      </c>
      <c r="E823" s="225">
        <f t="shared" si="182"/>
        <v>0</v>
      </c>
      <c r="F823" s="225">
        <f t="shared" si="183"/>
        <v>0</v>
      </c>
      <c r="G823" s="225">
        <f t="shared" si="184"/>
        <v>0</v>
      </c>
      <c r="H823" s="225">
        <f t="shared" si="185"/>
        <v>0</v>
      </c>
      <c r="I823" s="225">
        <f t="shared" si="186"/>
        <v>10</v>
      </c>
      <c r="J823" s="225">
        <f t="shared" si="187"/>
        <v>0</v>
      </c>
      <c r="K823" s="356">
        <f t="shared" si="188"/>
        <v>0.38300000000000001</v>
      </c>
      <c r="L823" s="225"/>
      <c r="M823" s="225">
        <f t="shared" si="189"/>
        <v>0</v>
      </c>
      <c r="N823" s="225">
        <f t="shared" si="190"/>
        <v>0</v>
      </c>
      <c r="O823" s="225">
        <f t="shared" si="191"/>
        <v>0</v>
      </c>
      <c r="P823" s="225">
        <f t="shared" si="192"/>
        <v>1</v>
      </c>
      <c r="Q823" s="225">
        <f t="shared" si="193"/>
        <v>5</v>
      </c>
      <c r="R823" s="225">
        <f t="shared" si="194"/>
        <v>10</v>
      </c>
      <c r="S823" s="228"/>
      <c r="T823" s="228"/>
      <c r="U823" s="228"/>
      <c r="V823" s="228"/>
      <c r="W823" s="529"/>
      <c r="X823" s="228"/>
      <c r="Y823" s="55">
        <v>489</v>
      </c>
      <c r="Z823" s="55">
        <v>489020660</v>
      </c>
      <c r="AA823" s="244" t="s">
        <v>1072</v>
      </c>
      <c r="AB823" s="55">
        <v>0</v>
      </c>
      <c r="AC823" s="55">
        <v>0</v>
      </c>
      <c r="AD823" s="55">
        <v>0</v>
      </c>
      <c r="AE823" s="55">
        <v>0</v>
      </c>
      <c r="AF823" s="55">
        <v>0</v>
      </c>
      <c r="AG823" s="55">
        <v>10</v>
      </c>
      <c r="AH823" s="55">
        <v>0</v>
      </c>
      <c r="AI823" s="215">
        <v>0</v>
      </c>
      <c r="AJ823" s="215">
        <v>0</v>
      </c>
      <c r="AK823" s="215">
        <v>0</v>
      </c>
      <c r="AL823" s="215">
        <v>0</v>
      </c>
      <c r="AM823" s="215">
        <v>0</v>
      </c>
      <c r="AN823" s="215">
        <v>0</v>
      </c>
      <c r="AO823" s="215">
        <v>0</v>
      </c>
      <c r="AP823" s="215">
        <v>0</v>
      </c>
      <c r="AQ823" s="55">
        <v>1</v>
      </c>
      <c r="AR823" s="216"/>
      <c r="AS823" s="55">
        <v>20</v>
      </c>
      <c r="AT823" s="55">
        <v>660</v>
      </c>
      <c r="AU823" s="55">
        <v>5</v>
      </c>
      <c r="AW823" s="55">
        <f t="shared" si="195"/>
        <v>1</v>
      </c>
      <c r="AX823" s="55">
        <v>0</v>
      </c>
      <c r="AY823" s="55">
        <v>1</v>
      </c>
      <c r="AZ823" s="502">
        <v>0.1</v>
      </c>
    </row>
    <row r="824" spans="1:52">
      <c r="A824" s="215">
        <v>489</v>
      </c>
      <c r="B824" s="215">
        <v>489020712</v>
      </c>
      <c r="C824" s="216" t="s">
        <v>1072</v>
      </c>
      <c r="D824" s="225">
        <f t="shared" si="181"/>
        <v>0</v>
      </c>
      <c r="E824" s="225">
        <f t="shared" si="182"/>
        <v>0</v>
      </c>
      <c r="F824" s="225">
        <f t="shared" si="183"/>
        <v>0</v>
      </c>
      <c r="G824" s="225">
        <f t="shared" si="184"/>
        <v>0</v>
      </c>
      <c r="H824" s="225">
        <f t="shared" si="185"/>
        <v>0</v>
      </c>
      <c r="I824" s="225">
        <f t="shared" si="186"/>
        <v>37</v>
      </c>
      <c r="J824" s="225">
        <f t="shared" si="187"/>
        <v>0</v>
      </c>
      <c r="K824" s="356">
        <f t="shared" si="188"/>
        <v>1.4171</v>
      </c>
      <c r="L824" s="225"/>
      <c r="M824" s="225">
        <f t="shared" si="189"/>
        <v>0</v>
      </c>
      <c r="N824" s="225">
        <f t="shared" si="190"/>
        <v>0</v>
      </c>
      <c r="O824" s="225">
        <f t="shared" si="191"/>
        <v>0</v>
      </c>
      <c r="P824" s="225">
        <f t="shared" si="192"/>
        <v>7</v>
      </c>
      <c r="Q824" s="225">
        <f t="shared" si="193"/>
        <v>6</v>
      </c>
      <c r="R824" s="225">
        <f t="shared" si="194"/>
        <v>37</v>
      </c>
      <c r="S824" s="228"/>
      <c r="T824" s="228"/>
      <c r="U824" s="228"/>
      <c r="V824" s="228"/>
      <c r="W824" s="529"/>
      <c r="X824" s="228"/>
      <c r="Y824" s="55">
        <v>489</v>
      </c>
      <c r="Z824" s="55">
        <v>489020712</v>
      </c>
      <c r="AA824" s="244" t="s">
        <v>1072</v>
      </c>
      <c r="AB824" s="55">
        <v>0</v>
      </c>
      <c r="AC824" s="55">
        <v>0</v>
      </c>
      <c r="AD824" s="55">
        <v>0</v>
      </c>
      <c r="AE824" s="55">
        <v>0</v>
      </c>
      <c r="AF824" s="55">
        <v>0</v>
      </c>
      <c r="AG824" s="55">
        <v>37</v>
      </c>
      <c r="AH824" s="55">
        <v>0</v>
      </c>
      <c r="AI824" s="215">
        <v>0</v>
      </c>
      <c r="AJ824" s="215">
        <v>0</v>
      </c>
      <c r="AK824" s="215">
        <v>0</v>
      </c>
      <c r="AL824" s="215">
        <v>0</v>
      </c>
      <c r="AM824" s="215">
        <v>0</v>
      </c>
      <c r="AN824" s="215">
        <v>0</v>
      </c>
      <c r="AO824" s="215">
        <v>0</v>
      </c>
      <c r="AP824" s="215">
        <v>0</v>
      </c>
      <c r="AQ824" s="55">
        <v>7</v>
      </c>
      <c r="AR824" s="216"/>
      <c r="AS824" s="55">
        <v>20</v>
      </c>
      <c r="AT824" s="55">
        <v>712</v>
      </c>
      <c r="AU824" s="55">
        <v>6</v>
      </c>
      <c r="AW824" s="55">
        <f t="shared" si="195"/>
        <v>7</v>
      </c>
      <c r="AX824" s="55">
        <v>0</v>
      </c>
      <c r="AY824" s="55">
        <v>1</v>
      </c>
      <c r="AZ824" s="502">
        <v>0.18920000000000001</v>
      </c>
    </row>
    <row r="825" spans="1:52">
      <c r="A825" s="215">
        <v>491</v>
      </c>
      <c r="B825" s="215">
        <v>491095072</v>
      </c>
      <c r="C825" s="216" t="s">
        <v>314</v>
      </c>
      <c r="D825" s="225">
        <f t="shared" si="181"/>
        <v>0</v>
      </c>
      <c r="E825" s="225">
        <f t="shared" si="182"/>
        <v>0</v>
      </c>
      <c r="F825" s="225">
        <f t="shared" si="183"/>
        <v>0</v>
      </c>
      <c r="G825" s="225">
        <f t="shared" si="184"/>
        <v>2</v>
      </c>
      <c r="H825" s="225">
        <f t="shared" si="185"/>
        <v>1</v>
      </c>
      <c r="I825" s="225">
        <f t="shared" si="186"/>
        <v>0</v>
      </c>
      <c r="J825" s="225">
        <f t="shared" si="187"/>
        <v>0</v>
      </c>
      <c r="K825" s="356">
        <f t="shared" si="188"/>
        <v>0.1149</v>
      </c>
      <c r="L825" s="225"/>
      <c r="M825" s="225">
        <f t="shared" si="189"/>
        <v>1</v>
      </c>
      <c r="N825" s="225">
        <f t="shared" si="190"/>
        <v>0</v>
      </c>
      <c r="O825" s="225">
        <f t="shared" si="191"/>
        <v>0</v>
      </c>
      <c r="P825" s="225">
        <f t="shared" si="192"/>
        <v>2</v>
      </c>
      <c r="Q825" s="225">
        <f t="shared" si="193"/>
        <v>5</v>
      </c>
      <c r="R825" s="225">
        <f t="shared" si="194"/>
        <v>3</v>
      </c>
      <c r="S825" s="228"/>
      <c r="T825" s="228"/>
      <c r="U825" s="228"/>
      <c r="V825" s="228"/>
      <c r="W825" s="529"/>
      <c r="X825" s="228"/>
      <c r="Y825" s="55">
        <v>491</v>
      </c>
      <c r="Z825" s="55">
        <v>491095072</v>
      </c>
      <c r="AA825" s="244" t="s">
        <v>314</v>
      </c>
      <c r="AB825" s="55">
        <v>0</v>
      </c>
      <c r="AC825" s="55">
        <v>0</v>
      </c>
      <c r="AD825" s="55">
        <v>0</v>
      </c>
      <c r="AE825" s="55">
        <v>2</v>
      </c>
      <c r="AF825" s="55">
        <v>1</v>
      </c>
      <c r="AG825" s="55">
        <v>0</v>
      </c>
      <c r="AH825" s="55">
        <v>0</v>
      </c>
      <c r="AI825" s="215">
        <v>0</v>
      </c>
      <c r="AJ825" s="215">
        <v>1</v>
      </c>
      <c r="AK825" s="215">
        <v>0</v>
      </c>
      <c r="AL825" s="215">
        <v>0</v>
      </c>
      <c r="AM825" s="215">
        <v>2</v>
      </c>
      <c r="AN825" s="215">
        <v>0</v>
      </c>
      <c r="AO825" s="215">
        <v>0</v>
      </c>
      <c r="AP825" s="215">
        <v>0</v>
      </c>
      <c r="AQ825" s="55">
        <v>0</v>
      </c>
      <c r="AR825" s="216"/>
      <c r="AS825" s="55">
        <v>95</v>
      </c>
      <c r="AT825" s="55">
        <v>72</v>
      </c>
      <c r="AU825" s="55">
        <v>5</v>
      </c>
      <c r="AW825" s="55">
        <f t="shared" si="195"/>
        <v>2</v>
      </c>
      <c r="AX825" s="55">
        <v>0</v>
      </c>
      <c r="AY825" s="55">
        <v>1</v>
      </c>
      <c r="AZ825" s="502">
        <v>0.66669999999999996</v>
      </c>
    </row>
    <row r="826" spans="1:52">
      <c r="A826" s="215">
        <v>491</v>
      </c>
      <c r="B826" s="215">
        <v>491095094</v>
      </c>
      <c r="C826" s="216" t="s">
        <v>314</v>
      </c>
      <c r="D826" s="225">
        <f t="shared" si="181"/>
        <v>0</v>
      </c>
      <c r="E826" s="225">
        <f t="shared" si="182"/>
        <v>0</v>
      </c>
      <c r="F826" s="225">
        <f t="shared" si="183"/>
        <v>0</v>
      </c>
      <c r="G826" s="225">
        <f t="shared" si="184"/>
        <v>1</v>
      </c>
      <c r="H826" s="225">
        <f t="shared" si="185"/>
        <v>1</v>
      </c>
      <c r="I826" s="225">
        <f t="shared" si="186"/>
        <v>0</v>
      </c>
      <c r="J826" s="225">
        <f t="shared" si="187"/>
        <v>0</v>
      </c>
      <c r="K826" s="356">
        <f t="shared" si="188"/>
        <v>7.6600000000000001E-2</v>
      </c>
      <c r="L826" s="225"/>
      <c r="M826" s="225">
        <f t="shared" si="189"/>
        <v>0</v>
      </c>
      <c r="N826" s="225">
        <f t="shared" si="190"/>
        <v>0</v>
      </c>
      <c r="O826" s="225">
        <f t="shared" si="191"/>
        <v>0</v>
      </c>
      <c r="P826" s="225">
        <f t="shared" si="192"/>
        <v>2</v>
      </c>
      <c r="Q826" s="225">
        <f t="shared" si="193"/>
        <v>6</v>
      </c>
      <c r="R826" s="225">
        <f t="shared" si="194"/>
        <v>2</v>
      </c>
      <c r="S826" s="228"/>
      <c r="T826" s="228"/>
      <c r="U826" s="228"/>
      <c r="V826" s="228"/>
      <c r="W826" s="529"/>
      <c r="X826" s="228"/>
      <c r="Y826" s="55">
        <v>491</v>
      </c>
      <c r="Z826" s="55">
        <v>491095094</v>
      </c>
      <c r="AA826" s="244" t="s">
        <v>314</v>
      </c>
      <c r="AB826" s="55">
        <v>0</v>
      </c>
      <c r="AC826" s="55">
        <v>0</v>
      </c>
      <c r="AD826" s="55">
        <v>0</v>
      </c>
      <c r="AE826" s="55">
        <v>1</v>
      </c>
      <c r="AF826" s="55">
        <v>1</v>
      </c>
      <c r="AG826" s="55">
        <v>0</v>
      </c>
      <c r="AH826" s="55">
        <v>0</v>
      </c>
      <c r="AI826" s="215">
        <v>0</v>
      </c>
      <c r="AJ826" s="215">
        <v>0</v>
      </c>
      <c r="AK826" s="215">
        <v>0</v>
      </c>
      <c r="AL826" s="215">
        <v>0</v>
      </c>
      <c r="AM826" s="215">
        <v>2</v>
      </c>
      <c r="AN826" s="215">
        <v>0</v>
      </c>
      <c r="AO826" s="215">
        <v>0</v>
      </c>
      <c r="AP826" s="215">
        <v>0</v>
      </c>
      <c r="AQ826" s="55">
        <v>0</v>
      </c>
      <c r="AR826" s="216"/>
      <c r="AS826" s="55">
        <v>95</v>
      </c>
      <c r="AT826" s="55">
        <v>94</v>
      </c>
      <c r="AU826" s="55">
        <v>6</v>
      </c>
      <c r="AW826" s="55">
        <f t="shared" si="195"/>
        <v>2</v>
      </c>
      <c r="AX826" s="55">
        <v>0</v>
      </c>
      <c r="AY826" s="55">
        <v>3</v>
      </c>
      <c r="AZ826" s="502">
        <v>1</v>
      </c>
    </row>
    <row r="827" spans="1:52">
      <c r="A827" s="215">
        <v>491</v>
      </c>
      <c r="B827" s="215">
        <v>491095095</v>
      </c>
      <c r="C827" s="216" t="s">
        <v>314</v>
      </c>
      <c r="D827" s="225">
        <f t="shared" si="181"/>
        <v>0</v>
      </c>
      <c r="E827" s="225">
        <f t="shared" si="182"/>
        <v>0</v>
      </c>
      <c r="F827" s="225">
        <f t="shared" si="183"/>
        <v>108</v>
      </c>
      <c r="G827" s="225">
        <f t="shared" si="184"/>
        <v>519</v>
      </c>
      <c r="H827" s="225">
        <f t="shared" si="185"/>
        <v>312</v>
      </c>
      <c r="I827" s="225">
        <f t="shared" si="186"/>
        <v>280</v>
      </c>
      <c r="J827" s="225">
        <f t="shared" si="187"/>
        <v>0</v>
      </c>
      <c r="K827" s="356">
        <f t="shared" si="188"/>
        <v>46.6877</v>
      </c>
      <c r="L827" s="225"/>
      <c r="M827" s="225">
        <f t="shared" si="189"/>
        <v>104</v>
      </c>
      <c r="N827" s="225">
        <f t="shared" si="190"/>
        <v>13</v>
      </c>
      <c r="O827" s="225">
        <f t="shared" si="191"/>
        <v>62</v>
      </c>
      <c r="P827" s="225">
        <f t="shared" si="192"/>
        <v>686</v>
      </c>
      <c r="Q827" s="225">
        <f t="shared" si="193"/>
        <v>11</v>
      </c>
      <c r="R827" s="225">
        <f t="shared" si="194"/>
        <v>1219</v>
      </c>
      <c r="S827" s="228"/>
      <c r="T827" s="228"/>
      <c r="U827" s="228"/>
      <c r="V827" s="228"/>
      <c r="W827" s="529"/>
      <c r="X827" s="228"/>
      <c r="Y827" s="55">
        <v>491</v>
      </c>
      <c r="Z827" s="55">
        <v>491095095</v>
      </c>
      <c r="AA827" s="244" t="s">
        <v>314</v>
      </c>
      <c r="AB827" s="55">
        <v>0</v>
      </c>
      <c r="AC827" s="55">
        <v>0</v>
      </c>
      <c r="AD827" s="55">
        <v>108</v>
      </c>
      <c r="AE827" s="55">
        <v>519</v>
      </c>
      <c r="AF827" s="55">
        <v>312</v>
      </c>
      <c r="AG827" s="55">
        <v>280</v>
      </c>
      <c r="AH827" s="55">
        <v>0</v>
      </c>
      <c r="AI827" s="215">
        <v>0</v>
      </c>
      <c r="AJ827" s="215">
        <v>104</v>
      </c>
      <c r="AK827" s="215">
        <v>13</v>
      </c>
      <c r="AL827" s="215">
        <v>62</v>
      </c>
      <c r="AM827" s="215">
        <v>424</v>
      </c>
      <c r="AN827" s="215">
        <v>0</v>
      </c>
      <c r="AO827" s="215">
        <v>0</v>
      </c>
      <c r="AP827" s="215">
        <v>64</v>
      </c>
      <c r="AQ827" s="55">
        <v>180</v>
      </c>
      <c r="AR827" s="216"/>
      <c r="AS827" s="55">
        <v>95</v>
      </c>
      <c r="AT827" s="55">
        <v>95</v>
      </c>
      <c r="AU827" s="55">
        <v>11</v>
      </c>
      <c r="AW827" s="55">
        <f t="shared" si="195"/>
        <v>668</v>
      </c>
      <c r="AX827" s="55">
        <v>18</v>
      </c>
      <c r="AY827" s="55">
        <v>1</v>
      </c>
      <c r="AZ827" s="502">
        <v>0.56240000000000001</v>
      </c>
    </row>
    <row r="828" spans="1:52">
      <c r="A828" s="215">
        <v>491</v>
      </c>
      <c r="B828" s="215">
        <v>491095201</v>
      </c>
      <c r="C828" s="216" t="s">
        <v>314</v>
      </c>
      <c r="D828" s="225">
        <f t="shared" si="181"/>
        <v>0</v>
      </c>
      <c r="E828" s="225">
        <f t="shared" si="182"/>
        <v>0</v>
      </c>
      <c r="F828" s="225">
        <f t="shared" si="183"/>
        <v>0</v>
      </c>
      <c r="G828" s="225">
        <f t="shared" si="184"/>
        <v>6</v>
      </c>
      <c r="H828" s="225">
        <f t="shared" si="185"/>
        <v>1</v>
      </c>
      <c r="I828" s="225">
        <f t="shared" si="186"/>
        <v>2</v>
      </c>
      <c r="J828" s="225">
        <f t="shared" si="187"/>
        <v>0</v>
      </c>
      <c r="K828" s="356">
        <f t="shared" si="188"/>
        <v>0.34470000000000001</v>
      </c>
      <c r="L828" s="225"/>
      <c r="M828" s="225">
        <f t="shared" si="189"/>
        <v>0</v>
      </c>
      <c r="N828" s="225">
        <f t="shared" si="190"/>
        <v>0</v>
      </c>
      <c r="O828" s="225">
        <f t="shared" si="191"/>
        <v>0</v>
      </c>
      <c r="P828" s="225">
        <f t="shared" si="192"/>
        <v>8</v>
      </c>
      <c r="Q828" s="225">
        <f t="shared" si="193"/>
        <v>11</v>
      </c>
      <c r="R828" s="225">
        <f t="shared" si="194"/>
        <v>9</v>
      </c>
      <c r="S828" s="228"/>
      <c r="T828" s="228"/>
      <c r="U828" s="228"/>
      <c r="V828" s="228"/>
      <c r="W828" s="529"/>
      <c r="X828" s="228"/>
      <c r="Y828" s="55">
        <v>491</v>
      </c>
      <c r="Z828" s="55">
        <v>491095201</v>
      </c>
      <c r="AA828" s="244" t="s">
        <v>314</v>
      </c>
      <c r="AB828" s="55">
        <v>0</v>
      </c>
      <c r="AC828" s="55">
        <v>0</v>
      </c>
      <c r="AD828" s="55">
        <v>0</v>
      </c>
      <c r="AE828" s="55">
        <v>6</v>
      </c>
      <c r="AF828" s="55">
        <v>1</v>
      </c>
      <c r="AG828" s="55">
        <v>2</v>
      </c>
      <c r="AH828" s="55">
        <v>0</v>
      </c>
      <c r="AI828" s="215">
        <v>0</v>
      </c>
      <c r="AJ828" s="215">
        <v>0</v>
      </c>
      <c r="AK828" s="215">
        <v>0</v>
      </c>
      <c r="AL828" s="215">
        <v>0</v>
      </c>
      <c r="AM828" s="215">
        <v>6</v>
      </c>
      <c r="AN828" s="215">
        <v>0</v>
      </c>
      <c r="AO828" s="215">
        <v>0</v>
      </c>
      <c r="AP828" s="215">
        <v>0</v>
      </c>
      <c r="AQ828" s="55">
        <v>2</v>
      </c>
      <c r="AR828" s="216"/>
      <c r="AS828" s="55">
        <v>95</v>
      </c>
      <c r="AT828" s="55">
        <v>201</v>
      </c>
      <c r="AU828" s="55">
        <v>11</v>
      </c>
      <c r="AW828" s="55">
        <f t="shared" si="195"/>
        <v>8</v>
      </c>
      <c r="AX828" s="55">
        <v>0</v>
      </c>
      <c r="AY828" s="55">
        <v>2</v>
      </c>
      <c r="AZ828" s="502">
        <v>0.88890000000000002</v>
      </c>
    </row>
    <row r="829" spans="1:52">
      <c r="A829" s="215">
        <v>491</v>
      </c>
      <c r="B829" s="215">
        <v>491095218</v>
      </c>
      <c r="C829" s="216" t="s">
        <v>314</v>
      </c>
      <c r="D829" s="225">
        <f t="shared" si="181"/>
        <v>0</v>
      </c>
      <c r="E829" s="225">
        <f t="shared" si="182"/>
        <v>0</v>
      </c>
      <c r="F829" s="225">
        <f t="shared" si="183"/>
        <v>0</v>
      </c>
      <c r="G829" s="225">
        <f t="shared" si="184"/>
        <v>1</v>
      </c>
      <c r="H829" s="225">
        <f t="shared" si="185"/>
        <v>0</v>
      </c>
      <c r="I829" s="225">
        <f t="shared" si="186"/>
        <v>1</v>
      </c>
      <c r="J829" s="225">
        <f t="shared" si="187"/>
        <v>0</v>
      </c>
      <c r="K829" s="356">
        <f t="shared" si="188"/>
        <v>7.6600000000000001E-2</v>
      </c>
      <c r="L829" s="225"/>
      <c r="M829" s="225">
        <f t="shared" si="189"/>
        <v>0</v>
      </c>
      <c r="N829" s="225">
        <f t="shared" si="190"/>
        <v>0</v>
      </c>
      <c r="O829" s="225">
        <f t="shared" si="191"/>
        <v>0</v>
      </c>
      <c r="P829" s="225">
        <f t="shared" si="192"/>
        <v>2</v>
      </c>
      <c r="Q829" s="225">
        <f t="shared" si="193"/>
        <v>5</v>
      </c>
      <c r="R829" s="225">
        <f t="shared" si="194"/>
        <v>2</v>
      </c>
      <c r="S829" s="228"/>
      <c r="T829" s="228"/>
      <c r="U829" s="228"/>
      <c r="V829" s="228"/>
      <c r="W829" s="529"/>
      <c r="X829" s="228"/>
      <c r="Y829" s="55">
        <v>491</v>
      </c>
      <c r="Z829" s="55">
        <v>491095218</v>
      </c>
      <c r="AA829" s="244" t="s">
        <v>314</v>
      </c>
      <c r="AB829" s="55">
        <v>0</v>
      </c>
      <c r="AC829" s="55">
        <v>0</v>
      </c>
      <c r="AD829" s="55">
        <v>0</v>
      </c>
      <c r="AE829" s="55">
        <v>1</v>
      </c>
      <c r="AF829" s="55">
        <v>0</v>
      </c>
      <c r="AG829" s="55">
        <v>1</v>
      </c>
      <c r="AH829" s="55">
        <v>0</v>
      </c>
      <c r="AI829" s="215">
        <v>0</v>
      </c>
      <c r="AJ829" s="215">
        <v>0</v>
      </c>
      <c r="AK829" s="215">
        <v>0</v>
      </c>
      <c r="AL829" s="215">
        <v>0</v>
      </c>
      <c r="AM829" s="215">
        <v>1</v>
      </c>
      <c r="AN829" s="215">
        <v>0</v>
      </c>
      <c r="AO829" s="215">
        <v>0</v>
      </c>
      <c r="AP829" s="215">
        <v>0</v>
      </c>
      <c r="AQ829" s="55">
        <v>1</v>
      </c>
      <c r="AR829" s="216"/>
      <c r="AS829" s="55">
        <v>95</v>
      </c>
      <c r="AT829" s="55">
        <v>218</v>
      </c>
      <c r="AU829" s="55">
        <v>5</v>
      </c>
      <c r="AW829" s="55">
        <f t="shared" si="195"/>
        <v>2</v>
      </c>
      <c r="AX829" s="55">
        <v>0</v>
      </c>
      <c r="AY829" s="55">
        <v>3</v>
      </c>
      <c r="AZ829" s="502">
        <v>1</v>
      </c>
    </row>
    <row r="830" spans="1:52">
      <c r="A830" s="215">
        <v>491</v>
      </c>
      <c r="B830" s="215">
        <v>491095265</v>
      </c>
      <c r="C830" s="216" t="s">
        <v>314</v>
      </c>
      <c r="D830" s="225">
        <f t="shared" si="181"/>
        <v>0</v>
      </c>
      <c r="E830" s="225">
        <f t="shared" si="182"/>
        <v>0</v>
      </c>
      <c r="F830" s="225">
        <f t="shared" si="183"/>
        <v>0</v>
      </c>
      <c r="G830" s="225">
        <f t="shared" si="184"/>
        <v>1</v>
      </c>
      <c r="H830" s="225">
        <f t="shared" si="185"/>
        <v>0</v>
      </c>
      <c r="I830" s="225">
        <f t="shared" si="186"/>
        <v>1</v>
      </c>
      <c r="J830" s="225">
        <f t="shared" si="187"/>
        <v>0</v>
      </c>
      <c r="K830" s="356">
        <f t="shared" si="188"/>
        <v>7.6600000000000001E-2</v>
      </c>
      <c r="L830" s="225"/>
      <c r="M830" s="225">
        <f t="shared" si="189"/>
        <v>0</v>
      </c>
      <c r="N830" s="225">
        <f t="shared" si="190"/>
        <v>0</v>
      </c>
      <c r="O830" s="225">
        <f t="shared" si="191"/>
        <v>0</v>
      </c>
      <c r="P830" s="225">
        <f t="shared" si="192"/>
        <v>2</v>
      </c>
      <c r="Q830" s="225">
        <f t="shared" si="193"/>
        <v>4</v>
      </c>
      <c r="R830" s="225">
        <f t="shared" si="194"/>
        <v>2</v>
      </c>
      <c r="S830" s="228"/>
      <c r="T830" s="228"/>
      <c r="U830" s="228"/>
      <c r="V830" s="228"/>
      <c r="W830" s="529"/>
      <c r="X830" s="228"/>
      <c r="Y830" s="55">
        <v>491</v>
      </c>
      <c r="Z830" s="55">
        <v>491095265</v>
      </c>
      <c r="AA830" s="244" t="s">
        <v>314</v>
      </c>
      <c r="AB830" s="55">
        <v>0</v>
      </c>
      <c r="AC830" s="55">
        <v>0</v>
      </c>
      <c r="AD830" s="55">
        <v>0</v>
      </c>
      <c r="AE830" s="55">
        <v>1</v>
      </c>
      <c r="AF830" s="55">
        <v>0</v>
      </c>
      <c r="AG830" s="55">
        <v>1</v>
      </c>
      <c r="AH830" s="55">
        <v>0</v>
      </c>
      <c r="AI830" s="215">
        <v>0</v>
      </c>
      <c r="AJ830" s="215">
        <v>0</v>
      </c>
      <c r="AK830" s="215">
        <v>0</v>
      </c>
      <c r="AL830" s="215">
        <v>0</v>
      </c>
      <c r="AM830" s="215">
        <v>1</v>
      </c>
      <c r="AN830" s="215">
        <v>0</v>
      </c>
      <c r="AO830" s="215">
        <v>0</v>
      </c>
      <c r="AP830" s="215">
        <v>0</v>
      </c>
      <c r="AQ830" s="55">
        <v>1</v>
      </c>
      <c r="AR830" s="216"/>
      <c r="AS830" s="55">
        <v>95</v>
      </c>
      <c r="AT830" s="55">
        <v>265</v>
      </c>
      <c r="AU830" s="55">
        <v>4</v>
      </c>
      <c r="AW830" s="55">
        <f t="shared" si="195"/>
        <v>2</v>
      </c>
      <c r="AX830" s="55">
        <v>0</v>
      </c>
      <c r="AY830" s="55">
        <v>3</v>
      </c>
      <c r="AZ830" s="502">
        <v>1</v>
      </c>
    </row>
    <row r="831" spans="1:52">
      <c r="A831" s="215">
        <v>491</v>
      </c>
      <c r="B831" s="215">
        <v>491095273</v>
      </c>
      <c r="C831" s="216" t="s">
        <v>314</v>
      </c>
      <c r="D831" s="225">
        <f t="shared" si="181"/>
        <v>0</v>
      </c>
      <c r="E831" s="225">
        <f t="shared" si="182"/>
        <v>0</v>
      </c>
      <c r="F831" s="225">
        <f t="shared" si="183"/>
        <v>0</v>
      </c>
      <c r="G831" s="225">
        <f t="shared" si="184"/>
        <v>4</v>
      </c>
      <c r="H831" s="225">
        <f t="shared" si="185"/>
        <v>5</v>
      </c>
      <c r="I831" s="225">
        <f t="shared" si="186"/>
        <v>0</v>
      </c>
      <c r="J831" s="225">
        <f t="shared" si="187"/>
        <v>0</v>
      </c>
      <c r="K831" s="356">
        <f t="shared" si="188"/>
        <v>0.34470000000000001</v>
      </c>
      <c r="L831" s="225"/>
      <c r="M831" s="225">
        <f t="shared" si="189"/>
        <v>0</v>
      </c>
      <c r="N831" s="225">
        <f t="shared" si="190"/>
        <v>0</v>
      </c>
      <c r="O831" s="225">
        <f t="shared" si="191"/>
        <v>0</v>
      </c>
      <c r="P831" s="225">
        <f t="shared" si="192"/>
        <v>5</v>
      </c>
      <c r="Q831" s="225">
        <f t="shared" si="193"/>
        <v>5</v>
      </c>
      <c r="R831" s="225">
        <f t="shared" si="194"/>
        <v>9</v>
      </c>
      <c r="S831" s="228"/>
      <c r="T831" s="228"/>
      <c r="U831" s="228"/>
      <c r="V831" s="228"/>
      <c r="W831" s="529"/>
      <c r="X831" s="228"/>
      <c r="Y831" s="55">
        <v>491</v>
      </c>
      <c r="Z831" s="55">
        <v>491095273</v>
      </c>
      <c r="AA831" s="244" t="s">
        <v>314</v>
      </c>
      <c r="AB831" s="55">
        <v>0</v>
      </c>
      <c r="AC831" s="55">
        <v>0</v>
      </c>
      <c r="AD831" s="55">
        <v>0</v>
      </c>
      <c r="AE831" s="55">
        <v>4</v>
      </c>
      <c r="AF831" s="55">
        <v>5</v>
      </c>
      <c r="AG831" s="55">
        <v>0</v>
      </c>
      <c r="AH831" s="55">
        <v>0</v>
      </c>
      <c r="AI831" s="215">
        <v>0</v>
      </c>
      <c r="AJ831" s="215">
        <v>0</v>
      </c>
      <c r="AK831" s="215">
        <v>0</v>
      </c>
      <c r="AL831" s="215">
        <v>0</v>
      </c>
      <c r="AM831" s="215">
        <v>3</v>
      </c>
      <c r="AN831" s="215">
        <v>0</v>
      </c>
      <c r="AO831" s="215">
        <v>0</v>
      </c>
      <c r="AP831" s="215">
        <v>0</v>
      </c>
      <c r="AQ831" s="55">
        <v>0</v>
      </c>
      <c r="AR831" s="216"/>
      <c r="AS831" s="55">
        <v>95</v>
      </c>
      <c r="AT831" s="55">
        <v>273</v>
      </c>
      <c r="AU831" s="55">
        <v>5</v>
      </c>
      <c r="AW831" s="55">
        <f t="shared" si="195"/>
        <v>3</v>
      </c>
      <c r="AX831" s="55">
        <v>2</v>
      </c>
      <c r="AY831" s="55">
        <v>1</v>
      </c>
      <c r="AZ831" s="502">
        <v>0.5</v>
      </c>
    </row>
    <row r="832" spans="1:52">
      <c r="A832" s="215">
        <v>491</v>
      </c>
      <c r="B832" s="215">
        <v>491095292</v>
      </c>
      <c r="C832" s="216" t="s">
        <v>314</v>
      </c>
      <c r="D832" s="225">
        <f t="shared" si="181"/>
        <v>0</v>
      </c>
      <c r="E832" s="225">
        <f t="shared" si="182"/>
        <v>0</v>
      </c>
      <c r="F832" s="225">
        <f t="shared" si="183"/>
        <v>0</v>
      </c>
      <c r="G832" s="225">
        <f t="shared" si="184"/>
        <v>5</v>
      </c>
      <c r="H832" s="225">
        <f t="shared" si="185"/>
        <v>2</v>
      </c>
      <c r="I832" s="225">
        <f t="shared" si="186"/>
        <v>4</v>
      </c>
      <c r="J832" s="225">
        <f t="shared" si="187"/>
        <v>0</v>
      </c>
      <c r="K832" s="356">
        <f t="shared" si="188"/>
        <v>0.42130000000000001</v>
      </c>
      <c r="L832" s="225"/>
      <c r="M832" s="225">
        <f t="shared" si="189"/>
        <v>0</v>
      </c>
      <c r="N832" s="225">
        <f t="shared" si="190"/>
        <v>0</v>
      </c>
      <c r="O832" s="225">
        <f t="shared" si="191"/>
        <v>0</v>
      </c>
      <c r="P832" s="225">
        <f t="shared" si="192"/>
        <v>6</v>
      </c>
      <c r="Q832" s="225">
        <f t="shared" si="193"/>
        <v>6</v>
      </c>
      <c r="R832" s="225">
        <f t="shared" si="194"/>
        <v>11</v>
      </c>
      <c r="S832" s="228"/>
      <c r="T832" s="228"/>
      <c r="U832" s="228"/>
      <c r="V832" s="228"/>
      <c r="W832" s="529"/>
      <c r="X832" s="228"/>
      <c r="Y832" s="55">
        <v>491</v>
      </c>
      <c r="Z832" s="55">
        <v>491095292</v>
      </c>
      <c r="AA832" s="244" t="s">
        <v>314</v>
      </c>
      <c r="AB832" s="55">
        <v>0</v>
      </c>
      <c r="AC832" s="55">
        <v>0</v>
      </c>
      <c r="AD832" s="55">
        <v>0</v>
      </c>
      <c r="AE832" s="55">
        <v>5</v>
      </c>
      <c r="AF832" s="55">
        <v>2</v>
      </c>
      <c r="AG832" s="55">
        <v>4</v>
      </c>
      <c r="AH832" s="55">
        <v>0</v>
      </c>
      <c r="AI832" s="215">
        <v>0</v>
      </c>
      <c r="AJ832" s="215">
        <v>0</v>
      </c>
      <c r="AK832" s="215">
        <v>0</v>
      </c>
      <c r="AL832" s="215">
        <v>0</v>
      </c>
      <c r="AM832" s="215">
        <v>6</v>
      </c>
      <c r="AN832" s="215">
        <v>0</v>
      </c>
      <c r="AO832" s="215">
        <v>0</v>
      </c>
      <c r="AP832" s="215">
        <v>0</v>
      </c>
      <c r="AQ832" s="55">
        <v>0</v>
      </c>
      <c r="AR832" s="216"/>
      <c r="AS832" s="55">
        <v>95</v>
      </c>
      <c r="AT832" s="55">
        <v>292</v>
      </c>
      <c r="AU832" s="55">
        <v>6</v>
      </c>
      <c r="AW832" s="55">
        <f t="shared" si="195"/>
        <v>6</v>
      </c>
      <c r="AX832" s="55">
        <v>0</v>
      </c>
      <c r="AY832" s="55">
        <v>1</v>
      </c>
      <c r="AZ832" s="502">
        <v>0.54549999999999998</v>
      </c>
    </row>
    <row r="833" spans="1:52">
      <c r="A833" s="215">
        <v>491</v>
      </c>
      <c r="B833" s="215">
        <v>491095331</v>
      </c>
      <c r="C833" s="216" t="s">
        <v>314</v>
      </c>
      <c r="D833" s="225">
        <f t="shared" si="181"/>
        <v>0</v>
      </c>
      <c r="E833" s="225">
        <f t="shared" si="182"/>
        <v>0</v>
      </c>
      <c r="F833" s="225">
        <f t="shared" si="183"/>
        <v>1</v>
      </c>
      <c r="G833" s="225">
        <f t="shared" si="184"/>
        <v>6</v>
      </c>
      <c r="H833" s="225">
        <f t="shared" si="185"/>
        <v>7</v>
      </c>
      <c r="I833" s="225">
        <f t="shared" si="186"/>
        <v>15</v>
      </c>
      <c r="J833" s="225">
        <f t="shared" si="187"/>
        <v>0</v>
      </c>
      <c r="K833" s="356">
        <f t="shared" si="188"/>
        <v>1.1107</v>
      </c>
      <c r="L833" s="225"/>
      <c r="M833" s="225">
        <f t="shared" si="189"/>
        <v>1</v>
      </c>
      <c r="N833" s="225">
        <f t="shared" si="190"/>
        <v>0</v>
      </c>
      <c r="O833" s="225">
        <f t="shared" si="191"/>
        <v>0</v>
      </c>
      <c r="P833" s="225">
        <f t="shared" si="192"/>
        <v>15</v>
      </c>
      <c r="Q833" s="225">
        <f t="shared" si="193"/>
        <v>6</v>
      </c>
      <c r="R833" s="225">
        <f t="shared" si="194"/>
        <v>29</v>
      </c>
      <c r="S833" s="228"/>
      <c r="T833" s="228"/>
      <c r="U833" s="228"/>
      <c r="V833" s="228"/>
      <c r="W833" s="529"/>
      <c r="X833" s="228"/>
      <c r="Y833" s="55">
        <v>491</v>
      </c>
      <c r="Z833" s="55">
        <v>491095331</v>
      </c>
      <c r="AA833" s="244" t="s">
        <v>314</v>
      </c>
      <c r="AB833" s="55">
        <v>0</v>
      </c>
      <c r="AC833" s="55">
        <v>0</v>
      </c>
      <c r="AD833" s="55">
        <v>1</v>
      </c>
      <c r="AE833" s="55">
        <v>6</v>
      </c>
      <c r="AF833" s="55">
        <v>7</v>
      </c>
      <c r="AG833" s="55">
        <v>15</v>
      </c>
      <c r="AH833" s="55">
        <v>0</v>
      </c>
      <c r="AI833" s="215">
        <v>0</v>
      </c>
      <c r="AJ833" s="215">
        <v>1</v>
      </c>
      <c r="AK833" s="215">
        <v>0</v>
      </c>
      <c r="AL833" s="215">
        <v>0</v>
      </c>
      <c r="AM833" s="215">
        <v>4</v>
      </c>
      <c r="AN833" s="215">
        <v>0</v>
      </c>
      <c r="AO833" s="215">
        <v>0</v>
      </c>
      <c r="AP833" s="215">
        <v>0</v>
      </c>
      <c r="AQ833" s="55">
        <v>3</v>
      </c>
      <c r="AR833" s="216"/>
      <c r="AS833" s="55">
        <v>95</v>
      </c>
      <c r="AT833" s="55">
        <v>331</v>
      </c>
      <c r="AU833" s="55">
        <v>6</v>
      </c>
      <c r="AW833" s="55">
        <f t="shared" si="195"/>
        <v>7</v>
      </c>
      <c r="AX833" s="55">
        <v>8</v>
      </c>
      <c r="AY833" s="55">
        <v>1</v>
      </c>
      <c r="AZ833" s="502">
        <v>0.5</v>
      </c>
    </row>
    <row r="834" spans="1:52">
      <c r="A834" s="215">
        <v>491</v>
      </c>
      <c r="B834" s="215">
        <v>491095650</v>
      </c>
      <c r="C834" s="216" t="s">
        <v>314</v>
      </c>
      <c r="D834" s="225">
        <f t="shared" si="181"/>
        <v>0</v>
      </c>
      <c r="E834" s="225">
        <f t="shared" si="182"/>
        <v>0</v>
      </c>
      <c r="F834" s="225">
        <f t="shared" si="183"/>
        <v>0</v>
      </c>
      <c r="G834" s="225">
        <f t="shared" si="184"/>
        <v>3</v>
      </c>
      <c r="H834" s="225">
        <f t="shared" si="185"/>
        <v>0</v>
      </c>
      <c r="I834" s="225">
        <f t="shared" si="186"/>
        <v>1</v>
      </c>
      <c r="J834" s="225">
        <f t="shared" si="187"/>
        <v>0</v>
      </c>
      <c r="K834" s="356">
        <f t="shared" si="188"/>
        <v>0.1532</v>
      </c>
      <c r="L834" s="225"/>
      <c r="M834" s="225">
        <f t="shared" si="189"/>
        <v>1</v>
      </c>
      <c r="N834" s="225">
        <f t="shared" si="190"/>
        <v>0</v>
      </c>
      <c r="O834" s="225">
        <f t="shared" si="191"/>
        <v>0</v>
      </c>
      <c r="P834" s="225">
        <f t="shared" si="192"/>
        <v>4</v>
      </c>
      <c r="Q834" s="225">
        <f t="shared" si="193"/>
        <v>4</v>
      </c>
      <c r="R834" s="225">
        <f t="shared" si="194"/>
        <v>4</v>
      </c>
      <c r="S834" s="228"/>
      <c r="T834" s="228"/>
      <c r="U834" s="228"/>
      <c r="V834" s="228"/>
      <c r="W834" s="529"/>
      <c r="X834" s="228"/>
      <c r="Y834" s="55">
        <v>491</v>
      </c>
      <c r="Z834" s="55">
        <v>491095650</v>
      </c>
      <c r="AA834" s="244" t="s">
        <v>314</v>
      </c>
      <c r="AB834" s="55">
        <v>0</v>
      </c>
      <c r="AC834" s="55">
        <v>0</v>
      </c>
      <c r="AD834" s="55">
        <v>0</v>
      </c>
      <c r="AE834" s="55">
        <v>3</v>
      </c>
      <c r="AF834" s="55">
        <v>0</v>
      </c>
      <c r="AG834" s="55">
        <v>1</v>
      </c>
      <c r="AH834" s="55">
        <v>0</v>
      </c>
      <c r="AI834" s="215">
        <v>0</v>
      </c>
      <c r="AJ834" s="215">
        <v>1</v>
      </c>
      <c r="AK834" s="215">
        <v>0</v>
      </c>
      <c r="AL834" s="215">
        <v>0</v>
      </c>
      <c r="AM834" s="215">
        <v>0</v>
      </c>
      <c r="AN834" s="215">
        <v>0</v>
      </c>
      <c r="AO834" s="215">
        <v>0</v>
      </c>
      <c r="AP834" s="215">
        <v>0</v>
      </c>
      <c r="AQ834" s="55">
        <v>0</v>
      </c>
      <c r="AR834" s="216"/>
      <c r="AS834" s="55">
        <v>95</v>
      </c>
      <c r="AT834" s="55">
        <v>650</v>
      </c>
      <c r="AU834" s="55">
        <v>4</v>
      </c>
      <c r="AW834" s="55">
        <f t="shared" si="195"/>
        <v>0</v>
      </c>
      <c r="AX834" s="55">
        <v>4</v>
      </c>
      <c r="AY834" s="55">
        <v>1</v>
      </c>
      <c r="AZ834" s="502">
        <v>1</v>
      </c>
    </row>
    <row r="835" spans="1:52">
      <c r="A835" s="215">
        <v>491</v>
      </c>
      <c r="B835" s="215">
        <v>491095665</v>
      </c>
      <c r="C835" s="216" t="s">
        <v>314</v>
      </c>
      <c r="D835" s="225">
        <f t="shared" si="181"/>
        <v>0</v>
      </c>
      <c r="E835" s="225">
        <f t="shared" si="182"/>
        <v>0</v>
      </c>
      <c r="F835" s="225">
        <f t="shared" si="183"/>
        <v>1</v>
      </c>
      <c r="G835" s="225">
        <f t="shared" si="184"/>
        <v>1</v>
      </c>
      <c r="H835" s="225">
        <f t="shared" si="185"/>
        <v>1</v>
      </c>
      <c r="I835" s="225">
        <f t="shared" si="186"/>
        <v>0</v>
      </c>
      <c r="J835" s="225">
        <f t="shared" si="187"/>
        <v>0</v>
      </c>
      <c r="K835" s="356">
        <f t="shared" si="188"/>
        <v>0.1149</v>
      </c>
      <c r="L835" s="225"/>
      <c r="M835" s="225">
        <f t="shared" si="189"/>
        <v>1</v>
      </c>
      <c r="N835" s="225">
        <f t="shared" si="190"/>
        <v>0</v>
      </c>
      <c r="O835" s="225">
        <f t="shared" si="191"/>
        <v>0</v>
      </c>
      <c r="P835" s="225">
        <f t="shared" si="192"/>
        <v>2</v>
      </c>
      <c r="Q835" s="225">
        <f t="shared" si="193"/>
        <v>4</v>
      </c>
      <c r="R835" s="225">
        <f t="shared" si="194"/>
        <v>3</v>
      </c>
      <c r="S835" s="228"/>
      <c r="T835" s="228"/>
      <c r="U835" s="228"/>
      <c r="V835" s="228"/>
      <c r="W835" s="529"/>
      <c r="X835" s="228"/>
      <c r="Y835" s="55">
        <v>491</v>
      </c>
      <c r="Z835" s="55">
        <v>491095665</v>
      </c>
      <c r="AA835" s="244" t="s">
        <v>314</v>
      </c>
      <c r="AB835" s="55">
        <v>0</v>
      </c>
      <c r="AC835" s="55">
        <v>0</v>
      </c>
      <c r="AD835" s="55">
        <v>1</v>
      </c>
      <c r="AE835" s="55">
        <v>1</v>
      </c>
      <c r="AF835" s="55">
        <v>1</v>
      </c>
      <c r="AG835" s="55">
        <v>0</v>
      </c>
      <c r="AH835" s="55">
        <v>0</v>
      </c>
      <c r="AI835" s="215">
        <v>0</v>
      </c>
      <c r="AJ835" s="215">
        <v>1</v>
      </c>
      <c r="AK835" s="215">
        <v>0</v>
      </c>
      <c r="AL835" s="215">
        <v>0</v>
      </c>
      <c r="AM835" s="215">
        <v>1</v>
      </c>
      <c r="AN835" s="215">
        <v>0</v>
      </c>
      <c r="AO835" s="215">
        <v>0</v>
      </c>
      <c r="AP835" s="215">
        <v>1</v>
      </c>
      <c r="AQ835" s="55">
        <v>0</v>
      </c>
      <c r="AR835" s="216"/>
      <c r="AS835" s="55">
        <v>95</v>
      </c>
      <c r="AT835" s="55">
        <v>665</v>
      </c>
      <c r="AU835" s="55">
        <v>4</v>
      </c>
      <c r="AW835" s="55">
        <f t="shared" si="195"/>
        <v>2</v>
      </c>
      <c r="AX835" s="55">
        <v>0</v>
      </c>
      <c r="AY835" s="55">
        <v>3</v>
      </c>
      <c r="AZ835" s="502">
        <v>0.66669999999999996</v>
      </c>
    </row>
    <row r="836" spans="1:52">
      <c r="A836" s="215">
        <v>491</v>
      </c>
      <c r="B836" s="215">
        <v>491095763</v>
      </c>
      <c r="C836" s="216" t="s">
        <v>314</v>
      </c>
      <c r="D836" s="225">
        <f t="shared" si="181"/>
        <v>0</v>
      </c>
      <c r="E836" s="225">
        <f t="shared" si="182"/>
        <v>0</v>
      </c>
      <c r="F836" s="225">
        <f t="shared" si="183"/>
        <v>0</v>
      </c>
      <c r="G836" s="225">
        <f t="shared" si="184"/>
        <v>0</v>
      </c>
      <c r="H836" s="225">
        <f t="shared" si="185"/>
        <v>0</v>
      </c>
      <c r="I836" s="225">
        <f t="shared" si="186"/>
        <v>3</v>
      </c>
      <c r="J836" s="225">
        <f t="shared" si="187"/>
        <v>0</v>
      </c>
      <c r="K836" s="356">
        <f t="shared" si="188"/>
        <v>0.1149</v>
      </c>
      <c r="L836" s="225"/>
      <c r="M836" s="225">
        <f t="shared" si="189"/>
        <v>0</v>
      </c>
      <c r="N836" s="225">
        <f t="shared" si="190"/>
        <v>0</v>
      </c>
      <c r="O836" s="225">
        <f t="shared" si="191"/>
        <v>0</v>
      </c>
      <c r="P836" s="225">
        <f t="shared" si="192"/>
        <v>0</v>
      </c>
      <c r="Q836" s="225">
        <f t="shared" si="193"/>
        <v>4</v>
      </c>
      <c r="R836" s="225">
        <f t="shared" si="194"/>
        <v>3</v>
      </c>
      <c r="S836" s="228"/>
      <c r="T836" s="228"/>
      <c r="U836" s="228"/>
      <c r="V836" s="228"/>
      <c r="W836" s="529"/>
      <c r="X836" s="228"/>
      <c r="Y836" s="55">
        <v>491</v>
      </c>
      <c r="Z836" s="55">
        <v>491095763</v>
      </c>
      <c r="AA836" s="244" t="s">
        <v>314</v>
      </c>
      <c r="AB836" s="55">
        <v>0</v>
      </c>
      <c r="AC836" s="55">
        <v>0</v>
      </c>
      <c r="AD836" s="55">
        <v>0</v>
      </c>
      <c r="AE836" s="55">
        <v>0</v>
      </c>
      <c r="AF836" s="55">
        <v>0</v>
      </c>
      <c r="AG836" s="55">
        <v>3</v>
      </c>
      <c r="AH836" s="55">
        <v>0</v>
      </c>
      <c r="AI836" s="215">
        <v>0</v>
      </c>
      <c r="AJ836" s="215">
        <v>0</v>
      </c>
      <c r="AK836" s="215">
        <v>0</v>
      </c>
      <c r="AL836" s="215">
        <v>0</v>
      </c>
      <c r="AM836" s="215">
        <v>0</v>
      </c>
      <c r="AN836" s="215">
        <v>0</v>
      </c>
      <c r="AO836" s="215">
        <v>0</v>
      </c>
      <c r="AP836" s="215">
        <v>0</v>
      </c>
      <c r="AQ836" s="55">
        <v>0</v>
      </c>
      <c r="AR836" s="216"/>
      <c r="AS836" s="55">
        <v>95</v>
      </c>
      <c r="AT836" s="55">
        <v>763</v>
      </c>
      <c r="AU836" s="55">
        <v>4</v>
      </c>
      <c r="AW836" s="55">
        <f t="shared" si="195"/>
        <v>0</v>
      </c>
      <c r="AX836" s="55">
        <v>0</v>
      </c>
      <c r="AY836" s="55">
        <v>3</v>
      </c>
      <c r="AZ836" s="502">
        <v>0</v>
      </c>
    </row>
    <row r="837" spans="1:52">
      <c r="A837" s="215">
        <v>492</v>
      </c>
      <c r="B837" s="215">
        <v>492281005</v>
      </c>
      <c r="C837" s="216" t="s">
        <v>1053</v>
      </c>
      <c r="D837" s="225">
        <f t="shared" si="181"/>
        <v>0</v>
      </c>
      <c r="E837" s="225">
        <f t="shared" si="182"/>
        <v>0</v>
      </c>
      <c r="F837" s="225">
        <f t="shared" si="183"/>
        <v>1</v>
      </c>
      <c r="G837" s="225">
        <f t="shared" si="184"/>
        <v>0</v>
      </c>
      <c r="H837" s="225">
        <f t="shared" si="185"/>
        <v>0</v>
      </c>
      <c r="I837" s="225">
        <f t="shared" si="186"/>
        <v>0</v>
      </c>
      <c r="J837" s="225">
        <f t="shared" si="187"/>
        <v>0</v>
      </c>
      <c r="K837" s="356">
        <f t="shared" si="188"/>
        <v>3.8300000000000001E-2</v>
      </c>
      <c r="L837" s="225"/>
      <c r="M837" s="225">
        <f t="shared" si="189"/>
        <v>0</v>
      </c>
      <c r="N837" s="225">
        <f t="shared" si="190"/>
        <v>0</v>
      </c>
      <c r="O837" s="225">
        <f t="shared" si="191"/>
        <v>0</v>
      </c>
      <c r="P837" s="225">
        <f t="shared" si="192"/>
        <v>1</v>
      </c>
      <c r="Q837" s="225">
        <f t="shared" si="193"/>
        <v>7</v>
      </c>
      <c r="R837" s="225">
        <f t="shared" si="194"/>
        <v>1</v>
      </c>
      <c r="S837" s="228"/>
      <c r="T837" s="228"/>
      <c r="U837" s="228"/>
      <c r="V837" s="228"/>
      <c r="W837" s="529"/>
      <c r="X837" s="228"/>
      <c r="Y837" s="55">
        <v>492</v>
      </c>
      <c r="Z837" s="55">
        <v>492281005</v>
      </c>
      <c r="AA837" s="244" t="s">
        <v>1053</v>
      </c>
      <c r="AB837" s="55">
        <v>0</v>
      </c>
      <c r="AC837" s="55">
        <v>0</v>
      </c>
      <c r="AD837" s="55">
        <v>1</v>
      </c>
      <c r="AE837" s="55">
        <v>0</v>
      </c>
      <c r="AF837" s="55">
        <v>0</v>
      </c>
      <c r="AG837" s="55">
        <v>0</v>
      </c>
      <c r="AH837" s="55">
        <v>0</v>
      </c>
      <c r="AI837" s="215">
        <v>0</v>
      </c>
      <c r="AJ837" s="215">
        <v>0</v>
      </c>
      <c r="AK837" s="215">
        <v>0</v>
      </c>
      <c r="AL837" s="215">
        <v>0</v>
      </c>
      <c r="AM837" s="215">
        <v>0</v>
      </c>
      <c r="AN837" s="215">
        <v>0</v>
      </c>
      <c r="AO837" s="215">
        <v>0</v>
      </c>
      <c r="AP837" s="215">
        <v>1</v>
      </c>
      <c r="AQ837" s="55">
        <v>0</v>
      </c>
      <c r="AR837" s="216"/>
      <c r="AS837" s="55">
        <v>281</v>
      </c>
      <c r="AT837" s="55">
        <v>5</v>
      </c>
      <c r="AU837" s="55">
        <v>7</v>
      </c>
      <c r="AW837" s="55">
        <f t="shared" si="195"/>
        <v>1</v>
      </c>
      <c r="AX837" s="55">
        <v>0</v>
      </c>
      <c r="AY837" s="55">
        <v>3</v>
      </c>
      <c r="AZ837" s="502">
        <v>1</v>
      </c>
    </row>
    <row r="838" spans="1:52">
      <c r="A838" s="215">
        <v>492</v>
      </c>
      <c r="B838" s="215">
        <v>492281281</v>
      </c>
      <c r="C838" s="216" t="s">
        <v>1053</v>
      </c>
      <c r="D838" s="225">
        <f t="shared" si="181"/>
        <v>0</v>
      </c>
      <c r="E838" s="225">
        <f t="shared" si="182"/>
        <v>0</v>
      </c>
      <c r="F838" s="225">
        <f t="shared" si="183"/>
        <v>65</v>
      </c>
      <c r="G838" s="225">
        <f t="shared" si="184"/>
        <v>299</v>
      </c>
      <c r="H838" s="225">
        <f t="shared" si="185"/>
        <v>0</v>
      </c>
      <c r="I838" s="225">
        <f t="shared" si="186"/>
        <v>0</v>
      </c>
      <c r="J838" s="225">
        <f t="shared" si="187"/>
        <v>0</v>
      </c>
      <c r="K838" s="356">
        <f t="shared" si="188"/>
        <v>13.9412</v>
      </c>
      <c r="L838" s="225"/>
      <c r="M838" s="225">
        <f t="shared" si="189"/>
        <v>95</v>
      </c>
      <c r="N838" s="225">
        <f t="shared" si="190"/>
        <v>0</v>
      </c>
      <c r="O838" s="225">
        <f t="shared" si="191"/>
        <v>0</v>
      </c>
      <c r="P838" s="225">
        <f t="shared" si="192"/>
        <v>323</v>
      </c>
      <c r="Q838" s="225">
        <f t="shared" si="193"/>
        <v>12</v>
      </c>
      <c r="R838" s="225">
        <f t="shared" si="194"/>
        <v>364</v>
      </c>
      <c r="S838" s="228"/>
      <c r="T838" s="228"/>
      <c r="U838" s="228"/>
      <c r="V838" s="228"/>
      <c r="W838" s="529"/>
      <c r="X838" s="228"/>
      <c r="Y838" s="55">
        <v>492</v>
      </c>
      <c r="Z838" s="55">
        <v>492281281</v>
      </c>
      <c r="AA838" s="244" t="s">
        <v>1053</v>
      </c>
      <c r="AB838" s="55">
        <v>0</v>
      </c>
      <c r="AC838" s="55">
        <v>0</v>
      </c>
      <c r="AD838" s="55">
        <v>65</v>
      </c>
      <c r="AE838" s="55">
        <v>299</v>
      </c>
      <c r="AF838" s="55">
        <v>0</v>
      </c>
      <c r="AG838" s="55">
        <v>0</v>
      </c>
      <c r="AH838" s="55">
        <v>0</v>
      </c>
      <c r="AI838" s="215">
        <v>0</v>
      </c>
      <c r="AJ838" s="215">
        <v>95</v>
      </c>
      <c r="AK838" s="215">
        <v>0</v>
      </c>
      <c r="AL838" s="215">
        <v>0</v>
      </c>
      <c r="AM838" s="215">
        <v>252</v>
      </c>
      <c r="AN838" s="215">
        <v>0</v>
      </c>
      <c r="AO838" s="215">
        <v>0</v>
      </c>
      <c r="AP838" s="215">
        <v>53</v>
      </c>
      <c r="AQ838" s="55">
        <v>0</v>
      </c>
      <c r="AR838" s="216"/>
      <c r="AS838" s="55">
        <v>281</v>
      </c>
      <c r="AT838" s="55">
        <v>281</v>
      </c>
      <c r="AU838" s="55">
        <v>12</v>
      </c>
      <c r="AW838" s="55">
        <f t="shared" si="195"/>
        <v>305</v>
      </c>
      <c r="AX838" s="55">
        <v>18</v>
      </c>
      <c r="AY838" s="55">
        <v>1</v>
      </c>
      <c r="AZ838" s="502">
        <v>0.88670000000000004</v>
      </c>
    </row>
    <row r="839" spans="1:52">
      <c r="A839" s="215">
        <v>493</v>
      </c>
      <c r="B839" s="215">
        <v>493057035</v>
      </c>
      <c r="C839" s="216" t="s">
        <v>1201</v>
      </c>
      <c r="D839" s="225">
        <f t="shared" si="181"/>
        <v>0</v>
      </c>
      <c r="E839" s="225">
        <f t="shared" si="182"/>
        <v>0</v>
      </c>
      <c r="F839" s="225">
        <f t="shared" si="183"/>
        <v>0</v>
      </c>
      <c r="G839" s="225">
        <f t="shared" si="184"/>
        <v>0</v>
      </c>
      <c r="H839" s="225">
        <f t="shared" si="185"/>
        <v>0</v>
      </c>
      <c r="I839" s="225">
        <f t="shared" si="186"/>
        <v>31</v>
      </c>
      <c r="J839" s="225">
        <f t="shared" si="187"/>
        <v>0</v>
      </c>
      <c r="K839" s="356">
        <f t="shared" si="188"/>
        <v>1.1873</v>
      </c>
      <c r="L839" s="225"/>
      <c r="M839" s="225">
        <f t="shared" si="189"/>
        <v>0</v>
      </c>
      <c r="N839" s="225">
        <f t="shared" si="190"/>
        <v>0</v>
      </c>
      <c r="O839" s="225">
        <f t="shared" si="191"/>
        <v>18</v>
      </c>
      <c r="P839" s="225">
        <f t="shared" si="192"/>
        <v>28</v>
      </c>
      <c r="Q839" s="225">
        <f t="shared" si="193"/>
        <v>11</v>
      </c>
      <c r="R839" s="225">
        <f t="shared" si="194"/>
        <v>31</v>
      </c>
      <c r="S839" s="228"/>
      <c r="T839" s="228"/>
      <c r="U839" s="228"/>
      <c r="V839" s="228"/>
      <c r="W839" s="529"/>
      <c r="X839" s="228"/>
      <c r="Y839" s="55">
        <v>493</v>
      </c>
      <c r="Z839" s="55">
        <v>493057035</v>
      </c>
      <c r="AA839" s="244" t="s">
        <v>1201</v>
      </c>
      <c r="AB839" s="55">
        <v>0</v>
      </c>
      <c r="AC839" s="55">
        <v>0</v>
      </c>
      <c r="AD839" s="55">
        <v>0</v>
      </c>
      <c r="AE839" s="55">
        <v>0</v>
      </c>
      <c r="AF839" s="55">
        <v>0</v>
      </c>
      <c r="AG839" s="55">
        <v>31</v>
      </c>
      <c r="AH839" s="55">
        <v>0</v>
      </c>
      <c r="AI839" s="215">
        <v>0</v>
      </c>
      <c r="AJ839" s="215">
        <v>0</v>
      </c>
      <c r="AK839" s="215">
        <v>0</v>
      </c>
      <c r="AL839" s="215">
        <v>18</v>
      </c>
      <c r="AM839" s="215">
        <v>0</v>
      </c>
      <c r="AN839" s="215">
        <v>0</v>
      </c>
      <c r="AO839" s="215">
        <v>0</v>
      </c>
      <c r="AP839" s="215">
        <v>0</v>
      </c>
      <c r="AQ839" s="55">
        <v>24</v>
      </c>
      <c r="AR839" s="216"/>
      <c r="AS839" s="55">
        <v>57</v>
      </c>
      <c r="AT839" s="55">
        <v>35</v>
      </c>
      <c r="AU839" s="55">
        <v>11</v>
      </c>
      <c r="AW839" s="55">
        <f t="shared" si="195"/>
        <v>24</v>
      </c>
      <c r="AX839" s="55">
        <v>4</v>
      </c>
      <c r="AY839" s="55">
        <v>1</v>
      </c>
      <c r="AZ839" s="502">
        <v>0.89470000000000005</v>
      </c>
    </row>
    <row r="840" spans="1:52">
      <c r="A840" s="215">
        <v>493</v>
      </c>
      <c r="B840" s="215">
        <v>493057057</v>
      </c>
      <c r="C840" s="216" t="s">
        <v>1201</v>
      </c>
      <c r="D840" s="225">
        <f t="shared" si="181"/>
        <v>0</v>
      </c>
      <c r="E840" s="225">
        <f t="shared" si="182"/>
        <v>0</v>
      </c>
      <c r="F840" s="225">
        <f t="shared" si="183"/>
        <v>0</v>
      </c>
      <c r="G840" s="225">
        <f t="shared" si="184"/>
        <v>0</v>
      </c>
      <c r="H840" s="225">
        <f t="shared" si="185"/>
        <v>0</v>
      </c>
      <c r="I840" s="225">
        <f t="shared" si="186"/>
        <v>109</v>
      </c>
      <c r="J840" s="225">
        <f t="shared" si="187"/>
        <v>0</v>
      </c>
      <c r="K840" s="356">
        <f t="shared" si="188"/>
        <v>4.1746999999999996</v>
      </c>
      <c r="L840" s="225"/>
      <c r="M840" s="225">
        <f t="shared" si="189"/>
        <v>0</v>
      </c>
      <c r="N840" s="225">
        <f t="shared" si="190"/>
        <v>0</v>
      </c>
      <c r="O840" s="225">
        <f t="shared" si="191"/>
        <v>75</v>
      </c>
      <c r="P840" s="225">
        <f t="shared" si="192"/>
        <v>103</v>
      </c>
      <c r="Q840" s="225">
        <f t="shared" si="193"/>
        <v>12</v>
      </c>
      <c r="R840" s="225">
        <f t="shared" si="194"/>
        <v>109</v>
      </c>
      <c r="S840" s="228"/>
      <c r="T840" s="228"/>
      <c r="U840" s="228"/>
      <c r="V840" s="228"/>
      <c r="W840" s="529"/>
      <c r="X840" s="228"/>
      <c r="Y840" s="55">
        <v>493</v>
      </c>
      <c r="Z840" s="55">
        <v>493057057</v>
      </c>
      <c r="AA840" s="244" t="s">
        <v>1201</v>
      </c>
      <c r="AB840" s="55">
        <v>0</v>
      </c>
      <c r="AC840" s="55">
        <v>0</v>
      </c>
      <c r="AD840" s="55">
        <v>0</v>
      </c>
      <c r="AE840" s="55">
        <v>0</v>
      </c>
      <c r="AF840" s="55">
        <v>0</v>
      </c>
      <c r="AG840" s="55">
        <v>109</v>
      </c>
      <c r="AH840" s="55">
        <v>0</v>
      </c>
      <c r="AI840" s="215">
        <v>0</v>
      </c>
      <c r="AJ840" s="215">
        <v>0</v>
      </c>
      <c r="AK840" s="215">
        <v>0</v>
      </c>
      <c r="AL840" s="215">
        <v>75</v>
      </c>
      <c r="AM840" s="215">
        <v>0</v>
      </c>
      <c r="AN840" s="215">
        <v>0</v>
      </c>
      <c r="AO840" s="215">
        <v>0</v>
      </c>
      <c r="AP840" s="215">
        <v>0</v>
      </c>
      <c r="AQ840" s="55">
        <v>75</v>
      </c>
      <c r="AR840" s="216"/>
      <c r="AS840" s="55">
        <v>57</v>
      </c>
      <c r="AT840" s="55">
        <v>57</v>
      </c>
      <c r="AU840" s="55">
        <v>12</v>
      </c>
      <c r="AW840" s="55">
        <f t="shared" si="195"/>
        <v>75</v>
      </c>
      <c r="AX840" s="55">
        <v>28</v>
      </c>
      <c r="AY840" s="55">
        <v>1</v>
      </c>
      <c r="AZ840" s="502">
        <v>0.94369999999999998</v>
      </c>
    </row>
    <row r="841" spans="1:52">
      <c r="A841" s="215">
        <v>493</v>
      </c>
      <c r="B841" s="215">
        <v>493057093</v>
      </c>
      <c r="C841" s="216" t="s">
        <v>1201</v>
      </c>
      <c r="D841" s="225">
        <f t="shared" si="181"/>
        <v>0</v>
      </c>
      <c r="E841" s="225">
        <f t="shared" si="182"/>
        <v>0</v>
      </c>
      <c r="F841" s="225">
        <f t="shared" si="183"/>
        <v>0</v>
      </c>
      <c r="G841" s="225">
        <f t="shared" si="184"/>
        <v>0</v>
      </c>
      <c r="H841" s="225">
        <f t="shared" si="185"/>
        <v>0</v>
      </c>
      <c r="I841" s="225">
        <f t="shared" si="186"/>
        <v>24</v>
      </c>
      <c r="J841" s="225">
        <f t="shared" si="187"/>
        <v>0</v>
      </c>
      <c r="K841" s="356">
        <f t="shared" si="188"/>
        <v>0.91920000000000002</v>
      </c>
      <c r="L841" s="225"/>
      <c r="M841" s="225">
        <f t="shared" si="189"/>
        <v>0</v>
      </c>
      <c r="N841" s="225">
        <f t="shared" si="190"/>
        <v>0</v>
      </c>
      <c r="O841" s="225">
        <f t="shared" si="191"/>
        <v>17</v>
      </c>
      <c r="P841" s="225">
        <f t="shared" si="192"/>
        <v>20</v>
      </c>
      <c r="Q841" s="225">
        <f t="shared" si="193"/>
        <v>11</v>
      </c>
      <c r="R841" s="225">
        <f t="shared" si="194"/>
        <v>24</v>
      </c>
      <c r="S841" s="228"/>
      <c r="T841" s="228"/>
      <c r="U841" s="228"/>
      <c r="V841" s="228"/>
      <c r="W841" s="529"/>
      <c r="X841" s="228"/>
      <c r="Y841" s="55">
        <v>493</v>
      </c>
      <c r="Z841" s="55">
        <v>493057093</v>
      </c>
      <c r="AA841" s="244" t="s">
        <v>1201</v>
      </c>
      <c r="AB841" s="55">
        <v>0</v>
      </c>
      <c r="AC841" s="55">
        <v>0</v>
      </c>
      <c r="AD841" s="55">
        <v>0</v>
      </c>
      <c r="AE841" s="55">
        <v>0</v>
      </c>
      <c r="AF841" s="55">
        <v>0</v>
      </c>
      <c r="AG841" s="55">
        <v>24</v>
      </c>
      <c r="AH841" s="55">
        <v>0</v>
      </c>
      <c r="AI841" s="215">
        <v>0</v>
      </c>
      <c r="AJ841" s="215">
        <v>0</v>
      </c>
      <c r="AK841" s="215">
        <v>0</v>
      </c>
      <c r="AL841" s="215">
        <v>17</v>
      </c>
      <c r="AM841" s="215">
        <v>0</v>
      </c>
      <c r="AN841" s="215">
        <v>0</v>
      </c>
      <c r="AO841" s="215">
        <v>0</v>
      </c>
      <c r="AP841" s="215">
        <v>0</v>
      </c>
      <c r="AQ841" s="55">
        <v>16</v>
      </c>
      <c r="AR841" s="216"/>
      <c r="AS841" s="55">
        <v>57</v>
      </c>
      <c r="AT841" s="55">
        <v>93</v>
      </c>
      <c r="AU841" s="55">
        <v>11</v>
      </c>
      <c r="AW841" s="55">
        <f t="shared" si="195"/>
        <v>16</v>
      </c>
      <c r="AX841" s="55">
        <v>4</v>
      </c>
      <c r="AY841" s="55">
        <v>1</v>
      </c>
      <c r="AZ841" s="502">
        <v>0.84209999999999996</v>
      </c>
    </row>
    <row r="842" spans="1:52">
      <c r="A842" s="215">
        <v>493</v>
      </c>
      <c r="B842" s="215">
        <v>493057160</v>
      </c>
      <c r="C842" s="216" t="s">
        <v>1201</v>
      </c>
      <c r="D842" s="225">
        <f t="shared" si="181"/>
        <v>0</v>
      </c>
      <c r="E842" s="225">
        <f t="shared" si="182"/>
        <v>0</v>
      </c>
      <c r="F842" s="225">
        <f t="shared" si="183"/>
        <v>0</v>
      </c>
      <c r="G842" s="225">
        <f t="shared" si="184"/>
        <v>0</v>
      </c>
      <c r="H842" s="225">
        <f t="shared" si="185"/>
        <v>0</v>
      </c>
      <c r="I842" s="225">
        <f t="shared" si="186"/>
        <v>2</v>
      </c>
      <c r="J842" s="225">
        <f t="shared" si="187"/>
        <v>0</v>
      </c>
      <c r="K842" s="356">
        <f t="shared" si="188"/>
        <v>7.6600000000000001E-2</v>
      </c>
      <c r="L842" s="225"/>
      <c r="M842" s="225">
        <f t="shared" si="189"/>
        <v>0</v>
      </c>
      <c r="N842" s="225">
        <f t="shared" si="190"/>
        <v>0</v>
      </c>
      <c r="O842" s="225">
        <f t="shared" si="191"/>
        <v>0</v>
      </c>
      <c r="P842" s="225">
        <f t="shared" si="192"/>
        <v>2</v>
      </c>
      <c r="Q842" s="225">
        <f t="shared" si="193"/>
        <v>11</v>
      </c>
      <c r="R842" s="225">
        <f t="shared" si="194"/>
        <v>2</v>
      </c>
      <c r="S842" s="228"/>
      <c r="T842" s="228"/>
      <c r="U842" s="228"/>
      <c r="V842" s="228"/>
      <c r="W842" s="529"/>
      <c r="X842" s="228"/>
      <c r="Y842" s="55">
        <v>493</v>
      </c>
      <c r="Z842" s="55">
        <v>493057160</v>
      </c>
      <c r="AA842" s="244" t="s">
        <v>1201</v>
      </c>
      <c r="AB842" s="55">
        <v>0</v>
      </c>
      <c r="AC842" s="55">
        <v>0</v>
      </c>
      <c r="AD842" s="55">
        <v>0</v>
      </c>
      <c r="AE842" s="55">
        <v>0</v>
      </c>
      <c r="AF842" s="55">
        <v>0</v>
      </c>
      <c r="AG842" s="55">
        <v>2</v>
      </c>
      <c r="AH842" s="55">
        <v>0</v>
      </c>
      <c r="AI842" s="215">
        <v>0</v>
      </c>
      <c r="AJ842" s="215">
        <v>0</v>
      </c>
      <c r="AK842" s="215">
        <v>0</v>
      </c>
      <c r="AL842" s="215">
        <v>0</v>
      </c>
      <c r="AM842" s="215">
        <v>0</v>
      </c>
      <c r="AN842" s="215">
        <v>0</v>
      </c>
      <c r="AO842" s="215">
        <v>0</v>
      </c>
      <c r="AP842" s="215">
        <v>0</v>
      </c>
      <c r="AQ842" s="55">
        <v>2</v>
      </c>
      <c r="AR842" s="216"/>
      <c r="AS842" s="55">
        <v>57</v>
      </c>
      <c r="AT842" s="55">
        <v>160</v>
      </c>
      <c r="AU842" s="55">
        <v>11</v>
      </c>
      <c r="AW842" s="55">
        <f t="shared" si="195"/>
        <v>2</v>
      </c>
      <c r="AX842" s="55">
        <v>0</v>
      </c>
      <c r="AY842" s="55">
        <v>2</v>
      </c>
      <c r="AZ842" s="502">
        <v>1</v>
      </c>
    </row>
    <row r="843" spans="1:52">
      <c r="A843" s="215">
        <v>493</v>
      </c>
      <c r="B843" s="215">
        <v>493057163</v>
      </c>
      <c r="C843" s="216" t="s">
        <v>1201</v>
      </c>
      <c r="D843" s="225">
        <f t="shared" ref="D843:D906" si="196">ROUND(AB843,0)</f>
        <v>0</v>
      </c>
      <c r="E843" s="225">
        <f t="shared" ref="E843:E906" si="197">ROUND(AC843,0)</f>
        <v>0</v>
      </c>
      <c r="F843" s="225">
        <f t="shared" ref="F843:F906" si="198">ROUND(AD843,0)</f>
        <v>0</v>
      </c>
      <c r="G843" s="225">
        <f t="shared" ref="G843:G906" si="199">ROUND(AE843,0)</f>
        <v>0</v>
      </c>
      <c r="H843" s="225">
        <f t="shared" ref="H843:H906" si="200">ROUND(AF843,0)</f>
        <v>0</v>
      </c>
      <c r="I843" s="225">
        <f t="shared" ref="I843:I906" si="201">ROUND(AG843,0)</f>
        <v>12</v>
      </c>
      <c r="J843" s="225">
        <f t="shared" ref="J843:J906" si="202">ROUND(AH843,0)</f>
        <v>0</v>
      </c>
      <c r="K843" s="356">
        <f t="shared" ref="K843:K906" si="203">ROUND(0.0383*(SUM(AD843:AG843)+(AC843*0.5))+0.0483*AH843,4)</f>
        <v>0.45960000000000001</v>
      </c>
      <c r="L843" s="225"/>
      <c r="M843" s="225">
        <f t="shared" ref="M843:M906" si="204">ROUND(AJ843+(AI843*0.5),0)</f>
        <v>0</v>
      </c>
      <c r="N843" s="225">
        <f t="shared" ref="N843:N906" si="205">ROUND(AK843,0)</f>
        <v>0</v>
      </c>
      <c r="O843" s="225">
        <f t="shared" ref="O843:O906" si="206">ROUND(AL843,0)</f>
        <v>7</v>
      </c>
      <c r="P843" s="225">
        <f t="shared" ref="P843:P906" si="207">ROUND(R843*AZ843,0)</f>
        <v>12</v>
      </c>
      <c r="Q843" s="225">
        <f t="shared" ref="Q843:Q906" si="208">AU843</f>
        <v>12</v>
      </c>
      <c r="R843" s="225">
        <f t="shared" ref="R843:R906" si="209">SUM(F843:I843)+ROUND(D843*0.5,0)+ROUND(J843*0.5,0)</f>
        <v>12</v>
      </c>
      <c r="S843" s="228"/>
      <c r="T843" s="228"/>
      <c r="U843" s="228"/>
      <c r="V843" s="228"/>
      <c r="W843" s="529"/>
      <c r="X843" s="228"/>
      <c r="Y843" s="55">
        <v>493</v>
      </c>
      <c r="Z843" s="55">
        <v>493057163</v>
      </c>
      <c r="AA843" s="244" t="s">
        <v>1201</v>
      </c>
      <c r="AB843" s="55">
        <v>0</v>
      </c>
      <c r="AC843" s="55">
        <v>0</v>
      </c>
      <c r="AD843" s="55">
        <v>0</v>
      </c>
      <c r="AE843" s="55">
        <v>0</v>
      </c>
      <c r="AF843" s="55">
        <v>0</v>
      </c>
      <c r="AG843" s="55">
        <v>12</v>
      </c>
      <c r="AH843" s="55">
        <v>0</v>
      </c>
      <c r="AI843" s="215">
        <v>0</v>
      </c>
      <c r="AJ843" s="215">
        <v>0</v>
      </c>
      <c r="AK843" s="215">
        <v>0</v>
      </c>
      <c r="AL843" s="215">
        <v>7</v>
      </c>
      <c r="AM843" s="215">
        <v>0</v>
      </c>
      <c r="AN843" s="215">
        <v>0</v>
      </c>
      <c r="AO843" s="215">
        <v>0</v>
      </c>
      <c r="AP843" s="215">
        <v>0</v>
      </c>
      <c r="AQ843" s="55">
        <v>5</v>
      </c>
      <c r="AR843" s="216"/>
      <c r="AS843" s="55">
        <v>57</v>
      </c>
      <c r="AT843" s="55">
        <v>163</v>
      </c>
      <c r="AU843" s="55">
        <v>12</v>
      </c>
      <c r="AW843" s="55">
        <f t="shared" ref="AW843:AW906" si="210">AM843+AP843+AQ843+ROUND(AN843*0.5,0)</f>
        <v>5</v>
      </c>
      <c r="AX843" s="55">
        <v>7</v>
      </c>
      <c r="AY843" s="55">
        <v>1</v>
      </c>
      <c r="AZ843" s="502">
        <v>0.96</v>
      </c>
    </row>
    <row r="844" spans="1:52">
      <c r="A844" s="215">
        <v>493</v>
      </c>
      <c r="B844" s="215">
        <v>493057165</v>
      </c>
      <c r="C844" s="216" t="s">
        <v>1201</v>
      </c>
      <c r="D844" s="225">
        <f t="shared" si="196"/>
        <v>0</v>
      </c>
      <c r="E844" s="225">
        <f t="shared" si="197"/>
        <v>0</v>
      </c>
      <c r="F844" s="225">
        <f t="shared" si="198"/>
        <v>0</v>
      </c>
      <c r="G844" s="225">
        <f t="shared" si="199"/>
        <v>0</v>
      </c>
      <c r="H844" s="225">
        <f t="shared" si="200"/>
        <v>0</v>
      </c>
      <c r="I844" s="225">
        <f t="shared" si="201"/>
        <v>6</v>
      </c>
      <c r="J844" s="225">
        <f t="shared" si="202"/>
        <v>0</v>
      </c>
      <c r="K844" s="356">
        <f t="shared" si="203"/>
        <v>0.2298</v>
      </c>
      <c r="L844" s="225"/>
      <c r="M844" s="225">
        <f t="shared" si="204"/>
        <v>0</v>
      </c>
      <c r="N844" s="225">
        <f t="shared" si="205"/>
        <v>0</v>
      </c>
      <c r="O844" s="225">
        <f t="shared" si="206"/>
        <v>1</v>
      </c>
      <c r="P844" s="225">
        <f t="shared" si="207"/>
        <v>3</v>
      </c>
      <c r="Q844" s="225">
        <f t="shared" si="208"/>
        <v>10</v>
      </c>
      <c r="R844" s="225">
        <f t="shared" si="209"/>
        <v>6</v>
      </c>
      <c r="S844" s="228"/>
      <c r="T844" s="228"/>
      <c r="U844" s="228"/>
      <c r="V844" s="228"/>
      <c r="W844" s="529"/>
      <c r="X844" s="228"/>
      <c r="Y844" s="55">
        <v>493</v>
      </c>
      <c r="Z844" s="55">
        <v>493057165</v>
      </c>
      <c r="AA844" s="244" t="s">
        <v>1201</v>
      </c>
      <c r="AB844" s="55">
        <v>0</v>
      </c>
      <c r="AC844" s="55">
        <v>0</v>
      </c>
      <c r="AD844" s="55">
        <v>0</v>
      </c>
      <c r="AE844" s="55">
        <v>0</v>
      </c>
      <c r="AF844" s="55">
        <v>0</v>
      </c>
      <c r="AG844" s="55">
        <v>6</v>
      </c>
      <c r="AH844" s="55">
        <v>0</v>
      </c>
      <c r="AI844" s="215">
        <v>0</v>
      </c>
      <c r="AJ844" s="215">
        <v>0</v>
      </c>
      <c r="AK844" s="215">
        <v>0</v>
      </c>
      <c r="AL844" s="215">
        <v>1</v>
      </c>
      <c r="AM844" s="215">
        <v>0</v>
      </c>
      <c r="AN844" s="215">
        <v>0</v>
      </c>
      <c r="AO844" s="215">
        <v>0</v>
      </c>
      <c r="AP844" s="215">
        <v>0</v>
      </c>
      <c r="AQ844" s="55">
        <v>2</v>
      </c>
      <c r="AR844" s="216"/>
      <c r="AS844" s="55">
        <v>57</v>
      </c>
      <c r="AT844" s="55">
        <v>165</v>
      </c>
      <c r="AU844" s="55">
        <v>10</v>
      </c>
      <c r="AW844" s="55">
        <f t="shared" si="210"/>
        <v>2</v>
      </c>
      <c r="AX844" s="55">
        <v>1</v>
      </c>
      <c r="AY844" s="55">
        <v>1</v>
      </c>
      <c r="AZ844" s="502">
        <v>0.55559999999999998</v>
      </c>
    </row>
    <row r="845" spans="1:52">
      <c r="A845" s="215">
        <v>493</v>
      </c>
      <c r="B845" s="215">
        <v>493057176</v>
      </c>
      <c r="C845" s="216" t="s">
        <v>1201</v>
      </c>
      <c r="D845" s="225">
        <f t="shared" si="196"/>
        <v>0</v>
      </c>
      <c r="E845" s="225">
        <f t="shared" si="197"/>
        <v>0</v>
      </c>
      <c r="F845" s="225">
        <f t="shared" si="198"/>
        <v>0</v>
      </c>
      <c r="G845" s="225">
        <f t="shared" si="199"/>
        <v>0</v>
      </c>
      <c r="H845" s="225">
        <f t="shared" si="200"/>
        <v>0</v>
      </c>
      <c r="I845" s="225">
        <f t="shared" si="201"/>
        <v>2</v>
      </c>
      <c r="J845" s="225">
        <f t="shared" si="202"/>
        <v>0</v>
      </c>
      <c r="K845" s="356">
        <f t="shared" si="203"/>
        <v>7.6600000000000001E-2</v>
      </c>
      <c r="L845" s="225"/>
      <c r="M845" s="225">
        <f t="shared" si="204"/>
        <v>0</v>
      </c>
      <c r="N845" s="225">
        <f t="shared" si="205"/>
        <v>0</v>
      </c>
      <c r="O845" s="225">
        <f t="shared" si="206"/>
        <v>2</v>
      </c>
      <c r="P845" s="225">
        <f t="shared" si="207"/>
        <v>1</v>
      </c>
      <c r="Q845" s="225">
        <f t="shared" si="208"/>
        <v>7</v>
      </c>
      <c r="R845" s="225">
        <f t="shared" si="209"/>
        <v>2</v>
      </c>
      <c r="S845" s="228"/>
      <c r="T845" s="228"/>
      <c r="U845" s="228"/>
      <c r="V845" s="228"/>
      <c r="W845" s="529"/>
      <c r="X845" s="228"/>
      <c r="Y845" s="55">
        <v>493</v>
      </c>
      <c r="Z845" s="55">
        <v>493057176</v>
      </c>
      <c r="AA845" s="244" t="s">
        <v>1201</v>
      </c>
      <c r="AB845" s="55">
        <v>0</v>
      </c>
      <c r="AC845" s="55">
        <v>0</v>
      </c>
      <c r="AD845" s="55">
        <v>0</v>
      </c>
      <c r="AE845" s="55">
        <v>0</v>
      </c>
      <c r="AF845" s="55">
        <v>0</v>
      </c>
      <c r="AG845" s="55">
        <v>2</v>
      </c>
      <c r="AH845" s="55">
        <v>0</v>
      </c>
      <c r="AI845" s="215">
        <v>0</v>
      </c>
      <c r="AJ845" s="215">
        <v>0</v>
      </c>
      <c r="AK845" s="215">
        <v>0</v>
      </c>
      <c r="AL845" s="215">
        <v>2</v>
      </c>
      <c r="AM845" s="215">
        <v>0</v>
      </c>
      <c r="AN845" s="215">
        <v>0</v>
      </c>
      <c r="AO845" s="215">
        <v>0</v>
      </c>
      <c r="AP845" s="215">
        <v>0</v>
      </c>
      <c r="AQ845" s="55">
        <v>1</v>
      </c>
      <c r="AR845" s="216"/>
      <c r="AS845" s="55">
        <v>57</v>
      </c>
      <c r="AT845" s="55">
        <v>176</v>
      </c>
      <c r="AU845" s="55">
        <v>7</v>
      </c>
      <c r="AW845" s="55">
        <f t="shared" si="210"/>
        <v>1</v>
      </c>
      <c r="AX845" s="55">
        <v>0</v>
      </c>
      <c r="AY845" s="55">
        <v>1</v>
      </c>
      <c r="AZ845" s="502">
        <v>0.66669999999999996</v>
      </c>
    </row>
    <row r="846" spans="1:52">
      <c r="A846" s="215">
        <v>493</v>
      </c>
      <c r="B846" s="215">
        <v>493057229</v>
      </c>
      <c r="C846" s="216" t="s">
        <v>1201</v>
      </c>
      <c r="D846" s="225">
        <f t="shared" si="196"/>
        <v>0</v>
      </c>
      <c r="E846" s="225">
        <f t="shared" si="197"/>
        <v>0</v>
      </c>
      <c r="F846" s="225">
        <f t="shared" si="198"/>
        <v>0</v>
      </c>
      <c r="G846" s="225">
        <f t="shared" si="199"/>
        <v>0</v>
      </c>
      <c r="H846" s="225">
        <f t="shared" si="200"/>
        <v>0</v>
      </c>
      <c r="I846" s="225">
        <f t="shared" si="201"/>
        <v>2</v>
      </c>
      <c r="J846" s="225">
        <f t="shared" si="202"/>
        <v>0</v>
      </c>
      <c r="K846" s="356">
        <f t="shared" si="203"/>
        <v>7.6600000000000001E-2</v>
      </c>
      <c r="L846" s="225"/>
      <c r="M846" s="225">
        <f t="shared" si="204"/>
        <v>0</v>
      </c>
      <c r="N846" s="225">
        <f t="shared" si="205"/>
        <v>0</v>
      </c>
      <c r="O846" s="225">
        <f t="shared" si="206"/>
        <v>0</v>
      </c>
      <c r="P846" s="225">
        <f t="shared" si="207"/>
        <v>2</v>
      </c>
      <c r="Q846" s="225">
        <f t="shared" si="208"/>
        <v>7</v>
      </c>
      <c r="R846" s="225">
        <f t="shared" si="209"/>
        <v>2</v>
      </c>
      <c r="S846" s="228"/>
      <c r="T846" s="228"/>
      <c r="U846" s="228"/>
      <c r="V846" s="228"/>
      <c r="W846" s="529"/>
      <c r="X846" s="228"/>
      <c r="Y846" s="55">
        <v>493</v>
      </c>
      <c r="Z846" s="55">
        <v>493057229</v>
      </c>
      <c r="AA846" s="244" t="s">
        <v>1201</v>
      </c>
      <c r="AB846" s="55">
        <v>0</v>
      </c>
      <c r="AC846" s="55">
        <v>0</v>
      </c>
      <c r="AD846" s="55">
        <v>0</v>
      </c>
      <c r="AE846" s="55">
        <v>0</v>
      </c>
      <c r="AF846" s="55">
        <v>0</v>
      </c>
      <c r="AG846" s="55">
        <v>2</v>
      </c>
      <c r="AH846" s="55">
        <v>0</v>
      </c>
      <c r="AI846" s="215">
        <v>0</v>
      </c>
      <c r="AJ846" s="215">
        <v>0</v>
      </c>
      <c r="AK846" s="215">
        <v>0</v>
      </c>
      <c r="AL846" s="215">
        <v>0</v>
      </c>
      <c r="AM846" s="215">
        <v>0</v>
      </c>
      <c r="AN846" s="215">
        <v>0</v>
      </c>
      <c r="AO846" s="215">
        <v>0</v>
      </c>
      <c r="AP846" s="215">
        <v>0</v>
      </c>
      <c r="AQ846" s="55">
        <v>2</v>
      </c>
      <c r="AR846" s="216"/>
      <c r="AS846" s="55">
        <v>57</v>
      </c>
      <c r="AT846" s="55">
        <v>229</v>
      </c>
      <c r="AU846" s="55">
        <v>7</v>
      </c>
      <c r="AW846" s="55">
        <f t="shared" si="210"/>
        <v>2</v>
      </c>
      <c r="AX846" s="55">
        <v>0</v>
      </c>
      <c r="AY846" s="55">
        <v>3</v>
      </c>
      <c r="AZ846" s="502">
        <v>1</v>
      </c>
    </row>
    <row r="847" spans="1:52">
      <c r="A847" s="215">
        <v>493</v>
      </c>
      <c r="B847" s="215">
        <v>493057244</v>
      </c>
      <c r="C847" s="216" t="s">
        <v>1201</v>
      </c>
      <c r="D847" s="225">
        <f t="shared" si="196"/>
        <v>0</v>
      </c>
      <c r="E847" s="225">
        <f t="shared" si="197"/>
        <v>0</v>
      </c>
      <c r="F847" s="225">
        <f t="shared" si="198"/>
        <v>0</v>
      </c>
      <c r="G847" s="225">
        <f t="shared" si="199"/>
        <v>0</v>
      </c>
      <c r="H847" s="225">
        <f t="shared" si="200"/>
        <v>0</v>
      </c>
      <c r="I847" s="225">
        <f t="shared" si="201"/>
        <v>2</v>
      </c>
      <c r="J847" s="225">
        <f t="shared" si="202"/>
        <v>0</v>
      </c>
      <c r="K847" s="356">
        <f t="shared" si="203"/>
        <v>7.6600000000000001E-2</v>
      </c>
      <c r="L847" s="225"/>
      <c r="M847" s="225">
        <f t="shared" si="204"/>
        <v>0</v>
      </c>
      <c r="N847" s="225">
        <f t="shared" si="205"/>
        <v>0</v>
      </c>
      <c r="O847" s="225">
        <f t="shared" si="206"/>
        <v>0</v>
      </c>
      <c r="P847" s="225">
        <f t="shared" si="207"/>
        <v>2</v>
      </c>
      <c r="Q847" s="225">
        <f t="shared" si="208"/>
        <v>10</v>
      </c>
      <c r="R847" s="225">
        <f t="shared" si="209"/>
        <v>2</v>
      </c>
      <c r="S847" s="228"/>
      <c r="T847" s="228"/>
      <c r="U847" s="228"/>
      <c r="V847" s="228"/>
      <c r="W847" s="529"/>
      <c r="X847" s="228"/>
      <c r="Y847" s="55">
        <v>493</v>
      </c>
      <c r="Z847" s="55">
        <v>493057244</v>
      </c>
      <c r="AA847" s="244" t="s">
        <v>1201</v>
      </c>
      <c r="AB847" s="55">
        <v>0</v>
      </c>
      <c r="AC847" s="55">
        <v>0</v>
      </c>
      <c r="AD847" s="55">
        <v>0</v>
      </c>
      <c r="AE847" s="55">
        <v>0</v>
      </c>
      <c r="AF847" s="55">
        <v>0</v>
      </c>
      <c r="AG847" s="55">
        <v>2</v>
      </c>
      <c r="AH847" s="55">
        <v>0</v>
      </c>
      <c r="AI847" s="215">
        <v>0</v>
      </c>
      <c r="AJ847" s="215">
        <v>0</v>
      </c>
      <c r="AK847" s="215">
        <v>0</v>
      </c>
      <c r="AL847" s="215">
        <v>0</v>
      </c>
      <c r="AM847" s="215">
        <v>0</v>
      </c>
      <c r="AN847" s="215">
        <v>0</v>
      </c>
      <c r="AO847" s="215">
        <v>0</v>
      </c>
      <c r="AP847" s="215">
        <v>0</v>
      </c>
      <c r="AQ847" s="55">
        <v>0</v>
      </c>
      <c r="AR847" s="216"/>
      <c r="AS847" s="55">
        <v>57</v>
      </c>
      <c r="AT847" s="55">
        <v>244</v>
      </c>
      <c r="AU847" s="55">
        <v>10</v>
      </c>
      <c r="AW847" s="55">
        <f t="shared" si="210"/>
        <v>0</v>
      </c>
      <c r="AX847" s="55">
        <v>2</v>
      </c>
      <c r="AY847" s="55">
        <v>1</v>
      </c>
      <c r="AZ847" s="502">
        <v>1</v>
      </c>
    </row>
    <row r="848" spans="1:52">
      <c r="A848" s="215">
        <v>493</v>
      </c>
      <c r="B848" s="215">
        <v>493057248</v>
      </c>
      <c r="C848" s="216" t="s">
        <v>1201</v>
      </c>
      <c r="D848" s="225">
        <f t="shared" si="196"/>
        <v>0</v>
      </c>
      <c r="E848" s="225">
        <f t="shared" si="197"/>
        <v>0</v>
      </c>
      <c r="F848" s="225">
        <f t="shared" si="198"/>
        <v>0</v>
      </c>
      <c r="G848" s="225">
        <f t="shared" si="199"/>
        <v>0</v>
      </c>
      <c r="H848" s="225">
        <f t="shared" si="200"/>
        <v>0</v>
      </c>
      <c r="I848" s="225">
        <f t="shared" si="201"/>
        <v>23</v>
      </c>
      <c r="J848" s="225">
        <f t="shared" si="202"/>
        <v>0</v>
      </c>
      <c r="K848" s="356">
        <f t="shared" si="203"/>
        <v>0.88090000000000002</v>
      </c>
      <c r="L848" s="225"/>
      <c r="M848" s="225">
        <f t="shared" si="204"/>
        <v>0</v>
      </c>
      <c r="N848" s="225">
        <f t="shared" si="205"/>
        <v>0</v>
      </c>
      <c r="O848" s="225">
        <f t="shared" si="206"/>
        <v>17</v>
      </c>
      <c r="P848" s="225">
        <f t="shared" si="207"/>
        <v>21</v>
      </c>
      <c r="Q848" s="225">
        <f t="shared" si="208"/>
        <v>12</v>
      </c>
      <c r="R848" s="225">
        <f t="shared" si="209"/>
        <v>23</v>
      </c>
      <c r="S848" s="228"/>
      <c r="T848" s="228"/>
      <c r="U848" s="228"/>
      <c r="V848" s="228"/>
      <c r="W848" s="529"/>
      <c r="X848" s="228"/>
      <c r="Y848" s="55">
        <v>493</v>
      </c>
      <c r="Z848" s="55">
        <v>493057248</v>
      </c>
      <c r="AA848" s="244" t="s">
        <v>1201</v>
      </c>
      <c r="AB848" s="55">
        <v>0</v>
      </c>
      <c r="AC848" s="55">
        <v>0</v>
      </c>
      <c r="AD848" s="55">
        <v>0</v>
      </c>
      <c r="AE848" s="55">
        <v>0</v>
      </c>
      <c r="AF848" s="55">
        <v>0</v>
      </c>
      <c r="AG848" s="55">
        <v>23</v>
      </c>
      <c r="AH848" s="55">
        <v>0</v>
      </c>
      <c r="AI848" s="215">
        <v>0</v>
      </c>
      <c r="AJ848" s="215">
        <v>0</v>
      </c>
      <c r="AK848" s="215">
        <v>0</v>
      </c>
      <c r="AL848" s="215">
        <v>17</v>
      </c>
      <c r="AM848" s="215">
        <v>0</v>
      </c>
      <c r="AN848" s="215">
        <v>0</v>
      </c>
      <c r="AO848" s="215">
        <v>0</v>
      </c>
      <c r="AP848" s="215">
        <v>0</v>
      </c>
      <c r="AQ848" s="55">
        <v>15</v>
      </c>
      <c r="AR848" s="216"/>
      <c r="AS848" s="55">
        <v>57</v>
      </c>
      <c r="AT848" s="55">
        <v>248</v>
      </c>
      <c r="AU848" s="55">
        <v>12</v>
      </c>
      <c r="AW848" s="55">
        <f t="shared" si="210"/>
        <v>15</v>
      </c>
      <c r="AX848" s="55">
        <v>6</v>
      </c>
      <c r="AY848" s="55">
        <v>1</v>
      </c>
      <c r="AZ848" s="502">
        <v>0.92859999999999998</v>
      </c>
    </row>
    <row r="849" spans="1:52">
      <c r="A849" s="215">
        <v>493</v>
      </c>
      <c r="B849" s="215">
        <v>493057262</v>
      </c>
      <c r="C849" s="216" t="s">
        <v>1201</v>
      </c>
      <c r="D849" s="225">
        <f t="shared" si="196"/>
        <v>0</v>
      </c>
      <c r="E849" s="225">
        <f t="shared" si="197"/>
        <v>0</v>
      </c>
      <c r="F849" s="225">
        <f t="shared" si="198"/>
        <v>0</v>
      </c>
      <c r="G849" s="225">
        <f t="shared" si="199"/>
        <v>0</v>
      </c>
      <c r="H849" s="225">
        <f t="shared" si="200"/>
        <v>0</v>
      </c>
      <c r="I849" s="225">
        <f t="shared" si="201"/>
        <v>3</v>
      </c>
      <c r="J849" s="225">
        <f t="shared" si="202"/>
        <v>0</v>
      </c>
      <c r="K849" s="356">
        <f t="shared" si="203"/>
        <v>0.1149</v>
      </c>
      <c r="L849" s="225"/>
      <c r="M849" s="225">
        <f t="shared" si="204"/>
        <v>0</v>
      </c>
      <c r="N849" s="225">
        <f t="shared" si="205"/>
        <v>0</v>
      </c>
      <c r="O849" s="225">
        <f t="shared" si="206"/>
        <v>1</v>
      </c>
      <c r="P849" s="225">
        <f t="shared" si="207"/>
        <v>3</v>
      </c>
      <c r="Q849" s="225">
        <f t="shared" si="208"/>
        <v>7</v>
      </c>
      <c r="R849" s="225">
        <f t="shared" si="209"/>
        <v>3</v>
      </c>
      <c r="S849" s="228"/>
      <c r="T849" s="228"/>
      <c r="U849" s="228"/>
      <c r="V849" s="228"/>
      <c r="W849" s="529"/>
      <c r="X849" s="228"/>
      <c r="Y849" s="55">
        <v>493</v>
      </c>
      <c r="Z849" s="55">
        <v>493057262</v>
      </c>
      <c r="AA849" s="244" t="s">
        <v>1201</v>
      </c>
      <c r="AB849" s="55">
        <v>0</v>
      </c>
      <c r="AC849" s="55">
        <v>0</v>
      </c>
      <c r="AD849" s="55">
        <v>0</v>
      </c>
      <c r="AE849" s="55">
        <v>0</v>
      </c>
      <c r="AF849" s="55">
        <v>0</v>
      </c>
      <c r="AG849" s="55">
        <v>3</v>
      </c>
      <c r="AH849" s="55">
        <v>0</v>
      </c>
      <c r="AI849" s="215">
        <v>0</v>
      </c>
      <c r="AJ849" s="215">
        <v>0</v>
      </c>
      <c r="AK849" s="215">
        <v>0</v>
      </c>
      <c r="AL849" s="215">
        <v>1</v>
      </c>
      <c r="AM849" s="215">
        <v>0</v>
      </c>
      <c r="AN849" s="215">
        <v>0</v>
      </c>
      <c r="AO849" s="215">
        <v>0</v>
      </c>
      <c r="AP849" s="215">
        <v>0</v>
      </c>
      <c r="AQ849" s="55">
        <v>1</v>
      </c>
      <c r="AR849" s="216"/>
      <c r="AS849" s="55">
        <v>57</v>
      </c>
      <c r="AT849" s="55">
        <v>262</v>
      </c>
      <c r="AU849" s="55">
        <v>7</v>
      </c>
      <c r="AW849" s="55">
        <f t="shared" si="210"/>
        <v>1</v>
      </c>
      <c r="AX849" s="55">
        <v>2</v>
      </c>
      <c r="AY849" s="55">
        <v>1</v>
      </c>
      <c r="AZ849" s="502">
        <v>1</v>
      </c>
    </row>
    <row r="850" spans="1:52">
      <c r="A850" s="215">
        <v>493</v>
      </c>
      <c r="B850" s="215">
        <v>493057274</v>
      </c>
      <c r="C850" s="216" t="s">
        <v>1201</v>
      </c>
      <c r="D850" s="225">
        <f t="shared" si="196"/>
        <v>0</v>
      </c>
      <c r="E850" s="225">
        <f t="shared" si="197"/>
        <v>0</v>
      </c>
      <c r="F850" s="225">
        <f t="shared" si="198"/>
        <v>0</v>
      </c>
      <c r="G850" s="225">
        <f t="shared" si="199"/>
        <v>0</v>
      </c>
      <c r="H850" s="225">
        <f t="shared" si="200"/>
        <v>0</v>
      </c>
      <c r="I850" s="225">
        <f t="shared" si="201"/>
        <v>3</v>
      </c>
      <c r="J850" s="225">
        <f t="shared" si="202"/>
        <v>0</v>
      </c>
      <c r="K850" s="356">
        <f t="shared" si="203"/>
        <v>0.1149</v>
      </c>
      <c r="L850" s="225"/>
      <c r="M850" s="225">
        <f t="shared" si="204"/>
        <v>0</v>
      </c>
      <c r="N850" s="225">
        <f t="shared" si="205"/>
        <v>0</v>
      </c>
      <c r="O850" s="225">
        <f t="shared" si="206"/>
        <v>1</v>
      </c>
      <c r="P850" s="225">
        <f t="shared" si="207"/>
        <v>3</v>
      </c>
      <c r="Q850" s="225">
        <f t="shared" si="208"/>
        <v>10</v>
      </c>
      <c r="R850" s="225">
        <f t="shared" si="209"/>
        <v>3</v>
      </c>
      <c r="S850" s="228"/>
      <c r="T850" s="228"/>
      <c r="U850" s="228"/>
      <c r="V850" s="228"/>
      <c r="W850" s="529"/>
      <c r="X850" s="228"/>
      <c r="Y850" s="55">
        <v>493</v>
      </c>
      <c r="Z850" s="55">
        <v>493057274</v>
      </c>
      <c r="AA850" s="244" t="s">
        <v>1201</v>
      </c>
      <c r="AB850" s="55">
        <v>0</v>
      </c>
      <c r="AC850" s="55">
        <v>0</v>
      </c>
      <c r="AD850" s="55">
        <v>0</v>
      </c>
      <c r="AE850" s="55">
        <v>0</v>
      </c>
      <c r="AF850" s="55">
        <v>0</v>
      </c>
      <c r="AG850" s="55">
        <v>3</v>
      </c>
      <c r="AH850" s="55">
        <v>0</v>
      </c>
      <c r="AI850" s="215">
        <v>0</v>
      </c>
      <c r="AJ850" s="215">
        <v>0</v>
      </c>
      <c r="AK850" s="215">
        <v>0</v>
      </c>
      <c r="AL850" s="215">
        <v>1</v>
      </c>
      <c r="AM850" s="215">
        <v>0</v>
      </c>
      <c r="AN850" s="215">
        <v>0</v>
      </c>
      <c r="AO850" s="215">
        <v>0</v>
      </c>
      <c r="AP850" s="215">
        <v>0</v>
      </c>
      <c r="AQ850" s="55">
        <v>2</v>
      </c>
      <c r="AR850" s="216"/>
      <c r="AS850" s="55">
        <v>57</v>
      </c>
      <c r="AT850" s="55">
        <v>274</v>
      </c>
      <c r="AU850" s="55">
        <v>10</v>
      </c>
      <c r="AW850" s="55">
        <f t="shared" si="210"/>
        <v>2</v>
      </c>
      <c r="AX850" s="55">
        <v>1</v>
      </c>
      <c r="AY850" s="55">
        <v>1</v>
      </c>
      <c r="AZ850" s="502">
        <v>1</v>
      </c>
    </row>
    <row r="851" spans="1:52">
      <c r="A851" s="215">
        <v>493</v>
      </c>
      <c r="B851" s="215">
        <v>493057346</v>
      </c>
      <c r="C851" s="216" t="s">
        <v>1201</v>
      </c>
      <c r="D851" s="225">
        <f t="shared" si="196"/>
        <v>0</v>
      </c>
      <c r="E851" s="225">
        <f t="shared" si="197"/>
        <v>0</v>
      </c>
      <c r="F851" s="225">
        <f t="shared" si="198"/>
        <v>0</v>
      </c>
      <c r="G851" s="225">
        <f t="shared" si="199"/>
        <v>0</v>
      </c>
      <c r="H851" s="225">
        <f t="shared" si="200"/>
        <v>0</v>
      </c>
      <c r="I851" s="225">
        <f t="shared" si="201"/>
        <v>2</v>
      </c>
      <c r="J851" s="225">
        <f t="shared" si="202"/>
        <v>0</v>
      </c>
      <c r="K851" s="356">
        <f t="shared" si="203"/>
        <v>7.6600000000000001E-2</v>
      </c>
      <c r="L851" s="225"/>
      <c r="M851" s="225">
        <f t="shared" si="204"/>
        <v>0</v>
      </c>
      <c r="N851" s="225">
        <f t="shared" si="205"/>
        <v>0</v>
      </c>
      <c r="O851" s="225">
        <f t="shared" si="206"/>
        <v>2</v>
      </c>
      <c r="P851" s="225">
        <f t="shared" si="207"/>
        <v>2</v>
      </c>
      <c r="Q851" s="225">
        <f t="shared" si="208"/>
        <v>6</v>
      </c>
      <c r="R851" s="225">
        <f t="shared" si="209"/>
        <v>2</v>
      </c>
      <c r="S851" s="228"/>
      <c r="T851" s="228"/>
      <c r="U851" s="228"/>
      <c r="V851" s="228"/>
      <c r="W851" s="529"/>
      <c r="X851" s="228"/>
      <c r="Y851" s="55">
        <v>493</v>
      </c>
      <c r="Z851" s="55">
        <v>493057346</v>
      </c>
      <c r="AA851" s="244" t="s">
        <v>1201</v>
      </c>
      <c r="AB851" s="55">
        <v>0</v>
      </c>
      <c r="AC851" s="55">
        <v>0</v>
      </c>
      <c r="AD851" s="55">
        <v>0</v>
      </c>
      <c r="AE851" s="55">
        <v>0</v>
      </c>
      <c r="AF851" s="55">
        <v>0</v>
      </c>
      <c r="AG851" s="55">
        <v>2</v>
      </c>
      <c r="AH851" s="55">
        <v>0</v>
      </c>
      <c r="AI851" s="215">
        <v>0</v>
      </c>
      <c r="AJ851" s="215">
        <v>0</v>
      </c>
      <c r="AK851" s="215">
        <v>0</v>
      </c>
      <c r="AL851" s="215">
        <v>2</v>
      </c>
      <c r="AM851" s="215">
        <v>0</v>
      </c>
      <c r="AN851" s="215">
        <v>0</v>
      </c>
      <c r="AO851" s="215">
        <v>0</v>
      </c>
      <c r="AP851" s="215">
        <v>0</v>
      </c>
      <c r="AQ851" s="55">
        <v>2</v>
      </c>
      <c r="AR851" s="216"/>
      <c r="AS851" s="55">
        <v>57</v>
      </c>
      <c r="AT851" s="55">
        <v>346</v>
      </c>
      <c r="AU851" s="55">
        <v>6</v>
      </c>
      <c r="AW851" s="55">
        <f t="shared" si="210"/>
        <v>2</v>
      </c>
      <c r="AX851" s="55">
        <v>0</v>
      </c>
      <c r="AY851" s="55">
        <v>1</v>
      </c>
      <c r="AZ851" s="502">
        <v>1</v>
      </c>
    </row>
    <row r="852" spans="1:52">
      <c r="A852" s="215">
        <v>494</v>
      </c>
      <c r="B852" s="215">
        <v>494093031</v>
      </c>
      <c r="C852" s="216" t="s">
        <v>1073</v>
      </c>
      <c r="D852" s="225">
        <f t="shared" si="196"/>
        <v>0</v>
      </c>
      <c r="E852" s="225">
        <f t="shared" si="197"/>
        <v>0</v>
      </c>
      <c r="F852" s="225">
        <f t="shared" si="198"/>
        <v>0</v>
      </c>
      <c r="G852" s="225">
        <f t="shared" si="199"/>
        <v>0</v>
      </c>
      <c r="H852" s="225">
        <f t="shared" si="200"/>
        <v>0</v>
      </c>
      <c r="I852" s="225">
        <f t="shared" si="201"/>
        <v>1</v>
      </c>
      <c r="J852" s="225">
        <f t="shared" si="202"/>
        <v>0</v>
      </c>
      <c r="K852" s="356">
        <f t="shared" si="203"/>
        <v>3.8300000000000001E-2</v>
      </c>
      <c r="L852" s="225"/>
      <c r="M852" s="225">
        <f t="shared" si="204"/>
        <v>0</v>
      </c>
      <c r="N852" s="225">
        <f t="shared" si="205"/>
        <v>0</v>
      </c>
      <c r="O852" s="225">
        <f t="shared" si="206"/>
        <v>0</v>
      </c>
      <c r="P852" s="225">
        <f t="shared" si="207"/>
        <v>0</v>
      </c>
      <c r="Q852" s="225">
        <f t="shared" si="208"/>
        <v>4</v>
      </c>
      <c r="R852" s="225">
        <f t="shared" si="209"/>
        <v>1</v>
      </c>
      <c r="S852" s="228"/>
      <c r="T852" s="228"/>
      <c r="U852" s="228"/>
      <c r="V852" s="228"/>
      <c r="W852" s="529"/>
      <c r="X852" s="228"/>
      <c r="Y852" s="55">
        <v>494</v>
      </c>
      <c r="Z852" s="55">
        <v>494093031</v>
      </c>
      <c r="AA852" s="244" t="s">
        <v>1073</v>
      </c>
      <c r="AB852" s="55">
        <v>0</v>
      </c>
      <c r="AC852" s="55">
        <v>0</v>
      </c>
      <c r="AD852" s="55">
        <v>0</v>
      </c>
      <c r="AE852" s="55">
        <v>0</v>
      </c>
      <c r="AF852" s="55">
        <v>0</v>
      </c>
      <c r="AG852" s="55">
        <v>1</v>
      </c>
      <c r="AH852" s="55">
        <v>0</v>
      </c>
      <c r="AI852" s="215">
        <v>0</v>
      </c>
      <c r="AJ852" s="215">
        <v>0</v>
      </c>
      <c r="AK852" s="215">
        <v>0</v>
      </c>
      <c r="AL852" s="215">
        <v>0</v>
      </c>
      <c r="AM852" s="215">
        <v>0</v>
      </c>
      <c r="AN852" s="215">
        <v>0</v>
      </c>
      <c r="AO852" s="215">
        <v>0</v>
      </c>
      <c r="AP852" s="215">
        <v>0</v>
      </c>
      <c r="AQ852" s="55">
        <v>0</v>
      </c>
      <c r="AR852" s="216"/>
      <c r="AS852" s="55">
        <v>93</v>
      </c>
      <c r="AT852" s="55">
        <v>31</v>
      </c>
      <c r="AU852" s="55">
        <v>4</v>
      </c>
      <c r="AW852" s="55">
        <f t="shared" si="210"/>
        <v>0</v>
      </c>
      <c r="AX852" s="55">
        <v>0</v>
      </c>
      <c r="AY852" s="55">
        <v>3</v>
      </c>
      <c r="AZ852" s="502">
        <v>0</v>
      </c>
    </row>
    <row r="853" spans="1:52">
      <c r="A853" s="215">
        <v>494</v>
      </c>
      <c r="B853" s="215">
        <v>494093035</v>
      </c>
      <c r="C853" s="216" t="s">
        <v>1073</v>
      </c>
      <c r="D853" s="225">
        <f t="shared" si="196"/>
        <v>0</v>
      </c>
      <c r="E853" s="225">
        <f t="shared" si="197"/>
        <v>0</v>
      </c>
      <c r="F853" s="225">
        <f t="shared" si="198"/>
        <v>0</v>
      </c>
      <c r="G853" s="225">
        <f t="shared" si="199"/>
        <v>4</v>
      </c>
      <c r="H853" s="225">
        <f t="shared" si="200"/>
        <v>0</v>
      </c>
      <c r="I853" s="225">
        <f t="shared" si="201"/>
        <v>1</v>
      </c>
      <c r="J853" s="225">
        <f t="shared" si="202"/>
        <v>0</v>
      </c>
      <c r="K853" s="356">
        <f t="shared" si="203"/>
        <v>0.1915</v>
      </c>
      <c r="L853" s="225"/>
      <c r="M853" s="225">
        <f t="shared" si="204"/>
        <v>1</v>
      </c>
      <c r="N853" s="225">
        <f t="shared" si="205"/>
        <v>0</v>
      </c>
      <c r="O853" s="225">
        <f t="shared" si="206"/>
        <v>0</v>
      </c>
      <c r="P853" s="225">
        <f t="shared" si="207"/>
        <v>4</v>
      </c>
      <c r="Q853" s="225">
        <f t="shared" si="208"/>
        <v>11</v>
      </c>
      <c r="R853" s="225">
        <f t="shared" si="209"/>
        <v>5</v>
      </c>
      <c r="S853" s="228"/>
      <c r="T853" s="228"/>
      <c r="U853" s="228"/>
      <c r="V853" s="228"/>
      <c r="W853" s="529"/>
      <c r="X853" s="228"/>
      <c r="Y853" s="55">
        <v>494</v>
      </c>
      <c r="Z853" s="55">
        <v>494093035</v>
      </c>
      <c r="AA853" s="244" t="s">
        <v>1073</v>
      </c>
      <c r="AB853" s="55">
        <v>0</v>
      </c>
      <c r="AC853" s="55">
        <v>0</v>
      </c>
      <c r="AD853" s="55">
        <v>0</v>
      </c>
      <c r="AE853" s="55">
        <v>4</v>
      </c>
      <c r="AF853" s="55">
        <v>0</v>
      </c>
      <c r="AG853" s="55">
        <v>1</v>
      </c>
      <c r="AH853" s="55">
        <v>0</v>
      </c>
      <c r="AI853" s="215">
        <v>0</v>
      </c>
      <c r="AJ853" s="215">
        <v>1</v>
      </c>
      <c r="AK853" s="215">
        <v>0</v>
      </c>
      <c r="AL853" s="215">
        <v>0</v>
      </c>
      <c r="AM853" s="215">
        <v>2</v>
      </c>
      <c r="AN853" s="215">
        <v>0</v>
      </c>
      <c r="AO853" s="215">
        <v>0</v>
      </c>
      <c r="AP853" s="215">
        <v>0</v>
      </c>
      <c r="AQ853" s="55">
        <v>1</v>
      </c>
      <c r="AR853" s="216"/>
      <c r="AS853" s="55">
        <v>93</v>
      </c>
      <c r="AT853" s="55">
        <v>35</v>
      </c>
      <c r="AU853" s="55">
        <v>11</v>
      </c>
      <c r="AW853" s="55">
        <f t="shared" si="210"/>
        <v>3</v>
      </c>
      <c r="AX853" s="55">
        <v>1</v>
      </c>
      <c r="AY853" s="55">
        <v>1</v>
      </c>
      <c r="AZ853" s="502">
        <v>0.77780000000000005</v>
      </c>
    </row>
    <row r="854" spans="1:52">
      <c r="A854" s="215">
        <v>494</v>
      </c>
      <c r="B854" s="215">
        <v>494093049</v>
      </c>
      <c r="C854" s="216" t="s">
        <v>1073</v>
      </c>
      <c r="D854" s="225">
        <f t="shared" si="196"/>
        <v>0</v>
      </c>
      <c r="E854" s="225">
        <f t="shared" si="197"/>
        <v>0</v>
      </c>
      <c r="F854" s="225">
        <f t="shared" si="198"/>
        <v>0</v>
      </c>
      <c r="G854" s="225">
        <f t="shared" si="199"/>
        <v>1</v>
      </c>
      <c r="H854" s="225">
        <f t="shared" si="200"/>
        <v>1</v>
      </c>
      <c r="I854" s="225">
        <f t="shared" si="201"/>
        <v>0</v>
      </c>
      <c r="J854" s="225">
        <f t="shared" si="202"/>
        <v>0</v>
      </c>
      <c r="K854" s="356">
        <f t="shared" si="203"/>
        <v>7.6600000000000001E-2</v>
      </c>
      <c r="L854" s="225"/>
      <c r="M854" s="225">
        <f t="shared" si="204"/>
        <v>0</v>
      </c>
      <c r="N854" s="225">
        <f t="shared" si="205"/>
        <v>0</v>
      </c>
      <c r="O854" s="225">
        <f t="shared" si="206"/>
        <v>0</v>
      </c>
      <c r="P854" s="225">
        <f t="shared" si="207"/>
        <v>2</v>
      </c>
      <c r="Q854" s="225">
        <f t="shared" si="208"/>
        <v>8</v>
      </c>
      <c r="R854" s="225">
        <f t="shared" si="209"/>
        <v>2</v>
      </c>
      <c r="S854" s="228"/>
      <c r="T854" s="228"/>
      <c r="U854" s="228"/>
      <c r="V854" s="228"/>
      <c r="W854" s="529"/>
      <c r="X854" s="228"/>
      <c r="Y854" s="55">
        <v>494</v>
      </c>
      <c r="Z854" s="55">
        <v>494093049</v>
      </c>
      <c r="AA854" s="244" t="s">
        <v>1073</v>
      </c>
      <c r="AB854" s="55">
        <v>0</v>
      </c>
      <c r="AC854" s="55">
        <v>0</v>
      </c>
      <c r="AD854" s="55">
        <v>0</v>
      </c>
      <c r="AE854" s="55">
        <v>1</v>
      </c>
      <c r="AF854" s="55">
        <v>1</v>
      </c>
      <c r="AG854" s="55">
        <v>0</v>
      </c>
      <c r="AH854" s="55">
        <v>0</v>
      </c>
      <c r="AI854" s="215">
        <v>0</v>
      </c>
      <c r="AJ854" s="215">
        <v>0</v>
      </c>
      <c r="AK854" s="215">
        <v>0</v>
      </c>
      <c r="AL854" s="215">
        <v>0</v>
      </c>
      <c r="AM854" s="215">
        <v>2</v>
      </c>
      <c r="AN854" s="215">
        <v>0</v>
      </c>
      <c r="AO854" s="215">
        <v>0</v>
      </c>
      <c r="AP854" s="215">
        <v>0</v>
      </c>
      <c r="AQ854" s="55">
        <v>0</v>
      </c>
      <c r="AR854" s="216"/>
      <c r="AS854" s="55">
        <v>93</v>
      </c>
      <c r="AT854" s="55">
        <v>49</v>
      </c>
      <c r="AU854" s="55">
        <v>8</v>
      </c>
      <c r="AW854" s="55">
        <f t="shared" si="210"/>
        <v>2</v>
      </c>
      <c r="AX854" s="55">
        <v>0</v>
      </c>
      <c r="AY854" s="55">
        <v>3</v>
      </c>
      <c r="AZ854" s="502">
        <v>1</v>
      </c>
    </row>
    <row r="855" spans="1:52">
      <c r="A855" s="215">
        <v>494</v>
      </c>
      <c r="B855" s="215">
        <v>494093056</v>
      </c>
      <c r="C855" s="216" t="s">
        <v>1073</v>
      </c>
      <c r="D855" s="225">
        <f t="shared" si="196"/>
        <v>0</v>
      </c>
      <c r="E855" s="225">
        <f t="shared" si="197"/>
        <v>0</v>
      </c>
      <c r="F855" s="225">
        <f t="shared" si="198"/>
        <v>0</v>
      </c>
      <c r="G855" s="225">
        <f t="shared" si="199"/>
        <v>0</v>
      </c>
      <c r="H855" s="225">
        <f t="shared" si="200"/>
        <v>1</v>
      </c>
      <c r="I855" s="225">
        <f t="shared" si="201"/>
        <v>0</v>
      </c>
      <c r="J855" s="225">
        <f t="shared" si="202"/>
        <v>0</v>
      </c>
      <c r="K855" s="356">
        <f t="shared" si="203"/>
        <v>3.8300000000000001E-2</v>
      </c>
      <c r="L855" s="225"/>
      <c r="M855" s="225">
        <f t="shared" si="204"/>
        <v>0</v>
      </c>
      <c r="N855" s="225">
        <f t="shared" si="205"/>
        <v>0</v>
      </c>
      <c r="O855" s="225">
        <f t="shared" si="206"/>
        <v>0</v>
      </c>
      <c r="P855" s="225">
        <f t="shared" si="207"/>
        <v>1</v>
      </c>
      <c r="Q855" s="225">
        <f t="shared" si="208"/>
        <v>3</v>
      </c>
      <c r="R855" s="225">
        <f t="shared" si="209"/>
        <v>1</v>
      </c>
      <c r="S855" s="228"/>
      <c r="T855" s="228"/>
      <c r="U855" s="228"/>
      <c r="V855" s="228"/>
      <c r="W855" s="529"/>
      <c r="X855" s="228"/>
      <c r="Y855" s="55">
        <v>494</v>
      </c>
      <c r="Z855" s="55">
        <v>494093056</v>
      </c>
      <c r="AA855" s="244" t="s">
        <v>1073</v>
      </c>
      <c r="AB855" s="55">
        <v>0</v>
      </c>
      <c r="AC855" s="55">
        <v>0</v>
      </c>
      <c r="AD855" s="55">
        <v>0</v>
      </c>
      <c r="AE855" s="55">
        <v>0</v>
      </c>
      <c r="AF855" s="55">
        <v>1</v>
      </c>
      <c r="AG855" s="55">
        <v>0</v>
      </c>
      <c r="AH855" s="55">
        <v>0</v>
      </c>
      <c r="AI855" s="215">
        <v>0</v>
      </c>
      <c r="AJ855" s="215">
        <v>0</v>
      </c>
      <c r="AK855" s="215">
        <v>0</v>
      </c>
      <c r="AL855" s="215">
        <v>0</v>
      </c>
      <c r="AM855" s="215">
        <v>0</v>
      </c>
      <c r="AN855" s="215">
        <v>0</v>
      </c>
      <c r="AO855" s="215">
        <v>0</v>
      </c>
      <c r="AP855" s="215">
        <v>0</v>
      </c>
      <c r="AQ855" s="55">
        <v>0</v>
      </c>
      <c r="AR855" s="216"/>
      <c r="AS855" s="55">
        <v>93</v>
      </c>
      <c r="AT855" s="55">
        <v>56</v>
      </c>
      <c r="AU855" s="55">
        <v>3</v>
      </c>
      <c r="AW855" s="55">
        <f t="shared" si="210"/>
        <v>0</v>
      </c>
      <c r="AX855" s="55">
        <v>1</v>
      </c>
      <c r="AY855" s="55">
        <v>1</v>
      </c>
      <c r="AZ855" s="502">
        <v>1</v>
      </c>
    </row>
    <row r="856" spans="1:52">
      <c r="A856" s="215">
        <v>494</v>
      </c>
      <c r="B856" s="215">
        <v>494093057</v>
      </c>
      <c r="C856" s="216" t="s">
        <v>1073</v>
      </c>
      <c r="D856" s="225">
        <f t="shared" si="196"/>
        <v>0</v>
      </c>
      <c r="E856" s="225">
        <f t="shared" si="197"/>
        <v>0</v>
      </c>
      <c r="F856" s="225">
        <f t="shared" si="198"/>
        <v>4</v>
      </c>
      <c r="G856" s="225">
        <f t="shared" si="199"/>
        <v>37</v>
      </c>
      <c r="H856" s="225">
        <f t="shared" si="200"/>
        <v>21</v>
      </c>
      <c r="I856" s="225">
        <f t="shared" si="201"/>
        <v>15</v>
      </c>
      <c r="J856" s="225">
        <f t="shared" si="202"/>
        <v>0</v>
      </c>
      <c r="K856" s="356">
        <f t="shared" si="203"/>
        <v>2.9491000000000001</v>
      </c>
      <c r="L856" s="225"/>
      <c r="M856" s="225">
        <f t="shared" si="204"/>
        <v>11</v>
      </c>
      <c r="N856" s="225">
        <f t="shared" si="205"/>
        <v>4</v>
      </c>
      <c r="O856" s="225">
        <f t="shared" si="206"/>
        <v>0</v>
      </c>
      <c r="P856" s="225">
        <f t="shared" si="207"/>
        <v>50</v>
      </c>
      <c r="Q856" s="225">
        <f t="shared" si="208"/>
        <v>12</v>
      </c>
      <c r="R856" s="225">
        <f t="shared" si="209"/>
        <v>77</v>
      </c>
      <c r="S856" s="228"/>
      <c r="T856" s="228"/>
      <c r="U856" s="228"/>
      <c r="V856" s="228"/>
      <c r="W856" s="529"/>
      <c r="X856" s="228"/>
      <c r="Y856" s="55">
        <v>494</v>
      </c>
      <c r="Z856" s="55">
        <v>494093057</v>
      </c>
      <c r="AA856" s="244" t="s">
        <v>1073</v>
      </c>
      <c r="AB856" s="55">
        <v>0</v>
      </c>
      <c r="AC856" s="55">
        <v>0</v>
      </c>
      <c r="AD856" s="55">
        <v>4</v>
      </c>
      <c r="AE856" s="55">
        <v>37</v>
      </c>
      <c r="AF856" s="55">
        <v>21</v>
      </c>
      <c r="AG856" s="55">
        <v>15</v>
      </c>
      <c r="AH856" s="55">
        <v>0</v>
      </c>
      <c r="AI856" s="215">
        <v>0</v>
      </c>
      <c r="AJ856" s="215">
        <v>11</v>
      </c>
      <c r="AK856" s="215">
        <v>4</v>
      </c>
      <c r="AL856" s="215">
        <v>0</v>
      </c>
      <c r="AM856" s="215">
        <v>31</v>
      </c>
      <c r="AN856" s="215">
        <v>0</v>
      </c>
      <c r="AO856" s="215">
        <v>0</v>
      </c>
      <c r="AP856" s="215">
        <v>2</v>
      </c>
      <c r="AQ856" s="55">
        <v>7</v>
      </c>
      <c r="AR856" s="216"/>
      <c r="AS856" s="55">
        <v>93</v>
      </c>
      <c r="AT856" s="55">
        <v>57</v>
      </c>
      <c r="AU856" s="55">
        <v>12</v>
      </c>
      <c r="AW856" s="55">
        <f t="shared" si="210"/>
        <v>40</v>
      </c>
      <c r="AX856" s="55">
        <v>10</v>
      </c>
      <c r="AY856" s="55">
        <v>1</v>
      </c>
      <c r="AZ856" s="502">
        <v>0.64859999999999995</v>
      </c>
    </row>
    <row r="857" spans="1:52">
      <c r="A857" s="215">
        <v>494</v>
      </c>
      <c r="B857" s="215">
        <v>494093071</v>
      </c>
      <c r="C857" s="216" t="s">
        <v>1073</v>
      </c>
      <c r="D857" s="225">
        <f t="shared" si="196"/>
        <v>0</v>
      </c>
      <c r="E857" s="225">
        <f t="shared" si="197"/>
        <v>0</v>
      </c>
      <c r="F857" s="225">
        <f t="shared" si="198"/>
        <v>0</v>
      </c>
      <c r="G857" s="225">
        <f t="shared" si="199"/>
        <v>2</v>
      </c>
      <c r="H857" s="225">
        <f t="shared" si="200"/>
        <v>0</v>
      </c>
      <c r="I857" s="225">
        <f t="shared" si="201"/>
        <v>0</v>
      </c>
      <c r="J857" s="225">
        <f t="shared" si="202"/>
        <v>0</v>
      </c>
      <c r="K857" s="356">
        <f t="shared" si="203"/>
        <v>7.6600000000000001E-2</v>
      </c>
      <c r="L857" s="225"/>
      <c r="M857" s="225">
        <f t="shared" si="204"/>
        <v>2</v>
      </c>
      <c r="N857" s="225">
        <f t="shared" si="205"/>
        <v>0</v>
      </c>
      <c r="O857" s="225">
        <f t="shared" si="206"/>
        <v>0</v>
      </c>
      <c r="P857" s="225">
        <f t="shared" si="207"/>
        <v>0</v>
      </c>
      <c r="Q857" s="225">
        <f t="shared" si="208"/>
        <v>4</v>
      </c>
      <c r="R857" s="225">
        <f t="shared" si="209"/>
        <v>2</v>
      </c>
      <c r="S857" s="228"/>
      <c r="T857" s="228"/>
      <c r="U857" s="228"/>
      <c r="V857" s="228"/>
      <c r="W857" s="529"/>
      <c r="X857" s="228"/>
      <c r="Y857" s="55">
        <v>494</v>
      </c>
      <c r="Z857" s="55">
        <v>494093071</v>
      </c>
      <c r="AA857" s="244" t="s">
        <v>1073</v>
      </c>
      <c r="AB857" s="55">
        <v>0</v>
      </c>
      <c r="AC857" s="55">
        <v>0</v>
      </c>
      <c r="AD857" s="55">
        <v>0</v>
      </c>
      <c r="AE857" s="55">
        <v>2</v>
      </c>
      <c r="AF857" s="55">
        <v>0</v>
      </c>
      <c r="AG857" s="55">
        <v>0</v>
      </c>
      <c r="AH857" s="55">
        <v>0</v>
      </c>
      <c r="AI857" s="215">
        <v>0</v>
      </c>
      <c r="AJ857" s="215">
        <v>2</v>
      </c>
      <c r="AK857" s="215">
        <v>0</v>
      </c>
      <c r="AL857" s="215">
        <v>0</v>
      </c>
      <c r="AM857" s="215">
        <v>0</v>
      </c>
      <c r="AN857" s="215">
        <v>0</v>
      </c>
      <c r="AO857" s="215">
        <v>0</v>
      </c>
      <c r="AP857" s="215">
        <v>0</v>
      </c>
      <c r="AQ857" s="55">
        <v>0</v>
      </c>
      <c r="AR857" s="216"/>
      <c r="AS857" s="55">
        <v>93</v>
      </c>
      <c r="AT857" s="55">
        <v>71</v>
      </c>
      <c r="AU857" s="55">
        <v>4</v>
      </c>
      <c r="AW857" s="55">
        <f t="shared" si="210"/>
        <v>0</v>
      </c>
      <c r="AX857" s="55">
        <v>0</v>
      </c>
      <c r="AY857" s="55">
        <v>3</v>
      </c>
      <c r="AZ857" s="502">
        <v>0</v>
      </c>
    </row>
    <row r="858" spans="1:52">
      <c r="A858" s="215">
        <v>494</v>
      </c>
      <c r="B858" s="215">
        <v>494093093</v>
      </c>
      <c r="C858" s="216" t="s">
        <v>1073</v>
      </c>
      <c r="D858" s="225">
        <f t="shared" si="196"/>
        <v>0</v>
      </c>
      <c r="E858" s="225">
        <f t="shared" si="197"/>
        <v>0</v>
      </c>
      <c r="F858" s="225">
        <f t="shared" si="198"/>
        <v>19</v>
      </c>
      <c r="G858" s="225">
        <f t="shared" si="199"/>
        <v>119</v>
      </c>
      <c r="H858" s="225">
        <f t="shared" si="200"/>
        <v>67</v>
      </c>
      <c r="I858" s="225">
        <f t="shared" si="201"/>
        <v>103</v>
      </c>
      <c r="J858" s="225">
        <f t="shared" si="202"/>
        <v>0</v>
      </c>
      <c r="K858" s="356">
        <f t="shared" si="203"/>
        <v>11.7964</v>
      </c>
      <c r="L858" s="225"/>
      <c r="M858" s="225">
        <f t="shared" si="204"/>
        <v>53</v>
      </c>
      <c r="N858" s="225">
        <f t="shared" si="205"/>
        <v>3</v>
      </c>
      <c r="O858" s="225">
        <f t="shared" si="206"/>
        <v>5</v>
      </c>
      <c r="P858" s="225">
        <f t="shared" si="207"/>
        <v>218</v>
      </c>
      <c r="Q858" s="225">
        <f t="shared" si="208"/>
        <v>11</v>
      </c>
      <c r="R858" s="225">
        <f t="shared" si="209"/>
        <v>308</v>
      </c>
      <c r="S858" s="228"/>
      <c r="T858" s="228"/>
      <c r="U858" s="228"/>
      <c r="V858" s="228"/>
      <c r="W858" s="529"/>
      <c r="X858" s="228"/>
      <c r="Y858" s="55">
        <v>494</v>
      </c>
      <c r="Z858" s="55">
        <v>494093093</v>
      </c>
      <c r="AA858" s="244" t="s">
        <v>1073</v>
      </c>
      <c r="AB858" s="55">
        <v>0</v>
      </c>
      <c r="AC858" s="55">
        <v>0</v>
      </c>
      <c r="AD858" s="55">
        <v>19</v>
      </c>
      <c r="AE858" s="55">
        <v>119</v>
      </c>
      <c r="AF858" s="55">
        <v>67</v>
      </c>
      <c r="AG858" s="55">
        <v>103</v>
      </c>
      <c r="AH858" s="55">
        <v>0</v>
      </c>
      <c r="AI858" s="215">
        <v>0</v>
      </c>
      <c r="AJ858" s="215">
        <v>53</v>
      </c>
      <c r="AK858" s="215">
        <v>3</v>
      </c>
      <c r="AL858" s="215">
        <v>5</v>
      </c>
      <c r="AM858" s="215">
        <v>83</v>
      </c>
      <c r="AN858" s="215">
        <v>0</v>
      </c>
      <c r="AO858" s="215">
        <v>0</v>
      </c>
      <c r="AP858" s="215">
        <v>9</v>
      </c>
      <c r="AQ858" s="55">
        <v>42</v>
      </c>
      <c r="AR858" s="216"/>
      <c r="AS858" s="55">
        <v>93</v>
      </c>
      <c r="AT858" s="55">
        <v>93</v>
      </c>
      <c r="AU858" s="55">
        <v>11</v>
      </c>
      <c r="AW858" s="55">
        <f t="shared" si="210"/>
        <v>134</v>
      </c>
      <c r="AX858" s="55">
        <v>84</v>
      </c>
      <c r="AY858" s="55">
        <v>1</v>
      </c>
      <c r="AZ858" s="502">
        <v>0.70630000000000004</v>
      </c>
    </row>
    <row r="859" spans="1:52">
      <c r="A859" s="215">
        <v>494</v>
      </c>
      <c r="B859" s="215">
        <v>494093128</v>
      </c>
      <c r="C859" s="216" t="s">
        <v>1073</v>
      </c>
      <c r="D859" s="225">
        <f t="shared" si="196"/>
        <v>0</v>
      </c>
      <c r="E859" s="225">
        <f t="shared" si="197"/>
        <v>0</v>
      </c>
      <c r="F859" s="225">
        <f t="shared" si="198"/>
        <v>0</v>
      </c>
      <c r="G859" s="225">
        <f t="shared" si="199"/>
        <v>1</v>
      </c>
      <c r="H859" s="225">
        <f t="shared" si="200"/>
        <v>0</v>
      </c>
      <c r="I859" s="225">
        <f t="shared" si="201"/>
        <v>0</v>
      </c>
      <c r="J859" s="225">
        <f t="shared" si="202"/>
        <v>0</v>
      </c>
      <c r="K859" s="356">
        <f t="shared" si="203"/>
        <v>3.8300000000000001E-2</v>
      </c>
      <c r="L859" s="225"/>
      <c r="M859" s="225">
        <f t="shared" si="204"/>
        <v>0</v>
      </c>
      <c r="N859" s="225">
        <f t="shared" si="205"/>
        <v>0</v>
      </c>
      <c r="O859" s="225">
        <f t="shared" si="206"/>
        <v>0</v>
      </c>
      <c r="P859" s="225">
        <f t="shared" si="207"/>
        <v>0</v>
      </c>
      <c r="Q859" s="225">
        <f t="shared" si="208"/>
        <v>10</v>
      </c>
      <c r="R859" s="225">
        <f t="shared" si="209"/>
        <v>1</v>
      </c>
      <c r="S859" s="228"/>
      <c r="T859" s="228"/>
      <c r="U859" s="228"/>
      <c r="V859" s="228"/>
      <c r="W859" s="529"/>
      <c r="X859" s="228"/>
      <c r="Y859" s="55">
        <v>494</v>
      </c>
      <c r="Z859" s="55">
        <v>494093128</v>
      </c>
      <c r="AA859" s="244" t="s">
        <v>1073</v>
      </c>
      <c r="AB859" s="55">
        <v>0</v>
      </c>
      <c r="AC859" s="55">
        <v>0</v>
      </c>
      <c r="AD859" s="55">
        <v>0</v>
      </c>
      <c r="AE859" s="55">
        <v>1</v>
      </c>
      <c r="AF859" s="55">
        <v>0</v>
      </c>
      <c r="AG859" s="55">
        <v>0</v>
      </c>
      <c r="AH859" s="55">
        <v>0</v>
      </c>
      <c r="AI859" s="215">
        <v>0</v>
      </c>
      <c r="AJ859" s="215">
        <v>0</v>
      </c>
      <c r="AK859" s="215">
        <v>0</v>
      </c>
      <c r="AL859" s="215">
        <v>0</v>
      </c>
      <c r="AM859" s="215">
        <v>0</v>
      </c>
      <c r="AN859" s="215">
        <v>0</v>
      </c>
      <c r="AO859" s="215">
        <v>0</v>
      </c>
      <c r="AP859" s="215">
        <v>0</v>
      </c>
      <c r="AQ859" s="55">
        <v>0</v>
      </c>
      <c r="AR859" s="216"/>
      <c r="AS859" s="55">
        <v>93</v>
      </c>
      <c r="AT859" s="55">
        <v>128</v>
      </c>
      <c r="AU859" s="55">
        <v>10</v>
      </c>
      <c r="AW859" s="55">
        <f t="shared" si="210"/>
        <v>0</v>
      </c>
      <c r="AX859" s="55">
        <v>0</v>
      </c>
      <c r="AY859" s="55">
        <v>1</v>
      </c>
      <c r="AZ859" s="502">
        <v>0</v>
      </c>
    </row>
    <row r="860" spans="1:52">
      <c r="A860" s="215">
        <v>494</v>
      </c>
      <c r="B860" s="215">
        <v>494093149</v>
      </c>
      <c r="C860" s="216" t="s">
        <v>1073</v>
      </c>
      <c r="D860" s="225">
        <f t="shared" si="196"/>
        <v>0</v>
      </c>
      <c r="E860" s="225">
        <f t="shared" si="197"/>
        <v>0</v>
      </c>
      <c r="F860" s="225">
        <f t="shared" si="198"/>
        <v>0</v>
      </c>
      <c r="G860" s="225">
        <f t="shared" si="199"/>
        <v>1</v>
      </c>
      <c r="H860" s="225">
        <f t="shared" si="200"/>
        <v>1</v>
      </c>
      <c r="I860" s="225">
        <f t="shared" si="201"/>
        <v>0</v>
      </c>
      <c r="J860" s="225">
        <f t="shared" si="202"/>
        <v>0</v>
      </c>
      <c r="K860" s="356">
        <f t="shared" si="203"/>
        <v>7.6600000000000001E-2</v>
      </c>
      <c r="L860" s="225"/>
      <c r="M860" s="225">
        <f t="shared" si="204"/>
        <v>0</v>
      </c>
      <c r="N860" s="225">
        <f t="shared" si="205"/>
        <v>0</v>
      </c>
      <c r="O860" s="225">
        <f t="shared" si="206"/>
        <v>0</v>
      </c>
      <c r="P860" s="225">
        <f t="shared" si="207"/>
        <v>2</v>
      </c>
      <c r="Q860" s="225">
        <f t="shared" si="208"/>
        <v>12</v>
      </c>
      <c r="R860" s="225">
        <f t="shared" si="209"/>
        <v>2</v>
      </c>
      <c r="S860" s="228"/>
      <c r="T860" s="228"/>
      <c r="U860" s="228"/>
      <c r="V860" s="228"/>
      <c r="W860" s="529"/>
      <c r="X860" s="228"/>
      <c r="Y860" s="55">
        <v>494</v>
      </c>
      <c r="Z860" s="55">
        <v>494093149</v>
      </c>
      <c r="AA860" s="244" t="s">
        <v>1073</v>
      </c>
      <c r="AB860" s="55">
        <v>0</v>
      </c>
      <c r="AC860" s="55">
        <v>0</v>
      </c>
      <c r="AD860" s="55">
        <v>0</v>
      </c>
      <c r="AE860" s="55">
        <v>1</v>
      </c>
      <c r="AF860" s="55">
        <v>1</v>
      </c>
      <c r="AG860" s="55">
        <v>0</v>
      </c>
      <c r="AH860" s="55">
        <v>0</v>
      </c>
      <c r="AI860" s="215">
        <v>0</v>
      </c>
      <c r="AJ860" s="215">
        <v>0</v>
      </c>
      <c r="AK860" s="215">
        <v>0</v>
      </c>
      <c r="AL860" s="215">
        <v>0</v>
      </c>
      <c r="AM860" s="215">
        <v>0</v>
      </c>
      <c r="AN860" s="215">
        <v>0</v>
      </c>
      <c r="AO860" s="215">
        <v>0</v>
      </c>
      <c r="AP860" s="215">
        <v>0</v>
      </c>
      <c r="AQ860" s="55">
        <v>0</v>
      </c>
      <c r="AR860" s="216"/>
      <c r="AS860" s="55">
        <v>93</v>
      </c>
      <c r="AT860" s="55">
        <v>149</v>
      </c>
      <c r="AU860" s="55">
        <v>12</v>
      </c>
      <c r="AW860" s="55">
        <f t="shared" si="210"/>
        <v>0</v>
      </c>
      <c r="AX860" s="55">
        <v>2</v>
      </c>
      <c r="AY860" s="55">
        <v>2</v>
      </c>
      <c r="AZ860" s="502">
        <v>0.91359999999999997</v>
      </c>
    </row>
    <row r="861" spans="1:52">
      <c r="A861" s="215">
        <v>494</v>
      </c>
      <c r="B861" s="215">
        <v>494093163</v>
      </c>
      <c r="C861" s="216" t="s">
        <v>1073</v>
      </c>
      <c r="D861" s="225">
        <f t="shared" si="196"/>
        <v>0</v>
      </c>
      <c r="E861" s="225">
        <f t="shared" si="197"/>
        <v>0</v>
      </c>
      <c r="F861" s="225">
        <f t="shared" si="198"/>
        <v>1</v>
      </c>
      <c r="G861" s="225">
        <f t="shared" si="199"/>
        <v>5</v>
      </c>
      <c r="H861" s="225">
        <f t="shared" si="200"/>
        <v>5</v>
      </c>
      <c r="I861" s="225">
        <f t="shared" si="201"/>
        <v>2</v>
      </c>
      <c r="J861" s="225">
        <f t="shared" si="202"/>
        <v>0</v>
      </c>
      <c r="K861" s="356">
        <f t="shared" si="203"/>
        <v>0.49790000000000001</v>
      </c>
      <c r="L861" s="225"/>
      <c r="M861" s="225">
        <f t="shared" si="204"/>
        <v>2</v>
      </c>
      <c r="N861" s="225">
        <f t="shared" si="205"/>
        <v>0</v>
      </c>
      <c r="O861" s="225">
        <f t="shared" si="206"/>
        <v>0</v>
      </c>
      <c r="P861" s="225">
        <f t="shared" si="207"/>
        <v>9</v>
      </c>
      <c r="Q861" s="225">
        <f t="shared" si="208"/>
        <v>12</v>
      </c>
      <c r="R861" s="225">
        <f t="shared" si="209"/>
        <v>13</v>
      </c>
      <c r="S861" s="228"/>
      <c r="T861" s="228"/>
      <c r="U861" s="228"/>
      <c r="V861" s="228"/>
      <c r="W861" s="529"/>
      <c r="X861" s="228"/>
      <c r="Y861" s="55">
        <v>494</v>
      </c>
      <c r="Z861" s="55">
        <v>494093163</v>
      </c>
      <c r="AA861" s="244" t="s">
        <v>1073</v>
      </c>
      <c r="AB861" s="55">
        <v>0</v>
      </c>
      <c r="AC861" s="55">
        <v>0</v>
      </c>
      <c r="AD861" s="55">
        <v>1</v>
      </c>
      <c r="AE861" s="55">
        <v>5</v>
      </c>
      <c r="AF861" s="55">
        <v>5</v>
      </c>
      <c r="AG861" s="55">
        <v>2</v>
      </c>
      <c r="AH861" s="55">
        <v>0</v>
      </c>
      <c r="AI861" s="215">
        <v>0</v>
      </c>
      <c r="AJ861" s="215">
        <v>2</v>
      </c>
      <c r="AK861" s="215">
        <v>0</v>
      </c>
      <c r="AL861" s="215">
        <v>0</v>
      </c>
      <c r="AM861" s="215">
        <v>6</v>
      </c>
      <c r="AN861" s="215">
        <v>0</v>
      </c>
      <c r="AO861" s="215">
        <v>0</v>
      </c>
      <c r="AP861" s="215">
        <v>1</v>
      </c>
      <c r="AQ861" s="55">
        <v>2</v>
      </c>
      <c r="AR861" s="216"/>
      <c r="AS861" s="55">
        <v>93</v>
      </c>
      <c r="AT861" s="55">
        <v>163</v>
      </c>
      <c r="AU861" s="55">
        <v>12</v>
      </c>
      <c r="AW861" s="55">
        <f t="shared" si="210"/>
        <v>9</v>
      </c>
      <c r="AX861" s="55">
        <v>0</v>
      </c>
      <c r="AY861" s="55">
        <v>1</v>
      </c>
      <c r="AZ861" s="502">
        <v>0.71430000000000005</v>
      </c>
    </row>
    <row r="862" spans="1:52">
      <c r="A862" s="215">
        <v>494</v>
      </c>
      <c r="B862" s="215">
        <v>494093165</v>
      </c>
      <c r="C862" s="216" t="s">
        <v>1073</v>
      </c>
      <c r="D862" s="225">
        <f t="shared" si="196"/>
        <v>0</v>
      </c>
      <c r="E862" s="225">
        <f t="shared" si="197"/>
        <v>0</v>
      </c>
      <c r="F862" s="225">
        <f t="shared" si="198"/>
        <v>4</v>
      </c>
      <c r="G862" s="225">
        <f t="shared" si="199"/>
        <v>21</v>
      </c>
      <c r="H862" s="225">
        <f t="shared" si="200"/>
        <v>14</v>
      </c>
      <c r="I862" s="225">
        <f t="shared" si="201"/>
        <v>19</v>
      </c>
      <c r="J862" s="225">
        <f t="shared" si="202"/>
        <v>0</v>
      </c>
      <c r="K862" s="356">
        <f t="shared" si="203"/>
        <v>2.2214</v>
      </c>
      <c r="L862" s="225"/>
      <c r="M862" s="225">
        <f t="shared" si="204"/>
        <v>6</v>
      </c>
      <c r="N862" s="225">
        <f t="shared" si="205"/>
        <v>1</v>
      </c>
      <c r="O862" s="225">
        <f t="shared" si="206"/>
        <v>1</v>
      </c>
      <c r="P862" s="225">
        <f t="shared" si="207"/>
        <v>40</v>
      </c>
      <c r="Q862" s="225">
        <f t="shared" si="208"/>
        <v>10</v>
      </c>
      <c r="R862" s="225">
        <f t="shared" si="209"/>
        <v>58</v>
      </c>
      <c r="S862" s="228"/>
      <c r="T862" s="228"/>
      <c r="U862" s="228"/>
      <c r="V862" s="228"/>
      <c r="W862" s="529"/>
      <c r="X862" s="228"/>
      <c r="Y862" s="55">
        <v>494</v>
      </c>
      <c r="Z862" s="55">
        <v>494093165</v>
      </c>
      <c r="AA862" s="244" t="s">
        <v>1073</v>
      </c>
      <c r="AB862" s="55">
        <v>0</v>
      </c>
      <c r="AC862" s="55">
        <v>0</v>
      </c>
      <c r="AD862" s="55">
        <v>4</v>
      </c>
      <c r="AE862" s="55">
        <v>21</v>
      </c>
      <c r="AF862" s="55">
        <v>14</v>
      </c>
      <c r="AG862" s="55">
        <v>19</v>
      </c>
      <c r="AH862" s="55">
        <v>0</v>
      </c>
      <c r="AI862" s="215">
        <v>0</v>
      </c>
      <c r="AJ862" s="215">
        <v>6</v>
      </c>
      <c r="AK862" s="215">
        <v>1</v>
      </c>
      <c r="AL862" s="215">
        <v>1</v>
      </c>
      <c r="AM862" s="215">
        <v>17</v>
      </c>
      <c r="AN862" s="215">
        <v>0</v>
      </c>
      <c r="AO862" s="215">
        <v>0</v>
      </c>
      <c r="AP862" s="215">
        <v>3</v>
      </c>
      <c r="AQ862" s="55">
        <v>9</v>
      </c>
      <c r="AR862" s="216"/>
      <c r="AS862" s="55">
        <v>93</v>
      </c>
      <c r="AT862" s="55">
        <v>165</v>
      </c>
      <c r="AU862" s="55">
        <v>10</v>
      </c>
      <c r="AW862" s="55">
        <f t="shared" si="210"/>
        <v>29</v>
      </c>
      <c r="AX862" s="55">
        <v>11</v>
      </c>
      <c r="AY862" s="55">
        <v>1</v>
      </c>
      <c r="AZ862" s="502">
        <v>0.69640000000000002</v>
      </c>
    </row>
    <row r="863" spans="1:52">
      <c r="A863" s="215">
        <v>494</v>
      </c>
      <c r="B863" s="215">
        <v>494093176</v>
      </c>
      <c r="C863" s="216" t="s">
        <v>1073</v>
      </c>
      <c r="D863" s="225">
        <f t="shared" si="196"/>
        <v>0</v>
      </c>
      <c r="E863" s="225">
        <f t="shared" si="197"/>
        <v>0</v>
      </c>
      <c r="F863" s="225">
        <f t="shared" si="198"/>
        <v>1</v>
      </c>
      <c r="G863" s="225">
        <f t="shared" si="199"/>
        <v>5</v>
      </c>
      <c r="H863" s="225">
        <f t="shared" si="200"/>
        <v>2</v>
      </c>
      <c r="I863" s="225">
        <f t="shared" si="201"/>
        <v>0</v>
      </c>
      <c r="J863" s="225">
        <f t="shared" si="202"/>
        <v>0</v>
      </c>
      <c r="K863" s="356">
        <f t="shared" si="203"/>
        <v>0.30640000000000001</v>
      </c>
      <c r="L863" s="225"/>
      <c r="M863" s="225">
        <f t="shared" si="204"/>
        <v>2</v>
      </c>
      <c r="N863" s="225">
        <f t="shared" si="205"/>
        <v>1</v>
      </c>
      <c r="O863" s="225">
        <f t="shared" si="206"/>
        <v>0</v>
      </c>
      <c r="P863" s="225">
        <f t="shared" si="207"/>
        <v>8</v>
      </c>
      <c r="Q863" s="225">
        <f t="shared" si="208"/>
        <v>7</v>
      </c>
      <c r="R863" s="225">
        <f t="shared" si="209"/>
        <v>8</v>
      </c>
      <c r="S863" s="228"/>
      <c r="T863" s="228"/>
      <c r="U863" s="228"/>
      <c r="V863" s="228"/>
      <c r="W863" s="529"/>
      <c r="X863" s="228"/>
      <c r="Y863" s="55">
        <v>494</v>
      </c>
      <c r="Z863" s="55">
        <v>494093176</v>
      </c>
      <c r="AA863" s="244" t="s">
        <v>1073</v>
      </c>
      <c r="AB863" s="55">
        <v>0</v>
      </c>
      <c r="AC863" s="55">
        <v>0</v>
      </c>
      <c r="AD863" s="55">
        <v>1</v>
      </c>
      <c r="AE863" s="55">
        <v>5</v>
      </c>
      <c r="AF863" s="55">
        <v>2</v>
      </c>
      <c r="AG863" s="55">
        <v>0</v>
      </c>
      <c r="AH863" s="55">
        <v>0</v>
      </c>
      <c r="AI863" s="215">
        <v>0</v>
      </c>
      <c r="AJ863" s="215">
        <v>2</v>
      </c>
      <c r="AK863" s="215">
        <v>1</v>
      </c>
      <c r="AL863" s="215">
        <v>0</v>
      </c>
      <c r="AM863" s="215">
        <v>7</v>
      </c>
      <c r="AN863" s="215">
        <v>0</v>
      </c>
      <c r="AO863" s="215">
        <v>0</v>
      </c>
      <c r="AP863" s="215">
        <v>1</v>
      </c>
      <c r="AQ863" s="55">
        <v>0</v>
      </c>
      <c r="AR863" s="216"/>
      <c r="AS863" s="55">
        <v>93</v>
      </c>
      <c r="AT863" s="55">
        <v>176</v>
      </c>
      <c r="AU863" s="55">
        <v>7</v>
      </c>
      <c r="AW863" s="55">
        <f t="shared" si="210"/>
        <v>8</v>
      </c>
      <c r="AX863" s="55">
        <v>0</v>
      </c>
      <c r="AY863" s="55">
        <v>1</v>
      </c>
      <c r="AZ863" s="502">
        <v>1</v>
      </c>
    </row>
    <row r="864" spans="1:52">
      <c r="A864" s="215">
        <v>494</v>
      </c>
      <c r="B864" s="215">
        <v>494093178</v>
      </c>
      <c r="C864" s="216" t="s">
        <v>1073</v>
      </c>
      <c r="D864" s="225">
        <f t="shared" si="196"/>
        <v>0</v>
      </c>
      <c r="E864" s="225">
        <f t="shared" si="197"/>
        <v>0</v>
      </c>
      <c r="F864" s="225">
        <f t="shared" si="198"/>
        <v>0</v>
      </c>
      <c r="G864" s="225">
        <f t="shared" si="199"/>
        <v>1</v>
      </c>
      <c r="H864" s="225">
        <f t="shared" si="200"/>
        <v>1</v>
      </c>
      <c r="I864" s="225">
        <f t="shared" si="201"/>
        <v>0</v>
      </c>
      <c r="J864" s="225">
        <f t="shared" si="202"/>
        <v>0</v>
      </c>
      <c r="K864" s="356">
        <f t="shared" si="203"/>
        <v>7.6600000000000001E-2</v>
      </c>
      <c r="L864" s="225"/>
      <c r="M864" s="225">
        <f t="shared" si="204"/>
        <v>0</v>
      </c>
      <c r="N864" s="225">
        <f t="shared" si="205"/>
        <v>0</v>
      </c>
      <c r="O864" s="225">
        <f t="shared" si="206"/>
        <v>0</v>
      </c>
      <c r="P864" s="225">
        <f t="shared" si="207"/>
        <v>0</v>
      </c>
      <c r="Q864" s="225">
        <f t="shared" si="208"/>
        <v>4</v>
      </c>
      <c r="R864" s="225">
        <f t="shared" si="209"/>
        <v>2</v>
      </c>
      <c r="S864" s="228"/>
      <c r="T864" s="228"/>
      <c r="U864" s="228"/>
      <c r="V864" s="228"/>
      <c r="W864" s="529"/>
      <c r="X864" s="228"/>
      <c r="Y864" s="55">
        <v>494</v>
      </c>
      <c r="Z864" s="55">
        <v>494093178</v>
      </c>
      <c r="AA864" s="244" t="s">
        <v>1073</v>
      </c>
      <c r="AB864" s="55">
        <v>0</v>
      </c>
      <c r="AC864" s="55">
        <v>0</v>
      </c>
      <c r="AD864" s="55">
        <v>0</v>
      </c>
      <c r="AE864" s="55">
        <v>1</v>
      </c>
      <c r="AF864" s="55">
        <v>1</v>
      </c>
      <c r="AG864" s="55">
        <v>0</v>
      </c>
      <c r="AH864" s="55">
        <v>0</v>
      </c>
      <c r="AI864" s="215">
        <v>0</v>
      </c>
      <c r="AJ864" s="215">
        <v>0</v>
      </c>
      <c r="AK864" s="215">
        <v>0</v>
      </c>
      <c r="AL864" s="215">
        <v>0</v>
      </c>
      <c r="AM864" s="215">
        <v>0</v>
      </c>
      <c r="AN864" s="215">
        <v>0</v>
      </c>
      <c r="AO864" s="215">
        <v>0</v>
      </c>
      <c r="AP864" s="215">
        <v>0</v>
      </c>
      <c r="AQ864" s="55">
        <v>0</v>
      </c>
      <c r="AR864" s="216"/>
      <c r="AS864" s="55">
        <v>93</v>
      </c>
      <c r="AT864" s="55">
        <v>178</v>
      </c>
      <c r="AU864" s="55">
        <v>4</v>
      </c>
      <c r="AW864" s="55">
        <f t="shared" si="210"/>
        <v>0</v>
      </c>
      <c r="AX864" s="55">
        <v>0</v>
      </c>
      <c r="AY864" s="55">
        <v>3</v>
      </c>
      <c r="AZ864" s="502">
        <v>0</v>
      </c>
    </row>
    <row r="865" spans="1:52">
      <c r="A865" s="215">
        <v>494</v>
      </c>
      <c r="B865" s="215">
        <v>494093181</v>
      </c>
      <c r="C865" s="216" t="s">
        <v>1073</v>
      </c>
      <c r="D865" s="225">
        <f t="shared" si="196"/>
        <v>0</v>
      </c>
      <c r="E865" s="225">
        <f t="shared" si="197"/>
        <v>0</v>
      </c>
      <c r="F865" s="225">
        <f t="shared" si="198"/>
        <v>1</v>
      </c>
      <c r="G865" s="225">
        <f t="shared" si="199"/>
        <v>2</v>
      </c>
      <c r="H865" s="225">
        <f t="shared" si="200"/>
        <v>1</v>
      </c>
      <c r="I865" s="225">
        <f t="shared" si="201"/>
        <v>3</v>
      </c>
      <c r="J865" s="225">
        <f t="shared" si="202"/>
        <v>0</v>
      </c>
      <c r="K865" s="356">
        <f t="shared" si="203"/>
        <v>0.2681</v>
      </c>
      <c r="L865" s="225"/>
      <c r="M865" s="225">
        <f t="shared" si="204"/>
        <v>0</v>
      </c>
      <c r="N865" s="225">
        <f t="shared" si="205"/>
        <v>0</v>
      </c>
      <c r="O865" s="225">
        <f t="shared" si="206"/>
        <v>0</v>
      </c>
      <c r="P865" s="225">
        <f t="shared" si="207"/>
        <v>6</v>
      </c>
      <c r="Q865" s="225">
        <f t="shared" si="208"/>
        <v>9</v>
      </c>
      <c r="R865" s="225">
        <f t="shared" si="209"/>
        <v>7</v>
      </c>
      <c r="S865" s="228"/>
      <c r="T865" s="228"/>
      <c r="U865" s="228"/>
      <c r="V865" s="228"/>
      <c r="W865" s="529"/>
      <c r="X865" s="228"/>
      <c r="Y865" s="55">
        <v>494</v>
      </c>
      <c r="Z865" s="55">
        <v>494093181</v>
      </c>
      <c r="AA865" s="244" t="s">
        <v>1073</v>
      </c>
      <c r="AB865" s="55">
        <v>0</v>
      </c>
      <c r="AC865" s="55">
        <v>0</v>
      </c>
      <c r="AD865" s="55">
        <v>1</v>
      </c>
      <c r="AE865" s="55">
        <v>2</v>
      </c>
      <c r="AF865" s="55">
        <v>1</v>
      </c>
      <c r="AG865" s="55">
        <v>3</v>
      </c>
      <c r="AH865" s="55">
        <v>0</v>
      </c>
      <c r="AI865" s="215">
        <v>0</v>
      </c>
      <c r="AJ865" s="215">
        <v>0</v>
      </c>
      <c r="AK865" s="215">
        <v>0</v>
      </c>
      <c r="AL865" s="215">
        <v>0</v>
      </c>
      <c r="AM865" s="215">
        <v>3</v>
      </c>
      <c r="AN865" s="215">
        <v>0</v>
      </c>
      <c r="AO865" s="215">
        <v>0</v>
      </c>
      <c r="AP865" s="215">
        <v>1</v>
      </c>
      <c r="AQ865" s="55">
        <v>2</v>
      </c>
      <c r="AR865" s="216"/>
      <c r="AS865" s="55">
        <v>93</v>
      </c>
      <c r="AT865" s="55">
        <v>181</v>
      </c>
      <c r="AU865" s="55">
        <v>9</v>
      </c>
      <c r="AW865" s="55">
        <f t="shared" si="210"/>
        <v>6</v>
      </c>
      <c r="AX865" s="55">
        <v>0</v>
      </c>
      <c r="AY865" s="55">
        <v>2</v>
      </c>
      <c r="AZ865" s="502">
        <v>0.85709999999999997</v>
      </c>
    </row>
    <row r="866" spans="1:52">
      <c r="A866" s="215">
        <v>494</v>
      </c>
      <c r="B866" s="215">
        <v>494093229</v>
      </c>
      <c r="C866" s="216" t="s">
        <v>1073</v>
      </c>
      <c r="D866" s="225">
        <f t="shared" si="196"/>
        <v>0</v>
      </c>
      <c r="E866" s="225">
        <f t="shared" si="197"/>
        <v>0</v>
      </c>
      <c r="F866" s="225">
        <f t="shared" si="198"/>
        <v>0</v>
      </c>
      <c r="G866" s="225">
        <f t="shared" si="199"/>
        <v>2</v>
      </c>
      <c r="H866" s="225">
        <f t="shared" si="200"/>
        <v>1</v>
      </c>
      <c r="I866" s="225">
        <f t="shared" si="201"/>
        <v>2</v>
      </c>
      <c r="J866" s="225">
        <f t="shared" si="202"/>
        <v>0</v>
      </c>
      <c r="K866" s="356">
        <f t="shared" si="203"/>
        <v>0.1915</v>
      </c>
      <c r="L866" s="225"/>
      <c r="M866" s="225">
        <f t="shared" si="204"/>
        <v>1</v>
      </c>
      <c r="N866" s="225">
        <f t="shared" si="205"/>
        <v>0</v>
      </c>
      <c r="O866" s="225">
        <f t="shared" si="206"/>
        <v>2</v>
      </c>
      <c r="P866" s="225">
        <f t="shared" si="207"/>
        <v>4</v>
      </c>
      <c r="Q866" s="225">
        <f t="shared" si="208"/>
        <v>7</v>
      </c>
      <c r="R866" s="225">
        <f t="shared" si="209"/>
        <v>5</v>
      </c>
      <c r="S866" s="228"/>
      <c r="T866" s="228"/>
      <c r="U866" s="228"/>
      <c r="V866" s="228"/>
      <c r="W866" s="529"/>
      <c r="X866" s="228"/>
      <c r="Y866" s="55">
        <v>494</v>
      </c>
      <c r="Z866" s="55">
        <v>494093229</v>
      </c>
      <c r="AA866" s="244" t="s">
        <v>1073</v>
      </c>
      <c r="AB866" s="55">
        <v>0</v>
      </c>
      <c r="AC866" s="55">
        <v>0</v>
      </c>
      <c r="AD866" s="55">
        <v>0</v>
      </c>
      <c r="AE866" s="55">
        <v>2</v>
      </c>
      <c r="AF866" s="55">
        <v>1</v>
      </c>
      <c r="AG866" s="55">
        <v>2</v>
      </c>
      <c r="AH866" s="55">
        <v>0</v>
      </c>
      <c r="AI866" s="215">
        <v>0</v>
      </c>
      <c r="AJ866" s="215">
        <v>1</v>
      </c>
      <c r="AK866" s="215">
        <v>0</v>
      </c>
      <c r="AL866" s="215">
        <v>2</v>
      </c>
      <c r="AM866" s="215">
        <v>2</v>
      </c>
      <c r="AN866" s="215">
        <v>0</v>
      </c>
      <c r="AO866" s="215">
        <v>0</v>
      </c>
      <c r="AP866" s="215">
        <v>0</v>
      </c>
      <c r="AQ866" s="55">
        <v>2</v>
      </c>
      <c r="AR866" s="216"/>
      <c r="AS866" s="55">
        <v>93</v>
      </c>
      <c r="AT866" s="55">
        <v>229</v>
      </c>
      <c r="AU866" s="55">
        <v>7</v>
      </c>
      <c r="AW866" s="55">
        <f t="shared" si="210"/>
        <v>4</v>
      </c>
      <c r="AX866" s="55">
        <v>0</v>
      </c>
      <c r="AY866" s="55">
        <v>1</v>
      </c>
      <c r="AZ866" s="502">
        <v>0.8</v>
      </c>
    </row>
    <row r="867" spans="1:52">
      <c r="A867" s="215">
        <v>494</v>
      </c>
      <c r="B867" s="215">
        <v>494093248</v>
      </c>
      <c r="C867" s="216" t="s">
        <v>1073</v>
      </c>
      <c r="D867" s="225">
        <f t="shared" si="196"/>
        <v>0</v>
      </c>
      <c r="E867" s="225">
        <f t="shared" si="197"/>
        <v>0</v>
      </c>
      <c r="F867" s="225">
        <f t="shared" si="198"/>
        <v>31</v>
      </c>
      <c r="G867" s="225">
        <f t="shared" si="199"/>
        <v>107</v>
      </c>
      <c r="H867" s="225">
        <f t="shared" si="200"/>
        <v>66</v>
      </c>
      <c r="I867" s="225">
        <f t="shared" si="201"/>
        <v>72</v>
      </c>
      <c r="J867" s="225">
        <f t="shared" si="202"/>
        <v>0</v>
      </c>
      <c r="K867" s="356">
        <f t="shared" si="203"/>
        <v>10.5708</v>
      </c>
      <c r="L867" s="225"/>
      <c r="M867" s="225">
        <f t="shared" si="204"/>
        <v>31</v>
      </c>
      <c r="N867" s="225">
        <f t="shared" si="205"/>
        <v>6</v>
      </c>
      <c r="O867" s="225">
        <f t="shared" si="206"/>
        <v>3</v>
      </c>
      <c r="P867" s="225">
        <f t="shared" si="207"/>
        <v>194</v>
      </c>
      <c r="Q867" s="225">
        <f t="shared" si="208"/>
        <v>12</v>
      </c>
      <c r="R867" s="225">
        <f t="shared" si="209"/>
        <v>276</v>
      </c>
      <c r="S867" s="228"/>
      <c r="T867" s="228"/>
      <c r="U867" s="228"/>
      <c r="V867" s="228"/>
      <c r="W867" s="529"/>
      <c r="X867" s="228"/>
      <c r="Y867" s="55">
        <v>494</v>
      </c>
      <c r="Z867" s="55">
        <v>494093248</v>
      </c>
      <c r="AA867" s="244" t="s">
        <v>1073</v>
      </c>
      <c r="AB867" s="55">
        <v>0</v>
      </c>
      <c r="AC867" s="55">
        <v>0</v>
      </c>
      <c r="AD867" s="55">
        <v>31</v>
      </c>
      <c r="AE867" s="55">
        <v>107</v>
      </c>
      <c r="AF867" s="55">
        <v>66</v>
      </c>
      <c r="AG867" s="55">
        <v>72</v>
      </c>
      <c r="AH867" s="55">
        <v>0</v>
      </c>
      <c r="AI867" s="215">
        <v>0</v>
      </c>
      <c r="AJ867" s="215">
        <v>31</v>
      </c>
      <c r="AK867" s="215">
        <v>6</v>
      </c>
      <c r="AL867" s="215">
        <v>3</v>
      </c>
      <c r="AM867" s="215">
        <v>74</v>
      </c>
      <c r="AN867" s="215">
        <v>0</v>
      </c>
      <c r="AO867" s="215">
        <v>0</v>
      </c>
      <c r="AP867" s="215">
        <v>18</v>
      </c>
      <c r="AQ867" s="55">
        <v>35</v>
      </c>
      <c r="AR867" s="216"/>
      <c r="AS867" s="55">
        <v>93</v>
      </c>
      <c r="AT867" s="55">
        <v>248</v>
      </c>
      <c r="AU867" s="55">
        <v>12</v>
      </c>
      <c r="AW867" s="55">
        <f t="shared" si="210"/>
        <v>127</v>
      </c>
      <c r="AX867" s="55">
        <v>67</v>
      </c>
      <c r="AY867" s="55">
        <v>1</v>
      </c>
      <c r="AZ867" s="502">
        <v>0.70269999999999999</v>
      </c>
    </row>
    <row r="868" spans="1:52">
      <c r="A868" s="215">
        <v>494</v>
      </c>
      <c r="B868" s="215">
        <v>494093262</v>
      </c>
      <c r="C868" s="216" t="s">
        <v>1073</v>
      </c>
      <c r="D868" s="225">
        <f t="shared" si="196"/>
        <v>0</v>
      </c>
      <c r="E868" s="225">
        <f t="shared" si="197"/>
        <v>0</v>
      </c>
      <c r="F868" s="225">
        <f t="shared" si="198"/>
        <v>1</v>
      </c>
      <c r="G868" s="225">
        <f t="shared" si="199"/>
        <v>5</v>
      </c>
      <c r="H868" s="225">
        <f t="shared" si="200"/>
        <v>4</v>
      </c>
      <c r="I868" s="225">
        <f t="shared" si="201"/>
        <v>4</v>
      </c>
      <c r="J868" s="225">
        <f t="shared" si="202"/>
        <v>0</v>
      </c>
      <c r="K868" s="356">
        <f t="shared" si="203"/>
        <v>0.53620000000000001</v>
      </c>
      <c r="L868" s="225"/>
      <c r="M868" s="225">
        <f t="shared" si="204"/>
        <v>1</v>
      </c>
      <c r="N868" s="225">
        <f t="shared" si="205"/>
        <v>0</v>
      </c>
      <c r="O868" s="225">
        <f t="shared" si="206"/>
        <v>0</v>
      </c>
      <c r="P868" s="225">
        <f t="shared" si="207"/>
        <v>8</v>
      </c>
      <c r="Q868" s="225">
        <f t="shared" si="208"/>
        <v>7</v>
      </c>
      <c r="R868" s="225">
        <f t="shared" si="209"/>
        <v>14</v>
      </c>
      <c r="S868" s="228"/>
      <c r="T868" s="228"/>
      <c r="U868" s="228"/>
      <c r="V868" s="228"/>
      <c r="W868" s="529"/>
      <c r="X868" s="228"/>
      <c r="Y868" s="55">
        <v>494</v>
      </c>
      <c r="Z868" s="55">
        <v>494093262</v>
      </c>
      <c r="AA868" s="244" t="s">
        <v>1073</v>
      </c>
      <c r="AB868" s="55">
        <v>0</v>
      </c>
      <c r="AC868" s="55">
        <v>0</v>
      </c>
      <c r="AD868" s="55">
        <v>1</v>
      </c>
      <c r="AE868" s="55">
        <v>5</v>
      </c>
      <c r="AF868" s="55">
        <v>4</v>
      </c>
      <c r="AG868" s="55">
        <v>4</v>
      </c>
      <c r="AH868" s="55">
        <v>0</v>
      </c>
      <c r="AI868" s="215">
        <v>0</v>
      </c>
      <c r="AJ868" s="215">
        <v>1</v>
      </c>
      <c r="AK868" s="215">
        <v>0</v>
      </c>
      <c r="AL868" s="215">
        <v>0</v>
      </c>
      <c r="AM868" s="215">
        <v>6</v>
      </c>
      <c r="AN868" s="215">
        <v>0</v>
      </c>
      <c r="AO868" s="215">
        <v>0</v>
      </c>
      <c r="AP868" s="215">
        <v>1</v>
      </c>
      <c r="AQ868" s="55">
        <v>1</v>
      </c>
      <c r="AR868" s="216"/>
      <c r="AS868" s="55">
        <v>93</v>
      </c>
      <c r="AT868" s="55">
        <v>262</v>
      </c>
      <c r="AU868" s="55">
        <v>7</v>
      </c>
      <c r="AW868" s="55">
        <f t="shared" si="210"/>
        <v>8</v>
      </c>
      <c r="AX868" s="55">
        <v>0</v>
      </c>
      <c r="AY868" s="55">
        <v>1</v>
      </c>
      <c r="AZ868" s="502">
        <v>0.57140000000000002</v>
      </c>
    </row>
    <row r="869" spans="1:52">
      <c r="A869" s="215">
        <v>494</v>
      </c>
      <c r="B869" s="215">
        <v>494093271</v>
      </c>
      <c r="C869" s="216" t="s">
        <v>1073</v>
      </c>
      <c r="D869" s="225">
        <f t="shared" si="196"/>
        <v>0</v>
      </c>
      <c r="E869" s="225">
        <f t="shared" si="197"/>
        <v>0</v>
      </c>
      <c r="F869" s="225">
        <f t="shared" si="198"/>
        <v>0</v>
      </c>
      <c r="G869" s="225">
        <f t="shared" si="199"/>
        <v>1</v>
      </c>
      <c r="H869" s="225">
        <f t="shared" si="200"/>
        <v>0</v>
      </c>
      <c r="I869" s="225">
        <f t="shared" si="201"/>
        <v>0</v>
      </c>
      <c r="J869" s="225">
        <f t="shared" si="202"/>
        <v>0</v>
      </c>
      <c r="K869" s="356">
        <f t="shared" si="203"/>
        <v>3.8300000000000001E-2</v>
      </c>
      <c r="L869" s="225"/>
      <c r="M869" s="225">
        <f t="shared" si="204"/>
        <v>1</v>
      </c>
      <c r="N869" s="225">
        <f t="shared" si="205"/>
        <v>0</v>
      </c>
      <c r="O869" s="225">
        <f t="shared" si="206"/>
        <v>0</v>
      </c>
      <c r="P869" s="225">
        <f t="shared" si="207"/>
        <v>1</v>
      </c>
      <c r="Q869" s="225">
        <f t="shared" si="208"/>
        <v>3</v>
      </c>
      <c r="R869" s="225">
        <f t="shared" si="209"/>
        <v>1</v>
      </c>
      <c r="S869" s="228"/>
      <c r="T869" s="228"/>
      <c r="U869" s="228"/>
      <c r="V869" s="228"/>
      <c r="W869" s="529"/>
      <c r="X869" s="228"/>
      <c r="Y869" s="55">
        <v>494</v>
      </c>
      <c r="Z869" s="55">
        <v>494093271</v>
      </c>
      <c r="AA869" s="244" t="s">
        <v>1073</v>
      </c>
      <c r="AB869" s="55">
        <v>0</v>
      </c>
      <c r="AC869" s="55">
        <v>0</v>
      </c>
      <c r="AD869" s="55">
        <v>0</v>
      </c>
      <c r="AE869" s="55">
        <v>1</v>
      </c>
      <c r="AF869" s="55">
        <v>0</v>
      </c>
      <c r="AG869" s="55">
        <v>0</v>
      </c>
      <c r="AH869" s="55">
        <v>0</v>
      </c>
      <c r="AI869" s="215">
        <v>0</v>
      </c>
      <c r="AJ869" s="215">
        <v>1</v>
      </c>
      <c r="AK869" s="215">
        <v>0</v>
      </c>
      <c r="AL869" s="215">
        <v>0</v>
      </c>
      <c r="AM869" s="215">
        <v>1</v>
      </c>
      <c r="AN869" s="215">
        <v>0</v>
      </c>
      <c r="AO869" s="215">
        <v>0</v>
      </c>
      <c r="AP869" s="215">
        <v>0</v>
      </c>
      <c r="AQ869" s="55">
        <v>0</v>
      </c>
      <c r="AR869" s="216"/>
      <c r="AS869" s="55">
        <v>93</v>
      </c>
      <c r="AT869" s="55">
        <v>271</v>
      </c>
      <c r="AU869" s="55">
        <v>3</v>
      </c>
      <c r="AW869" s="55">
        <f t="shared" si="210"/>
        <v>1</v>
      </c>
      <c r="AX869" s="55">
        <v>0</v>
      </c>
      <c r="AY869" s="55">
        <v>3</v>
      </c>
      <c r="AZ869" s="502">
        <v>1</v>
      </c>
    </row>
    <row r="870" spans="1:52">
      <c r="A870" s="215">
        <v>494</v>
      </c>
      <c r="B870" s="215">
        <v>494093274</v>
      </c>
      <c r="C870" s="216" t="s">
        <v>1073</v>
      </c>
      <c r="D870" s="225">
        <f t="shared" si="196"/>
        <v>0</v>
      </c>
      <c r="E870" s="225">
        <f t="shared" si="197"/>
        <v>0</v>
      </c>
      <c r="F870" s="225">
        <f t="shared" si="198"/>
        <v>0</v>
      </c>
      <c r="G870" s="225">
        <f t="shared" si="199"/>
        <v>0</v>
      </c>
      <c r="H870" s="225">
        <f t="shared" si="200"/>
        <v>0</v>
      </c>
      <c r="I870" s="225">
        <f t="shared" si="201"/>
        <v>1</v>
      </c>
      <c r="J870" s="225">
        <f t="shared" si="202"/>
        <v>0</v>
      </c>
      <c r="K870" s="356">
        <f t="shared" si="203"/>
        <v>3.8300000000000001E-2</v>
      </c>
      <c r="L870" s="225"/>
      <c r="M870" s="225">
        <f t="shared" si="204"/>
        <v>0</v>
      </c>
      <c r="N870" s="225">
        <f t="shared" si="205"/>
        <v>0</v>
      </c>
      <c r="O870" s="225">
        <f t="shared" si="206"/>
        <v>0</v>
      </c>
      <c r="P870" s="225">
        <f t="shared" si="207"/>
        <v>1</v>
      </c>
      <c r="Q870" s="225">
        <f t="shared" si="208"/>
        <v>10</v>
      </c>
      <c r="R870" s="225">
        <f t="shared" si="209"/>
        <v>1</v>
      </c>
      <c r="S870" s="228"/>
      <c r="T870" s="228"/>
      <c r="U870" s="228"/>
      <c r="V870" s="228"/>
      <c r="W870" s="529"/>
      <c r="X870" s="228"/>
      <c r="Y870" s="55">
        <v>494</v>
      </c>
      <c r="Z870" s="55">
        <v>494093274</v>
      </c>
      <c r="AA870" s="244" t="s">
        <v>1073</v>
      </c>
      <c r="AB870" s="55">
        <v>0</v>
      </c>
      <c r="AC870" s="55">
        <v>0</v>
      </c>
      <c r="AD870" s="55">
        <v>0</v>
      </c>
      <c r="AE870" s="55">
        <v>0</v>
      </c>
      <c r="AF870" s="55">
        <v>0</v>
      </c>
      <c r="AG870" s="55">
        <v>1</v>
      </c>
      <c r="AH870" s="55">
        <v>0</v>
      </c>
      <c r="AI870" s="215">
        <v>0</v>
      </c>
      <c r="AJ870" s="215">
        <v>0</v>
      </c>
      <c r="AK870" s="215">
        <v>0</v>
      </c>
      <c r="AL870" s="215">
        <v>0</v>
      </c>
      <c r="AM870" s="215">
        <v>0</v>
      </c>
      <c r="AN870" s="215">
        <v>0</v>
      </c>
      <c r="AO870" s="215">
        <v>0</v>
      </c>
      <c r="AP870" s="215">
        <v>0</v>
      </c>
      <c r="AQ870" s="55">
        <v>1</v>
      </c>
      <c r="AR870" s="216"/>
      <c r="AS870" s="55">
        <v>93</v>
      </c>
      <c r="AT870" s="55">
        <v>274</v>
      </c>
      <c r="AU870" s="55">
        <v>10</v>
      </c>
      <c r="AW870" s="55">
        <f t="shared" si="210"/>
        <v>1</v>
      </c>
      <c r="AX870" s="55">
        <v>0</v>
      </c>
      <c r="AY870" s="55">
        <v>2</v>
      </c>
      <c r="AZ870" s="502">
        <v>1</v>
      </c>
    </row>
    <row r="871" spans="1:52">
      <c r="A871" s="215">
        <v>494</v>
      </c>
      <c r="B871" s="215">
        <v>494093284</v>
      </c>
      <c r="C871" s="216" t="s">
        <v>1073</v>
      </c>
      <c r="D871" s="225">
        <f t="shared" si="196"/>
        <v>0</v>
      </c>
      <c r="E871" s="225">
        <f t="shared" si="197"/>
        <v>0</v>
      </c>
      <c r="F871" s="225">
        <f t="shared" si="198"/>
        <v>0</v>
      </c>
      <c r="G871" s="225">
        <f t="shared" si="199"/>
        <v>1</v>
      </c>
      <c r="H871" s="225">
        <f t="shared" si="200"/>
        <v>0</v>
      </c>
      <c r="I871" s="225">
        <f t="shared" si="201"/>
        <v>0</v>
      </c>
      <c r="J871" s="225">
        <f t="shared" si="202"/>
        <v>0</v>
      </c>
      <c r="K871" s="356">
        <f t="shared" si="203"/>
        <v>3.8300000000000001E-2</v>
      </c>
      <c r="L871" s="225"/>
      <c r="M871" s="225">
        <f t="shared" si="204"/>
        <v>0</v>
      </c>
      <c r="N871" s="225">
        <f t="shared" si="205"/>
        <v>0</v>
      </c>
      <c r="O871" s="225">
        <f t="shared" si="206"/>
        <v>0</v>
      </c>
      <c r="P871" s="225">
        <f t="shared" si="207"/>
        <v>1</v>
      </c>
      <c r="Q871" s="225">
        <f t="shared" si="208"/>
        <v>5</v>
      </c>
      <c r="R871" s="225">
        <f t="shared" si="209"/>
        <v>1</v>
      </c>
      <c r="S871" s="228"/>
      <c r="T871" s="228"/>
      <c r="U871" s="228"/>
      <c r="V871" s="228"/>
      <c r="W871" s="529"/>
      <c r="X871" s="228"/>
      <c r="Y871" s="55">
        <v>494</v>
      </c>
      <c r="Z871" s="55">
        <v>494093284</v>
      </c>
      <c r="AA871" s="244" t="s">
        <v>1073</v>
      </c>
      <c r="AB871" s="55">
        <v>0</v>
      </c>
      <c r="AC871" s="55">
        <v>0</v>
      </c>
      <c r="AD871" s="55">
        <v>0</v>
      </c>
      <c r="AE871" s="55">
        <v>1</v>
      </c>
      <c r="AF871" s="55">
        <v>0</v>
      </c>
      <c r="AG871" s="55">
        <v>0</v>
      </c>
      <c r="AH871" s="55">
        <v>0</v>
      </c>
      <c r="AI871" s="215">
        <v>0</v>
      </c>
      <c r="AJ871" s="215">
        <v>0</v>
      </c>
      <c r="AK871" s="215">
        <v>0</v>
      </c>
      <c r="AL871" s="215">
        <v>0</v>
      </c>
      <c r="AM871" s="215">
        <v>0</v>
      </c>
      <c r="AN871" s="215">
        <v>0</v>
      </c>
      <c r="AO871" s="215">
        <v>0</v>
      </c>
      <c r="AP871" s="215">
        <v>0</v>
      </c>
      <c r="AQ871" s="55">
        <v>0</v>
      </c>
      <c r="AR871" s="216"/>
      <c r="AS871" s="55">
        <v>93</v>
      </c>
      <c r="AT871" s="55">
        <v>284</v>
      </c>
      <c r="AU871" s="55">
        <v>5</v>
      </c>
      <c r="AW871" s="55">
        <f t="shared" si="210"/>
        <v>0</v>
      </c>
      <c r="AX871" s="55">
        <v>1</v>
      </c>
      <c r="AY871" s="55">
        <v>1</v>
      </c>
      <c r="AZ871" s="502">
        <v>0.5</v>
      </c>
    </row>
    <row r="872" spans="1:52">
      <c r="A872" s="215">
        <v>494</v>
      </c>
      <c r="B872" s="215">
        <v>494093291</v>
      </c>
      <c r="C872" s="216" t="s">
        <v>1073</v>
      </c>
      <c r="D872" s="225">
        <f t="shared" si="196"/>
        <v>0</v>
      </c>
      <c r="E872" s="225">
        <f t="shared" si="197"/>
        <v>0</v>
      </c>
      <c r="F872" s="225">
        <f t="shared" si="198"/>
        <v>0</v>
      </c>
      <c r="G872" s="225">
        <f t="shared" si="199"/>
        <v>0</v>
      </c>
      <c r="H872" s="225">
        <f t="shared" si="200"/>
        <v>2</v>
      </c>
      <c r="I872" s="225">
        <f t="shared" si="201"/>
        <v>0</v>
      </c>
      <c r="J872" s="225">
        <f t="shared" si="202"/>
        <v>0</v>
      </c>
      <c r="K872" s="356">
        <f t="shared" si="203"/>
        <v>7.6600000000000001E-2</v>
      </c>
      <c r="L872" s="225"/>
      <c r="M872" s="225">
        <f t="shared" si="204"/>
        <v>0</v>
      </c>
      <c r="N872" s="225">
        <f t="shared" si="205"/>
        <v>0</v>
      </c>
      <c r="O872" s="225">
        <f t="shared" si="206"/>
        <v>0</v>
      </c>
      <c r="P872" s="225">
        <f t="shared" si="207"/>
        <v>2</v>
      </c>
      <c r="Q872" s="225">
        <f t="shared" si="208"/>
        <v>4</v>
      </c>
      <c r="R872" s="225">
        <f t="shared" si="209"/>
        <v>2</v>
      </c>
      <c r="S872" s="228"/>
      <c r="T872" s="228"/>
      <c r="U872" s="228"/>
      <c r="V872" s="228"/>
      <c r="W872" s="529"/>
      <c r="X872" s="228"/>
      <c r="Y872" s="55">
        <v>494</v>
      </c>
      <c r="Z872" s="55">
        <v>494093291</v>
      </c>
      <c r="AA872" s="244" t="s">
        <v>1073</v>
      </c>
      <c r="AB872" s="55">
        <v>0</v>
      </c>
      <c r="AC872" s="55">
        <v>0</v>
      </c>
      <c r="AD872" s="55">
        <v>0</v>
      </c>
      <c r="AE872" s="55">
        <v>0</v>
      </c>
      <c r="AF872" s="55">
        <v>2</v>
      </c>
      <c r="AG872" s="55">
        <v>0</v>
      </c>
      <c r="AH872" s="55">
        <v>0</v>
      </c>
      <c r="AI872" s="215">
        <v>0</v>
      </c>
      <c r="AJ872" s="215">
        <v>0</v>
      </c>
      <c r="AK872" s="215">
        <v>0</v>
      </c>
      <c r="AL872" s="215">
        <v>0</v>
      </c>
      <c r="AM872" s="215">
        <v>2</v>
      </c>
      <c r="AN872" s="215">
        <v>0</v>
      </c>
      <c r="AO872" s="215">
        <v>0</v>
      </c>
      <c r="AP872" s="215">
        <v>0</v>
      </c>
      <c r="AQ872" s="55">
        <v>0</v>
      </c>
      <c r="AR872" s="216"/>
      <c r="AS872" s="55">
        <v>93</v>
      </c>
      <c r="AT872" s="55">
        <v>291</v>
      </c>
      <c r="AU872" s="55">
        <v>4</v>
      </c>
      <c r="AW872" s="55">
        <f t="shared" si="210"/>
        <v>2</v>
      </c>
      <c r="AX872" s="55">
        <v>0</v>
      </c>
      <c r="AY872" s="55">
        <v>3</v>
      </c>
      <c r="AZ872" s="502">
        <v>1</v>
      </c>
    </row>
    <row r="873" spans="1:52">
      <c r="A873" s="215">
        <v>494</v>
      </c>
      <c r="B873" s="215">
        <v>494093293</v>
      </c>
      <c r="C873" s="216" t="s">
        <v>1073</v>
      </c>
      <c r="D873" s="225">
        <f t="shared" si="196"/>
        <v>0</v>
      </c>
      <c r="E873" s="225">
        <f t="shared" si="197"/>
        <v>0</v>
      </c>
      <c r="F873" s="225">
        <f t="shared" si="198"/>
        <v>0</v>
      </c>
      <c r="G873" s="225">
        <f t="shared" si="199"/>
        <v>1</v>
      </c>
      <c r="H873" s="225">
        <f t="shared" si="200"/>
        <v>0</v>
      </c>
      <c r="I873" s="225">
        <f t="shared" si="201"/>
        <v>2</v>
      </c>
      <c r="J873" s="225">
        <f t="shared" si="202"/>
        <v>0</v>
      </c>
      <c r="K873" s="356">
        <f t="shared" si="203"/>
        <v>0.1149</v>
      </c>
      <c r="L873" s="225"/>
      <c r="M873" s="225">
        <f t="shared" si="204"/>
        <v>0</v>
      </c>
      <c r="N873" s="225">
        <f t="shared" si="205"/>
        <v>0</v>
      </c>
      <c r="O873" s="225">
        <f t="shared" si="206"/>
        <v>0</v>
      </c>
      <c r="P873" s="225">
        <f t="shared" si="207"/>
        <v>3</v>
      </c>
      <c r="Q873" s="225">
        <f t="shared" si="208"/>
        <v>10</v>
      </c>
      <c r="R873" s="225">
        <f t="shared" si="209"/>
        <v>3</v>
      </c>
      <c r="S873" s="228"/>
      <c r="T873" s="228"/>
      <c r="U873" s="228"/>
      <c r="V873" s="228"/>
      <c r="W873" s="529"/>
      <c r="X873" s="228"/>
      <c r="Y873" s="55">
        <v>494</v>
      </c>
      <c r="Z873" s="55">
        <v>494093293</v>
      </c>
      <c r="AA873" s="244" t="s">
        <v>1073</v>
      </c>
      <c r="AB873" s="55">
        <v>0</v>
      </c>
      <c r="AC873" s="55">
        <v>0</v>
      </c>
      <c r="AD873" s="55">
        <v>0</v>
      </c>
      <c r="AE873" s="55">
        <v>1</v>
      </c>
      <c r="AF873" s="55">
        <v>0</v>
      </c>
      <c r="AG873" s="55">
        <v>2</v>
      </c>
      <c r="AH873" s="55">
        <v>0</v>
      </c>
      <c r="AI873" s="215">
        <v>0</v>
      </c>
      <c r="AJ873" s="215">
        <v>0</v>
      </c>
      <c r="AK873" s="215">
        <v>0</v>
      </c>
      <c r="AL873" s="215">
        <v>0</v>
      </c>
      <c r="AM873" s="215">
        <v>1</v>
      </c>
      <c r="AN873" s="215">
        <v>0</v>
      </c>
      <c r="AO873" s="215">
        <v>0</v>
      </c>
      <c r="AP873" s="215">
        <v>0</v>
      </c>
      <c r="AQ873" s="55">
        <v>2</v>
      </c>
      <c r="AR873" s="216"/>
      <c r="AS873" s="55">
        <v>93</v>
      </c>
      <c r="AT873" s="55">
        <v>293</v>
      </c>
      <c r="AU873" s="55">
        <v>10</v>
      </c>
      <c r="AW873" s="55">
        <f t="shared" si="210"/>
        <v>3</v>
      </c>
      <c r="AX873" s="55">
        <v>0</v>
      </c>
      <c r="AY873" s="55">
        <v>1</v>
      </c>
      <c r="AZ873" s="502">
        <v>1</v>
      </c>
    </row>
    <row r="874" spans="1:52">
      <c r="A874" s="215">
        <v>494</v>
      </c>
      <c r="B874" s="215">
        <v>494093346</v>
      </c>
      <c r="C874" s="216" t="s">
        <v>1073</v>
      </c>
      <c r="D874" s="225">
        <f t="shared" si="196"/>
        <v>0</v>
      </c>
      <c r="E874" s="225">
        <f t="shared" si="197"/>
        <v>0</v>
      </c>
      <c r="F874" s="225">
        <f t="shared" si="198"/>
        <v>0</v>
      </c>
      <c r="G874" s="225">
        <f t="shared" si="199"/>
        <v>0</v>
      </c>
      <c r="H874" s="225">
        <f t="shared" si="200"/>
        <v>2</v>
      </c>
      <c r="I874" s="225">
        <f t="shared" si="201"/>
        <v>0</v>
      </c>
      <c r="J874" s="225">
        <f t="shared" si="202"/>
        <v>0</v>
      </c>
      <c r="K874" s="356">
        <f t="shared" si="203"/>
        <v>7.6600000000000001E-2</v>
      </c>
      <c r="L874" s="225"/>
      <c r="M874" s="225">
        <f t="shared" si="204"/>
        <v>0</v>
      </c>
      <c r="N874" s="225">
        <f t="shared" si="205"/>
        <v>0</v>
      </c>
      <c r="O874" s="225">
        <f t="shared" si="206"/>
        <v>0</v>
      </c>
      <c r="P874" s="225">
        <f t="shared" si="207"/>
        <v>2</v>
      </c>
      <c r="Q874" s="225">
        <f t="shared" si="208"/>
        <v>6</v>
      </c>
      <c r="R874" s="225">
        <f t="shared" si="209"/>
        <v>2</v>
      </c>
      <c r="S874" s="228"/>
      <c r="T874" s="228"/>
      <c r="U874" s="228"/>
      <c r="V874" s="228"/>
      <c r="W874" s="529"/>
      <c r="X874" s="228"/>
      <c r="Y874" s="55">
        <v>494</v>
      </c>
      <c r="Z874" s="55">
        <v>494093346</v>
      </c>
      <c r="AA874" s="244" t="s">
        <v>1073</v>
      </c>
      <c r="AB874" s="55">
        <v>0</v>
      </c>
      <c r="AC874" s="55">
        <v>0</v>
      </c>
      <c r="AD874" s="55">
        <v>0</v>
      </c>
      <c r="AE874" s="55">
        <v>0</v>
      </c>
      <c r="AF874" s="55">
        <v>2</v>
      </c>
      <c r="AG874" s="55">
        <v>0</v>
      </c>
      <c r="AH874" s="55">
        <v>0</v>
      </c>
      <c r="AI874" s="215">
        <v>0</v>
      </c>
      <c r="AJ874" s="215">
        <v>0</v>
      </c>
      <c r="AK874" s="215">
        <v>0</v>
      </c>
      <c r="AL874" s="215">
        <v>0</v>
      </c>
      <c r="AM874" s="215">
        <v>2</v>
      </c>
      <c r="AN874" s="215">
        <v>0</v>
      </c>
      <c r="AO874" s="215">
        <v>0</v>
      </c>
      <c r="AP874" s="215">
        <v>0</v>
      </c>
      <c r="AQ874" s="55">
        <v>0</v>
      </c>
      <c r="AR874" s="216"/>
      <c r="AS874" s="55">
        <v>93</v>
      </c>
      <c r="AT874" s="55">
        <v>346</v>
      </c>
      <c r="AU874" s="55">
        <v>6</v>
      </c>
      <c r="AW874" s="55">
        <f t="shared" si="210"/>
        <v>2</v>
      </c>
      <c r="AX874" s="55">
        <v>0</v>
      </c>
      <c r="AY874" s="55">
        <v>1</v>
      </c>
      <c r="AZ874" s="502">
        <v>1</v>
      </c>
    </row>
    <row r="875" spans="1:52">
      <c r="A875" s="215">
        <v>494</v>
      </c>
      <c r="B875" s="215">
        <v>494093347</v>
      </c>
      <c r="C875" s="216" t="s">
        <v>1073</v>
      </c>
      <c r="D875" s="225">
        <f t="shared" si="196"/>
        <v>0</v>
      </c>
      <c r="E875" s="225">
        <f t="shared" si="197"/>
        <v>0</v>
      </c>
      <c r="F875" s="225">
        <f t="shared" si="198"/>
        <v>1</v>
      </c>
      <c r="G875" s="225">
        <f t="shared" si="199"/>
        <v>0</v>
      </c>
      <c r="H875" s="225">
        <f t="shared" si="200"/>
        <v>1</v>
      </c>
      <c r="I875" s="225">
        <f t="shared" si="201"/>
        <v>0</v>
      </c>
      <c r="J875" s="225">
        <f t="shared" si="202"/>
        <v>0</v>
      </c>
      <c r="K875" s="356">
        <f t="shared" si="203"/>
        <v>7.6600000000000001E-2</v>
      </c>
      <c r="L875" s="225"/>
      <c r="M875" s="225">
        <f t="shared" si="204"/>
        <v>1</v>
      </c>
      <c r="N875" s="225">
        <f t="shared" si="205"/>
        <v>0</v>
      </c>
      <c r="O875" s="225">
        <f t="shared" si="206"/>
        <v>0</v>
      </c>
      <c r="P875" s="225">
        <f t="shared" si="207"/>
        <v>0</v>
      </c>
      <c r="Q875" s="225">
        <f t="shared" si="208"/>
        <v>6</v>
      </c>
      <c r="R875" s="225">
        <f t="shared" si="209"/>
        <v>2</v>
      </c>
      <c r="S875" s="228"/>
      <c r="T875" s="228"/>
      <c r="U875" s="228"/>
      <c r="V875" s="228"/>
      <c r="W875" s="529"/>
      <c r="X875" s="228"/>
      <c r="Y875" s="55">
        <v>494</v>
      </c>
      <c r="Z875" s="55">
        <v>494093347</v>
      </c>
      <c r="AA875" s="244" t="s">
        <v>1073</v>
      </c>
      <c r="AB875" s="55">
        <v>0</v>
      </c>
      <c r="AC875" s="55">
        <v>0</v>
      </c>
      <c r="AD875" s="55">
        <v>1</v>
      </c>
      <c r="AE875" s="55">
        <v>0</v>
      </c>
      <c r="AF875" s="55">
        <v>1</v>
      </c>
      <c r="AG875" s="55">
        <v>0</v>
      </c>
      <c r="AH875" s="55">
        <v>0</v>
      </c>
      <c r="AI875" s="215">
        <v>0</v>
      </c>
      <c r="AJ875" s="215">
        <v>1</v>
      </c>
      <c r="AK875" s="215">
        <v>0</v>
      </c>
      <c r="AL875" s="215">
        <v>0</v>
      </c>
      <c r="AM875" s="215">
        <v>0</v>
      </c>
      <c r="AN875" s="215">
        <v>0</v>
      </c>
      <c r="AO875" s="215">
        <v>0</v>
      </c>
      <c r="AP875" s="215">
        <v>0</v>
      </c>
      <c r="AQ875" s="55">
        <v>0</v>
      </c>
      <c r="AR875" s="216"/>
      <c r="AS875" s="55">
        <v>93</v>
      </c>
      <c r="AT875" s="55">
        <v>347</v>
      </c>
      <c r="AU875" s="55">
        <v>6</v>
      </c>
      <c r="AW875" s="55">
        <f t="shared" si="210"/>
        <v>0</v>
      </c>
      <c r="AX875" s="55">
        <v>0</v>
      </c>
      <c r="AY875" s="55">
        <v>3</v>
      </c>
      <c r="AZ875" s="502">
        <v>0</v>
      </c>
    </row>
    <row r="876" spans="1:52">
      <c r="A876" s="215">
        <v>496</v>
      </c>
      <c r="B876" s="215">
        <v>496201003</v>
      </c>
      <c r="C876" s="216" t="s">
        <v>1074</v>
      </c>
      <c r="D876" s="225">
        <f t="shared" si="196"/>
        <v>0</v>
      </c>
      <c r="E876" s="225">
        <f t="shared" si="197"/>
        <v>0</v>
      </c>
      <c r="F876" s="225">
        <f t="shared" si="198"/>
        <v>0</v>
      </c>
      <c r="G876" s="225">
        <f t="shared" si="199"/>
        <v>0</v>
      </c>
      <c r="H876" s="225">
        <f t="shared" si="200"/>
        <v>0</v>
      </c>
      <c r="I876" s="225">
        <f t="shared" si="201"/>
        <v>1</v>
      </c>
      <c r="J876" s="225">
        <f t="shared" si="202"/>
        <v>0</v>
      </c>
      <c r="K876" s="356">
        <f t="shared" si="203"/>
        <v>3.8300000000000001E-2</v>
      </c>
      <c r="L876" s="225"/>
      <c r="M876" s="225">
        <f t="shared" si="204"/>
        <v>0</v>
      </c>
      <c r="N876" s="225">
        <f t="shared" si="205"/>
        <v>0</v>
      </c>
      <c r="O876" s="225">
        <f t="shared" si="206"/>
        <v>0</v>
      </c>
      <c r="P876" s="225">
        <f t="shared" si="207"/>
        <v>1</v>
      </c>
      <c r="Q876" s="225">
        <f t="shared" si="208"/>
        <v>6</v>
      </c>
      <c r="R876" s="225">
        <f t="shared" si="209"/>
        <v>1</v>
      </c>
      <c r="S876" s="228"/>
      <c r="T876" s="228"/>
      <c r="U876" s="228"/>
      <c r="V876" s="228"/>
      <c r="W876" s="529"/>
      <c r="X876" s="228"/>
      <c r="Y876" s="55">
        <v>496</v>
      </c>
      <c r="Z876" s="55">
        <v>496201003</v>
      </c>
      <c r="AA876" s="244" t="s">
        <v>1074</v>
      </c>
      <c r="AB876" s="55">
        <v>0</v>
      </c>
      <c r="AC876" s="55">
        <v>0</v>
      </c>
      <c r="AD876" s="55">
        <v>0</v>
      </c>
      <c r="AE876" s="55">
        <v>0</v>
      </c>
      <c r="AF876" s="55">
        <v>0</v>
      </c>
      <c r="AG876" s="55">
        <v>1</v>
      </c>
      <c r="AH876" s="55">
        <v>0</v>
      </c>
      <c r="AI876" s="215">
        <v>0</v>
      </c>
      <c r="AJ876" s="215">
        <v>0</v>
      </c>
      <c r="AK876" s="215">
        <v>0</v>
      </c>
      <c r="AL876" s="215">
        <v>0</v>
      </c>
      <c r="AM876" s="215">
        <v>0</v>
      </c>
      <c r="AN876" s="215">
        <v>0</v>
      </c>
      <c r="AO876" s="215">
        <v>0</v>
      </c>
      <c r="AP876" s="215">
        <v>0</v>
      </c>
      <c r="AQ876" s="55">
        <v>1</v>
      </c>
      <c r="AR876" s="216"/>
      <c r="AS876" s="55">
        <v>201</v>
      </c>
      <c r="AT876" s="55">
        <v>3</v>
      </c>
      <c r="AU876" s="55">
        <v>6</v>
      </c>
      <c r="AW876" s="55">
        <f t="shared" si="210"/>
        <v>1</v>
      </c>
      <c r="AX876" s="55">
        <v>0</v>
      </c>
      <c r="AY876" s="55">
        <v>3</v>
      </c>
      <c r="AZ876" s="502">
        <v>1</v>
      </c>
    </row>
    <row r="877" spans="1:52">
      <c r="A877" s="215">
        <v>496</v>
      </c>
      <c r="B877" s="215">
        <v>496201072</v>
      </c>
      <c r="C877" s="216" t="s">
        <v>1074</v>
      </c>
      <c r="D877" s="225">
        <f t="shared" si="196"/>
        <v>0</v>
      </c>
      <c r="E877" s="225">
        <f t="shared" si="197"/>
        <v>0</v>
      </c>
      <c r="F877" s="225">
        <f t="shared" si="198"/>
        <v>0</v>
      </c>
      <c r="G877" s="225">
        <f t="shared" si="199"/>
        <v>0</v>
      </c>
      <c r="H877" s="225">
        <f t="shared" si="200"/>
        <v>1</v>
      </c>
      <c r="I877" s="225">
        <f t="shared" si="201"/>
        <v>5</v>
      </c>
      <c r="J877" s="225">
        <f t="shared" si="202"/>
        <v>0</v>
      </c>
      <c r="K877" s="356">
        <f t="shared" si="203"/>
        <v>0.2298</v>
      </c>
      <c r="L877" s="225"/>
      <c r="M877" s="225">
        <f t="shared" si="204"/>
        <v>0</v>
      </c>
      <c r="N877" s="225">
        <f t="shared" si="205"/>
        <v>0</v>
      </c>
      <c r="O877" s="225">
        <f t="shared" si="206"/>
        <v>0</v>
      </c>
      <c r="P877" s="225">
        <f t="shared" si="207"/>
        <v>3</v>
      </c>
      <c r="Q877" s="225">
        <f t="shared" si="208"/>
        <v>5</v>
      </c>
      <c r="R877" s="225">
        <f t="shared" si="209"/>
        <v>6</v>
      </c>
      <c r="S877" s="228"/>
      <c r="T877" s="228"/>
      <c r="U877" s="228"/>
      <c r="V877" s="228"/>
      <c r="W877" s="529"/>
      <c r="X877" s="228"/>
      <c r="Y877" s="55">
        <v>496</v>
      </c>
      <c r="Z877" s="55">
        <v>496201072</v>
      </c>
      <c r="AA877" s="244" t="s">
        <v>1074</v>
      </c>
      <c r="AB877" s="55">
        <v>0</v>
      </c>
      <c r="AC877" s="55">
        <v>0</v>
      </c>
      <c r="AD877" s="55">
        <v>0</v>
      </c>
      <c r="AE877" s="55">
        <v>0</v>
      </c>
      <c r="AF877" s="55">
        <v>1</v>
      </c>
      <c r="AG877" s="55">
        <v>5</v>
      </c>
      <c r="AH877" s="55">
        <v>0</v>
      </c>
      <c r="AI877" s="215">
        <v>0</v>
      </c>
      <c r="AJ877" s="215">
        <v>0</v>
      </c>
      <c r="AK877" s="215">
        <v>0</v>
      </c>
      <c r="AL877" s="215">
        <v>0</v>
      </c>
      <c r="AM877" s="215">
        <v>0</v>
      </c>
      <c r="AN877" s="215">
        <v>0</v>
      </c>
      <c r="AO877" s="215">
        <v>0</v>
      </c>
      <c r="AP877" s="215">
        <v>0</v>
      </c>
      <c r="AQ877" s="55">
        <v>3</v>
      </c>
      <c r="AR877" s="216"/>
      <c r="AS877" s="55">
        <v>201</v>
      </c>
      <c r="AT877" s="55">
        <v>72</v>
      </c>
      <c r="AU877" s="55">
        <v>5</v>
      </c>
      <c r="AW877" s="55">
        <f t="shared" si="210"/>
        <v>3</v>
      </c>
      <c r="AX877" s="55">
        <v>0</v>
      </c>
      <c r="AY877" s="55">
        <v>1</v>
      </c>
      <c r="AZ877" s="502">
        <v>0.5</v>
      </c>
    </row>
    <row r="878" spans="1:52">
      <c r="A878" s="215">
        <v>496</v>
      </c>
      <c r="B878" s="215">
        <v>496201095</v>
      </c>
      <c r="C878" s="216" t="s">
        <v>1074</v>
      </c>
      <c r="D878" s="225">
        <f t="shared" si="196"/>
        <v>0</v>
      </c>
      <c r="E878" s="225">
        <f t="shared" si="197"/>
        <v>0</v>
      </c>
      <c r="F878" s="225">
        <f t="shared" si="198"/>
        <v>0</v>
      </c>
      <c r="G878" s="225">
        <f t="shared" si="199"/>
        <v>0</v>
      </c>
      <c r="H878" s="225">
        <f t="shared" si="200"/>
        <v>2</v>
      </c>
      <c r="I878" s="225">
        <f t="shared" si="201"/>
        <v>2</v>
      </c>
      <c r="J878" s="225">
        <f t="shared" si="202"/>
        <v>0</v>
      </c>
      <c r="K878" s="356">
        <f t="shared" si="203"/>
        <v>0.1532</v>
      </c>
      <c r="L878" s="225"/>
      <c r="M878" s="225">
        <f t="shared" si="204"/>
        <v>0</v>
      </c>
      <c r="N878" s="225">
        <f t="shared" si="205"/>
        <v>0</v>
      </c>
      <c r="O878" s="225">
        <f t="shared" si="206"/>
        <v>0</v>
      </c>
      <c r="P878" s="225">
        <f t="shared" si="207"/>
        <v>4</v>
      </c>
      <c r="Q878" s="225">
        <f t="shared" si="208"/>
        <v>11</v>
      </c>
      <c r="R878" s="225">
        <f t="shared" si="209"/>
        <v>4</v>
      </c>
      <c r="S878" s="228"/>
      <c r="T878" s="228"/>
      <c r="U878" s="228"/>
      <c r="V878" s="228"/>
      <c r="W878" s="529"/>
      <c r="X878" s="228"/>
      <c r="Y878" s="55">
        <v>496</v>
      </c>
      <c r="Z878" s="55">
        <v>496201095</v>
      </c>
      <c r="AA878" s="244" t="s">
        <v>1074</v>
      </c>
      <c r="AB878" s="55">
        <v>0</v>
      </c>
      <c r="AC878" s="55">
        <v>0</v>
      </c>
      <c r="AD878" s="55">
        <v>0</v>
      </c>
      <c r="AE878" s="55">
        <v>0</v>
      </c>
      <c r="AF878" s="55">
        <v>2</v>
      </c>
      <c r="AG878" s="55">
        <v>2</v>
      </c>
      <c r="AH878" s="55">
        <v>0</v>
      </c>
      <c r="AI878" s="215">
        <v>0</v>
      </c>
      <c r="AJ878" s="215">
        <v>0</v>
      </c>
      <c r="AK878" s="215">
        <v>0</v>
      </c>
      <c r="AL878" s="215">
        <v>0</v>
      </c>
      <c r="AM878" s="215">
        <v>2</v>
      </c>
      <c r="AN878" s="215">
        <v>0</v>
      </c>
      <c r="AO878" s="215">
        <v>0</v>
      </c>
      <c r="AP878" s="215">
        <v>0</v>
      </c>
      <c r="AQ878" s="55">
        <v>2</v>
      </c>
      <c r="AR878" s="216"/>
      <c r="AS878" s="55">
        <v>201</v>
      </c>
      <c r="AT878" s="55">
        <v>95</v>
      </c>
      <c r="AU878" s="55">
        <v>11</v>
      </c>
      <c r="AW878" s="55">
        <f t="shared" si="210"/>
        <v>4</v>
      </c>
      <c r="AX878" s="55">
        <v>0</v>
      </c>
      <c r="AY878" s="55">
        <v>2</v>
      </c>
      <c r="AZ878" s="502">
        <v>1</v>
      </c>
    </row>
    <row r="879" spans="1:52">
      <c r="A879" s="215">
        <v>496</v>
      </c>
      <c r="B879" s="215">
        <v>496201201</v>
      </c>
      <c r="C879" s="216" t="s">
        <v>1074</v>
      </c>
      <c r="D879" s="225">
        <f t="shared" si="196"/>
        <v>0</v>
      </c>
      <c r="E879" s="225">
        <f t="shared" si="197"/>
        <v>0</v>
      </c>
      <c r="F879" s="225">
        <f t="shared" si="198"/>
        <v>0</v>
      </c>
      <c r="G879" s="225">
        <f t="shared" si="199"/>
        <v>89</v>
      </c>
      <c r="H879" s="225">
        <f t="shared" si="200"/>
        <v>267</v>
      </c>
      <c r="I879" s="225">
        <f t="shared" si="201"/>
        <v>136</v>
      </c>
      <c r="J879" s="225">
        <f t="shared" si="202"/>
        <v>0</v>
      </c>
      <c r="K879" s="356">
        <f t="shared" si="203"/>
        <v>18.843599999999999</v>
      </c>
      <c r="L879" s="225"/>
      <c r="M879" s="225">
        <f t="shared" si="204"/>
        <v>11</v>
      </c>
      <c r="N879" s="225">
        <f t="shared" si="205"/>
        <v>20</v>
      </c>
      <c r="O879" s="225">
        <f t="shared" si="206"/>
        <v>14</v>
      </c>
      <c r="P879" s="225">
        <f t="shared" si="207"/>
        <v>318</v>
      </c>
      <c r="Q879" s="225">
        <f t="shared" si="208"/>
        <v>11</v>
      </c>
      <c r="R879" s="225">
        <f t="shared" si="209"/>
        <v>492</v>
      </c>
      <c r="S879" s="228"/>
      <c r="T879" s="228"/>
      <c r="U879" s="228"/>
      <c r="V879" s="228"/>
      <c r="W879" s="529"/>
      <c r="X879" s="228"/>
      <c r="Y879" s="55">
        <v>496</v>
      </c>
      <c r="Z879" s="55">
        <v>496201201</v>
      </c>
      <c r="AA879" s="244" t="s">
        <v>1074</v>
      </c>
      <c r="AB879" s="55">
        <v>0</v>
      </c>
      <c r="AC879" s="55">
        <v>0</v>
      </c>
      <c r="AD879" s="55">
        <v>0</v>
      </c>
      <c r="AE879" s="55">
        <v>89</v>
      </c>
      <c r="AF879" s="55">
        <v>267</v>
      </c>
      <c r="AG879" s="55">
        <v>136</v>
      </c>
      <c r="AH879" s="55">
        <v>0</v>
      </c>
      <c r="AI879" s="215">
        <v>0</v>
      </c>
      <c r="AJ879" s="215">
        <v>11</v>
      </c>
      <c r="AK879" s="215">
        <v>20</v>
      </c>
      <c r="AL879" s="215">
        <v>14</v>
      </c>
      <c r="AM879" s="215">
        <v>224</v>
      </c>
      <c r="AN879" s="215">
        <v>0</v>
      </c>
      <c r="AO879" s="215">
        <v>0</v>
      </c>
      <c r="AP879" s="215">
        <v>0</v>
      </c>
      <c r="AQ879" s="55">
        <v>78</v>
      </c>
      <c r="AR879" s="216"/>
      <c r="AS879" s="55">
        <v>201</v>
      </c>
      <c r="AT879" s="55">
        <v>201</v>
      </c>
      <c r="AU879" s="55">
        <v>11</v>
      </c>
      <c r="AW879" s="55">
        <f t="shared" si="210"/>
        <v>302</v>
      </c>
      <c r="AX879" s="55">
        <v>16</v>
      </c>
      <c r="AY879" s="55">
        <v>1</v>
      </c>
      <c r="AZ879" s="502">
        <v>0.64590000000000003</v>
      </c>
    </row>
    <row r="880" spans="1:52">
      <c r="A880" s="215">
        <v>497</v>
      </c>
      <c r="B880" s="215">
        <v>497117005</v>
      </c>
      <c r="C880" s="216" t="s">
        <v>262</v>
      </c>
      <c r="D880" s="225">
        <f t="shared" si="196"/>
        <v>0</v>
      </c>
      <c r="E880" s="225">
        <f t="shared" si="197"/>
        <v>0</v>
      </c>
      <c r="F880" s="225">
        <f t="shared" si="198"/>
        <v>1</v>
      </c>
      <c r="G880" s="225">
        <f t="shared" si="199"/>
        <v>5</v>
      </c>
      <c r="H880" s="225">
        <f t="shared" si="200"/>
        <v>3</v>
      </c>
      <c r="I880" s="225">
        <f t="shared" si="201"/>
        <v>0</v>
      </c>
      <c r="J880" s="225">
        <f t="shared" si="202"/>
        <v>0</v>
      </c>
      <c r="K880" s="356">
        <f t="shared" si="203"/>
        <v>0.34470000000000001</v>
      </c>
      <c r="L880" s="225"/>
      <c r="M880" s="225">
        <f t="shared" si="204"/>
        <v>1</v>
      </c>
      <c r="N880" s="225">
        <f t="shared" si="205"/>
        <v>0</v>
      </c>
      <c r="O880" s="225">
        <f t="shared" si="206"/>
        <v>0</v>
      </c>
      <c r="P880" s="225">
        <f t="shared" si="207"/>
        <v>1</v>
      </c>
      <c r="Q880" s="225">
        <f t="shared" si="208"/>
        <v>7</v>
      </c>
      <c r="R880" s="225">
        <f t="shared" si="209"/>
        <v>9</v>
      </c>
      <c r="S880" s="228"/>
      <c r="T880" s="228"/>
      <c r="U880" s="228"/>
      <c r="V880" s="228"/>
      <c r="W880" s="529"/>
      <c r="X880" s="228"/>
      <c r="Y880" s="55">
        <v>497</v>
      </c>
      <c r="Z880" s="55">
        <v>497117005</v>
      </c>
      <c r="AA880" s="244" t="s">
        <v>262</v>
      </c>
      <c r="AB880" s="55">
        <v>0</v>
      </c>
      <c r="AC880" s="55">
        <v>0</v>
      </c>
      <c r="AD880" s="55">
        <v>1</v>
      </c>
      <c r="AE880" s="55">
        <v>5</v>
      </c>
      <c r="AF880" s="55">
        <v>3</v>
      </c>
      <c r="AG880" s="55">
        <v>0</v>
      </c>
      <c r="AH880" s="55">
        <v>0</v>
      </c>
      <c r="AI880" s="215">
        <v>0</v>
      </c>
      <c r="AJ880" s="215">
        <v>1</v>
      </c>
      <c r="AK880" s="215">
        <v>0</v>
      </c>
      <c r="AL880" s="215">
        <v>0</v>
      </c>
      <c r="AM880" s="215">
        <v>1</v>
      </c>
      <c r="AN880" s="215">
        <v>0</v>
      </c>
      <c r="AO880" s="215">
        <v>0</v>
      </c>
      <c r="AP880" s="215">
        <v>0</v>
      </c>
      <c r="AQ880" s="55">
        <v>0</v>
      </c>
      <c r="AR880" s="216"/>
      <c r="AS880" s="55">
        <v>117</v>
      </c>
      <c r="AT880" s="55">
        <v>5</v>
      </c>
      <c r="AU880" s="55">
        <v>7</v>
      </c>
      <c r="AW880" s="55">
        <f t="shared" si="210"/>
        <v>1</v>
      </c>
      <c r="AX880" s="55">
        <v>0</v>
      </c>
      <c r="AY880" s="55">
        <v>1</v>
      </c>
      <c r="AZ880" s="502">
        <v>0.1111</v>
      </c>
    </row>
    <row r="881" spans="1:52">
      <c r="A881" s="215">
        <v>497</v>
      </c>
      <c r="B881" s="215">
        <v>497117008</v>
      </c>
      <c r="C881" s="216" t="s">
        <v>262</v>
      </c>
      <c r="D881" s="225">
        <f t="shared" si="196"/>
        <v>0</v>
      </c>
      <c r="E881" s="225">
        <f t="shared" si="197"/>
        <v>0</v>
      </c>
      <c r="F881" s="225">
        <f t="shared" si="198"/>
        <v>8</v>
      </c>
      <c r="G881" s="225">
        <f t="shared" si="199"/>
        <v>50</v>
      </c>
      <c r="H881" s="225">
        <f t="shared" si="200"/>
        <v>12</v>
      </c>
      <c r="I881" s="225">
        <f t="shared" si="201"/>
        <v>0</v>
      </c>
      <c r="J881" s="225">
        <f t="shared" si="202"/>
        <v>0</v>
      </c>
      <c r="K881" s="356">
        <f t="shared" si="203"/>
        <v>2.681</v>
      </c>
      <c r="L881" s="225"/>
      <c r="M881" s="225">
        <f t="shared" si="204"/>
        <v>3</v>
      </c>
      <c r="N881" s="225">
        <f t="shared" si="205"/>
        <v>0</v>
      </c>
      <c r="O881" s="225">
        <f t="shared" si="206"/>
        <v>0</v>
      </c>
      <c r="P881" s="225">
        <f t="shared" si="207"/>
        <v>14</v>
      </c>
      <c r="Q881" s="225">
        <f t="shared" si="208"/>
        <v>8</v>
      </c>
      <c r="R881" s="225">
        <f t="shared" si="209"/>
        <v>70</v>
      </c>
      <c r="S881" s="228"/>
      <c r="T881" s="228"/>
      <c r="U881" s="228"/>
      <c r="V881" s="228"/>
      <c r="W881" s="529"/>
      <c r="X881" s="228"/>
      <c r="Y881" s="55">
        <v>497</v>
      </c>
      <c r="Z881" s="55">
        <v>497117008</v>
      </c>
      <c r="AA881" s="244" t="s">
        <v>262</v>
      </c>
      <c r="AB881" s="55">
        <v>0</v>
      </c>
      <c r="AC881" s="55">
        <v>0</v>
      </c>
      <c r="AD881" s="55">
        <v>8</v>
      </c>
      <c r="AE881" s="55">
        <v>50</v>
      </c>
      <c r="AF881" s="55">
        <v>12</v>
      </c>
      <c r="AG881" s="55">
        <v>0</v>
      </c>
      <c r="AH881" s="55">
        <v>0</v>
      </c>
      <c r="AI881" s="215">
        <v>0</v>
      </c>
      <c r="AJ881" s="215">
        <v>3</v>
      </c>
      <c r="AK881" s="215">
        <v>0</v>
      </c>
      <c r="AL881" s="215">
        <v>0</v>
      </c>
      <c r="AM881" s="215">
        <v>13</v>
      </c>
      <c r="AN881" s="215">
        <v>0</v>
      </c>
      <c r="AO881" s="215">
        <v>0</v>
      </c>
      <c r="AP881" s="215">
        <v>1</v>
      </c>
      <c r="AQ881" s="55">
        <v>0</v>
      </c>
      <c r="AR881" s="216"/>
      <c r="AS881" s="55">
        <v>117</v>
      </c>
      <c r="AT881" s="55">
        <v>8</v>
      </c>
      <c r="AU881" s="55">
        <v>8</v>
      </c>
      <c r="AW881" s="55">
        <f t="shared" si="210"/>
        <v>14</v>
      </c>
      <c r="AX881" s="55">
        <v>0</v>
      </c>
      <c r="AY881" s="55">
        <v>1</v>
      </c>
      <c r="AZ881" s="502">
        <v>0.2</v>
      </c>
    </row>
    <row r="882" spans="1:52">
      <c r="A882" s="215">
        <v>497</v>
      </c>
      <c r="B882" s="215">
        <v>497117024</v>
      </c>
      <c r="C882" s="216" t="s">
        <v>262</v>
      </c>
      <c r="D882" s="225">
        <f t="shared" si="196"/>
        <v>0</v>
      </c>
      <c r="E882" s="225">
        <f t="shared" si="197"/>
        <v>0</v>
      </c>
      <c r="F882" s="225">
        <f t="shared" si="198"/>
        <v>2</v>
      </c>
      <c r="G882" s="225">
        <f t="shared" si="199"/>
        <v>11</v>
      </c>
      <c r="H882" s="225">
        <f t="shared" si="200"/>
        <v>5</v>
      </c>
      <c r="I882" s="225">
        <f t="shared" si="201"/>
        <v>7</v>
      </c>
      <c r="J882" s="225">
        <f t="shared" si="202"/>
        <v>0</v>
      </c>
      <c r="K882" s="356">
        <f t="shared" si="203"/>
        <v>0.95750000000000002</v>
      </c>
      <c r="L882" s="225"/>
      <c r="M882" s="225">
        <f t="shared" si="204"/>
        <v>1</v>
      </c>
      <c r="N882" s="225">
        <f t="shared" si="205"/>
        <v>0</v>
      </c>
      <c r="O882" s="225">
        <f t="shared" si="206"/>
        <v>0</v>
      </c>
      <c r="P882" s="225">
        <f t="shared" si="207"/>
        <v>6</v>
      </c>
      <c r="Q882" s="225">
        <f t="shared" si="208"/>
        <v>4</v>
      </c>
      <c r="R882" s="225">
        <f t="shared" si="209"/>
        <v>25</v>
      </c>
      <c r="S882" s="228"/>
      <c r="T882" s="228"/>
      <c r="U882" s="228"/>
      <c r="V882" s="228"/>
      <c r="W882" s="529"/>
      <c r="X882" s="228"/>
      <c r="Y882" s="55">
        <v>497</v>
      </c>
      <c r="Z882" s="55">
        <v>497117024</v>
      </c>
      <c r="AA882" s="244" t="s">
        <v>262</v>
      </c>
      <c r="AB882" s="55">
        <v>0</v>
      </c>
      <c r="AC882" s="55">
        <v>0</v>
      </c>
      <c r="AD882" s="55">
        <v>2</v>
      </c>
      <c r="AE882" s="55">
        <v>11</v>
      </c>
      <c r="AF882" s="55">
        <v>5</v>
      </c>
      <c r="AG882" s="55">
        <v>7</v>
      </c>
      <c r="AH882" s="55">
        <v>0</v>
      </c>
      <c r="AI882" s="215">
        <v>0</v>
      </c>
      <c r="AJ882" s="215">
        <v>1</v>
      </c>
      <c r="AK882" s="215">
        <v>0</v>
      </c>
      <c r="AL882" s="215">
        <v>0</v>
      </c>
      <c r="AM882" s="215">
        <v>0</v>
      </c>
      <c r="AN882" s="215">
        <v>0</v>
      </c>
      <c r="AO882" s="215">
        <v>0</v>
      </c>
      <c r="AP882" s="215">
        <v>1</v>
      </c>
      <c r="AQ882" s="55">
        <v>5</v>
      </c>
      <c r="AR882" s="216"/>
      <c r="AS882" s="55">
        <v>117</v>
      </c>
      <c r="AT882" s="55">
        <v>24</v>
      </c>
      <c r="AU882" s="55">
        <v>4</v>
      </c>
      <c r="AW882" s="55">
        <f t="shared" si="210"/>
        <v>6</v>
      </c>
      <c r="AX882" s="55">
        <v>0</v>
      </c>
      <c r="AY882" s="55">
        <v>1</v>
      </c>
      <c r="AZ882" s="502">
        <v>0.24</v>
      </c>
    </row>
    <row r="883" spans="1:52">
      <c r="A883" s="215">
        <v>497</v>
      </c>
      <c r="B883" s="215">
        <v>497117061</v>
      </c>
      <c r="C883" s="216" t="s">
        <v>262</v>
      </c>
      <c r="D883" s="225">
        <f t="shared" si="196"/>
        <v>0</v>
      </c>
      <c r="E883" s="225">
        <f t="shared" si="197"/>
        <v>0</v>
      </c>
      <c r="F883" s="225">
        <f t="shared" si="198"/>
        <v>3</v>
      </c>
      <c r="G883" s="225">
        <f t="shared" si="199"/>
        <v>5</v>
      </c>
      <c r="H883" s="225">
        <f t="shared" si="200"/>
        <v>6</v>
      </c>
      <c r="I883" s="225">
        <f t="shared" si="201"/>
        <v>5</v>
      </c>
      <c r="J883" s="225">
        <f t="shared" si="202"/>
        <v>0</v>
      </c>
      <c r="K883" s="356">
        <f t="shared" si="203"/>
        <v>0.72770000000000001</v>
      </c>
      <c r="L883" s="225"/>
      <c r="M883" s="225">
        <f t="shared" si="204"/>
        <v>0</v>
      </c>
      <c r="N883" s="225">
        <f t="shared" si="205"/>
        <v>0</v>
      </c>
      <c r="O883" s="225">
        <f t="shared" si="206"/>
        <v>0</v>
      </c>
      <c r="P883" s="225">
        <f t="shared" si="207"/>
        <v>8</v>
      </c>
      <c r="Q883" s="225">
        <f t="shared" si="208"/>
        <v>10</v>
      </c>
      <c r="R883" s="225">
        <f t="shared" si="209"/>
        <v>19</v>
      </c>
      <c r="S883" s="228"/>
      <c r="T883" s="228"/>
      <c r="U883" s="228"/>
      <c r="V883" s="228"/>
      <c r="W883" s="529"/>
      <c r="X883" s="228"/>
      <c r="Y883" s="55">
        <v>497</v>
      </c>
      <c r="Z883" s="55">
        <v>497117061</v>
      </c>
      <c r="AA883" s="244" t="s">
        <v>262</v>
      </c>
      <c r="AB883" s="55">
        <v>0</v>
      </c>
      <c r="AC883" s="55">
        <v>0</v>
      </c>
      <c r="AD883" s="55">
        <v>3</v>
      </c>
      <c r="AE883" s="55">
        <v>5</v>
      </c>
      <c r="AF883" s="55">
        <v>6</v>
      </c>
      <c r="AG883" s="55">
        <v>5</v>
      </c>
      <c r="AH883" s="55">
        <v>0</v>
      </c>
      <c r="AI883" s="215">
        <v>0</v>
      </c>
      <c r="AJ883" s="215">
        <v>0</v>
      </c>
      <c r="AK883" s="215">
        <v>0</v>
      </c>
      <c r="AL883" s="215">
        <v>0</v>
      </c>
      <c r="AM883" s="215">
        <v>3</v>
      </c>
      <c r="AN883" s="215">
        <v>0</v>
      </c>
      <c r="AO883" s="215">
        <v>0</v>
      </c>
      <c r="AP883" s="215">
        <v>2</v>
      </c>
      <c r="AQ883" s="55">
        <v>3</v>
      </c>
      <c r="AR883" s="216"/>
      <c r="AS883" s="55">
        <v>117</v>
      </c>
      <c r="AT883" s="55">
        <v>61</v>
      </c>
      <c r="AU883" s="55">
        <v>10</v>
      </c>
      <c r="AW883" s="55">
        <f t="shared" si="210"/>
        <v>8</v>
      </c>
      <c r="AX883" s="55">
        <v>0</v>
      </c>
      <c r="AY883" s="55">
        <v>1</v>
      </c>
      <c r="AZ883" s="502">
        <v>0.42109999999999997</v>
      </c>
    </row>
    <row r="884" spans="1:52">
      <c r="A884" s="215">
        <v>497</v>
      </c>
      <c r="B884" s="215">
        <v>497117074</v>
      </c>
      <c r="C884" s="216" t="s">
        <v>262</v>
      </c>
      <c r="D884" s="225">
        <f t="shared" si="196"/>
        <v>0</v>
      </c>
      <c r="E884" s="225">
        <f t="shared" si="197"/>
        <v>0</v>
      </c>
      <c r="F884" s="225">
        <f t="shared" si="198"/>
        <v>2</v>
      </c>
      <c r="G884" s="225">
        <f t="shared" si="199"/>
        <v>4</v>
      </c>
      <c r="H884" s="225">
        <f t="shared" si="200"/>
        <v>1</v>
      </c>
      <c r="I884" s="225">
        <f t="shared" si="201"/>
        <v>0</v>
      </c>
      <c r="J884" s="225">
        <f t="shared" si="202"/>
        <v>0</v>
      </c>
      <c r="K884" s="356">
        <f t="shared" si="203"/>
        <v>0.2681</v>
      </c>
      <c r="L884" s="225"/>
      <c r="M884" s="225">
        <f t="shared" si="204"/>
        <v>0</v>
      </c>
      <c r="N884" s="225">
        <f t="shared" si="205"/>
        <v>0</v>
      </c>
      <c r="O884" s="225">
        <f t="shared" si="206"/>
        <v>0</v>
      </c>
      <c r="P884" s="225">
        <f t="shared" si="207"/>
        <v>1</v>
      </c>
      <c r="Q884" s="225">
        <f t="shared" si="208"/>
        <v>4</v>
      </c>
      <c r="R884" s="225">
        <f t="shared" si="209"/>
        <v>7</v>
      </c>
      <c r="S884" s="228"/>
      <c r="T884" s="228"/>
      <c r="U884" s="228"/>
      <c r="V884" s="228"/>
      <c r="W884" s="529"/>
      <c r="X884" s="228"/>
      <c r="Y884" s="55">
        <v>497</v>
      </c>
      <c r="Z884" s="55">
        <v>497117074</v>
      </c>
      <c r="AA884" s="244" t="s">
        <v>262</v>
      </c>
      <c r="AB884" s="55">
        <v>0</v>
      </c>
      <c r="AC884" s="55">
        <v>0</v>
      </c>
      <c r="AD884" s="55">
        <v>2</v>
      </c>
      <c r="AE884" s="55">
        <v>4</v>
      </c>
      <c r="AF884" s="55">
        <v>1</v>
      </c>
      <c r="AG884" s="55">
        <v>0</v>
      </c>
      <c r="AH884" s="55">
        <v>0</v>
      </c>
      <c r="AI884" s="215">
        <v>0</v>
      </c>
      <c r="AJ884" s="215">
        <v>0</v>
      </c>
      <c r="AK884" s="215">
        <v>0</v>
      </c>
      <c r="AL884" s="215">
        <v>0</v>
      </c>
      <c r="AM884" s="215">
        <v>1</v>
      </c>
      <c r="AN884" s="215">
        <v>0</v>
      </c>
      <c r="AO884" s="215">
        <v>0</v>
      </c>
      <c r="AP884" s="215">
        <v>0</v>
      </c>
      <c r="AQ884" s="55">
        <v>0</v>
      </c>
      <c r="AR884" s="216"/>
      <c r="AS884" s="55">
        <v>117</v>
      </c>
      <c r="AT884" s="55">
        <v>74</v>
      </c>
      <c r="AU884" s="55">
        <v>4</v>
      </c>
      <c r="AW884" s="55">
        <f t="shared" si="210"/>
        <v>1</v>
      </c>
      <c r="AX884" s="55">
        <v>0</v>
      </c>
      <c r="AY884" s="55">
        <v>1</v>
      </c>
      <c r="AZ884" s="502">
        <v>0.1429</v>
      </c>
    </row>
    <row r="885" spans="1:52">
      <c r="A885" s="215">
        <v>497</v>
      </c>
      <c r="B885" s="215">
        <v>497117086</v>
      </c>
      <c r="C885" s="216" t="s">
        <v>262</v>
      </c>
      <c r="D885" s="225">
        <f t="shared" si="196"/>
        <v>0</v>
      </c>
      <c r="E885" s="225">
        <f t="shared" si="197"/>
        <v>0</v>
      </c>
      <c r="F885" s="225">
        <f t="shared" si="198"/>
        <v>1</v>
      </c>
      <c r="G885" s="225">
        <f t="shared" si="199"/>
        <v>13</v>
      </c>
      <c r="H885" s="225">
        <f t="shared" si="200"/>
        <v>6</v>
      </c>
      <c r="I885" s="225">
        <f t="shared" si="201"/>
        <v>5</v>
      </c>
      <c r="J885" s="225">
        <f t="shared" si="202"/>
        <v>0</v>
      </c>
      <c r="K885" s="356">
        <f t="shared" si="203"/>
        <v>0.95750000000000002</v>
      </c>
      <c r="L885" s="225"/>
      <c r="M885" s="225">
        <f t="shared" si="204"/>
        <v>1</v>
      </c>
      <c r="N885" s="225">
        <f t="shared" si="205"/>
        <v>1</v>
      </c>
      <c r="O885" s="225">
        <f t="shared" si="206"/>
        <v>0</v>
      </c>
      <c r="P885" s="225">
        <f t="shared" si="207"/>
        <v>5</v>
      </c>
      <c r="Q885" s="225">
        <f t="shared" si="208"/>
        <v>7</v>
      </c>
      <c r="R885" s="225">
        <f t="shared" si="209"/>
        <v>25</v>
      </c>
      <c r="S885" s="228"/>
      <c r="T885" s="228"/>
      <c r="U885" s="228"/>
      <c r="V885" s="228"/>
      <c r="W885" s="529"/>
      <c r="X885" s="228"/>
      <c r="Y885" s="55">
        <v>497</v>
      </c>
      <c r="Z885" s="55">
        <v>497117086</v>
      </c>
      <c r="AA885" s="244" t="s">
        <v>262</v>
      </c>
      <c r="AB885" s="55">
        <v>0</v>
      </c>
      <c r="AC885" s="55">
        <v>0</v>
      </c>
      <c r="AD885" s="55">
        <v>1</v>
      </c>
      <c r="AE885" s="55">
        <v>13</v>
      </c>
      <c r="AF885" s="55">
        <v>6</v>
      </c>
      <c r="AG885" s="55">
        <v>5</v>
      </c>
      <c r="AH885" s="55">
        <v>0</v>
      </c>
      <c r="AI885" s="215">
        <v>0</v>
      </c>
      <c r="AJ885" s="215">
        <v>1</v>
      </c>
      <c r="AK885" s="215">
        <v>1</v>
      </c>
      <c r="AL885" s="215">
        <v>0</v>
      </c>
      <c r="AM885" s="215">
        <v>2</v>
      </c>
      <c r="AN885" s="215">
        <v>0</v>
      </c>
      <c r="AO885" s="215">
        <v>0</v>
      </c>
      <c r="AP885" s="215">
        <v>0</v>
      </c>
      <c r="AQ885" s="55">
        <v>0</v>
      </c>
      <c r="AR885" s="216"/>
      <c r="AS885" s="55">
        <v>117</v>
      </c>
      <c r="AT885" s="55">
        <v>86</v>
      </c>
      <c r="AU885" s="55">
        <v>7</v>
      </c>
      <c r="AW885" s="55">
        <f t="shared" si="210"/>
        <v>2</v>
      </c>
      <c r="AX885" s="55">
        <v>3</v>
      </c>
      <c r="AY885" s="55">
        <v>1</v>
      </c>
      <c r="AZ885" s="502">
        <v>0.18179999999999999</v>
      </c>
    </row>
    <row r="886" spans="1:52">
      <c r="A886" s="215">
        <v>497</v>
      </c>
      <c r="B886" s="215">
        <v>497117087</v>
      </c>
      <c r="C886" s="216" t="s">
        <v>262</v>
      </c>
      <c r="D886" s="225">
        <f t="shared" si="196"/>
        <v>0</v>
      </c>
      <c r="E886" s="225">
        <f t="shared" si="197"/>
        <v>0</v>
      </c>
      <c r="F886" s="225">
        <f t="shared" si="198"/>
        <v>1</v>
      </c>
      <c r="G886" s="225">
        <f t="shared" si="199"/>
        <v>0</v>
      </c>
      <c r="H886" s="225">
        <f t="shared" si="200"/>
        <v>0</v>
      </c>
      <c r="I886" s="225">
        <f t="shared" si="201"/>
        <v>0</v>
      </c>
      <c r="J886" s="225">
        <f t="shared" si="202"/>
        <v>0</v>
      </c>
      <c r="K886" s="356">
        <f t="shared" si="203"/>
        <v>3.8300000000000001E-2</v>
      </c>
      <c r="L886" s="225"/>
      <c r="M886" s="225">
        <f t="shared" si="204"/>
        <v>0</v>
      </c>
      <c r="N886" s="225">
        <f t="shared" si="205"/>
        <v>0</v>
      </c>
      <c r="O886" s="225">
        <f t="shared" si="206"/>
        <v>0</v>
      </c>
      <c r="P886" s="225">
        <f t="shared" si="207"/>
        <v>0</v>
      </c>
      <c r="Q886" s="225">
        <f t="shared" si="208"/>
        <v>5</v>
      </c>
      <c r="R886" s="225">
        <f t="shared" si="209"/>
        <v>1</v>
      </c>
      <c r="S886" s="228"/>
      <c r="T886" s="228"/>
      <c r="U886" s="228"/>
      <c r="V886" s="228"/>
      <c r="W886" s="529"/>
      <c r="X886" s="228"/>
      <c r="Y886" s="55">
        <v>497</v>
      </c>
      <c r="Z886" s="55">
        <v>497117087</v>
      </c>
      <c r="AA886" s="244" t="s">
        <v>262</v>
      </c>
      <c r="AB886" s="55">
        <v>0</v>
      </c>
      <c r="AC886" s="55">
        <v>0</v>
      </c>
      <c r="AD886" s="55">
        <v>1</v>
      </c>
      <c r="AE886" s="55">
        <v>0</v>
      </c>
      <c r="AF886" s="55">
        <v>0</v>
      </c>
      <c r="AG886" s="55">
        <v>0</v>
      </c>
      <c r="AH886" s="55">
        <v>0</v>
      </c>
      <c r="AI886" s="215">
        <v>0</v>
      </c>
      <c r="AJ886" s="215">
        <v>0</v>
      </c>
      <c r="AK886" s="215">
        <v>0</v>
      </c>
      <c r="AL886" s="215">
        <v>0</v>
      </c>
      <c r="AM886" s="215">
        <v>0</v>
      </c>
      <c r="AN886" s="215">
        <v>0</v>
      </c>
      <c r="AO886" s="215">
        <v>0</v>
      </c>
      <c r="AP886" s="215">
        <v>0</v>
      </c>
      <c r="AQ886" s="55">
        <v>0</v>
      </c>
      <c r="AR886" s="216"/>
      <c r="AS886" s="55">
        <v>117</v>
      </c>
      <c r="AT886" s="55">
        <v>87</v>
      </c>
      <c r="AU886" s="55">
        <v>5</v>
      </c>
      <c r="AW886" s="55">
        <f t="shared" si="210"/>
        <v>0</v>
      </c>
      <c r="AX886" s="55">
        <v>0</v>
      </c>
      <c r="AY886" s="55">
        <v>1</v>
      </c>
      <c r="AZ886" s="502">
        <v>0</v>
      </c>
    </row>
    <row r="887" spans="1:52">
      <c r="A887" s="215">
        <v>497</v>
      </c>
      <c r="B887" s="215">
        <v>497117111</v>
      </c>
      <c r="C887" s="216" t="s">
        <v>262</v>
      </c>
      <c r="D887" s="225">
        <f t="shared" si="196"/>
        <v>0</v>
      </c>
      <c r="E887" s="225">
        <f t="shared" si="197"/>
        <v>0</v>
      </c>
      <c r="F887" s="225">
        <f t="shared" si="198"/>
        <v>1</v>
      </c>
      <c r="G887" s="225">
        <f t="shared" si="199"/>
        <v>7</v>
      </c>
      <c r="H887" s="225">
        <f t="shared" si="200"/>
        <v>3</v>
      </c>
      <c r="I887" s="225">
        <f t="shared" si="201"/>
        <v>0</v>
      </c>
      <c r="J887" s="225">
        <f t="shared" si="202"/>
        <v>0</v>
      </c>
      <c r="K887" s="356">
        <f t="shared" si="203"/>
        <v>0.42130000000000001</v>
      </c>
      <c r="L887" s="225"/>
      <c r="M887" s="225">
        <f t="shared" si="204"/>
        <v>0</v>
      </c>
      <c r="N887" s="225">
        <f t="shared" si="205"/>
        <v>0</v>
      </c>
      <c r="O887" s="225">
        <f t="shared" si="206"/>
        <v>0</v>
      </c>
      <c r="P887" s="225">
        <f t="shared" si="207"/>
        <v>3</v>
      </c>
      <c r="Q887" s="225">
        <f t="shared" si="208"/>
        <v>6</v>
      </c>
      <c r="R887" s="225">
        <f t="shared" si="209"/>
        <v>11</v>
      </c>
      <c r="S887" s="228"/>
      <c r="T887" s="228"/>
      <c r="U887" s="228"/>
      <c r="V887" s="228"/>
      <c r="W887" s="529"/>
      <c r="X887" s="228"/>
      <c r="Y887" s="55">
        <v>497</v>
      </c>
      <c r="Z887" s="55">
        <v>497117111</v>
      </c>
      <c r="AA887" s="244" t="s">
        <v>262</v>
      </c>
      <c r="AB887" s="55">
        <v>0</v>
      </c>
      <c r="AC887" s="55">
        <v>0</v>
      </c>
      <c r="AD887" s="55">
        <v>1</v>
      </c>
      <c r="AE887" s="55">
        <v>7</v>
      </c>
      <c r="AF887" s="55">
        <v>3</v>
      </c>
      <c r="AG887" s="55">
        <v>0</v>
      </c>
      <c r="AH887" s="55">
        <v>0</v>
      </c>
      <c r="AI887" s="215">
        <v>0</v>
      </c>
      <c r="AJ887" s="215">
        <v>0</v>
      </c>
      <c r="AK887" s="215">
        <v>0</v>
      </c>
      <c r="AL887" s="215">
        <v>0</v>
      </c>
      <c r="AM887" s="215">
        <v>1</v>
      </c>
      <c r="AN887" s="215">
        <v>0</v>
      </c>
      <c r="AO887" s="215">
        <v>0</v>
      </c>
      <c r="AP887" s="215">
        <v>0</v>
      </c>
      <c r="AQ887" s="55">
        <v>0</v>
      </c>
      <c r="AR887" s="216"/>
      <c r="AS887" s="55">
        <v>117</v>
      </c>
      <c r="AT887" s="55">
        <v>111</v>
      </c>
      <c r="AU887" s="55">
        <v>6</v>
      </c>
      <c r="AW887" s="55">
        <f t="shared" si="210"/>
        <v>1</v>
      </c>
      <c r="AX887" s="55">
        <v>2</v>
      </c>
      <c r="AY887" s="55">
        <v>1</v>
      </c>
      <c r="AZ887" s="502">
        <v>0.25</v>
      </c>
    </row>
    <row r="888" spans="1:52">
      <c r="A888" s="215">
        <v>497</v>
      </c>
      <c r="B888" s="215">
        <v>497117114</v>
      </c>
      <c r="C888" s="216" t="s">
        <v>262</v>
      </c>
      <c r="D888" s="225">
        <f t="shared" si="196"/>
        <v>0</v>
      </c>
      <c r="E888" s="225">
        <f t="shared" si="197"/>
        <v>0</v>
      </c>
      <c r="F888" s="225">
        <f t="shared" si="198"/>
        <v>1</v>
      </c>
      <c r="G888" s="225">
        <f t="shared" si="199"/>
        <v>9</v>
      </c>
      <c r="H888" s="225">
        <f t="shared" si="200"/>
        <v>7</v>
      </c>
      <c r="I888" s="225">
        <f t="shared" si="201"/>
        <v>2</v>
      </c>
      <c r="J888" s="225">
        <f t="shared" si="202"/>
        <v>0</v>
      </c>
      <c r="K888" s="356">
        <f t="shared" si="203"/>
        <v>0.72770000000000001</v>
      </c>
      <c r="L888" s="225"/>
      <c r="M888" s="225">
        <f t="shared" si="204"/>
        <v>3</v>
      </c>
      <c r="N888" s="225">
        <f t="shared" si="205"/>
        <v>0</v>
      </c>
      <c r="O888" s="225">
        <f t="shared" si="206"/>
        <v>1</v>
      </c>
      <c r="P888" s="225">
        <f t="shared" si="207"/>
        <v>10</v>
      </c>
      <c r="Q888" s="225">
        <f t="shared" si="208"/>
        <v>10</v>
      </c>
      <c r="R888" s="225">
        <f t="shared" si="209"/>
        <v>19</v>
      </c>
      <c r="S888" s="228"/>
      <c r="T888" s="228"/>
      <c r="U888" s="228"/>
      <c r="V888" s="228"/>
      <c r="W888" s="529"/>
      <c r="X888" s="228"/>
      <c r="Y888" s="55">
        <v>497</v>
      </c>
      <c r="Z888" s="55">
        <v>497117114</v>
      </c>
      <c r="AA888" s="244" t="s">
        <v>262</v>
      </c>
      <c r="AB888" s="55">
        <v>0</v>
      </c>
      <c r="AC888" s="55">
        <v>0</v>
      </c>
      <c r="AD888" s="55">
        <v>1</v>
      </c>
      <c r="AE888" s="55">
        <v>9</v>
      </c>
      <c r="AF888" s="55">
        <v>7</v>
      </c>
      <c r="AG888" s="55">
        <v>2</v>
      </c>
      <c r="AH888" s="55">
        <v>0</v>
      </c>
      <c r="AI888" s="215">
        <v>0</v>
      </c>
      <c r="AJ888" s="215">
        <v>3</v>
      </c>
      <c r="AK888" s="215">
        <v>0</v>
      </c>
      <c r="AL888" s="215">
        <v>1</v>
      </c>
      <c r="AM888" s="215">
        <v>9</v>
      </c>
      <c r="AN888" s="215">
        <v>0</v>
      </c>
      <c r="AO888" s="215">
        <v>0</v>
      </c>
      <c r="AP888" s="215">
        <v>0</v>
      </c>
      <c r="AQ888" s="55">
        <v>1</v>
      </c>
      <c r="AR888" s="216"/>
      <c r="AS888" s="55">
        <v>117</v>
      </c>
      <c r="AT888" s="55">
        <v>114</v>
      </c>
      <c r="AU888" s="55">
        <v>10</v>
      </c>
      <c r="AW888" s="55">
        <f t="shared" si="210"/>
        <v>10</v>
      </c>
      <c r="AX888" s="55">
        <v>0</v>
      </c>
      <c r="AY888" s="55">
        <v>1</v>
      </c>
      <c r="AZ888" s="502">
        <v>0.52629999999999999</v>
      </c>
    </row>
    <row r="889" spans="1:52">
      <c r="A889" s="215">
        <v>497</v>
      </c>
      <c r="B889" s="215">
        <v>497117117</v>
      </c>
      <c r="C889" s="216" t="s">
        <v>262</v>
      </c>
      <c r="D889" s="225">
        <f t="shared" si="196"/>
        <v>0</v>
      </c>
      <c r="E889" s="225">
        <f t="shared" si="197"/>
        <v>0</v>
      </c>
      <c r="F889" s="225">
        <f t="shared" si="198"/>
        <v>3</v>
      </c>
      <c r="G889" s="225">
        <f t="shared" si="199"/>
        <v>13</v>
      </c>
      <c r="H889" s="225">
        <f t="shared" si="200"/>
        <v>10</v>
      </c>
      <c r="I889" s="225">
        <f t="shared" si="201"/>
        <v>8</v>
      </c>
      <c r="J889" s="225">
        <f t="shared" si="202"/>
        <v>0</v>
      </c>
      <c r="K889" s="356">
        <f t="shared" si="203"/>
        <v>1.3022</v>
      </c>
      <c r="L889" s="225"/>
      <c r="M889" s="225">
        <f t="shared" si="204"/>
        <v>0</v>
      </c>
      <c r="N889" s="225">
        <f t="shared" si="205"/>
        <v>0</v>
      </c>
      <c r="O889" s="225">
        <f t="shared" si="206"/>
        <v>0</v>
      </c>
      <c r="P889" s="225">
        <f t="shared" si="207"/>
        <v>3</v>
      </c>
      <c r="Q889" s="225">
        <f t="shared" si="208"/>
        <v>4</v>
      </c>
      <c r="R889" s="225">
        <f t="shared" si="209"/>
        <v>34</v>
      </c>
      <c r="S889" s="228"/>
      <c r="T889" s="228"/>
      <c r="U889" s="228"/>
      <c r="V889" s="228"/>
      <c r="W889" s="529"/>
      <c r="X889" s="228"/>
      <c r="Y889" s="55">
        <v>497</v>
      </c>
      <c r="Z889" s="55">
        <v>497117117</v>
      </c>
      <c r="AA889" s="244" t="s">
        <v>262</v>
      </c>
      <c r="AB889" s="55">
        <v>0</v>
      </c>
      <c r="AC889" s="55">
        <v>0</v>
      </c>
      <c r="AD889" s="55">
        <v>3</v>
      </c>
      <c r="AE889" s="55">
        <v>13</v>
      </c>
      <c r="AF889" s="55">
        <v>10</v>
      </c>
      <c r="AG889" s="55">
        <v>8</v>
      </c>
      <c r="AH889" s="55">
        <v>0</v>
      </c>
      <c r="AI889" s="215">
        <v>0</v>
      </c>
      <c r="AJ889" s="215">
        <v>0</v>
      </c>
      <c r="AK889" s="215">
        <v>0</v>
      </c>
      <c r="AL889" s="215">
        <v>0</v>
      </c>
      <c r="AM889" s="215">
        <v>3</v>
      </c>
      <c r="AN889" s="215">
        <v>0</v>
      </c>
      <c r="AO889" s="215">
        <v>0</v>
      </c>
      <c r="AP889" s="215">
        <v>0</v>
      </c>
      <c r="AQ889" s="55">
        <v>0</v>
      </c>
      <c r="AR889" s="216"/>
      <c r="AS889" s="55">
        <v>117</v>
      </c>
      <c r="AT889" s="55">
        <v>117</v>
      </c>
      <c r="AU889" s="55">
        <v>4</v>
      </c>
      <c r="AW889" s="55">
        <f t="shared" si="210"/>
        <v>3</v>
      </c>
      <c r="AX889" s="55">
        <v>0</v>
      </c>
      <c r="AY889" s="55">
        <v>1</v>
      </c>
      <c r="AZ889" s="502">
        <v>8.8200000000000001E-2</v>
      </c>
    </row>
    <row r="890" spans="1:52">
      <c r="A890" s="215">
        <v>497</v>
      </c>
      <c r="B890" s="215">
        <v>497117127</v>
      </c>
      <c r="C890" s="216" t="s">
        <v>262</v>
      </c>
      <c r="D890" s="225">
        <f t="shared" si="196"/>
        <v>0</v>
      </c>
      <c r="E890" s="225">
        <f t="shared" si="197"/>
        <v>0</v>
      </c>
      <c r="F890" s="225">
        <f t="shared" si="198"/>
        <v>0</v>
      </c>
      <c r="G890" s="225">
        <f t="shared" si="199"/>
        <v>2</v>
      </c>
      <c r="H890" s="225">
        <f t="shared" si="200"/>
        <v>0</v>
      </c>
      <c r="I890" s="225">
        <f t="shared" si="201"/>
        <v>0</v>
      </c>
      <c r="J890" s="225">
        <f t="shared" si="202"/>
        <v>0</v>
      </c>
      <c r="K890" s="356">
        <f t="shared" si="203"/>
        <v>7.6600000000000001E-2</v>
      </c>
      <c r="L890" s="225"/>
      <c r="M890" s="225">
        <f t="shared" si="204"/>
        <v>0</v>
      </c>
      <c r="N890" s="225">
        <f t="shared" si="205"/>
        <v>0</v>
      </c>
      <c r="O890" s="225">
        <f t="shared" si="206"/>
        <v>0</v>
      </c>
      <c r="P890" s="225">
        <f t="shared" si="207"/>
        <v>0</v>
      </c>
      <c r="Q890" s="225">
        <f t="shared" si="208"/>
        <v>4</v>
      </c>
      <c r="R890" s="225">
        <f t="shared" si="209"/>
        <v>2</v>
      </c>
      <c r="S890" s="228"/>
      <c r="T890" s="228"/>
      <c r="U890" s="228"/>
      <c r="V890" s="228"/>
      <c r="W890" s="529"/>
      <c r="X890" s="228"/>
      <c r="Y890" s="55">
        <v>497</v>
      </c>
      <c r="Z890" s="55">
        <v>497117127</v>
      </c>
      <c r="AA890" s="244" t="s">
        <v>262</v>
      </c>
      <c r="AB890" s="55">
        <v>0</v>
      </c>
      <c r="AC890" s="55">
        <v>0</v>
      </c>
      <c r="AD890" s="55">
        <v>0</v>
      </c>
      <c r="AE890" s="55">
        <v>2</v>
      </c>
      <c r="AF890" s="55">
        <v>0</v>
      </c>
      <c r="AG890" s="55">
        <v>0</v>
      </c>
      <c r="AH890" s="55">
        <v>0</v>
      </c>
      <c r="AI890" s="215">
        <v>0</v>
      </c>
      <c r="AJ890" s="215">
        <v>0</v>
      </c>
      <c r="AK890" s="215">
        <v>0</v>
      </c>
      <c r="AL890" s="215">
        <v>0</v>
      </c>
      <c r="AM890" s="215">
        <v>0</v>
      </c>
      <c r="AN890" s="215">
        <v>0</v>
      </c>
      <c r="AO890" s="215">
        <v>0</v>
      </c>
      <c r="AP890" s="215">
        <v>0</v>
      </c>
      <c r="AQ890" s="55">
        <v>0</v>
      </c>
      <c r="AR890" s="216"/>
      <c r="AS890" s="55">
        <v>117</v>
      </c>
      <c r="AT890" s="55">
        <v>127</v>
      </c>
      <c r="AU890" s="55">
        <v>4</v>
      </c>
      <c r="AW890" s="55">
        <f t="shared" si="210"/>
        <v>0</v>
      </c>
      <c r="AX890" s="55">
        <v>0</v>
      </c>
      <c r="AY890" s="55">
        <v>3</v>
      </c>
      <c r="AZ890" s="502">
        <v>0</v>
      </c>
    </row>
    <row r="891" spans="1:52">
      <c r="A891" s="215">
        <v>497</v>
      </c>
      <c r="B891" s="215">
        <v>497117137</v>
      </c>
      <c r="C891" s="216" t="s">
        <v>262</v>
      </c>
      <c r="D891" s="225">
        <f t="shared" si="196"/>
        <v>0</v>
      </c>
      <c r="E891" s="225">
        <f t="shared" si="197"/>
        <v>0</v>
      </c>
      <c r="F891" s="225">
        <f t="shared" si="198"/>
        <v>2</v>
      </c>
      <c r="G891" s="225">
        <f t="shared" si="199"/>
        <v>8</v>
      </c>
      <c r="H891" s="225">
        <f t="shared" si="200"/>
        <v>14</v>
      </c>
      <c r="I891" s="225">
        <f t="shared" si="201"/>
        <v>11</v>
      </c>
      <c r="J891" s="225">
        <f t="shared" si="202"/>
        <v>0</v>
      </c>
      <c r="K891" s="356">
        <f t="shared" si="203"/>
        <v>1.3405</v>
      </c>
      <c r="L891" s="225"/>
      <c r="M891" s="225">
        <f t="shared" si="204"/>
        <v>0</v>
      </c>
      <c r="N891" s="225">
        <f t="shared" si="205"/>
        <v>0</v>
      </c>
      <c r="O891" s="225">
        <f t="shared" si="206"/>
        <v>0</v>
      </c>
      <c r="P891" s="225">
        <f t="shared" si="207"/>
        <v>7</v>
      </c>
      <c r="Q891" s="225">
        <f t="shared" si="208"/>
        <v>12</v>
      </c>
      <c r="R891" s="225">
        <f t="shared" si="209"/>
        <v>35</v>
      </c>
      <c r="S891" s="228"/>
      <c r="T891" s="228"/>
      <c r="U891" s="228"/>
      <c r="V891" s="228"/>
      <c r="W891" s="529"/>
      <c r="X891" s="228"/>
      <c r="Y891" s="55">
        <v>497</v>
      </c>
      <c r="Z891" s="55">
        <v>497117137</v>
      </c>
      <c r="AA891" s="244" t="s">
        <v>262</v>
      </c>
      <c r="AB891" s="55">
        <v>0</v>
      </c>
      <c r="AC891" s="55">
        <v>0</v>
      </c>
      <c r="AD891" s="55">
        <v>2</v>
      </c>
      <c r="AE891" s="55">
        <v>8</v>
      </c>
      <c r="AF891" s="55">
        <v>14</v>
      </c>
      <c r="AG891" s="55">
        <v>11</v>
      </c>
      <c r="AH891" s="55">
        <v>0</v>
      </c>
      <c r="AI891" s="215">
        <v>0</v>
      </c>
      <c r="AJ891" s="215">
        <v>0</v>
      </c>
      <c r="AK891" s="215">
        <v>0</v>
      </c>
      <c r="AL891" s="215">
        <v>0</v>
      </c>
      <c r="AM891" s="215">
        <v>5</v>
      </c>
      <c r="AN891" s="215">
        <v>0</v>
      </c>
      <c r="AO891" s="215">
        <v>0</v>
      </c>
      <c r="AP891" s="215">
        <v>1</v>
      </c>
      <c r="AQ891" s="55">
        <v>1</v>
      </c>
      <c r="AR891" s="216"/>
      <c r="AS891" s="55">
        <v>117</v>
      </c>
      <c r="AT891" s="55">
        <v>137</v>
      </c>
      <c r="AU891" s="55">
        <v>12</v>
      </c>
      <c r="AW891" s="55">
        <f t="shared" si="210"/>
        <v>7</v>
      </c>
      <c r="AX891" s="55">
        <v>0</v>
      </c>
      <c r="AY891" s="55">
        <v>1</v>
      </c>
      <c r="AZ891" s="502">
        <v>0.2</v>
      </c>
    </row>
    <row r="892" spans="1:52">
      <c r="A892" s="215">
        <v>497</v>
      </c>
      <c r="B892" s="215">
        <v>497117154</v>
      </c>
      <c r="C892" s="216" t="s">
        <v>262</v>
      </c>
      <c r="D892" s="225">
        <f t="shared" si="196"/>
        <v>0</v>
      </c>
      <c r="E892" s="225">
        <f t="shared" si="197"/>
        <v>0</v>
      </c>
      <c r="F892" s="225">
        <f t="shared" si="198"/>
        <v>0</v>
      </c>
      <c r="G892" s="225">
        <f t="shared" si="199"/>
        <v>3</v>
      </c>
      <c r="H892" s="225">
        <f t="shared" si="200"/>
        <v>0</v>
      </c>
      <c r="I892" s="225">
        <f t="shared" si="201"/>
        <v>0</v>
      </c>
      <c r="J892" s="225">
        <f t="shared" si="202"/>
        <v>0</v>
      </c>
      <c r="K892" s="356">
        <f t="shared" si="203"/>
        <v>0.1149</v>
      </c>
      <c r="L892" s="225"/>
      <c r="M892" s="225">
        <f t="shared" si="204"/>
        <v>0</v>
      </c>
      <c r="N892" s="225">
        <f t="shared" si="205"/>
        <v>0</v>
      </c>
      <c r="O892" s="225">
        <f t="shared" si="206"/>
        <v>0</v>
      </c>
      <c r="P892" s="225">
        <f t="shared" si="207"/>
        <v>0</v>
      </c>
      <c r="Q892" s="225">
        <f t="shared" si="208"/>
        <v>5</v>
      </c>
      <c r="R892" s="225">
        <f t="shared" si="209"/>
        <v>3</v>
      </c>
      <c r="S892" s="228"/>
      <c r="T892" s="228"/>
      <c r="U892" s="228"/>
      <c r="V892" s="228"/>
      <c r="W892" s="529"/>
      <c r="X892" s="228"/>
      <c r="Y892" s="55">
        <v>497</v>
      </c>
      <c r="Z892" s="55">
        <v>497117154</v>
      </c>
      <c r="AA892" s="244" t="s">
        <v>262</v>
      </c>
      <c r="AB892" s="55">
        <v>0</v>
      </c>
      <c r="AC892" s="55">
        <v>0</v>
      </c>
      <c r="AD892" s="55">
        <v>0</v>
      </c>
      <c r="AE892" s="55">
        <v>3</v>
      </c>
      <c r="AF892" s="55">
        <v>0</v>
      </c>
      <c r="AG892" s="55">
        <v>0</v>
      </c>
      <c r="AH892" s="55">
        <v>0</v>
      </c>
      <c r="AI892" s="215">
        <v>0</v>
      </c>
      <c r="AJ892" s="215">
        <v>0</v>
      </c>
      <c r="AK892" s="215">
        <v>0</v>
      </c>
      <c r="AL892" s="215">
        <v>0</v>
      </c>
      <c r="AM892" s="215">
        <v>0</v>
      </c>
      <c r="AN892" s="215">
        <v>0</v>
      </c>
      <c r="AO892" s="215">
        <v>0</v>
      </c>
      <c r="AP892" s="215">
        <v>0</v>
      </c>
      <c r="AQ892" s="55">
        <v>0</v>
      </c>
      <c r="AR892" s="216"/>
      <c r="AS892" s="55">
        <v>117</v>
      </c>
      <c r="AT892" s="55">
        <v>154</v>
      </c>
      <c r="AU892" s="55">
        <v>5</v>
      </c>
      <c r="AW892" s="55">
        <f t="shared" si="210"/>
        <v>0</v>
      </c>
      <c r="AX892" s="55">
        <v>0</v>
      </c>
      <c r="AY892" s="55">
        <v>1</v>
      </c>
      <c r="AZ892" s="502">
        <v>0</v>
      </c>
    </row>
    <row r="893" spans="1:52">
      <c r="A893" s="215">
        <v>497</v>
      </c>
      <c r="B893" s="215">
        <v>497117159</v>
      </c>
      <c r="C893" s="216" t="s">
        <v>262</v>
      </c>
      <c r="D893" s="225">
        <f t="shared" si="196"/>
        <v>0</v>
      </c>
      <c r="E893" s="225">
        <f t="shared" si="197"/>
        <v>0</v>
      </c>
      <c r="F893" s="225">
        <f t="shared" si="198"/>
        <v>0</v>
      </c>
      <c r="G893" s="225">
        <f t="shared" si="199"/>
        <v>2</v>
      </c>
      <c r="H893" s="225">
        <f t="shared" si="200"/>
        <v>3</v>
      </c>
      <c r="I893" s="225">
        <f t="shared" si="201"/>
        <v>0</v>
      </c>
      <c r="J893" s="225">
        <f t="shared" si="202"/>
        <v>0</v>
      </c>
      <c r="K893" s="356">
        <f t="shared" si="203"/>
        <v>0.1915</v>
      </c>
      <c r="L893" s="225"/>
      <c r="M893" s="225">
        <f t="shared" si="204"/>
        <v>0</v>
      </c>
      <c r="N893" s="225">
        <f t="shared" si="205"/>
        <v>0</v>
      </c>
      <c r="O893" s="225">
        <f t="shared" si="206"/>
        <v>0</v>
      </c>
      <c r="P893" s="225">
        <f t="shared" si="207"/>
        <v>0</v>
      </c>
      <c r="Q893" s="225">
        <f t="shared" si="208"/>
        <v>2</v>
      </c>
      <c r="R893" s="225">
        <f t="shared" si="209"/>
        <v>5</v>
      </c>
      <c r="S893" s="228"/>
      <c r="T893" s="228"/>
      <c r="U893" s="228"/>
      <c r="V893" s="228"/>
      <c r="W893" s="529"/>
      <c r="X893" s="228"/>
      <c r="Y893" s="55">
        <v>497</v>
      </c>
      <c r="Z893" s="55">
        <v>497117159</v>
      </c>
      <c r="AA893" s="244" t="s">
        <v>262</v>
      </c>
      <c r="AB893" s="55">
        <v>0</v>
      </c>
      <c r="AC893" s="55">
        <v>0</v>
      </c>
      <c r="AD893" s="55">
        <v>0</v>
      </c>
      <c r="AE893" s="55">
        <v>2</v>
      </c>
      <c r="AF893" s="55">
        <v>3</v>
      </c>
      <c r="AG893" s="55">
        <v>0</v>
      </c>
      <c r="AH893" s="55">
        <v>0</v>
      </c>
      <c r="AI893" s="215">
        <v>0</v>
      </c>
      <c r="AJ893" s="215">
        <v>0</v>
      </c>
      <c r="AK893" s="215">
        <v>0</v>
      </c>
      <c r="AL893" s="215">
        <v>0</v>
      </c>
      <c r="AM893" s="215">
        <v>0</v>
      </c>
      <c r="AN893" s="215">
        <v>0</v>
      </c>
      <c r="AO893" s="215">
        <v>0</v>
      </c>
      <c r="AP893" s="215">
        <v>0</v>
      </c>
      <c r="AQ893" s="55">
        <v>0</v>
      </c>
      <c r="AR893" s="216"/>
      <c r="AS893" s="55">
        <v>117</v>
      </c>
      <c r="AT893" s="55">
        <v>159</v>
      </c>
      <c r="AU893" s="55">
        <v>2</v>
      </c>
      <c r="AW893" s="55">
        <f t="shared" si="210"/>
        <v>0</v>
      </c>
      <c r="AX893" s="55">
        <v>0</v>
      </c>
      <c r="AY893" s="55">
        <v>1</v>
      </c>
      <c r="AZ893" s="502">
        <v>0</v>
      </c>
    </row>
    <row r="894" spans="1:52">
      <c r="A894" s="215">
        <v>497</v>
      </c>
      <c r="B894" s="215">
        <v>497117161</v>
      </c>
      <c r="C894" s="216" t="s">
        <v>262</v>
      </c>
      <c r="D894" s="225">
        <f t="shared" si="196"/>
        <v>0</v>
      </c>
      <c r="E894" s="225">
        <f t="shared" si="197"/>
        <v>0</v>
      </c>
      <c r="F894" s="225">
        <f t="shared" si="198"/>
        <v>1</v>
      </c>
      <c r="G894" s="225">
        <f t="shared" si="199"/>
        <v>0</v>
      </c>
      <c r="H894" s="225">
        <f t="shared" si="200"/>
        <v>0</v>
      </c>
      <c r="I894" s="225">
        <f t="shared" si="201"/>
        <v>0</v>
      </c>
      <c r="J894" s="225">
        <f t="shared" si="202"/>
        <v>0</v>
      </c>
      <c r="K894" s="356">
        <f t="shared" si="203"/>
        <v>3.8300000000000001E-2</v>
      </c>
      <c r="L894" s="225"/>
      <c r="M894" s="225">
        <f t="shared" si="204"/>
        <v>0</v>
      </c>
      <c r="N894" s="225">
        <f t="shared" si="205"/>
        <v>0</v>
      </c>
      <c r="O894" s="225">
        <f t="shared" si="206"/>
        <v>0</v>
      </c>
      <c r="P894" s="225">
        <f t="shared" si="207"/>
        <v>0</v>
      </c>
      <c r="Q894" s="225">
        <f t="shared" si="208"/>
        <v>6</v>
      </c>
      <c r="R894" s="225">
        <f t="shared" si="209"/>
        <v>1</v>
      </c>
      <c r="S894" s="228"/>
      <c r="T894" s="228"/>
      <c r="U894" s="228"/>
      <c r="V894" s="228"/>
      <c r="W894" s="529"/>
      <c r="X894" s="228"/>
      <c r="Y894" s="55">
        <v>497</v>
      </c>
      <c r="Z894" s="55">
        <v>497117161</v>
      </c>
      <c r="AA894" s="244" t="s">
        <v>262</v>
      </c>
      <c r="AB894" s="55">
        <v>0</v>
      </c>
      <c r="AC894" s="55">
        <v>0</v>
      </c>
      <c r="AD894" s="55">
        <v>1</v>
      </c>
      <c r="AE894" s="55">
        <v>0</v>
      </c>
      <c r="AF894" s="55">
        <v>0</v>
      </c>
      <c r="AG894" s="55">
        <v>0</v>
      </c>
      <c r="AH894" s="55">
        <v>0</v>
      </c>
      <c r="AI894" s="215">
        <v>0</v>
      </c>
      <c r="AJ894" s="215">
        <v>0</v>
      </c>
      <c r="AK894" s="215">
        <v>0</v>
      </c>
      <c r="AL894" s="215">
        <v>0</v>
      </c>
      <c r="AM894" s="215">
        <v>0</v>
      </c>
      <c r="AN894" s="215">
        <v>0</v>
      </c>
      <c r="AO894" s="215">
        <v>0</v>
      </c>
      <c r="AP894" s="215">
        <v>0</v>
      </c>
      <c r="AQ894" s="55">
        <v>0</v>
      </c>
      <c r="AR894" s="216"/>
      <c r="AS894" s="55">
        <v>117</v>
      </c>
      <c r="AT894" s="55">
        <v>161</v>
      </c>
      <c r="AU894" s="55">
        <v>6</v>
      </c>
      <c r="AW894" s="55">
        <f t="shared" si="210"/>
        <v>0</v>
      </c>
      <c r="AX894" s="55">
        <v>0</v>
      </c>
      <c r="AY894" s="55">
        <v>3</v>
      </c>
      <c r="AZ894" s="502">
        <v>0</v>
      </c>
    </row>
    <row r="895" spans="1:52">
      <c r="A895" s="215">
        <v>497</v>
      </c>
      <c r="B895" s="215">
        <v>497117210</v>
      </c>
      <c r="C895" s="216" t="s">
        <v>262</v>
      </c>
      <c r="D895" s="225">
        <f t="shared" si="196"/>
        <v>0</v>
      </c>
      <c r="E895" s="225">
        <f t="shared" si="197"/>
        <v>0</v>
      </c>
      <c r="F895" s="225">
        <f t="shared" si="198"/>
        <v>4</v>
      </c>
      <c r="G895" s="225">
        <f t="shared" si="199"/>
        <v>16</v>
      </c>
      <c r="H895" s="225">
        <f t="shared" si="200"/>
        <v>13</v>
      </c>
      <c r="I895" s="225">
        <f t="shared" si="201"/>
        <v>14</v>
      </c>
      <c r="J895" s="225">
        <f t="shared" si="202"/>
        <v>0</v>
      </c>
      <c r="K895" s="356">
        <f t="shared" si="203"/>
        <v>1.8001</v>
      </c>
      <c r="L895" s="225"/>
      <c r="M895" s="225">
        <f t="shared" si="204"/>
        <v>0</v>
      </c>
      <c r="N895" s="225">
        <f t="shared" si="205"/>
        <v>0</v>
      </c>
      <c r="O895" s="225">
        <f t="shared" si="206"/>
        <v>0</v>
      </c>
      <c r="P895" s="225">
        <f t="shared" si="207"/>
        <v>9</v>
      </c>
      <c r="Q895" s="225">
        <f t="shared" si="208"/>
        <v>5</v>
      </c>
      <c r="R895" s="225">
        <f t="shared" si="209"/>
        <v>47</v>
      </c>
      <c r="S895" s="228"/>
      <c r="T895" s="228"/>
      <c r="U895" s="228"/>
      <c r="V895" s="228"/>
      <c r="W895" s="529"/>
      <c r="X895" s="228"/>
      <c r="Y895" s="55">
        <v>497</v>
      </c>
      <c r="Z895" s="55">
        <v>497117210</v>
      </c>
      <c r="AA895" s="244" t="s">
        <v>262</v>
      </c>
      <c r="AB895" s="55">
        <v>0</v>
      </c>
      <c r="AC895" s="55">
        <v>0</v>
      </c>
      <c r="AD895" s="55">
        <v>4</v>
      </c>
      <c r="AE895" s="55">
        <v>16</v>
      </c>
      <c r="AF895" s="55">
        <v>13</v>
      </c>
      <c r="AG895" s="55">
        <v>14</v>
      </c>
      <c r="AH895" s="55">
        <v>0</v>
      </c>
      <c r="AI895" s="215">
        <v>0</v>
      </c>
      <c r="AJ895" s="215">
        <v>0</v>
      </c>
      <c r="AK895" s="215">
        <v>0</v>
      </c>
      <c r="AL895" s="215">
        <v>0</v>
      </c>
      <c r="AM895" s="215">
        <v>7</v>
      </c>
      <c r="AN895" s="215">
        <v>0</v>
      </c>
      <c r="AO895" s="215">
        <v>0</v>
      </c>
      <c r="AP895" s="215">
        <v>0</v>
      </c>
      <c r="AQ895" s="55">
        <v>2</v>
      </c>
      <c r="AR895" s="216"/>
      <c r="AS895" s="55">
        <v>117</v>
      </c>
      <c r="AT895" s="55">
        <v>210</v>
      </c>
      <c r="AU895" s="55">
        <v>5</v>
      </c>
      <c r="AW895" s="55">
        <f t="shared" si="210"/>
        <v>9</v>
      </c>
      <c r="AX895" s="55">
        <v>0</v>
      </c>
      <c r="AY895" s="55">
        <v>1</v>
      </c>
      <c r="AZ895" s="502">
        <v>0.1915</v>
      </c>
    </row>
    <row r="896" spans="1:52">
      <c r="A896" s="215">
        <v>497</v>
      </c>
      <c r="B896" s="215">
        <v>497117223</v>
      </c>
      <c r="C896" s="216" t="s">
        <v>262</v>
      </c>
      <c r="D896" s="225">
        <f t="shared" si="196"/>
        <v>0</v>
      </c>
      <c r="E896" s="225">
        <f t="shared" si="197"/>
        <v>0</v>
      </c>
      <c r="F896" s="225">
        <f t="shared" si="198"/>
        <v>0</v>
      </c>
      <c r="G896" s="225">
        <f t="shared" si="199"/>
        <v>3</v>
      </c>
      <c r="H896" s="225">
        <f t="shared" si="200"/>
        <v>1</v>
      </c>
      <c r="I896" s="225">
        <f t="shared" si="201"/>
        <v>0</v>
      </c>
      <c r="J896" s="225">
        <f t="shared" si="202"/>
        <v>0</v>
      </c>
      <c r="K896" s="356">
        <f t="shared" si="203"/>
        <v>0.1532</v>
      </c>
      <c r="L896" s="225"/>
      <c r="M896" s="225">
        <f t="shared" si="204"/>
        <v>0</v>
      </c>
      <c r="N896" s="225">
        <f t="shared" si="205"/>
        <v>0</v>
      </c>
      <c r="O896" s="225">
        <f t="shared" si="206"/>
        <v>0</v>
      </c>
      <c r="P896" s="225">
        <f t="shared" si="207"/>
        <v>0</v>
      </c>
      <c r="Q896" s="225">
        <f t="shared" si="208"/>
        <v>10</v>
      </c>
      <c r="R896" s="225">
        <f t="shared" si="209"/>
        <v>4</v>
      </c>
      <c r="S896" s="228"/>
      <c r="T896" s="228"/>
      <c r="U896" s="228"/>
      <c r="V896" s="228"/>
      <c r="W896" s="529"/>
      <c r="X896" s="228"/>
      <c r="Y896" s="55">
        <v>497</v>
      </c>
      <c r="Z896" s="55">
        <v>497117223</v>
      </c>
      <c r="AA896" s="244" t="s">
        <v>262</v>
      </c>
      <c r="AB896" s="55">
        <v>0</v>
      </c>
      <c r="AC896" s="55">
        <v>0</v>
      </c>
      <c r="AD896" s="55">
        <v>0</v>
      </c>
      <c r="AE896" s="55">
        <v>3</v>
      </c>
      <c r="AF896" s="55">
        <v>1</v>
      </c>
      <c r="AG896" s="55">
        <v>0</v>
      </c>
      <c r="AH896" s="55">
        <v>0</v>
      </c>
      <c r="AI896" s="215">
        <v>0</v>
      </c>
      <c r="AJ896" s="215">
        <v>0</v>
      </c>
      <c r="AK896" s="215">
        <v>0</v>
      </c>
      <c r="AL896" s="215">
        <v>0</v>
      </c>
      <c r="AM896" s="215">
        <v>0</v>
      </c>
      <c r="AN896" s="215">
        <v>0</v>
      </c>
      <c r="AO896" s="215">
        <v>0</v>
      </c>
      <c r="AP896" s="215">
        <v>0</v>
      </c>
      <c r="AQ896" s="55">
        <v>0</v>
      </c>
      <c r="AR896" s="216"/>
      <c r="AS896" s="55">
        <v>117</v>
      </c>
      <c r="AT896" s="55">
        <v>223</v>
      </c>
      <c r="AU896" s="55">
        <v>10</v>
      </c>
      <c r="AW896" s="55">
        <f t="shared" si="210"/>
        <v>0</v>
      </c>
      <c r="AX896" s="55">
        <v>0</v>
      </c>
      <c r="AY896" s="55">
        <v>1</v>
      </c>
      <c r="AZ896" s="502">
        <v>0</v>
      </c>
    </row>
    <row r="897" spans="1:52">
      <c r="A897" s="215">
        <v>497</v>
      </c>
      <c r="B897" s="215">
        <v>497117272</v>
      </c>
      <c r="C897" s="216" t="s">
        <v>262</v>
      </c>
      <c r="D897" s="225">
        <f t="shared" si="196"/>
        <v>0</v>
      </c>
      <c r="E897" s="225">
        <f t="shared" si="197"/>
        <v>0</v>
      </c>
      <c r="F897" s="225">
        <f t="shared" si="198"/>
        <v>1</v>
      </c>
      <c r="G897" s="225">
        <f t="shared" si="199"/>
        <v>2</v>
      </c>
      <c r="H897" s="225">
        <f t="shared" si="200"/>
        <v>0</v>
      </c>
      <c r="I897" s="225">
        <f t="shared" si="201"/>
        <v>0</v>
      </c>
      <c r="J897" s="225">
        <f t="shared" si="202"/>
        <v>0</v>
      </c>
      <c r="K897" s="356">
        <f t="shared" si="203"/>
        <v>0.1149</v>
      </c>
      <c r="L897" s="225"/>
      <c r="M897" s="225">
        <f t="shared" si="204"/>
        <v>0</v>
      </c>
      <c r="N897" s="225">
        <f t="shared" si="205"/>
        <v>0</v>
      </c>
      <c r="O897" s="225">
        <f t="shared" si="206"/>
        <v>0</v>
      </c>
      <c r="P897" s="225">
        <f t="shared" si="207"/>
        <v>0</v>
      </c>
      <c r="Q897" s="225">
        <f t="shared" si="208"/>
        <v>7</v>
      </c>
      <c r="R897" s="225">
        <f t="shared" si="209"/>
        <v>3</v>
      </c>
      <c r="S897" s="228"/>
      <c r="T897" s="228"/>
      <c r="U897" s="228"/>
      <c r="V897" s="228"/>
      <c r="W897" s="529"/>
      <c r="X897" s="228"/>
      <c r="Y897" s="55">
        <v>497</v>
      </c>
      <c r="Z897" s="55">
        <v>497117272</v>
      </c>
      <c r="AA897" s="244" t="s">
        <v>262</v>
      </c>
      <c r="AB897" s="55">
        <v>0</v>
      </c>
      <c r="AC897" s="55">
        <v>0</v>
      </c>
      <c r="AD897" s="55">
        <v>1</v>
      </c>
      <c r="AE897" s="55">
        <v>2</v>
      </c>
      <c r="AF897" s="55">
        <v>0</v>
      </c>
      <c r="AG897" s="55">
        <v>0</v>
      </c>
      <c r="AH897" s="55">
        <v>0</v>
      </c>
      <c r="AI897" s="215">
        <v>0</v>
      </c>
      <c r="AJ897" s="215">
        <v>0</v>
      </c>
      <c r="AK897" s="215">
        <v>0</v>
      </c>
      <c r="AL897" s="215">
        <v>0</v>
      </c>
      <c r="AM897" s="215">
        <v>0</v>
      </c>
      <c r="AN897" s="215">
        <v>0</v>
      </c>
      <c r="AO897" s="215">
        <v>0</v>
      </c>
      <c r="AP897" s="215">
        <v>0</v>
      </c>
      <c r="AQ897" s="55">
        <v>0</v>
      </c>
      <c r="AR897" s="216"/>
      <c r="AS897" s="55">
        <v>117</v>
      </c>
      <c r="AT897" s="55">
        <v>272</v>
      </c>
      <c r="AU897" s="55">
        <v>7</v>
      </c>
      <c r="AW897" s="55">
        <f t="shared" si="210"/>
        <v>0</v>
      </c>
      <c r="AX897" s="55">
        <v>0</v>
      </c>
      <c r="AY897" s="55">
        <v>3</v>
      </c>
      <c r="AZ897" s="502">
        <v>0</v>
      </c>
    </row>
    <row r="898" spans="1:52">
      <c r="A898" s="215">
        <v>497</v>
      </c>
      <c r="B898" s="215">
        <v>497117275</v>
      </c>
      <c r="C898" s="216" t="s">
        <v>262</v>
      </c>
      <c r="D898" s="225">
        <f t="shared" si="196"/>
        <v>0</v>
      </c>
      <c r="E898" s="225">
        <f t="shared" si="197"/>
        <v>0</v>
      </c>
      <c r="F898" s="225">
        <f t="shared" si="198"/>
        <v>0</v>
      </c>
      <c r="G898" s="225">
        <f t="shared" si="199"/>
        <v>3</v>
      </c>
      <c r="H898" s="225">
        <f t="shared" si="200"/>
        <v>0</v>
      </c>
      <c r="I898" s="225">
        <f t="shared" si="201"/>
        <v>0</v>
      </c>
      <c r="J898" s="225">
        <f t="shared" si="202"/>
        <v>0</v>
      </c>
      <c r="K898" s="356">
        <f t="shared" si="203"/>
        <v>0.1149</v>
      </c>
      <c r="L898" s="225"/>
      <c r="M898" s="225">
        <f t="shared" si="204"/>
        <v>1</v>
      </c>
      <c r="N898" s="225">
        <f t="shared" si="205"/>
        <v>0</v>
      </c>
      <c r="O898" s="225">
        <f t="shared" si="206"/>
        <v>0</v>
      </c>
      <c r="P898" s="225">
        <f t="shared" si="207"/>
        <v>1</v>
      </c>
      <c r="Q898" s="225">
        <f t="shared" si="208"/>
        <v>4</v>
      </c>
      <c r="R898" s="225">
        <f t="shared" si="209"/>
        <v>3</v>
      </c>
      <c r="S898" s="228"/>
      <c r="T898" s="228"/>
      <c r="U898" s="228"/>
      <c r="V898" s="228"/>
      <c r="W898" s="529"/>
      <c r="X898" s="228"/>
      <c r="Y898" s="55">
        <v>497</v>
      </c>
      <c r="Z898" s="55">
        <v>497117275</v>
      </c>
      <c r="AA898" s="244" t="s">
        <v>262</v>
      </c>
      <c r="AB898" s="55">
        <v>0</v>
      </c>
      <c r="AC898" s="55">
        <v>0</v>
      </c>
      <c r="AD898" s="55">
        <v>0</v>
      </c>
      <c r="AE898" s="55">
        <v>3</v>
      </c>
      <c r="AF898" s="55">
        <v>0</v>
      </c>
      <c r="AG898" s="55">
        <v>0</v>
      </c>
      <c r="AH898" s="55">
        <v>0</v>
      </c>
      <c r="AI898" s="215">
        <v>0</v>
      </c>
      <c r="AJ898" s="215">
        <v>1</v>
      </c>
      <c r="AK898" s="215">
        <v>0</v>
      </c>
      <c r="AL898" s="215">
        <v>0</v>
      </c>
      <c r="AM898" s="215">
        <v>1</v>
      </c>
      <c r="AN898" s="215">
        <v>0</v>
      </c>
      <c r="AO898" s="215">
        <v>0</v>
      </c>
      <c r="AP898" s="215">
        <v>0</v>
      </c>
      <c r="AQ898" s="55">
        <v>0</v>
      </c>
      <c r="AR898" s="216"/>
      <c r="AS898" s="55">
        <v>117</v>
      </c>
      <c r="AT898" s="55">
        <v>275</v>
      </c>
      <c r="AU898" s="55">
        <v>4</v>
      </c>
      <c r="AW898" s="55">
        <f t="shared" si="210"/>
        <v>1</v>
      </c>
      <c r="AX898" s="55">
        <v>0</v>
      </c>
      <c r="AY898" s="55">
        <v>3</v>
      </c>
      <c r="AZ898" s="502">
        <v>0.33329999999999999</v>
      </c>
    </row>
    <row r="899" spans="1:52">
      <c r="A899" s="215">
        <v>497</v>
      </c>
      <c r="B899" s="215">
        <v>497117278</v>
      </c>
      <c r="C899" s="216" t="s">
        <v>262</v>
      </c>
      <c r="D899" s="225">
        <f t="shared" si="196"/>
        <v>0</v>
      </c>
      <c r="E899" s="225">
        <f t="shared" si="197"/>
        <v>0</v>
      </c>
      <c r="F899" s="225">
        <f t="shared" si="198"/>
        <v>3</v>
      </c>
      <c r="G899" s="225">
        <f t="shared" si="199"/>
        <v>16</v>
      </c>
      <c r="H899" s="225">
        <f t="shared" si="200"/>
        <v>15</v>
      </c>
      <c r="I899" s="225">
        <f t="shared" si="201"/>
        <v>8</v>
      </c>
      <c r="J899" s="225">
        <f t="shared" si="202"/>
        <v>0</v>
      </c>
      <c r="K899" s="356">
        <f t="shared" si="203"/>
        <v>1.6086</v>
      </c>
      <c r="L899" s="225"/>
      <c r="M899" s="225">
        <f t="shared" si="204"/>
        <v>0</v>
      </c>
      <c r="N899" s="225">
        <f t="shared" si="205"/>
        <v>0</v>
      </c>
      <c r="O899" s="225">
        <f t="shared" si="206"/>
        <v>0</v>
      </c>
      <c r="P899" s="225">
        <f t="shared" si="207"/>
        <v>7</v>
      </c>
      <c r="Q899" s="225">
        <f t="shared" si="208"/>
        <v>6</v>
      </c>
      <c r="R899" s="225">
        <f t="shared" si="209"/>
        <v>42</v>
      </c>
      <c r="S899" s="228"/>
      <c r="T899" s="228"/>
      <c r="U899" s="228"/>
      <c r="V899" s="228"/>
      <c r="W899" s="529"/>
      <c r="X899" s="228"/>
      <c r="Y899" s="55">
        <v>497</v>
      </c>
      <c r="Z899" s="55">
        <v>497117278</v>
      </c>
      <c r="AA899" s="244" t="s">
        <v>262</v>
      </c>
      <c r="AB899" s="55">
        <v>0</v>
      </c>
      <c r="AC899" s="55">
        <v>0</v>
      </c>
      <c r="AD899" s="55">
        <v>3</v>
      </c>
      <c r="AE899" s="55">
        <v>16</v>
      </c>
      <c r="AF899" s="55">
        <v>15</v>
      </c>
      <c r="AG899" s="55">
        <v>8</v>
      </c>
      <c r="AH899" s="55">
        <v>0</v>
      </c>
      <c r="AI899" s="215">
        <v>0</v>
      </c>
      <c r="AJ899" s="215">
        <v>0</v>
      </c>
      <c r="AK899" s="215">
        <v>0</v>
      </c>
      <c r="AL899" s="215">
        <v>0</v>
      </c>
      <c r="AM899" s="215">
        <v>6</v>
      </c>
      <c r="AN899" s="215">
        <v>0</v>
      </c>
      <c r="AO899" s="215">
        <v>0</v>
      </c>
      <c r="AP899" s="215">
        <v>0</v>
      </c>
      <c r="AQ899" s="55">
        <v>1</v>
      </c>
      <c r="AR899" s="216"/>
      <c r="AS899" s="55">
        <v>117</v>
      </c>
      <c r="AT899" s="55">
        <v>278</v>
      </c>
      <c r="AU899" s="55">
        <v>6</v>
      </c>
      <c r="AW899" s="55">
        <f t="shared" si="210"/>
        <v>7</v>
      </c>
      <c r="AX899" s="55">
        <v>0</v>
      </c>
      <c r="AY899" s="55">
        <v>1</v>
      </c>
      <c r="AZ899" s="502">
        <v>0.16669999999999999</v>
      </c>
    </row>
    <row r="900" spans="1:52">
      <c r="A900" s="215">
        <v>497</v>
      </c>
      <c r="B900" s="215">
        <v>497117281</v>
      </c>
      <c r="C900" s="216" t="s">
        <v>262</v>
      </c>
      <c r="D900" s="225">
        <f t="shared" si="196"/>
        <v>0</v>
      </c>
      <c r="E900" s="225">
        <f t="shared" si="197"/>
        <v>0</v>
      </c>
      <c r="F900" s="225">
        <f t="shared" si="198"/>
        <v>6</v>
      </c>
      <c r="G900" s="225">
        <f t="shared" si="199"/>
        <v>32</v>
      </c>
      <c r="H900" s="225">
        <f t="shared" si="200"/>
        <v>31</v>
      </c>
      <c r="I900" s="225">
        <f t="shared" si="201"/>
        <v>17</v>
      </c>
      <c r="J900" s="225">
        <f t="shared" si="202"/>
        <v>0</v>
      </c>
      <c r="K900" s="356">
        <f t="shared" si="203"/>
        <v>3.2938000000000001</v>
      </c>
      <c r="L900" s="225"/>
      <c r="M900" s="225">
        <f t="shared" si="204"/>
        <v>1</v>
      </c>
      <c r="N900" s="225">
        <f t="shared" si="205"/>
        <v>0</v>
      </c>
      <c r="O900" s="225">
        <f t="shared" si="206"/>
        <v>0</v>
      </c>
      <c r="P900" s="225">
        <f t="shared" si="207"/>
        <v>57</v>
      </c>
      <c r="Q900" s="225">
        <f t="shared" si="208"/>
        <v>12</v>
      </c>
      <c r="R900" s="225">
        <f t="shared" si="209"/>
        <v>86</v>
      </c>
      <c r="S900" s="228"/>
      <c r="T900" s="228"/>
      <c r="U900" s="228"/>
      <c r="V900" s="228"/>
      <c r="W900" s="529"/>
      <c r="X900" s="228"/>
      <c r="Y900" s="55">
        <v>497</v>
      </c>
      <c r="Z900" s="55">
        <v>497117281</v>
      </c>
      <c r="AA900" s="244" t="s">
        <v>262</v>
      </c>
      <c r="AB900" s="55">
        <v>0</v>
      </c>
      <c r="AC900" s="55">
        <v>0</v>
      </c>
      <c r="AD900" s="55">
        <v>6</v>
      </c>
      <c r="AE900" s="55">
        <v>32</v>
      </c>
      <c r="AF900" s="55">
        <v>31</v>
      </c>
      <c r="AG900" s="55">
        <v>17</v>
      </c>
      <c r="AH900" s="55">
        <v>0</v>
      </c>
      <c r="AI900" s="215">
        <v>0</v>
      </c>
      <c r="AJ900" s="215">
        <v>1</v>
      </c>
      <c r="AK900" s="215">
        <v>0</v>
      </c>
      <c r="AL900" s="215">
        <v>0</v>
      </c>
      <c r="AM900" s="215">
        <v>40</v>
      </c>
      <c r="AN900" s="215">
        <v>0</v>
      </c>
      <c r="AO900" s="215">
        <v>0</v>
      </c>
      <c r="AP900" s="215">
        <v>3</v>
      </c>
      <c r="AQ900" s="55">
        <v>11</v>
      </c>
      <c r="AR900" s="216"/>
      <c r="AS900" s="55">
        <v>117</v>
      </c>
      <c r="AT900" s="55">
        <v>281</v>
      </c>
      <c r="AU900" s="55">
        <v>12</v>
      </c>
      <c r="AW900" s="55">
        <f t="shared" si="210"/>
        <v>54</v>
      </c>
      <c r="AX900" s="55">
        <v>3</v>
      </c>
      <c r="AY900" s="55">
        <v>1</v>
      </c>
      <c r="AZ900" s="502">
        <v>0.66669999999999996</v>
      </c>
    </row>
    <row r="901" spans="1:52">
      <c r="A901" s="215">
        <v>497</v>
      </c>
      <c r="B901" s="215">
        <v>497117325</v>
      </c>
      <c r="C901" s="216" t="s">
        <v>262</v>
      </c>
      <c r="D901" s="225">
        <f t="shared" si="196"/>
        <v>0</v>
      </c>
      <c r="E901" s="225">
        <f t="shared" si="197"/>
        <v>0</v>
      </c>
      <c r="F901" s="225">
        <f t="shared" si="198"/>
        <v>2</v>
      </c>
      <c r="G901" s="225">
        <f t="shared" si="199"/>
        <v>2</v>
      </c>
      <c r="H901" s="225">
        <f t="shared" si="200"/>
        <v>3</v>
      </c>
      <c r="I901" s="225">
        <f t="shared" si="201"/>
        <v>0</v>
      </c>
      <c r="J901" s="225">
        <f t="shared" si="202"/>
        <v>0</v>
      </c>
      <c r="K901" s="356">
        <f t="shared" si="203"/>
        <v>0.2681</v>
      </c>
      <c r="L901" s="225"/>
      <c r="M901" s="225">
        <f t="shared" si="204"/>
        <v>0</v>
      </c>
      <c r="N901" s="225">
        <f t="shared" si="205"/>
        <v>0</v>
      </c>
      <c r="O901" s="225">
        <f t="shared" si="206"/>
        <v>0</v>
      </c>
      <c r="P901" s="225">
        <f t="shared" si="207"/>
        <v>1</v>
      </c>
      <c r="Q901" s="225">
        <f t="shared" si="208"/>
        <v>8</v>
      </c>
      <c r="R901" s="225">
        <f t="shared" si="209"/>
        <v>7</v>
      </c>
      <c r="S901" s="228"/>
      <c r="T901" s="228"/>
      <c r="U901" s="228"/>
      <c r="V901" s="228"/>
      <c r="W901" s="529"/>
      <c r="X901" s="228"/>
      <c r="Y901" s="55">
        <v>497</v>
      </c>
      <c r="Z901" s="55">
        <v>497117325</v>
      </c>
      <c r="AA901" s="244" t="s">
        <v>262</v>
      </c>
      <c r="AB901" s="55">
        <v>0</v>
      </c>
      <c r="AC901" s="55">
        <v>0</v>
      </c>
      <c r="AD901" s="55">
        <v>2</v>
      </c>
      <c r="AE901" s="55">
        <v>2</v>
      </c>
      <c r="AF901" s="55">
        <v>3</v>
      </c>
      <c r="AG901" s="55">
        <v>0</v>
      </c>
      <c r="AH901" s="55">
        <v>0</v>
      </c>
      <c r="AI901" s="215">
        <v>0</v>
      </c>
      <c r="AJ901" s="215">
        <v>0</v>
      </c>
      <c r="AK901" s="215">
        <v>0</v>
      </c>
      <c r="AL901" s="215">
        <v>0</v>
      </c>
      <c r="AM901" s="215">
        <v>1</v>
      </c>
      <c r="AN901" s="215">
        <v>0</v>
      </c>
      <c r="AO901" s="215">
        <v>0</v>
      </c>
      <c r="AP901" s="215">
        <v>0</v>
      </c>
      <c r="AQ901" s="55">
        <v>0</v>
      </c>
      <c r="AR901" s="216"/>
      <c r="AS901" s="55">
        <v>117</v>
      </c>
      <c r="AT901" s="55">
        <v>325</v>
      </c>
      <c r="AU901" s="55">
        <v>8</v>
      </c>
      <c r="AW901" s="55">
        <f t="shared" si="210"/>
        <v>1</v>
      </c>
      <c r="AX901" s="55">
        <v>0</v>
      </c>
      <c r="AY901" s="55">
        <v>1</v>
      </c>
      <c r="AZ901" s="502">
        <v>0.1429</v>
      </c>
    </row>
    <row r="902" spans="1:52">
      <c r="A902" s="215">
        <v>497</v>
      </c>
      <c r="B902" s="215">
        <v>497117327</v>
      </c>
      <c r="C902" s="216" t="s">
        <v>262</v>
      </c>
      <c r="D902" s="225">
        <f t="shared" si="196"/>
        <v>0</v>
      </c>
      <c r="E902" s="225">
        <f t="shared" si="197"/>
        <v>0</v>
      </c>
      <c r="F902" s="225">
        <f t="shared" si="198"/>
        <v>0</v>
      </c>
      <c r="G902" s="225">
        <f t="shared" si="199"/>
        <v>1</v>
      </c>
      <c r="H902" s="225">
        <f t="shared" si="200"/>
        <v>0</v>
      </c>
      <c r="I902" s="225">
        <f t="shared" si="201"/>
        <v>0</v>
      </c>
      <c r="J902" s="225">
        <f t="shared" si="202"/>
        <v>0</v>
      </c>
      <c r="K902" s="356">
        <f t="shared" si="203"/>
        <v>3.8300000000000001E-2</v>
      </c>
      <c r="L902" s="225"/>
      <c r="M902" s="225">
        <f t="shared" si="204"/>
        <v>0</v>
      </c>
      <c r="N902" s="225">
        <f t="shared" si="205"/>
        <v>0</v>
      </c>
      <c r="O902" s="225">
        <f t="shared" si="206"/>
        <v>0</v>
      </c>
      <c r="P902" s="225">
        <f t="shared" si="207"/>
        <v>0</v>
      </c>
      <c r="Q902" s="225">
        <f t="shared" si="208"/>
        <v>5</v>
      </c>
      <c r="R902" s="225">
        <f t="shared" si="209"/>
        <v>1</v>
      </c>
      <c r="S902" s="228"/>
      <c r="T902" s="228"/>
      <c r="U902" s="228"/>
      <c r="V902" s="228"/>
      <c r="W902" s="529"/>
      <c r="X902" s="228"/>
      <c r="Y902" s="55">
        <v>497</v>
      </c>
      <c r="Z902" s="55">
        <v>497117327</v>
      </c>
      <c r="AA902" s="244" t="s">
        <v>262</v>
      </c>
      <c r="AB902" s="55">
        <v>0</v>
      </c>
      <c r="AC902" s="55">
        <v>0</v>
      </c>
      <c r="AD902" s="55">
        <v>0</v>
      </c>
      <c r="AE902" s="55">
        <v>1</v>
      </c>
      <c r="AF902" s="55">
        <v>0</v>
      </c>
      <c r="AG902" s="55">
        <v>0</v>
      </c>
      <c r="AH902" s="55">
        <v>0</v>
      </c>
      <c r="AI902" s="215">
        <v>0</v>
      </c>
      <c r="AJ902" s="215">
        <v>0</v>
      </c>
      <c r="AK902" s="215">
        <v>0</v>
      </c>
      <c r="AL902" s="215">
        <v>0</v>
      </c>
      <c r="AM902" s="215">
        <v>0</v>
      </c>
      <c r="AN902" s="215">
        <v>0</v>
      </c>
      <c r="AO902" s="215">
        <v>0</v>
      </c>
      <c r="AP902" s="215">
        <v>0</v>
      </c>
      <c r="AQ902" s="55">
        <v>0</v>
      </c>
      <c r="AR902" s="216"/>
      <c r="AS902" s="55">
        <v>117</v>
      </c>
      <c r="AT902" s="55">
        <v>327</v>
      </c>
      <c r="AU902" s="55">
        <v>5</v>
      </c>
      <c r="AW902" s="55">
        <f t="shared" si="210"/>
        <v>0</v>
      </c>
      <c r="AX902" s="55">
        <v>0</v>
      </c>
      <c r="AY902" s="55">
        <v>1</v>
      </c>
      <c r="AZ902" s="502">
        <v>0</v>
      </c>
    </row>
    <row r="903" spans="1:52">
      <c r="A903" s="215">
        <v>497</v>
      </c>
      <c r="B903" s="215">
        <v>497117332</v>
      </c>
      <c r="C903" s="216" t="s">
        <v>262</v>
      </c>
      <c r="D903" s="225">
        <f t="shared" si="196"/>
        <v>0</v>
      </c>
      <c r="E903" s="225">
        <f t="shared" si="197"/>
        <v>0</v>
      </c>
      <c r="F903" s="225">
        <f t="shared" si="198"/>
        <v>0</v>
      </c>
      <c r="G903" s="225">
        <f t="shared" si="199"/>
        <v>4</v>
      </c>
      <c r="H903" s="225">
        <f t="shared" si="200"/>
        <v>2</v>
      </c>
      <c r="I903" s="225">
        <f t="shared" si="201"/>
        <v>0</v>
      </c>
      <c r="J903" s="225">
        <f t="shared" si="202"/>
        <v>0</v>
      </c>
      <c r="K903" s="356">
        <f t="shared" si="203"/>
        <v>0.2298</v>
      </c>
      <c r="L903" s="225"/>
      <c r="M903" s="225">
        <f t="shared" si="204"/>
        <v>0</v>
      </c>
      <c r="N903" s="225">
        <f t="shared" si="205"/>
        <v>0</v>
      </c>
      <c r="O903" s="225">
        <f t="shared" si="206"/>
        <v>0</v>
      </c>
      <c r="P903" s="225">
        <f t="shared" si="207"/>
        <v>0</v>
      </c>
      <c r="Q903" s="225">
        <f t="shared" si="208"/>
        <v>10</v>
      </c>
      <c r="R903" s="225">
        <f t="shared" si="209"/>
        <v>6</v>
      </c>
      <c r="S903" s="228"/>
      <c r="T903" s="228"/>
      <c r="U903" s="228"/>
      <c r="V903" s="228"/>
      <c r="W903" s="529"/>
      <c r="X903" s="228"/>
      <c r="Y903" s="55">
        <v>497</v>
      </c>
      <c r="Z903" s="55">
        <v>497117332</v>
      </c>
      <c r="AA903" s="244" t="s">
        <v>262</v>
      </c>
      <c r="AB903" s="55">
        <v>0</v>
      </c>
      <c r="AC903" s="55">
        <v>0</v>
      </c>
      <c r="AD903" s="55">
        <v>0</v>
      </c>
      <c r="AE903" s="55">
        <v>4</v>
      </c>
      <c r="AF903" s="55">
        <v>2</v>
      </c>
      <c r="AG903" s="55">
        <v>0</v>
      </c>
      <c r="AH903" s="55">
        <v>0</v>
      </c>
      <c r="AI903" s="215">
        <v>0</v>
      </c>
      <c r="AJ903" s="215">
        <v>0</v>
      </c>
      <c r="AK903" s="215">
        <v>0</v>
      </c>
      <c r="AL903" s="215">
        <v>0</v>
      </c>
      <c r="AM903" s="215">
        <v>0</v>
      </c>
      <c r="AN903" s="215">
        <v>0</v>
      </c>
      <c r="AO903" s="215">
        <v>0</v>
      </c>
      <c r="AP903" s="215">
        <v>0</v>
      </c>
      <c r="AQ903" s="55">
        <v>0</v>
      </c>
      <c r="AR903" s="216"/>
      <c r="AS903" s="55">
        <v>117</v>
      </c>
      <c r="AT903" s="55">
        <v>332</v>
      </c>
      <c r="AU903" s="55">
        <v>10</v>
      </c>
      <c r="AW903" s="55">
        <f t="shared" si="210"/>
        <v>0</v>
      </c>
      <c r="AX903" s="55">
        <v>0</v>
      </c>
      <c r="AY903" s="55">
        <v>1</v>
      </c>
      <c r="AZ903" s="502">
        <v>0</v>
      </c>
    </row>
    <row r="904" spans="1:52">
      <c r="A904" s="215">
        <v>497</v>
      </c>
      <c r="B904" s="215">
        <v>497117340</v>
      </c>
      <c r="C904" s="216" t="s">
        <v>262</v>
      </c>
      <c r="D904" s="225">
        <f t="shared" si="196"/>
        <v>0</v>
      </c>
      <c r="E904" s="225">
        <f t="shared" si="197"/>
        <v>0</v>
      </c>
      <c r="F904" s="225">
        <f t="shared" si="198"/>
        <v>1</v>
      </c>
      <c r="G904" s="225">
        <f t="shared" si="199"/>
        <v>1</v>
      </c>
      <c r="H904" s="225">
        <f t="shared" si="200"/>
        <v>0</v>
      </c>
      <c r="I904" s="225">
        <f t="shared" si="201"/>
        <v>0</v>
      </c>
      <c r="J904" s="225">
        <f t="shared" si="202"/>
        <v>0</v>
      </c>
      <c r="K904" s="356">
        <f t="shared" si="203"/>
        <v>7.6600000000000001E-2</v>
      </c>
      <c r="L904" s="225"/>
      <c r="M904" s="225">
        <f t="shared" si="204"/>
        <v>0</v>
      </c>
      <c r="N904" s="225">
        <f t="shared" si="205"/>
        <v>0</v>
      </c>
      <c r="O904" s="225">
        <f t="shared" si="206"/>
        <v>0</v>
      </c>
      <c r="P904" s="225">
        <f t="shared" si="207"/>
        <v>0</v>
      </c>
      <c r="Q904" s="225">
        <f t="shared" si="208"/>
        <v>5</v>
      </c>
      <c r="R904" s="225">
        <f t="shared" si="209"/>
        <v>2</v>
      </c>
      <c r="S904" s="228"/>
      <c r="T904" s="228"/>
      <c r="U904" s="228"/>
      <c r="V904" s="228"/>
      <c r="W904" s="529"/>
      <c r="X904" s="228"/>
      <c r="Y904" s="55">
        <v>497</v>
      </c>
      <c r="Z904" s="55">
        <v>497117340</v>
      </c>
      <c r="AA904" s="244" t="s">
        <v>262</v>
      </c>
      <c r="AB904" s="55">
        <v>0</v>
      </c>
      <c r="AC904" s="55">
        <v>0</v>
      </c>
      <c r="AD904" s="55">
        <v>1</v>
      </c>
      <c r="AE904" s="55">
        <v>1</v>
      </c>
      <c r="AF904" s="55">
        <v>0</v>
      </c>
      <c r="AG904" s="55">
        <v>0</v>
      </c>
      <c r="AH904" s="55">
        <v>0</v>
      </c>
      <c r="AI904" s="215">
        <v>0</v>
      </c>
      <c r="AJ904" s="215">
        <v>0</v>
      </c>
      <c r="AK904" s="215">
        <v>0</v>
      </c>
      <c r="AL904" s="215">
        <v>0</v>
      </c>
      <c r="AM904" s="215">
        <v>0</v>
      </c>
      <c r="AN904" s="215">
        <v>0</v>
      </c>
      <c r="AO904" s="215">
        <v>0</v>
      </c>
      <c r="AP904" s="215">
        <v>0</v>
      </c>
      <c r="AQ904" s="55">
        <v>0</v>
      </c>
      <c r="AR904" s="216"/>
      <c r="AS904" s="55">
        <v>117</v>
      </c>
      <c r="AT904" s="55">
        <v>340</v>
      </c>
      <c r="AU904" s="55">
        <v>5</v>
      </c>
      <c r="AW904" s="55">
        <f t="shared" si="210"/>
        <v>0</v>
      </c>
      <c r="AX904" s="55">
        <v>0</v>
      </c>
      <c r="AY904" s="55">
        <v>3</v>
      </c>
      <c r="AZ904" s="502">
        <v>0</v>
      </c>
    </row>
    <row r="905" spans="1:52">
      <c r="A905" s="215">
        <v>497</v>
      </c>
      <c r="B905" s="215">
        <v>497117605</v>
      </c>
      <c r="C905" s="216" t="s">
        <v>262</v>
      </c>
      <c r="D905" s="225">
        <f t="shared" si="196"/>
        <v>0</v>
      </c>
      <c r="E905" s="225">
        <f t="shared" si="197"/>
        <v>0</v>
      </c>
      <c r="F905" s="225">
        <f t="shared" si="198"/>
        <v>0</v>
      </c>
      <c r="G905" s="225">
        <f t="shared" si="199"/>
        <v>0</v>
      </c>
      <c r="H905" s="225">
        <f t="shared" si="200"/>
        <v>29</v>
      </c>
      <c r="I905" s="225">
        <f t="shared" si="201"/>
        <v>27</v>
      </c>
      <c r="J905" s="225">
        <f t="shared" si="202"/>
        <v>0</v>
      </c>
      <c r="K905" s="356">
        <f t="shared" si="203"/>
        <v>2.1448</v>
      </c>
      <c r="L905" s="225"/>
      <c r="M905" s="225">
        <f t="shared" si="204"/>
        <v>0</v>
      </c>
      <c r="N905" s="225">
        <f t="shared" si="205"/>
        <v>2</v>
      </c>
      <c r="O905" s="225">
        <f t="shared" si="206"/>
        <v>2</v>
      </c>
      <c r="P905" s="225">
        <f t="shared" si="207"/>
        <v>14</v>
      </c>
      <c r="Q905" s="225">
        <f t="shared" si="208"/>
        <v>6</v>
      </c>
      <c r="R905" s="225">
        <f t="shared" si="209"/>
        <v>56</v>
      </c>
      <c r="S905" s="228"/>
      <c r="T905" s="228"/>
      <c r="U905" s="228"/>
      <c r="V905" s="228"/>
      <c r="W905" s="529"/>
      <c r="X905" s="228"/>
      <c r="Y905" s="55">
        <v>497</v>
      </c>
      <c r="Z905" s="55">
        <v>497117605</v>
      </c>
      <c r="AA905" s="244" t="s">
        <v>262</v>
      </c>
      <c r="AB905" s="55">
        <v>0</v>
      </c>
      <c r="AC905" s="55">
        <v>0</v>
      </c>
      <c r="AD905" s="55">
        <v>0</v>
      </c>
      <c r="AE905" s="55">
        <v>0</v>
      </c>
      <c r="AF905" s="55">
        <v>29</v>
      </c>
      <c r="AG905" s="55">
        <v>27</v>
      </c>
      <c r="AH905" s="55">
        <v>0</v>
      </c>
      <c r="AI905" s="215">
        <v>0</v>
      </c>
      <c r="AJ905" s="215">
        <v>0</v>
      </c>
      <c r="AK905" s="215">
        <v>2</v>
      </c>
      <c r="AL905" s="215">
        <v>2</v>
      </c>
      <c r="AM905" s="215">
        <v>5</v>
      </c>
      <c r="AN905" s="215">
        <v>0</v>
      </c>
      <c r="AO905" s="215">
        <v>0</v>
      </c>
      <c r="AP905" s="215">
        <v>0</v>
      </c>
      <c r="AQ905" s="55">
        <v>6</v>
      </c>
      <c r="AR905" s="216"/>
      <c r="AS905" s="55">
        <v>117</v>
      </c>
      <c r="AT905" s="55">
        <v>605</v>
      </c>
      <c r="AU905" s="55">
        <v>6</v>
      </c>
      <c r="AW905" s="55">
        <f t="shared" si="210"/>
        <v>11</v>
      </c>
      <c r="AX905" s="55">
        <v>3</v>
      </c>
      <c r="AY905" s="55">
        <v>1</v>
      </c>
      <c r="AZ905" s="502">
        <v>0.25</v>
      </c>
    </row>
    <row r="906" spans="1:52">
      <c r="A906" s="215">
        <v>497</v>
      </c>
      <c r="B906" s="215">
        <v>497117670</v>
      </c>
      <c r="C906" s="216" t="s">
        <v>262</v>
      </c>
      <c r="D906" s="225">
        <f t="shared" si="196"/>
        <v>0</v>
      </c>
      <c r="E906" s="225">
        <f t="shared" si="197"/>
        <v>0</v>
      </c>
      <c r="F906" s="225">
        <f t="shared" si="198"/>
        <v>0</v>
      </c>
      <c r="G906" s="225">
        <f t="shared" si="199"/>
        <v>0</v>
      </c>
      <c r="H906" s="225">
        <f t="shared" si="200"/>
        <v>1</v>
      </c>
      <c r="I906" s="225">
        <f t="shared" si="201"/>
        <v>5</v>
      </c>
      <c r="J906" s="225">
        <f t="shared" si="202"/>
        <v>0</v>
      </c>
      <c r="K906" s="356">
        <f t="shared" si="203"/>
        <v>0.2298</v>
      </c>
      <c r="L906" s="225"/>
      <c r="M906" s="225">
        <f t="shared" si="204"/>
        <v>0</v>
      </c>
      <c r="N906" s="225">
        <f t="shared" si="205"/>
        <v>0</v>
      </c>
      <c r="O906" s="225">
        <f t="shared" si="206"/>
        <v>0</v>
      </c>
      <c r="P906" s="225">
        <f t="shared" si="207"/>
        <v>0</v>
      </c>
      <c r="Q906" s="225">
        <f t="shared" si="208"/>
        <v>4</v>
      </c>
      <c r="R906" s="225">
        <f t="shared" si="209"/>
        <v>6</v>
      </c>
      <c r="S906" s="228"/>
      <c r="T906" s="228"/>
      <c r="U906" s="228"/>
      <c r="V906" s="228"/>
      <c r="W906" s="529"/>
      <c r="X906" s="228"/>
      <c r="Y906" s="55">
        <v>497</v>
      </c>
      <c r="Z906" s="55">
        <v>497117670</v>
      </c>
      <c r="AA906" s="244" t="s">
        <v>262</v>
      </c>
      <c r="AB906" s="55">
        <v>0</v>
      </c>
      <c r="AC906" s="55">
        <v>0</v>
      </c>
      <c r="AD906" s="55">
        <v>0</v>
      </c>
      <c r="AE906" s="55">
        <v>0</v>
      </c>
      <c r="AF906" s="55">
        <v>1</v>
      </c>
      <c r="AG906" s="55">
        <v>5</v>
      </c>
      <c r="AH906" s="55">
        <v>0</v>
      </c>
      <c r="AI906" s="215">
        <v>0</v>
      </c>
      <c r="AJ906" s="215">
        <v>0</v>
      </c>
      <c r="AK906" s="215">
        <v>0</v>
      </c>
      <c r="AL906" s="215">
        <v>0</v>
      </c>
      <c r="AM906" s="215">
        <v>0</v>
      </c>
      <c r="AN906" s="215">
        <v>0</v>
      </c>
      <c r="AO906" s="215">
        <v>0</v>
      </c>
      <c r="AP906" s="215">
        <v>0</v>
      </c>
      <c r="AQ906" s="55">
        <v>0</v>
      </c>
      <c r="AR906" s="216"/>
      <c r="AS906" s="55">
        <v>117</v>
      </c>
      <c r="AT906" s="55">
        <v>670</v>
      </c>
      <c r="AU906" s="55">
        <v>4</v>
      </c>
      <c r="AW906" s="55">
        <f t="shared" si="210"/>
        <v>0</v>
      </c>
      <c r="AX906" s="55">
        <v>0</v>
      </c>
      <c r="AY906" s="55">
        <v>1</v>
      </c>
      <c r="AZ906" s="502">
        <v>0</v>
      </c>
    </row>
    <row r="907" spans="1:52">
      <c r="A907" s="215">
        <v>497</v>
      </c>
      <c r="B907" s="215">
        <v>497117672</v>
      </c>
      <c r="C907" s="216" t="s">
        <v>262</v>
      </c>
      <c r="D907" s="225">
        <f t="shared" ref="D907:D970" si="211">ROUND(AB907,0)</f>
        <v>0</v>
      </c>
      <c r="E907" s="225">
        <f t="shared" ref="E907:E970" si="212">ROUND(AC907,0)</f>
        <v>0</v>
      </c>
      <c r="F907" s="225">
        <f t="shared" ref="F907:F970" si="213">ROUND(AD907,0)</f>
        <v>0</v>
      </c>
      <c r="G907" s="225">
        <f t="shared" ref="G907:G970" si="214">ROUND(AE907,0)</f>
        <v>0</v>
      </c>
      <c r="H907" s="225">
        <f t="shared" ref="H907:H970" si="215">ROUND(AF907,0)</f>
        <v>1</v>
      </c>
      <c r="I907" s="225">
        <f t="shared" ref="I907:I970" si="216">ROUND(AG907,0)</f>
        <v>0</v>
      </c>
      <c r="J907" s="225">
        <f t="shared" ref="J907:J970" si="217">ROUND(AH907,0)</f>
        <v>0</v>
      </c>
      <c r="K907" s="356">
        <f t="shared" ref="K907:K970" si="218">ROUND(0.0383*(SUM(AD907:AG907)+(AC907*0.5))+0.0483*AH907,4)</f>
        <v>3.8300000000000001E-2</v>
      </c>
      <c r="L907" s="225"/>
      <c r="M907" s="225">
        <f t="shared" ref="M907:M970" si="219">ROUND(AJ907+(AI907*0.5),0)</f>
        <v>0</v>
      </c>
      <c r="N907" s="225">
        <f t="shared" ref="N907:N970" si="220">ROUND(AK907,0)</f>
        <v>0</v>
      </c>
      <c r="O907" s="225">
        <f t="shared" ref="O907:O970" si="221">ROUND(AL907,0)</f>
        <v>0</v>
      </c>
      <c r="P907" s="225">
        <f t="shared" ref="P907:P970" si="222">ROUND(R907*AZ907,0)</f>
        <v>0</v>
      </c>
      <c r="Q907" s="225">
        <f t="shared" ref="Q907:Q970" si="223">AU907</f>
        <v>7</v>
      </c>
      <c r="R907" s="225">
        <f t="shared" ref="R907:R970" si="224">SUM(F907:I907)+ROUND(D907*0.5,0)+ROUND(J907*0.5,0)</f>
        <v>1</v>
      </c>
      <c r="S907" s="228"/>
      <c r="T907" s="228"/>
      <c r="U907" s="228"/>
      <c r="V907" s="228"/>
      <c r="W907" s="529"/>
      <c r="X907" s="228"/>
      <c r="Y907" s="55">
        <v>497</v>
      </c>
      <c r="Z907" s="55">
        <v>497117672</v>
      </c>
      <c r="AA907" s="244" t="s">
        <v>262</v>
      </c>
      <c r="AB907" s="55">
        <v>0</v>
      </c>
      <c r="AC907" s="55">
        <v>0</v>
      </c>
      <c r="AD907" s="55">
        <v>0</v>
      </c>
      <c r="AE907" s="55">
        <v>0</v>
      </c>
      <c r="AF907" s="55">
        <v>1</v>
      </c>
      <c r="AG907" s="55">
        <v>0</v>
      </c>
      <c r="AH907" s="55">
        <v>0</v>
      </c>
      <c r="AI907" s="215">
        <v>0</v>
      </c>
      <c r="AJ907" s="215">
        <v>0</v>
      </c>
      <c r="AK907" s="215">
        <v>0</v>
      </c>
      <c r="AL907" s="215">
        <v>0</v>
      </c>
      <c r="AM907" s="215">
        <v>0</v>
      </c>
      <c r="AN907" s="215">
        <v>0</v>
      </c>
      <c r="AO907" s="215">
        <v>0</v>
      </c>
      <c r="AP907" s="215">
        <v>0</v>
      </c>
      <c r="AQ907" s="55">
        <v>0</v>
      </c>
      <c r="AR907" s="216"/>
      <c r="AS907" s="55">
        <v>117</v>
      </c>
      <c r="AT907" s="55">
        <v>672</v>
      </c>
      <c r="AU907" s="55">
        <v>7</v>
      </c>
      <c r="AW907" s="55">
        <f t="shared" ref="AW907:AW970" si="225">AM907+AP907+AQ907+ROUND(AN907*0.5,0)</f>
        <v>0</v>
      </c>
      <c r="AX907" s="55">
        <v>0</v>
      </c>
      <c r="AY907" s="55">
        <v>3</v>
      </c>
      <c r="AZ907" s="502">
        <v>0</v>
      </c>
    </row>
    <row r="908" spans="1:52">
      <c r="A908" s="215">
        <v>497</v>
      </c>
      <c r="B908" s="215">
        <v>497117674</v>
      </c>
      <c r="C908" s="216" t="s">
        <v>262</v>
      </c>
      <c r="D908" s="225">
        <f t="shared" si="211"/>
        <v>0</v>
      </c>
      <c r="E908" s="225">
        <f t="shared" si="212"/>
        <v>0</v>
      </c>
      <c r="F908" s="225">
        <f t="shared" si="213"/>
        <v>1</v>
      </c>
      <c r="G908" s="225">
        <f t="shared" si="214"/>
        <v>7</v>
      </c>
      <c r="H908" s="225">
        <f t="shared" si="215"/>
        <v>2</v>
      </c>
      <c r="I908" s="225">
        <f t="shared" si="216"/>
        <v>6</v>
      </c>
      <c r="J908" s="225">
        <f t="shared" si="217"/>
        <v>0</v>
      </c>
      <c r="K908" s="356">
        <f t="shared" si="218"/>
        <v>0.61280000000000001</v>
      </c>
      <c r="L908" s="225"/>
      <c r="M908" s="225">
        <f t="shared" si="219"/>
        <v>0</v>
      </c>
      <c r="N908" s="225">
        <f t="shared" si="220"/>
        <v>0</v>
      </c>
      <c r="O908" s="225">
        <f t="shared" si="221"/>
        <v>0</v>
      </c>
      <c r="P908" s="225">
        <f t="shared" si="222"/>
        <v>8</v>
      </c>
      <c r="Q908" s="225">
        <f t="shared" si="223"/>
        <v>9</v>
      </c>
      <c r="R908" s="225">
        <f t="shared" si="224"/>
        <v>16</v>
      </c>
      <c r="S908" s="228"/>
      <c r="T908" s="228"/>
      <c r="U908" s="228"/>
      <c r="V908" s="228"/>
      <c r="W908" s="529"/>
      <c r="X908" s="228"/>
      <c r="Y908" s="55">
        <v>497</v>
      </c>
      <c r="Z908" s="55">
        <v>497117674</v>
      </c>
      <c r="AA908" s="244" t="s">
        <v>262</v>
      </c>
      <c r="AB908" s="55">
        <v>0</v>
      </c>
      <c r="AC908" s="55">
        <v>0</v>
      </c>
      <c r="AD908" s="55">
        <v>1</v>
      </c>
      <c r="AE908" s="55">
        <v>7</v>
      </c>
      <c r="AF908" s="55">
        <v>2</v>
      </c>
      <c r="AG908" s="55">
        <v>6</v>
      </c>
      <c r="AH908" s="55">
        <v>0</v>
      </c>
      <c r="AI908" s="215">
        <v>0</v>
      </c>
      <c r="AJ908" s="215">
        <v>0</v>
      </c>
      <c r="AK908" s="215">
        <v>0</v>
      </c>
      <c r="AL908" s="215">
        <v>0</v>
      </c>
      <c r="AM908" s="215">
        <v>4</v>
      </c>
      <c r="AN908" s="215">
        <v>0</v>
      </c>
      <c r="AO908" s="215">
        <v>0</v>
      </c>
      <c r="AP908" s="215">
        <v>1</v>
      </c>
      <c r="AQ908" s="55">
        <v>3</v>
      </c>
      <c r="AR908" s="216"/>
      <c r="AS908" s="55">
        <v>117</v>
      </c>
      <c r="AT908" s="55">
        <v>674</v>
      </c>
      <c r="AU908" s="55">
        <v>9</v>
      </c>
      <c r="AW908" s="55">
        <f t="shared" si="225"/>
        <v>8</v>
      </c>
      <c r="AX908" s="55">
        <v>0</v>
      </c>
      <c r="AY908" s="55">
        <v>1</v>
      </c>
      <c r="AZ908" s="502">
        <v>0.5</v>
      </c>
    </row>
    <row r="909" spans="1:52">
      <c r="A909" s="215">
        <v>497</v>
      </c>
      <c r="B909" s="215">
        <v>497117680</v>
      </c>
      <c r="C909" s="216" t="s">
        <v>262</v>
      </c>
      <c r="D909" s="225">
        <f t="shared" si="211"/>
        <v>0</v>
      </c>
      <c r="E909" s="225">
        <f t="shared" si="212"/>
        <v>0</v>
      </c>
      <c r="F909" s="225">
        <f t="shared" si="213"/>
        <v>0</v>
      </c>
      <c r="G909" s="225">
        <f t="shared" si="214"/>
        <v>1</v>
      </c>
      <c r="H909" s="225">
        <f t="shared" si="215"/>
        <v>1</v>
      </c>
      <c r="I909" s="225">
        <f t="shared" si="216"/>
        <v>0</v>
      </c>
      <c r="J909" s="225">
        <f t="shared" si="217"/>
        <v>0</v>
      </c>
      <c r="K909" s="356">
        <f t="shared" si="218"/>
        <v>7.6600000000000001E-2</v>
      </c>
      <c r="L909" s="225"/>
      <c r="M909" s="225">
        <f t="shared" si="219"/>
        <v>0</v>
      </c>
      <c r="N909" s="225">
        <f t="shared" si="220"/>
        <v>0</v>
      </c>
      <c r="O909" s="225">
        <f t="shared" si="221"/>
        <v>0</v>
      </c>
      <c r="P909" s="225">
        <f t="shared" si="222"/>
        <v>0</v>
      </c>
      <c r="Q909" s="225">
        <f t="shared" si="223"/>
        <v>4</v>
      </c>
      <c r="R909" s="225">
        <f t="shared" si="224"/>
        <v>2</v>
      </c>
      <c r="S909" s="228"/>
      <c r="T909" s="228"/>
      <c r="U909" s="228"/>
      <c r="V909" s="228"/>
      <c r="W909" s="529"/>
      <c r="X909" s="228"/>
      <c r="Y909" s="55">
        <v>497</v>
      </c>
      <c r="Z909" s="55">
        <v>497117680</v>
      </c>
      <c r="AA909" s="244" t="s">
        <v>262</v>
      </c>
      <c r="AB909" s="55">
        <v>0</v>
      </c>
      <c r="AC909" s="55">
        <v>0</v>
      </c>
      <c r="AD909" s="55">
        <v>0</v>
      </c>
      <c r="AE909" s="55">
        <v>1</v>
      </c>
      <c r="AF909" s="55">
        <v>1</v>
      </c>
      <c r="AG909" s="55">
        <v>0</v>
      </c>
      <c r="AH909" s="55">
        <v>0</v>
      </c>
      <c r="AI909" s="215">
        <v>0</v>
      </c>
      <c r="AJ909" s="215">
        <v>0</v>
      </c>
      <c r="AK909" s="215">
        <v>0</v>
      </c>
      <c r="AL909" s="215">
        <v>0</v>
      </c>
      <c r="AM909" s="215">
        <v>0</v>
      </c>
      <c r="AN909" s="215">
        <v>0</v>
      </c>
      <c r="AO909" s="215">
        <v>0</v>
      </c>
      <c r="AP909" s="215">
        <v>0</v>
      </c>
      <c r="AQ909" s="55">
        <v>0</v>
      </c>
      <c r="AR909" s="216"/>
      <c r="AS909" s="55">
        <v>117</v>
      </c>
      <c r="AT909" s="55">
        <v>680</v>
      </c>
      <c r="AU909" s="55">
        <v>4</v>
      </c>
      <c r="AW909" s="55">
        <f t="shared" si="225"/>
        <v>0</v>
      </c>
      <c r="AX909" s="55">
        <v>0</v>
      </c>
      <c r="AY909" s="55">
        <v>3</v>
      </c>
      <c r="AZ909" s="502">
        <v>0</v>
      </c>
    </row>
    <row r="910" spans="1:52">
      <c r="A910" s="215">
        <v>497</v>
      </c>
      <c r="B910" s="215">
        <v>497117683</v>
      </c>
      <c r="C910" s="216" t="s">
        <v>262</v>
      </c>
      <c r="D910" s="225">
        <f t="shared" si="211"/>
        <v>0</v>
      </c>
      <c r="E910" s="225">
        <f t="shared" si="212"/>
        <v>0</v>
      </c>
      <c r="F910" s="225">
        <f t="shared" si="213"/>
        <v>0</v>
      </c>
      <c r="G910" s="225">
        <f t="shared" si="214"/>
        <v>0</v>
      </c>
      <c r="H910" s="225">
        <f t="shared" si="215"/>
        <v>2</v>
      </c>
      <c r="I910" s="225">
        <f t="shared" si="216"/>
        <v>1</v>
      </c>
      <c r="J910" s="225">
        <f t="shared" si="217"/>
        <v>0</v>
      </c>
      <c r="K910" s="356">
        <f t="shared" si="218"/>
        <v>0.1149</v>
      </c>
      <c r="L910" s="225"/>
      <c r="M910" s="225">
        <f t="shared" si="219"/>
        <v>0</v>
      </c>
      <c r="N910" s="225">
        <f t="shared" si="220"/>
        <v>0</v>
      </c>
      <c r="O910" s="225">
        <f t="shared" si="221"/>
        <v>0</v>
      </c>
      <c r="P910" s="225">
        <f t="shared" si="222"/>
        <v>1</v>
      </c>
      <c r="Q910" s="225">
        <f t="shared" si="223"/>
        <v>4</v>
      </c>
      <c r="R910" s="225">
        <f t="shared" si="224"/>
        <v>3</v>
      </c>
      <c r="S910" s="228"/>
      <c r="T910" s="228"/>
      <c r="U910" s="228"/>
      <c r="V910" s="228"/>
      <c r="W910" s="529"/>
      <c r="X910" s="228"/>
      <c r="Y910" s="55">
        <v>497</v>
      </c>
      <c r="Z910" s="55">
        <v>497117683</v>
      </c>
      <c r="AA910" s="244" t="s">
        <v>262</v>
      </c>
      <c r="AB910" s="55">
        <v>0</v>
      </c>
      <c r="AC910" s="55">
        <v>0</v>
      </c>
      <c r="AD910" s="55">
        <v>0</v>
      </c>
      <c r="AE910" s="55">
        <v>0</v>
      </c>
      <c r="AF910" s="55">
        <v>2</v>
      </c>
      <c r="AG910" s="55">
        <v>1</v>
      </c>
      <c r="AH910" s="55">
        <v>0</v>
      </c>
      <c r="AI910" s="215">
        <v>0</v>
      </c>
      <c r="AJ910" s="215">
        <v>0</v>
      </c>
      <c r="AK910" s="215">
        <v>0</v>
      </c>
      <c r="AL910" s="215">
        <v>0</v>
      </c>
      <c r="AM910" s="215">
        <v>0</v>
      </c>
      <c r="AN910" s="215">
        <v>0</v>
      </c>
      <c r="AO910" s="215">
        <v>0</v>
      </c>
      <c r="AP910" s="215">
        <v>0</v>
      </c>
      <c r="AQ910" s="55">
        <v>1</v>
      </c>
      <c r="AR910" s="216"/>
      <c r="AS910" s="55">
        <v>117</v>
      </c>
      <c r="AT910" s="55">
        <v>683</v>
      </c>
      <c r="AU910" s="55">
        <v>4</v>
      </c>
      <c r="AW910" s="55">
        <f t="shared" si="225"/>
        <v>1</v>
      </c>
      <c r="AX910" s="55">
        <v>0</v>
      </c>
      <c r="AY910" s="55">
        <v>1</v>
      </c>
      <c r="AZ910" s="502">
        <v>0.33329999999999999</v>
      </c>
    </row>
    <row r="911" spans="1:52">
      <c r="A911" s="215">
        <v>497</v>
      </c>
      <c r="B911" s="215">
        <v>497117750</v>
      </c>
      <c r="C911" s="216" t="s">
        <v>262</v>
      </c>
      <c r="D911" s="225">
        <f t="shared" si="211"/>
        <v>0</v>
      </c>
      <c r="E911" s="225">
        <f t="shared" si="212"/>
        <v>0</v>
      </c>
      <c r="F911" s="225">
        <f t="shared" si="213"/>
        <v>0</v>
      </c>
      <c r="G911" s="225">
        <f t="shared" si="214"/>
        <v>0</v>
      </c>
      <c r="H911" s="225">
        <f t="shared" si="215"/>
        <v>1</v>
      </c>
      <c r="I911" s="225">
        <f t="shared" si="216"/>
        <v>1</v>
      </c>
      <c r="J911" s="225">
        <f t="shared" si="217"/>
        <v>0</v>
      </c>
      <c r="K911" s="356">
        <f t="shared" si="218"/>
        <v>7.6600000000000001E-2</v>
      </c>
      <c r="L911" s="225"/>
      <c r="M911" s="225">
        <f t="shared" si="219"/>
        <v>0</v>
      </c>
      <c r="N911" s="225">
        <f t="shared" si="220"/>
        <v>0</v>
      </c>
      <c r="O911" s="225">
        <f t="shared" si="221"/>
        <v>0</v>
      </c>
      <c r="P911" s="225">
        <f t="shared" si="222"/>
        <v>0</v>
      </c>
      <c r="Q911" s="225">
        <f t="shared" si="223"/>
        <v>6</v>
      </c>
      <c r="R911" s="225">
        <f t="shared" si="224"/>
        <v>2</v>
      </c>
      <c r="S911" s="228"/>
      <c r="T911" s="228"/>
      <c r="U911" s="228"/>
      <c r="V911" s="228"/>
      <c r="W911" s="529"/>
      <c r="X911" s="228"/>
      <c r="Y911" s="55">
        <v>497</v>
      </c>
      <c r="Z911" s="55">
        <v>497117750</v>
      </c>
      <c r="AA911" s="244" t="s">
        <v>262</v>
      </c>
      <c r="AB911" s="55">
        <v>0</v>
      </c>
      <c r="AC911" s="55">
        <v>0</v>
      </c>
      <c r="AD911" s="55">
        <v>0</v>
      </c>
      <c r="AE911" s="55">
        <v>0</v>
      </c>
      <c r="AF911" s="55">
        <v>1</v>
      </c>
      <c r="AG911" s="55">
        <v>1</v>
      </c>
      <c r="AH911" s="55">
        <v>0</v>
      </c>
      <c r="AI911" s="215">
        <v>0</v>
      </c>
      <c r="AJ911" s="215">
        <v>0</v>
      </c>
      <c r="AK911" s="215">
        <v>0</v>
      </c>
      <c r="AL911" s="215">
        <v>0</v>
      </c>
      <c r="AM911" s="215">
        <v>0</v>
      </c>
      <c r="AN911" s="215">
        <v>0</v>
      </c>
      <c r="AO911" s="215">
        <v>0</v>
      </c>
      <c r="AP911" s="215">
        <v>0</v>
      </c>
      <c r="AQ911" s="55">
        <v>0</v>
      </c>
      <c r="AR911" s="216"/>
      <c r="AS911" s="55">
        <v>117</v>
      </c>
      <c r="AT911" s="55">
        <v>750</v>
      </c>
      <c r="AU911" s="55">
        <v>6</v>
      </c>
      <c r="AW911" s="55">
        <f t="shared" si="225"/>
        <v>0</v>
      </c>
      <c r="AX911" s="55">
        <v>0</v>
      </c>
      <c r="AY911" s="55">
        <v>3</v>
      </c>
      <c r="AZ911" s="502">
        <v>0</v>
      </c>
    </row>
    <row r="912" spans="1:52">
      <c r="A912" s="215">
        <v>497</v>
      </c>
      <c r="B912" s="215">
        <v>497117755</v>
      </c>
      <c r="C912" s="216" t="s">
        <v>262</v>
      </c>
      <c r="D912" s="225">
        <f t="shared" si="211"/>
        <v>0</v>
      </c>
      <c r="E912" s="225">
        <f t="shared" si="212"/>
        <v>0</v>
      </c>
      <c r="F912" s="225">
        <f t="shared" si="213"/>
        <v>0</v>
      </c>
      <c r="G912" s="225">
        <f t="shared" si="214"/>
        <v>0</v>
      </c>
      <c r="H912" s="225">
        <f t="shared" si="215"/>
        <v>0</v>
      </c>
      <c r="I912" s="225">
        <f t="shared" si="216"/>
        <v>3</v>
      </c>
      <c r="J912" s="225">
        <f t="shared" si="217"/>
        <v>0</v>
      </c>
      <c r="K912" s="356">
        <f t="shared" si="218"/>
        <v>0.1149</v>
      </c>
      <c r="L912" s="225"/>
      <c r="M912" s="225">
        <f t="shared" si="219"/>
        <v>0</v>
      </c>
      <c r="N912" s="225">
        <f t="shared" si="220"/>
        <v>0</v>
      </c>
      <c r="O912" s="225">
        <f t="shared" si="221"/>
        <v>0</v>
      </c>
      <c r="P912" s="225">
        <f t="shared" si="222"/>
        <v>2</v>
      </c>
      <c r="Q912" s="225">
        <f t="shared" si="223"/>
        <v>9</v>
      </c>
      <c r="R912" s="225">
        <f t="shared" si="224"/>
        <v>3</v>
      </c>
      <c r="S912" s="228"/>
      <c r="T912" s="228"/>
      <c r="U912" s="228"/>
      <c r="V912" s="228"/>
      <c r="W912" s="529"/>
      <c r="X912" s="228"/>
      <c r="Y912" s="55">
        <v>497</v>
      </c>
      <c r="Z912" s="55">
        <v>497117755</v>
      </c>
      <c r="AA912" s="244" t="s">
        <v>262</v>
      </c>
      <c r="AB912" s="55">
        <v>0</v>
      </c>
      <c r="AC912" s="55">
        <v>0</v>
      </c>
      <c r="AD912" s="55">
        <v>0</v>
      </c>
      <c r="AE912" s="55">
        <v>0</v>
      </c>
      <c r="AF912" s="55">
        <v>0</v>
      </c>
      <c r="AG912" s="55">
        <v>3</v>
      </c>
      <c r="AH912" s="55">
        <v>0</v>
      </c>
      <c r="AI912" s="215">
        <v>0</v>
      </c>
      <c r="AJ912" s="215">
        <v>0</v>
      </c>
      <c r="AK912" s="215">
        <v>0</v>
      </c>
      <c r="AL912" s="215">
        <v>0</v>
      </c>
      <c r="AM912" s="215">
        <v>0</v>
      </c>
      <c r="AN912" s="215">
        <v>0</v>
      </c>
      <c r="AO912" s="215">
        <v>0</v>
      </c>
      <c r="AP912" s="215">
        <v>0</v>
      </c>
      <c r="AQ912" s="55">
        <v>0</v>
      </c>
      <c r="AR912" s="216"/>
      <c r="AS912" s="55">
        <v>117</v>
      </c>
      <c r="AT912" s="55">
        <v>755</v>
      </c>
      <c r="AU912" s="55">
        <v>9</v>
      </c>
      <c r="AW912" s="55">
        <f t="shared" si="225"/>
        <v>0</v>
      </c>
      <c r="AX912" s="55">
        <v>2</v>
      </c>
      <c r="AY912" s="55">
        <v>2</v>
      </c>
      <c r="AZ912" s="502">
        <v>0.5494</v>
      </c>
    </row>
    <row r="913" spans="1:52">
      <c r="A913" s="215">
        <v>497</v>
      </c>
      <c r="B913" s="215">
        <v>497117766</v>
      </c>
      <c r="C913" s="216" t="s">
        <v>262</v>
      </c>
      <c r="D913" s="225">
        <f t="shared" si="211"/>
        <v>0</v>
      </c>
      <c r="E913" s="225">
        <f t="shared" si="212"/>
        <v>0</v>
      </c>
      <c r="F913" s="225">
        <f t="shared" si="213"/>
        <v>0</v>
      </c>
      <c r="G913" s="225">
        <f t="shared" si="214"/>
        <v>1</v>
      </c>
      <c r="H913" s="225">
        <f t="shared" si="215"/>
        <v>1</v>
      </c>
      <c r="I913" s="225">
        <f t="shared" si="216"/>
        <v>2</v>
      </c>
      <c r="J913" s="225">
        <f t="shared" si="217"/>
        <v>0</v>
      </c>
      <c r="K913" s="356">
        <f t="shared" si="218"/>
        <v>0.1532</v>
      </c>
      <c r="L913" s="225"/>
      <c r="M913" s="225">
        <f t="shared" si="219"/>
        <v>0</v>
      </c>
      <c r="N913" s="225">
        <f t="shared" si="220"/>
        <v>0</v>
      </c>
      <c r="O913" s="225">
        <f t="shared" si="221"/>
        <v>0</v>
      </c>
      <c r="P913" s="225">
        <f t="shared" si="222"/>
        <v>2</v>
      </c>
      <c r="Q913" s="225">
        <f t="shared" si="223"/>
        <v>6</v>
      </c>
      <c r="R913" s="225">
        <f t="shared" si="224"/>
        <v>4</v>
      </c>
      <c r="S913" s="228"/>
      <c r="T913" s="228"/>
      <c r="U913" s="228"/>
      <c r="V913" s="228"/>
      <c r="W913" s="529"/>
      <c r="X913" s="228"/>
      <c r="Y913" s="55">
        <v>497</v>
      </c>
      <c r="Z913" s="55">
        <v>497117766</v>
      </c>
      <c r="AA913" s="244" t="s">
        <v>262</v>
      </c>
      <c r="AB913" s="55">
        <v>0</v>
      </c>
      <c r="AC913" s="55">
        <v>0</v>
      </c>
      <c r="AD913" s="55">
        <v>0</v>
      </c>
      <c r="AE913" s="55">
        <v>1</v>
      </c>
      <c r="AF913" s="55">
        <v>1</v>
      </c>
      <c r="AG913" s="55">
        <v>2</v>
      </c>
      <c r="AH913" s="55">
        <v>0</v>
      </c>
      <c r="AI913" s="215">
        <v>0</v>
      </c>
      <c r="AJ913" s="215">
        <v>0</v>
      </c>
      <c r="AK913" s="215">
        <v>0</v>
      </c>
      <c r="AL913" s="215">
        <v>0</v>
      </c>
      <c r="AM913" s="215">
        <v>0</v>
      </c>
      <c r="AN913" s="215">
        <v>0</v>
      </c>
      <c r="AO913" s="215">
        <v>0</v>
      </c>
      <c r="AP913" s="215">
        <v>0</v>
      </c>
      <c r="AQ913" s="55">
        <v>2</v>
      </c>
      <c r="AR913" s="216"/>
      <c r="AS913" s="55">
        <v>117</v>
      </c>
      <c r="AT913" s="55">
        <v>766</v>
      </c>
      <c r="AU913" s="55">
        <v>6</v>
      </c>
      <c r="AW913" s="55">
        <f t="shared" si="225"/>
        <v>2</v>
      </c>
      <c r="AX913" s="55">
        <v>0</v>
      </c>
      <c r="AY913" s="55">
        <v>3</v>
      </c>
      <c r="AZ913" s="502">
        <v>0.5</v>
      </c>
    </row>
    <row r="914" spans="1:52">
      <c r="A914" s="215">
        <v>498</v>
      </c>
      <c r="B914" s="215">
        <v>498281061</v>
      </c>
      <c r="C914" s="216" t="s">
        <v>1044</v>
      </c>
      <c r="D914" s="225">
        <f t="shared" si="211"/>
        <v>0</v>
      </c>
      <c r="E914" s="225">
        <f t="shared" si="212"/>
        <v>0</v>
      </c>
      <c r="F914" s="225">
        <f t="shared" si="213"/>
        <v>0</v>
      </c>
      <c r="G914" s="225">
        <f t="shared" si="214"/>
        <v>0</v>
      </c>
      <c r="H914" s="225">
        <f t="shared" si="215"/>
        <v>2</v>
      </c>
      <c r="I914" s="225">
        <f t="shared" si="216"/>
        <v>0</v>
      </c>
      <c r="J914" s="225">
        <f t="shared" si="217"/>
        <v>0</v>
      </c>
      <c r="K914" s="356">
        <f t="shared" si="218"/>
        <v>7.6600000000000001E-2</v>
      </c>
      <c r="L914" s="225"/>
      <c r="M914" s="225">
        <f t="shared" si="219"/>
        <v>0</v>
      </c>
      <c r="N914" s="225">
        <f t="shared" si="220"/>
        <v>0</v>
      </c>
      <c r="O914" s="225">
        <f t="shared" si="221"/>
        <v>0</v>
      </c>
      <c r="P914" s="225">
        <f t="shared" si="222"/>
        <v>2</v>
      </c>
      <c r="Q914" s="225">
        <f t="shared" si="223"/>
        <v>10</v>
      </c>
      <c r="R914" s="225">
        <f t="shared" si="224"/>
        <v>2</v>
      </c>
      <c r="S914" s="228"/>
      <c r="T914" s="228"/>
      <c r="U914" s="228"/>
      <c r="V914" s="228"/>
      <c r="W914" s="529"/>
      <c r="X914" s="228"/>
      <c r="Y914" s="55">
        <v>498</v>
      </c>
      <c r="Z914" s="55">
        <v>498281061</v>
      </c>
      <c r="AA914" s="244" t="s">
        <v>1044</v>
      </c>
      <c r="AB914" s="55">
        <v>0</v>
      </c>
      <c r="AC914" s="55">
        <v>0</v>
      </c>
      <c r="AD914" s="55">
        <v>0</v>
      </c>
      <c r="AE914" s="55">
        <v>0</v>
      </c>
      <c r="AF914" s="55">
        <v>2</v>
      </c>
      <c r="AG914" s="55">
        <v>0</v>
      </c>
      <c r="AH914" s="55">
        <v>0</v>
      </c>
      <c r="AI914" s="215">
        <v>0</v>
      </c>
      <c r="AJ914" s="215">
        <v>0</v>
      </c>
      <c r="AK914" s="215">
        <v>0</v>
      </c>
      <c r="AL914" s="215">
        <v>0</v>
      </c>
      <c r="AM914" s="215">
        <v>2</v>
      </c>
      <c r="AN914" s="215">
        <v>0</v>
      </c>
      <c r="AO914" s="215">
        <v>0</v>
      </c>
      <c r="AP914" s="215">
        <v>0</v>
      </c>
      <c r="AQ914" s="55">
        <v>0</v>
      </c>
      <c r="AR914" s="216"/>
      <c r="AS914" s="55">
        <v>281</v>
      </c>
      <c r="AT914" s="55">
        <v>61</v>
      </c>
      <c r="AU914" s="55">
        <v>10</v>
      </c>
      <c r="AW914" s="55">
        <f t="shared" si="225"/>
        <v>2</v>
      </c>
      <c r="AX914" s="55">
        <v>0</v>
      </c>
      <c r="AY914" s="55">
        <v>2</v>
      </c>
      <c r="AZ914" s="502">
        <v>1</v>
      </c>
    </row>
    <row r="915" spans="1:52">
      <c r="A915" s="215">
        <v>498</v>
      </c>
      <c r="B915" s="215">
        <v>498281137</v>
      </c>
      <c r="C915" s="216" t="s">
        <v>1044</v>
      </c>
      <c r="D915" s="225">
        <f t="shared" si="211"/>
        <v>0</v>
      </c>
      <c r="E915" s="225">
        <f t="shared" si="212"/>
        <v>0</v>
      </c>
      <c r="F915" s="225">
        <f t="shared" si="213"/>
        <v>0</v>
      </c>
      <c r="G915" s="225">
        <f t="shared" si="214"/>
        <v>1</v>
      </c>
      <c r="H915" s="225">
        <f t="shared" si="215"/>
        <v>0</v>
      </c>
      <c r="I915" s="225">
        <f t="shared" si="216"/>
        <v>0</v>
      </c>
      <c r="J915" s="225">
        <f t="shared" si="217"/>
        <v>0</v>
      </c>
      <c r="K915" s="356">
        <f t="shared" si="218"/>
        <v>3.8300000000000001E-2</v>
      </c>
      <c r="L915" s="225"/>
      <c r="M915" s="225">
        <f t="shared" si="219"/>
        <v>0</v>
      </c>
      <c r="N915" s="225">
        <f t="shared" si="220"/>
        <v>0</v>
      </c>
      <c r="O915" s="225">
        <f t="shared" si="221"/>
        <v>0</v>
      </c>
      <c r="P915" s="225">
        <f t="shared" si="222"/>
        <v>1</v>
      </c>
      <c r="Q915" s="225">
        <f t="shared" si="223"/>
        <v>12</v>
      </c>
      <c r="R915" s="225">
        <f t="shared" si="224"/>
        <v>1</v>
      </c>
      <c r="S915" s="228"/>
      <c r="T915" s="228"/>
      <c r="U915" s="228"/>
      <c r="V915" s="228"/>
      <c r="W915" s="529"/>
      <c r="X915" s="228"/>
      <c r="Y915" s="55">
        <v>498</v>
      </c>
      <c r="Z915" s="55">
        <v>498281137</v>
      </c>
      <c r="AA915" s="244" t="s">
        <v>1044</v>
      </c>
      <c r="AB915" s="55">
        <v>0</v>
      </c>
      <c r="AC915" s="55">
        <v>0</v>
      </c>
      <c r="AD915" s="55">
        <v>0</v>
      </c>
      <c r="AE915" s="55">
        <v>1</v>
      </c>
      <c r="AF915" s="55">
        <v>0</v>
      </c>
      <c r="AG915" s="55">
        <v>0</v>
      </c>
      <c r="AH915" s="55">
        <v>0</v>
      </c>
      <c r="AI915" s="215">
        <v>0</v>
      </c>
      <c r="AJ915" s="215">
        <v>0</v>
      </c>
      <c r="AK915" s="215">
        <v>0</v>
      </c>
      <c r="AL915" s="215">
        <v>0</v>
      </c>
      <c r="AM915" s="215">
        <v>1</v>
      </c>
      <c r="AN915" s="215">
        <v>0</v>
      </c>
      <c r="AO915" s="215">
        <v>0</v>
      </c>
      <c r="AP915" s="215">
        <v>0</v>
      </c>
      <c r="AQ915" s="55">
        <v>0</v>
      </c>
      <c r="AR915" s="216"/>
      <c r="AS915" s="55">
        <v>281</v>
      </c>
      <c r="AT915" s="55">
        <v>137</v>
      </c>
      <c r="AU915" s="55">
        <v>12</v>
      </c>
      <c r="AW915" s="55">
        <f t="shared" si="225"/>
        <v>1</v>
      </c>
      <c r="AX915" s="55">
        <v>0</v>
      </c>
      <c r="AY915" s="55">
        <v>1</v>
      </c>
      <c r="AZ915" s="502">
        <v>1</v>
      </c>
    </row>
    <row r="916" spans="1:52">
      <c r="A916" s="215">
        <v>498</v>
      </c>
      <c r="B916" s="215">
        <v>498281281</v>
      </c>
      <c r="C916" s="216" t="s">
        <v>1044</v>
      </c>
      <c r="D916" s="225">
        <f t="shared" si="211"/>
        <v>0</v>
      </c>
      <c r="E916" s="225">
        <f t="shared" si="212"/>
        <v>0</v>
      </c>
      <c r="F916" s="225">
        <f t="shared" si="213"/>
        <v>0</v>
      </c>
      <c r="G916" s="225">
        <f t="shared" si="214"/>
        <v>110</v>
      </c>
      <c r="H916" s="225">
        <f t="shared" si="215"/>
        <v>305</v>
      </c>
      <c r="I916" s="225">
        <f t="shared" si="216"/>
        <v>0</v>
      </c>
      <c r="J916" s="225">
        <f t="shared" si="217"/>
        <v>0</v>
      </c>
      <c r="K916" s="356">
        <f t="shared" si="218"/>
        <v>15.894500000000001</v>
      </c>
      <c r="L916" s="225"/>
      <c r="M916" s="225">
        <f t="shared" si="219"/>
        <v>8</v>
      </c>
      <c r="N916" s="225">
        <f t="shared" si="220"/>
        <v>11</v>
      </c>
      <c r="O916" s="225">
        <f t="shared" si="221"/>
        <v>0</v>
      </c>
      <c r="P916" s="225">
        <f t="shared" si="222"/>
        <v>346</v>
      </c>
      <c r="Q916" s="225">
        <f t="shared" si="223"/>
        <v>12</v>
      </c>
      <c r="R916" s="225">
        <f t="shared" si="224"/>
        <v>415</v>
      </c>
      <c r="S916" s="228"/>
      <c r="T916" s="228"/>
      <c r="U916" s="228"/>
      <c r="V916" s="228"/>
      <c r="W916" s="529"/>
      <c r="X916" s="228"/>
      <c r="Y916" s="55">
        <v>498</v>
      </c>
      <c r="Z916" s="55">
        <v>498281281</v>
      </c>
      <c r="AA916" s="244" t="s">
        <v>1044</v>
      </c>
      <c r="AB916" s="55">
        <v>0</v>
      </c>
      <c r="AC916" s="55">
        <v>0</v>
      </c>
      <c r="AD916" s="55">
        <v>0</v>
      </c>
      <c r="AE916" s="55">
        <v>110</v>
      </c>
      <c r="AF916" s="55">
        <v>305</v>
      </c>
      <c r="AG916" s="55">
        <v>0</v>
      </c>
      <c r="AH916" s="55">
        <v>0</v>
      </c>
      <c r="AI916" s="215">
        <v>0</v>
      </c>
      <c r="AJ916" s="215">
        <v>8</v>
      </c>
      <c r="AK916" s="215">
        <v>11</v>
      </c>
      <c r="AL916" s="215">
        <v>0</v>
      </c>
      <c r="AM916" s="215">
        <v>341</v>
      </c>
      <c r="AN916" s="215">
        <v>0</v>
      </c>
      <c r="AO916" s="215">
        <v>0</v>
      </c>
      <c r="AP916" s="215">
        <v>0</v>
      </c>
      <c r="AQ916" s="55">
        <v>0</v>
      </c>
      <c r="AR916" s="216"/>
      <c r="AS916" s="55">
        <v>281</v>
      </c>
      <c r="AT916" s="55">
        <v>281</v>
      </c>
      <c r="AU916" s="55">
        <v>12</v>
      </c>
      <c r="AW916" s="55">
        <f t="shared" si="225"/>
        <v>341</v>
      </c>
      <c r="AX916" s="55">
        <v>5</v>
      </c>
      <c r="AY916" s="55">
        <v>1</v>
      </c>
      <c r="AZ916" s="502">
        <v>0.8327</v>
      </c>
    </row>
    <row r="917" spans="1:52">
      <c r="A917" s="215">
        <v>498</v>
      </c>
      <c r="B917" s="215">
        <v>498281332</v>
      </c>
      <c r="C917" s="216" t="s">
        <v>1044</v>
      </c>
      <c r="D917" s="225">
        <f t="shared" si="211"/>
        <v>0</v>
      </c>
      <c r="E917" s="225">
        <f t="shared" si="212"/>
        <v>0</v>
      </c>
      <c r="F917" s="225">
        <f t="shared" si="213"/>
        <v>0</v>
      </c>
      <c r="G917" s="225">
        <f t="shared" si="214"/>
        <v>0</v>
      </c>
      <c r="H917" s="225">
        <f t="shared" si="215"/>
        <v>1</v>
      </c>
      <c r="I917" s="225">
        <f t="shared" si="216"/>
        <v>0</v>
      </c>
      <c r="J917" s="225">
        <f t="shared" si="217"/>
        <v>0</v>
      </c>
      <c r="K917" s="356">
        <f t="shared" si="218"/>
        <v>3.8300000000000001E-2</v>
      </c>
      <c r="L917" s="225"/>
      <c r="M917" s="225">
        <f t="shared" si="219"/>
        <v>0</v>
      </c>
      <c r="N917" s="225">
        <f t="shared" si="220"/>
        <v>0</v>
      </c>
      <c r="O917" s="225">
        <f t="shared" si="221"/>
        <v>0</v>
      </c>
      <c r="P917" s="225">
        <f t="shared" si="222"/>
        <v>1</v>
      </c>
      <c r="Q917" s="225">
        <f t="shared" si="223"/>
        <v>10</v>
      </c>
      <c r="R917" s="225">
        <f t="shared" si="224"/>
        <v>1</v>
      </c>
      <c r="S917" s="228"/>
      <c r="T917" s="228"/>
      <c r="U917" s="228"/>
      <c r="V917" s="228"/>
      <c r="W917" s="529"/>
      <c r="X917" s="228"/>
      <c r="Y917" s="55">
        <v>498</v>
      </c>
      <c r="Z917" s="55">
        <v>498281332</v>
      </c>
      <c r="AA917" s="244" t="s">
        <v>1044</v>
      </c>
      <c r="AB917" s="55">
        <v>0</v>
      </c>
      <c r="AC917" s="55">
        <v>0</v>
      </c>
      <c r="AD917" s="55">
        <v>0</v>
      </c>
      <c r="AE917" s="55">
        <v>0</v>
      </c>
      <c r="AF917" s="55">
        <v>1</v>
      </c>
      <c r="AG917" s="55">
        <v>0</v>
      </c>
      <c r="AH917" s="55">
        <v>0</v>
      </c>
      <c r="AI917" s="215">
        <v>0</v>
      </c>
      <c r="AJ917" s="215">
        <v>0</v>
      </c>
      <c r="AK917" s="215">
        <v>0</v>
      </c>
      <c r="AL917" s="215">
        <v>0</v>
      </c>
      <c r="AM917" s="215">
        <v>1</v>
      </c>
      <c r="AN917" s="215">
        <v>0</v>
      </c>
      <c r="AO917" s="215">
        <v>0</v>
      </c>
      <c r="AP917" s="215">
        <v>0</v>
      </c>
      <c r="AQ917" s="55">
        <v>0</v>
      </c>
      <c r="AR917" s="216"/>
      <c r="AS917" s="55">
        <v>281</v>
      </c>
      <c r="AT917" s="55">
        <v>332</v>
      </c>
      <c r="AU917" s="55">
        <v>10</v>
      </c>
      <c r="AW917" s="55">
        <f t="shared" si="225"/>
        <v>1</v>
      </c>
      <c r="AX917" s="55">
        <v>0</v>
      </c>
      <c r="AY917" s="55">
        <v>2</v>
      </c>
      <c r="AZ917" s="502">
        <v>1</v>
      </c>
    </row>
    <row r="918" spans="1:52">
      <c r="A918" s="215">
        <v>499</v>
      </c>
      <c r="B918" s="215">
        <v>499061024</v>
      </c>
      <c r="C918" s="216" t="s">
        <v>1118</v>
      </c>
      <c r="D918" s="225">
        <f t="shared" si="211"/>
        <v>0</v>
      </c>
      <c r="E918" s="225">
        <f t="shared" si="212"/>
        <v>0</v>
      </c>
      <c r="F918" s="225">
        <f t="shared" si="213"/>
        <v>0</v>
      </c>
      <c r="G918" s="225">
        <f t="shared" si="214"/>
        <v>0</v>
      </c>
      <c r="H918" s="225">
        <f t="shared" si="215"/>
        <v>0</v>
      </c>
      <c r="I918" s="225">
        <f t="shared" si="216"/>
        <v>1</v>
      </c>
      <c r="J918" s="225">
        <f t="shared" si="217"/>
        <v>0</v>
      </c>
      <c r="K918" s="356">
        <f t="shared" si="218"/>
        <v>3.8300000000000001E-2</v>
      </c>
      <c r="L918" s="225"/>
      <c r="M918" s="225">
        <f t="shared" si="219"/>
        <v>0</v>
      </c>
      <c r="N918" s="225">
        <f t="shared" si="220"/>
        <v>0</v>
      </c>
      <c r="O918" s="225">
        <f t="shared" si="221"/>
        <v>0</v>
      </c>
      <c r="P918" s="225">
        <f t="shared" si="222"/>
        <v>0</v>
      </c>
      <c r="Q918" s="225">
        <f t="shared" si="223"/>
        <v>4</v>
      </c>
      <c r="R918" s="225">
        <f t="shared" si="224"/>
        <v>1</v>
      </c>
      <c r="S918" s="228"/>
      <c r="T918" s="228"/>
      <c r="U918" s="228"/>
      <c r="V918" s="228"/>
      <c r="W918" s="529"/>
      <c r="X918" s="228"/>
      <c r="Y918" s="55">
        <v>499</v>
      </c>
      <c r="Z918" s="55">
        <v>499061024</v>
      </c>
      <c r="AA918" s="244" t="s">
        <v>1118</v>
      </c>
      <c r="AB918" s="55">
        <v>0</v>
      </c>
      <c r="AC918" s="55">
        <v>0</v>
      </c>
      <c r="AD918" s="55">
        <v>0</v>
      </c>
      <c r="AE918" s="55">
        <v>0</v>
      </c>
      <c r="AF918" s="55">
        <v>0</v>
      </c>
      <c r="AG918" s="55">
        <v>1</v>
      </c>
      <c r="AH918" s="55">
        <v>0</v>
      </c>
      <c r="AI918" s="215">
        <v>0</v>
      </c>
      <c r="AJ918" s="215">
        <v>0</v>
      </c>
      <c r="AK918" s="215">
        <v>0</v>
      </c>
      <c r="AL918" s="215">
        <v>0</v>
      </c>
      <c r="AM918" s="215">
        <v>0</v>
      </c>
      <c r="AN918" s="215">
        <v>0</v>
      </c>
      <c r="AO918" s="215">
        <v>0</v>
      </c>
      <c r="AP918" s="215">
        <v>0</v>
      </c>
      <c r="AQ918" s="55">
        <v>0</v>
      </c>
      <c r="AR918" s="216"/>
      <c r="AS918" s="55">
        <v>61</v>
      </c>
      <c r="AT918" s="55">
        <v>24</v>
      </c>
      <c r="AU918" s="55">
        <v>4</v>
      </c>
      <c r="AW918" s="55">
        <f t="shared" si="225"/>
        <v>0</v>
      </c>
      <c r="AX918" s="55">
        <v>0</v>
      </c>
      <c r="AY918" s="55">
        <v>3</v>
      </c>
      <c r="AZ918" s="502">
        <v>0</v>
      </c>
    </row>
    <row r="919" spans="1:52">
      <c r="A919" s="215">
        <v>499</v>
      </c>
      <c r="B919" s="215">
        <v>499061061</v>
      </c>
      <c r="C919" s="216" t="s">
        <v>1118</v>
      </c>
      <c r="D919" s="225">
        <f t="shared" si="211"/>
        <v>0</v>
      </c>
      <c r="E919" s="225">
        <f t="shared" si="212"/>
        <v>0</v>
      </c>
      <c r="F919" s="225">
        <f t="shared" si="213"/>
        <v>0</v>
      </c>
      <c r="G919" s="225">
        <f t="shared" si="214"/>
        <v>0</v>
      </c>
      <c r="H919" s="225">
        <f t="shared" si="215"/>
        <v>71</v>
      </c>
      <c r="I919" s="225">
        <f t="shared" si="216"/>
        <v>70</v>
      </c>
      <c r="J919" s="225">
        <f t="shared" si="217"/>
        <v>0</v>
      </c>
      <c r="K919" s="356">
        <f t="shared" si="218"/>
        <v>5.4002999999999997</v>
      </c>
      <c r="L919" s="225"/>
      <c r="M919" s="225">
        <f t="shared" si="219"/>
        <v>0</v>
      </c>
      <c r="N919" s="225">
        <f t="shared" si="220"/>
        <v>2</v>
      </c>
      <c r="O919" s="225">
        <f t="shared" si="221"/>
        <v>1</v>
      </c>
      <c r="P919" s="225">
        <f t="shared" si="222"/>
        <v>71</v>
      </c>
      <c r="Q919" s="225">
        <f t="shared" si="223"/>
        <v>10</v>
      </c>
      <c r="R919" s="225">
        <f t="shared" si="224"/>
        <v>141</v>
      </c>
      <c r="S919" s="228"/>
      <c r="T919" s="228"/>
      <c r="U919" s="228"/>
      <c r="V919" s="228"/>
      <c r="W919" s="529"/>
      <c r="X919" s="228"/>
      <c r="Y919" s="55">
        <v>499</v>
      </c>
      <c r="Z919" s="55">
        <v>499061061</v>
      </c>
      <c r="AA919" s="244" t="s">
        <v>1118</v>
      </c>
      <c r="AB919" s="55">
        <v>0</v>
      </c>
      <c r="AC919" s="55">
        <v>0</v>
      </c>
      <c r="AD919" s="55">
        <v>0</v>
      </c>
      <c r="AE919" s="55">
        <v>0</v>
      </c>
      <c r="AF919" s="55">
        <v>71</v>
      </c>
      <c r="AG919" s="55">
        <v>70</v>
      </c>
      <c r="AH919" s="55">
        <v>0</v>
      </c>
      <c r="AI919" s="215">
        <v>0</v>
      </c>
      <c r="AJ919" s="215">
        <v>0</v>
      </c>
      <c r="AK919" s="215">
        <v>2</v>
      </c>
      <c r="AL919" s="215">
        <v>1</v>
      </c>
      <c r="AM919" s="215">
        <v>34</v>
      </c>
      <c r="AN919" s="215">
        <v>0</v>
      </c>
      <c r="AO919" s="215">
        <v>0</v>
      </c>
      <c r="AP919" s="215">
        <v>0</v>
      </c>
      <c r="AQ919" s="55">
        <v>23</v>
      </c>
      <c r="AR919" s="216"/>
      <c r="AS919" s="55">
        <v>61</v>
      </c>
      <c r="AT919" s="55">
        <v>61</v>
      </c>
      <c r="AU919" s="55">
        <v>10</v>
      </c>
      <c r="AW919" s="55">
        <f t="shared" si="225"/>
        <v>57</v>
      </c>
      <c r="AX919" s="55">
        <v>14</v>
      </c>
      <c r="AY919" s="55">
        <v>1</v>
      </c>
      <c r="AZ919" s="502">
        <v>0.50649999999999995</v>
      </c>
    </row>
    <row r="920" spans="1:52">
      <c r="A920" s="215">
        <v>499</v>
      </c>
      <c r="B920" s="215">
        <v>499061111</v>
      </c>
      <c r="C920" s="216" t="s">
        <v>1118</v>
      </c>
      <c r="D920" s="225">
        <f t="shared" si="211"/>
        <v>0</v>
      </c>
      <c r="E920" s="225">
        <f t="shared" si="212"/>
        <v>0</v>
      </c>
      <c r="F920" s="225">
        <f t="shared" si="213"/>
        <v>0</v>
      </c>
      <c r="G920" s="225">
        <f t="shared" si="214"/>
        <v>0</v>
      </c>
      <c r="H920" s="225">
        <f t="shared" si="215"/>
        <v>0</v>
      </c>
      <c r="I920" s="225">
        <f t="shared" si="216"/>
        <v>1</v>
      </c>
      <c r="J920" s="225">
        <f t="shared" si="217"/>
        <v>0</v>
      </c>
      <c r="K920" s="356">
        <f t="shared" si="218"/>
        <v>3.8300000000000001E-2</v>
      </c>
      <c r="L920" s="225"/>
      <c r="M920" s="225">
        <f t="shared" si="219"/>
        <v>0</v>
      </c>
      <c r="N920" s="225">
        <f t="shared" si="220"/>
        <v>0</v>
      </c>
      <c r="O920" s="225">
        <f t="shared" si="221"/>
        <v>0</v>
      </c>
      <c r="P920" s="225">
        <f t="shared" si="222"/>
        <v>1</v>
      </c>
      <c r="Q920" s="225">
        <f t="shared" si="223"/>
        <v>6</v>
      </c>
      <c r="R920" s="225">
        <f t="shared" si="224"/>
        <v>1</v>
      </c>
      <c r="S920" s="228"/>
      <c r="T920" s="228"/>
      <c r="U920" s="228"/>
      <c r="V920" s="228"/>
      <c r="W920" s="529"/>
      <c r="X920" s="228"/>
      <c r="Y920" s="55">
        <v>499</v>
      </c>
      <c r="Z920" s="55">
        <v>499061111</v>
      </c>
      <c r="AA920" s="244" t="s">
        <v>1118</v>
      </c>
      <c r="AB920" s="55">
        <v>0</v>
      </c>
      <c r="AC920" s="55">
        <v>0</v>
      </c>
      <c r="AD920" s="55">
        <v>0</v>
      </c>
      <c r="AE920" s="55">
        <v>0</v>
      </c>
      <c r="AF920" s="55">
        <v>0</v>
      </c>
      <c r="AG920" s="55">
        <v>1</v>
      </c>
      <c r="AH920" s="55">
        <v>0</v>
      </c>
      <c r="AI920" s="215">
        <v>0</v>
      </c>
      <c r="AJ920" s="215">
        <v>0</v>
      </c>
      <c r="AK920" s="215">
        <v>0</v>
      </c>
      <c r="AL920" s="215">
        <v>0</v>
      </c>
      <c r="AM920" s="215">
        <v>0</v>
      </c>
      <c r="AN920" s="215">
        <v>0</v>
      </c>
      <c r="AO920" s="215">
        <v>0</v>
      </c>
      <c r="AP920" s="215">
        <v>0</v>
      </c>
      <c r="AQ920" s="55">
        <v>1</v>
      </c>
      <c r="AR920" s="216"/>
      <c r="AS920" s="55">
        <v>61</v>
      </c>
      <c r="AT920" s="55">
        <v>111</v>
      </c>
      <c r="AU920" s="55">
        <v>6</v>
      </c>
      <c r="AW920" s="55">
        <f t="shared" si="225"/>
        <v>1</v>
      </c>
      <c r="AX920" s="55">
        <v>0</v>
      </c>
      <c r="AY920" s="55">
        <v>3</v>
      </c>
      <c r="AZ920" s="502">
        <v>1</v>
      </c>
    </row>
    <row r="921" spans="1:52">
      <c r="A921" s="215">
        <v>499</v>
      </c>
      <c r="B921" s="215">
        <v>499061114</v>
      </c>
      <c r="C921" s="216" t="s">
        <v>1118</v>
      </c>
      <c r="D921" s="225">
        <f t="shared" si="211"/>
        <v>0</v>
      </c>
      <c r="E921" s="225">
        <f t="shared" si="212"/>
        <v>0</v>
      </c>
      <c r="F921" s="225">
        <f t="shared" si="213"/>
        <v>0</v>
      </c>
      <c r="G921" s="225">
        <f t="shared" si="214"/>
        <v>0</v>
      </c>
      <c r="H921" s="225">
        <f t="shared" si="215"/>
        <v>0</v>
      </c>
      <c r="I921" s="225">
        <f t="shared" si="216"/>
        <v>1</v>
      </c>
      <c r="J921" s="225">
        <f t="shared" si="217"/>
        <v>0</v>
      </c>
      <c r="K921" s="356">
        <f t="shared" si="218"/>
        <v>3.8300000000000001E-2</v>
      </c>
      <c r="L921" s="225"/>
      <c r="M921" s="225">
        <f t="shared" si="219"/>
        <v>0</v>
      </c>
      <c r="N921" s="225">
        <f t="shared" si="220"/>
        <v>0</v>
      </c>
      <c r="O921" s="225">
        <f t="shared" si="221"/>
        <v>0</v>
      </c>
      <c r="P921" s="225">
        <f t="shared" si="222"/>
        <v>1</v>
      </c>
      <c r="Q921" s="225">
        <f t="shared" si="223"/>
        <v>10</v>
      </c>
      <c r="R921" s="225">
        <f t="shared" si="224"/>
        <v>1</v>
      </c>
      <c r="S921" s="228"/>
      <c r="T921" s="228"/>
      <c r="U921" s="228"/>
      <c r="V921" s="228"/>
      <c r="W921" s="529"/>
      <c r="X921" s="228"/>
      <c r="Y921" s="55">
        <v>499</v>
      </c>
      <c r="Z921" s="55">
        <v>499061114</v>
      </c>
      <c r="AA921" s="244" t="s">
        <v>1118</v>
      </c>
      <c r="AB921" s="55">
        <v>0</v>
      </c>
      <c r="AC921" s="55">
        <v>0</v>
      </c>
      <c r="AD921" s="55">
        <v>0</v>
      </c>
      <c r="AE921" s="55">
        <v>0</v>
      </c>
      <c r="AF921" s="55">
        <v>0</v>
      </c>
      <c r="AG921" s="55">
        <v>1</v>
      </c>
      <c r="AH921" s="55">
        <v>0</v>
      </c>
      <c r="AI921" s="215">
        <v>0</v>
      </c>
      <c r="AJ921" s="215">
        <v>0</v>
      </c>
      <c r="AK921" s="215">
        <v>0</v>
      </c>
      <c r="AL921" s="215">
        <v>0</v>
      </c>
      <c r="AM921" s="215">
        <v>0</v>
      </c>
      <c r="AN921" s="215">
        <v>0</v>
      </c>
      <c r="AO921" s="215">
        <v>0</v>
      </c>
      <c r="AP921" s="215">
        <v>0</v>
      </c>
      <c r="AQ921" s="55">
        <v>1</v>
      </c>
      <c r="AR921" s="216"/>
      <c r="AS921" s="55">
        <v>61</v>
      </c>
      <c r="AT921" s="55">
        <v>114</v>
      </c>
      <c r="AU921" s="55">
        <v>10</v>
      </c>
      <c r="AW921" s="55">
        <f t="shared" si="225"/>
        <v>1</v>
      </c>
      <c r="AX921" s="55">
        <v>0</v>
      </c>
      <c r="AY921" s="55">
        <v>2</v>
      </c>
      <c r="AZ921" s="502">
        <v>1</v>
      </c>
    </row>
    <row r="922" spans="1:52">
      <c r="A922" s="215">
        <v>499</v>
      </c>
      <c r="B922" s="215">
        <v>499061137</v>
      </c>
      <c r="C922" s="216" t="s">
        <v>1118</v>
      </c>
      <c r="D922" s="225">
        <f t="shared" si="211"/>
        <v>0</v>
      </c>
      <c r="E922" s="225">
        <f t="shared" si="212"/>
        <v>0</v>
      </c>
      <c r="F922" s="225">
        <f t="shared" si="213"/>
        <v>0</v>
      </c>
      <c r="G922" s="225">
        <f t="shared" si="214"/>
        <v>0</v>
      </c>
      <c r="H922" s="225">
        <f t="shared" si="215"/>
        <v>2</v>
      </c>
      <c r="I922" s="225">
        <f t="shared" si="216"/>
        <v>2</v>
      </c>
      <c r="J922" s="225">
        <f t="shared" si="217"/>
        <v>0</v>
      </c>
      <c r="K922" s="356">
        <f t="shared" si="218"/>
        <v>0.1532</v>
      </c>
      <c r="L922" s="225"/>
      <c r="M922" s="225">
        <f t="shared" si="219"/>
        <v>0</v>
      </c>
      <c r="N922" s="225">
        <f t="shared" si="220"/>
        <v>0</v>
      </c>
      <c r="O922" s="225">
        <f t="shared" si="221"/>
        <v>0</v>
      </c>
      <c r="P922" s="225">
        <f t="shared" si="222"/>
        <v>3</v>
      </c>
      <c r="Q922" s="225">
        <f t="shared" si="223"/>
        <v>12</v>
      </c>
      <c r="R922" s="225">
        <f t="shared" si="224"/>
        <v>4</v>
      </c>
      <c r="S922" s="228"/>
      <c r="T922" s="228"/>
      <c r="U922" s="228"/>
      <c r="V922" s="228"/>
      <c r="W922" s="529"/>
      <c r="X922" s="228"/>
      <c r="Y922" s="55">
        <v>499</v>
      </c>
      <c r="Z922" s="55">
        <v>499061137</v>
      </c>
      <c r="AA922" s="244" t="s">
        <v>1118</v>
      </c>
      <c r="AB922" s="55">
        <v>0</v>
      </c>
      <c r="AC922" s="55">
        <v>0</v>
      </c>
      <c r="AD922" s="55">
        <v>0</v>
      </c>
      <c r="AE922" s="55">
        <v>0</v>
      </c>
      <c r="AF922" s="55">
        <v>2</v>
      </c>
      <c r="AG922" s="55">
        <v>2</v>
      </c>
      <c r="AH922" s="55">
        <v>0</v>
      </c>
      <c r="AI922" s="215">
        <v>0</v>
      </c>
      <c r="AJ922" s="215">
        <v>0</v>
      </c>
      <c r="AK922" s="215">
        <v>0</v>
      </c>
      <c r="AL922" s="215">
        <v>0</v>
      </c>
      <c r="AM922" s="215">
        <v>1</v>
      </c>
      <c r="AN922" s="215">
        <v>0</v>
      </c>
      <c r="AO922" s="215">
        <v>0</v>
      </c>
      <c r="AP922" s="215">
        <v>0</v>
      </c>
      <c r="AQ922" s="55">
        <v>1</v>
      </c>
      <c r="AR922" s="216"/>
      <c r="AS922" s="55">
        <v>61</v>
      </c>
      <c r="AT922" s="55">
        <v>137</v>
      </c>
      <c r="AU922" s="55">
        <v>12</v>
      </c>
      <c r="AW922" s="55">
        <f t="shared" si="225"/>
        <v>2</v>
      </c>
      <c r="AX922" s="55">
        <v>1</v>
      </c>
      <c r="AY922" s="55">
        <v>2</v>
      </c>
      <c r="AZ922" s="502">
        <v>0.80330000000000001</v>
      </c>
    </row>
    <row r="923" spans="1:52">
      <c r="A923" s="215">
        <v>499</v>
      </c>
      <c r="B923" s="215">
        <v>499061161</v>
      </c>
      <c r="C923" s="216" t="s">
        <v>1118</v>
      </c>
      <c r="D923" s="225">
        <f t="shared" si="211"/>
        <v>0</v>
      </c>
      <c r="E923" s="225">
        <f t="shared" si="212"/>
        <v>0</v>
      </c>
      <c r="F923" s="225">
        <f t="shared" si="213"/>
        <v>0</v>
      </c>
      <c r="G923" s="225">
        <f t="shared" si="214"/>
        <v>0</v>
      </c>
      <c r="H923" s="225">
        <f t="shared" si="215"/>
        <v>1</v>
      </c>
      <c r="I923" s="225">
        <f t="shared" si="216"/>
        <v>8</v>
      </c>
      <c r="J923" s="225">
        <f t="shared" si="217"/>
        <v>0</v>
      </c>
      <c r="K923" s="356">
        <f t="shared" si="218"/>
        <v>0.34470000000000001</v>
      </c>
      <c r="L923" s="225"/>
      <c r="M923" s="225">
        <f t="shared" si="219"/>
        <v>0</v>
      </c>
      <c r="N923" s="225">
        <f t="shared" si="220"/>
        <v>1</v>
      </c>
      <c r="O923" s="225">
        <f t="shared" si="221"/>
        <v>0</v>
      </c>
      <c r="P923" s="225">
        <f t="shared" si="222"/>
        <v>9</v>
      </c>
      <c r="Q923" s="225">
        <f t="shared" si="223"/>
        <v>6</v>
      </c>
      <c r="R923" s="225">
        <f t="shared" si="224"/>
        <v>9</v>
      </c>
      <c r="S923" s="228"/>
      <c r="T923" s="228"/>
      <c r="U923" s="228"/>
      <c r="V923" s="228"/>
      <c r="W923" s="529"/>
      <c r="X923" s="228"/>
      <c r="Y923" s="55">
        <v>499</v>
      </c>
      <c r="Z923" s="55">
        <v>499061161</v>
      </c>
      <c r="AA923" s="244" t="s">
        <v>1118</v>
      </c>
      <c r="AB923" s="55">
        <v>0</v>
      </c>
      <c r="AC923" s="55">
        <v>0</v>
      </c>
      <c r="AD923" s="55">
        <v>0</v>
      </c>
      <c r="AE923" s="55">
        <v>0</v>
      </c>
      <c r="AF923" s="55">
        <v>1</v>
      </c>
      <c r="AG923" s="55">
        <v>8</v>
      </c>
      <c r="AH923" s="55">
        <v>0</v>
      </c>
      <c r="AI923" s="215">
        <v>0</v>
      </c>
      <c r="AJ923" s="215">
        <v>0</v>
      </c>
      <c r="AK923" s="215">
        <v>1</v>
      </c>
      <c r="AL923" s="215">
        <v>0</v>
      </c>
      <c r="AM923" s="215">
        <v>1</v>
      </c>
      <c r="AN923" s="215">
        <v>0</v>
      </c>
      <c r="AO923" s="215">
        <v>0</v>
      </c>
      <c r="AP923" s="215">
        <v>0</v>
      </c>
      <c r="AQ923" s="55">
        <v>2</v>
      </c>
      <c r="AR923" s="216"/>
      <c r="AS923" s="55">
        <v>61</v>
      </c>
      <c r="AT923" s="55">
        <v>161</v>
      </c>
      <c r="AU923" s="55">
        <v>6</v>
      </c>
      <c r="AW923" s="55">
        <f t="shared" si="225"/>
        <v>3</v>
      </c>
      <c r="AX923" s="55">
        <v>6</v>
      </c>
      <c r="AY923" s="55">
        <v>1</v>
      </c>
      <c r="AZ923" s="502">
        <v>0.95240000000000002</v>
      </c>
    </row>
    <row r="924" spans="1:52">
      <c r="A924" s="215">
        <v>499</v>
      </c>
      <c r="B924" s="215">
        <v>499061227</v>
      </c>
      <c r="C924" s="216" t="s">
        <v>1118</v>
      </c>
      <c r="D924" s="225">
        <f t="shared" si="211"/>
        <v>0</v>
      </c>
      <c r="E924" s="225">
        <f t="shared" si="212"/>
        <v>0</v>
      </c>
      <c r="F924" s="225">
        <f t="shared" si="213"/>
        <v>0</v>
      </c>
      <c r="G924" s="225">
        <f t="shared" si="214"/>
        <v>0</v>
      </c>
      <c r="H924" s="225">
        <f t="shared" si="215"/>
        <v>0</v>
      </c>
      <c r="I924" s="225">
        <f t="shared" si="216"/>
        <v>1</v>
      </c>
      <c r="J924" s="225">
        <f t="shared" si="217"/>
        <v>0</v>
      </c>
      <c r="K924" s="356">
        <f t="shared" si="218"/>
        <v>3.8300000000000001E-2</v>
      </c>
      <c r="L924" s="225"/>
      <c r="M924" s="225">
        <f t="shared" si="219"/>
        <v>0</v>
      </c>
      <c r="N924" s="225">
        <f t="shared" si="220"/>
        <v>0</v>
      </c>
      <c r="O924" s="225">
        <f t="shared" si="221"/>
        <v>0</v>
      </c>
      <c r="P924" s="225">
        <f t="shared" si="222"/>
        <v>1</v>
      </c>
      <c r="Q924" s="225">
        <f t="shared" si="223"/>
        <v>9</v>
      </c>
      <c r="R924" s="225">
        <f t="shared" si="224"/>
        <v>1</v>
      </c>
      <c r="S924" s="228"/>
      <c r="T924" s="228"/>
      <c r="U924" s="228"/>
      <c r="V924" s="228"/>
      <c r="W924" s="529"/>
      <c r="X924" s="228"/>
      <c r="Y924" s="55">
        <v>499</v>
      </c>
      <c r="Z924" s="55">
        <v>499061227</v>
      </c>
      <c r="AA924" s="244" t="s">
        <v>1118</v>
      </c>
      <c r="AB924" s="55">
        <v>0</v>
      </c>
      <c r="AC924" s="55">
        <v>0</v>
      </c>
      <c r="AD924" s="55">
        <v>0</v>
      </c>
      <c r="AE924" s="55">
        <v>0</v>
      </c>
      <c r="AF924" s="55">
        <v>0</v>
      </c>
      <c r="AG924" s="55">
        <v>1</v>
      </c>
      <c r="AH924" s="55">
        <v>0</v>
      </c>
      <c r="AI924" s="215">
        <v>0</v>
      </c>
      <c r="AJ924" s="215">
        <v>0</v>
      </c>
      <c r="AK924" s="215">
        <v>0</v>
      </c>
      <c r="AL924" s="215">
        <v>0</v>
      </c>
      <c r="AM924" s="215">
        <v>0</v>
      </c>
      <c r="AN924" s="215">
        <v>0</v>
      </c>
      <c r="AO924" s="215">
        <v>0</v>
      </c>
      <c r="AP924" s="215">
        <v>0</v>
      </c>
      <c r="AQ924" s="55">
        <v>1</v>
      </c>
      <c r="AR924" s="216"/>
      <c r="AS924" s="55">
        <v>61</v>
      </c>
      <c r="AT924" s="55">
        <v>227</v>
      </c>
      <c r="AU924" s="55">
        <v>9</v>
      </c>
      <c r="AW924" s="55">
        <f t="shared" si="225"/>
        <v>1</v>
      </c>
      <c r="AX924" s="55">
        <v>0</v>
      </c>
      <c r="AY924" s="55">
        <v>2</v>
      </c>
      <c r="AZ924" s="502">
        <v>1</v>
      </c>
    </row>
    <row r="925" spans="1:52">
      <c r="A925" s="215">
        <v>499</v>
      </c>
      <c r="B925" s="215">
        <v>499061278</v>
      </c>
      <c r="C925" s="216" t="s">
        <v>1118</v>
      </c>
      <c r="D925" s="225">
        <f t="shared" si="211"/>
        <v>0</v>
      </c>
      <c r="E925" s="225">
        <f t="shared" si="212"/>
        <v>0</v>
      </c>
      <c r="F925" s="225">
        <f t="shared" si="213"/>
        <v>0</v>
      </c>
      <c r="G925" s="225">
        <f t="shared" si="214"/>
        <v>0</v>
      </c>
      <c r="H925" s="225">
        <f t="shared" si="215"/>
        <v>0</v>
      </c>
      <c r="I925" s="225">
        <f t="shared" si="216"/>
        <v>3</v>
      </c>
      <c r="J925" s="225">
        <f t="shared" si="217"/>
        <v>0</v>
      </c>
      <c r="K925" s="356">
        <f t="shared" si="218"/>
        <v>0.1149</v>
      </c>
      <c r="L925" s="225"/>
      <c r="M925" s="225">
        <f t="shared" si="219"/>
        <v>0</v>
      </c>
      <c r="N925" s="225">
        <f t="shared" si="220"/>
        <v>0</v>
      </c>
      <c r="O925" s="225">
        <f t="shared" si="221"/>
        <v>0</v>
      </c>
      <c r="P925" s="225">
        <f t="shared" si="222"/>
        <v>1</v>
      </c>
      <c r="Q925" s="225">
        <f t="shared" si="223"/>
        <v>6</v>
      </c>
      <c r="R925" s="225">
        <f t="shared" si="224"/>
        <v>3</v>
      </c>
      <c r="S925" s="228"/>
      <c r="T925" s="228"/>
      <c r="U925" s="228"/>
      <c r="V925" s="228"/>
      <c r="W925" s="529"/>
      <c r="X925" s="228"/>
      <c r="Y925" s="55">
        <v>499</v>
      </c>
      <c r="Z925" s="55">
        <v>499061278</v>
      </c>
      <c r="AA925" s="244" t="s">
        <v>1118</v>
      </c>
      <c r="AB925" s="55">
        <v>0</v>
      </c>
      <c r="AC925" s="55">
        <v>0</v>
      </c>
      <c r="AD925" s="55">
        <v>0</v>
      </c>
      <c r="AE925" s="55">
        <v>0</v>
      </c>
      <c r="AF925" s="55">
        <v>0</v>
      </c>
      <c r="AG925" s="55">
        <v>3</v>
      </c>
      <c r="AH925" s="55">
        <v>0</v>
      </c>
      <c r="AI925" s="215">
        <v>0</v>
      </c>
      <c r="AJ925" s="215">
        <v>0</v>
      </c>
      <c r="AK925" s="215">
        <v>0</v>
      </c>
      <c r="AL925" s="215">
        <v>0</v>
      </c>
      <c r="AM925" s="215">
        <v>0</v>
      </c>
      <c r="AN925" s="215">
        <v>0</v>
      </c>
      <c r="AO925" s="215">
        <v>0</v>
      </c>
      <c r="AP925" s="215">
        <v>0</v>
      </c>
      <c r="AQ925" s="55">
        <v>1</v>
      </c>
      <c r="AR925" s="216"/>
      <c r="AS925" s="55">
        <v>61</v>
      </c>
      <c r="AT925" s="55">
        <v>278</v>
      </c>
      <c r="AU925" s="55">
        <v>6</v>
      </c>
      <c r="AW925" s="55">
        <f t="shared" si="225"/>
        <v>1</v>
      </c>
      <c r="AX925" s="55">
        <v>0</v>
      </c>
      <c r="AY925" s="55">
        <v>3</v>
      </c>
      <c r="AZ925" s="502">
        <v>0.33329999999999999</v>
      </c>
    </row>
    <row r="926" spans="1:52">
      <c r="A926" s="215">
        <v>499</v>
      </c>
      <c r="B926" s="215">
        <v>499061281</v>
      </c>
      <c r="C926" s="216" t="s">
        <v>1118</v>
      </c>
      <c r="D926" s="225">
        <f t="shared" si="211"/>
        <v>0</v>
      </c>
      <c r="E926" s="225">
        <f t="shared" si="212"/>
        <v>0</v>
      </c>
      <c r="F926" s="225">
        <f t="shared" si="213"/>
        <v>0</v>
      </c>
      <c r="G926" s="225">
        <f t="shared" si="214"/>
        <v>0</v>
      </c>
      <c r="H926" s="225">
        <f t="shared" si="215"/>
        <v>185</v>
      </c>
      <c r="I926" s="225">
        <f t="shared" si="216"/>
        <v>188</v>
      </c>
      <c r="J926" s="225">
        <f t="shared" si="217"/>
        <v>0</v>
      </c>
      <c r="K926" s="356">
        <f t="shared" si="218"/>
        <v>14.2859</v>
      </c>
      <c r="L926" s="225"/>
      <c r="M926" s="225">
        <f t="shared" si="219"/>
        <v>0</v>
      </c>
      <c r="N926" s="225">
        <f t="shared" si="220"/>
        <v>15</v>
      </c>
      <c r="O926" s="225">
        <f t="shared" si="221"/>
        <v>9</v>
      </c>
      <c r="P926" s="225">
        <f t="shared" si="222"/>
        <v>235</v>
      </c>
      <c r="Q926" s="225">
        <f t="shared" si="223"/>
        <v>12</v>
      </c>
      <c r="R926" s="225">
        <f t="shared" si="224"/>
        <v>373</v>
      </c>
      <c r="S926" s="228"/>
      <c r="T926" s="228"/>
      <c r="U926" s="228"/>
      <c r="V926" s="228"/>
      <c r="W926" s="529"/>
      <c r="X926" s="228"/>
      <c r="Y926" s="55">
        <v>499</v>
      </c>
      <c r="Z926" s="55">
        <v>499061281</v>
      </c>
      <c r="AA926" s="244" t="s">
        <v>1118</v>
      </c>
      <c r="AB926" s="55">
        <v>0</v>
      </c>
      <c r="AC926" s="55">
        <v>0</v>
      </c>
      <c r="AD926" s="55">
        <v>0</v>
      </c>
      <c r="AE926" s="55">
        <v>0</v>
      </c>
      <c r="AF926" s="55">
        <v>185</v>
      </c>
      <c r="AG926" s="55">
        <v>188</v>
      </c>
      <c r="AH926" s="55">
        <v>0</v>
      </c>
      <c r="AI926" s="215">
        <v>0</v>
      </c>
      <c r="AJ926" s="215">
        <v>0</v>
      </c>
      <c r="AK926" s="215">
        <v>15</v>
      </c>
      <c r="AL926" s="215">
        <v>9</v>
      </c>
      <c r="AM926" s="215">
        <v>124</v>
      </c>
      <c r="AN926" s="215">
        <v>0</v>
      </c>
      <c r="AO926" s="215">
        <v>0</v>
      </c>
      <c r="AP926" s="215">
        <v>0</v>
      </c>
      <c r="AQ926" s="55">
        <v>111</v>
      </c>
      <c r="AR926" s="216"/>
      <c r="AS926" s="55">
        <v>61</v>
      </c>
      <c r="AT926" s="55">
        <v>281</v>
      </c>
      <c r="AU926" s="55">
        <v>12</v>
      </c>
      <c r="AW926" s="55">
        <f t="shared" si="225"/>
        <v>235</v>
      </c>
      <c r="AX926" s="55">
        <v>0</v>
      </c>
      <c r="AY926" s="55">
        <v>1</v>
      </c>
      <c r="AZ926" s="502">
        <v>0.63</v>
      </c>
    </row>
    <row r="927" spans="1:52">
      <c r="A927" s="215">
        <v>499</v>
      </c>
      <c r="B927" s="215">
        <v>499061325</v>
      </c>
      <c r="C927" s="216" t="s">
        <v>1118</v>
      </c>
      <c r="D927" s="225">
        <f t="shared" si="211"/>
        <v>0</v>
      </c>
      <c r="E927" s="225">
        <f t="shared" si="212"/>
        <v>0</v>
      </c>
      <c r="F927" s="225">
        <f t="shared" si="213"/>
        <v>0</v>
      </c>
      <c r="G927" s="225">
        <f t="shared" si="214"/>
        <v>0</v>
      </c>
      <c r="H927" s="225">
        <f t="shared" si="215"/>
        <v>0</v>
      </c>
      <c r="I927" s="225">
        <f t="shared" si="216"/>
        <v>2</v>
      </c>
      <c r="J927" s="225">
        <f t="shared" si="217"/>
        <v>0</v>
      </c>
      <c r="K927" s="356">
        <f t="shared" si="218"/>
        <v>7.6600000000000001E-2</v>
      </c>
      <c r="L927" s="225"/>
      <c r="M927" s="225">
        <f t="shared" si="219"/>
        <v>0</v>
      </c>
      <c r="N927" s="225">
        <f t="shared" si="220"/>
        <v>0</v>
      </c>
      <c r="O927" s="225">
        <f t="shared" si="221"/>
        <v>0</v>
      </c>
      <c r="P927" s="225">
        <f t="shared" si="222"/>
        <v>2</v>
      </c>
      <c r="Q927" s="225">
        <f t="shared" si="223"/>
        <v>8</v>
      </c>
      <c r="R927" s="225">
        <f t="shared" si="224"/>
        <v>2</v>
      </c>
      <c r="S927" s="228"/>
      <c r="T927" s="228"/>
      <c r="U927" s="228"/>
      <c r="V927" s="228"/>
      <c r="W927" s="529"/>
      <c r="X927" s="228"/>
      <c r="Y927" s="55">
        <v>499</v>
      </c>
      <c r="Z927" s="55">
        <v>499061325</v>
      </c>
      <c r="AA927" s="244" t="s">
        <v>1118</v>
      </c>
      <c r="AB927" s="55">
        <v>0</v>
      </c>
      <c r="AC927" s="55">
        <v>0</v>
      </c>
      <c r="AD927" s="55">
        <v>0</v>
      </c>
      <c r="AE927" s="55">
        <v>0</v>
      </c>
      <c r="AF927" s="55">
        <v>0</v>
      </c>
      <c r="AG927" s="55">
        <v>2</v>
      </c>
      <c r="AH927" s="55">
        <v>0</v>
      </c>
      <c r="AI927" s="215">
        <v>0</v>
      </c>
      <c r="AJ927" s="215">
        <v>0</v>
      </c>
      <c r="AK927" s="215">
        <v>0</v>
      </c>
      <c r="AL927" s="215">
        <v>0</v>
      </c>
      <c r="AM927" s="215">
        <v>0</v>
      </c>
      <c r="AN927" s="215">
        <v>0</v>
      </c>
      <c r="AO927" s="215">
        <v>0</v>
      </c>
      <c r="AP927" s="215">
        <v>0</v>
      </c>
      <c r="AQ927" s="55">
        <v>2</v>
      </c>
      <c r="AR927" s="216"/>
      <c r="AS927" s="55">
        <v>61</v>
      </c>
      <c r="AT927" s="55">
        <v>325</v>
      </c>
      <c r="AU927" s="55">
        <v>8</v>
      </c>
      <c r="AW927" s="55">
        <f t="shared" si="225"/>
        <v>2</v>
      </c>
      <c r="AX927" s="55">
        <v>0</v>
      </c>
      <c r="AY927" s="55">
        <v>3</v>
      </c>
      <c r="AZ927" s="502">
        <v>1</v>
      </c>
    </row>
    <row r="928" spans="1:52">
      <c r="A928" s="215">
        <v>499</v>
      </c>
      <c r="B928" s="215">
        <v>499061332</v>
      </c>
      <c r="C928" s="216" t="s">
        <v>1118</v>
      </c>
      <c r="D928" s="225">
        <f t="shared" si="211"/>
        <v>0</v>
      </c>
      <c r="E928" s="225">
        <f t="shared" si="212"/>
        <v>0</v>
      </c>
      <c r="F928" s="225">
        <f t="shared" si="213"/>
        <v>0</v>
      </c>
      <c r="G928" s="225">
        <f t="shared" si="214"/>
        <v>0</v>
      </c>
      <c r="H928" s="225">
        <f t="shared" si="215"/>
        <v>0</v>
      </c>
      <c r="I928" s="225">
        <f t="shared" si="216"/>
        <v>2</v>
      </c>
      <c r="J928" s="225">
        <f t="shared" si="217"/>
        <v>0</v>
      </c>
      <c r="K928" s="356">
        <f t="shared" si="218"/>
        <v>7.6600000000000001E-2</v>
      </c>
      <c r="L928" s="225"/>
      <c r="M928" s="225">
        <f t="shared" si="219"/>
        <v>0</v>
      </c>
      <c r="N928" s="225">
        <f t="shared" si="220"/>
        <v>0</v>
      </c>
      <c r="O928" s="225">
        <f t="shared" si="221"/>
        <v>0</v>
      </c>
      <c r="P928" s="225">
        <f t="shared" si="222"/>
        <v>1</v>
      </c>
      <c r="Q928" s="225">
        <f t="shared" si="223"/>
        <v>10</v>
      </c>
      <c r="R928" s="225">
        <f t="shared" si="224"/>
        <v>2</v>
      </c>
      <c r="S928" s="228"/>
      <c r="T928" s="228"/>
      <c r="U928" s="228"/>
      <c r="V928" s="228"/>
      <c r="W928" s="529"/>
      <c r="X928" s="228"/>
      <c r="Y928" s="55">
        <v>499</v>
      </c>
      <c r="Z928" s="55">
        <v>499061332</v>
      </c>
      <c r="AA928" s="244" t="s">
        <v>1118</v>
      </c>
      <c r="AB928" s="55">
        <v>0</v>
      </c>
      <c r="AC928" s="55">
        <v>0</v>
      </c>
      <c r="AD928" s="55">
        <v>0</v>
      </c>
      <c r="AE928" s="55">
        <v>0</v>
      </c>
      <c r="AF928" s="55">
        <v>0</v>
      </c>
      <c r="AG928" s="55">
        <v>2</v>
      </c>
      <c r="AH928" s="55">
        <v>0</v>
      </c>
      <c r="AI928" s="215">
        <v>0</v>
      </c>
      <c r="AJ928" s="215">
        <v>0</v>
      </c>
      <c r="AK928" s="215">
        <v>0</v>
      </c>
      <c r="AL928" s="215">
        <v>0</v>
      </c>
      <c r="AM928" s="215">
        <v>0</v>
      </c>
      <c r="AN928" s="215">
        <v>0</v>
      </c>
      <c r="AO928" s="215">
        <v>0</v>
      </c>
      <c r="AP928" s="215">
        <v>0</v>
      </c>
      <c r="AQ928" s="55">
        <v>1</v>
      </c>
      <c r="AR928" s="216"/>
      <c r="AS928" s="55">
        <v>61</v>
      </c>
      <c r="AT928" s="55">
        <v>332</v>
      </c>
      <c r="AU928" s="55">
        <v>10</v>
      </c>
      <c r="AW928" s="55">
        <f t="shared" si="225"/>
        <v>1</v>
      </c>
      <c r="AX928" s="55">
        <v>0</v>
      </c>
      <c r="AY928" s="55">
        <v>1</v>
      </c>
      <c r="AZ928" s="502">
        <v>0.7429</v>
      </c>
    </row>
    <row r="929" spans="1:52">
      <c r="A929" s="215">
        <v>499</v>
      </c>
      <c r="B929" s="215">
        <v>499061672</v>
      </c>
      <c r="C929" s="216" t="s">
        <v>1118</v>
      </c>
      <c r="D929" s="225">
        <f t="shared" si="211"/>
        <v>0</v>
      </c>
      <c r="E929" s="225">
        <f t="shared" si="212"/>
        <v>0</v>
      </c>
      <c r="F929" s="225">
        <f t="shared" si="213"/>
        <v>0</v>
      </c>
      <c r="G929" s="225">
        <f t="shared" si="214"/>
        <v>0</v>
      </c>
      <c r="H929" s="225">
        <f t="shared" si="215"/>
        <v>0</v>
      </c>
      <c r="I929" s="225">
        <f t="shared" si="216"/>
        <v>1</v>
      </c>
      <c r="J929" s="225">
        <f t="shared" si="217"/>
        <v>0</v>
      </c>
      <c r="K929" s="356">
        <f t="shared" si="218"/>
        <v>3.8300000000000001E-2</v>
      </c>
      <c r="L929" s="225"/>
      <c r="M929" s="225">
        <f t="shared" si="219"/>
        <v>0</v>
      </c>
      <c r="N929" s="225">
        <f t="shared" si="220"/>
        <v>0</v>
      </c>
      <c r="O929" s="225">
        <f t="shared" si="221"/>
        <v>0</v>
      </c>
      <c r="P929" s="225">
        <f t="shared" si="222"/>
        <v>1</v>
      </c>
      <c r="Q929" s="225">
        <f t="shared" si="223"/>
        <v>7</v>
      </c>
      <c r="R929" s="225">
        <f t="shared" si="224"/>
        <v>1</v>
      </c>
      <c r="S929" s="228"/>
      <c r="T929" s="228"/>
      <c r="U929" s="228"/>
      <c r="V929" s="228"/>
      <c r="W929" s="529"/>
      <c r="X929" s="228"/>
      <c r="Y929" s="55">
        <v>499</v>
      </c>
      <c r="Z929" s="55">
        <v>499061672</v>
      </c>
      <c r="AA929" s="244" t="s">
        <v>1118</v>
      </c>
      <c r="AB929" s="55">
        <v>0</v>
      </c>
      <c r="AC929" s="55">
        <v>0</v>
      </c>
      <c r="AD929" s="55">
        <v>0</v>
      </c>
      <c r="AE929" s="55">
        <v>0</v>
      </c>
      <c r="AF929" s="55">
        <v>0</v>
      </c>
      <c r="AG929" s="55">
        <v>1</v>
      </c>
      <c r="AH929" s="55">
        <v>0</v>
      </c>
      <c r="AI929" s="215">
        <v>0</v>
      </c>
      <c r="AJ929" s="215">
        <v>0</v>
      </c>
      <c r="AK929" s="215">
        <v>0</v>
      </c>
      <c r="AL929" s="215">
        <v>0</v>
      </c>
      <c r="AM929" s="215">
        <v>0</v>
      </c>
      <c r="AN929" s="215">
        <v>0</v>
      </c>
      <c r="AO929" s="215">
        <v>0</v>
      </c>
      <c r="AP929" s="215">
        <v>0</v>
      </c>
      <c r="AQ929" s="55">
        <v>1</v>
      </c>
      <c r="AR929" s="216"/>
      <c r="AS929" s="55">
        <v>61</v>
      </c>
      <c r="AT929" s="55">
        <v>672</v>
      </c>
      <c r="AU929" s="55">
        <v>7</v>
      </c>
      <c r="AW929" s="55">
        <f t="shared" si="225"/>
        <v>1</v>
      </c>
      <c r="AX929" s="55">
        <v>0</v>
      </c>
      <c r="AY929" s="55">
        <v>3</v>
      </c>
      <c r="AZ929" s="502">
        <v>1</v>
      </c>
    </row>
    <row r="930" spans="1:52">
      <c r="A930" s="215">
        <v>499</v>
      </c>
      <c r="B930" s="215">
        <v>499061766</v>
      </c>
      <c r="C930" s="216" t="s">
        <v>1118</v>
      </c>
      <c r="D930" s="225">
        <f t="shared" si="211"/>
        <v>0</v>
      </c>
      <c r="E930" s="225">
        <f t="shared" si="212"/>
        <v>0</v>
      </c>
      <c r="F930" s="225">
        <f t="shared" si="213"/>
        <v>0</v>
      </c>
      <c r="G930" s="225">
        <f t="shared" si="214"/>
        <v>0</v>
      </c>
      <c r="H930" s="225">
        <f t="shared" si="215"/>
        <v>0</v>
      </c>
      <c r="I930" s="225">
        <f t="shared" si="216"/>
        <v>1</v>
      </c>
      <c r="J930" s="225">
        <f t="shared" si="217"/>
        <v>0</v>
      </c>
      <c r="K930" s="356">
        <f t="shared" si="218"/>
        <v>3.8300000000000001E-2</v>
      </c>
      <c r="L930" s="225"/>
      <c r="M930" s="225">
        <f t="shared" si="219"/>
        <v>0</v>
      </c>
      <c r="N930" s="225">
        <f t="shared" si="220"/>
        <v>0</v>
      </c>
      <c r="O930" s="225">
        <f t="shared" si="221"/>
        <v>0</v>
      </c>
      <c r="P930" s="225">
        <f t="shared" si="222"/>
        <v>1</v>
      </c>
      <c r="Q930" s="225">
        <f t="shared" si="223"/>
        <v>6</v>
      </c>
      <c r="R930" s="225">
        <f t="shared" si="224"/>
        <v>1</v>
      </c>
      <c r="S930" s="228"/>
      <c r="T930" s="228"/>
      <c r="U930" s="228"/>
      <c r="V930" s="228"/>
      <c r="W930" s="529"/>
      <c r="X930" s="228"/>
      <c r="Y930" s="55">
        <v>499</v>
      </c>
      <c r="Z930" s="55">
        <v>499061766</v>
      </c>
      <c r="AA930" s="244" t="s">
        <v>1118</v>
      </c>
      <c r="AB930" s="55">
        <v>0</v>
      </c>
      <c r="AC930" s="55">
        <v>0</v>
      </c>
      <c r="AD930" s="55">
        <v>0</v>
      </c>
      <c r="AE930" s="55">
        <v>0</v>
      </c>
      <c r="AF930" s="55">
        <v>0</v>
      </c>
      <c r="AG930" s="55">
        <v>1</v>
      </c>
      <c r="AH930" s="55">
        <v>0</v>
      </c>
      <c r="AI930" s="215">
        <v>0</v>
      </c>
      <c r="AJ930" s="215">
        <v>0</v>
      </c>
      <c r="AK930" s="215">
        <v>0</v>
      </c>
      <c r="AL930" s="215">
        <v>0</v>
      </c>
      <c r="AM930" s="215">
        <v>0</v>
      </c>
      <c r="AN930" s="215">
        <v>0</v>
      </c>
      <c r="AO930" s="215">
        <v>0</v>
      </c>
      <c r="AP930" s="215">
        <v>0</v>
      </c>
      <c r="AQ930" s="55">
        <v>1</v>
      </c>
      <c r="AR930" s="216"/>
      <c r="AS930" s="55">
        <v>61</v>
      </c>
      <c r="AT930" s="55">
        <v>766</v>
      </c>
      <c r="AU930" s="55">
        <v>6</v>
      </c>
      <c r="AW930" s="55">
        <f t="shared" si="225"/>
        <v>1</v>
      </c>
      <c r="AX930" s="55">
        <v>0</v>
      </c>
      <c r="AY930" s="55">
        <v>3</v>
      </c>
      <c r="AZ930" s="502">
        <v>1</v>
      </c>
    </row>
    <row r="931" spans="1:52">
      <c r="A931" s="215">
        <v>3501</v>
      </c>
      <c r="B931" s="215">
        <v>3501061061</v>
      </c>
      <c r="C931" s="216" t="s">
        <v>1084</v>
      </c>
      <c r="D931" s="225">
        <f t="shared" si="211"/>
        <v>0</v>
      </c>
      <c r="E931" s="225">
        <f t="shared" si="212"/>
        <v>0</v>
      </c>
      <c r="F931" s="225">
        <f t="shared" si="213"/>
        <v>0</v>
      </c>
      <c r="G931" s="225">
        <f t="shared" si="214"/>
        <v>0</v>
      </c>
      <c r="H931" s="225">
        <f t="shared" si="215"/>
        <v>0</v>
      </c>
      <c r="I931" s="225">
        <f t="shared" si="216"/>
        <v>40</v>
      </c>
      <c r="J931" s="225">
        <f t="shared" si="217"/>
        <v>0</v>
      </c>
      <c r="K931" s="356">
        <f t="shared" si="218"/>
        <v>1.532</v>
      </c>
      <c r="L931" s="225"/>
      <c r="M931" s="225">
        <f t="shared" si="219"/>
        <v>0</v>
      </c>
      <c r="N931" s="225">
        <f t="shared" si="220"/>
        <v>0</v>
      </c>
      <c r="O931" s="225">
        <f t="shared" si="221"/>
        <v>3</v>
      </c>
      <c r="P931" s="225">
        <f t="shared" si="222"/>
        <v>32</v>
      </c>
      <c r="Q931" s="225">
        <f t="shared" si="223"/>
        <v>10</v>
      </c>
      <c r="R931" s="225">
        <f t="shared" si="224"/>
        <v>40</v>
      </c>
      <c r="S931" s="228"/>
      <c r="T931" s="228"/>
      <c r="U931" s="228"/>
      <c r="V931" s="228"/>
      <c r="W931" s="529"/>
      <c r="X931" s="228"/>
      <c r="Y931" s="55">
        <v>3501</v>
      </c>
      <c r="Z931" s="55">
        <v>3501061061</v>
      </c>
      <c r="AA931" s="244" t="s">
        <v>1084</v>
      </c>
      <c r="AB931" s="55">
        <v>0</v>
      </c>
      <c r="AC931" s="55">
        <v>0</v>
      </c>
      <c r="AD931" s="55">
        <v>0</v>
      </c>
      <c r="AE931" s="55">
        <v>0</v>
      </c>
      <c r="AF931" s="55">
        <v>0</v>
      </c>
      <c r="AG931" s="55">
        <v>40</v>
      </c>
      <c r="AH931" s="55">
        <v>0</v>
      </c>
      <c r="AI931" s="215">
        <v>0</v>
      </c>
      <c r="AJ931" s="215">
        <v>0</v>
      </c>
      <c r="AK931" s="215">
        <v>0</v>
      </c>
      <c r="AL931" s="215">
        <v>3</v>
      </c>
      <c r="AM931" s="215">
        <v>0</v>
      </c>
      <c r="AN931" s="215">
        <v>0</v>
      </c>
      <c r="AO931" s="215">
        <v>0</v>
      </c>
      <c r="AP931" s="215">
        <v>0</v>
      </c>
      <c r="AQ931" s="55">
        <v>32</v>
      </c>
      <c r="AR931" s="216"/>
      <c r="AS931" s="55">
        <v>61</v>
      </c>
      <c r="AT931" s="55">
        <v>61</v>
      </c>
      <c r="AU931" s="55">
        <v>10</v>
      </c>
      <c r="AW931" s="55">
        <f t="shared" si="225"/>
        <v>32</v>
      </c>
      <c r="AX931" s="55">
        <v>0</v>
      </c>
      <c r="AY931" s="55">
        <v>1</v>
      </c>
      <c r="AZ931" s="502">
        <v>0.8</v>
      </c>
    </row>
    <row r="932" spans="1:52">
      <c r="A932" s="215">
        <v>3501</v>
      </c>
      <c r="B932" s="215">
        <v>3501061137</v>
      </c>
      <c r="C932" s="216" t="s">
        <v>1084</v>
      </c>
      <c r="D932" s="225">
        <f t="shared" si="211"/>
        <v>0</v>
      </c>
      <c r="E932" s="225">
        <f t="shared" si="212"/>
        <v>0</v>
      </c>
      <c r="F932" s="225">
        <f t="shared" si="213"/>
        <v>0</v>
      </c>
      <c r="G932" s="225">
        <f t="shared" si="214"/>
        <v>0</v>
      </c>
      <c r="H932" s="225">
        <f t="shared" si="215"/>
        <v>0</v>
      </c>
      <c r="I932" s="225">
        <f t="shared" si="216"/>
        <v>104</v>
      </c>
      <c r="J932" s="225">
        <f t="shared" si="217"/>
        <v>0</v>
      </c>
      <c r="K932" s="356">
        <f t="shared" si="218"/>
        <v>3.9832000000000001</v>
      </c>
      <c r="L932" s="225"/>
      <c r="M932" s="225">
        <f t="shared" si="219"/>
        <v>0</v>
      </c>
      <c r="N932" s="225">
        <f t="shared" si="220"/>
        <v>0</v>
      </c>
      <c r="O932" s="225">
        <f t="shared" si="221"/>
        <v>8</v>
      </c>
      <c r="P932" s="225">
        <f t="shared" si="222"/>
        <v>95</v>
      </c>
      <c r="Q932" s="225">
        <f t="shared" si="223"/>
        <v>12</v>
      </c>
      <c r="R932" s="225">
        <f t="shared" si="224"/>
        <v>104</v>
      </c>
      <c r="S932" s="228"/>
      <c r="T932" s="228"/>
      <c r="U932" s="228"/>
      <c r="V932" s="228"/>
      <c r="W932" s="529"/>
      <c r="X932" s="228"/>
      <c r="Y932" s="55">
        <v>3501</v>
      </c>
      <c r="Z932" s="55">
        <v>3501061137</v>
      </c>
      <c r="AA932" s="244" t="s">
        <v>1084</v>
      </c>
      <c r="AB932" s="55">
        <v>0</v>
      </c>
      <c r="AC932" s="55">
        <v>0</v>
      </c>
      <c r="AD932" s="55">
        <v>0</v>
      </c>
      <c r="AE932" s="55">
        <v>0</v>
      </c>
      <c r="AF932" s="55">
        <v>0</v>
      </c>
      <c r="AG932" s="55">
        <v>104</v>
      </c>
      <c r="AH932" s="55">
        <v>0</v>
      </c>
      <c r="AI932" s="215">
        <v>0</v>
      </c>
      <c r="AJ932" s="215">
        <v>0</v>
      </c>
      <c r="AK932" s="215">
        <v>0</v>
      </c>
      <c r="AL932" s="215">
        <v>8</v>
      </c>
      <c r="AM932" s="215">
        <v>0</v>
      </c>
      <c r="AN932" s="215">
        <v>0</v>
      </c>
      <c r="AO932" s="215">
        <v>0</v>
      </c>
      <c r="AP932" s="215">
        <v>0</v>
      </c>
      <c r="AQ932" s="55">
        <v>95</v>
      </c>
      <c r="AR932" s="216"/>
      <c r="AS932" s="55">
        <v>61</v>
      </c>
      <c r="AT932" s="55">
        <v>137</v>
      </c>
      <c r="AU932" s="55">
        <v>12</v>
      </c>
      <c r="AW932" s="55">
        <f t="shared" si="225"/>
        <v>95</v>
      </c>
      <c r="AX932" s="55">
        <v>0</v>
      </c>
      <c r="AY932" s="55">
        <v>1</v>
      </c>
      <c r="AZ932" s="502">
        <v>0.91349999999999998</v>
      </c>
    </row>
    <row r="933" spans="1:52">
      <c r="A933" s="215">
        <v>3501</v>
      </c>
      <c r="B933" s="215">
        <v>3501061161</v>
      </c>
      <c r="C933" s="216" t="s">
        <v>1084</v>
      </c>
      <c r="D933" s="225">
        <f t="shared" si="211"/>
        <v>0</v>
      </c>
      <c r="E933" s="225">
        <f t="shared" si="212"/>
        <v>0</v>
      </c>
      <c r="F933" s="225">
        <f t="shared" si="213"/>
        <v>0</v>
      </c>
      <c r="G933" s="225">
        <f t="shared" si="214"/>
        <v>0</v>
      </c>
      <c r="H933" s="225">
        <f t="shared" si="215"/>
        <v>0</v>
      </c>
      <c r="I933" s="225">
        <f t="shared" si="216"/>
        <v>2</v>
      </c>
      <c r="J933" s="225">
        <f t="shared" si="217"/>
        <v>0</v>
      </c>
      <c r="K933" s="356">
        <f t="shared" si="218"/>
        <v>7.6600000000000001E-2</v>
      </c>
      <c r="L933" s="225"/>
      <c r="M933" s="225">
        <f t="shared" si="219"/>
        <v>0</v>
      </c>
      <c r="N933" s="225">
        <f t="shared" si="220"/>
        <v>0</v>
      </c>
      <c r="O933" s="225">
        <f t="shared" si="221"/>
        <v>0</v>
      </c>
      <c r="P933" s="225">
        <f t="shared" si="222"/>
        <v>1</v>
      </c>
      <c r="Q933" s="225">
        <f t="shared" si="223"/>
        <v>6</v>
      </c>
      <c r="R933" s="225">
        <f t="shared" si="224"/>
        <v>2</v>
      </c>
      <c r="S933" s="228"/>
      <c r="T933" s="228"/>
      <c r="U933" s="228"/>
      <c r="V933" s="228"/>
      <c r="W933" s="529"/>
      <c r="X933" s="228"/>
      <c r="Y933" s="55">
        <v>3501</v>
      </c>
      <c r="Z933" s="55">
        <v>3501061161</v>
      </c>
      <c r="AA933" s="244" t="s">
        <v>1084</v>
      </c>
      <c r="AB933" s="55">
        <v>0</v>
      </c>
      <c r="AC933" s="55">
        <v>0</v>
      </c>
      <c r="AD933" s="55">
        <v>0</v>
      </c>
      <c r="AE933" s="55">
        <v>0</v>
      </c>
      <c r="AF933" s="55">
        <v>0</v>
      </c>
      <c r="AG933" s="55">
        <v>2</v>
      </c>
      <c r="AH933" s="55">
        <v>0</v>
      </c>
      <c r="AI933" s="215">
        <v>0</v>
      </c>
      <c r="AJ933" s="215">
        <v>0</v>
      </c>
      <c r="AK933" s="215">
        <v>0</v>
      </c>
      <c r="AL933" s="215">
        <v>0</v>
      </c>
      <c r="AM933" s="215">
        <v>0</v>
      </c>
      <c r="AN933" s="215">
        <v>0</v>
      </c>
      <c r="AO933" s="215">
        <v>0</v>
      </c>
      <c r="AP933" s="215">
        <v>0</v>
      </c>
      <c r="AQ933" s="55">
        <v>1</v>
      </c>
      <c r="AR933" s="216"/>
      <c r="AS933" s="55">
        <v>61</v>
      </c>
      <c r="AT933" s="55">
        <v>161</v>
      </c>
      <c r="AU933" s="55">
        <v>6</v>
      </c>
      <c r="AW933" s="55">
        <f t="shared" si="225"/>
        <v>1</v>
      </c>
      <c r="AX933" s="55">
        <v>0</v>
      </c>
      <c r="AY933" s="55">
        <v>3</v>
      </c>
      <c r="AZ933" s="502">
        <v>0.5</v>
      </c>
    </row>
    <row r="934" spans="1:52">
      <c r="A934" s="215">
        <v>3501</v>
      </c>
      <c r="B934" s="215">
        <v>3501061210</v>
      </c>
      <c r="C934" s="216" t="s">
        <v>1084</v>
      </c>
      <c r="D934" s="225">
        <f t="shared" si="211"/>
        <v>0</v>
      </c>
      <c r="E934" s="225">
        <f t="shared" si="212"/>
        <v>0</v>
      </c>
      <c r="F934" s="225">
        <f t="shared" si="213"/>
        <v>0</v>
      </c>
      <c r="G934" s="225">
        <f t="shared" si="214"/>
        <v>0</v>
      </c>
      <c r="H934" s="225">
        <f t="shared" si="215"/>
        <v>0</v>
      </c>
      <c r="I934" s="225">
        <f t="shared" si="216"/>
        <v>1</v>
      </c>
      <c r="J934" s="225">
        <f t="shared" si="217"/>
        <v>0</v>
      </c>
      <c r="K934" s="356">
        <f t="shared" si="218"/>
        <v>3.8300000000000001E-2</v>
      </c>
      <c r="L934" s="225"/>
      <c r="M934" s="225">
        <f t="shared" si="219"/>
        <v>0</v>
      </c>
      <c r="N934" s="225">
        <f t="shared" si="220"/>
        <v>0</v>
      </c>
      <c r="O934" s="225">
        <f t="shared" si="221"/>
        <v>0</v>
      </c>
      <c r="P934" s="225">
        <f t="shared" si="222"/>
        <v>1</v>
      </c>
      <c r="Q934" s="225">
        <f t="shared" si="223"/>
        <v>5</v>
      </c>
      <c r="R934" s="225">
        <f t="shared" si="224"/>
        <v>1</v>
      </c>
      <c r="S934" s="228"/>
      <c r="T934" s="228"/>
      <c r="U934" s="228"/>
      <c r="V934" s="228"/>
      <c r="W934" s="529"/>
      <c r="X934" s="228"/>
      <c r="Y934" s="55">
        <v>3501</v>
      </c>
      <c r="Z934" s="55">
        <v>3501061210</v>
      </c>
      <c r="AA934" s="244" t="s">
        <v>1084</v>
      </c>
      <c r="AB934" s="55">
        <v>0</v>
      </c>
      <c r="AC934" s="55">
        <v>0</v>
      </c>
      <c r="AD934" s="55">
        <v>0</v>
      </c>
      <c r="AE934" s="55">
        <v>0</v>
      </c>
      <c r="AF934" s="55">
        <v>0</v>
      </c>
      <c r="AG934" s="55">
        <v>1</v>
      </c>
      <c r="AH934" s="55">
        <v>0</v>
      </c>
      <c r="AI934" s="215">
        <v>0</v>
      </c>
      <c r="AJ934" s="215">
        <v>0</v>
      </c>
      <c r="AK934" s="215">
        <v>0</v>
      </c>
      <c r="AL934" s="215">
        <v>0</v>
      </c>
      <c r="AM934" s="215">
        <v>0</v>
      </c>
      <c r="AN934" s="215">
        <v>0</v>
      </c>
      <c r="AO934" s="215">
        <v>0</v>
      </c>
      <c r="AP934" s="215">
        <v>0</v>
      </c>
      <c r="AQ934" s="55">
        <v>1</v>
      </c>
      <c r="AR934" s="216"/>
      <c r="AS934" s="55">
        <v>61</v>
      </c>
      <c r="AT934" s="55">
        <v>210</v>
      </c>
      <c r="AU934" s="55">
        <v>5</v>
      </c>
      <c r="AW934" s="55">
        <f t="shared" si="225"/>
        <v>1</v>
      </c>
      <c r="AX934" s="55">
        <v>0</v>
      </c>
      <c r="AY934" s="55">
        <v>1</v>
      </c>
      <c r="AZ934" s="502">
        <v>1</v>
      </c>
    </row>
    <row r="935" spans="1:52">
      <c r="A935" s="215">
        <v>3501</v>
      </c>
      <c r="B935" s="215">
        <v>3501061278</v>
      </c>
      <c r="C935" s="216" t="s">
        <v>1084</v>
      </c>
      <c r="D935" s="225">
        <f t="shared" si="211"/>
        <v>0</v>
      </c>
      <c r="E935" s="225">
        <f t="shared" si="212"/>
        <v>0</v>
      </c>
      <c r="F935" s="225">
        <f t="shared" si="213"/>
        <v>0</v>
      </c>
      <c r="G935" s="225">
        <f t="shared" si="214"/>
        <v>0</v>
      </c>
      <c r="H935" s="225">
        <f t="shared" si="215"/>
        <v>0</v>
      </c>
      <c r="I935" s="225">
        <f t="shared" si="216"/>
        <v>6</v>
      </c>
      <c r="J935" s="225">
        <f t="shared" si="217"/>
        <v>0</v>
      </c>
      <c r="K935" s="356">
        <f t="shared" si="218"/>
        <v>0.2298</v>
      </c>
      <c r="L935" s="225"/>
      <c r="M935" s="225">
        <f t="shared" si="219"/>
        <v>0</v>
      </c>
      <c r="N935" s="225">
        <f t="shared" si="220"/>
        <v>0</v>
      </c>
      <c r="O935" s="225">
        <f t="shared" si="221"/>
        <v>2</v>
      </c>
      <c r="P935" s="225">
        <f t="shared" si="222"/>
        <v>5</v>
      </c>
      <c r="Q935" s="225">
        <f t="shared" si="223"/>
        <v>6</v>
      </c>
      <c r="R935" s="225">
        <f t="shared" si="224"/>
        <v>6</v>
      </c>
      <c r="S935" s="228"/>
      <c r="T935" s="228"/>
      <c r="U935" s="228"/>
      <c r="V935" s="228"/>
      <c r="W935" s="529"/>
      <c r="X935" s="228"/>
      <c r="Y935" s="55">
        <v>3501</v>
      </c>
      <c r="Z935" s="55">
        <v>3501061278</v>
      </c>
      <c r="AA935" s="244" t="s">
        <v>1084</v>
      </c>
      <c r="AB935" s="55">
        <v>0</v>
      </c>
      <c r="AC935" s="55">
        <v>0</v>
      </c>
      <c r="AD935" s="55">
        <v>0</v>
      </c>
      <c r="AE935" s="55">
        <v>0</v>
      </c>
      <c r="AF935" s="55">
        <v>0</v>
      </c>
      <c r="AG935" s="55">
        <v>6</v>
      </c>
      <c r="AH935" s="55">
        <v>0</v>
      </c>
      <c r="AI935" s="215">
        <v>0</v>
      </c>
      <c r="AJ935" s="215">
        <v>0</v>
      </c>
      <c r="AK935" s="215">
        <v>0</v>
      </c>
      <c r="AL935" s="215">
        <v>2</v>
      </c>
      <c r="AM935" s="215">
        <v>0</v>
      </c>
      <c r="AN935" s="215">
        <v>0</v>
      </c>
      <c r="AO935" s="215">
        <v>0</v>
      </c>
      <c r="AP935" s="215">
        <v>0</v>
      </c>
      <c r="AQ935" s="55">
        <v>5</v>
      </c>
      <c r="AR935" s="216"/>
      <c r="AS935" s="55">
        <v>61</v>
      </c>
      <c r="AT935" s="55">
        <v>278</v>
      </c>
      <c r="AU935" s="55">
        <v>6</v>
      </c>
      <c r="AW935" s="55">
        <f t="shared" si="225"/>
        <v>5</v>
      </c>
      <c r="AX935" s="55">
        <v>0</v>
      </c>
      <c r="AY935" s="55">
        <v>3</v>
      </c>
      <c r="AZ935" s="502">
        <v>0.83330000000000004</v>
      </c>
    </row>
    <row r="936" spans="1:52">
      <c r="A936" s="215">
        <v>3501</v>
      </c>
      <c r="B936" s="215">
        <v>3501061281</v>
      </c>
      <c r="C936" s="216" t="s">
        <v>1084</v>
      </c>
      <c r="D936" s="225">
        <f t="shared" si="211"/>
        <v>0</v>
      </c>
      <c r="E936" s="225">
        <f t="shared" si="212"/>
        <v>0</v>
      </c>
      <c r="F936" s="225">
        <f t="shared" si="213"/>
        <v>0</v>
      </c>
      <c r="G936" s="225">
        <f t="shared" si="214"/>
        <v>0</v>
      </c>
      <c r="H936" s="225">
        <f t="shared" si="215"/>
        <v>0</v>
      </c>
      <c r="I936" s="225">
        <f t="shared" si="216"/>
        <v>104</v>
      </c>
      <c r="J936" s="225">
        <f t="shared" si="217"/>
        <v>0</v>
      </c>
      <c r="K936" s="356">
        <f t="shared" si="218"/>
        <v>3.9832000000000001</v>
      </c>
      <c r="L936" s="225"/>
      <c r="M936" s="225">
        <f t="shared" si="219"/>
        <v>0</v>
      </c>
      <c r="N936" s="225">
        <f t="shared" si="220"/>
        <v>0</v>
      </c>
      <c r="O936" s="225">
        <f t="shared" si="221"/>
        <v>3</v>
      </c>
      <c r="P936" s="225">
        <f t="shared" si="222"/>
        <v>92</v>
      </c>
      <c r="Q936" s="225">
        <f t="shared" si="223"/>
        <v>12</v>
      </c>
      <c r="R936" s="225">
        <f t="shared" si="224"/>
        <v>104</v>
      </c>
      <c r="S936" s="228"/>
      <c r="T936" s="228"/>
      <c r="U936" s="228"/>
      <c r="V936" s="228"/>
      <c r="W936" s="529"/>
      <c r="X936" s="228"/>
      <c r="Y936" s="55">
        <v>3501</v>
      </c>
      <c r="Z936" s="55">
        <v>3501061281</v>
      </c>
      <c r="AA936" s="244" t="s">
        <v>1084</v>
      </c>
      <c r="AB936" s="55">
        <v>0</v>
      </c>
      <c r="AC936" s="55">
        <v>0</v>
      </c>
      <c r="AD936" s="55">
        <v>0</v>
      </c>
      <c r="AE936" s="55">
        <v>0</v>
      </c>
      <c r="AF936" s="55">
        <v>0</v>
      </c>
      <c r="AG936" s="55">
        <v>104</v>
      </c>
      <c r="AH936" s="55">
        <v>0</v>
      </c>
      <c r="AI936" s="215">
        <v>0</v>
      </c>
      <c r="AJ936" s="215">
        <v>0</v>
      </c>
      <c r="AK936" s="215">
        <v>0</v>
      </c>
      <c r="AL936" s="215">
        <v>3</v>
      </c>
      <c r="AM936" s="215">
        <v>0</v>
      </c>
      <c r="AN936" s="215">
        <v>0</v>
      </c>
      <c r="AO936" s="215">
        <v>0</v>
      </c>
      <c r="AP936" s="215">
        <v>0</v>
      </c>
      <c r="AQ936" s="55">
        <v>90</v>
      </c>
      <c r="AR936" s="216"/>
      <c r="AS936" s="55">
        <v>61</v>
      </c>
      <c r="AT936" s="55">
        <v>281</v>
      </c>
      <c r="AU936" s="55">
        <v>12</v>
      </c>
      <c r="AW936" s="55">
        <f t="shared" si="225"/>
        <v>90</v>
      </c>
      <c r="AX936" s="55">
        <v>2</v>
      </c>
      <c r="AY936" s="55">
        <v>1</v>
      </c>
      <c r="AZ936" s="502">
        <v>0.88639999999999997</v>
      </c>
    </row>
    <row r="937" spans="1:52">
      <c r="A937" s="215">
        <v>3501</v>
      </c>
      <c r="B937" s="215">
        <v>3501061325</v>
      </c>
      <c r="C937" s="216" t="s">
        <v>1084</v>
      </c>
      <c r="D937" s="225">
        <f t="shared" si="211"/>
        <v>0</v>
      </c>
      <c r="E937" s="225">
        <f t="shared" si="212"/>
        <v>0</v>
      </c>
      <c r="F937" s="225">
        <f t="shared" si="213"/>
        <v>0</v>
      </c>
      <c r="G937" s="225">
        <f t="shared" si="214"/>
        <v>0</v>
      </c>
      <c r="H937" s="225">
        <f t="shared" si="215"/>
        <v>0</v>
      </c>
      <c r="I937" s="225">
        <f t="shared" si="216"/>
        <v>2</v>
      </c>
      <c r="J937" s="225">
        <f t="shared" si="217"/>
        <v>0</v>
      </c>
      <c r="K937" s="356">
        <f t="shared" si="218"/>
        <v>7.6600000000000001E-2</v>
      </c>
      <c r="L937" s="225"/>
      <c r="M937" s="225">
        <f t="shared" si="219"/>
        <v>0</v>
      </c>
      <c r="N937" s="225">
        <f t="shared" si="220"/>
        <v>0</v>
      </c>
      <c r="O937" s="225">
        <f t="shared" si="221"/>
        <v>0</v>
      </c>
      <c r="P937" s="225">
        <f t="shared" si="222"/>
        <v>2</v>
      </c>
      <c r="Q937" s="225">
        <f t="shared" si="223"/>
        <v>8</v>
      </c>
      <c r="R937" s="225">
        <f t="shared" si="224"/>
        <v>2</v>
      </c>
      <c r="S937" s="228"/>
      <c r="T937" s="228"/>
      <c r="U937" s="228"/>
      <c r="V937" s="228"/>
      <c r="W937" s="529"/>
      <c r="X937" s="228"/>
      <c r="Y937" s="55">
        <v>3501</v>
      </c>
      <c r="Z937" s="55">
        <v>3501061325</v>
      </c>
      <c r="AA937" s="244" t="s">
        <v>1084</v>
      </c>
      <c r="AB937" s="55">
        <v>0</v>
      </c>
      <c r="AC937" s="55">
        <v>0</v>
      </c>
      <c r="AD937" s="55">
        <v>0</v>
      </c>
      <c r="AE937" s="55">
        <v>0</v>
      </c>
      <c r="AF937" s="55">
        <v>0</v>
      </c>
      <c r="AG937" s="55">
        <v>2</v>
      </c>
      <c r="AH937" s="55">
        <v>0</v>
      </c>
      <c r="AI937" s="215">
        <v>0</v>
      </c>
      <c r="AJ937" s="215">
        <v>0</v>
      </c>
      <c r="AK937" s="215">
        <v>0</v>
      </c>
      <c r="AL937" s="215">
        <v>0</v>
      </c>
      <c r="AM937" s="215">
        <v>0</v>
      </c>
      <c r="AN937" s="215">
        <v>0</v>
      </c>
      <c r="AO937" s="215">
        <v>0</v>
      </c>
      <c r="AP937" s="215">
        <v>0</v>
      </c>
      <c r="AQ937" s="55">
        <v>2</v>
      </c>
      <c r="AR937" s="216"/>
      <c r="AS937" s="55">
        <v>61</v>
      </c>
      <c r="AT937" s="55">
        <v>325</v>
      </c>
      <c r="AU937" s="55">
        <v>8</v>
      </c>
      <c r="AW937" s="55">
        <f t="shared" si="225"/>
        <v>2</v>
      </c>
      <c r="AX937" s="55">
        <v>0</v>
      </c>
      <c r="AY937" s="55">
        <v>1</v>
      </c>
      <c r="AZ937" s="502">
        <v>1</v>
      </c>
    </row>
    <row r="938" spans="1:52">
      <c r="A938" s="215">
        <v>3501</v>
      </c>
      <c r="B938" s="215">
        <v>3501061332</v>
      </c>
      <c r="C938" s="216" t="s">
        <v>1084</v>
      </c>
      <c r="D938" s="225">
        <f t="shared" si="211"/>
        <v>0</v>
      </c>
      <c r="E938" s="225">
        <f t="shared" si="212"/>
        <v>0</v>
      </c>
      <c r="F938" s="225">
        <f t="shared" si="213"/>
        <v>0</v>
      </c>
      <c r="G938" s="225">
        <f t="shared" si="214"/>
        <v>0</v>
      </c>
      <c r="H938" s="225">
        <f t="shared" si="215"/>
        <v>0</v>
      </c>
      <c r="I938" s="225">
        <f t="shared" si="216"/>
        <v>3</v>
      </c>
      <c r="J938" s="225">
        <f t="shared" si="217"/>
        <v>0</v>
      </c>
      <c r="K938" s="356">
        <f t="shared" si="218"/>
        <v>0.1149</v>
      </c>
      <c r="L938" s="225"/>
      <c r="M938" s="225">
        <f t="shared" si="219"/>
        <v>0</v>
      </c>
      <c r="N938" s="225">
        <f t="shared" si="220"/>
        <v>0</v>
      </c>
      <c r="O938" s="225">
        <f t="shared" si="221"/>
        <v>1</v>
      </c>
      <c r="P938" s="225">
        <f t="shared" si="222"/>
        <v>3</v>
      </c>
      <c r="Q938" s="225">
        <f t="shared" si="223"/>
        <v>10</v>
      </c>
      <c r="R938" s="225">
        <f t="shared" si="224"/>
        <v>3</v>
      </c>
      <c r="S938" s="228"/>
      <c r="T938" s="228"/>
      <c r="U938" s="228"/>
      <c r="V938" s="228"/>
      <c r="W938" s="529"/>
      <c r="X938" s="228"/>
      <c r="Y938" s="55">
        <v>3501</v>
      </c>
      <c r="Z938" s="55">
        <v>3501061332</v>
      </c>
      <c r="AA938" s="244" t="s">
        <v>1084</v>
      </c>
      <c r="AB938" s="55">
        <v>0</v>
      </c>
      <c r="AC938" s="55">
        <v>0</v>
      </c>
      <c r="AD938" s="55">
        <v>0</v>
      </c>
      <c r="AE938" s="55">
        <v>0</v>
      </c>
      <c r="AF938" s="55">
        <v>0</v>
      </c>
      <c r="AG938" s="55">
        <v>3</v>
      </c>
      <c r="AH938" s="55">
        <v>0</v>
      </c>
      <c r="AI938" s="215">
        <v>0</v>
      </c>
      <c r="AJ938" s="215">
        <v>0</v>
      </c>
      <c r="AK938" s="215">
        <v>0</v>
      </c>
      <c r="AL938" s="215">
        <v>1</v>
      </c>
      <c r="AM938" s="215">
        <v>0</v>
      </c>
      <c r="AN938" s="215">
        <v>0</v>
      </c>
      <c r="AO938" s="215">
        <v>0</v>
      </c>
      <c r="AP938" s="215">
        <v>0</v>
      </c>
      <c r="AQ938" s="55">
        <v>3</v>
      </c>
      <c r="AR938" s="216"/>
      <c r="AS938" s="55">
        <v>61</v>
      </c>
      <c r="AT938" s="55">
        <v>332</v>
      </c>
      <c r="AU938" s="55">
        <v>10</v>
      </c>
      <c r="AW938" s="55">
        <f t="shared" si="225"/>
        <v>3</v>
      </c>
      <c r="AX938" s="55">
        <v>0</v>
      </c>
      <c r="AY938" s="55">
        <v>1</v>
      </c>
      <c r="AZ938" s="502">
        <v>1</v>
      </c>
    </row>
    <row r="939" spans="1:52">
      <c r="A939" s="215">
        <v>3501</v>
      </c>
      <c r="B939" s="215">
        <v>3501061683</v>
      </c>
      <c r="C939" s="216" t="s">
        <v>1084</v>
      </c>
      <c r="D939" s="225">
        <f t="shared" si="211"/>
        <v>0</v>
      </c>
      <c r="E939" s="225">
        <f t="shared" si="212"/>
        <v>0</v>
      </c>
      <c r="F939" s="225">
        <f t="shared" si="213"/>
        <v>0</v>
      </c>
      <c r="G939" s="225">
        <f t="shared" si="214"/>
        <v>0</v>
      </c>
      <c r="H939" s="225">
        <f t="shared" si="215"/>
        <v>0</v>
      </c>
      <c r="I939" s="225">
        <f t="shared" si="216"/>
        <v>1</v>
      </c>
      <c r="J939" s="225">
        <f t="shared" si="217"/>
        <v>0</v>
      </c>
      <c r="K939" s="356">
        <f t="shared" si="218"/>
        <v>3.8300000000000001E-2</v>
      </c>
      <c r="L939" s="225"/>
      <c r="M939" s="225">
        <f t="shared" si="219"/>
        <v>0</v>
      </c>
      <c r="N939" s="225">
        <f t="shared" si="220"/>
        <v>0</v>
      </c>
      <c r="O939" s="225">
        <f t="shared" si="221"/>
        <v>0</v>
      </c>
      <c r="P939" s="225">
        <f t="shared" si="222"/>
        <v>1</v>
      </c>
      <c r="Q939" s="225">
        <f t="shared" si="223"/>
        <v>4</v>
      </c>
      <c r="R939" s="225">
        <f t="shared" si="224"/>
        <v>1</v>
      </c>
      <c r="S939" s="228"/>
      <c r="T939" s="228"/>
      <c r="U939" s="228"/>
      <c r="V939" s="228"/>
      <c r="W939" s="529"/>
      <c r="X939" s="228"/>
      <c r="Y939" s="55">
        <v>3501</v>
      </c>
      <c r="Z939" s="55">
        <v>3501061683</v>
      </c>
      <c r="AA939" s="244" t="s">
        <v>1084</v>
      </c>
      <c r="AB939" s="55">
        <v>0</v>
      </c>
      <c r="AC939" s="55">
        <v>0</v>
      </c>
      <c r="AD939" s="55">
        <v>0</v>
      </c>
      <c r="AE939" s="55">
        <v>0</v>
      </c>
      <c r="AF939" s="55">
        <v>0</v>
      </c>
      <c r="AG939" s="55">
        <v>1</v>
      </c>
      <c r="AH939" s="55">
        <v>0</v>
      </c>
      <c r="AI939" s="215">
        <v>0</v>
      </c>
      <c r="AJ939" s="215">
        <v>0</v>
      </c>
      <c r="AK939" s="215">
        <v>0</v>
      </c>
      <c r="AL939" s="215">
        <v>0</v>
      </c>
      <c r="AM939" s="215">
        <v>0</v>
      </c>
      <c r="AN939" s="215">
        <v>0</v>
      </c>
      <c r="AO939" s="215">
        <v>0</v>
      </c>
      <c r="AP939" s="215">
        <v>0</v>
      </c>
      <c r="AQ939" s="55">
        <v>1</v>
      </c>
      <c r="AR939" s="216"/>
      <c r="AS939" s="55">
        <v>61</v>
      </c>
      <c r="AT939" s="55">
        <v>683</v>
      </c>
      <c r="AU939" s="55">
        <v>4</v>
      </c>
      <c r="AW939" s="55">
        <f t="shared" si="225"/>
        <v>1</v>
      </c>
      <c r="AX939" s="55">
        <v>0</v>
      </c>
      <c r="AY939" s="55">
        <v>3</v>
      </c>
      <c r="AZ939" s="502">
        <v>1</v>
      </c>
    </row>
    <row r="940" spans="1:52">
      <c r="A940" s="215">
        <v>3502</v>
      </c>
      <c r="B940" s="215">
        <v>3502281061</v>
      </c>
      <c r="C940" s="216" t="s">
        <v>1085</v>
      </c>
      <c r="D940" s="225">
        <f t="shared" si="211"/>
        <v>0</v>
      </c>
      <c r="E940" s="225">
        <f t="shared" si="212"/>
        <v>0</v>
      </c>
      <c r="F940" s="225">
        <f t="shared" si="213"/>
        <v>0</v>
      </c>
      <c r="G940" s="225">
        <f t="shared" si="214"/>
        <v>0</v>
      </c>
      <c r="H940" s="225">
        <f t="shared" si="215"/>
        <v>0</v>
      </c>
      <c r="I940" s="225">
        <f t="shared" si="216"/>
        <v>2</v>
      </c>
      <c r="J940" s="225">
        <f t="shared" si="217"/>
        <v>0</v>
      </c>
      <c r="K940" s="356">
        <f t="shared" si="218"/>
        <v>7.6600000000000001E-2</v>
      </c>
      <c r="L940" s="225"/>
      <c r="M940" s="225">
        <f t="shared" si="219"/>
        <v>0</v>
      </c>
      <c r="N940" s="225">
        <f t="shared" si="220"/>
        <v>0</v>
      </c>
      <c r="O940" s="225">
        <f t="shared" si="221"/>
        <v>0</v>
      </c>
      <c r="P940" s="225">
        <f t="shared" si="222"/>
        <v>1</v>
      </c>
      <c r="Q940" s="225">
        <f t="shared" si="223"/>
        <v>10</v>
      </c>
      <c r="R940" s="225">
        <f t="shared" si="224"/>
        <v>2</v>
      </c>
      <c r="S940" s="228"/>
      <c r="T940" s="228"/>
      <c r="U940" s="228"/>
      <c r="V940" s="228"/>
      <c r="W940" s="529"/>
      <c r="X940" s="228"/>
      <c r="Y940" s="55">
        <v>3502</v>
      </c>
      <c r="Z940" s="55">
        <v>3502281061</v>
      </c>
      <c r="AA940" s="244" t="s">
        <v>1085</v>
      </c>
      <c r="AB940" s="55">
        <v>0</v>
      </c>
      <c r="AC940" s="55">
        <v>0</v>
      </c>
      <c r="AD940" s="55">
        <v>0</v>
      </c>
      <c r="AE940" s="55">
        <v>0</v>
      </c>
      <c r="AF940" s="55">
        <v>0</v>
      </c>
      <c r="AG940" s="55">
        <v>2</v>
      </c>
      <c r="AH940" s="55">
        <v>0</v>
      </c>
      <c r="AI940" s="215">
        <v>0</v>
      </c>
      <c r="AJ940" s="215">
        <v>0</v>
      </c>
      <c r="AK940" s="215">
        <v>0</v>
      </c>
      <c r="AL940" s="215">
        <v>0</v>
      </c>
      <c r="AM940" s="215">
        <v>0</v>
      </c>
      <c r="AN940" s="215">
        <v>0</v>
      </c>
      <c r="AO940" s="215">
        <v>0</v>
      </c>
      <c r="AP940" s="215">
        <v>0</v>
      </c>
      <c r="AQ940" s="55">
        <v>1</v>
      </c>
      <c r="AR940" s="216"/>
      <c r="AS940" s="55">
        <v>281</v>
      </c>
      <c r="AT940" s="55">
        <v>61</v>
      </c>
      <c r="AU940" s="55">
        <v>10</v>
      </c>
      <c r="AW940" s="55">
        <f t="shared" si="225"/>
        <v>1</v>
      </c>
      <c r="AX940" s="55">
        <v>0</v>
      </c>
      <c r="AY940" s="55">
        <v>2</v>
      </c>
      <c r="AZ940" s="502">
        <v>0.67469999999999997</v>
      </c>
    </row>
    <row r="941" spans="1:52">
      <c r="A941" s="215">
        <v>3502</v>
      </c>
      <c r="B941" s="215">
        <v>3502281161</v>
      </c>
      <c r="C941" s="216" t="s">
        <v>1085</v>
      </c>
      <c r="D941" s="225">
        <f t="shared" si="211"/>
        <v>0</v>
      </c>
      <c r="E941" s="225">
        <f t="shared" si="212"/>
        <v>0</v>
      </c>
      <c r="F941" s="225">
        <f t="shared" si="213"/>
        <v>0</v>
      </c>
      <c r="G941" s="225">
        <f t="shared" si="214"/>
        <v>0</v>
      </c>
      <c r="H941" s="225">
        <f t="shared" si="215"/>
        <v>2</v>
      </c>
      <c r="I941" s="225">
        <f t="shared" si="216"/>
        <v>0</v>
      </c>
      <c r="J941" s="225">
        <f t="shared" si="217"/>
        <v>0</v>
      </c>
      <c r="K941" s="356">
        <f t="shared" si="218"/>
        <v>7.6600000000000001E-2</v>
      </c>
      <c r="L941" s="225"/>
      <c r="M941" s="225">
        <f t="shared" si="219"/>
        <v>0</v>
      </c>
      <c r="N941" s="225">
        <f t="shared" si="220"/>
        <v>0</v>
      </c>
      <c r="O941" s="225">
        <f t="shared" si="221"/>
        <v>0</v>
      </c>
      <c r="P941" s="225">
        <f t="shared" si="222"/>
        <v>2</v>
      </c>
      <c r="Q941" s="225">
        <f t="shared" si="223"/>
        <v>6</v>
      </c>
      <c r="R941" s="225">
        <f t="shared" si="224"/>
        <v>2</v>
      </c>
      <c r="S941" s="228"/>
      <c r="T941" s="228"/>
      <c r="U941" s="228"/>
      <c r="V941" s="228"/>
      <c r="W941" s="529"/>
      <c r="X941" s="228"/>
      <c r="Y941" s="55">
        <v>3502</v>
      </c>
      <c r="Z941" s="55">
        <v>3502281161</v>
      </c>
      <c r="AA941" s="244" t="s">
        <v>1085</v>
      </c>
      <c r="AB941" s="55">
        <v>0</v>
      </c>
      <c r="AC941" s="55">
        <v>0</v>
      </c>
      <c r="AD941" s="55">
        <v>0</v>
      </c>
      <c r="AE941" s="55">
        <v>0</v>
      </c>
      <c r="AF941" s="55">
        <v>2</v>
      </c>
      <c r="AG941" s="55">
        <v>0</v>
      </c>
      <c r="AH941" s="55">
        <v>0</v>
      </c>
      <c r="AI941" s="215">
        <v>0</v>
      </c>
      <c r="AJ941" s="215">
        <v>0</v>
      </c>
      <c r="AK941" s="215">
        <v>0</v>
      </c>
      <c r="AL941" s="215">
        <v>0</v>
      </c>
      <c r="AM941" s="215">
        <v>2</v>
      </c>
      <c r="AN941" s="215">
        <v>0</v>
      </c>
      <c r="AO941" s="215">
        <v>0</v>
      </c>
      <c r="AP941" s="215">
        <v>0</v>
      </c>
      <c r="AQ941" s="55">
        <v>0</v>
      </c>
      <c r="AR941" s="216"/>
      <c r="AS941" s="55">
        <v>281</v>
      </c>
      <c r="AT941" s="55">
        <v>161</v>
      </c>
      <c r="AU941" s="55">
        <v>6</v>
      </c>
      <c r="AW941" s="55">
        <f t="shared" si="225"/>
        <v>2</v>
      </c>
      <c r="AX941" s="55">
        <v>0</v>
      </c>
      <c r="AY941" s="55">
        <v>3</v>
      </c>
      <c r="AZ941" s="502">
        <v>1</v>
      </c>
    </row>
    <row r="942" spans="1:52">
      <c r="A942" s="215">
        <v>3502</v>
      </c>
      <c r="B942" s="215">
        <v>3502281281</v>
      </c>
      <c r="C942" s="216" t="s">
        <v>1085</v>
      </c>
      <c r="D942" s="225">
        <f t="shared" si="211"/>
        <v>0</v>
      </c>
      <c r="E942" s="225">
        <f t="shared" si="212"/>
        <v>0</v>
      </c>
      <c r="F942" s="225">
        <f t="shared" si="213"/>
        <v>0</v>
      </c>
      <c r="G942" s="225">
        <f t="shared" si="214"/>
        <v>0</v>
      </c>
      <c r="H942" s="225">
        <f t="shared" si="215"/>
        <v>225</v>
      </c>
      <c r="I942" s="225">
        <f t="shared" si="216"/>
        <v>240</v>
      </c>
      <c r="J942" s="225">
        <f t="shared" si="217"/>
        <v>0</v>
      </c>
      <c r="K942" s="356">
        <f t="shared" si="218"/>
        <v>17.8095</v>
      </c>
      <c r="L942" s="225"/>
      <c r="M942" s="225">
        <f t="shared" si="219"/>
        <v>0</v>
      </c>
      <c r="N942" s="225">
        <f t="shared" si="220"/>
        <v>17</v>
      </c>
      <c r="O942" s="225">
        <f t="shared" si="221"/>
        <v>24</v>
      </c>
      <c r="P942" s="225">
        <f t="shared" si="222"/>
        <v>369</v>
      </c>
      <c r="Q942" s="225">
        <f t="shared" si="223"/>
        <v>12</v>
      </c>
      <c r="R942" s="225">
        <f t="shared" si="224"/>
        <v>465</v>
      </c>
      <c r="S942" s="228"/>
      <c r="T942" s="228"/>
      <c r="U942" s="228"/>
      <c r="V942" s="228"/>
      <c r="W942" s="529"/>
      <c r="X942" s="228"/>
      <c r="Y942" s="55">
        <v>3502</v>
      </c>
      <c r="Z942" s="55">
        <v>3502281281</v>
      </c>
      <c r="AA942" s="244" t="s">
        <v>1085</v>
      </c>
      <c r="AB942" s="55">
        <v>0</v>
      </c>
      <c r="AC942" s="55">
        <v>0</v>
      </c>
      <c r="AD942" s="55">
        <v>0</v>
      </c>
      <c r="AE942" s="55">
        <v>0</v>
      </c>
      <c r="AF942" s="55">
        <v>225</v>
      </c>
      <c r="AG942" s="55">
        <v>240</v>
      </c>
      <c r="AH942" s="55">
        <v>0</v>
      </c>
      <c r="AI942" s="215">
        <v>0</v>
      </c>
      <c r="AJ942" s="215">
        <v>0</v>
      </c>
      <c r="AK942" s="215">
        <v>17</v>
      </c>
      <c r="AL942" s="215">
        <v>24</v>
      </c>
      <c r="AM942" s="215">
        <v>180</v>
      </c>
      <c r="AN942" s="215">
        <v>0</v>
      </c>
      <c r="AO942" s="215">
        <v>0</v>
      </c>
      <c r="AP942" s="215">
        <v>0</v>
      </c>
      <c r="AQ942" s="55">
        <v>188</v>
      </c>
      <c r="AR942" s="216"/>
      <c r="AS942" s="55">
        <v>281</v>
      </c>
      <c r="AT942" s="55">
        <v>281</v>
      </c>
      <c r="AU942" s="55">
        <v>12</v>
      </c>
      <c r="AW942" s="55">
        <f t="shared" si="225"/>
        <v>368</v>
      </c>
      <c r="AX942" s="55">
        <v>1</v>
      </c>
      <c r="AY942" s="55">
        <v>1</v>
      </c>
      <c r="AZ942" s="502">
        <v>0.79259999999999997</v>
      </c>
    </row>
    <row r="943" spans="1:52">
      <c r="A943" s="215">
        <v>3503</v>
      </c>
      <c r="B943" s="215">
        <v>3503160031</v>
      </c>
      <c r="C943" s="216" t="s">
        <v>1116</v>
      </c>
      <c r="D943" s="225">
        <f t="shared" si="211"/>
        <v>0</v>
      </c>
      <c r="E943" s="225">
        <f t="shared" si="212"/>
        <v>0</v>
      </c>
      <c r="F943" s="225">
        <f t="shared" si="213"/>
        <v>0</v>
      </c>
      <c r="G943" s="225">
        <f t="shared" si="214"/>
        <v>3</v>
      </c>
      <c r="H943" s="225">
        <f t="shared" si="215"/>
        <v>1</v>
      </c>
      <c r="I943" s="225">
        <f t="shared" si="216"/>
        <v>0</v>
      </c>
      <c r="J943" s="225">
        <f t="shared" si="217"/>
        <v>0</v>
      </c>
      <c r="K943" s="356">
        <f t="shared" si="218"/>
        <v>0.1532</v>
      </c>
      <c r="L943" s="225"/>
      <c r="M943" s="225">
        <f t="shared" si="219"/>
        <v>0</v>
      </c>
      <c r="N943" s="225">
        <f t="shared" si="220"/>
        <v>0</v>
      </c>
      <c r="O943" s="225">
        <f t="shared" si="221"/>
        <v>0</v>
      </c>
      <c r="P943" s="225">
        <f t="shared" si="222"/>
        <v>1</v>
      </c>
      <c r="Q943" s="225">
        <f t="shared" si="223"/>
        <v>4</v>
      </c>
      <c r="R943" s="225">
        <f t="shared" si="224"/>
        <v>4</v>
      </c>
      <c r="S943" s="228"/>
      <c r="T943" s="228"/>
      <c r="U943" s="228"/>
      <c r="V943" s="228"/>
      <c r="W943" s="529"/>
      <c r="X943" s="228"/>
      <c r="Y943" s="55">
        <v>3503</v>
      </c>
      <c r="Z943" s="55">
        <v>3503160031</v>
      </c>
      <c r="AA943" s="244" t="s">
        <v>1116</v>
      </c>
      <c r="AB943" s="55">
        <v>0</v>
      </c>
      <c r="AC943" s="55">
        <v>0</v>
      </c>
      <c r="AD943" s="55">
        <v>0</v>
      </c>
      <c r="AE943" s="55">
        <v>3</v>
      </c>
      <c r="AF943" s="55">
        <v>1</v>
      </c>
      <c r="AG943" s="55">
        <v>0</v>
      </c>
      <c r="AH943" s="55">
        <v>0</v>
      </c>
      <c r="AI943" s="215">
        <v>0</v>
      </c>
      <c r="AJ943" s="215">
        <v>0</v>
      </c>
      <c r="AK943" s="215">
        <v>0</v>
      </c>
      <c r="AL943" s="215">
        <v>0</v>
      </c>
      <c r="AM943" s="215">
        <v>1</v>
      </c>
      <c r="AN943" s="215">
        <v>0</v>
      </c>
      <c r="AO943" s="215">
        <v>0</v>
      </c>
      <c r="AP943" s="215">
        <v>0</v>
      </c>
      <c r="AQ943" s="55">
        <v>0</v>
      </c>
      <c r="AR943" s="216"/>
      <c r="AS943" s="55">
        <v>160</v>
      </c>
      <c r="AT943" s="55">
        <v>31</v>
      </c>
      <c r="AU943" s="55">
        <v>4</v>
      </c>
      <c r="AW943" s="55">
        <f t="shared" si="225"/>
        <v>1</v>
      </c>
      <c r="AX943" s="55">
        <v>0</v>
      </c>
      <c r="AY943" s="55">
        <v>1</v>
      </c>
      <c r="AZ943" s="502">
        <v>0.25</v>
      </c>
    </row>
    <row r="944" spans="1:52">
      <c r="A944" s="215">
        <v>3503</v>
      </c>
      <c r="B944" s="215">
        <v>3503160048</v>
      </c>
      <c r="C944" s="216" t="s">
        <v>1116</v>
      </c>
      <c r="D944" s="225">
        <f t="shared" si="211"/>
        <v>0</v>
      </c>
      <c r="E944" s="225">
        <f t="shared" si="212"/>
        <v>0</v>
      </c>
      <c r="F944" s="225">
        <f t="shared" si="213"/>
        <v>0</v>
      </c>
      <c r="G944" s="225">
        <f t="shared" si="214"/>
        <v>3</v>
      </c>
      <c r="H944" s="225">
        <f t="shared" si="215"/>
        <v>1</v>
      </c>
      <c r="I944" s="225">
        <f t="shared" si="216"/>
        <v>0</v>
      </c>
      <c r="J944" s="225">
        <f t="shared" si="217"/>
        <v>0</v>
      </c>
      <c r="K944" s="356">
        <f t="shared" si="218"/>
        <v>0.1532</v>
      </c>
      <c r="L944" s="225"/>
      <c r="M944" s="225">
        <f t="shared" si="219"/>
        <v>0</v>
      </c>
      <c r="N944" s="225">
        <f t="shared" si="220"/>
        <v>0</v>
      </c>
      <c r="O944" s="225">
        <f t="shared" si="221"/>
        <v>0</v>
      </c>
      <c r="P944" s="225">
        <f t="shared" si="222"/>
        <v>0</v>
      </c>
      <c r="Q944" s="225">
        <f t="shared" si="223"/>
        <v>3</v>
      </c>
      <c r="R944" s="225">
        <f t="shared" si="224"/>
        <v>4</v>
      </c>
      <c r="S944" s="228"/>
      <c r="T944" s="228"/>
      <c r="U944" s="228"/>
      <c r="V944" s="228"/>
      <c r="W944" s="529"/>
      <c r="X944" s="228"/>
      <c r="Y944" s="55">
        <v>3503</v>
      </c>
      <c r="Z944" s="55">
        <v>3503160048</v>
      </c>
      <c r="AA944" s="244" t="s">
        <v>1116</v>
      </c>
      <c r="AB944" s="55">
        <v>0</v>
      </c>
      <c r="AC944" s="55">
        <v>0</v>
      </c>
      <c r="AD944" s="55">
        <v>0</v>
      </c>
      <c r="AE944" s="55">
        <v>3</v>
      </c>
      <c r="AF944" s="55">
        <v>1</v>
      </c>
      <c r="AG944" s="55">
        <v>0</v>
      </c>
      <c r="AH944" s="55">
        <v>0</v>
      </c>
      <c r="AI944" s="215">
        <v>0</v>
      </c>
      <c r="AJ944" s="215">
        <v>0</v>
      </c>
      <c r="AK944" s="215">
        <v>0</v>
      </c>
      <c r="AL944" s="215">
        <v>0</v>
      </c>
      <c r="AM944" s="215">
        <v>0</v>
      </c>
      <c r="AN944" s="215">
        <v>0</v>
      </c>
      <c r="AO944" s="215">
        <v>0</v>
      </c>
      <c r="AP944" s="215">
        <v>0</v>
      </c>
      <c r="AQ944" s="55">
        <v>0</v>
      </c>
      <c r="AR944" s="216"/>
      <c r="AS944" s="55">
        <v>160</v>
      </c>
      <c r="AT944" s="55">
        <v>48</v>
      </c>
      <c r="AU944" s="55">
        <v>3</v>
      </c>
      <c r="AW944" s="55">
        <f t="shared" si="225"/>
        <v>0</v>
      </c>
      <c r="AX944" s="55">
        <v>0</v>
      </c>
      <c r="AY944" s="55">
        <v>3</v>
      </c>
      <c r="AZ944" s="502">
        <v>0</v>
      </c>
    </row>
    <row r="945" spans="1:52">
      <c r="A945" s="215">
        <v>3503</v>
      </c>
      <c r="B945" s="215">
        <v>3503160056</v>
      </c>
      <c r="C945" s="216" t="s">
        <v>1116</v>
      </c>
      <c r="D945" s="225">
        <f t="shared" si="211"/>
        <v>0</v>
      </c>
      <c r="E945" s="225">
        <f t="shared" si="212"/>
        <v>0</v>
      </c>
      <c r="F945" s="225">
        <f t="shared" si="213"/>
        <v>0</v>
      </c>
      <c r="G945" s="225">
        <f t="shared" si="214"/>
        <v>5</v>
      </c>
      <c r="H945" s="225">
        <f t="shared" si="215"/>
        <v>2</v>
      </c>
      <c r="I945" s="225">
        <f t="shared" si="216"/>
        <v>1</v>
      </c>
      <c r="J945" s="225">
        <f t="shared" si="217"/>
        <v>0</v>
      </c>
      <c r="K945" s="356">
        <f t="shared" si="218"/>
        <v>0.30640000000000001</v>
      </c>
      <c r="L945" s="225"/>
      <c r="M945" s="225">
        <f t="shared" si="219"/>
        <v>1</v>
      </c>
      <c r="N945" s="225">
        <f t="shared" si="220"/>
        <v>1</v>
      </c>
      <c r="O945" s="225">
        <f t="shared" si="221"/>
        <v>0</v>
      </c>
      <c r="P945" s="225">
        <f t="shared" si="222"/>
        <v>6</v>
      </c>
      <c r="Q945" s="225">
        <f t="shared" si="223"/>
        <v>3</v>
      </c>
      <c r="R945" s="225">
        <f t="shared" si="224"/>
        <v>8</v>
      </c>
      <c r="S945" s="228"/>
      <c r="T945" s="228"/>
      <c r="U945" s="228"/>
      <c r="V945" s="228"/>
      <c r="W945" s="529"/>
      <c r="X945" s="228"/>
      <c r="Y945" s="55">
        <v>3503</v>
      </c>
      <c r="Z945" s="55">
        <v>3503160056</v>
      </c>
      <c r="AA945" s="244" t="s">
        <v>1116</v>
      </c>
      <c r="AB945" s="55">
        <v>0</v>
      </c>
      <c r="AC945" s="55">
        <v>0</v>
      </c>
      <c r="AD945" s="55">
        <v>0</v>
      </c>
      <c r="AE945" s="55">
        <v>5</v>
      </c>
      <c r="AF945" s="55">
        <v>2</v>
      </c>
      <c r="AG945" s="55">
        <v>1</v>
      </c>
      <c r="AH945" s="55">
        <v>0</v>
      </c>
      <c r="AI945" s="215">
        <v>0</v>
      </c>
      <c r="AJ945" s="215">
        <v>1</v>
      </c>
      <c r="AK945" s="215">
        <v>1</v>
      </c>
      <c r="AL945" s="215">
        <v>0</v>
      </c>
      <c r="AM945" s="215">
        <v>5</v>
      </c>
      <c r="AN945" s="215">
        <v>0</v>
      </c>
      <c r="AO945" s="215">
        <v>0</v>
      </c>
      <c r="AP945" s="215">
        <v>0</v>
      </c>
      <c r="AQ945" s="55">
        <v>0</v>
      </c>
      <c r="AR945" s="216"/>
      <c r="AS945" s="55">
        <v>160</v>
      </c>
      <c r="AT945" s="55">
        <v>56</v>
      </c>
      <c r="AU945" s="55">
        <v>3</v>
      </c>
      <c r="AW945" s="55">
        <f t="shared" si="225"/>
        <v>5</v>
      </c>
      <c r="AX945" s="55">
        <v>1</v>
      </c>
      <c r="AY945" s="55">
        <v>1</v>
      </c>
      <c r="AZ945" s="502">
        <v>0.75</v>
      </c>
    </row>
    <row r="946" spans="1:52">
      <c r="A946" s="215">
        <v>3503</v>
      </c>
      <c r="B946" s="215">
        <v>3503160079</v>
      </c>
      <c r="C946" s="216" t="s">
        <v>1116</v>
      </c>
      <c r="D946" s="225">
        <f t="shared" si="211"/>
        <v>0</v>
      </c>
      <c r="E946" s="225">
        <f t="shared" si="212"/>
        <v>0</v>
      </c>
      <c r="F946" s="225">
        <f t="shared" si="213"/>
        <v>4</v>
      </c>
      <c r="G946" s="225">
        <f t="shared" si="214"/>
        <v>34</v>
      </c>
      <c r="H946" s="225">
        <f t="shared" si="215"/>
        <v>17</v>
      </c>
      <c r="I946" s="225">
        <f t="shared" si="216"/>
        <v>4</v>
      </c>
      <c r="J946" s="225">
        <f t="shared" si="217"/>
        <v>0</v>
      </c>
      <c r="K946" s="356">
        <f t="shared" si="218"/>
        <v>2.2597</v>
      </c>
      <c r="L946" s="225"/>
      <c r="M946" s="225">
        <f t="shared" si="219"/>
        <v>4</v>
      </c>
      <c r="N946" s="225">
        <f t="shared" si="220"/>
        <v>0</v>
      </c>
      <c r="O946" s="225">
        <f t="shared" si="221"/>
        <v>0</v>
      </c>
      <c r="P946" s="225">
        <f t="shared" si="222"/>
        <v>14</v>
      </c>
      <c r="Q946" s="225">
        <f t="shared" si="223"/>
        <v>6</v>
      </c>
      <c r="R946" s="225">
        <f t="shared" si="224"/>
        <v>59</v>
      </c>
      <c r="S946" s="228"/>
      <c r="T946" s="228"/>
      <c r="U946" s="228"/>
      <c r="V946" s="228"/>
      <c r="W946" s="529"/>
      <c r="X946" s="228"/>
      <c r="Y946" s="55">
        <v>3503</v>
      </c>
      <c r="Z946" s="55">
        <v>3503160079</v>
      </c>
      <c r="AA946" s="244" t="s">
        <v>1116</v>
      </c>
      <c r="AB946" s="55">
        <v>0</v>
      </c>
      <c r="AC946" s="55">
        <v>0</v>
      </c>
      <c r="AD946" s="55">
        <v>4</v>
      </c>
      <c r="AE946" s="55">
        <v>34</v>
      </c>
      <c r="AF946" s="55">
        <v>17</v>
      </c>
      <c r="AG946" s="55">
        <v>4</v>
      </c>
      <c r="AH946" s="55">
        <v>0</v>
      </c>
      <c r="AI946" s="215">
        <v>0</v>
      </c>
      <c r="AJ946" s="215">
        <v>4</v>
      </c>
      <c r="AK946" s="215">
        <v>0</v>
      </c>
      <c r="AL946" s="215">
        <v>0</v>
      </c>
      <c r="AM946" s="215">
        <v>13</v>
      </c>
      <c r="AN946" s="215">
        <v>0</v>
      </c>
      <c r="AO946" s="215">
        <v>0</v>
      </c>
      <c r="AP946" s="215">
        <v>0</v>
      </c>
      <c r="AQ946" s="55">
        <v>1</v>
      </c>
      <c r="AR946" s="216"/>
      <c r="AS946" s="55">
        <v>160</v>
      </c>
      <c r="AT946" s="55">
        <v>79</v>
      </c>
      <c r="AU946" s="55">
        <v>6</v>
      </c>
      <c r="AW946" s="55">
        <f t="shared" si="225"/>
        <v>14</v>
      </c>
      <c r="AX946" s="55">
        <v>0</v>
      </c>
      <c r="AY946" s="55">
        <v>1</v>
      </c>
      <c r="AZ946" s="502">
        <v>0.23730000000000001</v>
      </c>
    </row>
    <row r="947" spans="1:52">
      <c r="A947" s="215">
        <v>3503</v>
      </c>
      <c r="B947" s="215">
        <v>3503160160</v>
      </c>
      <c r="C947" s="216" t="s">
        <v>1116</v>
      </c>
      <c r="D947" s="225">
        <f t="shared" si="211"/>
        <v>0</v>
      </c>
      <c r="E947" s="225">
        <f t="shared" si="212"/>
        <v>0</v>
      </c>
      <c r="F947" s="225">
        <f t="shared" si="213"/>
        <v>70</v>
      </c>
      <c r="G947" s="225">
        <f t="shared" si="214"/>
        <v>509</v>
      </c>
      <c r="H947" s="225">
        <f t="shared" si="215"/>
        <v>287</v>
      </c>
      <c r="I947" s="225">
        <f t="shared" si="216"/>
        <v>63</v>
      </c>
      <c r="J947" s="225">
        <f t="shared" si="217"/>
        <v>0</v>
      </c>
      <c r="K947" s="356">
        <f t="shared" si="218"/>
        <v>35.5807</v>
      </c>
      <c r="L947" s="225"/>
      <c r="M947" s="225">
        <f t="shared" si="219"/>
        <v>150</v>
      </c>
      <c r="N947" s="225">
        <f t="shared" si="220"/>
        <v>54</v>
      </c>
      <c r="O947" s="225">
        <f t="shared" si="221"/>
        <v>20</v>
      </c>
      <c r="P947" s="225">
        <f t="shared" si="222"/>
        <v>562</v>
      </c>
      <c r="Q947" s="225">
        <f t="shared" si="223"/>
        <v>11</v>
      </c>
      <c r="R947" s="225">
        <f t="shared" si="224"/>
        <v>929</v>
      </c>
      <c r="S947" s="228"/>
      <c r="T947" s="228"/>
      <c r="U947" s="228"/>
      <c r="V947" s="228"/>
      <c r="W947" s="529"/>
      <c r="X947" s="228"/>
      <c r="Y947" s="55">
        <v>3503</v>
      </c>
      <c r="Z947" s="55">
        <v>3503160160</v>
      </c>
      <c r="AA947" s="244" t="s">
        <v>1116</v>
      </c>
      <c r="AB947" s="55">
        <v>0</v>
      </c>
      <c r="AC947" s="55">
        <v>0</v>
      </c>
      <c r="AD947" s="55">
        <v>70</v>
      </c>
      <c r="AE947" s="55">
        <v>509</v>
      </c>
      <c r="AF947" s="55">
        <v>287</v>
      </c>
      <c r="AG947" s="55">
        <v>63</v>
      </c>
      <c r="AH947" s="55">
        <v>0</v>
      </c>
      <c r="AI947" s="215">
        <v>0</v>
      </c>
      <c r="AJ947" s="215">
        <v>150</v>
      </c>
      <c r="AK947" s="215">
        <v>54</v>
      </c>
      <c r="AL947" s="215">
        <v>20</v>
      </c>
      <c r="AM947" s="215">
        <v>487</v>
      </c>
      <c r="AN947" s="215">
        <v>0</v>
      </c>
      <c r="AO947" s="215">
        <v>0</v>
      </c>
      <c r="AP947" s="215">
        <v>44</v>
      </c>
      <c r="AQ947" s="55">
        <v>31</v>
      </c>
      <c r="AR947" s="216"/>
      <c r="AS947" s="55">
        <v>160</v>
      </c>
      <c r="AT947" s="55">
        <v>160</v>
      </c>
      <c r="AU947" s="55">
        <v>11</v>
      </c>
      <c r="AW947" s="55">
        <f t="shared" si="225"/>
        <v>562</v>
      </c>
      <c r="AX947" s="55">
        <v>0</v>
      </c>
      <c r="AY947" s="55">
        <v>1</v>
      </c>
      <c r="AZ947" s="502">
        <v>0.60499999999999998</v>
      </c>
    </row>
    <row r="948" spans="1:52">
      <c r="A948" s="215">
        <v>3503</v>
      </c>
      <c r="B948" s="215">
        <v>3503160301</v>
      </c>
      <c r="C948" s="216" t="s">
        <v>1116</v>
      </c>
      <c r="D948" s="225">
        <f t="shared" si="211"/>
        <v>0</v>
      </c>
      <c r="E948" s="225">
        <f t="shared" si="212"/>
        <v>0</v>
      </c>
      <c r="F948" s="225">
        <f t="shared" si="213"/>
        <v>1</v>
      </c>
      <c r="G948" s="225">
        <f t="shared" si="214"/>
        <v>1</v>
      </c>
      <c r="H948" s="225">
        <f t="shared" si="215"/>
        <v>2</v>
      </c>
      <c r="I948" s="225">
        <f t="shared" si="216"/>
        <v>1</v>
      </c>
      <c r="J948" s="225">
        <f t="shared" si="217"/>
        <v>0</v>
      </c>
      <c r="K948" s="356">
        <f t="shared" si="218"/>
        <v>0.1915</v>
      </c>
      <c r="L948" s="225"/>
      <c r="M948" s="225">
        <f t="shared" si="219"/>
        <v>2</v>
      </c>
      <c r="N948" s="225">
        <f t="shared" si="220"/>
        <v>0</v>
      </c>
      <c r="O948" s="225">
        <f t="shared" si="221"/>
        <v>0</v>
      </c>
      <c r="P948" s="225">
        <f t="shared" si="222"/>
        <v>5</v>
      </c>
      <c r="Q948" s="225">
        <f t="shared" si="223"/>
        <v>4</v>
      </c>
      <c r="R948" s="225">
        <f t="shared" si="224"/>
        <v>5</v>
      </c>
      <c r="S948" s="228"/>
      <c r="T948" s="228"/>
      <c r="U948" s="228"/>
      <c r="V948" s="228"/>
      <c r="W948" s="529"/>
      <c r="X948" s="228"/>
      <c r="Y948" s="55">
        <v>3503</v>
      </c>
      <c r="Z948" s="55">
        <v>3503160301</v>
      </c>
      <c r="AA948" s="244" t="s">
        <v>1116</v>
      </c>
      <c r="AB948" s="55">
        <v>0</v>
      </c>
      <c r="AC948" s="55">
        <v>0</v>
      </c>
      <c r="AD948" s="55">
        <v>1</v>
      </c>
      <c r="AE948" s="55">
        <v>1</v>
      </c>
      <c r="AF948" s="55">
        <v>2</v>
      </c>
      <c r="AG948" s="55">
        <v>1</v>
      </c>
      <c r="AH948" s="55">
        <v>0</v>
      </c>
      <c r="AI948" s="215">
        <v>0</v>
      </c>
      <c r="AJ948" s="215">
        <v>2</v>
      </c>
      <c r="AK948" s="215">
        <v>0</v>
      </c>
      <c r="AL948" s="215">
        <v>0</v>
      </c>
      <c r="AM948" s="215">
        <v>2</v>
      </c>
      <c r="AN948" s="215">
        <v>0</v>
      </c>
      <c r="AO948" s="215">
        <v>0</v>
      </c>
      <c r="AP948" s="215">
        <v>1</v>
      </c>
      <c r="AQ948" s="55">
        <v>1</v>
      </c>
      <c r="AR948" s="216"/>
      <c r="AS948" s="55">
        <v>160</v>
      </c>
      <c r="AT948" s="55">
        <v>301</v>
      </c>
      <c r="AU948" s="55">
        <v>4</v>
      </c>
      <c r="AW948" s="55">
        <f t="shared" si="225"/>
        <v>4</v>
      </c>
      <c r="AX948" s="55">
        <v>1</v>
      </c>
      <c r="AY948" s="55">
        <v>1</v>
      </c>
      <c r="AZ948" s="502">
        <v>1</v>
      </c>
    </row>
    <row r="949" spans="1:52">
      <c r="A949" s="215">
        <v>3503</v>
      </c>
      <c r="B949" s="215">
        <v>3503160326</v>
      </c>
      <c r="C949" s="216" t="s">
        <v>1116</v>
      </c>
      <c r="D949" s="225">
        <f t="shared" si="211"/>
        <v>0</v>
      </c>
      <c r="E949" s="225">
        <f t="shared" si="212"/>
        <v>0</v>
      </c>
      <c r="F949" s="225">
        <f t="shared" si="213"/>
        <v>1</v>
      </c>
      <c r="G949" s="225">
        <f t="shared" si="214"/>
        <v>0</v>
      </c>
      <c r="H949" s="225">
        <f t="shared" si="215"/>
        <v>0</v>
      </c>
      <c r="I949" s="225">
        <f t="shared" si="216"/>
        <v>0</v>
      </c>
      <c r="J949" s="225">
        <f t="shared" si="217"/>
        <v>0</v>
      </c>
      <c r="K949" s="356">
        <f t="shared" si="218"/>
        <v>3.8300000000000001E-2</v>
      </c>
      <c r="L949" s="225"/>
      <c r="M949" s="225">
        <f t="shared" si="219"/>
        <v>0</v>
      </c>
      <c r="N949" s="225">
        <f t="shared" si="220"/>
        <v>0</v>
      </c>
      <c r="O949" s="225">
        <f t="shared" si="221"/>
        <v>0</v>
      </c>
      <c r="P949" s="225">
        <f t="shared" si="222"/>
        <v>0</v>
      </c>
      <c r="Q949" s="225">
        <f t="shared" si="223"/>
        <v>2</v>
      </c>
      <c r="R949" s="225">
        <f t="shared" si="224"/>
        <v>1</v>
      </c>
      <c r="S949" s="228"/>
      <c r="T949" s="228"/>
      <c r="U949" s="228"/>
      <c r="V949" s="228"/>
      <c r="W949" s="529"/>
      <c r="X949" s="228"/>
      <c r="Y949" s="55">
        <v>3503</v>
      </c>
      <c r="Z949" s="55">
        <v>3503160326</v>
      </c>
      <c r="AA949" s="244" t="s">
        <v>1116</v>
      </c>
      <c r="AB949" s="55">
        <v>0</v>
      </c>
      <c r="AC949" s="55">
        <v>0</v>
      </c>
      <c r="AD949" s="55">
        <v>1</v>
      </c>
      <c r="AE949" s="55">
        <v>0</v>
      </c>
      <c r="AF949" s="55">
        <v>0</v>
      </c>
      <c r="AG949" s="55">
        <v>0</v>
      </c>
      <c r="AH949" s="55">
        <v>0</v>
      </c>
      <c r="AI949" s="215">
        <v>0</v>
      </c>
      <c r="AJ949" s="215">
        <v>0</v>
      </c>
      <c r="AK949" s="215">
        <v>0</v>
      </c>
      <c r="AL949" s="215">
        <v>0</v>
      </c>
      <c r="AM949" s="215">
        <v>0</v>
      </c>
      <c r="AN949" s="215">
        <v>0</v>
      </c>
      <c r="AO949" s="215">
        <v>0</v>
      </c>
      <c r="AP949" s="215">
        <v>0</v>
      </c>
      <c r="AQ949" s="55">
        <v>0</v>
      </c>
      <c r="AR949" s="216"/>
      <c r="AS949" s="55">
        <v>160</v>
      </c>
      <c r="AT949" s="55">
        <v>326</v>
      </c>
      <c r="AU949" s="55">
        <v>2</v>
      </c>
      <c r="AW949" s="55">
        <f t="shared" si="225"/>
        <v>0</v>
      </c>
      <c r="AX949" s="55">
        <v>0</v>
      </c>
      <c r="AY949" s="55">
        <v>3</v>
      </c>
      <c r="AZ949" s="502">
        <v>0</v>
      </c>
    </row>
    <row r="950" spans="1:52">
      <c r="A950" s="215">
        <v>3503</v>
      </c>
      <c r="B950" s="215">
        <v>3503160600</v>
      </c>
      <c r="C950" s="216" t="s">
        <v>1116</v>
      </c>
      <c r="D950" s="225">
        <f t="shared" si="211"/>
        <v>0</v>
      </c>
      <c r="E950" s="225">
        <f t="shared" si="212"/>
        <v>0</v>
      </c>
      <c r="F950" s="225">
        <f t="shared" si="213"/>
        <v>0</v>
      </c>
      <c r="G950" s="225">
        <f t="shared" si="214"/>
        <v>0</v>
      </c>
      <c r="H950" s="225">
        <f t="shared" si="215"/>
        <v>1</v>
      </c>
      <c r="I950" s="225">
        <f t="shared" si="216"/>
        <v>0</v>
      </c>
      <c r="J950" s="225">
        <f t="shared" si="217"/>
        <v>0</v>
      </c>
      <c r="K950" s="356">
        <f t="shared" si="218"/>
        <v>3.8300000000000001E-2</v>
      </c>
      <c r="L950" s="225"/>
      <c r="M950" s="225">
        <f t="shared" si="219"/>
        <v>0</v>
      </c>
      <c r="N950" s="225">
        <f t="shared" si="220"/>
        <v>0</v>
      </c>
      <c r="O950" s="225">
        <f t="shared" si="221"/>
        <v>0</v>
      </c>
      <c r="P950" s="225">
        <f t="shared" si="222"/>
        <v>1</v>
      </c>
      <c r="Q950" s="225">
        <f t="shared" si="223"/>
        <v>2</v>
      </c>
      <c r="R950" s="225">
        <f t="shared" si="224"/>
        <v>1</v>
      </c>
      <c r="S950" s="228"/>
      <c r="T950" s="228"/>
      <c r="U950" s="228"/>
      <c r="V950" s="228"/>
      <c r="W950" s="529"/>
      <c r="X950" s="228"/>
      <c r="Y950" s="55">
        <v>3503</v>
      </c>
      <c r="Z950" s="55">
        <v>3503160600</v>
      </c>
      <c r="AA950" s="244" t="s">
        <v>1116</v>
      </c>
      <c r="AB950" s="55">
        <v>0</v>
      </c>
      <c r="AC950" s="55">
        <v>0</v>
      </c>
      <c r="AD950" s="55">
        <v>0</v>
      </c>
      <c r="AE950" s="55">
        <v>0</v>
      </c>
      <c r="AF950" s="55">
        <v>1</v>
      </c>
      <c r="AG950" s="55">
        <v>0</v>
      </c>
      <c r="AH950" s="55">
        <v>0</v>
      </c>
      <c r="AI950" s="215">
        <v>0</v>
      </c>
      <c r="AJ950" s="215">
        <v>0</v>
      </c>
      <c r="AK950" s="215">
        <v>0</v>
      </c>
      <c r="AL950" s="215">
        <v>0</v>
      </c>
      <c r="AM950" s="215">
        <v>1</v>
      </c>
      <c r="AN950" s="215">
        <v>0</v>
      </c>
      <c r="AO950" s="215">
        <v>0</v>
      </c>
      <c r="AP950" s="215">
        <v>0</v>
      </c>
      <c r="AQ950" s="55">
        <v>0</v>
      </c>
      <c r="AR950" s="216"/>
      <c r="AS950" s="55">
        <v>160</v>
      </c>
      <c r="AT950" s="55">
        <v>600</v>
      </c>
      <c r="AU950" s="55">
        <v>2</v>
      </c>
      <c r="AW950" s="55">
        <f t="shared" si="225"/>
        <v>1</v>
      </c>
      <c r="AX950" s="55">
        <v>0</v>
      </c>
      <c r="AY950" s="55">
        <v>3</v>
      </c>
      <c r="AZ950" s="502">
        <v>1</v>
      </c>
    </row>
    <row r="951" spans="1:52">
      <c r="A951" s="215">
        <v>3503</v>
      </c>
      <c r="B951" s="215">
        <v>3503160673</v>
      </c>
      <c r="C951" s="216" t="s">
        <v>1116</v>
      </c>
      <c r="D951" s="225">
        <f t="shared" si="211"/>
        <v>0</v>
      </c>
      <c r="E951" s="225">
        <f t="shared" si="212"/>
        <v>0</v>
      </c>
      <c r="F951" s="225">
        <f t="shared" si="213"/>
        <v>0</v>
      </c>
      <c r="G951" s="225">
        <f t="shared" si="214"/>
        <v>1</v>
      </c>
      <c r="H951" s="225">
        <f t="shared" si="215"/>
        <v>0</v>
      </c>
      <c r="I951" s="225">
        <f t="shared" si="216"/>
        <v>0</v>
      </c>
      <c r="J951" s="225">
        <f t="shared" si="217"/>
        <v>0</v>
      </c>
      <c r="K951" s="356">
        <f t="shared" si="218"/>
        <v>3.8300000000000001E-2</v>
      </c>
      <c r="L951" s="225"/>
      <c r="M951" s="225">
        <f t="shared" si="219"/>
        <v>0</v>
      </c>
      <c r="N951" s="225">
        <f t="shared" si="220"/>
        <v>0</v>
      </c>
      <c r="O951" s="225">
        <f t="shared" si="221"/>
        <v>0</v>
      </c>
      <c r="P951" s="225">
        <f t="shared" si="222"/>
        <v>0</v>
      </c>
      <c r="Q951" s="225">
        <f t="shared" si="223"/>
        <v>2</v>
      </c>
      <c r="R951" s="225">
        <f t="shared" si="224"/>
        <v>1</v>
      </c>
      <c r="S951" s="228"/>
      <c r="T951" s="228"/>
      <c r="U951" s="228"/>
      <c r="V951" s="228"/>
      <c r="W951" s="529"/>
      <c r="X951" s="228"/>
      <c r="Y951" s="55">
        <v>3503</v>
      </c>
      <c r="Z951" s="55">
        <v>3503160673</v>
      </c>
      <c r="AA951" s="244" t="s">
        <v>1116</v>
      </c>
      <c r="AB951" s="55">
        <v>0</v>
      </c>
      <c r="AC951" s="55">
        <v>0</v>
      </c>
      <c r="AD951" s="55">
        <v>0</v>
      </c>
      <c r="AE951" s="55">
        <v>1</v>
      </c>
      <c r="AF951" s="55">
        <v>0</v>
      </c>
      <c r="AG951" s="55">
        <v>0</v>
      </c>
      <c r="AH951" s="55">
        <v>0</v>
      </c>
      <c r="AI951" s="215">
        <v>0</v>
      </c>
      <c r="AJ951" s="215">
        <v>0</v>
      </c>
      <c r="AK951" s="215">
        <v>0</v>
      </c>
      <c r="AL951" s="215">
        <v>0</v>
      </c>
      <c r="AM951" s="215">
        <v>0</v>
      </c>
      <c r="AN951" s="215">
        <v>0</v>
      </c>
      <c r="AO951" s="215">
        <v>0</v>
      </c>
      <c r="AP951" s="215">
        <v>0</v>
      </c>
      <c r="AQ951" s="55">
        <v>0</v>
      </c>
      <c r="AR951" s="216"/>
      <c r="AS951" s="55">
        <v>160</v>
      </c>
      <c r="AT951" s="55">
        <v>673</v>
      </c>
      <c r="AU951" s="55">
        <v>2</v>
      </c>
      <c r="AW951" s="55">
        <f t="shared" si="225"/>
        <v>0</v>
      </c>
      <c r="AX951" s="55">
        <v>0</v>
      </c>
      <c r="AY951" s="55">
        <v>3</v>
      </c>
      <c r="AZ951" s="502">
        <v>0</v>
      </c>
    </row>
    <row r="952" spans="1:52">
      <c r="A952" s="215">
        <v>3503</v>
      </c>
      <c r="B952" s="215">
        <v>3503160735</v>
      </c>
      <c r="C952" s="216" t="s">
        <v>1116</v>
      </c>
      <c r="D952" s="225">
        <f t="shared" si="211"/>
        <v>0</v>
      </c>
      <c r="E952" s="225">
        <f t="shared" si="212"/>
        <v>0</v>
      </c>
      <c r="F952" s="225">
        <f t="shared" si="213"/>
        <v>1</v>
      </c>
      <c r="G952" s="225">
        <f t="shared" si="214"/>
        <v>2</v>
      </c>
      <c r="H952" s="225">
        <f t="shared" si="215"/>
        <v>0</v>
      </c>
      <c r="I952" s="225">
        <f t="shared" si="216"/>
        <v>0</v>
      </c>
      <c r="J952" s="225">
        <f t="shared" si="217"/>
        <v>0</v>
      </c>
      <c r="K952" s="356">
        <f t="shared" si="218"/>
        <v>0.1149</v>
      </c>
      <c r="L952" s="225"/>
      <c r="M952" s="225">
        <f t="shared" si="219"/>
        <v>0</v>
      </c>
      <c r="N952" s="225">
        <f t="shared" si="220"/>
        <v>0</v>
      </c>
      <c r="O952" s="225">
        <f t="shared" si="221"/>
        <v>0</v>
      </c>
      <c r="P952" s="225">
        <f t="shared" si="222"/>
        <v>1</v>
      </c>
      <c r="Q952" s="225">
        <f t="shared" si="223"/>
        <v>4</v>
      </c>
      <c r="R952" s="225">
        <f t="shared" si="224"/>
        <v>3</v>
      </c>
      <c r="S952" s="228"/>
      <c r="T952" s="228"/>
      <c r="U952" s="228"/>
      <c r="V952" s="228"/>
      <c r="W952" s="529"/>
      <c r="X952" s="228"/>
      <c r="Y952" s="55">
        <v>3503</v>
      </c>
      <c r="Z952" s="55">
        <v>3503160735</v>
      </c>
      <c r="AA952" s="244" t="s">
        <v>1116</v>
      </c>
      <c r="AB952" s="55">
        <v>0</v>
      </c>
      <c r="AC952" s="55">
        <v>0</v>
      </c>
      <c r="AD952" s="55">
        <v>1</v>
      </c>
      <c r="AE952" s="55">
        <v>2</v>
      </c>
      <c r="AF952" s="55">
        <v>0</v>
      </c>
      <c r="AG952" s="55">
        <v>0</v>
      </c>
      <c r="AH952" s="55">
        <v>0</v>
      </c>
      <c r="AI952" s="215">
        <v>0</v>
      </c>
      <c r="AJ952" s="215">
        <v>0</v>
      </c>
      <c r="AK952" s="215">
        <v>0</v>
      </c>
      <c r="AL952" s="215">
        <v>0</v>
      </c>
      <c r="AM952" s="215">
        <v>1</v>
      </c>
      <c r="AN952" s="215">
        <v>0</v>
      </c>
      <c r="AO952" s="215">
        <v>0</v>
      </c>
      <c r="AP952" s="215">
        <v>0</v>
      </c>
      <c r="AQ952" s="55">
        <v>0</v>
      </c>
      <c r="AR952" s="216"/>
      <c r="AS952" s="55">
        <v>160</v>
      </c>
      <c r="AT952" s="55">
        <v>735</v>
      </c>
      <c r="AU952" s="55">
        <v>4</v>
      </c>
      <c r="AW952" s="55">
        <f t="shared" si="225"/>
        <v>1</v>
      </c>
      <c r="AX952" s="55">
        <v>0</v>
      </c>
      <c r="AY952" s="55">
        <v>3</v>
      </c>
      <c r="AZ952" s="502">
        <v>0.33329999999999999</v>
      </c>
    </row>
    <row r="953" spans="1:52">
      <c r="A953" s="215">
        <v>3506</v>
      </c>
      <c r="B953" s="215">
        <v>3506262030</v>
      </c>
      <c r="C953" s="216" t="s">
        <v>1075</v>
      </c>
      <c r="D953" s="225">
        <f t="shared" si="211"/>
        <v>0</v>
      </c>
      <c r="E953" s="225">
        <f t="shared" si="212"/>
        <v>0</v>
      </c>
      <c r="F953" s="225">
        <f t="shared" si="213"/>
        <v>0</v>
      </c>
      <c r="G953" s="225">
        <f t="shared" si="214"/>
        <v>0</v>
      </c>
      <c r="H953" s="225">
        <f t="shared" si="215"/>
        <v>0</v>
      </c>
      <c r="I953" s="225">
        <f t="shared" si="216"/>
        <v>2</v>
      </c>
      <c r="J953" s="225">
        <f t="shared" si="217"/>
        <v>0</v>
      </c>
      <c r="K953" s="356">
        <f t="shared" si="218"/>
        <v>7.6600000000000001E-2</v>
      </c>
      <c r="L953" s="225"/>
      <c r="M953" s="225">
        <f t="shared" si="219"/>
        <v>0</v>
      </c>
      <c r="N953" s="225">
        <f t="shared" si="220"/>
        <v>0</v>
      </c>
      <c r="O953" s="225">
        <f t="shared" si="221"/>
        <v>1</v>
      </c>
      <c r="P953" s="225">
        <f t="shared" si="222"/>
        <v>0</v>
      </c>
      <c r="Q953" s="225">
        <f t="shared" si="223"/>
        <v>6</v>
      </c>
      <c r="R953" s="225">
        <f t="shared" si="224"/>
        <v>2</v>
      </c>
      <c r="S953" s="228"/>
      <c r="T953" s="228"/>
      <c r="U953" s="228"/>
      <c r="V953" s="228"/>
      <c r="W953" s="529"/>
      <c r="X953" s="228"/>
      <c r="Y953" s="55">
        <v>3506</v>
      </c>
      <c r="Z953" s="55">
        <v>3506262030</v>
      </c>
      <c r="AA953" s="244" t="s">
        <v>1075</v>
      </c>
      <c r="AB953" s="55">
        <v>0</v>
      </c>
      <c r="AC953" s="55">
        <v>0</v>
      </c>
      <c r="AD953" s="55">
        <v>0</v>
      </c>
      <c r="AE953" s="55">
        <v>0</v>
      </c>
      <c r="AF953" s="55">
        <v>0</v>
      </c>
      <c r="AG953" s="55">
        <v>2</v>
      </c>
      <c r="AH953" s="55">
        <v>0</v>
      </c>
      <c r="AI953" s="215">
        <v>0</v>
      </c>
      <c r="AJ953" s="215">
        <v>0</v>
      </c>
      <c r="AK953" s="215">
        <v>0</v>
      </c>
      <c r="AL953" s="215">
        <v>1</v>
      </c>
      <c r="AM953" s="215">
        <v>0</v>
      </c>
      <c r="AN953" s="215">
        <v>0</v>
      </c>
      <c r="AO953" s="215">
        <v>0</v>
      </c>
      <c r="AP953" s="215">
        <v>0</v>
      </c>
      <c r="AQ953" s="55">
        <v>0</v>
      </c>
      <c r="AR953" s="216"/>
      <c r="AS953" s="55">
        <v>262</v>
      </c>
      <c r="AT953" s="55">
        <v>30</v>
      </c>
      <c r="AU953" s="55">
        <v>6</v>
      </c>
      <c r="AW953" s="55">
        <f t="shared" si="225"/>
        <v>0</v>
      </c>
      <c r="AX953" s="55">
        <v>0</v>
      </c>
      <c r="AY953" s="55">
        <v>1</v>
      </c>
      <c r="AZ953" s="502">
        <v>0</v>
      </c>
    </row>
    <row r="954" spans="1:52">
      <c r="A954" s="215">
        <v>3506</v>
      </c>
      <c r="B954" s="215">
        <v>3506262049</v>
      </c>
      <c r="C954" s="216" t="s">
        <v>1075</v>
      </c>
      <c r="D954" s="225">
        <f t="shared" si="211"/>
        <v>0</v>
      </c>
      <c r="E954" s="225">
        <f t="shared" si="212"/>
        <v>0</v>
      </c>
      <c r="F954" s="225">
        <f t="shared" si="213"/>
        <v>0</v>
      </c>
      <c r="G954" s="225">
        <f t="shared" si="214"/>
        <v>0</v>
      </c>
      <c r="H954" s="225">
        <f t="shared" si="215"/>
        <v>0</v>
      </c>
      <c r="I954" s="225">
        <f t="shared" si="216"/>
        <v>2</v>
      </c>
      <c r="J954" s="225">
        <f t="shared" si="217"/>
        <v>0</v>
      </c>
      <c r="K954" s="356">
        <f t="shared" si="218"/>
        <v>7.6600000000000001E-2</v>
      </c>
      <c r="L954" s="225"/>
      <c r="M954" s="225">
        <f t="shared" si="219"/>
        <v>0</v>
      </c>
      <c r="N954" s="225">
        <f t="shared" si="220"/>
        <v>0</v>
      </c>
      <c r="O954" s="225">
        <f t="shared" si="221"/>
        <v>1</v>
      </c>
      <c r="P954" s="225">
        <f t="shared" si="222"/>
        <v>2</v>
      </c>
      <c r="Q954" s="225">
        <f t="shared" si="223"/>
        <v>8</v>
      </c>
      <c r="R954" s="225">
        <f t="shared" si="224"/>
        <v>2</v>
      </c>
      <c r="S954" s="228"/>
      <c r="T954" s="228"/>
      <c r="U954" s="228"/>
      <c r="V954" s="228"/>
      <c r="W954" s="529"/>
      <c r="X954" s="228"/>
      <c r="Y954" s="55">
        <v>3506</v>
      </c>
      <c r="Z954" s="55">
        <v>3506262049</v>
      </c>
      <c r="AA954" s="244" t="s">
        <v>1075</v>
      </c>
      <c r="AB954" s="55">
        <v>0</v>
      </c>
      <c r="AC954" s="55">
        <v>0</v>
      </c>
      <c r="AD954" s="55">
        <v>0</v>
      </c>
      <c r="AE954" s="55">
        <v>0</v>
      </c>
      <c r="AF954" s="55">
        <v>0</v>
      </c>
      <c r="AG954" s="55">
        <v>2</v>
      </c>
      <c r="AH954" s="55">
        <v>0</v>
      </c>
      <c r="AI954" s="215">
        <v>0</v>
      </c>
      <c r="AJ954" s="215">
        <v>0</v>
      </c>
      <c r="AK954" s="215">
        <v>0</v>
      </c>
      <c r="AL954" s="215">
        <v>1</v>
      </c>
      <c r="AM954" s="215">
        <v>0</v>
      </c>
      <c r="AN954" s="215">
        <v>0</v>
      </c>
      <c r="AO954" s="215">
        <v>0</v>
      </c>
      <c r="AP954" s="215">
        <v>0</v>
      </c>
      <c r="AQ954" s="55">
        <v>2</v>
      </c>
      <c r="AR954" s="216"/>
      <c r="AS954" s="55">
        <v>262</v>
      </c>
      <c r="AT954" s="55">
        <v>49</v>
      </c>
      <c r="AU954" s="55">
        <v>8</v>
      </c>
      <c r="AW954" s="55">
        <f t="shared" si="225"/>
        <v>2</v>
      </c>
      <c r="AX954" s="55">
        <v>0</v>
      </c>
      <c r="AY954" s="55">
        <v>3</v>
      </c>
      <c r="AZ954" s="502">
        <v>1</v>
      </c>
    </row>
    <row r="955" spans="1:52">
      <c r="A955" s="215">
        <v>3506</v>
      </c>
      <c r="B955" s="215">
        <v>3506262071</v>
      </c>
      <c r="C955" s="216" t="s">
        <v>1075</v>
      </c>
      <c r="D955" s="225">
        <f t="shared" si="211"/>
        <v>0</v>
      </c>
      <c r="E955" s="225">
        <f t="shared" si="212"/>
        <v>0</v>
      </c>
      <c r="F955" s="225">
        <f t="shared" si="213"/>
        <v>0</v>
      </c>
      <c r="G955" s="225">
        <f t="shared" si="214"/>
        <v>0</v>
      </c>
      <c r="H955" s="225">
        <f t="shared" si="215"/>
        <v>1</v>
      </c>
      <c r="I955" s="225">
        <f t="shared" si="216"/>
        <v>2</v>
      </c>
      <c r="J955" s="225">
        <f t="shared" si="217"/>
        <v>0</v>
      </c>
      <c r="K955" s="356">
        <f t="shared" si="218"/>
        <v>0.1149</v>
      </c>
      <c r="L955" s="225"/>
      <c r="M955" s="225">
        <f t="shared" si="219"/>
        <v>0</v>
      </c>
      <c r="N955" s="225">
        <f t="shared" si="220"/>
        <v>0</v>
      </c>
      <c r="O955" s="225">
        <f t="shared" si="221"/>
        <v>0</v>
      </c>
      <c r="P955" s="225">
        <f t="shared" si="222"/>
        <v>0</v>
      </c>
      <c r="Q955" s="225">
        <f t="shared" si="223"/>
        <v>4</v>
      </c>
      <c r="R955" s="225">
        <f t="shared" si="224"/>
        <v>3</v>
      </c>
      <c r="S955" s="228"/>
      <c r="T955" s="228"/>
      <c r="U955" s="228"/>
      <c r="V955" s="228"/>
      <c r="W955" s="529"/>
      <c r="X955" s="228"/>
      <c r="Y955" s="55">
        <v>3506</v>
      </c>
      <c r="Z955" s="55">
        <v>3506262071</v>
      </c>
      <c r="AA955" s="244" t="s">
        <v>1075</v>
      </c>
      <c r="AB955" s="55">
        <v>0</v>
      </c>
      <c r="AC955" s="55">
        <v>0</v>
      </c>
      <c r="AD955" s="55">
        <v>0</v>
      </c>
      <c r="AE955" s="55">
        <v>0</v>
      </c>
      <c r="AF955" s="55">
        <v>1</v>
      </c>
      <c r="AG955" s="55">
        <v>2</v>
      </c>
      <c r="AH955" s="55">
        <v>0</v>
      </c>
      <c r="AI955" s="215">
        <v>0</v>
      </c>
      <c r="AJ955" s="215">
        <v>0</v>
      </c>
      <c r="AK955" s="215">
        <v>0</v>
      </c>
      <c r="AL955" s="215">
        <v>0</v>
      </c>
      <c r="AM955" s="215">
        <v>0</v>
      </c>
      <c r="AN955" s="215">
        <v>0</v>
      </c>
      <c r="AO955" s="215">
        <v>0</v>
      </c>
      <c r="AP955" s="215">
        <v>0</v>
      </c>
      <c r="AQ955" s="55">
        <v>0</v>
      </c>
      <c r="AR955" s="216"/>
      <c r="AS955" s="55">
        <v>262</v>
      </c>
      <c r="AT955" s="55">
        <v>71</v>
      </c>
      <c r="AU955" s="55">
        <v>4</v>
      </c>
      <c r="AW955" s="55">
        <f t="shared" si="225"/>
        <v>0</v>
      </c>
      <c r="AX955" s="55">
        <v>0</v>
      </c>
      <c r="AY955" s="55">
        <v>1</v>
      </c>
      <c r="AZ955" s="502">
        <v>0</v>
      </c>
    </row>
    <row r="956" spans="1:52">
      <c r="A956" s="215">
        <v>3506</v>
      </c>
      <c r="B956" s="215">
        <v>3506262093</v>
      </c>
      <c r="C956" s="216" t="s">
        <v>1075</v>
      </c>
      <c r="D956" s="225">
        <f t="shared" si="211"/>
        <v>0</v>
      </c>
      <c r="E956" s="225">
        <f t="shared" si="212"/>
        <v>0</v>
      </c>
      <c r="F956" s="225">
        <f t="shared" si="213"/>
        <v>0</v>
      </c>
      <c r="G956" s="225">
        <f t="shared" si="214"/>
        <v>0</v>
      </c>
      <c r="H956" s="225">
        <f t="shared" si="215"/>
        <v>3</v>
      </c>
      <c r="I956" s="225">
        <f t="shared" si="216"/>
        <v>1</v>
      </c>
      <c r="J956" s="225">
        <f t="shared" si="217"/>
        <v>0</v>
      </c>
      <c r="K956" s="356">
        <f t="shared" si="218"/>
        <v>0.1532</v>
      </c>
      <c r="L956" s="225"/>
      <c r="M956" s="225">
        <f t="shared" si="219"/>
        <v>0</v>
      </c>
      <c r="N956" s="225">
        <f t="shared" si="220"/>
        <v>0</v>
      </c>
      <c r="O956" s="225">
        <f t="shared" si="221"/>
        <v>0</v>
      </c>
      <c r="P956" s="225">
        <f t="shared" si="222"/>
        <v>3</v>
      </c>
      <c r="Q956" s="225">
        <f t="shared" si="223"/>
        <v>11</v>
      </c>
      <c r="R956" s="225">
        <f t="shared" si="224"/>
        <v>4</v>
      </c>
      <c r="S956" s="228"/>
      <c r="T956" s="228"/>
      <c r="U956" s="228"/>
      <c r="V956" s="228"/>
      <c r="W956" s="529"/>
      <c r="X956" s="228"/>
      <c r="Y956" s="55">
        <v>3506</v>
      </c>
      <c r="Z956" s="55">
        <v>3506262093</v>
      </c>
      <c r="AA956" s="244" t="s">
        <v>1075</v>
      </c>
      <c r="AB956" s="55">
        <v>0</v>
      </c>
      <c r="AC956" s="55">
        <v>0</v>
      </c>
      <c r="AD956" s="55">
        <v>0</v>
      </c>
      <c r="AE956" s="55">
        <v>0</v>
      </c>
      <c r="AF956" s="55">
        <v>3</v>
      </c>
      <c r="AG956" s="55">
        <v>1</v>
      </c>
      <c r="AH956" s="55">
        <v>0</v>
      </c>
      <c r="AI956" s="215">
        <v>0</v>
      </c>
      <c r="AJ956" s="215">
        <v>0</v>
      </c>
      <c r="AK956" s="215">
        <v>0</v>
      </c>
      <c r="AL956" s="215">
        <v>0</v>
      </c>
      <c r="AM956" s="215">
        <v>1</v>
      </c>
      <c r="AN956" s="215">
        <v>0</v>
      </c>
      <c r="AO956" s="215">
        <v>0</v>
      </c>
      <c r="AP956" s="215">
        <v>0</v>
      </c>
      <c r="AQ956" s="55">
        <v>1</v>
      </c>
      <c r="AR956" s="216"/>
      <c r="AS956" s="55">
        <v>262</v>
      </c>
      <c r="AT956" s="55">
        <v>93</v>
      </c>
      <c r="AU956" s="55">
        <v>11</v>
      </c>
      <c r="AW956" s="55">
        <f t="shared" si="225"/>
        <v>2</v>
      </c>
      <c r="AX956" s="55">
        <v>1</v>
      </c>
      <c r="AY956" s="55">
        <v>1</v>
      </c>
      <c r="AZ956" s="502">
        <v>0.8</v>
      </c>
    </row>
    <row r="957" spans="1:52">
      <c r="A957" s="215">
        <v>3506</v>
      </c>
      <c r="B957" s="215">
        <v>3506262149</v>
      </c>
      <c r="C957" s="216" t="s">
        <v>1075</v>
      </c>
      <c r="D957" s="225">
        <f t="shared" si="211"/>
        <v>0</v>
      </c>
      <c r="E957" s="225">
        <f t="shared" si="212"/>
        <v>0</v>
      </c>
      <c r="F957" s="225">
        <f t="shared" si="213"/>
        <v>0</v>
      </c>
      <c r="G957" s="225">
        <f t="shared" si="214"/>
        <v>0</v>
      </c>
      <c r="H957" s="225">
        <f t="shared" si="215"/>
        <v>0</v>
      </c>
      <c r="I957" s="225">
        <f t="shared" si="216"/>
        <v>2</v>
      </c>
      <c r="J957" s="225">
        <f t="shared" si="217"/>
        <v>0</v>
      </c>
      <c r="K957" s="356">
        <f t="shared" si="218"/>
        <v>7.6600000000000001E-2</v>
      </c>
      <c r="L957" s="225"/>
      <c r="M957" s="225">
        <f t="shared" si="219"/>
        <v>0</v>
      </c>
      <c r="N957" s="225">
        <f t="shared" si="220"/>
        <v>0</v>
      </c>
      <c r="O957" s="225">
        <f t="shared" si="221"/>
        <v>0</v>
      </c>
      <c r="P957" s="225">
        <f t="shared" si="222"/>
        <v>2</v>
      </c>
      <c r="Q957" s="225">
        <f t="shared" si="223"/>
        <v>12</v>
      </c>
      <c r="R957" s="225">
        <f t="shared" si="224"/>
        <v>2</v>
      </c>
      <c r="S957" s="228"/>
      <c r="T957" s="228"/>
      <c r="U957" s="228"/>
      <c r="V957" s="228"/>
      <c r="W957" s="529"/>
      <c r="X957" s="228"/>
      <c r="Y957" s="55">
        <v>3506</v>
      </c>
      <c r="Z957" s="55">
        <v>3506262149</v>
      </c>
      <c r="AA957" s="244" t="s">
        <v>1075</v>
      </c>
      <c r="AB957" s="55">
        <v>0</v>
      </c>
      <c r="AC957" s="55">
        <v>0</v>
      </c>
      <c r="AD957" s="55">
        <v>0</v>
      </c>
      <c r="AE957" s="55">
        <v>0</v>
      </c>
      <c r="AF957" s="55">
        <v>0</v>
      </c>
      <c r="AG957" s="55">
        <v>2</v>
      </c>
      <c r="AH957" s="55">
        <v>0</v>
      </c>
      <c r="AI957" s="215">
        <v>0</v>
      </c>
      <c r="AJ957" s="215">
        <v>0</v>
      </c>
      <c r="AK957" s="215">
        <v>0</v>
      </c>
      <c r="AL957" s="215">
        <v>0</v>
      </c>
      <c r="AM957" s="215">
        <v>0</v>
      </c>
      <c r="AN957" s="215">
        <v>0</v>
      </c>
      <c r="AO957" s="215">
        <v>0</v>
      </c>
      <c r="AP957" s="215">
        <v>0</v>
      </c>
      <c r="AQ957" s="55">
        <v>1</v>
      </c>
      <c r="AR957" s="216"/>
      <c r="AS957" s="55">
        <v>262</v>
      </c>
      <c r="AT957" s="55">
        <v>149</v>
      </c>
      <c r="AU957" s="55">
        <v>12</v>
      </c>
      <c r="AW957" s="55">
        <f t="shared" si="225"/>
        <v>1</v>
      </c>
      <c r="AX957" s="55">
        <v>1</v>
      </c>
      <c r="AY957" s="55">
        <v>2</v>
      </c>
      <c r="AZ957" s="502">
        <v>0.91359999999999997</v>
      </c>
    </row>
    <row r="958" spans="1:52">
      <c r="A958" s="215">
        <v>3506</v>
      </c>
      <c r="B958" s="215">
        <v>3506262163</v>
      </c>
      <c r="C958" s="216" t="s">
        <v>1075</v>
      </c>
      <c r="D958" s="225">
        <f t="shared" si="211"/>
        <v>0</v>
      </c>
      <c r="E958" s="225">
        <f t="shared" si="212"/>
        <v>0</v>
      </c>
      <c r="F958" s="225">
        <f t="shared" si="213"/>
        <v>0</v>
      </c>
      <c r="G958" s="225">
        <f t="shared" si="214"/>
        <v>0</v>
      </c>
      <c r="H958" s="225">
        <f t="shared" si="215"/>
        <v>59</v>
      </c>
      <c r="I958" s="225">
        <f t="shared" si="216"/>
        <v>97</v>
      </c>
      <c r="J958" s="225">
        <f t="shared" si="217"/>
        <v>0</v>
      </c>
      <c r="K958" s="356">
        <f t="shared" si="218"/>
        <v>5.9748000000000001</v>
      </c>
      <c r="L958" s="225"/>
      <c r="M958" s="225">
        <f t="shared" si="219"/>
        <v>0</v>
      </c>
      <c r="N958" s="225">
        <f t="shared" si="220"/>
        <v>15</v>
      </c>
      <c r="O958" s="225">
        <f t="shared" si="221"/>
        <v>21</v>
      </c>
      <c r="P958" s="225">
        <f t="shared" si="222"/>
        <v>107</v>
      </c>
      <c r="Q958" s="225">
        <f t="shared" si="223"/>
        <v>12</v>
      </c>
      <c r="R958" s="225">
        <f t="shared" si="224"/>
        <v>156</v>
      </c>
      <c r="S958" s="228"/>
      <c r="T958" s="228"/>
      <c r="U958" s="228"/>
      <c r="V958" s="228"/>
      <c r="W958" s="529"/>
      <c r="X958" s="228"/>
      <c r="Y958" s="55">
        <v>3506</v>
      </c>
      <c r="Z958" s="55">
        <v>3506262163</v>
      </c>
      <c r="AA958" s="244" t="s">
        <v>1075</v>
      </c>
      <c r="AB958" s="55">
        <v>0</v>
      </c>
      <c r="AC958" s="55">
        <v>0</v>
      </c>
      <c r="AD958" s="55">
        <v>0</v>
      </c>
      <c r="AE958" s="55">
        <v>0</v>
      </c>
      <c r="AF958" s="55">
        <v>59</v>
      </c>
      <c r="AG958" s="55">
        <v>97</v>
      </c>
      <c r="AH958" s="55">
        <v>0</v>
      </c>
      <c r="AI958" s="215">
        <v>0</v>
      </c>
      <c r="AJ958" s="215">
        <v>0</v>
      </c>
      <c r="AK958" s="215">
        <v>15</v>
      </c>
      <c r="AL958" s="215">
        <v>21</v>
      </c>
      <c r="AM958" s="215">
        <v>24</v>
      </c>
      <c r="AN958" s="215">
        <v>0</v>
      </c>
      <c r="AO958" s="215">
        <v>0</v>
      </c>
      <c r="AP958" s="215">
        <v>0</v>
      </c>
      <c r="AQ958" s="55">
        <v>40</v>
      </c>
      <c r="AR958" s="216"/>
      <c r="AS958" s="55">
        <v>262</v>
      </c>
      <c r="AT958" s="55">
        <v>163</v>
      </c>
      <c r="AU958" s="55">
        <v>12</v>
      </c>
      <c r="AW958" s="55">
        <f t="shared" si="225"/>
        <v>64</v>
      </c>
      <c r="AX958" s="55">
        <v>43</v>
      </c>
      <c r="AY958" s="55">
        <v>1</v>
      </c>
      <c r="AZ958" s="502">
        <v>0.6835</v>
      </c>
    </row>
    <row r="959" spans="1:52">
      <c r="A959" s="215">
        <v>3506</v>
      </c>
      <c r="B959" s="215">
        <v>3506262165</v>
      </c>
      <c r="C959" s="216" t="s">
        <v>1075</v>
      </c>
      <c r="D959" s="225">
        <f t="shared" si="211"/>
        <v>0</v>
      </c>
      <c r="E959" s="225">
        <f t="shared" si="212"/>
        <v>0</v>
      </c>
      <c r="F959" s="225">
        <f t="shared" si="213"/>
        <v>0</v>
      </c>
      <c r="G959" s="225">
        <f t="shared" si="214"/>
        <v>0</v>
      </c>
      <c r="H959" s="225">
        <f t="shared" si="215"/>
        <v>6</v>
      </c>
      <c r="I959" s="225">
        <f t="shared" si="216"/>
        <v>28</v>
      </c>
      <c r="J959" s="225">
        <f t="shared" si="217"/>
        <v>0</v>
      </c>
      <c r="K959" s="356">
        <f t="shared" si="218"/>
        <v>1.3022</v>
      </c>
      <c r="L959" s="225"/>
      <c r="M959" s="225">
        <f t="shared" si="219"/>
        <v>0</v>
      </c>
      <c r="N959" s="225">
        <f t="shared" si="220"/>
        <v>1</v>
      </c>
      <c r="O959" s="225">
        <f t="shared" si="221"/>
        <v>5</v>
      </c>
      <c r="P959" s="225">
        <f t="shared" si="222"/>
        <v>18</v>
      </c>
      <c r="Q959" s="225">
        <f t="shared" si="223"/>
        <v>10</v>
      </c>
      <c r="R959" s="225">
        <f t="shared" si="224"/>
        <v>34</v>
      </c>
      <c r="S959" s="228"/>
      <c r="T959" s="228"/>
      <c r="U959" s="228"/>
      <c r="V959" s="228"/>
      <c r="W959" s="529"/>
      <c r="X959" s="228"/>
      <c r="Y959" s="55">
        <v>3506</v>
      </c>
      <c r="Z959" s="55">
        <v>3506262165</v>
      </c>
      <c r="AA959" s="244" t="s">
        <v>1075</v>
      </c>
      <c r="AB959" s="55">
        <v>0</v>
      </c>
      <c r="AC959" s="55">
        <v>0</v>
      </c>
      <c r="AD959" s="55">
        <v>0</v>
      </c>
      <c r="AE959" s="55">
        <v>0</v>
      </c>
      <c r="AF959" s="55">
        <v>6</v>
      </c>
      <c r="AG959" s="55">
        <v>28</v>
      </c>
      <c r="AH959" s="55">
        <v>0</v>
      </c>
      <c r="AI959" s="215">
        <v>0</v>
      </c>
      <c r="AJ959" s="215">
        <v>0</v>
      </c>
      <c r="AK959" s="215">
        <v>1</v>
      </c>
      <c r="AL959" s="215">
        <v>5</v>
      </c>
      <c r="AM959" s="215">
        <v>2</v>
      </c>
      <c r="AN959" s="215">
        <v>0</v>
      </c>
      <c r="AO959" s="215">
        <v>0</v>
      </c>
      <c r="AP959" s="215">
        <v>0</v>
      </c>
      <c r="AQ959" s="55">
        <v>9</v>
      </c>
      <c r="AR959" s="216"/>
      <c r="AS959" s="55">
        <v>262</v>
      </c>
      <c r="AT959" s="55">
        <v>165</v>
      </c>
      <c r="AU959" s="55">
        <v>10</v>
      </c>
      <c r="AW959" s="55">
        <f t="shared" si="225"/>
        <v>11</v>
      </c>
      <c r="AX959" s="55">
        <v>7</v>
      </c>
      <c r="AY959" s="55">
        <v>1</v>
      </c>
      <c r="AZ959" s="502">
        <v>0.52500000000000002</v>
      </c>
    </row>
    <row r="960" spans="1:52">
      <c r="A960" s="215">
        <v>3506</v>
      </c>
      <c r="B960" s="215">
        <v>3506262176</v>
      </c>
      <c r="C960" s="216" t="s">
        <v>1075</v>
      </c>
      <c r="D960" s="225">
        <f t="shared" si="211"/>
        <v>0</v>
      </c>
      <c r="E960" s="225">
        <f t="shared" si="212"/>
        <v>0</v>
      </c>
      <c r="F960" s="225">
        <f t="shared" si="213"/>
        <v>0</v>
      </c>
      <c r="G960" s="225">
        <f t="shared" si="214"/>
        <v>0</v>
      </c>
      <c r="H960" s="225">
        <f t="shared" si="215"/>
        <v>4</v>
      </c>
      <c r="I960" s="225">
        <f t="shared" si="216"/>
        <v>7</v>
      </c>
      <c r="J960" s="225">
        <f t="shared" si="217"/>
        <v>0</v>
      </c>
      <c r="K960" s="356">
        <f t="shared" si="218"/>
        <v>0.42130000000000001</v>
      </c>
      <c r="L960" s="225"/>
      <c r="M960" s="225">
        <f t="shared" si="219"/>
        <v>0</v>
      </c>
      <c r="N960" s="225">
        <f t="shared" si="220"/>
        <v>2</v>
      </c>
      <c r="O960" s="225">
        <f t="shared" si="221"/>
        <v>0</v>
      </c>
      <c r="P960" s="225">
        <f t="shared" si="222"/>
        <v>8</v>
      </c>
      <c r="Q960" s="225">
        <f t="shared" si="223"/>
        <v>7</v>
      </c>
      <c r="R960" s="225">
        <f t="shared" si="224"/>
        <v>11</v>
      </c>
      <c r="S960" s="228"/>
      <c r="T960" s="228"/>
      <c r="U960" s="228"/>
      <c r="V960" s="228"/>
      <c r="W960" s="529"/>
      <c r="X960" s="228"/>
      <c r="Y960" s="55">
        <v>3506</v>
      </c>
      <c r="Z960" s="55">
        <v>3506262176</v>
      </c>
      <c r="AA960" s="244" t="s">
        <v>1075</v>
      </c>
      <c r="AB960" s="55">
        <v>0</v>
      </c>
      <c r="AC960" s="55">
        <v>0</v>
      </c>
      <c r="AD960" s="55">
        <v>0</v>
      </c>
      <c r="AE960" s="55">
        <v>0</v>
      </c>
      <c r="AF960" s="55">
        <v>4</v>
      </c>
      <c r="AG960" s="55">
        <v>7</v>
      </c>
      <c r="AH960" s="55">
        <v>0</v>
      </c>
      <c r="AI960" s="215">
        <v>0</v>
      </c>
      <c r="AJ960" s="215">
        <v>0</v>
      </c>
      <c r="AK960" s="215">
        <v>2</v>
      </c>
      <c r="AL960" s="215">
        <v>0</v>
      </c>
      <c r="AM960" s="215">
        <v>2</v>
      </c>
      <c r="AN960" s="215">
        <v>0</v>
      </c>
      <c r="AO960" s="215">
        <v>0</v>
      </c>
      <c r="AP960" s="215">
        <v>0</v>
      </c>
      <c r="AQ960" s="55">
        <v>2</v>
      </c>
      <c r="AR960" s="216"/>
      <c r="AS960" s="55">
        <v>262</v>
      </c>
      <c r="AT960" s="55">
        <v>176</v>
      </c>
      <c r="AU960" s="55">
        <v>7</v>
      </c>
      <c r="AW960" s="55">
        <f t="shared" si="225"/>
        <v>4</v>
      </c>
      <c r="AX960" s="55">
        <v>4</v>
      </c>
      <c r="AY960" s="55">
        <v>1</v>
      </c>
      <c r="AZ960" s="502">
        <v>0.71430000000000005</v>
      </c>
    </row>
    <row r="961" spans="1:52">
      <c r="A961" s="215">
        <v>3506</v>
      </c>
      <c r="B961" s="215">
        <v>3506262178</v>
      </c>
      <c r="C961" s="216" t="s">
        <v>1075</v>
      </c>
      <c r="D961" s="225">
        <f t="shared" si="211"/>
        <v>0</v>
      </c>
      <c r="E961" s="225">
        <f t="shared" si="212"/>
        <v>0</v>
      </c>
      <c r="F961" s="225">
        <f t="shared" si="213"/>
        <v>0</v>
      </c>
      <c r="G961" s="225">
        <f t="shared" si="214"/>
        <v>0</v>
      </c>
      <c r="H961" s="225">
        <f t="shared" si="215"/>
        <v>1</v>
      </c>
      <c r="I961" s="225">
        <f t="shared" si="216"/>
        <v>5</v>
      </c>
      <c r="J961" s="225">
        <f t="shared" si="217"/>
        <v>0</v>
      </c>
      <c r="K961" s="356">
        <f t="shared" si="218"/>
        <v>0.2298</v>
      </c>
      <c r="L961" s="225"/>
      <c r="M961" s="225">
        <f t="shared" si="219"/>
        <v>0</v>
      </c>
      <c r="N961" s="225">
        <f t="shared" si="220"/>
        <v>0</v>
      </c>
      <c r="O961" s="225">
        <f t="shared" si="221"/>
        <v>1</v>
      </c>
      <c r="P961" s="225">
        <f t="shared" si="222"/>
        <v>5</v>
      </c>
      <c r="Q961" s="225">
        <f t="shared" si="223"/>
        <v>4</v>
      </c>
      <c r="R961" s="225">
        <f t="shared" si="224"/>
        <v>6</v>
      </c>
      <c r="S961" s="228"/>
      <c r="T961" s="228"/>
      <c r="U961" s="228"/>
      <c r="V961" s="228"/>
      <c r="W961" s="529"/>
      <c r="X961" s="228"/>
      <c r="Y961" s="55">
        <v>3506</v>
      </c>
      <c r="Z961" s="55">
        <v>3506262178</v>
      </c>
      <c r="AA961" s="244" t="s">
        <v>1075</v>
      </c>
      <c r="AB961" s="55">
        <v>0</v>
      </c>
      <c r="AC961" s="55">
        <v>0</v>
      </c>
      <c r="AD961" s="55">
        <v>0</v>
      </c>
      <c r="AE961" s="55">
        <v>0</v>
      </c>
      <c r="AF961" s="55">
        <v>1</v>
      </c>
      <c r="AG961" s="55">
        <v>5</v>
      </c>
      <c r="AH961" s="55">
        <v>0</v>
      </c>
      <c r="AI961" s="215">
        <v>0</v>
      </c>
      <c r="AJ961" s="215">
        <v>0</v>
      </c>
      <c r="AK961" s="215">
        <v>0</v>
      </c>
      <c r="AL961" s="215">
        <v>1</v>
      </c>
      <c r="AM961" s="215">
        <v>0</v>
      </c>
      <c r="AN961" s="215">
        <v>0</v>
      </c>
      <c r="AO961" s="215">
        <v>0</v>
      </c>
      <c r="AP961" s="215">
        <v>0</v>
      </c>
      <c r="AQ961" s="55">
        <v>1</v>
      </c>
      <c r="AR961" s="216"/>
      <c r="AS961" s="55">
        <v>262</v>
      </c>
      <c r="AT961" s="55">
        <v>178</v>
      </c>
      <c r="AU961" s="55">
        <v>4</v>
      </c>
      <c r="AW961" s="55">
        <f t="shared" si="225"/>
        <v>1</v>
      </c>
      <c r="AX961" s="55">
        <v>4</v>
      </c>
      <c r="AY961" s="55">
        <v>1</v>
      </c>
      <c r="AZ961" s="502">
        <v>0.83330000000000004</v>
      </c>
    </row>
    <row r="962" spans="1:52">
      <c r="A962" s="215">
        <v>3506</v>
      </c>
      <c r="B962" s="215">
        <v>3506262229</v>
      </c>
      <c r="C962" s="216" t="s">
        <v>1075</v>
      </c>
      <c r="D962" s="225">
        <f t="shared" si="211"/>
        <v>0</v>
      </c>
      <c r="E962" s="225">
        <f t="shared" si="212"/>
        <v>0</v>
      </c>
      <c r="F962" s="225">
        <f t="shared" si="213"/>
        <v>0</v>
      </c>
      <c r="G962" s="225">
        <f t="shared" si="214"/>
        <v>0</v>
      </c>
      <c r="H962" s="225">
        <f t="shared" si="215"/>
        <v>9</v>
      </c>
      <c r="I962" s="225">
        <f t="shared" si="216"/>
        <v>12</v>
      </c>
      <c r="J962" s="225">
        <f t="shared" si="217"/>
        <v>0</v>
      </c>
      <c r="K962" s="356">
        <f t="shared" si="218"/>
        <v>0.80430000000000001</v>
      </c>
      <c r="L962" s="225"/>
      <c r="M962" s="225">
        <f t="shared" si="219"/>
        <v>0</v>
      </c>
      <c r="N962" s="225">
        <f t="shared" si="220"/>
        <v>2</v>
      </c>
      <c r="O962" s="225">
        <f t="shared" si="221"/>
        <v>0</v>
      </c>
      <c r="P962" s="225">
        <f t="shared" si="222"/>
        <v>11</v>
      </c>
      <c r="Q962" s="225">
        <f t="shared" si="223"/>
        <v>7</v>
      </c>
      <c r="R962" s="225">
        <f t="shared" si="224"/>
        <v>21</v>
      </c>
      <c r="S962" s="228"/>
      <c r="T962" s="228"/>
      <c r="U962" s="228"/>
      <c r="V962" s="228"/>
      <c r="W962" s="529"/>
      <c r="X962" s="228"/>
      <c r="Y962" s="55">
        <v>3506</v>
      </c>
      <c r="Z962" s="55">
        <v>3506262229</v>
      </c>
      <c r="AA962" s="244" t="s">
        <v>1075</v>
      </c>
      <c r="AB962" s="55">
        <v>0</v>
      </c>
      <c r="AC962" s="55">
        <v>0</v>
      </c>
      <c r="AD962" s="55">
        <v>0</v>
      </c>
      <c r="AE962" s="55">
        <v>0</v>
      </c>
      <c r="AF962" s="55">
        <v>9</v>
      </c>
      <c r="AG962" s="55">
        <v>12</v>
      </c>
      <c r="AH962" s="55">
        <v>0</v>
      </c>
      <c r="AI962" s="215">
        <v>0</v>
      </c>
      <c r="AJ962" s="215">
        <v>0</v>
      </c>
      <c r="AK962" s="215">
        <v>2</v>
      </c>
      <c r="AL962" s="215">
        <v>0</v>
      </c>
      <c r="AM962" s="215">
        <v>2</v>
      </c>
      <c r="AN962" s="215">
        <v>0</v>
      </c>
      <c r="AO962" s="215">
        <v>0</v>
      </c>
      <c r="AP962" s="215">
        <v>0</v>
      </c>
      <c r="AQ962" s="55">
        <v>4</v>
      </c>
      <c r="AR962" s="216"/>
      <c r="AS962" s="55">
        <v>262</v>
      </c>
      <c r="AT962" s="55">
        <v>229</v>
      </c>
      <c r="AU962" s="55">
        <v>7</v>
      </c>
      <c r="AW962" s="55">
        <f t="shared" si="225"/>
        <v>6</v>
      </c>
      <c r="AX962" s="55">
        <v>5</v>
      </c>
      <c r="AY962" s="55">
        <v>1</v>
      </c>
      <c r="AZ962" s="502">
        <v>0.54549999999999998</v>
      </c>
    </row>
    <row r="963" spans="1:52">
      <c r="A963" s="215">
        <v>3506</v>
      </c>
      <c r="B963" s="215">
        <v>3506262248</v>
      </c>
      <c r="C963" s="216" t="s">
        <v>1075</v>
      </c>
      <c r="D963" s="225">
        <f t="shared" si="211"/>
        <v>0</v>
      </c>
      <c r="E963" s="225">
        <f t="shared" si="212"/>
        <v>0</v>
      </c>
      <c r="F963" s="225">
        <f t="shared" si="213"/>
        <v>0</v>
      </c>
      <c r="G963" s="225">
        <f t="shared" si="214"/>
        <v>0</v>
      </c>
      <c r="H963" s="225">
        <f t="shared" si="215"/>
        <v>6</v>
      </c>
      <c r="I963" s="225">
        <f t="shared" si="216"/>
        <v>8</v>
      </c>
      <c r="J963" s="225">
        <f t="shared" si="217"/>
        <v>0</v>
      </c>
      <c r="K963" s="356">
        <f t="shared" si="218"/>
        <v>0.53620000000000001</v>
      </c>
      <c r="L963" s="225"/>
      <c r="M963" s="225">
        <f t="shared" si="219"/>
        <v>0</v>
      </c>
      <c r="N963" s="225">
        <f t="shared" si="220"/>
        <v>1</v>
      </c>
      <c r="O963" s="225">
        <f t="shared" si="221"/>
        <v>1</v>
      </c>
      <c r="P963" s="225">
        <f t="shared" si="222"/>
        <v>11</v>
      </c>
      <c r="Q963" s="225">
        <f t="shared" si="223"/>
        <v>12</v>
      </c>
      <c r="R963" s="225">
        <f t="shared" si="224"/>
        <v>14</v>
      </c>
      <c r="S963" s="228"/>
      <c r="T963" s="228"/>
      <c r="U963" s="228"/>
      <c r="V963" s="228"/>
      <c r="W963" s="529"/>
      <c r="X963" s="228"/>
      <c r="Y963" s="55">
        <v>3506</v>
      </c>
      <c r="Z963" s="55">
        <v>3506262248</v>
      </c>
      <c r="AA963" s="244" t="s">
        <v>1075</v>
      </c>
      <c r="AB963" s="55">
        <v>0</v>
      </c>
      <c r="AC963" s="55">
        <v>0</v>
      </c>
      <c r="AD963" s="55">
        <v>0</v>
      </c>
      <c r="AE963" s="55">
        <v>0</v>
      </c>
      <c r="AF963" s="55">
        <v>6</v>
      </c>
      <c r="AG963" s="55">
        <v>8</v>
      </c>
      <c r="AH963" s="55">
        <v>0</v>
      </c>
      <c r="AI963" s="215">
        <v>0</v>
      </c>
      <c r="AJ963" s="215">
        <v>0</v>
      </c>
      <c r="AK963" s="215">
        <v>1</v>
      </c>
      <c r="AL963" s="215">
        <v>1</v>
      </c>
      <c r="AM963" s="215">
        <v>3</v>
      </c>
      <c r="AN963" s="215">
        <v>0</v>
      </c>
      <c r="AO963" s="215">
        <v>0</v>
      </c>
      <c r="AP963" s="215">
        <v>0</v>
      </c>
      <c r="AQ963" s="55">
        <v>4</v>
      </c>
      <c r="AR963" s="216"/>
      <c r="AS963" s="55">
        <v>262</v>
      </c>
      <c r="AT963" s="55">
        <v>248</v>
      </c>
      <c r="AU963" s="55">
        <v>12</v>
      </c>
      <c r="AW963" s="55">
        <f t="shared" si="225"/>
        <v>7</v>
      </c>
      <c r="AX963" s="55">
        <v>4</v>
      </c>
      <c r="AY963" s="55">
        <v>1</v>
      </c>
      <c r="AZ963" s="502">
        <v>0.8</v>
      </c>
    </row>
    <row r="964" spans="1:52">
      <c r="A964" s="215">
        <v>3506</v>
      </c>
      <c r="B964" s="215">
        <v>3506262258</v>
      </c>
      <c r="C964" s="216" t="s">
        <v>1075</v>
      </c>
      <c r="D964" s="225">
        <f t="shared" si="211"/>
        <v>0</v>
      </c>
      <c r="E964" s="225">
        <f t="shared" si="212"/>
        <v>0</v>
      </c>
      <c r="F964" s="225">
        <f t="shared" si="213"/>
        <v>0</v>
      </c>
      <c r="G964" s="225">
        <f t="shared" si="214"/>
        <v>0</v>
      </c>
      <c r="H964" s="225">
        <f t="shared" si="215"/>
        <v>1</v>
      </c>
      <c r="I964" s="225">
        <f t="shared" si="216"/>
        <v>7</v>
      </c>
      <c r="J964" s="225">
        <f t="shared" si="217"/>
        <v>0</v>
      </c>
      <c r="K964" s="356">
        <f t="shared" si="218"/>
        <v>0.30640000000000001</v>
      </c>
      <c r="L964" s="225"/>
      <c r="M964" s="225">
        <f t="shared" si="219"/>
        <v>0</v>
      </c>
      <c r="N964" s="225">
        <f t="shared" si="220"/>
        <v>0</v>
      </c>
      <c r="O964" s="225">
        <f t="shared" si="221"/>
        <v>3</v>
      </c>
      <c r="P964" s="225">
        <f t="shared" si="222"/>
        <v>4</v>
      </c>
      <c r="Q964" s="225">
        <f t="shared" si="223"/>
        <v>10</v>
      </c>
      <c r="R964" s="225">
        <f t="shared" si="224"/>
        <v>8</v>
      </c>
      <c r="S964" s="228"/>
      <c r="T964" s="228"/>
      <c r="U964" s="228"/>
      <c r="V964" s="228"/>
      <c r="W964" s="529"/>
      <c r="X964" s="228"/>
      <c r="Y964" s="55">
        <v>3506</v>
      </c>
      <c r="Z964" s="55">
        <v>3506262258</v>
      </c>
      <c r="AA964" s="244" t="s">
        <v>1075</v>
      </c>
      <c r="AB964" s="55">
        <v>0</v>
      </c>
      <c r="AC964" s="55">
        <v>0</v>
      </c>
      <c r="AD964" s="55">
        <v>0</v>
      </c>
      <c r="AE964" s="55">
        <v>0</v>
      </c>
      <c r="AF964" s="55">
        <v>1</v>
      </c>
      <c r="AG964" s="55">
        <v>7</v>
      </c>
      <c r="AH964" s="55">
        <v>0</v>
      </c>
      <c r="AI964" s="215">
        <v>0</v>
      </c>
      <c r="AJ964" s="215">
        <v>0</v>
      </c>
      <c r="AK964" s="215">
        <v>0</v>
      </c>
      <c r="AL964" s="215">
        <v>3</v>
      </c>
      <c r="AM964" s="215">
        <v>0</v>
      </c>
      <c r="AN964" s="215">
        <v>0</v>
      </c>
      <c r="AO964" s="215">
        <v>0</v>
      </c>
      <c r="AP964" s="215">
        <v>0</v>
      </c>
      <c r="AQ964" s="55">
        <v>3</v>
      </c>
      <c r="AR964" s="216"/>
      <c r="AS964" s="55">
        <v>262</v>
      </c>
      <c r="AT964" s="55">
        <v>258</v>
      </c>
      <c r="AU964" s="55">
        <v>10</v>
      </c>
      <c r="AW964" s="55">
        <f t="shared" si="225"/>
        <v>3</v>
      </c>
      <c r="AX964" s="55">
        <v>1</v>
      </c>
      <c r="AY964" s="55">
        <v>1</v>
      </c>
      <c r="AZ964" s="502">
        <v>0.5</v>
      </c>
    </row>
    <row r="965" spans="1:52">
      <c r="A965" s="215">
        <v>3506</v>
      </c>
      <c r="B965" s="215">
        <v>3506262262</v>
      </c>
      <c r="C965" s="216" t="s">
        <v>1075</v>
      </c>
      <c r="D965" s="225">
        <f t="shared" si="211"/>
        <v>0</v>
      </c>
      <c r="E965" s="225">
        <f t="shared" si="212"/>
        <v>0</v>
      </c>
      <c r="F965" s="225">
        <f t="shared" si="213"/>
        <v>0</v>
      </c>
      <c r="G965" s="225">
        <f t="shared" si="214"/>
        <v>0</v>
      </c>
      <c r="H965" s="225">
        <f t="shared" si="215"/>
        <v>37</v>
      </c>
      <c r="I965" s="225">
        <f t="shared" si="216"/>
        <v>53</v>
      </c>
      <c r="J965" s="225">
        <f t="shared" si="217"/>
        <v>0</v>
      </c>
      <c r="K965" s="356">
        <f t="shared" si="218"/>
        <v>3.4470000000000001</v>
      </c>
      <c r="L965" s="225"/>
      <c r="M965" s="225">
        <f t="shared" si="219"/>
        <v>0</v>
      </c>
      <c r="N965" s="225">
        <f t="shared" si="220"/>
        <v>7</v>
      </c>
      <c r="O965" s="225">
        <f t="shared" si="221"/>
        <v>9</v>
      </c>
      <c r="P965" s="225">
        <f t="shared" si="222"/>
        <v>34</v>
      </c>
      <c r="Q965" s="225">
        <f t="shared" si="223"/>
        <v>7</v>
      </c>
      <c r="R965" s="225">
        <f t="shared" si="224"/>
        <v>90</v>
      </c>
      <c r="S965" s="228"/>
      <c r="T965" s="228"/>
      <c r="U965" s="228"/>
      <c r="V965" s="228"/>
      <c r="W965" s="529"/>
      <c r="X965" s="228"/>
      <c r="Y965" s="55">
        <v>3506</v>
      </c>
      <c r="Z965" s="55">
        <v>3506262262</v>
      </c>
      <c r="AA965" s="244" t="s">
        <v>1075</v>
      </c>
      <c r="AB965" s="55">
        <v>0</v>
      </c>
      <c r="AC965" s="55">
        <v>0</v>
      </c>
      <c r="AD965" s="55">
        <v>0</v>
      </c>
      <c r="AE965" s="55">
        <v>0</v>
      </c>
      <c r="AF965" s="55">
        <v>37</v>
      </c>
      <c r="AG965" s="55">
        <v>53</v>
      </c>
      <c r="AH965" s="55">
        <v>0</v>
      </c>
      <c r="AI965" s="215">
        <v>0</v>
      </c>
      <c r="AJ965" s="215">
        <v>0</v>
      </c>
      <c r="AK965" s="215">
        <v>7</v>
      </c>
      <c r="AL965" s="215">
        <v>9</v>
      </c>
      <c r="AM965" s="215">
        <v>11</v>
      </c>
      <c r="AN965" s="215">
        <v>0</v>
      </c>
      <c r="AO965" s="215">
        <v>0</v>
      </c>
      <c r="AP965" s="215">
        <v>0</v>
      </c>
      <c r="AQ965" s="55">
        <v>21</v>
      </c>
      <c r="AR965" s="216"/>
      <c r="AS965" s="55">
        <v>262</v>
      </c>
      <c r="AT965" s="55">
        <v>262</v>
      </c>
      <c r="AU965" s="55">
        <v>7</v>
      </c>
      <c r="AW965" s="55">
        <f t="shared" si="225"/>
        <v>32</v>
      </c>
      <c r="AX965" s="55">
        <v>2</v>
      </c>
      <c r="AY965" s="55">
        <v>1</v>
      </c>
      <c r="AZ965" s="502">
        <v>0.37780000000000002</v>
      </c>
    </row>
    <row r="966" spans="1:52">
      <c r="A966" s="215">
        <v>3506</v>
      </c>
      <c r="B966" s="215">
        <v>3506262274</v>
      </c>
      <c r="C966" s="216" t="s">
        <v>1075</v>
      </c>
      <c r="D966" s="225">
        <f t="shared" si="211"/>
        <v>0</v>
      </c>
      <c r="E966" s="225">
        <f t="shared" si="212"/>
        <v>0</v>
      </c>
      <c r="F966" s="225">
        <f t="shared" si="213"/>
        <v>0</v>
      </c>
      <c r="G966" s="225">
        <f t="shared" si="214"/>
        <v>0</v>
      </c>
      <c r="H966" s="225">
        <f t="shared" si="215"/>
        <v>0</v>
      </c>
      <c r="I966" s="225">
        <f t="shared" si="216"/>
        <v>4</v>
      </c>
      <c r="J966" s="225">
        <f t="shared" si="217"/>
        <v>0</v>
      </c>
      <c r="K966" s="356">
        <f t="shared" si="218"/>
        <v>0.1532</v>
      </c>
      <c r="L966" s="225"/>
      <c r="M966" s="225">
        <f t="shared" si="219"/>
        <v>0</v>
      </c>
      <c r="N966" s="225">
        <f t="shared" si="220"/>
        <v>0</v>
      </c>
      <c r="O966" s="225">
        <f t="shared" si="221"/>
        <v>1</v>
      </c>
      <c r="P966" s="225">
        <f t="shared" si="222"/>
        <v>2</v>
      </c>
      <c r="Q966" s="225">
        <f t="shared" si="223"/>
        <v>10</v>
      </c>
      <c r="R966" s="225">
        <f t="shared" si="224"/>
        <v>4</v>
      </c>
      <c r="S966" s="228"/>
      <c r="T966" s="228"/>
      <c r="U966" s="228"/>
      <c r="V966" s="228"/>
      <c r="W966" s="529"/>
      <c r="X966" s="228"/>
      <c r="Y966" s="55">
        <v>3506</v>
      </c>
      <c r="Z966" s="55">
        <v>3506262274</v>
      </c>
      <c r="AA966" s="244" t="s">
        <v>1075</v>
      </c>
      <c r="AB966" s="55">
        <v>0</v>
      </c>
      <c r="AC966" s="55">
        <v>0</v>
      </c>
      <c r="AD966" s="55">
        <v>0</v>
      </c>
      <c r="AE966" s="55">
        <v>0</v>
      </c>
      <c r="AF966" s="55">
        <v>0</v>
      </c>
      <c r="AG966" s="55">
        <v>4</v>
      </c>
      <c r="AH966" s="55">
        <v>0</v>
      </c>
      <c r="AI966" s="215">
        <v>0</v>
      </c>
      <c r="AJ966" s="215">
        <v>0</v>
      </c>
      <c r="AK966" s="215">
        <v>0</v>
      </c>
      <c r="AL966" s="215">
        <v>1</v>
      </c>
      <c r="AM966" s="215">
        <v>0</v>
      </c>
      <c r="AN966" s="215">
        <v>0</v>
      </c>
      <c r="AO966" s="215">
        <v>0</v>
      </c>
      <c r="AP966" s="215">
        <v>0</v>
      </c>
      <c r="AQ966" s="55">
        <v>2</v>
      </c>
      <c r="AR966" s="216"/>
      <c r="AS966" s="55">
        <v>262</v>
      </c>
      <c r="AT966" s="55">
        <v>274</v>
      </c>
      <c r="AU966" s="55">
        <v>10</v>
      </c>
      <c r="AW966" s="55">
        <f t="shared" si="225"/>
        <v>2</v>
      </c>
      <c r="AX966" s="55">
        <v>0</v>
      </c>
      <c r="AY966" s="55">
        <v>1</v>
      </c>
      <c r="AZ966" s="502">
        <v>0.5</v>
      </c>
    </row>
    <row r="967" spans="1:52">
      <c r="A967" s="215">
        <v>3506</v>
      </c>
      <c r="B967" s="215">
        <v>3506262284</v>
      </c>
      <c r="C967" s="216" t="s">
        <v>1075</v>
      </c>
      <c r="D967" s="225">
        <f t="shared" si="211"/>
        <v>0</v>
      </c>
      <c r="E967" s="225">
        <f t="shared" si="212"/>
        <v>0</v>
      </c>
      <c r="F967" s="225">
        <f t="shared" si="213"/>
        <v>0</v>
      </c>
      <c r="G967" s="225">
        <f t="shared" si="214"/>
        <v>0</v>
      </c>
      <c r="H967" s="225">
        <f t="shared" si="215"/>
        <v>1</v>
      </c>
      <c r="I967" s="225">
        <f t="shared" si="216"/>
        <v>3</v>
      </c>
      <c r="J967" s="225">
        <f t="shared" si="217"/>
        <v>0</v>
      </c>
      <c r="K967" s="356">
        <f t="shared" si="218"/>
        <v>0.1532</v>
      </c>
      <c r="L967" s="225"/>
      <c r="M967" s="225">
        <f t="shared" si="219"/>
        <v>0</v>
      </c>
      <c r="N967" s="225">
        <f t="shared" si="220"/>
        <v>1</v>
      </c>
      <c r="O967" s="225">
        <f t="shared" si="221"/>
        <v>1</v>
      </c>
      <c r="P967" s="225">
        <f t="shared" si="222"/>
        <v>1</v>
      </c>
      <c r="Q967" s="225">
        <f t="shared" si="223"/>
        <v>5</v>
      </c>
      <c r="R967" s="225">
        <f t="shared" si="224"/>
        <v>4</v>
      </c>
      <c r="S967" s="228"/>
      <c r="T967" s="228"/>
      <c r="U967" s="228"/>
      <c r="V967" s="228"/>
      <c r="W967" s="529"/>
      <c r="X967" s="228"/>
      <c r="Y967" s="55">
        <v>3506</v>
      </c>
      <c r="Z967" s="55">
        <v>3506262284</v>
      </c>
      <c r="AA967" s="244" t="s">
        <v>1075</v>
      </c>
      <c r="AB967" s="55">
        <v>0</v>
      </c>
      <c r="AC967" s="55">
        <v>0</v>
      </c>
      <c r="AD967" s="55">
        <v>0</v>
      </c>
      <c r="AE967" s="55">
        <v>0</v>
      </c>
      <c r="AF967" s="55">
        <v>1</v>
      </c>
      <c r="AG967" s="55">
        <v>3</v>
      </c>
      <c r="AH967" s="55">
        <v>0</v>
      </c>
      <c r="AI967" s="215">
        <v>0</v>
      </c>
      <c r="AJ967" s="215">
        <v>0</v>
      </c>
      <c r="AK967" s="215">
        <v>1</v>
      </c>
      <c r="AL967" s="215">
        <v>1</v>
      </c>
      <c r="AM967" s="215">
        <v>0</v>
      </c>
      <c r="AN967" s="215">
        <v>0</v>
      </c>
      <c r="AO967" s="215">
        <v>0</v>
      </c>
      <c r="AP967" s="215">
        <v>0</v>
      </c>
      <c r="AQ967" s="55">
        <v>1</v>
      </c>
      <c r="AR967" s="216"/>
      <c r="AS967" s="55">
        <v>262</v>
      </c>
      <c r="AT967" s="55">
        <v>284</v>
      </c>
      <c r="AU967" s="55">
        <v>5</v>
      </c>
      <c r="AW967" s="55">
        <f t="shared" si="225"/>
        <v>1</v>
      </c>
      <c r="AX967" s="55">
        <v>0</v>
      </c>
      <c r="AY967" s="55">
        <v>3</v>
      </c>
      <c r="AZ967" s="502">
        <v>0.25</v>
      </c>
    </row>
    <row r="968" spans="1:52">
      <c r="A968" s="215">
        <v>3506</v>
      </c>
      <c r="B968" s="215">
        <v>3506262295</v>
      </c>
      <c r="C968" s="216" t="s">
        <v>1075</v>
      </c>
      <c r="D968" s="225">
        <f t="shared" si="211"/>
        <v>0</v>
      </c>
      <c r="E968" s="225">
        <f t="shared" si="212"/>
        <v>0</v>
      </c>
      <c r="F968" s="225">
        <f t="shared" si="213"/>
        <v>0</v>
      </c>
      <c r="G968" s="225">
        <f t="shared" si="214"/>
        <v>0</v>
      </c>
      <c r="H968" s="225">
        <f t="shared" si="215"/>
        <v>0</v>
      </c>
      <c r="I968" s="225">
        <f t="shared" si="216"/>
        <v>1</v>
      </c>
      <c r="J968" s="225">
        <f t="shared" si="217"/>
        <v>0</v>
      </c>
      <c r="K968" s="356">
        <f t="shared" si="218"/>
        <v>3.8300000000000001E-2</v>
      </c>
      <c r="L968" s="225"/>
      <c r="M968" s="225">
        <f t="shared" si="219"/>
        <v>0</v>
      </c>
      <c r="N968" s="225">
        <f t="shared" si="220"/>
        <v>0</v>
      </c>
      <c r="O968" s="225">
        <f t="shared" si="221"/>
        <v>0</v>
      </c>
      <c r="P968" s="225">
        <f t="shared" si="222"/>
        <v>0</v>
      </c>
      <c r="Q968" s="225">
        <f t="shared" si="223"/>
        <v>4</v>
      </c>
      <c r="R968" s="225">
        <f t="shared" si="224"/>
        <v>1</v>
      </c>
      <c r="S968" s="228"/>
      <c r="T968" s="228"/>
      <c r="U968" s="228"/>
      <c r="V968" s="228"/>
      <c r="W968" s="529"/>
      <c r="X968" s="228"/>
      <c r="Y968" s="55">
        <v>3506</v>
      </c>
      <c r="Z968" s="55">
        <v>3506262295</v>
      </c>
      <c r="AA968" s="244" t="s">
        <v>1075</v>
      </c>
      <c r="AB968" s="55">
        <v>0</v>
      </c>
      <c r="AC968" s="55">
        <v>0</v>
      </c>
      <c r="AD968" s="55">
        <v>0</v>
      </c>
      <c r="AE968" s="55">
        <v>0</v>
      </c>
      <c r="AF968" s="55">
        <v>0</v>
      </c>
      <c r="AG968" s="55">
        <v>1</v>
      </c>
      <c r="AH968" s="55">
        <v>0</v>
      </c>
      <c r="AI968" s="215">
        <v>0</v>
      </c>
      <c r="AJ968" s="215">
        <v>0</v>
      </c>
      <c r="AK968" s="215">
        <v>0</v>
      </c>
      <c r="AL968" s="215">
        <v>0</v>
      </c>
      <c r="AM968" s="215">
        <v>0</v>
      </c>
      <c r="AN968" s="215">
        <v>0</v>
      </c>
      <c r="AO968" s="215">
        <v>0</v>
      </c>
      <c r="AP968" s="215">
        <v>0</v>
      </c>
      <c r="AQ968" s="55">
        <v>0</v>
      </c>
      <c r="AR968" s="216"/>
      <c r="AS968" s="55">
        <v>262</v>
      </c>
      <c r="AT968" s="55">
        <v>295</v>
      </c>
      <c r="AU968" s="55">
        <v>4</v>
      </c>
      <c r="AW968" s="55">
        <f t="shared" si="225"/>
        <v>0</v>
      </c>
      <c r="AX968" s="55">
        <v>0</v>
      </c>
      <c r="AY968" s="55">
        <v>3</v>
      </c>
      <c r="AZ968" s="502">
        <v>0</v>
      </c>
    </row>
    <row r="969" spans="1:52">
      <c r="A969" s="215">
        <v>3506</v>
      </c>
      <c r="B969" s="215">
        <v>3506262346</v>
      </c>
      <c r="C969" s="216" t="s">
        <v>1075</v>
      </c>
      <c r="D969" s="225">
        <f t="shared" si="211"/>
        <v>0</v>
      </c>
      <c r="E969" s="225">
        <f t="shared" si="212"/>
        <v>0</v>
      </c>
      <c r="F969" s="225">
        <f t="shared" si="213"/>
        <v>0</v>
      </c>
      <c r="G969" s="225">
        <f t="shared" si="214"/>
        <v>0</v>
      </c>
      <c r="H969" s="225">
        <f t="shared" si="215"/>
        <v>0</v>
      </c>
      <c r="I969" s="225">
        <f t="shared" si="216"/>
        <v>2</v>
      </c>
      <c r="J969" s="225">
        <f t="shared" si="217"/>
        <v>0</v>
      </c>
      <c r="K969" s="356">
        <f t="shared" si="218"/>
        <v>7.6600000000000001E-2</v>
      </c>
      <c r="L969" s="225"/>
      <c r="M969" s="225">
        <f t="shared" si="219"/>
        <v>0</v>
      </c>
      <c r="N969" s="225">
        <f t="shared" si="220"/>
        <v>0</v>
      </c>
      <c r="O969" s="225">
        <f t="shared" si="221"/>
        <v>0</v>
      </c>
      <c r="P969" s="225">
        <f t="shared" si="222"/>
        <v>1</v>
      </c>
      <c r="Q969" s="225">
        <f t="shared" si="223"/>
        <v>6</v>
      </c>
      <c r="R969" s="225">
        <f t="shared" si="224"/>
        <v>2</v>
      </c>
      <c r="S969" s="228"/>
      <c r="T969" s="228"/>
      <c r="U969" s="228"/>
      <c r="V969" s="228"/>
      <c r="W969" s="529"/>
      <c r="X969" s="228"/>
      <c r="Y969" s="55">
        <v>3506</v>
      </c>
      <c r="Z969" s="55">
        <v>3506262346</v>
      </c>
      <c r="AA969" s="244" t="s">
        <v>1075</v>
      </c>
      <c r="AB969" s="55">
        <v>0</v>
      </c>
      <c r="AC969" s="55">
        <v>0</v>
      </c>
      <c r="AD969" s="55">
        <v>0</v>
      </c>
      <c r="AE969" s="55">
        <v>0</v>
      </c>
      <c r="AF969" s="55">
        <v>0</v>
      </c>
      <c r="AG969" s="55">
        <v>2</v>
      </c>
      <c r="AH969" s="55">
        <v>0</v>
      </c>
      <c r="AI969" s="215">
        <v>0</v>
      </c>
      <c r="AJ969" s="215">
        <v>0</v>
      </c>
      <c r="AK969" s="215">
        <v>0</v>
      </c>
      <c r="AL969" s="215">
        <v>0</v>
      </c>
      <c r="AM969" s="215">
        <v>0</v>
      </c>
      <c r="AN969" s="215">
        <v>0</v>
      </c>
      <c r="AO969" s="215">
        <v>0</v>
      </c>
      <c r="AP969" s="215">
        <v>0</v>
      </c>
      <c r="AQ969" s="55">
        <v>0</v>
      </c>
      <c r="AR969" s="216"/>
      <c r="AS969" s="55">
        <v>262</v>
      </c>
      <c r="AT969" s="55">
        <v>346</v>
      </c>
      <c r="AU969" s="55">
        <v>6</v>
      </c>
      <c r="AW969" s="55">
        <f t="shared" si="225"/>
        <v>0</v>
      </c>
      <c r="AX969" s="55">
        <v>1</v>
      </c>
      <c r="AY969" s="55">
        <v>1</v>
      </c>
      <c r="AZ969" s="502">
        <v>0.5</v>
      </c>
    </row>
    <row r="970" spans="1:52">
      <c r="A970" s="215">
        <v>3506</v>
      </c>
      <c r="B970" s="215">
        <v>3506262347</v>
      </c>
      <c r="C970" s="216" t="s">
        <v>1075</v>
      </c>
      <c r="D970" s="225">
        <f t="shared" si="211"/>
        <v>0</v>
      </c>
      <c r="E970" s="225">
        <f t="shared" si="212"/>
        <v>0</v>
      </c>
      <c r="F970" s="225">
        <f t="shared" si="213"/>
        <v>0</v>
      </c>
      <c r="G970" s="225">
        <f t="shared" si="214"/>
        <v>0</v>
      </c>
      <c r="H970" s="225">
        <f t="shared" si="215"/>
        <v>3</v>
      </c>
      <c r="I970" s="225">
        <f t="shared" si="216"/>
        <v>3</v>
      </c>
      <c r="J970" s="225">
        <f t="shared" si="217"/>
        <v>0</v>
      </c>
      <c r="K970" s="356">
        <f t="shared" si="218"/>
        <v>0.2298</v>
      </c>
      <c r="L970" s="225"/>
      <c r="M970" s="225">
        <f t="shared" si="219"/>
        <v>0</v>
      </c>
      <c r="N970" s="225">
        <f t="shared" si="220"/>
        <v>1</v>
      </c>
      <c r="O970" s="225">
        <f t="shared" si="221"/>
        <v>1</v>
      </c>
      <c r="P970" s="225">
        <f t="shared" si="222"/>
        <v>3</v>
      </c>
      <c r="Q970" s="225">
        <f t="shared" si="223"/>
        <v>6</v>
      </c>
      <c r="R970" s="225">
        <f t="shared" si="224"/>
        <v>6</v>
      </c>
      <c r="S970" s="228"/>
      <c r="T970" s="228"/>
      <c r="U970" s="228"/>
      <c r="V970" s="228"/>
      <c r="W970" s="529"/>
      <c r="X970" s="228"/>
      <c r="Y970" s="55">
        <v>3506</v>
      </c>
      <c r="Z970" s="55">
        <v>3506262347</v>
      </c>
      <c r="AA970" s="244" t="s">
        <v>1075</v>
      </c>
      <c r="AB970" s="55">
        <v>0</v>
      </c>
      <c r="AC970" s="55">
        <v>0</v>
      </c>
      <c r="AD970" s="55">
        <v>0</v>
      </c>
      <c r="AE970" s="55">
        <v>0</v>
      </c>
      <c r="AF970" s="55">
        <v>3</v>
      </c>
      <c r="AG970" s="55">
        <v>3</v>
      </c>
      <c r="AH970" s="55">
        <v>0</v>
      </c>
      <c r="AI970" s="215">
        <v>0</v>
      </c>
      <c r="AJ970" s="215">
        <v>0</v>
      </c>
      <c r="AK970" s="215">
        <v>1</v>
      </c>
      <c r="AL970" s="215">
        <v>1</v>
      </c>
      <c r="AM970" s="215">
        <v>1</v>
      </c>
      <c r="AN970" s="215">
        <v>0</v>
      </c>
      <c r="AO970" s="215">
        <v>0</v>
      </c>
      <c r="AP970" s="215">
        <v>0</v>
      </c>
      <c r="AQ970" s="55">
        <v>1</v>
      </c>
      <c r="AR970" s="216"/>
      <c r="AS970" s="55">
        <v>262</v>
      </c>
      <c r="AT970" s="55">
        <v>347</v>
      </c>
      <c r="AU970" s="55">
        <v>6</v>
      </c>
      <c r="AW970" s="55">
        <f t="shared" si="225"/>
        <v>2</v>
      </c>
      <c r="AX970" s="55">
        <v>1</v>
      </c>
      <c r="AY970" s="55">
        <v>1</v>
      </c>
      <c r="AZ970" s="502">
        <v>0.5</v>
      </c>
    </row>
    <row r="971" spans="1:52">
      <c r="A971" s="215">
        <v>3508</v>
      </c>
      <c r="B971" s="215">
        <v>3508281061</v>
      </c>
      <c r="C971" s="216" t="s">
        <v>1202</v>
      </c>
      <c r="D971" s="225">
        <f t="shared" ref="D971:D1034" si="226">ROUND(AB971,0)</f>
        <v>0</v>
      </c>
      <c r="E971" s="225">
        <f t="shared" ref="E971:E1034" si="227">ROUND(AC971,0)</f>
        <v>0</v>
      </c>
      <c r="F971" s="225">
        <f t="shared" ref="F971:F1034" si="228">ROUND(AD971,0)</f>
        <v>0</v>
      </c>
      <c r="G971" s="225">
        <f t="shared" ref="G971:G1034" si="229">ROUND(AE971,0)</f>
        <v>0</v>
      </c>
      <c r="H971" s="225">
        <f t="shared" ref="H971:H1034" si="230">ROUND(AF971,0)</f>
        <v>0</v>
      </c>
      <c r="I971" s="225">
        <f t="shared" ref="I971:I1034" si="231">ROUND(AG971,0)</f>
        <v>2</v>
      </c>
      <c r="J971" s="225">
        <f t="shared" ref="J971:J1034" si="232">ROUND(AH971,0)</f>
        <v>0</v>
      </c>
      <c r="K971" s="356">
        <f t="shared" ref="K971:K1034" si="233">ROUND(0.0383*(SUM(AD971:AG971)+(AC971*0.5))+0.0483*AH971,4)</f>
        <v>7.6600000000000001E-2</v>
      </c>
      <c r="L971" s="225"/>
      <c r="M971" s="225">
        <f t="shared" ref="M971:M1034" si="234">ROUND(AJ971+(AI971*0.5),0)</f>
        <v>0</v>
      </c>
      <c r="N971" s="225">
        <f t="shared" ref="N971:N1034" si="235">ROUND(AK971,0)</f>
        <v>0</v>
      </c>
      <c r="O971" s="225">
        <f t="shared" ref="O971:O1034" si="236">ROUND(AL971,0)</f>
        <v>1</v>
      </c>
      <c r="P971" s="225">
        <f t="shared" ref="P971:P1034" si="237">ROUND(R971*AZ971,0)</f>
        <v>2</v>
      </c>
      <c r="Q971" s="225">
        <f t="shared" ref="Q971:Q1034" si="238">AU971</f>
        <v>10</v>
      </c>
      <c r="R971" s="225">
        <f t="shared" ref="R971:R1034" si="239">SUM(F971:I971)+ROUND(D971*0.5,0)+ROUND(J971*0.5,0)</f>
        <v>2</v>
      </c>
      <c r="S971" s="228"/>
      <c r="T971" s="228"/>
      <c r="U971" s="228"/>
      <c r="V971" s="228"/>
      <c r="W971" s="529"/>
      <c r="X971" s="228"/>
      <c r="Y971" s="55">
        <v>3508</v>
      </c>
      <c r="Z971" s="55">
        <v>3508281061</v>
      </c>
      <c r="AA971" s="244" t="s">
        <v>1202</v>
      </c>
      <c r="AB971" s="55">
        <v>0</v>
      </c>
      <c r="AC971" s="55">
        <v>0</v>
      </c>
      <c r="AD971" s="55">
        <v>0</v>
      </c>
      <c r="AE971" s="55">
        <v>0</v>
      </c>
      <c r="AF971" s="55">
        <v>0</v>
      </c>
      <c r="AG971" s="55">
        <v>2</v>
      </c>
      <c r="AH971" s="55">
        <v>0</v>
      </c>
      <c r="AI971" s="215">
        <v>0</v>
      </c>
      <c r="AJ971" s="215">
        <v>0</v>
      </c>
      <c r="AK971" s="215">
        <v>0</v>
      </c>
      <c r="AL971" s="215">
        <v>1</v>
      </c>
      <c r="AM971" s="215">
        <v>0</v>
      </c>
      <c r="AN971" s="215">
        <v>0</v>
      </c>
      <c r="AO971" s="215">
        <v>0</v>
      </c>
      <c r="AP971" s="215">
        <v>0</v>
      </c>
      <c r="AQ971" s="55">
        <v>2</v>
      </c>
      <c r="AR971" s="216"/>
      <c r="AS971" s="55">
        <v>281</v>
      </c>
      <c r="AT971" s="55">
        <v>61</v>
      </c>
      <c r="AU971" s="55">
        <v>10</v>
      </c>
      <c r="AW971" s="55">
        <f t="shared" ref="AW971:AW1034" si="240">AM971+AP971+AQ971+ROUND(AN971*0.5,0)</f>
        <v>2</v>
      </c>
      <c r="AX971" s="55">
        <v>0</v>
      </c>
      <c r="AY971" s="55">
        <v>1</v>
      </c>
      <c r="AZ971" s="502">
        <v>1</v>
      </c>
    </row>
    <row r="972" spans="1:52">
      <c r="A972" s="215">
        <v>3508</v>
      </c>
      <c r="B972" s="215">
        <v>3508281137</v>
      </c>
      <c r="C972" s="216" t="s">
        <v>1202</v>
      </c>
      <c r="D972" s="225">
        <f t="shared" si="226"/>
        <v>0</v>
      </c>
      <c r="E972" s="225">
        <f t="shared" si="227"/>
        <v>0</v>
      </c>
      <c r="F972" s="225">
        <f t="shared" si="228"/>
        <v>0</v>
      </c>
      <c r="G972" s="225">
        <f t="shared" si="229"/>
        <v>0</v>
      </c>
      <c r="H972" s="225">
        <f t="shared" si="230"/>
        <v>0</v>
      </c>
      <c r="I972" s="225">
        <f t="shared" si="231"/>
        <v>3</v>
      </c>
      <c r="J972" s="225">
        <f t="shared" si="232"/>
        <v>0</v>
      </c>
      <c r="K972" s="356">
        <f t="shared" si="233"/>
        <v>0.1149</v>
      </c>
      <c r="L972" s="225"/>
      <c r="M972" s="225">
        <f t="shared" si="234"/>
        <v>0</v>
      </c>
      <c r="N972" s="225">
        <f t="shared" si="235"/>
        <v>0</v>
      </c>
      <c r="O972" s="225">
        <f t="shared" si="236"/>
        <v>0</v>
      </c>
      <c r="P972" s="225">
        <f t="shared" si="237"/>
        <v>3</v>
      </c>
      <c r="Q972" s="225">
        <f t="shared" si="238"/>
        <v>12</v>
      </c>
      <c r="R972" s="225">
        <f t="shared" si="239"/>
        <v>3</v>
      </c>
      <c r="S972" s="228"/>
      <c r="T972" s="228"/>
      <c r="U972" s="228"/>
      <c r="V972" s="228"/>
      <c r="W972" s="529"/>
      <c r="X972" s="228"/>
      <c r="Y972" s="55">
        <v>3508</v>
      </c>
      <c r="Z972" s="55">
        <v>3508281137</v>
      </c>
      <c r="AA972" s="244" t="s">
        <v>1202</v>
      </c>
      <c r="AB972" s="55">
        <v>0</v>
      </c>
      <c r="AC972" s="55">
        <v>0</v>
      </c>
      <c r="AD972" s="55">
        <v>0</v>
      </c>
      <c r="AE972" s="55">
        <v>0</v>
      </c>
      <c r="AF972" s="55">
        <v>0</v>
      </c>
      <c r="AG972" s="55">
        <v>3</v>
      </c>
      <c r="AH972" s="55">
        <v>0</v>
      </c>
      <c r="AI972" s="215">
        <v>0</v>
      </c>
      <c r="AJ972" s="215">
        <v>0</v>
      </c>
      <c r="AK972" s="215">
        <v>0</v>
      </c>
      <c r="AL972" s="215">
        <v>0</v>
      </c>
      <c r="AM972" s="215">
        <v>0</v>
      </c>
      <c r="AN972" s="215">
        <v>0</v>
      </c>
      <c r="AO972" s="215">
        <v>0</v>
      </c>
      <c r="AP972" s="215">
        <v>0</v>
      </c>
      <c r="AQ972" s="55">
        <v>3</v>
      </c>
      <c r="AR972" s="216"/>
      <c r="AS972" s="55">
        <v>281</v>
      </c>
      <c r="AT972" s="55">
        <v>137</v>
      </c>
      <c r="AU972" s="55">
        <v>12</v>
      </c>
      <c r="AW972" s="55">
        <f t="shared" si="240"/>
        <v>3</v>
      </c>
      <c r="AX972" s="55">
        <v>0</v>
      </c>
      <c r="AY972" s="55">
        <v>1</v>
      </c>
      <c r="AZ972" s="502">
        <v>1</v>
      </c>
    </row>
    <row r="973" spans="1:52">
      <c r="A973" s="215">
        <v>3508</v>
      </c>
      <c r="B973" s="215">
        <v>3508281227</v>
      </c>
      <c r="C973" s="216" t="s">
        <v>1202</v>
      </c>
      <c r="D973" s="225">
        <f t="shared" si="226"/>
        <v>0</v>
      </c>
      <c r="E973" s="225">
        <f t="shared" si="227"/>
        <v>0</v>
      </c>
      <c r="F973" s="225">
        <f t="shared" si="228"/>
        <v>0</v>
      </c>
      <c r="G973" s="225">
        <f t="shared" si="229"/>
        <v>0</v>
      </c>
      <c r="H973" s="225">
        <f t="shared" si="230"/>
        <v>0</v>
      </c>
      <c r="I973" s="225">
        <f t="shared" si="231"/>
        <v>1</v>
      </c>
      <c r="J973" s="225">
        <f t="shared" si="232"/>
        <v>0</v>
      </c>
      <c r="K973" s="356">
        <f t="shared" si="233"/>
        <v>3.8300000000000001E-2</v>
      </c>
      <c r="L973" s="225"/>
      <c r="M973" s="225">
        <f t="shared" si="234"/>
        <v>0</v>
      </c>
      <c r="N973" s="225">
        <f t="shared" si="235"/>
        <v>0</v>
      </c>
      <c r="O973" s="225">
        <f t="shared" si="236"/>
        <v>0</v>
      </c>
      <c r="P973" s="225">
        <f t="shared" si="237"/>
        <v>1</v>
      </c>
      <c r="Q973" s="225">
        <f t="shared" si="238"/>
        <v>9</v>
      </c>
      <c r="R973" s="225">
        <f t="shared" si="239"/>
        <v>1</v>
      </c>
      <c r="S973" s="228"/>
      <c r="T973" s="228"/>
      <c r="U973" s="228"/>
      <c r="V973" s="228"/>
      <c r="W973" s="529"/>
      <c r="X973" s="228"/>
      <c r="Y973" s="55">
        <v>3508</v>
      </c>
      <c r="Z973" s="55">
        <v>3508281227</v>
      </c>
      <c r="AA973" s="244" t="s">
        <v>1202</v>
      </c>
      <c r="AB973" s="55">
        <v>0</v>
      </c>
      <c r="AC973" s="55">
        <v>0</v>
      </c>
      <c r="AD973" s="55">
        <v>0</v>
      </c>
      <c r="AE973" s="55">
        <v>0</v>
      </c>
      <c r="AF973" s="55">
        <v>0</v>
      </c>
      <c r="AG973" s="55">
        <v>1</v>
      </c>
      <c r="AH973" s="55">
        <v>0</v>
      </c>
      <c r="AI973" s="215">
        <v>0</v>
      </c>
      <c r="AJ973" s="215">
        <v>0</v>
      </c>
      <c r="AK973" s="215">
        <v>0</v>
      </c>
      <c r="AL973" s="215">
        <v>0</v>
      </c>
      <c r="AM973" s="215">
        <v>0</v>
      </c>
      <c r="AN973" s="215">
        <v>0</v>
      </c>
      <c r="AO973" s="215">
        <v>0</v>
      </c>
      <c r="AP973" s="215">
        <v>0</v>
      </c>
      <c r="AQ973" s="55">
        <v>1</v>
      </c>
      <c r="AR973" s="216"/>
      <c r="AS973" s="55">
        <v>281</v>
      </c>
      <c r="AT973" s="55">
        <v>227</v>
      </c>
      <c r="AU973" s="55">
        <v>9</v>
      </c>
      <c r="AW973" s="55">
        <f t="shared" si="240"/>
        <v>1</v>
      </c>
      <c r="AX973" s="55">
        <v>0</v>
      </c>
      <c r="AY973" s="55">
        <v>2</v>
      </c>
      <c r="AZ973" s="502">
        <v>1</v>
      </c>
    </row>
    <row r="974" spans="1:52">
      <c r="A974" s="215">
        <v>3508</v>
      </c>
      <c r="B974" s="215">
        <v>3508281281</v>
      </c>
      <c r="C974" s="216" t="s">
        <v>1202</v>
      </c>
      <c r="D974" s="225">
        <f t="shared" si="226"/>
        <v>0</v>
      </c>
      <c r="E974" s="225">
        <f t="shared" si="227"/>
        <v>0</v>
      </c>
      <c r="F974" s="225">
        <f t="shared" si="228"/>
        <v>0</v>
      </c>
      <c r="G974" s="225">
        <f t="shared" si="229"/>
        <v>0</v>
      </c>
      <c r="H974" s="225">
        <f t="shared" si="230"/>
        <v>0</v>
      </c>
      <c r="I974" s="225">
        <f t="shared" si="231"/>
        <v>200</v>
      </c>
      <c r="J974" s="225">
        <f t="shared" si="232"/>
        <v>0</v>
      </c>
      <c r="K974" s="356">
        <f t="shared" si="233"/>
        <v>7.66</v>
      </c>
      <c r="L974" s="225"/>
      <c r="M974" s="225">
        <f t="shared" si="234"/>
        <v>0</v>
      </c>
      <c r="N974" s="225">
        <f t="shared" si="235"/>
        <v>0</v>
      </c>
      <c r="O974" s="225">
        <f t="shared" si="236"/>
        <v>49</v>
      </c>
      <c r="P974" s="225">
        <f t="shared" si="237"/>
        <v>185</v>
      </c>
      <c r="Q974" s="225">
        <f t="shared" si="238"/>
        <v>12</v>
      </c>
      <c r="R974" s="225">
        <f t="shared" si="239"/>
        <v>200</v>
      </c>
      <c r="S974" s="228"/>
      <c r="T974" s="228"/>
      <c r="U974" s="228"/>
      <c r="V974" s="228"/>
      <c r="W974" s="529"/>
      <c r="X974" s="228"/>
      <c r="Y974" s="55">
        <v>3508</v>
      </c>
      <c r="Z974" s="55">
        <v>3508281281</v>
      </c>
      <c r="AA974" s="244" t="s">
        <v>1202</v>
      </c>
      <c r="AB974" s="55">
        <v>0</v>
      </c>
      <c r="AC974" s="55">
        <v>0</v>
      </c>
      <c r="AD974" s="55">
        <v>0</v>
      </c>
      <c r="AE974" s="55">
        <v>0</v>
      </c>
      <c r="AF974" s="55">
        <v>0</v>
      </c>
      <c r="AG974" s="55">
        <v>200</v>
      </c>
      <c r="AH974" s="55">
        <v>0</v>
      </c>
      <c r="AI974" s="215">
        <v>0</v>
      </c>
      <c r="AJ974" s="215">
        <v>0</v>
      </c>
      <c r="AK974" s="215">
        <v>0</v>
      </c>
      <c r="AL974" s="215">
        <v>49</v>
      </c>
      <c r="AM974" s="215">
        <v>0</v>
      </c>
      <c r="AN974" s="215">
        <v>0</v>
      </c>
      <c r="AO974" s="215">
        <v>0</v>
      </c>
      <c r="AP974" s="215">
        <v>0</v>
      </c>
      <c r="AQ974" s="55">
        <v>185</v>
      </c>
      <c r="AR974" s="216"/>
      <c r="AS974" s="55">
        <v>281</v>
      </c>
      <c r="AT974" s="55">
        <v>281</v>
      </c>
      <c r="AU974" s="55">
        <v>12</v>
      </c>
      <c r="AW974" s="55">
        <f t="shared" si="240"/>
        <v>185</v>
      </c>
      <c r="AX974" s="55">
        <v>0</v>
      </c>
      <c r="AY974" s="55">
        <v>1</v>
      </c>
      <c r="AZ974" s="502">
        <v>0.92500000000000004</v>
      </c>
    </row>
    <row r="975" spans="1:52">
      <c r="A975" s="215">
        <v>3508</v>
      </c>
      <c r="B975" s="215">
        <v>3508281325</v>
      </c>
      <c r="C975" s="216" t="s">
        <v>1202</v>
      </c>
      <c r="D975" s="225">
        <f t="shared" si="226"/>
        <v>0</v>
      </c>
      <c r="E975" s="225">
        <f t="shared" si="227"/>
        <v>0</v>
      </c>
      <c r="F975" s="225">
        <f t="shared" si="228"/>
        <v>0</v>
      </c>
      <c r="G975" s="225">
        <f t="shared" si="229"/>
        <v>0</v>
      </c>
      <c r="H975" s="225">
        <f t="shared" si="230"/>
        <v>0</v>
      </c>
      <c r="I975" s="225">
        <f t="shared" si="231"/>
        <v>1</v>
      </c>
      <c r="J975" s="225">
        <f t="shared" si="232"/>
        <v>0</v>
      </c>
      <c r="K975" s="356">
        <f t="shared" si="233"/>
        <v>3.8300000000000001E-2</v>
      </c>
      <c r="L975" s="225"/>
      <c r="M975" s="225">
        <f t="shared" si="234"/>
        <v>0</v>
      </c>
      <c r="N975" s="225">
        <f t="shared" si="235"/>
        <v>0</v>
      </c>
      <c r="O975" s="225">
        <f t="shared" si="236"/>
        <v>0</v>
      </c>
      <c r="P975" s="225">
        <f t="shared" si="237"/>
        <v>1</v>
      </c>
      <c r="Q975" s="225">
        <f t="shared" si="238"/>
        <v>8</v>
      </c>
      <c r="R975" s="225">
        <f t="shared" si="239"/>
        <v>1</v>
      </c>
      <c r="S975" s="228"/>
      <c r="T975" s="228"/>
      <c r="U975" s="228"/>
      <c r="V975" s="228"/>
      <c r="W975" s="529"/>
      <c r="X975" s="228"/>
      <c r="Y975" s="55">
        <v>3508</v>
      </c>
      <c r="Z975" s="55">
        <v>3508281325</v>
      </c>
      <c r="AA975" s="244" t="s">
        <v>1202</v>
      </c>
      <c r="AB975" s="55">
        <v>0</v>
      </c>
      <c r="AC975" s="55">
        <v>0</v>
      </c>
      <c r="AD975" s="55">
        <v>0</v>
      </c>
      <c r="AE975" s="55">
        <v>0</v>
      </c>
      <c r="AF975" s="55">
        <v>0</v>
      </c>
      <c r="AG975" s="55">
        <v>1</v>
      </c>
      <c r="AH975" s="55">
        <v>0</v>
      </c>
      <c r="AI975" s="215">
        <v>0</v>
      </c>
      <c r="AJ975" s="215">
        <v>0</v>
      </c>
      <c r="AK975" s="215">
        <v>0</v>
      </c>
      <c r="AL975" s="215">
        <v>0</v>
      </c>
      <c r="AM975" s="215">
        <v>0</v>
      </c>
      <c r="AN975" s="215">
        <v>0</v>
      </c>
      <c r="AO975" s="215">
        <v>0</v>
      </c>
      <c r="AP975" s="215">
        <v>0</v>
      </c>
      <c r="AQ975" s="55">
        <v>1</v>
      </c>
      <c r="AR975" s="216"/>
      <c r="AS975" s="55">
        <v>281</v>
      </c>
      <c r="AT975" s="55">
        <v>325</v>
      </c>
      <c r="AU975" s="55">
        <v>8</v>
      </c>
      <c r="AW975" s="55">
        <f t="shared" si="240"/>
        <v>1</v>
      </c>
      <c r="AX975" s="55">
        <v>0</v>
      </c>
      <c r="AY975" s="55">
        <v>3</v>
      </c>
      <c r="AZ975" s="502">
        <v>1</v>
      </c>
    </row>
    <row r="976" spans="1:52" ht="6" customHeight="1">
      <c r="A976" s="215">
        <v>3508</v>
      </c>
      <c r="B976" s="215">
        <v>3508281332</v>
      </c>
      <c r="C976" s="216" t="s">
        <v>1202</v>
      </c>
      <c r="D976" s="225">
        <f t="shared" si="226"/>
        <v>0</v>
      </c>
      <c r="E976" s="225">
        <f t="shared" si="227"/>
        <v>0</v>
      </c>
      <c r="F976" s="225">
        <f t="shared" si="228"/>
        <v>0</v>
      </c>
      <c r="G976" s="225">
        <f t="shared" si="229"/>
        <v>0</v>
      </c>
      <c r="H976" s="225">
        <f t="shared" si="230"/>
        <v>0</v>
      </c>
      <c r="I976" s="225">
        <f t="shared" si="231"/>
        <v>1</v>
      </c>
      <c r="J976" s="225">
        <f t="shared" si="232"/>
        <v>0</v>
      </c>
      <c r="K976" s="356">
        <f t="shared" si="233"/>
        <v>3.8300000000000001E-2</v>
      </c>
      <c r="L976" s="225"/>
      <c r="M976" s="225">
        <f t="shared" si="234"/>
        <v>0</v>
      </c>
      <c r="N976" s="225">
        <f t="shared" si="235"/>
        <v>0</v>
      </c>
      <c r="O976" s="225">
        <f t="shared" si="236"/>
        <v>0</v>
      </c>
      <c r="P976" s="225">
        <f t="shared" si="237"/>
        <v>1</v>
      </c>
      <c r="Q976" s="225">
        <f t="shared" si="238"/>
        <v>10</v>
      </c>
      <c r="R976" s="225">
        <f t="shared" si="239"/>
        <v>1</v>
      </c>
      <c r="S976" s="228"/>
      <c r="T976" s="228"/>
      <c r="U976" s="228"/>
      <c r="V976" s="228"/>
      <c r="W976" s="529"/>
      <c r="X976" s="228"/>
      <c r="Y976" s="55">
        <v>3508</v>
      </c>
      <c r="Z976" s="55">
        <v>3508281332</v>
      </c>
      <c r="AA976" s="244" t="s">
        <v>1202</v>
      </c>
      <c r="AB976" s="55">
        <v>0</v>
      </c>
      <c r="AC976" s="55">
        <v>0</v>
      </c>
      <c r="AD976" s="55">
        <v>0</v>
      </c>
      <c r="AE976" s="55">
        <v>0</v>
      </c>
      <c r="AF976" s="55">
        <v>0</v>
      </c>
      <c r="AG976" s="55">
        <v>1</v>
      </c>
      <c r="AH976" s="55">
        <v>0</v>
      </c>
      <c r="AI976" s="215">
        <v>0</v>
      </c>
      <c r="AJ976" s="215">
        <v>0</v>
      </c>
      <c r="AK976" s="215">
        <v>0</v>
      </c>
      <c r="AL976" s="215">
        <v>0</v>
      </c>
      <c r="AM976" s="215">
        <v>0</v>
      </c>
      <c r="AN976" s="215">
        <v>0</v>
      </c>
      <c r="AO976" s="215">
        <v>0</v>
      </c>
      <c r="AP976" s="215">
        <v>0</v>
      </c>
      <c r="AQ976" s="55">
        <v>1</v>
      </c>
      <c r="AR976" s="216"/>
      <c r="AS976" s="55">
        <v>281</v>
      </c>
      <c r="AT976" s="55">
        <v>332</v>
      </c>
      <c r="AU976" s="55">
        <v>10</v>
      </c>
      <c r="AW976" s="55">
        <f t="shared" si="240"/>
        <v>1</v>
      </c>
      <c r="AX976" s="55">
        <v>0</v>
      </c>
      <c r="AY976" s="55">
        <v>2</v>
      </c>
      <c r="AZ976" s="502">
        <v>1</v>
      </c>
    </row>
    <row r="977" spans="1:52">
      <c r="A977" s="215">
        <v>3509</v>
      </c>
      <c r="B977" s="215">
        <v>3509095027</v>
      </c>
      <c r="C977" s="216" t="s">
        <v>1076</v>
      </c>
      <c r="D977" s="225">
        <f t="shared" si="226"/>
        <v>0</v>
      </c>
      <c r="E977" s="225">
        <f t="shared" si="227"/>
        <v>0</v>
      </c>
      <c r="F977" s="225">
        <f t="shared" si="228"/>
        <v>0</v>
      </c>
      <c r="G977" s="225">
        <f t="shared" si="229"/>
        <v>0</v>
      </c>
      <c r="H977" s="225">
        <f t="shared" si="230"/>
        <v>1</v>
      </c>
      <c r="I977" s="225">
        <f t="shared" si="231"/>
        <v>0</v>
      </c>
      <c r="J977" s="225">
        <f t="shared" si="232"/>
        <v>0</v>
      </c>
      <c r="K977" s="356">
        <f t="shared" si="233"/>
        <v>3.8300000000000001E-2</v>
      </c>
      <c r="L977" s="225"/>
      <c r="M977" s="225">
        <f t="shared" si="234"/>
        <v>0</v>
      </c>
      <c r="N977" s="225">
        <f t="shared" si="235"/>
        <v>1</v>
      </c>
      <c r="O977" s="225">
        <f t="shared" si="236"/>
        <v>0</v>
      </c>
      <c r="P977" s="225">
        <f t="shared" si="237"/>
        <v>0</v>
      </c>
      <c r="Q977" s="225">
        <f t="shared" si="238"/>
        <v>4</v>
      </c>
      <c r="R977" s="225">
        <f t="shared" si="239"/>
        <v>1</v>
      </c>
      <c r="S977" s="228"/>
      <c r="T977" s="228"/>
      <c r="U977" s="228"/>
      <c r="V977" s="228"/>
      <c r="W977" s="529"/>
      <c r="X977" s="228"/>
      <c r="Y977" s="55">
        <v>3509</v>
      </c>
      <c r="Z977" s="55">
        <v>3509095027</v>
      </c>
      <c r="AA977" s="244" t="s">
        <v>1076</v>
      </c>
      <c r="AB977" s="55">
        <v>0</v>
      </c>
      <c r="AC977" s="55">
        <v>0</v>
      </c>
      <c r="AD977" s="55">
        <v>0</v>
      </c>
      <c r="AE977" s="55">
        <v>0</v>
      </c>
      <c r="AF977" s="55">
        <v>1</v>
      </c>
      <c r="AG977" s="55">
        <v>0</v>
      </c>
      <c r="AH977" s="55">
        <v>0</v>
      </c>
      <c r="AI977" s="215">
        <v>0</v>
      </c>
      <c r="AJ977" s="215">
        <v>0</v>
      </c>
      <c r="AK977" s="215">
        <v>1</v>
      </c>
      <c r="AL977" s="215">
        <v>0</v>
      </c>
      <c r="AM977" s="215">
        <v>0</v>
      </c>
      <c r="AN977" s="215">
        <v>0</v>
      </c>
      <c r="AO977" s="215">
        <v>0</v>
      </c>
      <c r="AP977" s="215">
        <v>0</v>
      </c>
      <c r="AQ977" s="55">
        <v>0</v>
      </c>
      <c r="AR977" s="216"/>
      <c r="AS977" s="55">
        <v>95</v>
      </c>
      <c r="AT977" s="55">
        <v>27</v>
      </c>
      <c r="AU977" s="55">
        <v>4</v>
      </c>
      <c r="AW977" s="55">
        <f t="shared" si="240"/>
        <v>0</v>
      </c>
      <c r="AX977" s="55">
        <v>0</v>
      </c>
      <c r="AY977" s="55">
        <v>3</v>
      </c>
      <c r="AZ977" s="502">
        <v>0</v>
      </c>
    </row>
    <row r="978" spans="1:52">
      <c r="A978" s="215">
        <v>3509</v>
      </c>
      <c r="B978" s="215">
        <v>3509095072</v>
      </c>
      <c r="C978" s="216" t="s">
        <v>1076</v>
      </c>
      <c r="D978" s="225">
        <f t="shared" si="226"/>
        <v>0</v>
      </c>
      <c r="E978" s="225">
        <f t="shared" si="227"/>
        <v>0</v>
      </c>
      <c r="F978" s="225">
        <f t="shared" si="228"/>
        <v>0</v>
      </c>
      <c r="G978" s="225">
        <f t="shared" si="229"/>
        <v>0</v>
      </c>
      <c r="H978" s="225">
        <f t="shared" si="230"/>
        <v>0</v>
      </c>
      <c r="I978" s="225">
        <f t="shared" si="231"/>
        <v>1</v>
      </c>
      <c r="J978" s="225">
        <f t="shared" si="232"/>
        <v>0</v>
      </c>
      <c r="K978" s="356">
        <f t="shared" si="233"/>
        <v>3.8300000000000001E-2</v>
      </c>
      <c r="L978" s="225"/>
      <c r="M978" s="225">
        <f t="shared" si="234"/>
        <v>0</v>
      </c>
      <c r="N978" s="225">
        <f t="shared" si="235"/>
        <v>0</v>
      </c>
      <c r="O978" s="225">
        <f t="shared" si="236"/>
        <v>0</v>
      </c>
      <c r="P978" s="225">
        <f t="shared" si="237"/>
        <v>1</v>
      </c>
      <c r="Q978" s="225">
        <f t="shared" si="238"/>
        <v>5</v>
      </c>
      <c r="R978" s="225">
        <f t="shared" si="239"/>
        <v>1</v>
      </c>
      <c r="S978" s="228"/>
      <c r="T978" s="228"/>
      <c r="U978" s="228"/>
      <c r="V978" s="228"/>
      <c r="W978" s="529"/>
      <c r="X978" s="228"/>
      <c r="Y978" s="55">
        <v>3509</v>
      </c>
      <c r="Z978" s="55">
        <v>3509095072</v>
      </c>
      <c r="AA978" s="244" t="s">
        <v>1076</v>
      </c>
      <c r="AB978" s="55">
        <v>0</v>
      </c>
      <c r="AC978" s="55">
        <v>0</v>
      </c>
      <c r="AD978" s="55">
        <v>0</v>
      </c>
      <c r="AE978" s="55">
        <v>0</v>
      </c>
      <c r="AF978" s="55">
        <v>0</v>
      </c>
      <c r="AG978" s="55">
        <v>1</v>
      </c>
      <c r="AH978" s="55">
        <v>0</v>
      </c>
      <c r="AI978" s="215">
        <v>0</v>
      </c>
      <c r="AJ978" s="215">
        <v>0</v>
      </c>
      <c r="AK978" s="215">
        <v>0</v>
      </c>
      <c r="AL978" s="215">
        <v>0</v>
      </c>
      <c r="AM978" s="215">
        <v>0</v>
      </c>
      <c r="AN978" s="215">
        <v>0</v>
      </c>
      <c r="AO978" s="215">
        <v>0</v>
      </c>
      <c r="AP978" s="215">
        <v>0</v>
      </c>
      <c r="AQ978" s="55">
        <v>1</v>
      </c>
      <c r="AR978" s="216"/>
      <c r="AS978" s="55">
        <v>95</v>
      </c>
      <c r="AT978" s="55">
        <v>72</v>
      </c>
      <c r="AU978" s="55">
        <v>5</v>
      </c>
      <c r="AW978" s="55">
        <f t="shared" si="240"/>
        <v>1</v>
      </c>
      <c r="AX978" s="55">
        <v>0</v>
      </c>
      <c r="AY978" s="55">
        <v>3</v>
      </c>
      <c r="AZ978" s="502">
        <v>1</v>
      </c>
    </row>
    <row r="979" spans="1:52">
      <c r="A979" s="215">
        <v>3509</v>
      </c>
      <c r="B979" s="215">
        <v>3509095095</v>
      </c>
      <c r="C979" s="216" t="s">
        <v>1076</v>
      </c>
      <c r="D979" s="225">
        <f t="shared" si="226"/>
        <v>0</v>
      </c>
      <c r="E979" s="225">
        <f t="shared" si="227"/>
        <v>0</v>
      </c>
      <c r="F979" s="225">
        <f t="shared" si="228"/>
        <v>0</v>
      </c>
      <c r="G979" s="225">
        <f t="shared" si="229"/>
        <v>0</v>
      </c>
      <c r="H979" s="225">
        <f t="shared" si="230"/>
        <v>321</v>
      </c>
      <c r="I979" s="225">
        <f t="shared" si="231"/>
        <v>237</v>
      </c>
      <c r="J979" s="225">
        <f t="shared" si="232"/>
        <v>0</v>
      </c>
      <c r="K979" s="356">
        <f t="shared" si="233"/>
        <v>21.371400000000001</v>
      </c>
      <c r="L979" s="225"/>
      <c r="M979" s="225">
        <f t="shared" si="234"/>
        <v>0</v>
      </c>
      <c r="N979" s="225">
        <f t="shared" si="235"/>
        <v>66</v>
      </c>
      <c r="O979" s="225">
        <f t="shared" si="236"/>
        <v>41</v>
      </c>
      <c r="P979" s="225">
        <f t="shared" si="237"/>
        <v>392</v>
      </c>
      <c r="Q979" s="225">
        <f t="shared" si="238"/>
        <v>11</v>
      </c>
      <c r="R979" s="225">
        <f t="shared" si="239"/>
        <v>558</v>
      </c>
      <c r="S979" s="228"/>
      <c r="T979" s="228"/>
      <c r="U979" s="228"/>
      <c r="V979" s="228"/>
      <c r="W979" s="529"/>
      <c r="X979" s="228"/>
      <c r="Y979" s="55">
        <v>3509</v>
      </c>
      <c r="Z979" s="55">
        <v>3509095095</v>
      </c>
      <c r="AA979" s="244" t="s">
        <v>1076</v>
      </c>
      <c r="AB979" s="55">
        <v>0</v>
      </c>
      <c r="AC979" s="55">
        <v>0</v>
      </c>
      <c r="AD979" s="55">
        <v>0</v>
      </c>
      <c r="AE979" s="55">
        <v>0</v>
      </c>
      <c r="AF979" s="55">
        <v>321</v>
      </c>
      <c r="AG979" s="55">
        <v>237</v>
      </c>
      <c r="AH979" s="55">
        <v>0</v>
      </c>
      <c r="AI979" s="215">
        <v>0</v>
      </c>
      <c r="AJ979" s="215">
        <v>0</v>
      </c>
      <c r="AK979" s="215">
        <v>66</v>
      </c>
      <c r="AL979" s="215">
        <v>41</v>
      </c>
      <c r="AM979" s="215">
        <v>235</v>
      </c>
      <c r="AN979" s="215">
        <v>0</v>
      </c>
      <c r="AO979" s="215">
        <v>0</v>
      </c>
      <c r="AP979" s="215">
        <v>0</v>
      </c>
      <c r="AQ979" s="55">
        <v>157</v>
      </c>
      <c r="AR979" s="216"/>
      <c r="AS979" s="55">
        <v>95</v>
      </c>
      <c r="AT979" s="55">
        <v>95</v>
      </c>
      <c r="AU979" s="55">
        <v>11</v>
      </c>
      <c r="AW979" s="55">
        <f t="shared" si="240"/>
        <v>392</v>
      </c>
      <c r="AX979" s="55">
        <v>0</v>
      </c>
      <c r="AY979" s="55">
        <v>1</v>
      </c>
      <c r="AZ979" s="502">
        <v>0.70250000000000001</v>
      </c>
    </row>
    <row r="980" spans="1:52">
      <c r="A980" s="215">
        <v>3509</v>
      </c>
      <c r="B980" s="215">
        <v>3509095201</v>
      </c>
      <c r="C980" s="216" t="s">
        <v>1076</v>
      </c>
      <c r="D980" s="225">
        <f t="shared" si="226"/>
        <v>0</v>
      </c>
      <c r="E980" s="225">
        <f t="shared" si="227"/>
        <v>0</v>
      </c>
      <c r="F980" s="225">
        <f t="shared" si="228"/>
        <v>0</v>
      </c>
      <c r="G980" s="225">
        <f t="shared" si="229"/>
        <v>0</v>
      </c>
      <c r="H980" s="225">
        <f t="shared" si="230"/>
        <v>1</v>
      </c>
      <c r="I980" s="225">
        <f t="shared" si="231"/>
        <v>2</v>
      </c>
      <c r="J980" s="225">
        <f t="shared" si="232"/>
        <v>0</v>
      </c>
      <c r="K980" s="356">
        <f t="shared" si="233"/>
        <v>0.1149</v>
      </c>
      <c r="L980" s="225"/>
      <c r="M980" s="225">
        <f t="shared" si="234"/>
        <v>0</v>
      </c>
      <c r="N980" s="225">
        <f t="shared" si="235"/>
        <v>1</v>
      </c>
      <c r="O980" s="225">
        <f t="shared" si="236"/>
        <v>0</v>
      </c>
      <c r="P980" s="225">
        <f t="shared" si="237"/>
        <v>3</v>
      </c>
      <c r="Q980" s="225">
        <f t="shared" si="238"/>
        <v>11</v>
      </c>
      <c r="R980" s="225">
        <f t="shared" si="239"/>
        <v>3</v>
      </c>
      <c r="S980" s="228"/>
      <c r="T980" s="228"/>
      <c r="U980" s="228"/>
      <c r="V980" s="228"/>
      <c r="W980" s="529"/>
      <c r="X980" s="228"/>
      <c r="Y980" s="55">
        <v>3509</v>
      </c>
      <c r="Z980" s="55">
        <v>3509095201</v>
      </c>
      <c r="AA980" s="244" t="s">
        <v>1076</v>
      </c>
      <c r="AB980" s="55">
        <v>0</v>
      </c>
      <c r="AC980" s="55">
        <v>0</v>
      </c>
      <c r="AD980" s="55">
        <v>0</v>
      </c>
      <c r="AE980" s="55">
        <v>0</v>
      </c>
      <c r="AF980" s="55">
        <v>1</v>
      </c>
      <c r="AG980" s="55">
        <v>2</v>
      </c>
      <c r="AH980" s="55">
        <v>0</v>
      </c>
      <c r="AI980" s="215">
        <v>0</v>
      </c>
      <c r="AJ980" s="215">
        <v>0</v>
      </c>
      <c r="AK980" s="215">
        <v>1</v>
      </c>
      <c r="AL980" s="215">
        <v>0</v>
      </c>
      <c r="AM980" s="215">
        <v>1</v>
      </c>
      <c r="AN980" s="215">
        <v>0</v>
      </c>
      <c r="AO980" s="215">
        <v>0</v>
      </c>
      <c r="AP980" s="215">
        <v>0</v>
      </c>
      <c r="AQ980" s="55">
        <v>2</v>
      </c>
      <c r="AR980" s="216"/>
      <c r="AS980" s="55">
        <v>95</v>
      </c>
      <c r="AT980" s="55">
        <v>201</v>
      </c>
      <c r="AU980" s="55">
        <v>11</v>
      </c>
      <c r="AW980" s="55">
        <f t="shared" si="240"/>
        <v>3</v>
      </c>
      <c r="AX980" s="55">
        <v>0</v>
      </c>
      <c r="AY980" s="55">
        <v>2</v>
      </c>
      <c r="AZ980" s="502">
        <v>1</v>
      </c>
    </row>
    <row r="981" spans="1:52">
      <c r="A981" s="215">
        <v>3509</v>
      </c>
      <c r="B981" s="215">
        <v>3509095265</v>
      </c>
      <c r="C981" s="216" t="s">
        <v>1076</v>
      </c>
      <c r="D981" s="225">
        <f t="shared" si="226"/>
        <v>0</v>
      </c>
      <c r="E981" s="225">
        <f t="shared" si="227"/>
        <v>0</v>
      </c>
      <c r="F981" s="225">
        <f t="shared" si="228"/>
        <v>0</v>
      </c>
      <c r="G981" s="225">
        <f t="shared" si="229"/>
        <v>0</v>
      </c>
      <c r="H981" s="225">
        <f t="shared" si="230"/>
        <v>0</v>
      </c>
      <c r="I981" s="225">
        <f t="shared" si="231"/>
        <v>1</v>
      </c>
      <c r="J981" s="225">
        <f t="shared" si="232"/>
        <v>0</v>
      </c>
      <c r="K981" s="356">
        <f t="shared" si="233"/>
        <v>3.8300000000000001E-2</v>
      </c>
      <c r="L981" s="225"/>
      <c r="M981" s="225">
        <f t="shared" si="234"/>
        <v>0</v>
      </c>
      <c r="N981" s="225">
        <f t="shared" si="235"/>
        <v>0</v>
      </c>
      <c r="O981" s="225">
        <f t="shared" si="236"/>
        <v>1</v>
      </c>
      <c r="P981" s="225">
        <f t="shared" si="237"/>
        <v>1</v>
      </c>
      <c r="Q981" s="225">
        <f t="shared" si="238"/>
        <v>4</v>
      </c>
      <c r="R981" s="225">
        <f t="shared" si="239"/>
        <v>1</v>
      </c>
      <c r="S981" s="228"/>
      <c r="T981" s="228"/>
      <c r="U981" s="228"/>
      <c r="V981" s="228"/>
      <c r="W981" s="529"/>
      <c r="X981" s="228"/>
      <c r="Y981" s="55">
        <v>3509</v>
      </c>
      <c r="Z981" s="55">
        <v>3509095265</v>
      </c>
      <c r="AA981" s="244" t="s">
        <v>1076</v>
      </c>
      <c r="AB981" s="55">
        <v>0</v>
      </c>
      <c r="AC981" s="55">
        <v>0</v>
      </c>
      <c r="AD981" s="55">
        <v>0</v>
      </c>
      <c r="AE981" s="55">
        <v>0</v>
      </c>
      <c r="AF981" s="55">
        <v>0</v>
      </c>
      <c r="AG981" s="55">
        <v>1</v>
      </c>
      <c r="AH981" s="55">
        <v>0</v>
      </c>
      <c r="AI981" s="215">
        <v>0</v>
      </c>
      <c r="AJ981" s="215">
        <v>0</v>
      </c>
      <c r="AK981" s="215">
        <v>0</v>
      </c>
      <c r="AL981" s="215">
        <v>1</v>
      </c>
      <c r="AM981" s="215">
        <v>0</v>
      </c>
      <c r="AN981" s="215">
        <v>0</v>
      </c>
      <c r="AO981" s="215">
        <v>0</v>
      </c>
      <c r="AP981" s="215">
        <v>0</v>
      </c>
      <c r="AQ981" s="55">
        <v>1</v>
      </c>
      <c r="AR981" s="216"/>
      <c r="AS981" s="55">
        <v>95</v>
      </c>
      <c r="AT981" s="55">
        <v>265</v>
      </c>
      <c r="AU981" s="55">
        <v>4</v>
      </c>
      <c r="AW981" s="55">
        <f t="shared" si="240"/>
        <v>1</v>
      </c>
      <c r="AX981" s="55">
        <v>0</v>
      </c>
      <c r="AY981" s="55">
        <v>3</v>
      </c>
      <c r="AZ981" s="502">
        <v>1</v>
      </c>
    </row>
    <row r="982" spans="1:52">
      <c r="A982" s="215">
        <v>3509</v>
      </c>
      <c r="B982" s="215">
        <v>3509095273</v>
      </c>
      <c r="C982" s="216" t="s">
        <v>1076</v>
      </c>
      <c r="D982" s="225">
        <f t="shared" si="226"/>
        <v>0</v>
      </c>
      <c r="E982" s="225">
        <f t="shared" si="227"/>
        <v>0</v>
      </c>
      <c r="F982" s="225">
        <f t="shared" si="228"/>
        <v>0</v>
      </c>
      <c r="G982" s="225">
        <f t="shared" si="229"/>
        <v>0</v>
      </c>
      <c r="H982" s="225">
        <f t="shared" si="230"/>
        <v>1</v>
      </c>
      <c r="I982" s="225">
        <f t="shared" si="231"/>
        <v>0</v>
      </c>
      <c r="J982" s="225">
        <f t="shared" si="232"/>
        <v>0</v>
      </c>
      <c r="K982" s="356">
        <f t="shared" si="233"/>
        <v>3.8300000000000001E-2</v>
      </c>
      <c r="L982" s="225"/>
      <c r="M982" s="225">
        <f t="shared" si="234"/>
        <v>0</v>
      </c>
      <c r="N982" s="225">
        <f t="shared" si="235"/>
        <v>0</v>
      </c>
      <c r="O982" s="225">
        <f t="shared" si="236"/>
        <v>0</v>
      </c>
      <c r="P982" s="225">
        <f t="shared" si="237"/>
        <v>1</v>
      </c>
      <c r="Q982" s="225">
        <f t="shared" si="238"/>
        <v>5</v>
      </c>
      <c r="R982" s="225">
        <f t="shared" si="239"/>
        <v>1</v>
      </c>
      <c r="S982" s="228"/>
      <c r="T982" s="228"/>
      <c r="U982" s="228"/>
      <c r="V982" s="228"/>
      <c r="W982" s="529"/>
      <c r="X982" s="228"/>
      <c r="Y982" s="55">
        <v>3509</v>
      </c>
      <c r="Z982" s="55">
        <v>3509095273</v>
      </c>
      <c r="AA982" s="244" t="s">
        <v>1076</v>
      </c>
      <c r="AB982" s="55">
        <v>0</v>
      </c>
      <c r="AC982" s="55">
        <v>0</v>
      </c>
      <c r="AD982" s="55">
        <v>0</v>
      </c>
      <c r="AE982" s="55">
        <v>0</v>
      </c>
      <c r="AF982" s="55">
        <v>1</v>
      </c>
      <c r="AG982" s="55">
        <v>0</v>
      </c>
      <c r="AH982" s="55">
        <v>0</v>
      </c>
      <c r="AI982" s="215">
        <v>0</v>
      </c>
      <c r="AJ982" s="215">
        <v>0</v>
      </c>
      <c r="AK982" s="215">
        <v>0</v>
      </c>
      <c r="AL982" s="215">
        <v>0</v>
      </c>
      <c r="AM982" s="215">
        <v>1</v>
      </c>
      <c r="AN982" s="215">
        <v>0</v>
      </c>
      <c r="AO982" s="215">
        <v>0</v>
      </c>
      <c r="AP982" s="215">
        <v>0</v>
      </c>
      <c r="AQ982" s="55">
        <v>0</v>
      </c>
      <c r="AR982" s="216"/>
      <c r="AS982" s="55">
        <v>95</v>
      </c>
      <c r="AT982" s="55">
        <v>273</v>
      </c>
      <c r="AU982" s="55">
        <v>5</v>
      </c>
      <c r="AW982" s="55">
        <f t="shared" si="240"/>
        <v>1</v>
      </c>
      <c r="AX982" s="55">
        <v>0</v>
      </c>
      <c r="AY982" s="55">
        <v>3</v>
      </c>
      <c r="AZ982" s="502">
        <v>1</v>
      </c>
    </row>
    <row r="983" spans="1:52">
      <c r="A983" s="215">
        <v>3509</v>
      </c>
      <c r="B983" s="215">
        <v>3509095292</v>
      </c>
      <c r="C983" s="216" t="s">
        <v>1076</v>
      </c>
      <c r="D983" s="225">
        <f t="shared" si="226"/>
        <v>0</v>
      </c>
      <c r="E983" s="225">
        <f t="shared" si="227"/>
        <v>0</v>
      </c>
      <c r="F983" s="225">
        <f t="shared" si="228"/>
        <v>0</v>
      </c>
      <c r="G983" s="225">
        <f t="shared" si="229"/>
        <v>0</v>
      </c>
      <c r="H983" s="225">
        <f t="shared" si="230"/>
        <v>0</v>
      </c>
      <c r="I983" s="225">
        <f t="shared" si="231"/>
        <v>1</v>
      </c>
      <c r="J983" s="225">
        <f t="shared" si="232"/>
        <v>0</v>
      </c>
      <c r="K983" s="356">
        <f t="shared" si="233"/>
        <v>3.8300000000000001E-2</v>
      </c>
      <c r="L983" s="225"/>
      <c r="M983" s="225">
        <f t="shared" si="234"/>
        <v>0</v>
      </c>
      <c r="N983" s="225">
        <f t="shared" si="235"/>
        <v>0</v>
      </c>
      <c r="O983" s="225">
        <f t="shared" si="236"/>
        <v>0</v>
      </c>
      <c r="P983" s="225">
        <f t="shared" si="237"/>
        <v>1</v>
      </c>
      <c r="Q983" s="225">
        <f t="shared" si="238"/>
        <v>6</v>
      </c>
      <c r="R983" s="225">
        <f t="shared" si="239"/>
        <v>1</v>
      </c>
      <c r="S983" s="228"/>
      <c r="T983" s="228"/>
      <c r="U983" s="228"/>
      <c r="V983" s="228"/>
      <c r="W983" s="529"/>
      <c r="X983" s="228"/>
      <c r="Y983" s="55">
        <v>3509</v>
      </c>
      <c r="Z983" s="55">
        <v>3509095292</v>
      </c>
      <c r="AA983" s="244" t="s">
        <v>1076</v>
      </c>
      <c r="AB983" s="55">
        <v>0</v>
      </c>
      <c r="AC983" s="55">
        <v>0</v>
      </c>
      <c r="AD983" s="55">
        <v>0</v>
      </c>
      <c r="AE983" s="55">
        <v>0</v>
      </c>
      <c r="AF983" s="55">
        <v>0</v>
      </c>
      <c r="AG983" s="55">
        <v>1</v>
      </c>
      <c r="AH983" s="55">
        <v>0</v>
      </c>
      <c r="AI983" s="215">
        <v>0</v>
      </c>
      <c r="AJ983" s="215">
        <v>0</v>
      </c>
      <c r="AK983" s="215">
        <v>0</v>
      </c>
      <c r="AL983" s="215">
        <v>0</v>
      </c>
      <c r="AM983" s="215">
        <v>0</v>
      </c>
      <c r="AN983" s="215">
        <v>0</v>
      </c>
      <c r="AO983" s="215">
        <v>0</v>
      </c>
      <c r="AP983" s="215">
        <v>0</v>
      </c>
      <c r="AQ983" s="55">
        <v>1</v>
      </c>
      <c r="AR983" s="216"/>
      <c r="AS983" s="55">
        <v>95</v>
      </c>
      <c r="AT983" s="55">
        <v>292</v>
      </c>
      <c r="AU983" s="55">
        <v>6</v>
      </c>
      <c r="AW983" s="55">
        <f t="shared" si="240"/>
        <v>1</v>
      </c>
      <c r="AX983" s="55">
        <v>0</v>
      </c>
      <c r="AY983" s="55">
        <v>3</v>
      </c>
      <c r="AZ983" s="502">
        <v>1</v>
      </c>
    </row>
    <row r="984" spans="1:52">
      <c r="A984" s="215">
        <v>3509</v>
      </c>
      <c r="B984" s="215">
        <v>3509095310</v>
      </c>
      <c r="C984" s="216" t="s">
        <v>1076</v>
      </c>
      <c r="D984" s="225">
        <f t="shared" si="226"/>
        <v>0</v>
      </c>
      <c r="E984" s="225">
        <f t="shared" si="227"/>
        <v>0</v>
      </c>
      <c r="F984" s="225">
        <f t="shared" si="228"/>
        <v>0</v>
      </c>
      <c r="G984" s="225">
        <f t="shared" si="229"/>
        <v>0</v>
      </c>
      <c r="H984" s="225">
        <f t="shared" si="230"/>
        <v>1</v>
      </c>
      <c r="I984" s="225">
        <f t="shared" si="231"/>
        <v>0</v>
      </c>
      <c r="J984" s="225">
        <f t="shared" si="232"/>
        <v>0</v>
      </c>
      <c r="K984" s="356">
        <f t="shared" si="233"/>
        <v>3.8300000000000001E-2</v>
      </c>
      <c r="L984" s="225"/>
      <c r="M984" s="225">
        <f t="shared" si="234"/>
        <v>0</v>
      </c>
      <c r="N984" s="225">
        <f t="shared" si="235"/>
        <v>0</v>
      </c>
      <c r="O984" s="225">
        <f t="shared" si="236"/>
        <v>0</v>
      </c>
      <c r="P984" s="225">
        <f t="shared" si="237"/>
        <v>1</v>
      </c>
      <c r="Q984" s="225">
        <f t="shared" si="238"/>
        <v>10</v>
      </c>
      <c r="R984" s="225">
        <f t="shared" si="239"/>
        <v>1</v>
      </c>
      <c r="S984" s="228"/>
      <c r="T984" s="228"/>
      <c r="U984" s="228"/>
      <c r="V984" s="228"/>
      <c r="W984" s="529"/>
      <c r="X984" s="228"/>
      <c r="Y984" s="55">
        <v>3509</v>
      </c>
      <c r="Z984" s="55">
        <v>3509095310</v>
      </c>
      <c r="AA984" s="244" t="s">
        <v>1076</v>
      </c>
      <c r="AB984" s="55">
        <v>0</v>
      </c>
      <c r="AC984" s="55">
        <v>0</v>
      </c>
      <c r="AD984" s="55">
        <v>0</v>
      </c>
      <c r="AE984" s="55">
        <v>0</v>
      </c>
      <c r="AF984" s="55">
        <v>1</v>
      </c>
      <c r="AG984" s="55">
        <v>0</v>
      </c>
      <c r="AH984" s="55">
        <v>0</v>
      </c>
      <c r="AI984" s="215">
        <v>0</v>
      </c>
      <c r="AJ984" s="215">
        <v>0</v>
      </c>
      <c r="AK984" s="215">
        <v>0</v>
      </c>
      <c r="AL984" s="215">
        <v>0</v>
      </c>
      <c r="AM984" s="215">
        <v>1</v>
      </c>
      <c r="AN984" s="215">
        <v>0</v>
      </c>
      <c r="AO984" s="215">
        <v>0</v>
      </c>
      <c r="AP984" s="215">
        <v>0</v>
      </c>
      <c r="AQ984" s="55">
        <v>0</v>
      </c>
      <c r="AR984" s="216"/>
      <c r="AS984" s="55">
        <v>95</v>
      </c>
      <c r="AT984" s="55">
        <v>310</v>
      </c>
      <c r="AU984" s="55">
        <v>10</v>
      </c>
      <c r="AW984" s="55">
        <f t="shared" si="240"/>
        <v>1</v>
      </c>
      <c r="AX984" s="55">
        <v>0</v>
      </c>
      <c r="AY984" s="55">
        <v>2</v>
      </c>
      <c r="AZ984" s="502">
        <v>1</v>
      </c>
    </row>
    <row r="985" spans="1:52">
      <c r="A985" s="215">
        <v>3509</v>
      </c>
      <c r="B985" s="215">
        <v>3509095331</v>
      </c>
      <c r="C985" s="216" t="s">
        <v>1076</v>
      </c>
      <c r="D985" s="225">
        <f t="shared" si="226"/>
        <v>0</v>
      </c>
      <c r="E985" s="225">
        <f t="shared" si="227"/>
        <v>0</v>
      </c>
      <c r="F985" s="225">
        <f t="shared" si="228"/>
        <v>0</v>
      </c>
      <c r="G985" s="225">
        <f t="shared" si="229"/>
        <v>0</v>
      </c>
      <c r="H985" s="225">
        <f t="shared" si="230"/>
        <v>0</v>
      </c>
      <c r="I985" s="225">
        <f t="shared" si="231"/>
        <v>2</v>
      </c>
      <c r="J985" s="225">
        <f t="shared" si="232"/>
        <v>0</v>
      </c>
      <c r="K985" s="356">
        <f t="shared" si="233"/>
        <v>7.6600000000000001E-2</v>
      </c>
      <c r="L985" s="225"/>
      <c r="M985" s="225">
        <f t="shared" si="234"/>
        <v>0</v>
      </c>
      <c r="N985" s="225">
        <f t="shared" si="235"/>
        <v>0</v>
      </c>
      <c r="O985" s="225">
        <f t="shared" si="236"/>
        <v>0</v>
      </c>
      <c r="P985" s="225">
        <f t="shared" si="237"/>
        <v>1</v>
      </c>
      <c r="Q985" s="225">
        <f t="shared" si="238"/>
        <v>6</v>
      </c>
      <c r="R985" s="225">
        <f t="shared" si="239"/>
        <v>2</v>
      </c>
      <c r="S985" s="228"/>
      <c r="T985" s="228"/>
      <c r="U985" s="228"/>
      <c r="V985" s="228"/>
      <c r="W985" s="529"/>
      <c r="X985" s="228"/>
      <c r="Y985" s="55">
        <v>3509</v>
      </c>
      <c r="Z985" s="55">
        <v>3509095331</v>
      </c>
      <c r="AA985" s="244" t="s">
        <v>1076</v>
      </c>
      <c r="AB985" s="55">
        <v>0</v>
      </c>
      <c r="AC985" s="55">
        <v>0</v>
      </c>
      <c r="AD985" s="55">
        <v>0</v>
      </c>
      <c r="AE985" s="55">
        <v>0</v>
      </c>
      <c r="AF985" s="55">
        <v>0</v>
      </c>
      <c r="AG985" s="55">
        <v>2</v>
      </c>
      <c r="AH985" s="55">
        <v>0</v>
      </c>
      <c r="AI985" s="215">
        <v>0</v>
      </c>
      <c r="AJ985" s="215">
        <v>0</v>
      </c>
      <c r="AK985" s="215">
        <v>0</v>
      </c>
      <c r="AL985" s="215">
        <v>0</v>
      </c>
      <c r="AM985" s="215">
        <v>0</v>
      </c>
      <c r="AN985" s="215">
        <v>0</v>
      </c>
      <c r="AO985" s="215">
        <v>0</v>
      </c>
      <c r="AP985" s="215">
        <v>0</v>
      </c>
      <c r="AQ985" s="55">
        <v>1</v>
      </c>
      <c r="AR985" s="216"/>
      <c r="AS985" s="55">
        <v>95</v>
      </c>
      <c r="AT985" s="55">
        <v>331</v>
      </c>
      <c r="AU985" s="55">
        <v>6</v>
      </c>
      <c r="AW985" s="55">
        <f t="shared" si="240"/>
        <v>1</v>
      </c>
      <c r="AX985" s="55">
        <v>0</v>
      </c>
      <c r="AY985" s="55">
        <v>3</v>
      </c>
      <c r="AZ985" s="502">
        <v>0.5</v>
      </c>
    </row>
    <row r="986" spans="1:52">
      <c r="A986" s="215">
        <v>3509</v>
      </c>
      <c r="B986" s="215">
        <v>3509095650</v>
      </c>
      <c r="C986" s="216" t="s">
        <v>1076</v>
      </c>
      <c r="D986" s="225">
        <f t="shared" si="226"/>
        <v>0</v>
      </c>
      <c r="E986" s="225">
        <f t="shared" si="227"/>
        <v>0</v>
      </c>
      <c r="F986" s="225">
        <f t="shared" si="228"/>
        <v>0</v>
      </c>
      <c r="G986" s="225">
        <f t="shared" si="229"/>
        <v>0</v>
      </c>
      <c r="H986" s="225">
        <f t="shared" si="230"/>
        <v>1</v>
      </c>
      <c r="I986" s="225">
        <f t="shared" si="231"/>
        <v>0</v>
      </c>
      <c r="J986" s="225">
        <f t="shared" si="232"/>
        <v>0</v>
      </c>
      <c r="K986" s="356">
        <f t="shared" si="233"/>
        <v>3.8300000000000001E-2</v>
      </c>
      <c r="L986" s="225"/>
      <c r="M986" s="225">
        <f t="shared" si="234"/>
        <v>0</v>
      </c>
      <c r="N986" s="225">
        <f t="shared" si="235"/>
        <v>0</v>
      </c>
      <c r="O986" s="225">
        <f t="shared" si="236"/>
        <v>0</v>
      </c>
      <c r="P986" s="225">
        <f t="shared" si="237"/>
        <v>0</v>
      </c>
      <c r="Q986" s="225">
        <f t="shared" si="238"/>
        <v>4</v>
      </c>
      <c r="R986" s="225">
        <f t="shared" si="239"/>
        <v>1</v>
      </c>
      <c r="S986" s="228"/>
      <c r="T986" s="228"/>
      <c r="U986" s="228"/>
      <c r="V986" s="228"/>
      <c r="W986" s="529"/>
      <c r="X986" s="228"/>
      <c r="Y986" s="55">
        <v>3509</v>
      </c>
      <c r="Z986" s="55">
        <v>3509095650</v>
      </c>
      <c r="AA986" s="244" t="s">
        <v>1076</v>
      </c>
      <c r="AB986" s="55">
        <v>0</v>
      </c>
      <c r="AC986" s="55">
        <v>0</v>
      </c>
      <c r="AD986" s="55">
        <v>0</v>
      </c>
      <c r="AE986" s="55">
        <v>0</v>
      </c>
      <c r="AF986" s="55">
        <v>1</v>
      </c>
      <c r="AG986" s="55">
        <v>0</v>
      </c>
      <c r="AH986" s="55">
        <v>0</v>
      </c>
      <c r="AI986" s="215">
        <v>0</v>
      </c>
      <c r="AJ986" s="215">
        <v>0</v>
      </c>
      <c r="AK986" s="215">
        <v>0</v>
      </c>
      <c r="AL986" s="215">
        <v>0</v>
      </c>
      <c r="AM986" s="215">
        <v>0</v>
      </c>
      <c r="AN986" s="215">
        <v>0</v>
      </c>
      <c r="AO986" s="215">
        <v>0</v>
      </c>
      <c r="AP986" s="215">
        <v>0</v>
      </c>
      <c r="AQ986" s="55">
        <v>0</v>
      </c>
      <c r="AR986" s="216"/>
      <c r="AS986" s="55">
        <v>95</v>
      </c>
      <c r="AT986" s="55">
        <v>650</v>
      </c>
      <c r="AU986" s="55">
        <v>4</v>
      </c>
      <c r="AW986" s="55">
        <f t="shared" si="240"/>
        <v>0</v>
      </c>
      <c r="AX986" s="55">
        <v>0</v>
      </c>
      <c r="AY986" s="55">
        <v>3</v>
      </c>
      <c r="AZ986" s="502">
        <v>0</v>
      </c>
    </row>
    <row r="987" spans="1:52">
      <c r="A987" s="215">
        <v>3509</v>
      </c>
      <c r="B987" s="215">
        <v>3509095763</v>
      </c>
      <c r="C987" s="216" t="s">
        <v>1076</v>
      </c>
      <c r="D987" s="225">
        <f t="shared" si="226"/>
        <v>0</v>
      </c>
      <c r="E987" s="225">
        <f t="shared" si="227"/>
        <v>0</v>
      </c>
      <c r="F987" s="225">
        <f t="shared" si="228"/>
        <v>0</v>
      </c>
      <c r="G987" s="225">
        <f t="shared" si="229"/>
        <v>0</v>
      </c>
      <c r="H987" s="225">
        <f t="shared" si="230"/>
        <v>0</v>
      </c>
      <c r="I987" s="225">
        <f t="shared" si="231"/>
        <v>1</v>
      </c>
      <c r="J987" s="225">
        <f t="shared" si="232"/>
        <v>0</v>
      </c>
      <c r="K987" s="356">
        <f t="shared" si="233"/>
        <v>3.8300000000000001E-2</v>
      </c>
      <c r="L987" s="225"/>
      <c r="M987" s="225">
        <f t="shared" si="234"/>
        <v>0</v>
      </c>
      <c r="N987" s="225">
        <f t="shared" si="235"/>
        <v>0</v>
      </c>
      <c r="O987" s="225">
        <f t="shared" si="236"/>
        <v>0</v>
      </c>
      <c r="P987" s="225">
        <f t="shared" si="237"/>
        <v>1</v>
      </c>
      <c r="Q987" s="225">
        <f t="shared" si="238"/>
        <v>4</v>
      </c>
      <c r="R987" s="225">
        <f t="shared" si="239"/>
        <v>1</v>
      </c>
      <c r="S987" s="228"/>
      <c r="T987" s="228"/>
      <c r="U987" s="228"/>
      <c r="V987" s="228"/>
      <c r="W987" s="529"/>
      <c r="X987" s="228"/>
      <c r="Y987" s="55">
        <v>3509</v>
      </c>
      <c r="Z987" s="55">
        <v>3509095763</v>
      </c>
      <c r="AA987" s="244" t="s">
        <v>1076</v>
      </c>
      <c r="AB987" s="55">
        <v>0</v>
      </c>
      <c r="AC987" s="55">
        <v>0</v>
      </c>
      <c r="AD987" s="55">
        <v>0</v>
      </c>
      <c r="AE987" s="55">
        <v>0</v>
      </c>
      <c r="AF987" s="55">
        <v>0</v>
      </c>
      <c r="AG987" s="55">
        <v>1</v>
      </c>
      <c r="AH987" s="55">
        <v>0</v>
      </c>
      <c r="AI987" s="215">
        <v>0</v>
      </c>
      <c r="AJ987" s="215">
        <v>0</v>
      </c>
      <c r="AK987" s="215">
        <v>0</v>
      </c>
      <c r="AL987" s="215">
        <v>0</v>
      </c>
      <c r="AM987" s="215">
        <v>0</v>
      </c>
      <c r="AN987" s="215">
        <v>0</v>
      </c>
      <c r="AO987" s="215">
        <v>0</v>
      </c>
      <c r="AP987" s="215">
        <v>0</v>
      </c>
      <c r="AQ987" s="55">
        <v>1</v>
      </c>
      <c r="AR987" s="216"/>
      <c r="AS987" s="55">
        <v>95</v>
      </c>
      <c r="AT987" s="55">
        <v>763</v>
      </c>
      <c r="AU987" s="55">
        <v>4</v>
      </c>
      <c r="AW987" s="55">
        <f t="shared" si="240"/>
        <v>1</v>
      </c>
      <c r="AX987" s="55">
        <v>0</v>
      </c>
      <c r="AY987" s="55">
        <v>3</v>
      </c>
      <c r="AZ987" s="502">
        <v>1</v>
      </c>
    </row>
    <row r="988" spans="1:52">
      <c r="A988" s="215">
        <v>3510</v>
      </c>
      <c r="B988" s="215">
        <v>3510281061</v>
      </c>
      <c r="C988" s="216" t="s">
        <v>1091</v>
      </c>
      <c r="D988" s="225">
        <f t="shared" si="226"/>
        <v>0</v>
      </c>
      <c r="E988" s="225">
        <f t="shared" si="227"/>
        <v>0</v>
      </c>
      <c r="F988" s="225">
        <f t="shared" si="228"/>
        <v>0</v>
      </c>
      <c r="G988" s="225">
        <f t="shared" si="229"/>
        <v>2</v>
      </c>
      <c r="H988" s="225">
        <f t="shared" si="230"/>
        <v>1</v>
      </c>
      <c r="I988" s="225">
        <f t="shared" si="231"/>
        <v>0</v>
      </c>
      <c r="J988" s="225">
        <f t="shared" si="232"/>
        <v>0</v>
      </c>
      <c r="K988" s="356">
        <f t="shared" si="233"/>
        <v>0.1149</v>
      </c>
      <c r="L988" s="225"/>
      <c r="M988" s="225">
        <f t="shared" si="234"/>
        <v>0</v>
      </c>
      <c r="N988" s="225">
        <f t="shared" si="235"/>
        <v>0</v>
      </c>
      <c r="O988" s="225">
        <f t="shared" si="236"/>
        <v>0</v>
      </c>
      <c r="P988" s="225">
        <f t="shared" si="237"/>
        <v>2</v>
      </c>
      <c r="Q988" s="225">
        <f t="shared" si="238"/>
        <v>10</v>
      </c>
      <c r="R988" s="225">
        <f t="shared" si="239"/>
        <v>3</v>
      </c>
      <c r="S988" s="228"/>
      <c r="T988" s="228"/>
      <c r="U988" s="228"/>
      <c r="V988" s="228"/>
      <c r="W988" s="529"/>
      <c r="X988" s="228"/>
      <c r="Y988" s="55">
        <v>3510</v>
      </c>
      <c r="Z988" s="55">
        <v>3510281061</v>
      </c>
      <c r="AA988" s="244" t="s">
        <v>1091</v>
      </c>
      <c r="AB988" s="55">
        <v>0</v>
      </c>
      <c r="AC988" s="55">
        <v>0</v>
      </c>
      <c r="AD988" s="55">
        <v>0</v>
      </c>
      <c r="AE988" s="55">
        <v>2</v>
      </c>
      <c r="AF988" s="55">
        <v>1</v>
      </c>
      <c r="AG988" s="55">
        <v>0</v>
      </c>
      <c r="AH988" s="55">
        <v>0</v>
      </c>
      <c r="AI988" s="215">
        <v>0</v>
      </c>
      <c r="AJ988" s="215">
        <v>0</v>
      </c>
      <c r="AK988" s="215">
        <v>0</v>
      </c>
      <c r="AL988" s="215">
        <v>0</v>
      </c>
      <c r="AM988" s="215">
        <v>1</v>
      </c>
      <c r="AN988" s="215">
        <v>0</v>
      </c>
      <c r="AO988" s="215">
        <v>0</v>
      </c>
      <c r="AP988" s="215">
        <v>0</v>
      </c>
      <c r="AQ988" s="55">
        <v>0</v>
      </c>
      <c r="AR988" s="216"/>
      <c r="AS988" s="55">
        <v>281</v>
      </c>
      <c r="AT988" s="55">
        <v>61</v>
      </c>
      <c r="AU988" s="55">
        <v>10</v>
      </c>
      <c r="AW988" s="55">
        <f t="shared" si="240"/>
        <v>1</v>
      </c>
      <c r="AX988" s="55">
        <v>1</v>
      </c>
      <c r="AY988" s="55">
        <v>2</v>
      </c>
      <c r="AZ988" s="502">
        <v>0.67469999999999997</v>
      </c>
    </row>
    <row r="989" spans="1:52">
      <c r="A989" s="215">
        <v>3510</v>
      </c>
      <c r="B989" s="215">
        <v>3510281087</v>
      </c>
      <c r="C989" s="216" t="s">
        <v>1091</v>
      </c>
      <c r="D989" s="225">
        <f t="shared" si="226"/>
        <v>0</v>
      </c>
      <c r="E989" s="225">
        <f t="shared" si="227"/>
        <v>0</v>
      </c>
      <c r="F989" s="225">
        <f t="shared" si="228"/>
        <v>0</v>
      </c>
      <c r="G989" s="225">
        <f t="shared" si="229"/>
        <v>1</v>
      </c>
      <c r="H989" s="225">
        <f t="shared" si="230"/>
        <v>0</v>
      </c>
      <c r="I989" s="225">
        <f t="shared" si="231"/>
        <v>0</v>
      </c>
      <c r="J989" s="225">
        <f t="shared" si="232"/>
        <v>0</v>
      </c>
      <c r="K989" s="356">
        <f t="shared" si="233"/>
        <v>3.8300000000000001E-2</v>
      </c>
      <c r="L989" s="225"/>
      <c r="M989" s="225">
        <f t="shared" si="234"/>
        <v>1</v>
      </c>
      <c r="N989" s="225">
        <f t="shared" si="235"/>
        <v>0</v>
      </c>
      <c r="O989" s="225">
        <f t="shared" si="236"/>
        <v>0</v>
      </c>
      <c r="P989" s="225">
        <f t="shared" si="237"/>
        <v>0</v>
      </c>
      <c r="Q989" s="225">
        <f t="shared" si="238"/>
        <v>5</v>
      </c>
      <c r="R989" s="225">
        <f t="shared" si="239"/>
        <v>1</v>
      </c>
      <c r="S989" s="228"/>
      <c r="T989" s="228"/>
      <c r="U989" s="228"/>
      <c r="V989" s="228"/>
      <c r="W989" s="529"/>
      <c r="X989" s="228"/>
      <c r="Y989" s="55">
        <v>3510</v>
      </c>
      <c r="Z989" s="55">
        <v>3510281087</v>
      </c>
      <c r="AA989" s="244" t="s">
        <v>1091</v>
      </c>
      <c r="AB989" s="55">
        <v>0</v>
      </c>
      <c r="AC989" s="55">
        <v>0</v>
      </c>
      <c r="AD989" s="55">
        <v>0</v>
      </c>
      <c r="AE989" s="55">
        <v>1</v>
      </c>
      <c r="AF989" s="55">
        <v>0</v>
      </c>
      <c r="AG989" s="55">
        <v>0</v>
      </c>
      <c r="AH989" s="55">
        <v>0</v>
      </c>
      <c r="AI989" s="215">
        <v>0</v>
      </c>
      <c r="AJ989" s="215">
        <v>1</v>
      </c>
      <c r="AK989" s="215">
        <v>0</v>
      </c>
      <c r="AL989" s="215">
        <v>0</v>
      </c>
      <c r="AM989" s="215">
        <v>0</v>
      </c>
      <c r="AN989" s="215">
        <v>0</v>
      </c>
      <c r="AO989" s="215">
        <v>0</v>
      </c>
      <c r="AP989" s="215">
        <v>0</v>
      </c>
      <c r="AQ989" s="55">
        <v>0</v>
      </c>
      <c r="AR989" s="216"/>
      <c r="AS989" s="55">
        <v>281</v>
      </c>
      <c r="AT989" s="55">
        <v>87</v>
      </c>
      <c r="AU989" s="55">
        <v>5</v>
      </c>
      <c r="AW989" s="55">
        <f t="shared" si="240"/>
        <v>0</v>
      </c>
      <c r="AX989" s="55">
        <v>0</v>
      </c>
      <c r="AY989" s="55">
        <v>3</v>
      </c>
      <c r="AZ989" s="502">
        <v>0</v>
      </c>
    </row>
    <row r="990" spans="1:52">
      <c r="A990" s="215">
        <v>3510</v>
      </c>
      <c r="B990" s="215">
        <v>3510281137</v>
      </c>
      <c r="C990" s="216" t="s">
        <v>1091</v>
      </c>
      <c r="D990" s="225">
        <f t="shared" si="226"/>
        <v>0</v>
      </c>
      <c r="E990" s="225">
        <f t="shared" si="227"/>
        <v>0</v>
      </c>
      <c r="F990" s="225">
        <f t="shared" si="228"/>
        <v>0</v>
      </c>
      <c r="G990" s="225">
        <f t="shared" si="229"/>
        <v>5</v>
      </c>
      <c r="H990" s="225">
        <f t="shared" si="230"/>
        <v>1</v>
      </c>
      <c r="I990" s="225">
        <f t="shared" si="231"/>
        <v>0</v>
      </c>
      <c r="J990" s="225">
        <f t="shared" si="232"/>
        <v>0</v>
      </c>
      <c r="K990" s="356">
        <f t="shared" si="233"/>
        <v>0.2298</v>
      </c>
      <c r="L990" s="225"/>
      <c r="M990" s="225">
        <f t="shared" si="234"/>
        <v>0</v>
      </c>
      <c r="N990" s="225">
        <f t="shared" si="235"/>
        <v>0</v>
      </c>
      <c r="O990" s="225">
        <f t="shared" si="236"/>
        <v>0</v>
      </c>
      <c r="P990" s="225">
        <f t="shared" si="237"/>
        <v>6</v>
      </c>
      <c r="Q990" s="225">
        <f t="shared" si="238"/>
        <v>12</v>
      </c>
      <c r="R990" s="225">
        <f t="shared" si="239"/>
        <v>6</v>
      </c>
      <c r="S990" s="228"/>
      <c r="T990" s="228"/>
      <c r="U990" s="228"/>
      <c r="V990" s="228"/>
      <c r="W990" s="529"/>
      <c r="X990" s="228"/>
      <c r="Y990" s="55">
        <v>3510</v>
      </c>
      <c r="Z990" s="55">
        <v>3510281137</v>
      </c>
      <c r="AA990" s="244" t="s">
        <v>1091</v>
      </c>
      <c r="AB990" s="55">
        <v>0</v>
      </c>
      <c r="AC990" s="55">
        <v>0</v>
      </c>
      <c r="AD990" s="55">
        <v>0</v>
      </c>
      <c r="AE990" s="55">
        <v>5</v>
      </c>
      <c r="AF990" s="55">
        <v>1</v>
      </c>
      <c r="AG990" s="55">
        <v>0</v>
      </c>
      <c r="AH990" s="55">
        <v>0</v>
      </c>
      <c r="AI990" s="215">
        <v>0</v>
      </c>
      <c r="AJ990" s="215">
        <v>0</v>
      </c>
      <c r="AK990" s="215">
        <v>0</v>
      </c>
      <c r="AL990" s="215">
        <v>0</v>
      </c>
      <c r="AM990" s="215">
        <v>6</v>
      </c>
      <c r="AN990" s="215">
        <v>0</v>
      </c>
      <c r="AO990" s="215">
        <v>0</v>
      </c>
      <c r="AP990" s="215">
        <v>0</v>
      </c>
      <c r="AQ990" s="55">
        <v>0</v>
      </c>
      <c r="AR990" s="216"/>
      <c r="AS990" s="55">
        <v>281</v>
      </c>
      <c r="AT990" s="55">
        <v>137</v>
      </c>
      <c r="AU990" s="55">
        <v>12</v>
      </c>
      <c r="AW990" s="55">
        <f t="shared" si="240"/>
        <v>6</v>
      </c>
      <c r="AX990" s="55">
        <v>0</v>
      </c>
      <c r="AY990" s="55">
        <v>2</v>
      </c>
      <c r="AZ990" s="502">
        <v>1</v>
      </c>
    </row>
    <row r="991" spans="1:52">
      <c r="A991" s="215">
        <v>3510</v>
      </c>
      <c r="B991" s="215">
        <v>3510281159</v>
      </c>
      <c r="C991" s="216" t="s">
        <v>1091</v>
      </c>
      <c r="D991" s="225">
        <f t="shared" si="226"/>
        <v>0</v>
      </c>
      <c r="E991" s="225">
        <f t="shared" si="227"/>
        <v>0</v>
      </c>
      <c r="F991" s="225">
        <f t="shared" si="228"/>
        <v>0</v>
      </c>
      <c r="G991" s="225">
        <f t="shared" si="229"/>
        <v>1</v>
      </c>
      <c r="H991" s="225">
        <f t="shared" si="230"/>
        <v>0</v>
      </c>
      <c r="I991" s="225">
        <f t="shared" si="231"/>
        <v>0</v>
      </c>
      <c r="J991" s="225">
        <f t="shared" si="232"/>
        <v>0</v>
      </c>
      <c r="K991" s="356">
        <f t="shared" si="233"/>
        <v>3.8300000000000001E-2</v>
      </c>
      <c r="L991" s="225"/>
      <c r="M991" s="225">
        <f t="shared" si="234"/>
        <v>0</v>
      </c>
      <c r="N991" s="225">
        <f t="shared" si="235"/>
        <v>0</v>
      </c>
      <c r="O991" s="225">
        <f t="shared" si="236"/>
        <v>0</v>
      </c>
      <c r="P991" s="225">
        <f t="shared" si="237"/>
        <v>0</v>
      </c>
      <c r="Q991" s="225">
        <f t="shared" si="238"/>
        <v>2</v>
      </c>
      <c r="R991" s="225">
        <f t="shared" si="239"/>
        <v>1</v>
      </c>
      <c r="S991" s="228"/>
      <c r="T991" s="228"/>
      <c r="U991" s="228"/>
      <c r="V991" s="228"/>
      <c r="W991" s="529"/>
      <c r="X991" s="228"/>
      <c r="Y991" s="55">
        <v>3510</v>
      </c>
      <c r="Z991" s="55">
        <v>3510281159</v>
      </c>
      <c r="AA991" s="244" t="s">
        <v>1091</v>
      </c>
      <c r="AB991" s="55">
        <v>0</v>
      </c>
      <c r="AC991" s="55">
        <v>0</v>
      </c>
      <c r="AD991" s="55">
        <v>0</v>
      </c>
      <c r="AE991" s="55">
        <v>1</v>
      </c>
      <c r="AF991" s="55">
        <v>0</v>
      </c>
      <c r="AG991" s="55">
        <v>0</v>
      </c>
      <c r="AH991" s="55">
        <v>0</v>
      </c>
      <c r="AI991" s="215">
        <v>0</v>
      </c>
      <c r="AJ991" s="215">
        <v>0</v>
      </c>
      <c r="AK991" s="215">
        <v>0</v>
      </c>
      <c r="AL991" s="215">
        <v>0</v>
      </c>
      <c r="AM991" s="215">
        <v>0</v>
      </c>
      <c r="AN991" s="215">
        <v>0</v>
      </c>
      <c r="AO991" s="215">
        <v>0</v>
      </c>
      <c r="AP991" s="215">
        <v>0</v>
      </c>
      <c r="AQ991" s="55">
        <v>0</v>
      </c>
      <c r="AR991" s="216"/>
      <c r="AS991" s="55">
        <v>281</v>
      </c>
      <c r="AT991" s="55">
        <v>159</v>
      </c>
      <c r="AU991" s="55">
        <v>2</v>
      </c>
      <c r="AW991" s="55">
        <f t="shared" si="240"/>
        <v>0</v>
      </c>
      <c r="AX991" s="55">
        <v>0</v>
      </c>
      <c r="AY991" s="55">
        <v>3</v>
      </c>
      <c r="AZ991" s="502">
        <v>0</v>
      </c>
    </row>
    <row r="992" spans="1:52">
      <c r="A992" s="215">
        <v>3510</v>
      </c>
      <c r="B992" s="215">
        <v>3510281281</v>
      </c>
      <c r="C992" s="216" t="s">
        <v>1091</v>
      </c>
      <c r="D992" s="225">
        <f t="shared" si="226"/>
        <v>0</v>
      </c>
      <c r="E992" s="225">
        <f t="shared" si="227"/>
        <v>0</v>
      </c>
      <c r="F992" s="225">
        <f t="shared" si="228"/>
        <v>50</v>
      </c>
      <c r="G992" s="225">
        <f t="shared" si="229"/>
        <v>257</v>
      </c>
      <c r="H992" s="225">
        <f t="shared" si="230"/>
        <v>50</v>
      </c>
      <c r="I992" s="225">
        <f t="shared" si="231"/>
        <v>0</v>
      </c>
      <c r="J992" s="225">
        <f t="shared" si="232"/>
        <v>0</v>
      </c>
      <c r="K992" s="356">
        <f t="shared" si="233"/>
        <v>13.6731</v>
      </c>
      <c r="L992" s="225"/>
      <c r="M992" s="225">
        <f t="shared" si="234"/>
        <v>56</v>
      </c>
      <c r="N992" s="225">
        <f t="shared" si="235"/>
        <v>5</v>
      </c>
      <c r="O992" s="225">
        <f t="shared" si="236"/>
        <v>0</v>
      </c>
      <c r="P992" s="225">
        <f t="shared" si="237"/>
        <v>295</v>
      </c>
      <c r="Q992" s="225">
        <f t="shared" si="238"/>
        <v>12</v>
      </c>
      <c r="R992" s="225">
        <f t="shared" si="239"/>
        <v>357</v>
      </c>
      <c r="S992" s="228"/>
      <c r="T992" s="228"/>
      <c r="U992" s="228"/>
      <c r="V992" s="228"/>
      <c r="W992" s="529"/>
      <c r="X992" s="228"/>
      <c r="Y992" s="55">
        <v>3510</v>
      </c>
      <c r="Z992" s="55">
        <v>3510281281</v>
      </c>
      <c r="AA992" s="244" t="s">
        <v>1091</v>
      </c>
      <c r="AB992" s="55">
        <v>0</v>
      </c>
      <c r="AC992" s="55">
        <v>0</v>
      </c>
      <c r="AD992" s="55">
        <v>50</v>
      </c>
      <c r="AE992" s="55">
        <v>257</v>
      </c>
      <c r="AF992" s="55">
        <v>50</v>
      </c>
      <c r="AG992" s="55">
        <v>0</v>
      </c>
      <c r="AH992" s="55">
        <v>0</v>
      </c>
      <c r="AI992" s="215">
        <v>0</v>
      </c>
      <c r="AJ992" s="215">
        <v>56</v>
      </c>
      <c r="AK992" s="215">
        <v>5</v>
      </c>
      <c r="AL992" s="215">
        <v>0</v>
      </c>
      <c r="AM992" s="215">
        <v>233</v>
      </c>
      <c r="AN992" s="215">
        <v>0</v>
      </c>
      <c r="AO992" s="215">
        <v>0</v>
      </c>
      <c r="AP992" s="215">
        <v>33</v>
      </c>
      <c r="AQ992" s="55">
        <v>0</v>
      </c>
      <c r="AR992" s="216"/>
      <c r="AS992" s="55">
        <v>281</v>
      </c>
      <c r="AT992" s="55">
        <v>281</v>
      </c>
      <c r="AU992" s="55">
        <v>12</v>
      </c>
      <c r="AW992" s="55">
        <f t="shared" si="240"/>
        <v>266</v>
      </c>
      <c r="AX992" s="55">
        <v>29</v>
      </c>
      <c r="AY992" s="55">
        <v>2</v>
      </c>
      <c r="AZ992" s="502">
        <v>0.82499999999999996</v>
      </c>
    </row>
    <row r="993" spans="1:52">
      <c r="A993" s="215">
        <v>3510</v>
      </c>
      <c r="B993" s="215">
        <v>3510281293</v>
      </c>
      <c r="C993" s="216" t="s">
        <v>1091</v>
      </c>
      <c r="D993" s="225">
        <f t="shared" si="226"/>
        <v>0</v>
      </c>
      <c r="E993" s="225">
        <f t="shared" si="227"/>
        <v>0</v>
      </c>
      <c r="F993" s="225">
        <f t="shared" si="228"/>
        <v>3</v>
      </c>
      <c r="G993" s="225">
        <f t="shared" si="229"/>
        <v>0</v>
      </c>
      <c r="H993" s="225">
        <f t="shared" si="230"/>
        <v>0</v>
      </c>
      <c r="I993" s="225">
        <f t="shared" si="231"/>
        <v>0</v>
      </c>
      <c r="J993" s="225">
        <f t="shared" si="232"/>
        <v>0</v>
      </c>
      <c r="K993" s="356">
        <f t="shared" si="233"/>
        <v>0.1149</v>
      </c>
      <c r="L993" s="225"/>
      <c r="M993" s="225">
        <f t="shared" si="234"/>
        <v>0</v>
      </c>
      <c r="N993" s="225">
        <f t="shared" si="235"/>
        <v>0</v>
      </c>
      <c r="O993" s="225">
        <f t="shared" si="236"/>
        <v>0</v>
      </c>
      <c r="P993" s="225">
        <f t="shared" si="237"/>
        <v>2</v>
      </c>
      <c r="Q993" s="225">
        <f t="shared" si="238"/>
        <v>10</v>
      </c>
      <c r="R993" s="225">
        <f t="shared" si="239"/>
        <v>3</v>
      </c>
      <c r="S993" s="228"/>
      <c r="T993" s="228"/>
      <c r="U993" s="228"/>
      <c r="V993" s="228"/>
      <c r="W993" s="529"/>
      <c r="X993" s="228"/>
      <c r="Y993" s="55">
        <v>3510</v>
      </c>
      <c r="Z993" s="55">
        <v>3510281293</v>
      </c>
      <c r="AA993" s="244" t="s">
        <v>1091</v>
      </c>
      <c r="AB993" s="55">
        <v>0</v>
      </c>
      <c r="AC993" s="55">
        <v>0</v>
      </c>
      <c r="AD993" s="55">
        <v>3</v>
      </c>
      <c r="AE993" s="55">
        <v>0</v>
      </c>
      <c r="AF993" s="55">
        <v>0</v>
      </c>
      <c r="AG993" s="55">
        <v>0</v>
      </c>
      <c r="AH993" s="55">
        <v>0</v>
      </c>
      <c r="AI993" s="215">
        <v>0</v>
      </c>
      <c r="AJ993" s="215">
        <v>0</v>
      </c>
      <c r="AK993" s="215">
        <v>0</v>
      </c>
      <c r="AL993" s="215">
        <v>0</v>
      </c>
      <c r="AM993" s="215">
        <v>0</v>
      </c>
      <c r="AN993" s="215">
        <v>0</v>
      </c>
      <c r="AO993" s="215">
        <v>0</v>
      </c>
      <c r="AP993" s="215">
        <v>1</v>
      </c>
      <c r="AQ993" s="55">
        <v>0</v>
      </c>
      <c r="AR993" s="216"/>
      <c r="AS993" s="55">
        <v>281</v>
      </c>
      <c r="AT993" s="55">
        <v>293</v>
      </c>
      <c r="AU993" s="55">
        <v>10</v>
      </c>
      <c r="AW993" s="55">
        <f t="shared" si="240"/>
        <v>1</v>
      </c>
      <c r="AX993" s="55">
        <v>1</v>
      </c>
      <c r="AY993" s="55">
        <v>2</v>
      </c>
      <c r="AZ993" s="502">
        <v>0.52910000000000001</v>
      </c>
    </row>
    <row r="994" spans="1:52">
      <c r="A994" s="215">
        <v>3510</v>
      </c>
      <c r="B994" s="215">
        <v>3510281325</v>
      </c>
      <c r="C994" s="216" t="s">
        <v>1091</v>
      </c>
      <c r="D994" s="225">
        <f t="shared" si="226"/>
        <v>0</v>
      </c>
      <c r="E994" s="225">
        <f t="shared" si="227"/>
        <v>0</v>
      </c>
      <c r="F994" s="225">
        <f t="shared" si="228"/>
        <v>0</v>
      </c>
      <c r="G994" s="225">
        <f t="shared" si="229"/>
        <v>1</v>
      </c>
      <c r="H994" s="225">
        <f t="shared" si="230"/>
        <v>0</v>
      </c>
      <c r="I994" s="225">
        <f t="shared" si="231"/>
        <v>0</v>
      </c>
      <c r="J994" s="225">
        <f t="shared" si="232"/>
        <v>0</v>
      </c>
      <c r="K994" s="356">
        <f t="shared" si="233"/>
        <v>3.8300000000000001E-2</v>
      </c>
      <c r="L994" s="225"/>
      <c r="M994" s="225">
        <f t="shared" si="234"/>
        <v>0</v>
      </c>
      <c r="N994" s="225">
        <f t="shared" si="235"/>
        <v>0</v>
      </c>
      <c r="O994" s="225">
        <f t="shared" si="236"/>
        <v>0</v>
      </c>
      <c r="P994" s="225">
        <f t="shared" si="237"/>
        <v>1</v>
      </c>
      <c r="Q994" s="225">
        <f t="shared" si="238"/>
        <v>8</v>
      </c>
      <c r="R994" s="225">
        <f t="shared" si="239"/>
        <v>1</v>
      </c>
      <c r="S994" s="228"/>
      <c r="T994" s="228"/>
      <c r="U994" s="228"/>
      <c r="V994" s="228"/>
      <c r="W994" s="529"/>
      <c r="X994" s="228"/>
      <c r="Y994" s="55">
        <v>3510</v>
      </c>
      <c r="Z994" s="55">
        <v>3510281325</v>
      </c>
      <c r="AA994" s="244" t="s">
        <v>1091</v>
      </c>
      <c r="AB994" s="55">
        <v>0</v>
      </c>
      <c r="AC994" s="55">
        <v>0</v>
      </c>
      <c r="AD994" s="55">
        <v>0</v>
      </c>
      <c r="AE994" s="55">
        <v>1</v>
      </c>
      <c r="AF994" s="55">
        <v>0</v>
      </c>
      <c r="AG994" s="55">
        <v>0</v>
      </c>
      <c r="AH994" s="55">
        <v>0</v>
      </c>
      <c r="AI994" s="215">
        <v>0</v>
      </c>
      <c r="AJ994" s="215">
        <v>0</v>
      </c>
      <c r="AK994" s="215">
        <v>0</v>
      </c>
      <c r="AL994" s="215">
        <v>0</v>
      </c>
      <c r="AM994" s="215">
        <v>1</v>
      </c>
      <c r="AN994" s="215">
        <v>0</v>
      </c>
      <c r="AO994" s="215">
        <v>0</v>
      </c>
      <c r="AP994" s="215">
        <v>0</v>
      </c>
      <c r="AQ994" s="55">
        <v>0</v>
      </c>
      <c r="AR994" s="216"/>
      <c r="AS994" s="55">
        <v>281</v>
      </c>
      <c r="AT994" s="55">
        <v>325</v>
      </c>
      <c r="AU994" s="55">
        <v>8</v>
      </c>
      <c r="AW994" s="55">
        <f t="shared" si="240"/>
        <v>1</v>
      </c>
      <c r="AX994" s="55">
        <v>0</v>
      </c>
      <c r="AY994" s="55">
        <v>3</v>
      </c>
      <c r="AZ994" s="502">
        <v>1</v>
      </c>
    </row>
    <row r="995" spans="1:52">
      <c r="A995" s="215">
        <v>3510</v>
      </c>
      <c r="B995" s="215">
        <v>3510281332</v>
      </c>
      <c r="C995" s="216" t="s">
        <v>1091</v>
      </c>
      <c r="D995" s="225">
        <f t="shared" si="226"/>
        <v>0</v>
      </c>
      <c r="E995" s="225">
        <f t="shared" si="227"/>
        <v>0</v>
      </c>
      <c r="F995" s="225">
        <f t="shared" si="228"/>
        <v>1</v>
      </c>
      <c r="G995" s="225">
        <f t="shared" si="229"/>
        <v>3</v>
      </c>
      <c r="H995" s="225">
        <f t="shared" si="230"/>
        <v>1</v>
      </c>
      <c r="I995" s="225">
        <f t="shared" si="231"/>
        <v>0</v>
      </c>
      <c r="J995" s="225">
        <f t="shared" si="232"/>
        <v>0</v>
      </c>
      <c r="K995" s="356">
        <f t="shared" si="233"/>
        <v>0.1915</v>
      </c>
      <c r="L995" s="225"/>
      <c r="M995" s="225">
        <f t="shared" si="234"/>
        <v>2</v>
      </c>
      <c r="N995" s="225">
        <f t="shared" si="235"/>
        <v>0</v>
      </c>
      <c r="O995" s="225">
        <f t="shared" si="236"/>
        <v>0</v>
      </c>
      <c r="P995" s="225">
        <f t="shared" si="237"/>
        <v>4</v>
      </c>
      <c r="Q995" s="225">
        <f t="shared" si="238"/>
        <v>10</v>
      </c>
      <c r="R995" s="225">
        <f t="shared" si="239"/>
        <v>5</v>
      </c>
      <c r="S995" s="228"/>
      <c r="T995" s="228"/>
      <c r="U995" s="228"/>
      <c r="V995" s="228"/>
      <c r="W995" s="529"/>
      <c r="X995" s="228"/>
      <c r="Y995" s="55">
        <v>3510</v>
      </c>
      <c r="Z995" s="55">
        <v>3510281332</v>
      </c>
      <c r="AA995" s="244" t="s">
        <v>1091</v>
      </c>
      <c r="AB995" s="55">
        <v>0</v>
      </c>
      <c r="AC995" s="55">
        <v>0</v>
      </c>
      <c r="AD995" s="55">
        <v>1</v>
      </c>
      <c r="AE995" s="55">
        <v>3</v>
      </c>
      <c r="AF995" s="55">
        <v>1</v>
      </c>
      <c r="AG995" s="55">
        <v>0</v>
      </c>
      <c r="AH995" s="55">
        <v>0</v>
      </c>
      <c r="AI995" s="215">
        <v>0</v>
      </c>
      <c r="AJ995" s="215">
        <v>2</v>
      </c>
      <c r="AK995" s="215">
        <v>0</v>
      </c>
      <c r="AL995" s="215">
        <v>0</v>
      </c>
      <c r="AM995" s="215">
        <v>4</v>
      </c>
      <c r="AN995" s="215">
        <v>0</v>
      </c>
      <c r="AO995" s="215">
        <v>0</v>
      </c>
      <c r="AP995" s="215">
        <v>0</v>
      </c>
      <c r="AQ995" s="55">
        <v>0</v>
      </c>
      <c r="AR995" s="216"/>
      <c r="AS995" s="55">
        <v>281</v>
      </c>
      <c r="AT995" s="55">
        <v>332</v>
      </c>
      <c r="AU995" s="55">
        <v>10</v>
      </c>
      <c r="AW995" s="55">
        <f t="shared" si="240"/>
        <v>4</v>
      </c>
      <c r="AX995" s="55">
        <v>0</v>
      </c>
      <c r="AY995" s="55">
        <v>2</v>
      </c>
      <c r="AZ995" s="502">
        <v>0.8</v>
      </c>
    </row>
    <row r="996" spans="1:52">
      <c r="A996" s="215">
        <v>3510</v>
      </c>
      <c r="B996" s="215">
        <v>3510281680</v>
      </c>
      <c r="C996" s="216" t="s">
        <v>1091</v>
      </c>
      <c r="D996" s="225">
        <f t="shared" si="226"/>
        <v>0</v>
      </c>
      <c r="E996" s="225">
        <f t="shared" si="227"/>
        <v>0</v>
      </c>
      <c r="F996" s="225">
        <f t="shared" si="228"/>
        <v>0</v>
      </c>
      <c r="G996" s="225">
        <f t="shared" si="229"/>
        <v>1</v>
      </c>
      <c r="H996" s="225">
        <f t="shared" si="230"/>
        <v>0</v>
      </c>
      <c r="I996" s="225">
        <f t="shared" si="231"/>
        <v>0</v>
      </c>
      <c r="J996" s="225">
        <f t="shared" si="232"/>
        <v>0</v>
      </c>
      <c r="K996" s="356">
        <f t="shared" si="233"/>
        <v>3.8300000000000001E-2</v>
      </c>
      <c r="L996" s="225"/>
      <c r="M996" s="225">
        <f t="shared" si="234"/>
        <v>0</v>
      </c>
      <c r="N996" s="225">
        <f t="shared" si="235"/>
        <v>0</v>
      </c>
      <c r="O996" s="225">
        <f t="shared" si="236"/>
        <v>0</v>
      </c>
      <c r="P996" s="225">
        <f t="shared" si="237"/>
        <v>1</v>
      </c>
      <c r="Q996" s="225">
        <f t="shared" si="238"/>
        <v>4</v>
      </c>
      <c r="R996" s="225">
        <f t="shared" si="239"/>
        <v>1</v>
      </c>
      <c r="S996" s="228"/>
      <c r="T996" s="228"/>
      <c r="U996" s="228"/>
      <c r="V996" s="228"/>
      <c r="W996" s="529"/>
      <c r="X996" s="228"/>
      <c r="Y996" s="55">
        <v>3510</v>
      </c>
      <c r="Z996" s="55">
        <v>3510281680</v>
      </c>
      <c r="AA996" s="244" t="s">
        <v>1091</v>
      </c>
      <c r="AB996" s="55">
        <v>0</v>
      </c>
      <c r="AC996" s="55">
        <v>0</v>
      </c>
      <c r="AD996" s="55">
        <v>0</v>
      </c>
      <c r="AE996" s="55">
        <v>1</v>
      </c>
      <c r="AF996" s="55">
        <v>0</v>
      </c>
      <c r="AG996" s="55">
        <v>0</v>
      </c>
      <c r="AH996" s="55">
        <v>0</v>
      </c>
      <c r="AI996" s="215">
        <v>0</v>
      </c>
      <c r="AJ996" s="215">
        <v>0</v>
      </c>
      <c r="AK996" s="215">
        <v>0</v>
      </c>
      <c r="AL996" s="215">
        <v>0</v>
      </c>
      <c r="AM996" s="215">
        <v>1</v>
      </c>
      <c r="AN996" s="215">
        <v>0</v>
      </c>
      <c r="AO996" s="215">
        <v>0</v>
      </c>
      <c r="AP996" s="215">
        <v>0</v>
      </c>
      <c r="AQ996" s="55">
        <v>0</v>
      </c>
      <c r="AR996" s="216"/>
      <c r="AS996" s="55">
        <v>281</v>
      </c>
      <c r="AT996" s="55">
        <v>680</v>
      </c>
      <c r="AU996" s="55">
        <v>4</v>
      </c>
      <c r="AW996" s="55">
        <f t="shared" si="240"/>
        <v>1</v>
      </c>
      <c r="AX996" s="55">
        <v>0</v>
      </c>
      <c r="AY996" s="55">
        <v>3</v>
      </c>
      <c r="AZ996" s="502">
        <v>1</v>
      </c>
    </row>
    <row r="997" spans="1:52">
      <c r="A997" s="215">
        <v>3513</v>
      </c>
      <c r="B997" s="215">
        <v>3513044001</v>
      </c>
      <c r="C997" s="216" t="s">
        <v>1097</v>
      </c>
      <c r="D997" s="225">
        <f t="shared" si="226"/>
        <v>0</v>
      </c>
      <c r="E997" s="225">
        <f t="shared" si="227"/>
        <v>0</v>
      </c>
      <c r="F997" s="225">
        <f t="shared" si="228"/>
        <v>0</v>
      </c>
      <c r="G997" s="225">
        <f t="shared" si="229"/>
        <v>0</v>
      </c>
      <c r="H997" s="225">
        <f t="shared" si="230"/>
        <v>1</v>
      </c>
      <c r="I997" s="225">
        <f t="shared" si="231"/>
        <v>0</v>
      </c>
      <c r="J997" s="225">
        <f t="shared" si="232"/>
        <v>0</v>
      </c>
      <c r="K997" s="356">
        <f t="shared" si="233"/>
        <v>3.8300000000000001E-2</v>
      </c>
      <c r="L997" s="225"/>
      <c r="M997" s="225">
        <f t="shared" si="234"/>
        <v>0</v>
      </c>
      <c r="N997" s="225">
        <f t="shared" si="235"/>
        <v>0</v>
      </c>
      <c r="O997" s="225">
        <f t="shared" si="236"/>
        <v>0</v>
      </c>
      <c r="P997" s="225">
        <f t="shared" si="237"/>
        <v>1</v>
      </c>
      <c r="Q997" s="225">
        <f t="shared" si="238"/>
        <v>6</v>
      </c>
      <c r="R997" s="225">
        <f t="shared" si="239"/>
        <v>1</v>
      </c>
      <c r="S997" s="228"/>
      <c r="T997" s="228"/>
      <c r="U997" s="228"/>
      <c r="V997" s="228"/>
      <c r="W997" s="529"/>
      <c r="X997" s="228"/>
      <c r="Y997" s="55">
        <v>3513</v>
      </c>
      <c r="Z997" s="55">
        <v>3513044001</v>
      </c>
      <c r="AA997" s="244" t="s">
        <v>1097</v>
      </c>
      <c r="AB997" s="55">
        <v>0</v>
      </c>
      <c r="AC997" s="55">
        <v>0</v>
      </c>
      <c r="AD997" s="55">
        <v>0</v>
      </c>
      <c r="AE997" s="55">
        <v>0</v>
      </c>
      <c r="AF997" s="55">
        <v>1</v>
      </c>
      <c r="AG997" s="55">
        <v>0</v>
      </c>
      <c r="AH997" s="55">
        <v>0</v>
      </c>
      <c r="AI997" s="215">
        <v>0</v>
      </c>
      <c r="AJ997" s="215">
        <v>0</v>
      </c>
      <c r="AK997" s="215">
        <v>0</v>
      </c>
      <c r="AL997" s="215">
        <v>0</v>
      </c>
      <c r="AM997" s="215">
        <v>1</v>
      </c>
      <c r="AN997" s="215">
        <v>0</v>
      </c>
      <c r="AO997" s="215">
        <v>0</v>
      </c>
      <c r="AP997" s="215">
        <v>0</v>
      </c>
      <c r="AQ997" s="55">
        <v>0</v>
      </c>
      <c r="AR997" s="216"/>
      <c r="AS997" s="55">
        <v>44</v>
      </c>
      <c r="AT997" s="55">
        <v>1</v>
      </c>
      <c r="AU997" s="55">
        <v>6</v>
      </c>
      <c r="AW997" s="55">
        <f t="shared" si="240"/>
        <v>1</v>
      </c>
      <c r="AX997" s="55">
        <v>0</v>
      </c>
      <c r="AY997" s="55">
        <v>3</v>
      </c>
      <c r="AZ997" s="502">
        <v>1</v>
      </c>
    </row>
    <row r="998" spans="1:52">
      <c r="A998" s="215">
        <v>3513</v>
      </c>
      <c r="B998" s="215">
        <v>3513044018</v>
      </c>
      <c r="C998" s="216" t="s">
        <v>1097</v>
      </c>
      <c r="D998" s="225">
        <f t="shared" si="226"/>
        <v>0</v>
      </c>
      <c r="E998" s="225">
        <f t="shared" si="227"/>
        <v>0</v>
      </c>
      <c r="F998" s="225">
        <f t="shared" si="228"/>
        <v>0</v>
      </c>
      <c r="G998" s="225">
        <f t="shared" si="229"/>
        <v>0</v>
      </c>
      <c r="H998" s="225">
        <f t="shared" si="230"/>
        <v>1</v>
      </c>
      <c r="I998" s="225">
        <f t="shared" si="231"/>
        <v>1</v>
      </c>
      <c r="J998" s="225">
        <f t="shared" si="232"/>
        <v>0</v>
      </c>
      <c r="K998" s="356">
        <f t="shared" si="233"/>
        <v>7.6600000000000001E-2</v>
      </c>
      <c r="L998" s="225"/>
      <c r="M998" s="225">
        <f t="shared" si="234"/>
        <v>0</v>
      </c>
      <c r="N998" s="225">
        <f t="shared" si="235"/>
        <v>0</v>
      </c>
      <c r="O998" s="225">
        <f t="shared" si="236"/>
        <v>0</v>
      </c>
      <c r="P998" s="225">
        <f t="shared" si="237"/>
        <v>2</v>
      </c>
      <c r="Q998" s="225">
        <f t="shared" si="238"/>
        <v>7</v>
      </c>
      <c r="R998" s="225">
        <f t="shared" si="239"/>
        <v>2</v>
      </c>
      <c r="S998" s="228"/>
      <c r="T998" s="228"/>
      <c r="U998" s="228"/>
      <c r="V998" s="228"/>
      <c r="W998" s="529"/>
      <c r="X998" s="228"/>
      <c r="Y998" s="55">
        <v>3513</v>
      </c>
      <c r="Z998" s="55">
        <v>3513044018</v>
      </c>
      <c r="AA998" s="244" t="s">
        <v>1097</v>
      </c>
      <c r="AB998" s="55">
        <v>0</v>
      </c>
      <c r="AC998" s="55">
        <v>0</v>
      </c>
      <c r="AD998" s="55">
        <v>0</v>
      </c>
      <c r="AE998" s="55">
        <v>0</v>
      </c>
      <c r="AF998" s="55">
        <v>1</v>
      </c>
      <c r="AG998" s="55">
        <v>1</v>
      </c>
      <c r="AH998" s="55">
        <v>0</v>
      </c>
      <c r="AI998" s="215">
        <v>0</v>
      </c>
      <c r="AJ998" s="215">
        <v>0</v>
      </c>
      <c r="AK998" s="215">
        <v>0</v>
      </c>
      <c r="AL998" s="215">
        <v>0</v>
      </c>
      <c r="AM998" s="215">
        <v>1</v>
      </c>
      <c r="AN998" s="215">
        <v>0</v>
      </c>
      <c r="AO998" s="215">
        <v>0</v>
      </c>
      <c r="AP998" s="215">
        <v>0</v>
      </c>
      <c r="AQ998" s="55">
        <v>1</v>
      </c>
      <c r="AR998" s="216"/>
      <c r="AS998" s="55">
        <v>44</v>
      </c>
      <c r="AT998" s="55">
        <v>18</v>
      </c>
      <c r="AU998" s="55">
        <v>7</v>
      </c>
      <c r="AW998" s="55">
        <f t="shared" si="240"/>
        <v>2</v>
      </c>
      <c r="AX998" s="55">
        <v>0</v>
      </c>
      <c r="AY998" s="55">
        <v>3</v>
      </c>
      <c r="AZ998" s="502">
        <v>1</v>
      </c>
    </row>
    <row r="999" spans="1:52">
      <c r="A999" s="215">
        <v>3513</v>
      </c>
      <c r="B999" s="215">
        <v>3513044035</v>
      </c>
      <c r="C999" s="216" t="s">
        <v>1097</v>
      </c>
      <c r="D999" s="225">
        <f t="shared" si="226"/>
        <v>0</v>
      </c>
      <c r="E999" s="225">
        <f t="shared" si="227"/>
        <v>0</v>
      </c>
      <c r="F999" s="225">
        <f t="shared" si="228"/>
        <v>0</v>
      </c>
      <c r="G999" s="225">
        <f t="shared" si="229"/>
        <v>0</v>
      </c>
      <c r="H999" s="225">
        <f t="shared" si="230"/>
        <v>3</v>
      </c>
      <c r="I999" s="225">
        <f t="shared" si="231"/>
        <v>3</v>
      </c>
      <c r="J999" s="225">
        <f t="shared" si="232"/>
        <v>0</v>
      </c>
      <c r="K999" s="356">
        <f t="shared" si="233"/>
        <v>0.2298</v>
      </c>
      <c r="L999" s="225"/>
      <c r="M999" s="225">
        <f t="shared" si="234"/>
        <v>0</v>
      </c>
      <c r="N999" s="225">
        <f t="shared" si="235"/>
        <v>2</v>
      </c>
      <c r="O999" s="225">
        <f t="shared" si="236"/>
        <v>0</v>
      </c>
      <c r="P999" s="225">
        <f t="shared" si="237"/>
        <v>5</v>
      </c>
      <c r="Q999" s="225">
        <f t="shared" si="238"/>
        <v>11</v>
      </c>
      <c r="R999" s="225">
        <f t="shared" si="239"/>
        <v>6</v>
      </c>
      <c r="S999" s="228"/>
      <c r="T999" s="228"/>
      <c r="U999" s="228"/>
      <c r="V999" s="228"/>
      <c r="W999" s="529"/>
      <c r="X999" s="228"/>
      <c r="Y999" s="55">
        <v>3513</v>
      </c>
      <c r="Z999" s="55">
        <v>3513044035</v>
      </c>
      <c r="AA999" s="244" t="s">
        <v>1097</v>
      </c>
      <c r="AB999" s="55">
        <v>0</v>
      </c>
      <c r="AC999" s="55">
        <v>0</v>
      </c>
      <c r="AD999" s="55">
        <v>0</v>
      </c>
      <c r="AE999" s="55">
        <v>0</v>
      </c>
      <c r="AF999" s="55">
        <v>3</v>
      </c>
      <c r="AG999" s="55">
        <v>3</v>
      </c>
      <c r="AH999" s="55">
        <v>0</v>
      </c>
      <c r="AI999" s="215">
        <v>0</v>
      </c>
      <c r="AJ999" s="215">
        <v>0</v>
      </c>
      <c r="AK999" s="215">
        <v>2</v>
      </c>
      <c r="AL999" s="215">
        <v>0</v>
      </c>
      <c r="AM999" s="215">
        <v>3</v>
      </c>
      <c r="AN999" s="215">
        <v>0</v>
      </c>
      <c r="AO999" s="215">
        <v>0</v>
      </c>
      <c r="AP999" s="215">
        <v>0</v>
      </c>
      <c r="AQ999" s="55">
        <v>2</v>
      </c>
      <c r="AR999" s="216"/>
      <c r="AS999" s="55">
        <v>44</v>
      </c>
      <c r="AT999" s="55">
        <v>35</v>
      </c>
      <c r="AU999" s="55">
        <v>11</v>
      </c>
      <c r="AW999" s="55">
        <f t="shared" si="240"/>
        <v>5</v>
      </c>
      <c r="AX999" s="55">
        <v>0</v>
      </c>
      <c r="AY999" s="55">
        <v>2</v>
      </c>
      <c r="AZ999" s="502">
        <v>0.83330000000000004</v>
      </c>
    </row>
    <row r="1000" spans="1:52">
      <c r="A1000" s="215">
        <v>3513</v>
      </c>
      <c r="B1000" s="215">
        <v>3513044044</v>
      </c>
      <c r="C1000" s="216" t="s">
        <v>1097</v>
      </c>
      <c r="D1000" s="225">
        <f t="shared" si="226"/>
        <v>0</v>
      </c>
      <c r="E1000" s="225">
        <f t="shared" si="227"/>
        <v>0</v>
      </c>
      <c r="F1000" s="225">
        <f t="shared" si="228"/>
        <v>0</v>
      </c>
      <c r="G1000" s="225">
        <f t="shared" si="229"/>
        <v>0</v>
      </c>
      <c r="H1000" s="225">
        <f t="shared" si="230"/>
        <v>295</v>
      </c>
      <c r="I1000" s="225">
        <f t="shared" si="231"/>
        <v>303</v>
      </c>
      <c r="J1000" s="225">
        <f t="shared" si="232"/>
        <v>0</v>
      </c>
      <c r="K1000" s="356">
        <f t="shared" si="233"/>
        <v>22.903400000000001</v>
      </c>
      <c r="L1000" s="225"/>
      <c r="M1000" s="225">
        <f t="shared" si="234"/>
        <v>0</v>
      </c>
      <c r="N1000" s="225">
        <f t="shared" si="235"/>
        <v>39</v>
      </c>
      <c r="O1000" s="225">
        <f t="shared" si="236"/>
        <v>26</v>
      </c>
      <c r="P1000" s="225">
        <f t="shared" si="237"/>
        <v>485</v>
      </c>
      <c r="Q1000" s="225">
        <f t="shared" si="238"/>
        <v>12</v>
      </c>
      <c r="R1000" s="225">
        <f t="shared" si="239"/>
        <v>598</v>
      </c>
      <c r="S1000" s="228"/>
      <c r="T1000" s="228"/>
      <c r="U1000" s="228"/>
      <c r="V1000" s="228"/>
      <c r="W1000" s="529"/>
      <c r="X1000" s="228"/>
      <c r="Y1000" s="55">
        <v>3513</v>
      </c>
      <c r="Z1000" s="55">
        <v>3513044044</v>
      </c>
      <c r="AA1000" s="244" t="s">
        <v>1097</v>
      </c>
      <c r="AB1000" s="55">
        <v>0</v>
      </c>
      <c r="AC1000" s="55">
        <v>0</v>
      </c>
      <c r="AD1000" s="55">
        <v>0</v>
      </c>
      <c r="AE1000" s="55">
        <v>0</v>
      </c>
      <c r="AF1000" s="55">
        <v>295</v>
      </c>
      <c r="AG1000" s="55">
        <v>303</v>
      </c>
      <c r="AH1000" s="55">
        <v>0</v>
      </c>
      <c r="AI1000" s="215">
        <v>0</v>
      </c>
      <c r="AJ1000" s="215">
        <v>0</v>
      </c>
      <c r="AK1000" s="215">
        <v>39</v>
      </c>
      <c r="AL1000" s="215">
        <v>26</v>
      </c>
      <c r="AM1000" s="215">
        <v>167</v>
      </c>
      <c r="AN1000" s="215">
        <v>0</v>
      </c>
      <c r="AO1000" s="215">
        <v>0</v>
      </c>
      <c r="AP1000" s="215">
        <v>0</v>
      </c>
      <c r="AQ1000" s="55">
        <v>178</v>
      </c>
      <c r="AR1000" s="216"/>
      <c r="AS1000" s="55">
        <v>44</v>
      </c>
      <c r="AT1000" s="55">
        <v>44</v>
      </c>
      <c r="AU1000" s="55">
        <v>12</v>
      </c>
      <c r="AW1000" s="55">
        <f t="shared" si="240"/>
        <v>345</v>
      </c>
      <c r="AX1000" s="55">
        <v>140</v>
      </c>
      <c r="AY1000" s="55">
        <v>2</v>
      </c>
      <c r="AZ1000" s="502">
        <v>0.81100000000000005</v>
      </c>
    </row>
    <row r="1001" spans="1:52">
      <c r="A1001" s="215">
        <v>3513</v>
      </c>
      <c r="B1001" s="215">
        <v>3513044050</v>
      </c>
      <c r="C1001" s="216" t="s">
        <v>1097</v>
      </c>
      <c r="D1001" s="225">
        <f t="shared" si="226"/>
        <v>0</v>
      </c>
      <c r="E1001" s="225">
        <f t="shared" si="227"/>
        <v>0</v>
      </c>
      <c r="F1001" s="225">
        <f t="shared" si="228"/>
        <v>0</v>
      </c>
      <c r="G1001" s="225">
        <f t="shared" si="229"/>
        <v>0</v>
      </c>
      <c r="H1001" s="225">
        <f t="shared" si="230"/>
        <v>1</v>
      </c>
      <c r="I1001" s="225">
        <f t="shared" si="231"/>
        <v>1</v>
      </c>
      <c r="J1001" s="225">
        <f t="shared" si="232"/>
        <v>0</v>
      </c>
      <c r="K1001" s="356">
        <f t="shared" si="233"/>
        <v>7.6600000000000001E-2</v>
      </c>
      <c r="L1001" s="225"/>
      <c r="M1001" s="225">
        <f t="shared" si="234"/>
        <v>0</v>
      </c>
      <c r="N1001" s="225">
        <f t="shared" si="235"/>
        <v>0</v>
      </c>
      <c r="O1001" s="225">
        <f t="shared" si="236"/>
        <v>0</v>
      </c>
      <c r="P1001" s="225">
        <f t="shared" si="237"/>
        <v>2</v>
      </c>
      <c r="Q1001" s="225">
        <f t="shared" si="238"/>
        <v>4</v>
      </c>
      <c r="R1001" s="225">
        <f t="shared" si="239"/>
        <v>2</v>
      </c>
      <c r="S1001" s="228"/>
      <c r="T1001" s="228"/>
      <c r="U1001" s="228"/>
      <c r="V1001" s="228"/>
      <c r="W1001" s="529"/>
      <c r="X1001" s="228"/>
      <c r="Y1001" s="55">
        <v>3513</v>
      </c>
      <c r="Z1001" s="55">
        <v>3513044050</v>
      </c>
      <c r="AA1001" s="244" t="s">
        <v>1097</v>
      </c>
      <c r="AB1001" s="55">
        <v>0</v>
      </c>
      <c r="AC1001" s="55">
        <v>0</v>
      </c>
      <c r="AD1001" s="55">
        <v>0</v>
      </c>
      <c r="AE1001" s="55">
        <v>0</v>
      </c>
      <c r="AF1001" s="55">
        <v>1</v>
      </c>
      <c r="AG1001" s="55">
        <v>1</v>
      </c>
      <c r="AH1001" s="55">
        <v>0</v>
      </c>
      <c r="AI1001" s="215">
        <v>0</v>
      </c>
      <c r="AJ1001" s="215">
        <v>0</v>
      </c>
      <c r="AK1001" s="215">
        <v>0</v>
      </c>
      <c r="AL1001" s="215">
        <v>0</v>
      </c>
      <c r="AM1001" s="215">
        <v>1</v>
      </c>
      <c r="AN1001" s="215">
        <v>0</v>
      </c>
      <c r="AO1001" s="215">
        <v>0</v>
      </c>
      <c r="AP1001" s="215">
        <v>0</v>
      </c>
      <c r="AQ1001" s="55">
        <v>1</v>
      </c>
      <c r="AR1001" s="216"/>
      <c r="AS1001" s="55">
        <v>44</v>
      </c>
      <c r="AT1001" s="55">
        <v>50</v>
      </c>
      <c r="AU1001" s="55">
        <v>4</v>
      </c>
      <c r="AW1001" s="55">
        <f t="shared" si="240"/>
        <v>2</v>
      </c>
      <c r="AX1001" s="55">
        <v>0</v>
      </c>
      <c r="AY1001" s="55">
        <v>3</v>
      </c>
      <c r="AZ1001" s="502">
        <v>1</v>
      </c>
    </row>
    <row r="1002" spans="1:52">
      <c r="A1002" s="215">
        <v>3513</v>
      </c>
      <c r="B1002" s="215">
        <v>3513044093</v>
      </c>
      <c r="C1002" s="216" t="s">
        <v>1097</v>
      </c>
      <c r="D1002" s="225">
        <f t="shared" si="226"/>
        <v>0</v>
      </c>
      <c r="E1002" s="225">
        <f t="shared" si="227"/>
        <v>0</v>
      </c>
      <c r="F1002" s="225">
        <f t="shared" si="228"/>
        <v>0</v>
      </c>
      <c r="G1002" s="225">
        <f t="shared" si="229"/>
        <v>0</v>
      </c>
      <c r="H1002" s="225">
        <f t="shared" si="230"/>
        <v>0</v>
      </c>
      <c r="I1002" s="225">
        <f t="shared" si="231"/>
        <v>1</v>
      </c>
      <c r="J1002" s="225">
        <f t="shared" si="232"/>
        <v>0</v>
      </c>
      <c r="K1002" s="356">
        <f t="shared" si="233"/>
        <v>3.8300000000000001E-2</v>
      </c>
      <c r="L1002" s="225"/>
      <c r="M1002" s="225">
        <f t="shared" si="234"/>
        <v>0</v>
      </c>
      <c r="N1002" s="225">
        <f t="shared" si="235"/>
        <v>0</v>
      </c>
      <c r="O1002" s="225">
        <f t="shared" si="236"/>
        <v>0</v>
      </c>
      <c r="P1002" s="225">
        <f t="shared" si="237"/>
        <v>1</v>
      </c>
      <c r="Q1002" s="225">
        <f t="shared" si="238"/>
        <v>11</v>
      </c>
      <c r="R1002" s="225">
        <f t="shared" si="239"/>
        <v>1</v>
      </c>
      <c r="S1002" s="228"/>
      <c r="T1002" s="228"/>
      <c r="U1002" s="228"/>
      <c r="V1002" s="228"/>
      <c r="W1002" s="529"/>
      <c r="X1002" s="228"/>
      <c r="Y1002" s="55">
        <v>3513</v>
      </c>
      <c r="Z1002" s="55">
        <v>3513044093</v>
      </c>
      <c r="AA1002" s="244" t="s">
        <v>1097</v>
      </c>
      <c r="AB1002" s="55">
        <v>0</v>
      </c>
      <c r="AC1002" s="55">
        <v>0</v>
      </c>
      <c r="AD1002" s="55">
        <v>0</v>
      </c>
      <c r="AE1002" s="55">
        <v>0</v>
      </c>
      <c r="AF1002" s="55">
        <v>0</v>
      </c>
      <c r="AG1002" s="55">
        <v>1</v>
      </c>
      <c r="AH1002" s="55">
        <v>0</v>
      </c>
      <c r="AI1002" s="215">
        <v>0</v>
      </c>
      <c r="AJ1002" s="215">
        <v>0</v>
      </c>
      <c r="AK1002" s="215">
        <v>0</v>
      </c>
      <c r="AL1002" s="215">
        <v>0</v>
      </c>
      <c r="AM1002" s="215">
        <v>0</v>
      </c>
      <c r="AN1002" s="215">
        <v>0</v>
      </c>
      <c r="AO1002" s="215">
        <v>0</v>
      </c>
      <c r="AP1002" s="215">
        <v>0</v>
      </c>
      <c r="AQ1002" s="55">
        <v>0</v>
      </c>
      <c r="AR1002" s="216"/>
      <c r="AS1002" s="55">
        <v>44</v>
      </c>
      <c r="AT1002" s="55">
        <v>93</v>
      </c>
      <c r="AU1002" s="55">
        <v>11</v>
      </c>
      <c r="AW1002" s="55">
        <f t="shared" si="240"/>
        <v>0</v>
      </c>
      <c r="AX1002" s="55">
        <v>1</v>
      </c>
      <c r="AY1002" s="55">
        <v>2</v>
      </c>
      <c r="AZ1002" s="502">
        <v>0.77800000000000002</v>
      </c>
    </row>
    <row r="1003" spans="1:52">
      <c r="A1003" s="215">
        <v>3513</v>
      </c>
      <c r="B1003" s="215">
        <v>3513044095</v>
      </c>
      <c r="C1003" s="216" t="s">
        <v>1097</v>
      </c>
      <c r="D1003" s="225">
        <f t="shared" si="226"/>
        <v>0</v>
      </c>
      <c r="E1003" s="225">
        <f t="shared" si="227"/>
        <v>0</v>
      </c>
      <c r="F1003" s="225">
        <f t="shared" si="228"/>
        <v>0</v>
      </c>
      <c r="G1003" s="225">
        <f t="shared" si="229"/>
        <v>0</v>
      </c>
      <c r="H1003" s="225">
        <f t="shared" si="230"/>
        <v>2</v>
      </c>
      <c r="I1003" s="225">
        <f t="shared" si="231"/>
        <v>1</v>
      </c>
      <c r="J1003" s="225">
        <f t="shared" si="232"/>
        <v>0</v>
      </c>
      <c r="K1003" s="356">
        <f t="shared" si="233"/>
        <v>0.1149</v>
      </c>
      <c r="L1003" s="225"/>
      <c r="M1003" s="225">
        <f t="shared" si="234"/>
        <v>0</v>
      </c>
      <c r="N1003" s="225">
        <f t="shared" si="235"/>
        <v>1</v>
      </c>
      <c r="O1003" s="225">
        <f t="shared" si="236"/>
        <v>1</v>
      </c>
      <c r="P1003" s="225">
        <f t="shared" si="237"/>
        <v>3</v>
      </c>
      <c r="Q1003" s="225">
        <f t="shared" si="238"/>
        <v>11</v>
      </c>
      <c r="R1003" s="225">
        <f t="shared" si="239"/>
        <v>3</v>
      </c>
      <c r="S1003" s="228"/>
      <c r="T1003" s="228"/>
      <c r="U1003" s="228"/>
      <c r="V1003" s="228"/>
      <c r="W1003" s="529"/>
      <c r="X1003" s="228"/>
      <c r="Y1003" s="55">
        <v>3513</v>
      </c>
      <c r="Z1003" s="55">
        <v>3513044095</v>
      </c>
      <c r="AA1003" s="244" t="s">
        <v>1097</v>
      </c>
      <c r="AB1003" s="55">
        <v>0</v>
      </c>
      <c r="AC1003" s="55">
        <v>0</v>
      </c>
      <c r="AD1003" s="55">
        <v>0</v>
      </c>
      <c r="AE1003" s="55">
        <v>0</v>
      </c>
      <c r="AF1003" s="55">
        <v>2</v>
      </c>
      <c r="AG1003" s="55">
        <v>1</v>
      </c>
      <c r="AH1003" s="55">
        <v>0</v>
      </c>
      <c r="AI1003" s="215">
        <v>0</v>
      </c>
      <c r="AJ1003" s="215">
        <v>0</v>
      </c>
      <c r="AK1003" s="215">
        <v>1</v>
      </c>
      <c r="AL1003" s="215">
        <v>1</v>
      </c>
      <c r="AM1003" s="215">
        <v>2</v>
      </c>
      <c r="AN1003" s="215">
        <v>0</v>
      </c>
      <c r="AO1003" s="215">
        <v>0</v>
      </c>
      <c r="AP1003" s="215">
        <v>0</v>
      </c>
      <c r="AQ1003" s="55">
        <v>1</v>
      </c>
      <c r="AR1003" s="216"/>
      <c r="AS1003" s="55">
        <v>44</v>
      </c>
      <c r="AT1003" s="55">
        <v>95</v>
      </c>
      <c r="AU1003" s="55">
        <v>11</v>
      </c>
      <c r="AW1003" s="55">
        <f t="shared" si="240"/>
        <v>3</v>
      </c>
      <c r="AX1003" s="55">
        <v>0</v>
      </c>
      <c r="AY1003" s="55">
        <v>2</v>
      </c>
      <c r="AZ1003" s="502">
        <v>1</v>
      </c>
    </row>
    <row r="1004" spans="1:52">
      <c r="A1004" s="215">
        <v>3513</v>
      </c>
      <c r="B1004" s="215">
        <v>3513044133</v>
      </c>
      <c r="C1004" s="216" t="s">
        <v>1097</v>
      </c>
      <c r="D1004" s="225">
        <f t="shared" si="226"/>
        <v>0</v>
      </c>
      <c r="E1004" s="225">
        <f t="shared" si="227"/>
        <v>0</v>
      </c>
      <c r="F1004" s="225">
        <f t="shared" si="228"/>
        <v>0</v>
      </c>
      <c r="G1004" s="225">
        <f t="shared" si="229"/>
        <v>0</v>
      </c>
      <c r="H1004" s="225">
        <f t="shared" si="230"/>
        <v>1</v>
      </c>
      <c r="I1004" s="225">
        <f t="shared" si="231"/>
        <v>1</v>
      </c>
      <c r="J1004" s="225">
        <f t="shared" si="232"/>
        <v>0</v>
      </c>
      <c r="K1004" s="356">
        <f t="shared" si="233"/>
        <v>7.6600000000000001E-2</v>
      </c>
      <c r="L1004" s="225"/>
      <c r="M1004" s="225">
        <f t="shared" si="234"/>
        <v>0</v>
      </c>
      <c r="N1004" s="225">
        <f t="shared" si="235"/>
        <v>0</v>
      </c>
      <c r="O1004" s="225">
        <f t="shared" si="236"/>
        <v>0</v>
      </c>
      <c r="P1004" s="225">
        <f t="shared" si="237"/>
        <v>2</v>
      </c>
      <c r="Q1004" s="225">
        <f t="shared" si="238"/>
        <v>9</v>
      </c>
      <c r="R1004" s="225">
        <f t="shared" si="239"/>
        <v>2</v>
      </c>
      <c r="S1004" s="228"/>
      <c r="T1004" s="228"/>
      <c r="U1004" s="228"/>
      <c r="V1004" s="228"/>
      <c r="W1004" s="529"/>
      <c r="X1004" s="228"/>
      <c r="Y1004" s="55">
        <v>3513</v>
      </c>
      <c r="Z1004" s="55">
        <v>3513044133</v>
      </c>
      <c r="AA1004" s="244" t="s">
        <v>1097</v>
      </c>
      <c r="AB1004" s="55">
        <v>0</v>
      </c>
      <c r="AC1004" s="55">
        <v>0</v>
      </c>
      <c r="AD1004" s="55">
        <v>0</v>
      </c>
      <c r="AE1004" s="55">
        <v>0</v>
      </c>
      <c r="AF1004" s="55">
        <v>1</v>
      </c>
      <c r="AG1004" s="55">
        <v>1</v>
      </c>
      <c r="AH1004" s="55">
        <v>0</v>
      </c>
      <c r="AI1004" s="215">
        <v>0</v>
      </c>
      <c r="AJ1004" s="215">
        <v>0</v>
      </c>
      <c r="AK1004" s="215">
        <v>0</v>
      </c>
      <c r="AL1004" s="215">
        <v>0</v>
      </c>
      <c r="AM1004" s="215">
        <v>1</v>
      </c>
      <c r="AN1004" s="215">
        <v>0</v>
      </c>
      <c r="AO1004" s="215">
        <v>0</v>
      </c>
      <c r="AP1004" s="215">
        <v>0</v>
      </c>
      <c r="AQ1004" s="55">
        <v>1</v>
      </c>
      <c r="AR1004" s="216"/>
      <c r="AS1004" s="55">
        <v>44</v>
      </c>
      <c r="AT1004" s="55">
        <v>133</v>
      </c>
      <c r="AU1004" s="55">
        <v>9</v>
      </c>
      <c r="AW1004" s="55">
        <f t="shared" si="240"/>
        <v>2</v>
      </c>
      <c r="AX1004" s="55">
        <v>0</v>
      </c>
      <c r="AY1004" s="55">
        <v>2</v>
      </c>
      <c r="AZ1004" s="502">
        <v>1</v>
      </c>
    </row>
    <row r="1005" spans="1:52">
      <c r="A1005" s="215">
        <v>3513</v>
      </c>
      <c r="B1005" s="215">
        <v>3513044182</v>
      </c>
      <c r="C1005" s="216" t="s">
        <v>1097</v>
      </c>
      <c r="D1005" s="225">
        <f t="shared" si="226"/>
        <v>0</v>
      </c>
      <c r="E1005" s="225">
        <f t="shared" si="227"/>
        <v>0</v>
      </c>
      <c r="F1005" s="225">
        <f t="shared" si="228"/>
        <v>0</v>
      </c>
      <c r="G1005" s="225">
        <f t="shared" si="229"/>
        <v>0</v>
      </c>
      <c r="H1005" s="225">
        <f t="shared" si="230"/>
        <v>1</v>
      </c>
      <c r="I1005" s="225">
        <f t="shared" si="231"/>
        <v>3</v>
      </c>
      <c r="J1005" s="225">
        <f t="shared" si="232"/>
        <v>0</v>
      </c>
      <c r="K1005" s="356">
        <f t="shared" si="233"/>
        <v>0.1532</v>
      </c>
      <c r="L1005" s="225"/>
      <c r="M1005" s="225">
        <f t="shared" si="234"/>
        <v>0</v>
      </c>
      <c r="N1005" s="225">
        <f t="shared" si="235"/>
        <v>1</v>
      </c>
      <c r="O1005" s="225">
        <f t="shared" si="236"/>
        <v>0</v>
      </c>
      <c r="P1005" s="225">
        <f t="shared" si="237"/>
        <v>2</v>
      </c>
      <c r="Q1005" s="225">
        <f t="shared" si="238"/>
        <v>6</v>
      </c>
      <c r="R1005" s="225">
        <f t="shared" si="239"/>
        <v>4</v>
      </c>
      <c r="S1005" s="228"/>
      <c r="T1005" s="228"/>
      <c r="U1005" s="228"/>
      <c r="V1005" s="228"/>
      <c r="W1005" s="529"/>
      <c r="X1005" s="228"/>
      <c r="Y1005" s="55">
        <v>3513</v>
      </c>
      <c r="Z1005" s="55">
        <v>3513044182</v>
      </c>
      <c r="AA1005" s="244" t="s">
        <v>1097</v>
      </c>
      <c r="AB1005" s="55">
        <v>0</v>
      </c>
      <c r="AC1005" s="55">
        <v>0</v>
      </c>
      <c r="AD1005" s="55">
        <v>0</v>
      </c>
      <c r="AE1005" s="55">
        <v>0</v>
      </c>
      <c r="AF1005" s="55">
        <v>1</v>
      </c>
      <c r="AG1005" s="55">
        <v>3</v>
      </c>
      <c r="AH1005" s="55">
        <v>0</v>
      </c>
      <c r="AI1005" s="215">
        <v>0</v>
      </c>
      <c r="AJ1005" s="215">
        <v>0</v>
      </c>
      <c r="AK1005" s="215">
        <v>1</v>
      </c>
      <c r="AL1005" s="215">
        <v>0</v>
      </c>
      <c r="AM1005" s="215">
        <v>0</v>
      </c>
      <c r="AN1005" s="215">
        <v>0</v>
      </c>
      <c r="AO1005" s="215">
        <v>0</v>
      </c>
      <c r="AP1005" s="215">
        <v>0</v>
      </c>
      <c r="AQ1005" s="55">
        <v>2</v>
      </c>
      <c r="AR1005" s="216"/>
      <c r="AS1005" s="55">
        <v>44</v>
      </c>
      <c r="AT1005" s="55">
        <v>182</v>
      </c>
      <c r="AU1005" s="55">
        <v>6</v>
      </c>
      <c r="AW1005" s="55">
        <f t="shared" si="240"/>
        <v>2</v>
      </c>
      <c r="AX1005" s="55">
        <v>0</v>
      </c>
      <c r="AY1005" s="55">
        <v>3</v>
      </c>
      <c r="AZ1005" s="502">
        <v>0.5</v>
      </c>
    </row>
    <row r="1006" spans="1:52">
      <c r="A1006" s="215">
        <v>3513</v>
      </c>
      <c r="B1006" s="215">
        <v>3513044244</v>
      </c>
      <c r="C1006" s="216" t="s">
        <v>1097</v>
      </c>
      <c r="D1006" s="225">
        <f t="shared" si="226"/>
        <v>0</v>
      </c>
      <c r="E1006" s="225">
        <f t="shared" si="227"/>
        <v>0</v>
      </c>
      <c r="F1006" s="225">
        <f t="shared" si="228"/>
        <v>0</v>
      </c>
      <c r="G1006" s="225">
        <f t="shared" si="229"/>
        <v>0</v>
      </c>
      <c r="H1006" s="225">
        <f t="shared" si="230"/>
        <v>41</v>
      </c>
      <c r="I1006" s="225">
        <f t="shared" si="231"/>
        <v>38</v>
      </c>
      <c r="J1006" s="225">
        <f t="shared" si="232"/>
        <v>0</v>
      </c>
      <c r="K1006" s="356">
        <f t="shared" si="233"/>
        <v>3.0257000000000001</v>
      </c>
      <c r="L1006" s="225"/>
      <c r="M1006" s="225">
        <f t="shared" si="234"/>
        <v>0</v>
      </c>
      <c r="N1006" s="225">
        <f t="shared" si="235"/>
        <v>3</v>
      </c>
      <c r="O1006" s="225">
        <f t="shared" si="236"/>
        <v>2</v>
      </c>
      <c r="P1006" s="225">
        <f t="shared" si="237"/>
        <v>43</v>
      </c>
      <c r="Q1006" s="225">
        <f t="shared" si="238"/>
        <v>10</v>
      </c>
      <c r="R1006" s="225">
        <f t="shared" si="239"/>
        <v>79</v>
      </c>
      <c r="S1006" s="228"/>
      <c r="T1006" s="228"/>
      <c r="U1006" s="228"/>
      <c r="V1006" s="228"/>
      <c r="W1006" s="529"/>
      <c r="X1006" s="228"/>
      <c r="Y1006" s="55">
        <v>3513</v>
      </c>
      <c r="Z1006" s="55">
        <v>3513044244</v>
      </c>
      <c r="AA1006" s="244" t="s">
        <v>1097</v>
      </c>
      <c r="AB1006" s="55">
        <v>0</v>
      </c>
      <c r="AC1006" s="55">
        <v>0</v>
      </c>
      <c r="AD1006" s="55">
        <v>0</v>
      </c>
      <c r="AE1006" s="55">
        <v>0</v>
      </c>
      <c r="AF1006" s="55">
        <v>41</v>
      </c>
      <c r="AG1006" s="55">
        <v>38</v>
      </c>
      <c r="AH1006" s="55">
        <v>0</v>
      </c>
      <c r="AI1006" s="215">
        <v>0</v>
      </c>
      <c r="AJ1006" s="215">
        <v>0</v>
      </c>
      <c r="AK1006" s="215">
        <v>3</v>
      </c>
      <c r="AL1006" s="215">
        <v>2</v>
      </c>
      <c r="AM1006" s="215">
        <v>22</v>
      </c>
      <c r="AN1006" s="215">
        <v>0</v>
      </c>
      <c r="AO1006" s="215">
        <v>0</v>
      </c>
      <c r="AP1006" s="215">
        <v>0</v>
      </c>
      <c r="AQ1006" s="55">
        <v>19</v>
      </c>
      <c r="AR1006" s="216"/>
      <c r="AS1006" s="55">
        <v>44</v>
      </c>
      <c r="AT1006" s="55">
        <v>244</v>
      </c>
      <c r="AU1006" s="55">
        <v>10</v>
      </c>
      <c r="AW1006" s="55">
        <f t="shared" si="240"/>
        <v>41</v>
      </c>
      <c r="AX1006" s="55">
        <v>2</v>
      </c>
      <c r="AY1006" s="55">
        <v>2</v>
      </c>
      <c r="AZ1006" s="502">
        <v>0.53939999999999999</v>
      </c>
    </row>
    <row r="1007" spans="1:52">
      <c r="A1007" s="215">
        <v>3513</v>
      </c>
      <c r="B1007" s="215">
        <v>3513044293</v>
      </c>
      <c r="C1007" s="216" t="s">
        <v>1097</v>
      </c>
      <c r="D1007" s="225">
        <f t="shared" si="226"/>
        <v>0</v>
      </c>
      <c r="E1007" s="225">
        <f t="shared" si="227"/>
        <v>0</v>
      </c>
      <c r="F1007" s="225">
        <f t="shared" si="228"/>
        <v>0</v>
      </c>
      <c r="G1007" s="225">
        <f t="shared" si="229"/>
        <v>0</v>
      </c>
      <c r="H1007" s="225">
        <f t="shared" si="230"/>
        <v>14</v>
      </c>
      <c r="I1007" s="225">
        <f t="shared" si="231"/>
        <v>24</v>
      </c>
      <c r="J1007" s="225">
        <f t="shared" si="232"/>
        <v>0</v>
      </c>
      <c r="K1007" s="356">
        <f t="shared" si="233"/>
        <v>1.4554</v>
      </c>
      <c r="L1007" s="225"/>
      <c r="M1007" s="225">
        <f t="shared" si="234"/>
        <v>0</v>
      </c>
      <c r="N1007" s="225">
        <f t="shared" si="235"/>
        <v>2</v>
      </c>
      <c r="O1007" s="225">
        <f t="shared" si="236"/>
        <v>0</v>
      </c>
      <c r="P1007" s="225">
        <f t="shared" si="237"/>
        <v>20</v>
      </c>
      <c r="Q1007" s="225">
        <f t="shared" si="238"/>
        <v>10</v>
      </c>
      <c r="R1007" s="225">
        <f t="shared" si="239"/>
        <v>38</v>
      </c>
      <c r="S1007" s="228"/>
      <c r="T1007" s="228"/>
      <c r="U1007" s="228"/>
      <c r="V1007" s="228"/>
      <c r="W1007" s="529"/>
      <c r="X1007" s="228"/>
      <c r="Y1007" s="55">
        <v>3513</v>
      </c>
      <c r="Z1007" s="55">
        <v>3513044293</v>
      </c>
      <c r="AA1007" s="244" t="s">
        <v>1097</v>
      </c>
      <c r="AB1007" s="55">
        <v>0</v>
      </c>
      <c r="AC1007" s="55">
        <v>0</v>
      </c>
      <c r="AD1007" s="55">
        <v>0</v>
      </c>
      <c r="AE1007" s="55">
        <v>0</v>
      </c>
      <c r="AF1007" s="55">
        <v>14</v>
      </c>
      <c r="AG1007" s="55">
        <v>24</v>
      </c>
      <c r="AH1007" s="55">
        <v>0</v>
      </c>
      <c r="AI1007" s="215">
        <v>0</v>
      </c>
      <c r="AJ1007" s="215">
        <v>0</v>
      </c>
      <c r="AK1007" s="215">
        <v>2</v>
      </c>
      <c r="AL1007" s="215">
        <v>0</v>
      </c>
      <c r="AM1007" s="215">
        <v>9</v>
      </c>
      <c r="AN1007" s="215">
        <v>0</v>
      </c>
      <c r="AO1007" s="215">
        <v>0</v>
      </c>
      <c r="AP1007" s="215">
        <v>0</v>
      </c>
      <c r="AQ1007" s="55">
        <v>8</v>
      </c>
      <c r="AR1007" s="216"/>
      <c r="AS1007" s="55">
        <v>44</v>
      </c>
      <c r="AT1007" s="55">
        <v>293</v>
      </c>
      <c r="AU1007" s="55">
        <v>10</v>
      </c>
      <c r="AW1007" s="55">
        <f t="shared" si="240"/>
        <v>17</v>
      </c>
      <c r="AX1007" s="55">
        <v>3</v>
      </c>
      <c r="AY1007" s="55">
        <v>2</v>
      </c>
      <c r="AZ1007" s="502">
        <v>0.52910000000000001</v>
      </c>
    </row>
    <row r="1008" spans="1:52">
      <c r="A1008" s="215">
        <v>3513</v>
      </c>
      <c r="B1008" s="215">
        <v>3513044323</v>
      </c>
      <c r="C1008" s="216" t="s">
        <v>1097</v>
      </c>
      <c r="D1008" s="225">
        <f t="shared" si="226"/>
        <v>0</v>
      </c>
      <c r="E1008" s="225">
        <f t="shared" si="227"/>
        <v>0</v>
      </c>
      <c r="F1008" s="225">
        <f t="shared" si="228"/>
        <v>0</v>
      </c>
      <c r="G1008" s="225">
        <f t="shared" si="229"/>
        <v>0</v>
      </c>
      <c r="H1008" s="225">
        <f t="shared" si="230"/>
        <v>2</v>
      </c>
      <c r="I1008" s="225">
        <f t="shared" si="231"/>
        <v>0</v>
      </c>
      <c r="J1008" s="225">
        <f t="shared" si="232"/>
        <v>0</v>
      </c>
      <c r="K1008" s="356">
        <f t="shared" si="233"/>
        <v>7.6600000000000001E-2</v>
      </c>
      <c r="L1008" s="225"/>
      <c r="M1008" s="225">
        <f t="shared" si="234"/>
        <v>0</v>
      </c>
      <c r="N1008" s="225">
        <f t="shared" si="235"/>
        <v>0</v>
      </c>
      <c r="O1008" s="225">
        <f t="shared" si="236"/>
        <v>0</v>
      </c>
      <c r="P1008" s="225">
        <f t="shared" si="237"/>
        <v>2</v>
      </c>
      <c r="Q1008" s="225">
        <f t="shared" si="238"/>
        <v>4</v>
      </c>
      <c r="R1008" s="225">
        <f t="shared" si="239"/>
        <v>2</v>
      </c>
      <c r="S1008" s="228"/>
      <c r="T1008" s="228"/>
      <c r="U1008" s="228"/>
      <c r="V1008" s="228"/>
      <c r="W1008" s="529"/>
      <c r="X1008" s="228"/>
      <c r="Y1008" s="55">
        <v>3513</v>
      </c>
      <c r="Z1008" s="55">
        <v>3513044323</v>
      </c>
      <c r="AA1008" s="244" t="s">
        <v>1097</v>
      </c>
      <c r="AB1008" s="55">
        <v>0</v>
      </c>
      <c r="AC1008" s="55">
        <v>0</v>
      </c>
      <c r="AD1008" s="55">
        <v>0</v>
      </c>
      <c r="AE1008" s="55">
        <v>0</v>
      </c>
      <c r="AF1008" s="55">
        <v>2</v>
      </c>
      <c r="AG1008" s="55">
        <v>0</v>
      </c>
      <c r="AH1008" s="55">
        <v>0</v>
      </c>
      <c r="AI1008" s="215">
        <v>0</v>
      </c>
      <c r="AJ1008" s="215">
        <v>0</v>
      </c>
      <c r="AK1008" s="215">
        <v>0</v>
      </c>
      <c r="AL1008" s="215">
        <v>0</v>
      </c>
      <c r="AM1008" s="215">
        <v>2</v>
      </c>
      <c r="AN1008" s="215">
        <v>0</v>
      </c>
      <c r="AO1008" s="215">
        <v>0</v>
      </c>
      <c r="AP1008" s="215">
        <v>0</v>
      </c>
      <c r="AQ1008" s="55">
        <v>0</v>
      </c>
      <c r="AR1008" s="216"/>
      <c r="AS1008" s="55">
        <v>44</v>
      </c>
      <c r="AT1008" s="55">
        <v>323</v>
      </c>
      <c r="AU1008" s="55">
        <v>4</v>
      </c>
      <c r="AW1008" s="55">
        <f t="shared" si="240"/>
        <v>2</v>
      </c>
      <c r="AX1008" s="55">
        <v>0</v>
      </c>
      <c r="AY1008" s="55">
        <v>3</v>
      </c>
      <c r="AZ1008" s="502">
        <v>1</v>
      </c>
    </row>
    <row r="1009" spans="1:52">
      <c r="A1009" s="215">
        <v>3513</v>
      </c>
      <c r="B1009" s="215">
        <v>3513044625</v>
      </c>
      <c r="C1009" s="216" t="s">
        <v>1097</v>
      </c>
      <c r="D1009" s="225">
        <f t="shared" si="226"/>
        <v>0</v>
      </c>
      <c r="E1009" s="225">
        <f t="shared" si="227"/>
        <v>0</v>
      </c>
      <c r="F1009" s="225">
        <f t="shared" si="228"/>
        <v>0</v>
      </c>
      <c r="G1009" s="225">
        <f t="shared" si="229"/>
        <v>0</v>
      </c>
      <c r="H1009" s="225">
        <f t="shared" si="230"/>
        <v>0</v>
      </c>
      <c r="I1009" s="225">
        <f t="shared" si="231"/>
        <v>1</v>
      </c>
      <c r="J1009" s="225">
        <f t="shared" si="232"/>
        <v>0</v>
      </c>
      <c r="K1009" s="356">
        <f t="shared" si="233"/>
        <v>3.8300000000000001E-2</v>
      </c>
      <c r="L1009" s="225"/>
      <c r="M1009" s="225">
        <f t="shared" si="234"/>
        <v>0</v>
      </c>
      <c r="N1009" s="225">
        <f t="shared" si="235"/>
        <v>0</v>
      </c>
      <c r="O1009" s="225">
        <f t="shared" si="236"/>
        <v>0</v>
      </c>
      <c r="P1009" s="225">
        <f t="shared" si="237"/>
        <v>1</v>
      </c>
      <c r="Q1009" s="225">
        <f t="shared" si="238"/>
        <v>4</v>
      </c>
      <c r="R1009" s="225">
        <f t="shared" si="239"/>
        <v>1</v>
      </c>
      <c r="S1009" s="228"/>
      <c r="T1009" s="228"/>
      <c r="U1009" s="228"/>
      <c r="V1009" s="228"/>
      <c r="W1009" s="529"/>
      <c r="X1009" s="228"/>
      <c r="Y1009" s="55">
        <v>3513</v>
      </c>
      <c r="Z1009" s="55">
        <v>3513044625</v>
      </c>
      <c r="AA1009" s="244" t="s">
        <v>1097</v>
      </c>
      <c r="AB1009" s="55">
        <v>0</v>
      </c>
      <c r="AC1009" s="55">
        <v>0</v>
      </c>
      <c r="AD1009" s="55">
        <v>0</v>
      </c>
      <c r="AE1009" s="55">
        <v>0</v>
      </c>
      <c r="AF1009" s="55">
        <v>0</v>
      </c>
      <c r="AG1009" s="55">
        <v>1</v>
      </c>
      <c r="AH1009" s="55">
        <v>0</v>
      </c>
      <c r="AI1009" s="215">
        <v>0</v>
      </c>
      <c r="AJ1009" s="215">
        <v>0</v>
      </c>
      <c r="AK1009" s="215">
        <v>0</v>
      </c>
      <c r="AL1009" s="215">
        <v>0</v>
      </c>
      <c r="AM1009" s="215">
        <v>0</v>
      </c>
      <c r="AN1009" s="215">
        <v>0</v>
      </c>
      <c r="AO1009" s="215">
        <v>0</v>
      </c>
      <c r="AP1009" s="215">
        <v>0</v>
      </c>
      <c r="AQ1009" s="55">
        <v>1</v>
      </c>
      <c r="AR1009" s="216"/>
      <c r="AS1009" s="55">
        <v>44</v>
      </c>
      <c r="AT1009" s="55">
        <v>625</v>
      </c>
      <c r="AU1009" s="55">
        <v>4</v>
      </c>
      <c r="AW1009" s="55">
        <f t="shared" si="240"/>
        <v>1</v>
      </c>
      <c r="AX1009" s="55">
        <v>0</v>
      </c>
      <c r="AY1009" s="55">
        <v>3</v>
      </c>
      <c r="AZ1009" s="502">
        <v>1</v>
      </c>
    </row>
    <row r="1010" spans="1:52">
      <c r="A1010" s="215">
        <v>3513</v>
      </c>
      <c r="B1010" s="215">
        <v>3513044760</v>
      </c>
      <c r="C1010" s="216" t="s">
        <v>1097</v>
      </c>
      <c r="D1010" s="225">
        <f t="shared" si="226"/>
        <v>0</v>
      </c>
      <c r="E1010" s="225">
        <f t="shared" si="227"/>
        <v>0</v>
      </c>
      <c r="F1010" s="225">
        <f t="shared" si="228"/>
        <v>0</v>
      </c>
      <c r="G1010" s="225">
        <f t="shared" si="229"/>
        <v>0</v>
      </c>
      <c r="H1010" s="225">
        <f t="shared" si="230"/>
        <v>0</v>
      </c>
      <c r="I1010" s="225">
        <f t="shared" si="231"/>
        <v>2</v>
      </c>
      <c r="J1010" s="225">
        <f t="shared" si="232"/>
        <v>0</v>
      </c>
      <c r="K1010" s="356">
        <f t="shared" si="233"/>
        <v>7.6600000000000001E-2</v>
      </c>
      <c r="L1010" s="225"/>
      <c r="M1010" s="225">
        <f t="shared" si="234"/>
        <v>0</v>
      </c>
      <c r="N1010" s="225">
        <f t="shared" si="235"/>
        <v>0</v>
      </c>
      <c r="O1010" s="225">
        <f t="shared" si="236"/>
        <v>0</v>
      </c>
      <c r="P1010" s="225">
        <f t="shared" si="237"/>
        <v>2</v>
      </c>
      <c r="Q1010" s="225">
        <f t="shared" si="238"/>
        <v>4</v>
      </c>
      <c r="R1010" s="225">
        <f t="shared" si="239"/>
        <v>2</v>
      </c>
      <c r="S1010" s="228"/>
      <c r="T1010" s="228"/>
      <c r="U1010" s="228"/>
      <c r="V1010" s="228"/>
      <c r="W1010" s="529"/>
      <c r="X1010" s="228"/>
      <c r="Y1010" s="55">
        <v>3513</v>
      </c>
      <c r="Z1010" s="55">
        <v>3513044760</v>
      </c>
      <c r="AA1010" s="244" t="s">
        <v>1097</v>
      </c>
      <c r="AB1010" s="55">
        <v>0</v>
      </c>
      <c r="AC1010" s="55">
        <v>0</v>
      </c>
      <c r="AD1010" s="55">
        <v>0</v>
      </c>
      <c r="AE1010" s="55">
        <v>0</v>
      </c>
      <c r="AF1010" s="55">
        <v>0</v>
      </c>
      <c r="AG1010" s="55">
        <v>2</v>
      </c>
      <c r="AH1010" s="55">
        <v>0</v>
      </c>
      <c r="AI1010" s="215">
        <v>0</v>
      </c>
      <c r="AJ1010" s="215">
        <v>0</v>
      </c>
      <c r="AK1010" s="215">
        <v>0</v>
      </c>
      <c r="AL1010" s="215">
        <v>0</v>
      </c>
      <c r="AM1010" s="215">
        <v>0</v>
      </c>
      <c r="AN1010" s="215">
        <v>0</v>
      </c>
      <c r="AO1010" s="215">
        <v>0</v>
      </c>
      <c r="AP1010" s="215">
        <v>0</v>
      </c>
      <c r="AQ1010" s="55">
        <v>2</v>
      </c>
      <c r="AR1010" s="216"/>
      <c r="AS1010" s="55">
        <v>44</v>
      </c>
      <c r="AT1010" s="55">
        <v>760</v>
      </c>
      <c r="AU1010" s="55">
        <v>4</v>
      </c>
      <c r="AW1010" s="55">
        <f t="shared" si="240"/>
        <v>2</v>
      </c>
      <c r="AX1010" s="55">
        <v>0</v>
      </c>
      <c r="AY1010" s="55">
        <v>3</v>
      </c>
      <c r="AZ1010" s="502">
        <v>1</v>
      </c>
    </row>
    <row r="1011" spans="1:52">
      <c r="A1011" s="215">
        <v>3513</v>
      </c>
      <c r="B1011" s="215">
        <v>3513044780</v>
      </c>
      <c r="C1011" s="216" t="s">
        <v>1097</v>
      </c>
      <c r="D1011" s="225">
        <f t="shared" si="226"/>
        <v>0</v>
      </c>
      <c r="E1011" s="225">
        <f t="shared" si="227"/>
        <v>0</v>
      </c>
      <c r="F1011" s="225">
        <f t="shared" si="228"/>
        <v>0</v>
      </c>
      <c r="G1011" s="225">
        <f t="shared" si="229"/>
        <v>0</v>
      </c>
      <c r="H1011" s="225">
        <f t="shared" si="230"/>
        <v>0</v>
      </c>
      <c r="I1011" s="225">
        <f t="shared" si="231"/>
        <v>1</v>
      </c>
      <c r="J1011" s="225">
        <f t="shared" si="232"/>
        <v>0</v>
      </c>
      <c r="K1011" s="356">
        <f t="shared" si="233"/>
        <v>3.8300000000000001E-2</v>
      </c>
      <c r="L1011" s="225"/>
      <c r="M1011" s="225">
        <f t="shared" si="234"/>
        <v>0</v>
      </c>
      <c r="N1011" s="225">
        <f t="shared" si="235"/>
        <v>0</v>
      </c>
      <c r="O1011" s="225">
        <f t="shared" si="236"/>
        <v>0</v>
      </c>
      <c r="P1011" s="225">
        <f t="shared" si="237"/>
        <v>0</v>
      </c>
      <c r="Q1011" s="225">
        <f t="shared" si="238"/>
        <v>5</v>
      </c>
      <c r="R1011" s="225">
        <f t="shared" si="239"/>
        <v>1</v>
      </c>
      <c r="S1011" s="228"/>
      <c r="T1011" s="228"/>
      <c r="U1011" s="228"/>
      <c r="V1011" s="228"/>
      <c r="W1011" s="529"/>
      <c r="X1011" s="228"/>
      <c r="Y1011" s="55">
        <v>3513</v>
      </c>
      <c r="Z1011" s="55">
        <v>3513044780</v>
      </c>
      <c r="AA1011" s="244" t="s">
        <v>1097</v>
      </c>
      <c r="AB1011" s="55">
        <v>0</v>
      </c>
      <c r="AC1011" s="55">
        <v>0</v>
      </c>
      <c r="AD1011" s="55">
        <v>0</v>
      </c>
      <c r="AE1011" s="55">
        <v>0</v>
      </c>
      <c r="AF1011" s="55">
        <v>0</v>
      </c>
      <c r="AG1011" s="55">
        <v>1</v>
      </c>
      <c r="AH1011" s="55">
        <v>0</v>
      </c>
      <c r="AI1011" s="215">
        <v>0</v>
      </c>
      <c r="AJ1011" s="215">
        <v>0</v>
      </c>
      <c r="AK1011" s="215">
        <v>0</v>
      </c>
      <c r="AL1011" s="215">
        <v>0</v>
      </c>
      <c r="AM1011" s="215">
        <v>0</v>
      </c>
      <c r="AN1011" s="215">
        <v>0</v>
      </c>
      <c r="AO1011" s="215">
        <v>0</v>
      </c>
      <c r="AP1011" s="215">
        <v>0</v>
      </c>
      <c r="AQ1011" s="55">
        <v>0</v>
      </c>
      <c r="AR1011" s="216"/>
      <c r="AS1011" s="55">
        <v>44</v>
      </c>
      <c r="AT1011" s="55">
        <v>780</v>
      </c>
      <c r="AU1011" s="55">
        <v>5</v>
      </c>
      <c r="AW1011" s="55">
        <f t="shared" si="240"/>
        <v>0</v>
      </c>
      <c r="AX1011" s="55">
        <v>0</v>
      </c>
      <c r="AY1011" s="55">
        <v>3</v>
      </c>
      <c r="AZ1011" s="502">
        <v>0</v>
      </c>
    </row>
    <row r="1012" spans="1:52">
      <c r="A1012" s="215">
        <v>3514</v>
      </c>
      <c r="B1012" s="215">
        <v>3514281061</v>
      </c>
      <c r="C1012" s="216" t="s">
        <v>1098</v>
      </c>
      <c r="D1012" s="225">
        <f t="shared" si="226"/>
        <v>0</v>
      </c>
      <c r="E1012" s="225">
        <f t="shared" si="227"/>
        <v>0</v>
      </c>
      <c r="F1012" s="225">
        <f t="shared" si="228"/>
        <v>0</v>
      </c>
      <c r="G1012" s="225">
        <f t="shared" si="229"/>
        <v>0</v>
      </c>
      <c r="H1012" s="225">
        <f t="shared" si="230"/>
        <v>2</v>
      </c>
      <c r="I1012" s="225">
        <f t="shared" si="231"/>
        <v>0</v>
      </c>
      <c r="J1012" s="225">
        <f t="shared" si="232"/>
        <v>0</v>
      </c>
      <c r="K1012" s="356">
        <f t="shared" si="233"/>
        <v>7.6600000000000001E-2</v>
      </c>
      <c r="L1012" s="225"/>
      <c r="M1012" s="225">
        <f t="shared" si="234"/>
        <v>0</v>
      </c>
      <c r="N1012" s="225">
        <f t="shared" si="235"/>
        <v>0</v>
      </c>
      <c r="O1012" s="225">
        <f t="shared" si="236"/>
        <v>0</v>
      </c>
      <c r="P1012" s="225">
        <f t="shared" si="237"/>
        <v>2</v>
      </c>
      <c r="Q1012" s="225">
        <f t="shared" si="238"/>
        <v>10</v>
      </c>
      <c r="R1012" s="225">
        <f t="shared" si="239"/>
        <v>2</v>
      </c>
      <c r="S1012" s="228"/>
      <c r="T1012" s="228"/>
      <c r="U1012" s="228"/>
      <c r="V1012" s="228"/>
      <c r="W1012" s="529"/>
      <c r="X1012" s="228"/>
      <c r="Y1012" s="55">
        <v>3514</v>
      </c>
      <c r="Z1012" s="55">
        <v>3514281061</v>
      </c>
      <c r="AA1012" s="244" t="s">
        <v>1098</v>
      </c>
      <c r="AB1012" s="55">
        <v>0</v>
      </c>
      <c r="AC1012" s="55">
        <v>0</v>
      </c>
      <c r="AD1012" s="55">
        <v>0</v>
      </c>
      <c r="AE1012" s="55">
        <v>0</v>
      </c>
      <c r="AF1012" s="55">
        <v>2</v>
      </c>
      <c r="AG1012" s="55">
        <v>0</v>
      </c>
      <c r="AH1012" s="55">
        <v>0</v>
      </c>
      <c r="AI1012" s="215">
        <v>0</v>
      </c>
      <c r="AJ1012" s="215">
        <v>0</v>
      </c>
      <c r="AK1012" s="215">
        <v>0</v>
      </c>
      <c r="AL1012" s="215">
        <v>0</v>
      </c>
      <c r="AM1012" s="215">
        <v>2</v>
      </c>
      <c r="AN1012" s="215">
        <v>0</v>
      </c>
      <c r="AO1012" s="215">
        <v>0</v>
      </c>
      <c r="AP1012" s="215">
        <v>0</v>
      </c>
      <c r="AQ1012" s="55">
        <v>0</v>
      </c>
      <c r="AR1012" s="216"/>
      <c r="AS1012" s="55">
        <v>281</v>
      </c>
      <c r="AT1012" s="55">
        <v>61</v>
      </c>
      <c r="AU1012" s="55">
        <v>10</v>
      </c>
      <c r="AW1012" s="55">
        <f t="shared" si="240"/>
        <v>2</v>
      </c>
      <c r="AX1012" s="55">
        <v>0</v>
      </c>
      <c r="AY1012" s="55">
        <v>2</v>
      </c>
      <c r="AZ1012" s="502">
        <v>1</v>
      </c>
    </row>
    <row r="1013" spans="1:52">
      <c r="A1013" s="215">
        <v>3514</v>
      </c>
      <c r="B1013" s="215">
        <v>3514281281</v>
      </c>
      <c r="C1013" s="216" t="s">
        <v>1098</v>
      </c>
      <c r="D1013" s="225">
        <f t="shared" si="226"/>
        <v>0</v>
      </c>
      <c r="E1013" s="225">
        <f t="shared" si="227"/>
        <v>0</v>
      </c>
      <c r="F1013" s="225">
        <f t="shared" si="228"/>
        <v>0</v>
      </c>
      <c r="G1013" s="225">
        <f t="shared" si="229"/>
        <v>0</v>
      </c>
      <c r="H1013" s="225">
        <f t="shared" si="230"/>
        <v>258</v>
      </c>
      <c r="I1013" s="225">
        <f t="shared" si="231"/>
        <v>0</v>
      </c>
      <c r="J1013" s="225">
        <f t="shared" si="232"/>
        <v>0</v>
      </c>
      <c r="K1013" s="356">
        <f t="shared" si="233"/>
        <v>9.8813999999999993</v>
      </c>
      <c r="L1013" s="225"/>
      <c r="M1013" s="225">
        <f t="shared" si="234"/>
        <v>0</v>
      </c>
      <c r="N1013" s="225">
        <f t="shared" si="235"/>
        <v>96</v>
      </c>
      <c r="O1013" s="225">
        <f t="shared" si="236"/>
        <v>0</v>
      </c>
      <c r="P1013" s="225">
        <f t="shared" si="237"/>
        <v>216</v>
      </c>
      <c r="Q1013" s="225">
        <f t="shared" si="238"/>
        <v>12</v>
      </c>
      <c r="R1013" s="225">
        <f t="shared" si="239"/>
        <v>258</v>
      </c>
      <c r="S1013" s="228"/>
      <c r="T1013" s="228"/>
      <c r="U1013" s="228"/>
      <c r="V1013" s="228"/>
      <c r="W1013" s="529"/>
      <c r="X1013" s="228"/>
      <c r="Y1013" s="55">
        <v>3514</v>
      </c>
      <c r="Z1013" s="55">
        <v>3514281281</v>
      </c>
      <c r="AA1013" s="244" t="s">
        <v>1098</v>
      </c>
      <c r="AB1013" s="55">
        <v>0</v>
      </c>
      <c r="AC1013" s="55">
        <v>0</v>
      </c>
      <c r="AD1013" s="55">
        <v>0</v>
      </c>
      <c r="AE1013" s="55">
        <v>0</v>
      </c>
      <c r="AF1013" s="55">
        <v>258</v>
      </c>
      <c r="AG1013" s="55">
        <v>0</v>
      </c>
      <c r="AH1013" s="55">
        <v>0</v>
      </c>
      <c r="AI1013" s="215">
        <v>0</v>
      </c>
      <c r="AJ1013" s="215">
        <v>0</v>
      </c>
      <c r="AK1013" s="215">
        <v>96</v>
      </c>
      <c r="AL1013" s="215">
        <v>0</v>
      </c>
      <c r="AM1013" s="215">
        <v>216</v>
      </c>
      <c r="AN1013" s="215">
        <v>0</v>
      </c>
      <c r="AO1013" s="215">
        <v>0</v>
      </c>
      <c r="AP1013" s="215">
        <v>0</v>
      </c>
      <c r="AQ1013" s="55">
        <v>0</v>
      </c>
      <c r="AR1013" s="216"/>
      <c r="AS1013" s="55">
        <v>281</v>
      </c>
      <c r="AT1013" s="55">
        <v>281</v>
      </c>
      <c r="AU1013" s="55">
        <v>12</v>
      </c>
      <c r="AW1013" s="55">
        <f t="shared" si="240"/>
        <v>216</v>
      </c>
      <c r="AX1013" s="55">
        <v>0</v>
      </c>
      <c r="AY1013" s="55">
        <v>2</v>
      </c>
      <c r="AZ1013" s="502">
        <v>0.83720000000000006</v>
      </c>
    </row>
    <row r="1014" spans="1:52">
      <c r="A1014" s="215">
        <v>3515</v>
      </c>
      <c r="B1014" s="215">
        <v>3515287005</v>
      </c>
      <c r="C1014" s="216" t="s">
        <v>1203</v>
      </c>
      <c r="D1014" s="225">
        <f t="shared" si="226"/>
        <v>0</v>
      </c>
      <c r="E1014" s="225">
        <f t="shared" si="227"/>
        <v>0</v>
      </c>
      <c r="F1014" s="225">
        <f t="shared" si="228"/>
        <v>0</v>
      </c>
      <c r="G1014" s="225">
        <f t="shared" si="229"/>
        <v>2</v>
      </c>
      <c r="H1014" s="225">
        <f t="shared" si="230"/>
        <v>0</v>
      </c>
      <c r="I1014" s="225">
        <f t="shared" si="231"/>
        <v>0</v>
      </c>
      <c r="J1014" s="225">
        <f t="shared" si="232"/>
        <v>0</v>
      </c>
      <c r="K1014" s="356">
        <f t="shared" si="233"/>
        <v>7.6600000000000001E-2</v>
      </c>
      <c r="L1014" s="225"/>
      <c r="M1014" s="225">
        <f t="shared" si="234"/>
        <v>0</v>
      </c>
      <c r="N1014" s="225">
        <f t="shared" si="235"/>
        <v>0</v>
      </c>
      <c r="O1014" s="225">
        <f t="shared" si="236"/>
        <v>0</v>
      </c>
      <c r="P1014" s="225">
        <f t="shared" si="237"/>
        <v>0</v>
      </c>
      <c r="Q1014" s="225">
        <f t="shared" si="238"/>
        <v>7</v>
      </c>
      <c r="R1014" s="225">
        <f t="shared" si="239"/>
        <v>2</v>
      </c>
      <c r="S1014" s="228"/>
      <c r="T1014" s="228"/>
      <c r="U1014" s="228"/>
      <c r="V1014" s="228"/>
      <c r="W1014" s="529"/>
      <c r="X1014" s="228"/>
      <c r="Y1014" s="55">
        <v>3515</v>
      </c>
      <c r="Z1014" s="55">
        <v>3515287005</v>
      </c>
      <c r="AA1014" s="244" t="s">
        <v>1203</v>
      </c>
      <c r="AB1014" s="55">
        <v>0</v>
      </c>
      <c r="AC1014" s="55">
        <v>0</v>
      </c>
      <c r="AD1014" s="55">
        <v>0</v>
      </c>
      <c r="AE1014" s="55">
        <v>2</v>
      </c>
      <c r="AF1014" s="55">
        <v>0</v>
      </c>
      <c r="AG1014" s="55">
        <v>0</v>
      </c>
      <c r="AH1014" s="55">
        <v>0</v>
      </c>
      <c r="AI1014" s="215">
        <v>0</v>
      </c>
      <c r="AJ1014" s="215">
        <v>0</v>
      </c>
      <c r="AK1014" s="215">
        <v>0</v>
      </c>
      <c r="AL1014" s="215">
        <v>0</v>
      </c>
      <c r="AM1014" s="215">
        <v>0</v>
      </c>
      <c r="AN1014" s="215">
        <v>0</v>
      </c>
      <c r="AO1014" s="215">
        <v>0</v>
      </c>
      <c r="AP1014" s="215">
        <v>0</v>
      </c>
      <c r="AQ1014" s="55">
        <v>0</v>
      </c>
      <c r="AR1014" s="216"/>
      <c r="AS1014" s="55">
        <v>287</v>
      </c>
      <c r="AT1014" s="55">
        <v>5</v>
      </c>
      <c r="AU1014" s="55">
        <v>7</v>
      </c>
      <c r="AW1014" s="55">
        <f t="shared" si="240"/>
        <v>0</v>
      </c>
      <c r="AX1014" s="55">
        <v>0</v>
      </c>
      <c r="AY1014" s="55">
        <v>3</v>
      </c>
      <c r="AZ1014" s="502">
        <v>0</v>
      </c>
    </row>
    <row r="1015" spans="1:52">
      <c r="A1015" s="215">
        <v>3515</v>
      </c>
      <c r="B1015" s="215">
        <v>3515287043</v>
      </c>
      <c r="C1015" s="216" t="s">
        <v>1203</v>
      </c>
      <c r="D1015" s="225">
        <f t="shared" si="226"/>
        <v>0</v>
      </c>
      <c r="E1015" s="225">
        <f t="shared" si="227"/>
        <v>0</v>
      </c>
      <c r="F1015" s="225">
        <f t="shared" si="228"/>
        <v>0</v>
      </c>
      <c r="G1015" s="225">
        <f t="shared" si="229"/>
        <v>2</v>
      </c>
      <c r="H1015" s="225">
        <f t="shared" si="230"/>
        <v>1</v>
      </c>
      <c r="I1015" s="225">
        <f t="shared" si="231"/>
        <v>0</v>
      </c>
      <c r="J1015" s="225">
        <f t="shared" si="232"/>
        <v>0</v>
      </c>
      <c r="K1015" s="356">
        <f t="shared" si="233"/>
        <v>0.1149</v>
      </c>
      <c r="L1015" s="225"/>
      <c r="M1015" s="225">
        <f t="shared" si="234"/>
        <v>0</v>
      </c>
      <c r="N1015" s="225">
        <f t="shared" si="235"/>
        <v>0</v>
      </c>
      <c r="O1015" s="225">
        <f t="shared" si="236"/>
        <v>0</v>
      </c>
      <c r="P1015" s="225">
        <f t="shared" si="237"/>
        <v>0</v>
      </c>
      <c r="Q1015" s="225">
        <f t="shared" si="238"/>
        <v>5</v>
      </c>
      <c r="R1015" s="225">
        <f t="shared" si="239"/>
        <v>3</v>
      </c>
      <c r="S1015" s="228"/>
      <c r="T1015" s="228"/>
      <c r="U1015" s="228"/>
      <c r="V1015" s="228"/>
      <c r="W1015" s="529"/>
      <c r="X1015" s="228"/>
      <c r="Y1015" s="55">
        <v>3515</v>
      </c>
      <c r="Z1015" s="55">
        <v>3515287043</v>
      </c>
      <c r="AA1015" s="244" t="s">
        <v>1203</v>
      </c>
      <c r="AB1015" s="55">
        <v>0</v>
      </c>
      <c r="AC1015" s="55">
        <v>0</v>
      </c>
      <c r="AD1015" s="55">
        <v>0</v>
      </c>
      <c r="AE1015" s="55">
        <v>2</v>
      </c>
      <c r="AF1015" s="55">
        <v>1</v>
      </c>
      <c r="AG1015" s="55">
        <v>0</v>
      </c>
      <c r="AH1015" s="55">
        <v>0</v>
      </c>
      <c r="AI1015" s="215">
        <v>0</v>
      </c>
      <c r="AJ1015" s="215">
        <v>0</v>
      </c>
      <c r="AK1015" s="215">
        <v>0</v>
      </c>
      <c r="AL1015" s="215">
        <v>0</v>
      </c>
      <c r="AM1015" s="215">
        <v>0</v>
      </c>
      <c r="AN1015" s="215">
        <v>0</v>
      </c>
      <c r="AO1015" s="215">
        <v>0</v>
      </c>
      <c r="AP1015" s="215">
        <v>0</v>
      </c>
      <c r="AQ1015" s="55">
        <v>0</v>
      </c>
      <c r="AR1015" s="216"/>
      <c r="AS1015" s="55">
        <v>287</v>
      </c>
      <c r="AT1015" s="55">
        <v>43</v>
      </c>
      <c r="AU1015" s="55">
        <v>5</v>
      </c>
      <c r="AW1015" s="55">
        <f t="shared" si="240"/>
        <v>0</v>
      </c>
      <c r="AX1015" s="55">
        <v>0</v>
      </c>
      <c r="AY1015" s="55">
        <v>3</v>
      </c>
      <c r="AZ1015" s="502">
        <v>0</v>
      </c>
    </row>
    <row r="1016" spans="1:52">
      <c r="A1016" s="215">
        <v>3515</v>
      </c>
      <c r="B1016" s="215">
        <v>3515287045</v>
      </c>
      <c r="C1016" s="216" t="s">
        <v>1203</v>
      </c>
      <c r="D1016" s="225">
        <f t="shared" si="226"/>
        <v>0</v>
      </c>
      <c r="E1016" s="225">
        <f t="shared" si="227"/>
        <v>0</v>
      </c>
      <c r="F1016" s="225">
        <f t="shared" si="228"/>
        <v>0</v>
      </c>
      <c r="G1016" s="225">
        <f t="shared" si="229"/>
        <v>7</v>
      </c>
      <c r="H1016" s="225">
        <f t="shared" si="230"/>
        <v>0</v>
      </c>
      <c r="I1016" s="225">
        <f t="shared" si="231"/>
        <v>0</v>
      </c>
      <c r="J1016" s="225">
        <f t="shared" si="232"/>
        <v>0</v>
      </c>
      <c r="K1016" s="356">
        <f t="shared" si="233"/>
        <v>0.2681</v>
      </c>
      <c r="L1016" s="225"/>
      <c r="M1016" s="225">
        <f t="shared" si="234"/>
        <v>0</v>
      </c>
      <c r="N1016" s="225">
        <f t="shared" si="235"/>
        <v>0</v>
      </c>
      <c r="O1016" s="225">
        <f t="shared" si="236"/>
        <v>0</v>
      </c>
      <c r="P1016" s="225">
        <f t="shared" si="237"/>
        <v>2</v>
      </c>
      <c r="Q1016" s="225">
        <f t="shared" si="238"/>
        <v>7</v>
      </c>
      <c r="R1016" s="225">
        <f t="shared" si="239"/>
        <v>7</v>
      </c>
      <c r="S1016" s="228"/>
      <c r="T1016" s="228"/>
      <c r="U1016" s="228"/>
      <c r="V1016" s="228"/>
      <c r="W1016" s="529"/>
      <c r="X1016" s="228"/>
      <c r="Y1016" s="55">
        <v>3515</v>
      </c>
      <c r="Z1016" s="55">
        <v>3515287045</v>
      </c>
      <c r="AA1016" s="244" t="s">
        <v>1203</v>
      </c>
      <c r="AB1016" s="55">
        <v>0</v>
      </c>
      <c r="AC1016" s="55">
        <v>0</v>
      </c>
      <c r="AD1016" s="55">
        <v>0</v>
      </c>
      <c r="AE1016" s="55">
        <v>7</v>
      </c>
      <c r="AF1016" s="55">
        <v>0</v>
      </c>
      <c r="AG1016" s="55">
        <v>0</v>
      </c>
      <c r="AH1016" s="55">
        <v>0</v>
      </c>
      <c r="AI1016" s="215">
        <v>0</v>
      </c>
      <c r="AJ1016" s="215">
        <v>0</v>
      </c>
      <c r="AK1016" s="215">
        <v>0</v>
      </c>
      <c r="AL1016" s="215">
        <v>0</v>
      </c>
      <c r="AM1016" s="215">
        <v>2</v>
      </c>
      <c r="AN1016" s="215">
        <v>0</v>
      </c>
      <c r="AO1016" s="215">
        <v>0</v>
      </c>
      <c r="AP1016" s="215">
        <v>0</v>
      </c>
      <c r="AQ1016" s="55">
        <v>0</v>
      </c>
      <c r="AR1016" s="216"/>
      <c r="AS1016" s="55">
        <v>287</v>
      </c>
      <c r="AT1016" s="55">
        <v>45</v>
      </c>
      <c r="AU1016" s="55">
        <v>7</v>
      </c>
      <c r="AW1016" s="55">
        <f t="shared" si="240"/>
        <v>2</v>
      </c>
      <c r="AX1016" s="55">
        <v>0</v>
      </c>
      <c r="AY1016" s="55">
        <v>3</v>
      </c>
      <c r="AZ1016" s="502">
        <v>0.28570000000000001</v>
      </c>
    </row>
    <row r="1017" spans="1:52">
      <c r="A1017" s="215">
        <v>3515</v>
      </c>
      <c r="B1017" s="215">
        <v>3515287135</v>
      </c>
      <c r="C1017" s="216" t="s">
        <v>1203</v>
      </c>
      <c r="D1017" s="225">
        <f t="shared" si="226"/>
        <v>0</v>
      </c>
      <c r="E1017" s="225">
        <f t="shared" si="227"/>
        <v>0</v>
      </c>
      <c r="F1017" s="225">
        <f t="shared" si="228"/>
        <v>1</v>
      </c>
      <c r="G1017" s="225">
        <f t="shared" si="229"/>
        <v>4</v>
      </c>
      <c r="H1017" s="225">
        <f t="shared" si="230"/>
        <v>0</v>
      </c>
      <c r="I1017" s="225">
        <f t="shared" si="231"/>
        <v>0</v>
      </c>
      <c r="J1017" s="225">
        <f t="shared" si="232"/>
        <v>0</v>
      </c>
      <c r="K1017" s="356">
        <f t="shared" si="233"/>
        <v>0.1915</v>
      </c>
      <c r="L1017" s="225"/>
      <c r="M1017" s="225">
        <f t="shared" si="234"/>
        <v>0</v>
      </c>
      <c r="N1017" s="225">
        <f t="shared" si="235"/>
        <v>0</v>
      </c>
      <c r="O1017" s="225">
        <f t="shared" si="236"/>
        <v>0</v>
      </c>
      <c r="P1017" s="225">
        <f t="shared" si="237"/>
        <v>0</v>
      </c>
      <c r="Q1017" s="225">
        <f t="shared" si="238"/>
        <v>6</v>
      </c>
      <c r="R1017" s="225">
        <f t="shared" si="239"/>
        <v>5</v>
      </c>
      <c r="S1017" s="228"/>
      <c r="T1017" s="228"/>
      <c r="U1017" s="228"/>
      <c r="V1017" s="228"/>
      <c r="W1017" s="529"/>
      <c r="X1017" s="228"/>
      <c r="Y1017" s="55">
        <v>3515</v>
      </c>
      <c r="Z1017" s="55">
        <v>3515287135</v>
      </c>
      <c r="AA1017" s="244" t="s">
        <v>1203</v>
      </c>
      <c r="AB1017" s="55">
        <v>0</v>
      </c>
      <c r="AC1017" s="55">
        <v>0</v>
      </c>
      <c r="AD1017" s="55">
        <v>1</v>
      </c>
      <c r="AE1017" s="55">
        <v>4</v>
      </c>
      <c r="AF1017" s="55">
        <v>0</v>
      </c>
      <c r="AG1017" s="55">
        <v>0</v>
      </c>
      <c r="AH1017" s="55">
        <v>0</v>
      </c>
      <c r="AI1017" s="215">
        <v>0</v>
      </c>
      <c r="AJ1017" s="215">
        <v>0</v>
      </c>
      <c r="AK1017" s="215">
        <v>0</v>
      </c>
      <c r="AL1017" s="215">
        <v>0</v>
      </c>
      <c r="AM1017" s="215">
        <v>0</v>
      </c>
      <c r="AN1017" s="215">
        <v>0</v>
      </c>
      <c r="AO1017" s="215">
        <v>0</v>
      </c>
      <c r="AP1017" s="215">
        <v>0</v>
      </c>
      <c r="AQ1017" s="55">
        <v>0</v>
      </c>
      <c r="AR1017" s="216"/>
      <c r="AS1017" s="55">
        <v>287</v>
      </c>
      <c r="AT1017" s="55">
        <v>135</v>
      </c>
      <c r="AU1017" s="55">
        <v>6</v>
      </c>
      <c r="AW1017" s="55">
        <f t="shared" si="240"/>
        <v>0</v>
      </c>
      <c r="AX1017" s="55">
        <v>0</v>
      </c>
      <c r="AY1017" s="55">
        <v>3</v>
      </c>
      <c r="AZ1017" s="502">
        <v>0</v>
      </c>
    </row>
    <row r="1018" spans="1:52">
      <c r="A1018" s="215">
        <v>3515</v>
      </c>
      <c r="B1018" s="215">
        <v>3515287151</v>
      </c>
      <c r="C1018" s="216" t="s">
        <v>1203</v>
      </c>
      <c r="D1018" s="225">
        <f t="shared" si="226"/>
        <v>0</v>
      </c>
      <c r="E1018" s="225">
        <f t="shared" si="227"/>
        <v>0</v>
      </c>
      <c r="F1018" s="225">
        <f t="shared" si="228"/>
        <v>0</v>
      </c>
      <c r="G1018" s="225">
        <f t="shared" si="229"/>
        <v>1</v>
      </c>
      <c r="H1018" s="225">
        <f t="shared" si="230"/>
        <v>0</v>
      </c>
      <c r="I1018" s="225">
        <f t="shared" si="231"/>
        <v>0</v>
      </c>
      <c r="J1018" s="225">
        <f t="shared" si="232"/>
        <v>0</v>
      </c>
      <c r="K1018" s="356">
        <f t="shared" si="233"/>
        <v>3.8300000000000001E-2</v>
      </c>
      <c r="L1018" s="225"/>
      <c r="M1018" s="225">
        <f t="shared" si="234"/>
        <v>0</v>
      </c>
      <c r="N1018" s="225">
        <f t="shared" si="235"/>
        <v>0</v>
      </c>
      <c r="O1018" s="225">
        <f t="shared" si="236"/>
        <v>0</v>
      </c>
      <c r="P1018" s="225">
        <f t="shared" si="237"/>
        <v>0</v>
      </c>
      <c r="Q1018" s="225">
        <f t="shared" si="238"/>
        <v>7</v>
      </c>
      <c r="R1018" s="225">
        <f t="shared" si="239"/>
        <v>1</v>
      </c>
      <c r="S1018" s="228"/>
      <c r="T1018" s="228"/>
      <c r="U1018" s="228"/>
      <c r="V1018" s="228"/>
      <c r="W1018" s="529"/>
      <c r="X1018" s="228"/>
      <c r="Y1018" s="55">
        <v>3515</v>
      </c>
      <c r="Z1018" s="55">
        <v>3515287151</v>
      </c>
      <c r="AA1018" s="244" t="s">
        <v>1203</v>
      </c>
      <c r="AB1018" s="55">
        <v>0</v>
      </c>
      <c r="AC1018" s="55">
        <v>0</v>
      </c>
      <c r="AD1018" s="55">
        <v>0</v>
      </c>
      <c r="AE1018" s="55">
        <v>1</v>
      </c>
      <c r="AF1018" s="55">
        <v>0</v>
      </c>
      <c r="AG1018" s="55">
        <v>0</v>
      </c>
      <c r="AH1018" s="55">
        <v>0</v>
      </c>
      <c r="AI1018" s="215">
        <v>0</v>
      </c>
      <c r="AJ1018" s="215">
        <v>0</v>
      </c>
      <c r="AK1018" s="215">
        <v>0</v>
      </c>
      <c r="AL1018" s="215">
        <v>0</v>
      </c>
      <c r="AM1018" s="215">
        <v>0</v>
      </c>
      <c r="AN1018" s="215">
        <v>0</v>
      </c>
      <c r="AO1018" s="215">
        <v>0</v>
      </c>
      <c r="AP1018" s="215">
        <v>0</v>
      </c>
      <c r="AQ1018" s="55">
        <v>0</v>
      </c>
      <c r="AR1018" s="216"/>
      <c r="AS1018" s="55">
        <v>287</v>
      </c>
      <c r="AT1018" s="55">
        <v>151</v>
      </c>
      <c r="AU1018" s="55">
        <v>7</v>
      </c>
      <c r="AW1018" s="55">
        <f t="shared" si="240"/>
        <v>0</v>
      </c>
      <c r="AX1018" s="55">
        <v>0</v>
      </c>
      <c r="AY1018" s="55">
        <v>3</v>
      </c>
      <c r="AZ1018" s="502">
        <v>0</v>
      </c>
    </row>
    <row r="1019" spans="1:52">
      <c r="A1019" s="215">
        <v>3515</v>
      </c>
      <c r="B1019" s="215">
        <v>3515287191</v>
      </c>
      <c r="C1019" s="216" t="s">
        <v>1203</v>
      </c>
      <c r="D1019" s="225">
        <f t="shared" si="226"/>
        <v>0</v>
      </c>
      <c r="E1019" s="225">
        <f t="shared" si="227"/>
        <v>0</v>
      </c>
      <c r="F1019" s="225">
        <f t="shared" si="228"/>
        <v>5</v>
      </c>
      <c r="G1019" s="225">
        <f t="shared" si="229"/>
        <v>24</v>
      </c>
      <c r="H1019" s="225">
        <f t="shared" si="230"/>
        <v>5</v>
      </c>
      <c r="I1019" s="225">
        <f t="shared" si="231"/>
        <v>0</v>
      </c>
      <c r="J1019" s="225">
        <f t="shared" si="232"/>
        <v>0</v>
      </c>
      <c r="K1019" s="356">
        <f t="shared" si="233"/>
        <v>1.3022</v>
      </c>
      <c r="L1019" s="225"/>
      <c r="M1019" s="225">
        <f t="shared" si="234"/>
        <v>0</v>
      </c>
      <c r="N1019" s="225">
        <f t="shared" si="235"/>
        <v>0</v>
      </c>
      <c r="O1019" s="225">
        <f t="shared" si="236"/>
        <v>0</v>
      </c>
      <c r="P1019" s="225">
        <f t="shared" si="237"/>
        <v>5</v>
      </c>
      <c r="Q1019" s="225">
        <f t="shared" si="238"/>
        <v>6</v>
      </c>
      <c r="R1019" s="225">
        <f t="shared" si="239"/>
        <v>34</v>
      </c>
      <c r="S1019" s="228"/>
      <c r="T1019" s="228"/>
      <c r="U1019" s="228"/>
      <c r="V1019" s="228"/>
      <c r="W1019" s="529"/>
      <c r="X1019" s="228"/>
      <c r="Y1019" s="55">
        <v>3515</v>
      </c>
      <c r="Z1019" s="55">
        <v>3515287191</v>
      </c>
      <c r="AA1019" s="244" t="s">
        <v>1203</v>
      </c>
      <c r="AB1019" s="55">
        <v>0</v>
      </c>
      <c r="AC1019" s="55">
        <v>0</v>
      </c>
      <c r="AD1019" s="55">
        <v>5</v>
      </c>
      <c r="AE1019" s="55">
        <v>24</v>
      </c>
      <c r="AF1019" s="55">
        <v>5</v>
      </c>
      <c r="AG1019" s="55">
        <v>0</v>
      </c>
      <c r="AH1019" s="55">
        <v>0</v>
      </c>
      <c r="AI1019" s="215">
        <v>0</v>
      </c>
      <c r="AJ1019" s="215">
        <v>0</v>
      </c>
      <c r="AK1019" s="215">
        <v>0</v>
      </c>
      <c r="AL1019" s="215">
        <v>0</v>
      </c>
      <c r="AM1019" s="215">
        <v>5</v>
      </c>
      <c r="AN1019" s="215">
        <v>0</v>
      </c>
      <c r="AO1019" s="215">
        <v>0</v>
      </c>
      <c r="AP1019" s="215">
        <v>0</v>
      </c>
      <c r="AQ1019" s="55">
        <v>0</v>
      </c>
      <c r="AR1019" s="216"/>
      <c r="AS1019" s="55">
        <v>287</v>
      </c>
      <c r="AT1019" s="55">
        <v>191</v>
      </c>
      <c r="AU1019" s="55">
        <v>6</v>
      </c>
      <c r="AW1019" s="55">
        <f t="shared" si="240"/>
        <v>5</v>
      </c>
      <c r="AX1019" s="55">
        <v>0</v>
      </c>
      <c r="AY1019" s="55">
        <v>3</v>
      </c>
      <c r="AZ1019" s="502">
        <v>0.14710000000000001</v>
      </c>
    </row>
    <row r="1020" spans="1:52">
      <c r="A1020" s="215">
        <v>3515</v>
      </c>
      <c r="B1020" s="215">
        <v>3515287215</v>
      </c>
      <c r="C1020" s="216" t="s">
        <v>1203</v>
      </c>
      <c r="D1020" s="225">
        <f t="shared" si="226"/>
        <v>0</v>
      </c>
      <c r="E1020" s="225">
        <f t="shared" si="227"/>
        <v>0</v>
      </c>
      <c r="F1020" s="225">
        <f t="shared" si="228"/>
        <v>4</v>
      </c>
      <c r="G1020" s="225">
        <f t="shared" si="229"/>
        <v>7</v>
      </c>
      <c r="H1020" s="225">
        <f t="shared" si="230"/>
        <v>1</v>
      </c>
      <c r="I1020" s="225">
        <f t="shared" si="231"/>
        <v>0</v>
      </c>
      <c r="J1020" s="225">
        <f t="shared" si="232"/>
        <v>0</v>
      </c>
      <c r="K1020" s="356">
        <f t="shared" si="233"/>
        <v>0.45960000000000001</v>
      </c>
      <c r="L1020" s="225"/>
      <c r="M1020" s="225">
        <f t="shared" si="234"/>
        <v>0</v>
      </c>
      <c r="N1020" s="225">
        <f t="shared" si="235"/>
        <v>0</v>
      </c>
      <c r="O1020" s="225">
        <f t="shared" si="236"/>
        <v>0</v>
      </c>
      <c r="P1020" s="225">
        <f t="shared" si="237"/>
        <v>4</v>
      </c>
      <c r="Q1020" s="225">
        <f t="shared" si="238"/>
        <v>8</v>
      </c>
      <c r="R1020" s="225">
        <f t="shared" si="239"/>
        <v>12</v>
      </c>
      <c r="S1020" s="228"/>
      <c r="T1020" s="228"/>
      <c r="U1020" s="228"/>
      <c r="V1020" s="228"/>
      <c r="W1020" s="529"/>
      <c r="X1020" s="228"/>
      <c r="Y1020" s="55">
        <v>3515</v>
      </c>
      <c r="Z1020" s="55">
        <v>3515287215</v>
      </c>
      <c r="AA1020" s="244" t="s">
        <v>1203</v>
      </c>
      <c r="AB1020" s="55">
        <v>0</v>
      </c>
      <c r="AC1020" s="55">
        <v>0</v>
      </c>
      <c r="AD1020" s="55">
        <v>4</v>
      </c>
      <c r="AE1020" s="55">
        <v>7</v>
      </c>
      <c r="AF1020" s="55">
        <v>1</v>
      </c>
      <c r="AG1020" s="55">
        <v>0</v>
      </c>
      <c r="AH1020" s="55">
        <v>0</v>
      </c>
      <c r="AI1020" s="215">
        <v>0</v>
      </c>
      <c r="AJ1020" s="215">
        <v>0</v>
      </c>
      <c r="AK1020" s="215">
        <v>0</v>
      </c>
      <c r="AL1020" s="215">
        <v>0</v>
      </c>
      <c r="AM1020" s="215">
        <v>3</v>
      </c>
      <c r="AN1020" s="215">
        <v>0</v>
      </c>
      <c r="AO1020" s="215">
        <v>0</v>
      </c>
      <c r="AP1020" s="215">
        <v>1</v>
      </c>
      <c r="AQ1020" s="55">
        <v>0</v>
      </c>
      <c r="AR1020" s="216"/>
      <c r="AS1020" s="55">
        <v>287</v>
      </c>
      <c r="AT1020" s="55">
        <v>215</v>
      </c>
      <c r="AU1020" s="55">
        <v>8</v>
      </c>
      <c r="AW1020" s="55">
        <f t="shared" si="240"/>
        <v>4</v>
      </c>
      <c r="AX1020" s="55">
        <v>0</v>
      </c>
      <c r="AY1020" s="55">
        <v>3</v>
      </c>
      <c r="AZ1020" s="502">
        <v>0.33329999999999999</v>
      </c>
    </row>
    <row r="1021" spans="1:52">
      <c r="A1021" s="215">
        <v>3515</v>
      </c>
      <c r="B1021" s="215">
        <v>3515287227</v>
      </c>
      <c r="C1021" s="216" t="s">
        <v>1203</v>
      </c>
      <c r="D1021" s="225">
        <f t="shared" si="226"/>
        <v>0</v>
      </c>
      <c r="E1021" s="225">
        <f t="shared" si="227"/>
        <v>0</v>
      </c>
      <c r="F1021" s="225">
        <f t="shared" si="228"/>
        <v>2</v>
      </c>
      <c r="G1021" s="225">
        <f t="shared" si="229"/>
        <v>10</v>
      </c>
      <c r="H1021" s="225">
        <f t="shared" si="230"/>
        <v>0</v>
      </c>
      <c r="I1021" s="225">
        <f t="shared" si="231"/>
        <v>0</v>
      </c>
      <c r="J1021" s="225">
        <f t="shared" si="232"/>
        <v>0</v>
      </c>
      <c r="K1021" s="356">
        <f t="shared" si="233"/>
        <v>0.45960000000000001</v>
      </c>
      <c r="L1021" s="225"/>
      <c r="M1021" s="225">
        <f t="shared" si="234"/>
        <v>1</v>
      </c>
      <c r="N1021" s="225">
        <f t="shared" si="235"/>
        <v>0</v>
      </c>
      <c r="O1021" s="225">
        <f t="shared" si="236"/>
        <v>0</v>
      </c>
      <c r="P1021" s="225">
        <f t="shared" si="237"/>
        <v>6</v>
      </c>
      <c r="Q1021" s="225">
        <f t="shared" si="238"/>
        <v>9</v>
      </c>
      <c r="R1021" s="225">
        <f t="shared" si="239"/>
        <v>12</v>
      </c>
      <c r="S1021" s="228"/>
      <c r="T1021" s="228"/>
      <c r="U1021" s="228"/>
      <c r="V1021" s="228"/>
      <c r="W1021" s="529"/>
      <c r="X1021" s="228"/>
      <c r="Y1021" s="55">
        <v>3515</v>
      </c>
      <c r="Z1021" s="55">
        <v>3515287227</v>
      </c>
      <c r="AA1021" s="244" t="s">
        <v>1203</v>
      </c>
      <c r="AB1021" s="55">
        <v>0</v>
      </c>
      <c r="AC1021" s="55">
        <v>0</v>
      </c>
      <c r="AD1021" s="55">
        <v>2</v>
      </c>
      <c r="AE1021" s="55">
        <v>10</v>
      </c>
      <c r="AF1021" s="55">
        <v>0</v>
      </c>
      <c r="AG1021" s="55">
        <v>0</v>
      </c>
      <c r="AH1021" s="55">
        <v>0</v>
      </c>
      <c r="AI1021" s="215">
        <v>0</v>
      </c>
      <c r="AJ1021" s="215">
        <v>1</v>
      </c>
      <c r="AK1021" s="215">
        <v>0</v>
      </c>
      <c r="AL1021" s="215">
        <v>0</v>
      </c>
      <c r="AM1021" s="215">
        <v>4</v>
      </c>
      <c r="AN1021" s="215">
        <v>0</v>
      </c>
      <c r="AO1021" s="215">
        <v>0</v>
      </c>
      <c r="AP1021" s="215">
        <v>0</v>
      </c>
      <c r="AQ1021" s="55">
        <v>0</v>
      </c>
      <c r="AR1021" s="216"/>
      <c r="AS1021" s="55">
        <v>287</v>
      </c>
      <c r="AT1021" s="55">
        <v>227</v>
      </c>
      <c r="AU1021" s="55">
        <v>9</v>
      </c>
      <c r="AW1021" s="55">
        <f t="shared" si="240"/>
        <v>4</v>
      </c>
      <c r="AX1021" s="55">
        <v>2</v>
      </c>
      <c r="AY1021" s="55">
        <v>2</v>
      </c>
      <c r="AZ1021" s="502">
        <v>0.4879</v>
      </c>
    </row>
    <row r="1022" spans="1:52">
      <c r="A1022" s="215">
        <v>3515</v>
      </c>
      <c r="B1022" s="215">
        <v>3515287277</v>
      </c>
      <c r="C1022" s="216" t="s">
        <v>1203</v>
      </c>
      <c r="D1022" s="225">
        <f t="shared" si="226"/>
        <v>0</v>
      </c>
      <c r="E1022" s="225">
        <f t="shared" si="227"/>
        <v>0</v>
      </c>
      <c r="F1022" s="225">
        <f t="shared" si="228"/>
        <v>15</v>
      </c>
      <c r="G1022" s="225">
        <f t="shared" si="229"/>
        <v>65</v>
      </c>
      <c r="H1022" s="225">
        <f t="shared" si="230"/>
        <v>22</v>
      </c>
      <c r="I1022" s="225">
        <f t="shared" si="231"/>
        <v>0</v>
      </c>
      <c r="J1022" s="225">
        <f t="shared" si="232"/>
        <v>0</v>
      </c>
      <c r="K1022" s="356">
        <f t="shared" si="233"/>
        <v>3.9066000000000001</v>
      </c>
      <c r="L1022" s="225"/>
      <c r="M1022" s="225">
        <f t="shared" si="234"/>
        <v>7</v>
      </c>
      <c r="N1022" s="225">
        <f t="shared" si="235"/>
        <v>0</v>
      </c>
      <c r="O1022" s="225">
        <f t="shared" si="236"/>
        <v>0</v>
      </c>
      <c r="P1022" s="225">
        <f t="shared" si="237"/>
        <v>72</v>
      </c>
      <c r="Q1022" s="225">
        <f t="shared" si="238"/>
        <v>12</v>
      </c>
      <c r="R1022" s="225">
        <f t="shared" si="239"/>
        <v>102</v>
      </c>
      <c r="S1022" s="228"/>
      <c r="T1022" s="228"/>
      <c r="U1022" s="228"/>
      <c r="V1022" s="228"/>
      <c r="W1022" s="529"/>
      <c r="X1022" s="228"/>
      <c r="Y1022" s="55">
        <v>3515</v>
      </c>
      <c r="Z1022" s="55">
        <v>3515287277</v>
      </c>
      <c r="AA1022" s="244" t="s">
        <v>1203</v>
      </c>
      <c r="AB1022" s="55">
        <v>0</v>
      </c>
      <c r="AC1022" s="55">
        <v>0</v>
      </c>
      <c r="AD1022" s="55">
        <v>15</v>
      </c>
      <c r="AE1022" s="55">
        <v>65</v>
      </c>
      <c r="AF1022" s="55">
        <v>22</v>
      </c>
      <c r="AG1022" s="55">
        <v>0</v>
      </c>
      <c r="AH1022" s="55">
        <v>0</v>
      </c>
      <c r="AI1022" s="215">
        <v>0</v>
      </c>
      <c r="AJ1022" s="215">
        <v>7</v>
      </c>
      <c r="AK1022" s="215">
        <v>0</v>
      </c>
      <c r="AL1022" s="215">
        <v>0</v>
      </c>
      <c r="AM1022" s="215">
        <v>46</v>
      </c>
      <c r="AN1022" s="215">
        <v>0</v>
      </c>
      <c r="AO1022" s="215">
        <v>0</v>
      </c>
      <c r="AP1022" s="215">
        <v>9</v>
      </c>
      <c r="AQ1022" s="55">
        <v>0</v>
      </c>
      <c r="AR1022" s="216"/>
      <c r="AS1022" s="55">
        <v>287</v>
      </c>
      <c r="AT1022" s="55">
        <v>277</v>
      </c>
      <c r="AU1022" s="55">
        <v>12</v>
      </c>
      <c r="AW1022" s="55">
        <f t="shared" si="240"/>
        <v>55</v>
      </c>
      <c r="AX1022" s="55">
        <v>17</v>
      </c>
      <c r="AY1022" s="55">
        <v>2</v>
      </c>
      <c r="AZ1022" s="502">
        <v>0.7077</v>
      </c>
    </row>
    <row r="1023" spans="1:52">
      <c r="A1023" s="215">
        <v>3515</v>
      </c>
      <c r="B1023" s="215">
        <v>3515287287</v>
      </c>
      <c r="C1023" s="216" t="s">
        <v>1203</v>
      </c>
      <c r="D1023" s="225">
        <f t="shared" si="226"/>
        <v>0</v>
      </c>
      <c r="E1023" s="225">
        <f t="shared" si="227"/>
        <v>0</v>
      </c>
      <c r="F1023" s="225">
        <f t="shared" si="228"/>
        <v>2</v>
      </c>
      <c r="G1023" s="225">
        <f t="shared" si="229"/>
        <v>8</v>
      </c>
      <c r="H1023" s="225">
        <f t="shared" si="230"/>
        <v>2</v>
      </c>
      <c r="I1023" s="225">
        <f t="shared" si="231"/>
        <v>0</v>
      </c>
      <c r="J1023" s="225">
        <f t="shared" si="232"/>
        <v>0</v>
      </c>
      <c r="K1023" s="356">
        <f t="shared" si="233"/>
        <v>0.45960000000000001</v>
      </c>
      <c r="L1023" s="225"/>
      <c r="M1023" s="225">
        <f t="shared" si="234"/>
        <v>0</v>
      </c>
      <c r="N1023" s="225">
        <f t="shared" si="235"/>
        <v>0</v>
      </c>
      <c r="O1023" s="225">
        <f t="shared" si="236"/>
        <v>0</v>
      </c>
      <c r="P1023" s="225">
        <f t="shared" si="237"/>
        <v>3</v>
      </c>
      <c r="Q1023" s="225">
        <f t="shared" si="238"/>
        <v>4</v>
      </c>
      <c r="R1023" s="225">
        <f t="shared" si="239"/>
        <v>12</v>
      </c>
      <c r="S1023" s="228"/>
      <c r="T1023" s="228"/>
      <c r="U1023" s="228"/>
      <c r="V1023" s="228"/>
      <c r="W1023" s="529"/>
      <c r="X1023" s="228"/>
      <c r="Y1023" s="55">
        <v>3515</v>
      </c>
      <c r="Z1023" s="55">
        <v>3515287287</v>
      </c>
      <c r="AA1023" s="244" t="s">
        <v>1203</v>
      </c>
      <c r="AB1023" s="55">
        <v>0</v>
      </c>
      <c r="AC1023" s="55">
        <v>0</v>
      </c>
      <c r="AD1023" s="55">
        <v>2</v>
      </c>
      <c r="AE1023" s="55">
        <v>8</v>
      </c>
      <c r="AF1023" s="55">
        <v>2</v>
      </c>
      <c r="AG1023" s="55">
        <v>0</v>
      </c>
      <c r="AH1023" s="55">
        <v>0</v>
      </c>
      <c r="AI1023" s="215">
        <v>0</v>
      </c>
      <c r="AJ1023" s="215">
        <v>0</v>
      </c>
      <c r="AK1023" s="215">
        <v>0</v>
      </c>
      <c r="AL1023" s="215">
        <v>0</v>
      </c>
      <c r="AM1023" s="215">
        <v>2</v>
      </c>
      <c r="AN1023" s="215">
        <v>0</v>
      </c>
      <c r="AO1023" s="215">
        <v>0</v>
      </c>
      <c r="AP1023" s="215">
        <v>1</v>
      </c>
      <c r="AQ1023" s="55">
        <v>0</v>
      </c>
      <c r="AR1023" s="216"/>
      <c r="AS1023" s="55">
        <v>287</v>
      </c>
      <c r="AT1023" s="55">
        <v>287</v>
      </c>
      <c r="AU1023" s="55">
        <v>4</v>
      </c>
      <c r="AW1023" s="55">
        <f t="shared" si="240"/>
        <v>3</v>
      </c>
      <c r="AX1023" s="55">
        <v>0</v>
      </c>
      <c r="AY1023" s="55">
        <v>3</v>
      </c>
      <c r="AZ1023" s="502">
        <v>0.25</v>
      </c>
    </row>
    <row r="1024" spans="1:52">
      <c r="A1024" s="215">
        <v>3515</v>
      </c>
      <c r="B1024" s="215">
        <v>3515287306</v>
      </c>
      <c r="C1024" s="216" t="s">
        <v>1203</v>
      </c>
      <c r="D1024" s="225">
        <f t="shared" si="226"/>
        <v>0</v>
      </c>
      <c r="E1024" s="225">
        <f t="shared" si="227"/>
        <v>0</v>
      </c>
      <c r="F1024" s="225">
        <f t="shared" si="228"/>
        <v>0</v>
      </c>
      <c r="G1024" s="225">
        <f t="shared" si="229"/>
        <v>9</v>
      </c>
      <c r="H1024" s="225">
        <f t="shared" si="230"/>
        <v>0</v>
      </c>
      <c r="I1024" s="225">
        <f t="shared" si="231"/>
        <v>0</v>
      </c>
      <c r="J1024" s="225">
        <f t="shared" si="232"/>
        <v>0</v>
      </c>
      <c r="K1024" s="356">
        <f t="shared" si="233"/>
        <v>0.34470000000000001</v>
      </c>
      <c r="L1024" s="225"/>
      <c r="M1024" s="225">
        <f t="shared" si="234"/>
        <v>0</v>
      </c>
      <c r="N1024" s="225">
        <f t="shared" si="235"/>
        <v>0</v>
      </c>
      <c r="O1024" s="225">
        <f t="shared" si="236"/>
        <v>0</v>
      </c>
      <c r="P1024" s="225">
        <f t="shared" si="237"/>
        <v>1</v>
      </c>
      <c r="Q1024" s="225">
        <f t="shared" si="238"/>
        <v>8</v>
      </c>
      <c r="R1024" s="225">
        <f t="shared" si="239"/>
        <v>9</v>
      </c>
      <c r="S1024" s="228"/>
      <c r="T1024" s="228"/>
      <c r="U1024" s="228"/>
      <c r="V1024" s="228"/>
      <c r="W1024" s="529"/>
      <c r="X1024" s="228"/>
      <c r="Y1024" s="55">
        <v>3515</v>
      </c>
      <c r="Z1024" s="55">
        <v>3515287306</v>
      </c>
      <c r="AA1024" s="244" t="s">
        <v>1203</v>
      </c>
      <c r="AB1024" s="55">
        <v>0</v>
      </c>
      <c r="AC1024" s="55">
        <v>0</v>
      </c>
      <c r="AD1024" s="55">
        <v>0</v>
      </c>
      <c r="AE1024" s="55">
        <v>9</v>
      </c>
      <c r="AF1024" s="55">
        <v>0</v>
      </c>
      <c r="AG1024" s="55">
        <v>0</v>
      </c>
      <c r="AH1024" s="55">
        <v>0</v>
      </c>
      <c r="AI1024" s="215">
        <v>0</v>
      </c>
      <c r="AJ1024" s="215">
        <v>0</v>
      </c>
      <c r="AK1024" s="215">
        <v>0</v>
      </c>
      <c r="AL1024" s="215">
        <v>0</v>
      </c>
      <c r="AM1024" s="215">
        <v>1</v>
      </c>
      <c r="AN1024" s="215">
        <v>0</v>
      </c>
      <c r="AO1024" s="215">
        <v>0</v>
      </c>
      <c r="AP1024" s="215">
        <v>0</v>
      </c>
      <c r="AQ1024" s="55">
        <v>0</v>
      </c>
      <c r="AR1024" s="216"/>
      <c r="AS1024" s="55">
        <v>287</v>
      </c>
      <c r="AT1024" s="55">
        <v>306</v>
      </c>
      <c r="AU1024" s="55">
        <v>8</v>
      </c>
      <c r="AW1024" s="55">
        <f t="shared" si="240"/>
        <v>1</v>
      </c>
      <c r="AX1024" s="55">
        <v>0</v>
      </c>
      <c r="AY1024" s="55">
        <v>3</v>
      </c>
      <c r="AZ1024" s="502">
        <v>0.1111</v>
      </c>
    </row>
    <row r="1025" spans="1:52">
      <c r="A1025" s="215">
        <v>3515</v>
      </c>
      <c r="B1025" s="215">
        <v>3515287316</v>
      </c>
      <c r="C1025" s="216" t="s">
        <v>1203</v>
      </c>
      <c r="D1025" s="225">
        <f t="shared" si="226"/>
        <v>0</v>
      </c>
      <c r="E1025" s="225">
        <f t="shared" si="227"/>
        <v>0</v>
      </c>
      <c r="F1025" s="225">
        <f t="shared" si="228"/>
        <v>5</v>
      </c>
      <c r="G1025" s="225">
        <f t="shared" si="229"/>
        <v>7</v>
      </c>
      <c r="H1025" s="225">
        <f t="shared" si="230"/>
        <v>2</v>
      </c>
      <c r="I1025" s="225">
        <f t="shared" si="231"/>
        <v>0</v>
      </c>
      <c r="J1025" s="225">
        <f t="shared" si="232"/>
        <v>0</v>
      </c>
      <c r="K1025" s="356">
        <f t="shared" si="233"/>
        <v>0.53620000000000001</v>
      </c>
      <c r="L1025" s="225"/>
      <c r="M1025" s="225">
        <f t="shared" si="234"/>
        <v>1</v>
      </c>
      <c r="N1025" s="225">
        <f t="shared" si="235"/>
        <v>0</v>
      </c>
      <c r="O1025" s="225">
        <f t="shared" si="236"/>
        <v>0</v>
      </c>
      <c r="P1025" s="225">
        <f t="shared" si="237"/>
        <v>8</v>
      </c>
      <c r="Q1025" s="225">
        <f t="shared" si="238"/>
        <v>10</v>
      </c>
      <c r="R1025" s="225">
        <f t="shared" si="239"/>
        <v>14</v>
      </c>
      <c r="S1025" s="228"/>
      <c r="T1025" s="228"/>
      <c r="U1025" s="228"/>
      <c r="V1025" s="228"/>
      <c r="W1025" s="529"/>
      <c r="X1025" s="228"/>
      <c r="Y1025" s="55">
        <v>3515</v>
      </c>
      <c r="Z1025" s="55">
        <v>3515287316</v>
      </c>
      <c r="AA1025" s="244" t="s">
        <v>1203</v>
      </c>
      <c r="AB1025" s="55">
        <v>0</v>
      </c>
      <c r="AC1025" s="55">
        <v>0</v>
      </c>
      <c r="AD1025" s="55">
        <v>5</v>
      </c>
      <c r="AE1025" s="55">
        <v>7</v>
      </c>
      <c r="AF1025" s="55">
        <v>2</v>
      </c>
      <c r="AG1025" s="55">
        <v>0</v>
      </c>
      <c r="AH1025" s="55">
        <v>0</v>
      </c>
      <c r="AI1025" s="215">
        <v>0</v>
      </c>
      <c r="AJ1025" s="215">
        <v>1</v>
      </c>
      <c r="AK1025" s="215">
        <v>0</v>
      </c>
      <c r="AL1025" s="215">
        <v>0</v>
      </c>
      <c r="AM1025" s="215">
        <v>6</v>
      </c>
      <c r="AN1025" s="215">
        <v>0</v>
      </c>
      <c r="AO1025" s="215">
        <v>0</v>
      </c>
      <c r="AP1025" s="215">
        <v>2</v>
      </c>
      <c r="AQ1025" s="55">
        <v>0</v>
      </c>
      <c r="AR1025" s="216"/>
      <c r="AS1025" s="55">
        <v>287</v>
      </c>
      <c r="AT1025" s="55">
        <v>316</v>
      </c>
      <c r="AU1025" s="55">
        <v>10</v>
      </c>
      <c r="AW1025" s="55">
        <f t="shared" si="240"/>
        <v>8</v>
      </c>
      <c r="AX1025" s="55">
        <v>0</v>
      </c>
      <c r="AY1025" s="55">
        <v>2</v>
      </c>
      <c r="AZ1025" s="502">
        <v>0.58979999999999999</v>
      </c>
    </row>
    <row r="1026" spans="1:52">
      <c r="A1026" s="215">
        <v>3515</v>
      </c>
      <c r="B1026" s="215">
        <v>3515287658</v>
      </c>
      <c r="C1026" s="216" t="s">
        <v>1203</v>
      </c>
      <c r="D1026" s="225">
        <f t="shared" si="226"/>
        <v>0</v>
      </c>
      <c r="E1026" s="225">
        <f t="shared" si="227"/>
        <v>0</v>
      </c>
      <c r="F1026" s="225">
        <f t="shared" si="228"/>
        <v>0</v>
      </c>
      <c r="G1026" s="225">
        <f t="shared" si="229"/>
        <v>9</v>
      </c>
      <c r="H1026" s="225">
        <f t="shared" si="230"/>
        <v>2</v>
      </c>
      <c r="I1026" s="225">
        <f t="shared" si="231"/>
        <v>0</v>
      </c>
      <c r="J1026" s="225">
        <f t="shared" si="232"/>
        <v>0</v>
      </c>
      <c r="K1026" s="356">
        <f t="shared" si="233"/>
        <v>0.42130000000000001</v>
      </c>
      <c r="L1026" s="225"/>
      <c r="M1026" s="225">
        <f t="shared" si="234"/>
        <v>0</v>
      </c>
      <c r="N1026" s="225">
        <f t="shared" si="235"/>
        <v>0</v>
      </c>
      <c r="O1026" s="225">
        <f t="shared" si="236"/>
        <v>0</v>
      </c>
      <c r="P1026" s="225">
        <f t="shared" si="237"/>
        <v>2</v>
      </c>
      <c r="Q1026" s="225">
        <f t="shared" si="238"/>
        <v>5</v>
      </c>
      <c r="R1026" s="225">
        <f t="shared" si="239"/>
        <v>11</v>
      </c>
      <c r="S1026" s="228"/>
      <c r="T1026" s="228"/>
      <c r="U1026" s="228"/>
      <c r="V1026" s="228"/>
      <c r="W1026" s="529"/>
      <c r="X1026" s="228"/>
      <c r="Y1026" s="55">
        <v>3515</v>
      </c>
      <c r="Z1026" s="55">
        <v>3515287658</v>
      </c>
      <c r="AA1026" s="244" t="s">
        <v>1203</v>
      </c>
      <c r="AB1026" s="55">
        <v>0</v>
      </c>
      <c r="AC1026" s="55">
        <v>0</v>
      </c>
      <c r="AD1026" s="55">
        <v>0</v>
      </c>
      <c r="AE1026" s="55">
        <v>9</v>
      </c>
      <c r="AF1026" s="55">
        <v>2</v>
      </c>
      <c r="AG1026" s="55">
        <v>0</v>
      </c>
      <c r="AH1026" s="55">
        <v>0</v>
      </c>
      <c r="AI1026" s="215">
        <v>0</v>
      </c>
      <c r="AJ1026" s="215">
        <v>0</v>
      </c>
      <c r="AK1026" s="215">
        <v>0</v>
      </c>
      <c r="AL1026" s="215">
        <v>0</v>
      </c>
      <c r="AM1026" s="215">
        <v>2</v>
      </c>
      <c r="AN1026" s="215">
        <v>0</v>
      </c>
      <c r="AO1026" s="215">
        <v>0</v>
      </c>
      <c r="AP1026" s="215">
        <v>0</v>
      </c>
      <c r="AQ1026" s="55">
        <v>0</v>
      </c>
      <c r="AR1026" s="216"/>
      <c r="AS1026" s="55">
        <v>287</v>
      </c>
      <c r="AT1026" s="55">
        <v>658</v>
      </c>
      <c r="AU1026" s="55">
        <v>5</v>
      </c>
      <c r="AW1026" s="55">
        <f t="shared" si="240"/>
        <v>2</v>
      </c>
      <c r="AX1026" s="55">
        <v>0</v>
      </c>
      <c r="AY1026" s="55">
        <v>3</v>
      </c>
      <c r="AZ1026" s="502">
        <v>0.18179999999999999</v>
      </c>
    </row>
    <row r="1027" spans="1:52">
      <c r="A1027" s="215">
        <v>3515</v>
      </c>
      <c r="B1027" s="215">
        <v>3515287767</v>
      </c>
      <c r="C1027" s="216" t="s">
        <v>1203</v>
      </c>
      <c r="D1027" s="225">
        <f t="shared" si="226"/>
        <v>0</v>
      </c>
      <c r="E1027" s="225">
        <f t="shared" si="227"/>
        <v>0</v>
      </c>
      <c r="F1027" s="225">
        <f t="shared" si="228"/>
        <v>6</v>
      </c>
      <c r="G1027" s="225">
        <f t="shared" si="229"/>
        <v>42</v>
      </c>
      <c r="H1027" s="225">
        <f t="shared" si="230"/>
        <v>5</v>
      </c>
      <c r="I1027" s="225">
        <f t="shared" si="231"/>
        <v>0</v>
      </c>
      <c r="J1027" s="225">
        <f t="shared" si="232"/>
        <v>0</v>
      </c>
      <c r="K1027" s="356">
        <f t="shared" si="233"/>
        <v>2.0299</v>
      </c>
      <c r="L1027" s="225"/>
      <c r="M1027" s="225">
        <f t="shared" si="234"/>
        <v>0</v>
      </c>
      <c r="N1027" s="225">
        <f t="shared" si="235"/>
        <v>0</v>
      </c>
      <c r="O1027" s="225">
        <f t="shared" si="236"/>
        <v>0</v>
      </c>
      <c r="P1027" s="225">
        <f t="shared" si="237"/>
        <v>14</v>
      </c>
      <c r="Q1027" s="225">
        <f t="shared" si="238"/>
        <v>8</v>
      </c>
      <c r="R1027" s="225">
        <f t="shared" si="239"/>
        <v>53</v>
      </c>
      <c r="S1027" s="228"/>
      <c r="T1027" s="228"/>
      <c r="U1027" s="228"/>
      <c r="V1027" s="228"/>
      <c r="W1027" s="529"/>
      <c r="X1027" s="228"/>
      <c r="Y1027" s="55">
        <v>3515</v>
      </c>
      <c r="Z1027" s="55">
        <v>3515287767</v>
      </c>
      <c r="AA1027" s="244" t="s">
        <v>1203</v>
      </c>
      <c r="AB1027" s="55">
        <v>0</v>
      </c>
      <c r="AC1027" s="55">
        <v>0</v>
      </c>
      <c r="AD1027" s="55">
        <v>6</v>
      </c>
      <c r="AE1027" s="55">
        <v>42</v>
      </c>
      <c r="AF1027" s="55">
        <v>5</v>
      </c>
      <c r="AG1027" s="55">
        <v>0</v>
      </c>
      <c r="AH1027" s="55">
        <v>0</v>
      </c>
      <c r="AI1027" s="215">
        <v>0</v>
      </c>
      <c r="AJ1027" s="215">
        <v>0</v>
      </c>
      <c r="AK1027" s="215">
        <v>0</v>
      </c>
      <c r="AL1027" s="215">
        <v>0</v>
      </c>
      <c r="AM1027" s="215">
        <v>11</v>
      </c>
      <c r="AN1027" s="215">
        <v>0</v>
      </c>
      <c r="AO1027" s="215">
        <v>0</v>
      </c>
      <c r="AP1027" s="215">
        <v>3</v>
      </c>
      <c r="AQ1027" s="55">
        <v>0</v>
      </c>
      <c r="AR1027" s="216"/>
      <c r="AS1027" s="55">
        <v>287</v>
      </c>
      <c r="AT1027" s="55">
        <v>767</v>
      </c>
      <c r="AU1027" s="55">
        <v>8</v>
      </c>
      <c r="AW1027" s="55">
        <f t="shared" si="240"/>
        <v>14</v>
      </c>
      <c r="AX1027" s="55">
        <v>0</v>
      </c>
      <c r="AY1027" s="55">
        <v>3</v>
      </c>
      <c r="AZ1027" s="502">
        <v>0.26419999999999999</v>
      </c>
    </row>
    <row r="1028" spans="1:52">
      <c r="A1028" s="215">
        <v>3515</v>
      </c>
      <c r="B1028" s="215">
        <v>3515287778</v>
      </c>
      <c r="C1028" s="216" t="s">
        <v>1203</v>
      </c>
      <c r="D1028" s="225">
        <f t="shared" si="226"/>
        <v>0</v>
      </c>
      <c r="E1028" s="225">
        <f t="shared" si="227"/>
        <v>0</v>
      </c>
      <c r="F1028" s="225">
        <f t="shared" si="228"/>
        <v>0</v>
      </c>
      <c r="G1028" s="225">
        <f t="shared" si="229"/>
        <v>3</v>
      </c>
      <c r="H1028" s="225">
        <f t="shared" si="230"/>
        <v>0</v>
      </c>
      <c r="I1028" s="225">
        <f t="shared" si="231"/>
        <v>0</v>
      </c>
      <c r="J1028" s="225">
        <f t="shared" si="232"/>
        <v>0</v>
      </c>
      <c r="K1028" s="356">
        <f t="shared" si="233"/>
        <v>0.1149</v>
      </c>
      <c r="L1028" s="225"/>
      <c r="M1028" s="225">
        <f t="shared" si="234"/>
        <v>1</v>
      </c>
      <c r="N1028" s="225">
        <f t="shared" si="235"/>
        <v>0</v>
      </c>
      <c r="O1028" s="225">
        <f t="shared" si="236"/>
        <v>0</v>
      </c>
      <c r="P1028" s="225">
        <f t="shared" si="237"/>
        <v>2</v>
      </c>
      <c r="Q1028" s="225">
        <f t="shared" si="238"/>
        <v>9</v>
      </c>
      <c r="R1028" s="225">
        <f t="shared" si="239"/>
        <v>3</v>
      </c>
      <c r="S1028" s="228"/>
      <c r="T1028" s="228"/>
      <c r="U1028" s="228"/>
      <c r="V1028" s="228"/>
      <c r="W1028" s="529"/>
      <c r="X1028" s="228"/>
      <c r="Y1028" s="55">
        <v>3515</v>
      </c>
      <c r="Z1028" s="55">
        <v>3515287778</v>
      </c>
      <c r="AA1028" s="244" t="s">
        <v>1203</v>
      </c>
      <c r="AB1028" s="55">
        <v>0</v>
      </c>
      <c r="AC1028" s="55">
        <v>0</v>
      </c>
      <c r="AD1028" s="55">
        <v>0</v>
      </c>
      <c r="AE1028" s="55">
        <v>3</v>
      </c>
      <c r="AF1028" s="55">
        <v>0</v>
      </c>
      <c r="AG1028" s="55">
        <v>0</v>
      </c>
      <c r="AH1028" s="55">
        <v>0</v>
      </c>
      <c r="AI1028" s="215">
        <v>0</v>
      </c>
      <c r="AJ1028" s="215">
        <v>1</v>
      </c>
      <c r="AK1028" s="215">
        <v>0</v>
      </c>
      <c r="AL1028" s="215">
        <v>0</v>
      </c>
      <c r="AM1028" s="215">
        <v>1</v>
      </c>
      <c r="AN1028" s="215">
        <v>0</v>
      </c>
      <c r="AO1028" s="215">
        <v>0</v>
      </c>
      <c r="AP1028" s="215">
        <v>0</v>
      </c>
      <c r="AQ1028" s="55">
        <v>0</v>
      </c>
      <c r="AR1028" s="216"/>
      <c r="AS1028" s="55">
        <v>287</v>
      </c>
      <c r="AT1028" s="55">
        <v>778</v>
      </c>
      <c r="AU1028" s="55">
        <v>9</v>
      </c>
      <c r="AW1028" s="55">
        <f t="shared" si="240"/>
        <v>1</v>
      </c>
      <c r="AX1028" s="55">
        <v>1</v>
      </c>
      <c r="AY1028" s="55">
        <v>2</v>
      </c>
      <c r="AZ1028" s="502">
        <v>0.51759999999999995</v>
      </c>
    </row>
    <row r="1029" spans="1:52">
      <c r="A1029" s="215">
        <v>3516</v>
      </c>
      <c r="B1029" s="215">
        <v>3516332005</v>
      </c>
      <c r="C1029" s="216" t="s">
        <v>1119</v>
      </c>
      <c r="D1029" s="225">
        <f t="shared" si="226"/>
        <v>0</v>
      </c>
      <c r="E1029" s="225">
        <f t="shared" si="227"/>
        <v>0</v>
      </c>
      <c r="F1029" s="225">
        <f t="shared" si="228"/>
        <v>0</v>
      </c>
      <c r="G1029" s="225">
        <f t="shared" si="229"/>
        <v>0</v>
      </c>
      <c r="H1029" s="225">
        <f t="shared" si="230"/>
        <v>21</v>
      </c>
      <c r="I1029" s="225">
        <f t="shared" si="231"/>
        <v>17</v>
      </c>
      <c r="J1029" s="225">
        <f t="shared" si="232"/>
        <v>0</v>
      </c>
      <c r="K1029" s="356">
        <f t="shared" si="233"/>
        <v>1.4554</v>
      </c>
      <c r="L1029" s="225"/>
      <c r="M1029" s="225">
        <f t="shared" si="234"/>
        <v>0</v>
      </c>
      <c r="N1029" s="225">
        <f t="shared" si="235"/>
        <v>1</v>
      </c>
      <c r="O1029" s="225">
        <f t="shared" si="236"/>
        <v>2</v>
      </c>
      <c r="P1029" s="225">
        <f t="shared" si="237"/>
        <v>10</v>
      </c>
      <c r="Q1029" s="225">
        <f t="shared" si="238"/>
        <v>7</v>
      </c>
      <c r="R1029" s="225">
        <f t="shared" si="239"/>
        <v>38</v>
      </c>
      <c r="S1029" s="228"/>
      <c r="T1029" s="228"/>
      <c r="U1029" s="228"/>
      <c r="V1029" s="228"/>
      <c r="W1029" s="529"/>
      <c r="X1029" s="228"/>
      <c r="Y1029" s="55">
        <v>3516</v>
      </c>
      <c r="Z1029" s="55">
        <v>3516332005</v>
      </c>
      <c r="AA1029" s="244" t="s">
        <v>1119</v>
      </c>
      <c r="AB1029" s="55">
        <v>0</v>
      </c>
      <c r="AC1029" s="55">
        <v>0</v>
      </c>
      <c r="AD1029" s="55">
        <v>0</v>
      </c>
      <c r="AE1029" s="55">
        <v>0</v>
      </c>
      <c r="AF1029" s="55">
        <v>21</v>
      </c>
      <c r="AG1029" s="55">
        <v>17</v>
      </c>
      <c r="AH1029" s="55">
        <v>0</v>
      </c>
      <c r="AI1029" s="215">
        <v>0</v>
      </c>
      <c r="AJ1029" s="215">
        <v>0</v>
      </c>
      <c r="AK1029" s="215">
        <v>1</v>
      </c>
      <c r="AL1029" s="215">
        <v>2</v>
      </c>
      <c r="AM1029" s="215">
        <v>6</v>
      </c>
      <c r="AN1029" s="215">
        <v>0</v>
      </c>
      <c r="AO1029" s="215">
        <v>0</v>
      </c>
      <c r="AP1029" s="215">
        <v>0</v>
      </c>
      <c r="AQ1029" s="55">
        <v>4</v>
      </c>
      <c r="AR1029" s="216"/>
      <c r="AS1029" s="55">
        <v>332</v>
      </c>
      <c r="AT1029" s="55">
        <v>5</v>
      </c>
      <c r="AU1029" s="55">
        <v>7</v>
      </c>
      <c r="AW1029" s="55">
        <f t="shared" si="240"/>
        <v>10</v>
      </c>
      <c r="AX1029" s="55">
        <v>0</v>
      </c>
      <c r="AY1029" s="55">
        <v>3</v>
      </c>
      <c r="AZ1029" s="502">
        <v>0.26319999999999999</v>
      </c>
    </row>
    <row r="1030" spans="1:52">
      <c r="A1030" s="215">
        <v>3516</v>
      </c>
      <c r="B1030" s="215">
        <v>3516332061</v>
      </c>
      <c r="C1030" s="216" t="s">
        <v>1119</v>
      </c>
      <c r="D1030" s="225">
        <f t="shared" si="226"/>
        <v>0</v>
      </c>
      <c r="E1030" s="225">
        <f t="shared" si="227"/>
        <v>0</v>
      </c>
      <c r="F1030" s="225">
        <f t="shared" si="228"/>
        <v>0</v>
      </c>
      <c r="G1030" s="225">
        <f t="shared" si="229"/>
        <v>0</v>
      </c>
      <c r="H1030" s="225">
        <f t="shared" si="230"/>
        <v>8</v>
      </c>
      <c r="I1030" s="225">
        <f t="shared" si="231"/>
        <v>2</v>
      </c>
      <c r="J1030" s="225">
        <f t="shared" si="232"/>
        <v>0</v>
      </c>
      <c r="K1030" s="356">
        <f t="shared" si="233"/>
        <v>0.38300000000000001</v>
      </c>
      <c r="L1030" s="225"/>
      <c r="M1030" s="225">
        <f t="shared" si="234"/>
        <v>0</v>
      </c>
      <c r="N1030" s="225">
        <f t="shared" si="235"/>
        <v>0</v>
      </c>
      <c r="O1030" s="225">
        <f t="shared" si="236"/>
        <v>0</v>
      </c>
      <c r="P1030" s="225">
        <f t="shared" si="237"/>
        <v>7</v>
      </c>
      <c r="Q1030" s="225">
        <f t="shared" si="238"/>
        <v>10</v>
      </c>
      <c r="R1030" s="225">
        <f t="shared" si="239"/>
        <v>10</v>
      </c>
      <c r="S1030" s="228"/>
      <c r="T1030" s="228"/>
      <c r="U1030" s="228"/>
      <c r="V1030" s="228"/>
      <c r="W1030" s="529"/>
      <c r="X1030" s="228"/>
      <c r="Y1030" s="55">
        <v>3516</v>
      </c>
      <c r="Z1030" s="55">
        <v>3516332061</v>
      </c>
      <c r="AA1030" s="244" t="s">
        <v>1119</v>
      </c>
      <c r="AB1030" s="55">
        <v>0</v>
      </c>
      <c r="AC1030" s="55">
        <v>0</v>
      </c>
      <c r="AD1030" s="55">
        <v>0</v>
      </c>
      <c r="AE1030" s="55">
        <v>0</v>
      </c>
      <c r="AF1030" s="55">
        <v>8</v>
      </c>
      <c r="AG1030" s="55">
        <v>2</v>
      </c>
      <c r="AH1030" s="55">
        <v>0</v>
      </c>
      <c r="AI1030" s="215">
        <v>0</v>
      </c>
      <c r="AJ1030" s="215">
        <v>0</v>
      </c>
      <c r="AK1030" s="215">
        <v>0</v>
      </c>
      <c r="AL1030" s="215">
        <v>0</v>
      </c>
      <c r="AM1030" s="215">
        <v>5</v>
      </c>
      <c r="AN1030" s="215">
        <v>0</v>
      </c>
      <c r="AO1030" s="215">
        <v>0</v>
      </c>
      <c r="AP1030" s="215">
        <v>0</v>
      </c>
      <c r="AQ1030" s="55">
        <v>1</v>
      </c>
      <c r="AR1030" s="216"/>
      <c r="AS1030" s="55">
        <v>332</v>
      </c>
      <c r="AT1030" s="55">
        <v>61</v>
      </c>
      <c r="AU1030" s="55">
        <v>10</v>
      </c>
      <c r="AW1030" s="55">
        <f t="shared" si="240"/>
        <v>6</v>
      </c>
      <c r="AX1030" s="55">
        <v>1</v>
      </c>
      <c r="AY1030" s="55">
        <v>2</v>
      </c>
      <c r="AZ1030" s="502">
        <v>0.67469999999999997</v>
      </c>
    </row>
    <row r="1031" spans="1:52">
      <c r="A1031" s="215">
        <v>3516</v>
      </c>
      <c r="B1031" s="215">
        <v>3516332086</v>
      </c>
      <c r="C1031" s="216" t="s">
        <v>1119</v>
      </c>
      <c r="D1031" s="225">
        <f t="shared" si="226"/>
        <v>0</v>
      </c>
      <c r="E1031" s="225">
        <f t="shared" si="227"/>
        <v>0</v>
      </c>
      <c r="F1031" s="225">
        <f t="shared" si="228"/>
        <v>0</v>
      </c>
      <c r="G1031" s="225">
        <f t="shared" si="229"/>
        <v>0</v>
      </c>
      <c r="H1031" s="225">
        <f t="shared" si="230"/>
        <v>1</v>
      </c>
      <c r="I1031" s="225">
        <f t="shared" si="231"/>
        <v>0</v>
      </c>
      <c r="J1031" s="225">
        <f t="shared" si="232"/>
        <v>0</v>
      </c>
      <c r="K1031" s="356">
        <f t="shared" si="233"/>
        <v>3.8300000000000001E-2</v>
      </c>
      <c r="L1031" s="225"/>
      <c r="M1031" s="225">
        <f t="shared" si="234"/>
        <v>0</v>
      </c>
      <c r="N1031" s="225">
        <f t="shared" si="235"/>
        <v>0</v>
      </c>
      <c r="O1031" s="225">
        <f t="shared" si="236"/>
        <v>0</v>
      </c>
      <c r="P1031" s="225">
        <f t="shared" si="237"/>
        <v>0</v>
      </c>
      <c r="Q1031" s="225">
        <f t="shared" si="238"/>
        <v>7</v>
      </c>
      <c r="R1031" s="225">
        <f t="shared" si="239"/>
        <v>1</v>
      </c>
      <c r="S1031" s="228"/>
      <c r="T1031" s="228"/>
      <c r="U1031" s="228"/>
      <c r="V1031" s="228"/>
      <c r="W1031" s="529"/>
      <c r="X1031" s="228"/>
      <c r="Y1031" s="55">
        <v>3516</v>
      </c>
      <c r="Z1031" s="55">
        <v>3516332086</v>
      </c>
      <c r="AA1031" s="244" t="s">
        <v>1119</v>
      </c>
      <c r="AB1031" s="55">
        <v>0</v>
      </c>
      <c r="AC1031" s="55">
        <v>0</v>
      </c>
      <c r="AD1031" s="55">
        <v>0</v>
      </c>
      <c r="AE1031" s="55">
        <v>0</v>
      </c>
      <c r="AF1031" s="55">
        <v>1</v>
      </c>
      <c r="AG1031" s="55">
        <v>0</v>
      </c>
      <c r="AH1031" s="55">
        <v>0</v>
      </c>
      <c r="AI1031" s="215">
        <v>0</v>
      </c>
      <c r="AJ1031" s="215">
        <v>0</v>
      </c>
      <c r="AK1031" s="215">
        <v>0</v>
      </c>
      <c r="AL1031" s="215">
        <v>0</v>
      </c>
      <c r="AM1031" s="215">
        <v>0</v>
      </c>
      <c r="AN1031" s="215">
        <v>0</v>
      </c>
      <c r="AO1031" s="215">
        <v>0</v>
      </c>
      <c r="AP1031" s="215">
        <v>0</v>
      </c>
      <c r="AQ1031" s="55">
        <v>0</v>
      </c>
      <c r="AR1031" s="216"/>
      <c r="AS1031" s="55">
        <v>332</v>
      </c>
      <c r="AT1031" s="55">
        <v>86</v>
      </c>
      <c r="AU1031" s="55">
        <v>7</v>
      </c>
      <c r="AW1031" s="55">
        <f t="shared" si="240"/>
        <v>0</v>
      </c>
      <c r="AX1031" s="55">
        <v>0</v>
      </c>
      <c r="AY1031" s="55">
        <v>3</v>
      </c>
      <c r="AZ1031" s="502">
        <v>0</v>
      </c>
    </row>
    <row r="1032" spans="1:52">
      <c r="A1032" s="215">
        <v>3516</v>
      </c>
      <c r="B1032" s="215">
        <v>3516332087</v>
      </c>
      <c r="C1032" s="216" t="s">
        <v>1119</v>
      </c>
      <c r="D1032" s="225">
        <f t="shared" si="226"/>
        <v>0</v>
      </c>
      <c r="E1032" s="225">
        <f t="shared" si="227"/>
        <v>0</v>
      </c>
      <c r="F1032" s="225">
        <f t="shared" si="228"/>
        <v>0</v>
      </c>
      <c r="G1032" s="225">
        <f t="shared" si="229"/>
        <v>0</v>
      </c>
      <c r="H1032" s="225">
        <f t="shared" si="230"/>
        <v>1</v>
      </c>
      <c r="I1032" s="225">
        <f t="shared" si="231"/>
        <v>1</v>
      </c>
      <c r="J1032" s="225">
        <f t="shared" si="232"/>
        <v>0</v>
      </c>
      <c r="K1032" s="356">
        <f t="shared" si="233"/>
        <v>7.6600000000000001E-2</v>
      </c>
      <c r="L1032" s="225"/>
      <c r="M1032" s="225">
        <f t="shared" si="234"/>
        <v>0</v>
      </c>
      <c r="N1032" s="225">
        <f t="shared" si="235"/>
        <v>0</v>
      </c>
      <c r="O1032" s="225">
        <f t="shared" si="236"/>
        <v>1</v>
      </c>
      <c r="P1032" s="225">
        <f t="shared" si="237"/>
        <v>1</v>
      </c>
      <c r="Q1032" s="225">
        <f t="shared" si="238"/>
        <v>5</v>
      </c>
      <c r="R1032" s="225">
        <f t="shared" si="239"/>
        <v>2</v>
      </c>
      <c r="S1032" s="228"/>
      <c r="T1032" s="228"/>
      <c r="U1032" s="228"/>
      <c r="V1032" s="228"/>
      <c r="W1032" s="529"/>
      <c r="X1032" s="228"/>
      <c r="Y1032" s="55">
        <v>3516</v>
      </c>
      <c r="Z1032" s="55">
        <v>3516332087</v>
      </c>
      <c r="AA1032" s="244" t="s">
        <v>1119</v>
      </c>
      <c r="AB1032" s="55">
        <v>0</v>
      </c>
      <c r="AC1032" s="55">
        <v>0</v>
      </c>
      <c r="AD1032" s="55">
        <v>0</v>
      </c>
      <c r="AE1032" s="55">
        <v>0</v>
      </c>
      <c r="AF1032" s="55">
        <v>1</v>
      </c>
      <c r="AG1032" s="55">
        <v>1</v>
      </c>
      <c r="AH1032" s="55">
        <v>0</v>
      </c>
      <c r="AI1032" s="215">
        <v>0</v>
      </c>
      <c r="AJ1032" s="215">
        <v>0</v>
      </c>
      <c r="AK1032" s="215">
        <v>0</v>
      </c>
      <c r="AL1032" s="215">
        <v>1</v>
      </c>
      <c r="AM1032" s="215">
        <v>0</v>
      </c>
      <c r="AN1032" s="215">
        <v>0</v>
      </c>
      <c r="AO1032" s="215">
        <v>0</v>
      </c>
      <c r="AP1032" s="215">
        <v>0</v>
      </c>
      <c r="AQ1032" s="55">
        <v>1</v>
      </c>
      <c r="AR1032" s="216"/>
      <c r="AS1032" s="55">
        <v>332</v>
      </c>
      <c r="AT1032" s="55">
        <v>87</v>
      </c>
      <c r="AU1032" s="55">
        <v>5</v>
      </c>
      <c r="AW1032" s="55">
        <f t="shared" si="240"/>
        <v>1</v>
      </c>
      <c r="AX1032" s="55">
        <v>0</v>
      </c>
      <c r="AY1032" s="55">
        <v>3</v>
      </c>
      <c r="AZ1032" s="502">
        <v>0.5</v>
      </c>
    </row>
    <row r="1033" spans="1:52">
      <c r="A1033" s="215">
        <v>3516</v>
      </c>
      <c r="B1033" s="215">
        <v>3516332137</v>
      </c>
      <c r="C1033" s="216" t="s">
        <v>1119</v>
      </c>
      <c r="D1033" s="225">
        <f t="shared" si="226"/>
        <v>0</v>
      </c>
      <c r="E1033" s="225">
        <f t="shared" si="227"/>
        <v>0</v>
      </c>
      <c r="F1033" s="225">
        <f t="shared" si="228"/>
        <v>0</v>
      </c>
      <c r="G1033" s="225">
        <f t="shared" si="229"/>
        <v>0</v>
      </c>
      <c r="H1033" s="225">
        <f t="shared" si="230"/>
        <v>33</v>
      </c>
      <c r="I1033" s="225">
        <f t="shared" si="231"/>
        <v>23</v>
      </c>
      <c r="J1033" s="225">
        <f t="shared" si="232"/>
        <v>0</v>
      </c>
      <c r="K1033" s="356">
        <f t="shared" si="233"/>
        <v>2.1448</v>
      </c>
      <c r="L1033" s="225"/>
      <c r="M1033" s="225">
        <f t="shared" si="234"/>
        <v>0</v>
      </c>
      <c r="N1033" s="225">
        <f t="shared" si="235"/>
        <v>3</v>
      </c>
      <c r="O1033" s="225">
        <f t="shared" si="236"/>
        <v>1</v>
      </c>
      <c r="P1033" s="225">
        <f t="shared" si="237"/>
        <v>45</v>
      </c>
      <c r="Q1033" s="225">
        <f t="shared" si="238"/>
        <v>12</v>
      </c>
      <c r="R1033" s="225">
        <f t="shared" si="239"/>
        <v>56</v>
      </c>
      <c r="S1033" s="228"/>
      <c r="T1033" s="228"/>
      <c r="U1033" s="228"/>
      <c r="V1033" s="228"/>
      <c r="W1033" s="529"/>
      <c r="X1033" s="228"/>
      <c r="Y1033" s="55">
        <v>3516</v>
      </c>
      <c r="Z1033" s="55">
        <v>3516332137</v>
      </c>
      <c r="AA1033" s="244" t="s">
        <v>1119</v>
      </c>
      <c r="AB1033" s="55">
        <v>0</v>
      </c>
      <c r="AC1033" s="55">
        <v>0</v>
      </c>
      <c r="AD1033" s="55">
        <v>0</v>
      </c>
      <c r="AE1033" s="55">
        <v>0</v>
      </c>
      <c r="AF1033" s="55">
        <v>33</v>
      </c>
      <c r="AG1033" s="55">
        <v>23</v>
      </c>
      <c r="AH1033" s="55">
        <v>0</v>
      </c>
      <c r="AI1033" s="215">
        <v>0</v>
      </c>
      <c r="AJ1033" s="215">
        <v>0</v>
      </c>
      <c r="AK1033" s="215">
        <v>3</v>
      </c>
      <c r="AL1033" s="215">
        <v>1</v>
      </c>
      <c r="AM1033" s="215">
        <v>17</v>
      </c>
      <c r="AN1033" s="215">
        <v>0</v>
      </c>
      <c r="AO1033" s="215">
        <v>0</v>
      </c>
      <c r="AP1033" s="215">
        <v>0</v>
      </c>
      <c r="AQ1033" s="55">
        <v>13</v>
      </c>
      <c r="AR1033" s="216"/>
      <c r="AS1033" s="55">
        <v>332</v>
      </c>
      <c r="AT1033" s="55">
        <v>137</v>
      </c>
      <c r="AU1033" s="55">
        <v>12</v>
      </c>
      <c r="AW1033" s="55">
        <f t="shared" si="240"/>
        <v>30</v>
      </c>
      <c r="AX1033" s="55">
        <v>15</v>
      </c>
      <c r="AY1033" s="55">
        <v>2</v>
      </c>
      <c r="AZ1033" s="502">
        <v>0.80330000000000001</v>
      </c>
    </row>
    <row r="1034" spans="1:52">
      <c r="A1034" s="215">
        <v>3516</v>
      </c>
      <c r="B1034" s="215">
        <v>3516332275</v>
      </c>
      <c r="C1034" s="216" t="s">
        <v>1119</v>
      </c>
      <c r="D1034" s="225">
        <f t="shared" si="226"/>
        <v>0</v>
      </c>
      <c r="E1034" s="225">
        <f t="shared" si="227"/>
        <v>0</v>
      </c>
      <c r="F1034" s="225">
        <f t="shared" si="228"/>
        <v>0</v>
      </c>
      <c r="G1034" s="225">
        <f t="shared" si="229"/>
        <v>0</v>
      </c>
      <c r="H1034" s="225">
        <f t="shared" si="230"/>
        <v>1</v>
      </c>
      <c r="I1034" s="225">
        <f t="shared" si="231"/>
        <v>0</v>
      </c>
      <c r="J1034" s="225">
        <f t="shared" si="232"/>
        <v>0</v>
      </c>
      <c r="K1034" s="356">
        <f t="shared" si="233"/>
        <v>3.8300000000000001E-2</v>
      </c>
      <c r="L1034" s="225"/>
      <c r="M1034" s="225">
        <f t="shared" si="234"/>
        <v>0</v>
      </c>
      <c r="N1034" s="225">
        <f t="shared" si="235"/>
        <v>0</v>
      </c>
      <c r="O1034" s="225">
        <f t="shared" si="236"/>
        <v>0</v>
      </c>
      <c r="P1034" s="225">
        <f t="shared" si="237"/>
        <v>1</v>
      </c>
      <c r="Q1034" s="225">
        <f t="shared" si="238"/>
        <v>4</v>
      </c>
      <c r="R1034" s="225">
        <f t="shared" si="239"/>
        <v>1</v>
      </c>
      <c r="S1034" s="228"/>
      <c r="T1034" s="228"/>
      <c r="U1034" s="228"/>
      <c r="V1034" s="228"/>
      <c r="W1034" s="529"/>
      <c r="X1034" s="228"/>
      <c r="Y1034" s="55">
        <v>3516</v>
      </c>
      <c r="Z1034" s="55">
        <v>3516332275</v>
      </c>
      <c r="AA1034" s="244" t="s">
        <v>1119</v>
      </c>
      <c r="AB1034" s="55">
        <v>0</v>
      </c>
      <c r="AC1034" s="55">
        <v>0</v>
      </c>
      <c r="AD1034" s="55">
        <v>0</v>
      </c>
      <c r="AE1034" s="55">
        <v>0</v>
      </c>
      <c r="AF1034" s="55">
        <v>1</v>
      </c>
      <c r="AG1034" s="55">
        <v>0</v>
      </c>
      <c r="AH1034" s="55">
        <v>0</v>
      </c>
      <c r="AI1034" s="215">
        <v>0</v>
      </c>
      <c r="AJ1034" s="215">
        <v>0</v>
      </c>
      <c r="AK1034" s="215">
        <v>0</v>
      </c>
      <c r="AL1034" s="215">
        <v>0</v>
      </c>
      <c r="AM1034" s="215">
        <v>1</v>
      </c>
      <c r="AN1034" s="215">
        <v>0</v>
      </c>
      <c r="AO1034" s="215">
        <v>0</v>
      </c>
      <c r="AP1034" s="215">
        <v>0</v>
      </c>
      <c r="AQ1034" s="55">
        <v>0</v>
      </c>
      <c r="AR1034" s="216"/>
      <c r="AS1034" s="55">
        <v>332</v>
      </c>
      <c r="AT1034" s="55">
        <v>275</v>
      </c>
      <c r="AU1034" s="55">
        <v>4</v>
      </c>
      <c r="AW1034" s="55">
        <f t="shared" si="240"/>
        <v>1</v>
      </c>
      <c r="AX1034" s="55">
        <v>0</v>
      </c>
      <c r="AY1034" s="55">
        <v>3</v>
      </c>
      <c r="AZ1034" s="502">
        <v>1</v>
      </c>
    </row>
    <row r="1035" spans="1:52">
      <c r="A1035" s="215">
        <v>3516</v>
      </c>
      <c r="B1035" s="215">
        <v>3516332278</v>
      </c>
      <c r="C1035" s="216" t="s">
        <v>1119</v>
      </c>
      <c r="D1035" s="225">
        <f t="shared" ref="D1035:D1069" si="241">ROUND(AB1035,0)</f>
        <v>0</v>
      </c>
      <c r="E1035" s="225">
        <f t="shared" ref="E1035:E1069" si="242">ROUND(AC1035,0)</f>
        <v>0</v>
      </c>
      <c r="F1035" s="225">
        <f t="shared" ref="F1035:F1069" si="243">ROUND(AD1035,0)</f>
        <v>0</v>
      </c>
      <c r="G1035" s="225">
        <f t="shared" ref="G1035:G1069" si="244">ROUND(AE1035,0)</f>
        <v>0</v>
      </c>
      <c r="H1035" s="225">
        <f t="shared" ref="H1035:H1069" si="245">ROUND(AF1035,0)</f>
        <v>1</v>
      </c>
      <c r="I1035" s="225">
        <f t="shared" ref="I1035:I1069" si="246">ROUND(AG1035,0)</f>
        <v>3</v>
      </c>
      <c r="J1035" s="225">
        <f t="shared" ref="J1035:J1069" si="247">ROUND(AH1035,0)</f>
        <v>0</v>
      </c>
      <c r="K1035" s="356">
        <f t="shared" ref="K1035:K1069" si="248">ROUND(0.0383*(SUM(AD1035:AG1035)+(AC1035*0.5))+0.0483*AH1035,4)</f>
        <v>0.1532</v>
      </c>
      <c r="L1035" s="225"/>
      <c r="M1035" s="225">
        <f t="shared" ref="M1035:M1069" si="249">ROUND(AJ1035+(AI1035*0.5),0)</f>
        <v>0</v>
      </c>
      <c r="N1035" s="225">
        <f t="shared" ref="N1035:N1069" si="250">ROUND(AK1035,0)</f>
        <v>0</v>
      </c>
      <c r="O1035" s="225">
        <f t="shared" ref="O1035:O1069" si="251">ROUND(AL1035,0)</f>
        <v>0</v>
      </c>
      <c r="P1035" s="225">
        <f t="shared" ref="P1035:P1069" si="252">ROUND(R1035*AZ1035,0)</f>
        <v>0</v>
      </c>
      <c r="Q1035" s="225">
        <f t="shared" ref="Q1035:Q1069" si="253">AU1035</f>
        <v>6</v>
      </c>
      <c r="R1035" s="225">
        <f t="shared" ref="R1035:R1069" si="254">SUM(F1035:I1035)+ROUND(D1035*0.5,0)+ROUND(J1035*0.5,0)</f>
        <v>4</v>
      </c>
      <c r="S1035" s="228"/>
      <c r="T1035" s="228"/>
      <c r="U1035" s="228"/>
      <c r="V1035" s="228"/>
      <c r="W1035" s="529"/>
      <c r="X1035" s="228"/>
      <c r="Y1035" s="55">
        <v>3516</v>
      </c>
      <c r="Z1035" s="55">
        <v>3516332278</v>
      </c>
      <c r="AA1035" s="244" t="s">
        <v>1119</v>
      </c>
      <c r="AB1035" s="55">
        <v>0</v>
      </c>
      <c r="AC1035" s="55">
        <v>0</v>
      </c>
      <c r="AD1035" s="55">
        <v>0</v>
      </c>
      <c r="AE1035" s="55">
        <v>0</v>
      </c>
      <c r="AF1035" s="55">
        <v>1</v>
      </c>
      <c r="AG1035" s="55">
        <v>3</v>
      </c>
      <c r="AH1035" s="55">
        <v>0</v>
      </c>
      <c r="AI1035" s="215">
        <v>0</v>
      </c>
      <c r="AJ1035" s="215">
        <v>0</v>
      </c>
      <c r="AK1035" s="215">
        <v>0</v>
      </c>
      <c r="AL1035" s="215">
        <v>0</v>
      </c>
      <c r="AM1035" s="215">
        <v>0</v>
      </c>
      <c r="AN1035" s="215">
        <v>0</v>
      </c>
      <c r="AO1035" s="215">
        <v>0</v>
      </c>
      <c r="AP1035" s="215">
        <v>0</v>
      </c>
      <c r="AQ1035" s="55">
        <v>0</v>
      </c>
      <c r="AR1035" s="216"/>
      <c r="AS1035" s="55">
        <v>332</v>
      </c>
      <c r="AT1035" s="55">
        <v>278</v>
      </c>
      <c r="AU1035" s="55">
        <v>6</v>
      </c>
      <c r="AW1035" s="55">
        <f t="shared" ref="AW1035:AW1069" si="255">AM1035+AP1035+AQ1035+ROUND(AN1035*0.5,0)</f>
        <v>0</v>
      </c>
      <c r="AX1035" s="55">
        <v>0</v>
      </c>
      <c r="AY1035" s="55">
        <v>3</v>
      </c>
      <c r="AZ1035" s="502">
        <v>0</v>
      </c>
    </row>
    <row r="1036" spans="1:52">
      <c r="A1036" s="215">
        <v>3516</v>
      </c>
      <c r="B1036" s="215">
        <v>3516332281</v>
      </c>
      <c r="C1036" s="216" t="s">
        <v>1119</v>
      </c>
      <c r="D1036" s="225">
        <f t="shared" si="241"/>
        <v>0</v>
      </c>
      <c r="E1036" s="225">
        <f t="shared" si="242"/>
        <v>0</v>
      </c>
      <c r="F1036" s="225">
        <f t="shared" si="243"/>
        <v>0</v>
      </c>
      <c r="G1036" s="225">
        <f t="shared" si="244"/>
        <v>0</v>
      </c>
      <c r="H1036" s="225">
        <f t="shared" si="245"/>
        <v>83</v>
      </c>
      <c r="I1036" s="225">
        <f t="shared" si="246"/>
        <v>51</v>
      </c>
      <c r="J1036" s="225">
        <f t="shared" si="247"/>
        <v>0</v>
      </c>
      <c r="K1036" s="356">
        <f t="shared" si="248"/>
        <v>5.1322000000000001</v>
      </c>
      <c r="L1036" s="225"/>
      <c r="M1036" s="225">
        <f t="shared" si="249"/>
        <v>0</v>
      </c>
      <c r="N1036" s="225">
        <f t="shared" si="250"/>
        <v>6</v>
      </c>
      <c r="O1036" s="225">
        <f t="shared" si="251"/>
        <v>7</v>
      </c>
      <c r="P1036" s="225">
        <f t="shared" si="252"/>
        <v>111</v>
      </c>
      <c r="Q1036" s="225">
        <f t="shared" si="253"/>
        <v>12</v>
      </c>
      <c r="R1036" s="225">
        <f t="shared" si="254"/>
        <v>134</v>
      </c>
      <c r="S1036" s="228"/>
      <c r="T1036" s="228"/>
      <c r="U1036" s="228"/>
      <c r="V1036" s="228"/>
      <c r="W1036" s="529"/>
      <c r="X1036" s="228"/>
      <c r="Y1036" s="55">
        <v>3516</v>
      </c>
      <c r="Z1036" s="55">
        <v>3516332281</v>
      </c>
      <c r="AA1036" s="244" t="s">
        <v>1119</v>
      </c>
      <c r="AB1036" s="55">
        <v>0</v>
      </c>
      <c r="AC1036" s="55">
        <v>0</v>
      </c>
      <c r="AD1036" s="55">
        <v>0</v>
      </c>
      <c r="AE1036" s="55">
        <v>0</v>
      </c>
      <c r="AF1036" s="55">
        <v>83</v>
      </c>
      <c r="AG1036" s="55">
        <v>51</v>
      </c>
      <c r="AH1036" s="55">
        <v>0</v>
      </c>
      <c r="AI1036" s="215">
        <v>0</v>
      </c>
      <c r="AJ1036" s="215">
        <v>0</v>
      </c>
      <c r="AK1036" s="215">
        <v>6</v>
      </c>
      <c r="AL1036" s="215">
        <v>7</v>
      </c>
      <c r="AM1036" s="215">
        <v>60</v>
      </c>
      <c r="AN1036" s="215">
        <v>0</v>
      </c>
      <c r="AO1036" s="215">
        <v>0</v>
      </c>
      <c r="AP1036" s="215">
        <v>0</v>
      </c>
      <c r="AQ1036" s="55">
        <v>39</v>
      </c>
      <c r="AR1036" s="216"/>
      <c r="AS1036" s="55">
        <v>332</v>
      </c>
      <c r="AT1036" s="55">
        <v>281</v>
      </c>
      <c r="AU1036" s="55">
        <v>12</v>
      </c>
      <c r="AW1036" s="55">
        <f t="shared" si="255"/>
        <v>99</v>
      </c>
      <c r="AX1036" s="55">
        <v>12</v>
      </c>
      <c r="AY1036" s="55">
        <v>2</v>
      </c>
      <c r="AZ1036" s="502">
        <v>0.82499999999999996</v>
      </c>
    </row>
    <row r="1037" spans="1:52">
      <c r="A1037" s="215">
        <v>3516</v>
      </c>
      <c r="B1037" s="215">
        <v>3516332325</v>
      </c>
      <c r="C1037" s="216" t="s">
        <v>1119</v>
      </c>
      <c r="D1037" s="225">
        <f t="shared" si="241"/>
        <v>0</v>
      </c>
      <c r="E1037" s="225">
        <f t="shared" si="242"/>
        <v>0</v>
      </c>
      <c r="F1037" s="225">
        <f t="shared" si="243"/>
        <v>0</v>
      </c>
      <c r="G1037" s="225">
        <f t="shared" si="244"/>
        <v>0</v>
      </c>
      <c r="H1037" s="225">
        <f t="shared" si="245"/>
        <v>23</v>
      </c>
      <c r="I1037" s="225">
        <f t="shared" si="246"/>
        <v>19</v>
      </c>
      <c r="J1037" s="225">
        <f t="shared" si="247"/>
        <v>0</v>
      </c>
      <c r="K1037" s="356">
        <f t="shared" si="248"/>
        <v>1.6086</v>
      </c>
      <c r="L1037" s="225"/>
      <c r="M1037" s="225">
        <f t="shared" si="249"/>
        <v>0</v>
      </c>
      <c r="N1037" s="225">
        <f t="shared" si="250"/>
        <v>0</v>
      </c>
      <c r="O1037" s="225">
        <f t="shared" si="251"/>
        <v>0</v>
      </c>
      <c r="P1037" s="225">
        <f t="shared" si="252"/>
        <v>13</v>
      </c>
      <c r="Q1037" s="225">
        <f t="shared" si="253"/>
        <v>8</v>
      </c>
      <c r="R1037" s="225">
        <f t="shared" si="254"/>
        <v>42</v>
      </c>
      <c r="S1037" s="228"/>
      <c r="T1037" s="228"/>
      <c r="U1037" s="228"/>
      <c r="V1037" s="228"/>
      <c r="W1037" s="529"/>
      <c r="X1037" s="228"/>
      <c r="Y1037" s="55">
        <v>3516</v>
      </c>
      <c r="Z1037" s="55">
        <v>3516332325</v>
      </c>
      <c r="AA1037" s="244" t="s">
        <v>1119</v>
      </c>
      <c r="AB1037" s="55">
        <v>0</v>
      </c>
      <c r="AC1037" s="55">
        <v>0</v>
      </c>
      <c r="AD1037" s="55">
        <v>0</v>
      </c>
      <c r="AE1037" s="55">
        <v>0</v>
      </c>
      <c r="AF1037" s="55">
        <v>23</v>
      </c>
      <c r="AG1037" s="55">
        <v>19</v>
      </c>
      <c r="AH1037" s="55">
        <v>0</v>
      </c>
      <c r="AI1037" s="215">
        <v>0</v>
      </c>
      <c r="AJ1037" s="215">
        <v>0</v>
      </c>
      <c r="AK1037" s="215">
        <v>0</v>
      </c>
      <c r="AL1037" s="215">
        <v>0</v>
      </c>
      <c r="AM1037" s="215">
        <v>5</v>
      </c>
      <c r="AN1037" s="215">
        <v>0</v>
      </c>
      <c r="AO1037" s="215">
        <v>0</v>
      </c>
      <c r="AP1037" s="215">
        <v>0</v>
      </c>
      <c r="AQ1037" s="55">
        <v>8</v>
      </c>
      <c r="AR1037" s="216"/>
      <c r="AS1037" s="55">
        <v>332</v>
      </c>
      <c r="AT1037" s="55">
        <v>325</v>
      </c>
      <c r="AU1037" s="55">
        <v>8</v>
      </c>
      <c r="AW1037" s="55">
        <f t="shared" si="255"/>
        <v>13</v>
      </c>
      <c r="AX1037" s="55">
        <v>0</v>
      </c>
      <c r="AY1037" s="55">
        <v>3</v>
      </c>
      <c r="AZ1037" s="502">
        <v>0.3095</v>
      </c>
    </row>
    <row r="1038" spans="1:52">
      <c r="A1038" s="215">
        <v>3516</v>
      </c>
      <c r="B1038" s="215">
        <v>3516332332</v>
      </c>
      <c r="C1038" s="216" t="s">
        <v>1119</v>
      </c>
      <c r="D1038" s="225">
        <f t="shared" si="241"/>
        <v>0</v>
      </c>
      <c r="E1038" s="225">
        <f t="shared" si="242"/>
        <v>0</v>
      </c>
      <c r="F1038" s="225">
        <f t="shared" si="243"/>
        <v>0</v>
      </c>
      <c r="G1038" s="225">
        <f t="shared" si="244"/>
        <v>0</v>
      </c>
      <c r="H1038" s="225">
        <f t="shared" si="245"/>
        <v>21</v>
      </c>
      <c r="I1038" s="225">
        <f t="shared" si="246"/>
        <v>11</v>
      </c>
      <c r="J1038" s="225">
        <f t="shared" si="247"/>
        <v>0</v>
      </c>
      <c r="K1038" s="356">
        <f t="shared" si="248"/>
        <v>1.2256</v>
      </c>
      <c r="L1038" s="225"/>
      <c r="M1038" s="225">
        <f t="shared" si="249"/>
        <v>0</v>
      </c>
      <c r="N1038" s="225">
        <f t="shared" si="250"/>
        <v>1</v>
      </c>
      <c r="O1038" s="225">
        <f t="shared" si="251"/>
        <v>3</v>
      </c>
      <c r="P1038" s="225">
        <f t="shared" si="252"/>
        <v>18</v>
      </c>
      <c r="Q1038" s="225">
        <f t="shared" si="253"/>
        <v>10</v>
      </c>
      <c r="R1038" s="225">
        <f t="shared" si="254"/>
        <v>32</v>
      </c>
      <c r="S1038" s="228"/>
      <c r="T1038" s="228"/>
      <c r="U1038" s="228"/>
      <c r="V1038" s="228"/>
      <c r="W1038" s="529"/>
      <c r="X1038" s="228"/>
      <c r="Y1038" s="55">
        <v>3516</v>
      </c>
      <c r="Z1038" s="55">
        <v>3516332332</v>
      </c>
      <c r="AA1038" s="244" t="s">
        <v>1119</v>
      </c>
      <c r="AB1038" s="55">
        <v>0</v>
      </c>
      <c r="AC1038" s="55">
        <v>0</v>
      </c>
      <c r="AD1038" s="55">
        <v>0</v>
      </c>
      <c r="AE1038" s="55">
        <v>0</v>
      </c>
      <c r="AF1038" s="55">
        <v>21</v>
      </c>
      <c r="AG1038" s="55">
        <v>11</v>
      </c>
      <c r="AH1038" s="55">
        <v>0</v>
      </c>
      <c r="AI1038" s="215">
        <v>0</v>
      </c>
      <c r="AJ1038" s="215">
        <v>0</v>
      </c>
      <c r="AK1038" s="215">
        <v>1</v>
      </c>
      <c r="AL1038" s="215">
        <v>3</v>
      </c>
      <c r="AM1038" s="215">
        <v>12</v>
      </c>
      <c r="AN1038" s="215">
        <v>0</v>
      </c>
      <c r="AO1038" s="215">
        <v>0</v>
      </c>
      <c r="AP1038" s="215">
        <v>0</v>
      </c>
      <c r="AQ1038" s="55">
        <v>4</v>
      </c>
      <c r="AR1038" s="216"/>
      <c r="AS1038" s="55">
        <v>332</v>
      </c>
      <c r="AT1038" s="55">
        <v>332</v>
      </c>
      <c r="AU1038" s="55">
        <v>10</v>
      </c>
      <c r="AW1038" s="55">
        <f t="shared" si="255"/>
        <v>16</v>
      </c>
      <c r="AX1038" s="55">
        <v>2</v>
      </c>
      <c r="AY1038" s="55">
        <v>2</v>
      </c>
      <c r="AZ1038" s="502">
        <v>0.55920000000000003</v>
      </c>
    </row>
    <row r="1039" spans="1:52">
      <c r="A1039" s="215">
        <v>3517</v>
      </c>
      <c r="B1039" s="215">
        <v>3517239020</v>
      </c>
      <c r="C1039" s="216" t="s">
        <v>1115</v>
      </c>
      <c r="D1039" s="225">
        <f t="shared" si="241"/>
        <v>0</v>
      </c>
      <c r="E1039" s="225">
        <f t="shared" si="242"/>
        <v>0</v>
      </c>
      <c r="F1039" s="225">
        <f t="shared" si="243"/>
        <v>0</v>
      </c>
      <c r="G1039" s="225">
        <f t="shared" si="244"/>
        <v>0</v>
      </c>
      <c r="H1039" s="225">
        <f t="shared" si="245"/>
        <v>0</v>
      </c>
      <c r="I1039" s="225">
        <f t="shared" si="246"/>
        <v>1</v>
      </c>
      <c r="J1039" s="225">
        <f t="shared" si="247"/>
        <v>0</v>
      </c>
      <c r="K1039" s="356">
        <f t="shared" si="248"/>
        <v>3.8300000000000001E-2</v>
      </c>
      <c r="L1039" s="225"/>
      <c r="M1039" s="225">
        <f t="shared" si="249"/>
        <v>0</v>
      </c>
      <c r="N1039" s="225">
        <f t="shared" si="250"/>
        <v>0</v>
      </c>
      <c r="O1039" s="225">
        <f t="shared" si="251"/>
        <v>0</v>
      </c>
      <c r="P1039" s="225">
        <f t="shared" si="252"/>
        <v>0</v>
      </c>
      <c r="Q1039" s="225">
        <f t="shared" si="253"/>
        <v>8</v>
      </c>
      <c r="R1039" s="225">
        <f t="shared" si="254"/>
        <v>1</v>
      </c>
      <c r="S1039" s="228"/>
      <c r="T1039" s="228"/>
      <c r="U1039" s="228"/>
      <c r="V1039" s="228"/>
      <c r="W1039" s="529"/>
      <c r="X1039" s="228"/>
      <c r="Y1039" s="55">
        <v>3517</v>
      </c>
      <c r="Z1039" s="55">
        <v>3517239020</v>
      </c>
      <c r="AA1039" s="244" t="s">
        <v>1115</v>
      </c>
      <c r="AB1039" s="55">
        <v>0</v>
      </c>
      <c r="AC1039" s="55">
        <v>0</v>
      </c>
      <c r="AD1039" s="55">
        <v>0</v>
      </c>
      <c r="AE1039" s="55">
        <v>0</v>
      </c>
      <c r="AF1039" s="55">
        <v>0</v>
      </c>
      <c r="AG1039" s="55">
        <v>1</v>
      </c>
      <c r="AH1039" s="55">
        <v>0</v>
      </c>
      <c r="AI1039" s="215">
        <v>0</v>
      </c>
      <c r="AJ1039" s="215">
        <v>0</v>
      </c>
      <c r="AK1039" s="215">
        <v>0</v>
      </c>
      <c r="AL1039" s="215">
        <v>0</v>
      </c>
      <c r="AM1039" s="215">
        <v>0</v>
      </c>
      <c r="AN1039" s="215">
        <v>0</v>
      </c>
      <c r="AO1039" s="215">
        <v>0</v>
      </c>
      <c r="AP1039" s="215">
        <v>0</v>
      </c>
      <c r="AQ1039" s="55">
        <v>0</v>
      </c>
      <c r="AR1039" s="216"/>
      <c r="AS1039" s="55">
        <v>239</v>
      </c>
      <c r="AT1039" s="55">
        <v>20</v>
      </c>
      <c r="AU1039" s="55">
        <v>8</v>
      </c>
      <c r="AW1039" s="55">
        <f t="shared" si="255"/>
        <v>0</v>
      </c>
      <c r="AX1039" s="55">
        <v>0</v>
      </c>
      <c r="AY1039" s="55">
        <v>3</v>
      </c>
      <c r="AZ1039" s="502">
        <v>0</v>
      </c>
    </row>
    <row r="1040" spans="1:52">
      <c r="A1040" s="215">
        <v>3517</v>
      </c>
      <c r="B1040" s="215">
        <v>3517239036</v>
      </c>
      <c r="C1040" s="216" t="s">
        <v>1115</v>
      </c>
      <c r="D1040" s="225">
        <f t="shared" si="241"/>
        <v>0</v>
      </c>
      <c r="E1040" s="225">
        <f t="shared" si="242"/>
        <v>0</v>
      </c>
      <c r="F1040" s="225">
        <f t="shared" si="243"/>
        <v>0</v>
      </c>
      <c r="G1040" s="225">
        <f t="shared" si="244"/>
        <v>0</v>
      </c>
      <c r="H1040" s="225">
        <f t="shared" si="245"/>
        <v>0</v>
      </c>
      <c r="I1040" s="225">
        <f t="shared" si="246"/>
        <v>5</v>
      </c>
      <c r="J1040" s="225">
        <f t="shared" si="247"/>
        <v>0</v>
      </c>
      <c r="K1040" s="356">
        <f t="shared" si="248"/>
        <v>0.1915</v>
      </c>
      <c r="L1040" s="225"/>
      <c r="M1040" s="225">
        <f t="shared" si="249"/>
        <v>0</v>
      </c>
      <c r="N1040" s="225">
        <f t="shared" si="250"/>
        <v>0</v>
      </c>
      <c r="O1040" s="225">
        <f t="shared" si="251"/>
        <v>0</v>
      </c>
      <c r="P1040" s="225">
        <f t="shared" si="252"/>
        <v>4</v>
      </c>
      <c r="Q1040" s="225">
        <f t="shared" si="253"/>
        <v>6</v>
      </c>
      <c r="R1040" s="225">
        <f t="shared" si="254"/>
        <v>5</v>
      </c>
      <c r="S1040" s="228"/>
      <c r="T1040" s="228"/>
      <c r="U1040" s="228"/>
      <c r="V1040" s="228"/>
      <c r="W1040" s="529"/>
      <c r="X1040" s="228"/>
      <c r="Y1040" s="55">
        <v>3517</v>
      </c>
      <c r="Z1040" s="55">
        <v>3517239036</v>
      </c>
      <c r="AA1040" s="244" t="s">
        <v>1115</v>
      </c>
      <c r="AB1040" s="55">
        <v>0</v>
      </c>
      <c r="AC1040" s="55">
        <v>0</v>
      </c>
      <c r="AD1040" s="55">
        <v>0</v>
      </c>
      <c r="AE1040" s="55">
        <v>0</v>
      </c>
      <c r="AF1040" s="55">
        <v>0</v>
      </c>
      <c r="AG1040" s="55">
        <v>5</v>
      </c>
      <c r="AH1040" s="55">
        <v>0</v>
      </c>
      <c r="AI1040" s="215">
        <v>0</v>
      </c>
      <c r="AJ1040" s="215">
        <v>0</v>
      </c>
      <c r="AK1040" s="215">
        <v>0</v>
      </c>
      <c r="AL1040" s="215">
        <v>0</v>
      </c>
      <c r="AM1040" s="215">
        <v>0</v>
      </c>
      <c r="AN1040" s="215">
        <v>0</v>
      </c>
      <c r="AO1040" s="215">
        <v>0</v>
      </c>
      <c r="AP1040" s="215">
        <v>0</v>
      </c>
      <c r="AQ1040" s="55">
        <v>4</v>
      </c>
      <c r="AR1040" s="216"/>
      <c r="AS1040" s="55">
        <v>239</v>
      </c>
      <c r="AT1040" s="55">
        <v>36</v>
      </c>
      <c r="AU1040" s="55">
        <v>6</v>
      </c>
      <c r="AW1040" s="55">
        <f t="shared" si="255"/>
        <v>4</v>
      </c>
      <c r="AX1040" s="55">
        <v>0</v>
      </c>
      <c r="AY1040" s="55">
        <v>3</v>
      </c>
      <c r="AZ1040" s="502">
        <v>0.8</v>
      </c>
    </row>
    <row r="1041" spans="1:52">
      <c r="A1041" s="215">
        <v>3517</v>
      </c>
      <c r="B1041" s="215">
        <v>3517239052</v>
      </c>
      <c r="C1041" s="216" t="s">
        <v>1115</v>
      </c>
      <c r="D1041" s="225">
        <f t="shared" si="241"/>
        <v>0</v>
      </c>
      <c r="E1041" s="225">
        <f t="shared" si="242"/>
        <v>0</v>
      </c>
      <c r="F1041" s="225">
        <f t="shared" si="243"/>
        <v>0</v>
      </c>
      <c r="G1041" s="225">
        <f t="shared" si="244"/>
        <v>0</v>
      </c>
      <c r="H1041" s="225">
        <f t="shared" si="245"/>
        <v>0</v>
      </c>
      <c r="I1041" s="225">
        <f t="shared" si="246"/>
        <v>18</v>
      </c>
      <c r="J1041" s="225">
        <f t="shared" si="247"/>
        <v>0</v>
      </c>
      <c r="K1041" s="356">
        <f t="shared" si="248"/>
        <v>0.68940000000000001</v>
      </c>
      <c r="L1041" s="225"/>
      <c r="M1041" s="225">
        <f t="shared" si="249"/>
        <v>0</v>
      </c>
      <c r="N1041" s="225">
        <f t="shared" si="250"/>
        <v>0</v>
      </c>
      <c r="O1041" s="225">
        <f t="shared" si="251"/>
        <v>0</v>
      </c>
      <c r="P1041" s="225">
        <f t="shared" si="252"/>
        <v>10</v>
      </c>
      <c r="Q1041" s="225">
        <f t="shared" si="253"/>
        <v>5</v>
      </c>
      <c r="R1041" s="225">
        <f t="shared" si="254"/>
        <v>18</v>
      </c>
      <c r="S1041" s="228"/>
      <c r="T1041" s="228"/>
      <c r="U1041" s="228"/>
      <c r="V1041" s="228"/>
      <c r="W1041" s="529"/>
      <c r="X1041" s="228"/>
      <c r="Y1041" s="55">
        <v>3517</v>
      </c>
      <c r="Z1041" s="55">
        <v>3517239052</v>
      </c>
      <c r="AA1041" s="244" t="s">
        <v>1115</v>
      </c>
      <c r="AB1041" s="55">
        <v>0</v>
      </c>
      <c r="AC1041" s="55">
        <v>0</v>
      </c>
      <c r="AD1041" s="55">
        <v>0</v>
      </c>
      <c r="AE1041" s="55">
        <v>0</v>
      </c>
      <c r="AF1041" s="55">
        <v>0</v>
      </c>
      <c r="AG1041" s="55">
        <v>18</v>
      </c>
      <c r="AH1041" s="55">
        <v>0</v>
      </c>
      <c r="AI1041" s="215">
        <v>0</v>
      </c>
      <c r="AJ1041" s="215">
        <v>0</v>
      </c>
      <c r="AK1041" s="215">
        <v>0</v>
      </c>
      <c r="AL1041" s="215">
        <v>0</v>
      </c>
      <c r="AM1041" s="215">
        <v>0</v>
      </c>
      <c r="AN1041" s="215">
        <v>0</v>
      </c>
      <c r="AO1041" s="215">
        <v>0</v>
      </c>
      <c r="AP1041" s="215">
        <v>0</v>
      </c>
      <c r="AQ1041" s="55">
        <v>10</v>
      </c>
      <c r="AR1041" s="216"/>
      <c r="AS1041" s="55">
        <v>239</v>
      </c>
      <c r="AT1041" s="55">
        <v>52</v>
      </c>
      <c r="AU1041" s="55">
        <v>5</v>
      </c>
      <c r="AW1041" s="55">
        <f t="shared" si="255"/>
        <v>10</v>
      </c>
      <c r="AX1041" s="55">
        <v>0</v>
      </c>
      <c r="AY1041" s="55">
        <v>3</v>
      </c>
      <c r="AZ1041" s="502">
        <v>0.55559999999999998</v>
      </c>
    </row>
    <row r="1042" spans="1:52">
      <c r="A1042" s="215">
        <v>3517</v>
      </c>
      <c r="B1042" s="215">
        <v>3517239072</v>
      </c>
      <c r="C1042" s="216" t="s">
        <v>1115</v>
      </c>
      <c r="D1042" s="225">
        <f t="shared" si="241"/>
        <v>0</v>
      </c>
      <c r="E1042" s="225">
        <f t="shared" si="242"/>
        <v>0</v>
      </c>
      <c r="F1042" s="225">
        <f t="shared" si="243"/>
        <v>0</v>
      </c>
      <c r="G1042" s="225">
        <f t="shared" si="244"/>
        <v>0</v>
      </c>
      <c r="H1042" s="225">
        <f t="shared" si="245"/>
        <v>0</v>
      </c>
      <c r="I1042" s="225">
        <f t="shared" si="246"/>
        <v>1</v>
      </c>
      <c r="J1042" s="225">
        <f t="shared" si="247"/>
        <v>0</v>
      </c>
      <c r="K1042" s="356">
        <f t="shared" si="248"/>
        <v>3.8300000000000001E-2</v>
      </c>
      <c r="L1042" s="225"/>
      <c r="M1042" s="225">
        <f t="shared" si="249"/>
        <v>0</v>
      </c>
      <c r="N1042" s="225">
        <f t="shared" si="250"/>
        <v>0</v>
      </c>
      <c r="O1042" s="225">
        <f t="shared" si="251"/>
        <v>0</v>
      </c>
      <c r="P1042" s="225">
        <f t="shared" si="252"/>
        <v>1</v>
      </c>
      <c r="Q1042" s="225">
        <f t="shared" si="253"/>
        <v>5</v>
      </c>
      <c r="R1042" s="225">
        <f t="shared" si="254"/>
        <v>1</v>
      </c>
      <c r="S1042" s="228"/>
      <c r="T1042" s="228"/>
      <c r="U1042" s="228"/>
      <c r="V1042" s="228"/>
      <c r="W1042" s="529"/>
      <c r="X1042" s="228"/>
      <c r="Y1042" s="55">
        <v>3517</v>
      </c>
      <c r="Z1042" s="55">
        <v>3517239072</v>
      </c>
      <c r="AA1042" s="244" t="s">
        <v>1115</v>
      </c>
      <c r="AB1042" s="55">
        <v>0</v>
      </c>
      <c r="AC1042" s="55">
        <v>0</v>
      </c>
      <c r="AD1042" s="55">
        <v>0</v>
      </c>
      <c r="AE1042" s="55">
        <v>0</v>
      </c>
      <c r="AF1042" s="55">
        <v>0</v>
      </c>
      <c r="AG1042" s="55">
        <v>1</v>
      </c>
      <c r="AH1042" s="55">
        <v>0</v>
      </c>
      <c r="AI1042" s="215">
        <v>0</v>
      </c>
      <c r="AJ1042" s="215">
        <v>0</v>
      </c>
      <c r="AK1042" s="215">
        <v>0</v>
      </c>
      <c r="AL1042" s="215">
        <v>0</v>
      </c>
      <c r="AM1042" s="215">
        <v>0</v>
      </c>
      <c r="AN1042" s="215">
        <v>0</v>
      </c>
      <c r="AO1042" s="215">
        <v>0</v>
      </c>
      <c r="AP1042" s="215">
        <v>0</v>
      </c>
      <c r="AQ1042" s="55">
        <v>1</v>
      </c>
      <c r="AR1042" s="216"/>
      <c r="AS1042" s="55">
        <v>239</v>
      </c>
      <c r="AT1042" s="55">
        <v>72</v>
      </c>
      <c r="AU1042" s="55">
        <v>5</v>
      </c>
      <c r="AW1042" s="55">
        <f t="shared" si="255"/>
        <v>1</v>
      </c>
      <c r="AX1042" s="55">
        <v>0</v>
      </c>
      <c r="AY1042" s="55">
        <v>3</v>
      </c>
      <c r="AZ1042" s="502">
        <v>1</v>
      </c>
    </row>
    <row r="1043" spans="1:52">
      <c r="A1043" s="215">
        <v>3517</v>
      </c>
      <c r="B1043" s="215">
        <v>3517239083</v>
      </c>
      <c r="C1043" s="216" t="s">
        <v>1115</v>
      </c>
      <c r="D1043" s="225">
        <f t="shared" si="241"/>
        <v>0</v>
      </c>
      <c r="E1043" s="225">
        <f t="shared" si="242"/>
        <v>0</v>
      </c>
      <c r="F1043" s="225">
        <f t="shared" si="243"/>
        <v>0</v>
      </c>
      <c r="G1043" s="225">
        <f t="shared" si="244"/>
        <v>0</v>
      </c>
      <c r="H1043" s="225">
        <f t="shared" si="245"/>
        <v>0</v>
      </c>
      <c r="I1043" s="225">
        <f t="shared" si="246"/>
        <v>1</v>
      </c>
      <c r="J1043" s="225">
        <f t="shared" si="247"/>
        <v>0</v>
      </c>
      <c r="K1043" s="356">
        <f t="shared" si="248"/>
        <v>3.8300000000000001E-2</v>
      </c>
      <c r="L1043" s="225"/>
      <c r="M1043" s="225">
        <f t="shared" si="249"/>
        <v>0</v>
      </c>
      <c r="N1043" s="225">
        <f t="shared" si="250"/>
        <v>0</v>
      </c>
      <c r="O1043" s="225">
        <f t="shared" si="251"/>
        <v>0</v>
      </c>
      <c r="P1043" s="225">
        <f t="shared" si="252"/>
        <v>0</v>
      </c>
      <c r="Q1043" s="225">
        <f t="shared" si="253"/>
        <v>5</v>
      </c>
      <c r="R1043" s="225">
        <f t="shared" si="254"/>
        <v>1</v>
      </c>
      <c r="S1043" s="228"/>
      <c r="T1043" s="228"/>
      <c r="U1043" s="228"/>
      <c r="V1043" s="228"/>
      <c r="W1043" s="529"/>
      <c r="X1043" s="228"/>
      <c r="Y1043" s="55">
        <v>3517</v>
      </c>
      <c r="Z1043" s="55">
        <v>3517239083</v>
      </c>
      <c r="AA1043" s="244" t="s">
        <v>1115</v>
      </c>
      <c r="AB1043" s="55">
        <v>0</v>
      </c>
      <c r="AC1043" s="55">
        <v>0</v>
      </c>
      <c r="AD1043" s="55">
        <v>0</v>
      </c>
      <c r="AE1043" s="55">
        <v>0</v>
      </c>
      <c r="AF1043" s="55">
        <v>0</v>
      </c>
      <c r="AG1043" s="55">
        <v>1</v>
      </c>
      <c r="AH1043" s="55">
        <v>0</v>
      </c>
      <c r="AI1043" s="215">
        <v>0</v>
      </c>
      <c r="AJ1043" s="215">
        <v>0</v>
      </c>
      <c r="AK1043" s="215">
        <v>0</v>
      </c>
      <c r="AL1043" s="215">
        <v>0</v>
      </c>
      <c r="AM1043" s="215">
        <v>0</v>
      </c>
      <c r="AN1043" s="215">
        <v>0</v>
      </c>
      <c r="AO1043" s="215">
        <v>0</v>
      </c>
      <c r="AP1043" s="215">
        <v>0</v>
      </c>
      <c r="AQ1043" s="55">
        <v>0</v>
      </c>
      <c r="AR1043" s="216"/>
      <c r="AS1043" s="55">
        <v>239</v>
      </c>
      <c r="AT1043" s="55">
        <v>83</v>
      </c>
      <c r="AU1043" s="55">
        <v>5</v>
      </c>
      <c r="AW1043" s="55">
        <f t="shared" si="255"/>
        <v>0</v>
      </c>
      <c r="AX1043" s="55">
        <v>0</v>
      </c>
      <c r="AY1043" s="55">
        <v>3</v>
      </c>
      <c r="AZ1043" s="502">
        <v>0</v>
      </c>
    </row>
    <row r="1044" spans="1:52">
      <c r="A1044" s="215">
        <v>3517</v>
      </c>
      <c r="B1044" s="215">
        <v>3517239095</v>
      </c>
      <c r="C1044" s="216" t="s">
        <v>1115</v>
      </c>
      <c r="D1044" s="225">
        <f t="shared" si="241"/>
        <v>0</v>
      </c>
      <c r="E1044" s="225">
        <f t="shared" si="242"/>
        <v>0</v>
      </c>
      <c r="F1044" s="225">
        <f t="shared" si="243"/>
        <v>0</v>
      </c>
      <c r="G1044" s="225">
        <f t="shared" si="244"/>
        <v>0</v>
      </c>
      <c r="H1044" s="225">
        <f t="shared" si="245"/>
        <v>0</v>
      </c>
      <c r="I1044" s="225">
        <f t="shared" si="246"/>
        <v>2</v>
      </c>
      <c r="J1044" s="225">
        <f t="shared" si="247"/>
        <v>0</v>
      </c>
      <c r="K1044" s="356">
        <f t="shared" si="248"/>
        <v>7.6600000000000001E-2</v>
      </c>
      <c r="L1044" s="225"/>
      <c r="M1044" s="225">
        <f t="shared" si="249"/>
        <v>0</v>
      </c>
      <c r="N1044" s="225">
        <f t="shared" si="250"/>
        <v>0</v>
      </c>
      <c r="O1044" s="225">
        <f t="shared" si="251"/>
        <v>0</v>
      </c>
      <c r="P1044" s="225">
        <f t="shared" si="252"/>
        <v>2</v>
      </c>
      <c r="Q1044" s="225">
        <f t="shared" si="253"/>
        <v>11</v>
      </c>
      <c r="R1044" s="225">
        <f t="shared" si="254"/>
        <v>2</v>
      </c>
      <c r="S1044" s="228"/>
      <c r="T1044" s="228"/>
      <c r="U1044" s="228"/>
      <c r="V1044" s="228"/>
      <c r="W1044" s="529"/>
      <c r="X1044" s="228"/>
      <c r="Y1044" s="55">
        <v>3517</v>
      </c>
      <c r="Z1044" s="55">
        <v>3517239095</v>
      </c>
      <c r="AA1044" s="244" t="s">
        <v>1115</v>
      </c>
      <c r="AB1044" s="55">
        <v>0</v>
      </c>
      <c r="AC1044" s="55">
        <v>0</v>
      </c>
      <c r="AD1044" s="55">
        <v>0</v>
      </c>
      <c r="AE1044" s="55">
        <v>0</v>
      </c>
      <c r="AF1044" s="55">
        <v>0</v>
      </c>
      <c r="AG1044" s="55">
        <v>2</v>
      </c>
      <c r="AH1044" s="55">
        <v>0</v>
      </c>
      <c r="AI1044" s="215">
        <v>0</v>
      </c>
      <c r="AJ1044" s="215">
        <v>0</v>
      </c>
      <c r="AK1044" s="215">
        <v>0</v>
      </c>
      <c r="AL1044" s="215">
        <v>0</v>
      </c>
      <c r="AM1044" s="215">
        <v>0</v>
      </c>
      <c r="AN1044" s="215">
        <v>0</v>
      </c>
      <c r="AO1044" s="215">
        <v>0</v>
      </c>
      <c r="AP1044" s="215">
        <v>0</v>
      </c>
      <c r="AQ1044" s="55">
        <v>2</v>
      </c>
      <c r="AR1044" s="216"/>
      <c r="AS1044" s="55">
        <v>239</v>
      </c>
      <c r="AT1044" s="55">
        <v>95</v>
      </c>
      <c r="AU1044" s="55">
        <v>11</v>
      </c>
      <c r="AW1044" s="55">
        <f t="shared" si="255"/>
        <v>2</v>
      </c>
      <c r="AX1044" s="55">
        <v>0</v>
      </c>
      <c r="AY1044" s="55">
        <v>2</v>
      </c>
      <c r="AZ1044" s="502">
        <v>1</v>
      </c>
    </row>
    <row r="1045" spans="1:52">
      <c r="A1045" s="215">
        <v>3517</v>
      </c>
      <c r="B1045" s="215">
        <v>3517239096</v>
      </c>
      <c r="C1045" s="216" t="s">
        <v>1115</v>
      </c>
      <c r="D1045" s="225">
        <f t="shared" si="241"/>
        <v>0</v>
      </c>
      <c r="E1045" s="225">
        <f t="shared" si="242"/>
        <v>0</v>
      </c>
      <c r="F1045" s="225">
        <f t="shared" si="243"/>
        <v>0</v>
      </c>
      <c r="G1045" s="225">
        <f t="shared" si="244"/>
        <v>0</v>
      </c>
      <c r="H1045" s="225">
        <f t="shared" si="245"/>
        <v>0</v>
      </c>
      <c r="I1045" s="225">
        <f t="shared" si="246"/>
        <v>3</v>
      </c>
      <c r="J1045" s="225">
        <f t="shared" si="247"/>
        <v>0</v>
      </c>
      <c r="K1045" s="356">
        <f t="shared" si="248"/>
        <v>0.1149</v>
      </c>
      <c r="L1045" s="225"/>
      <c r="M1045" s="225">
        <f t="shared" si="249"/>
        <v>0</v>
      </c>
      <c r="N1045" s="225">
        <f t="shared" si="250"/>
        <v>0</v>
      </c>
      <c r="O1045" s="225">
        <f t="shared" si="251"/>
        <v>0</v>
      </c>
      <c r="P1045" s="225">
        <f t="shared" si="252"/>
        <v>2</v>
      </c>
      <c r="Q1045" s="225">
        <f t="shared" si="253"/>
        <v>6</v>
      </c>
      <c r="R1045" s="225">
        <f t="shared" si="254"/>
        <v>3</v>
      </c>
      <c r="S1045" s="228"/>
      <c r="T1045" s="228"/>
      <c r="U1045" s="228"/>
      <c r="V1045" s="228"/>
      <c r="W1045" s="529"/>
      <c r="X1045" s="228"/>
      <c r="Y1045" s="55">
        <v>3517</v>
      </c>
      <c r="Z1045" s="55">
        <v>3517239096</v>
      </c>
      <c r="AA1045" s="244" t="s">
        <v>1115</v>
      </c>
      <c r="AB1045" s="55">
        <v>0</v>
      </c>
      <c r="AC1045" s="55">
        <v>0</v>
      </c>
      <c r="AD1045" s="55">
        <v>0</v>
      </c>
      <c r="AE1045" s="55">
        <v>0</v>
      </c>
      <c r="AF1045" s="55">
        <v>0</v>
      </c>
      <c r="AG1045" s="55">
        <v>3</v>
      </c>
      <c r="AH1045" s="55">
        <v>0</v>
      </c>
      <c r="AI1045" s="215">
        <v>0</v>
      </c>
      <c r="AJ1045" s="215">
        <v>0</v>
      </c>
      <c r="AK1045" s="215">
        <v>0</v>
      </c>
      <c r="AL1045" s="215">
        <v>0</v>
      </c>
      <c r="AM1045" s="215">
        <v>0</v>
      </c>
      <c r="AN1045" s="215">
        <v>0</v>
      </c>
      <c r="AO1045" s="215">
        <v>0</v>
      </c>
      <c r="AP1045" s="215">
        <v>0</v>
      </c>
      <c r="AQ1045" s="55">
        <v>2</v>
      </c>
      <c r="AR1045" s="216"/>
      <c r="AS1045" s="55">
        <v>239</v>
      </c>
      <c r="AT1045" s="55">
        <v>96</v>
      </c>
      <c r="AU1045" s="55">
        <v>6</v>
      </c>
      <c r="AW1045" s="55">
        <f t="shared" si="255"/>
        <v>2</v>
      </c>
      <c r="AX1045" s="55">
        <v>0</v>
      </c>
      <c r="AY1045" s="55">
        <v>3</v>
      </c>
      <c r="AZ1045" s="502">
        <v>0.66669999999999996</v>
      </c>
    </row>
    <row r="1046" spans="1:52">
      <c r="A1046" s="215">
        <v>3517</v>
      </c>
      <c r="B1046" s="215">
        <v>3517239099</v>
      </c>
      <c r="C1046" s="216" t="s">
        <v>1115</v>
      </c>
      <c r="D1046" s="225">
        <f t="shared" si="241"/>
        <v>0</v>
      </c>
      <c r="E1046" s="225">
        <f t="shared" si="242"/>
        <v>0</v>
      </c>
      <c r="F1046" s="225">
        <f t="shared" si="243"/>
        <v>0</v>
      </c>
      <c r="G1046" s="225">
        <f t="shared" si="244"/>
        <v>0</v>
      </c>
      <c r="H1046" s="225">
        <f t="shared" si="245"/>
        <v>0</v>
      </c>
      <c r="I1046" s="225">
        <f t="shared" si="246"/>
        <v>1</v>
      </c>
      <c r="J1046" s="225">
        <f t="shared" si="247"/>
        <v>0</v>
      </c>
      <c r="K1046" s="356">
        <f t="shared" si="248"/>
        <v>3.8300000000000001E-2</v>
      </c>
      <c r="L1046" s="225"/>
      <c r="M1046" s="225">
        <f t="shared" si="249"/>
        <v>0</v>
      </c>
      <c r="N1046" s="225">
        <f t="shared" si="250"/>
        <v>0</v>
      </c>
      <c r="O1046" s="225">
        <f t="shared" si="251"/>
        <v>0</v>
      </c>
      <c r="P1046" s="225">
        <f t="shared" si="252"/>
        <v>1</v>
      </c>
      <c r="Q1046" s="225">
        <f t="shared" si="253"/>
        <v>4</v>
      </c>
      <c r="R1046" s="225">
        <f t="shared" si="254"/>
        <v>1</v>
      </c>
      <c r="S1046" s="228"/>
      <c r="T1046" s="228"/>
      <c r="U1046" s="228"/>
      <c r="V1046" s="228"/>
      <c r="W1046" s="529"/>
      <c r="X1046" s="228"/>
      <c r="Y1046" s="55">
        <v>3517</v>
      </c>
      <c r="Z1046" s="55">
        <v>3517239099</v>
      </c>
      <c r="AA1046" s="244" t="s">
        <v>1115</v>
      </c>
      <c r="AB1046" s="55">
        <v>0</v>
      </c>
      <c r="AC1046" s="55">
        <v>0</v>
      </c>
      <c r="AD1046" s="55">
        <v>0</v>
      </c>
      <c r="AE1046" s="55">
        <v>0</v>
      </c>
      <c r="AF1046" s="55">
        <v>0</v>
      </c>
      <c r="AG1046" s="55">
        <v>1</v>
      </c>
      <c r="AH1046" s="55">
        <v>0</v>
      </c>
      <c r="AI1046" s="215">
        <v>0</v>
      </c>
      <c r="AJ1046" s="215">
        <v>0</v>
      </c>
      <c r="AK1046" s="215">
        <v>0</v>
      </c>
      <c r="AL1046" s="215">
        <v>0</v>
      </c>
      <c r="AM1046" s="215">
        <v>0</v>
      </c>
      <c r="AN1046" s="215">
        <v>0</v>
      </c>
      <c r="AO1046" s="215">
        <v>0</v>
      </c>
      <c r="AP1046" s="215">
        <v>0</v>
      </c>
      <c r="AQ1046" s="55">
        <v>1</v>
      </c>
      <c r="AR1046" s="216"/>
      <c r="AS1046" s="55">
        <v>239</v>
      </c>
      <c r="AT1046" s="55">
        <v>99</v>
      </c>
      <c r="AU1046" s="55">
        <v>4</v>
      </c>
      <c r="AW1046" s="55">
        <f t="shared" si="255"/>
        <v>1</v>
      </c>
      <c r="AX1046" s="55">
        <v>0</v>
      </c>
      <c r="AY1046" s="55">
        <v>3</v>
      </c>
      <c r="AZ1046" s="502">
        <v>1</v>
      </c>
    </row>
    <row r="1047" spans="1:52">
      <c r="A1047" s="215">
        <v>3517</v>
      </c>
      <c r="B1047" s="215">
        <v>3517239131</v>
      </c>
      <c r="C1047" s="216" t="s">
        <v>1115</v>
      </c>
      <c r="D1047" s="225">
        <f t="shared" si="241"/>
        <v>0</v>
      </c>
      <c r="E1047" s="225">
        <f t="shared" si="242"/>
        <v>0</v>
      </c>
      <c r="F1047" s="225">
        <f t="shared" si="243"/>
        <v>0</v>
      </c>
      <c r="G1047" s="225">
        <f t="shared" si="244"/>
        <v>0</v>
      </c>
      <c r="H1047" s="225">
        <f t="shared" si="245"/>
        <v>0</v>
      </c>
      <c r="I1047" s="225">
        <f t="shared" si="246"/>
        <v>2</v>
      </c>
      <c r="J1047" s="225">
        <f t="shared" si="247"/>
        <v>0</v>
      </c>
      <c r="K1047" s="356">
        <f t="shared" si="248"/>
        <v>7.6600000000000001E-2</v>
      </c>
      <c r="L1047" s="225"/>
      <c r="M1047" s="225">
        <f t="shared" si="249"/>
        <v>0</v>
      </c>
      <c r="N1047" s="225">
        <f t="shared" si="250"/>
        <v>0</v>
      </c>
      <c r="O1047" s="225">
        <f t="shared" si="251"/>
        <v>0</v>
      </c>
      <c r="P1047" s="225">
        <f t="shared" si="252"/>
        <v>0</v>
      </c>
      <c r="Q1047" s="225">
        <f t="shared" si="253"/>
        <v>2</v>
      </c>
      <c r="R1047" s="225">
        <f t="shared" si="254"/>
        <v>2</v>
      </c>
      <c r="S1047" s="228"/>
      <c r="T1047" s="228"/>
      <c r="U1047" s="228"/>
      <c r="V1047" s="228"/>
      <c r="W1047" s="529"/>
      <c r="X1047" s="228"/>
      <c r="Y1047" s="55">
        <v>3517</v>
      </c>
      <c r="Z1047" s="55">
        <v>3517239131</v>
      </c>
      <c r="AA1047" s="244" t="s">
        <v>1115</v>
      </c>
      <c r="AB1047" s="55">
        <v>0</v>
      </c>
      <c r="AC1047" s="55">
        <v>0</v>
      </c>
      <c r="AD1047" s="55">
        <v>0</v>
      </c>
      <c r="AE1047" s="55">
        <v>0</v>
      </c>
      <c r="AF1047" s="55">
        <v>0</v>
      </c>
      <c r="AG1047" s="55">
        <v>2</v>
      </c>
      <c r="AH1047" s="55">
        <v>0</v>
      </c>
      <c r="AI1047" s="215">
        <v>0</v>
      </c>
      <c r="AJ1047" s="215">
        <v>0</v>
      </c>
      <c r="AK1047" s="215">
        <v>0</v>
      </c>
      <c r="AL1047" s="215">
        <v>0</v>
      </c>
      <c r="AM1047" s="215">
        <v>0</v>
      </c>
      <c r="AN1047" s="215">
        <v>0</v>
      </c>
      <c r="AO1047" s="215">
        <v>0</v>
      </c>
      <c r="AP1047" s="215">
        <v>0</v>
      </c>
      <c r="AQ1047" s="55">
        <v>0</v>
      </c>
      <c r="AR1047" s="216"/>
      <c r="AS1047" s="55">
        <v>239</v>
      </c>
      <c r="AT1047" s="55">
        <v>131</v>
      </c>
      <c r="AU1047" s="55">
        <v>2</v>
      </c>
      <c r="AW1047" s="55">
        <f t="shared" si="255"/>
        <v>0</v>
      </c>
      <c r="AX1047" s="55">
        <v>0</v>
      </c>
      <c r="AY1047" s="55">
        <v>3</v>
      </c>
      <c r="AZ1047" s="502">
        <v>0</v>
      </c>
    </row>
    <row r="1048" spans="1:52">
      <c r="A1048" s="215">
        <v>3517</v>
      </c>
      <c r="B1048" s="215">
        <v>3517239167</v>
      </c>
      <c r="C1048" s="216" t="s">
        <v>1115</v>
      </c>
      <c r="D1048" s="225">
        <f t="shared" si="241"/>
        <v>0</v>
      </c>
      <c r="E1048" s="225">
        <f t="shared" si="242"/>
        <v>0</v>
      </c>
      <c r="F1048" s="225">
        <f t="shared" si="243"/>
        <v>0</v>
      </c>
      <c r="G1048" s="225">
        <f t="shared" si="244"/>
        <v>0</v>
      </c>
      <c r="H1048" s="225">
        <f t="shared" si="245"/>
        <v>0</v>
      </c>
      <c r="I1048" s="225">
        <f t="shared" si="246"/>
        <v>1</v>
      </c>
      <c r="J1048" s="225">
        <f t="shared" si="247"/>
        <v>0</v>
      </c>
      <c r="K1048" s="356">
        <f t="shared" si="248"/>
        <v>3.8300000000000001E-2</v>
      </c>
      <c r="L1048" s="225"/>
      <c r="M1048" s="225">
        <f t="shared" si="249"/>
        <v>0</v>
      </c>
      <c r="N1048" s="225">
        <f t="shared" si="250"/>
        <v>0</v>
      </c>
      <c r="O1048" s="225">
        <f t="shared" si="251"/>
        <v>0</v>
      </c>
      <c r="P1048" s="225">
        <f t="shared" si="252"/>
        <v>0</v>
      </c>
      <c r="Q1048" s="225">
        <f t="shared" si="253"/>
        <v>4</v>
      </c>
      <c r="R1048" s="225">
        <f t="shared" si="254"/>
        <v>1</v>
      </c>
      <c r="S1048" s="228"/>
      <c r="T1048" s="228"/>
      <c r="U1048" s="228"/>
      <c r="V1048" s="228"/>
      <c r="W1048" s="529"/>
      <c r="X1048" s="228"/>
      <c r="Y1048" s="55">
        <v>3517</v>
      </c>
      <c r="Z1048" s="55">
        <v>3517239167</v>
      </c>
      <c r="AA1048" s="244" t="s">
        <v>1115</v>
      </c>
      <c r="AB1048" s="55">
        <v>0</v>
      </c>
      <c r="AC1048" s="55">
        <v>0</v>
      </c>
      <c r="AD1048" s="55">
        <v>0</v>
      </c>
      <c r="AE1048" s="55">
        <v>0</v>
      </c>
      <c r="AF1048" s="55">
        <v>0</v>
      </c>
      <c r="AG1048" s="55">
        <v>1</v>
      </c>
      <c r="AH1048" s="55">
        <v>0</v>
      </c>
      <c r="AI1048" s="215">
        <v>0</v>
      </c>
      <c r="AJ1048" s="215">
        <v>0</v>
      </c>
      <c r="AK1048" s="215">
        <v>0</v>
      </c>
      <c r="AL1048" s="215">
        <v>0</v>
      </c>
      <c r="AM1048" s="215">
        <v>0</v>
      </c>
      <c r="AN1048" s="215">
        <v>0</v>
      </c>
      <c r="AO1048" s="215">
        <v>0</v>
      </c>
      <c r="AP1048" s="215">
        <v>0</v>
      </c>
      <c r="AQ1048" s="55">
        <v>0</v>
      </c>
      <c r="AR1048" s="216"/>
      <c r="AS1048" s="55">
        <v>239</v>
      </c>
      <c r="AT1048" s="55">
        <v>167</v>
      </c>
      <c r="AU1048" s="55">
        <v>4</v>
      </c>
      <c r="AW1048" s="55">
        <f t="shared" si="255"/>
        <v>0</v>
      </c>
      <c r="AX1048" s="55">
        <v>0</v>
      </c>
      <c r="AY1048" s="55">
        <v>3</v>
      </c>
      <c r="AZ1048" s="502">
        <v>0</v>
      </c>
    </row>
    <row r="1049" spans="1:52">
      <c r="A1049" s="215">
        <v>3517</v>
      </c>
      <c r="B1049" s="215">
        <v>3517239171</v>
      </c>
      <c r="C1049" s="216" t="s">
        <v>1115</v>
      </c>
      <c r="D1049" s="225">
        <f t="shared" si="241"/>
        <v>0</v>
      </c>
      <c r="E1049" s="225">
        <f t="shared" si="242"/>
        <v>0</v>
      </c>
      <c r="F1049" s="225">
        <f t="shared" si="243"/>
        <v>0</v>
      </c>
      <c r="G1049" s="225">
        <f t="shared" si="244"/>
        <v>0</v>
      </c>
      <c r="H1049" s="225">
        <f t="shared" si="245"/>
        <v>0</v>
      </c>
      <c r="I1049" s="225">
        <f t="shared" si="246"/>
        <v>6</v>
      </c>
      <c r="J1049" s="225">
        <f t="shared" si="247"/>
        <v>0</v>
      </c>
      <c r="K1049" s="356">
        <f t="shared" si="248"/>
        <v>0.2298</v>
      </c>
      <c r="L1049" s="225"/>
      <c r="M1049" s="225">
        <f t="shared" si="249"/>
        <v>0</v>
      </c>
      <c r="N1049" s="225">
        <f t="shared" si="250"/>
        <v>0</v>
      </c>
      <c r="O1049" s="225">
        <f t="shared" si="251"/>
        <v>0</v>
      </c>
      <c r="P1049" s="225">
        <f t="shared" si="252"/>
        <v>3</v>
      </c>
      <c r="Q1049" s="225">
        <f t="shared" si="253"/>
        <v>3</v>
      </c>
      <c r="R1049" s="225">
        <f t="shared" si="254"/>
        <v>6</v>
      </c>
      <c r="S1049" s="228"/>
      <c r="T1049" s="228"/>
      <c r="U1049" s="228"/>
      <c r="V1049" s="228"/>
      <c r="W1049" s="529"/>
      <c r="X1049" s="228"/>
      <c r="Y1049" s="55">
        <v>3517</v>
      </c>
      <c r="Z1049" s="55">
        <v>3517239171</v>
      </c>
      <c r="AA1049" s="244" t="s">
        <v>1115</v>
      </c>
      <c r="AB1049" s="55">
        <v>0</v>
      </c>
      <c r="AC1049" s="55">
        <v>0</v>
      </c>
      <c r="AD1049" s="55">
        <v>0</v>
      </c>
      <c r="AE1049" s="55">
        <v>0</v>
      </c>
      <c r="AF1049" s="55">
        <v>0</v>
      </c>
      <c r="AG1049" s="55">
        <v>6</v>
      </c>
      <c r="AH1049" s="55">
        <v>0</v>
      </c>
      <c r="AI1049" s="215">
        <v>0</v>
      </c>
      <c r="AJ1049" s="215">
        <v>0</v>
      </c>
      <c r="AK1049" s="215">
        <v>0</v>
      </c>
      <c r="AL1049" s="215">
        <v>0</v>
      </c>
      <c r="AM1049" s="215">
        <v>0</v>
      </c>
      <c r="AN1049" s="215">
        <v>0</v>
      </c>
      <c r="AO1049" s="215">
        <v>0</v>
      </c>
      <c r="AP1049" s="215">
        <v>0</v>
      </c>
      <c r="AQ1049" s="55">
        <v>3</v>
      </c>
      <c r="AR1049" s="216"/>
      <c r="AS1049" s="55">
        <v>239</v>
      </c>
      <c r="AT1049" s="55">
        <v>171</v>
      </c>
      <c r="AU1049" s="55">
        <v>3</v>
      </c>
      <c r="AW1049" s="55">
        <f t="shared" si="255"/>
        <v>3</v>
      </c>
      <c r="AX1049" s="55">
        <v>0</v>
      </c>
      <c r="AY1049" s="55">
        <v>3</v>
      </c>
      <c r="AZ1049" s="502">
        <v>0.5</v>
      </c>
    </row>
    <row r="1050" spans="1:52">
      <c r="A1050" s="215">
        <v>3517</v>
      </c>
      <c r="B1050" s="215">
        <v>3517239182</v>
      </c>
      <c r="C1050" s="216" t="s">
        <v>1115</v>
      </c>
      <c r="D1050" s="225">
        <f t="shared" si="241"/>
        <v>0</v>
      </c>
      <c r="E1050" s="225">
        <f t="shared" si="242"/>
        <v>0</v>
      </c>
      <c r="F1050" s="225">
        <f t="shared" si="243"/>
        <v>0</v>
      </c>
      <c r="G1050" s="225">
        <f t="shared" si="244"/>
        <v>0</v>
      </c>
      <c r="H1050" s="225">
        <f t="shared" si="245"/>
        <v>0</v>
      </c>
      <c r="I1050" s="225">
        <f t="shared" si="246"/>
        <v>9</v>
      </c>
      <c r="J1050" s="225">
        <f t="shared" si="247"/>
        <v>0</v>
      </c>
      <c r="K1050" s="356">
        <f t="shared" si="248"/>
        <v>0.34470000000000001</v>
      </c>
      <c r="L1050" s="225"/>
      <c r="M1050" s="225">
        <f t="shared" si="249"/>
        <v>0</v>
      </c>
      <c r="N1050" s="225">
        <f t="shared" si="250"/>
        <v>0</v>
      </c>
      <c r="O1050" s="225">
        <f t="shared" si="251"/>
        <v>0</v>
      </c>
      <c r="P1050" s="225">
        <f t="shared" si="252"/>
        <v>7</v>
      </c>
      <c r="Q1050" s="225">
        <f t="shared" si="253"/>
        <v>6</v>
      </c>
      <c r="R1050" s="225">
        <f t="shared" si="254"/>
        <v>9</v>
      </c>
      <c r="S1050" s="228"/>
      <c r="T1050" s="228"/>
      <c r="U1050" s="228"/>
      <c r="V1050" s="228"/>
      <c r="W1050" s="529"/>
      <c r="X1050" s="228"/>
      <c r="Y1050" s="55">
        <v>3517</v>
      </c>
      <c r="Z1050" s="55">
        <v>3517239182</v>
      </c>
      <c r="AA1050" s="244" t="s">
        <v>1115</v>
      </c>
      <c r="AB1050" s="55">
        <v>0</v>
      </c>
      <c r="AC1050" s="55">
        <v>0</v>
      </c>
      <c r="AD1050" s="55">
        <v>0</v>
      </c>
      <c r="AE1050" s="55">
        <v>0</v>
      </c>
      <c r="AF1050" s="55">
        <v>0</v>
      </c>
      <c r="AG1050" s="55">
        <v>9</v>
      </c>
      <c r="AH1050" s="55">
        <v>0</v>
      </c>
      <c r="AI1050" s="215">
        <v>0</v>
      </c>
      <c r="AJ1050" s="215">
        <v>0</v>
      </c>
      <c r="AK1050" s="215">
        <v>0</v>
      </c>
      <c r="AL1050" s="215">
        <v>0</v>
      </c>
      <c r="AM1050" s="215">
        <v>0</v>
      </c>
      <c r="AN1050" s="215">
        <v>0</v>
      </c>
      <c r="AO1050" s="215">
        <v>0</v>
      </c>
      <c r="AP1050" s="215">
        <v>0</v>
      </c>
      <c r="AQ1050" s="55">
        <v>7</v>
      </c>
      <c r="AR1050" s="216"/>
      <c r="AS1050" s="55">
        <v>239</v>
      </c>
      <c r="AT1050" s="55">
        <v>182</v>
      </c>
      <c r="AU1050" s="55">
        <v>6</v>
      </c>
      <c r="AW1050" s="55">
        <f t="shared" si="255"/>
        <v>7</v>
      </c>
      <c r="AX1050" s="55">
        <v>0</v>
      </c>
      <c r="AY1050" s="55">
        <v>3</v>
      </c>
      <c r="AZ1050" s="502">
        <v>0.77780000000000005</v>
      </c>
    </row>
    <row r="1051" spans="1:52">
      <c r="A1051" s="215">
        <v>3517</v>
      </c>
      <c r="B1051" s="215">
        <v>3517239201</v>
      </c>
      <c r="C1051" s="216" t="s">
        <v>1115</v>
      </c>
      <c r="D1051" s="225">
        <f t="shared" si="241"/>
        <v>0</v>
      </c>
      <c r="E1051" s="225">
        <f t="shared" si="242"/>
        <v>0</v>
      </c>
      <c r="F1051" s="225">
        <f t="shared" si="243"/>
        <v>0</v>
      </c>
      <c r="G1051" s="225">
        <f t="shared" si="244"/>
        <v>0</v>
      </c>
      <c r="H1051" s="225">
        <f t="shared" si="245"/>
        <v>0</v>
      </c>
      <c r="I1051" s="225">
        <f t="shared" si="246"/>
        <v>1</v>
      </c>
      <c r="J1051" s="225">
        <f t="shared" si="247"/>
        <v>0</v>
      </c>
      <c r="K1051" s="356">
        <f t="shared" si="248"/>
        <v>3.8300000000000001E-2</v>
      </c>
      <c r="L1051" s="225"/>
      <c r="M1051" s="225">
        <f t="shared" si="249"/>
        <v>0</v>
      </c>
      <c r="N1051" s="225">
        <f t="shared" si="250"/>
        <v>0</v>
      </c>
      <c r="O1051" s="225">
        <f t="shared" si="251"/>
        <v>0</v>
      </c>
      <c r="P1051" s="225">
        <f t="shared" si="252"/>
        <v>1</v>
      </c>
      <c r="Q1051" s="225">
        <f t="shared" si="253"/>
        <v>11</v>
      </c>
      <c r="R1051" s="225">
        <f t="shared" si="254"/>
        <v>1</v>
      </c>
      <c r="S1051" s="228"/>
      <c r="T1051" s="228"/>
      <c r="U1051" s="228"/>
      <c r="V1051" s="228"/>
      <c r="W1051" s="529"/>
      <c r="X1051" s="228"/>
      <c r="Y1051" s="55">
        <v>3517</v>
      </c>
      <c r="Z1051" s="55">
        <v>3517239201</v>
      </c>
      <c r="AA1051" s="244" t="s">
        <v>1115</v>
      </c>
      <c r="AB1051" s="55">
        <v>0</v>
      </c>
      <c r="AC1051" s="55">
        <v>0</v>
      </c>
      <c r="AD1051" s="55">
        <v>0</v>
      </c>
      <c r="AE1051" s="55">
        <v>0</v>
      </c>
      <c r="AF1051" s="55">
        <v>0</v>
      </c>
      <c r="AG1051" s="55">
        <v>1</v>
      </c>
      <c r="AH1051" s="55">
        <v>0</v>
      </c>
      <c r="AI1051" s="215">
        <v>0</v>
      </c>
      <c r="AJ1051" s="215">
        <v>0</v>
      </c>
      <c r="AK1051" s="215">
        <v>0</v>
      </c>
      <c r="AL1051" s="215">
        <v>0</v>
      </c>
      <c r="AM1051" s="215">
        <v>0</v>
      </c>
      <c r="AN1051" s="215">
        <v>0</v>
      </c>
      <c r="AO1051" s="215">
        <v>0</v>
      </c>
      <c r="AP1051" s="215">
        <v>0</v>
      </c>
      <c r="AQ1051" s="55">
        <v>1</v>
      </c>
      <c r="AR1051" s="216"/>
      <c r="AS1051" s="55">
        <v>239</v>
      </c>
      <c r="AT1051" s="55">
        <v>201</v>
      </c>
      <c r="AU1051" s="55">
        <v>11</v>
      </c>
      <c r="AW1051" s="55">
        <f t="shared" si="255"/>
        <v>1</v>
      </c>
      <c r="AX1051" s="55">
        <v>0</v>
      </c>
      <c r="AY1051" s="55">
        <v>2</v>
      </c>
      <c r="AZ1051" s="502">
        <v>1</v>
      </c>
    </row>
    <row r="1052" spans="1:52">
      <c r="A1052" s="215">
        <v>3517</v>
      </c>
      <c r="B1052" s="215">
        <v>3517239207</v>
      </c>
      <c r="C1052" s="216" t="s">
        <v>1115</v>
      </c>
      <c r="D1052" s="225">
        <f t="shared" si="241"/>
        <v>0</v>
      </c>
      <c r="E1052" s="225">
        <f t="shared" si="242"/>
        <v>0</v>
      </c>
      <c r="F1052" s="225">
        <f t="shared" si="243"/>
        <v>0</v>
      </c>
      <c r="G1052" s="225">
        <f t="shared" si="244"/>
        <v>0</v>
      </c>
      <c r="H1052" s="225">
        <f t="shared" si="245"/>
        <v>0</v>
      </c>
      <c r="I1052" s="225">
        <f t="shared" si="246"/>
        <v>1</v>
      </c>
      <c r="J1052" s="225">
        <f t="shared" si="247"/>
        <v>0</v>
      </c>
      <c r="K1052" s="356">
        <f t="shared" si="248"/>
        <v>3.8300000000000001E-2</v>
      </c>
      <c r="L1052" s="225"/>
      <c r="M1052" s="225">
        <f t="shared" si="249"/>
        <v>0</v>
      </c>
      <c r="N1052" s="225">
        <f t="shared" si="250"/>
        <v>0</v>
      </c>
      <c r="O1052" s="225">
        <f t="shared" si="251"/>
        <v>0</v>
      </c>
      <c r="P1052" s="225">
        <f t="shared" si="252"/>
        <v>0</v>
      </c>
      <c r="Q1052" s="225">
        <f t="shared" si="253"/>
        <v>3</v>
      </c>
      <c r="R1052" s="225">
        <f t="shared" si="254"/>
        <v>1</v>
      </c>
      <c r="S1052" s="228"/>
      <c r="T1052" s="228"/>
      <c r="U1052" s="228"/>
      <c r="V1052" s="228"/>
      <c r="W1052" s="529"/>
      <c r="X1052" s="228"/>
      <c r="Y1052" s="55">
        <v>3517</v>
      </c>
      <c r="Z1052" s="55">
        <v>3517239207</v>
      </c>
      <c r="AA1052" s="244" t="s">
        <v>1115</v>
      </c>
      <c r="AB1052" s="55">
        <v>0</v>
      </c>
      <c r="AC1052" s="55">
        <v>0</v>
      </c>
      <c r="AD1052" s="55">
        <v>0</v>
      </c>
      <c r="AE1052" s="55">
        <v>0</v>
      </c>
      <c r="AF1052" s="55">
        <v>0</v>
      </c>
      <c r="AG1052" s="55">
        <v>1</v>
      </c>
      <c r="AH1052" s="55">
        <v>0</v>
      </c>
      <c r="AI1052" s="215">
        <v>0</v>
      </c>
      <c r="AJ1052" s="215">
        <v>0</v>
      </c>
      <c r="AK1052" s="215">
        <v>0</v>
      </c>
      <c r="AL1052" s="215">
        <v>0</v>
      </c>
      <c r="AM1052" s="215">
        <v>0</v>
      </c>
      <c r="AN1052" s="215">
        <v>0</v>
      </c>
      <c r="AO1052" s="215">
        <v>0</v>
      </c>
      <c r="AP1052" s="215">
        <v>0</v>
      </c>
      <c r="AQ1052" s="55">
        <v>0</v>
      </c>
      <c r="AR1052" s="216"/>
      <c r="AS1052" s="55">
        <v>239</v>
      </c>
      <c r="AT1052" s="55">
        <v>207</v>
      </c>
      <c r="AU1052" s="55">
        <v>3</v>
      </c>
      <c r="AW1052" s="55">
        <f t="shared" si="255"/>
        <v>0</v>
      </c>
      <c r="AX1052" s="55">
        <v>0</v>
      </c>
      <c r="AY1052" s="55">
        <v>3</v>
      </c>
      <c r="AZ1052" s="502">
        <v>0</v>
      </c>
    </row>
    <row r="1053" spans="1:52">
      <c r="A1053" s="215">
        <v>3517</v>
      </c>
      <c r="B1053" s="215">
        <v>3517239231</v>
      </c>
      <c r="C1053" s="216" t="s">
        <v>1115</v>
      </c>
      <c r="D1053" s="225">
        <f t="shared" si="241"/>
        <v>0</v>
      </c>
      <c r="E1053" s="225">
        <f t="shared" si="242"/>
        <v>0</v>
      </c>
      <c r="F1053" s="225">
        <f t="shared" si="243"/>
        <v>0</v>
      </c>
      <c r="G1053" s="225">
        <f t="shared" si="244"/>
        <v>0</v>
      </c>
      <c r="H1053" s="225">
        <f t="shared" si="245"/>
        <v>0</v>
      </c>
      <c r="I1053" s="225">
        <f t="shared" si="246"/>
        <v>13</v>
      </c>
      <c r="J1053" s="225">
        <f t="shared" si="247"/>
        <v>0</v>
      </c>
      <c r="K1053" s="356">
        <f t="shared" si="248"/>
        <v>0.49790000000000001</v>
      </c>
      <c r="L1053" s="225"/>
      <c r="M1053" s="225">
        <f t="shared" si="249"/>
        <v>0</v>
      </c>
      <c r="N1053" s="225">
        <f t="shared" si="250"/>
        <v>0</v>
      </c>
      <c r="O1053" s="225">
        <f t="shared" si="251"/>
        <v>0</v>
      </c>
      <c r="P1053" s="225">
        <f t="shared" si="252"/>
        <v>11</v>
      </c>
      <c r="Q1053" s="225">
        <f t="shared" si="253"/>
        <v>4</v>
      </c>
      <c r="R1053" s="225">
        <f t="shared" si="254"/>
        <v>13</v>
      </c>
      <c r="S1053" s="228"/>
      <c r="T1053" s="228"/>
      <c r="U1053" s="228"/>
      <c r="V1053" s="228"/>
      <c r="W1053" s="529"/>
      <c r="X1053" s="228"/>
      <c r="Y1053" s="55">
        <v>3517</v>
      </c>
      <c r="Z1053" s="55">
        <v>3517239231</v>
      </c>
      <c r="AA1053" s="244" t="s">
        <v>1115</v>
      </c>
      <c r="AB1053" s="55">
        <v>0</v>
      </c>
      <c r="AC1053" s="55">
        <v>0</v>
      </c>
      <c r="AD1053" s="55">
        <v>0</v>
      </c>
      <c r="AE1053" s="55">
        <v>0</v>
      </c>
      <c r="AF1053" s="55">
        <v>0</v>
      </c>
      <c r="AG1053" s="55">
        <v>13</v>
      </c>
      <c r="AH1053" s="55">
        <v>0</v>
      </c>
      <c r="AI1053" s="215">
        <v>0</v>
      </c>
      <c r="AJ1053" s="215">
        <v>0</v>
      </c>
      <c r="AK1053" s="215">
        <v>0</v>
      </c>
      <c r="AL1053" s="215">
        <v>0</v>
      </c>
      <c r="AM1053" s="215">
        <v>0</v>
      </c>
      <c r="AN1053" s="215">
        <v>0</v>
      </c>
      <c r="AO1053" s="215">
        <v>0</v>
      </c>
      <c r="AP1053" s="215">
        <v>0</v>
      </c>
      <c r="AQ1053" s="55">
        <v>11</v>
      </c>
      <c r="AR1053" s="216"/>
      <c r="AS1053" s="55">
        <v>239</v>
      </c>
      <c r="AT1053" s="55">
        <v>231</v>
      </c>
      <c r="AU1053" s="55">
        <v>4</v>
      </c>
      <c r="AW1053" s="55">
        <f t="shared" si="255"/>
        <v>11</v>
      </c>
      <c r="AX1053" s="55">
        <v>0</v>
      </c>
      <c r="AY1053" s="55">
        <v>3</v>
      </c>
      <c r="AZ1053" s="502">
        <v>0.84619999999999995</v>
      </c>
    </row>
    <row r="1054" spans="1:52">
      <c r="A1054" s="215">
        <v>3517</v>
      </c>
      <c r="B1054" s="215">
        <v>3517239239</v>
      </c>
      <c r="C1054" s="216" t="s">
        <v>1115</v>
      </c>
      <c r="D1054" s="225">
        <f t="shared" si="241"/>
        <v>0</v>
      </c>
      <c r="E1054" s="225">
        <f t="shared" si="242"/>
        <v>0</v>
      </c>
      <c r="F1054" s="225">
        <f t="shared" si="243"/>
        <v>0</v>
      </c>
      <c r="G1054" s="225">
        <f t="shared" si="244"/>
        <v>0</v>
      </c>
      <c r="H1054" s="225">
        <f t="shared" si="245"/>
        <v>0</v>
      </c>
      <c r="I1054" s="225">
        <f t="shared" si="246"/>
        <v>86</v>
      </c>
      <c r="J1054" s="225">
        <f t="shared" si="247"/>
        <v>0</v>
      </c>
      <c r="K1054" s="356">
        <f t="shared" si="248"/>
        <v>3.2938000000000001</v>
      </c>
      <c r="L1054" s="225"/>
      <c r="M1054" s="225">
        <f t="shared" si="249"/>
        <v>0</v>
      </c>
      <c r="N1054" s="225">
        <f t="shared" si="250"/>
        <v>0</v>
      </c>
      <c r="O1054" s="225">
        <f t="shared" si="251"/>
        <v>0</v>
      </c>
      <c r="P1054" s="225">
        <f t="shared" si="252"/>
        <v>49</v>
      </c>
      <c r="Q1054" s="225">
        <f t="shared" si="253"/>
        <v>6</v>
      </c>
      <c r="R1054" s="225">
        <f t="shared" si="254"/>
        <v>86</v>
      </c>
      <c r="S1054" s="228"/>
      <c r="T1054" s="228"/>
      <c r="U1054" s="228"/>
      <c r="V1054" s="228"/>
      <c r="W1054" s="529"/>
      <c r="X1054" s="228"/>
      <c r="Y1054" s="55">
        <v>3517</v>
      </c>
      <c r="Z1054" s="55">
        <v>3517239239</v>
      </c>
      <c r="AA1054" s="244" t="s">
        <v>1115</v>
      </c>
      <c r="AB1054" s="55">
        <v>0</v>
      </c>
      <c r="AC1054" s="55">
        <v>0</v>
      </c>
      <c r="AD1054" s="55">
        <v>0</v>
      </c>
      <c r="AE1054" s="55">
        <v>0</v>
      </c>
      <c r="AF1054" s="55">
        <v>0</v>
      </c>
      <c r="AG1054" s="55">
        <v>86</v>
      </c>
      <c r="AH1054" s="55">
        <v>0</v>
      </c>
      <c r="AI1054" s="215">
        <v>0</v>
      </c>
      <c r="AJ1054" s="215">
        <v>0</v>
      </c>
      <c r="AK1054" s="215">
        <v>0</v>
      </c>
      <c r="AL1054" s="215">
        <v>0</v>
      </c>
      <c r="AM1054" s="215">
        <v>0</v>
      </c>
      <c r="AN1054" s="215">
        <v>0</v>
      </c>
      <c r="AO1054" s="215">
        <v>0</v>
      </c>
      <c r="AP1054" s="215">
        <v>0</v>
      </c>
      <c r="AQ1054" s="55">
        <v>49</v>
      </c>
      <c r="AR1054" s="216"/>
      <c r="AS1054" s="55">
        <v>239</v>
      </c>
      <c r="AT1054" s="55">
        <v>239</v>
      </c>
      <c r="AU1054" s="55">
        <v>6</v>
      </c>
      <c r="AW1054" s="55">
        <f t="shared" si="255"/>
        <v>49</v>
      </c>
      <c r="AX1054" s="55">
        <v>0</v>
      </c>
      <c r="AY1054" s="55">
        <v>3</v>
      </c>
      <c r="AZ1054" s="502">
        <v>0.56979999999999997</v>
      </c>
    </row>
    <row r="1055" spans="1:52">
      <c r="A1055" s="215">
        <v>3517</v>
      </c>
      <c r="B1055" s="215">
        <v>3517239243</v>
      </c>
      <c r="C1055" s="216" t="s">
        <v>1115</v>
      </c>
      <c r="D1055" s="225">
        <f t="shared" si="241"/>
        <v>0</v>
      </c>
      <c r="E1055" s="225">
        <f t="shared" si="242"/>
        <v>0</v>
      </c>
      <c r="F1055" s="225">
        <f t="shared" si="243"/>
        <v>0</v>
      </c>
      <c r="G1055" s="225">
        <f t="shared" si="244"/>
        <v>0</v>
      </c>
      <c r="H1055" s="225">
        <f t="shared" si="245"/>
        <v>0</v>
      </c>
      <c r="I1055" s="225">
        <f t="shared" si="246"/>
        <v>1</v>
      </c>
      <c r="J1055" s="225">
        <f t="shared" si="247"/>
        <v>0</v>
      </c>
      <c r="K1055" s="356">
        <f t="shared" si="248"/>
        <v>3.8300000000000001E-2</v>
      </c>
      <c r="L1055" s="225"/>
      <c r="M1055" s="225">
        <f t="shared" si="249"/>
        <v>0</v>
      </c>
      <c r="N1055" s="225">
        <f t="shared" si="250"/>
        <v>0</v>
      </c>
      <c r="O1055" s="225">
        <f t="shared" si="251"/>
        <v>0</v>
      </c>
      <c r="P1055" s="225">
        <f t="shared" si="252"/>
        <v>1</v>
      </c>
      <c r="Q1055" s="225">
        <f t="shared" si="253"/>
        <v>9</v>
      </c>
      <c r="R1055" s="225">
        <f t="shared" si="254"/>
        <v>1</v>
      </c>
      <c r="S1055" s="228"/>
      <c r="T1055" s="228"/>
      <c r="U1055" s="228"/>
      <c r="V1055" s="228"/>
      <c r="W1055" s="529"/>
      <c r="X1055" s="228"/>
      <c r="Y1055" s="55">
        <v>3517</v>
      </c>
      <c r="Z1055" s="55">
        <v>3517239243</v>
      </c>
      <c r="AA1055" s="244" t="s">
        <v>1115</v>
      </c>
      <c r="AB1055" s="55">
        <v>0</v>
      </c>
      <c r="AC1055" s="55">
        <v>0</v>
      </c>
      <c r="AD1055" s="55">
        <v>0</v>
      </c>
      <c r="AE1055" s="55">
        <v>0</v>
      </c>
      <c r="AF1055" s="55">
        <v>0</v>
      </c>
      <c r="AG1055" s="55">
        <v>1</v>
      </c>
      <c r="AH1055" s="55">
        <v>0</v>
      </c>
      <c r="AI1055" s="215">
        <v>0</v>
      </c>
      <c r="AJ1055" s="215">
        <v>0</v>
      </c>
      <c r="AK1055" s="215">
        <v>0</v>
      </c>
      <c r="AL1055" s="215">
        <v>0</v>
      </c>
      <c r="AM1055" s="215">
        <v>0</v>
      </c>
      <c r="AN1055" s="215">
        <v>0</v>
      </c>
      <c r="AO1055" s="215">
        <v>0</v>
      </c>
      <c r="AP1055" s="215">
        <v>0</v>
      </c>
      <c r="AQ1055" s="55">
        <v>1</v>
      </c>
      <c r="AR1055" s="216"/>
      <c r="AS1055" s="55">
        <v>239</v>
      </c>
      <c r="AT1055" s="55">
        <v>243</v>
      </c>
      <c r="AU1055" s="55">
        <v>9</v>
      </c>
      <c r="AW1055" s="55">
        <f t="shared" si="255"/>
        <v>1</v>
      </c>
      <c r="AX1055" s="55">
        <v>0</v>
      </c>
      <c r="AY1055" s="55">
        <v>2</v>
      </c>
      <c r="AZ1055" s="502">
        <v>1</v>
      </c>
    </row>
    <row r="1056" spans="1:52">
      <c r="A1056" s="215">
        <v>3517</v>
      </c>
      <c r="B1056" s="215">
        <v>3517239261</v>
      </c>
      <c r="C1056" s="216" t="s">
        <v>1115</v>
      </c>
      <c r="D1056" s="225">
        <f t="shared" si="241"/>
        <v>0</v>
      </c>
      <c r="E1056" s="225">
        <f t="shared" si="242"/>
        <v>0</v>
      </c>
      <c r="F1056" s="225">
        <f t="shared" si="243"/>
        <v>0</v>
      </c>
      <c r="G1056" s="225">
        <f t="shared" si="244"/>
        <v>0</v>
      </c>
      <c r="H1056" s="225">
        <f t="shared" si="245"/>
        <v>0</v>
      </c>
      <c r="I1056" s="225">
        <f t="shared" si="246"/>
        <v>1</v>
      </c>
      <c r="J1056" s="225">
        <f t="shared" si="247"/>
        <v>0</v>
      </c>
      <c r="K1056" s="356">
        <f t="shared" si="248"/>
        <v>3.8300000000000001E-2</v>
      </c>
      <c r="L1056" s="225"/>
      <c r="M1056" s="225">
        <f t="shared" si="249"/>
        <v>0</v>
      </c>
      <c r="N1056" s="225">
        <f t="shared" si="250"/>
        <v>0</v>
      </c>
      <c r="O1056" s="225">
        <f t="shared" si="251"/>
        <v>0</v>
      </c>
      <c r="P1056" s="225">
        <f t="shared" si="252"/>
        <v>0</v>
      </c>
      <c r="Q1056" s="225">
        <f t="shared" si="253"/>
        <v>4</v>
      </c>
      <c r="R1056" s="225">
        <f t="shared" si="254"/>
        <v>1</v>
      </c>
      <c r="S1056" s="228"/>
      <c r="T1056" s="228"/>
      <c r="U1056" s="228"/>
      <c r="V1056" s="228"/>
      <c r="W1056" s="529"/>
      <c r="X1056" s="228"/>
      <c r="Y1056" s="55">
        <v>3517</v>
      </c>
      <c r="Z1056" s="55">
        <v>3517239261</v>
      </c>
      <c r="AA1056" s="244" t="s">
        <v>1115</v>
      </c>
      <c r="AB1056" s="55">
        <v>0</v>
      </c>
      <c r="AC1056" s="55">
        <v>0</v>
      </c>
      <c r="AD1056" s="55">
        <v>0</v>
      </c>
      <c r="AE1056" s="55">
        <v>0</v>
      </c>
      <c r="AF1056" s="55">
        <v>0</v>
      </c>
      <c r="AG1056" s="55">
        <v>1</v>
      </c>
      <c r="AH1056" s="55">
        <v>0</v>
      </c>
      <c r="AI1056" s="215">
        <v>0</v>
      </c>
      <c r="AJ1056" s="215">
        <v>0</v>
      </c>
      <c r="AK1056" s="215">
        <v>0</v>
      </c>
      <c r="AL1056" s="215">
        <v>0</v>
      </c>
      <c r="AM1056" s="215">
        <v>0</v>
      </c>
      <c r="AN1056" s="215">
        <v>0</v>
      </c>
      <c r="AO1056" s="215">
        <v>0</v>
      </c>
      <c r="AP1056" s="215">
        <v>0</v>
      </c>
      <c r="AQ1056" s="55">
        <v>0</v>
      </c>
      <c r="AR1056" s="216"/>
      <c r="AS1056" s="55">
        <v>239</v>
      </c>
      <c r="AT1056" s="55">
        <v>261</v>
      </c>
      <c r="AU1056" s="55">
        <v>4</v>
      </c>
      <c r="AW1056" s="55">
        <f t="shared" si="255"/>
        <v>0</v>
      </c>
      <c r="AX1056" s="55">
        <v>0</v>
      </c>
      <c r="AY1056" s="55">
        <v>3</v>
      </c>
      <c r="AZ1056" s="502">
        <v>0</v>
      </c>
    </row>
    <row r="1057" spans="1:52">
      <c r="A1057" s="215">
        <v>3517</v>
      </c>
      <c r="B1057" s="215">
        <v>3517239274</v>
      </c>
      <c r="C1057" s="216" t="s">
        <v>1115</v>
      </c>
      <c r="D1057" s="225">
        <f t="shared" si="241"/>
        <v>0</v>
      </c>
      <c r="E1057" s="225">
        <f t="shared" si="242"/>
        <v>0</v>
      </c>
      <c r="F1057" s="225">
        <f t="shared" si="243"/>
        <v>0</v>
      </c>
      <c r="G1057" s="225">
        <f t="shared" si="244"/>
        <v>0</v>
      </c>
      <c r="H1057" s="225">
        <f t="shared" si="245"/>
        <v>0</v>
      </c>
      <c r="I1057" s="225">
        <f t="shared" si="246"/>
        <v>1</v>
      </c>
      <c r="J1057" s="225">
        <f t="shared" si="247"/>
        <v>0</v>
      </c>
      <c r="K1057" s="356">
        <f t="shared" si="248"/>
        <v>3.8300000000000001E-2</v>
      </c>
      <c r="L1057" s="225"/>
      <c r="M1057" s="225">
        <f t="shared" si="249"/>
        <v>0</v>
      </c>
      <c r="N1057" s="225">
        <f t="shared" si="250"/>
        <v>0</v>
      </c>
      <c r="O1057" s="225">
        <f t="shared" si="251"/>
        <v>0</v>
      </c>
      <c r="P1057" s="225">
        <f t="shared" si="252"/>
        <v>1</v>
      </c>
      <c r="Q1057" s="225">
        <f t="shared" si="253"/>
        <v>10</v>
      </c>
      <c r="R1057" s="225">
        <f t="shared" si="254"/>
        <v>1</v>
      </c>
      <c r="S1057" s="228"/>
      <c r="T1057" s="228"/>
      <c r="U1057" s="228"/>
      <c r="V1057" s="228"/>
      <c r="W1057" s="529"/>
      <c r="X1057" s="228"/>
      <c r="Y1057" s="55">
        <v>3517</v>
      </c>
      <c r="Z1057" s="55">
        <v>3517239274</v>
      </c>
      <c r="AA1057" s="244" t="s">
        <v>1115</v>
      </c>
      <c r="AB1057" s="55">
        <v>0</v>
      </c>
      <c r="AC1057" s="55">
        <v>0</v>
      </c>
      <c r="AD1057" s="55">
        <v>0</v>
      </c>
      <c r="AE1057" s="55">
        <v>0</v>
      </c>
      <c r="AF1057" s="55">
        <v>0</v>
      </c>
      <c r="AG1057" s="55">
        <v>1</v>
      </c>
      <c r="AH1057" s="55">
        <v>0</v>
      </c>
      <c r="AI1057" s="215">
        <v>0</v>
      </c>
      <c r="AJ1057" s="215">
        <v>0</v>
      </c>
      <c r="AK1057" s="215">
        <v>0</v>
      </c>
      <c r="AL1057" s="215">
        <v>0</v>
      </c>
      <c r="AM1057" s="215">
        <v>0</v>
      </c>
      <c r="AN1057" s="215">
        <v>0</v>
      </c>
      <c r="AO1057" s="215">
        <v>0</v>
      </c>
      <c r="AP1057" s="215">
        <v>0</v>
      </c>
      <c r="AQ1057" s="55">
        <v>1</v>
      </c>
      <c r="AR1057" s="216"/>
      <c r="AS1057" s="55">
        <v>239</v>
      </c>
      <c r="AT1057" s="55">
        <v>274</v>
      </c>
      <c r="AU1057" s="55">
        <v>10</v>
      </c>
      <c r="AW1057" s="55">
        <f t="shared" si="255"/>
        <v>1</v>
      </c>
      <c r="AX1057" s="55">
        <v>0</v>
      </c>
      <c r="AY1057" s="55">
        <v>2</v>
      </c>
      <c r="AZ1057" s="502">
        <v>1</v>
      </c>
    </row>
    <row r="1058" spans="1:52">
      <c r="A1058" s="215">
        <v>3517</v>
      </c>
      <c r="B1058" s="215">
        <v>3517239293</v>
      </c>
      <c r="C1058" s="216" t="s">
        <v>1115</v>
      </c>
      <c r="D1058" s="225">
        <f t="shared" si="241"/>
        <v>0</v>
      </c>
      <c r="E1058" s="225">
        <f t="shared" si="242"/>
        <v>0</v>
      </c>
      <c r="F1058" s="225">
        <f t="shared" si="243"/>
        <v>0</v>
      </c>
      <c r="G1058" s="225">
        <f t="shared" si="244"/>
        <v>0</v>
      </c>
      <c r="H1058" s="225">
        <f t="shared" si="245"/>
        <v>0</v>
      </c>
      <c r="I1058" s="225">
        <f t="shared" si="246"/>
        <v>3</v>
      </c>
      <c r="J1058" s="225">
        <f t="shared" si="247"/>
        <v>0</v>
      </c>
      <c r="K1058" s="356">
        <f t="shared" si="248"/>
        <v>0.1149</v>
      </c>
      <c r="L1058" s="225"/>
      <c r="M1058" s="225">
        <f t="shared" si="249"/>
        <v>0</v>
      </c>
      <c r="N1058" s="225">
        <f t="shared" si="250"/>
        <v>0</v>
      </c>
      <c r="O1058" s="225">
        <f t="shared" si="251"/>
        <v>0</v>
      </c>
      <c r="P1058" s="225">
        <f t="shared" si="252"/>
        <v>2</v>
      </c>
      <c r="Q1058" s="225">
        <f t="shared" si="253"/>
        <v>10</v>
      </c>
      <c r="R1058" s="225">
        <f t="shared" si="254"/>
        <v>3</v>
      </c>
      <c r="S1058" s="228"/>
      <c r="T1058" s="228"/>
      <c r="U1058" s="228"/>
      <c r="V1058" s="228"/>
      <c r="W1058" s="529"/>
      <c r="X1058" s="228"/>
      <c r="Y1058" s="55">
        <v>3517</v>
      </c>
      <c r="Z1058" s="55">
        <v>3517239293</v>
      </c>
      <c r="AA1058" s="244" t="s">
        <v>1115</v>
      </c>
      <c r="AB1058" s="55">
        <v>0</v>
      </c>
      <c r="AC1058" s="55">
        <v>0</v>
      </c>
      <c r="AD1058" s="55">
        <v>0</v>
      </c>
      <c r="AE1058" s="55">
        <v>0</v>
      </c>
      <c r="AF1058" s="55">
        <v>0</v>
      </c>
      <c r="AG1058" s="55">
        <v>3</v>
      </c>
      <c r="AH1058" s="55">
        <v>0</v>
      </c>
      <c r="AI1058" s="215">
        <v>0</v>
      </c>
      <c r="AJ1058" s="215">
        <v>0</v>
      </c>
      <c r="AK1058" s="215">
        <v>0</v>
      </c>
      <c r="AL1058" s="215">
        <v>0</v>
      </c>
      <c r="AM1058" s="215">
        <v>0</v>
      </c>
      <c r="AN1058" s="215">
        <v>0</v>
      </c>
      <c r="AO1058" s="215">
        <v>0</v>
      </c>
      <c r="AP1058" s="215">
        <v>0</v>
      </c>
      <c r="AQ1058" s="55">
        <v>1</v>
      </c>
      <c r="AR1058" s="216"/>
      <c r="AS1058" s="55">
        <v>239</v>
      </c>
      <c r="AT1058" s="55">
        <v>293</v>
      </c>
      <c r="AU1058" s="55">
        <v>10</v>
      </c>
      <c r="AW1058" s="55">
        <f t="shared" si="255"/>
        <v>1</v>
      </c>
      <c r="AX1058" s="55">
        <v>1</v>
      </c>
      <c r="AY1058" s="55">
        <v>2</v>
      </c>
      <c r="AZ1058" s="502">
        <v>0.52910000000000001</v>
      </c>
    </row>
    <row r="1059" spans="1:52">
      <c r="A1059" s="215">
        <v>3517</v>
      </c>
      <c r="B1059" s="215">
        <v>3517239310</v>
      </c>
      <c r="C1059" s="216" t="s">
        <v>1115</v>
      </c>
      <c r="D1059" s="225">
        <f t="shared" si="241"/>
        <v>0</v>
      </c>
      <c r="E1059" s="225">
        <f t="shared" si="242"/>
        <v>0</v>
      </c>
      <c r="F1059" s="225">
        <f t="shared" si="243"/>
        <v>0</v>
      </c>
      <c r="G1059" s="225">
        <f t="shared" si="244"/>
        <v>0</v>
      </c>
      <c r="H1059" s="225">
        <f t="shared" si="245"/>
        <v>0</v>
      </c>
      <c r="I1059" s="225">
        <f t="shared" si="246"/>
        <v>24</v>
      </c>
      <c r="J1059" s="225">
        <f t="shared" si="247"/>
        <v>0</v>
      </c>
      <c r="K1059" s="356">
        <f t="shared" si="248"/>
        <v>0.91920000000000002</v>
      </c>
      <c r="L1059" s="225"/>
      <c r="M1059" s="225">
        <f t="shared" si="249"/>
        <v>0</v>
      </c>
      <c r="N1059" s="225">
        <f t="shared" si="250"/>
        <v>0</v>
      </c>
      <c r="O1059" s="225">
        <f t="shared" si="251"/>
        <v>0</v>
      </c>
      <c r="P1059" s="225">
        <f t="shared" si="252"/>
        <v>17</v>
      </c>
      <c r="Q1059" s="225">
        <f t="shared" si="253"/>
        <v>10</v>
      </c>
      <c r="R1059" s="225">
        <f t="shared" si="254"/>
        <v>24</v>
      </c>
      <c r="S1059" s="228"/>
      <c r="T1059" s="228"/>
      <c r="U1059" s="228"/>
      <c r="V1059" s="228"/>
      <c r="W1059" s="529"/>
      <c r="X1059" s="228"/>
      <c r="Y1059" s="55">
        <v>3517</v>
      </c>
      <c r="Z1059" s="55">
        <v>3517239310</v>
      </c>
      <c r="AA1059" s="244" t="s">
        <v>1115</v>
      </c>
      <c r="AB1059" s="55">
        <v>0</v>
      </c>
      <c r="AC1059" s="55">
        <v>0</v>
      </c>
      <c r="AD1059" s="55">
        <v>0</v>
      </c>
      <c r="AE1059" s="55">
        <v>0</v>
      </c>
      <c r="AF1059" s="55">
        <v>0</v>
      </c>
      <c r="AG1059" s="55">
        <v>24</v>
      </c>
      <c r="AH1059" s="55">
        <v>0</v>
      </c>
      <c r="AI1059" s="215">
        <v>0</v>
      </c>
      <c r="AJ1059" s="215">
        <v>0</v>
      </c>
      <c r="AK1059" s="215">
        <v>0</v>
      </c>
      <c r="AL1059" s="215">
        <v>0</v>
      </c>
      <c r="AM1059" s="215">
        <v>0</v>
      </c>
      <c r="AN1059" s="215">
        <v>0</v>
      </c>
      <c r="AO1059" s="215">
        <v>0</v>
      </c>
      <c r="AP1059" s="215">
        <v>0</v>
      </c>
      <c r="AQ1059" s="55">
        <v>17</v>
      </c>
      <c r="AR1059" s="216"/>
      <c r="AS1059" s="55">
        <v>239</v>
      </c>
      <c r="AT1059" s="55">
        <v>310</v>
      </c>
      <c r="AU1059" s="55">
        <v>10</v>
      </c>
      <c r="AW1059" s="55">
        <f t="shared" si="255"/>
        <v>17</v>
      </c>
      <c r="AX1059" s="55">
        <v>0</v>
      </c>
      <c r="AY1059" s="55">
        <v>2</v>
      </c>
      <c r="AZ1059" s="502">
        <v>0.70830000000000004</v>
      </c>
    </row>
    <row r="1060" spans="1:52">
      <c r="A1060" s="215">
        <v>3517</v>
      </c>
      <c r="B1060" s="215">
        <v>3517239336</v>
      </c>
      <c r="C1060" s="216" t="s">
        <v>1115</v>
      </c>
      <c r="D1060" s="225">
        <f t="shared" si="241"/>
        <v>0</v>
      </c>
      <c r="E1060" s="225">
        <f t="shared" si="242"/>
        <v>0</v>
      </c>
      <c r="F1060" s="225">
        <f t="shared" si="243"/>
        <v>0</v>
      </c>
      <c r="G1060" s="225">
        <f t="shared" si="244"/>
        <v>0</v>
      </c>
      <c r="H1060" s="225">
        <f t="shared" si="245"/>
        <v>0</v>
      </c>
      <c r="I1060" s="225">
        <f t="shared" si="246"/>
        <v>1</v>
      </c>
      <c r="J1060" s="225">
        <f t="shared" si="247"/>
        <v>0</v>
      </c>
      <c r="K1060" s="356">
        <f t="shared" si="248"/>
        <v>3.8300000000000001E-2</v>
      </c>
      <c r="L1060" s="225"/>
      <c r="M1060" s="225">
        <f t="shared" si="249"/>
        <v>0</v>
      </c>
      <c r="N1060" s="225">
        <f t="shared" si="250"/>
        <v>0</v>
      </c>
      <c r="O1060" s="225">
        <f t="shared" si="251"/>
        <v>0</v>
      </c>
      <c r="P1060" s="225">
        <f t="shared" si="252"/>
        <v>1</v>
      </c>
      <c r="Q1060" s="225">
        <f t="shared" si="253"/>
        <v>7</v>
      </c>
      <c r="R1060" s="225">
        <f t="shared" si="254"/>
        <v>1</v>
      </c>
      <c r="S1060" s="228"/>
      <c r="T1060" s="228"/>
      <c r="U1060" s="228"/>
      <c r="V1060" s="228"/>
      <c r="W1060" s="529"/>
      <c r="X1060" s="228"/>
      <c r="Y1060" s="55">
        <v>3517</v>
      </c>
      <c r="Z1060" s="55">
        <v>3517239336</v>
      </c>
      <c r="AA1060" s="244" t="s">
        <v>1115</v>
      </c>
      <c r="AB1060" s="55">
        <v>0</v>
      </c>
      <c r="AC1060" s="55">
        <v>0</v>
      </c>
      <c r="AD1060" s="55">
        <v>0</v>
      </c>
      <c r="AE1060" s="55">
        <v>0</v>
      </c>
      <c r="AF1060" s="55">
        <v>0</v>
      </c>
      <c r="AG1060" s="55">
        <v>1</v>
      </c>
      <c r="AH1060" s="55">
        <v>0</v>
      </c>
      <c r="AI1060" s="215">
        <v>0</v>
      </c>
      <c r="AJ1060" s="215">
        <v>0</v>
      </c>
      <c r="AK1060" s="215">
        <v>0</v>
      </c>
      <c r="AL1060" s="215">
        <v>0</v>
      </c>
      <c r="AM1060" s="215">
        <v>0</v>
      </c>
      <c r="AN1060" s="215">
        <v>0</v>
      </c>
      <c r="AO1060" s="215">
        <v>0</v>
      </c>
      <c r="AP1060" s="215">
        <v>0</v>
      </c>
      <c r="AQ1060" s="55">
        <v>1</v>
      </c>
      <c r="AR1060" s="216"/>
      <c r="AS1060" s="55">
        <v>239</v>
      </c>
      <c r="AT1060" s="55">
        <v>336</v>
      </c>
      <c r="AU1060" s="55">
        <v>7</v>
      </c>
      <c r="AW1060" s="55">
        <f t="shared" si="255"/>
        <v>1</v>
      </c>
      <c r="AX1060" s="55">
        <v>0</v>
      </c>
      <c r="AY1060" s="55">
        <v>3</v>
      </c>
      <c r="AZ1060" s="502">
        <v>1</v>
      </c>
    </row>
    <row r="1061" spans="1:52">
      <c r="A1061" s="215">
        <v>3517</v>
      </c>
      <c r="B1061" s="215">
        <v>3517239625</v>
      </c>
      <c r="C1061" s="216" t="s">
        <v>1115</v>
      </c>
      <c r="D1061" s="225">
        <f t="shared" si="241"/>
        <v>0</v>
      </c>
      <c r="E1061" s="225">
        <f t="shared" si="242"/>
        <v>0</v>
      </c>
      <c r="F1061" s="225">
        <f t="shared" si="243"/>
        <v>0</v>
      </c>
      <c r="G1061" s="225">
        <f t="shared" si="244"/>
        <v>0</v>
      </c>
      <c r="H1061" s="225">
        <f t="shared" si="245"/>
        <v>0</v>
      </c>
      <c r="I1061" s="225">
        <f t="shared" si="246"/>
        <v>1</v>
      </c>
      <c r="J1061" s="225">
        <f t="shared" si="247"/>
        <v>0</v>
      </c>
      <c r="K1061" s="356">
        <f t="shared" si="248"/>
        <v>3.8300000000000001E-2</v>
      </c>
      <c r="L1061" s="225"/>
      <c r="M1061" s="225">
        <f t="shared" si="249"/>
        <v>0</v>
      </c>
      <c r="N1061" s="225">
        <f t="shared" si="250"/>
        <v>0</v>
      </c>
      <c r="O1061" s="225">
        <f t="shared" si="251"/>
        <v>0</v>
      </c>
      <c r="P1061" s="225">
        <f t="shared" si="252"/>
        <v>0</v>
      </c>
      <c r="Q1061" s="225">
        <f t="shared" si="253"/>
        <v>4</v>
      </c>
      <c r="R1061" s="225">
        <f t="shared" si="254"/>
        <v>1</v>
      </c>
      <c r="S1061" s="228"/>
      <c r="T1061" s="228"/>
      <c r="U1061" s="228"/>
      <c r="V1061" s="228"/>
      <c r="W1061" s="529"/>
      <c r="X1061" s="228"/>
      <c r="Y1061" s="55">
        <v>3517</v>
      </c>
      <c r="Z1061" s="55">
        <v>3517239625</v>
      </c>
      <c r="AA1061" s="244" t="s">
        <v>1115</v>
      </c>
      <c r="AB1061" s="55">
        <v>0</v>
      </c>
      <c r="AC1061" s="55">
        <v>0</v>
      </c>
      <c r="AD1061" s="55">
        <v>0</v>
      </c>
      <c r="AE1061" s="55">
        <v>0</v>
      </c>
      <c r="AF1061" s="55">
        <v>0</v>
      </c>
      <c r="AG1061" s="55">
        <v>1</v>
      </c>
      <c r="AH1061" s="55">
        <v>0</v>
      </c>
      <c r="AI1061" s="215">
        <v>0</v>
      </c>
      <c r="AJ1061" s="215">
        <v>0</v>
      </c>
      <c r="AK1061" s="215">
        <v>0</v>
      </c>
      <c r="AL1061" s="215">
        <v>0</v>
      </c>
      <c r="AM1061" s="215">
        <v>0</v>
      </c>
      <c r="AN1061" s="215">
        <v>0</v>
      </c>
      <c r="AO1061" s="215">
        <v>0</v>
      </c>
      <c r="AP1061" s="215">
        <v>0</v>
      </c>
      <c r="AQ1061" s="55">
        <v>0</v>
      </c>
      <c r="AR1061" s="216"/>
      <c r="AS1061" s="55">
        <v>239</v>
      </c>
      <c r="AT1061" s="55">
        <v>625</v>
      </c>
      <c r="AU1061" s="55">
        <v>4</v>
      </c>
      <c r="AW1061" s="55">
        <f t="shared" si="255"/>
        <v>0</v>
      </c>
      <c r="AX1061" s="55">
        <v>0</v>
      </c>
      <c r="AY1061" s="55">
        <v>3</v>
      </c>
      <c r="AZ1061" s="502">
        <v>0</v>
      </c>
    </row>
    <row r="1062" spans="1:52">
      <c r="A1062" s="215">
        <v>3517</v>
      </c>
      <c r="B1062" s="215">
        <v>3517239665</v>
      </c>
      <c r="C1062" s="216" t="s">
        <v>1115</v>
      </c>
      <c r="D1062" s="225">
        <f t="shared" si="241"/>
        <v>0</v>
      </c>
      <c r="E1062" s="225">
        <f t="shared" si="242"/>
        <v>0</v>
      </c>
      <c r="F1062" s="225">
        <f t="shared" si="243"/>
        <v>0</v>
      </c>
      <c r="G1062" s="225">
        <f t="shared" si="244"/>
        <v>0</v>
      </c>
      <c r="H1062" s="225">
        <f t="shared" si="245"/>
        <v>0</v>
      </c>
      <c r="I1062" s="225">
        <f t="shared" si="246"/>
        <v>1</v>
      </c>
      <c r="J1062" s="225">
        <f t="shared" si="247"/>
        <v>0</v>
      </c>
      <c r="K1062" s="356">
        <f t="shared" si="248"/>
        <v>3.8300000000000001E-2</v>
      </c>
      <c r="L1062" s="225"/>
      <c r="M1062" s="225">
        <f t="shared" si="249"/>
        <v>0</v>
      </c>
      <c r="N1062" s="225">
        <f t="shared" si="250"/>
        <v>0</v>
      </c>
      <c r="O1062" s="225">
        <f t="shared" si="251"/>
        <v>0</v>
      </c>
      <c r="P1062" s="225">
        <f t="shared" si="252"/>
        <v>1</v>
      </c>
      <c r="Q1062" s="225">
        <f t="shared" si="253"/>
        <v>4</v>
      </c>
      <c r="R1062" s="225">
        <f t="shared" si="254"/>
        <v>1</v>
      </c>
      <c r="S1062" s="228"/>
      <c r="T1062" s="228"/>
      <c r="U1062" s="228"/>
      <c r="V1062" s="228"/>
      <c r="W1062" s="529"/>
      <c r="X1062" s="228"/>
      <c r="Y1062" s="55">
        <v>3517</v>
      </c>
      <c r="Z1062" s="55">
        <v>3517239665</v>
      </c>
      <c r="AA1062" s="244" t="s">
        <v>1115</v>
      </c>
      <c r="AB1062" s="55">
        <v>0</v>
      </c>
      <c r="AC1062" s="55">
        <v>0</v>
      </c>
      <c r="AD1062" s="55">
        <v>0</v>
      </c>
      <c r="AE1062" s="55">
        <v>0</v>
      </c>
      <c r="AF1062" s="55">
        <v>0</v>
      </c>
      <c r="AG1062" s="55">
        <v>1</v>
      </c>
      <c r="AH1062" s="55">
        <v>0</v>
      </c>
      <c r="AI1062" s="215">
        <v>0</v>
      </c>
      <c r="AJ1062" s="215">
        <v>0</v>
      </c>
      <c r="AK1062" s="215">
        <v>0</v>
      </c>
      <c r="AL1062" s="215">
        <v>0</v>
      </c>
      <c r="AM1062" s="215">
        <v>0</v>
      </c>
      <c r="AN1062" s="215">
        <v>0</v>
      </c>
      <c r="AO1062" s="215">
        <v>0</v>
      </c>
      <c r="AP1062" s="215">
        <v>0</v>
      </c>
      <c r="AQ1062" s="55">
        <v>1</v>
      </c>
      <c r="AR1062" s="216"/>
      <c r="AS1062" s="55">
        <v>239</v>
      </c>
      <c r="AT1062" s="55">
        <v>665</v>
      </c>
      <c r="AU1062" s="55">
        <v>4</v>
      </c>
      <c r="AW1062" s="55">
        <f t="shared" si="255"/>
        <v>1</v>
      </c>
      <c r="AX1062" s="55">
        <v>0</v>
      </c>
      <c r="AY1062" s="55">
        <v>3</v>
      </c>
      <c r="AZ1062" s="502">
        <v>1</v>
      </c>
    </row>
    <row r="1063" spans="1:52">
      <c r="A1063" s="215">
        <v>3517</v>
      </c>
      <c r="B1063" s="215">
        <v>3517239740</v>
      </c>
      <c r="C1063" s="216" t="s">
        <v>1115</v>
      </c>
      <c r="D1063" s="225">
        <f t="shared" si="241"/>
        <v>0</v>
      </c>
      <c r="E1063" s="225">
        <f t="shared" si="242"/>
        <v>0</v>
      </c>
      <c r="F1063" s="225">
        <f t="shared" si="243"/>
        <v>0</v>
      </c>
      <c r="G1063" s="225">
        <f t="shared" si="244"/>
        <v>0</v>
      </c>
      <c r="H1063" s="225">
        <f t="shared" si="245"/>
        <v>0</v>
      </c>
      <c r="I1063" s="225">
        <f t="shared" si="246"/>
        <v>1</v>
      </c>
      <c r="J1063" s="225">
        <f t="shared" si="247"/>
        <v>0</v>
      </c>
      <c r="K1063" s="356">
        <f t="shared" si="248"/>
        <v>3.8300000000000001E-2</v>
      </c>
      <c r="L1063" s="225"/>
      <c r="M1063" s="225">
        <f t="shared" si="249"/>
        <v>0</v>
      </c>
      <c r="N1063" s="225">
        <f t="shared" si="250"/>
        <v>0</v>
      </c>
      <c r="O1063" s="225">
        <f t="shared" si="251"/>
        <v>0</v>
      </c>
      <c r="P1063" s="225">
        <f t="shared" si="252"/>
        <v>1</v>
      </c>
      <c r="Q1063" s="225">
        <f t="shared" si="253"/>
        <v>3</v>
      </c>
      <c r="R1063" s="225">
        <f t="shared" si="254"/>
        <v>1</v>
      </c>
      <c r="S1063" s="228"/>
      <c r="T1063" s="228"/>
      <c r="U1063" s="228"/>
      <c r="V1063" s="228"/>
      <c r="W1063" s="529"/>
      <c r="X1063" s="228"/>
      <c r="Y1063" s="55">
        <v>3517</v>
      </c>
      <c r="Z1063" s="55">
        <v>3517239740</v>
      </c>
      <c r="AA1063" s="244" t="s">
        <v>1115</v>
      </c>
      <c r="AB1063" s="55">
        <v>0</v>
      </c>
      <c r="AC1063" s="55">
        <v>0</v>
      </c>
      <c r="AD1063" s="55">
        <v>0</v>
      </c>
      <c r="AE1063" s="55">
        <v>0</v>
      </c>
      <c r="AF1063" s="55">
        <v>0</v>
      </c>
      <c r="AG1063" s="55">
        <v>1</v>
      </c>
      <c r="AH1063" s="55">
        <v>0</v>
      </c>
      <c r="AI1063" s="215">
        <v>0</v>
      </c>
      <c r="AJ1063" s="215">
        <v>0</v>
      </c>
      <c r="AK1063" s="215">
        <v>0</v>
      </c>
      <c r="AL1063" s="215">
        <v>0</v>
      </c>
      <c r="AM1063" s="215">
        <v>0</v>
      </c>
      <c r="AN1063" s="215">
        <v>0</v>
      </c>
      <c r="AO1063" s="215">
        <v>0</v>
      </c>
      <c r="AP1063" s="215">
        <v>0</v>
      </c>
      <c r="AQ1063" s="55">
        <v>1</v>
      </c>
      <c r="AR1063" s="216"/>
      <c r="AS1063" s="55">
        <v>239</v>
      </c>
      <c r="AT1063" s="55">
        <v>740</v>
      </c>
      <c r="AU1063" s="55">
        <v>3</v>
      </c>
      <c r="AW1063" s="55">
        <f t="shared" si="255"/>
        <v>1</v>
      </c>
      <c r="AX1063" s="55">
        <v>0</v>
      </c>
      <c r="AY1063" s="55">
        <v>3</v>
      </c>
      <c r="AZ1063" s="502">
        <v>1</v>
      </c>
    </row>
    <row r="1064" spans="1:52">
      <c r="A1064" s="215">
        <v>3517</v>
      </c>
      <c r="B1064" s="215">
        <v>3517239760</v>
      </c>
      <c r="C1064" s="216" t="s">
        <v>1115</v>
      </c>
      <c r="D1064" s="225">
        <f t="shared" si="241"/>
        <v>0</v>
      </c>
      <c r="E1064" s="225">
        <f t="shared" si="242"/>
        <v>0</v>
      </c>
      <c r="F1064" s="225">
        <f t="shared" si="243"/>
        <v>0</v>
      </c>
      <c r="G1064" s="225">
        <f t="shared" si="244"/>
        <v>0</v>
      </c>
      <c r="H1064" s="225">
        <f t="shared" si="245"/>
        <v>0</v>
      </c>
      <c r="I1064" s="225">
        <f t="shared" si="246"/>
        <v>17</v>
      </c>
      <c r="J1064" s="225">
        <f t="shared" si="247"/>
        <v>0</v>
      </c>
      <c r="K1064" s="356">
        <f t="shared" si="248"/>
        <v>0.65110000000000001</v>
      </c>
      <c r="L1064" s="225"/>
      <c r="M1064" s="225">
        <f t="shared" si="249"/>
        <v>0</v>
      </c>
      <c r="N1064" s="225">
        <f t="shared" si="250"/>
        <v>0</v>
      </c>
      <c r="O1064" s="225">
        <f t="shared" si="251"/>
        <v>0</v>
      </c>
      <c r="P1064" s="225">
        <f t="shared" si="252"/>
        <v>8</v>
      </c>
      <c r="Q1064" s="225">
        <f t="shared" si="253"/>
        <v>4</v>
      </c>
      <c r="R1064" s="225">
        <f t="shared" si="254"/>
        <v>17</v>
      </c>
      <c r="S1064" s="228"/>
      <c r="T1064" s="228"/>
      <c r="U1064" s="228"/>
      <c r="V1064" s="228"/>
      <c r="W1064" s="529"/>
      <c r="X1064" s="228"/>
      <c r="Y1064" s="55">
        <v>3517</v>
      </c>
      <c r="Z1064" s="55">
        <v>3517239760</v>
      </c>
      <c r="AA1064" s="244" t="s">
        <v>1115</v>
      </c>
      <c r="AB1064" s="55">
        <v>0</v>
      </c>
      <c r="AC1064" s="55">
        <v>0</v>
      </c>
      <c r="AD1064" s="55">
        <v>0</v>
      </c>
      <c r="AE1064" s="55">
        <v>0</v>
      </c>
      <c r="AF1064" s="55">
        <v>0</v>
      </c>
      <c r="AG1064" s="55">
        <v>17</v>
      </c>
      <c r="AH1064" s="55">
        <v>0</v>
      </c>
      <c r="AI1064" s="215">
        <v>0</v>
      </c>
      <c r="AJ1064" s="215">
        <v>0</v>
      </c>
      <c r="AK1064" s="215">
        <v>0</v>
      </c>
      <c r="AL1064" s="215">
        <v>0</v>
      </c>
      <c r="AM1064" s="215">
        <v>0</v>
      </c>
      <c r="AN1064" s="215">
        <v>0</v>
      </c>
      <c r="AO1064" s="215">
        <v>0</v>
      </c>
      <c r="AP1064" s="215">
        <v>0</v>
      </c>
      <c r="AQ1064" s="55">
        <v>8</v>
      </c>
      <c r="AR1064" s="216"/>
      <c r="AS1064" s="55">
        <v>239</v>
      </c>
      <c r="AT1064" s="55">
        <v>760</v>
      </c>
      <c r="AU1064" s="55">
        <v>4</v>
      </c>
      <c r="AW1064" s="55">
        <f t="shared" si="255"/>
        <v>8</v>
      </c>
      <c r="AX1064" s="55">
        <v>0</v>
      </c>
      <c r="AY1064" s="55">
        <v>3</v>
      </c>
      <c r="AZ1064" s="502">
        <v>0.47060000000000002</v>
      </c>
    </row>
    <row r="1065" spans="1:52">
      <c r="A1065" s="215">
        <v>3517</v>
      </c>
      <c r="B1065" s="215">
        <v>3517239763</v>
      </c>
      <c r="C1065" s="216" t="s">
        <v>1115</v>
      </c>
      <c r="D1065" s="225">
        <f t="shared" si="241"/>
        <v>0</v>
      </c>
      <c r="E1065" s="225">
        <f t="shared" si="242"/>
        <v>0</v>
      </c>
      <c r="F1065" s="225">
        <f t="shared" si="243"/>
        <v>0</v>
      </c>
      <c r="G1065" s="225">
        <f t="shared" si="244"/>
        <v>0</v>
      </c>
      <c r="H1065" s="225">
        <f t="shared" si="245"/>
        <v>0</v>
      </c>
      <c r="I1065" s="225">
        <f t="shared" si="246"/>
        <v>1</v>
      </c>
      <c r="J1065" s="225">
        <f t="shared" si="247"/>
        <v>0</v>
      </c>
      <c r="K1065" s="356">
        <f t="shared" si="248"/>
        <v>3.8300000000000001E-2</v>
      </c>
      <c r="L1065" s="225"/>
      <c r="M1065" s="225">
        <f t="shared" si="249"/>
        <v>0</v>
      </c>
      <c r="N1065" s="225">
        <f t="shared" si="250"/>
        <v>0</v>
      </c>
      <c r="O1065" s="225">
        <f t="shared" si="251"/>
        <v>0</v>
      </c>
      <c r="P1065" s="225">
        <f t="shared" si="252"/>
        <v>1</v>
      </c>
      <c r="Q1065" s="225">
        <f t="shared" si="253"/>
        <v>4</v>
      </c>
      <c r="R1065" s="225">
        <f t="shared" si="254"/>
        <v>1</v>
      </c>
      <c r="S1065" s="228"/>
      <c r="T1065" s="228"/>
      <c r="U1065" s="228"/>
      <c r="V1065" s="228"/>
      <c r="W1065" s="529"/>
      <c r="X1065" s="228"/>
      <c r="Y1065" s="55">
        <v>3517</v>
      </c>
      <c r="Z1065" s="55">
        <v>3517239763</v>
      </c>
      <c r="AA1065" s="244" t="s">
        <v>1115</v>
      </c>
      <c r="AB1065" s="55">
        <v>0</v>
      </c>
      <c r="AC1065" s="55">
        <v>0</v>
      </c>
      <c r="AD1065" s="55">
        <v>0</v>
      </c>
      <c r="AE1065" s="55">
        <v>0</v>
      </c>
      <c r="AF1065" s="55">
        <v>0</v>
      </c>
      <c r="AG1065" s="55">
        <v>1</v>
      </c>
      <c r="AH1065" s="55">
        <v>0</v>
      </c>
      <c r="AI1065" s="215">
        <v>0</v>
      </c>
      <c r="AJ1065" s="215">
        <v>0</v>
      </c>
      <c r="AK1065" s="215">
        <v>0</v>
      </c>
      <c r="AL1065" s="215">
        <v>0</v>
      </c>
      <c r="AM1065" s="215">
        <v>0</v>
      </c>
      <c r="AN1065" s="215">
        <v>0</v>
      </c>
      <c r="AO1065" s="215">
        <v>0</v>
      </c>
      <c r="AP1065" s="215">
        <v>0</v>
      </c>
      <c r="AQ1065" s="55">
        <v>1</v>
      </c>
      <c r="AR1065" s="216"/>
      <c r="AS1065" s="55">
        <v>239</v>
      </c>
      <c r="AT1065" s="55">
        <v>763</v>
      </c>
      <c r="AU1065" s="55">
        <v>4</v>
      </c>
      <c r="AW1065" s="55">
        <f t="shared" si="255"/>
        <v>1</v>
      </c>
      <c r="AX1065" s="55">
        <v>0</v>
      </c>
      <c r="AY1065" s="55">
        <v>3</v>
      </c>
      <c r="AZ1065" s="502">
        <v>1</v>
      </c>
    </row>
    <row r="1066" spans="1:52">
      <c r="A1066" s="215">
        <v>3517</v>
      </c>
      <c r="B1066" s="215">
        <v>3517239780</v>
      </c>
      <c r="C1066" s="216" t="s">
        <v>1115</v>
      </c>
      <c r="D1066" s="225">
        <f t="shared" si="241"/>
        <v>0</v>
      </c>
      <c r="E1066" s="225">
        <f t="shared" si="242"/>
        <v>0</v>
      </c>
      <c r="F1066" s="225">
        <f t="shared" si="243"/>
        <v>0</v>
      </c>
      <c r="G1066" s="225">
        <f t="shared" si="244"/>
        <v>0</v>
      </c>
      <c r="H1066" s="225">
        <f t="shared" si="245"/>
        <v>0</v>
      </c>
      <c r="I1066" s="225">
        <f t="shared" si="246"/>
        <v>3</v>
      </c>
      <c r="J1066" s="225">
        <f t="shared" si="247"/>
        <v>0</v>
      </c>
      <c r="K1066" s="356">
        <f t="shared" si="248"/>
        <v>0.1149</v>
      </c>
      <c r="L1066" s="225"/>
      <c r="M1066" s="225">
        <f t="shared" si="249"/>
        <v>0</v>
      </c>
      <c r="N1066" s="225">
        <f t="shared" si="250"/>
        <v>0</v>
      </c>
      <c r="O1066" s="225">
        <f t="shared" si="251"/>
        <v>0</v>
      </c>
      <c r="P1066" s="225">
        <f t="shared" si="252"/>
        <v>0</v>
      </c>
      <c r="Q1066" s="225">
        <f t="shared" si="253"/>
        <v>5</v>
      </c>
      <c r="R1066" s="225">
        <f t="shared" si="254"/>
        <v>3</v>
      </c>
      <c r="S1066" s="228"/>
      <c r="T1066" s="228"/>
      <c r="U1066" s="228"/>
      <c r="V1066" s="228"/>
      <c r="W1066" s="529"/>
      <c r="X1066" s="228"/>
      <c r="Y1066" s="55">
        <v>3517</v>
      </c>
      <c r="Z1066" s="55">
        <v>3517239780</v>
      </c>
      <c r="AA1066" s="244" t="s">
        <v>1115</v>
      </c>
      <c r="AB1066" s="55">
        <v>0</v>
      </c>
      <c r="AC1066" s="55">
        <v>0</v>
      </c>
      <c r="AD1066" s="55">
        <v>0</v>
      </c>
      <c r="AE1066" s="55">
        <v>0</v>
      </c>
      <c r="AF1066" s="55">
        <v>0</v>
      </c>
      <c r="AG1066" s="55">
        <v>3</v>
      </c>
      <c r="AH1066" s="55">
        <v>0</v>
      </c>
      <c r="AI1066" s="215">
        <v>0</v>
      </c>
      <c r="AJ1066" s="215">
        <v>0</v>
      </c>
      <c r="AK1066" s="215">
        <v>0</v>
      </c>
      <c r="AL1066" s="215">
        <v>0</v>
      </c>
      <c r="AM1066" s="215">
        <v>0</v>
      </c>
      <c r="AN1066" s="215">
        <v>0</v>
      </c>
      <c r="AO1066" s="215">
        <v>0</v>
      </c>
      <c r="AP1066" s="215">
        <v>0</v>
      </c>
      <c r="AQ1066" s="55">
        <v>0</v>
      </c>
      <c r="AR1066" s="216"/>
      <c r="AS1066" s="55">
        <v>239</v>
      </c>
      <c r="AT1066" s="55">
        <v>780</v>
      </c>
      <c r="AU1066" s="55">
        <v>5</v>
      </c>
      <c r="AW1066" s="55">
        <f t="shared" si="255"/>
        <v>0</v>
      </c>
      <c r="AX1066" s="55">
        <v>0</v>
      </c>
      <c r="AY1066" s="55">
        <v>3</v>
      </c>
      <c r="AZ1066" s="502">
        <v>0</v>
      </c>
    </row>
    <row r="1067" spans="1:52">
      <c r="A1067" s="215">
        <v>3518</v>
      </c>
      <c r="B1067" s="215">
        <v>3518149128</v>
      </c>
      <c r="C1067" s="216" t="s">
        <v>1204</v>
      </c>
      <c r="D1067" s="225">
        <f t="shared" si="241"/>
        <v>0</v>
      </c>
      <c r="E1067" s="225">
        <f t="shared" si="242"/>
        <v>0</v>
      </c>
      <c r="F1067" s="225">
        <f t="shared" si="243"/>
        <v>0</v>
      </c>
      <c r="G1067" s="225">
        <f t="shared" si="244"/>
        <v>0</v>
      </c>
      <c r="H1067" s="225">
        <f t="shared" si="245"/>
        <v>0</v>
      </c>
      <c r="I1067" s="225">
        <f t="shared" si="246"/>
        <v>22</v>
      </c>
      <c r="J1067" s="225">
        <f t="shared" si="247"/>
        <v>0</v>
      </c>
      <c r="K1067" s="356">
        <f t="shared" si="248"/>
        <v>0.84260000000000002</v>
      </c>
      <c r="L1067" s="225"/>
      <c r="M1067" s="225">
        <f t="shared" si="249"/>
        <v>0</v>
      </c>
      <c r="N1067" s="225">
        <f t="shared" si="250"/>
        <v>0</v>
      </c>
      <c r="O1067" s="225">
        <f t="shared" si="251"/>
        <v>4</v>
      </c>
      <c r="P1067" s="225">
        <f t="shared" si="252"/>
        <v>18</v>
      </c>
      <c r="Q1067" s="225">
        <f t="shared" si="253"/>
        <v>10</v>
      </c>
      <c r="R1067" s="225">
        <f t="shared" si="254"/>
        <v>22</v>
      </c>
      <c r="S1067" s="228"/>
      <c r="T1067" s="228"/>
      <c r="U1067" s="228"/>
      <c r="V1067" s="228"/>
      <c r="W1067" s="529"/>
      <c r="X1067" s="228"/>
      <c r="Y1067" s="55">
        <v>3518</v>
      </c>
      <c r="Z1067" s="55">
        <v>3518149128</v>
      </c>
      <c r="AA1067" s="244" t="s">
        <v>1204</v>
      </c>
      <c r="AB1067" s="55">
        <v>0</v>
      </c>
      <c r="AC1067" s="55">
        <v>0</v>
      </c>
      <c r="AD1067" s="55">
        <v>0</v>
      </c>
      <c r="AE1067" s="55">
        <v>0</v>
      </c>
      <c r="AF1067" s="55">
        <v>0</v>
      </c>
      <c r="AG1067" s="55">
        <v>22</v>
      </c>
      <c r="AH1067" s="55">
        <v>0</v>
      </c>
      <c r="AI1067" s="215">
        <v>0</v>
      </c>
      <c r="AJ1067" s="215">
        <v>0</v>
      </c>
      <c r="AK1067" s="215">
        <v>0</v>
      </c>
      <c r="AL1067" s="215">
        <v>4</v>
      </c>
      <c r="AM1067" s="215">
        <v>0</v>
      </c>
      <c r="AN1067" s="215">
        <v>0</v>
      </c>
      <c r="AO1067" s="215">
        <v>0</v>
      </c>
      <c r="AP1067" s="215">
        <v>0</v>
      </c>
      <c r="AQ1067" s="55">
        <v>18</v>
      </c>
      <c r="AR1067" s="216"/>
      <c r="AS1067" s="55">
        <v>149</v>
      </c>
      <c r="AT1067" s="55">
        <v>128</v>
      </c>
      <c r="AU1067" s="55">
        <v>10</v>
      </c>
      <c r="AW1067" s="55">
        <f t="shared" si="255"/>
        <v>18</v>
      </c>
      <c r="AX1067" s="55">
        <v>0</v>
      </c>
      <c r="AY1067" s="55">
        <v>2</v>
      </c>
      <c r="AZ1067" s="502">
        <v>0.81820000000000004</v>
      </c>
    </row>
    <row r="1068" spans="1:52">
      <c r="A1068" s="215">
        <v>3518</v>
      </c>
      <c r="B1068" s="215">
        <v>3518149149</v>
      </c>
      <c r="C1068" s="216" t="s">
        <v>1204</v>
      </c>
      <c r="D1068" s="225">
        <f t="shared" si="241"/>
        <v>0</v>
      </c>
      <c r="E1068" s="225">
        <f t="shared" si="242"/>
        <v>0</v>
      </c>
      <c r="F1068" s="225">
        <f t="shared" si="243"/>
        <v>0</v>
      </c>
      <c r="G1068" s="225">
        <f t="shared" si="244"/>
        <v>0</v>
      </c>
      <c r="H1068" s="225">
        <f t="shared" si="245"/>
        <v>0</v>
      </c>
      <c r="I1068" s="225">
        <f t="shared" si="246"/>
        <v>128</v>
      </c>
      <c r="J1068" s="225">
        <f t="shared" si="247"/>
        <v>0</v>
      </c>
      <c r="K1068" s="356">
        <f t="shared" si="248"/>
        <v>4.9024000000000001</v>
      </c>
      <c r="L1068" s="225"/>
      <c r="M1068" s="225">
        <f t="shared" si="249"/>
        <v>0</v>
      </c>
      <c r="N1068" s="225">
        <f t="shared" si="250"/>
        <v>0</v>
      </c>
      <c r="O1068" s="225">
        <f t="shared" si="251"/>
        <v>46</v>
      </c>
      <c r="P1068" s="225">
        <f t="shared" si="252"/>
        <v>117</v>
      </c>
      <c r="Q1068" s="225">
        <f t="shared" si="253"/>
        <v>12</v>
      </c>
      <c r="R1068" s="225">
        <f t="shared" si="254"/>
        <v>128</v>
      </c>
      <c r="S1068" s="228"/>
      <c r="T1068" s="228"/>
      <c r="U1068" s="228"/>
      <c r="V1068" s="228"/>
      <c r="W1068" s="529"/>
      <c r="X1068" s="228"/>
      <c r="Y1068" s="55">
        <v>3518</v>
      </c>
      <c r="Z1068" s="55">
        <v>3518149149</v>
      </c>
      <c r="AA1068" s="244" t="s">
        <v>1204</v>
      </c>
      <c r="AB1068" s="55">
        <v>0</v>
      </c>
      <c r="AC1068" s="55">
        <v>0</v>
      </c>
      <c r="AD1068" s="55">
        <v>0</v>
      </c>
      <c r="AE1068" s="55">
        <v>0</v>
      </c>
      <c r="AF1068" s="55">
        <v>0</v>
      </c>
      <c r="AG1068" s="55">
        <v>128</v>
      </c>
      <c r="AH1068" s="55">
        <v>0</v>
      </c>
      <c r="AI1068" s="215">
        <v>0</v>
      </c>
      <c r="AJ1068" s="215">
        <v>0</v>
      </c>
      <c r="AK1068" s="215">
        <v>0</v>
      </c>
      <c r="AL1068" s="215">
        <v>46</v>
      </c>
      <c r="AM1068" s="215">
        <v>0</v>
      </c>
      <c r="AN1068" s="215">
        <v>0</v>
      </c>
      <c r="AO1068" s="215">
        <v>0</v>
      </c>
      <c r="AP1068" s="215">
        <v>0</v>
      </c>
      <c r="AQ1068" s="55">
        <v>112</v>
      </c>
      <c r="AR1068" s="216"/>
      <c r="AS1068" s="55">
        <v>149</v>
      </c>
      <c r="AT1068" s="55">
        <v>149</v>
      </c>
      <c r="AU1068" s="55">
        <v>12</v>
      </c>
      <c r="AW1068" s="55">
        <f t="shared" si="255"/>
        <v>112</v>
      </c>
      <c r="AX1068" s="55">
        <v>5</v>
      </c>
      <c r="AY1068" s="55">
        <v>2</v>
      </c>
      <c r="AZ1068" s="502">
        <v>0.91359999999999997</v>
      </c>
    </row>
    <row r="1069" spans="1:52">
      <c r="A1069" s="215">
        <v>3518</v>
      </c>
      <c r="B1069" s="215">
        <v>3518149181</v>
      </c>
      <c r="C1069" s="216" t="s">
        <v>1204</v>
      </c>
      <c r="D1069" s="225">
        <f t="shared" si="241"/>
        <v>0</v>
      </c>
      <c r="E1069" s="225">
        <f t="shared" si="242"/>
        <v>0</v>
      </c>
      <c r="F1069" s="225">
        <f t="shared" si="243"/>
        <v>0</v>
      </c>
      <c r="G1069" s="225">
        <f t="shared" si="244"/>
        <v>0</v>
      </c>
      <c r="H1069" s="225">
        <f t="shared" si="245"/>
        <v>0</v>
      </c>
      <c r="I1069" s="225">
        <f t="shared" si="246"/>
        <v>9</v>
      </c>
      <c r="J1069" s="225">
        <f t="shared" si="247"/>
        <v>0</v>
      </c>
      <c r="K1069" s="356">
        <f t="shared" si="248"/>
        <v>0.34470000000000001</v>
      </c>
      <c r="L1069" s="225"/>
      <c r="M1069" s="225">
        <f t="shared" si="249"/>
        <v>0</v>
      </c>
      <c r="N1069" s="225">
        <f t="shared" si="250"/>
        <v>0</v>
      </c>
      <c r="O1069" s="225">
        <f t="shared" si="251"/>
        <v>2</v>
      </c>
      <c r="P1069" s="225">
        <f t="shared" si="252"/>
        <v>7</v>
      </c>
      <c r="Q1069" s="225">
        <f t="shared" si="253"/>
        <v>9</v>
      </c>
      <c r="R1069" s="225">
        <f t="shared" si="254"/>
        <v>9</v>
      </c>
      <c r="S1069" s="228"/>
      <c r="T1069" s="228"/>
      <c r="U1069" s="228"/>
      <c r="V1069" s="228"/>
      <c r="W1069" s="529"/>
      <c r="X1069" s="228"/>
      <c r="Y1069" s="55">
        <v>3518</v>
      </c>
      <c r="Z1069" s="55">
        <v>3518149181</v>
      </c>
      <c r="AA1069" s="244" t="s">
        <v>1204</v>
      </c>
      <c r="AB1069" s="55">
        <v>0</v>
      </c>
      <c r="AC1069" s="55">
        <v>0</v>
      </c>
      <c r="AD1069" s="55">
        <v>0</v>
      </c>
      <c r="AE1069" s="55">
        <v>0</v>
      </c>
      <c r="AF1069" s="55">
        <v>0</v>
      </c>
      <c r="AG1069" s="55">
        <v>9</v>
      </c>
      <c r="AH1069" s="55">
        <v>0</v>
      </c>
      <c r="AI1069" s="215">
        <v>0</v>
      </c>
      <c r="AJ1069" s="215">
        <v>0</v>
      </c>
      <c r="AK1069" s="215">
        <v>0</v>
      </c>
      <c r="AL1069" s="215">
        <v>2</v>
      </c>
      <c r="AM1069" s="215">
        <v>0</v>
      </c>
      <c r="AN1069" s="215">
        <v>0</v>
      </c>
      <c r="AO1069" s="215">
        <v>0</v>
      </c>
      <c r="AP1069" s="215">
        <v>0</v>
      </c>
      <c r="AQ1069" s="55">
        <v>7</v>
      </c>
      <c r="AR1069" s="216"/>
      <c r="AS1069" s="55">
        <v>149</v>
      </c>
      <c r="AT1069" s="55">
        <v>181</v>
      </c>
      <c r="AU1069" s="55">
        <v>9</v>
      </c>
      <c r="AW1069" s="55">
        <f t="shared" si="255"/>
        <v>7</v>
      </c>
      <c r="AX1069" s="55">
        <v>0</v>
      </c>
      <c r="AY1069" s="55">
        <v>2</v>
      </c>
      <c r="AZ1069" s="502">
        <v>0.77780000000000005</v>
      </c>
    </row>
    <row r="1070" spans="1:52">
      <c r="A1070" s="215"/>
      <c r="B1070" s="215"/>
      <c r="D1070" s="225"/>
      <c r="E1070" s="225"/>
      <c r="F1070" s="225"/>
      <c r="G1070" s="225"/>
      <c r="H1070" s="225"/>
      <c r="I1070" s="225"/>
      <c r="J1070" s="225"/>
      <c r="K1070" s="356"/>
      <c r="L1070" s="225"/>
      <c r="M1070" s="225"/>
      <c r="N1070" s="225"/>
      <c r="O1070" s="225"/>
      <c r="P1070" s="225"/>
      <c r="Q1070" s="225"/>
      <c r="R1070" s="225"/>
      <c r="S1070" s="228"/>
      <c r="T1070" s="228"/>
      <c r="U1070" s="228"/>
      <c r="V1070" s="228"/>
      <c r="W1070" s="228"/>
      <c r="X1070" s="228"/>
      <c r="Y1070" s="55"/>
      <c r="Z1070" s="55"/>
      <c r="AA1070" s="244"/>
      <c r="AB1070" s="55"/>
      <c r="AC1070" s="55"/>
      <c r="AD1070" s="55"/>
      <c r="AE1070" s="55"/>
      <c r="AF1070" s="55"/>
      <c r="AG1070" s="55"/>
      <c r="AH1070" s="55"/>
      <c r="AQ1070" s="55"/>
      <c r="AR1070" s="216"/>
      <c r="AS1070" s="55"/>
      <c r="AT1070" s="55"/>
      <c r="AU1070" s="55"/>
      <c r="AW1070" s="55"/>
      <c r="AX1070" s="55"/>
      <c r="AY1070" s="55"/>
      <c r="AZ1070" s="502"/>
    </row>
    <row r="1071" spans="1:52">
      <c r="A1071" s="404">
        <v>9999</v>
      </c>
      <c r="B1071" s="245">
        <v>999999999</v>
      </c>
      <c r="C1071" s="246" t="s">
        <v>748</v>
      </c>
      <c r="D1071" s="351">
        <f t="shared" ref="D1071:P1071" si="256">SUBTOTAL(9,D10:D1070)</f>
        <v>529</v>
      </c>
      <c r="E1071" s="227">
        <f t="shared" si="256"/>
        <v>0</v>
      </c>
      <c r="F1071" s="227">
        <f t="shared" si="256"/>
        <v>2578</v>
      </c>
      <c r="G1071" s="227">
        <f t="shared" si="256"/>
        <v>14686</v>
      </c>
      <c r="H1071" s="227">
        <f t="shared" si="256"/>
        <v>14694</v>
      </c>
      <c r="I1071" s="352">
        <f t="shared" si="256"/>
        <v>13513</v>
      </c>
      <c r="J1071" s="353">
        <f t="shared" si="256"/>
        <v>0</v>
      </c>
      <c r="K1071" s="351">
        <f t="shared" si="256"/>
        <v>1741.5393000000001</v>
      </c>
      <c r="L1071" s="352">
        <f t="shared" si="256"/>
        <v>0</v>
      </c>
      <c r="M1071" s="227">
        <f t="shared" si="256"/>
        <v>3202</v>
      </c>
      <c r="N1071" s="227">
        <f t="shared" si="256"/>
        <v>1221</v>
      </c>
      <c r="O1071" s="352">
        <f t="shared" si="256"/>
        <v>1032</v>
      </c>
      <c r="P1071" s="351">
        <f t="shared" si="256"/>
        <v>27557</v>
      </c>
      <c r="Q1071" s="405" t="s">
        <v>1036</v>
      </c>
      <c r="R1071" s="352">
        <f>SUBTOTAL(9,R10:R1070)</f>
        <v>45750</v>
      </c>
      <c r="S1071" s="228"/>
      <c r="T1071" s="228"/>
      <c r="U1071" s="228"/>
      <c r="V1071" s="228"/>
      <c r="W1071" s="228"/>
      <c r="X1071" s="228"/>
      <c r="Y1071" s="438">
        <v>9999</v>
      </c>
      <c r="Z1071" s="323">
        <v>999999999</v>
      </c>
      <c r="AA1071" s="324" t="s">
        <v>748</v>
      </c>
      <c r="AB1071" s="325">
        <f t="shared" ref="AB1071:AQ1071" si="257">SUM(AB10:AB1070)</f>
        <v>529</v>
      </c>
      <c r="AC1071" s="325">
        <f t="shared" si="257"/>
        <v>0</v>
      </c>
      <c r="AD1071" s="325">
        <f t="shared" si="257"/>
        <v>2578</v>
      </c>
      <c r="AE1071" s="325">
        <f t="shared" si="257"/>
        <v>14686</v>
      </c>
      <c r="AF1071" s="325">
        <f t="shared" si="257"/>
        <v>14694</v>
      </c>
      <c r="AG1071" s="325">
        <f t="shared" si="257"/>
        <v>13513</v>
      </c>
      <c r="AH1071" s="325">
        <f t="shared" si="257"/>
        <v>0</v>
      </c>
      <c r="AI1071" s="325">
        <f t="shared" si="257"/>
        <v>120</v>
      </c>
      <c r="AJ1071" s="325">
        <f t="shared" si="257"/>
        <v>3139</v>
      </c>
      <c r="AK1071" s="325">
        <f t="shared" si="257"/>
        <v>1221</v>
      </c>
      <c r="AL1071" s="325">
        <f t="shared" si="257"/>
        <v>1032</v>
      </c>
      <c r="AM1071" s="325">
        <f t="shared" si="257"/>
        <v>16157</v>
      </c>
      <c r="AN1071" s="325">
        <f t="shared" si="257"/>
        <v>345</v>
      </c>
      <c r="AO1071" s="325">
        <f t="shared" si="257"/>
        <v>0</v>
      </c>
      <c r="AP1071" s="325">
        <f t="shared" si="257"/>
        <v>1479</v>
      </c>
      <c r="AQ1071" s="441">
        <f t="shared" si="257"/>
        <v>6522</v>
      </c>
      <c r="AR1071" s="216"/>
      <c r="AS1071" s="440" t="s">
        <v>1036</v>
      </c>
      <c r="AT1071" s="326" t="s">
        <v>1036</v>
      </c>
      <c r="AU1071" s="439" t="s">
        <v>1036</v>
      </c>
      <c r="AW1071" s="503">
        <f t="shared" ref="AW1071:AX1071" si="258">SUM(AW10:AW1070)</f>
        <v>24339</v>
      </c>
      <c r="AX1071" s="504">
        <f t="shared" si="258"/>
        <v>3218</v>
      </c>
      <c r="AY1071" s="505" t="s">
        <v>1036</v>
      </c>
      <c r="AZ1071" s="506" t="s">
        <v>1036</v>
      </c>
    </row>
    <row r="1072" spans="1:52">
      <c r="AR1072" s="216"/>
    </row>
    <row r="1073" spans="1:44">
      <c r="A1073" s="245">
        <v>9999</v>
      </c>
      <c r="B1073" s="245">
        <v>999999999</v>
      </c>
      <c r="C1073" s="246" t="s">
        <v>1205</v>
      </c>
      <c r="D1073" s="227">
        <v>556</v>
      </c>
      <c r="E1073" s="227">
        <v>0</v>
      </c>
      <c r="F1073" s="227">
        <v>2657</v>
      </c>
      <c r="G1073" s="227">
        <v>14653</v>
      </c>
      <c r="H1073" s="227">
        <v>14169</v>
      </c>
      <c r="I1073" s="227">
        <v>12925</v>
      </c>
      <c r="J1073" s="227">
        <v>0</v>
      </c>
      <c r="K1073" s="227">
        <v>1696.232799999997</v>
      </c>
      <c r="L1073" s="227">
        <v>0</v>
      </c>
      <c r="M1073" s="227">
        <v>3384</v>
      </c>
      <c r="N1073" s="227">
        <v>1262</v>
      </c>
      <c r="O1073" s="227">
        <v>1002</v>
      </c>
      <c r="P1073" s="227">
        <v>22172</v>
      </c>
      <c r="Q1073" s="405" t="s">
        <v>1036</v>
      </c>
      <c r="R1073" s="353">
        <v>44693</v>
      </c>
      <c r="AR1073" s="216"/>
    </row>
    <row r="1074" spans="1:44">
      <c r="AG1074" s="226"/>
      <c r="AH1074" s="226"/>
      <c r="AR1074" s="216"/>
    </row>
    <row r="1075" spans="1:44">
      <c r="A1075" s="215"/>
      <c r="B1075" s="215"/>
      <c r="C1075" s="215"/>
      <c r="D1075" s="445">
        <f t="shared" ref="D1075:R1075" si="259">IFERROR((D1071-D1073)/D1073*100,"--")</f>
        <v>-4.8561151079136691</v>
      </c>
      <c r="E1075" s="445" t="str">
        <f t="shared" si="259"/>
        <v>--</v>
      </c>
      <c r="F1075" s="445">
        <f t="shared" si="259"/>
        <v>-2.9732781332329696</v>
      </c>
      <c r="G1075" s="445">
        <f t="shared" si="259"/>
        <v>0.22520985463727566</v>
      </c>
      <c r="H1075" s="445">
        <f t="shared" si="259"/>
        <v>3.7052720728350628</v>
      </c>
      <c r="I1075" s="445">
        <f t="shared" si="259"/>
        <v>4.5493230174081241</v>
      </c>
      <c r="J1075" s="445" t="str">
        <f t="shared" si="259"/>
        <v>--</v>
      </c>
      <c r="K1075" s="445">
        <f t="shared" si="259"/>
        <v>2.6710071872211869</v>
      </c>
      <c r="L1075" s="445" t="str">
        <f t="shared" si="259"/>
        <v>--</v>
      </c>
      <c r="M1075" s="445">
        <f t="shared" si="259"/>
        <v>-5.378250591016549</v>
      </c>
      <c r="N1075" s="445">
        <f t="shared" si="259"/>
        <v>-3.248811410459588</v>
      </c>
      <c r="O1075" s="445">
        <f t="shared" si="259"/>
        <v>2.9940119760479043</v>
      </c>
      <c r="P1075" s="445">
        <f t="shared" si="259"/>
        <v>24.287389500270613</v>
      </c>
      <c r="Q1075" s="445" t="str">
        <f t="shared" si="259"/>
        <v>--</v>
      </c>
      <c r="R1075" s="445">
        <f t="shared" si="259"/>
        <v>2.3650236054863178</v>
      </c>
      <c r="AR1075" s="216"/>
    </row>
    <row r="1076" spans="1:44">
      <c r="R1076" s="228"/>
      <c r="AR1076" s="216"/>
    </row>
    <row r="1077" spans="1:44">
      <c r="B1077" s="216">
        <v>1</v>
      </c>
      <c r="C1077" s="216">
        <v>2</v>
      </c>
      <c r="D1077" s="216">
        <v>3</v>
      </c>
      <c r="E1077" s="216">
        <v>4</v>
      </c>
      <c r="F1077" s="216">
        <v>5</v>
      </c>
      <c r="G1077" s="216">
        <v>6</v>
      </c>
      <c r="H1077" s="216">
        <v>7</v>
      </c>
      <c r="I1077" s="216">
        <v>8</v>
      </c>
      <c r="J1077" s="216">
        <v>9</v>
      </c>
      <c r="K1077" s="216">
        <v>10</v>
      </c>
      <c r="L1077" s="216">
        <v>11</v>
      </c>
      <c r="M1077" s="216">
        <v>13</v>
      </c>
      <c r="N1077" s="216">
        <v>14</v>
      </c>
      <c r="O1077" s="216">
        <v>15</v>
      </c>
      <c r="P1077" s="216">
        <v>16</v>
      </c>
      <c r="Q1077" s="216">
        <v>17</v>
      </c>
      <c r="R1077" s="216">
        <v>18</v>
      </c>
      <c r="S1077" s="216">
        <v>19</v>
      </c>
      <c r="AR1077" s="216"/>
    </row>
    <row r="1078" spans="1:44">
      <c r="K1078" s="216"/>
      <c r="AR1078" s="216"/>
    </row>
    <row r="1079" spans="1:44">
      <c r="I1079" s="228"/>
      <c r="AR1079" s="216"/>
    </row>
    <row r="1080" spans="1:44">
      <c r="AR1080" s="216"/>
    </row>
    <row r="1081" spans="1:44">
      <c r="AR1081" s="216"/>
    </row>
    <row r="1082" spans="1:44">
      <c r="AR1082" s="216"/>
    </row>
    <row r="1083" spans="1:44">
      <c r="AR1083" s="216"/>
    </row>
    <row r="1084" spans="1:44">
      <c r="AR1084" s="216"/>
    </row>
    <row r="1085" spans="1:44">
      <c r="AR1085" s="216"/>
    </row>
    <row r="1086" spans="1:44">
      <c r="AR1086" s="216"/>
    </row>
    <row r="1087" spans="1:44">
      <c r="AR1087" s="216"/>
    </row>
    <row r="1088" spans="1:44">
      <c r="AR1088" s="216"/>
    </row>
    <row r="1089" spans="44:44">
      <c r="AR1089" s="216"/>
    </row>
    <row r="1090" spans="44:44">
      <c r="AR1090" s="216"/>
    </row>
    <row r="1091" spans="44:44">
      <c r="AR1091" s="216"/>
    </row>
    <row r="1092" spans="44:44">
      <c r="AR1092" s="216"/>
    </row>
    <row r="1093" spans="44:44">
      <c r="AR1093" s="216"/>
    </row>
    <row r="1094" spans="44:44">
      <c r="AR1094" s="216"/>
    </row>
    <row r="1095" spans="44:44">
      <c r="AR1095" s="216"/>
    </row>
    <row r="1096" spans="44:44">
      <c r="AR1096" s="216"/>
    </row>
    <row r="1097" spans="44:44">
      <c r="AR1097" s="216"/>
    </row>
    <row r="1098" spans="44:44">
      <c r="AR1098" s="216"/>
    </row>
    <row r="1099" spans="44:44">
      <c r="AR1099" s="216"/>
    </row>
    <row r="1100" spans="44:44">
      <c r="AR1100" s="216"/>
    </row>
    <row r="1101" spans="44:44">
      <c r="AR1101" s="216"/>
    </row>
    <row r="1102" spans="44:44">
      <c r="AR1102" s="216"/>
    </row>
    <row r="1103" spans="44:44">
      <c r="AR1103" s="216"/>
    </row>
    <row r="1104" spans="44:44">
      <c r="AR1104" s="216"/>
    </row>
    <row r="1105" spans="44:44">
      <c r="AR1105" s="216"/>
    </row>
    <row r="1106" spans="44:44">
      <c r="AR1106" s="216"/>
    </row>
    <row r="1107" spans="44:44">
      <c r="AR1107" s="216"/>
    </row>
    <row r="1108" spans="44:44">
      <c r="AR1108" s="216"/>
    </row>
    <row r="1109" spans="44:44">
      <c r="AR1109" s="216"/>
    </row>
    <row r="1110" spans="44:44">
      <c r="AR1110" s="216"/>
    </row>
    <row r="1111" spans="44:44">
      <c r="AR1111" s="216"/>
    </row>
    <row r="1112" spans="44:44">
      <c r="AR1112" s="216"/>
    </row>
    <row r="1113" spans="44:44">
      <c r="AR1113" s="216"/>
    </row>
    <row r="1114" spans="44:44">
      <c r="AR1114" s="216"/>
    </row>
    <row r="1115" spans="44:44">
      <c r="AR1115" s="216"/>
    </row>
    <row r="1116" spans="44:44">
      <c r="AR1116" s="216"/>
    </row>
    <row r="1117" spans="44:44">
      <c r="AR1117" s="216"/>
    </row>
    <row r="1118" spans="44:44">
      <c r="AR1118" s="216"/>
    </row>
    <row r="1119" spans="44:44">
      <c r="AR1119" s="216"/>
    </row>
    <row r="1120" spans="44:44">
      <c r="AR1120" s="216"/>
    </row>
    <row r="1121" spans="44:44">
      <c r="AR1121" s="216"/>
    </row>
    <row r="1122" spans="44:44">
      <c r="AR1122" s="216"/>
    </row>
    <row r="1123" spans="44:44">
      <c r="AR1123" s="216"/>
    </row>
    <row r="1124" spans="44:44">
      <c r="AR1124" s="216"/>
    </row>
    <row r="1125" spans="44:44">
      <c r="AR1125" s="216"/>
    </row>
    <row r="1126" spans="44:44">
      <c r="AR1126" s="216"/>
    </row>
    <row r="1127" spans="44:44">
      <c r="AR1127" s="216"/>
    </row>
    <row r="1128" spans="44:44">
      <c r="AR1128" s="216"/>
    </row>
    <row r="1129" spans="44:44">
      <c r="AR1129" s="216"/>
    </row>
    <row r="1130" spans="44:44">
      <c r="AR1130" s="216"/>
    </row>
    <row r="1131" spans="44:44">
      <c r="AR1131" s="216"/>
    </row>
    <row r="1132" spans="44:44">
      <c r="AR1132" s="216"/>
    </row>
    <row r="1133" spans="44:44">
      <c r="AR1133" s="216"/>
    </row>
    <row r="1134" spans="44:44">
      <c r="AR1134" s="216"/>
    </row>
    <row r="1135" spans="44:44">
      <c r="AR1135" s="216"/>
    </row>
    <row r="1136" spans="44:44">
      <c r="AR1136" s="216"/>
    </row>
    <row r="1137" spans="44:44">
      <c r="AR1137" s="216"/>
    </row>
    <row r="1138" spans="44:44">
      <c r="AR1138" s="216"/>
    </row>
    <row r="1139" spans="44:44">
      <c r="AR1139" s="216"/>
    </row>
    <row r="1140" spans="44:44">
      <c r="AR1140" s="216"/>
    </row>
    <row r="1141" spans="44:44">
      <c r="AR1141" s="216"/>
    </row>
    <row r="1142" spans="44:44">
      <c r="AR1142" s="216"/>
    </row>
    <row r="1143" spans="44:44">
      <c r="AR1143" s="216"/>
    </row>
    <row r="1144" spans="44:44">
      <c r="AR1144" s="216"/>
    </row>
    <row r="1145" spans="44:44">
      <c r="AR1145" s="216"/>
    </row>
    <row r="1146" spans="44:44">
      <c r="AR1146" s="216"/>
    </row>
    <row r="1147" spans="44:44">
      <c r="AR1147" s="216"/>
    </row>
    <row r="1148" spans="44:44">
      <c r="AR1148" s="216"/>
    </row>
    <row r="1149" spans="44:44">
      <c r="AR1149" s="216"/>
    </row>
    <row r="1150" spans="44:44">
      <c r="AR1150" s="216"/>
    </row>
    <row r="1151" spans="44:44">
      <c r="AR1151" s="216"/>
    </row>
    <row r="1152" spans="44:44">
      <c r="AR1152" s="216"/>
    </row>
    <row r="1153" spans="44:44">
      <c r="AR1153" s="216"/>
    </row>
    <row r="1154" spans="44:44">
      <c r="AR1154" s="216"/>
    </row>
    <row r="1155" spans="44:44">
      <c r="AR1155" s="216"/>
    </row>
    <row r="1156" spans="44:44">
      <c r="AR1156" s="216"/>
    </row>
    <row r="1157" spans="44:44">
      <c r="AR1157" s="216"/>
    </row>
    <row r="1158" spans="44:44">
      <c r="AR1158" s="216"/>
    </row>
    <row r="1159" spans="44:44">
      <c r="AR1159" s="216"/>
    </row>
    <row r="1160" spans="44:44">
      <c r="AR1160" s="216"/>
    </row>
    <row r="1161" spans="44:44">
      <c r="AR1161" s="216"/>
    </row>
    <row r="1162" spans="44:44">
      <c r="AR1162" s="216"/>
    </row>
    <row r="1163" spans="44:44">
      <c r="AR1163" s="216"/>
    </row>
    <row r="1164" spans="44:44">
      <c r="AR1164" s="216"/>
    </row>
    <row r="1165" spans="44:44">
      <c r="AR1165" s="216"/>
    </row>
    <row r="1166" spans="44:44">
      <c r="AR1166" s="216"/>
    </row>
    <row r="1167" spans="44:44">
      <c r="AR1167" s="216"/>
    </row>
    <row r="1168" spans="44:44">
      <c r="AR1168" s="216"/>
    </row>
    <row r="1169" spans="44:44">
      <c r="AR1169" s="216"/>
    </row>
    <row r="1170" spans="44:44">
      <c r="AR1170" s="216"/>
    </row>
    <row r="1171" spans="44:44">
      <c r="AR1171" s="216"/>
    </row>
    <row r="1172" spans="44:44">
      <c r="AR1172" s="216"/>
    </row>
    <row r="1173" spans="44:44">
      <c r="AR1173" s="216"/>
    </row>
    <row r="1174" spans="44:44">
      <c r="AR1174" s="216"/>
    </row>
    <row r="1175" spans="44:44">
      <c r="AR1175" s="216"/>
    </row>
    <row r="1176" spans="44:44">
      <c r="AR1176" s="216"/>
    </row>
    <row r="1177" spans="44:44">
      <c r="AR1177" s="216"/>
    </row>
    <row r="1178" spans="44:44">
      <c r="AR1178" s="216"/>
    </row>
    <row r="1179" spans="44:44">
      <c r="AR1179" s="216"/>
    </row>
    <row r="1180" spans="44:44">
      <c r="AR1180" s="216"/>
    </row>
    <row r="1181" spans="44:44">
      <c r="AR1181" s="216"/>
    </row>
    <row r="1182" spans="44:44">
      <c r="AR1182" s="216"/>
    </row>
    <row r="1183" spans="44:44">
      <c r="AR1183" s="216"/>
    </row>
    <row r="1184" spans="44:44">
      <c r="AR1184" s="216"/>
    </row>
    <row r="1185" spans="44:44">
      <c r="AR1185" s="216"/>
    </row>
    <row r="1186" spans="44:44">
      <c r="AR1186" s="216"/>
    </row>
    <row r="1187" spans="44:44">
      <c r="AR1187" s="216"/>
    </row>
    <row r="1188" spans="44:44">
      <c r="AR1188" s="216"/>
    </row>
    <row r="1189" spans="44:44">
      <c r="AR1189" s="216"/>
    </row>
    <row r="1190" spans="44:44">
      <c r="AR1190" s="216"/>
    </row>
    <row r="1191" spans="44:44">
      <c r="AR1191" s="216"/>
    </row>
    <row r="1192" spans="44:44">
      <c r="AR1192" s="216"/>
    </row>
    <row r="1193" spans="44:44">
      <c r="AR1193" s="216"/>
    </row>
    <row r="1194" spans="44:44">
      <c r="AR1194" s="216"/>
    </row>
    <row r="1195" spans="44:44">
      <c r="AR1195" s="216"/>
    </row>
    <row r="1196" spans="44:44">
      <c r="AR1196" s="216"/>
    </row>
    <row r="1197" spans="44:44">
      <c r="AR1197" s="216"/>
    </row>
    <row r="1198" spans="44:44">
      <c r="AR1198" s="216"/>
    </row>
    <row r="1199" spans="44:44">
      <c r="AR1199" s="216"/>
    </row>
    <row r="1200" spans="44:44">
      <c r="AR1200" s="216"/>
    </row>
    <row r="1201" spans="44:44">
      <c r="AR1201" s="216"/>
    </row>
    <row r="1202" spans="44:44">
      <c r="AR1202" s="216"/>
    </row>
    <row r="1203" spans="44:44">
      <c r="AR1203" s="216"/>
    </row>
    <row r="1204" spans="44:44">
      <c r="AR1204" s="216"/>
    </row>
    <row r="1205" spans="44:44">
      <c r="AR1205" s="216"/>
    </row>
    <row r="1206" spans="44:44">
      <c r="AR1206" s="216"/>
    </row>
    <row r="1207" spans="44:44">
      <c r="AR1207" s="216"/>
    </row>
    <row r="1208" spans="44:44">
      <c r="AR1208" s="216"/>
    </row>
    <row r="1209" spans="44:44">
      <c r="AR1209" s="216"/>
    </row>
    <row r="1210" spans="44:44">
      <c r="AR1210" s="216"/>
    </row>
    <row r="1211" spans="44:44">
      <c r="AR1211" s="216"/>
    </row>
    <row r="1212" spans="44:44">
      <c r="AR1212" s="216"/>
    </row>
    <row r="1213" spans="44:44">
      <c r="AR1213" s="216"/>
    </row>
    <row r="1214" spans="44:44">
      <c r="AR1214" s="216"/>
    </row>
    <row r="1215" spans="44:44">
      <c r="AR1215" s="216"/>
    </row>
    <row r="1216" spans="44:44">
      <c r="AR1216" s="216"/>
    </row>
    <row r="1217" spans="44:44">
      <c r="AR1217" s="216"/>
    </row>
    <row r="1218" spans="44:44">
      <c r="AR1218" s="216"/>
    </row>
    <row r="1219" spans="44:44">
      <c r="AR1219" s="216"/>
    </row>
    <row r="1220" spans="44:44">
      <c r="AR1220" s="216"/>
    </row>
    <row r="1221" spans="44:44">
      <c r="AR1221" s="216"/>
    </row>
    <row r="1222" spans="44:44">
      <c r="AR1222" s="216"/>
    </row>
    <row r="1223" spans="44:44">
      <c r="AR1223" s="216"/>
    </row>
    <row r="1224" spans="44:44">
      <c r="AR1224" s="216"/>
    </row>
    <row r="1225" spans="44:44">
      <c r="AR1225" s="216"/>
    </row>
    <row r="1226" spans="44:44">
      <c r="AR1226" s="216"/>
    </row>
    <row r="1227" spans="44:44">
      <c r="AR1227" s="216"/>
    </row>
    <row r="1228" spans="44:44">
      <c r="AR1228" s="216"/>
    </row>
    <row r="1229" spans="44:44">
      <c r="AR1229" s="216"/>
    </row>
    <row r="1230" spans="44:44">
      <c r="AR1230" s="216"/>
    </row>
    <row r="1231" spans="44:44">
      <c r="AR1231" s="216"/>
    </row>
    <row r="1232" spans="44:44">
      <c r="AR1232" s="216"/>
    </row>
    <row r="1233" spans="44:44">
      <c r="AR1233" s="216"/>
    </row>
    <row r="1234" spans="44:44">
      <c r="AR1234" s="216"/>
    </row>
    <row r="1235" spans="44:44">
      <c r="AR1235" s="216"/>
    </row>
    <row r="1236" spans="44:44">
      <c r="AR1236" s="216"/>
    </row>
    <row r="1237" spans="44:44">
      <c r="AR1237" s="216"/>
    </row>
    <row r="1238" spans="44:44">
      <c r="AR1238" s="216"/>
    </row>
    <row r="1239" spans="44:44">
      <c r="AR1239" s="216"/>
    </row>
    <row r="1240" spans="44:44">
      <c r="AR1240" s="216"/>
    </row>
    <row r="1241" spans="44:44">
      <c r="AR1241" s="216"/>
    </row>
    <row r="1242" spans="44:44">
      <c r="AR1242" s="216"/>
    </row>
    <row r="1243" spans="44:44">
      <c r="AR1243" s="216"/>
    </row>
    <row r="1244" spans="44:44">
      <c r="AR1244" s="216"/>
    </row>
    <row r="1245" spans="44:44">
      <c r="AR1245" s="216"/>
    </row>
    <row r="1246" spans="44:44">
      <c r="AR1246" s="216"/>
    </row>
    <row r="1247" spans="44:44">
      <c r="AR1247" s="216"/>
    </row>
    <row r="1248" spans="44:44">
      <c r="AR1248" s="216"/>
    </row>
    <row r="1249" spans="44:44">
      <c r="AR1249" s="216"/>
    </row>
    <row r="1250" spans="44:44">
      <c r="AR1250" s="216"/>
    </row>
    <row r="1251" spans="44:44">
      <c r="AR1251" s="216"/>
    </row>
    <row r="1252" spans="44:44">
      <c r="AR1252" s="216"/>
    </row>
    <row r="1253" spans="44:44">
      <c r="AR1253" s="216"/>
    </row>
    <row r="1254" spans="44:44">
      <c r="AR1254" s="216"/>
    </row>
    <row r="1255" spans="44:44">
      <c r="AR1255" s="216"/>
    </row>
    <row r="1256" spans="44:44">
      <c r="AR1256" s="216"/>
    </row>
    <row r="1257" spans="44:44">
      <c r="AR1257" s="216"/>
    </row>
    <row r="1258" spans="44:44">
      <c r="AR1258" s="216"/>
    </row>
    <row r="1259" spans="44:44">
      <c r="AR1259" s="216"/>
    </row>
    <row r="1260" spans="44:44">
      <c r="AR1260" s="216"/>
    </row>
    <row r="1261" spans="44:44">
      <c r="AR1261" s="216"/>
    </row>
    <row r="1262" spans="44:44">
      <c r="AR1262" s="216"/>
    </row>
    <row r="1263" spans="44:44">
      <c r="AR1263" s="216"/>
    </row>
    <row r="1264" spans="44:44">
      <c r="AR1264" s="216"/>
    </row>
    <row r="1265" spans="44:44">
      <c r="AR1265" s="216"/>
    </row>
    <row r="1266" spans="44:44">
      <c r="AR1266" s="216"/>
    </row>
    <row r="1267" spans="44:44">
      <c r="AR1267" s="216"/>
    </row>
    <row r="1268" spans="44:44">
      <c r="AR1268" s="216"/>
    </row>
    <row r="1269" spans="44:44">
      <c r="AR1269" s="216"/>
    </row>
    <row r="1270" spans="44:44">
      <c r="AR1270" s="216"/>
    </row>
    <row r="1271" spans="44:44">
      <c r="AR1271" s="216"/>
    </row>
    <row r="1272" spans="44:44">
      <c r="AR1272" s="216"/>
    </row>
    <row r="1273" spans="44:44">
      <c r="AR1273" s="216"/>
    </row>
    <row r="1274" spans="44:44">
      <c r="AR1274" s="216"/>
    </row>
    <row r="1275" spans="44:44">
      <c r="AR1275" s="216"/>
    </row>
    <row r="1276" spans="44:44">
      <c r="AR1276" s="216"/>
    </row>
    <row r="1277" spans="44:44">
      <c r="AR1277" s="216"/>
    </row>
    <row r="1278" spans="44:44">
      <c r="AR1278" s="216"/>
    </row>
    <row r="1279" spans="44:44">
      <c r="AR1279" s="216"/>
    </row>
    <row r="1280" spans="44:44">
      <c r="AR1280" s="216"/>
    </row>
    <row r="1281" spans="44:44">
      <c r="AR1281" s="216"/>
    </row>
    <row r="1282" spans="44:44">
      <c r="AR1282" s="216"/>
    </row>
    <row r="1283" spans="44:44">
      <c r="AR1283" s="216"/>
    </row>
    <row r="1284" spans="44:44">
      <c r="AR1284" s="216"/>
    </row>
    <row r="1285" spans="44:44">
      <c r="AR1285" s="216"/>
    </row>
    <row r="1286" spans="44:44">
      <c r="AR1286" s="216"/>
    </row>
    <row r="1287" spans="44:44">
      <c r="AR1287" s="216"/>
    </row>
    <row r="1288" spans="44:44">
      <c r="AR1288" s="216"/>
    </row>
    <row r="1289" spans="44:44">
      <c r="AR1289" s="216"/>
    </row>
    <row r="1290" spans="44:44">
      <c r="AR1290" s="216"/>
    </row>
    <row r="1291" spans="44:44">
      <c r="AR1291" s="216"/>
    </row>
    <row r="1292" spans="44:44">
      <c r="AR1292" s="216"/>
    </row>
    <row r="1293" spans="44:44">
      <c r="AR1293" s="216"/>
    </row>
    <row r="1294" spans="44:44">
      <c r="AR1294" s="216"/>
    </row>
    <row r="1295" spans="44:44">
      <c r="AR1295" s="216"/>
    </row>
    <row r="1296" spans="44:44">
      <c r="AR1296" s="216"/>
    </row>
    <row r="1297" spans="44:44">
      <c r="AR1297" s="216"/>
    </row>
    <row r="1298" spans="44:44">
      <c r="AR1298" s="216"/>
    </row>
    <row r="1299" spans="44:44">
      <c r="AR1299" s="216"/>
    </row>
    <row r="1300" spans="44:44">
      <c r="AR1300" s="216"/>
    </row>
    <row r="1301" spans="44:44">
      <c r="AR1301" s="216"/>
    </row>
    <row r="1302" spans="44:44">
      <c r="AR1302" s="216"/>
    </row>
    <row r="1303" spans="44:44">
      <c r="AR1303" s="216"/>
    </row>
    <row r="1304" spans="44:44">
      <c r="AR1304" s="216"/>
    </row>
    <row r="1305" spans="44:44">
      <c r="AR1305" s="216"/>
    </row>
    <row r="1306" spans="44:44">
      <c r="AR1306" s="216"/>
    </row>
    <row r="1307" spans="44:44">
      <c r="AR1307" s="216"/>
    </row>
    <row r="1308" spans="44:44">
      <c r="AR1308" s="216"/>
    </row>
    <row r="1309" spans="44:44">
      <c r="AR1309" s="216"/>
    </row>
    <row r="1310" spans="44:44">
      <c r="AR1310" s="216"/>
    </row>
    <row r="1311" spans="44:44">
      <c r="AR1311" s="216"/>
    </row>
    <row r="1312" spans="44:44">
      <c r="AR1312" s="216"/>
    </row>
    <row r="1313" spans="44:44">
      <c r="AR1313" s="216"/>
    </row>
    <row r="1314" spans="44:44">
      <c r="AR1314" s="216"/>
    </row>
    <row r="1315" spans="44:44">
      <c r="AR1315" s="216"/>
    </row>
    <row r="1316" spans="44:44">
      <c r="AR1316" s="216"/>
    </row>
    <row r="1317" spans="44:44">
      <c r="AR1317" s="216"/>
    </row>
    <row r="1318" spans="44:44">
      <c r="AR1318" s="216"/>
    </row>
    <row r="1319" spans="44:44">
      <c r="AR1319" s="216"/>
    </row>
    <row r="1320" spans="44:44">
      <c r="AR1320" s="216"/>
    </row>
    <row r="1321" spans="44:44">
      <c r="AR1321" s="216"/>
    </row>
    <row r="1322" spans="44:44">
      <c r="AR1322" s="216"/>
    </row>
    <row r="1323" spans="44:44">
      <c r="AR1323" s="216"/>
    </row>
    <row r="1324" spans="44:44">
      <c r="AR1324" s="216"/>
    </row>
    <row r="1325" spans="44:44">
      <c r="AR1325" s="216"/>
    </row>
    <row r="1326" spans="44:44">
      <c r="AR1326" s="216"/>
    </row>
    <row r="1327" spans="44:44">
      <c r="AR1327" s="216"/>
    </row>
    <row r="1328" spans="44:44">
      <c r="AR1328" s="216"/>
    </row>
    <row r="1329" spans="44:44">
      <c r="AR1329" s="216"/>
    </row>
    <row r="1330" spans="44:44">
      <c r="AR1330" s="216"/>
    </row>
    <row r="1331" spans="44:44">
      <c r="AR1331" s="216"/>
    </row>
    <row r="1332" spans="44:44">
      <c r="AR1332" s="216"/>
    </row>
    <row r="1333" spans="44:44">
      <c r="AR1333" s="216"/>
    </row>
    <row r="1334" spans="44:44">
      <c r="AR1334" s="216"/>
    </row>
    <row r="1335" spans="44:44">
      <c r="AR1335" s="216"/>
    </row>
    <row r="1336" spans="44:44">
      <c r="AR1336" s="216"/>
    </row>
    <row r="1337" spans="44:44">
      <c r="AR1337" s="216"/>
    </row>
    <row r="1338" spans="44:44">
      <c r="AR1338" s="216"/>
    </row>
    <row r="1339" spans="44:44">
      <c r="AR1339" s="216"/>
    </row>
    <row r="1340" spans="44:44">
      <c r="AR1340" s="216"/>
    </row>
    <row r="1341" spans="44:44">
      <c r="AR1341" s="216"/>
    </row>
    <row r="1342" spans="44:44">
      <c r="AR1342" s="216"/>
    </row>
    <row r="1343" spans="44:44">
      <c r="AR1343" s="216"/>
    </row>
    <row r="1344" spans="44:44">
      <c r="AR1344" s="216"/>
    </row>
    <row r="1345" spans="44:44">
      <c r="AR1345" s="216"/>
    </row>
    <row r="1346" spans="44:44">
      <c r="AR1346" s="216"/>
    </row>
    <row r="1347" spans="44:44">
      <c r="AR1347" s="216"/>
    </row>
    <row r="1348" spans="44:44">
      <c r="AR1348" s="216"/>
    </row>
    <row r="1349" spans="44:44">
      <c r="AR1349" s="216"/>
    </row>
    <row r="1350" spans="44:44">
      <c r="AR1350" s="216"/>
    </row>
    <row r="1351" spans="44:44">
      <c r="AR1351" s="216"/>
    </row>
    <row r="1352" spans="44:44">
      <c r="AR1352" s="216"/>
    </row>
    <row r="1353" spans="44:44">
      <c r="AR1353" s="216"/>
    </row>
    <row r="1354" spans="44:44">
      <c r="AR1354" s="216"/>
    </row>
    <row r="1355" spans="44:44">
      <c r="AR1355" s="216"/>
    </row>
    <row r="1356" spans="44:44">
      <c r="AR1356" s="216"/>
    </row>
    <row r="1357" spans="44:44">
      <c r="AR1357" s="216"/>
    </row>
    <row r="1358" spans="44:44">
      <c r="AR1358" s="216"/>
    </row>
    <row r="1359" spans="44:44">
      <c r="AR1359" s="216"/>
    </row>
    <row r="1360" spans="44:44">
      <c r="AR1360" s="216"/>
    </row>
    <row r="1361" spans="44:44">
      <c r="AR1361" s="216"/>
    </row>
    <row r="1362" spans="44:44">
      <c r="AR1362" s="216"/>
    </row>
    <row r="1363" spans="44:44">
      <c r="AR1363" s="216"/>
    </row>
    <row r="1364" spans="44:44">
      <c r="AR1364" s="216"/>
    </row>
    <row r="1365" spans="44:44">
      <c r="AR1365" s="216"/>
    </row>
    <row r="1366" spans="44:44">
      <c r="AR1366" s="216"/>
    </row>
    <row r="1367" spans="44:44">
      <c r="AR1367" s="216"/>
    </row>
    <row r="1368" spans="44:44">
      <c r="AR1368" s="216"/>
    </row>
    <row r="1369" spans="44:44">
      <c r="AR1369" s="216"/>
    </row>
    <row r="1370" spans="44:44">
      <c r="AR1370" s="216"/>
    </row>
    <row r="1371" spans="44:44">
      <c r="AR1371" s="216"/>
    </row>
    <row r="1372" spans="44:44">
      <c r="AR1372" s="216"/>
    </row>
    <row r="1373" spans="44:44">
      <c r="AR1373" s="216"/>
    </row>
    <row r="1374" spans="44:44">
      <c r="AR1374" s="216"/>
    </row>
    <row r="1375" spans="44:44">
      <c r="AR1375" s="216"/>
    </row>
    <row r="1376" spans="44:44">
      <c r="AR1376" s="216"/>
    </row>
    <row r="1377" spans="44:44">
      <c r="AR1377" s="216"/>
    </row>
    <row r="1378" spans="44:44">
      <c r="AR1378" s="216"/>
    </row>
    <row r="1379" spans="44:44">
      <c r="AR1379" s="216"/>
    </row>
    <row r="1380" spans="44:44">
      <c r="AR1380" s="216"/>
    </row>
    <row r="1381" spans="44:44">
      <c r="AR1381" s="216"/>
    </row>
    <row r="1382" spans="44:44">
      <c r="AR1382" s="216"/>
    </row>
    <row r="1383" spans="44:44">
      <c r="AR1383" s="216"/>
    </row>
    <row r="1384" spans="44:44">
      <c r="AR1384" s="216"/>
    </row>
    <row r="1385" spans="44:44">
      <c r="AR1385" s="216"/>
    </row>
    <row r="1386" spans="44:44">
      <c r="AR1386" s="216"/>
    </row>
    <row r="1387" spans="44:44">
      <c r="AR1387" s="216"/>
    </row>
    <row r="1388" spans="44:44">
      <c r="AR1388" s="216"/>
    </row>
    <row r="1389" spans="44:44">
      <c r="AR1389" s="216"/>
    </row>
    <row r="1390" spans="44:44">
      <c r="AR1390" s="216"/>
    </row>
    <row r="1391" spans="44:44">
      <c r="AR1391" s="216"/>
    </row>
    <row r="1392" spans="44:44">
      <c r="AR1392" s="216"/>
    </row>
    <row r="1393" spans="44:44">
      <c r="AR1393" s="216"/>
    </row>
    <row r="1394" spans="44:44">
      <c r="AR1394" s="216"/>
    </row>
    <row r="1395" spans="44:44">
      <c r="AR1395" s="216"/>
    </row>
    <row r="1396" spans="44:44">
      <c r="AR1396" s="216"/>
    </row>
    <row r="1397" spans="44:44">
      <c r="AR1397" s="216"/>
    </row>
    <row r="1398" spans="44:44">
      <c r="AR1398" s="216"/>
    </row>
    <row r="1399" spans="44:44">
      <c r="AR1399" s="216"/>
    </row>
    <row r="1400" spans="44:44">
      <c r="AR1400" s="216"/>
    </row>
    <row r="1401" spans="44:44">
      <c r="AR1401" s="216"/>
    </row>
    <row r="1402" spans="44:44">
      <c r="AR1402" s="216"/>
    </row>
    <row r="1403" spans="44:44">
      <c r="AR1403" s="216"/>
    </row>
    <row r="1404" spans="44:44">
      <c r="AR1404" s="216"/>
    </row>
    <row r="1405" spans="44:44">
      <c r="AR1405" s="216"/>
    </row>
    <row r="1406" spans="44:44">
      <c r="AR1406" s="216"/>
    </row>
    <row r="1407" spans="44:44">
      <c r="AR1407" s="216"/>
    </row>
    <row r="1408" spans="44:44">
      <c r="AR1408" s="216"/>
    </row>
    <row r="1409" spans="44:44">
      <c r="AR1409" s="216"/>
    </row>
    <row r="1410" spans="44:44">
      <c r="AR1410" s="216"/>
    </row>
    <row r="1411" spans="44:44">
      <c r="AR1411" s="216"/>
    </row>
    <row r="1412" spans="44:44">
      <c r="AR1412" s="216"/>
    </row>
    <row r="1413" spans="44:44">
      <c r="AR1413" s="216"/>
    </row>
    <row r="1414" spans="44:44">
      <c r="AR1414" s="216"/>
    </row>
    <row r="1415" spans="44:44">
      <c r="AR1415" s="216"/>
    </row>
    <row r="1416" spans="44:44">
      <c r="AR1416" s="216"/>
    </row>
    <row r="1417" spans="44:44">
      <c r="AR1417" s="216"/>
    </row>
    <row r="1418" spans="44:44">
      <c r="AR1418" s="216"/>
    </row>
    <row r="1419" spans="44:44">
      <c r="AR1419" s="216"/>
    </row>
    <row r="1420" spans="44:44">
      <c r="AR1420" s="216"/>
    </row>
    <row r="1421" spans="44:44">
      <c r="AR1421" s="216"/>
    </row>
    <row r="1422" spans="44:44">
      <c r="AR1422" s="216"/>
    </row>
    <row r="1423" spans="44:44">
      <c r="AR1423" s="216"/>
    </row>
    <row r="1424" spans="44:44">
      <c r="AR1424" s="216"/>
    </row>
    <row r="1425" spans="44:44">
      <c r="AR1425" s="216"/>
    </row>
    <row r="1426" spans="44:44">
      <c r="AR1426" s="216"/>
    </row>
    <row r="1427" spans="44:44">
      <c r="AR1427" s="216"/>
    </row>
    <row r="1428" spans="44:44">
      <c r="AR1428" s="216"/>
    </row>
    <row r="1429" spans="44:44">
      <c r="AR1429" s="216"/>
    </row>
    <row r="1430" spans="44:44">
      <c r="AR1430" s="216"/>
    </row>
    <row r="1431" spans="44:44">
      <c r="AR1431" s="216"/>
    </row>
    <row r="1432" spans="44:44">
      <c r="AR1432" s="216"/>
    </row>
    <row r="1433" spans="44:44">
      <c r="AR1433" s="216"/>
    </row>
    <row r="1434" spans="44:44">
      <c r="AR1434" s="216"/>
    </row>
    <row r="1435" spans="44:44">
      <c r="AR1435" s="216"/>
    </row>
    <row r="1436" spans="44:44">
      <c r="AR1436" s="216"/>
    </row>
    <row r="1437" spans="44:44">
      <c r="AR1437" s="216"/>
    </row>
    <row r="1438" spans="44:44">
      <c r="AR1438" s="216"/>
    </row>
    <row r="1439" spans="44:44">
      <c r="AR1439" s="216"/>
    </row>
    <row r="1440" spans="44:44">
      <c r="AR1440" s="216"/>
    </row>
    <row r="1441" spans="44:44">
      <c r="AR1441" s="216"/>
    </row>
    <row r="1442" spans="44:44">
      <c r="AR1442" s="216"/>
    </row>
    <row r="1443" spans="44:44">
      <c r="AR1443" s="216"/>
    </row>
    <row r="1444" spans="44:44">
      <c r="AR1444" s="216"/>
    </row>
    <row r="1445" spans="44:44">
      <c r="AR1445" s="216"/>
    </row>
    <row r="1446" spans="44:44">
      <c r="AR1446" s="216"/>
    </row>
    <row r="1447" spans="44:44">
      <c r="AR1447" s="216"/>
    </row>
    <row r="1448" spans="44:44">
      <c r="AR1448" s="216"/>
    </row>
    <row r="1449" spans="44:44">
      <c r="AR1449" s="216"/>
    </row>
    <row r="1450" spans="44:44">
      <c r="AR1450" s="216"/>
    </row>
    <row r="1451" spans="44:44">
      <c r="AR1451" s="216"/>
    </row>
    <row r="1452" spans="44:44">
      <c r="AR1452" s="216"/>
    </row>
    <row r="1453" spans="44:44">
      <c r="AR1453" s="216"/>
    </row>
    <row r="1454" spans="44:44">
      <c r="AR1454" s="216"/>
    </row>
    <row r="1455" spans="44:44">
      <c r="AR1455" s="216"/>
    </row>
    <row r="1456" spans="44:44">
      <c r="AR1456" s="216"/>
    </row>
    <row r="1457" spans="44:44">
      <c r="AR1457" s="216"/>
    </row>
    <row r="1458" spans="44:44">
      <c r="AR1458" s="216"/>
    </row>
    <row r="1459" spans="44:44">
      <c r="AR1459" s="216"/>
    </row>
    <row r="1460" spans="44:44">
      <c r="AR1460" s="216"/>
    </row>
    <row r="1461" spans="44:44">
      <c r="AR1461" s="216"/>
    </row>
    <row r="1462" spans="44:44">
      <c r="AR1462" s="216"/>
    </row>
    <row r="1463" spans="44:44">
      <c r="AR1463" s="216"/>
    </row>
    <row r="1464" spans="44:44">
      <c r="AR1464" s="216"/>
    </row>
    <row r="1465" spans="44:44">
      <c r="AR1465" s="216"/>
    </row>
    <row r="1466" spans="44:44">
      <c r="AR1466" s="216"/>
    </row>
    <row r="1467" spans="44:44">
      <c r="AR1467" s="216"/>
    </row>
    <row r="1468" spans="44:44">
      <c r="AR1468" s="216"/>
    </row>
    <row r="1469" spans="44:44">
      <c r="AR1469" s="216"/>
    </row>
    <row r="1470" spans="44:44">
      <c r="AR1470" s="216"/>
    </row>
    <row r="1471" spans="44:44">
      <c r="AR1471" s="216"/>
    </row>
    <row r="1472" spans="44:44">
      <c r="AR1472" s="216"/>
    </row>
    <row r="1473" spans="44:44">
      <c r="AR1473" s="216"/>
    </row>
    <row r="1474" spans="44:44">
      <c r="AR1474" s="216"/>
    </row>
    <row r="1475" spans="44:44">
      <c r="AR1475" s="216"/>
    </row>
    <row r="1476" spans="44:44">
      <c r="AR1476" s="216"/>
    </row>
    <row r="1477" spans="44:44">
      <c r="AR1477" s="216"/>
    </row>
    <row r="1478" spans="44:44">
      <c r="AR1478" s="216"/>
    </row>
    <row r="1479" spans="44:44">
      <c r="AR1479" s="216"/>
    </row>
    <row r="1480" spans="44:44">
      <c r="AR1480" s="216"/>
    </row>
    <row r="1481" spans="44:44">
      <c r="AR1481" s="216"/>
    </row>
    <row r="1482" spans="44:44">
      <c r="AR1482" s="216"/>
    </row>
    <row r="1483" spans="44:44">
      <c r="AR1483" s="216"/>
    </row>
    <row r="1484" spans="44:44">
      <c r="AR1484" s="216"/>
    </row>
    <row r="1485" spans="44:44">
      <c r="AR1485" s="216"/>
    </row>
    <row r="1486" spans="44:44">
      <c r="AR1486" s="216"/>
    </row>
    <row r="1487" spans="44:44">
      <c r="AR1487" s="216"/>
    </row>
    <row r="1488" spans="44:44">
      <c r="AR1488" s="216"/>
    </row>
    <row r="1489" spans="44:44">
      <c r="AR1489" s="216"/>
    </row>
    <row r="1490" spans="44:44">
      <c r="AR1490" s="216"/>
    </row>
    <row r="1491" spans="44:44">
      <c r="AR1491" s="216"/>
    </row>
    <row r="1492" spans="44:44">
      <c r="AR1492" s="216"/>
    </row>
    <row r="1493" spans="44:44">
      <c r="AR1493" s="216"/>
    </row>
    <row r="1494" spans="44:44">
      <c r="AR1494" s="216"/>
    </row>
    <row r="1495" spans="44:44">
      <c r="AR1495" s="216"/>
    </row>
    <row r="1496" spans="44:44">
      <c r="AR1496" s="216"/>
    </row>
    <row r="1497" spans="44:44">
      <c r="AR1497" s="216"/>
    </row>
    <row r="1498" spans="44:44">
      <c r="AR1498" s="216"/>
    </row>
    <row r="1499" spans="44:44">
      <c r="AR1499" s="216"/>
    </row>
    <row r="1500" spans="44:44">
      <c r="AR1500" s="216"/>
    </row>
    <row r="1501" spans="44:44">
      <c r="AR1501" s="216"/>
    </row>
    <row r="1502" spans="44:44">
      <c r="AR1502" s="216"/>
    </row>
    <row r="1503" spans="44:44">
      <c r="AR1503" s="216"/>
    </row>
    <row r="1504" spans="44:44">
      <c r="AR1504" s="216"/>
    </row>
    <row r="1505" spans="44:44">
      <c r="AR1505" s="216"/>
    </row>
    <row r="1506" spans="44:44">
      <c r="AR1506" s="216"/>
    </row>
    <row r="1507" spans="44:44">
      <c r="AR1507" s="216"/>
    </row>
    <row r="1508" spans="44:44">
      <c r="AR1508" s="216"/>
    </row>
    <row r="1509" spans="44:44">
      <c r="AR1509" s="216"/>
    </row>
    <row r="1510" spans="44:44">
      <c r="AR1510" s="216"/>
    </row>
    <row r="1511" spans="44:44">
      <c r="AR1511" s="216"/>
    </row>
    <row r="1512" spans="44:44">
      <c r="AR1512" s="216"/>
    </row>
    <row r="1513" spans="44:44">
      <c r="AR1513" s="216"/>
    </row>
    <row r="1514" spans="44:44">
      <c r="AR1514" s="216"/>
    </row>
    <row r="1515" spans="44:44">
      <c r="AR1515" s="216"/>
    </row>
    <row r="1516" spans="44:44">
      <c r="AR1516" s="216"/>
    </row>
    <row r="1517" spans="44:44">
      <c r="AR1517" s="216"/>
    </row>
    <row r="1518" spans="44:44">
      <c r="AR1518" s="216"/>
    </row>
    <row r="1519" spans="44:44">
      <c r="AR1519" s="216"/>
    </row>
    <row r="1520" spans="44:44">
      <c r="AR1520" s="216"/>
    </row>
    <row r="1521" spans="44:44">
      <c r="AR1521" s="216"/>
    </row>
    <row r="1522" spans="44:44">
      <c r="AR1522" s="216"/>
    </row>
    <row r="1523" spans="44:44">
      <c r="AR1523" s="216"/>
    </row>
    <row r="1524" spans="44:44">
      <c r="AR1524" s="216"/>
    </row>
    <row r="1525" spans="44:44">
      <c r="AR1525" s="216"/>
    </row>
    <row r="1526" spans="44:44">
      <c r="AR1526" s="216"/>
    </row>
    <row r="1527" spans="44:44">
      <c r="AR1527" s="216"/>
    </row>
    <row r="1528" spans="44:44">
      <c r="AR1528" s="216"/>
    </row>
    <row r="1529" spans="44:44">
      <c r="AR1529" s="216"/>
    </row>
    <row r="1530" spans="44:44">
      <c r="AR1530" s="216"/>
    </row>
    <row r="1531" spans="44:44">
      <c r="AR1531" s="216"/>
    </row>
    <row r="1532" spans="44:44">
      <c r="AR1532" s="216"/>
    </row>
    <row r="1533" spans="44:44">
      <c r="AR1533" s="216"/>
    </row>
    <row r="1534" spans="44:44">
      <c r="AR1534" s="216"/>
    </row>
    <row r="1535" spans="44:44">
      <c r="AR1535" s="216"/>
    </row>
    <row r="1536" spans="44:44">
      <c r="AR1536" s="216"/>
    </row>
    <row r="1537" spans="44:44">
      <c r="AR1537" s="216"/>
    </row>
    <row r="1538" spans="44:44">
      <c r="AR1538" s="216"/>
    </row>
    <row r="1539" spans="44:44">
      <c r="AR1539" s="216"/>
    </row>
    <row r="1540" spans="44:44">
      <c r="AR1540" s="216"/>
    </row>
    <row r="1541" spans="44:44">
      <c r="AR1541" s="216"/>
    </row>
    <row r="1542" spans="44:44">
      <c r="AR1542" s="216"/>
    </row>
    <row r="1543" spans="44:44">
      <c r="AR1543" s="216"/>
    </row>
    <row r="1544" spans="44:44">
      <c r="AR1544" s="216"/>
    </row>
    <row r="1545" spans="44:44">
      <c r="AR1545" s="216"/>
    </row>
    <row r="1546" spans="44:44">
      <c r="AR1546" s="216"/>
    </row>
    <row r="1547" spans="44:44">
      <c r="AR1547" s="216"/>
    </row>
    <row r="1548" spans="44:44">
      <c r="AR1548" s="216"/>
    </row>
    <row r="1549" spans="44:44">
      <c r="AR1549" s="216"/>
    </row>
    <row r="1550" spans="44:44">
      <c r="AR1550" s="216"/>
    </row>
    <row r="1551" spans="44:44">
      <c r="AR1551" s="216"/>
    </row>
    <row r="1552" spans="44:44">
      <c r="AR1552" s="216"/>
    </row>
    <row r="1553" spans="44:44">
      <c r="AR1553" s="216"/>
    </row>
    <row r="1554" spans="44:44">
      <c r="AR1554" s="216"/>
    </row>
    <row r="1555" spans="44:44">
      <c r="AR1555" s="216"/>
    </row>
    <row r="1556" spans="44:44">
      <c r="AR1556" s="216"/>
    </row>
    <row r="1557" spans="44:44">
      <c r="AR1557" s="216"/>
    </row>
    <row r="1558" spans="44:44">
      <c r="AR1558" s="216"/>
    </row>
    <row r="1559" spans="44:44">
      <c r="AR1559" s="216"/>
    </row>
    <row r="1560" spans="44:44">
      <c r="AR1560" s="216"/>
    </row>
    <row r="1561" spans="44:44">
      <c r="AR1561" s="216"/>
    </row>
    <row r="1562" spans="44:44">
      <c r="AR1562" s="216"/>
    </row>
    <row r="1563" spans="44:44">
      <c r="AR1563" s="216"/>
    </row>
    <row r="1564" spans="44:44">
      <c r="AR1564" s="216"/>
    </row>
    <row r="1565" spans="44:44">
      <c r="AR1565" s="216"/>
    </row>
    <row r="1566" spans="44:44">
      <c r="AR1566" s="216"/>
    </row>
    <row r="1567" spans="44:44">
      <c r="AR1567" s="216"/>
    </row>
    <row r="1568" spans="44:44">
      <c r="AR1568" s="216"/>
    </row>
    <row r="1569" spans="44:44">
      <c r="AR1569" s="216"/>
    </row>
    <row r="1570" spans="44:44">
      <c r="AR1570" s="216"/>
    </row>
    <row r="1571" spans="44:44">
      <c r="AR1571" s="216"/>
    </row>
    <row r="1572" spans="44:44">
      <c r="AR1572" s="216"/>
    </row>
    <row r="1573" spans="44:44">
      <c r="AR1573" s="216"/>
    </row>
    <row r="1574" spans="44:44">
      <c r="AR1574" s="216"/>
    </row>
    <row r="1575" spans="44:44">
      <c r="AR1575" s="216"/>
    </row>
    <row r="1576" spans="44:44">
      <c r="AR1576" s="216"/>
    </row>
    <row r="1577" spans="44:44">
      <c r="AR1577" s="216"/>
    </row>
    <row r="1578" spans="44:44">
      <c r="AR1578" s="216"/>
    </row>
    <row r="1579" spans="44:44">
      <c r="AR1579" s="216"/>
    </row>
    <row r="1580" spans="44:44">
      <c r="AR1580" s="216"/>
    </row>
    <row r="1581" spans="44:44">
      <c r="AR1581" s="216"/>
    </row>
    <row r="1582" spans="44:44">
      <c r="AR1582" s="216"/>
    </row>
    <row r="1583" spans="44:44">
      <c r="AR1583" s="216"/>
    </row>
    <row r="1584" spans="44:44">
      <c r="AR1584" s="216"/>
    </row>
    <row r="1585" spans="44:44">
      <c r="AR1585" s="216"/>
    </row>
    <row r="1586" spans="44:44">
      <c r="AR1586" s="216"/>
    </row>
    <row r="1587" spans="44:44">
      <c r="AR1587" s="216"/>
    </row>
    <row r="1588" spans="44:44">
      <c r="AR1588" s="216"/>
    </row>
    <row r="1589" spans="44:44">
      <c r="AR1589" s="216"/>
    </row>
    <row r="1590" spans="44:44">
      <c r="AR1590" s="216"/>
    </row>
    <row r="1591" spans="44:44">
      <c r="AR1591" s="216"/>
    </row>
    <row r="1592" spans="44:44">
      <c r="AR1592" s="216"/>
    </row>
    <row r="1593" spans="44:44">
      <c r="AR1593" s="216"/>
    </row>
    <row r="1594" spans="44:44">
      <c r="AR1594" s="216"/>
    </row>
    <row r="1595" spans="44:44">
      <c r="AR1595" s="216"/>
    </row>
    <row r="1596" spans="44:44">
      <c r="AR1596" s="216"/>
    </row>
    <row r="1597" spans="44:44">
      <c r="AR1597" s="216"/>
    </row>
    <row r="1598" spans="44:44">
      <c r="AR1598" s="216"/>
    </row>
    <row r="1599" spans="44:44">
      <c r="AR1599" s="216"/>
    </row>
    <row r="1600" spans="44:44">
      <c r="AR1600" s="216"/>
    </row>
    <row r="1601" spans="44:44">
      <c r="AR1601" s="216"/>
    </row>
    <row r="1602" spans="44:44">
      <c r="AR1602" s="216"/>
    </row>
    <row r="1603" spans="44:44">
      <c r="AR1603" s="216"/>
    </row>
    <row r="1604" spans="44:44">
      <c r="AR1604" s="216"/>
    </row>
    <row r="1605" spans="44:44">
      <c r="AR1605" s="216"/>
    </row>
    <row r="1606" spans="44:44">
      <c r="AR1606" s="216"/>
    </row>
    <row r="1607" spans="44:44">
      <c r="AR1607" s="216"/>
    </row>
    <row r="1608" spans="44:44">
      <c r="AR1608" s="216"/>
    </row>
    <row r="1609" spans="44:44">
      <c r="AR1609" s="216"/>
    </row>
    <row r="1610" spans="44:44">
      <c r="AR1610" s="216"/>
    </row>
    <row r="1611" spans="44:44">
      <c r="AR1611" s="216"/>
    </row>
    <row r="1612" spans="44:44">
      <c r="AR1612" s="216"/>
    </row>
    <row r="1613" spans="44:44">
      <c r="AR1613" s="216"/>
    </row>
    <row r="1614" spans="44:44">
      <c r="AR1614" s="216"/>
    </row>
    <row r="1615" spans="44:44">
      <c r="AR1615" s="216"/>
    </row>
    <row r="1616" spans="44:44">
      <c r="AR1616" s="216"/>
    </row>
    <row r="1617" spans="44:44">
      <c r="AR1617" s="216"/>
    </row>
    <row r="1618" spans="44:44">
      <c r="AR1618" s="216"/>
    </row>
    <row r="1619" spans="44:44">
      <c r="AR1619" s="216"/>
    </row>
    <row r="1620" spans="44:44">
      <c r="AR1620" s="216"/>
    </row>
    <row r="1621" spans="44:44">
      <c r="AR1621" s="216"/>
    </row>
    <row r="1622" spans="44:44">
      <c r="AR1622" s="216"/>
    </row>
    <row r="1623" spans="44:44">
      <c r="AR1623" s="216"/>
    </row>
    <row r="1624" spans="44:44">
      <c r="AR1624" s="216"/>
    </row>
    <row r="1625" spans="44:44">
      <c r="AR1625" s="216"/>
    </row>
    <row r="1626" spans="44:44">
      <c r="AR1626" s="216"/>
    </row>
    <row r="1627" spans="44:44">
      <c r="AR1627" s="216"/>
    </row>
    <row r="1628" spans="44:44">
      <c r="AR1628" s="216"/>
    </row>
    <row r="1629" spans="44:44">
      <c r="AR1629" s="216"/>
    </row>
    <row r="1630" spans="44:44">
      <c r="AR1630" s="216"/>
    </row>
    <row r="1631" spans="44:44">
      <c r="AR1631" s="216"/>
    </row>
    <row r="1632" spans="44:44">
      <c r="AR1632" s="216"/>
    </row>
    <row r="1633" spans="44:44">
      <c r="AR1633" s="216"/>
    </row>
    <row r="1634" spans="44:44">
      <c r="AR1634" s="216"/>
    </row>
    <row r="1635" spans="44:44">
      <c r="AR1635" s="216"/>
    </row>
    <row r="1636" spans="44:44">
      <c r="AR1636" s="216"/>
    </row>
    <row r="1637" spans="44:44">
      <c r="AR1637" s="216"/>
    </row>
    <row r="1638" spans="44:44">
      <c r="AR1638" s="216"/>
    </row>
    <row r="1639" spans="44:44">
      <c r="AR1639" s="216"/>
    </row>
    <row r="1640" spans="44:44">
      <c r="AR1640" s="216"/>
    </row>
    <row r="1641" spans="44:44">
      <c r="AR1641" s="216"/>
    </row>
    <row r="1642" spans="44:44">
      <c r="AR1642" s="216"/>
    </row>
    <row r="1643" spans="44:44">
      <c r="AR1643" s="216"/>
    </row>
    <row r="1644" spans="44:44">
      <c r="AR1644" s="216"/>
    </row>
    <row r="1645" spans="44:44">
      <c r="AR1645" s="216"/>
    </row>
    <row r="1646" spans="44:44">
      <c r="AR1646" s="216"/>
    </row>
    <row r="1647" spans="44:44">
      <c r="AR1647" s="216"/>
    </row>
    <row r="1648" spans="44:44">
      <c r="AR1648" s="216"/>
    </row>
    <row r="1649" spans="44:44">
      <c r="AR1649" s="216"/>
    </row>
    <row r="1650" spans="44:44">
      <c r="AR1650" s="216"/>
    </row>
    <row r="1651" spans="44:44">
      <c r="AR1651" s="216"/>
    </row>
    <row r="1652" spans="44:44">
      <c r="AR1652" s="216"/>
    </row>
    <row r="1653" spans="44:44">
      <c r="AR1653" s="216"/>
    </row>
    <row r="1654" spans="44:44">
      <c r="AR1654" s="216"/>
    </row>
    <row r="1655" spans="44:44">
      <c r="AR1655" s="216"/>
    </row>
    <row r="1656" spans="44:44">
      <c r="AR1656" s="216"/>
    </row>
    <row r="1657" spans="44:44">
      <c r="AR1657" s="216"/>
    </row>
    <row r="1658" spans="44:44">
      <c r="AR1658" s="216"/>
    </row>
    <row r="1659" spans="44:44">
      <c r="AR1659" s="216"/>
    </row>
    <row r="1660" spans="44:44">
      <c r="AR1660" s="216"/>
    </row>
    <row r="1661" spans="44:44">
      <c r="AR1661" s="216"/>
    </row>
    <row r="1662" spans="44:44">
      <c r="AR1662" s="216"/>
    </row>
    <row r="1663" spans="44:44">
      <c r="AR1663" s="216"/>
    </row>
    <row r="1664" spans="44:44">
      <c r="AR1664" s="216"/>
    </row>
    <row r="1665" spans="44:44">
      <c r="AR1665" s="216"/>
    </row>
    <row r="1666" spans="44:44">
      <c r="AR1666" s="216"/>
    </row>
    <row r="1667" spans="44:44">
      <c r="AR1667" s="216"/>
    </row>
    <row r="1668" spans="44:44">
      <c r="AR1668" s="216"/>
    </row>
    <row r="1669" spans="44:44">
      <c r="AR1669" s="216"/>
    </row>
    <row r="1670" spans="44:44">
      <c r="AR1670" s="216"/>
    </row>
    <row r="1671" spans="44:44">
      <c r="AR1671" s="216"/>
    </row>
    <row r="1672" spans="44:44">
      <c r="AR1672" s="216"/>
    </row>
    <row r="1673" spans="44:44">
      <c r="AR1673" s="216"/>
    </row>
    <row r="1674" spans="44:44">
      <c r="AR1674" s="216"/>
    </row>
    <row r="1675" spans="44:44">
      <c r="AR1675" s="216"/>
    </row>
    <row r="1676" spans="44:44">
      <c r="AR1676" s="216"/>
    </row>
    <row r="1677" spans="44:44">
      <c r="AR1677" s="216"/>
    </row>
    <row r="1678" spans="44:44">
      <c r="AR1678" s="216"/>
    </row>
    <row r="1679" spans="44:44">
      <c r="AR1679" s="216"/>
    </row>
    <row r="1680" spans="44:44">
      <c r="AR1680" s="216"/>
    </row>
    <row r="1681" spans="44:44">
      <c r="AR1681" s="216"/>
    </row>
    <row r="1682" spans="44:44">
      <c r="AR1682" s="216"/>
    </row>
    <row r="1683" spans="44:44">
      <c r="AR1683" s="216"/>
    </row>
    <row r="1684" spans="44:44">
      <c r="AR1684" s="216"/>
    </row>
    <row r="1685" spans="44:44">
      <c r="AR1685" s="216"/>
    </row>
    <row r="1686" spans="44:44">
      <c r="AR1686" s="216"/>
    </row>
    <row r="1687" spans="44:44">
      <c r="AR1687" s="216"/>
    </row>
    <row r="1688" spans="44:44">
      <c r="AR1688" s="216"/>
    </row>
    <row r="1689" spans="44:44">
      <c r="AR1689" s="216"/>
    </row>
    <row r="1690" spans="44:44">
      <c r="AR1690" s="216"/>
    </row>
    <row r="1691" spans="44:44">
      <c r="AR1691" s="216"/>
    </row>
    <row r="1692" spans="44:44">
      <c r="AR1692" s="216"/>
    </row>
    <row r="1693" spans="44:44">
      <c r="AR1693" s="216"/>
    </row>
    <row r="1694" spans="44:44">
      <c r="AR1694" s="216"/>
    </row>
    <row r="1695" spans="44:44">
      <c r="AR1695" s="216"/>
    </row>
    <row r="1696" spans="44:44">
      <c r="AR1696" s="216"/>
    </row>
    <row r="1697" spans="44:44">
      <c r="AR1697" s="216"/>
    </row>
    <row r="1698" spans="44:44">
      <c r="AR1698" s="216"/>
    </row>
    <row r="1699" spans="44:44">
      <c r="AR1699" s="216"/>
    </row>
    <row r="1700" spans="44:44">
      <c r="AR1700" s="216"/>
    </row>
    <row r="1701" spans="44:44">
      <c r="AR1701" s="216"/>
    </row>
    <row r="1702" spans="44:44">
      <c r="AR1702" s="216"/>
    </row>
    <row r="1703" spans="44:44">
      <c r="AR1703" s="216"/>
    </row>
    <row r="1704" spans="44:44">
      <c r="AR1704" s="216"/>
    </row>
    <row r="1705" spans="44:44">
      <c r="AR1705" s="216"/>
    </row>
    <row r="1706" spans="44:44">
      <c r="AR1706" s="216"/>
    </row>
    <row r="1707" spans="44:44">
      <c r="AR1707" s="216"/>
    </row>
    <row r="1708" spans="44:44">
      <c r="AR1708" s="216"/>
    </row>
    <row r="1709" spans="44:44">
      <c r="AR1709" s="216"/>
    </row>
    <row r="1710" spans="44:44">
      <c r="AR1710" s="216"/>
    </row>
    <row r="1711" spans="44:44">
      <c r="AR1711" s="216"/>
    </row>
    <row r="1712" spans="44:44">
      <c r="AR1712" s="216"/>
    </row>
    <row r="1713" spans="44:44">
      <c r="AR1713" s="216"/>
    </row>
    <row r="1714" spans="44:44">
      <c r="AR1714" s="216"/>
    </row>
    <row r="1715" spans="44:44">
      <c r="AR1715" s="216"/>
    </row>
    <row r="1716" spans="44:44">
      <c r="AR1716" s="216"/>
    </row>
    <row r="1717" spans="44:44">
      <c r="AR1717" s="216"/>
    </row>
    <row r="1718" spans="44:44">
      <c r="AR1718" s="216"/>
    </row>
    <row r="1719" spans="44:44">
      <c r="AR1719" s="216"/>
    </row>
    <row r="1720" spans="44:44">
      <c r="AR1720" s="216"/>
    </row>
    <row r="1721" spans="44:44">
      <c r="AR1721" s="216"/>
    </row>
    <row r="1722" spans="44:44">
      <c r="AR1722" s="216"/>
    </row>
    <row r="1723" spans="44:44">
      <c r="AR1723" s="216"/>
    </row>
    <row r="1724" spans="44:44">
      <c r="AR1724" s="216"/>
    </row>
    <row r="1725" spans="44:44">
      <c r="AR1725" s="216"/>
    </row>
    <row r="1726" spans="44:44">
      <c r="AR1726" s="216"/>
    </row>
    <row r="1727" spans="44:44">
      <c r="AR1727" s="216"/>
    </row>
    <row r="1728" spans="44:44">
      <c r="AR1728" s="216"/>
    </row>
    <row r="1729" spans="44:44">
      <c r="AR1729" s="216"/>
    </row>
    <row r="1730" spans="44:44">
      <c r="AR1730" s="216"/>
    </row>
    <row r="1731" spans="44:44">
      <c r="AR1731" s="216"/>
    </row>
    <row r="1732" spans="44:44">
      <c r="AR1732" s="216"/>
    </row>
    <row r="1733" spans="44:44">
      <c r="AR1733" s="216"/>
    </row>
    <row r="1734" spans="44:44">
      <c r="AR1734" s="216"/>
    </row>
    <row r="1735" spans="44:44">
      <c r="AR1735" s="216"/>
    </row>
    <row r="1736" spans="44:44">
      <c r="AR1736" s="216"/>
    </row>
    <row r="1737" spans="44:44">
      <c r="AR1737" s="216"/>
    </row>
    <row r="1738" spans="44:44">
      <c r="AR1738" s="216"/>
    </row>
    <row r="1739" spans="44:44">
      <c r="AR1739" s="216"/>
    </row>
    <row r="1740" spans="44:44">
      <c r="AR1740" s="216"/>
    </row>
    <row r="1741" spans="44:44">
      <c r="AR1741" s="216"/>
    </row>
    <row r="1742" spans="44:44">
      <c r="AR1742" s="216"/>
    </row>
    <row r="1743" spans="44:44">
      <c r="AR1743" s="216"/>
    </row>
    <row r="1744" spans="44:44">
      <c r="AR1744" s="216"/>
    </row>
    <row r="1745" spans="44:44">
      <c r="AR1745" s="216"/>
    </row>
    <row r="1746" spans="44:44">
      <c r="AR1746" s="216"/>
    </row>
    <row r="1747" spans="44:44">
      <c r="AR1747" s="216"/>
    </row>
    <row r="1748" spans="44:44">
      <c r="AR1748" s="216"/>
    </row>
    <row r="1749" spans="44:44">
      <c r="AR1749" s="216"/>
    </row>
    <row r="1750" spans="44:44">
      <c r="AR1750" s="216"/>
    </row>
    <row r="1751" spans="44:44">
      <c r="AR1751" s="216"/>
    </row>
    <row r="1752" spans="44:44">
      <c r="AR1752" s="216"/>
    </row>
    <row r="1753" spans="44:44">
      <c r="AR1753" s="216"/>
    </row>
    <row r="1754" spans="44:44">
      <c r="AR1754" s="216"/>
    </row>
    <row r="1755" spans="44:44">
      <c r="AR1755" s="216"/>
    </row>
    <row r="1756" spans="44:44">
      <c r="AR1756" s="216"/>
    </row>
    <row r="1757" spans="44:44">
      <c r="AR1757" s="216"/>
    </row>
    <row r="1758" spans="44:44">
      <c r="AR1758" s="216"/>
    </row>
    <row r="1759" spans="44:44">
      <c r="AR1759" s="216"/>
    </row>
    <row r="1760" spans="44:44">
      <c r="AR1760" s="216"/>
    </row>
    <row r="1761" spans="44:44">
      <c r="AR1761" s="216"/>
    </row>
    <row r="1762" spans="44:44">
      <c r="AR1762" s="216"/>
    </row>
    <row r="1763" spans="44:44">
      <c r="AR1763" s="216"/>
    </row>
    <row r="1764" spans="44:44">
      <c r="AR1764" s="216"/>
    </row>
    <row r="1765" spans="44:44">
      <c r="AR1765" s="216"/>
    </row>
    <row r="1766" spans="44:44">
      <c r="AR1766" s="216"/>
    </row>
    <row r="1767" spans="44:44">
      <c r="AR1767" s="216"/>
    </row>
    <row r="1768" spans="44:44">
      <c r="AR1768" s="216"/>
    </row>
    <row r="1769" spans="44:44">
      <c r="AR1769" s="216"/>
    </row>
    <row r="1770" spans="44:44">
      <c r="AR1770" s="216"/>
    </row>
    <row r="1771" spans="44:44">
      <c r="AR1771" s="216"/>
    </row>
    <row r="1772" spans="44:44">
      <c r="AR1772" s="216"/>
    </row>
    <row r="1773" spans="44:44">
      <c r="AR1773" s="216"/>
    </row>
    <row r="1774" spans="44:44">
      <c r="AR1774" s="216"/>
    </row>
    <row r="1775" spans="44:44">
      <c r="AR1775" s="216"/>
    </row>
    <row r="1776" spans="44:44">
      <c r="AR1776" s="216"/>
    </row>
    <row r="1777" spans="44:44">
      <c r="AR1777" s="216"/>
    </row>
    <row r="1778" spans="44:44">
      <c r="AR1778" s="216"/>
    </row>
    <row r="1779" spans="44:44">
      <c r="AR1779" s="216"/>
    </row>
    <row r="1780" spans="44:44">
      <c r="AR1780" s="216"/>
    </row>
    <row r="1781" spans="44:44">
      <c r="AR1781" s="216"/>
    </row>
    <row r="1782" spans="44:44">
      <c r="AR1782" s="216"/>
    </row>
    <row r="1783" spans="44:44">
      <c r="AR1783" s="216"/>
    </row>
    <row r="1784" spans="44:44">
      <c r="AR1784" s="216"/>
    </row>
    <row r="1785" spans="44:44">
      <c r="AR1785" s="216"/>
    </row>
    <row r="1786" spans="44:44">
      <c r="AR1786" s="216"/>
    </row>
    <row r="1787" spans="44:44">
      <c r="AR1787" s="216"/>
    </row>
    <row r="1788" spans="44:44">
      <c r="AR1788" s="216"/>
    </row>
    <row r="1789" spans="44:44">
      <c r="AR1789" s="216"/>
    </row>
    <row r="1790" spans="44:44">
      <c r="AR1790" s="216"/>
    </row>
    <row r="1791" spans="44:44">
      <c r="AR1791" s="216"/>
    </row>
    <row r="1792" spans="44:44">
      <c r="AR1792" s="216"/>
    </row>
    <row r="1793" spans="44:44">
      <c r="AR1793" s="216"/>
    </row>
    <row r="1794" spans="44:44">
      <c r="AR1794" s="216"/>
    </row>
    <row r="1795" spans="44:44">
      <c r="AR1795" s="216"/>
    </row>
    <row r="1796" spans="44:44">
      <c r="AR1796" s="216"/>
    </row>
    <row r="1797" spans="44:44">
      <c r="AR1797" s="216"/>
    </row>
    <row r="1798" spans="44:44">
      <c r="AR1798" s="216"/>
    </row>
    <row r="1799" spans="44:44">
      <c r="AR1799" s="216"/>
    </row>
    <row r="1800" spans="44:44">
      <c r="AR1800" s="216"/>
    </row>
    <row r="1801" spans="44:44">
      <c r="AR1801" s="216"/>
    </row>
    <row r="1802" spans="44:44">
      <c r="AR1802" s="216"/>
    </row>
    <row r="1803" spans="44:44">
      <c r="AR1803" s="216"/>
    </row>
    <row r="1804" spans="44:44">
      <c r="AR1804" s="216"/>
    </row>
    <row r="1805" spans="44:44">
      <c r="AR1805" s="216"/>
    </row>
    <row r="1806" spans="44:44">
      <c r="AR1806" s="216"/>
    </row>
    <row r="1807" spans="44:44">
      <c r="AR1807" s="216"/>
    </row>
    <row r="1808" spans="44:44">
      <c r="AR1808" s="216"/>
    </row>
    <row r="1809" spans="44:44">
      <c r="AR1809" s="216"/>
    </row>
    <row r="1810" spans="44:44">
      <c r="AR1810" s="216"/>
    </row>
    <row r="1811" spans="44:44">
      <c r="AR1811" s="216"/>
    </row>
    <row r="1812" spans="44:44">
      <c r="AR1812" s="216"/>
    </row>
    <row r="1813" spans="44:44">
      <c r="AR1813" s="216"/>
    </row>
    <row r="1814" spans="44:44">
      <c r="AR1814" s="216"/>
    </row>
    <row r="1815" spans="44:44">
      <c r="AR1815" s="216"/>
    </row>
    <row r="1816" spans="44:44">
      <c r="AR1816" s="216"/>
    </row>
    <row r="1817" spans="44:44">
      <c r="AR1817" s="216"/>
    </row>
    <row r="1818" spans="44:44">
      <c r="AR1818" s="216"/>
    </row>
    <row r="1819" spans="44:44">
      <c r="AR1819" s="216"/>
    </row>
    <row r="1820" spans="44:44">
      <c r="AR1820" s="216"/>
    </row>
    <row r="1821" spans="44:44">
      <c r="AR1821" s="216"/>
    </row>
    <row r="1822" spans="44:44">
      <c r="AR1822" s="216"/>
    </row>
    <row r="1823" spans="44:44">
      <c r="AR1823" s="216"/>
    </row>
    <row r="1824" spans="44:44">
      <c r="AR1824" s="216"/>
    </row>
    <row r="1825" spans="44:44">
      <c r="AR1825" s="216"/>
    </row>
    <row r="1826" spans="44:44">
      <c r="AR1826" s="216"/>
    </row>
    <row r="1827" spans="44:44">
      <c r="AR1827" s="216"/>
    </row>
    <row r="1828" spans="44:44">
      <c r="AR1828" s="216"/>
    </row>
    <row r="1829" spans="44:44">
      <c r="AR1829" s="216"/>
    </row>
    <row r="1830" spans="44:44">
      <c r="AR1830" s="216"/>
    </row>
    <row r="1831" spans="44:44">
      <c r="AR1831" s="216"/>
    </row>
    <row r="1832" spans="44:44">
      <c r="AR1832" s="216"/>
    </row>
    <row r="1833" spans="44:44">
      <c r="AR1833" s="216"/>
    </row>
    <row r="1834" spans="44:44">
      <c r="AR1834" s="216"/>
    </row>
    <row r="1835" spans="44:44">
      <c r="AR1835" s="216"/>
    </row>
    <row r="1836" spans="44:44">
      <c r="AR1836" s="216"/>
    </row>
    <row r="1837" spans="44:44">
      <c r="AR1837" s="216"/>
    </row>
    <row r="1838" spans="44:44">
      <c r="AR1838" s="216"/>
    </row>
    <row r="1839" spans="44:44">
      <c r="AR1839" s="216"/>
    </row>
    <row r="1840" spans="44:44">
      <c r="AR1840" s="216"/>
    </row>
    <row r="1841" spans="44:44">
      <c r="AR1841" s="216"/>
    </row>
    <row r="1842" spans="44:44">
      <c r="AR1842" s="216"/>
    </row>
    <row r="1843" spans="44:44">
      <c r="AR1843" s="216"/>
    </row>
    <row r="1844" spans="44:44">
      <c r="AR1844" s="216"/>
    </row>
    <row r="1845" spans="44:44">
      <c r="AR1845" s="216"/>
    </row>
    <row r="1846" spans="44:44">
      <c r="AR1846" s="216"/>
    </row>
    <row r="1847" spans="44:44">
      <c r="AR1847" s="216"/>
    </row>
    <row r="1848" spans="44:44">
      <c r="AR1848" s="216"/>
    </row>
    <row r="1849" spans="44:44">
      <c r="AR1849" s="216"/>
    </row>
    <row r="1850" spans="44:44">
      <c r="AR1850" s="216"/>
    </row>
    <row r="1851" spans="44:44">
      <c r="AR1851" s="216"/>
    </row>
    <row r="1852" spans="44:44">
      <c r="AR1852" s="216"/>
    </row>
    <row r="1853" spans="44:44">
      <c r="AR1853" s="216"/>
    </row>
    <row r="1854" spans="44:44">
      <c r="AR1854" s="216"/>
    </row>
    <row r="1855" spans="44:44">
      <c r="AR1855" s="216"/>
    </row>
    <row r="1856" spans="44:44">
      <c r="AR1856" s="216"/>
    </row>
    <row r="1857" spans="44:44">
      <c r="AR1857" s="216"/>
    </row>
    <row r="1858" spans="44:44">
      <c r="AR1858" s="216"/>
    </row>
    <row r="1859" spans="44:44">
      <c r="AR1859" s="216"/>
    </row>
    <row r="1860" spans="44:44">
      <c r="AR1860" s="216"/>
    </row>
    <row r="1861" spans="44:44">
      <c r="AR1861" s="216"/>
    </row>
    <row r="1862" spans="44:44">
      <c r="AR1862" s="216"/>
    </row>
    <row r="1863" spans="44:44">
      <c r="AR1863" s="216"/>
    </row>
    <row r="1864" spans="44:44">
      <c r="AR1864" s="216"/>
    </row>
    <row r="1865" spans="44:44">
      <c r="AR1865" s="216"/>
    </row>
    <row r="1866" spans="44:44">
      <c r="AR1866" s="216"/>
    </row>
    <row r="1867" spans="44:44">
      <c r="AR1867" s="216"/>
    </row>
    <row r="1868" spans="44:44">
      <c r="AR1868" s="216"/>
    </row>
    <row r="1869" spans="44:44">
      <c r="AR1869" s="216"/>
    </row>
    <row r="1870" spans="44:44">
      <c r="AR1870" s="216"/>
    </row>
    <row r="1871" spans="44:44">
      <c r="AR1871" s="216"/>
    </row>
    <row r="1872" spans="44:44">
      <c r="AR1872" s="216"/>
    </row>
    <row r="1873" spans="44:44">
      <c r="AR1873" s="216"/>
    </row>
    <row r="1874" spans="44:44">
      <c r="AR1874" s="216"/>
    </row>
    <row r="1875" spans="44:44">
      <c r="AR1875" s="216"/>
    </row>
    <row r="1876" spans="44:44">
      <c r="AR1876" s="216"/>
    </row>
    <row r="1877" spans="44:44">
      <c r="AR1877" s="216"/>
    </row>
    <row r="1878" spans="44:44">
      <c r="AR1878" s="216"/>
    </row>
    <row r="1879" spans="44:44">
      <c r="AR1879" s="216"/>
    </row>
    <row r="1880" spans="44:44">
      <c r="AR1880" s="216"/>
    </row>
    <row r="1881" spans="44:44">
      <c r="AR1881" s="216"/>
    </row>
    <row r="1882" spans="44:44">
      <c r="AR1882" s="216"/>
    </row>
    <row r="1883" spans="44:44">
      <c r="AR1883" s="216"/>
    </row>
    <row r="1884" spans="44:44">
      <c r="AR1884" s="216"/>
    </row>
    <row r="1885" spans="44:44">
      <c r="AR1885" s="216"/>
    </row>
    <row r="1886" spans="44:44">
      <c r="AR1886" s="216"/>
    </row>
    <row r="1887" spans="44:44">
      <c r="AR1887" s="216"/>
    </row>
    <row r="1888" spans="44:44">
      <c r="AR1888" s="216"/>
    </row>
    <row r="1889" spans="44:44">
      <c r="AR1889" s="216"/>
    </row>
    <row r="1890" spans="44:44">
      <c r="AR1890" s="216"/>
    </row>
    <row r="1891" spans="44:44">
      <c r="AR1891" s="216"/>
    </row>
    <row r="1892" spans="44:44">
      <c r="AR1892" s="216"/>
    </row>
    <row r="1893" spans="44:44">
      <c r="AR1893" s="216"/>
    </row>
    <row r="1894" spans="44:44">
      <c r="AR1894" s="216"/>
    </row>
    <row r="1895" spans="44:44">
      <c r="AR1895" s="216"/>
    </row>
    <row r="1896" spans="44:44">
      <c r="AR1896" s="216"/>
    </row>
    <row r="1897" spans="44:44">
      <c r="AR1897" s="216"/>
    </row>
    <row r="1898" spans="44:44">
      <c r="AR1898" s="216"/>
    </row>
    <row r="1899" spans="44:44">
      <c r="AR1899" s="216"/>
    </row>
    <row r="1900" spans="44:44">
      <c r="AR1900" s="216"/>
    </row>
    <row r="1901" spans="44:44">
      <c r="AR1901" s="216"/>
    </row>
    <row r="1902" spans="44:44">
      <c r="AR1902" s="216"/>
    </row>
    <row r="1903" spans="44:44">
      <c r="AR1903" s="216"/>
    </row>
    <row r="1904" spans="44:44">
      <c r="AR1904" s="216"/>
    </row>
    <row r="1905" spans="44:44">
      <c r="AR1905" s="216"/>
    </row>
    <row r="1906" spans="44:44">
      <c r="AR1906" s="216"/>
    </row>
    <row r="1907" spans="44:44">
      <c r="AR1907" s="216"/>
    </row>
    <row r="1908" spans="44:44">
      <c r="AR1908" s="216"/>
    </row>
    <row r="1909" spans="44:44">
      <c r="AR1909" s="216"/>
    </row>
    <row r="1910" spans="44:44">
      <c r="AR1910" s="216"/>
    </row>
    <row r="1911" spans="44:44">
      <c r="AR1911" s="216"/>
    </row>
  </sheetData>
  <autoFilter ref="A9:AZ1069" xr:uid="{631C8C8C-7067-4B6C-92EC-F9943FED12E4}"/>
  <sortState xmlns:xlrd2="http://schemas.microsoft.com/office/spreadsheetml/2017/richdata2" ref="Z10:AR1163">
    <sortCondition ref="Z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S1076"/>
  <sheetViews>
    <sheetView showGridLines="0" zoomScale="80" zoomScaleNormal="80" workbookViewId="0">
      <pane ySplit="9" topLeftCell="A10" activePane="bottomLeft" state="frozen"/>
      <selection activeCell="P102" sqref="P102:P105"/>
      <selection pane="bottomLeft" activeCell="P102" sqref="P102:P105"/>
    </sheetView>
  </sheetViews>
  <sheetFormatPr defaultColWidth="9.33203125" defaultRowHeight="15"/>
  <cols>
    <col min="1" max="1" width="6.83203125" style="28" customWidth="1"/>
    <col min="2" max="2" width="6.1640625" style="28" customWidth="1"/>
    <col min="3" max="3" width="89.6640625" style="29" customWidth="1"/>
    <col min="4" max="4" width="15" style="27" customWidth="1"/>
    <col min="5" max="5" width="6.83203125" style="28" customWidth="1"/>
    <col min="6" max="6" width="8.6640625" style="28" customWidth="1"/>
    <col min="7" max="7" width="6.83203125" style="28" customWidth="1"/>
    <col min="8" max="8" width="12.33203125" style="27" customWidth="1"/>
    <col min="9" max="9" width="10.33203125" style="27" customWidth="1"/>
    <col min="10" max="10" width="9.6640625" style="27" customWidth="1"/>
    <col min="11" max="11" width="11.33203125" style="30" customWidth="1"/>
    <col min="12" max="12" width="13.33203125" style="30" customWidth="1"/>
    <col min="13" max="13" width="12" style="30" customWidth="1"/>
    <col min="14" max="14" width="9.1640625" style="30" customWidth="1"/>
    <col min="15" max="15" width="5" style="27" customWidth="1"/>
    <col min="16" max="16" width="15.33203125" style="27" bestFit="1" customWidth="1"/>
    <col min="17" max="17" width="11" style="27" bestFit="1" customWidth="1"/>
    <col min="18" max="16384" width="9.33203125" style="27"/>
  </cols>
  <sheetData>
    <row r="1" spans="1:19" ht="45">
      <c r="A1" s="23" t="s">
        <v>1245</v>
      </c>
      <c r="B1" s="23"/>
      <c r="D1" s="82" t="s">
        <v>357</v>
      </c>
      <c r="E1" s="24"/>
      <c r="F1" s="24"/>
      <c r="G1" s="24"/>
      <c r="H1" s="24"/>
      <c r="I1" s="25"/>
      <c r="J1" s="86">
        <v>4</v>
      </c>
      <c r="L1" s="26"/>
      <c r="M1" s="26"/>
      <c r="N1" s="26"/>
    </row>
    <row r="2" spans="1:19" hidden="1">
      <c r="D2" s="83"/>
      <c r="H2" s="28"/>
    </row>
    <row r="3" spans="1:19" hidden="1">
      <c r="D3" s="83"/>
      <c r="H3" s="28"/>
    </row>
    <row r="4" spans="1:19" hidden="1">
      <c r="D4" s="83"/>
      <c r="H4" s="28"/>
    </row>
    <row r="5" spans="1:19" hidden="1">
      <c r="D5" s="83"/>
      <c r="H5" s="28"/>
    </row>
    <row r="6" spans="1:19">
      <c r="D6" s="84"/>
      <c r="H6" s="28"/>
    </row>
    <row r="7" spans="1:19" ht="32.1" customHeight="1">
      <c r="A7" s="115" t="s">
        <v>697</v>
      </c>
      <c r="B7" s="115" t="s">
        <v>696</v>
      </c>
      <c r="C7" s="79"/>
      <c r="D7" s="115"/>
      <c r="E7" s="115" t="s">
        <v>697</v>
      </c>
      <c r="F7" s="115" t="s">
        <v>698</v>
      </c>
      <c r="G7" s="115" t="s">
        <v>699</v>
      </c>
      <c r="H7" s="116" t="s">
        <v>700</v>
      </c>
      <c r="I7" s="116" t="s">
        <v>1235</v>
      </c>
      <c r="J7" s="524" t="s">
        <v>1233</v>
      </c>
      <c r="K7" s="115" t="s">
        <v>702</v>
      </c>
      <c r="L7" s="115" t="s">
        <v>703</v>
      </c>
      <c r="M7" s="115" t="s">
        <v>702</v>
      </c>
      <c r="N7" s="115" t="s">
        <v>704</v>
      </c>
    </row>
    <row r="8" spans="1:19" ht="32.1" customHeight="1">
      <c r="A8" s="80" t="s">
        <v>237</v>
      </c>
      <c r="B8" s="80" t="s">
        <v>705</v>
      </c>
      <c r="C8" s="81" t="s">
        <v>706</v>
      </c>
      <c r="D8" s="80" t="s">
        <v>707</v>
      </c>
      <c r="E8" s="80" t="s">
        <v>237</v>
      </c>
      <c r="F8" s="80" t="s">
        <v>237</v>
      </c>
      <c r="G8" s="80" t="s">
        <v>237</v>
      </c>
      <c r="H8" s="114" t="s">
        <v>708</v>
      </c>
      <c r="I8" s="114" t="s">
        <v>1232</v>
      </c>
      <c r="J8" s="523" t="s">
        <v>1234</v>
      </c>
      <c r="K8" s="80" t="s">
        <v>709</v>
      </c>
      <c r="L8" s="80" t="s">
        <v>710</v>
      </c>
      <c r="M8" s="80" t="s">
        <v>711</v>
      </c>
      <c r="N8" s="80" t="s">
        <v>710</v>
      </c>
    </row>
    <row r="9" spans="1:19">
      <c r="A9" s="85"/>
      <c r="B9" s="85" t="s">
        <v>1128</v>
      </c>
      <c r="C9" s="85"/>
      <c r="D9" s="85" t="s">
        <v>1152</v>
      </c>
      <c r="E9" s="85"/>
      <c r="F9" s="85"/>
      <c r="G9" s="85"/>
      <c r="H9" s="85"/>
      <c r="I9" s="85"/>
      <c r="J9" s="85"/>
      <c r="K9" s="85"/>
      <c r="L9" s="85"/>
      <c r="M9" s="85"/>
      <c r="N9" s="85"/>
    </row>
    <row r="10" spans="1:19">
      <c r="A10" s="31">
        <f>IF(VALUE(MID(D10,1,1))=4,VALUE(MID(D10,1,3)),VALUE(MID(D10,1,4)))</f>
        <v>409</v>
      </c>
      <c r="B10" s="31">
        <v>1</v>
      </c>
      <c r="C10" s="32" t="str">
        <f t="shared" ref="C10" si="0">IF(H10=1,A10 &amp; " - " &amp;VLOOKUP(A10,codeCHA,2)&amp;" Charter School - "&amp;VLOOKUP(G10,code436,2)&amp;" pupils",IF(OR(A10=450,A10=466),A10 &amp; " - " &amp;VLOOKUP(A10,codeCHA,2)&amp;" Charter School - "&amp;VLOOKUP(F10,code436,2)&amp;" District - "&amp;VLOOKUP(G10,code436,2)&amp;" pupils",A10 &amp; " - " &amp;VLOOKUP(A10,codeCHA,2)&amp;" Charter School - "&amp;VLOOKUP(F10,code436,2)&amp;" Campus - "&amp;VLOOKUP(G10,code436,2)&amp;" pupils"))</f>
        <v>409 - ALMA DEL MAR Charter School - ACUSHNET pupils</v>
      </c>
      <c r="D10" s="33">
        <v>409201003</v>
      </c>
      <c r="E10" s="31">
        <f>A10</f>
        <v>409</v>
      </c>
      <c r="F10" s="28">
        <f t="shared" ref="F10" si="1">IF(VALUE(MID(D10,1,1))=4,VALUE(MID(D10,4,3)),VALUE(MID(D10,5,3)))</f>
        <v>201</v>
      </c>
      <c r="G10" s="28">
        <f t="shared" ref="G10" si="2">IF(VALUE(MID(D10,1,1))=4,VALUE(MID(D10,7,3)),VALUE(MID(D10,8,3)))</f>
        <v>3</v>
      </c>
      <c r="H10" s="28">
        <f t="shared" ref="H10" si="3">IF(OR(A10=410,A10=466,A10=487),2,1)</f>
        <v>1</v>
      </c>
      <c r="I10" s="34">
        <f t="shared" ref="I10" si="4">VLOOKUP(F10,distinfo,4)</f>
        <v>1</v>
      </c>
      <c r="J10" s="31">
        <f t="shared" ref="J10:J73" si="5">VLOOKUP(D10,enro_chafnd,16)</f>
        <v>6</v>
      </c>
      <c r="K10" s="35"/>
      <c r="L10" s="36">
        <f t="shared" ref="L10" si="6">IF(VLOOKUP(D10,rate_chafnd,40,FALSE)&gt;0,VLOOKUP(D10,rate_chafnd,40),VLOOKUP(G10,distinfo,7))</f>
        <v>9394</v>
      </c>
      <c r="M10" s="36"/>
      <c r="N10" s="36"/>
      <c r="O10" s="37"/>
      <c r="P10" s="111"/>
      <c r="Q10" s="111"/>
      <c r="R10" s="112"/>
      <c r="S10" s="112"/>
    </row>
    <row r="11" spans="1:19">
      <c r="A11" s="31">
        <f t="shared" ref="A11:A74" si="7">IF(VALUE(MID(D11,1,1))=4,VALUE(MID(D11,1,3)),VALUE(MID(D11,1,4)))</f>
        <v>409</v>
      </c>
      <c r="B11" s="31">
        <v>2</v>
      </c>
      <c r="C11" s="32" t="str">
        <f t="shared" ref="C11:C74" si="8">IF(H11=1,A11 &amp; " - " &amp;VLOOKUP(A11,codeCHA,2)&amp;" Charter School - "&amp;VLOOKUP(G11,code436,2)&amp;" pupils",IF(OR(A11=450,A11=466),A11 &amp; " - " &amp;VLOOKUP(A11,codeCHA,2)&amp;" Charter School - "&amp;VLOOKUP(F11,code436,2)&amp;" District - "&amp;VLOOKUP(G11,code436,2)&amp;" pupils",A11 &amp; " - " &amp;VLOOKUP(A11,codeCHA,2)&amp;" Charter School - "&amp;VLOOKUP(F11,code436,2)&amp;" Campus - "&amp;VLOOKUP(G11,code436,2)&amp;" pupils"))</f>
        <v>409 - ALMA DEL MAR Charter School - DARTMOUTH pupils</v>
      </c>
      <c r="D11" s="33">
        <v>409201072</v>
      </c>
      <c r="E11" s="31">
        <f t="shared" ref="E11:E74" si="9">A11</f>
        <v>409</v>
      </c>
      <c r="F11" s="28">
        <f t="shared" ref="F11:F74" si="10">IF(VALUE(MID(D11,1,1))=4,VALUE(MID(D11,4,3)),VALUE(MID(D11,5,3)))</f>
        <v>201</v>
      </c>
      <c r="G11" s="28">
        <f t="shared" ref="G11:G74" si="11">IF(VALUE(MID(D11,1,1))=4,VALUE(MID(D11,7,3)),VALUE(MID(D11,8,3)))</f>
        <v>72</v>
      </c>
      <c r="H11" s="28">
        <f t="shared" ref="H11:H74" si="12">IF(OR(A11=410,A11=466,A11=487),2,1)</f>
        <v>1</v>
      </c>
      <c r="I11" s="34">
        <f t="shared" ref="I11:I74" si="13">VLOOKUP(F11,distinfo,4)</f>
        <v>1</v>
      </c>
      <c r="J11" s="31">
        <f t="shared" si="5"/>
        <v>5</v>
      </c>
      <c r="K11" s="35"/>
      <c r="L11" s="36">
        <f t="shared" ref="L11:L74" si="14">IF(VLOOKUP(D11,rate_chafnd,40,FALSE)&gt;0,VLOOKUP(D11,rate_chafnd,40),VLOOKUP(G11,distinfo,7))</f>
        <v>13705</v>
      </c>
      <c r="M11" s="36"/>
      <c r="N11" s="36"/>
      <c r="O11" s="37"/>
      <c r="P11" s="111"/>
      <c r="Q11" s="111"/>
      <c r="R11" s="112"/>
      <c r="S11" s="112"/>
    </row>
    <row r="12" spans="1:19">
      <c r="A12" s="31">
        <f t="shared" si="7"/>
        <v>409</v>
      </c>
      <c r="B12" s="31">
        <v>3</v>
      </c>
      <c r="C12" s="32" t="str">
        <f t="shared" si="8"/>
        <v>409 - ALMA DEL MAR Charter School - FAIRHAVEN pupils</v>
      </c>
      <c r="D12" s="33">
        <v>409201094</v>
      </c>
      <c r="E12" s="31">
        <f t="shared" si="9"/>
        <v>409</v>
      </c>
      <c r="F12" s="28">
        <f t="shared" si="10"/>
        <v>201</v>
      </c>
      <c r="G12" s="28">
        <f t="shared" si="11"/>
        <v>94</v>
      </c>
      <c r="H12" s="28">
        <f t="shared" si="12"/>
        <v>1</v>
      </c>
      <c r="I12" s="34">
        <f t="shared" si="13"/>
        <v>1</v>
      </c>
      <c r="J12" s="31">
        <f t="shared" si="5"/>
        <v>6</v>
      </c>
      <c r="K12" s="35"/>
      <c r="L12" s="36">
        <f t="shared" si="14"/>
        <v>13912</v>
      </c>
      <c r="M12" s="36"/>
      <c r="N12" s="36"/>
      <c r="O12" s="37"/>
      <c r="P12" s="111"/>
      <c r="Q12" s="111"/>
      <c r="R12" s="112"/>
      <c r="S12" s="112"/>
    </row>
    <row r="13" spans="1:19">
      <c r="A13" s="31">
        <f t="shared" si="7"/>
        <v>409</v>
      </c>
      <c r="B13" s="31">
        <v>4</v>
      </c>
      <c r="C13" s="32" t="str">
        <f t="shared" si="8"/>
        <v>409 - ALMA DEL MAR Charter School - NEW BEDFORD pupils</v>
      </c>
      <c r="D13" s="33">
        <v>409201201</v>
      </c>
      <c r="E13" s="31">
        <f t="shared" si="9"/>
        <v>409</v>
      </c>
      <c r="F13" s="28">
        <f t="shared" si="10"/>
        <v>201</v>
      </c>
      <c r="G13" s="28">
        <f t="shared" si="11"/>
        <v>201</v>
      </c>
      <c r="H13" s="28">
        <f t="shared" si="12"/>
        <v>1</v>
      </c>
      <c r="I13" s="34">
        <f t="shared" si="13"/>
        <v>1</v>
      </c>
      <c r="J13" s="31">
        <f t="shared" si="5"/>
        <v>11</v>
      </c>
      <c r="K13" s="35"/>
      <c r="L13" s="36">
        <f t="shared" si="14"/>
        <v>14396</v>
      </c>
      <c r="M13" s="36"/>
      <c r="N13" s="36"/>
      <c r="O13" s="37"/>
      <c r="P13" s="111"/>
      <c r="Q13" s="111"/>
      <c r="R13" s="112"/>
      <c r="S13" s="112"/>
    </row>
    <row r="14" spans="1:19">
      <c r="A14" s="31">
        <f t="shared" si="7"/>
        <v>409</v>
      </c>
      <c r="B14" s="31">
        <v>5</v>
      </c>
      <c r="C14" s="32" t="str">
        <f t="shared" si="8"/>
        <v>409 - ALMA DEL MAR Charter School - TAUNTON pupils</v>
      </c>
      <c r="D14" s="33">
        <v>409201293</v>
      </c>
      <c r="E14" s="31">
        <f t="shared" si="9"/>
        <v>409</v>
      </c>
      <c r="F14" s="28">
        <f t="shared" si="10"/>
        <v>201</v>
      </c>
      <c r="G14" s="28">
        <f t="shared" si="11"/>
        <v>293</v>
      </c>
      <c r="H14" s="28">
        <f t="shared" si="12"/>
        <v>1</v>
      </c>
      <c r="I14" s="34">
        <f t="shared" si="13"/>
        <v>1</v>
      </c>
      <c r="J14" s="31">
        <f t="shared" si="5"/>
        <v>10</v>
      </c>
      <c r="K14" s="35"/>
      <c r="L14" s="36">
        <f t="shared" si="14"/>
        <v>14736</v>
      </c>
      <c r="M14" s="36"/>
      <c r="N14" s="36"/>
      <c r="O14" s="37"/>
      <c r="P14" s="111"/>
      <c r="Q14" s="111"/>
      <c r="R14" s="112"/>
      <c r="S14" s="112"/>
    </row>
    <row r="15" spans="1:19">
      <c r="A15" s="31">
        <f t="shared" si="7"/>
        <v>409</v>
      </c>
      <c r="B15" s="31">
        <v>6</v>
      </c>
      <c r="C15" s="32" t="str">
        <f t="shared" si="8"/>
        <v>409 - ALMA DEL MAR Charter School - WESTPORT pupils</v>
      </c>
      <c r="D15" s="33">
        <v>409201331</v>
      </c>
      <c r="E15" s="31">
        <f t="shared" si="9"/>
        <v>409</v>
      </c>
      <c r="F15" s="28">
        <f t="shared" si="10"/>
        <v>201</v>
      </c>
      <c r="G15" s="28">
        <f t="shared" si="11"/>
        <v>331</v>
      </c>
      <c r="H15" s="28">
        <f t="shared" si="12"/>
        <v>1</v>
      </c>
      <c r="I15" s="34">
        <f t="shared" si="13"/>
        <v>1</v>
      </c>
      <c r="J15" s="31">
        <f t="shared" si="5"/>
        <v>6</v>
      </c>
      <c r="K15" s="35"/>
      <c r="L15" s="36">
        <f t="shared" si="14"/>
        <v>9394</v>
      </c>
      <c r="M15" s="36"/>
      <c r="N15" s="36"/>
      <c r="O15" s="37"/>
      <c r="P15" s="111"/>
      <c r="Q15" s="111"/>
      <c r="R15" s="112"/>
      <c r="S15" s="112"/>
    </row>
    <row r="16" spans="1:19">
      <c r="A16" s="31">
        <f t="shared" si="7"/>
        <v>410</v>
      </c>
      <c r="B16" s="31">
        <v>7</v>
      </c>
      <c r="C16" s="32" t="str">
        <f t="shared" si="8"/>
        <v>410 - EXCEL ACADEMY Charter School - BOSTON Campus - BILLERICA pupils</v>
      </c>
      <c r="D16" s="33">
        <v>410035031</v>
      </c>
      <c r="E16" s="31">
        <f t="shared" si="9"/>
        <v>410</v>
      </c>
      <c r="F16" s="28">
        <f t="shared" si="10"/>
        <v>35</v>
      </c>
      <c r="G16" s="28">
        <f t="shared" si="11"/>
        <v>31</v>
      </c>
      <c r="H16" s="28">
        <f t="shared" si="12"/>
        <v>2</v>
      </c>
      <c r="I16" s="34">
        <f t="shared" si="13"/>
        <v>1.085</v>
      </c>
      <c r="J16" s="31">
        <f t="shared" si="5"/>
        <v>4</v>
      </c>
      <c r="K16" s="35"/>
      <c r="L16" s="36">
        <f t="shared" si="14"/>
        <v>11789</v>
      </c>
      <c r="M16" s="36"/>
      <c r="N16" s="36"/>
      <c r="O16" s="37"/>
      <c r="P16" s="111"/>
      <c r="Q16" s="111"/>
      <c r="R16" s="112"/>
      <c r="S16" s="112"/>
    </row>
    <row r="17" spans="1:19">
      <c r="A17" s="31">
        <f t="shared" si="7"/>
        <v>410</v>
      </c>
      <c r="B17" s="31">
        <v>8</v>
      </c>
      <c r="C17" s="32" t="str">
        <f t="shared" si="8"/>
        <v>410 - EXCEL ACADEMY Charter School - BOSTON Campus - BOSTON pupils</v>
      </c>
      <c r="D17" s="33">
        <v>410035035</v>
      </c>
      <c r="E17" s="31">
        <f t="shared" si="9"/>
        <v>410</v>
      </c>
      <c r="F17" s="28">
        <f t="shared" si="10"/>
        <v>35</v>
      </c>
      <c r="G17" s="28">
        <f t="shared" si="11"/>
        <v>35</v>
      </c>
      <c r="H17" s="28">
        <f t="shared" si="12"/>
        <v>2</v>
      </c>
      <c r="I17" s="34">
        <f t="shared" si="13"/>
        <v>1.085</v>
      </c>
      <c r="J17" s="31">
        <f t="shared" si="5"/>
        <v>11</v>
      </c>
      <c r="K17" s="35"/>
      <c r="L17" s="36">
        <f t="shared" si="14"/>
        <v>15603</v>
      </c>
      <c r="M17" s="36"/>
      <c r="N17" s="36"/>
      <c r="O17" s="37"/>
      <c r="P17" s="111"/>
      <c r="Q17" s="111"/>
      <c r="R17" s="112"/>
      <c r="S17" s="112"/>
    </row>
    <row r="18" spans="1:19">
      <c r="A18" s="31">
        <f t="shared" si="7"/>
        <v>410</v>
      </c>
      <c r="B18" s="31">
        <v>9</v>
      </c>
      <c r="C18" s="32" t="str">
        <f t="shared" si="8"/>
        <v>410 - EXCEL ACADEMY Charter School - BOSTON Campus - CHELSEA pupils</v>
      </c>
      <c r="D18" s="33">
        <v>410035057</v>
      </c>
      <c r="E18" s="31">
        <f t="shared" si="9"/>
        <v>410</v>
      </c>
      <c r="F18" s="28">
        <f t="shared" si="10"/>
        <v>35</v>
      </c>
      <c r="G18" s="28">
        <f t="shared" si="11"/>
        <v>57</v>
      </c>
      <c r="H18" s="28">
        <f t="shared" si="12"/>
        <v>2</v>
      </c>
      <c r="I18" s="34">
        <f t="shared" si="13"/>
        <v>1.085</v>
      </c>
      <c r="J18" s="31">
        <f t="shared" si="5"/>
        <v>12</v>
      </c>
      <c r="K18" s="35"/>
      <c r="L18" s="36">
        <f t="shared" si="14"/>
        <v>15833</v>
      </c>
      <c r="M18" s="36"/>
      <c r="N18" s="36"/>
      <c r="O18" s="37"/>
      <c r="P18" s="111"/>
      <c r="Q18" s="111"/>
      <c r="R18" s="112"/>
      <c r="S18" s="112"/>
    </row>
    <row r="19" spans="1:19">
      <c r="A19" s="31">
        <f t="shared" si="7"/>
        <v>410</v>
      </c>
      <c r="B19" s="31">
        <v>10</v>
      </c>
      <c r="C19" s="32" t="str">
        <f t="shared" si="8"/>
        <v>410 - EXCEL ACADEMY Charter School - BOSTON Campus - EVERETT pupils</v>
      </c>
      <c r="D19" s="33">
        <v>410035093</v>
      </c>
      <c r="E19" s="31">
        <f t="shared" si="9"/>
        <v>410</v>
      </c>
      <c r="F19" s="28">
        <f t="shared" si="10"/>
        <v>35</v>
      </c>
      <c r="G19" s="28">
        <f t="shared" si="11"/>
        <v>93</v>
      </c>
      <c r="H19" s="28">
        <f t="shared" si="12"/>
        <v>2</v>
      </c>
      <c r="I19" s="34">
        <f t="shared" si="13"/>
        <v>1.085</v>
      </c>
      <c r="J19" s="31">
        <f t="shared" si="5"/>
        <v>11</v>
      </c>
      <c r="K19" s="35"/>
      <c r="L19" s="36">
        <f t="shared" si="14"/>
        <v>16866</v>
      </c>
      <c r="M19" s="36"/>
      <c r="N19" s="36"/>
      <c r="O19" s="37"/>
      <c r="P19" s="111"/>
      <c r="Q19" s="111"/>
      <c r="R19" s="112"/>
      <c r="S19" s="112"/>
    </row>
    <row r="20" spans="1:19">
      <c r="A20" s="31">
        <f t="shared" si="7"/>
        <v>410</v>
      </c>
      <c r="B20" s="31">
        <v>11</v>
      </c>
      <c r="C20" s="32" t="str">
        <f t="shared" si="8"/>
        <v>410 - EXCEL ACADEMY Charter School - BOSTON Campus - LAWRENCE pupils</v>
      </c>
      <c r="D20" s="33">
        <v>410035149</v>
      </c>
      <c r="E20" s="31">
        <f t="shared" si="9"/>
        <v>410</v>
      </c>
      <c r="F20" s="28">
        <f t="shared" si="10"/>
        <v>35</v>
      </c>
      <c r="G20" s="28">
        <f t="shared" si="11"/>
        <v>149</v>
      </c>
      <c r="H20" s="28">
        <f t="shared" si="12"/>
        <v>2</v>
      </c>
      <c r="I20" s="34">
        <f t="shared" si="13"/>
        <v>1.085</v>
      </c>
      <c r="J20" s="31">
        <f t="shared" si="5"/>
        <v>12</v>
      </c>
      <c r="K20" s="35"/>
      <c r="L20" s="36">
        <f t="shared" si="14"/>
        <v>17677</v>
      </c>
      <c r="M20" s="36"/>
      <c r="N20" s="36"/>
      <c r="O20" s="37"/>
      <c r="P20" s="111"/>
      <c r="Q20" s="111"/>
      <c r="R20" s="112"/>
      <c r="S20" s="112"/>
    </row>
    <row r="21" spans="1:19">
      <c r="A21" s="31">
        <f t="shared" si="7"/>
        <v>410</v>
      </c>
      <c r="B21" s="31">
        <v>12</v>
      </c>
      <c r="C21" s="32" t="str">
        <f t="shared" si="8"/>
        <v>410 - EXCEL ACADEMY Charter School - BOSTON Campus - LYNN pupils</v>
      </c>
      <c r="D21" s="33">
        <v>410035163</v>
      </c>
      <c r="E21" s="31">
        <f t="shared" si="9"/>
        <v>410</v>
      </c>
      <c r="F21" s="28">
        <f t="shared" si="10"/>
        <v>35</v>
      </c>
      <c r="G21" s="28">
        <f t="shared" si="11"/>
        <v>163</v>
      </c>
      <c r="H21" s="28">
        <f t="shared" si="12"/>
        <v>2</v>
      </c>
      <c r="I21" s="34">
        <f t="shared" si="13"/>
        <v>1.085</v>
      </c>
      <c r="J21" s="31">
        <f t="shared" si="5"/>
        <v>12</v>
      </c>
      <c r="K21" s="35"/>
      <c r="L21" s="36">
        <f t="shared" si="14"/>
        <v>14471</v>
      </c>
      <c r="M21" s="36"/>
      <c r="N21" s="36"/>
      <c r="O21" s="37"/>
      <c r="P21" s="111"/>
      <c r="Q21" s="111"/>
      <c r="R21" s="112"/>
      <c r="S21" s="112"/>
    </row>
    <row r="22" spans="1:19">
      <c r="A22" s="31">
        <f t="shared" si="7"/>
        <v>410</v>
      </c>
      <c r="B22" s="31">
        <v>13</v>
      </c>
      <c r="C22" s="32" t="str">
        <f t="shared" si="8"/>
        <v>410 - EXCEL ACADEMY Charter School - BOSTON Campus - MALDEN pupils</v>
      </c>
      <c r="D22" s="33">
        <v>410035165</v>
      </c>
      <c r="E22" s="31">
        <f t="shared" si="9"/>
        <v>410</v>
      </c>
      <c r="F22" s="28">
        <f t="shared" si="10"/>
        <v>35</v>
      </c>
      <c r="G22" s="28">
        <f t="shared" si="11"/>
        <v>165</v>
      </c>
      <c r="H22" s="28">
        <f t="shared" si="12"/>
        <v>2</v>
      </c>
      <c r="I22" s="34">
        <f t="shared" si="13"/>
        <v>1.085</v>
      </c>
      <c r="J22" s="31">
        <f t="shared" si="5"/>
        <v>10</v>
      </c>
      <c r="K22" s="35"/>
      <c r="L22" s="36">
        <f t="shared" si="14"/>
        <v>14589</v>
      </c>
      <c r="M22" s="36"/>
      <c r="N22" s="36"/>
      <c r="O22" s="37"/>
      <c r="P22" s="111"/>
      <c r="Q22" s="111"/>
      <c r="R22" s="112"/>
      <c r="S22" s="112"/>
    </row>
    <row r="23" spans="1:19">
      <c r="A23" s="31">
        <f t="shared" si="7"/>
        <v>410</v>
      </c>
      <c r="B23" s="31">
        <v>14</v>
      </c>
      <c r="C23" s="32" t="str">
        <f t="shared" si="8"/>
        <v>410 - EXCEL ACADEMY Charter School - BOSTON Campus - NORTH READING pupils</v>
      </c>
      <c r="D23" s="33">
        <v>410035217</v>
      </c>
      <c r="E23" s="31">
        <f t="shared" si="9"/>
        <v>410</v>
      </c>
      <c r="F23" s="28">
        <f t="shared" si="10"/>
        <v>35</v>
      </c>
      <c r="G23" s="28">
        <f t="shared" si="11"/>
        <v>217</v>
      </c>
      <c r="H23" s="28">
        <f t="shared" si="12"/>
        <v>2</v>
      </c>
      <c r="I23" s="34">
        <f t="shared" si="13"/>
        <v>1.085</v>
      </c>
      <c r="J23" s="31">
        <f t="shared" si="5"/>
        <v>2</v>
      </c>
      <c r="K23" s="35"/>
      <c r="L23" s="36">
        <f t="shared" si="14"/>
        <v>11789</v>
      </c>
      <c r="M23" s="36"/>
      <c r="N23" s="36"/>
      <c r="O23" s="37"/>
      <c r="P23" s="111"/>
      <c r="Q23" s="111"/>
      <c r="R23" s="112"/>
      <c r="S23" s="112"/>
    </row>
    <row r="24" spans="1:19">
      <c r="A24" s="31">
        <f t="shared" si="7"/>
        <v>410</v>
      </c>
      <c r="B24" s="31">
        <v>15</v>
      </c>
      <c r="C24" s="32" t="str">
        <f t="shared" si="8"/>
        <v>410 - EXCEL ACADEMY Charter School - BOSTON Campus - RANDOLPH pupils</v>
      </c>
      <c r="D24" s="33">
        <v>410035244</v>
      </c>
      <c r="E24" s="31">
        <f t="shared" si="9"/>
        <v>410</v>
      </c>
      <c r="F24" s="28">
        <f t="shared" si="10"/>
        <v>35</v>
      </c>
      <c r="G24" s="28">
        <f t="shared" si="11"/>
        <v>244</v>
      </c>
      <c r="H24" s="28">
        <f t="shared" si="12"/>
        <v>2</v>
      </c>
      <c r="I24" s="34">
        <f t="shared" si="13"/>
        <v>1.085</v>
      </c>
      <c r="J24" s="31">
        <f t="shared" si="5"/>
        <v>10</v>
      </c>
      <c r="K24" s="35"/>
      <c r="L24" s="36">
        <f t="shared" si="14"/>
        <v>15408</v>
      </c>
      <c r="M24" s="36"/>
      <c r="N24" s="36"/>
      <c r="O24" s="37"/>
      <c r="P24" s="111"/>
      <c r="Q24" s="111"/>
      <c r="R24" s="112"/>
      <c r="S24" s="112"/>
    </row>
    <row r="25" spans="1:19">
      <c r="A25" s="31">
        <f t="shared" si="7"/>
        <v>410</v>
      </c>
      <c r="B25" s="31">
        <v>16</v>
      </c>
      <c r="C25" s="32" t="str">
        <f t="shared" si="8"/>
        <v>410 - EXCEL ACADEMY Charter School - BOSTON Campus - REVERE pupils</v>
      </c>
      <c r="D25" s="33">
        <v>410035248</v>
      </c>
      <c r="E25" s="31">
        <f t="shared" si="9"/>
        <v>410</v>
      </c>
      <c r="F25" s="28">
        <f t="shared" si="10"/>
        <v>35</v>
      </c>
      <c r="G25" s="28">
        <f t="shared" si="11"/>
        <v>248</v>
      </c>
      <c r="H25" s="28">
        <f t="shared" si="12"/>
        <v>2</v>
      </c>
      <c r="I25" s="34">
        <f t="shared" si="13"/>
        <v>1.085</v>
      </c>
      <c r="J25" s="31">
        <f t="shared" si="5"/>
        <v>12</v>
      </c>
      <c r="K25" s="35"/>
      <c r="L25" s="36">
        <f t="shared" si="14"/>
        <v>15436</v>
      </c>
      <c r="M25" s="36"/>
      <c r="N25" s="36"/>
      <c r="O25" s="37"/>
      <c r="P25" s="111"/>
      <c r="Q25" s="111"/>
      <c r="R25" s="112"/>
      <c r="S25" s="112"/>
    </row>
    <row r="26" spans="1:19">
      <c r="A26" s="31">
        <f t="shared" si="7"/>
        <v>410</v>
      </c>
      <c r="B26" s="31">
        <v>17</v>
      </c>
      <c r="C26" s="32" t="str">
        <f t="shared" si="8"/>
        <v>410 - EXCEL ACADEMY Charter School - BOSTON Campus - SALEM pupils</v>
      </c>
      <c r="D26" s="33">
        <v>410035258</v>
      </c>
      <c r="E26" s="31">
        <f t="shared" si="9"/>
        <v>410</v>
      </c>
      <c r="F26" s="28">
        <f t="shared" si="10"/>
        <v>35</v>
      </c>
      <c r="G26" s="28">
        <f t="shared" si="11"/>
        <v>258</v>
      </c>
      <c r="H26" s="28">
        <f t="shared" si="12"/>
        <v>2</v>
      </c>
      <c r="I26" s="34">
        <f t="shared" si="13"/>
        <v>1.085</v>
      </c>
      <c r="J26" s="31">
        <f t="shared" si="5"/>
        <v>10</v>
      </c>
      <c r="K26" s="35"/>
      <c r="L26" s="36">
        <f t="shared" si="14"/>
        <v>17350</v>
      </c>
      <c r="M26" s="36"/>
      <c r="N26" s="36"/>
      <c r="O26" s="37"/>
      <c r="P26" s="111"/>
      <c r="Q26" s="111"/>
      <c r="R26" s="112"/>
      <c r="S26" s="112"/>
    </row>
    <row r="27" spans="1:19">
      <c r="A27" s="31">
        <f t="shared" si="7"/>
        <v>410</v>
      </c>
      <c r="B27" s="31">
        <v>18</v>
      </c>
      <c r="C27" s="32" t="str">
        <f t="shared" si="8"/>
        <v>410 - EXCEL ACADEMY Charter School - BOSTON Campus - SAUGUS pupils</v>
      </c>
      <c r="D27" s="33">
        <v>410035262</v>
      </c>
      <c r="E27" s="31">
        <f t="shared" si="9"/>
        <v>410</v>
      </c>
      <c r="F27" s="28">
        <f t="shared" si="10"/>
        <v>35</v>
      </c>
      <c r="G27" s="28">
        <f t="shared" si="11"/>
        <v>262</v>
      </c>
      <c r="H27" s="28">
        <f t="shared" si="12"/>
        <v>2</v>
      </c>
      <c r="I27" s="34">
        <f t="shared" si="13"/>
        <v>1.085</v>
      </c>
      <c r="J27" s="31">
        <f t="shared" si="5"/>
        <v>7</v>
      </c>
      <c r="K27" s="35"/>
      <c r="L27" s="36">
        <f t="shared" si="14"/>
        <v>13860</v>
      </c>
      <c r="M27" s="36"/>
      <c r="N27" s="36"/>
      <c r="O27" s="37"/>
      <c r="P27" s="111"/>
      <c r="Q27" s="111"/>
      <c r="R27" s="112"/>
      <c r="S27" s="112"/>
    </row>
    <row r="28" spans="1:19">
      <c r="A28" s="31">
        <f t="shared" si="7"/>
        <v>410</v>
      </c>
      <c r="B28" s="31">
        <v>19</v>
      </c>
      <c r="C28" s="32" t="str">
        <f t="shared" si="8"/>
        <v>410 - EXCEL ACADEMY Charter School - BOSTON Campus - STONEHAM pupils</v>
      </c>
      <c r="D28" s="33">
        <v>410035284</v>
      </c>
      <c r="E28" s="31">
        <f t="shared" si="9"/>
        <v>410</v>
      </c>
      <c r="F28" s="28">
        <f t="shared" si="10"/>
        <v>35</v>
      </c>
      <c r="G28" s="28">
        <f t="shared" si="11"/>
        <v>284</v>
      </c>
      <c r="H28" s="28">
        <f t="shared" si="12"/>
        <v>2</v>
      </c>
      <c r="I28" s="34">
        <f t="shared" si="13"/>
        <v>1.085</v>
      </c>
      <c r="J28" s="31">
        <f t="shared" si="5"/>
        <v>5</v>
      </c>
      <c r="K28" s="35"/>
      <c r="L28" s="36">
        <f t="shared" si="14"/>
        <v>16241</v>
      </c>
      <c r="M28" s="36"/>
      <c r="N28" s="36"/>
      <c r="O28" s="37"/>
      <c r="P28" s="111"/>
      <c r="Q28" s="111"/>
      <c r="R28" s="112"/>
      <c r="S28" s="112"/>
    </row>
    <row r="29" spans="1:19">
      <c r="A29" s="31">
        <f t="shared" si="7"/>
        <v>410</v>
      </c>
      <c r="B29" s="31">
        <v>20</v>
      </c>
      <c r="C29" s="32" t="str">
        <f t="shared" si="8"/>
        <v>410 - EXCEL ACADEMY Charter School - BOSTON Campus - WINTHROP pupils</v>
      </c>
      <c r="D29" s="33">
        <v>410035346</v>
      </c>
      <c r="E29" s="31">
        <f t="shared" si="9"/>
        <v>410</v>
      </c>
      <c r="F29" s="28">
        <f t="shared" si="10"/>
        <v>35</v>
      </c>
      <c r="G29" s="28">
        <f t="shared" si="11"/>
        <v>346</v>
      </c>
      <c r="H29" s="28">
        <f t="shared" si="12"/>
        <v>2</v>
      </c>
      <c r="I29" s="34">
        <f t="shared" si="13"/>
        <v>1.085</v>
      </c>
      <c r="J29" s="31">
        <f t="shared" si="5"/>
        <v>6</v>
      </c>
      <c r="K29" s="35"/>
      <c r="L29" s="36">
        <f t="shared" si="14"/>
        <v>13245</v>
      </c>
      <c r="M29" s="36"/>
      <c r="N29" s="36"/>
      <c r="O29" s="37"/>
      <c r="P29" s="111"/>
      <c r="Q29" s="111"/>
      <c r="R29" s="112"/>
      <c r="S29" s="112"/>
    </row>
    <row r="30" spans="1:19">
      <c r="A30" s="31">
        <f t="shared" si="7"/>
        <v>410</v>
      </c>
      <c r="B30" s="31">
        <v>21</v>
      </c>
      <c r="C30" s="32" t="str">
        <f t="shared" si="8"/>
        <v>410 - EXCEL ACADEMY Charter School - CHELSEA Campus - BOSTON pupils</v>
      </c>
      <c r="D30" s="33">
        <v>410057035</v>
      </c>
      <c r="E30" s="31">
        <f t="shared" si="9"/>
        <v>410</v>
      </c>
      <c r="F30" s="28">
        <f t="shared" si="10"/>
        <v>57</v>
      </c>
      <c r="G30" s="28">
        <f t="shared" si="11"/>
        <v>35</v>
      </c>
      <c r="H30" s="28">
        <f t="shared" si="12"/>
        <v>2</v>
      </c>
      <c r="I30" s="34">
        <f t="shared" si="13"/>
        <v>1.0389999999999999</v>
      </c>
      <c r="J30" s="31">
        <f t="shared" si="5"/>
        <v>11</v>
      </c>
      <c r="K30" s="35"/>
      <c r="L30" s="36">
        <f t="shared" si="14"/>
        <v>13072</v>
      </c>
      <c r="M30" s="36"/>
      <c r="N30" s="36"/>
      <c r="O30" s="37"/>
      <c r="P30" s="111"/>
      <c r="Q30" s="111"/>
      <c r="R30" s="112"/>
      <c r="S30" s="112"/>
    </row>
    <row r="31" spans="1:19">
      <c r="A31" s="31">
        <f t="shared" si="7"/>
        <v>410</v>
      </c>
      <c r="B31" s="31">
        <v>22</v>
      </c>
      <c r="C31" s="32" t="str">
        <f t="shared" si="8"/>
        <v>410 - EXCEL ACADEMY Charter School - CHELSEA Campus - CHELSEA pupils</v>
      </c>
      <c r="D31" s="33">
        <v>410057057</v>
      </c>
      <c r="E31" s="31">
        <f t="shared" si="9"/>
        <v>410</v>
      </c>
      <c r="F31" s="28">
        <f t="shared" si="10"/>
        <v>57</v>
      </c>
      <c r="G31" s="28">
        <f t="shared" si="11"/>
        <v>57</v>
      </c>
      <c r="H31" s="28">
        <f t="shared" si="12"/>
        <v>2</v>
      </c>
      <c r="I31" s="34">
        <f t="shared" si="13"/>
        <v>1.0389999999999999</v>
      </c>
      <c r="J31" s="31">
        <f t="shared" si="5"/>
        <v>12</v>
      </c>
      <c r="K31" s="35"/>
      <c r="L31" s="36">
        <f t="shared" si="14"/>
        <v>14568</v>
      </c>
      <c r="M31" s="36"/>
      <c r="N31" s="36"/>
      <c r="O31" s="37"/>
      <c r="P31" s="111"/>
      <c r="Q31" s="111"/>
      <c r="R31" s="112"/>
      <c r="S31" s="112"/>
    </row>
    <row r="32" spans="1:19">
      <c r="A32" s="31">
        <f t="shared" si="7"/>
        <v>410</v>
      </c>
      <c r="B32" s="31">
        <v>23</v>
      </c>
      <c r="C32" s="32" t="str">
        <f t="shared" si="8"/>
        <v>410 - EXCEL ACADEMY Charter School - CHELSEA Campus - EVERETT pupils</v>
      </c>
      <c r="D32" s="33">
        <v>410057093</v>
      </c>
      <c r="E32" s="31">
        <f t="shared" si="9"/>
        <v>410</v>
      </c>
      <c r="F32" s="28">
        <f t="shared" si="10"/>
        <v>57</v>
      </c>
      <c r="G32" s="28">
        <f t="shared" si="11"/>
        <v>93</v>
      </c>
      <c r="H32" s="28">
        <f t="shared" si="12"/>
        <v>2</v>
      </c>
      <c r="I32" s="34">
        <f t="shared" si="13"/>
        <v>1.0389999999999999</v>
      </c>
      <c r="J32" s="31">
        <f t="shared" si="5"/>
        <v>11</v>
      </c>
      <c r="K32" s="35"/>
      <c r="L32" s="36">
        <f t="shared" si="14"/>
        <v>15014</v>
      </c>
      <c r="M32" s="36"/>
      <c r="N32" s="36"/>
      <c r="O32" s="37"/>
      <c r="P32" s="111"/>
      <c r="Q32" s="111"/>
      <c r="R32" s="112"/>
      <c r="S32" s="112"/>
    </row>
    <row r="33" spans="1:19">
      <c r="A33" s="31">
        <f t="shared" si="7"/>
        <v>410</v>
      </c>
      <c r="B33" s="31">
        <v>24</v>
      </c>
      <c r="C33" s="32" t="str">
        <f t="shared" si="8"/>
        <v>410 - EXCEL ACADEMY Charter School - CHELSEA Campus - LYNN pupils</v>
      </c>
      <c r="D33" s="33">
        <v>410057163</v>
      </c>
      <c r="E33" s="31">
        <f t="shared" si="9"/>
        <v>410</v>
      </c>
      <c r="F33" s="28">
        <f t="shared" si="10"/>
        <v>57</v>
      </c>
      <c r="G33" s="28">
        <f t="shared" si="11"/>
        <v>163</v>
      </c>
      <c r="H33" s="28">
        <f t="shared" si="12"/>
        <v>2</v>
      </c>
      <c r="I33" s="34">
        <f t="shared" si="13"/>
        <v>1.0389999999999999</v>
      </c>
      <c r="J33" s="31">
        <f t="shared" si="5"/>
        <v>12</v>
      </c>
      <c r="K33" s="35"/>
      <c r="L33" s="36">
        <f t="shared" si="14"/>
        <v>14110</v>
      </c>
      <c r="M33" s="36"/>
      <c r="N33" s="36"/>
      <c r="O33" s="37"/>
      <c r="P33" s="111"/>
      <c r="Q33" s="111"/>
      <c r="R33" s="112"/>
      <c r="S33" s="112"/>
    </row>
    <row r="34" spans="1:19">
      <c r="A34" s="31">
        <f t="shared" si="7"/>
        <v>410</v>
      </c>
      <c r="B34" s="31">
        <v>25</v>
      </c>
      <c r="C34" s="32" t="str">
        <f t="shared" si="8"/>
        <v>410 - EXCEL ACADEMY Charter School - CHELSEA Campus - REVERE pupils</v>
      </c>
      <c r="D34" s="33">
        <v>410057248</v>
      </c>
      <c r="E34" s="31">
        <f t="shared" si="9"/>
        <v>410</v>
      </c>
      <c r="F34" s="28">
        <f t="shared" si="10"/>
        <v>57</v>
      </c>
      <c r="G34" s="28">
        <f t="shared" si="11"/>
        <v>248</v>
      </c>
      <c r="H34" s="28">
        <f t="shared" si="12"/>
        <v>2</v>
      </c>
      <c r="I34" s="34">
        <f t="shared" si="13"/>
        <v>1.0389999999999999</v>
      </c>
      <c r="J34" s="31">
        <f t="shared" si="5"/>
        <v>12</v>
      </c>
      <c r="K34" s="35"/>
      <c r="L34" s="36">
        <f t="shared" si="14"/>
        <v>15541</v>
      </c>
      <c r="M34" s="36"/>
      <c r="N34" s="36"/>
      <c r="O34" s="37"/>
      <c r="P34" s="111"/>
      <c r="Q34" s="111"/>
      <c r="R34" s="112"/>
      <c r="S34" s="112"/>
    </row>
    <row r="35" spans="1:19">
      <c r="A35" s="31">
        <f t="shared" si="7"/>
        <v>412</v>
      </c>
      <c r="B35" s="31">
        <v>26</v>
      </c>
      <c r="C35" s="32" t="str">
        <f t="shared" si="8"/>
        <v>412 - ACADEMY OF THE PACIFIC RIM Charter School - BOSTON pupils</v>
      </c>
      <c r="D35" s="33">
        <v>412035035</v>
      </c>
      <c r="E35" s="31">
        <f t="shared" si="9"/>
        <v>412</v>
      </c>
      <c r="F35" s="28">
        <f t="shared" si="10"/>
        <v>35</v>
      </c>
      <c r="G35" s="28">
        <f t="shared" si="11"/>
        <v>35</v>
      </c>
      <c r="H35" s="28">
        <f t="shared" si="12"/>
        <v>1</v>
      </c>
      <c r="I35" s="34">
        <f t="shared" si="13"/>
        <v>1.085</v>
      </c>
      <c r="J35" s="31">
        <f t="shared" si="5"/>
        <v>11</v>
      </c>
      <c r="K35" s="35"/>
      <c r="L35" s="36">
        <f t="shared" si="14"/>
        <v>14250</v>
      </c>
      <c r="M35" s="36"/>
      <c r="N35" s="36"/>
      <c r="O35" s="37"/>
      <c r="P35" s="111"/>
      <c r="Q35" s="111"/>
      <c r="R35" s="112"/>
      <c r="S35" s="112"/>
    </row>
    <row r="36" spans="1:19">
      <c r="A36" s="31">
        <f t="shared" si="7"/>
        <v>412</v>
      </c>
      <c r="B36" s="31">
        <v>27</v>
      </c>
      <c r="C36" s="32" t="str">
        <f t="shared" si="8"/>
        <v>412 - ACADEMY OF THE PACIFIC RIM Charter School - BROCKTON pupils</v>
      </c>
      <c r="D36" s="33">
        <v>412035044</v>
      </c>
      <c r="E36" s="31">
        <f t="shared" si="9"/>
        <v>412</v>
      </c>
      <c r="F36" s="28">
        <f t="shared" si="10"/>
        <v>35</v>
      </c>
      <c r="G36" s="28">
        <f t="shared" si="11"/>
        <v>44</v>
      </c>
      <c r="H36" s="28">
        <f t="shared" si="12"/>
        <v>1</v>
      </c>
      <c r="I36" s="34">
        <f t="shared" si="13"/>
        <v>1.085</v>
      </c>
      <c r="J36" s="31">
        <f t="shared" si="5"/>
        <v>12</v>
      </c>
      <c r="K36" s="35"/>
      <c r="L36" s="36">
        <f t="shared" si="14"/>
        <v>16959</v>
      </c>
      <c r="M36" s="36"/>
      <c r="N36" s="36"/>
      <c r="O36" s="37"/>
      <c r="P36" s="111"/>
      <c r="Q36" s="111"/>
      <c r="R36" s="112"/>
      <c r="S36" s="112"/>
    </row>
    <row r="37" spans="1:19">
      <c r="A37" s="31">
        <f t="shared" si="7"/>
        <v>412</v>
      </c>
      <c r="B37" s="31">
        <v>28</v>
      </c>
      <c r="C37" s="32" t="str">
        <f t="shared" si="8"/>
        <v>412 - ACADEMY OF THE PACIFIC RIM Charter School - NEWTON pupils</v>
      </c>
      <c r="D37" s="33">
        <v>412035207</v>
      </c>
      <c r="E37" s="31">
        <f t="shared" si="9"/>
        <v>412</v>
      </c>
      <c r="F37" s="28">
        <f t="shared" si="10"/>
        <v>35</v>
      </c>
      <c r="G37" s="28">
        <f t="shared" si="11"/>
        <v>207</v>
      </c>
      <c r="H37" s="28">
        <f t="shared" si="12"/>
        <v>1</v>
      </c>
      <c r="I37" s="34">
        <f t="shared" si="13"/>
        <v>1.085</v>
      </c>
      <c r="J37" s="31">
        <f t="shared" si="5"/>
        <v>3</v>
      </c>
      <c r="K37" s="35"/>
      <c r="L37" s="36">
        <f t="shared" si="14"/>
        <v>14140</v>
      </c>
      <c r="M37" s="36"/>
      <c r="N37" s="36"/>
      <c r="O37" s="37"/>
      <c r="P37" s="111"/>
      <c r="Q37" s="111"/>
      <c r="R37" s="112"/>
      <c r="S37" s="112"/>
    </row>
    <row r="38" spans="1:19">
      <c r="A38" s="31">
        <f t="shared" si="7"/>
        <v>412</v>
      </c>
      <c r="B38" s="31">
        <v>29</v>
      </c>
      <c r="C38" s="32" t="str">
        <f t="shared" si="8"/>
        <v>412 - ACADEMY OF THE PACIFIC RIM Charter School - NORWOOD pupils</v>
      </c>
      <c r="D38" s="33">
        <v>412035220</v>
      </c>
      <c r="E38" s="31">
        <f t="shared" si="9"/>
        <v>412</v>
      </c>
      <c r="F38" s="28">
        <f t="shared" si="10"/>
        <v>35</v>
      </c>
      <c r="G38" s="28">
        <f t="shared" si="11"/>
        <v>220</v>
      </c>
      <c r="H38" s="28">
        <f t="shared" si="12"/>
        <v>1</v>
      </c>
      <c r="I38" s="34">
        <f t="shared" si="13"/>
        <v>1.085</v>
      </c>
      <c r="J38" s="31">
        <f t="shared" si="5"/>
        <v>6</v>
      </c>
      <c r="K38" s="35"/>
      <c r="L38" s="36">
        <f t="shared" si="14"/>
        <v>16194</v>
      </c>
      <c r="M38" s="36"/>
      <c r="N38" s="36"/>
      <c r="O38" s="37"/>
      <c r="P38" s="111"/>
      <c r="Q38" s="111"/>
      <c r="R38" s="112"/>
      <c r="S38" s="112"/>
    </row>
    <row r="39" spans="1:19">
      <c r="A39" s="31">
        <f t="shared" si="7"/>
        <v>412</v>
      </c>
      <c r="B39" s="31">
        <v>30</v>
      </c>
      <c r="C39" s="32" t="str">
        <f t="shared" si="8"/>
        <v>412 - ACADEMY OF THE PACIFIC RIM Charter School - QUINCY pupils</v>
      </c>
      <c r="D39" s="33">
        <v>412035243</v>
      </c>
      <c r="E39" s="31">
        <f t="shared" si="9"/>
        <v>412</v>
      </c>
      <c r="F39" s="28">
        <f t="shared" si="10"/>
        <v>35</v>
      </c>
      <c r="G39" s="28">
        <f t="shared" si="11"/>
        <v>243</v>
      </c>
      <c r="H39" s="28">
        <f t="shared" si="12"/>
        <v>1</v>
      </c>
      <c r="I39" s="34">
        <f t="shared" si="13"/>
        <v>1.085</v>
      </c>
      <c r="J39" s="31">
        <f t="shared" si="5"/>
        <v>9</v>
      </c>
      <c r="K39" s="35"/>
      <c r="L39" s="36">
        <f t="shared" si="14"/>
        <v>15218</v>
      </c>
      <c r="M39" s="36"/>
      <c r="N39" s="36"/>
      <c r="O39" s="37"/>
      <c r="P39" s="111"/>
      <c r="Q39" s="111"/>
      <c r="R39" s="112"/>
      <c r="S39" s="112"/>
    </row>
    <row r="40" spans="1:19">
      <c r="A40" s="31">
        <f t="shared" si="7"/>
        <v>412</v>
      </c>
      <c r="B40" s="31">
        <v>31</v>
      </c>
      <c r="C40" s="32" t="str">
        <f t="shared" si="8"/>
        <v>412 - ACADEMY OF THE PACIFIC RIM Charter School - RANDOLPH pupils</v>
      </c>
      <c r="D40" s="33">
        <v>412035244</v>
      </c>
      <c r="E40" s="31">
        <f t="shared" si="9"/>
        <v>412</v>
      </c>
      <c r="F40" s="28">
        <f t="shared" si="10"/>
        <v>35</v>
      </c>
      <c r="G40" s="28">
        <f t="shared" si="11"/>
        <v>244</v>
      </c>
      <c r="H40" s="28">
        <f t="shared" si="12"/>
        <v>1</v>
      </c>
      <c r="I40" s="34">
        <f t="shared" si="13"/>
        <v>1.085</v>
      </c>
      <c r="J40" s="31">
        <f t="shared" si="5"/>
        <v>10</v>
      </c>
      <c r="K40" s="35"/>
      <c r="L40" s="36">
        <f t="shared" si="14"/>
        <v>15130</v>
      </c>
      <c r="M40" s="36"/>
      <c r="N40" s="36"/>
      <c r="O40" s="37"/>
      <c r="P40" s="111"/>
      <c r="Q40" s="111"/>
      <c r="R40" s="112"/>
      <c r="S40" s="112"/>
    </row>
    <row r="41" spans="1:19">
      <c r="A41" s="31">
        <f t="shared" si="7"/>
        <v>412</v>
      </c>
      <c r="B41" s="31">
        <v>32</v>
      </c>
      <c r="C41" s="32" t="str">
        <f t="shared" si="8"/>
        <v>412 - ACADEMY OF THE PACIFIC RIM Charter School - STOUGHTON pupils</v>
      </c>
      <c r="D41" s="33">
        <v>412035285</v>
      </c>
      <c r="E41" s="31">
        <f t="shared" si="9"/>
        <v>412</v>
      </c>
      <c r="F41" s="28">
        <f t="shared" si="10"/>
        <v>35</v>
      </c>
      <c r="G41" s="28">
        <f t="shared" si="11"/>
        <v>285</v>
      </c>
      <c r="H41" s="28">
        <f t="shared" si="12"/>
        <v>1</v>
      </c>
      <c r="I41" s="34">
        <f t="shared" si="13"/>
        <v>1.085</v>
      </c>
      <c r="J41" s="31">
        <f t="shared" si="5"/>
        <v>7</v>
      </c>
      <c r="K41" s="35"/>
      <c r="L41" s="36">
        <f t="shared" si="14"/>
        <v>11684</v>
      </c>
      <c r="M41" s="36"/>
      <c r="N41" s="36"/>
      <c r="O41" s="37"/>
      <c r="P41" s="111"/>
      <c r="Q41" s="111"/>
      <c r="R41" s="112"/>
      <c r="S41" s="112"/>
    </row>
    <row r="42" spans="1:19">
      <c r="A42" s="31">
        <f t="shared" si="7"/>
        <v>412</v>
      </c>
      <c r="B42" s="31">
        <v>33</v>
      </c>
      <c r="C42" s="32" t="str">
        <f t="shared" si="8"/>
        <v>412 - ACADEMY OF THE PACIFIC RIM Charter School - TAUNTON pupils</v>
      </c>
      <c r="D42" s="33">
        <v>412035293</v>
      </c>
      <c r="E42" s="31">
        <f t="shared" si="9"/>
        <v>412</v>
      </c>
      <c r="F42" s="28">
        <f t="shared" si="10"/>
        <v>35</v>
      </c>
      <c r="G42" s="28">
        <f t="shared" si="11"/>
        <v>293</v>
      </c>
      <c r="H42" s="28">
        <f t="shared" si="12"/>
        <v>1</v>
      </c>
      <c r="I42" s="34">
        <f t="shared" si="13"/>
        <v>1.085</v>
      </c>
      <c r="J42" s="31">
        <f t="shared" si="5"/>
        <v>10</v>
      </c>
      <c r="K42" s="35"/>
      <c r="L42" s="36">
        <f t="shared" si="14"/>
        <v>15408</v>
      </c>
      <c r="M42" s="36"/>
      <c r="N42" s="36"/>
      <c r="O42" s="37"/>
      <c r="P42" s="111"/>
      <c r="Q42" s="111"/>
      <c r="R42" s="112"/>
      <c r="S42" s="112"/>
    </row>
    <row r="43" spans="1:19">
      <c r="A43" s="31">
        <f t="shared" si="7"/>
        <v>412</v>
      </c>
      <c r="B43" s="31">
        <v>34</v>
      </c>
      <c r="C43" s="32" t="str">
        <f t="shared" si="8"/>
        <v>412 - ACADEMY OF THE PACIFIC RIM Charter School - WATERTOWN pupils</v>
      </c>
      <c r="D43" s="33">
        <v>412035314</v>
      </c>
      <c r="E43" s="31">
        <f t="shared" si="9"/>
        <v>412</v>
      </c>
      <c r="F43" s="28">
        <f t="shared" si="10"/>
        <v>35</v>
      </c>
      <c r="G43" s="28">
        <f t="shared" si="11"/>
        <v>314</v>
      </c>
      <c r="H43" s="28">
        <f t="shared" si="12"/>
        <v>1</v>
      </c>
      <c r="I43" s="34">
        <f t="shared" si="13"/>
        <v>1.085</v>
      </c>
      <c r="J43" s="31">
        <f t="shared" si="5"/>
        <v>6</v>
      </c>
      <c r="K43" s="35"/>
      <c r="L43" s="36">
        <f t="shared" si="14"/>
        <v>16588</v>
      </c>
      <c r="M43" s="36"/>
      <c r="N43" s="36"/>
      <c r="O43" s="37"/>
      <c r="P43" s="111"/>
      <c r="Q43" s="111"/>
      <c r="R43" s="112"/>
      <c r="S43" s="112"/>
    </row>
    <row r="44" spans="1:19">
      <c r="A44" s="31">
        <f t="shared" si="7"/>
        <v>412</v>
      </c>
      <c r="B44" s="31">
        <v>35</v>
      </c>
      <c r="C44" s="32" t="str">
        <f t="shared" si="8"/>
        <v>412 - ACADEMY OF THE PACIFIC RIM Charter School - WEYMOUTH pupils</v>
      </c>
      <c r="D44" s="33">
        <v>412035336</v>
      </c>
      <c r="E44" s="31">
        <f t="shared" si="9"/>
        <v>412</v>
      </c>
      <c r="F44" s="28">
        <f t="shared" si="10"/>
        <v>35</v>
      </c>
      <c r="G44" s="28">
        <f t="shared" si="11"/>
        <v>336</v>
      </c>
      <c r="H44" s="28">
        <f t="shared" si="12"/>
        <v>1</v>
      </c>
      <c r="I44" s="34">
        <f t="shared" si="13"/>
        <v>1.085</v>
      </c>
      <c r="J44" s="31">
        <f t="shared" si="5"/>
        <v>7</v>
      </c>
      <c r="K44" s="35"/>
      <c r="L44" s="36">
        <f t="shared" si="14"/>
        <v>11789</v>
      </c>
      <c r="M44" s="36"/>
      <c r="N44" s="36"/>
      <c r="O44" s="37"/>
      <c r="P44" s="111"/>
      <c r="Q44" s="111"/>
      <c r="R44" s="112"/>
      <c r="S44" s="112"/>
    </row>
    <row r="45" spans="1:19">
      <c r="A45" s="31">
        <f t="shared" si="7"/>
        <v>413</v>
      </c>
      <c r="B45" s="31">
        <v>36</v>
      </c>
      <c r="C45" s="32" t="str">
        <f t="shared" si="8"/>
        <v>413 - FOUR RIVERS Charter School - ERVING pupils</v>
      </c>
      <c r="D45" s="33">
        <v>413114091</v>
      </c>
      <c r="E45" s="31">
        <f t="shared" si="9"/>
        <v>413</v>
      </c>
      <c r="F45" s="28">
        <f t="shared" si="10"/>
        <v>114</v>
      </c>
      <c r="G45" s="28">
        <f t="shared" si="11"/>
        <v>91</v>
      </c>
      <c r="H45" s="28">
        <f t="shared" si="12"/>
        <v>1</v>
      </c>
      <c r="I45" s="34">
        <f t="shared" si="13"/>
        <v>1</v>
      </c>
      <c r="J45" s="31">
        <f t="shared" si="5"/>
        <v>8</v>
      </c>
      <c r="K45" s="35"/>
      <c r="L45" s="36">
        <f t="shared" si="14"/>
        <v>14937</v>
      </c>
      <c r="M45" s="36"/>
      <c r="N45" s="36"/>
      <c r="O45" s="37"/>
      <c r="P45" s="111"/>
      <c r="Q45" s="111"/>
      <c r="R45" s="112"/>
      <c r="S45" s="112"/>
    </row>
    <row r="46" spans="1:19">
      <c r="A46" s="31">
        <f t="shared" si="7"/>
        <v>413</v>
      </c>
      <c r="B46" s="31">
        <v>37</v>
      </c>
      <c r="C46" s="32" t="str">
        <f t="shared" si="8"/>
        <v>413 - FOUR RIVERS Charter School - GREENFIELD pupils</v>
      </c>
      <c r="D46" s="33">
        <v>413114114</v>
      </c>
      <c r="E46" s="31">
        <f t="shared" si="9"/>
        <v>413</v>
      </c>
      <c r="F46" s="28">
        <f t="shared" si="10"/>
        <v>114</v>
      </c>
      <c r="G46" s="28">
        <f t="shared" si="11"/>
        <v>114</v>
      </c>
      <c r="H46" s="28">
        <f t="shared" si="12"/>
        <v>1</v>
      </c>
      <c r="I46" s="34">
        <f t="shared" si="13"/>
        <v>1</v>
      </c>
      <c r="J46" s="31">
        <f t="shared" si="5"/>
        <v>10</v>
      </c>
      <c r="K46" s="35"/>
      <c r="L46" s="36">
        <f t="shared" si="14"/>
        <v>12169</v>
      </c>
      <c r="M46" s="36"/>
      <c r="N46" s="36"/>
      <c r="O46" s="37"/>
      <c r="P46" s="111"/>
      <c r="Q46" s="111"/>
      <c r="R46" s="112"/>
      <c r="S46" s="112"/>
    </row>
    <row r="47" spans="1:19">
      <c r="A47" s="31">
        <f t="shared" si="7"/>
        <v>413</v>
      </c>
      <c r="B47" s="31">
        <v>38</v>
      </c>
      <c r="C47" s="32" t="str">
        <f t="shared" si="8"/>
        <v>413 - FOUR RIVERS Charter School - HATFIELD pupils</v>
      </c>
      <c r="D47" s="33">
        <v>413114127</v>
      </c>
      <c r="E47" s="31">
        <f t="shared" si="9"/>
        <v>413</v>
      </c>
      <c r="F47" s="28">
        <f t="shared" si="10"/>
        <v>114</v>
      </c>
      <c r="G47" s="28">
        <f t="shared" si="11"/>
        <v>127</v>
      </c>
      <c r="H47" s="28">
        <f t="shared" si="12"/>
        <v>1</v>
      </c>
      <c r="I47" s="34">
        <f t="shared" si="13"/>
        <v>1</v>
      </c>
      <c r="J47" s="31">
        <f t="shared" si="5"/>
        <v>4</v>
      </c>
      <c r="K47" s="35"/>
      <c r="L47" s="36">
        <f t="shared" si="14"/>
        <v>11023</v>
      </c>
      <c r="M47" s="36"/>
      <c r="N47" s="36"/>
      <c r="O47" s="37"/>
      <c r="P47" s="111"/>
      <c r="Q47" s="111"/>
      <c r="R47" s="112"/>
      <c r="S47" s="112"/>
    </row>
    <row r="48" spans="1:19">
      <c r="A48" s="31">
        <f t="shared" si="7"/>
        <v>413</v>
      </c>
      <c r="B48" s="31">
        <v>39</v>
      </c>
      <c r="C48" s="32" t="str">
        <f t="shared" si="8"/>
        <v>413 - FOUR RIVERS Charter School - ROWE pupils</v>
      </c>
      <c r="D48" s="33">
        <v>413114253</v>
      </c>
      <c r="E48" s="31">
        <f t="shared" si="9"/>
        <v>413</v>
      </c>
      <c r="F48" s="28">
        <f t="shared" si="10"/>
        <v>114</v>
      </c>
      <c r="G48" s="28">
        <f t="shared" si="11"/>
        <v>253</v>
      </c>
      <c r="H48" s="28">
        <f t="shared" si="12"/>
        <v>1</v>
      </c>
      <c r="I48" s="34">
        <f t="shared" si="13"/>
        <v>1</v>
      </c>
      <c r="J48" s="31">
        <f t="shared" si="5"/>
        <v>8</v>
      </c>
      <c r="K48" s="35"/>
      <c r="L48" s="36">
        <f t="shared" si="14"/>
        <v>11023</v>
      </c>
      <c r="M48" s="36"/>
      <c r="N48" s="36"/>
      <c r="O48" s="37"/>
      <c r="P48" s="111"/>
      <c r="Q48" s="111"/>
      <c r="R48" s="112"/>
      <c r="S48" s="112"/>
    </row>
    <row r="49" spans="1:19">
      <c r="A49" s="31">
        <f t="shared" si="7"/>
        <v>413</v>
      </c>
      <c r="B49" s="31">
        <v>40</v>
      </c>
      <c r="C49" s="32" t="str">
        <f t="shared" si="8"/>
        <v>413 - FOUR RIVERS Charter School - SOUTH HADLEY pupils</v>
      </c>
      <c r="D49" s="33">
        <v>413114278</v>
      </c>
      <c r="E49" s="31">
        <f t="shared" si="9"/>
        <v>413</v>
      </c>
      <c r="F49" s="28">
        <f t="shared" si="10"/>
        <v>114</v>
      </c>
      <c r="G49" s="28">
        <f t="shared" si="11"/>
        <v>278</v>
      </c>
      <c r="H49" s="28">
        <f t="shared" si="12"/>
        <v>1</v>
      </c>
      <c r="I49" s="34">
        <f t="shared" si="13"/>
        <v>1</v>
      </c>
      <c r="J49" s="31">
        <f t="shared" si="5"/>
        <v>6</v>
      </c>
      <c r="K49" s="35"/>
      <c r="L49" s="36">
        <f t="shared" si="14"/>
        <v>11023</v>
      </c>
      <c r="M49" s="36"/>
      <c r="N49" s="36"/>
      <c r="O49" s="37"/>
      <c r="P49" s="111"/>
      <c r="Q49" s="111"/>
      <c r="R49" s="112"/>
      <c r="S49" s="112"/>
    </row>
    <row r="50" spans="1:19">
      <c r="A50" s="31">
        <f t="shared" si="7"/>
        <v>413</v>
      </c>
      <c r="B50" s="31">
        <v>41</v>
      </c>
      <c r="C50" s="32" t="str">
        <f t="shared" si="8"/>
        <v>413 - FOUR RIVERS Charter School - AMHERST PELHAM pupils</v>
      </c>
      <c r="D50" s="33">
        <v>413114605</v>
      </c>
      <c r="E50" s="31">
        <f t="shared" si="9"/>
        <v>413</v>
      </c>
      <c r="F50" s="28">
        <f t="shared" si="10"/>
        <v>114</v>
      </c>
      <c r="G50" s="28">
        <f t="shared" si="11"/>
        <v>605</v>
      </c>
      <c r="H50" s="28">
        <f t="shared" si="12"/>
        <v>1</v>
      </c>
      <c r="I50" s="34">
        <f t="shared" si="13"/>
        <v>1</v>
      </c>
      <c r="J50" s="31">
        <f t="shared" si="5"/>
        <v>6</v>
      </c>
      <c r="K50" s="35"/>
      <c r="L50" s="36">
        <f t="shared" si="14"/>
        <v>15484</v>
      </c>
      <c r="M50" s="36"/>
      <c r="N50" s="36"/>
      <c r="O50" s="37"/>
      <c r="P50" s="111"/>
      <c r="Q50" s="111"/>
      <c r="R50" s="112"/>
      <c r="S50" s="112"/>
    </row>
    <row r="51" spans="1:19">
      <c r="A51" s="31">
        <f t="shared" si="7"/>
        <v>413</v>
      </c>
      <c r="B51" s="31">
        <v>42</v>
      </c>
      <c r="C51" s="32" t="str">
        <f t="shared" si="8"/>
        <v>413 - FOUR RIVERS Charter School - FRONTIER pupils</v>
      </c>
      <c r="D51" s="33">
        <v>413114670</v>
      </c>
      <c r="E51" s="31">
        <f t="shared" si="9"/>
        <v>413</v>
      </c>
      <c r="F51" s="28">
        <f t="shared" si="10"/>
        <v>114</v>
      </c>
      <c r="G51" s="28">
        <f t="shared" si="11"/>
        <v>670</v>
      </c>
      <c r="H51" s="28">
        <f t="shared" si="12"/>
        <v>1</v>
      </c>
      <c r="I51" s="34">
        <f t="shared" si="13"/>
        <v>1</v>
      </c>
      <c r="J51" s="31">
        <f t="shared" si="5"/>
        <v>4</v>
      </c>
      <c r="K51" s="35"/>
      <c r="L51" s="36">
        <f t="shared" si="14"/>
        <v>11719</v>
      </c>
      <c r="M51" s="36"/>
      <c r="N51" s="36"/>
      <c r="O51" s="37"/>
      <c r="P51" s="111"/>
      <c r="Q51" s="111"/>
      <c r="R51" s="112"/>
      <c r="S51" s="112"/>
    </row>
    <row r="52" spans="1:19">
      <c r="A52" s="31">
        <f t="shared" si="7"/>
        <v>413</v>
      </c>
      <c r="B52" s="31">
        <v>43</v>
      </c>
      <c r="C52" s="32" t="str">
        <f t="shared" si="8"/>
        <v>413 - FOUR RIVERS Charter School - GILL MONTAGUE pupils</v>
      </c>
      <c r="D52" s="33">
        <v>413114674</v>
      </c>
      <c r="E52" s="31">
        <f t="shared" si="9"/>
        <v>413</v>
      </c>
      <c r="F52" s="28">
        <f t="shared" si="10"/>
        <v>114</v>
      </c>
      <c r="G52" s="28">
        <f t="shared" si="11"/>
        <v>674</v>
      </c>
      <c r="H52" s="28">
        <f t="shared" si="12"/>
        <v>1</v>
      </c>
      <c r="I52" s="34">
        <f t="shared" si="13"/>
        <v>1</v>
      </c>
      <c r="J52" s="31">
        <f t="shared" si="5"/>
        <v>9</v>
      </c>
      <c r="K52" s="35"/>
      <c r="L52" s="36">
        <f t="shared" si="14"/>
        <v>11925</v>
      </c>
      <c r="M52" s="36"/>
      <c r="N52" s="36"/>
      <c r="O52" s="37"/>
      <c r="P52" s="111"/>
      <c r="Q52" s="111"/>
      <c r="R52" s="112"/>
      <c r="S52" s="112"/>
    </row>
    <row r="53" spans="1:19">
      <c r="A53" s="31">
        <f t="shared" si="7"/>
        <v>413</v>
      </c>
      <c r="B53" s="31">
        <v>44</v>
      </c>
      <c r="C53" s="32" t="str">
        <f t="shared" si="8"/>
        <v>413 - FOUR RIVERS Charter School - HAMPSHIRE pupils</v>
      </c>
      <c r="D53" s="33">
        <v>413114683</v>
      </c>
      <c r="E53" s="31">
        <f t="shared" si="9"/>
        <v>413</v>
      </c>
      <c r="F53" s="28">
        <f t="shared" si="10"/>
        <v>114</v>
      </c>
      <c r="G53" s="28">
        <f t="shared" si="11"/>
        <v>683</v>
      </c>
      <c r="H53" s="28">
        <f t="shared" si="12"/>
        <v>1</v>
      </c>
      <c r="I53" s="34">
        <f t="shared" si="13"/>
        <v>1</v>
      </c>
      <c r="J53" s="31">
        <f t="shared" si="5"/>
        <v>4</v>
      </c>
      <c r="K53" s="35"/>
      <c r="L53" s="36">
        <f t="shared" si="14"/>
        <v>15088</v>
      </c>
      <c r="M53" s="36"/>
      <c r="N53" s="36"/>
      <c r="O53" s="37"/>
      <c r="P53" s="111"/>
      <c r="Q53" s="111"/>
      <c r="R53" s="112"/>
      <c r="S53" s="112"/>
    </row>
    <row r="54" spans="1:19">
      <c r="A54" s="31">
        <f t="shared" si="7"/>
        <v>413</v>
      </c>
      <c r="B54" s="31">
        <v>45</v>
      </c>
      <c r="C54" s="32" t="str">
        <f t="shared" si="8"/>
        <v>413 - FOUR RIVERS Charter School - MOHAWK TRAIL pupils</v>
      </c>
      <c r="D54" s="33">
        <v>413114717</v>
      </c>
      <c r="E54" s="31">
        <f t="shared" si="9"/>
        <v>413</v>
      </c>
      <c r="F54" s="28">
        <f t="shared" si="10"/>
        <v>114</v>
      </c>
      <c r="G54" s="28">
        <f t="shared" si="11"/>
        <v>717</v>
      </c>
      <c r="H54" s="28">
        <f t="shared" si="12"/>
        <v>1</v>
      </c>
      <c r="I54" s="34">
        <f t="shared" si="13"/>
        <v>1</v>
      </c>
      <c r="J54" s="31">
        <f t="shared" si="5"/>
        <v>7</v>
      </c>
      <c r="K54" s="35"/>
      <c r="L54" s="36">
        <f t="shared" si="14"/>
        <v>12194</v>
      </c>
      <c r="M54" s="36"/>
      <c r="N54" s="36"/>
      <c r="O54" s="37"/>
      <c r="P54" s="111"/>
      <c r="Q54" s="111"/>
      <c r="R54" s="112"/>
      <c r="S54" s="112"/>
    </row>
    <row r="55" spans="1:19">
      <c r="A55" s="31">
        <f t="shared" si="7"/>
        <v>413</v>
      </c>
      <c r="B55" s="31">
        <v>46</v>
      </c>
      <c r="C55" s="32" t="str">
        <f t="shared" si="8"/>
        <v>413 - FOUR RIVERS Charter School - PIONEER pupils</v>
      </c>
      <c r="D55" s="33">
        <v>413114750</v>
      </c>
      <c r="E55" s="31">
        <f t="shared" si="9"/>
        <v>413</v>
      </c>
      <c r="F55" s="28">
        <f t="shared" si="10"/>
        <v>114</v>
      </c>
      <c r="G55" s="28">
        <f t="shared" si="11"/>
        <v>750</v>
      </c>
      <c r="H55" s="28">
        <f t="shared" si="12"/>
        <v>1</v>
      </c>
      <c r="I55" s="34">
        <f t="shared" si="13"/>
        <v>1</v>
      </c>
      <c r="J55" s="31">
        <f t="shared" si="5"/>
        <v>6</v>
      </c>
      <c r="K55" s="35"/>
      <c r="L55" s="36">
        <f t="shared" si="14"/>
        <v>11748</v>
      </c>
      <c r="M55" s="36"/>
      <c r="N55" s="36"/>
      <c r="O55" s="37"/>
      <c r="P55" s="111"/>
      <c r="Q55" s="111"/>
      <c r="R55" s="112"/>
      <c r="S55" s="112"/>
    </row>
    <row r="56" spans="1:19">
      <c r="A56" s="31">
        <f t="shared" si="7"/>
        <v>413</v>
      </c>
      <c r="B56" s="31">
        <v>47</v>
      </c>
      <c r="C56" s="32" t="str">
        <f t="shared" si="8"/>
        <v>413 - FOUR RIVERS Charter School - RALPH C MAHAR pupils</v>
      </c>
      <c r="D56" s="33">
        <v>413114755</v>
      </c>
      <c r="E56" s="31">
        <f t="shared" si="9"/>
        <v>413</v>
      </c>
      <c r="F56" s="28">
        <f t="shared" si="10"/>
        <v>114</v>
      </c>
      <c r="G56" s="28">
        <f t="shared" si="11"/>
        <v>755</v>
      </c>
      <c r="H56" s="28">
        <f t="shared" si="12"/>
        <v>1</v>
      </c>
      <c r="I56" s="34">
        <f t="shared" si="13"/>
        <v>1</v>
      </c>
      <c r="J56" s="31">
        <f t="shared" si="5"/>
        <v>9</v>
      </c>
      <c r="K56" s="35"/>
      <c r="L56" s="36">
        <f t="shared" si="14"/>
        <v>11821</v>
      </c>
      <c r="M56" s="36"/>
      <c r="N56" s="36"/>
      <c r="O56" s="37"/>
      <c r="P56" s="111"/>
      <c r="Q56" s="111"/>
      <c r="R56" s="112"/>
      <c r="S56" s="112"/>
    </row>
    <row r="57" spans="1:19">
      <c r="A57" s="31">
        <f t="shared" si="7"/>
        <v>414</v>
      </c>
      <c r="B57" s="31">
        <v>48</v>
      </c>
      <c r="C57" s="32" t="str">
        <f t="shared" si="8"/>
        <v>414 - BERKSHIRE ARTS AND TECHNOLOGY Charter School - CLARKSBURG pupils</v>
      </c>
      <c r="D57" s="33">
        <v>414603063</v>
      </c>
      <c r="E57" s="31">
        <f t="shared" si="9"/>
        <v>414</v>
      </c>
      <c r="F57" s="28">
        <f t="shared" si="10"/>
        <v>603</v>
      </c>
      <c r="G57" s="28">
        <f t="shared" si="11"/>
        <v>63</v>
      </c>
      <c r="H57" s="28">
        <f t="shared" si="12"/>
        <v>1</v>
      </c>
      <c r="I57" s="34">
        <f t="shared" si="13"/>
        <v>1</v>
      </c>
      <c r="J57" s="31">
        <f t="shared" si="5"/>
        <v>7</v>
      </c>
      <c r="K57" s="35"/>
      <c r="L57" s="36">
        <f t="shared" si="14"/>
        <v>12312</v>
      </c>
      <c r="M57" s="36"/>
      <c r="N57" s="36"/>
      <c r="O57" s="37"/>
      <c r="P57" s="111"/>
      <c r="Q57" s="111"/>
      <c r="R57" s="112"/>
      <c r="S57" s="112"/>
    </row>
    <row r="58" spans="1:19">
      <c r="A58" s="31">
        <f t="shared" si="7"/>
        <v>414</v>
      </c>
      <c r="B58" s="31">
        <v>49</v>
      </c>
      <c r="C58" s="32" t="str">
        <f t="shared" si="8"/>
        <v>414 - BERKSHIRE ARTS AND TECHNOLOGY Charter School - FLORIDA pupils</v>
      </c>
      <c r="D58" s="33">
        <v>414603098</v>
      </c>
      <c r="E58" s="31">
        <f t="shared" si="9"/>
        <v>414</v>
      </c>
      <c r="F58" s="28">
        <f t="shared" si="10"/>
        <v>603</v>
      </c>
      <c r="G58" s="28">
        <f t="shared" si="11"/>
        <v>98</v>
      </c>
      <c r="H58" s="28">
        <f t="shared" si="12"/>
        <v>1</v>
      </c>
      <c r="I58" s="34">
        <f t="shared" si="13"/>
        <v>1</v>
      </c>
      <c r="J58" s="31">
        <f t="shared" si="5"/>
        <v>6</v>
      </c>
      <c r="K58" s="35"/>
      <c r="L58" s="36">
        <f t="shared" si="14"/>
        <v>11023</v>
      </c>
      <c r="M58" s="36"/>
      <c r="N58" s="36"/>
      <c r="O58" s="37"/>
      <c r="P58" s="111"/>
      <c r="Q58" s="111"/>
      <c r="R58" s="112"/>
      <c r="S58" s="112"/>
    </row>
    <row r="59" spans="1:19">
      <c r="A59" s="31">
        <f t="shared" si="7"/>
        <v>414</v>
      </c>
      <c r="B59" s="31">
        <v>50</v>
      </c>
      <c r="C59" s="32" t="str">
        <f t="shared" si="8"/>
        <v>414 - BERKSHIRE ARTS AND TECHNOLOGY Charter School - LENOX pupils</v>
      </c>
      <c r="D59" s="33">
        <v>414603152</v>
      </c>
      <c r="E59" s="31">
        <f t="shared" si="9"/>
        <v>414</v>
      </c>
      <c r="F59" s="28">
        <f t="shared" si="10"/>
        <v>603</v>
      </c>
      <c r="G59" s="28">
        <f t="shared" si="11"/>
        <v>152</v>
      </c>
      <c r="H59" s="28">
        <f t="shared" si="12"/>
        <v>1</v>
      </c>
      <c r="I59" s="34">
        <f t="shared" si="13"/>
        <v>1</v>
      </c>
      <c r="J59" s="31">
        <f t="shared" si="5"/>
        <v>4</v>
      </c>
      <c r="K59" s="35"/>
      <c r="L59" s="36">
        <f t="shared" si="14"/>
        <v>13285</v>
      </c>
      <c r="M59" s="36"/>
      <c r="N59" s="36"/>
      <c r="O59" s="37"/>
      <c r="P59" s="111"/>
      <c r="Q59" s="111"/>
      <c r="R59" s="112"/>
      <c r="S59" s="112"/>
    </row>
    <row r="60" spans="1:19">
      <c r="A60" s="31">
        <f t="shared" si="7"/>
        <v>414</v>
      </c>
      <c r="B60" s="31">
        <v>51</v>
      </c>
      <c r="C60" s="32" t="str">
        <f t="shared" si="8"/>
        <v>414 - BERKSHIRE ARTS AND TECHNOLOGY Charter School - NORTH ADAMS pupils</v>
      </c>
      <c r="D60" s="33">
        <v>414603209</v>
      </c>
      <c r="E60" s="31">
        <f t="shared" si="9"/>
        <v>414</v>
      </c>
      <c r="F60" s="28">
        <f t="shared" si="10"/>
        <v>603</v>
      </c>
      <c r="G60" s="28">
        <f t="shared" si="11"/>
        <v>209</v>
      </c>
      <c r="H60" s="28">
        <f t="shared" si="12"/>
        <v>1</v>
      </c>
      <c r="I60" s="34">
        <f t="shared" si="13"/>
        <v>1</v>
      </c>
      <c r="J60" s="31">
        <f t="shared" si="5"/>
        <v>11</v>
      </c>
      <c r="K60" s="35"/>
      <c r="L60" s="36">
        <f t="shared" si="14"/>
        <v>13764</v>
      </c>
      <c r="M60" s="36"/>
      <c r="N60" s="36"/>
      <c r="O60" s="37"/>
      <c r="P60" s="111"/>
      <c r="Q60" s="111"/>
      <c r="R60" s="112"/>
      <c r="S60" s="112"/>
    </row>
    <row r="61" spans="1:19">
      <c r="A61" s="31">
        <f t="shared" si="7"/>
        <v>414</v>
      </c>
      <c r="B61" s="31">
        <v>52</v>
      </c>
      <c r="C61" s="32" t="str">
        <f t="shared" si="8"/>
        <v>414 - BERKSHIRE ARTS AND TECHNOLOGY Charter School - PITTSFIELD pupils</v>
      </c>
      <c r="D61" s="33">
        <v>414603236</v>
      </c>
      <c r="E61" s="31">
        <f t="shared" si="9"/>
        <v>414</v>
      </c>
      <c r="F61" s="28">
        <f t="shared" si="10"/>
        <v>603</v>
      </c>
      <c r="G61" s="28">
        <f t="shared" si="11"/>
        <v>236</v>
      </c>
      <c r="H61" s="28">
        <f t="shared" si="12"/>
        <v>1</v>
      </c>
      <c r="I61" s="34">
        <f t="shared" si="13"/>
        <v>1</v>
      </c>
      <c r="J61" s="31">
        <f t="shared" si="5"/>
        <v>10</v>
      </c>
      <c r="K61" s="35"/>
      <c r="L61" s="36">
        <f t="shared" si="14"/>
        <v>12995</v>
      </c>
      <c r="M61" s="36"/>
      <c r="N61" s="36"/>
      <c r="O61" s="37"/>
      <c r="P61" s="111"/>
      <c r="Q61" s="111"/>
      <c r="R61" s="112"/>
      <c r="S61" s="112"/>
    </row>
    <row r="62" spans="1:19">
      <c r="A62" s="31">
        <f t="shared" si="7"/>
        <v>414</v>
      </c>
      <c r="B62" s="31">
        <v>53</v>
      </c>
      <c r="C62" s="32" t="str">
        <f t="shared" si="8"/>
        <v>414 - BERKSHIRE ARTS AND TECHNOLOGY Charter School - SAVOY pupils</v>
      </c>
      <c r="D62" s="33">
        <v>414603263</v>
      </c>
      <c r="E62" s="31">
        <f t="shared" si="9"/>
        <v>414</v>
      </c>
      <c r="F62" s="28">
        <f t="shared" si="10"/>
        <v>603</v>
      </c>
      <c r="G62" s="28">
        <f t="shared" si="11"/>
        <v>263</v>
      </c>
      <c r="H62" s="28">
        <f t="shared" si="12"/>
        <v>1</v>
      </c>
      <c r="I62" s="34">
        <f t="shared" si="13"/>
        <v>1</v>
      </c>
      <c r="J62" s="31">
        <f t="shared" si="5"/>
        <v>8</v>
      </c>
      <c r="K62" s="35"/>
      <c r="L62" s="36">
        <f t="shared" si="14"/>
        <v>13632</v>
      </c>
      <c r="M62" s="36"/>
      <c r="N62" s="36"/>
      <c r="O62" s="37"/>
      <c r="P62" s="111"/>
      <c r="Q62" s="111"/>
      <c r="R62" s="112"/>
      <c r="S62" s="112"/>
    </row>
    <row r="63" spans="1:19">
      <c r="A63" s="31">
        <f t="shared" si="7"/>
        <v>414</v>
      </c>
      <c r="B63" s="31">
        <v>54</v>
      </c>
      <c r="C63" s="32" t="str">
        <f t="shared" si="8"/>
        <v>414 - BERKSHIRE ARTS AND TECHNOLOGY Charter School - HOOSAC VALLEY pupils</v>
      </c>
      <c r="D63" s="33">
        <v>414603603</v>
      </c>
      <c r="E63" s="31">
        <f t="shared" si="9"/>
        <v>414</v>
      </c>
      <c r="F63" s="28">
        <f t="shared" si="10"/>
        <v>603</v>
      </c>
      <c r="G63" s="28">
        <f t="shared" si="11"/>
        <v>603</v>
      </c>
      <c r="H63" s="28">
        <f t="shared" si="12"/>
        <v>1</v>
      </c>
      <c r="I63" s="34">
        <f t="shared" si="13"/>
        <v>1</v>
      </c>
      <c r="J63" s="31">
        <f t="shared" si="5"/>
        <v>10</v>
      </c>
      <c r="K63" s="35"/>
      <c r="L63" s="36">
        <f t="shared" si="14"/>
        <v>13532</v>
      </c>
      <c r="M63" s="36"/>
      <c r="N63" s="36"/>
      <c r="O63" s="37"/>
      <c r="P63" s="111"/>
      <c r="Q63" s="111"/>
      <c r="R63" s="112"/>
      <c r="S63" s="112"/>
    </row>
    <row r="64" spans="1:19">
      <c r="A64" s="31">
        <f t="shared" si="7"/>
        <v>414</v>
      </c>
      <c r="B64" s="31">
        <v>55</v>
      </c>
      <c r="C64" s="32" t="str">
        <f t="shared" si="8"/>
        <v>414 - BERKSHIRE ARTS AND TECHNOLOGY Charter School - CENTRAL BERKSHIRE pupils</v>
      </c>
      <c r="D64" s="33">
        <v>414603635</v>
      </c>
      <c r="E64" s="31">
        <f t="shared" si="9"/>
        <v>414</v>
      </c>
      <c r="F64" s="28">
        <f t="shared" si="10"/>
        <v>603</v>
      </c>
      <c r="G64" s="28">
        <f t="shared" si="11"/>
        <v>635</v>
      </c>
      <c r="H64" s="28">
        <f t="shared" si="12"/>
        <v>1</v>
      </c>
      <c r="I64" s="34">
        <f t="shared" si="13"/>
        <v>1</v>
      </c>
      <c r="J64" s="31">
        <f t="shared" si="5"/>
        <v>7</v>
      </c>
      <c r="K64" s="35"/>
      <c r="L64" s="36">
        <f t="shared" si="14"/>
        <v>11192</v>
      </c>
      <c r="M64" s="36"/>
      <c r="N64" s="36"/>
      <c r="O64" s="37"/>
      <c r="P64" s="111"/>
      <c r="Q64" s="111"/>
      <c r="R64" s="112"/>
      <c r="S64" s="112"/>
    </row>
    <row r="65" spans="1:19">
      <c r="A65" s="31">
        <f t="shared" si="7"/>
        <v>414</v>
      </c>
      <c r="B65" s="31">
        <v>56</v>
      </c>
      <c r="C65" s="32" t="str">
        <f t="shared" si="8"/>
        <v>414 - BERKSHIRE ARTS AND TECHNOLOGY Charter School - MOUNT GREYLOCK pupils</v>
      </c>
      <c r="D65" s="33">
        <v>414603715</v>
      </c>
      <c r="E65" s="31">
        <f t="shared" si="9"/>
        <v>414</v>
      </c>
      <c r="F65" s="28">
        <f t="shared" si="10"/>
        <v>603</v>
      </c>
      <c r="G65" s="28">
        <f t="shared" si="11"/>
        <v>715</v>
      </c>
      <c r="H65" s="28">
        <f t="shared" si="12"/>
        <v>1</v>
      </c>
      <c r="I65" s="34">
        <f t="shared" si="13"/>
        <v>1</v>
      </c>
      <c r="J65" s="31">
        <f t="shared" si="5"/>
        <v>5</v>
      </c>
      <c r="K65" s="35"/>
      <c r="L65" s="36">
        <f t="shared" si="14"/>
        <v>11201</v>
      </c>
      <c r="M65" s="36"/>
      <c r="N65" s="36"/>
      <c r="O65" s="37"/>
      <c r="P65" s="111"/>
      <c r="Q65" s="111"/>
      <c r="R65" s="112"/>
      <c r="S65" s="112"/>
    </row>
    <row r="66" spans="1:19">
      <c r="A66" s="31">
        <f t="shared" si="7"/>
        <v>416</v>
      </c>
      <c r="B66" s="31">
        <v>57</v>
      </c>
      <c r="C66" s="32" t="str">
        <f t="shared" si="8"/>
        <v>416 - BOSTON PREPARATORY Charter School - ABINGTON pupils</v>
      </c>
      <c r="D66" s="33">
        <v>416035001</v>
      </c>
      <c r="E66" s="31">
        <f t="shared" si="9"/>
        <v>416</v>
      </c>
      <c r="F66" s="28">
        <f t="shared" si="10"/>
        <v>35</v>
      </c>
      <c r="G66" s="28">
        <f t="shared" si="11"/>
        <v>1</v>
      </c>
      <c r="H66" s="28">
        <f t="shared" si="12"/>
        <v>1</v>
      </c>
      <c r="I66" s="34">
        <f t="shared" si="13"/>
        <v>1.085</v>
      </c>
      <c r="J66" s="31">
        <f t="shared" si="5"/>
        <v>6</v>
      </c>
      <c r="K66" s="35"/>
      <c r="L66" s="36">
        <f t="shared" si="14"/>
        <v>10818</v>
      </c>
      <c r="M66" s="36"/>
      <c r="N66" s="36"/>
      <c r="O66" s="37"/>
      <c r="P66" s="111"/>
      <c r="Q66" s="111"/>
      <c r="R66" s="112"/>
      <c r="S66" s="112"/>
    </row>
    <row r="67" spans="1:19">
      <c r="A67" s="31">
        <f t="shared" si="7"/>
        <v>416</v>
      </c>
      <c r="B67" s="31">
        <v>58</v>
      </c>
      <c r="C67" s="32" t="str">
        <f t="shared" si="8"/>
        <v>416 - BOSTON PREPARATORY Charter School - BOSTON pupils</v>
      </c>
      <c r="D67" s="33">
        <v>416035035</v>
      </c>
      <c r="E67" s="31">
        <f t="shared" si="9"/>
        <v>416</v>
      </c>
      <c r="F67" s="28">
        <f t="shared" si="10"/>
        <v>35</v>
      </c>
      <c r="G67" s="28">
        <f t="shared" si="11"/>
        <v>35</v>
      </c>
      <c r="H67" s="28">
        <f t="shared" si="12"/>
        <v>1</v>
      </c>
      <c r="I67" s="34">
        <f t="shared" si="13"/>
        <v>1.085</v>
      </c>
      <c r="J67" s="31">
        <f t="shared" si="5"/>
        <v>11</v>
      </c>
      <c r="K67" s="35"/>
      <c r="L67" s="36">
        <f t="shared" si="14"/>
        <v>15427</v>
      </c>
      <c r="M67" s="36"/>
      <c r="N67" s="36"/>
      <c r="O67" s="37"/>
      <c r="P67" s="111"/>
      <c r="Q67" s="111"/>
      <c r="R67" s="112"/>
      <c r="S67" s="112"/>
    </row>
    <row r="68" spans="1:19">
      <c r="A68" s="31">
        <f t="shared" si="7"/>
        <v>416</v>
      </c>
      <c r="B68" s="31">
        <v>59</v>
      </c>
      <c r="C68" s="32" t="str">
        <f t="shared" si="8"/>
        <v>416 - BOSTON PREPARATORY Charter School - BROCKTON pupils</v>
      </c>
      <c r="D68" s="33">
        <v>416035044</v>
      </c>
      <c r="E68" s="31">
        <f t="shared" si="9"/>
        <v>416</v>
      </c>
      <c r="F68" s="28">
        <f t="shared" si="10"/>
        <v>35</v>
      </c>
      <c r="G68" s="28">
        <f t="shared" si="11"/>
        <v>44</v>
      </c>
      <c r="H68" s="28">
        <f t="shared" si="12"/>
        <v>1</v>
      </c>
      <c r="I68" s="34">
        <f t="shared" si="13"/>
        <v>1.085</v>
      </c>
      <c r="J68" s="31">
        <f t="shared" si="5"/>
        <v>12</v>
      </c>
      <c r="K68" s="35"/>
      <c r="L68" s="36">
        <f t="shared" si="14"/>
        <v>18063</v>
      </c>
      <c r="M68" s="36"/>
      <c r="N68" s="36"/>
      <c r="O68" s="37"/>
      <c r="P68" s="111"/>
      <c r="Q68" s="111"/>
      <c r="R68" s="112"/>
      <c r="S68" s="112"/>
    </row>
    <row r="69" spans="1:19">
      <c r="A69" s="31">
        <f t="shared" si="7"/>
        <v>416</v>
      </c>
      <c r="B69" s="31">
        <v>60</v>
      </c>
      <c r="C69" s="32" t="str">
        <f t="shared" si="8"/>
        <v>416 - BOSTON PREPARATORY Charter School - BURLINGTON pupils</v>
      </c>
      <c r="D69" s="33">
        <v>416035048</v>
      </c>
      <c r="E69" s="31">
        <f t="shared" si="9"/>
        <v>416</v>
      </c>
      <c r="F69" s="28">
        <f t="shared" si="10"/>
        <v>35</v>
      </c>
      <c r="G69" s="28">
        <f t="shared" si="11"/>
        <v>48</v>
      </c>
      <c r="H69" s="28">
        <f t="shared" si="12"/>
        <v>1</v>
      </c>
      <c r="I69" s="34">
        <f t="shared" si="13"/>
        <v>1.085</v>
      </c>
      <c r="J69" s="31">
        <f t="shared" si="5"/>
        <v>3</v>
      </c>
      <c r="K69" s="35"/>
      <c r="L69" s="36">
        <f t="shared" si="14"/>
        <v>11789</v>
      </c>
      <c r="M69" s="36"/>
      <c r="N69" s="36"/>
      <c r="O69" s="37"/>
      <c r="P69" s="111"/>
      <c r="Q69" s="111"/>
      <c r="R69" s="112"/>
      <c r="S69" s="112"/>
    </row>
    <row r="70" spans="1:19">
      <c r="A70" s="31">
        <f t="shared" si="7"/>
        <v>416</v>
      </c>
      <c r="B70" s="31">
        <v>61</v>
      </c>
      <c r="C70" s="32" t="str">
        <f t="shared" si="8"/>
        <v>416 - BOSTON PREPARATORY Charter School - DEDHAM pupils</v>
      </c>
      <c r="D70" s="33">
        <v>416035073</v>
      </c>
      <c r="E70" s="31">
        <f t="shared" si="9"/>
        <v>416</v>
      </c>
      <c r="F70" s="28">
        <f t="shared" si="10"/>
        <v>35</v>
      </c>
      <c r="G70" s="28">
        <f t="shared" si="11"/>
        <v>73</v>
      </c>
      <c r="H70" s="28">
        <f t="shared" si="12"/>
        <v>1</v>
      </c>
      <c r="I70" s="34">
        <f t="shared" si="13"/>
        <v>1.085</v>
      </c>
      <c r="J70" s="31">
        <f t="shared" si="5"/>
        <v>5</v>
      </c>
      <c r="K70" s="35"/>
      <c r="L70" s="36">
        <f t="shared" si="14"/>
        <v>15594</v>
      </c>
      <c r="M70" s="36"/>
      <c r="N70" s="36"/>
      <c r="O70" s="37"/>
      <c r="P70" s="111"/>
      <c r="Q70" s="111"/>
      <c r="R70" s="112"/>
      <c r="S70" s="112"/>
    </row>
    <row r="71" spans="1:19">
      <c r="A71" s="31">
        <f t="shared" si="7"/>
        <v>416</v>
      </c>
      <c r="B71" s="31">
        <v>62</v>
      </c>
      <c r="C71" s="32" t="str">
        <f t="shared" si="8"/>
        <v>416 - BOSTON PREPARATORY Charter School - HOLBROOK pupils</v>
      </c>
      <c r="D71" s="33">
        <v>416035133</v>
      </c>
      <c r="E71" s="31">
        <f t="shared" si="9"/>
        <v>416</v>
      </c>
      <c r="F71" s="28">
        <f t="shared" si="10"/>
        <v>35</v>
      </c>
      <c r="G71" s="28">
        <f t="shared" si="11"/>
        <v>133</v>
      </c>
      <c r="H71" s="28">
        <f t="shared" si="12"/>
        <v>1</v>
      </c>
      <c r="I71" s="34">
        <f t="shared" si="13"/>
        <v>1.085</v>
      </c>
      <c r="J71" s="31">
        <f t="shared" si="5"/>
        <v>9</v>
      </c>
      <c r="K71" s="35"/>
      <c r="L71" s="36">
        <f t="shared" si="14"/>
        <v>9846</v>
      </c>
      <c r="M71" s="36"/>
      <c r="N71" s="36"/>
      <c r="O71" s="37"/>
      <c r="P71" s="111"/>
      <c r="Q71" s="111"/>
      <c r="R71" s="112"/>
      <c r="S71" s="112"/>
    </row>
    <row r="72" spans="1:19">
      <c r="A72" s="31">
        <f t="shared" si="7"/>
        <v>416</v>
      </c>
      <c r="B72" s="31">
        <v>63</v>
      </c>
      <c r="C72" s="32" t="str">
        <f t="shared" si="8"/>
        <v>416 - BOSTON PREPARATORY Charter School - NORWOOD pupils</v>
      </c>
      <c r="D72" s="33">
        <v>416035220</v>
      </c>
      <c r="E72" s="31">
        <f t="shared" si="9"/>
        <v>416</v>
      </c>
      <c r="F72" s="28">
        <f t="shared" si="10"/>
        <v>35</v>
      </c>
      <c r="G72" s="28">
        <f t="shared" si="11"/>
        <v>220</v>
      </c>
      <c r="H72" s="28">
        <f t="shared" si="12"/>
        <v>1</v>
      </c>
      <c r="I72" s="34">
        <f t="shared" si="13"/>
        <v>1.085</v>
      </c>
      <c r="J72" s="31">
        <f t="shared" si="5"/>
        <v>6</v>
      </c>
      <c r="K72" s="35"/>
      <c r="L72" s="36">
        <f t="shared" si="14"/>
        <v>16588</v>
      </c>
      <c r="M72" s="36"/>
      <c r="N72" s="36"/>
      <c r="O72" s="37"/>
      <c r="P72" s="111"/>
      <c r="Q72" s="111"/>
      <c r="R72" s="112"/>
      <c r="S72" s="112"/>
    </row>
    <row r="73" spans="1:19">
      <c r="A73" s="31">
        <f t="shared" si="7"/>
        <v>416</v>
      </c>
      <c r="B73" s="31">
        <v>64</v>
      </c>
      <c r="C73" s="32" t="str">
        <f t="shared" si="8"/>
        <v>416 - BOSTON PREPARATORY Charter School - RANDOLPH pupils</v>
      </c>
      <c r="D73" s="33">
        <v>416035244</v>
      </c>
      <c r="E73" s="31">
        <f t="shared" si="9"/>
        <v>416</v>
      </c>
      <c r="F73" s="28">
        <f t="shared" si="10"/>
        <v>35</v>
      </c>
      <c r="G73" s="28">
        <f t="shared" si="11"/>
        <v>244</v>
      </c>
      <c r="H73" s="28">
        <f t="shared" si="12"/>
        <v>1</v>
      </c>
      <c r="I73" s="34">
        <f t="shared" si="13"/>
        <v>1.085</v>
      </c>
      <c r="J73" s="31">
        <f t="shared" si="5"/>
        <v>10</v>
      </c>
      <c r="K73" s="35"/>
      <c r="L73" s="36">
        <f t="shared" si="14"/>
        <v>15357</v>
      </c>
      <c r="M73" s="36"/>
      <c r="N73" s="36"/>
      <c r="O73" s="37"/>
      <c r="P73" s="111"/>
      <c r="Q73" s="111"/>
      <c r="R73" s="112"/>
      <c r="S73" s="112"/>
    </row>
    <row r="74" spans="1:19">
      <c r="A74" s="31">
        <f t="shared" si="7"/>
        <v>416</v>
      </c>
      <c r="B74" s="31">
        <v>65</v>
      </c>
      <c r="C74" s="32" t="str">
        <f t="shared" si="8"/>
        <v>416 - BOSTON PREPARATORY Charter School - STOUGHTON pupils</v>
      </c>
      <c r="D74" s="33">
        <v>416035285</v>
      </c>
      <c r="E74" s="31">
        <f t="shared" si="9"/>
        <v>416</v>
      </c>
      <c r="F74" s="28">
        <f t="shared" si="10"/>
        <v>35</v>
      </c>
      <c r="G74" s="28">
        <f t="shared" si="11"/>
        <v>285</v>
      </c>
      <c r="H74" s="28">
        <f t="shared" si="12"/>
        <v>1</v>
      </c>
      <c r="I74" s="34">
        <f t="shared" si="13"/>
        <v>1.085</v>
      </c>
      <c r="J74" s="31">
        <f t="shared" ref="J74:J137" si="15">VLOOKUP(D74,enro_chafnd,16)</f>
        <v>7</v>
      </c>
      <c r="K74" s="35"/>
      <c r="L74" s="36">
        <f t="shared" si="14"/>
        <v>11303</v>
      </c>
      <c r="M74" s="36"/>
      <c r="N74" s="36"/>
      <c r="O74" s="37"/>
      <c r="P74" s="111"/>
      <c r="Q74" s="111"/>
      <c r="R74" s="112"/>
      <c r="S74" s="112"/>
    </row>
    <row r="75" spans="1:19">
      <c r="A75" s="31">
        <f t="shared" ref="A75:A138" si="16">IF(VALUE(MID(D75,1,1))=4,VALUE(MID(D75,1,3)),VALUE(MID(D75,1,4)))</f>
        <v>416</v>
      </c>
      <c r="B75" s="31">
        <v>66</v>
      </c>
      <c r="C75" s="32" t="str">
        <f t="shared" ref="C75:C138" si="17">IF(H75=1,A75 &amp; " - " &amp;VLOOKUP(A75,codeCHA,2)&amp;" Charter School - "&amp;VLOOKUP(G75,code436,2)&amp;" pupils",IF(OR(A75=450,A75=466),A75 &amp; " - " &amp;VLOOKUP(A75,codeCHA,2)&amp;" Charter School - "&amp;VLOOKUP(F75,code436,2)&amp;" District - "&amp;VLOOKUP(G75,code436,2)&amp;" pupils",A75 &amp; " - " &amp;VLOOKUP(A75,codeCHA,2)&amp;" Charter School - "&amp;VLOOKUP(F75,code436,2)&amp;" Campus - "&amp;VLOOKUP(G75,code436,2)&amp;" pupils"))</f>
        <v>416 - BOSTON PREPARATORY Charter School - WALPOLE pupils</v>
      </c>
      <c r="D75" s="33">
        <v>416035307</v>
      </c>
      <c r="E75" s="31">
        <f t="shared" ref="E75:E138" si="18">A75</f>
        <v>416</v>
      </c>
      <c r="F75" s="28">
        <f t="shared" ref="F75:F138" si="19">IF(VALUE(MID(D75,1,1))=4,VALUE(MID(D75,4,3)),VALUE(MID(D75,5,3)))</f>
        <v>35</v>
      </c>
      <c r="G75" s="28">
        <f t="shared" ref="G75:G138" si="20">IF(VALUE(MID(D75,1,1))=4,VALUE(MID(D75,7,3)),VALUE(MID(D75,8,3)))</f>
        <v>307</v>
      </c>
      <c r="H75" s="28">
        <f t="shared" ref="H75:H138" si="21">IF(OR(A75=410,A75=466,A75=487),2,1)</f>
        <v>1</v>
      </c>
      <c r="I75" s="34">
        <f t="shared" ref="I75:I138" si="22">VLOOKUP(F75,distinfo,4)</f>
        <v>1.085</v>
      </c>
      <c r="J75" s="31">
        <f t="shared" si="15"/>
        <v>3</v>
      </c>
      <c r="K75" s="35"/>
      <c r="L75" s="36">
        <f t="shared" ref="L75:L138" si="23">IF(VLOOKUP(D75,rate_chafnd,40,FALSE)&gt;0,VLOOKUP(D75,rate_chafnd,40),VLOOKUP(G75,distinfo,7))</f>
        <v>14140</v>
      </c>
      <c r="M75" s="36"/>
      <c r="N75" s="36"/>
      <c r="O75" s="37"/>
      <c r="P75" s="111"/>
      <c r="Q75" s="111"/>
      <c r="R75" s="112"/>
      <c r="S75" s="112"/>
    </row>
    <row r="76" spans="1:19">
      <c r="A76" s="31">
        <f t="shared" si="16"/>
        <v>417</v>
      </c>
      <c r="B76" s="31">
        <v>67</v>
      </c>
      <c r="C76" s="32" t="str">
        <f t="shared" si="17"/>
        <v>417 - BRIDGE BOSTON Charter School - BOSTON pupils</v>
      </c>
      <c r="D76" s="33">
        <v>417035035</v>
      </c>
      <c r="E76" s="31">
        <f t="shared" si="18"/>
        <v>417</v>
      </c>
      <c r="F76" s="28">
        <f t="shared" si="19"/>
        <v>35</v>
      </c>
      <c r="G76" s="28">
        <f t="shared" si="20"/>
        <v>35</v>
      </c>
      <c r="H76" s="28">
        <f t="shared" si="21"/>
        <v>1</v>
      </c>
      <c r="I76" s="34">
        <f t="shared" si="22"/>
        <v>1.085</v>
      </c>
      <c r="J76" s="31">
        <f t="shared" si="15"/>
        <v>11</v>
      </c>
      <c r="K76" s="35"/>
      <c r="L76" s="36">
        <f t="shared" si="23"/>
        <v>16432</v>
      </c>
      <c r="M76" s="36"/>
      <c r="N76" s="36"/>
      <c r="O76" s="37"/>
      <c r="P76" s="111"/>
      <c r="Q76" s="111"/>
      <c r="R76" s="112"/>
      <c r="S76" s="112"/>
    </row>
    <row r="77" spans="1:19">
      <c r="A77" s="31">
        <f t="shared" si="16"/>
        <v>417</v>
      </c>
      <c r="B77" s="31">
        <v>68</v>
      </c>
      <c r="C77" s="32" t="str">
        <f t="shared" si="17"/>
        <v>417 - BRIDGE BOSTON Charter School - BROCKTON pupils</v>
      </c>
      <c r="D77" s="33">
        <v>417035044</v>
      </c>
      <c r="E77" s="31">
        <f t="shared" si="18"/>
        <v>417</v>
      </c>
      <c r="F77" s="28">
        <f t="shared" si="19"/>
        <v>35</v>
      </c>
      <c r="G77" s="28">
        <f t="shared" si="20"/>
        <v>44</v>
      </c>
      <c r="H77" s="28">
        <f t="shared" si="21"/>
        <v>1</v>
      </c>
      <c r="I77" s="34">
        <f t="shared" si="22"/>
        <v>1.085</v>
      </c>
      <c r="J77" s="31">
        <f t="shared" si="15"/>
        <v>12</v>
      </c>
      <c r="K77" s="35"/>
      <c r="L77" s="36">
        <f t="shared" si="23"/>
        <v>16115</v>
      </c>
      <c r="M77" s="36"/>
      <c r="N77" s="36"/>
      <c r="O77" s="37"/>
      <c r="P77" s="111"/>
      <c r="Q77" s="111"/>
      <c r="R77" s="112"/>
      <c r="S77" s="112"/>
    </row>
    <row r="78" spans="1:19">
      <c r="A78" s="31">
        <f t="shared" si="16"/>
        <v>417</v>
      </c>
      <c r="B78" s="31">
        <v>69</v>
      </c>
      <c r="C78" s="32" t="str">
        <f t="shared" si="17"/>
        <v>417 - BRIDGE BOSTON Charter School - FRAMINGHAM pupils</v>
      </c>
      <c r="D78" s="33">
        <v>417035100</v>
      </c>
      <c r="E78" s="31">
        <f t="shared" si="18"/>
        <v>417</v>
      </c>
      <c r="F78" s="28">
        <f t="shared" si="19"/>
        <v>35</v>
      </c>
      <c r="G78" s="28">
        <f t="shared" si="20"/>
        <v>100</v>
      </c>
      <c r="H78" s="28">
        <f t="shared" si="21"/>
        <v>1</v>
      </c>
      <c r="I78" s="34">
        <f t="shared" si="22"/>
        <v>1.085</v>
      </c>
      <c r="J78" s="31">
        <f t="shared" si="15"/>
        <v>9</v>
      </c>
      <c r="K78" s="35"/>
      <c r="L78" s="36">
        <f t="shared" si="23"/>
        <v>15490</v>
      </c>
      <c r="M78" s="36"/>
      <c r="N78" s="36"/>
      <c r="O78" s="37"/>
      <c r="P78" s="111"/>
      <c r="Q78" s="111"/>
      <c r="R78" s="112"/>
      <c r="S78" s="112"/>
    </row>
    <row r="79" spans="1:19">
      <c r="A79" s="31">
        <f t="shared" si="16"/>
        <v>417</v>
      </c>
      <c r="B79" s="31">
        <v>70</v>
      </c>
      <c r="C79" s="32" t="str">
        <f t="shared" si="17"/>
        <v>417 - BRIDGE BOSTON Charter School - HOLBROOK pupils</v>
      </c>
      <c r="D79" s="33">
        <v>417035133</v>
      </c>
      <c r="E79" s="31">
        <f t="shared" si="18"/>
        <v>417</v>
      </c>
      <c r="F79" s="28">
        <f t="shared" si="19"/>
        <v>35</v>
      </c>
      <c r="G79" s="28">
        <f t="shared" si="20"/>
        <v>133</v>
      </c>
      <c r="H79" s="28">
        <f t="shared" si="21"/>
        <v>1</v>
      </c>
      <c r="I79" s="34">
        <f t="shared" si="22"/>
        <v>1.085</v>
      </c>
      <c r="J79" s="31">
        <f t="shared" si="15"/>
        <v>9</v>
      </c>
      <c r="K79" s="35"/>
      <c r="L79" s="36">
        <f t="shared" si="23"/>
        <v>11890</v>
      </c>
      <c r="M79" s="36"/>
      <c r="N79" s="36"/>
      <c r="O79" s="37"/>
      <c r="P79" s="111"/>
      <c r="Q79" s="111"/>
      <c r="R79" s="112"/>
      <c r="S79" s="112"/>
    </row>
    <row r="80" spans="1:19">
      <c r="A80" s="31">
        <f t="shared" si="16"/>
        <v>417</v>
      </c>
      <c r="B80" s="31">
        <v>71</v>
      </c>
      <c r="C80" s="32" t="str">
        <f t="shared" si="17"/>
        <v>417 - BRIDGE BOSTON Charter School - QUINCY pupils</v>
      </c>
      <c r="D80" s="33">
        <v>417035243</v>
      </c>
      <c r="E80" s="31">
        <f t="shared" si="18"/>
        <v>417</v>
      </c>
      <c r="F80" s="28">
        <f t="shared" si="19"/>
        <v>35</v>
      </c>
      <c r="G80" s="28">
        <f t="shared" si="20"/>
        <v>243</v>
      </c>
      <c r="H80" s="28">
        <f t="shared" si="21"/>
        <v>1</v>
      </c>
      <c r="I80" s="34">
        <f t="shared" si="22"/>
        <v>1.085</v>
      </c>
      <c r="J80" s="31">
        <f t="shared" si="15"/>
        <v>9</v>
      </c>
      <c r="K80" s="35"/>
      <c r="L80" s="36">
        <f t="shared" si="23"/>
        <v>15598</v>
      </c>
      <c r="M80" s="36"/>
      <c r="N80" s="36"/>
      <c r="O80" s="37"/>
      <c r="P80" s="111"/>
      <c r="Q80" s="111"/>
      <c r="R80" s="112"/>
      <c r="S80" s="112"/>
    </row>
    <row r="81" spans="1:19">
      <c r="A81" s="31">
        <f t="shared" si="16"/>
        <v>417</v>
      </c>
      <c r="B81" s="31">
        <v>72</v>
      </c>
      <c r="C81" s="32" t="str">
        <f t="shared" si="17"/>
        <v>417 - BRIDGE BOSTON Charter School - RANDOLPH pupils</v>
      </c>
      <c r="D81" s="33">
        <v>417035244</v>
      </c>
      <c r="E81" s="31">
        <f t="shared" si="18"/>
        <v>417</v>
      </c>
      <c r="F81" s="28">
        <f t="shared" si="19"/>
        <v>35</v>
      </c>
      <c r="G81" s="28">
        <f t="shared" si="20"/>
        <v>244</v>
      </c>
      <c r="H81" s="28">
        <f t="shared" si="21"/>
        <v>1</v>
      </c>
      <c r="I81" s="34">
        <f t="shared" si="22"/>
        <v>1.085</v>
      </c>
      <c r="J81" s="31">
        <f t="shared" si="15"/>
        <v>10</v>
      </c>
      <c r="K81" s="35"/>
      <c r="L81" s="36">
        <f t="shared" si="23"/>
        <v>17268</v>
      </c>
      <c r="M81" s="36"/>
      <c r="N81" s="36"/>
      <c r="O81" s="37"/>
      <c r="P81" s="111"/>
      <c r="Q81" s="111"/>
      <c r="R81" s="112"/>
      <c r="S81" s="112"/>
    </row>
    <row r="82" spans="1:19">
      <c r="A82" s="31">
        <f t="shared" si="16"/>
        <v>417</v>
      </c>
      <c r="B82" s="31">
        <v>73</v>
      </c>
      <c r="C82" s="32" t="str">
        <f t="shared" si="17"/>
        <v>417 - BRIDGE BOSTON Charter School - SALEM pupils</v>
      </c>
      <c r="D82" s="33">
        <v>417035258</v>
      </c>
      <c r="E82" s="31">
        <f t="shared" si="18"/>
        <v>417</v>
      </c>
      <c r="F82" s="28">
        <f t="shared" si="19"/>
        <v>35</v>
      </c>
      <c r="G82" s="28">
        <f t="shared" si="20"/>
        <v>258</v>
      </c>
      <c r="H82" s="28">
        <f t="shared" si="21"/>
        <v>1</v>
      </c>
      <c r="I82" s="34">
        <f t="shared" si="22"/>
        <v>1.085</v>
      </c>
      <c r="J82" s="31">
        <f t="shared" si="15"/>
        <v>10</v>
      </c>
      <c r="K82" s="35"/>
      <c r="L82" s="36">
        <f t="shared" si="23"/>
        <v>15598</v>
      </c>
      <c r="M82" s="36"/>
      <c r="N82" s="36"/>
      <c r="O82" s="37"/>
      <c r="P82" s="111"/>
      <c r="Q82" s="111"/>
      <c r="R82" s="112"/>
      <c r="S82" s="112"/>
    </row>
    <row r="83" spans="1:19">
      <c r="A83" s="31">
        <f t="shared" si="16"/>
        <v>417</v>
      </c>
      <c r="B83" s="31">
        <v>74</v>
      </c>
      <c r="C83" s="32" t="str">
        <f t="shared" si="17"/>
        <v>417 - BRIDGE BOSTON Charter School - STOUGHTON pupils</v>
      </c>
      <c r="D83" s="33">
        <v>417035285</v>
      </c>
      <c r="E83" s="31">
        <f t="shared" si="18"/>
        <v>417</v>
      </c>
      <c r="F83" s="28">
        <f t="shared" si="19"/>
        <v>35</v>
      </c>
      <c r="G83" s="28">
        <f t="shared" si="20"/>
        <v>285</v>
      </c>
      <c r="H83" s="28">
        <f t="shared" si="21"/>
        <v>1</v>
      </c>
      <c r="I83" s="34">
        <f t="shared" si="22"/>
        <v>1.085</v>
      </c>
      <c r="J83" s="31">
        <f t="shared" si="15"/>
        <v>7</v>
      </c>
      <c r="K83" s="35"/>
      <c r="L83" s="36">
        <f t="shared" si="23"/>
        <v>11066</v>
      </c>
      <c r="M83" s="36"/>
      <c r="N83" s="36"/>
      <c r="O83" s="37"/>
      <c r="P83" s="111"/>
      <c r="Q83" s="111"/>
      <c r="R83" s="112"/>
      <c r="S83" s="112"/>
    </row>
    <row r="84" spans="1:19">
      <c r="A84" s="31">
        <f t="shared" si="16"/>
        <v>418</v>
      </c>
      <c r="B84" s="31">
        <v>75</v>
      </c>
      <c r="C84" s="32" t="str">
        <f t="shared" si="17"/>
        <v>418 - CHRISTA MCAULIFFE Charter School - ASHLAND pupils</v>
      </c>
      <c r="D84" s="33">
        <v>418100014</v>
      </c>
      <c r="E84" s="31">
        <f t="shared" si="18"/>
        <v>418</v>
      </c>
      <c r="F84" s="28">
        <f t="shared" si="19"/>
        <v>100</v>
      </c>
      <c r="G84" s="28">
        <f t="shared" si="20"/>
        <v>14</v>
      </c>
      <c r="H84" s="28">
        <f t="shared" si="21"/>
        <v>1</v>
      </c>
      <c r="I84" s="34">
        <f t="shared" si="22"/>
        <v>1.022</v>
      </c>
      <c r="J84" s="31">
        <f t="shared" si="15"/>
        <v>4</v>
      </c>
      <c r="K84" s="35"/>
      <c r="L84" s="36">
        <f t="shared" si="23"/>
        <v>9382</v>
      </c>
      <c r="M84" s="36"/>
      <c r="N84" s="36"/>
      <c r="O84" s="37"/>
      <c r="P84" s="111"/>
      <c r="Q84" s="111"/>
      <c r="R84" s="112"/>
      <c r="S84" s="112"/>
    </row>
    <row r="85" spans="1:19">
      <c r="A85" s="31">
        <f t="shared" si="16"/>
        <v>418</v>
      </c>
      <c r="B85" s="31">
        <v>76</v>
      </c>
      <c r="C85" s="32" t="str">
        <f t="shared" si="17"/>
        <v>418 - CHRISTA MCAULIFFE Charter School - FRAMINGHAM pupils</v>
      </c>
      <c r="D85" s="33">
        <v>418100100</v>
      </c>
      <c r="E85" s="31">
        <f t="shared" si="18"/>
        <v>418</v>
      </c>
      <c r="F85" s="28">
        <f t="shared" si="19"/>
        <v>100</v>
      </c>
      <c r="G85" s="28">
        <f t="shared" si="20"/>
        <v>100</v>
      </c>
      <c r="H85" s="28">
        <f t="shared" si="21"/>
        <v>1</v>
      </c>
      <c r="I85" s="34">
        <f t="shared" si="22"/>
        <v>1.022</v>
      </c>
      <c r="J85" s="31">
        <f t="shared" si="15"/>
        <v>9</v>
      </c>
      <c r="K85" s="35"/>
      <c r="L85" s="36">
        <f t="shared" si="23"/>
        <v>11772</v>
      </c>
      <c r="M85" s="36"/>
      <c r="N85" s="36"/>
      <c r="O85" s="37"/>
      <c r="P85" s="111"/>
      <c r="Q85" s="111"/>
      <c r="R85" s="112"/>
      <c r="S85" s="112"/>
    </row>
    <row r="86" spans="1:19">
      <c r="A86" s="31">
        <f t="shared" si="16"/>
        <v>418</v>
      </c>
      <c r="B86" s="31">
        <v>77</v>
      </c>
      <c r="C86" s="32" t="str">
        <f t="shared" si="17"/>
        <v>418 - CHRISTA MCAULIFFE Charter School - FRANKLIN pupils</v>
      </c>
      <c r="D86" s="33">
        <v>418100101</v>
      </c>
      <c r="E86" s="31">
        <f t="shared" si="18"/>
        <v>418</v>
      </c>
      <c r="F86" s="28">
        <f t="shared" si="19"/>
        <v>100</v>
      </c>
      <c r="G86" s="28">
        <f t="shared" si="20"/>
        <v>101</v>
      </c>
      <c r="H86" s="28">
        <f t="shared" si="21"/>
        <v>1</v>
      </c>
      <c r="I86" s="34">
        <f t="shared" si="22"/>
        <v>1.022</v>
      </c>
      <c r="J86" s="31">
        <f t="shared" si="15"/>
        <v>3</v>
      </c>
      <c r="K86" s="35"/>
      <c r="L86" s="36">
        <f t="shared" si="23"/>
        <v>13451</v>
      </c>
      <c r="M86" s="36"/>
      <c r="N86" s="36"/>
      <c r="O86" s="37"/>
      <c r="P86" s="111"/>
      <c r="Q86" s="111"/>
      <c r="R86" s="112"/>
      <c r="S86" s="112"/>
    </row>
    <row r="87" spans="1:19">
      <c r="A87" s="31">
        <f t="shared" si="16"/>
        <v>418</v>
      </c>
      <c r="B87" s="31">
        <v>78</v>
      </c>
      <c r="C87" s="32" t="str">
        <f t="shared" si="17"/>
        <v>418 - CHRISTA MCAULIFFE Charter School - HOLLISTON pupils</v>
      </c>
      <c r="D87" s="33">
        <v>418100136</v>
      </c>
      <c r="E87" s="31">
        <f t="shared" si="18"/>
        <v>418</v>
      </c>
      <c r="F87" s="28">
        <f t="shared" si="19"/>
        <v>100</v>
      </c>
      <c r="G87" s="28">
        <f t="shared" si="20"/>
        <v>136</v>
      </c>
      <c r="H87" s="28">
        <f t="shared" si="21"/>
        <v>1</v>
      </c>
      <c r="I87" s="34">
        <f t="shared" si="22"/>
        <v>1.022</v>
      </c>
      <c r="J87" s="31">
        <f t="shared" si="15"/>
        <v>2</v>
      </c>
      <c r="K87" s="35"/>
      <c r="L87" s="36">
        <f t="shared" si="23"/>
        <v>9826</v>
      </c>
      <c r="M87" s="36"/>
      <c r="N87" s="36"/>
      <c r="O87" s="37"/>
      <c r="P87" s="111"/>
      <c r="Q87" s="111"/>
      <c r="R87" s="112"/>
      <c r="S87" s="112"/>
    </row>
    <row r="88" spans="1:19">
      <c r="A88" s="31">
        <f t="shared" si="16"/>
        <v>418</v>
      </c>
      <c r="B88" s="31">
        <v>79</v>
      </c>
      <c r="C88" s="32" t="str">
        <f t="shared" si="17"/>
        <v>418 - CHRISTA MCAULIFFE Charter School - HOPKINTON pupils</v>
      </c>
      <c r="D88" s="33">
        <v>418100139</v>
      </c>
      <c r="E88" s="31">
        <f t="shared" si="18"/>
        <v>418</v>
      </c>
      <c r="F88" s="28">
        <f t="shared" si="19"/>
        <v>100</v>
      </c>
      <c r="G88" s="28">
        <f t="shared" si="20"/>
        <v>139</v>
      </c>
      <c r="H88" s="28">
        <f t="shared" si="21"/>
        <v>1</v>
      </c>
      <c r="I88" s="34">
        <f t="shared" si="22"/>
        <v>1.022</v>
      </c>
      <c r="J88" s="31">
        <f t="shared" si="15"/>
        <v>2</v>
      </c>
      <c r="K88" s="35"/>
      <c r="L88" s="36">
        <f t="shared" si="23"/>
        <v>10714</v>
      </c>
      <c r="M88" s="36"/>
      <c r="N88" s="36"/>
      <c r="O88" s="37"/>
      <c r="P88" s="111"/>
      <c r="Q88" s="111"/>
      <c r="R88" s="112"/>
      <c r="S88" s="112"/>
    </row>
    <row r="89" spans="1:19">
      <c r="A89" s="31">
        <f t="shared" si="16"/>
        <v>418</v>
      </c>
      <c r="B89" s="31">
        <v>80</v>
      </c>
      <c r="C89" s="32" t="str">
        <f t="shared" si="17"/>
        <v>418 - CHRISTA MCAULIFFE Charter School - MARLBOROUGH pupils</v>
      </c>
      <c r="D89" s="33">
        <v>418100170</v>
      </c>
      <c r="E89" s="31">
        <f t="shared" si="18"/>
        <v>418</v>
      </c>
      <c r="F89" s="28">
        <f t="shared" si="19"/>
        <v>100</v>
      </c>
      <c r="G89" s="28">
        <f t="shared" si="20"/>
        <v>170</v>
      </c>
      <c r="H89" s="28">
        <f t="shared" si="21"/>
        <v>1</v>
      </c>
      <c r="I89" s="34">
        <f t="shared" si="22"/>
        <v>1.022</v>
      </c>
      <c r="J89" s="31">
        <f t="shared" si="15"/>
        <v>8</v>
      </c>
      <c r="K89" s="35"/>
      <c r="L89" s="36">
        <f t="shared" si="23"/>
        <v>11486</v>
      </c>
      <c r="M89" s="36"/>
      <c r="N89" s="36"/>
      <c r="O89" s="37"/>
      <c r="P89" s="111"/>
      <c r="Q89" s="111"/>
      <c r="R89" s="112"/>
      <c r="S89" s="112"/>
    </row>
    <row r="90" spans="1:19">
      <c r="A90" s="31">
        <f t="shared" si="16"/>
        <v>418</v>
      </c>
      <c r="B90" s="31">
        <v>81</v>
      </c>
      <c r="C90" s="32" t="str">
        <f t="shared" si="17"/>
        <v>418 - CHRISTA MCAULIFFE Charter School - MAYNARD pupils</v>
      </c>
      <c r="D90" s="33">
        <v>418100174</v>
      </c>
      <c r="E90" s="31">
        <f t="shared" si="18"/>
        <v>418</v>
      </c>
      <c r="F90" s="28">
        <f t="shared" si="19"/>
        <v>100</v>
      </c>
      <c r="G90" s="28">
        <f t="shared" si="20"/>
        <v>174</v>
      </c>
      <c r="H90" s="28">
        <f t="shared" si="21"/>
        <v>1</v>
      </c>
      <c r="I90" s="34">
        <f t="shared" si="22"/>
        <v>1.022</v>
      </c>
      <c r="J90" s="31">
        <f t="shared" si="15"/>
        <v>4</v>
      </c>
      <c r="K90" s="35"/>
      <c r="L90" s="36">
        <f t="shared" si="23"/>
        <v>9382</v>
      </c>
      <c r="M90" s="36"/>
      <c r="N90" s="36"/>
      <c r="O90" s="37"/>
      <c r="P90" s="111"/>
      <c r="Q90" s="111"/>
      <c r="R90" s="112"/>
      <c r="S90" s="112"/>
    </row>
    <row r="91" spans="1:19">
      <c r="A91" s="31">
        <f t="shared" si="16"/>
        <v>418</v>
      </c>
      <c r="B91" s="31">
        <v>82</v>
      </c>
      <c r="C91" s="32" t="str">
        <f t="shared" si="17"/>
        <v>418 - CHRISTA MCAULIFFE Charter School - MILFORD pupils</v>
      </c>
      <c r="D91" s="33">
        <v>418100185</v>
      </c>
      <c r="E91" s="31">
        <f t="shared" si="18"/>
        <v>418</v>
      </c>
      <c r="F91" s="28">
        <f t="shared" si="19"/>
        <v>100</v>
      </c>
      <c r="G91" s="28">
        <f t="shared" si="20"/>
        <v>185</v>
      </c>
      <c r="H91" s="28">
        <f t="shared" si="21"/>
        <v>1</v>
      </c>
      <c r="I91" s="34">
        <f t="shared" si="22"/>
        <v>1.022</v>
      </c>
      <c r="J91" s="31">
        <f t="shared" si="15"/>
        <v>9</v>
      </c>
      <c r="K91" s="35"/>
      <c r="L91" s="36">
        <f t="shared" si="23"/>
        <v>9382</v>
      </c>
      <c r="M91" s="36"/>
      <c r="N91" s="36"/>
      <c r="O91" s="37"/>
      <c r="P91" s="111"/>
      <c r="Q91" s="111"/>
      <c r="R91" s="112"/>
      <c r="S91" s="112"/>
    </row>
    <row r="92" spans="1:19">
      <c r="A92" s="31">
        <f t="shared" si="16"/>
        <v>418</v>
      </c>
      <c r="B92" s="31">
        <v>83</v>
      </c>
      <c r="C92" s="32" t="str">
        <f t="shared" si="17"/>
        <v>418 - CHRISTA MCAULIFFE Charter School - NATICK pupils</v>
      </c>
      <c r="D92" s="33">
        <v>418100198</v>
      </c>
      <c r="E92" s="31">
        <f t="shared" si="18"/>
        <v>418</v>
      </c>
      <c r="F92" s="28">
        <f t="shared" si="19"/>
        <v>100</v>
      </c>
      <c r="G92" s="28">
        <f t="shared" si="20"/>
        <v>198</v>
      </c>
      <c r="H92" s="28">
        <f t="shared" si="21"/>
        <v>1</v>
      </c>
      <c r="I92" s="34">
        <f t="shared" si="22"/>
        <v>1.022</v>
      </c>
      <c r="J92" s="31">
        <f t="shared" si="15"/>
        <v>3</v>
      </c>
      <c r="K92" s="35"/>
      <c r="L92" s="36">
        <f t="shared" si="23"/>
        <v>9695</v>
      </c>
      <c r="M92" s="36"/>
      <c r="N92" s="36"/>
      <c r="O92" s="37"/>
      <c r="P92" s="111"/>
      <c r="Q92" s="111"/>
      <c r="R92" s="112"/>
      <c r="S92" s="112"/>
    </row>
    <row r="93" spans="1:19">
      <c r="A93" s="31">
        <f t="shared" si="16"/>
        <v>418</v>
      </c>
      <c r="B93" s="31">
        <v>84</v>
      </c>
      <c r="C93" s="32" t="str">
        <f t="shared" si="17"/>
        <v>418 - CHRISTA MCAULIFFE Charter School - SUDBURY pupils</v>
      </c>
      <c r="D93" s="33">
        <v>418100288</v>
      </c>
      <c r="E93" s="31">
        <f t="shared" si="18"/>
        <v>418</v>
      </c>
      <c r="F93" s="28">
        <f t="shared" si="19"/>
        <v>100</v>
      </c>
      <c r="G93" s="28">
        <f t="shared" si="20"/>
        <v>288</v>
      </c>
      <c r="H93" s="28">
        <f t="shared" si="21"/>
        <v>1</v>
      </c>
      <c r="I93" s="34">
        <f t="shared" si="22"/>
        <v>1.022</v>
      </c>
      <c r="J93" s="31">
        <f t="shared" si="15"/>
        <v>2</v>
      </c>
      <c r="K93" s="35"/>
      <c r="L93" s="36">
        <f t="shared" si="23"/>
        <v>12378</v>
      </c>
      <c r="M93" s="36"/>
      <c r="N93" s="36"/>
      <c r="O93" s="37"/>
      <c r="P93" s="111"/>
      <c r="Q93" s="111"/>
      <c r="R93" s="112"/>
      <c r="S93" s="112"/>
    </row>
    <row r="94" spans="1:19">
      <c r="A94" s="31">
        <f t="shared" si="16"/>
        <v>418</v>
      </c>
      <c r="B94" s="31">
        <v>85</v>
      </c>
      <c r="C94" s="32" t="str">
        <f t="shared" si="17"/>
        <v>418 - CHRISTA MCAULIFFE Charter School - WELLESLEY pupils</v>
      </c>
      <c r="D94" s="33">
        <v>418100317</v>
      </c>
      <c r="E94" s="31">
        <f t="shared" si="18"/>
        <v>418</v>
      </c>
      <c r="F94" s="28">
        <f t="shared" si="19"/>
        <v>100</v>
      </c>
      <c r="G94" s="28">
        <f t="shared" si="20"/>
        <v>317</v>
      </c>
      <c r="H94" s="28">
        <f t="shared" si="21"/>
        <v>1</v>
      </c>
      <c r="I94" s="34">
        <f t="shared" si="22"/>
        <v>1.022</v>
      </c>
      <c r="J94" s="31">
        <f t="shared" si="15"/>
        <v>2</v>
      </c>
      <c r="K94" s="35"/>
      <c r="L94" s="36">
        <f t="shared" si="23"/>
        <v>13376</v>
      </c>
      <c r="M94" s="36"/>
      <c r="N94" s="36"/>
      <c r="O94" s="37"/>
      <c r="P94" s="111"/>
      <c r="Q94" s="111"/>
      <c r="R94" s="112"/>
      <c r="S94" s="112"/>
    </row>
    <row r="95" spans="1:19">
      <c r="A95" s="31">
        <f t="shared" si="16"/>
        <v>419</v>
      </c>
      <c r="B95" s="31">
        <v>86</v>
      </c>
      <c r="C95" s="32" t="str">
        <f t="shared" si="17"/>
        <v>419 - HELEN Y. DAVIS LEADERSHIP ACADEMY Charter School - BOSTON pupils</v>
      </c>
      <c r="D95" s="33">
        <v>419035035</v>
      </c>
      <c r="E95" s="31">
        <f t="shared" si="18"/>
        <v>419</v>
      </c>
      <c r="F95" s="28">
        <f t="shared" si="19"/>
        <v>35</v>
      </c>
      <c r="G95" s="28">
        <f t="shared" si="20"/>
        <v>35</v>
      </c>
      <c r="H95" s="28">
        <f t="shared" si="21"/>
        <v>1</v>
      </c>
      <c r="I95" s="34">
        <f t="shared" si="22"/>
        <v>1.085</v>
      </c>
      <c r="J95" s="31">
        <f t="shared" si="15"/>
        <v>11</v>
      </c>
      <c r="K95" s="35"/>
      <c r="L95" s="36">
        <f t="shared" si="23"/>
        <v>14281</v>
      </c>
      <c r="M95" s="36"/>
      <c r="N95" s="36"/>
      <c r="O95" s="37"/>
      <c r="P95" s="111"/>
      <c r="Q95" s="111"/>
      <c r="R95" s="112"/>
      <c r="S95" s="112"/>
    </row>
    <row r="96" spans="1:19">
      <c r="A96" s="31">
        <f t="shared" si="16"/>
        <v>419</v>
      </c>
      <c r="B96" s="31">
        <v>87</v>
      </c>
      <c r="C96" s="32" t="str">
        <f t="shared" si="17"/>
        <v>419 - HELEN Y. DAVIS LEADERSHIP ACADEMY Charter School - BROCKTON pupils</v>
      </c>
      <c r="D96" s="33">
        <v>419035044</v>
      </c>
      <c r="E96" s="31">
        <f t="shared" si="18"/>
        <v>419</v>
      </c>
      <c r="F96" s="28">
        <f t="shared" si="19"/>
        <v>35</v>
      </c>
      <c r="G96" s="28">
        <f t="shared" si="20"/>
        <v>44</v>
      </c>
      <c r="H96" s="28">
        <f t="shared" si="21"/>
        <v>1</v>
      </c>
      <c r="I96" s="34">
        <f t="shared" si="22"/>
        <v>1.085</v>
      </c>
      <c r="J96" s="31">
        <f t="shared" si="15"/>
        <v>12</v>
      </c>
      <c r="K96" s="35"/>
      <c r="L96" s="36">
        <f t="shared" si="23"/>
        <v>15734</v>
      </c>
      <c r="M96" s="36"/>
      <c r="N96" s="36"/>
      <c r="O96" s="37"/>
      <c r="P96" s="111"/>
      <c r="Q96" s="111"/>
      <c r="R96" s="112"/>
      <c r="S96" s="112"/>
    </row>
    <row r="97" spans="1:19">
      <c r="A97" s="31">
        <f t="shared" si="16"/>
        <v>419</v>
      </c>
      <c r="B97" s="31">
        <v>88</v>
      </c>
      <c r="C97" s="32" t="str">
        <f t="shared" si="17"/>
        <v>419 - HELEN Y. DAVIS LEADERSHIP ACADEMY Charter School - MALDEN pupils</v>
      </c>
      <c r="D97" s="33">
        <v>419035165</v>
      </c>
      <c r="E97" s="31">
        <f t="shared" si="18"/>
        <v>419</v>
      </c>
      <c r="F97" s="28">
        <f t="shared" si="19"/>
        <v>35</v>
      </c>
      <c r="G97" s="28">
        <f t="shared" si="20"/>
        <v>165</v>
      </c>
      <c r="H97" s="28">
        <f t="shared" si="21"/>
        <v>1</v>
      </c>
      <c r="I97" s="34">
        <f t="shared" si="22"/>
        <v>1.085</v>
      </c>
      <c r="J97" s="31">
        <f t="shared" si="15"/>
        <v>10</v>
      </c>
      <c r="K97" s="35"/>
      <c r="L97" s="36">
        <f t="shared" si="23"/>
        <v>12627</v>
      </c>
      <c r="M97" s="36"/>
      <c r="N97" s="36"/>
      <c r="O97" s="37"/>
      <c r="P97" s="111"/>
      <c r="Q97" s="111"/>
      <c r="R97" s="112"/>
      <c r="S97" s="112"/>
    </row>
    <row r="98" spans="1:19">
      <c r="A98" s="31">
        <f t="shared" si="16"/>
        <v>419</v>
      </c>
      <c r="B98" s="31">
        <v>89</v>
      </c>
      <c r="C98" s="32" t="str">
        <f t="shared" si="17"/>
        <v>419 - HELEN Y. DAVIS LEADERSHIP ACADEMY Charter School - QUINCY pupils</v>
      </c>
      <c r="D98" s="33">
        <v>419035243</v>
      </c>
      <c r="E98" s="31">
        <f t="shared" si="18"/>
        <v>419</v>
      </c>
      <c r="F98" s="28">
        <f t="shared" si="19"/>
        <v>35</v>
      </c>
      <c r="G98" s="28">
        <f t="shared" si="20"/>
        <v>243</v>
      </c>
      <c r="H98" s="28">
        <f t="shared" si="21"/>
        <v>1</v>
      </c>
      <c r="I98" s="34">
        <f t="shared" si="22"/>
        <v>1.085</v>
      </c>
      <c r="J98" s="31">
        <f t="shared" si="15"/>
        <v>9</v>
      </c>
      <c r="K98" s="35"/>
      <c r="L98" s="36">
        <f t="shared" si="23"/>
        <v>15218</v>
      </c>
      <c r="M98" s="36"/>
      <c r="N98" s="36"/>
      <c r="O98" s="37"/>
      <c r="P98" s="111"/>
      <c r="Q98" s="111"/>
      <c r="R98" s="112"/>
      <c r="S98" s="112"/>
    </row>
    <row r="99" spans="1:19">
      <c r="A99" s="31">
        <f t="shared" si="16"/>
        <v>419</v>
      </c>
      <c r="B99" s="31">
        <v>90</v>
      </c>
      <c r="C99" s="32" t="str">
        <f t="shared" si="17"/>
        <v>419 - HELEN Y. DAVIS LEADERSHIP ACADEMY Charter School - RANDOLPH pupils</v>
      </c>
      <c r="D99" s="33">
        <v>419035244</v>
      </c>
      <c r="E99" s="31">
        <f t="shared" si="18"/>
        <v>419</v>
      </c>
      <c r="F99" s="28">
        <f t="shared" si="19"/>
        <v>35</v>
      </c>
      <c r="G99" s="28">
        <f t="shared" si="20"/>
        <v>244</v>
      </c>
      <c r="H99" s="28">
        <f t="shared" si="21"/>
        <v>1</v>
      </c>
      <c r="I99" s="34">
        <f t="shared" si="22"/>
        <v>1.085</v>
      </c>
      <c r="J99" s="31">
        <f t="shared" si="15"/>
        <v>10</v>
      </c>
      <c r="K99" s="35"/>
      <c r="L99" s="36">
        <f t="shared" si="23"/>
        <v>14713</v>
      </c>
      <c r="M99" s="36"/>
      <c r="N99" s="36"/>
      <c r="O99" s="37"/>
      <c r="P99" s="111"/>
      <c r="Q99" s="111"/>
      <c r="R99" s="112"/>
      <c r="S99" s="112"/>
    </row>
    <row r="100" spans="1:19">
      <c r="A100" s="31">
        <f t="shared" si="16"/>
        <v>419</v>
      </c>
      <c r="B100" s="31">
        <v>91</v>
      </c>
      <c r="C100" s="32" t="str">
        <f t="shared" si="17"/>
        <v>419 - HELEN Y. DAVIS LEADERSHIP ACADEMY Charter School - TAUNTON pupils</v>
      </c>
      <c r="D100" s="33">
        <v>419035293</v>
      </c>
      <c r="E100" s="31">
        <f t="shared" si="18"/>
        <v>419</v>
      </c>
      <c r="F100" s="28">
        <f t="shared" si="19"/>
        <v>35</v>
      </c>
      <c r="G100" s="28">
        <f t="shared" si="20"/>
        <v>293</v>
      </c>
      <c r="H100" s="28">
        <f t="shared" si="21"/>
        <v>1</v>
      </c>
      <c r="I100" s="34">
        <f t="shared" si="22"/>
        <v>1.085</v>
      </c>
      <c r="J100" s="31">
        <f t="shared" si="15"/>
        <v>10</v>
      </c>
      <c r="K100" s="35"/>
      <c r="L100" s="36">
        <f t="shared" si="23"/>
        <v>15408</v>
      </c>
      <c r="M100" s="36"/>
      <c r="N100" s="36"/>
      <c r="O100" s="37"/>
      <c r="P100" s="111"/>
      <c r="Q100" s="111"/>
      <c r="R100" s="112"/>
      <c r="S100" s="112"/>
    </row>
    <row r="101" spans="1:19">
      <c r="A101" s="31">
        <f t="shared" si="16"/>
        <v>420</v>
      </c>
      <c r="B101" s="31">
        <v>92</v>
      </c>
      <c r="C101" s="32" t="str">
        <f t="shared" si="17"/>
        <v>420 - BENJAMIN BANNEKER Charter School - ARLINGTON pupils</v>
      </c>
      <c r="D101" s="33">
        <v>420049010</v>
      </c>
      <c r="E101" s="31">
        <f t="shared" si="18"/>
        <v>420</v>
      </c>
      <c r="F101" s="28">
        <f t="shared" si="19"/>
        <v>49</v>
      </c>
      <c r="G101" s="28">
        <f t="shared" si="20"/>
        <v>10</v>
      </c>
      <c r="H101" s="28">
        <f t="shared" si="21"/>
        <v>1</v>
      </c>
      <c r="I101" s="34">
        <f t="shared" si="22"/>
        <v>1.1080000000000001</v>
      </c>
      <c r="J101" s="31">
        <f t="shared" si="15"/>
        <v>2</v>
      </c>
      <c r="K101" s="35"/>
      <c r="L101" s="36">
        <f t="shared" si="23"/>
        <v>14682</v>
      </c>
      <c r="M101" s="36"/>
      <c r="N101" s="36"/>
      <c r="O101" s="37"/>
      <c r="P101" s="111"/>
      <c r="Q101" s="111"/>
      <c r="R101" s="112"/>
      <c r="S101" s="112"/>
    </row>
    <row r="102" spans="1:19">
      <c r="A102" s="31">
        <f t="shared" si="16"/>
        <v>420</v>
      </c>
      <c r="B102" s="31">
        <v>93</v>
      </c>
      <c r="C102" s="32" t="str">
        <f t="shared" si="17"/>
        <v>420 - BENJAMIN BANNEKER Charter School - BELMONT pupils</v>
      </c>
      <c r="D102" s="33">
        <v>420049026</v>
      </c>
      <c r="E102" s="31">
        <f t="shared" si="18"/>
        <v>420</v>
      </c>
      <c r="F102" s="28">
        <f t="shared" si="19"/>
        <v>49</v>
      </c>
      <c r="G102" s="28">
        <f t="shared" si="20"/>
        <v>26</v>
      </c>
      <c r="H102" s="28">
        <f t="shared" si="21"/>
        <v>1</v>
      </c>
      <c r="I102" s="34">
        <f t="shared" si="22"/>
        <v>1.1080000000000001</v>
      </c>
      <c r="J102" s="31">
        <f t="shared" si="15"/>
        <v>2</v>
      </c>
      <c r="K102" s="35"/>
      <c r="L102" s="36">
        <f t="shared" si="23"/>
        <v>14441</v>
      </c>
      <c r="M102" s="36"/>
      <c r="N102" s="36"/>
      <c r="O102" s="37"/>
      <c r="P102" s="111"/>
      <c r="Q102" s="111"/>
      <c r="R102" s="112"/>
      <c r="S102" s="112"/>
    </row>
    <row r="103" spans="1:19">
      <c r="A103" s="31">
        <f t="shared" si="16"/>
        <v>420</v>
      </c>
      <c r="B103" s="31">
        <v>94</v>
      </c>
      <c r="C103" s="32" t="str">
        <f t="shared" si="17"/>
        <v>420 - BENJAMIN BANNEKER Charter School - BILLERICA pupils</v>
      </c>
      <c r="D103" s="33">
        <v>420049031</v>
      </c>
      <c r="E103" s="31">
        <f t="shared" si="18"/>
        <v>420</v>
      </c>
      <c r="F103" s="28">
        <f t="shared" si="19"/>
        <v>49</v>
      </c>
      <c r="G103" s="28">
        <f t="shared" si="20"/>
        <v>31</v>
      </c>
      <c r="H103" s="28">
        <f t="shared" si="21"/>
        <v>1</v>
      </c>
      <c r="I103" s="34">
        <f t="shared" si="22"/>
        <v>1.1080000000000001</v>
      </c>
      <c r="J103" s="31">
        <f t="shared" si="15"/>
        <v>4</v>
      </c>
      <c r="K103" s="35"/>
      <c r="L103" s="36">
        <f t="shared" si="23"/>
        <v>12793</v>
      </c>
      <c r="M103" s="36"/>
      <c r="N103" s="36"/>
      <c r="O103" s="37"/>
      <c r="P103" s="111"/>
      <c r="Q103" s="111"/>
      <c r="R103" s="112"/>
      <c r="S103" s="112"/>
    </row>
    <row r="104" spans="1:19">
      <c r="A104" s="31">
        <f t="shared" si="16"/>
        <v>420</v>
      </c>
      <c r="B104" s="31">
        <v>95</v>
      </c>
      <c r="C104" s="32" t="str">
        <f t="shared" si="17"/>
        <v>420 - BENJAMIN BANNEKER Charter School - BOSTON pupils</v>
      </c>
      <c r="D104" s="33">
        <v>420049035</v>
      </c>
      <c r="E104" s="31">
        <f t="shared" si="18"/>
        <v>420</v>
      </c>
      <c r="F104" s="28">
        <f t="shared" si="19"/>
        <v>49</v>
      </c>
      <c r="G104" s="28">
        <f t="shared" si="20"/>
        <v>35</v>
      </c>
      <c r="H104" s="28">
        <f t="shared" si="21"/>
        <v>1</v>
      </c>
      <c r="I104" s="34">
        <f t="shared" si="22"/>
        <v>1.1080000000000001</v>
      </c>
      <c r="J104" s="31">
        <f t="shared" si="15"/>
        <v>11</v>
      </c>
      <c r="K104" s="35"/>
      <c r="L104" s="36">
        <f t="shared" si="23"/>
        <v>14382</v>
      </c>
      <c r="M104" s="36"/>
      <c r="N104" s="36"/>
      <c r="O104" s="37"/>
      <c r="P104" s="111"/>
      <c r="Q104" s="111"/>
      <c r="R104" s="112"/>
      <c r="S104" s="112"/>
    </row>
    <row r="105" spans="1:19">
      <c r="A105" s="31">
        <f t="shared" si="16"/>
        <v>420</v>
      </c>
      <c r="B105" s="31">
        <v>96</v>
      </c>
      <c r="C105" s="32" t="str">
        <f t="shared" si="17"/>
        <v>420 - BENJAMIN BANNEKER Charter School - BROCKTON pupils</v>
      </c>
      <c r="D105" s="33">
        <v>420049044</v>
      </c>
      <c r="E105" s="31">
        <f t="shared" si="18"/>
        <v>420</v>
      </c>
      <c r="F105" s="28">
        <f t="shared" si="19"/>
        <v>49</v>
      </c>
      <c r="G105" s="28">
        <f t="shared" si="20"/>
        <v>44</v>
      </c>
      <c r="H105" s="28">
        <f t="shared" si="21"/>
        <v>1</v>
      </c>
      <c r="I105" s="34">
        <f t="shared" si="22"/>
        <v>1.1080000000000001</v>
      </c>
      <c r="J105" s="31">
        <f t="shared" si="15"/>
        <v>12</v>
      </c>
      <c r="K105" s="35"/>
      <c r="L105" s="36">
        <f t="shared" si="23"/>
        <v>16388</v>
      </c>
      <c r="M105" s="36"/>
      <c r="N105" s="36"/>
      <c r="O105" s="37"/>
      <c r="P105" s="111"/>
      <c r="Q105" s="111"/>
      <c r="R105" s="112"/>
      <c r="S105" s="112"/>
    </row>
    <row r="106" spans="1:19">
      <c r="A106" s="31">
        <f t="shared" si="16"/>
        <v>420</v>
      </c>
      <c r="B106" s="31">
        <v>97</v>
      </c>
      <c r="C106" s="32" t="str">
        <f t="shared" si="17"/>
        <v>420 - BENJAMIN BANNEKER Charter School - CAMBRIDGE pupils</v>
      </c>
      <c r="D106" s="33">
        <v>420049049</v>
      </c>
      <c r="E106" s="31">
        <f t="shared" si="18"/>
        <v>420</v>
      </c>
      <c r="F106" s="28">
        <f t="shared" si="19"/>
        <v>49</v>
      </c>
      <c r="G106" s="28">
        <f t="shared" si="20"/>
        <v>49</v>
      </c>
      <c r="H106" s="28">
        <f t="shared" si="21"/>
        <v>1</v>
      </c>
      <c r="I106" s="34">
        <f t="shared" si="22"/>
        <v>1.1080000000000001</v>
      </c>
      <c r="J106" s="31">
        <f t="shared" si="15"/>
        <v>8</v>
      </c>
      <c r="K106" s="35"/>
      <c r="L106" s="36">
        <f t="shared" si="23"/>
        <v>14194</v>
      </c>
      <c r="M106" s="36"/>
      <c r="N106" s="36"/>
      <c r="O106" s="37"/>
      <c r="P106" s="111"/>
      <c r="Q106" s="111"/>
      <c r="R106" s="112"/>
      <c r="S106" s="112"/>
    </row>
    <row r="107" spans="1:19">
      <c r="A107" s="31">
        <f t="shared" si="16"/>
        <v>420</v>
      </c>
      <c r="B107" s="31">
        <v>98</v>
      </c>
      <c r="C107" s="32" t="str">
        <f t="shared" si="17"/>
        <v>420 - BENJAMIN BANNEKER Charter School - CHELSEA pupils</v>
      </c>
      <c r="D107" s="33">
        <v>420049057</v>
      </c>
      <c r="E107" s="31">
        <f t="shared" si="18"/>
        <v>420</v>
      </c>
      <c r="F107" s="28">
        <f t="shared" si="19"/>
        <v>49</v>
      </c>
      <c r="G107" s="28">
        <f t="shared" si="20"/>
        <v>57</v>
      </c>
      <c r="H107" s="28">
        <f t="shared" si="21"/>
        <v>1</v>
      </c>
      <c r="I107" s="34">
        <f t="shared" si="22"/>
        <v>1.1080000000000001</v>
      </c>
      <c r="J107" s="31">
        <f t="shared" si="15"/>
        <v>12</v>
      </c>
      <c r="K107" s="35"/>
      <c r="L107" s="36">
        <f t="shared" si="23"/>
        <v>11905</v>
      </c>
      <c r="M107" s="36"/>
      <c r="N107" s="36"/>
      <c r="O107" s="37"/>
      <c r="P107" s="111"/>
      <c r="Q107" s="111"/>
      <c r="R107" s="112"/>
      <c r="S107" s="112"/>
    </row>
    <row r="108" spans="1:19">
      <c r="A108" s="31">
        <f t="shared" si="16"/>
        <v>420</v>
      </c>
      <c r="B108" s="31">
        <v>99</v>
      </c>
      <c r="C108" s="32" t="str">
        <f t="shared" si="17"/>
        <v>420 - BENJAMIN BANNEKER Charter School - CONCORD pupils</v>
      </c>
      <c r="D108" s="33">
        <v>420049067</v>
      </c>
      <c r="E108" s="31">
        <f t="shared" si="18"/>
        <v>420</v>
      </c>
      <c r="F108" s="28">
        <f t="shared" si="19"/>
        <v>49</v>
      </c>
      <c r="G108" s="28">
        <f t="shared" si="20"/>
        <v>67</v>
      </c>
      <c r="H108" s="28">
        <f t="shared" si="21"/>
        <v>1</v>
      </c>
      <c r="I108" s="34">
        <f t="shared" si="22"/>
        <v>1.1080000000000001</v>
      </c>
      <c r="J108" s="31">
        <f t="shared" si="15"/>
        <v>2</v>
      </c>
      <c r="K108" s="35"/>
      <c r="L108" s="36">
        <f t="shared" si="23"/>
        <v>10405</v>
      </c>
      <c r="M108" s="36"/>
      <c r="N108" s="36"/>
      <c r="O108" s="37"/>
      <c r="P108" s="111"/>
      <c r="Q108" s="111"/>
      <c r="R108" s="112"/>
      <c r="S108" s="112"/>
    </row>
    <row r="109" spans="1:19">
      <c r="A109" s="31">
        <f t="shared" si="16"/>
        <v>420</v>
      </c>
      <c r="B109" s="31">
        <v>100</v>
      </c>
      <c r="C109" s="32" t="str">
        <f t="shared" si="17"/>
        <v>420 - BENJAMIN BANNEKER Charter School - EVERETT pupils</v>
      </c>
      <c r="D109" s="33">
        <v>420049093</v>
      </c>
      <c r="E109" s="31">
        <f t="shared" si="18"/>
        <v>420</v>
      </c>
      <c r="F109" s="28">
        <f t="shared" si="19"/>
        <v>49</v>
      </c>
      <c r="G109" s="28">
        <f t="shared" si="20"/>
        <v>93</v>
      </c>
      <c r="H109" s="28">
        <f t="shared" si="21"/>
        <v>1</v>
      </c>
      <c r="I109" s="34">
        <f t="shared" si="22"/>
        <v>1.1080000000000001</v>
      </c>
      <c r="J109" s="31">
        <f t="shared" si="15"/>
        <v>11</v>
      </c>
      <c r="K109" s="35"/>
      <c r="L109" s="36">
        <f t="shared" si="23"/>
        <v>14872</v>
      </c>
      <c r="M109" s="36"/>
      <c r="N109" s="36"/>
      <c r="O109" s="37"/>
      <c r="P109" s="111"/>
      <c r="Q109" s="111"/>
      <c r="R109" s="112"/>
      <c r="S109" s="112"/>
    </row>
    <row r="110" spans="1:19">
      <c r="A110" s="31">
        <f t="shared" si="16"/>
        <v>420</v>
      </c>
      <c r="B110" s="31">
        <v>101</v>
      </c>
      <c r="C110" s="32" t="str">
        <f t="shared" si="17"/>
        <v>420 - BENJAMIN BANNEKER Charter School - HAVERHILL pupils</v>
      </c>
      <c r="D110" s="33">
        <v>420049128</v>
      </c>
      <c r="E110" s="31">
        <f t="shared" si="18"/>
        <v>420</v>
      </c>
      <c r="F110" s="28">
        <f t="shared" si="19"/>
        <v>49</v>
      </c>
      <c r="G110" s="28">
        <f t="shared" si="20"/>
        <v>128</v>
      </c>
      <c r="H110" s="28">
        <f t="shared" si="21"/>
        <v>1</v>
      </c>
      <c r="I110" s="34">
        <f t="shared" si="22"/>
        <v>1.1080000000000001</v>
      </c>
      <c r="J110" s="31">
        <f t="shared" si="15"/>
        <v>10</v>
      </c>
      <c r="K110" s="35"/>
      <c r="L110" s="36">
        <f t="shared" si="23"/>
        <v>10254</v>
      </c>
      <c r="M110" s="36"/>
      <c r="N110" s="36"/>
      <c r="O110" s="37"/>
      <c r="P110" s="111"/>
      <c r="Q110" s="111"/>
      <c r="R110" s="112"/>
      <c r="S110" s="112"/>
    </row>
    <row r="111" spans="1:19">
      <c r="A111" s="31">
        <f t="shared" si="16"/>
        <v>420</v>
      </c>
      <c r="B111" s="31">
        <v>102</v>
      </c>
      <c r="C111" s="32" t="str">
        <f t="shared" si="17"/>
        <v>420 - BENJAMIN BANNEKER Charter School - LEOMINSTER pupils</v>
      </c>
      <c r="D111" s="33">
        <v>420049153</v>
      </c>
      <c r="E111" s="31">
        <f t="shared" si="18"/>
        <v>420</v>
      </c>
      <c r="F111" s="28">
        <f t="shared" si="19"/>
        <v>49</v>
      </c>
      <c r="G111" s="28">
        <f t="shared" si="20"/>
        <v>153</v>
      </c>
      <c r="H111" s="28">
        <f t="shared" si="21"/>
        <v>1</v>
      </c>
      <c r="I111" s="34">
        <f t="shared" si="22"/>
        <v>1.1080000000000001</v>
      </c>
      <c r="J111" s="31">
        <f t="shared" si="15"/>
        <v>9</v>
      </c>
      <c r="K111" s="35"/>
      <c r="L111" s="36">
        <f t="shared" si="23"/>
        <v>10405</v>
      </c>
      <c r="M111" s="36"/>
      <c r="N111" s="36"/>
      <c r="O111" s="37"/>
      <c r="P111" s="111"/>
      <c r="Q111" s="111"/>
      <c r="R111" s="112"/>
      <c r="S111" s="112"/>
    </row>
    <row r="112" spans="1:19">
      <c r="A112" s="31">
        <f t="shared" si="16"/>
        <v>420</v>
      </c>
      <c r="B112" s="31">
        <v>103</v>
      </c>
      <c r="C112" s="32" t="str">
        <f t="shared" si="17"/>
        <v>420 - BENJAMIN BANNEKER Charter School - LEXINGTON pupils</v>
      </c>
      <c r="D112" s="33">
        <v>420049155</v>
      </c>
      <c r="E112" s="31">
        <f t="shared" si="18"/>
        <v>420</v>
      </c>
      <c r="F112" s="28">
        <f t="shared" si="19"/>
        <v>49</v>
      </c>
      <c r="G112" s="28">
        <f t="shared" si="20"/>
        <v>155</v>
      </c>
      <c r="H112" s="28">
        <f t="shared" si="21"/>
        <v>1</v>
      </c>
      <c r="I112" s="34">
        <f t="shared" si="22"/>
        <v>1.1080000000000001</v>
      </c>
      <c r="J112" s="31">
        <f t="shared" si="15"/>
        <v>2</v>
      </c>
      <c r="K112" s="35"/>
      <c r="L112" s="36">
        <f t="shared" si="23"/>
        <v>12358</v>
      </c>
      <c r="M112" s="36"/>
      <c r="N112" s="36"/>
      <c r="O112" s="37"/>
      <c r="P112" s="111"/>
      <c r="Q112" s="111"/>
      <c r="R112" s="112"/>
      <c r="S112" s="112"/>
    </row>
    <row r="113" spans="1:19">
      <c r="A113" s="31">
        <f t="shared" si="16"/>
        <v>420</v>
      </c>
      <c r="B113" s="31">
        <v>104</v>
      </c>
      <c r="C113" s="32" t="str">
        <f t="shared" si="17"/>
        <v>420 - BENJAMIN BANNEKER Charter School - LYNN pupils</v>
      </c>
      <c r="D113" s="33">
        <v>420049163</v>
      </c>
      <c r="E113" s="31">
        <f t="shared" si="18"/>
        <v>420</v>
      </c>
      <c r="F113" s="28">
        <f t="shared" si="19"/>
        <v>49</v>
      </c>
      <c r="G113" s="28">
        <f t="shared" si="20"/>
        <v>163</v>
      </c>
      <c r="H113" s="28">
        <f t="shared" si="21"/>
        <v>1</v>
      </c>
      <c r="I113" s="34">
        <f t="shared" si="22"/>
        <v>1.1080000000000001</v>
      </c>
      <c r="J113" s="31">
        <f t="shared" si="15"/>
        <v>12</v>
      </c>
      <c r="K113" s="35"/>
      <c r="L113" s="36">
        <f t="shared" si="23"/>
        <v>13406</v>
      </c>
      <c r="M113" s="36"/>
      <c r="N113" s="36"/>
      <c r="O113" s="37"/>
      <c r="P113" s="111"/>
      <c r="Q113" s="111"/>
      <c r="R113" s="112"/>
      <c r="S113" s="112"/>
    </row>
    <row r="114" spans="1:19">
      <c r="A114" s="31">
        <f t="shared" si="16"/>
        <v>420</v>
      </c>
      <c r="B114" s="31">
        <v>105</v>
      </c>
      <c r="C114" s="32" t="str">
        <f t="shared" si="17"/>
        <v>420 - BENJAMIN BANNEKER Charter School - MALDEN pupils</v>
      </c>
      <c r="D114" s="33">
        <v>420049165</v>
      </c>
      <c r="E114" s="31">
        <f t="shared" si="18"/>
        <v>420</v>
      </c>
      <c r="F114" s="28">
        <f t="shared" si="19"/>
        <v>49</v>
      </c>
      <c r="G114" s="28">
        <f t="shared" si="20"/>
        <v>165</v>
      </c>
      <c r="H114" s="28">
        <f t="shared" si="21"/>
        <v>1</v>
      </c>
      <c r="I114" s="34">
        <f t="shared" si="22"/>
        <v>1.1080000000000001</v>
      </c>
      <c r="J114" s="31">
        <f t="shared" si="15"/>
        <v>10</v>
      </c>
      <c r="K114" s="35"/>
      <c r="L114" s="36">
        <f t="shared" si="23"/>
        <v>16014</v>
      </c>
      <c r="M114" s="36"/>
      <c r="N114" s="36"/>
      <c r="O114" s="37"/>
      <c r="P114" s="111"/>
      <c r="Q114" s="111"/>
      <c r="R114" s="112"/>
      <c r="S114" s="112"/>
    </row>
    <row r="115" spans="1:19">
      <c r="A115" s="31">
        <f t="shared" si="16"/>
        <v>420</v>
      </c>
      <c r="B115" s="31">
        <v>106</v>
      </c>
      <c r="C115" s="32" t="str">
        <f t="shared" si="17"/>
        <v>420 - BENJAMIN BANNEKER Charter School - MEDFORD pupils</v>
      </c>
      <c r="D115" s="33">
        <v>420049176</v>
      </c>
      <c r="E115" s="31">
        <f t="shared" si="18"/>
        <v>420</v>
      </c>
      <c r="F115" s="28">
        <f t="shared" si="19"/>
        <v>49</v>
      </c>
      <c r="G115" s="28">
        <f t="shared" si="20"/>
        <v>176</v>
      </c>
      <c r="H115" s="28">
        <f t="shared" si="21"/>
        <v>1</v>
      </c>
      <c r="I115" s="34">
        <f t="shared" si="22"/>
        <v>1.1080000000000001</v>
      </c>
      <c r="J115" s="31">
        <f t="shared" si="15"/>
        <v>7</v>
      </c>
      <c r="K115" s="35"/>
      <c r="L115" s="36">
        <f t="shared" si="23"/>
        <v>12677</v>
      </c>
      <c r="M115" s="36"/>
      <c r="N115" s="36"/>
      <c r="O115" s="37"/>
      <c r="P115" s="111"/>
      <c r="Q115" s="111"/>
      <c r="R115" s="112"/>
      <c r="S115" s="112"/>
    </row>
    <row r="116" spans="1:19">
      <c r="A116" s="31">
        <f t="shared" si="16"/>
        <v>420</v>
      </c>
      <c r="B116" s="31">
        <v>107</v>
      </c>
      <c r="C116" s="32" t="str">
        <f t="shared" si="17"/>
        <v>420 - BENJAMIN BANNEKER Charter School - METHUEN pupils</v>
      </c>
      <c r="D116" s="33">
        <v>420049181</v>
      </c>
      <c r="E116" s="31">
        <f t="shared" si="18"/>
        <v>420</v>
      </c>
      <c r="F116" s="28">
        <f t="shared" si="19"/>
        <v>49</v>
      </c>
      <c r="G116" s="28">
        <f t="shared" si="20"/>
        <v>181</v>
      </c>
      <c r="H116" s="28">
        <f t="shared" si="21"/>
        <v>1</v>
      </c>
      <c r="I116" s="34">
        <f t="shared" si="22"/>
        <v>1.1080000000000001</v>
      </c>
      <c r="J116" s="31">
        <f t="shared" si="15"/>
        <v>9</v>
      </c>
      <c r="K116" s="35"/>
      <c r="L116" s="36">
        <f t="shared" si="23"/>
        <v>18496</v>
      </c>
      <c r="M116" s="36"/>
      <c r="N116" s="36"/>
      <c r="O116" s="37"/>
      <c r="P116" s="111"/>
      <c r="Q116" s="111"/>
      <c r="R116" s="112"/>
      <c r="S116" s="112"/>
    </row>
    <row r="117" spans="1:19">
      <c r="A117" s="31">
        <f t="shared" si="16"/>
        <v>420</v>
      </c>
      <c r="B117" s="31">
        <v>108</v>
      </c>
      <c r="C117" s="32" t="str">
        <f t="shared" si="17"/>
        <v>420 - BENJAMIN BANNEKER Charter School - NEEDHAM pupils</v>
      </c>
      <c r="D117" s="33">
        <v>420049199</v>
      </c>
      <c r="E117" s="31">
        <f t="shared" si="18"/>
        <v>420</v>
      </c>
      <c r="F117" s="28">
        <f t="shared" si="19"/>
        <v>49</v>
      </c>
      <c r="G117" s="28">
        <f t="shared" si="20"/>
        <v>199</v>
      </c>
      <c r="H117" s="28">
        <f t="shared" si="21"/>
        <v>1</v>
      </c>
      <c r="I117" s="34">
        <f t="shared" si="22"/>
        <v>1.1080000000000001</v>
      </c>
      <c r="J117" s="31">
        <f t="shared" si="15"/>
        <v>2</v>
      </c>
      <c r="K117" s="35"/>
      <c r="L117" s="36">
        <f t="shared" si="23"/>
        <v>16009</v>
      </c>
      <c r="M117" s="36"/>
      <c r="N117" s="36"/>
      <c r="O117" s="37"/>
      <c r="P117" s="111"/>
      <c r="Q117" s="111"/>
      <c r="R117" s="112"/>
      <c r="S117" s="112"/>
    </row>
    <row r="118" spans="1:19">
      <c r="A118" s="31">
        <f t="shared" si="16"/>
        <v>420</v>
      </c>
      <c r="B118" s="31">
        <v>109</v>
      </c>
      <c r="C118" s="32" t="str">
        <f t="shared" si="17"/>
        <v>420 - BENJAMIN BANNEKER Charter School - QUINCY pupils</v>
      </c>
      <c r="D118" s="33">
        <v>420049243</v>
      </c>
      <c r="E118" s="31">
        <f t="shared" si="18"/>
        <v>420</v>
      </c>
      <c r="F118" s="28">
        <f t="shared" si="19"/>
        <v>49</v>
      </c>
      <c r="G118" s="28">
        <f t="shared" si="20"/>
        <v>243</v>
      </c>
      <c r="H118" s="28">
        <f t="shared" si="21"/>
        <v>1</v>
      </c>
      <c r="I118" s="34">
        <f t="shared" si="22"/>
        <v>1.1080000000000001</v>
      </c>
      <c r="J118" s="31">
        <f t="shared" si="15"/>
        <v>9</v>
      </c>
      <c r="K118" s="35"/>
      <c r="L118" s="36">
        <f t="shared" si="23"/>
        <v>12097</v>
      </c>
      <c r="M118" s="36"/>
      <c r="N118" s="36"/>
      <c r="O118" s="37"/>
      <c r="P118" s="111"/>
      <c r="Q118" s="111"/>
      <c r="R118" s="112"/>
      <c r="S118" s="112"/>
    </row>
    <row r="119" spans="1:19">
      <c r="A119" s="31">
        <f t="shared" si="16"/>
        <v>420</v>
      </c>
      <c r="B119" s="31">
        <v>110</v>
      </c>
      <c r="C119" s="32" t="str">
        <f t="shared" si="17"/>
        <v>420 - BENJAMIN BANNEKER Charter School - RANDOLPH pupils</v>
      </c>
      <c r="D119" s="33">
        <v>420049244</v>
      </c>
      <c r="E119" s="31">
        <f t="shared" si="18"/>
        <v>420</v>
      </c>
      <c r="F119" s="28">
        <f t="shared" si="19"/>
        <v>49</v>
      </c>
      <c r="G119" s="28">
        <f t="shared" si="20"/>
        <v>244</v>
      </c>
      <c r="H119" s="28">
        <f t="shared" si="21"/>
        <v>1</v>
      </c>
      <c r="I119" s="34">
        <f t="shared" si="22"/>
        <v>1.1080000000000001</v>
      </c>
      <c r="J119" s="31">
        <f t="shared" si="15"/>
        <v>10</v>
      </c>
      <c r="K119" s="35"/>
      <c r="L119" s="36">
        <f t="shared" si="23"/>
        <v>13239</v>
      </c>
      <c r="M119" s="36"/>
      <c r="N119" s="36"/>
      <c r="O119" s="37"/>
      <c r="P119" s="111"/>
      <c r="Q119" s="111"/>
      <c r="R119" s="112"/>
      <c r="S119" s="112"/>
    </row>
    <row r="120" spans="1:19">
      <c r="A120" s="31">
        <f t="shared" si="16"/>
        <v>420</v>
      </c>
      <c r="B120" s="31">
        <v>111</v>
      </c>
      <c r="C120" s="32" t="str">
        <f t="shared" si="17"/>
        <v>420 - BENJAMIN BANNEKER Charter School - REVERE pupils</v>
      </c>
      <c r="D120" s="33">
        <v>420049248</v>
      </c>
      <c r="E120" s="31">
        <f t="shared" si="18"/>
        <v>420</v>
      </c>
      <c r="F120" s="28">
        <f t="shared" si="19"/>
        <v>49</v>
      </c>
      <c r="G120" s="28">
        <f t="shared" si="20"/>
        <v>248</v>
      </c>
      <c r="H120" s="28">
        <f t="shared" si="21"/>
        <v>1</v>
      </c>
      <c r="I120" s="34">
        <f t="shared" si="22"/>
        <v>1.1080000000000001</v>
      </c>
      <c r="J120" s="31">
        <f t="shared" si="15"/>
        <v>12</v>
      </c>
      <c r="K120" s="35"/>
      <c r="L120" s="36">
        <f t="shared" si="23"/>
        <v>9566</v>
      </c>
      <c r="M120" s="36"/>
      <c r="N120" s="36"/>
      <c r="O120" s="37"/>
      <c r="P120" s="111"/>
      <c r="Q120" s="111"/>
      <c r="R120" s="112"/>
      <c r="S120" s="112"/>
    </row>
    <row r="121" spans="1:19">
      <c r="A121" s="31">
        <f t="shared" si="16"/>
        <v>420</v>
      </c>
      <c r="B121" s="31">
        <v>112</v>
      </c>
      <c r="C121" s="32" t="str">
        <f t="shared" si="17"/>
        <v>420 - BENJAMIN BANNEKER Charter School - SAUGUS pupils</v>
      </c>
      <c r="D121" s="33">
        <v>420049262</v>
      </c>
      <c r="E121" s="31">
        <f t="shared" si="18"/>
        <v>420</v>
      </c>
      <c r="F121" s="28">
        <f t="shared" si="19"/>
        <v>49</v>
      </c>
      <c r="G121" s="28">
        <f t="shared" si="20"/>
        <v>262</v>
      </c>
      <c r="H121" s="28">
        <f t="shared" si="21"/>
        <v>1</v>
      </c>
      <c r="I121" s="34">
        <f t="shared" si="22"/>
        <v>1.1080000000000001</v>
      </c>
      <c r="J121" s="31">
        <f t="shared" si="15"/>
        <v>7</v>
      </c>
      <c r="K121" s="35"/>
      <c r="L121" s="36">
        <f t="shared" si="23"/>
        <v>15491</v>
      </c>
      <c r="M121" s="36"/>
      <c r="N121" s="36"/>
      <c r="O121" s="37"/>
      <c r="P121" s="111"/>
      <c r="Q121" s="111"/>
      <c r="R121" s="112"/>
      <c r="S121" s="112"/>
    </row>
    <row r="122" spans="1:19">
      <c r="A122" s="31">
        <f t="shared" si="16"/>
        <v>420</v>
      </c>
      <c r="B122" s="31">
        <v>113</v>
      </c>
      <c r="C122" s="32" t="str">
        <f t="shared" si="17"/>
        <v>420 - BENJAMIN BANNEKER Charter School - SOMERVILLE pupils</v>
      </c>
      <c r="D122" s="33">
        <v>420049274</v>
      </c>
      <c r="E122" s="31">
        <f t="shared" si="18"/>
        <v>420</v>
      </c>
      <c r="F122" s="28">
        <f t="shared" si="19"/>
        <v>49</v>
      </c>
      <c r="G122" s="28">
        <f t="shared" si="20"/>
        <v>274</v>
      </c>
      <c r="H122" s="28">
        <f t="shared" si="21"/>
        <v>1</v>
      </c>
      <c r="I122" s="34">
        <f t="shared" si="22"/>
        <v>1.1080000000000001</v>
      </c>
      <c r="J122" s="31">
        <f t="shared" si="15"/>
        <v>10</v>
      </c>
      <c r="K122" s="35"/>
      <c r="L122" s="36">
        <f t="shared" si="23"/>
        <v>16046</v>
      </c>
      <c r="M122" s="36"/>
      <c r="N122" s="36"/>
      <c r="O122" s="37"/>
      <c r="P122" s="111"/>
      <c r="Q122" s="111"/>
      <c r="R122" s="112"/>
      <c r="S122" s="112"/>
    </row>
    <row r="123" spans="1:19">
      <c r="A123" s="31">
        <f t="shared" si="16"/>
        <v>420</v>
      </c>
      <c r="B123" s="31">
        <v>114</v>
      </c>
      <c r="C123" s="32" t="str">
        <f t="shared" si="17"/>
        <v>420 - BENJAMIN BANNEKER Charter School - STONEHAM pupils</v>
      </c>
      <c r="D123" s="33">
        <v>420049284</v>
      </c>
      <c r="E123" s="31">
        <f t="shared" si="18"/>
        <v>420</v>
      </c>
      <c r="F123" s="28">
        <f t="shared" si="19"/>
        <v>49</v>
      </c>
      <c r="G123" s="28">
        <f t="shared" si="20"/>
        <v>284</v>
      </c>
      <c r="H123" s="28">
        <f t="shared" si="21"/>
        <v>1</v>
      </c>
      <c r="I123" s="34">
        <f t="shared" si="22"/>
        <v>1.1080000000000001</v>
      </c>
      <c r="J123" s="31">
        <f t="shared" si="15"/>
        <v>5</v>
      </c>
      <c r="K123" s="35"/>
      <c r="L123" s="36">
        <f t="shared" si="23"/>
        <v>4587</v>
      </c>
      <c r="M123" s="36"/>
      <c r="N123" s="36"/>
      <c r="O123" s="37"/>
      <c r="P123" s="111"/>
      <c r="Q123" s="111"/>
      <c r="R123" s="112"/>
      <c r="S123" s="112"/>
    </row>
    <row r="124" spans="1:19">
      <c r="A124" s="31">
        <f t="shared" si="16"/>
        <v>420</v>
      </c>
      <c r="B124" s="31">
        <v>115</v>
      </c>
      <c r="C124" s="32" t="str">
        <f t="shared" si="17"/>
        <v>420 - BENJAMIN BANNEKER Charter School - TEWKSBURY pupils</v>
      </c>
      <c r="D124" s="33">
        <v>420049295</v>
      </c>
      <c r="E124" s="31">
        <f t="shared" si="18"/>
        <v>420</v>
      </c>
      <c r="F124" s="28">
        <f t="shared" si="19"/>
        <v>49</v>
      </c>
      <c r="G124" s="28">
        <f t="shared" si="20"/>
        <v>295</v>
      </c>
      <c r="H124" s="28">
        <f t="shared" si="21"/>
        <v>1</v>
      </c>
      <c r="I124" s="34">
        <f t="shared" si="22"/>
        <v>1.1080000000000001</v>
      </c>
      <c r="J124" s="31">
        <f t="shared" si="15"/>
        <v>4</v>
      </c>
      <c r="K124" s="35"/>
      <c r="L124" s="36">
        <f t="shared" si="23"/>
        <v>14862</v>
      </c>
      <c r="M124" s="36"/>
      <c r="N124" s="36"/>
      <c r="O124" s="37"/>
      <c r="P124" s="111"/>
      <c r="Q124" s="111"/>
      <c r="R124" s="112"/>
      <c r="S124" s="112"/>
    </row>
    <row r="125" spans="1:19">
      <c r="A125" s="31">
        <f t="shared" si="16"/>
        <v>420</v>
      </c>
      <c r="B125" s="31">
        <v>116</v>
      </c>
      <c r="C125" s="32" t="str">
        <f t="shared" si="17"/>
        <v>420 - BENJAMIN BANNEKER Charter School - WATERTOWN pupils</v>
      </c>
      <c r="D125" s="33">
        <v>420049314</v>
      </c>
      <c r="E125" s="31">
        <f t="shared" si="18"/>
        <v>420</v>
      </c>
      <c r="F125" s="28">
        <f t="shared" si="19"/>
        <v>49</v>
      </c>
      <c r="G125" s="28">
        <f t="shared" si="20"/>
        <v>314</v>
      </c>
      <c r="H125" s="28">
        <f t="shared" si="21"/>
        <v>1</v>
      </c>
      <c r="I125" s="34">
        <f t="shared" si="22"/>
        <v>1.1080000000000001</v>
      </c>
      <c r="J125" s="31">
        <f t="shared" si="15"/>
        <v>6</v>
      </c>
      <c r="K125" s="35"/>
      <c r="L125" s="36">
        <f t="shared" si="23"/>
        <v>12388</v>
      </c>
      <c r="M125" s="36"/>
      <c r="N125" s="36"/>
      <c r="O125" s="37"/>
      <c r="P125" s="111"/>
      <c r="Q125" s="111"/>
      <c r="R125" s="112"/>
      <c r="S125" s="112"/>
    </row>
    <row r="126" spans="1:19">
      <c r="A126" s="31">
        <f t="shared" si="16"/>
        <v>420</v>
      </c>
      <c r="B126" s="31">
        <v>117</v>
      </c>
      <c r="C126" s="32" t="str">
        <f t="shared" si="17"/>
        <v>420 - BENJAMIN BANNEKER Charter School - WESTBOROUGH pupils</v>
      </c>
      <c r="D126" s="33">
        <v>420049321</v>
      </c>
      <c r="E126" s="31">
        <f t="shared" si="18"/>
        <v>420</v>
      </c>
      <c r="F126" s="28">
        <f t="shared" si="19"/>
        <v>49</v>
      </c>
      <c r="G126" s="28">
        <f t="shared" si="20"/>
        <v>321</v>
      </c>
      <c r="H126" s="28">
        <f t="shared" si="21"/>
        <v>1</v>
      </c>
      <c r="I126" s="34">
        <f t="shared" si="22"/>
        <v>1.1080000000000001</v>
      </c>
      <c r="J126" s="31">
        <f t="shared" si="15"/>
        <v>3</v>
      </c>
      <c r="K126" s="35"/>
      <c r="L126" s="36">
        <f t="shared" si="23"/>
        <v>7496</v>
      </c>
      <c r="M126" s="36"/>
      <c r="N126" s="36"/>
      <c r="O126" s="37"/>
      <c r="P126" s="111"/>
      <c r="Q126" s="111"/>
      <c r="R126" s="112"/>
      <c r="S126" s="112"/>
    </row>
    <row r="127" spans="1:19">
      <c r="A127" s="31">
        <f t="shared" si="16"/>
        <v>420</v>
      </c>
      <c r="B127" s="31">
        <v>118</v>
      </c>
      <c r="C127" s="32" t="str">
        <f t="shared" si="17"/>
        <v>420 - BENJAMIN BANNEKER Charter School - WOBURN pupils</v>
      </c>
      <c r="D127" s="33">
        <v>420049347</v>
      </c>
      <c r="E127" s="31">
        <f t="shared" si="18"/>
        <v>420</v>
      </c>
      <c r="F127" s="28">
        <f t="shared" si="19"/>
        <v>49</v>
      </c>
      <c r="G127" s="28">
        <f t="shared" si="20"/>
        <v>347</v>
      </c>
      <c r="H127" s="28">
        <f t="shared" si="21"/>
        <v>1</v>
      </c>
      <c r="I127" s="34">
        <f t="shared" si="22"/>
        <v>1.1080000000000001</v>
      </c>
      <c r="J127" s="31">
        <f t="shared" si="15"/>
        <v>6</v>
      </c>
      <c r="K127" s="35"/>
      <c r="L127" s="36">
        <f t="shared" si="23"/>
        <v>10405</v>
      </c>
      <c r="M127" s="36"/>
      <c r="N127" s="36"/>
      <c r="O127" s="37"/>
      <c r="P127" s="111"/>
      <c r="Q127" s="111"/>
      <c r="R127" s="112"/>
      <c r="S127" s="112"/>
    </row>
    <row r="128" spans="1:19">
      <c r="A128" s="31">
        <f t="shared" si="16"/>
        <v>420</v>
      </c>
      <c r="B128" s="31">
        <v>119</v>
      </c>
      <c r="C128" s="32" t="str">
        <f t="shared" si="17"/>
        <v>420 - BENJAMIN BANNEKER Charter School - WORCESTER pupils</v>
      </c>
      <c r="D128" s="33">
        <v>420049348</v>
      </c>
      <c r="E128" s="31">
        <f t="shared" si="18"/>
        <v>420</v>
      </c>
      <c r="F128" s="28">
        <f t="shared" si="19"/>
        <v>49</v>
      </c>
      <c r="G128" s="28">
        <f t="shared" si="20"/>
        <v>348</v>
      </c>
      <c r="H128" s="28">
        <f t="shared" si="21"/>
        <v>1</v>
      </c>
      <c r="I128" s="34">
        <f t="shared" si="22"/>
        <v>1.1080000000000001</v>
      </c>
      <c r="J128" s="31">
        <f t="shared" si="15"/>
        <v>11</v>
      </c>
      <c r="K128" s="35"/>
      <c r="L128" s="36">
        <f t="shared" si="23"/>
        <v>16239</v>
      </c>
      <c r="M128" s="36"/>
      <c r="N128" s="36"/>
      <c r="O128" s="37"/>
      <c r="P128" s="111"/>
      <c r="Q128" s="111"/>
      <c r="R128" s="112"/>
      <c r="S128" s="112"/>
    </row>
    <row r="129" spans="1:19">
      <c r="A129" s="31">
        <f t="shared" si="16"/>
        <v>420</v>
      </c>
      <c r="B129" s="31">
        <v>120</v>
      </c>
      <c r="C129" s="32" t="str">
        <f t="shared" si="17"/>
        <v>420 - BENJAMIN BANNEKER Charter School - AYER SHIRLEY pupils</v>
      </c>
      <c r="D129" s="33">
        <v>420049616</v>
      </c>
      <c r="E129" s="31">
        <f t="shared" si="18"/>
        <v>420</v>
      </c>
      <c r="F129" s="28">
        <f t="shared" si="19"/>
        <v>49</v>
      </c>
      <c r="G129" s="28">
        <f t="shared" si="20"/>
        <v>616</v>
      </c>
      <c r="H129" s="28">
        <f t="shared" si="21"/>
        <v>1</v>
      </c>
      <c r="I129" s="34">
        <f t="shared" si="22"/>
        <v>1.1080000000000001</v>
      </c>
      <c r="J129" s="31">
        <f t="shared" si="15"/>
        <v>6</v>
      </c>
      <c r="K129" s="35"/>
      <c r="L129" s="36">
        <f t="shared" si="23"/>
        <v>10405</v>
      </c>
      <c r="M129" s="36"/>
      <c r="N129" s="36"/>
      <c r="O129" s="37"/>
      <c r="P129" s="111"/>
      <c r="Q129" s="111"/>
      <c r="R129" s="112"/>
      <c r="S129" s="112"/>
    </row>
    <row r="130" spans="1:19">
      <c r="A130" s="31">
        <f t="shared" si="16"/>
        <v>426</v>
      </c>
      <c r="B130" s="31">
        <v>121</v>
      </c>
      <c r="C130" s="32" t="str">
        <f t="shared" si="17"/>
        <v>426 - COMMUNITY DAY - GATEWAY Charter School - HAVERHILL pupils</v>
      </c>
      <c r="D130" s="33">
        <v>426149128</v>
      </c>
      <c r="E130" s="31">
        <f t="shared" si="18"/>
        <v>426</v>
      </c>
      <c r="F130" s="28">
        <f t="shared" si="19"/>
        <v>149</v>
      </c>
      <c r="G130" s="28">
        <f t="shared" si="20"/>
        <v>128</v>
      </c>
      <c r="H130" s="28">
        <f t="shared" si="21"/>
        <v>1</v>
      </c>
      <c r="I130" s="34">
        <f t="shared" si="22"/>
        <v>1</v>
      </c>
      <c r="J130" s="31">
        <f t="shared" si="15"/>
        <v>10</v>
      </c>
      <c r="K130" s="35"/>
      <c r="L130" s="36">
        <f t="shared" si="23"/>
        <v>14210</v>
      </c>
      <c r="M130" s="36"/>
      <c r="N130" s="36"/>
      <c r="O130" s="37"/>
      <c r="P130" s="111"/>
      <c r="Q130" s="111"/>
      <c r="R130" s="112"/>
      <c r="S130" s="112"/>
    </row>
    <row r="131" spans="1:19">
      <c r="A131" s="31">
        <f t="shared" si="16"/>
        <v>426</v>
      </c>
      <c r="B131" s="31">
        <v>122</v>
      </c>
      <c r="C131" s="32" t="str">
        <f t="shared" si="17"/>
        <v>426 - COMMUNITY DAY - GATEWAY Charter School - LAWRENCE pupils</v>
      </c>
      <c r="D131" s="33">
        <v>426149149</v>
      </c>
      <c r="E131" s="31">
        <f t="shared" si="18"/>
        <v>426</v>
      </c>
      <c r="F131" s="28">
        <f t="shared" si="19"/>
        <v>149</v>
      </c>
      <c r="G131" s="28">
        <f t="shared" si="20"/>
        <v>149</v>
      </c>
      <c r="H131" s="28">
        <f t="shared" si="21"/>
        <v>1</v>
      </c>
      <c r="I131" s="34">
        <f t="shared" si="22"/>
        <v>1</v>
      </c>
      <c r="J131" s="31">
        <f t="shared" si="15"/>
        <v>12</v>
      </c>
      <c r="K131" s="35"/>
      <c r="L131" s="36">
        <f t="shared" si="23"/>
        <v>14533</v>
      </c>
      <c r="M131" s="36"/>
      <c r="N131" s="36"/>
      <c r="O131" s="37"/>
      <c r="P131" s="111"/>
      <c r="Q131" s="111"/>
      <c r="R131" s="112"/>
      <c r="S131" s="112"/>
    </row>
    <row r="132" spans="1:19">
      <c r="A132" s="31">
        <f t="shared" si="16"/>
        <v>426</v>
      </c>
      <c r="B132" s="31">
        <v>123</v>
      </c>
      <c r="C132" s="32" t="str">
        <f t="shared" si="17"/>
        <v>426 - COMMUNITY DAY - GATEWAY Charter School - LOWELL pupils</v>
      </c>
      <c r="D132" s="33">
        <v>426149160</v>
      </c>
      <c r="E132" s="31">
        <f t="shared" si="18"/>
        <v>426</v>
      </c>
      <c r="F132" s="28">
        <f t="shared" si="19"/>
        <v>149</v>
      </c>
      <c r="G132" s="28">
        <f t="shared" si="20"/>
        <v>160</v>
      </c>
      <c r="H132" s="28">
        <f t="shared" si="21"/>
        <v>1</v>
      </c>
      <c r="I132" s="34">
        <f t="shared" si="22"/>
        <v>1</v>
      </c>
      <c r="J132" s="31">
        <f t="shared" si="15"/>
        <v>11</v>
      </c>
      <c r="K132" s="35"/>
      <c r="L132" s="36">
        <f t="shared" si="23"/>
        <v>14888</v>
      </c>
      <c r="M132" s="36"/>
      <c r="N132" s="36"/>
      <c r="O132" s="37"/>
      <c r="P132" s="111"/>
      <c r="Q132" s="111"/>
      <c r="R132" s="112"/>
      <c r="S132" s="112"/>
    </row>
    <row r="133" spans="1:19">
      <c r="A133" s="31">
        <f t="shared" si="16"/>
        <v>426</v>
      </c>
      <c r="B133" s="31">
        <v>124</v>
      </c>
      <c r="C133" s="32" t="str">
        <f t="shared" si="17"/>
        <v>426 - COMMUNITY DAY - GATEWAY Charter School - METHUEN pupils</v>
      </c>
      <c r="D133" s="33">
        <v>426149181</v>
      </c>
      <c r="E133" s="31">
        <f t="shared" si="18"/>
        <v>426</v>
      </c>
      <c r="F133" s="28">
        <f t="shared" si="19"/>
        <v>149</v>
      </c>
      <c r="G133" s="28">
        <f t="shared" si="20"/>
        <v>181</v>
      </c>
      <c r="H133" s="28">
        <f t="shared" si="21"/>
        <v>1</v>
      </c>
      <c r="I133" s="34">
        <f t="shared" si="22"/>
        <v>1</v>
      </c>
      <c r="J133" s="31">
        <f t="shared" si="15"/>
        <v>9</v>
      </c>
      <c r="K133" s="35"/>
      <c r="L133" s="36">
        <f t="shared" si="23"/>
        <v>14677</v>
      </c>
      <c r="M133" s="36"/>
      <c r="N133" s="36"/>
      <c r="O133" s="37"/>
      <c r="P133" s="111"/>
      <c r="Q133" s="111"/>
      <c r="R133" s="112"/>
      <c r="S133" s="112"/>
    </row>
    <row r="134" spans="1:19">
      <c r="A134" s="31">
        <f t="shared" si="16"/>
        <v>426</v>
      </c>
      <c r="B134" s="31">
        <v>125</v>
      </c>
      <c r="C134" s="32" t="str">
        <f t="shared" si="17"/>
        <v>426 - COMMUNITY DAY - GATEWAY Charter School - NORTH ANDOVER pupils</v>
      </c>
      <c r="D134" s="33">
        <v>426149211</v>
      </c>
      <c r="E134" s="31">
        <f t="shared" si="18"/>
        <v>426</v>
      </c>
      <c r="F134" s="28">
        <f t="shared" si="19"/>
        <v>149</v>
      </c>
      <c r="G134" s="28">
        <f t="shared" si="20"/>
        <v>211</v>
      </c>
      <c r="H134" s="28">
        <f t="shared" si="21"/>
        <v>1</v>
      </c>
      <c r="I134" s="34">
        <f t="shared" si="22"/>
        <v>1</v>
      </c>
      <c r="J134" s="31">
        <f t="shared" si="15"/>
        <v>4</v>
      </c>
      <c r="K134" s="35"/>
      <c r="L134" s="36">
        <f t="shared" si="23"/>
        <v>13631</v>
      </c>
      <c r="M134" s="36"/>
      <c r="N134" s="36"/>
      <c r="O134" s="37"/>
      <c r="P134" s="111"/>
      <c r="Q134" s="111"/>
      <c r="R134" s="112"/>
      <c r="S134" s="112"/>
    </row>
    <row r="135" spans="1:19">
      <c r="A135" s="31">
        <f t="shared" si="16"/>
        <v>428</v>
      </c>
      <c r="B135" s="31">
        <v>126</v>
      </c>
      <c r="C135" s="32" t="str">
        <f t="shared" si="17"/>
        <v>428 - BROOKE Charter School - ATTLEBORO pupils</v>
      </c>
      <c r="D135" s="33">
        <v>428035016</v>
      </c>
      <c r="E135" s="31">
        <f t="shared" si="18"/>
        <v>428</v>
      </c>
      <c r="F135" s="28">
        <f t="shared" si="19"/>
        <v>35</v>
      </c>
      <c r="G135" s="28">
        <f t="shared" si="20"/>
        <v>16</v>
      </c>
      <c r="H135" s="28">
        <f t="shared" si="21"/>
        <v>1</v>
      </c>
      <c r="I135" s="34">
        <f t="shared" si="22"/>
        <v>1.085</v>
      </c>
      <c r="J135" s="31">
        <f t="shared" si="15"/>
        <v>7</v>
      </c>
      <c r="K135" s="35"/>
      <c r="L135" s="36">
        <f t="shared" si="23"/>
        <v>15674</v>
      </c>
      <c r="M135" s="36"/>
      <c r="N135" s="36"/>
      <c r="O135" s="37"/>
      <c r="P135" s="111"/>
      <c r="Q135" s="111"/>
      <c r="R135" s="112"/>
      <c r="S135" s="112"/>
    </row>
    <row r="136" spans="1:19">
      <c r="A136" s="31">
        <f t="shared" si="16"/>
        <v>428</v>
      </c>
      <c r="B136" s="31">
        <v>127</v>
      </c>
      <c r="C136" s="32" t="str">
        <f t="shared" si="17"/>
        <v>428 - BROOKE Charter School - AVON pupils</v>
      </c>
      <c r="D136" s="33">
        <v>428035018</v>
      </c>
      <c r="E136" s="31">
        <f t="shared" si="18"/>
        <v>428</v>
      </c>
      <c r="F136" s="28">
        <f t="shared" si="19"/>
        <v>35</v>
      </c>
      <c r="G136" s="28">
        <f t="shared" si="20"/>
        <v>18</v>
      </c>
      <c r="H136" s="28">
        <f t="shared" si="21"/>
        <v>1</v>
      </c>
      <c r="I136" s="34">
        <f t="shared" si="22"/>
        <v>1.085</v>
      </c>
      <c r="J136" s="31">
        <f t="shared" si="15"/>
        <v>7</v>
      </c>
      <c r="K136" s="35"/>
      <c r="L136" s="36">
        <f t="shared" si="23"/>
        <v>10227</v>
      </c>
      <c r="M136" s="36"/>
      <c r="N136" s="36"/>
      <c r="O136" s="37"/>
      <c r="P136" s="111"/>
      <c r="Q136" s="111"/>
      <c r="R136" s="112"/>
      <c r="S136" s="112"/>
    </row>
    <row r="137" spans="1:19">
      <c r="A137" s="31">
        <f t="shared" si="16"/>
        <v>428</v>
      </c>
      <c r="B137" s="31">
        <v>128</v>
      </c>
      <c r="C137" s="32" t="str">
        <f t="shared" si="17"/>
        <v>428 - BROOKE Charter School - BOSTON pupils</v>
      </c>
      <c r="D137" s="33">
        <v>428035035</v>
      </c>
      <c r="E137" s="31">
        <f t="shared" si="18"/>
        <v>428</v>
      </c>
      <c r="F137" s="28">
        <f t="shared" si="19"/>
        <v>35</v>
      </c>
      <c r="G137" s="28">
        <f t="shared" si="20"/>
        <v>35</v>
      </c>
      <c r="H137" s="28">
        <f t="shared" si="21"/>
        <v>1</v>
      </c>
      <c r="I137" s="34">
        <f t="shared" si="22"/>
        <v>1.085</v>
      </c>
      <c r="J137" s="31">
        <f t="shared" si="15"/>
        <v>11</v>
      </c>
      <c r="K137" s="35"/>
      <c r="L137" s="36">
        <f t="shared" si="23"/>
        <v>14705</v>
      </c>
      <c r="M137" s="36"/>
      <c r="N137" s="36"/>
      <c r="O137" s="37"/>
      <c r="P137" s="111"/>
      <c r="Q137" s="111"/>
      <c r="R137" s="112"/>
      <c r="S137" s="112"/>
    </row>
    <row r="138" spans="1:19">
      <c r="A138" s="31">
        <f t="shared" si="16"/>
        <v>428</v>
      </c>
      <c r="B138" s="31">
        <v>129</v>
      </c>
      <c r="C138" s="32" t="str">
        <f t="shared" si="17"/>
        <v>428 - BROOKE Charter School - BRAINTREE pupils</v>
      </c>
      <c r="D138" s="33">
        <v>428035040</v>
      </c>
      <c r="E138" s="31">
        <f t="shared" si="18"/>
        <v>428</v>
      </c>
      <c r="F138" s="28">
        <f t="shared" si="19"/>
        <v>35</v>
      </c>
      <c r="G138" s="28">
        <f t="shared" si="20"/>
        <v>40</v>
      </c>
      <c r="H138" s="28">
        <f t="shared" si="21"/>
        <v>1</v>
      </c>
      <c r="I138" s="34">
        <f t="shared" si="22"/>
        <v>1.085</v>
      </c>
      <c r="J138" s="31">
        <f t="shared" ref="J138:J201" si="24">VLOOKUP(D138,enro_chafnd,16)</f>
        <v>5</v>
      </c>
      <c r="K138" s="35"/>
      <c r="L138" s="36">
        <f t="shared" si="23"/>
        <v>14679</v>
      </c>
      <c r="M138" s="36"/>
      <c r="N138" s="36"/>
      <c r="O138" s="37"/>
      <c r="P138" s="111"/>
      <c r="Q138" s="111"/>
      <c r="R138" s="112"/>
      <c r="S138" s="112"/>
    </row>
    <row r="139" spans="1:19">
      <c r="A139" s="31">
        <f t="shared" ref="A139:A202" si="25">IF(VALUE(MID(D139,1,1))=4,VALUE(MID(D139,1,3)),VALUE(MID(D139,1,4)))</f>
        <v>428</v>
      </c>
      <c r="B139" s="31">
        <v>130</v>
      </c>
      <c r="C139" s="32" t="str">
        <f t="shared" ref="C139:C202" si="26">IF(H139=1,A139 &amp; " - " &amp;VLOOKUP(A139,codeCHA,2)&amp;" Charter School - "&amp;VLOOKUP(G139,code436,2)&amp;" pupils",IF(OR(A139=450,A139=466),A139 &amp; " - " &amp;VLOOKUP(A139,codeCHA,2)&amp;" Charter School - "&amp;VLOOKUP(F139,code436,2)&amp;" District - "&amp;VLOOKUP(G139,code436,2)&amp;" pupils",A139 &amp; " - " &amp;VLOOKUP(A139,codeCHA,2)&amp;" Charter School - "&amp;VLOOKUP(F139,code436,2)&amp;" Campus - "&amp;VLOOKUP(G139,code436,2)&amp;" pupils"))</f>
        <v>428 - BROOKE Charter School - BROCKTON pupils</v>
      </c>
      <c r="D139" s="33">
        <v>428035044</v>
      </c>
      <c r="E139" s="31">
        <f t="shared" ref="E139:E202" si="27">A139</f>
        <v>428</v>
      </c>
      <c r="F139" s="28">
        <f t="shared" ref="F139:F202" si="28">IF(VALUE(MID(D139,1,1))=4,VALUE(MID(D139,4,3)),VALUE(MID(D139,5,3)))</f>
        <v>35</v>
      </c>
      <c r="G139" s="28">
        <f t="shared" ref="G139:G202" si="29">IF(VALUE(MID(D139,1,1))=4,VALUE(MID(D139,7,3)),VALUE(MID(D139,8,3)))</f>
        <v>44</v>
      </c>
      <c r="H139" s="28">
        <f t="shared" ref="H139:H202" si="30">IF(OR(A139=410,A139=466,A139=487),2,1)</f>
        <v>1</v>
      </c>
      <c r="I139" s="34">
        <f t="shared" ref="I139:I202" si="31">VLOOKUP(F139,distinfo,4)</f>
        <v>1.085</v>
      </c>
      <c r="J139" s="31">
        <f t="shared" si="24"/>
        <v>12</v>
      </c>
      <c r="K139" s="35"/>
      <c r="L139" s="36">
        <f t="shared" ref="L139:L202" si="32">IF(VLOOKUP(D139,rate_chafnd,40,FALSE)&gt;0,VLOOKUP(D139,rate_chafnd,40),VLOOKUP(G139,distinfo,7))</f>
        <v>14254</v>
      </c>
      <c r="M139" s="36"/>
      <c r="N139" s="36"/>
      <c r="O139" s="37"/>
      <c r="P139" s="111"/>
      <c r="Q139" s="111"/>
      <c r="R139" s="112"/>
      <c r="S139" s="112"/>
    </row>
    <row r="140" spans="1:19">
      <c r="A140" s="31">
        <f t="shared" si="25"/>
        <v>428</v>
      </c>
      <c r="B140" s="31">
        <v>131</v>
      </c>
      <c r="C140" s="32" t="str">
        <f t="shared" si="26"/>
        <v>428 - BROOKE Charter School - CAMBRIDGE pupils</v>
      </c>
      <c r="D140" s="33">
        <v>428035049</v>
      </c>
      <c r="E140" s="31">
        <f t="shared" si="27"/>
        <v>428</v>
      </c>
      <c r="F140" s="28">
        <f t="shared" si="28"/>
        <v>35</v>
      </c>
      <c r="G140" s="28">
        <f t="shared" si="29"/>
        <v>49</v>
      </c>
      <c r="H140" s="28">
        <f t="shared" si="30"/>
        <v>1</v>
      </c>
      <c r="I140" s="34">
        <f t="shared" si="31"/>
        <v>1.085</v>
      </c>
      <c r="J140" s="31">
        <f t="shared" si="24"/>
        <v>8</v>
      </c>
      <c r="K140" s="35"/>
      <c r="L140" s="36">
        <f t="shared" si="32"/>
        <v>15408</v>
      </c>
      <c r="M140" s="36"/>
      <c r="N140" s="36"/>
      <c r="O140" s="37"/>
      <c r="P140" s="111"/>
      <c r="Q140" s="111"/>
      <c r="R140" s="112"/>
      <c r="S140" s="112"/>
    </row>
    <row r="141" spans="1:19">
      <c r="A141" s="31">
        <f t="shared" si="25"/>
        <v>428</v>
      </c>
      <c r="B141" s="31">
        <v>132</v>
      </c>
      <c r="C141" s="32" t="str">
        <f t="shared" si="26"/>
        <v>428 - BROOKE Charter School - CHELSEA pupils</v>
      </c>
      <c r="D141" s="33">
        <v>428035057</v>
      </c>
      <c r="E141" s="31">
        <f t="shared" si="27"/>
        <v>428</v>
      </c>
      <c r="F141" s="28">
        <f t="shared" si="28"/>
        <v>35</v>
      </c>
      <c r="G141" s="28">
        <f t="shared" si="29"/>
        <v>57</v>
      </c>
      <c r="H141" s="28">
        <f t="shared" si="30"/>
        <v>1</v>
      </c>
      <c r="I141" s="34">
        <f t="shared" si="31"/>
        <v>1.085</v>
      </c>
      <c r="J141" s="31">
        <f t="shared" si="24"/>
        <v>12</v>
      </c>
      <c r="K141" s="35"/>
      <c r="L141" s="36">
        <f t="shared" si="32"/>
        <v>15750</v>
      </c>
      <c r="M141" s="36"/>
      <c r="N141" s="36"/>
      <c r="O141" s="37"/>
      <c r="P141" s="111"/>
      <c r="Q141" s="111"/>
      <c r="R141" s="112"/>
      <c r="S141" s="112"/>
    </row>
    <row r="142" spans="1:19">
      <c r="A142" s="31">
        <f t="shared" si="25"/>
        <v>428</v>
      </c>
      <c r="B142" s="31">
        <v>133</v>
      </c>
      <c r="C142" s="32" t="str">
        <f t="shared" si="26"/>
        <v>428 - BROOKE Charter School - DEDHAM pupils</v>
      </c>
      <c r="D142" s="33">
        <v>428035073</v>
      </c>
      <c r="E142" s="31">
        <f t="shared" si="27"/>
        <v>428</v>
      </c>
      <c r="F142" s="28">
        <f t="shared" si="28"/>
        <v>35</v>
      </c>
      <c r="G142" s="28">
        <f t="shared" si="29"/>
        <v>73</v>
      </c>
      <c r="H142" s="28">
        <f t="shared" si="30"/>
        <v>1</v>
      </c>
      <c r="I142" s="34">
        <f t="shared" si="31"/>
        <v>1.085</v>
      </c>
      <c r="J142" s="31">
        <f t="shared" si="24"/>
        <v>5</v>
      </c>
      <c r="K142" s="35"/>
      <c r="L142" s="36">
        <f t="shared" si="32"/>
        <v>14297</v>
      </c>
      <c r="M142" s="36"/>
      <c r="N142" s="36"/>
      <c r="O142" s="37"/>
      <c r="P142" s="111"/>
      <c r="Q142" s="111"/>
      <c r="R142" s="112"/>
      <c r="S142" s="112"/>
    </row>
    <row r="143" spans="1:19">
      <c r="A143" s="31">
        <f t="shared" si="25"/>
        <v>428</v>
      </c>
      <c r="B143" s="31">
        <v>134</v>
      </c>
      <c r="C143" s="32" t="str">
        <f t="shared" si="26"/>
        <v>428 - BROOKE Charter School - DRACUT pupils</v>
      </c>
      <c r="D143" s="33">
        <v>428035079</v>
      </c>
      <c r="E143" s="31">
        <f t="shared" si="27"/>
        <v>428</v>
      </c>
      <c r="F143" s="28">
        <f t="shared" si="28"/>
        <v>35</v>
      </c>
      <c r="G143" s="28">
        <f t="shared" si="29"/>
        <v>79</v>
      </c>
      <c r="H143" s="28">
        <f t="shared" si="30"/>
        <v>1</v>
      </c>
      <c r="I143" s="34">
        <f t="shared" si="31"/>
        <v>1.085</v>
      </c>
      <c r="J143" s="31">
        <f t="shared" si="24"/>
        <v>6</v>
      </c>
      <c r="K143" s="35"/>
      <c r="L143" s="36">
        <f t="shared" si="32"/>
        <v>14646</v>
      </c>
      <c r="M143" s="36"/>
      <c r="N143" s="36"/>
      <c r="O143" s="37"/>
      <c r="P143" s="111"/>
      <c r="Q143" s="111"/>
      <c r="R143" s="112"/>
      <c r="S143" s="112"/>
    </row>
    <row r="144" spans="1:19">
      <c r="A144" s="31">
        <f t="shared" si="25"/>
        <v>428</v>
      </c>
      <c r="B144" s="31">
        <v>135</v>
      </c>
      <c r="C144" s="32" t="str">
        <f t="shared" si="26"/>
        <v>428 - BROOKE Charter School - EASTON pupils</v>
      </c>
      <c r="D144" s="33">
        <v>428035088</v>
      </c>
      <c r="E144" s="31">
        <f t="shared" si="27"/>
        <v>428</v>
      </c>
      <c r="F144" s="28">
        <f t="shared" si="28"/>
        <v>35</v>
      </c>
      <c r="G144" s="28">
        <f t="shared" si="29"/>
        <v>88</v>
      </c>
      <c r="H144" s="28">
        <f t="shared" si="30"/>
        <v>1</v>
      </c>
      <c r="I144" s="34">
        <f t="shared" si="31"/>
        <v>1.085</v>
      </c>
      <c r="J144" s="31">
        <f t="shared" si="24"/>
        <v>4</v>
      </c>
      <c r="K144" s="35"/>
      <c r="L144" s="36">
        <f t="shared" si="32"/>
        <v>14410</v>
      </c>
      <c r="M144" s="36"/>
      <c r="N144" s="36"/>
      <c r="O144" s="37"/>
      <c r="P144" s="111"/>
      <c r="Q144" s="111"/>
      <c r="R144" s="112"/>
      <c r="S144" s="112"/>
    </row>
    <row r="145" spans="1:19">
      <c r="A145" s="31">
        <f t="shared" si="25"/>
        <v>428</v>
      </c>
      <c r="B145" s="31">
        <v>136</v>
      </c>
      <c r="C145" s="32" t="str">
        <f t="shared" si="26"/>
        <v>428 - BROOKE Charter School - EVERETT pupils</v>
      </c>
      <c r="D145" s="33">
        <v>428035093</v>
      </c>
      <c r="E145" s="31">
        <f t="shared" si="27"/>
        <v>428</v>
      </c>
      <c r="F145" s="28">
        <f t="shared" si="28"/>
        <v>35</v>
      </c>
      <c r="G145" s="28">
        <f t="shared" si="29"/>
        <v>93</v>
      </c>
      <c r="H145" s="28">
        <f t="shared" si="30"/>
        <v>1</v>
      </c>
      <c r="I145" s="34">
        <f t="shared" si="31"/>
        <v>1.085</v>
      </c>
      <c r="J145" s="31">
        <f t="shared" si="24"/>
        <v>11</v>
      </c>
      <c r="K145" s="35"/>
      <c r="L145" s="36">
        <f t="shared" si="32"/>
        <v>14929</v>
      </c>
      <c r="M145" s="36"/>
      <c r="N145" s="36"/>
      <c r="O145" s="37"/>
      <c r="P145" s="111"/>
      <c r="Q145" s="111"/>
      <c r="R145" s="112"/>
      <c r="S145" s="112"/>
    </row>
    <row r="146" spans="1:19">
      <c r="A146" s="31">
        <f t="shared" si="25"/>
        <v>428</v>
      </c>
      <c r="B146" s="31">
        <v>137</v>
      </c>
      <c r="C146" s="32" t="str">
        <f t="shared" si="26"/>
        <v>428 - BROOKE Charter School - FALL RIVER pupils</v>
      </c>
      <c r="D146" s="33">
        <v>428035095</v>
      </c>
      <c r="E146" s="31">
        <f t="shared" si="27"/>
        <v>428</v>
      </c>
      <c r="F146" s="28">
        <f t="shared" si="28"/>
        <v>35</v>
      </c>
      <c r="G146" s="28">
        <f t="shared" si="29"/>
        <v>95</v>
      </c>
      <c r="H146" s="28">
        <f t="shared" si="30"/>
        <v>1</v>
      </c>
      <c r="I146" s="34">
        <f t="shared" si="31"/>
        <v>1.085</v>
      </c>
      <c r="J146" s="31">
        <f t="shared" si="24"/>
        <v>11</v>
      </c>
      <c r="K146" s="35"/>
      <c r="L146" s="36">
        <f t="shared" si="32"/>
        <v>15952</v>
      </c>
      <c r="M146" s="36"/>
      <c r="N146" s="36"/>
      <c r="O146" s="37"/>
      <c r="P146" s="111"/>
      <c r="Q146" s="111"/>
      <c r="R146" s="112"/>
      <c r="S146" s="112"/>
    </row>
    <row r="147" spans="1:19">
      <c r="A147" s="31">
        <f t="shared" si="25"/>
        <v>428</v>
      </c>
      <c r="B147" s="31">
        <v>138</v>
      </c>
      <c r="C147" s="32" t="str">
        <f t="shared" si="26"/>
        <v>428 - BROOKE Charter School - HAVERHILL pupils</v>
      </c>
      <c r="D147" s="33">
        <v>428035128</v>
      </c>
      <c r="E147" s="31">
        <f t="shared" si="27"/>
        <v>428</v>
      </c>
      <c r="F147" s="28">
        <f t="shared" si="28"/>
        <v>35</v>
      </c>
      <c r="G147" s="28">
        <f t="shared" si="29"/>
        <v>128</v>
      </c>
      <c r="H147" s="28">
        <f t="shared" si="30"/>
        <v>1</v>
      </c>
      <c r="I147" s="34">
        <f t="shared" si="31"/>
        <v>1.085</v>
      </c>
      <c r="J147" s="31">
        <f t="shared" si="24"/>
        <v>10</v>
      </c>
      <c r="K147" s="35"/>
      <c r="L147" s="36">
        <f t="shared" si="32"/>
        <v>15788</v>
      </c>
      <c r="M147" s="36"/>
      <c r="N147" s="36"/>
      <c r="O147" s="37"/>
      <c r="P147" s="111"/>
      <c r="Q147" s="111"/>
      <c r="R147" s="112"/>
      <c r="S147" s="112"/>
    </row>
    <row r="148" spans="1:19">
      <c r="A148" s="31">
        <f t="shared" si="25"/>
        <v>428</v>
      </c>
      <c r="B148" s="31">
        <v>139</v>
      </c>
      <c r="C148" s="32" t="str">
        <f t="shared" si="26"/>
        <v>428 - BROOKE Charter School - HOLBROOK pupils</v>
      </c>
      <c r="D148" s="33">
        <v>428035133</v>
      </c>
      <c r="E148" s="31">
        <f t="shared" si="27"/>
        <v>428</v>
      </c>
      <c r="F148" s="28">
        <f t="shared" si="28"/>
        <v>35</v>
      </c>
      <c r="G148" s="28">
        <f t="shared" si="29"/>
        <v>133</v>
      </c>
      <c r="H148" s="28">
        <f t="shared" si="30"/>
        <v>1</v>
      </c>
      <c r="I148" s="34">
        <f t="shared" si="31"/>
        <v>1.085</v>
      </c>
      <c r="J148" s="31">
        <f t="shared" si="24"/>
        <v>9</v>
      </c>
      <c r="K148" s="35"/>
      <c r="L148" s="36">
        <f t="shared" si="32"/>
        <v>12411</v>
      </c>
      <c r="M148" s="36"/>
      <c r="N148" s="36"/>
      <c r="O148" s="37"/>
      <c r="P148" s="111"/>
      <c r="Q148" s="111"/>
      <c r="R148" s="112"/>
      <c r="S148" s="112"/>
    </row>
    <row r="149" spans="1:19">
      <c r="A149" s="31">
        <f t="shared" si="25"/>
        <v>428</v>
      </c>
      <c r="B149" s="31">
        <v>140</v>
      </c>
      <c r="C149" s="32" t="str">
        <f t="shared" si="26"/>
        <v>428 - BROOKE Charter School - LYNN pupils</v>
      </c>
      <c r="D149" s="33">
        <v>428035163</v>
      </c>
      <c r="E149" s="31">
        <f t="shared" si="27"/>
        <v>428</v>
      </c>
      <c r="F149" s="28">
        <f t="shared" si="28"/>
        <v>35</v>
      </c>
      <c r="G149" s="28">
        <f t="shared" si="29"/>
        <v>163</v>
      </c>
      <c r="H149" s="28">
        <f t="shared" si="30"/>
        <v>1</v>
      </c>
      <c r="I149" s="34">
        <f t="shared" si="31"/>
        <v>1.085</v>
      </c>
      <c r="J149" s="31">
        <f t="shared" si="24"/>
        <v>12</v>
      </c>
      <c r="K149" s="35"/>
      <c r="L149" s="36">
        <f t="shared" si="32"/>
        <v>16398</v>
      </c>
      <c r="M149" s="36"/>
      <c r="N149" s="36"/>
      <c r="O149" s="37"/>
      <c r="P149" s="111"/>
      <c r="Q149" s="111"/>
      <c r="R149" s="112"/>
      <c r="S149" s="112"/>
    </row>
    <row r="150" spans="1:19">
      <c r="A150" s="31">
        <f t="shared" si="25"/>
        <v>428</v>
      </c>
      <c r="B150" s="31">
        <v>141</v>
      </c>
      <c r="C150" s="32" t="str">
        <f t="shared" si="26"/>
        <v>428 - BROOKE Charter School - MALDEN pupils</v>
      </c>
      <c r="D150" s="33">
        <v>428035165</v>
      </c>
      <c r="E150" s="31">
        <f t="shared" si="27"/>
        <v>428</v>
      </c>
      <c r="F150" s="28">
        <f t="shared" si="28"/>
        <v>35</v>
      </c>
      <c r="G150" s="28">
        <f t="shared" si="29"/>
        <v>165</v>
      </c>
      <c r="H150" s="28">
        <f t="shared" si="30"/>
        <v>1</v>
      </c>
      <c r="I150" s="34">
        <f t="shared" si="31"/>
        <v>1.085</v>
      </c>
      <c r="J150" s="31">
        <f t="shared" si="24"/>
        <v>10</v>
      </c>
      <c r="K150" s="35"/>
      <c r="L150" s="36">
        <f t="shared" si="32"/>
        <v>14157</v>
      </c>
      <c r="M150" s="36"/>
      <c r="N150" s="36"/>
      <c r="O150" s="37"/>
      <c r="P150" s="111"/>
      <c r="Q150" s="111"/>
      <c r="R150" s="112"/>
      <c r="S150" s="112"/>
    </row>
    <row r="151" spans="1:19">
      <c r="A151" s="31">
        <f t="shared" si="25"/>
        <v>428</v>
      </c>
      <c r="B151" s="31">
        <v>142</v>
      </c>
      <c r="C151" s="32" t="str">
        <f t="shared" si="26"/>
        <v>428 - BROOKE Charter School - MILTON pupils</v>
      </c>
      <c r="D151" s="33">
        <v>428035189</v>
      </c>
      <c r="E151" s="31">
        <f t="shared" si="27"/>
        <v>428</v>
      </c>
      <c r="F151" s="28">
        <f t="shared" si="28"/>
        <v>35</v>
      </c>
      <c r="G151" s="28">
        <f t="shared" si="29"/>
        <v>189</v>
      </c>
      <c r="H151" s="28">
        <f t="shared" si="30"/>
        <v>1</v>
      </c>
      <c r="I151" s="34">
        <f t="shared" si="31"/>
        <v>1.085</v>
      </c>
      <c r="J151" s="31">
        <f t="shared" si="24"/>
        <v>3</v>
      </c>
      <c r="K151" s="35"/>
      <c r="L151" s="36">
        <f t="shared" si="32"/>
        <v>12184</v>
      </c>
      <c r="M151" s="36"/>
      <c r="N151" s="36"/>
      <c r="O151" s="37"/>
      <c r="P151" s="111"/>
      <c r="Q151" s="111"/>
      <c r="R151" s="112"/>
      <c r="S151" s="112"/>
    </row>
    <row r="152" spans="1:19">
      <c r="A152" s="31">
        <f t="shared" si="25"/>
        <v>428</v>
      </c>
      <c r="B152" s="31">
        <v>143</v>
      </c>
      <c r="C152" s="32" t="str">
        <f t="shared" si="26"/>
        <v>428 - BROOKE Charter School - NORWOOD pupils</v>
      </c>
      <c r="D152" s="33">
        <v>428035220</v>
      </c>
      <c r="E152" s="31">
        <f t="shared" si="27"/>
        <v>428</v>
      </c>
      <c r="F152" s="28">
        <f t="shared" si="28"/>
        <v>35</v>
      </c>
      <c r="G152" s="28">
        <f t="shared" si="29"/>
        <v>220</v>
      </c>
      <c r="H152" s="28">
        <f t="shared" si="30"/>
        <v>1</v>
      </c>
      <c r="I152" s="34">
        <f t="shared" si="31"/>
        <v>1.085</v>
      </c>
      <c r="J152" s="31">
        <f t="shared" si="24"/>
        <v>6</v>
      </c>
      <c r="K152" s="35"/>
      <c r="L152" s="36">
        <f t="shared" si="32"/>
        <v>15097</v>
      </c>
      <c r="M152" s="36"/>
      <c r="N152" s="36"/>
      <c r="O152" s="37"/>
      <c r="P152" s="111"/>
      <c r="Q152" s="111"/>
      <c r="R152" s="112"/>
      <c r="S152" s="112"/>
    </row>
    <row r="153" spans="1:19">
      <c r="A153" s="31">
        <f t="shared" si="25"/>
        <v>428</v>
      </c>
      <c r="B153" s="31">
        <v>144</v>
      </c>
      <c r="C153" s="32" t="str">
        <f t="shared" si="26"/>
        <v>428 - BROOKE Charter School - QUINCY pupils</v>
      </c>
      <c r="D153" s="33">
        <v>428035243</v>
      </c>
      <c r="E153" s="31">
        <f t="shared" si="27"/>
        <v>428</v>
      </c>
      <c r="F153" s="28">
        <f t="shared" si="28"/>
        <v>35</v>
      </c>
      <c r="G153" s="28">
        <f t="shared" si="29"/>
        <v>243</v>
      </c>
      <c r="H153" s="28">
        <f t="shared" si="30"/>
        <v>1</v>
      </c>
      <c r="I153" s="34">
        <f t="shared" si="31"/>
        <v>1.085</v>
      </c>
      <c r="J153" s="31">
        <f t="shared" si="24"/>
        <v>9</v>
      </c>
      <c r="K153" s="35"/>
      <c r="L153" s="36">
        <f t="shared" si="32"/>
        <v>14005</v>
      </c>
      <c r="M153" s="36"/>
      <c r="N153" s="36"/>
      <c r="O153" s="37"/>
      <c r="P153" s="111"/>
      <c r="Q153" s="111"/>
      <c r="R153" s="112"/>
      <c r="S153" s="112"/>
    </row>
    <row r="154" spans="1:19">
      <c r="A154" s="31">
        <f t="shared" si="25"/>
        <v>428</v>
      </c>
      <c r="B154" s="31">
        <v>145</v>
      </c>
      <c r="C154" s="32" t="str">
        <f t="shared" si="26"/>
        <v>428 - BROOKE Charter School - RANDOLPH pupils</v>
      </c>
      <c r="D154" s="33">
        <v>428035244</v>
      </c>
      <c r="E154" s="31">
        <f t="shared" si="27"/>
        <v>428</v>
      </c>
      <c r="F154" s="28">
        <f t="shared" si="28"/>
        <v>35</v>
      </c>
      <c r="G154" s="28">
        <f t="shared" si="29"/>
        <v>244</v>
      </c>
      <c r="H154" s="28">
        <f t="shared" si="30"/>
        <v>1</v>
      </c>
      <c r="I154" s="34">
        <f t="shared" si="31"/>
        <v>1.085</v>
      </c>
      <c r="J154" s="31">
        <f t="shared" si="24"/>
        <v>10</v>
      </c>
      <c r="K154" s="35"/>
      <c r="L154" s="36">
        <f t="shared" si="32"/>
        <v>14328</v>
      </c>
      <c r="M154" s="36"/>
      <c r="N154" s="36"/>
      <c r="O154" s="37"/>
      <c r="P154" s="111"/>
      <c r="Q154" s="111"/>
      <c r="R154" s="112"/>
      <c r="S154" s="112"/>
    </row>
    <row r="155" spans="1:19">
      <c r="A155" s="31">
        <f t="shared" si="25"/>
        <v>428</v>
      </c>
      <c r="B155" s="31">
        <v>146</v>
      </c>
      <c r="C155" s="32" t="str">
        <f t="shared" si="26"/>
        <v>428 - BROOKE Charter School - REVERE pupils</v>
      </c>
      <c r="D155" s="33">
        <v>428035248</v>
      </c>
      <c r="E155" s="31">
        <f t="shared" si="27"/>
        <v>428</v>
      </c>
      <c r="F155" s="28">
        <f t="shared" si="28"/>
        <v>35</v>
      </c>
      <c r="G155" s="28">
        <f t="shared" si="29"/>
        <v>248</v>
      </c>
      <c r="H155" s="28">
        <f t="shared" si="30"/>
        <v>1</v>
      </c>
      <c r="I155" s="34">
        <f t="shared" si="31"/>
        <v>1.085</v>
      </c>
      <c r="J155" s="31">
        <f t="shared" si="24"/>
        <v>12</v>
      </c>
      <c r="K155" s="35"/>
      <c r="L155" s="36">
        <f t="shared" si="32"/>
        <v>15027</v>
      </c>
      <c r="M155" s="36"/>
      <c r="N155" s="36"/>
      <c r="O155" s="37"/>
      <c r="P155" s="111"/>
      <c r="Q155" s="111"/>
      <c r="R155" s="112"/>
      <c r="S155" s="112"/>
    </row>
    <row r="156" spans="1:19">
      <c r="A156" s="31">
        <f t="shared" si="25"/>
        <v>428</v>
      </c>
      <c r="B156" s="31">
        <v>147</v>
      </c>
      <c r="C156" s="32" t="str">
        <f t="shared" si="26"/>
        <v>428 - BROOKE Charter School - SAUGUS pupils</v>
      </c>
      <c r="D156" s="33">
        <v>428035262</v>
      </c>
      <c r="E156" s="31">
        <f t="shared" si="27"/>
        <v>428</v>
      </c>
      <c r="F156" s="28">
        <f t="shared" si="28"/>
        <v>35</v>
      </c>
      <c r="G156" s="28">
        <f t="shared" si="29"/>
        <v>262</v>
      </c>
      <c r="H156" s="28">
        <f t="shared" si="30"/>
        <v>1</v>
      </c>
      <c r="I156" s="34">
        <f t="shared" si="31"/>
        <v>1.085</v>
      </c>
      <c r="J156" s="31">
        <f t="shared" si="24"/>
        <v>7</v>
      </c>
      <c r="K156" s="35"/>
      <c r="L156" s="36">
        <f t="shared" si="32"/>
        <v>13766</v>
      </c>
      <c r="M156" s="36"/>
      <c r="N156" s="36"/>
      <c r="O156" s="37"/>
      <c r="P156" s="111"/>
      <c r="Q156" s="111"/>
      <c r="R156" s="112"/>
      <c r="S156" s="112"/>
    </row>
    <row r="157" spans="1:19">
      <c r="A157" s="31">
        <f t="shared" si="25"/>
        <v>428</v>
      </c>
      <c r="B157" s="31">
        <v>148</v>
      </c>
      <c r="C157" s="32" t="str">
        <f t="shared" si="26"/>
        <v>428 - BROOKE Charter School - STOUGHTON pupils</v>
      </c>
      <c r="D157" s="33">
        <v>428035285</v>
      </c>
      <c r="E157" s="31">
        <f t="shared" si="27"/>
        <v>428</v>
      </c>
      <c r="F157" s="28">
        <f t="shared" si="28"/>
        <v>35</v>
      </c>
      <c r="G157" s="28">
        <f t="shared" si="29"/>
        <v>285</v>
      </c>
      <c r="H157" s="28">
        <f t="shared" si="30"/>
        <v>1</v>
      </c>
      <c r="I157" s="34">
        <f t="shared" si="31"/>
        <v>1.085</v>
      </c>
      <c r="J157" s="31">
        <f t="shared" si="24"/>
        <v>7</v>
      </c>
      <c r="K157" s="35"/>
      <c r="L157" s="36">
        <f t="shared" si="32"/>
        <v>16779</v>
      </c>
      <c r="M157" s="36"/>
      <c r="N157" s="36"/>
      <c r="O157" s="37"/>
      <c r="P157" s="111"/>
      <c r="Q157" s="111"/>
      <c r="R157" s="112"/>
      <c r="S157" s="112"/>
    </row>
    <row r="158" spans="1:19">
      <c r="A158" s="31">
        <f t="shared" si="25"/>
        <v>428</v>
      </c>
      <c r="B158" s="31">
        <v>149</v>
      </c>
      <c r="C158" s="32" t="str">
        <f t="shared" si="26"/>
        <v>428 - BROOKE Charter School - TAUNTON pupils</v>
      </c>
      <c r="D158" s="33">
        <v>428035293</v>
      </c>
      <c r="E158" s="31">
        <f t="shared" si="27"/>
        <v>428</v>
      </c>
      <c r="F158" s="28">
        <f t="shared" si="28"/>
        <v>35</v>
      </c>
      <c r="G158" s="28">
        <f t="shared" si="29"/>
        <v>293</v>
      </c>
      <c r="H158" s="28">
        <f t="shared" si="30"/>
        <v>1</v>
      </c>
      <c r="I158" s="34">
        <f t="shared" si="31"/>
        <v>1.085</v>
      </c>
      <c r="J158" s="31">
        <f t="shared" si="24"/>
        <v>10</v>
      </c>
      <c r="K158" s="35"/>
      <c r="L158" s="36">
        <f t="shared" si="32"/>
        <v>16084</v>
      </c>
      <c r="M158" s="36"/>
      <c r="N158" s="36"/>
      <c r="O158" s="37"/>
      <c r="P158" s="111"/>
      <c r="Q158" s="111"/>
      <c r="R158" s="112"/>
      <c r="S158" s="112"/>
    </row>
    <row r="159" spans="1:19">
      <c r="A159" s="31">
        <f t="shared" si="25"/>
        <v>428</v>
      </c>
      <c r="B159" s="31">
        <v>150</v>
      </c>
      <c r="C159" s="32" t="str">
        <f t="shared" si="26"/>
        <v>428 - BROOKE Charter School - WAKEFIELD pupils</v>
      </c>
      <c r="D159" s="33">
        <v>428035305</v>
      </c>
      <c r="E159" s="31">
        <f t="shared" si="27"/>
        <v>428</v>
      </c>
      <c r="F159" s="28">
        <f t="shared" si="28"/>
        <v>35</v>
      </c>
      <c r="G159" s="28">
        <f t="shared" si="29"/>
        <v>305</v>
      </c>
      <c r="H159" s="28">
        <f t="shared" si="30"/>
        <v>1</v>
      </c>
      <c r="I159" s="34">
        <f t="shared" si="31"/>
        <v>1.085</v>
      </c>
      <c r="J159" s="31">
        <f t="shared" si="24"/>
        <v>3</v>
      </c>
      <c r="K159" s="35"/>
      <c r="L159" s="36">
        <f t="shared" si="32"/>
        <v>10227</v>
      </c>
      <c r="M159" s="36"/>
      <c r="N159" s="36"/>
      <c r="O159" s="37"/>
      <c r="P159" s="111"/>
      <c r="Q159" s="111"/>
      <c r="R159" s="112"/>
      <c r="S159" s="112"/>
    </row>
    <row r="160" spans="1:19">
      <c r="A160" s="31">
        <f t="shared" si="25"/>
        <v>428</v>
      </c>
      <c r="B160" s="31">
        <v>151</v>
      </c>
      <c r="C160" s="32" t="str">
        <f t="shared" si="26"/>
        <v>428 - BROOKE Charter School - WALPOLE pupils</v>
      </c>
      <c r="D160" s="33">
        <v>428035307</v>
      </c>
      <c r="E160" s="31">
        <f t="shared" si="27"/>
        <v>428</v>
      </c>
      <c r="F160" s="28">
        <f t="shared" si="28"/>
        <v>35</v>
      </c>
      <c r="G160" s="28">
        <f t="shared" si="29"/>
        <v>307</v>
      </c>
      <c r="H160" s="28">
        <f t="shared" si="30"/>
        <v>1</v>
      </c>
      <c r="I160" s="34">
        <f t="shared" si="31"/>
        <v>1.085</v>
      </c>
      <c r="J160" s="31">
        <f t="shared" si="24"/>
        <v>3</v>
      </c>
      <c r="K160" s="35"/>
      <c r="L160" s="36">
        <f t="shared" si="32"/>
        <v>14394</v>
      </c>
      <c r="M160" s="36"/>
      <c r="N160" s="36"/>
      <c r="O160" s="37"/>
      <c r="P160" s="111"/>
      <c r="Q160" s="111"/>
      <c r="R160" s="112"/>
      <c r="S160" s="112"/>
    </row>
    <row r="161" spans="1:19">
      <c r="A161" s="31">
        <f t="shared" si="25"/>
        <v>428</v>
      </c>
      <c r="B161" s="31">
        <v>152</v>
      </c>
      <c r="C161" s="32" t="str">
        <f t="shared" si="26"/>
        <v>428 - BROOKE Charter School - WATERTOWN pupils</v>
      </c>
      <c r="D161" s="33">
        <v>428035314</v>
      </c>
      <c r="E161" s="31">
        <f t="shared" si="27"/>
        <v>428</v>
      </c>
      <c r="F161" s="28">
        <f t="shared" si="28"/>
        <v>35</v>
      </c>
      <c r="G161" s="28">
        <f t="shared" si="29"/>
        <v>314</v>
      </c>
      <c r="H161" s="28">
        <f t="shared" si="30"/>
        <v>1</v>
      </c>
      <c r="I161" s="34">
        <f t="shared" si="31"/>
        <v>1.085</v>
      </c>
      <c r="J161" s="31">
        <f t="shared" si="24"/>
        <v>6</v>
      </c>
      <c r="K161" s="35"/>
      <c r="L161" s="36">
        <f t="shared" si="32"/>
        <v>14646</v>
      </c>
      <c r="M161" s="36"/>
      <c r="N161" s="36"/>
      <c r="O161" s="37"/>
      <c r="P161" s="111"/>
      <c r="Q161" s="111"/>
      <c r="R161" s="112"/>
      <c r="S161" s="112"/>
    </row>
    <row r="162" spans="1:19">
      <c r="A162" s="31">
        <f t="shared" si="25"/>
        <v>428</v>
      </c>
      <c r="B162" s="31">
        <v>153</v>
      </c>
      <c r="C162" s="32" t="str">
        <f t="shared" si="26"/>
        <v>428 - BROOKE Charter School - WEYMOUTH pupils</v>
      </c>
      <c r="D162" s="33">
        <v>428035336</v>
      </c>
      <c r="E162" s="31">
        <f t="shared" si="27"/>
        <v>428</v>
      </c>
      <c r="F162" s="28">
        <f t="shared" si="28"/>
        <v>35</v>
      </c>
      <c r="G162" s="28">
        <f t="shared" si="29"/>
        <v>336</v>
      </c>
      <c r="H162" s="28">
        <f t="shared" si="30"/>
        <v>1</v>
      </c>
      <c r="I162" s="34">
        <f t="shared" si="31"/>
        <v>1.085</v>
      </c>
      <c r="J162" s="31">
        <f t="shared" si="24"/>
        <v>7</v>
      </c>
      <c r="K162" s="35"/>
      <c r="L162" s="36">
        <f t="shared" si="32"/>
        <v>10037</v>
      </c>
      <c r="M162" s="36"/>
      <c r="N162" s="36"/>
      <c r="O162" s="37"/>
      <c r="P162" s="111"/>
      <c r="Q162" s="111"/>
      <c r="R162" s="112"/>
      <c r="S162" s="112"/>
    </row>
    <row r="163" spans="1:19">
      <c r="A163" s="31">
        <f t="shared" si="25"/>
        <v>428</v>
      </c>
      <c r="B163" s="31">
        <v>154</v>
      </c>
      <c r="C163" s="32" t="str">
        <f t="shared" si="26"/>
        <v>428 - BROOKE Charter School - WINTHROP pupils</v>
      </c>
      <c r="D163" s="33">
        <v>428035346</v>
      </c>
      <c r="E163" s="31">
        <f t="shared" si="27"/>
        <v>428</v>
      </c>
      <c r="F163" s="28">
        <f t="shared" si="28"/>
        <v>35</v>
      </c>
      <c r="G163" s="28">
        <f t="shared" si="29"/>
        <v>346</v>
      </c>
      <c r="H163" s="28">
        <f t="shared" si="30"/>
        <v>1</v>
      </c>
      <c r="I163" s="34">
        <f t="shared" si="31"/>
        <v>1.085</v>
      </c>
      <c r="J163" s="31">
        <f t="shared" si="24"/>
        <v>6</v>
      </c>
      <c r="K163" s="35"/>
      <c r="L163" s="36">
        <f t="shared" si="32"/>
        <v>12353</v>
      </c>
      <c r="M163" s="36"/>
      <c r="N163" s="36"/>
      <c r="O163" s="37"/>
      <c r="P163" s="111"/>
      <c r="Q163" s="111"/>
      <c r="R163" s="112"/>
      <c r="S163" s="112"/>
    </row>
    <row r="164" spans="1:19">
      <c r="A164" s="31">
        <f t="shared" si="25"/>
        <v>429</v>
      </c>
      <c r="B164" s="31">
        <v>155</v>
      </c>
      <c r="C164" s="32" t="str">
        <f t="shared" si="26"/>
        <v>429 - KIPP ACADEMY LYNN Charter School - BEVERLY pupils</v>
      </c>
      <c r="D164" s="33">
        <v>429163030</v>
      </c>
      <c r="E164" s="31">
        <f t="shared" si="27"/>
        <v>429</v>
      </c>
      <c r="F164" s="28">
        <f t="shared" si="28"/>
        <v>163</v>
      </c>
      <c r="G164" s="28">
        <f t="shared" si="29"/>
        <v>30</v>
      </c>
      <c r="H164" s="28">
        <f t="shared" si="30"/>
        <v>1</v>
      </c>
      <c r="I164" s="34">
        <f t="shared" si="31"/>
        <v>1</v>
      </c>
      <c r="J164" s="31">
        <f t="shared" si="24"/>
        <v>6</v>
      </c>
      <c r="K164" s="35"/>
      <c r="L164" s="36">
        <f t="shared" si="32"/>
        <v>14583</v>
      </c>
      <c r="M164" s="36"/>
      <c r="N164" s="36"/>
      <c r="O164" s="37"/>
      <c r="P164" s="111"/>
      <c r="Q164" s="111"/>
      <c r="R164" s="112"/>
      <c r="S164" s="112"/>
    </row>
    <row r="165" spans="1:19">
      <c r="A165" s="31">
        <f t="shared" si="25"/>
        <v>429</v>
      </c>
      <c r="B165" s="31">
        <v>156</v>
      </c>
      <c r="C165" s="32" t="str">
        <f t="shared" si="26"/>
        <v>429 - KIPP ACADEMY LYNN Charter School - CAMBRIDGE pupils</v>
      </c>
      <c r="D165" s="33">
        <v>429163049</v>
      </c>
      <c r="E165" s="31">
        <f t="shared" si="27"/>
        <v>429</v>
      </c>
      <c r="F165" s="28">
        <f t="shared" si="28"/>
        <v>163</v>
      </c>
      <c r="G165" s="28">
        <f t="shared" si="29"/>
        <v>49</v>
      </c>
      <c r="H165" s="28">
        <f t="shared" si="30"/>
        <v>1</v>
      </c>
      <c r="I165" s="34">
        <f t="shared" si="31"/>
        <v>1</v>
      </c>
      <c r="J165" s="31">
        <f t="shared" si="24"/>
        <v>8</v>
      </c>
      <c r="K165" s="35"/>
      <c r="L165" s="36">
        <f t="shared" si="32"/>
        <v>15838</v>
      </c>
      <c r="M165" s="36"/>
      <c r="N165" s="36"/>
      <c r="O165" s="37"/>
      <c r="P165" s="111"/>
      <c r="Q165" s="111"/>
      <c r="R165" s="112"/>
      <c r="S165" s="112"/>
    </row>
    <row r="166" spans="1:19">
      <c r="A166" s="31">
        <f t="shared" si="25"/>
        <v>429</v>
      </c>
      <c r="B166" s="31">
        <v>157</v>
      </c>
      <c r="C166" s="32" t="str">
        <f t="shared" si="26"/>
        <v>429 - KIPP ACADEMY LYNN Charter School - CHELSEA pupils</v>
      </c>
      <c r="D166" s="33">
        <v>429163057</v>
      </c>
      <c r="E166" s="31">
        <f t="shared" si="27"/>
        <v>429</v>
      </c>
      <c r="F166" s="28">
        <f t="shared" si="28"/>
        <v>163</v>
      </c>
      <c r="G166" s="28">
        <f t="shared" si="29"/>
        <v>57</v>
      </c>
      <c r="H166" s="28">
        <f t="shared" si="30"/>
        <v>1</v>
      </c>
      <c r="I166" s="34">
        <f t="shared" si="31"/>
        <v>1</v>
      </c>
      <c r="J166" s="31">
        <f t="shared" si="24"/>
        <v>12</v>
      </c>
      <c r="K166" s="35"/>
      <c r="L166" s="36">
        <f t="shared" si="32"/>
        <v>17578</v>
      </c>
      <c r="M166" s="36"/>
      <c r="N166" s="36"/>
      <c r="O166" s="37"/>
      <c r="P166" s="111"/>
      <c r="Q166" s="111"/>
      <c r="R166" s="112"/>
      <c r="S166" s="112"/>
    </row>
    <row r="167" spans="1:19">
      <c r="A167" s="31">
        <f t="shared" si="25"/>
        <v>429</v>
      </c>
      <c r="B167" s="31">
        <v>158</v>
      </c>
      <c r="C167" s="32" t="str">
        <f t="shared" si="26"/>
        <v>429 - KIPP ACADEMY LYNN Charter School - DANVERS pupils</v>
      </c>
      <c r="D167" s="33">
        <v>429163071</v>
      </c>
      <c r="E167" s="31">
        <f t="shared" si="27"/>
        <v>429</v>
      </c>
      <c r="F167" s="28">
        <f t="shared" si="28"/>
        <v>163</v>
      </c>
      <c r="G167" s="28">
        <f t="shared" si="29"/>
        <v>71</v>
      </c>
      <c r="H167" s="28">
        <f t="shared" si="30"/>
        <v>1</v>
      </c>
      <c r="I167" s="34">
        <f t="shared" si="31"/>
        <v>1</v>
      </c>
      <c r="J167" s="31">
        <f t="shared" si="24"/>
        <v>4</v>
      </c>
      <c r="K167" s="35"/>
      <c r="L167" s="36">
        <f t="shared" si="32"/>
        <v>13631</v>
      </c>
      <c r="M167" s="36"/>
      <c r="N167" s="36"/>
      <c r="O167" s="37"/>
      <c r="P167" s="111"/>
      <c r="Q167" s="111"/>
      <c r="R167" s="112"/>
      <c r="S167" s="112"/>
    </row>
    <row r="168" spans="1:19">
      <c r="A168" s="31">
        <f t="shared" si="25"/>
        <v>429</v>
      </c>
      <c r="B168" s="31">
        <v>159</v>
      </c>
      <c r="C168" s="32" t="str">
        <f t="shared" si="26"/>
        <v>429 - KIPP ACADEMY LYNN Charter School - GARDNER pupils</v>
      </c>
      <c r="D168" s="33">
        <v>429163103</v>
      </c>
      <c r="E168" s="31">
        <f t="shared" si="27"/>
        <v>429</v>
      </c>
      <c r="F168" s="28">
        <f t="shared" si="28"/>
        <v>163</v>
      </c>
      <c r="G168" s="28">
        <f t="shared" si="29"/>
        <v>103</v>
      </c>
      <c r="H168" s="28">
        <f t="shared" si="30"/>
        <v>1</v>
      </c>
      <c r="I168" s="34">
        <f t="shared" si="31"/>
        <v>1</v>
      </c>
      <c r="J168" s="31">
        <f t="shared" si="24"/>
        <v>10</v>
      </c>
      <c r="K168" s="35"/>
      <c r="L168" s="36">
        <f t="shared" si="32"/>
        <v>16192</v>
      </c>
      <c r="M168" s="36"/>
      <c r="N168" s="36"/>
      <c r="O168" s="37"/>
      <c r="P168" s="111"/>
      <c r="Q168" s="111"/>
      <c r="R168" s="112"/>
      <c r="S168" s="112"/>
    </row>
    <row r="169" spans="1:19">
      <c r="A169" s="31">
        <f t="shared" si="25"/>
        <v>429</v>
      </c>
      <c r="B169" s="31">
        <v>160</v>
      </c>
      <c r="C169" s="32" t="str">
        <f t="shared" si="26"/>
        <v>429 - KIPP ACADEMY LYNN Charter School - HAVERHILL pupils</v>
      </c>
      <c r="D169" s="33">
        <v>429163128</v>
      </c>
      <c r="E169" s="31">
        <f t="shared" si="27"/>
        <v>429</v>
      </c>
      <c r="F169" s="28">
        <f t="shared" si="28"/>
        <v>163</v>
      </c>
      <c r="G169" s="28">
        <f t="shared" si="29"/>
        <v>128</v>
      </c>
      <c r="H169" s="28">
        <f t="shared" si="30"/>
        <v>1</v>
      </c>
      <c r="I169" s="34">
        <f t="shared" si="31"/>
        <v>1</v>
      </c>
      <c r="J169" s="31">
        <f t="shared" si="24"/>
        <v>10</v>
      </c>
      <c r="K169" s="35"/>
      <c r="L169" s="36">
        <f t="shared" si="32"/>
        <v>14469</v>
      </c>
      <c r="M169" s="36"/>
      <c r="N169" s="36"/>
      <c r="O169" s="37"/>
      <c r="P169" s="111"/>
      <c r="Q169" s="111"/>
      <c r="R169" s="112"/>
      <c r="S169" s="112"/>
    </row>
    <row r="170" spans="1:19">
      <c r="A170" s="31">
        <f t="shared" si="25"/>
        <v>429</v>
      </c>
      <c r="B170" s="31">
        <v>161</v>
      </c>
      <c r="C170" s="32" t="str">
        <f t="shared" si="26"/>
        <v>429 - KIPP ACADEMY LYNN Charter School - LYNN pupils</v>
      </c>
      <c r="D170" s="33">
        <v>429163163</v>
      </c>
      <c r="E170" s="31">
        <f t="shared" si="27"/>
        <v>429</v>
      </c>
      <c r="F170" s="28">
        <f t="shared" si="28"/>
        <v>163</v>
      </c>
      <c r="G170" s="28">
        <f t="shared" si="29"/>
        <v>163</v>
      </c>
      <c r="H170" s="28">
        <f t="shared" si="30"/>
        <v>1</v>
      </c>
      <c r="I170" s="34">
        <f t="shared" si="31"/>
        <v>1</v>
      </c>
      <c r="J170" s="31">
        <f t="shared" si="24"/>
        <v>12</v>
      </c>
      <c r="K170" s="35"/>
      <c r="L170" s="36">
        <f t="shared" si="32"/>
        <v>14783</v>
      </c>
      <c r="M170" s="36"/>
      <c r="N170" s="36"/>
      <c r="O170" s="37"/>
      <c r="P170" s="111"/>
      <c r="Q170" s="111"/>
      <c r="R170" s="112"/>
      <c r="S170" s="112"/>
    </row>
    <row r="171" spans="1:19">
      <c r="A171" s="31">
        <f t="shared" si="25"/>
        <v>429</v>
      </c>
      <c r="B171" s="31">
        <v>162</v>
      </c>
      <c r="C171" s="32" t="str">
        <f t="shared" si="26"/>
        <v>429 - KIPP ACADEMY LYNN Charter School - LYNNFIELD pupils</v>
      </c>
      <c r="D171" s="33">
        <v>429163164</v>
      </c>
      <c r="E171" s="31">
        <f t="shared" si="27"/>
        <v>429</v>
      </c>
      <c r="F171" s="28">
        <f t="shared" si="28"/>
        <v>163</v>
      </c>
      <c r="G171" s="28">
        <f t="shared" si="29"/>
        <v>164</v>
      </c>
      <c r="H171" s="28">
        <f t="shared" si="30"/>
        <v>1</v>
      </c>
      <c r="I171" s="34">
        <f t="shared" si="31"/>
        <v>1</v>
      </c>
      <c r="J171" s="31">
        <f t="shared" si="24"/>
        <v>2</v>
      </c>
      <c r="K171" s="35"/>
      <c r="L171" s="36">
        <f t="shared" si="32"/>
        <v>14940</v>
      </c>
      <c r="M171" s="36"/>
      <c r="N171" s="36"/>
      <c r="O171" s="37"/>
      <c r="P171" s="111"/>
      <c r="Q171" s="111"/>
      <c r="R171" s="112"/>
      <c r="S171" s="112"/>
    </row>
    <row r="172" spans="1:19">
      <c r="A172" s="31">
        <f t="shared" si="25"/>
        <v>429</v>
      </c>
      <c r="B172" s="31">
        <v>163</v>
      </c>
      <c r="C172" s="32" t="str">
        <f t="shared" si="26"/>
        <v>429 - KIPP ACADEMY LYNN Charter School - MALDEN pupils</v>
      </c>
      <c r="D172" s="33">
        <v>429163165</v>
      </c>
      <c r="E172" s="31">
        <f t="shared" si="27"/>
        <v>429</v>
      </c>
      <c r="F172" s="28">
        <f t="shared" si="28"/>
        <v>163</v>
      </c>
      <c r="G172" s="28">
        <f t="shared" si="29"/>
        <v>165</v>
      </c>
      <c r="H172" s="28">
        <f t="shared" si="30"/>
        <v>1</v>
      </c>
      <c r="I172" s="34">
        <f t="shared" si="31"/>
        <v>1</v>
      </c>
      <c r="J172" s="31">
        <f t="shared" si="24"/>
        <v>10</v>
      </c>
      <c r="K172" s="35"/>
      <c r="L172" s="36">
        <f t="shared" si="32"/>
        <v>15464</v>
      </c>
      <c r="M172" s="36"/>
      <c r="N172" s="36"/>
      <c r="O172" s="37"/>
      <c r="P172" s="111"/>
      <c r="Q172" s="111"/>
      <c r="R172" s="112"/>
      <c r="S172" s="112"/>
    </row>
    <row r="173" spans="1:19">
      <c r="A173" s="31">
        <f t="shared" si="25"/>
        <v>429</v>
      </c>
      <c r="B173" s="31">
        <v>164</v>
      </c>
      <c r="C173" s="32" t="str">
        <f t="shared" si="26"/>
        <v>429 - KIPP ACADEMY LYNN Charter School - MARBLEHEAD pupils</v>
      </c>
      <c r="D173" s="33">
        <v>429163168</v>
      </c>
      <c r="E173" s="31">
        <f t="shared" si="27"/>
        <v>429</v>
      </c>
      <c r="F173" s="28">
        <f t="shared" si="28"/>
        <v>163</v>
      </c>
      <c r="G173" s="28">
        <f t="shared" si="29"/>
        <v>168</v>
      </c>
      <c r="H173" s="28">
        <f t="shared" si="30"/>
        <v>1</v>
      </c>
      <c r="I173" s="34">
        <f t="shared" si="31"/>
        <v>1</v>
      </c>
      <c r="J173" s="31">
        <f t="shared" si="24"/>
        <v>3</v>
      </c>
      <c r="K173" s="35"/>
      <c r="L173" s="36">
        <f t="shared" si="32"/>
        <v>11023</v>
      </c>
      <c r="M173" s="36"/>
      <c r="N173" s="36"/>
      <c r="O173" s="37"/>
      <c r="P173" s="111"/>
      <c r="Q173" s="111"/>
      <c r="R173" s="112"/>
      <c r="S173" s="112"/>
    </row>
    <row r="174" spans="1:19">
      <c r="A174" s="31">
        <f t="shared" si="25"/>
        <v>429</v>
      </c>
      <c r="B174" s="31">
        <v>165</v>
      </c>
      <c r="C174" s="32" t="str">
        <f t="shared" si="26"/>
        <v>429 - KIPP ACADEMY LYNN Charter School - METHUEN pupils</v>
      </c>
      <c r="D174" s="33">
        <v>429163181</v>
      </c>
      <c r="E174" s="31">
        <f t="shared" si="27"/>
        <v>429</v>
      </c>
      <c r="F174" s="28">
        <f t="shared" si="28"/>
        <v>163</v>
      </c>
      <c r="G174" s="28">
        <f t="shared" si="29"/>
        <v>181</v>
      </c>
      <c r="H174" s="28">
        <f t="shared" si="30"/>
        <v>1</v>
      </c>
      <c r="I174" s="34">
        <f t="shared" si="31"/>
        <v>1</v>
      </c>
      <c r="J174" s="31">
        <f t="shared" si="24"/>
        <v>9</v>
      </c>
      <c r="K174" s="35"/>
      <c r="L174" s="36">
        <f t="shared" si="32"/>
        <v>16487</v>
      </c>
      <c r="M174" s="36"/>
      <c r="N174" s="36"/>
      <c r="O174" s="37"/>
      <c r="P174" s="111"/>
      <c r="Q174" s="111"/>
      <c r="R174" s="112"/>
      <c r="S174" s="112"/>
    </row>
    <row r="175" spans="1:19">
      <c r="A175" s="31">
        <f t="shared" si="25"/>
        <v>429</v>
      </c>
      <c r="B175" s="31">
        <v>166</v>
      </c>
      <c r="C175" s="32" t="str">
        <f t="shared" si="26"/>
        <v>429 - KIPP ACADEMY LYNN Charter School - PEABODY pupils</v>
      </c>
      <c r="D175" s="33">
        <v>429163229</v>
      </c>
      <c r="E175" s="31">
        <f t="shared" si="27"/>
        <v>429</v>
      </c>
      <c r="F175" s="28">
        <f t="shared" si="28"/>
        <v>163</v>
      </c>
      <c r="G175" s="28">
        <f t="shared" si="29"/>
        <v>229</v>
      </c>
      <c r="H175" s="28">
        <f t="shared" si="30"/>
        <v>1</v>
      </c>
      <c r="I175" s="34">
        <f t="shared" si="31"/>
        <v>1</v>
      </c>
      <c r="J175" s="31">
        <f t="shared" si="24"/>
        <v>7</v>
      </c>
      <c r="K175" s="35"/>
      <c r="L175" s="36">
        <f t="shared" si="32"/>
        <v>14117</v>
      </c>
      <c r="M175" s="36"/>
      <c r="N175" s="36"/>
      <c r="O175" s="37"/>
      <c r="P175" s="111"/>
      <c r="Q175" s="111"/>
      <c r="R175" s="112"/>
      <c r="S175" s="112"/>
    </row>
    <row r="176" spans="1:19">
      <c r="A176" s="31">
        <f t="shared" si="25"/>
        <v>429</v>
      </c>
      <c r="B176" s="31">
        <v>167</v>
      </c>
      <c r="C176" s="32" t="str">
        <f t="shared" si="26"/>
        <v>429 - KIPP ACADEMY LYNN Charter School - REVERE pupils</v>
      </c>
      <c r="D176" s="33">
        <v>429163248</v>
      </c>
      <c r="E176" s="31">
        <f t="shared" si="27"/>
        <v>429</v>
      </c>
      <c r="F176" s="28">
        <f t="shared" si="28"/>
        <v>163</v>
      </c>
      <c r="G176" s="28">
        <f t="shared" si="29"/>
        <v>248</v>
      </c>
      <c r="H176" s="28">
        <f t="shared" si="30"/>
        <v>1</v>
      </c>
      <c r="I176" s="34">
        <f t="shared" si="31"/>
        <v>1</v>
      </c>
      <c r="J176" s="31">
        <f t="shared" si="24"/>
        <v>12</v>
      </c>
      <c r="K176" s="35"/>
      <c r="L176" s="36">
        <f t="shared" si="32"/>
        <v>13364</v>
      </c>
      <c r="M176" s="36"/>
      <c r="N176" s="36"/>
      <c r="O176" s="37"/>
      <c r="P176" s="111"/>
      <c r="Q176" s="111"/>
      <c r="R176" s="112"/>
      <c r="S176" s="112"/>
    </row>
    <row r="177" spans="1:19">
      <c r="A177" s="31">
        <f t="shared" si="25"/>
        <v>429</v>
      </c>
      <c r="B177" s="31">
        <v>168</v>
      </c>
      <c r="C177" s="32" t="str">
        <f t="shared" si="26"/>
        <v>429 - KIPP ACADEMY LYNN Charter School - SALEM pupils</v>
      </c>
      <c r="D177" s="33">
        <v>429163258</v>
      </c>
      <c r="E177" s="31">
        <f t="shared" si="27"/>
        <v>429</v>
      </c>
      <c r="F177" s="28">
        <f t="shared" si="28"/>
        <v>163</v>
      </c>
      <c r="G177" s="28">
        <f t="shared" si="29"/>
        <v>258</v>
      </c>
      <c r="H177" s="28">
        <f t="shared" si="30"/>
        <v>1</v>
      </c>
      <c r="I177" s="34">
        <f t="shared" si="31"/>
        <v>1</v>
      </c>
      <c r="J177" s="31">
        <f t="shared" si="24"/>
        <v>10</v>
      </c>
      <c r="K177" s="35"/>
      <c r="L177" s="36">
        <f t="shared" si="32"/>
        <v>13427</v>
      </c>
      <c r="M177" s="36"/>
      <c r="N177" s="36"/>
      <c r="O177" s="37"/>
      <c r="P177" s="111"/>
      <c r="Q177" s="111"/>
      <c r="R177" s="112"/>
      <c r="S177" s="112"/>
    </row>
    <row r="178" spans="1:19">
      <c r="A178" s="31">
        <f t="shared" si="25"/>
        <v>429</v>
      </c>
      <c r="B178" s="31">
        <v>169</v>
      </c>
      <c r="C178" s="32" t="str">
        <f t="shared" si="26"/>
        <v>429 - KIPP ACADEMY LYNN Charter School - SAUGUS pupils</v>
      </c>
      <c r="D178" s="33">
        <v>429163262</v>
      </c>
      <c r="E178" s="31">
        <f t="shared" si="27"/>
        <v>429</v>
      </c>
      <c r="F178" s="28">
        <f t="shared" si="28"/>
        <v>163</v>
      </c>
      <c r="G178" s="28">
        <f t="shared" si="29"/>
        <v>262</v>
      </c>
      <c r="H178" s="28">
        <f t="shared" si="30"/>
        <v>1</v>
      </c>
      <c r="I178" s="34">
        <f t="shared" si="31"/>
        <v>1</v>
      </c>
      <c r="J178" s="31">
        <f t="shared" si="24"/>
        <v>7</v>
      </c>
      <c r="K178" s="35"/>
      <c r="L178" s="36">
        <f t="shared" si="32"/>
        <v>14760</v>
      </c>
      <c r="M178" s="36"/>
      <c r="N178" s="36"/>
      <c r="O178" s="37"/>
      <c r="P178" s="111"/>
      <c r="Q178" s="111"/>
      <c r="R178" s="112"/>
      <c r="S178" s="112"/>
    </row>
    <row r="179" spans="1:19">
      <c r="A179" s="31">
        <f t="shared" si="25"/>
        <v>429</v>
      </c>
      <c r="B179" s="31">
        <v>170</v>
      </c>
      <c r="C179" s="32" t="str">
        <f t="shared" si="26"/>
        <v>429 - KIPP ACADEMY LYNN Charter School - SWAMPSCOTT pupils</v>
      </c>
      <c r="D179" s="33">
        <v>429163291</v>
      </c>
      <c r="E179" s="31">
        <f t="shared" si="27"/>
        <v>429</v>
      </c>
      <c r="F179" s="28">
        <f t="shared" si="28"/>
        <v>163</v>
      </c>
      <c r="G179" s="28">
        <f t="shared" si="29"/>
        <v>291</v>
      </c>
      <c r="H179" s="28">
        <f t="shared" si="30"/>
        <v>1</v>
      </c>
      <c r="I179" s="34">
        <f t="shared" si="31"/>
        <v>1</v>
      </c>
      <c r="J179" s="31">
        <f t="shared" si="24"/>
        <v>4</v>
      </c>
      <c r="K179" s="35"/>
      <c r="L179" s="36">
        <f t="shared" si="32"/>
        <v>14543</v>
      </c>
      <c r="M179" s="36"/>
      <c r="N179" s="36"/>
      <c r="O179" s="37"/>
      <c r="P179" s="111"/>
      <c r="Q179" s="111"/>
      <c r="R179" s="112"/>
      <c r="S179" s="112"/>
    </row>
    <row r="180" spans="1:19">
      <c r="A180" s="31">
        <f t="shared" si="25"/>
        <v>429</v>
      </c>
      <c r="B180" s="31">
        <v>171</v>
      </c>
      <c r="C180" s="32" t="str">
        <f t="shared" si="26"/>
        <v>429 - KIPP ACADEMY LYNN Charter School - WAKEFIELD pupils</v>
      </c>
      <c r="D180" s="33">
        <v>429163305</v>
      </c>
      <c r="E180" s="31">
        <f t="shared" si="27"/>
        <v>429</v>
      </c>
      <c r="F180" s="28">
        <f t="shared" si="28"/>
        <v>163</v>
      </c>
      <c r="G180" s="28">
        <f t="shared" si="29"/>
        <v>305</v>
      </c>
      <c r="H180" s="28">
        <f t="shared" si="30"/>
        <v>1</v>
      </c>
      <c r="I180" s="34">
        <f t="shared" si="31"/>
        <v>1</v>
      </c>
      <c r="J180" s="31">
        <f t="shared" si="24"/>
        <v>3</v>
      </c>
      <c r="K180" s="35"/>
      <c r="L180" s="36">
        <f t="shared" si="32"/>
        <v>15014</v>
      </c>
      <c r="M180" s="36"/>
      <c r="N180" s="36"/>
      <c r="O180" s="37"/>
      <c r="P180" s="111"/>
      <c r="Q180" s="111"/>
      <c r="R180" s="112"/>
      <c r="S180" s="112"/>
    </row>
    <row r="181" spans="1:19">
      <c r="A181" s="31">
        <f t="shared" si="25"/>
        <v>429</v>
      </c>
      <c r="B181" s="31">
        <v>172</v>
      </c>
      <c r="C181" s="32" t="str">
        <f t="shared" si="26"/>
        <v>429 - KIPP ACADEMY LYNN Charter School - WOBURN pupils</v>
      </c>
      <c r="D181" s="33">
        <v>429163347</v>
      </c>
      <c r="E181" s="31">
        <f t="shared" si="27"/>
        <v>429</v>
      </c>
      <c r="F181" s="28">
        <f t="shared" si="28"/>
        <v>163</v>
      </c>
      <c r="G181" s="28">
        <f t="shared" si="29"/>
        <v>347</v>
      </c>
      <c r="H181" s="28">
        <f t="shared" si="30"/>
        <v>1</v>
      </c>
      <c r="I181" s="34">
        <f t="shared" si="31"/>
        <v>1</v>
      </c>
      <c r="J181" s="31">
        <f t="shared" si="24"/>
        <v>6</v>
      </c>
      <c r="K181" s="35"/>
      <c r="L181" s="36">
        <f t="shared" si="32"/>
        <v>9220</v>
      </c>
      <c r="M181" s="36"/>
      <c r="N181" s="36"/>
      <c r="O181" s="37"/>
      <c r="P181" s="111"/>
      <c r="Q181" s="111"/>
      <c r="R181" s="112"/>
      <c r="S181" s="112"/>
    </row>
    <row r="182" spans="1:19">
      <c r="A182" s="31">
        <f t="shared" si="25"/>
        <v>429</v>
      </c>
      <c r="B182" s="31">
        <v>173</v>
      </c>
      <c r="C182" s="32" t="str">
        <f t="shared" si="26"/>
        <v>429 - KIPP ACADEMY LYNN Charter School - TRITON pupils</v>
      </c>
      <c r="D182" s="33">
        <v>429163773</v>
      </c>
      <c r="E182" s="31">
        <f t="shared" si="27"/>
        <v>429</v>
      </c>
      <c r="F182" s="28">
        <f t="shared" si="28"/>
        <v>163</v>
      </c>
      <c r="G182" s="28">
        <f t="shared" si="29"/>
        <v>773</v>
      </c>
      <c r="H182" s="28">
        <f t="shared" si="30"/>
        <v>1</v>
      </c>
      <c r="I182" s="34">
        <f t="shared" si="31"/>
        <v>1</v>
      </c>
      <c r="J182" s="31">
        <f t="shared" si="24"/>
        <v>5</v>
      </c>
      <c r="K182" s="35"/>
      <c r="L182" s="36">
        <f t="shared" si="32"/>
        <v>13358</v>
      </c>
      <c r="M182" s="36"/>
      <c r="N182" s="36"/>
      <c r="O182" s="37"/>
      <c r="P182" s="111"/>
      <c r="Q182" s="111"/>
      <c r="R182" s="112"/>
      <c r="S182" s="112"/>
    </row>
    <row r="183" spans="1:19">
      <c r="A183" s="31">
        <f t="shared" si="25"/>
        <v>430</v>
      </c>
      <c r="B183" s="31">
        <v>174</v>
      </c>
      <c r="C183" s="32" t="str">
        <f t="shared" si="26"/>
        <v>430 - ADVANCED MATH AND SCIENCE ACADEMY Charter School - ANDOVER pupils</v>
      </c>
      <c r="D183" s="33">
        <v>430170009</v>
      </c>
      <c r="E183" s="31">
        <f t="shared" si="27"/>
        <v>430</v>
      </c>
      <c r="F183" s="28">
        <f t="shared" si="28"/>
        <v>170</v>
      </c>
      <c r="G183" s="28">
        <f t="shared" si="29"/>
        <v>9</v>
      </c>
      <c r="H183" s="28">
        <f t="shared" si="30"/>
        <v>1</v>
      </c>
      <c r="I183" s="34">
        <f t="shared" si="31"/>
        <v>1.03</v>
      </c>
      <c r="J183" s="31">
        <f t="shared" si="24"/>
        <v>2</v>
      </c>
      <c r="K183" s="35"/>
      <c r="L183" s="36">
        <f t="shared" si="32"/>
        <v>11293</v>
      </c>
      <c r="M183" s="36"/>
      <c r="N183" s="36"/>
      <c r="O183" s="37"/>
      <c r="P183" s="111"/>
      <c r="Q183" s="111"/>
      <c r="R183" s="112"/>
      <c r="S183" s="112"/>
    </row>
    <row r="184" spans="1:19">
      <c r="A184" s="31">
        <f t="shared" si="25"/>
        <v>430</v>
      </c>
      <c r="B184" s="31">
        <v>175</v>
      </c>
      <c r="C184" s="32" t="str">
        <f t="shared" si="26"/>
        <v>430 - ADVANCED MATH AND SCIENCE ACADEMY Charter School - ASHLAND pupils</v>
      </c>
      <c r="D184" s="33">
        <v>430170014</v>
      </c>
      <c r="E184" s="31">
        <f t="shared" si="27"/>
        <v>430</v>
      </c>
      <c r="F184" s="28">
        <f t="shared" si="28"/>
        <v>170</v>
      </c>
      <c r="G184" s="28">
        <f t="shared" si="29"/>
        <v>14</v>
      </c>
      <c r="H184" s="28">
        <f t="shared" si="30"/>
        <v>1</v>
      </c>
      <c r="I184" s="34">
        <f t="shared" si="31"/>
        <v>1.03</v>
      </c>
      <c r="J184" s="31">
        <f t="shared" si="24"/>
        <v>4</v>
      </c>
      <c r="K184" s="35"/>
      <c r="L184" s="36">
        <f t="shared" si="32"/>
        <v>11293</v>
      </c>
      <c r="M184" s="36"/>
      <c r="N184" s="36"/>
      <c r="O184" s="37"/>
      <c r="P184" s="111"/>
      <c r="Q184" s="111"/>
      <c r="R184" s="112"/>
      <c r="S184" s="112"/>
    </row>
    <row r="185" spans="1:19">
      <c r="A185" s="31">
        <f t="shared" si="25"/>
        <v>430</v>
      </c>
      <c r="B185" s="31">
        <v>176</v>
      </c>
      <c r="C185" s="32" t="str">
        <f t="shared" si="26"/>
        <v>430 - ADVANCED MATH AND SCIENCE ACADEMY Charter School - AUBURN pupils</v>
      </c>
      <c r="D185" s="33">
        <v>430170017</v>
      </c>
      <c r="E185" s="31">
        <f t="shared" si="27"/>
        <v>430</v>
      </c>
      <c r="F185" s="28">
        <f t="shared" si="28"/>
        <v>170</v>
      </c>
      <c r="G185" s="28">
        <f t="shared" si="29"/>
        <v>17</v>
      </c>
      <c r="H185" s="28">
        <f t="shared" si="30"/>
        <v>1</v>
      </c>
      <c r="I185" s="34">
        <f t="shared" si="31"/>
        <v>1.03</v>
      </c>
      <c r="J185" s="31">
        <f t="shared" si="24"/>
        <v>5</v>
      </c>
      <c r="K185" s="35"/>
      <c r="L185" s="36">
        <f t="shared" si="32"/>
        <v>11293</v>
      </c>
      <c r="M185" s="36"/>
      <c r="N185" s="36"/>
      <c r="O185" s="37"/>
      <c r="P185" s="111"/>
      <c r="Q185" s="111"/>
      <c r="R185" s="112"/>
      <c r="S185" s="112"/>
    </row>
    <row r="186" spans="1:19">
      <c r="A186" s="31">
        <f t="shared" si="25"/>
        <v>430</v>
      </c>
      <c r="B186" s="31">
        <v>177</v>
      </c>
      <c r="C186" s="32" t="str">
        <f t="shared" si="26"/>
        <v>430 - ADVANCED MATH AND SCIENCE ACADEMY Charter School - BELLINGHAM pupils</v>
      </c>
      <c r="D186" s="33">
        <v>430170025</v>
      </c>
      <c r="E186" s="31">
        <f t="shared" si="27"/>
        <v>430</v>
      </c>
      <c r="F186" s="28">
        <f t="shared" si="28"/>
        <v>170</v>
      </c>
      <c r="G186" s="28">
        <f t="shared" si="29"/>
        <v>25</v>
      </c>
      <c r="H186" s="28">
        <f t="shared" si="30"/>
        <v>1</v>
      </c>
      <c r="I186" s="34">
        <f t="shared" si="31"/>
        <v>1.03</v>
      </c>
      <c r="J186" s="31">
        <f t="shared" si="24"/>
        <v>5</v>
      </c>
      <c r="K186" s="35"/>
      <c r="L186" s="36">
        <f t="shared" si="32"/>
        <v>10676</v>
      </c>
      <c r="M186" s="36"/>
      <c r="N186" s="36"/>
      <c r="O186" s="37"/>
      <c r="P186" s="111"/>
      <c r="Q186" s="111"/>
      <c r="R186" s="112"/>
      <c r="S186" s="112"/>
    </row>
    <row r="187" spans="1:19">
      <c r="A187" s="31">
        <f t="shared" si="25"/>
        <v>430</v>
      </c>
      <c r="B187" s="31">
        <v>178</v>
      </c>
      <c r="C187" s="32" t="str">
        <f t="shared" si="26"/>
        <v>430 - ADVANCED MATH AND SCIENCE ACADEMY Charter School - CLINTON pupils</v>
      </c>
      <c r="D187" s="33">
        <v>430170064</v>
      </c>
      <c r="E187" s="31">
        <f t="shared" si="27"/>
        <v>430</v>
      </c>
      <c r="F187" s="28">
        <f t="shared" si="28"/>
        <v>170</v>
      </c>
      <c r="G187" s="28">
        <f t="shared" si="29"/>
        <v>64</v>
      </c>
      <c r="H187" s="28">
        <f t="shared" si="30"/>
        <v>1</v>
      </c>
      <c r="I187" s="34">
        <f t="shared" si="31"/>
        <v>1.03</v>
      </c>
      <c r="J187" s="31">
        <f t="shared" si="24"/>
        <v>9</v>
      </c>
      <c r="K187" s="35"/>
      <c r="L187" s="36">
        <f t="shared" si="32"/>
        <v>11136</v>
      </c>
      <c r="M187" s="36"/>
      <c r="N187" s="36"/>
      <c r="O187" s="37"/>
      <c r="P187" s="111"/>
      <c r="Q187" s="111"/>
      <c r="R187" s="112"/>
      <c r="S187" s="112"/>
    </row>
    <row r="188" spans="1:19">
      <c r="A188" s="31">
        <f t="shared" si="25"/>
        <v>430</v>
      </c>
      <c r="B188" s="31">
        <v>179</v>
      </c>
      <c r="C188" s="32" t="str">
        <f t="shared" si="26"/>
        <v>430 - ADVANCED MATH AND SCIENCE ACADEMY Charter School - FRAMINGHAM pupils</v>
      </c>
      <c r="D188" s="33">
        <v>430170100</v>
      </c>
      <c r="E188" s="31">
        <f t="shared" si="27"/>
        <v>430</v>
      </c>
      <c r="F188" s="28">
        <f t="shared" si="28"/>
        <v>170</v>
      </c>
      <c r="G188" s="28">
        <f t="shared" si="29"/>
        <v>100</v>
      </c>
      <c r="H188" s="28">
        <f t="shared" si="30"/>
        <v>1</v>
      </c>
      <c r="I188" s="34">
        <f t="shared" si="31"/>
        <v>1.03</v>
      </c>
      <c r="J188" s="31">
        <f t="shared" si="24"/>
        <v>9</v>
      </c>
      <c r="K188" s="35"/>
      <c r="L188" s="36">
        <f t="shared" si="32"/>
        <v>11250</v>
      </c>
      <c r="M188" s="36"/>
      <c r="N188" s="36"/>
      <c r="O188" s="37"/>
      <c r="P188" s="111"/>
      <c r="Q188" s="111"/>
      <c r="R188" s="112"/>
      <c r="S188" s="112"/>
    </row>
    <row r="189" spans="1:19">
      <c r="A189" s="31">
        <f t="shared" si="25"/>
        <v>430</v>
      </c>
      <c r="B189" s="31">
        <v>180</v>
      </c>
      <c r="C189" s="32" t="str">
        <f t="shared" si="26"/>
        <v>430 - ADVANCED MATH AND SCIENCE ACADEMY Charter School - FRANKLIN pupils</v>
      </c>
      <c r="D189" s="33">
        <v>430170101</v>
      </c>
      <c r="E189" s="31">
        <f t="shared" si="27"/>
        <v>430</v>
      </c>
      <c r="F189" s="28">
        <f t="shared" si="28"/>
        <v>170</v>
      </c>
      <c r="G189" s="28">
        <f t="shared" si="29"/>
        <v>101</v>
      </c>
      <c r="H189" s="28">
        <f t="shared" si="30"/>
        <v>1</v>
      </c>
      <c r="I189" s="34">
        <f t="shared" si="31"/>
        <v>1.03</v>
      </c>
      <c r="J189" s="31">
        <f t="shared" si="24"/>
        <v>3</v>
      </c>
      <c r="K189" s="35"/>
      <c r="L189" s="36">
        <f t="shared" si="32"/>
        <v>10367</v>
      </c>
      <c r="M189" s="36"/>
      <c r="N189" s="36"/>
      <c r="O189" s="37"/>
      <c r="P189" s="111"/>
      <c r="Q189" s="111"/>
      <c r="R189" s="112"/>
      <c r="S189" s="112"/>
    </row>
    <row r="190" spans="1:19">
      <c r="A190" s="31">
        <f t="shared" si="25"/>
        <v>430</v>
      </c>
      <c r="B190" s="31">
        <v>181</v>
      </c>
      <c r="C190" s="32" t="str">
        <f t="shared" si="26"/>
        <v>430 - ADVANCED MATH AND SCIENCE ACADEMY Charter School - GRAFTON pupils</v>
      </c>
      <c r="D190" s="33">
        <v>430170110</v>
      </c>
      <c r="E190" s="31">
        <f t="shared" si="27"/>
        <v>430</v>
      </c>
      <c r="F190" s="28">
        <f t="shared" si="28"/>
        <v>170</v>
      </c>
      <c r="G190" s="28">
        <f t="shared" si="29"/>
        <v>110</v>
      </c>
      <c r="H190" s="28">
        <f t="shared" si="30"/>
        <v>1</v>
      </c>
      <c r="I190" s="34">
        <f t="shared" si="31"/>
        <v>1.03</v>
      </c>
      <c r="J190" s="31">
        <f t="shared" si="24"/>
        <v>3</v>
      </c>
      <c r="K190" s="35"/>
      <c r="L190" s="36">
        <f t="shared" si="32"/>
        <v>11048</v>
      </c>
      <c r="M190" s="36"/>
      <c r="N190" s="36"/>
      <c r="O190" s="37"/>
      <c r="P190" s="111"/>
      <c r="Q190" s="111"/>
      <c r="R190" s="112"/>
      <c r="S190" s="112"/>
    </row>
    <row r="191" spans="1:19">
      <c r="A191" s="31">
        <f t="shared" si="25"/>
        <v>430</v>
      </c>
      <c r="B191" s="31">
        <v>182</v>
      </c>
      <c r="C191" s="32" t="str">
        <f t="shared" si="26"/>
        <v>430 - ADVANCED MATH AND SCIENCE ACADEMY Charter School - HOLLISTON pupils</v>
      </c>
      <c r="D191" s="33">
        <v>430170136</v>
      </c>
      <c r="E191" s="31">
        <f t="shared" si="27"/>
        <v>430</v>
      </c>
      <c r="F191" s="28">
        <f t="shared" si="28"/>
        <v>170</v>
      </c>
      <c r="G191" s="28">
        <f t="shared" si="29"/>
        <v>136</v>
      </c>
      <c r="H191" s="28">
        <f t="shared" si="30"/>
        <v>1</v>
      </c>
      <c r="I191" s="34">
        <f t="shared" si="31"/>
        <v>1.03</v>
      </c>
      <c r="J191" s="31">
        <f t="shared" si="24"/>
        <v>2</v>
      </c>
      <c r="K191" s="35"/>
      <c r="L191" s="36">
        <f t="shared" si="32"/>
        <v>9441</v>
      </c>
      <c r="M191" s="36"/>
      <c r="N191" s="36"/>
      <c r="O191" s="37"/>
      <c r="P191" s="111"/>
      <c r="Q191" s="111"/>
      <c r="R191" s="112"/>
      <c r="S191" s="112"/>
    </row>
    <row r="192" spans="1:19">
      <c r="A192" s="31">
        <f t="shared" si="25"/>
        <v>430</v>
      </c>
      <c r="B192" s="31">
        <v>183</v>
      </c>
      <c r="C192" s="32" t="str">
        <f t="shared" si="26"/>
        <v>430 - ADVANCED MATH AND SCIENCE ACADEMY Charter School - HOPKINTON pupils</v>
      </c>
      <c r="D192" s="33">
        <v>430170139</v>
      </c>
      <c r="E192" s="31">
        <f t="shared" si="27"/>
        <v>430</v>
      </c>
      <c r="F192" s="28">
        <f t="shared" si="28"/>
        <v>170</v>
      </c>
      <c r="G192" s="28">
        <f t="shared" si="29"/>
        <v>139</v>
      </c>
      <c r="H192" s="28">
        <f t="shared" si="30"/>
        <v>1</v>
      </c>
      <c r="I192" s="34">
        <f t="shared" si="31"/>
        <v>1.03</v>
      </c>
      <c r="J192" s="31">
        <f t="shared" si="24"/>
        <v>2</v>
      </c>
      <c r="K192" s="35"/>
      <c r="L192" s="36">
        <f t="shared" si="32"/>
        <v>10764</v>
      </c>
      <c r="M192" s="36"/>
      <c r="N192" s="36"/>
      <c r="O192" s="37"/>
      <c r="P192" s="111"/>
      <c r="Q192" s="111"/>
      <c r="R192" s="112"/>
      <c r="S192" s="112"/>
    </row>
    <row r="193" spans="1:19">
      <c r="A193" s="31">
        <f t="shared" si="25"/>
        <v>430</v>
      </c>
      <c r="B193" s="31">
        <v>184</v>
      </c>
      <c r="C193" s="32" t="str">
        <f t="shared" si="26"/>
        <v>430 - ADVANCED MATH AND SCIENCE ACADEMY Charter School - HUDSON pupils</v>
      </c>
      <c r="D193" s="33">
        <v>430170141</v>
      </c>
      <c r="E193" s="31">
        <f t="shared" si="27"/>
        <v>430</v>
      </c>
      <c r="F193" s="28">
        <f t="shared" si="28"/>
        <v>170</v>
      </c>
      <c r="G193" s="28">
        <f t="shared" si="29"/>
        <v>141</v>
      </c>
      <c r="H193" s="28">
        <f t="shared" si="30"/>
        <v>1</v>
      </c>
      <c r="I193" s="34">
        <f t="shared" si="31"/>
        <v>1.03</v>
      </c>
      <c r="J193" s="31">
        <f t="shared" si="24"/>
        <v>6</v>
      </c>
      <c r="K193" s="35"/>
      <c r="L193" s="36">
        <f t="shared" si="32"/>
        <v>10828</v>
      </c>
      <c r="M193" s="36"/>
      <c r="N193" s="36"/>
      <c r="O193" s="37"/>
      <c r="P193" s="111"/>
      <c r="Q193" s="111"/>
      <c r="R193" s="112"/>
      <c r="S193" s="112"/>
    </row>
    <row r="194" spans="1:19">
      <c r="A194" s="31">
        <f t="shared" si="25"/>
        <v>430</v>
      </c>
      <c r="B194" s="31">
        <v>185</v>
      </c>
      <c r="C194" s="32" t="str">
        <f t="shared" si="26"/>
        <v>430 - ADVANCED MATH AND SCIENCE ACADEMY Charter School - LEOMINSTER pupils</v>
      </c>
      <c r="D194" s="33">
        <v>430170153</v>
      </c>
      <c r="E194" s="31">
        <f t="shared" si="27"/>
        <v>430</v>
      </c>
      <c r="F194" s="28">
        <f t="shared" si="28"/>
        <v>170</v>
      </c>
      <c r="G194" s="28">
        <f t="shared" si="29"/>
        <v>153</v>
      </c>
      <c r="H194" s="28">
        <f t="shared" si="30"/>
        <v>1</v>
      </c>
      <c r="I194" s="34">
        <f t="shared" si="31"/>
        <v>1.03</v>
      </c>
      <c r="J194" s="31">
        <f t="shared" si="24"/>
        <v>9</v>
      </c>
      <c r="K194" s="35"/>
      <c r="L194" s="36">
        <f t="shared" si="32"/>
        <v>11293</v>
      </c>
      <c r="M194" s="36"/>
      <c r="N194" s="36"/>
      <c r="O194" s="37"/>
      <c r="P194" s="111"/>
      <c r="Q194" s="111"/>
      <c r="R194" s="112"/>
      <c r="S194" s="112"/>
    </row>
    <row r="195" spans="1:19">
      <c r="A195" s="31">
        <f t="shared" si="25"/>
        <v>430</v>
      </c>
      <c r="B195" s="31">
        <v>186</v>
      </c>
      <c r="C195" s="32" t="str">
        <f t="shared" si="26"/>
        <v>430 - ADVANCED MATH AND SCIENCE ACADEMY Charter School - LITTLETON pupils</v>
      </c>
      <c r="D195" s="33">
        <v>430170158</v>
      </c>
      <c r="E195" s="31">
        <f t="shared" si="27"/>
        <v>430</v>
      </c>
      <c r="F195" s="28">
        <f t="shared" si="28"/>
        <v>170</v>
      </c>
      <c r="G195" s="28">
        <f t="shared" si="29"/>
        <v>158</v>
      </c>
      <c r="H195" s="28">
        <f t="shared" si="30"/>
        <v>1</v>
      </c>
      <c r="I195" s="34">
        <f t="shared" si="31"/>
        <v>1.03</v>
      </c>
      <c r="J195" s="31">
        <f t="shared" si="24"/>
        <v>2</v>
      </c>
      <c r="K195" s="35"/>
      <c r="L195" s="36">
        <f t="shared" si="32"/>
        <v>11293</v>
      </c>
      <c r="M195" s="36"/>
      <c r="N195" s="36"/>
      <c r="O195" s="37"/>
      <c r="P195" s="111"/>
      <c r="Q195" s="111"/>
      <c r="R195" s="112"/>
      <c r="S195" s="112"/>
    </row>
    <row r="196" spans="1:19">
      <c r="A196" s="31">
        <f t="shared" si="25"/>
        <v>430</v>
      </c>
      <c r="B196" s="31">
        <v>187</v>
      </c>
      <c r="C196" s="32" t="str">
        <f t="shared" si="26"/>
        <v>430 - ADVANCED MATH AND SCIENCE ACADEMY Charter School - MARLBOROUGH pupils</v>
      </c>
      <c r="D196" s="33">
        <v>430170170</v>
      </c>
      <c r="E196" s="31">
        <f t="shared" si="27"/>
        <v>430</v>
      </c>
      <c r="F196" s="28">
        <f t="shared" si="28"/>
        <v>170</v>
      </c>
      <c r="G196" s="28">
        <f t="shared" si="29"/>
        <v>170</v>
      </c>
      <c r="H196" s="28">
        <f t="shared" si="30"/>
        <v>1</v>
      </c>
      <c r="I196" s="34">
        <f t="shared" si="31"/>
        <v>1.03</v>
      </c>
      <c r="J196" s="31">
        <f t="shared" si="24"/>
        <v>8</v>
      </c>
      <c r="K196" s="35"/>
      <c r="L196" s="36">
        <f t="shared" si="32"/>
        <v>11333</v>
      </c>
      <c r="M196" s="36"/>
      <c r="N196" s="36"/>
      <c r="O196" s="37"/>
      <c r="P196" s="111"/>
      <c r="Q196" s="111"/>
      <c r="R196" s="112"/>
      <c r="S196" s="112"/>
    </row>
    <row r="197" spans="1:19">
      <c r="A197" s="31">
        <f t="shared" si="25"/>
        <v>430</v>
      </c>
      <c r="B197" s="31">
        <v>188</v>
      </c>
      <c r="C197" s="32" t="str">
        <f t="shared" si="26"/>
        <v>430 - ADVANCED MATH AND SCIENCE ACADEMY Charter School - MAYNARD pupils</v>
      </c>
      <c r="D197" s="33">
        <v>430170174</v>
      </c>
      <c r="E197" s="31">
        <f t="shared" si="27"/>
        <v>430</v>
      </c>
      <c r="F197" s="28">
        <f t="shared" si="28"/>
        <v>170</v>
      </c>
      <c r="G197" s="28">
        <f t="shared" si="29"/>
        <v>174</v>
      </c>
      <c r="H197" s="28">
        <f t="shared" si="30"/>
        <v>1</v>
      </c>
      <c r="I197" s="34">
        <f t="shared" si="31"/>
        <v>1.03</v>
      </c>
      <c r="J197" s="31">
        <f t="shared" si="24"/>
        <v>4</v>
      </c>
      <c r="K197" s="35"/>
      <c r="L197" s="36">
        <f t="shared" si="32"/>
        <v>10672</v>
      </c>
      <c r="M197" s="36"/>
      <c r="N197" s="36"/>
      <c r="O197" s="37"/>
      <c r="P197" s="111"/>
      <c r="Q197" s="111"/>
      <c r="R197" s="112"/>
      <c r="S197" s="112"/>
    </row>
    <row r="198" spans="1:19">
      <c r="A198" s="31">
        <f t="shared" si="25"/>
        <v>430</v>
      </c>
      <c r="B198" s="31">
        <v>189</v>
      </c>
      <c r="C198" s="32" t="str">
        <f t="shared" si="26"/>
        <v>430 - ADVANCED MATH AND SCIENCE ACADEMY Charter School - NATICK pupils</v>
      </c>
      <c r="D198" s="33">
        <v>430170198</v>
      </c>
      <c r="E198" s="31">
        <f t="shared" si="27"/>
        <v>430</v>
      </c>
      <c r="F198" s="28">
        <f t="shared" si="28"/>
        <v>170</v>
      </c>
      <c r="G198" s="28">
        <f t="shared" si="29"/>
        <v>198</v>
      </c>
      <c r="H198" s="28">
        <f t="shared" si="30"/>
        <v>1</v>
      </c>
      <c r="I198" s="34">
        <f t="shared" si="31"/>
        <v>1.03</v>
      </c>
      <c r="J198" s="31">
        <f t="shared" si="24"/>
        <v>3</v>
      </c>
      <c r="K198" s="35"/>
      <c r="L198" s="36">
        <f t="shared" si="32"/>
        <v>10367</v>
      </c>
      <c r="M198" s="36"/>
      <c r="N198" s="36"/>
      <c r="O198" s="37"/>
      <c r="P198" s="111"/>
      <c r="Q198" s="111"/>
      <c r="R198" s="112"/>
      <c r="S198" s="112"/>
    </row>
    <row r="199" spans="1:19">
      <c r="A199" s="31">
        <f t="shared" si="25"/>
        <v>430</v>
      </c>
      <c r="B199" s="31">
        <v>190</v>
      </c>
      <c r="C199" s="32" t="str">
        <f t="shared" si="26"/>
        <v>430 - ADVANCED MATH AND SCIENCE ACADEMY Charter School - NORTHBOROUGH pupils</v>
      </c>
      <c r="D199" s="33">
        <v>430170213</v>
      </c>
      <c r="E199" s="31">
        <f t="shared" si="27"/>
        <v>430</v>
      </c>
      <c r="F199" s="28">
        <f t="shared" si="28"/>
        <v>170</v>
      </c>
      <c r="G199" s="28">
        <f t="shared" si="29"/>
        <v>213</v>
      </c>
      <c r="H199" s="28">
        <f t="shared" si="30"/>
        <v>1</v>
      </c>
      <c r="I199" s="34">
        <f t="shared" si="31"/>
        <v>1.03</v>
      </c>
      <c r="J199" s="31">
        <f t="shared" si="24"/>
        <v>3</v>
      </c>
      <c r="K199" s="35"/>
      <c r="L199" s="36">
        <f t="shared" si="32"/>
        <v>9441</v>
      </c>
      <c r="M199" s="36"/>
      <c r="N199" s="36"/>
      <c r="O199" s="37"/>
      <c r="P199" s="111"/>
      <c r="Q199" s="111"/>
      <c r="R199" s="112"/>
      <c r="S199" s="112"/>
    </row>
    <row r="200" spans="1:19">
      <c r="A200" s="31">
        <f t="shared" si="25"/>
        <v>430</v>
      </c>
      <c r="B200" s="31">
        <v>191</v>
      </c>
      <c r="C200" s="32" t="str">
        <f t="shared" si="26"/>
        <v>430 - ADVANCED MATH AND SCIENCE ACADEMY Charter School - SHARON pupils</v>
      </c>
      <c r="D200" s="33">
        <v>430170266</v>
      </c>
      <c r="E200" s="31">
        <f t="shared" si="27"/>
        <v>430</v>
      </c>
      <c r="F200" s="28">
        <f t="shared" si="28"/>
        <v>170</v>
      </c>
      <c r="G200" s="28">
        <f t="shared" si="29"/>
        <v>266</v>
      </c>
      <c r="H200" s="28">
        <f t="shared" si="30"/>
        <v>1</v>
      </c>
      <c r="I200" s="34">
        <f t="shared" si="31"/>
        <v>1.03</v>
      </c>
      <c r="J200" s="31">
        <f t="shared" si="24"/>
        <v>2</v>
      </c>
      <c r="K200" s="35"/>
      <c r="L200" s="36">
        <f t="shared" si="32"/>
        <v>11293</v>
      </c>
      <c r="M200" s="36"/>
      <c r="N200" s="36"/>
      <c r="O200" s="37"/>
      <c r="P200" s="111"/>
      <c r="Q200" s="111"/>
      <c r="R200" s="112"/>
      <c r="S200" s="112"/>
    </row>
    <row r="201" spans="1:19">
      <c r="A201" s="31">
        <f t="shared" si="25"/>
        <v>430</v>
      </c>
      <c r="B201" s="31">
        <v>192</v>
      </c>
      <c r="C201" s="32" t="str">
        <f t="shared" si="26"/>
        <v>430 - ADVANCED MATH AND SCIENCE ACADEMY Charter School - SHREWSBURY pupils</v>
      </c>
      <c r="D201" s="33">
        <v>430170271</v>
      </c>
      <c r="E201" s="31">
        <f t="shared" si="27"/>
        <v>430</v>
      </c>
      <c r="F201" s="28">
        <f t="shared" si="28"/>
        <v>170</v>
      </c>
      <c r="G201" s="28">
        <f t="shared" si="29"/>
        <v>271</v>
      </c>
      <c r="H201" s="28">
        <f t="shared" si="30"/>
        <v>1</v>
      </c>
      <c r="I201" s="34">
        <f t="shared" si="31"/>
        <v>1.03</v>
      </c>
      <c r="J201" s="31">
        <f t="shared" si="24"/>
        <v>3</v>
      </c>
      <c r="K201" s="35"/>
      <c r="L201" s="36">
        <f t="shared" si="32"/>
        <v>10739</v>
      </c>
      <c r="M201" s="36"/>
      <c r="N201" s="36"/>
      <c r="O201" s="37"/>
      <c r="P201" s="111"/>
      <c r="Q201" s="111"/>
      <c r="R201" s="112"/>
      <c r="S201" s="112"/>
    </row>
    <row r="202" spans="1:19">
      <c r="A202" s="31">
        <f t="shared" si="25"/>
        <v>430</v>
      </c>
      <c r="B202" s="31">
        <v>193</v>
      </c>
      <c r="C202" s="32" t="str">
        <f t="shared" si="26"/>
        <v>430 - ADVANCED MATH AND SCIENCE ACADEMY Charter School - SOUTHBOROUGH pupils</v>
      </c>
      <c r="D202" s="33">
        <v>430170276</v>
      </c>
      <c r="E202" s="31">
        <f t="shared" si="27"/>
        <v>430</v>
      </c>
      <c r="F202" s="28">
        <f t="shared" si="28"/>
        <v>170</v>
      </c>
      <c r="G202" s="28">
        <f t="shared" si="29"/>
        <v>276</v>
      </c>
      <c r="H202" s="28">
        <f t="shared" si="30"/>
        <v>1</v>
      </c>
      <c r="I202" s="34">
        <f t="shared" si="31"/>
        <v>1.03</v>
      </c>
      <c r="J202" s="31">
        <f t="shared" ref="J202:J265" si="33">VLOOKUP(D202,enro_chafnd,16)</f>
        <v>2</v>
      </c>
      <c r="K202" s="35"/>
      <c r="L202" s="36">
        <f t="shared" si="32"/>
        <v>9441</v>
      </c>
      <c r="M202" s="36"/>
      <c r="N202" s="36"/>
      <c r="O202" s="37"/>
      <c r="P202" s="111"/>
      <c r="Q202" s="111"/>
      <c r="R202" s="112"/>
      <c r="S202" s="112"/>
    </row>
    <row r="203" spans="1:19">
      <c r="A203" s="31">
        <f t="shared" ref="A203:A266" si="34">IF(VALUE(MID(D203,1,1))=4,VALUE(MID(D203,1,3)),VALUE(MID(D203,1,4)))</f>
        <v>430</v>
      </c>
      <c r="B203" s="31">
        <v>194</v>
      </c>
      <c r="C203" s="32" t="str">
        <f t="shared" ref="C203:C266" si="35">IF(H203=1,A203 &amp; " - " &amp;VLOOKUP(A203,codeCHA,2)&amp;" Charter School - "&amp;VLOOKUP(G203,code436,2)&amp;" pupils",IF(OR(A203=450,A203=466),A203 &amp; " - " &amp;VLOOKUP(A203,codeCHA,2)&amp;" Charter School - "&amp;VLOOKUP(F203,code436,2)&amp;" District - "&amp;VLOOKUP(G203,code436,2)&amp;" pupils",A203 &amp; " - " &amp;VLOOKUP(A203,codeCHA,2)&amp;" Charter School - "&amp;VLOOKUP(F203,code436,2)&amp;" Campus - "&amp;VLOOKUP(G203,code436,2)&amp;" pupils"))</f>
        <v>430 - ADVANCED MATH AND SCIENCE ACADEMY Charter School - SUDBURY pupils</v>
      </c>
      <c r="D203" s="33">
        <v>430170288</v>
      </c>
      <c r="E203" s="31">
        <f t="shared" ref="E203:E266" si="36">A203</f>
        <v>430</v>
      </c>
      <c r="F203" s="28">
        <f t="shared" ref="F203:F266" si="37">IF(VALUE(MID(D203,1,1))=4,VALUE(MID(D203,4,3)),VALUE(MID(D203,5,3)))</f>
        <v>170</v>
      </c>
      <c r="G203" s="28">
        <f t="shared" ref="G203:G266" si="38">IF(VALUE(MID(D203,1,1))=4,VALUE(MID(D203,7,3)),VALUE(MID(D203,8,3)))</f>
        <v>288</v>
      </c>
      <c r="H203" s="28">
        <f t="shared" ref="H203:H266" si="39">IF(OR(A203=410,A203=466,A203=487),2,1)</f>
        <v>1</v>
      </c>
      <c r="I203" s="34">
        <f t="shared" ref="I203:I266" si="40">VLOOKUP(F203,distinfo,4)</f>
        <v>1.03</v>
      </c>
      <c r="J203" s="31">
        <f t="shared" si="33"/>
        <v>2</v>
      </c>
      <c r="K203" s="35"/>
      <c r="L203" s="36">
        <f t="shared" ref="L203:L266" si="41">IF(VLOOKUP(D203,rate_chafnd,40,FALSE)&gt;0,VLOOKUP(D203,rate_chafnd,40),VLOOKUP(G203,distinfo,7))</f>
        <v>9441</v>
      </c>
      <c r="M203" s="36"/>
      <c r="N203" s="36"/>
      <c r="O203" s="37"/>
      <c r="P203" s="111"/>
      <c r="Q203" s="111"/>
      <c r="R203" s="112"/>
      <c r="S203" s="112"/>
    </row>
    <row r="204" spans="1:19">
      <c r="A204" s="31">
        <f t="shared" si="34"/>
        <v>430</v>
      </c>
      <c r="B204" s="31">
        <v>195</v>
      </c>
      <c r="C204" s="32" t="str">
        <f t="shared" si="35"/>
        <v>430 - ADVANCED MATH AND SCIENCE ACADEMY Charter School - WESTBOROUGH pupils</v>
      </c>
      <c r="D204" s="33">
        <v>430170321</v>
      </c>
      <c r="E204" s="31">
        <f t="shared" si="36"/>
        <v>430</v>
      </c>
      <c r="F204" s="28">
        <f t="shared" si="37"/>
        <v>170</v>
      </c>
      <c r="G204" s="28">
        <f t="shared" si="38"/>
        <v>321</v>
      </c>
      <c r="H204" s="28">
        <f t="shared" si="39"/>
        <v>1</v>
      </c>
      <c r="I204" s="34">
        <f t="shared" si="40"/>
        <v>1.03</v>
      </c>
      <c r="J204" s="31">
        <f t="shared" si="33"/>
        <v>3</v>
      </c>
      <c r="K204" s="35"/>
      <c r="L204" s="36">
        <f t="shared" si="41"/>
        <v>11901</v>
      </c>
      <c r="M204" s="36"/>
      <c r="N204" s="36"/>
      <c r="O204" s="37"/>
      <c r="P204" s="111"/>
      <c r="Q204" s="111"/>
      <c r="R204" s="112"/>
      <c r="S204" s="112"/>
    </row>
    <row r="205" spans="1:19">
      <c r="A205" s="31">
        <f t="shared" si="34"/>
        <v>430</v>
      </c>
      <c r="B205" s="31">
        <v>196</v>
      </c>
      <c r="C205" s="32" t="str">
        <f t="shared" si="35"/>
        <v>430 - ADVANCED MATH AND SCIENCE ACADEMY Charter School - WEST BOYLSTON pupils</v>
      </c>
      <c r="D205" s="33">
        <v>430170322</v>
      </c>
      <c r="E205" s="31">
        <f t="shared" si="36"/>
        <v>430</v>
      </c>
      <c r="F205" s="28">
        <f t="shared" si="37"/>
        <v>170</v>
      </c>
      <c r="G205" s="28">
        <f t="shared" si="38"/>
        <v>322</v>
      </c>
      <c r="H205" s="28">
        <f t="shared" si="39"/>
        <v>1</v>
      </c>
      <c r="I205" s="34">
        <f t="shared" si="40"/>
        <v>1.03</v>
      </c>
      <c r="J205" s="31">
        <f t="shared" si="33"/>
        <v>5</v>
      </c>
      <c r="K205" s="35"/>
      <c r="L205" s="36">
        <f t="shared" si="41"/>
        <v>15542</v>
      </c>
      <c r="M205" s="36"/>
      <c r="N205" s="36"/>
      <c r="O205" s="37"/>
      <c r="P205" s="111"/>
      <c r="Q205" s="111"/>
      <c r="R205" s="112"/>
      <c r="S205" s="112"/>
    </row>
    <row r="206" spans="1:19">
      <c r="A206" s="31">
        <f t="shared" si="34"/>
        <v>430</v>
      </c>
      <c r="B206" s="31">
        <v>197</v>
      </c>
      <c r="C206" s="32" t="str">
        <f t="shared" si="35"/>
        <v>430 - ADVANCED MATH AND SCIENCE ACADEMY Charter School - WORCESTER pupils</v>
      </c>
      <c r="D206" s="33">
        <v>430170348</v>
      </c>
      <c r="E206" s="31">
        <f t="shared" si="36"/>
        <v>430</v>
      </c>
      <c r="F206" s="28">
        <f t="shared" si="37"/>
        <v>170</v>
      </c>
      <c r="G206" s="28">
        <f t="shared" si="38"/>
        <v>348</v>
      </c>
      <c r="H206" s="28">
        <f t="shared" si="39"/>
        <v>1</v>
      </c>
      <c r="I206" s="34">
        <f t="shared" si="40"/>
        <v>1.03</v>
      </c>
      <c r="J206" s="31">
        <f t="shared" si="33"/>
        <v>11</v>
      </c>
      <c r="K206" s="35"/>
      <c r="L206" s="36">
        <f t="shared" si="41"/>
        <v>13716</v>
      </c>
      <c r="M206" s="36"/>
      <c r="N206" s="36"/>
      <c r="O206" s="37"/>
      <c r="P206" s="111"/>
      <c r="Q206" s="111"/>
      <c r="R206" s="112"/>
      <c r="S206" s="112"/>
    </row>
    <row r="207" spans="1:19">
      <c r="A207" s="31">
        <f t="shared" si="34"/>
        <v>430</v>
      </c>
      <c r="B207" s="31">
        <v>198</v>
      </c>
      <c r="C207" s="32" t="str">
        <f t="shared" si="35"/>
        <v>430 - ADVANCED MATH AND SCIENCE ACADEMY Charter School - BERLIN BOYLSTON pupils</v>
      </c>
      <c r="D207" s="33">
        <v>430170620</v>
      </c>
      <c r="E207" s="31">
        <f t="shared" si="36"/>
        <v>430</v>
      </c>
      <c r="F207" s="28">
        <f t="shared" si="37"/>
        <v>170</v>
      </c>
      <c r="G207" s="28">
        <f t="shared" si="38"/>
        <v>620</v>
      </c>
      <c r="H207" s="28">
        <f t="shared" si="39"/>
        <v>1</v>
      </c>
      <c r="I207" s="34">
        <f t="shared" si="40"/>
        <v>1.03</v>
      </c>
      <c r="J207" s="31">
        <f t="shared" si="33"/>
        <v>3</v>
      </c>
      <c r="K207" s="35"/>
      <c r="L207" s="36">
        <f t="shared" si="41"/>
        <v>11029</v>
      </c>
      <c r="M207" s="36"/>
      <c r="N207" s="36"/>
      <c r="O207" s="37"/>
      <c r="P207" s="111"/>
      <c r="Q207" s="111"/>
      <c r="R207" s="112"/>
      <c r="S207" s="112"/>
    </row>
    <row r="208" spans="1:19">
      <c r="A208" s="31">
        <f t="shared" si="34"/>
        <v>430</v>
      </c>
      <c r="B208" s="31">
        <v>199</v>
      </c>
      <c r="C208" s="32" t="str">
        <f t="shared" si="35"/>
        <v>430 - ADVANCED MATH AND SCIENCE ACADEMY Charter School - GROTON DUNSTABLE pupils</v>
      </c>
      <c r="D208" s="33">
        <v>430170673</v>
      </c>
      <c r="E208" s="31">
        <f t="shared" si="36"/>
        <v>430</v>
      </c>
      <c r="F208" s="28">
        <f t="shared" si="37"/>
        <v>170</v>
      </c>
      <c r="G208" s="28">
        <f t="shared" si="38"/>
        <v>673</v>
      </c>
      <c r="H208" s="28">
        <f t="shared" si="39"/>
        <v>1</v>
      </c>
      <c r="I208" s="34">
        <f t="shared" si="40"/>
        <v>1.03</v>
      </c>
      <c r="J208" s="31">
        <f t="shared" si="33"/>
        <v>2</v>
      </c>
      <c r="K208" s="35"/>
      <c r="L208" s="36">
        <f t="shared" si="41"/>
        <v>9441</v>
      </c>
      <c r="M208" s="36"/>
      <c r="N208" s="36"/>
      <c r="O208" s="37"/>
      <c r="P208" s="111"/>
      <c r="Q208" s="111"/>
      <c r="R208" s="112"/>
      <c r="S208" s="112"/>
    </row>
    <row r="209" spans="1:19">
      <c r="A209" s="31">
        <f t="shared" si="34"/>
        <v>430</v>
      </c>
      <c r="B209" s="31">
        <v>200</v>
      </c>
      <c r="C209" s="32" t="str">
        <f t="shared" si="35"/>
        <v>430 - ADVANCED MATH AND SCIENCE ACADEMY Charter School - KING PHILIP pupils</v>
      </c>
      <c r="D209" s="33">
        <v>430170690</v>
      </c>
      <c r="E209" s="31">
        <f t="shared" si="36"/>
        <v>430</v>
      </c>
      <c r="F209" s="28">
        <f t="shared" si="37"/>
        <v>170</v>
      </c>
      <c r="G209" s="28">
        <f t="shared" si="38"/>
        <v>690</v>
      </c>
      <c r="H209" s="28">
        <f t="shared" si="39"/>
        <v>1</v>
      </c>
      <c r="I209" s="34">
        <f t="shared" si="40"/>
        <v>1.03</v>
      </c>
      <c r="J209" s="31">
        <f t="shared" si="33"/>
        <v>3</v>
      </c>
      <c r="K209" s="35"/>
      <c r="L209" s="36">
        <f t="shared" si="41"/>
        <v>9441</v>
      </c>
      <c r="M209" s="36"/>
      <c r="N209" s="36"/>
      <c r="O209" s="37"/>
      <c r="P209" s="111"/>
      <c r="Q209" s="111"/>
      <c r="R209" s="112"/>
      <c r="S209" s="112"/>
    </row>
    <row r="210" spans="1:19">
      <c r="A210" s="31">
        <f t="shared" si="34"/>
        <v>430</v>
      </c>
      <c r="B210" s="31">
        <v>201</v>
      </c>
      <c r="C210" s="32" t="str">
        <f t="shared" si="35"/>
        <v>430 - ADVANCED MATH AND SCIENCE ACADEMY Charter School - LINCOLN SUDBURY pupils</v>
      </c>
      <c r="D210" s="33">
        <v>430170695</v>
      </c>
      <c r="E210" s="31">
        <f t="shared" si="36"/>
        <v>430</v>
      </c>
      <c r="F210" s="28">
        <f t="shared" si="37"/>
        <v>170</v>
      </c>
      <c r="G210" s="28">
        <f t="shared" si="38"/>
        <v>695</v>
      </c>
      <c r="H210" s="28">
        <f t="shared" si="39"/>
        <v>1</v>
      </c>
      <c r="I210" s="34">
        <f t="shared" si="40"/>
        <v>1.03</v>
      </c>
      <c r="J210" s="31">
        <f t="shared" si="33"/>
        <v>2</v>
      </c>
      <c r="K210" s="35"/>
      <c r="L210" s="36">
        <f t="shared" si="41"/>
        <v>11293</v>
      </c>
      <c r="M210" s="36"/>
      <c r="N210" s="36"/>
      <c r="O210" s="37"/>
      <c r="P210" s="111"/>
      <c r="Q210" s="111"/>
      <c r="R210" s="112"/>
      <c r="S210" s="112"/>
    </row>
    <row r="211" spans="1:19">
      <c r="A211" s="31">
        <f t="shared" si="34"/>
        <v>430</v>
      </c>
      <c r="B211" s="31">
        <v>202</v>
      </c>
      <c r="C211" s="32" t="str">
        <f t="shared" si="35"/>
        <v>430 - ADVANCED MATH AND SCIENCE ACADEMY Charter School - MENDON UPTON pupils</v>
      </c>
      <c r="D211" s="33">
        <v>430170710</v>
      </c>
      <c r="E211" s="31">
        <f t="shared" si="36"/>
        <v>430</v>
      </c>
      <c r="F211" s="28">
        <f t="shared" si="37"/>
        <v>170</v>
      </c>
      <c r="G211" s="28">
        <f t="shared" si="38"/>
        <v>710</v>
      </c>
      <c r="H211" s="28">
        <f t="shared" si="39"/>
        <v>1</v>
      </c>
      <c r="I211" s="34">
        <f t="shared" si="40"/>
        <v>1.03</v>
      </c>
      <c r="J211" s="31">
        <f t="shared" si="33"/>
        <v>2</v>
      </c>
      <c r="K211" s="35"/>
      <c r="L211" s="36">
        <f t="shared" si="41"/>
        <v>10923</v>
      </c>
      <c r="M211" s="36"/>
      <c r="N211" s="36"/>
      <c r="O211" s="37"/>
      <c r="P211" s="111"/>
      <c r="Q211" s="111"/>
      <c r="R211" s="112"/>
      <c r="S211" s="112"/>
    </row>
    <row r="212" spans="1:19">
      <c r="A212" s="31">
        <f t="shared" si="34"/>
        <v>430</v>
      </c>
      <c r="B212" s="31">
        <v>203</v>
      </c>
      <c r="C212" s="32" t="str">
        <f t="shared" si="35"/>
        <v>430 - ADVANCED MATH AND SCIENCE ACADEMY Charter School - NASHOBA pupils</v>
      </c>
      <c r="D212" s="33">
        <v>430170725</v>
      </c>
      <c r="E212" s="31">
        <f t="shared" si="36"/>
        <v>430</v>
      </c>
      <c r="F212" s="28">
        <f t="shared" si="37"/>
        <v>170</v>
      </c>
      <c r="G212" s="28">
        <f t="shared" si="38"/>
        <v>725</v>
      </c>
      <c r="H212" s="28">
        <f t="shared" si="39"/>
        <v>1</v>
      </c>
      <c r="I212" s="34">
        <f t="shared" si="40"/>
        <v>1.03</v>
      </c>
      <c r="J212" s="31">
        <f t="shared" si="33"/>
        <v>2</v>
      </c>
      <c r="K212" s="35"/>
      <c r="L212" s="36">
        <f t="shared" si="41"/>
        <v>10821</v>
      </c>
      <c r="M212" s="36"/>
      <c r="N212" s="36"/>
      <c r="O212" s="37"/>
      <c r="P212" s="111"/>
      <c r="Q212" s="111"/>
      <c r="R212" s="112"/>
      <c r="S212" s="112"/>
    </row>
    <row r="213" spans="1:19">
      <c r="A213" s="31">
        <f t="shared" si="34"/>
        <v>430</v>
      </c>
      <c r="B213" s="31">
        <v>204</v>
      </c>
      <c r="C213" s="32" t="str">
        <f t="shared" si="35"/>
        <v>430 - ADVANCED MATH AND SCIENCE ACADEMY Charter School - NORTHBORO SOUTHBORO pupils</v>
      </c>
      <c r="D213" s="33">
        <v>430170730</v>
      </c>
      <c r="E213" s="31">
        <f t="shared" si="36"/>
        <v>430</v>
      </c>
      <c r="F213" s="28">
        <f t="shared" si="37"/>
        <v>170</v>
      </c>
      <c r="G213" s="28">
        <f t="shared" si="38"/>
        <v>730</v>
      </c>
      <c r="H213" s="28">
        <f t="shared" si="39"/>
        <v>1</v>
      </c>
      <c r="I213" s="34">
        <f t="shared" si="40"/>
        <v>1.03</v>
      </c>
      <c r="J213" s="31">
        <f t="shared" si="33"/>
        <v>2</v>
      </c>
      <c r="K213" s="35"/>
      <c r="L213" s="36">
        <f t="shared" si="41"/>
        <v>12299</v>
      </c>
      <c r="M213" s="36"/>
      <c r="N213" s="36"/>
      <c r="O213" s="37"/>
      <c r="P213" s="111"/>
      <c r="Q213" s="111"/>
      <c r="R213" s="112"/>
      <c r="S213" s="112"/>
    </row>
    <row r="214" spans="1:19">
      <c r="A214" s="31">
        <f t="shared" si="34"/>
        <v>430</v>
      </c>
      <c r="B214" s="31">
        <v>205</v>
      </c>
      <c r="C214" s="32" t="str">
        <f t="shared" si="35"/>
        <v>430 - ADVANCED MATH AND SCIENCE ACADEMY Charter School - NORTH MIDDLESEX pupils</v>
      </c>
      <c r="D214" s="33">
        <v>430170735</v>
      </c>
      <c r="E214" s="31">
        <f t="shared" si="36"/>
        <v>430</v>
      </c>
      <c r="F214" s="28">
        <f t="shared" si="37"/>
        <v>170</v>
      </c>
      <c r="G214" s="28">
        <f t="shared" si="38"/>
        <v>735</v>
      </c>
      <c r="H214" s="28">
        <f t="shared" si="39"/>
        <v>1</v>
      </c>
      <c r="I214" s="34">
        <f t="shared" si="40"/>
        <v>1.03</v>
      </c>
      <c r="J214" s="31">
        <f t="shared" si="33"/>
        <v>4</v>
      </c>
      <c r="K214" s="35"/>
      <c r="L214" s="36">
        <f t="shared" si="41"/>
        <v>10676</v>
      </c>
      <c r="M214" s="36"/>
      <c r="N214" s="36"/>
      <c r="O214" s="37"/>
      <c r="P214" s="111"/>
      <c r="Q214" s="111"/>
      <c r="R214" s="112"/>
      <c r="S214" s="112"/>
    </row>
    <row r="215" spans="1:19">
      <c r="A215" s="31">
        <f t="shared" si="34"/>
        <v>430</v>
      </c>
      <c r="B215" s="31">
        <v>206</v>
      </c>
      <c r="C215" s="32" t="str">
        <f t="shared" si="35"/>
        <v>430 - ADVANCED MATH AND SCIENCE ACADEMY Charter School - WACHUSETT pupils</v>
      </c>
      <c r="D215" s="33">
        <v>430170775</v>
      </c>
      <c r="E215" s="31">
        <f t="shared" si="36"/>
        <v>430</v>
      </c>
      <c r="F215" s="28">
        <f t="shared" si="37"/>
        <v>170</v>
      </c>
      <c r="G215" s="28">
        <f t="shared" si="38"/>
        <v>775</v>
      </c>
      <c r="H215" s="28">
        <f t="shared" si="39"/>
        <v>1</v>
      </c>
      <c r="I215" s="34">
        <f t="shared" si="40"/>
        <v>1.03</v>
      </c>
      <c r="J215" s="31">
        <f t="shared" si="33"/>
        <v>3</v>
      </c>
      <c r="K215" s="35"/>
      <c r="L215" s="36">
        <f t="shared" si="41"/>
        <v>10676</v>
      </c>
      <c r="M215" s="36"/>
      <c r="N215" s="36"/>
      <c r="O215" s="37"/>
      <c r="P215" s="111"/>
      <c r="Q215" s="111"/>
      <c r="R215" s="112"/>
      <c r="S215" s="112"/>
    </row>
    <row r="216" spans="1:19">
      <c r="A216" s="31">
        <f t="shared" si="34"/>
        <v>431</v>
      </c>
      <c r="B216" s="31">
        <v>207</v>
      </c>
      <c r="C216" s="32" t="str">
        <f t="shared" si="35"/>
        <v>431 - COMMUNITY DAY - R. KINGMAN WEBSTER Charter School - DRACUT pupils</v>
      </c>
      <c r="D216" s="33">
        <v>431149079</v>
      </c>
      <c r="E216" s="31">
        <f t="shared" si="36"/>
        <v>431</v>
      </c>
      <c r="F216" s="28">
        <f t="shared" si="37"/>
        <v>149</v>
      </c>
      <c r="G216" s="28">
        <f t="shared" si="38"/>
        <v>79</v>
      </c>
      <c r="H216" s="28">
        <f t="shared" si="39"/>
        <v>1</v>
      </c>
      <c r="I216" s="34">
        <f t="shared" si="40"/>
        <v>1</v>
      </c>
      <c r="J216" s="31">
        <f t="shared" si="33"/>
        <v>6</v>
      </c>
      <c r="K216" s="35"/>
      <c r="L216" s="36">
        <f t="shared" si="41"/>
        <v>11966</v>
      </c>
      <c r="M216" s="36"/>
      <c r="N216" s="36"/>
      <c r="O216" s="37"/>
      <c r="P216" s="111"/>
      <c r="Q216" s="111"/>
      <c r="R216" s="112"/>
      <c r="S216" s="112"/>
    </row>
    <row r="217" spans="1:19">
      <c r="A217" s="31">
        <f t="shared" si="34"/>
        <v>431</v>
      </c>
      <c r="B217" s="31">
        <v>208</v>
      </c>
      <c r="C217" s="32" t="str">
        <f t="shared" si="35"/>
        <v>431 - COMMUNITY DAY - R. KINGMAN WEBSTER Charter School - HAVERHILL pupils</v>
      </c>
      <c r="D217" s="33">
        <v>431149128</v>
      </c>
      <c r="E217" s="31">
        <f t="shared" si="36"/>
        <v>431</v>
      </c>
      <c r="F217" s="28">
        <f t="shared" si="37"/>
        <v>149</v>
      </c>
      <c r="G217" s="28">
        <f t="shared" si="38"/>
        <v>128</v>
      </c>
      <c r="H217" s="28">
        <f t="shared" si="39"/>
        <v>1</v>
      </c>
      <c r="I217" s="34">
        <f t="shared" si="40"/>
        <v>1</v>
      </c>
      <c r="J217" s="31">
        <f t="shared" si="33"/>
        <v>10</v>
      </c>
      <c r="K217" s="35"/>
      <c r="L217" s="36">
        <f t="shared" si="41"/>
        <v>14119</v>
      </c>
      <c r="M217" s="36"/>
      <c r="N217" s="36"/>
      <c r="O217" s="37"/>
      <c r="P217" s="111"/>
      <c r="Q217" s="111"/>
      <c r="R217" s="112"/>
      <c r="S217" s="112"/>
    </row>
    <row r="218" spans="1:19">
      <c r="A218" s="31">
        <f t="shared" si="34"/>
        <v>431</v>
      </c>
      <c r="B218" s="31">
        <v>209</v>
      </c>
      <c r="C218" s="32" t="str">
        <f t="shared" si="35"/>
        <v>431 - COMMUNITY DAY - R. KINGMAN WEBSTER Charter School - LAWRENCE pupils</v>
      </c>
      <c r="D218" s="33">
        <v>431149149</v>
      </c>
      <c r="E218" s="31">
        <f t="shared" si="36"/>
        <v>431</v>
      </c>
      <c r="F218" s="28">
        <f t="shared" si="37"/>
        <v>149</v>
      </c>
      <c r="G218" s="28">
        <f t="shared" si="38"/>
        <v>149</v>
      </c>
      <c r="H218" s="28">
        <f t="shared" si="39"/>
        <v>1</v>
      </c>
      <c r="I218" s="34">
        <f t="shared" si="40"/>
        <v>1</v>
      </c>
      <c r="J218" s="31">
        <f t="shared" si="33"/>
        <v>12</v>
      </c>
      <c r="K218" s="35"/>
      <c r="L218" s="36">
        <f t="shared" si="41"/>
        <v>14126</v>
      </c>
      <c r="M218" s="36"/>
      <c r="N218" s="36"/>
      <c r="O218" s="37"/>
      <c r="P218" s="111"/>
      <c r="Q218" s="111"/>
      <c r="R218" s="112"/>
      <c r="S218" s="112"/>
    </row>
    <row r="219" spans="1:19">
      <c r="A219" s="31">
        <f t="shared" si="34"/>
        <v>431</v>
      </c>
      <c r="B219" s="31">
        <v>210</v>
      </c>
      <c r="C219" s="32" t="str">
        <f t="shared" si="35"/>
        <v>431 - COMMUNITY DAY - R. KINGMAN WEBSTER Charter School - METHUEN pupils</v>
      </c>
      <c r="D219" s="33">
        <v>431149181</v>
      </c>
      <c r="E219" s="31">
        <f t="shared" si="36"/>
        <v>431</v>
      </c>
      <c r="F219" s="28">
        <f t="shared" si="37"/>
        <v>149</v>
      </c>
      <c r="G219" s="28">
        <f t="shared" si="38"/>
        <v>181</v>
      </c>
      <c r="H219" s="28">
        <f t="shared" si="39"/>
        <v>1</v>
      </c>
      <c r="I219" s="34">
        <f t="shared" si="40"/>
        <v>1</v>
      </c>
      <c r="J219" s="31">
        <f t="shared" si="33"/>
        <v>9</v>
      </c>
      <c r="K219" s="35"/>
      <c r="L219" s="36">
        <f t="shared" si="41"/>
        <v>12836</v>
      </c>
      <c r="M219" s="36"/>
      <c r="N219" s="36"/>
      <c r="O219" s="37"/>
      <c r="P219" s="111"/>
      <c r="Q219" s="111"/>
      <c r="R219" s="112"/>
      <c r="S219" s="112"/>
    </row>
    <row r="220" spans="1:19">
      <c r="A220" s="31">
        <f t="shared" si="34"/>
        <v>431</v>
      </c>
      <c r="B220" s="31">
        <v>211</v>
      </c>
      <c r="C220" s="32" t="str">
        <f t="shared" si="35"/>
        <v>431 - COMMUNITY DAY - R. KINGMAN WEBSTER Charter School - NORTH ANDOVER pupils</v>
      </c>
      <c r="D220" s="33">
        <v>431149211</v>
      </c>
      <c r="E220" s="31">
        <f t="shared" si="36"/>
        <v>431</v>
      </c>
      <c r="F220" s="28">
        <f t="shared" si="37"/>
        <v>149</v>
      </c>
      <c r="G220" s="28">
        <f t="shared" si="38"/>
        <v>211</v>
      </c>
      <c r="H220" s="28">
        <f t="shared" si="39"/>
        <v>1</v>
      </c>
      <c r="I220" s="34">
        <f t="shared" si="40"/>
        <v>1</v>
      </c>
      <c r="J220" s="31">
        <f t="shared" si="33"/>
        <v>4</v>
      </c>
      <c r="K220" s="35"/>
      <c r="L220" s="36">
        <f t="shared" si="41"/>
        <v>13458</v>
      </c>
      <c r="M220" s="36"/>
      <c r="N220" s="36"/>
      <c r="O220" s="37"/>
      <c r="P220" s="111"/>
      <c r="Q220" s="111"/>
      <c r="R220" s="112"/>
      <c r="S220" s="112"/>
    </row>
    <row r="221" spans="1:19">
      <c r="A221" s="31">
        <f t="shared" si="34"/>
        <v>432</v>
      </c>
      <c r="B221" s="31">
        <v>212</v>
      </c>
      <c r="C221" s="32" t="str">
        <f t="shared" si="35"/>
        <v>432 - CAPE COD LIGHTHOUSE Charter School - BARNSTABLE pupils</v>
      </c>
      <c r="D221" s="33">
        <v>432712020</v>
      </c>
      <c r="E221" s="31">
        <f t="shared" si="36"/>
        <v>432</v>
      </c>
      <c r="F221" s="28">
        <f t="shared" si="37"/>
        <v>712</v>
      </c>
      <c r="G221" s="28">
        <f t="shared" si="38"/>
        <v>20</v>
      </c>
      <c r="H221" s="28">
        <f t="shared" si="39"/>
        <v>1</v>
      </c>
      <c r="I221" s="34">
        <f t="shared" si="40"/>
        <v>1</v>
      </c>
      <c r="J221" s="31">
        <f t="shared" si="33"/>
        <v>8</v>
      </c>
      <c r="K221" s="35"/>
      <c r="L221" s="36">
        <f t="shared" si="41"/>
        <v>9897</v>
      </c>
      <c r="M221" s="36"/>
      <c r="N221" s="36"/>
      <c r="O221" s="37"/>
      <c r="P221" s="111"/>
      <c r="Q221" s="111"/>
      <c r="R221" s="112"/>
      <c r="S221" s="112"/>
    </row>
    <row r="222" spans="1:19">
      <c r="A222" s="31">
        <f t="shared" si="34"/>
        <v>432</v>
      </c>
      <c r="B222" s="31">
        <v>213</v>
      </c>
      <c r="C222" s="32" t="str">
        <f t="shared" si="35"/>
        <v>432 - CAPE COD LIGHTHOUSE Charter School - FALMOUTH pupils</v>
      </c>
      <c r="D222" s="33">
        <v>432712096</v>
      </c>
      <c r="E222" s="31">
        <f t="shared" si="36"/>
        <v>432</v>
      </c>
      <c r="F222" s="28">
        <f t="shared" si="37"/>
        <v>712</v>
      </c>
      <c r="G222" s="28">
        <f t="shared" si="38"/>
        <v>96</v>
      </c>
      <c r="H222" s="28">
        <f t="shared" si="39"/>
        <v>1</v>
      </c>
      <c r="I222" s="34">
        <f t="shared" si="40"/>
        <v>1</v>
      </c>
      <c r="J222" s="31">
        <f t="shared" si="33"/>
        <v>6</v>
      </c>
      <c r="K222" s="35"/>
      <c r="L222" s="36">
        <f t="shared" si="41"/>
        <v>9220</v>
      </c>
      <c r="M222" s="36"/>
      <c r="N222" s="36"/>
      <c r="O222" s="37"/>
      <c r="P222" s="111"/>
      <c r="Q222" s="111"/>
      <c r="R222" s="112"/>
      <c r="S222" s="112"/>
    </row>
    <row r="223" spans="1:19">
      <c r="A223" s="31">
        <f t="shared" si="34"/>
        <v>432</v>
      </c>
      <c r="B223" s="31">
        <v>214</v>
      </c>
      <c r="C223" s="32" t="str">
        <f t="shared" si="35"/>
        <v>432 - CAPE COD LIGHTHOUSE Charter School - MASHPEE pupils</v>
      </c>
      <c r="D223" s="33">
        <v>432712172</v>
      </c>
      <c r="E223" s="31">
        <f t="shared" si="36"/>
        <v>432</v>
      </c>
      <c r="F223" s="28">
        <f t="shared" si="37"/>
        <v>712</v>
      </c>
      <c r="G223" s="28">
        <f t="shared" si="38"/>
        <v>172</v>
      </c>
      <c r="H223" s="28">
        <f t="shared" si="39"/>
        <v>1</v>
      </c>
      <c r="I223" s="34">
        <f t="shared" si="40"/>
        <v>1</v>
      </c>
      <c r="J223" s="31">
        <f t="shared" si="33"/>
        <v>7</v>
      </c>
      <c r="K223" s="35"/>
      <c r="L223" s="36">
        <f t="shared" si="41"/>
        <v>9220</v>
      </c>
      <c r="M223" s="36"/>
      <c r="N223" s="36"/>
      <c r="O223" s="37"/>
      <c r="P223" s="111"/>
      <c r="Q223" s="111"/>
      <c r="R223" s="112"/>
      <c r="S223" s="112"/>
    </row>
    <row r="224" spans="1:19">
      <c r="A224" s="31">
        <f t="shared" si="34"/>
        <v>432</v>
      </c>
      <c r="B224" s="31">
        <v>215</v>
      </c>
      <c r="C224" s="32" t="str">
        <f t="shared" si="35"/>
        <v>432 - CAPE COD LIGHTHOUSE Charter School - SANDWICH pupils</v>
      </c>
      <c r="D224" s="33">
        <v>432712261</v>
      </c>
      <c r="E224" s="31">
        <f t="shared" si="36"/>
        <v>432</v>
      </c>
      <c r="F224" s="28">
        <f t="shared" si="37"/>
        <v>712</v>
      </c>
      <c r="G224" s="28">
        <f t="shared" si="38"/>
        <v>261</v>
      </c>
      <c r="H224" s="28">
        <f t="shared" si="39"/>
        <v>1</v>
      </c>
      <c r="I224" s="34">
        <f t="shared" si="40"/>
        <v>1</v>
      </c>
      <c r="J224" s="31">
        <f t="shared" si="33"/>
        <v>4</v>
      </c>
      <c r="K224" s="35"/>
      <c r="L224" s="36">
        <f t="shared" si="41"/>
        <v>10236</v>
      </c>
      <c r="M224" s="36"/>
      <c r="N224" s="36"/>
      <c r="O224" s="37"/>
      <c r="P224" s="111"/>
      <c r="Q224" s="111"/>
      <c r="R224" s="112"/>
      <c r="S224" s="112"/>
    </row>
    <row r="225" spans="1:19">
      <c r="A225" s="31">
        <f t="shared" si="34"/>
        <v>432</v>
      </c>
      <c r="B225" s="31">
        <v>216</v>
      </c>
      <c r="C225" s="32" t="str">
        <f t="shared" si="35"/>
        <v>432 - CAPE COD LIGHTHOUSE Charter School - TRURO pupils</v>
      </c>
      <c r="D225" s="33">
        <v>432712300</v>
      </c>
      <c r="E225" s="31">
        <f t="shared" si="36"/>
        <v>432</v>
      </c>
      <c r="F225" s="28">
        <f t="shared" si="37"/>
        <v>712</v>
      </c>
      <c r="G225" s="28">
        <f t="shared" si="38"/>
        <v>300</v>
      </c>
      <c r="H225" s="28">
        <f t="shared" si="39"/>
        <v>1</v>
      </c>
      <c r="I225" s="34">
        <f t="shared" si="40"/>
        <v>1</v>
      </c>
      <c r="J225" s="31">
        <f t="shared" si="33"/>
        <v>8</v>
      </c>
      <c r="K225" s="35"/>
      <c r="L225" s="36">
        <f t="shared" si="41"/>
        <v>14035</v>
      </c>
      <c r="M225" s="36"/>
      <c r="N225" s="36"/>
      <c r="O225" s="37"/>
      <c r="P225" s="111"/>
      <c r="Q225" s="111"/>
      <c r="R225" s="112"/>
      <c r="S225" s="112"/>
    </row>
    <row r="226" spans="1:19">
      <c r="A226" s="31">
        <f t="shared" si="34"/>
        <v>432</v>
      </c>
      <c r="B226" s="31">
        <v>217</v>
      </c>
      <c r="C226" s="32" t="str">
        <f t="shared" si="35"/>
        <v>432 - CAPE COD LIGHTHOUSE Charter School - DENNIS YARMOUTH pupils</v>
      </c>
      <c r="D226" s="33">
        <v>432712645</v>
      </c>
      <c r="E226" s="31">
        <f t="shared" si="36"/>
        <v>432</v>
      </c>
      <c r="F226" s="28">
        <f t="shared" si="37"/>
        <v>712</v>
      </c>
      <c r="G226" s="28">
        <f t="shared" si="38"/>
        <v>645</v>
      </c>
      <c r="H226" s="28">
        <f t="shared" si="39"/>
        <v>1</v>
      </c>
      <c r="I226" s="34">
        <f t="shared" si="40"/>
        <v>1</v>
      </c>
      <c r="J226" s="31">
        <f t="shared" si="33"/>
        <v>9</v>
      </c>
      <c r="K226" s="35"/>
      <c r="L226" s="36">
        <f t="shared" si="41"/>
        <v>10574</v>
      </c>
      <c r="M226" s="36"/>
      <c r="N226" s="36"/>
      <c r="O226" s="37"/>
      <c r="P226" s="111"/>
      <c r="Q226" s="111"/>
      <c r="R226" s="112"/>
      <c r="S226" s="112"/>
    </row>
    <row r="227" spans="1:19">
      <c r="A227" s="31">
        <f t="shared" si="34"/>
        <v>432</v>
      </c>
      <c r="B227" s="31">
        <v>218</v>
      </c>
      <c r="C227" s="32" t="str">
        <f t="shared" si="35"/>
        <v>432 - CAPE COD LIGHTHOUSE Charter School - NAUSET pupils</v>
      </c>
      <c r="D227" s="33">
        <v>432712660</v>
      </c>
      <c r="E227" s="31">
        <f t="shared" si="36"/>
        <v>432</v>
      </c>
      <c r="F227" s="28">
        <f t="shared" si="37"/>
        <v>712</v>
      </c>
      <c r="G227" s="28">
        <f t="shared" si="38"/>
        <v>660</v>
      </c>
      <c r="H227" s="28">
        <f t="shared" si="39"/>
        <v>1</v>
      </c>
      <c r="I227" s="34">
        <f t="shared" si="40"/>
        <v>1</v>
      </c>
      <c r="J227" s="31">
        <f t="shared" si="33"/>
        <v>5</v>
      </c>
      <c r="K227" s="35"/>
      <c r="L227" s="36">
        <f t="shared" si="41"/>
        <v>10468</v>
      </c>
      <c r="M227" s="36"/>
      <c r="N227" s="36"/>
      <c r="O227" s="37"/>
      <c r="P227" s="111"/>
      <c r="Q227" s="111"/>
      <c r="R227" s="112"/>
      <c r="S227" s="112"/>
    </row>
    <row r="228" spans="1:19">
      <c r="A228" s="31">
        <f t="shared" si="34"/>
        <v>432</v>
      </c>
      <c r="B228" s="31">
        <v>219</v>
      </c>
      <c r="C228" s="32" t="str">
        <f t="shared" si="35"/>
        <v>432 - CAPE COD LIGHTHOUSE Charter School - MONOMOY pupils</v>
      </c>
      <c r="D228" s="33">
        <v>432712712</v>
      </c>
      <c r="E228" s="31">
        <f t="shared" si="36"/>
        <v>432</v>
      </c>
      <c r="F228" s="28">
        <f t="shared" si="37"/>
        <v>712</v>
      </c>
      <c r="G228" s="28">
        <f t="shared" si="38"/>
        <v>712</v>
      </c>
      <c r="H228" s="28">
        <f t="shared" si="39"/>
        <v>1</v>
      </c>
      <c r="I228" s="34">
        <f t="shared" si="40"/>
        <v>1</v>
      </c>
      <c r="J228" s="31">
        <f t="shared" si="33"/>
        <v>6</v>
      </c>
      <c r="K228" s="35"/>
      <c r="L228" s="36">
        <f t="shared" si="41"/>
        <v>10250</v>
      </c>
      <c r="M228" s="36"/>
      <c r="N228" s="36"/>
      <c r="O228" s="37"/>
      <c r="P228" s="111"/>
      <c r="Q228" s="111"/>
      <c r="R228" s="112"/>
      <c r="S228" s="112"/>
    </row>
    <row r="229" spans="1:19">
      <c r="A229" s="31">
        <f t="shared" si="34"/>
        <v>435</v>
      </c>
      <c r="B229" s="31">
        <v>220</v>
      </c>
      <c r="C229" s="32" t="str">
        <f t="shared" si="35"/>
        <v>435 - INNOVATION ACADEMY Charter School - ANDOVER pupils</v>
      </c>
      <c r="D229" s="33">
        <v>435301009</v>
      </c>
      <c r="E229" s="31">
        <f t="shared" si="36"/>
        <v>435</v>
      </c>
      <c r="F229" s="28">
        <f t="shared" si="37"/>
        <v>301</v>
      </c>
      <c r="G229" s="28">
        <f t="shared" si="38"/>
        <v>9</v>
      </c>
      <c r="H229" s="28">
        <f t="shared" si="39"/>
        <v>1</v>
      </c>
      <c r="I229" s="34">
        <f t="shared" si="40"/>
        <v>1</v>
      </c>
      <c r="J229" s="31">
        <f t="shared" si="33"/>
        <v>2</v>
      </c>
      <c r="K229" s="35"/>
      <c r="L229" s="36">
        <f t="shared" si="41"/>
        <v>11023</v>
      </c>
      <c r="M229" s="36"/>
      <c r="N229" s="36"/>
      <c r="O229" s="37"/>
      <c r="P229" s="111"/>
      <c r="Q229" s="111"/>
      <c r="R229" s="112"/>
      <c r="S229" s="112"/>
    </row>
    <row r="230" spans="1:19">
      <c r="A230" s="31">
        <f t="shared" si="34"/>
        <v>435</v>
      </c>
      <c r="B230" s="31">
        <v>221</v>
      </c>
      <c r="C230" s="32" t="str">
        <f t="shared" si="35"/>
        <v>435 - INNOVATION ACADEMY Charter School - BILLERICA pupils</v>
      </c>
      <c r="D230" s="33">
        <v>435301031</v>
      </c>
      <c r="E230" s="31">
        <f t="shared" si="36"/>
        <v>435</v>
      </c>
      <c r="F230" s="28">
        <f t="shared" si="37"/>
        <v>301</v>
      </c>
      <c r="G230" s="28">
        <f t="shared" si="38"/>
        <v>31</v>
      </c>
      <c r="H230" s="28">
        <f t="shared" si="39"/>
        <v>1</v>
      </c>
      <c r="I230" s="34">
        <f t="shared" si="40"/>
        <v>1</v>
      </c>
      <c r="J230" s="31">
        <f t="shared" si="33"/>
        <v>4</v>
      </c>
      <c r="K230" s="35"/>
      <c r="L230" s="36">
        <f t="shared" si="41"/>
        <v>10561</v>
      </c>
      <c r="M230" s="36"/>
      <c r="N230" s="36"/>
      <c r="O230" s="37"/>
      <c r="P230" s="111"/>
      <c r="Q230" s="111"/>
      <c r="R230" s="112"/>
      <c r="S230" s="112"/>
    </row>
    <row r="231" spans="1:19">
      <c r="A231" s="31">
        <f t="shared" si="34"/>
        <v>435</v>
      </c>
      <c r="B231" s="31">
        <v>222</v>
      </c>
      <c r="C231" s="32" t="str">
        <f t="shared" si="35"/>
        <v>435 - INNOVATION ACADEMY Charter School - BURLINGTON pupils</v>
      </c>
      <c r="D231" s="33">
        <v>435301048</v>
      </c>
      <c r="E231" s="31">
        <f t="shared" si="36"/>
        <v>435</v>
      </c>
      <c r="F231" s="28">
        <f t="shared" si="37"/>
        <v>301</v>
      </c>
      <c r="G231" s="28">
        <f t="shared" si="38"/>
        <v>48</v>
      </c>
      <c r="H231" s="28">
        <f t="shared" si="39"/>
        <v>1</v>
      </c>
      <c r="I231" s="34">
        <f t="shared" si="40"/>
        <v>1</v>
      </c>
      <c r="J231" s="31">
        <f t="shared" si="33"/>
        <v>3</v>
      </c>
      <c r="K231" s="35"/>
      <c r="L231" s="36">
        <f t="shared" si="41"/>
        <v>11023</v>
      </c>
      <c r="M231" s="36"/>
      <c r="N231" s="36"/>
      <c r="O231" s="37"/>
      <c r="P231" s="111"/>
      <c r="Q231" s="111"/>
      <c r="R231" s="112"/>
      <c r="S231" s="112"/>
    </row>
    <row r="232" spans="1:19">
      <c r="A232" s="31">
        <f t="shared" si="34"/>
        <v>435</v>
      </c>
      <c r="B232" s="31">
        <v>223</v>
      </c>
      <c r="C232" s="32" t="str">
        <f t="shared" si="35"/>
        <v>435 - INNOVATION ACADEMY Charter School - CHELMSFORD pupils</v>
      </c>
      <c r="D232" s="33">
        <v>435301056</v>
      </c>
      <c r="E232" s="31">
        <f t="shared" si="36"/>
        <v>435</v>
      </c>
      <c r="F232" s="28">
        <f t="shared" si="37"/>
        <v>301</v>
      </c>
      <c r="G232" s="28">
        <f t="shared" si="38"/>
        <v>56</v>
      </c>
      <c r="H232" s="28">
        <f t="shared" si="39"/>
        <v>1</v>
      </c>
      <c r="I232" s="34">
        <f t="shared" si="40"/>
        <v>1</v>
      </c>
      <c r="J232" s="31">
        <f t="shared" si="33"/>
        <v>3</v>
      </c>
      <c r="K232" s="35"/>
      <c r="L232" s="36">
        <f t="shared" si="41"/>
        <v>10573</v>
      </c>
      <c r="M232" s="36"/>
      <c r="N232" s="36"/>
      <c r="O232" s="37"/>
      <c r="P232" s="111"/>
      <c r="Q232" s="111"/>
      <c r="R232" s="112"/>
      <c r="S232" s="112"/>
    </row>
    <row r="233" spans="1:19">
      <c r="A233" s="31">
        <f t="shared" si="34"/>
        <v>435</v>
      </c>
      <c r="B233" s="31">
        <v>224</v>
      </c>
      <c r="C233" s="32" t="str">
        <f t="shared" si="35"/>
        <v>435 - INNOVATION ACADEMY Charter School - DRACUT pupils</v>
      </c>
      <c r="D233" s="33">
        <v>435301079</v>
      </c>
      <c r="E233" s="31">
        <f t="shared" si="36"/>
        <v>435</v>
      </c>
      <c r="F233" s="28">
        <f t="shared" si="37"/>
        <v>301</v>
      </c>
      <c r="G233" s="28">
        <f t="shared" si="38"/>
        <v>79</v>
      </c>
      <c r="H233" s="28">
        <f t="shared" si="39"/>
        <v>1</v>
      </c>
      <c r="I233" s="34">
        <f t="shared" si="40"/>
        <v>1</v>
      </c>
      <c r="J233" s="31">
        <f t="shared" si="33"/>
        <v>6</v>
      </c>
      <c r="K233" s="35"/>
      <c r="L233" s="36">
        <f t="shared" si="41"/>
        <v>10729</v>
      </c>
      <c r="M233" s="36"/>
      <c r="N233" s="36"/>
      <c r="O233" s="37"/>
      <c r="P233" s="111"/>
      <c r="Q233" s="111"/>
      <c r="R233" s="112"/>
      <c r="S233" s="112"/>
    </row>
    <row r="234" spans="1:19">
      <c r="A234" s="31">
        <f t="shared" si="34"/>
        <v>435</v>
      </c>
      <c r="B234" s="31">
        <v>225</v>
      </c>
      <c r="C234" s="32" t="str">
        <f t="shared" si="35"/>
        <v>435 - INNOVATION ACADEMY Charter School - GARDNER pupils</v>
      </c>
      <c r="D234" s="33">
        <v>435301103</v>
      </c>
      <c r="E234" s="31">
        <f t="shared" si="36"/>
        <v>435</v>
      </c>
      <c r="F234" s="28">
        <f t="shared" si="37"/>
        <v>301</v>
      </c>
      <c r="G234" s="28">
        <f t="shared" si="38"/>
        <v>103</v>
      </c>
      <c r="H234" s="28">
        <f t="shared" si="39"/>
        <v>1</v>
      </c>
      <c r="I234" s="34">
        <f t="shared" si="40"/>
        <v>1</v>
      </c>
      <c r="J234" s="31">
        <f t="shared" si="33"/>
        <v>10</v>
      </c>
      <c r="K234" s="35"/>
      <c r="L234" s="36">
        <f t="shared" si="41"/>
        <v>16192</v>
      </c>
      <c r="M234" s="36"/>
      <c r="N234" s="36"/>
      <c r="O234" s="37"/>
      <c r="P234" s="111"/>
      <c r="Q234" s="111"/>
      <c r="R234" s="112"/>
      <c r="S234" s="112"/>
    </row>
    <row r="235" spans="1:19">
      <c r="A235" s="31">
        <f t="shared" si="34"/>
        <v>435</v>
      </c>
      <c r="B235" s="31">
        <v>226</v>
      </c>
      <c r="C235" s="32" t="str">
        <f t="shared" si="35"/>
        <v>435 - INNOVATION ACADEMY Charter School - HAVERHILL pupils</v>
      </c>
      <c r="D235" s="33">
        <v>435301128</v>
      </c>
      <c r="E235" s="31">
        <f t="shared" si="36"/>
        <v>435</v>
      </c>
      <c r="F235" s="28">
        <f t="shared" si="37"/>
        <v>301</v>
      </c>
      <c r="G235" s="28">
        <f t="shared" si="38"/>
        <v>128</v>
      </c>
      <c r="H235" s="28">
        <f t="shared" si="39"/>
        <v>1</v>
      </c>
      <c r="I235" s="34">
        <f t="shared" si="40"/>
        <v>1</v>
      </c>
      <c r="J235" s="31">
        <f t="shared" si="33"/>
        <v>10</v>
      </c>
      <c r="K235" s="35"/>
      <c r="L235" s="36">
        <f t="shared" si="41"/>
        <v>16192</v>
      </c>
      <c r="M235" s="36"/>
      <c r="N235" s="36"/>
      <c r="O235" s="37"/>
      <c r="P235" s="111"/>
      <c r="Q235" s="111"/>
      <c r="R235" s="112"/>
      <c r="S235" s="112"/>
    </row>
    <row r="236" spans="1:19">
      <c r="A236" s="31">
        <f t="shared" si="34"/>
        <v>435</v>
      </c>
      <c r="B236" s="31">
        <v>227</v>
      </c>
      <c r="C236" s="32" t="str">
        <f t="shared" si="35"/>
        <v>435 - INNOVATION ACADEMY Charter School - LAWRENCE pupils</v>
      </c>
      <c r="D236" s="33">
        <v>435301149</v>
      </c>
      <c r="E236" s="31">
        <f t="shared" si="36"/>
        <v>435</v>
      </c>
      <c r="F236" s="28">
        <f t="shared" si="37"/>
        <v>301</v>
      </c>
      <c r="G236" s="28">
        <f t="shared" si="38"/>
        <v>149</v>
      </c>
      <c r="H236" s="28">
        <f t="shared" si="39"/>
        <v>1</v>
      </c>
      <c r="I236" s="34">
        <f t="shared" si="40"/>
        <v>1</v>
      </c>
      <c r="J236" s="31">
        <f t="shared" si="33"/>
        <v>12</v>
      </c>
      <c r="K236" s="35"/>
      <c r="L236" s="36">
        <f t="shared" si="41"/>
        <v>11023</v>
      </c>
      <c r="M236" s="36"/>
      <c r="N236" s="36"/>
      <c r="O236" s="37"/>
      <c r="P236" s="111"/>
      <c r="Q236" s="111"/>
      <c r="R236" s="112"/>
      <c r="S236" s="112"/>
    </row>
    <row r="237" spans="1:19">
      <c r="A237" s="31">
        <f t="shared" si="34"/>
        <v>435</v>
      </c>
      <c r="B237" s="31">
        <v>228</v>
      </c>
      <c r="C237" s="32" t="str">
        <f t="shared" si="35"/>
        <v>435 - INNOVATION ACADEMY Charter School - LOWELL pupils</v>
      </c>
      <c r="D237" s="33">
        <v>435301160</v>
      </c>
      <c r="E237" s="31">
        <f t="shared" si="36"/>
        <v>435</v>
      </c>
      <c r="F237" s="28">
        <f t="shared" si="37"/>
        <v>301</v>
      </c>
      <c r="G237" s="28">
        <f t="shared" si="38"/>
        <v>160</v>
      </c>
      <c r="H237" s="28">
        <f t="shared" si="39"/>
        <v>1</v>
      </c>
      <c r="I237" s="34">
        <f t="shared" si="40"/>
        <v>1</v>
      </c>
      <c r="J237" s="31">
        <f t="shared" si="33"/>
        <v>11</v>
      </c>
      <c r="K237" s="35"/>
      <c r="L237" s="36">
        <f t="shared" si="41"/>
        <v>11871</v>
      </c>
      <c r="M237" s="36"/>
      <c r="N237" s="36"/>
      <c r="O237" s="37"/>
      <c r="P237" s="111"/>
      <c r="Q237" s="111"/>
      <c r="R237" s="112"/>
      <c r="S237" s="112"/>
    </row>
    <row r="238" spans="1:19">
      <c r="A238" s="31">
        <f t="shared" si="34"/>
        <v>435</v>
      </c>
      <c r="B238" s="31">
        <v>229</v>
      </c>
      <c r="C238" s="32" t="str">
        <f t="shared" si="35"/>
        <v>435 - INNOVATION ACADEMY Charter School - LUNENBURG pupils</v>
      </c>
      <c r="D238" s="33">
        <v>435301162</v>
      </c>
      <c r="E238" s="31">
        <f t="shared" si="36"/>
        <v>435</v>
      </c>
      <c r="F238" s="28">
        <f t="shared" si="37"/>
        <v>301</v>
      </c>
      <c r="G238" s="28">
        <f t="shared" si="38"/>
        <v>162</v>
      </c>
      <c r="H238" s="28">
        <f t="shared" si="39"/>
        <v>1</v>
      </c>
      <c r="I238" s="34">
        <f t="shared" si="40"/>
        <v>1</v>
      </c>
      <c r="J238" s="31">
        <f t="shared" si="33"/>
        <v>4</v>
      </c>
      <c r="K238" s="35"/>
      <c r="L238" s="36">
        <f t="shared" si="41"/>
        <v>11023</v>
      </c>
      <c r="M238" s="36"/>
      <c r="N238" s="36"/>
      <c r="O238" s="37"/>
      <c r="P238" s="111"/>
      <c r="Q238" s="111"/>
      <c r="R238" s="112"/>
      <c r="S238" s="112"/>
    </row>
    <row r="239" spans="1:19">
      <c r="A239" s="31">
        <f t="shared" si="34"/>
        <v>435</v>
      </c>
      <c r="B239" s="31">
        <v>230</v>
      </c>
      <c r="C239" s="32" t="str">
        <f t="shared" si="35"/>
        <v>435 - INNOVATION ACADEMY Charter School - MARLBOROUGH pupils</v>
      </c>
      <c r="D239" s="33">
        <v>435301170</v>
      </c>
      <c r="E239" s="31">
        <f t="shared" si="36"/>
        <v>435</v>
      </c>
      <c r="F239" s="28">
        <f t="shared" si="37"/>
        <v>301</v>
      </c>
      <c r="G239" s="28">
        <f t="shared" si="38"/>
        <v>170</v>
      </c>
      <c r="H239" s="28">
        <f t="shared" si="39"/>
        <v>1</v>
      </c>
      <c r="I239" s="34">
        <f t="shared" si="40"/>
        <v>1</v>
      </c>
      <c r="J239" s="31">
        <f t="shared" si="33"/>
        <v>8</v>
      </c>
      <c r="K239" s="35"/>
      <c r="L239" s="36">
        <f t="shared" si="41"/>
        <v>14035</v>
      </c>
      <c r="M239" s="36"/>
      <c r="N239" s="36"/>
      <c r="O239" s="37"/>
      <c r="P239" s="111"/>
      <c r="Q239" s="111"/>
      <c r="R239" s="112"/>
      <c r="S239" s="112"/>
    </row>
    <row r="240" spans="1:19">
      <c r="A240" s="31">
        <f t="shared" si="34"/>
        <v>435</v>
      </c>
      <c r="B240" s="31">
        <v>231</v>
      </c>
      <c r="C240" s="32" t="str">
        <f t="shared" si="35"/>
        <v>435 - INNOVATION ACADEMY Charter School - NORTH ANDOVER pupils</v>
      </c>
      <c r="D240" s="33">
        <v>435301211</v>
      </c>
      <c r="E240" s="31">
        <f t="shared" si="36"/>
        <v>435</v>
      </c>
      <c r="F240" s="28">
        <f t="shared" si="37"/>
        <v>301</v>
      </c>
      <c r="G240" s="28">
        <f t="shared" si="38"/>
        <v>211</v>
      </c>
      <c r="H240" s="28">
        <f t="shared" si="39"/>
        <v>1</v>
      </c>
      <c r="I240" s="34">
        <f t="shared" si="40"/>
        <v>1</v>
      </c>
      <c r="J240" s="31">
        <f t="shared" si="33"/>
        <v>4</v>
      </c>
      <c r="K240" s="35"/>
      <c r="L240" s="36">
        <f t="shared" si="41"/>
        <v>11023</v>
      </c>
      <c r="M240" s="36"/>
      <c r="N240" s="36"/>
      <c r="O240" s="37"/>
      <c r="P240" s="111"/>
      <c r="Q240" s="111"/>
      <c r="R240" s="112"/>
      <c r="S240" s="112"/>
    </row>
    <row r="241" spans="1:19">
      <c r="A241" s="31">
        <f t="shared" si="34"/>
        <v>435</v>
      </c>
      <c r="B241" s="31">
        <v>232</v>
      </c>
      <c r="C241" s="32" t="str">
        <f t="shared" si="35"/>
        <v>435 - INNOVATION ACADEMY Charter School - TEWKSBURY pupils</v>
      </c>
      <c r="D241" s="33">
        <v>435301295</v>
      </c>
      <c r="E241" s="31">
        <f t="shared" si="36"/>
        <v>435</v>
      </c>
      <c r="F241" s="28">
        <f t="shared" si="37"/>
        <v>301</v>
      </c>
      <c r="G241" s="28">
        <f t="shared" si="38"/>
        <v>295</v>
      </c>
      <c r="H241" s="28">
        <f t="shared" si="39"/>
        <v>1</v>
      </c>
      <c r="I241" s="34">
        <f t="shared" si="40"/>
        <v>1</v>
      </c>
      <c r="J241" s="31">
        <f t="shared" si="33"/>
        <v>4</v>
      </c>
      <c r="K241" s="35"/>
      <c r="L241" s="36">
        <f t="shared" si="41"/>
        <v>10409</v>
      </c>
      <c r="M241" s="36"/>
      <c r="N241" s="36"/>
      <c r="O241" s="37"/>
      <c r="P241" s="111"/>
      <c r="Q241" s="111"/>
      <c r="R241" s="112"/>
      <c r="S241" s="112"/>
    </row>
    <row r="242" spans="1:19">
      <c r="A242" s="31">
        <f t="shared" si="34"/>
        <v>435</v>
      </c>
      <c r="B242" s="31">
        <v>233</v>
      </c>
      <c r="C242" s="32" t="str">
        <f t="shared" si="35"/>
        <v>435 - INNOVATION ACADEMY Charter School - TYNGSBOROUGH pupils</v>
      </c>
      <c r="D242" s="33">
        <v>435301301</v>
      </c>
      <c r="E242" s="31">
        <f t="shared" si="36"/>
        <v>435</v>
      </c>
      <c r="F242" s="28">
        <f t="shared" si="37"/>
        <v>301</v>
      </c>
      <c r="G242" s="28">
        <f t="shared" si="38"/>
        <v>301</v>
      </c>
      <c r="H242" s="28">
        <f t="shared" si="39"/>
        <v>1</v>
      </c>
      <c r="I242" s="34">
        <f t="shared" si="40"/>
        <v>1</v>
      </c>
      <c r="J242" s="31">
        <f t="shared" si="33"/>
        <v>4</v>
      </c>
      <c r="K242" s="35"/>
      <c r="L242" s="36">
        <f t="shared" si="41"/>
        <v>11453</v>
      </c>
      <c r="M242" s="36"/>
      <c r="N242" s="36"/>
      <c r="O242" s="37"/>
      <c r="P242" s="111"/>
      <c r="Q242" s="111"/>
      <c r="R242" s="112"/>
      <c r="S242" s="112"/>
    </row>
    <row r="243" spans="1:19">
      <c r="A243" s="31">
        <f t="shared" si="34"/>
        <v>435</v>
      </c>
      <c r="B243" s="31">
        <v>234</v>
      </c>
      <c r="C243" s="32" t="str">
        <f t="shared" si="35"/>
        <v>435 - INNOVATION ACADEMY Charter School - WALTHAM pupils</v>
      </c>
      <c r="D243" s="33">
        <v>435301308</v>
      </c>
      <c r="E243" s="31">
        <f t="shared" si="36"/>
        <v>435</v>
      </c>
      <c r="F243" s="28">
        <f t="shared" si="37"/>
        <v>301</v>
      </c>
      <c r="G243" s="28">
        <f t="shared" si="38"/>
        <v>308</v>
      </c>
      <c r="H243" s="28">
        <f t="shared" si="39"/>
        <v>1</v>
      </c>
      <c r="I243" s="34">
        <f t="shared" si="40"/>
        <v>1</v>
      </c>
      <c r="J243" s="31">
        <f t="shared" si="33"/>
        <v>8</v>
      </c>
      <c r="K243" s="35"/>
      <c r="L243" s="36">
        <f t="shared" si="41"/>
        <v>15838</v>
      </c>
      <c r="M243" s="36"/>
      <c r="N243" s="36"/>
      <c r="O243" s="37"/>
      <c r="P243" s="111"/>
      <c r="Q243" s="111"/>
      <c r="R243" s="112"/>
      <c r="S243" s="112"/>
    </row>
    <row r="244" spans="1:19">
      <c r="A244" s="31">
        <f t="shared" si="34"/>
        <v>435</v>
      </c>
      <c r="B244" s="31">
        <v>235</v>
      </c>
      <c r="C244" s="32" t="str">
        <f t="shared" si="35"/>
        <v>435 - INNOVATION ACADEMY Charter School - WESTFORD pupils</v>
      </c>
      <c r="D244" s="33">
        <v>435301326</v>
      </c>
      <c r="E244" s="31">
        <f t="shared" si="36"/>
        <v>435</v>
      </c>
      <c r="F244" s="28">
        <f t="shared" si="37"/>
        <v>301</v>
      </c>
      <c r="G244" s="28">
        <f t="shared" si="38"/>
        <v>326</v>
      </c>
      <c r="H244" s="28">
        <f t="shared" si="39"/>
        <v>1</v>
      </c>
      <c r="I244" s="34">
        <f t="shared" si="40"/>
        <v>1</v>
      </c>
      <c r="J244" s="31">
        <f t="shared" si="33"/>
        <v>2</v>
      </c>
      <c r="K244" s="35"/>
      <c r="L244" s="36">
        <f t="shared" si="41"/>
        <v>10099</v>
      </c>
      <c r="M244" s="36"/>
      <c r="N244" s="36"/>
      <c r="O244" s="37"/>
      <c r="P244" s="111"/>
      <c r="Q244" s="111"/>
      <c r="R244" s="112"/>
      <c r="S244" s="112"/>
    </row>
    <row r="245" spans="1:19">
      <c r="A245" s="31">
        <f t="shared" si="34"/>
        <v>435</v>
      </c>
      <c r="B245" s="31">
        <v>236</v>
      </c>
      <c r="C245" s="32" t="str">
        <f t="shared" si="35"/>
        <v>435 - INNOVATION ACADEMY Charter School - GROTON DUNSTABLE pupils</v>
      </c>
      <c r="D245" s="33">
        <v>435301673</v>
      </c>
      <c r="E245" s="31">
        <f t="shared" si="36"/>
        <v>435</v>
      </c>
      <c r="F245" s="28">
        <f t="shared" si="37"/>
        <v>301</v>
      </c>
      <c r="G245" s="28">
        <f t="shared" si="38"/>
        <v>673</v>
      </c>
      <c r="H245" s="28">
        <f t="shared" si="39"/>
        <v>1</v>
      </c>
      <c r="I245" s="34">
        <f t="shared" si="40"/>
        <v>1</v>
      </c>
      <c r="J245" s="31">
        <f t="shared" si="33"/>
        <v>2</v>
      </c>
      <c r="K245" s="35"/>
      <c r="L245" s="36">
        <f t="shared" si="41"/>
        <v>10820</v>
      </c>
      <c r="M245" s="36"/>
      <c r="N245" s="36"/>
      <c r="O245" s="37"/>
      <c r="P245" s="111"/>
      <c r="Q245" s="111"/>
      <c r="R245" s="112"/>
      <c r="S245" s="112"/>
    </row>
    <row r="246" spans="1:19">
      <c r="A246" s="31">
        <f t="shared" si="34"/>
        <v>435</v>
      </c>
      <c r="B246" s="31">
        <v>237</v>
      </c>
      <c r="C246" s="32" t="str">
        <f t="shared" si="35"/>
        <v>435 - INNOVATION ACADEMY Charter School - NORTH MIDDLESEX pupils</v>
      </c>
      <c r="D246" s="33">
        <v>435301735</v>
      </c>
      <c r="E246" s="31">
        <f t="shared" si="36"/>
        <v>435</v>
      </c>
      <c r="F246" s="28">
        <f t="shared" si="37"/>
        <v>301</v>
      </c>
      <c r="G246" s="28">
        <f t="shared" si="38"/>
        <v>735</v>
      </c>
      <c r="H246" s="28">
        <f t="shared" si="39"/>
        <v>1</v>
      </c>
      <c r="I246" s="34">
        <f t="shared" si="40"/>
        <v>1</v>
      </c>
      <c r="J246" s="31">
        <f t="shared" si="33"/>
        <v>4</v>
      </c>
      <c r="K246" s="35"/>
      <c r="L246" s="36">
        <f t="shared" si="41"/>
        <v>9821</v>
      </c>
      <c r="M246" s="36"/>
      <c r="N246" s="36"/>
      <c r="O246" s="37"/>
      <c r="P246" s="111"/>
      <c r="Q246" s="111"/>
      <c r="R246" s="112"/>
      <c r="S246" s="112"/>
    </row>
    <row r="247" spans="1:19">
      <c r="A247" s="31">
        <f t="shared" si="34"/>
        <v>436</v>
      </c>
      <c r="B247" s="31">
        <v>238</v>
      </c>
      <c r="C247" s="32" t="str">
        <f t="shared" si="35"/>
        <v>436 - COMMUNITY CS OF CAMBRIDGE Charter School - ARLINGTON pupils</v>
      </c>
      <c r="D247" s="33">
        <v>436049010</v>
      </c>
      <c r="E247" s="31">
        <f t="shared" si="36"/>
        <v>436</v>
      </c>
      <c r="F247" s="28">
        <f t="shared" si="37"/>
        <v>49</v>
      </c>
      <c r="G247" s="28">
        <f t="shared" si="38"/>
        <v>10</v>
      </c>
      <c r="H247" s="28">
        <f t="shared" si="39"/>
        <v>1</v>
      </c>
      <c r="I247" s="34">
        <f t="shared" si="40"/>
        <v>1.1080000000000001</v>
      </c>
      <c r="J247" s="31">
        <f t="shared" si="33"/>
        <v>2</v>
      </c>
      <c r="K247" s="35"/>
      <c r="L247" s="36">
        <f t="shared" si="41"/>
        <v>15301</v>
      </c>
      <c r="M247" s="36"/>
      <c r="N247" s="36"/>
      <c r="O247" s="37"/>
      <c r="P247" s="111"/>
      <c r="Q247" s="111"/>
      <c r="R247" s="112"/>
      <c r="S247" s="112"/>
    </row>
    <row r="248" spans="1:19">
      <c r="A248" s="31">
        <f t="shared" si="34"/>
        <v>436</v>
      </c>
      <c r="B248" s="31">
        <v>239</v>
      </c>
      <c r="C248" s="32" t="str">
        <f t="shared" si="35"/>
        <v>436 - COMMUNITY CS OF CAMBRIDGE Charter School - BOSTON pupils</v>
      </c>
      <c r="D248" s="33">
        <v>436049035</v>
      </c>
      <c r="E248" s="31">
        <f t="shared" si="36"/>
        <v>436</v>
      </c>
      <c r="F248" s="28">
        <f t="shared" si="37"/>
        <v>49</v>
      </c>
      <c r="G248" s="28">
        <f t="shared" si="38"/>
        <v>35</v>
      </c>
      <c r="H248" s="28">
        <f t="shared" si="39"/>
        <v>1</v>
      </c>
      <c r="I248" s="34">
        <f t="shared" si="40"/>
        <v>1.1080000000000001</v>
      </c>
      <c r="J248" s="31">
        <f t="shared" si="33"/>
        <v>11</v>
      </c>
      <c r="K248" s="35"/>
      <c r="L248" s="36">
        <f t="shared" si="41"/>
        <v>14827</v>
      </c>
      <c r="M248" s="36"/>
      <c r="N248" s="36"/>
      <c r="O248" s="37"/>
      <c r="P248" s="111"/>
      <c r="Q248" s="111"/>
      <c r="R248" s="112"/>
      <c r="S248" s="112"/>
    </row>
    <row r="249" spans="1:19">
      <c r="A249" s="31">
        <f t="shared" si="34"/>
        <v>436</v>
      </c>
      <c r="B249" s="31">
        <v>240</v>
      </c>
      <c r="C249" s="32" t="str">
        <f t="shared" si="35"/>
        <v>436 - COMMUNITY CS OF CAMBRIDGE Charter School - BROCKTON pupils</v>
      </c>
      <c r="D249" s="33">
        <v>436049044</v>
      </c>
      <c r="E249" s="31">
        <f t="shared" si="36"/>
        <v>436</v>
      </c>
      <c r="F249" s="28">
        <f t="shared" si="37"/>
        <v>49</v>
      </c>
      <c r="G249" s="28">
        <f t="shared" si="38"/>
        <v>44</v>
      </c>
      <c r="H249" s="28">
        <f t="shared" si="39"/>
        <v>1</v>
      </c>
      <c r="I249" s="34">
        <f t="shared" si="40"/>
        <v>1.1080000000000001</v>
      </c>
      <c r="J249" s="31">
        <f t="shared" si="33"/>
        <v>12</v>
      </c>
      <c r="K249" s="35"/>
      <c r="L249" s="36">
        <f t="shared" si="41"/>
        <v>17996</v>
      </c>
      <c r="M249" s="36"/>
      <c r="N249" s="36"/>
      <c r="O249" s="37"/>
      <c r="P249" s="111"/>
      <c r="Q249" s="111"/>
      <c r="R249" s="112"/>
      <c r="S249" s="112"/>
    </row>
    <row r="250" spans="1:19">
      <c r="A250" s="31">
        <f t="shared" si="34"/>
        <v>436</v>
      </c>
      <c r="B250" s="31">
        <v>241</v>
      </c>
      <c r="C250" s="32" t="str">
        <f t="shared" si="35"/>
        <v>436 - COMMUNITY CS OF CAMBRIDGE Charter School - CAMBRIDGE pupils</v>
      </c>
      <c r="D250" s="33">
        <v>436049049</v>
      </c>
      <c r="E250" s="31">
        <f t="shared" si="36"/>
        <v>436</v>
      </c>
      <c r="F250" s="28">
        <f t="shared" si="37"/>
        <v>49</v>
      </c>
      <c r="G250" s="28">
        <f t="shared" si="38"/>
        <v>49</v>
      </c>
      <c r="H250" s="28">
        <f t="shared" si="39"/>
        <v>1</v>
      </c>
      <c r="I250" s="34">
        <f t="shared" si="40"/>
        <v>1.1080000000000001</v>
      </c>
      <c r="J250" s="31">
        <f t="shared" si="33"/>
        <v>8</v>
      </c>
      <c r="K250" s="35"/>
      <c r="L250" s="36">
        <f t="shared" si="41"/>
        <v>14008</v>
      </c>
      <c r="M250" s="36"/>
      <c r="N250" s="36"/>
      <c r="O250" s="37"/>
      <c r="P250" s="111"/>
      <c r="Q250" s="111"/>
      <c r="R250" s="112"/>
      <c r="S250" s="112"/>
    </row>
    <row r="251" spans="1:19">
      <c r="A251" s="31">
        <f t="shared" si="34"/>
        <v>436</v>
      </c>
      <c r="B251" s="31">
        <v>242</v>
      </c>
      <c r="C251" s="32" t="str">
        <f t="shared" si="35"/>
        <v>436 - COMMUNITY CS OF CAMBRIDGE Charter School - CHELSEA pupils</v>
      </c>
      <c r="D251" s="33">
        <v>436049057</v>
      </c>
      <c r="E251" s="31">
        <f t="shared" si="36"/>
        <v>436</v>
      </c>
      <c r="F251" s="28">
        <f t="shared" si="37"/>
        <v>49</v>
      </c>
      <c r="G251" s="28">
        <f t="shared" si="38"/>
        <v>57</v>
      </c>
      <c r="H251" s="28">
        <f t="shared" si="39"/>
        <v>1</v>
      </c>
      <c r="I251" s="34">
        <f t="shared" si="40"/>
        <v>1.1080000000000001</v>
      </c>
      <c r="J251" s="31">
        <f t="shared" si="33"/>
        <v>12</v>
      </c>
      <c r="K251" s="35"/>
      <c r="L251" s="36">
        <f t="shared" si="41"/>
        <v>14666</v>
      </c>
      <c r="M251" s="36"/>
      <c r="N251" s="36"/>
      <c r="O251" s="37"/>
      <c r="P251" s="111"/>
      <c r="Q251" s="111"/>
      <c r="R251" s="112"/>
      <c r="S251" s="112"/>
    </row>
    <row r="252" spans="1:19">
      <c r="A252" s="31">
        <f t="shared" si="34"/>
        <v>436</v>
      </c>
      <c r="B252" s="31">
        <v>243</v>
      </c>
      <c r="C252" s="32" t="str">
        <f t="shared" si="35"/>
        <v>436 - COMMUNITY CS OF CAMBRIDGE Charter School - EVERETT pupils</v>
      </c>
      <c r="D252" s="33">
        <v>436049093</v>
      </c>
      <c r="E252" s="31">
        <f t="shared" si="36"/>
        <v>436</v>
      </c>
      <c r="F252" s="28">
        <f t="shared" si="37"/>
        <v>49</v>
      </c>
      <c r="G252" s="28">
        <f t="shared" si="38"/>
        <v>93</v>
      </c>
      <c r="H252" s="28">
        <f t="shared" si="39"/>
        <v>1</v>
      </c>
      <c r="I252" s="34">
        <f t="shared" si="40"/>
        <v>1.1080000000000001</v>
      </c>
      <c r="J252" s="31">
        <f t="shared" si="33"/>
        <v>11</v>
      </c>
      <c r="K252" s="35"/>
      <c r="L252" s="36">
        <f t="shared" si="41"/>
        <v>15017</v>
      </c>
      <c r="M252" s="36"/>
      <c r="N252" s="36"/>
      <c r="O252" s="37"/>
      <c r="P252" s="111"/>
      <c r="Q252" s="111"/>
      <c r="R252" s="112"/>
      <c r="S252" s="112"/>
    </row>
    <row r="253" spans="1:19">
      <c r="A253" s="31">
        <f t="shared" si="34"/>
        <v>436</v>
      </c>
      <c r="B253" s="31">
        <v>244</v>
      </c>
      <c r="C253" s="32" t="str">
        <f t="shared" si="35"/>
        <v>436 - COMMUNITY CS OF CAMBRIDGE Charter School - GARDNER pupils</v>
      </c>
      <c r="D253" s="33">
        <v>436049103</v>
      </c>
      <c r="E253" s="31">
        <f t="shared" si="36"/>
        <v>436</v>
      </c>
      <c r="F253" s="28">
        <f t="shared" si="37"/>
        <v>49</v>
      </c>
      <c r="G253" s="28">
        <f t="shared" si="38"/>
        <v>103</v>
      </c>
      <c r="H253" s="28">
        <f t="shared" si="39"/>
        <v>1</v>
      </c>
      <c r="I253" s="34">
        <f t="shared" si="40"/>
        <v>1.1080000000000001</v>
      </c>
      <c r="J253" s="31">
        <f t="shared" si="33"/>
        <v>10</v>
      </c>
      <c r="K253" s="35"/>
      <c r="L253" s="36">
        <f t="shared" si="41"/>
        <v>17663</v>
      </c>
      <c r="M253" s="36"/>
      <c r="N253" s="36"/>
      <c r="O253" s="37"/>
      <c r="P253" s="111"/>
      <c r="Q253" s="111"/>
      <c r="R253" s="112"/>
      <c r="S253" s="112"/>
    </row>
    <row r="254" spans="1:19">
      <c r="A254" s="31">
        <f t="shared" si="34"/>
        <v>436</v>
      </c>
      <c r="B254" s="31">
        <v>245</v>
      </c>
      <c r="C254" s="32" t="str">
        <f t="shared" si="35"/>
        <v>436 - COMMUNITY CS OF CAMBRIDGE Charter School - HOLBROOK pupils</v>
      </c>
      <c r="D254" s="33">
        <v>436049133</v>
      </c>
      <c r="E254" s="31">
        <f t="shared" si="36"/>
        <v>436</v>
      </c>
      <c r="F254" s="28">
        <f t="shared" si="37"/>
        <v>49</v>
      </c>
      <c r="G254" s="28">
        <f t="shared" si="38"/>
        <v>133</v>
      </c>
      <c r="H254" s="28">
        <f t="shared" si="39"/>
        <v>1</v>
      </c>
      <c r="I254" s="34">
        <f t="shared" si="40"/>
        <v>1.1080000000000001</v>
      </c>
      <c r="J254" s="31">
        <f t="shared" si="33"/>
        <v>9</v>
      </c>
      <c r="K254" s="35"/>
      <c r="L254" s="36">
        <f t="shared" si="41"/>
        <v>11996</v>
      </c>
      <c r="M254" s="36"/>
      <c r="N254" s="36"/>
      <c r="O254" s="37"/>
      <c r="P254" s="111"/>
      <c r="Q254" s="111"/>
      <c r="R254" s="112"/>
      <c r="S254" s="112"/>
    </row>
    <row r="255" spans="1:19">
      <c r="A255" s="31">
        <f t="shared" si="34"/>
        <v>436</v>
      </c>
      <c r="B255" s="31">
        <v>246</v>
      </c>
      <c r="C255" s="32" t="str">
        <f t="shared" si="35"/>
        <v>436 - COMMUNITY CS OF CAMBRIDGE Charter School - LAWRENCE pupils</v>
      </c>
      <c r="D255" s="33">
        <v>436049149</v>
      </c>
      <c r="E255" s="31">
        <f t="shared" si="36"/>
        <v>436</v>
      </c>
      <c r="F255" s="28">
        <f t="shared" si="37"/>
        <v>49</v>
      </c>
      <c r="G255" s="28">
        <f t="shared" si="38"/>
        <v>149</v>
      </c>
      <c r="H255" s="28">
        <f t="shared" si="39"/>
        <v>1</v>
      </c>
      <c r="I255" s="34">
        <f t="shared" si="40"/>
        <v>1.1080000000000001</v>
      </c>
      <c r="J255" s="31">
        <f t="shared" si="33"/>
        <v>12</v>
      </c>
      <c r="K255" s="35"/>
      <c r="L255" s="36">
        <f t="shared" si="41"/>
        <v>11996</v>
      </c>
      <c r="M255" s="36"/>
      <c r="N255" s="36"/>
      <c r="O255" s="37"/>
      <c r="P255" s="111"/>
      <c r="Q255" s="111"/>
      <c r="R255" s="112"/>
      <c r="S255" s="112"/>
    </row>
    <row r="256" spans="1:19">
      <c r="A256" s="31">
        <f t="shared" si="34"/>
        <v>436</v>
      </c>
      <c r="B256" s="31">
        <v>247</v>
      </c>
      <c r="C256" s="32" t="str">
        <f t="shared" si="35"/>
        <v>436 - COMMUNITY CS OF CAMBRIDGE Charter School - LEXINGTON pupils</v>
      </c>
      <c r="D256" s="33">
        <v>436049155</v>
      </c>
      <c r="E256" s="31">
        <f t="shared" si="36"/>
        <v>436</v>
      </c>
      <c r="F256" s="28">
        <f t="shared" si="37"/>
        <v>49</v>
      </c>
      <c r="G256" s="28">
        <f t="shared" si="38"/>
        <v>155</v>
      </c>
      <c r="H256" s="28">
        <f t="shared" si="39"/>
        <v>1</v>
      </c>
      <c r="I256" s="34">
        <f t="shared" si="40"/>
        <v>1.1080000000000001</v>
      </c>
      <c r="J256" s="31">
        <f t="shared" si="33"/>
        <v>2</v>
      </c>
      <c r="K256" s="35"/>
      <c r="L256" s="36">
        <f t="shared" si="41"/>
        <v>11006</v>
      </c>
      <c r="M256" s="36"/>
      <c r="N256" s="36"/>
      <c r="O256" s="37"/>
      <c r="P256" s="111"/>
      <c r="Q256" s="111"/>
      <c r="R256" s="112"/>
      <c r="S256" s="112"/>
    </row>
    <row r="257" spans="1:19">
      <c r="A257" s="31">
        <f t="shared" si="34"/>
        <v>436</v>
      </c>
      <c r="B257" s="31">
        <v>248</v>
      </c>
      <c r="C257" s="32" t="str">
        <f t="shared" si="35"/>
        <v>436 - COMMUNITY CS OF CAMBRIDGE Charter School - LYNN pupils</v>
      </c>
      <c r="D257" s="33">
        <v>436049163</v>
      </c>
      <c r="E257" s="31">
        <f t="shared" si="36"/>
        <v>436</v>
      </c>
      <c r="F257" s="28">
        <f t="shared" si="37"/>
        <v>49</v>
      </c>
      <c r="G257" s="28">
        <f t="shared" si="38"/>
        <v>163</v>
      </c>
      <c r="H257" s="28">
        <f t="shared" si="39"/>
        <v>1</v>
      </c>
      <c r="I257" s="34">
        <f t="shared" si="40"/>
        <v>1.1080000000000001</v>
      </c>
      <c r="J257" s="31">
        <f t="shared" si="33"/>
        <v>12</v>
      </c>
      <c r="K257" s="35"/>
      <c r="L257" s="36">
        <f t="shared" si="41"/>
        <v>11006</v>
      </c>
      <c r="M257" s="36"/>
      <c r="N257" s="36"/>
      <c r="O257" s="37"/>
      <c r="P257" s="111"/>
      <c r="Q257" s="111"/>
      <c r="R257" s="112"/>
      <c r="S257" s="112"/>
    </row>
    <row r="258" spans="1:19">
      <c r="A258" s="31">
        <f t="shared" si="34"/>
        <v>436</v>
      </c>
      <c r="B258" s="31">
        <v>249</v>
      </c>
      <c r="C258" s="32" t="str">
        <f t="shared" si="35"/>
        <v>436 - COMMUNITY CS OF CAMBRIDGE Charter School - MALDEN pupils</v>
      </c>
      <c r="D258" s="33">
        <v>436049165</v>
      </c>
      <c r="E258" s="31">
        <f t="shared" si="36"/>
        <v>436</v>
      </c>
      <c r="F258" s="28">
        <f t="shared" si="37"/>
        <v>49</v>
      </c>
      <c r="G258" s="28">
        <f t="shared" si="38"/>
        <v>165</v>
      </c>
      <c r="H258" s="28">
        <f t="shared" si="39"/>
        <v>1</v>
      </c>
      <c r="I258" s="34">
        <f t="shared" si="40"/>
        <v>1.1080000000000001</v>
      </c>
      <c r="J258" s="31">
        <f t="shared" si="33"/>
        <v>10</v>
      </c>
      <c r="K258" s="35"/>
      <c r="L258" s="36">
        <f t="shared" si="41"/>
        <v>15142</v>
      </c>
      <c r="M258" s="36"/>
      <c r="N258" s="36"/>
      <c r="O258" s="37"/>
      <c r="P258" s="111"/>
      <c r="Q258" s="111"/>
      <c r="R258" s="112"/>
      <c r="S258" s="112"/>
    </row>
    <row r="259" spans="1:19">
      <c r="A259" s="31">
        <f t="shared" si="34"/>
        <v>436</v>
      </c>
      <c r="B259" s="31">
        <v>250</v>
      </c>
      <c r="C259" s="32" t="str">
        <f t="shared" si="35"/>
        <v>436 - COMMUNITY CS OF CAMBRIDGE Charter School - MARLBOROUGH pupils</v>
      </c>
      <c r="D259" s="33">
        <v>436049170</v>
      </c>
      <c r="E259" s="31">
        <f t="shared" si="36"/>
        <v>436</v>
      </c>
      <c r="F259" s="28">
        <f t="shared" si="37"/>
        <v>49</v>
      </c>
      <c r="G259" s="28">
        <f t="shared" si="38"/>
        <v>170</v>
      </c>
      <c r="H259" s="28">
        <f t="shared" si="39"/>
        <v>1</v>
      </c>
      <c r="I259" s="34">
        <f t="shared" si="40"/>
        <v>1.1080000000000001</v>
      </c>
      <c r="J259" s="31">
        <f t="shared" si="33"/>
        <v>8</v>
      </c>
      <c r="K259" s="35"/>
      <c r="L259" s="36">
        <f t="shared" si="41"/>
        <v>17275</v>
      </c>
      <c r="M259" s="36"/>
      <c r="N259" s="36"/>
      <c r="O259" s="37"/>
      <c r="P259" s="111"/>
      <c r="Q259" s="111"/>
      <c r="R259" s="112"/>
      <c r="S259" s="112"/>
    </row>
    <row r="260" spans="1:19">
      <c r="A260" s="31">
        <f t="shared" si="34"/>
        <v>436</v>
      </c>
      <c r="B260" s="31">
        <v>251</v>
      </c>
      <c r="C260" s="32" t="str">
        <f t="shared" si="35"/>
        <v>436 - COMMUNITY CS OF CAMBRIDGE Charter School - MEDFORD pupils</v>
      </c>
      <c r="D260" s="33">
        <v>436049176</v>
      </c>
      <c r="E260" s="31">
        <f t="shared" si="36"/>
        <v>436</v>
      </c>
      <c r="F260" s="28">
        <f t="shared" si="37"/>
        <v>49</v>
      </c>
      <c r="G260" s="28">
        <f t="shared" si="38"/>
        <v>176</v>
      </c>
      <c r="H260" s="28">
        <f t="shared" si="39"/>
        <v>1</v>
      </c>
      <c r="I260" s="34">
        <f t="shared" si="40"/>
        <v>1.1080000000000001</v>
      </c>
      <c r="J260" s="31">
        <f t="shared" si="33"/>
        <v>7</v>
      </c>
      <c r="K260" s="35"/>
      <c r="L260" s="36">
        <f t="shared" si="41"/>
        <v>13915</v>
      </c>
      <c r="M260" s="36"/>
      <c r="N260" s="36"/>
      <c r="O260" s="37"/>
      <c r="P260" s="111"/>
      <c r="Q260" s="111"/>
      <c r="R260" s="112"/>
      <c r="S260" s="112"/>
    </row>
    <row r="261" spans="1:19">
      <c r="A261" s="31">
        <f t="shared" si="34"/>
        <v>436</v>
      </c>
      <c r="B261" s="31">
        <v>252</v>
      </c>
      <c r="C261" s="32" t="str">
        <f t="shared" si="35"/>
        <v>436 - COMMUNITY CS OF CAMBRIDGE Charter School - NEEDHAM pupils</v>
      </c>
      <c r="D261" s="33">
        <v>436049199</v>
      </c>
      <c r="E261" s="31">
        <f t="shared" si="36"/>
        <v>436</v>
      </c>
      <c r="F261" s="28">
        <f t="shared" si="37"/>
        <v>49</v>
      </c>
      <c r="G261" s="28">
        <f t="shared" si="38"/>
        <v>199</v>
      </c>
      <c r="H261" s="28">
        <f t="shared" si="39"/>
        <v>1</v>
      </c>
      <c r="I261" s="34">
        <f t="shared" si="40"/>
        <v>1.1080000000000001</v>
      </c>
      <c r="J261" s="31">
        <f t="shared" si="33"/>
        <v>2</v>
      </c>
      <c r="K261" s="35"/>
      <c r="L261" s="36">
        <f t="shared" si="41"/>
        <v>16291</v>
      </c>
      <c r="M261" s="36"/>
      <c r="N261" s="36"/>
      <c r="O261" s="37"/>
      <c r="P261" s="111"/>
      <c r="Q261" s="111"/>
      <c r="R261" s="112"/>
      <c r="S261" s="112"/>
    </row>
    <row r="262" spans="1:19">
      <c r="A262" s="31">
        <f t="shared" si="34"/>
        <v>436</v>
      </c>
      <c r="B262" s="31">
        <v>253</v>
      </c>
      <c r="C262" s="32" t="str">
        <f t="shared" si="35"/>
        <v>436 - COMMUNITY CS OF CAMBRIDGE Charter School - RANDOLPH pupils</v>
      </c>
      <c r="D262" s="33">
        <v>436049244</v>
      </c>
      <c r="E262" s="31">
        <f t="shared" si="36"/>
        <v>436</v>
      </c>
      <c r="F262" s="28">
        <f t="shared" si="37"/>
        <v>49</v>
      </c>
      <c r="G262" s="28">
        <f t="shared" si="38"/>
        <v>244</v>
      </c>
      <c r="H262" s="28">
        <f t="shared" si="39"/>
        <v>1</v>
      </c>
      <c r="I262" s="34">
        <f t="shared" si="40"/>
        <v>1.1080000000000001</v>
      </c>
      <c r="J262" s="31">
        <f t="shared" si="33"/>
        <v>10</v>
      </c>
      <c r="K262" s="35"/>
      <c r="L262" s="36">
        <f t="shared" si="41"/>
        <v>13413</v>
      </c>
      <c r="M262" s="36"/>
      <c r="N262" s="36"/>
      <c r="O262" s="37"/>
      <c r="P262" s="111"/>
      <c r="Q262" s="111"/>
      <c r="R262" s="112"/>
      <c r="S262" s="112"/>
    </row>
    <row r="263" spans="1:19">
      <c r="A263" s="31">
        <f t="shared" si="34"/>
        <v>436</v>
      </c>
      <c r="B263" s="31">
        <v>254</v>
      </c>
      <c r="C263" s="32" t="str">
        <f t="shared" si="35"/>
        <v>436 - COMMUNITY CS OF CAMBRIDGE Charter School - REVERE pupils</v>
      </c>
      <c r="D263" s="33">
        <v>436049248</v>
      </c>
      <c r="E263" s="31">
        <f t="shared" si="36"/>
        <v>436</v>
      </c>
      <c r="F263" s="28">
        <f t="shared" si="37"/>
        <v>49</v>
      </c>
      <c r="G263" s="28">
        <f t="shared" si="38"/>
        <v>248</v>
      </c>
      <c r="H263" s="28">
        <f t="shared" si="39"/>
        <v>1</v>
      </c>
      <c r="I263" s="34">
        <f t="shared" si="40"/>
        <v>1.1080000000000001</v>
      </c>
      <c r="J263" s="31">
        <f t="shared" si="33"/>
        <v>12</v>
      </c>
      <c r="K263" s="35"/>
      <c r="L263" s="36">
        <f t="shared" si="41"/>
        <v>14501</v>
      </c>
      <c r="M263" s="36"/>
      <c r="N263" s="36"/>
      <c r="O263" s="37"/>
      <c r="P263" s="111"/>
      <c r="Q263" s="111"/>
      <c r="R263" s="112"/>
      <c r="S263" s="112"/>
    </row>
    <row r="264" spans="1:19">
      <c r="A264" s="31">
        <f t="shared" si="34"/>
        <v>436</v>
      </c>
      <c r="B264" s="31">
        <v>255</v>
      </c>
      <c r="C264" s="32" t="str">
        <f t="shared" si="35"/>
        <v>436 - COMMUNITY CS OF CAMBRIDGE Charter School - SAUGUS pupils</v>
      </c>
      <c r="D264" s="33">
        <v>436049262</v>
      </c>
      <c r="E264" s="31">
        <f t="shared" si="36"/>
        <v>436</v>
      </c>
      <c r="F264" s="28">
        <f t="shared" si="37"/>
        <v>49</v>
      </c>
      <c r="G264" s="28">
        <f t="shared" si="38"/>
        <v>262</v>
      </c>
      <c r="H264" s="28">
        <f t="shared" si="39"/>
        <v>1</v>
      </c>
      <c r="I264" s="34">
        <f t="shared" si="40"/>
        <v>1.1080000000000001</v>
      </c>
      <c r="J264" s="31">
        <f t="shared" si="33"/>
        <v>7</v>
      </c>
      <c r="K264" s="35"/>
      <c r="L264" s="36">
        <f t="shared" si="41"/>
        <v>11996</v>
      </c>
      <c r="M264" s="36"/>
      <c r="N264" s="36"/>
      <c r="O264" s="37"/>
      <c r="P264" s="111"/>
      <c r="Q264" s="111"/>
      <c r="R264" s="112"/>
      <c r="S264" s="112"/>
    </row>
    <row r="265" spans="1:19">
      <c r="A265" s="31">
        <f t="shared" si="34"/>
        <v>436</v>
      </c>
      <c r="B265" s="31">
        <v>256</v>
      </c>
      <c r="C265" s="32" t="str">
        <f t="shared" si="35"/>
        <v>436 - COMMUNITY CS OF CAMBRIDGE Charter School - SOMERVILLE pupils</v>
      </c>
      <c r="D265" s="33">
        <v>436049274</v>
      </c>
      <c r="E265" s="31">
        <f t="shared" si="36"/>
        <v>436</v>
      </c>
      <c r="F265" s="28">
        <f t="shared" si="37"/>
        <v>49</v>
      </c>
      <c r="G265" s="28">
        <f t="shared" si="38"/>
        <v>274</v>
      </c>
      <c r="H265" s="28">
        <f t="shared" si="39"/>
        <v>1</v>
      </c>
      <c r="I265" s="34">
        <f t="shared" si="40"/>
        <v>1.1080000000000001</v>
      </c>
      <c r="J265" s="31">
        <f t="shared" si="33"/>
        <v>10</v>
      </c>
      <c r="K265" s="35"/>
      <c r="L265" s="36">
        <f t="shared" si="41"/>
        <v>15257</v>
      </c>
      <c r="M265" s="36"/>
      <c r="N265" s="36"/>
      <c r="O265" s="37"/>
      <c r="P265" s="111"/>
      <c r="Q265" s="111"/>
      <c r="R265" s="112"/>
      <c r="S265" s="112"/>
    </row>
    <row r="266" spans="1:19">
      <c r="A266" s="31">
        <f t="shared" si="34"/>
        <v>436</v>
      </c>
      <c r="B266" s="31">
        <v>257</v>
      </c>
      <c r="C266" s="32" t="str">
        <f t="shared" si="35"/>
        <v>436 - COMMUNITY CS OF CAMBRIDGE Charter School - WALTHAM pupils</v>
      </c>
      <c r="D266" s="33">
        <v>436049308</v>
      </c>
      <c r="E266" s="31">
        <f t="shared" si="36"/>
        <v>436</v>
      </c>
      <c r="F266" s="28">
        <f t="shared" si="37"/>
        <v>49</v>
      </c>
      <c r="G266" s="28">
        <f t="shared" si="38"/>
        <v>308</v>
      </c>
      <c r="H266" s="28">
        <f t="shared" si="39"/>
        <v>1</v>
      </c>
      <c r="I266" s="34">
        <f t="shared" si="40"/>
        <v>1.1080000000000001</v>
      </c>
      <c r="J266" s="31">
        <f t="shared" ref="J266:J329" si="42">VLOOKUP(D266,enro_chafnd,16)</f>
        <v>8</v>
      </c>
      <c r="K266" s="35"/>
      <c r="L266" s="36">
        <f t="shared" si="41"/>
        <v>15515</v>
      </c>
      <c r="M266" s="36"/>
      <c r="N266" s="36"/>
      <c r="O266" s="37"/>
      <c r="P266" s="111"/>
      <c r="Q266" s="111"/>
      <c r="R266" s="112"/>
      <c r="S266" s="112"/>
    </row>
    <row r="267" spans="1:19">
      <c r="A267" s="31">
        <f t="shared" ref="A267:A330" si="43">IF(VALUE(MID(D267,1,1))=4,VALUE(MID(D267,1,3)),VALUE(MID(D267,1,4)))</f>
        <v>436</v>
      </c>
      <c r="B267" s="31">
        <v>258</v>
      </c>
      <c r="C267" s="32" t="str">
        <f t="shared" ref="C267:C330" si="44">IF(H267=1,A267 &amp; " - " &amp;VLOOKUP(A267,codeCHA,2)&amp;" Charter School - "&amp;VLOOKUP(G267,code436,2)&amp;" pupils",IF(OR(A267=450,A267=466),A267 &amp; " - " &amp;VLOOKUP(A267,codeCHA,2)&amp;" Charter School - "&amp;VLOOKUP(F267,code436,2)&amp;" District - "&amp;VLOOKUP(G267,code436,2)&amp;" pupils",A267 &amp; " - " &amp;VLOOKUP(A267,codeCHA,2)&amp;" Charter School - "&amp;VLOOKUP(F267,code436,2)&amp;" Campus - "&amp;VLOOKUP(G267,code436,2)&amp;" pupils"))</f>
        <v>436 - COMMUNITY CS OF CAMBRIDGE Charter School - WEYMOUTH pupils</v>
      </c>
      <c r="D267" s="33">
        <v>436049336</v>
      </c>
      <c r="E267" s="31">
        <f t="shared" ref="E267:E330" si="45">A267</f>
        <v>436</v>
      </c>
      <c r="F267" s="28">
        <f t="shared" ref="F267:F330" si="46">IF(VALUE(MID(D267,1,1))=4,VALUE(MID(D267,4,3)),VALUE(MID(D267,5,3)))</f>
        <v>49</v>
      </c>
      <c r="G267" s="28">
        <f t="shared" ref="G267:G330" si="47">IF(VALUE(MID(D267,1,1))=4,VALUE(MID(D267,7,3)),VALUE(MID(D267,8,3)))</f>
        <v>336</v>
      </c>
      <c r="H267" s="28">
        <f t="shared" ref="H267:H330" si="48">IF(OR(A267=410,A267=466,A267=487),2,1)</f>
        <v>1</v>
      </c>
      <c r="I267" s="34">
        <f t="shared" ref="I267:I330" si="49">VLOOKUP(F267,distinfo,4)</f>
        <v>1.1080000000000001</v>
      </c>
      <c r="J267" s="31">
        <f t="shared" si="42"/>
        <v>7</v>
      </c>
      <c r="K267" s="35"/>
      <c r="L267" s="36">
        <f t="shared" ref="L267:L330" si="50">IF(VLOOKUP(D267,rate_chafnd,40,FALSE)&gt;0,VLOOKUP(D267,rate_chafnd,40),VLOOKUP(G267,distinfo,7))</f>
        <v>11996</v>
      </c>
      <c r="M267" s="36"/>
      <c r="N267" s="36"/>
      <c r="O267" s="37"/>
      <c r="P267" s="111"/>
      <c r="Q267" s="111"/>
      <c r="R267" s="112"/>
      <c r="S267" s="112"/>
    </row>
    <row r="268" spans="1:19">
      <c r="A268" s="31">
        <f t="shared" si="43"/>
        <v>437</v>
      </c>
      <c r="B268" s="31">
        <v>259</v>
      </c>
      <c r="C268" s="32" t="str">
        <f t="shared" si="44"/>
        <v>437 - CITY ON A HILL Charter School - BOSTON pupils</v>
      </c>
      <c r="D268" s="33">
        <v>437035035</v>
      </c>
      <c r="E268" s="31">
        <f t="shared" si="45"/>
        <v>437</v>
      </c>
      <c r="F268" s="28">
        <f t="shared" si="46"/>
        <v>35</v>
      </c>
      <c r="G268" s="28">
        <f t="shared" si="47"/>
        <v>35</v>
      </c>
      <c r="H268" s="28">
        <f t="shared" si="48"/>
        <v>1</v>
      </c>
      <c r="I268" s="34">
        <f t="shared" si="49"/>
        <v>1.085</v>
      </c>
      <c r="J268" s="31">
        <f t="shared" si="42"/>
        <v>11</v>
      </c>
      <c r="K268" s="35"/>
      <c r="L268" s="36">
        <f t="shared" si="50"/>
        <v>17154</v>
      </c>
      <c r="M268" s="36"/>
      <c r="N268" s="36"/>
      <c r="O268" s="37"/>
      <c r="P268" s="111"/>
      <c r="Q268" s="111"/>
      <c r="R268" s="112"/>
      <c r="S268" s="112"/>
    </row>
    <row r="269" spans="1:19">
      <c r="A269" s="31">
        <f t="shared" si="43"/>
        <v>437</v>
      </c>
      <c r="B269" s="31">
        <v>260</v>
      </c>
      <c r="C269" s="32" t="str">
        <f t="shared" si="44"/>
        <v>437 - CITY ON A HILL Charter School - CANTON pupils</v>
      </c>
      <c r="D269" s="33">
        <v>437035050</v>
      </c>
      <c r="E269" s="31">
        <f t="shared" si="45"/>
        <v>437</v>
      </c>
      <c r="F269" s="28">
        <f t="shared" si="46"/>
        <v>35</v>
      </c>
      <c r="G269" s="28">
        <f t="shared" si="47"/>
        <v>50</v>
      </c>
      <c r="H269" s="28">
        <f t="shared" si="48"/>
        <v>1</v>
      </c>
      <c r="I269" s="34">
        <f t="shared" si="49"/>
        <v>1.085</v>
      </c>
      <c r="J269" s="31">
        <f t="shared" si="42"/>
        <v>4</v>
      </c>
      <c r="K269" s="35"/>
      <c r="L269" s="36">
        <f t="shared" si="50"/>
        <v>16162</v>
      </c>
      <c r="M269" s="36"/>
      <c r="N269" s="36"/>
      <c r="O269" s="37"/>
      <c r="P269" s="111"/>
      <c r="Q269" s="111"/>
      <c r="R269" s="112"/>
      <c r="S269" s="112"/>
    </row>
    <row r="270" spans="1:19">
      <c r="A270" s="31">
        <f t="shared" si="43"/>
        <v>437</v>
      </c>
      <c r="B270" s="31">
        <v>261</v>
      </c>
      <c r="C270" s="32" t="str">
        <f t="shared" si="44"/>
        <v>437 - CITY ON A HILL Charter School - NEW BEDFORD pupils</v>
      </c>
      <c r="D270" s="33">
        <v>437035201</v>
      </c>
      <c r="E270" s="31">
        <f t="shared" si="45"/>
        <v>437</v>
      </c>
      <c r="F270" s="28">
        <f t="shared" si="46"/>
        <v>35</v>
      </c>
      <c r="G270" s="28">
        <f t="shared" si="47"/>
        <v>201</v>
      </c>
      <c r="H270" s="28">
        <f t="shared" si="48"/>
        <v>1</v>
      </c>
      <c r="I270" s="34">
        <f t="shared" si="49"/>
        <v>1.085</v>
      </c>
      <c r="J270" s="31">
        <f t="shared" si="42"/>
        <v>11</v>
      </c>
      <c r="K270" s="35"/>
      <c r="L270" s="36">
        <f t="shared" si="50"/>
        <v>17513</v>
      </c>
      <c r="M270" s="36"/>
      <c r="N270" s="36"/>
      <c r="O270" s="37"/>
      <c r="P270" s="111"/>
      <c r="Q270" s="111"/>
      <c r="R270" s="112"/>
      <c r="S270" s="112"/>
    </row>
    <row r="271" spans="1:19">
      <c r="A271" s="31">
        <f t="shared" si="43"/>
        <v>438</v>
      </c>
      <c r="B271" s="31">
        <v>262</v>
      </c>
      <c r="C271" s="32" t="str">
        <f t="shared" si="44"/>
        <v>438 - CODMAN ACADEMY Charter School - BOSTON pupils</v>
      </c>
      <c r="D271" s="33">
        <v>438035035</v>
      </c>
      <c r="E271" s="31">
        <f t="shared" si="45"/>
        <v>438</v>
      </c>
      <c r="F271" s="28">
        <f t="shared" si="46"/>
        <v>35</v>
      </c>
      <c r="G271" s="28">
        <f t="shared" si="47"/>
        <v>35</v>
      </c>
      <c r="H271" s="28">
        <f t="shared" si="48"/>
        <v>1</v>
      </c>
      <c r="I271" s="34">
        <f t="shared" si="49"/>
        <v>1.085</v>
      </c>
      <c r="J271" s="31">
        <f t="shared" si="42"/>
        <v>11</v>
      </c>
      <c r="K271" s="35"/>
      <c r="L271" s="36">
        <f t="shared" si="50"/>
        <v>15246</v>
      </c>
      <c r="M271" s="36"/>
      <c r="N271" s="36"/>
      <c r="O271" s="37"/>
      <c r="P271" s="111"/>
      <c r="Q271" s="111"/>
      <c r="R271" s="112"/>
      <c r="S271" s="112"/>
    </row>
    <row r="272" spans="1:19">
      <c r="A272" s="31">
        <f t="shared" si="43"/>
        <v>438</v>
      </c>
      <c r="B272" s="31">
        <v>263</v>
      </c>
      <c r="C272" s="32" t="str">
        <f t="shared" si="44"/>
        <v>438 - CODMAN ACADEMY Charter School - BROCKTON pupils</v>
      </c>
      <c r="D272" s="33">
        <v>438035044</v>
      </c>
      <c r="E272" s="31">
        <f t="shared" si="45"/>
        <v>438</v>
      </c>
      <c r="F272" s="28">
        <f t="shared" si="46"/>
        <v>35</v>
      </c>
      <c r="G272" s="28">
        <f t="shared" si="47"/>
        <v>44</v>
      </c>
      <c r="H272" s="28">
        <f t="shared" si="48"/>
        <v>1</v>
      </c>
      <c r="I272" s="34">
        <f t="shared" si="49"/>
        <v>1.085</v>
      </c>
      <c r="J272" s="31">
        <f t="shared" si="42"/>
        <v>12</v>
      </c>
      <c r="K272" s="35"/>
      <c r="L272" s="36">
        <f t="shared" si="50"/>
        <v>16232</v>
      </c>
      <c r="M272" s="36"/>
      <c r="N272" s="36"/>
      <c r="O272" s="37"/>
      <c r="P272" s="111"/>
      <c r="Q272" s="111"/>
      <c r="R272" s="112"/>
      <c r="S272" s="112"/>
    </row>
    <row r="273" spans="1:19">
      <c r="A273" s="31">
        <f t="shared" si="43"/>
        <v>438</v>
      </c>
      <c r="B273" s="31">
        <v>264</v>
      </c>
      <c r="C273" s="32" t="str">
        <f t="shared" si="44"/>
        <v>438 - CODMAN ACADEMY Charter School - CANTON pupils</v>
      </c>
      <c r="D273" s="33">
        <v>438035050</v>
      </c>
      <c r="E273" s="31">
        <f t="shared" si="45"/>
        <v>438</v>
      </c>
      <c r="F273" s="28">
        <f t="shared" si="46"/>
        <v>35</v>
      </c>
      <c r="G273" s="28">
        <f t="shared" si="47"/>
        <v>50</v>
      </c>
      <c r="H273" s="28">
        <f t="shared" si="48"/>
        <v>1</v>
      </c>
      <c r="I273" s="34">
        <f t="shared" si="49"/>
        <v>1.085</v>
      </c>
      <c r="J273" s="31">
        <f t="shared" si="42"/>
        <v>4</v>
      </c>
      <c r="K273" s="35"/>
      <c r="L273" s="36">
        <f t="shared" si="50"/>
        <v>11551</v>
      </c>
      <c r="M273" s="36"/>
      <c r="N273" s="36"/>
      <c r="O273" s="37"/>
      <c r="P273" s="111"/>
      <c r="Q273" s="111"/>
      <c r="R273" s="112"/>
      <c r="S273" s="112"/>
    </row>
    <row r="274" spans="1:19">
      <c r="A274" s="31">
        <f t="shared" si="43"/>
        <v>438</v>
      </c>
      <c r="B274" s="31">
        <v>265</v>
      </c>
      <c r="C274" s="32" t="str">
        <f t="shared" si="44"/>
        <v>438 - CODMAN ACADEMY Charter School - DEDHAM pupils</v>
      </c>
      <c r="D274" s="33">
        <v>438035073</v>
      </c>
      <c r="E274" s="31">
        <f t="shared" si="45"/>
        <v>438</v>
      </c>
      <c r="F274" s="28">
        <f t="shared" si="46"/>
        <v>35</v>
      </c>
      <c r="G274" s="28">
        <f t="shared" si="47"/>
        <v>73</v>
      </c>
      <c r="H274" s="28">
        <f t="shared" si="48"/>
        <v>1</v>
      </c>
      <c r="I274" s="34">
        <f t="shared" si="49"/>
        <v>1.085</v>
      </c>
      <c r="J274" s="31">
        <f t="shared" si="42"/>
        <v>5</v>
      </c>
      <c r="K274" s="35"/>
      <c r="L274" s="36">
        <f t="shared" si="50"/>
        <v>10174</v>
      </c>
      <c r="M274" s="36"/>
      <c r="N274" s="36"/>
      <c r="O274" s="37"/>
      <c r="P274" s="111"/>
      <c r="Q274" s="111"/>
      <c r="R274" s="112"/>
      <c r="S274" s="112"/>
    </row>
    <row r="275" spans="1:19">
      <c r="A275" s="31">
        <f t="shared" si="43"/>
        <v>438</v>
      </c>
      <c r="B275" s="31">
        <v>266</v>
      </c>
      <c r="C275" s="32" t="str">
        <f t="shared" si="44"/>
        <v>438 - CODMAN ACADEMY Charter School - QUINCY pupils</v>
      </c>
      <c r="D275" s="33">
        <v>438035243</v>
      </c>
      <c r="E275" s="31">
        <f t="shared" si="45"/>
        <v>438</v>
      </c>
      <c r="F275" s="28">
        <f t="shared" si="46"/>
        <v>35</v>
      </c>
      <c r="G275" s="28">
        <f t="shared" si="47"/>
        <v>243</v>
      </c>
      <c r="H275" s="28">
        <f t="shared" si="48"/>
        <v>1</v>
      </c>
      <c r="I275" s="34">
        <f t="shared" si="49"/>
        <v>1.085</v>
      </c>
      <c r="J275" s="31">
        <f t="shared" si="42"/>
        <v>9</v>
      </c>
      <c r="K275" s="35"/>
      <c r="L275" s="36">
        <f t="shared" si="50"/>
        <v>12712</v>
      </c>
      <c r="M275" s="36"/>
      <c r="N275" s="36"/>
      <c r="O275" s="37"/>
      <c r="P275" s="111"/>
      <c r="Q275" s="111"/>
      <c r="R275" s="112"/>
      <c r="S275" s="112"/>
    </row>
    <row r="276" spans="1:19">
      <c r="A276" s="31">
        <f t="shared" si="43"/>
        <v>438</v>
      </c>
      <c r="B276" s="31">
        <v>267</v>
      </c>
      <c r="C276" s="32" t="str">
        <f t="shared" si="44"/>
        <v>438 - CODMAN ACADEMY Charter School - RANDOLPH pupils</v>
      </c>
      <c r="D276" s="33">
        <v>438035244</v>
      </c>
      <c r="E276" s="31">
        <f t="shared" si="45"/>
        <v>438</v>
      </c>
      <c r="F276" s="28">
        <f t="shared" si="46"/>
        <v>35</v>
      </c>
      <c r="G276" s="28">
        <f t="shared" si="47"/>
        <v>244</v>
      </c>
      <c r="H276" s="28">
        <f t="shared" si="48"/>
        <v>1</v>
      </c>
      <c r="I276" s="34">
        <f t="shared" si="49"/>
        <v>1.085</v>
      </c>
      <c r="J276" s="31">
        <f t="shared" si="42"/>
        <v>10</v>
      </c>
      <c r="K276" s="35"/>
      <c r="L276" s="36">
        <f t="shared" si="50"/>
        <v>16674</v>
      </c>
      <c r="M276" s="36"/>
      <c r="N276" s="36"/>
      <c r="O276" s="37"/>
      <c r="P276" s="111"/>
      <c r="Q276" s="111"/>
      <c r="R276" s="112"/>
      <c r="S276" s="112"/>
    </row>
    <row r="277" spans="1:19">
      <c r="A277" s="31">
        <f t="shared" si="43"/>
        <v>438</v>
      </c>
      <c r="B277" s="31">
        <v>268</v>
      </c>
      <c r="C277" s="32" t="str">
        <f t="shared" si="44"/>
        <v>438 - CODMAN ACADEMY Charter School - WEYMOUTH pupils</v>
      </c>
      <c r="D277" s="33">
        <v>438035336</v>
      </c>
      <c r="E277" s="31">
        <f t="shared" si="45"/>
        <v>438</v>
      </c>
      <c r="F277" s="28">
        <f t="shared" si="46"/>
        <v>35</v>
      </c>
      <c r="G277" s="28">
        <f t="shared" si="47"/>
        <v>336</v>
      </c>
      <c r="H277" s="28">
        <f t="shared" si="48"/>
        <v>1</v>
      </c>
      <c r="I277" s="34">
        <f t="shared" si="49"/>
        <v>1.085</v>
      </c>
      <c r="J277" s="31">
        <f t="shared" si="42"/>
        <v>7</v>
      </c>
      <c r="K277" s="35"/>
      <c r="L277" s="36">
        <f t="shared" si="50"/>
        <v>10010</v>
      </c>
      <c r="M277" s="36"/>
      <c r="N277" s="36"/>
      <c r="O277" s="37"/>
      <c r="P277" s="111"/>
      <c r="Q277" s="111"/>
      <c r="R277" s="112"/>
      <c r="S277" s="112"/>
    </row>
    <row r="278" spans="1:19">
      <c r="A278" s="31">
        <f t="shared" si="43"/>
        <v>439</v>
      </c>
      <c r="B278" s="31">
        <v>269</v>
      </c>
      <c r="C278" s="32" t="str">
        <f t="shared" si="44"/>
        <v>439 - CONSERVATORY LAB Charter School - ABINGTON pupils</v>
      </c>
      <c r="D278" s="33">
        <v>439035001</v>
      </c>
      <c r="E278" s="31">
        <f t="shared" si="45"/>
        <v>439</v>
      </c>
      <c r="F278" s="28">
        <f t="shared" si="46"/>
        <v>35</v>
      </c>
      <c r="G278" s="28">
        <f t="shared" si="47"/>
        <v>1</v>
      </c>
      <c r="H278" s="28">
        <f t="shared" si="48"/>
        <v>1</v>
      </c>
      <c r="I278" s="34">
        <f t="shared" si="49"/>
        <v>1.085</v>
      </c>
      <c r="J278" s="31">
        <f t="shared" si="42"/>
        <v>6</v>
      </c>
      <c r="K278" s="35"/>
      <c r="L278" s="36">
        <f t="shared" si="50"/>
        <v>10227</v>
      </c>
      <c r="M278" s="36"/>
      <c r="N278" s="36"/>
      <c r="O278" s="37"/>
      <c r="P278" s="111"/>
      <c r="Q278" s="111"/>
      <c r="R278" s="112"/>
      <c r="S278" s="112"/>
    </row>
    <row r="279" spans="1:19">
      <c r="A279" s="31">
        <f t="shared" si="43"/>
        <v>439</v>
      </c>
      <c r="B279" s="31">
        <v>270</v>
      </c>
      <c r="C279" s="32" t="str">
        <f t="shared" si="44"/>
        <v>439 - CONSERVATORY LAB Charter School - BOSTON pupils</v>
      </c>
      <c r="D279" s="33">
        <v>439035035</v>
      </c>
      <c r="E279" s="31">
        <f t="shared" si="45"/>
        <v>439</v>
      </c>
      <c r="F279" s="28">
        <f t="shared" si="46"/>
        <v>35</v>
      </c>
      <c r="G279" s="28">
        <f t="shared" si="47"/>
        <v>35</v>
      </c>
      <c r="H279" s="28">
        <f t="shared" si="48"/>
        <v>1</v>
      </c>
      <c r="I279" s="34">
        <f t="shared" si="49"/>
        <v>1.085</v>
      </c>
      <c r="J279" s="31">
        <f t="shared" si="42"/>
        <v>11</v>
      </c>
      <c r="K279" s="35"/>
      <c r="L279" s="36">
        <f t="shared" si="50"/>
        <v>14236</v>
      </c>
      <c r="M279" s="36"/>
      <c r="N279" s="36"/>
      <c r="O279" s="37"/>
      <c r="P279" s="111"/>
      <c r="Q279" s="111"/>
      <c r="R279" s="112"/>
      <c r="S279" s="112"/>
    </row>
    <row r="280" spans="1:19">
      <c r="A280" s="31">
        <f t="shared" si="43"/>
        <v>439</v>
      </c>
      <c r="B280" s="31">
        <v>271</v>
      </c>
      <c r="C280" s="32" t="str">
        <f t="shared" si="44"/>
        <v>439 - CONSERVATORY LAB Charter School - BROCKTON pupils</v>
      </c>
      <c r="D280" s="33">
        <v>439035044</v>
      </c>
      <c r="E280" s="31">
        <f t="shared" si="45"/>
        <v>439</v>
      </c>
      <c r="F280" s="28">
        <f t="shared" si="46"/>
        <v>35</v>
      </c>
      <c r="G280" s="28">
        <f t="shared" si="47"/>
        <v>44</v>
      </c>
      <c r="H280" s="28">
        <f t="shared" si="48"/>
        <v>1</v>
      </c>
      <c r="I280" s="34">
        <f t="shared" si="49"/>
        <v>1.085</v>
      </c>
      <c r="J280" s="31">
        <f t="shared" si="42"/>
        <v>12</v>
      </c>
      <c r="K280" s="35"/>
      <c r="L280" s="36">
        <f t="shared" si="50"/>
        <v>16115</v>
      </c>
      <c r="M280" s="36"/>
      <c r="N280" s="36"/>
      <c r="O280" s="37"/>
      <c r="P280" s="111"/>
      <c r="Q280" s="111"/>
      <c r="R280" s="112"/>
      <c r="S280" s="112"/>
    </row>
    <row r="281" spans="1:19">
      <c r="A281" s="31">
        <f t="shared" si="43"/>
        <v>439</v>
      </c>
      <c r="B281" s="31">
        <v>272</v>
      </c>
      <c r="C281" s="32" t="str">
        <f t="shared" si="44"/>
        <v>439 - CONSERVATORY LAB Charter School - DEDHAM pupils</v>
      </c>
      <c r="D281" s="33">
        <v>439035073</v>
      </c>
      <c r="E281" s="31">
        <f t="shared" si="45"/>
        <v>439</v>
      </c>
      <c r="F281" s="28">
        <f t="shared" si="46"/>
        <v>35</v>
      </c>
      <c r="G281" s="28">
        <f t="shared" si="47"/>
        <v>73</v>
      </c>
      <c r="H281" s="28">
        <f t="shared" si="48"/>
        <v>1</v>
      </c>
      <c r="I281" s="34">
        <f t="shared" si="49"/>
        <v>1.085</v>
      </c>
      <c r="J281" s="31">
        <f t="shared" si="42"/>
        <v>5</v>
      </c>
      <c r="K281" s="35"/>
      <c r="L281" s="36">
        <f t="shared" si="50"/>
        <v>11679</v>
      </c>
      <c r="M281" s="36"/>
      <c r="N281" s="36"/>
      <c r="O281" s="37"/>
      <c r="P281" s="111"/>
      <c r="Q281" s="111"/>
      <c r="R281" s="112"/>
      <c r="S281" s="112"/>
    </row>
    <row r="282" spans="1:19">
      <c r="A282" s="31">
        <f t="shared" si="43"/>
        <v>439</v>
      </c>
      <c r="B282" s="31">
        <v>273</v>
      </c>
      <c r="C282" s="32" t="str">
        <f t="shared" si="44"/>
        <v>439 - CONSERVATORY LAB Charter School - HOLBROOK pupils</v>
      </c>
      <c r="D282" s="33">
        <v>439035133</v>
      </c>
      <c r="E282" s="31">
        <f t="shared" si="45"/>
        <v>439</v>
      </c>
      <c r="F282" s="28">
        <f t="shared" si="46"/>
        <v>35</v>
      </c>
      <c r="G282" s="28">
        <f t="shared" si="47"/>
        <v>133</v>
      </c>
      <c r="H282" s="28">
        <f t="shared" si="48"/>
        <v>1</v>
      </c>
      <c r="I282" s="34">
        <f t="shared" si="49"/>
        <v>1.085</v>
      </c>
      <c r="J282" s="31">
        <f t="shared" si="42"/>
        <v>9</v>
      </c>
      <c r="K282" s="35"/>
      <c r="L282" s="36">
        <f t="shared" si="50"/>
        <v>17919</v>
      </c>
      <c r="M282" s="36"/>
      <c r="N282" s="36"/>
      <c r="O282" s="37"/>
      <c r="P282" s="111"/>
      <c r="Q282" s="111"/>
      <c r="R282" s="112"/>
      <c r="S282" s="112"/>
    </row>
    <row r="283" spans="1:19">
      <c r="A283" s="31">
        <f t="shared" si="43"/>
        <v>439</v>
      </c>
      <c r="B283" s="31">
        <v>274</v>
      </c>
      <c r="C283" s="32" t="str">
        <f t="shared" si="44"/>
        <v>439 - CONSERVATORY LAB Charter School - MALDEN pupils</v>
      </c>
      <c r="D283" s="33">
        <v>439035165</v>
      </c>
      <c r="E283" s="31">
        <f t="shared" si="45"/>
        <v>439</v>
      </c>
      <c r="F283" s="28">
        <f t="shared" si="46"/>
        <v>35</v>
      </c>
      <c r="G283" s="28">
        <f t="shared" si="47"/>
        <v>165</v>
      </c>
      <c r="H283" s="28">
        <f t="shared" si="48"/>
        <v>1</v>
      </c>
      <c r="I283" s="34">
        <f t="shared" si="49"/>
        <v>1.085</v>
      </c>
      <c r="J283" s="31">
        <f t="shared" si="42"/>
        <v>10</v>
      </c>
      <c r="K283" s="35"/>
      <c r="L283" s="36">
        <f t="shared" si="50"/>
        <v>15788</v>
      </c>
      <c r="M283" s="36"/>
      <c r="N283" s="36"/>
      <c r="O283" s="37"/>
      <c r="P283" s="111"/>
      <c r="Q283" s="111"/>
      <c r="R283" s="112"/>
      <c r="S283" s="112"/>
    </row>
    <row r="284" spans="1:19">
      <c r="A284" s="31">
        <f t="shared" si="43"/>
        <v>439</v>
      </c>
      <c r="B284" s="31">
        <v>275</v>
      </c>
      <c r="C284" s="32" t="str">
        <f t="shared" si="44"/>
        <v>439 - CONSERVATORY LAB Charter School - RANDOLPH pupils</v>
      </c>
      <c r="D284" s="33">
        <v>439035244</v>
      </c>
      <c r="E284" s="31">
        <f t="shared" si="45"/>
        <v>439</v>
      </c>
      <c r="F284" s="28">
        <f t="shared" si="46"/>
        <v>35</v>
      </c>
      <c r="G284" s="28">
        <f t="shared" si="47"/>
        <v>244</v>
      </c>
      <c r="H284" s="28">
        <f t="shared" si="48"/>
        <v>1</v>
      </c>
      <c r="I284" s="34">
        <f t="shared" si="49"/>
        <v>1.085</v>
      </c>
      <c r="J284" s="31">
        <f t="shared" si="42"/>
        <v>10</v>
      </c>
      <c r="K284" s="35"/>
      <c r="L284" s="36">
        <f t="shared" si="50"/>
        <v>13259</v>
      </c>
      <c r="M284" s="36"/>
      <c r="N284" s="36"/>
      <c r="O284" s="37"/>
      <c r="P284" s="111"/>
      <c r="Q284" s="111"/>
      <c r="R284" s="112"/>
      <c r="S284" s="112"/>
    </row>
    <row r="285" spans="1:19">
      <c r="A285" s="31">
        <f t="shared" si="43"/>
        <v>439</v>
      </c>
      <c r="B285" s="31">
        <v>276</v>
      </c>
      <c r="C285" s="32" t="str">
        <f t="shared" si="44"/>
        <v>439 - CONSERVATORY LAB Charter School - STONEHAM pupils</v>
      </c>
      <c r="D285" s="33">
        <v>439035284</v>
      </c>
      <c r="E285" s="31">
        <f t="shared" si="45"/>
        <v>439</v>
      </c>
      <c r="F285" s="28">
        <f t="shared" si="46"/>
        <v>35</v>
      </c>
      <c r="G285" s="28">
        <f t="shared" si="47"/>
        <v>284</v>
      </c>
      <c r="H285" s="28">
        <f t="shared" si="48"/>
        <v>1</v>
      </c>
      <c r="I285" s="34">
        <f t="shared" si="49"/>
        <v>1.085</v>
      </c>
      <c r="J285" s="31">
        <f t="shared" si="42"/>
        <v>5</v>
      </c>
      <c r="K285" s="35"/>
      <c r="L285" s="36">
        <f t="shared" si="50"/>
        <v>14653</v>
      </c>
      <c r="M285" s="36"/>
      <c r="N285" s="36"/>
      <c r="O285" s="37"/>
      <c r="P285" s="111"/>
      <c r="Q285" s="111"/>
      <c r="R285" s="112"/>
      <c r="S285" s="112"/>
    </row>
    <row r="286" spans="1:19">
      <c r="A286" s="31">
        <f t="shared" si="43"/>
        <v>440</v>
      </c>
      <c r="B286" s="31">
        <v>277</v>
      </c>
      <c r="C286" s="32" t="str">
        <f t="shared" si="44"/>
        <v>440 - COMMUNITY DAY - PROSPECT Charter School - HAVERHILL pupils</v>
      </c>
      <c r="D286" s="33">
        <v>440149128</v>
      </c>
      <c r="E286" s="31">
        <f t="shared" si="45"/>
        <v>440</v>
      </c>
      <c r="F286" s="28">
        <f t="shared" si="46"/>
        <v>149</v>
      </c>
      <c r="G286" s="28">
        <f t="shared" si="47"/>
        <v>128</v>
      </c>
      <c r="H286" s="28">
        <f t="shared" si="48"/>
        <v>1</v>
      </c>
      <c r="I286" s="34">
        <f t="shared" si="49"/>
        <v>1</v>
      </c>
      <c r="J286" s="31">
        <f t="shared" si="42"/>
        <v>10</v>
      </c>
      <c r="K286" s="35"/>
      <c r="L286" s="36">
        <f t="shared" si="50"/>
        <v>11059</v>
      </c>
      <c r="M286" s="36"/>
      <c r="N286" s="36"/>
      <c r="O286" s="37"/>
      <c r="P286" s="111"/>
      <c r="Q286" s="111"/>
      <c r="R286" s="112"/>
      <c r="S286" s="112"/>
    </row>
    <row r="287" spans="1:19">
      <c r="A287" s="31">
        <f t="shared" si="43"/>
        <v>440</v>
      </c>
      <c r="B287" s="31">
        <v>278</v>
      </c>
      <c r="C287" s="32" t="str">
        <f t="shared" si="44"/>
        <v>440 - COMMUNITY DAY - PROSPECT Charter School - LAWRENCE pupils</v>
      </c>
      <c r="D287" s="33">
        <v>440149149</v>
      </c>
      <c r="E287" s="31">
        <f t="shared" si="45"/>
        <v>440</v>
      </c>
      <c r="F287" s="28">
        <f t="shared" si="46"/>
        <v>149</v>
      </c>
      <c r="G287" s="28">
        <f t="shared" si="47"/>
        <v>149</v>
      </c>
      <c r="H287" s="28">
        <f t="shared" si="48"/>
        <v>1</v>
      </c>
      <c r="I287" s="34">
        <f t="shared" si="49"/>
        <v>1</v>
      </c>
      <c r="J287" s="31">
        <f t="shared" si="42"/>
        <v>12</v>
      </c>
      <c r="K287" s="35"/>
      <c r="L287" s="36">
        <f t="shared" si="50"/>
        <v>14101</v>
      </c>
      <c r="M287" s="36"/>
      <c r="N287" s="36"/>
      <c r="O287" s="37"/>
      <c r="P287" s="111"/>
      <c r="Q287" s="111"/>
      <c r="R287" s="112"/>
      <c r="S287" s="112"/>
    </row>
    <row r="288" spans="1:19">
      <c r="A288" s="31">
        <f t="shared" si="43"/>
        <v>440</v>
      </c>
      <c r="B288" s="31">
        <v>279</v>
      </c>
      <c r="C288" s="32" t="str">
        <f t="shared" si="44"/>
        <v>440 - COMMUNITY DAY - PROSPECT Charter School - LOWELL pupils</v>
      </c>
      <c r="D288" s="33">
        <v>440149160</v>
      </c>
      <c r="E288" s="31">
        <f t="shared" si="45"/>
        <v>440</v>
      </c>
      <c r="F288" s="28">
        <f t="shared" si="46"/>
        <v>149</v>
      </c>
      <c r="G288" s="28">
        <f t="shared" si="47"/>
        <v>160</v>
      </c>
      <c r="H288" s="28">
        <f t="shared" si="48"/>
        <v>1</v>
      </c>
      <c r="I288" s="34">
        <f t="shared" si="49"/>
        <v>1</v>
      </c>
      <c r="J288" s="31">
        <f t="shared" si="42"/>
        <v>11</v>
      </c>
      <c r="K288" s="35"/>
      <c r="L288" s="36">
        <f t="shared" si="50"/>
        <v>13141</v>
      </c>
      <c r="M288" s="36"/>
      <c r="N288" s="36"/>
      <c r="O288" s="37"/>
      <c r="P288" s="111"/>
      <c r="Q288" s="111"/>
      <c r="R288" s="112"/>
      <c r="S288" s="112"/>
    </row>
    <row r="289" spans="1:19">
      <c r="A289" s="31">
        <f t="shared" si="43"/>
        <v>440</v>
      </c>
      <c r="B289" s="31">
        <v>280</v>
      </c>
      <c r="C289" s="32" t="str">
        <f t="shared" si="44"/>
        <v>440 - COMMUNITY DAY - PROSPECT Charter School - METHUEN pupils</v>
      </c>
      <c r="D289" s="33">
        <v>440149181</v>
      </c>
      <c r="E289" s="31">
        <f t="shared" si="45"/>
        <v>440</v>
      </c>
      <c r="F289" s="28">
        <f t="shared" si="46"/>
        <v>149</v>
      </c>
      <c r="G289" s="28">
        <f t="shared" si="47"/>
        <v>181</v>
      </c>
      <c r="H289" s="28">
        <f t="shared" si="48"/>
        <v>1</v>
      </c>
      <c r="I289" s="34">
        <f t="shared" si="49"/>
        <v>1</v>
      </c>
      <c r="J289" s="31">
        <f t="shared" si="42"/>
        <v>9</v>
      </c>
      <c r="K289" s="35"/>
      <c r="L289" s="36">
        <f t="shared" si="50"/>
        <v>12673</v>
      </c>
      <c r="M289" s="36"/>
      <c r="N289" s="36"/>
      <c r="O289" s="37"/>
      <c r="P289" s="111"/>
      <c r="Q289" s="111"/>
      <c r="R289" s="112"/>
      <c r="S289" s="112"/>
    </row>
    <row r="290" spans="1:19">
      <c r="A290" s="31">
        <f t="shared" si="43"/>
        <v>440</v>
      </c>
      <c r="B290" s="31">
        <v>281</v>
      </c>
      <c r="C290" s="32" t="str">
        <f t="shared" si="44"/>
        <v>440 - COMMUNITY DAY - PROSPECT Charter School - NORTH ANDOVER pupils</v>
      </c>
      <c r="D290" s="33">
        <v>440149211</v>
      </c>
      <c r="E290" s="31">
        <f t="shared" si="45"/>
        <v>440</v>
      </c>
      <c r="F290" s="28">
        <f t="shared" si="46"/>
        <v>149</v>
      </c>
      <c r="G290" s="28">
        <f t="shared" si="47"/>
        <v>211</v>
      </c>
      <c r="H290" s="28">
        <f t="shared" si="48"/>
        <v>1</v>
      </c>
      <c r="I290" s="34">
        <f t="shared" si="49"/>
        <v>1</v>
      </c>
      <c r="J290" s="31">
        <f t="shared" si="42"/>
        <v>4</v>
      </c>
      <c r="K290" s="35"/>
      <c r="L290" s="36">
        <f t="shared" si="50"/>
        <v>13583</v>
      </c>
      <c r="M290" s="36"/>
      <c r="N290" s="36"/>
      <c r="O290" s="37"/>
      <c r="P290" s="111"/>
      <c r="Q290" s="111"/>
      <c r="R290" s="112"/>
      <c r="S290" s="112"/>
    </row>
    <row r="291" spans="1:19">
      <c r="A291" s="31">
        <f t="shared" si="43"/>
        <v>440</v>
      </c>
      <c r="B291" s="31">
        <v>282</v>
      </c>
      <c r="C291" s="32" t="str">
        <f t="shared" si="44"/>
        <v>440 - COMMUNITY DAY - PROSPECT Charter School - PENTUCKET pupils</v>
      </c>
      <c r="D291" s="33">
        <v>440149745</v>
      </c>
      <c r="E291" s="31">
        <f t="shared" si="45"/>
        <v>440</v>
      </c>
      <c r="F291" s="28">
        <f t="shared" si="46"/>
        <v>149</v>
      </c>
      <c r="G291" s="28">
        <f t="shared" si="47"/>
        <v>745</v>
      </c>
      <c r="H291" s="28">
        <f t="shared" si="48"/>
        <v>1</v>
      </c>
      <c r="I291" s="34">
        <f t="shared" si="49"/>
        <v>1</v>
      </c>
      <c r="J291" s="31">
        <f t="shared" si="42"/>
        <v>3</v>
      </c>
      <c r="K291" s="35"/>
      <c r="L291" s="36">
        <f t="shared" si="50"/>
        <v>9567</v>
      </c>
      <c r="M291" s="36"/>
      <c r="N291" s="36"/>
      <c r="O291" s="37"/>
      <c r="P291" s="111"/>
      <c r="Q291" s="111"/>
      <c r="R291" s="112"/>
      <c r="S291" s="112"/>
    </row>
    <row r="292" spans="1:19">
      <c r="A292" s="31">
        <f t="shared" si="43"/>
        <v>441</v>
      </c>
      <c r="B292" s="31">
        <v>283</v>
      </c>
      <c r="C292" s="32" t="str">
        <f t="shared" si="44"/>
        <v>441 - SPRINGFIELD INTERNATIONAL Charter School - AGAWAM pupils</v>
      </c>
      <c r="D292" s="33">
        <v>441281005</v>
      </c>
      <c r="E292" s="31">
        <f t="shared" si="45"/>
        <v>441</v>
      </c>
      <c r="F292" s="28">
        <f t="shared" si="46"/>
        <v>281</v>
      </c>
      <c r="G292" s="28">
        <f t="shared" si="47"/>
        <v>5</v>
      </c>
      <c r="H292" s="28">
        <f t="shared" si="48"/>
        <v>1</v>
      </c>
      <c r="I292" s="34">
        <f t="shared" si="49"/>
        <v>1</v>
      </c>
      <c r="J292" s="31">
        <f t="shared" si="42"/>
        <v>7</v>
      </c>
      <c r="K292" s="35"/>
      <c r="L292" s="36">
        <f t="shared" si="50"/>
        <v>14156</v>
      </c>
      <c r="M292" s="36"/>
      <c r="N292" s="36"/>
      <c r="O292" s="37"/>
      <c r="P292" s="111"/>
      <c r="Q292" s="111"/>
      <c r="R292" s="112"/>
      <c r="S292" s="112"/>
    </row>
    <row r="293" spans="1:19">
      <c r="A293" s="31">
        <f t="shared" si="43"/>
        <v>441</v>
      </c>
      <c r="B293" s="31">
        <v>284</v>
      </c>
      <c r="C293" s="32" t="str">
        <f t="shared" si="44"/>
        <v>441 - SPRINGFIELD INTERNATIONAL Charter School - BELCHERTOWN pupils</v>
      </c>
      <c r="D293" s="33">
        <v>441281024</v>
      </c>
      <c r="E293" s="31">
        <f t="shared" si="45"/>
        <v>441</v>
      </c>
      <c r="F293" s="28">
        <f t="shared" si="46"/>
        <v>281</v>
      </c>
      <c r="G293" s="28">
        <f t="shared" si="47"/>
        <v>24</v>
      </c>
      <c r="H293" s="28">
        <f t="shared" si="48"/>
        <v>1</v>
      </c>
      <c r="I293" s="34">
        <f t="shared" si="49"/>
        <v>1</v>
      </c>
      <c r="J293" s="31">
        <f t="shared" si="42"/>
        <v>4</v>
      </c>
      <c r="K293" s="35"/>
      <c r="L293" s="36">
        <f t="shared" si="50"/>
        <v>13631</v>
      </c>
      <c r="M293" s="36"/>
      <c r="N293" s="36"/>
      <c r="O293" s="37"/>
      <c r="P293" s="111"/>
      <c r="Q293" s="111"/>
      <c r="R293" s="112"/>
      <c r="S293" s="112"/>
    </row>
    <row r="294" spans="1:19">
      <c r="A294" s="31">
        <f t="shared" si="43"/>
        <v>441</v>
      </c>
      <c r="B294" s="31">
        <v>285</v>
      </c>
      <c r="C294" s="32" t="str">
        <f t="shared" si="44"/>
        <v>441 - SPRINGFIELD INTERNATIONAL Charter School - CHICOPEE pupils</v>
      </c>
      <c r="D294" s="33">
        <v>441281061</v>
      </c>
      <c r="E294" s="31">
        <f t="shared" si="45"/>
        <v>441</v>
      </c>
      <c r="F294" s="28">
        <f t="shared" si="46"/>
        <v>281</v>
      </c>
      <c r="G294" s="28">
        <f t="shared" si="47"/>
        <v>61</v>
      </c>
      <c r="H294" s="28">
        <f t="shared" si="48"/>
        <v>1</v>
      </c>
      <c r="I294" s="34">
        <f t="shared" si="49"/>
        <v>1</v>
      </c>
      <c r="J294" s="31">
        <f t="shared" si="42"/>
        <v>10</v>
      </c>
      <c r="K294" s="35"/>
      <c r="L294" s="36">
        <f t="shared" si="50"/>
        <v>14649</v>
      </c>
      <c r="M294" s="36"/>
      <c r="N294" s="36"/>
      <c r="O294" s="37"/>
      <c r="P294" s="111"/>
      <c r="Q294" s="111"/>
      <c r="R294" s="112"/>
      <c r="S294" s="112"/>
    </row>
    <row r="295" spans="1:19">
      <c r="A295" s="31">
        <f t="shared" si="43"/>
        <v>441</v>
      </c>
      <c r="B295" s="31">
        <v>286</v>
      </c>
      <c r="C295" s="32" t="str">
        <f t="shared" si="44"/>
        <v>441 - SPRINGFIELD INTERNATIONAL Charter School - EAST LONGMEADOW pupils</v>
      </c>
      <c r="D295" s="33">
        <v>441281087</v>
      </c>
      <c r="E295" s="31">
        <f t="shared" si="45"/>
        <v>441</v>
      </c>
      <c r="F295" s="28">
        <f t="shared" si="46"/>
        <v>281</v>
      </c>
      <c r="G295" s="28">
        <f t="shared" si="47"/>
        <v>87</v>
      </c>
      <c r="H295" s="28">
        <f t="shared" si="48"/>
        <v>1</v>
      </c>
      <c r="I295" s="34">
        <f t="shared" si="49"/>
        <v>1</v>
      </c>
      <c r="J295" s="31">
        <f t="shared" si="42"/>
        <v>5</v>
      </c>
      <c r="K295" s="35"/>
      <c r="L295" s="36">
        <f t="shared" si="50"/>
        <v>13532</v>
      </c>
      <c r="M295" s="36"/>
      <c r="N295" s="36"/>
      <c r="O295" s="37"/>
      <c r="P295" s="111"/>
      <c r="Q295" s="111"/>
      <c r="R295" s="112"/>
      <c r="S295" s="112"/>
    </row>
    <row r="296" spans="1:19">
      <c r="A296" s="31">
        <f t="shared" si="43"/>
        <v>441</v>
      </c>
      <c r="B296" s="31">
        <v>287</v>
      </c>
      <c r="C296" s="32" t="str">
        <f t="shared" si="44"/>
        <v>441 - SPRINGFIELD INTERNATIONAL Charter School - HOLYOKE pupils</v>
      </c>
      <c r="D296" s="33">
        <v>441281137</v>
      </c>
      <c r="E296" s="31">
        <f t="shared" si="45"/>
        <v>441</v>
      </c>
      <c r="F296" s="28">
        <f t="shared" si="46"/>
        <v>281</v>
      </c>
      <c r="G296" s="28">
        <f t="shared" si="47"/>
        <v>137</v>
      </c>
      <c r="H296" s="28">
        <f t="shared" si="48"/>
        <v>1</v>
      </c>
      <c r="I296" s="34">
        <f t="shared" si="49"/>
        <v>1</v>
      </c>
      <c r="J296" s="31">
        <f t="shared" si="42"/>
        <v>12</v>
      </c>
      <c r="K296" s="35"/>
      <c r="L296" s="36">
        <f t="shared" si="50"/>
        <v>15294</v>
      </c>
      <c r="M296" s="36"/>
      <c r="N296" s="36"/>
      <c r="O296" s="37"/>
      <c r="P296" s="111"/>
      <c r="Q296" s="111"/>
      <c r="R296" s="112"/>
      <c r="S296" s="112"/>
    </row>
    <row r="297" spans="1:19">
      <c r="A297" s="31">
        <f t="shared" si="43"/>
        <v>441</v>
      </c>
      <c r="B297" s="31">
        <v>288</v>
      </c>
      <c r="C297" s="32" t="str">
        <f t="shared" si="44"/>
        <v>441 - SPRINGFIELD INTERNATIONAL Charter School - LONGMEADOW pupils</v>
      </c>
      <c r="D297" s="33">
        <v>441281159</v>
      </c>
      <c r="E297" s="31">
        <f t="shared" si="45"/>
        <v>441</v>
      </c>
      <c r="F297" s="28">
        <f t="shared" si="46"/>
        <v>281</v>
      </c>
      <c r="G297" s="28">
        <f t="shared" si="47"/>
        <v>159</v>
      </c>
      <c r="H297" s="28">
        <f t="shared" si="48"/>
        <v>1</v>
      </c>
      <c r="I297" s="34">
        <f t="shared" si="49"/>
        <v>1</v>
      </c>
      <c r="J297" s="31">
        <f t="shared" si="42"/>
        <v>2</v>
      </c>
      <c r="K297" s="35"/>
      <c r="L297" s="36">
        <f t="shared" si="50"/>
        <v>14940</v>
      </c>
      <c r="M297" s="36"/>
      <c r="N297" s="36"/>
      <c r="O297" s="37"/>
      <c r="P297" s="111"/>
      <c r="Q297" s="111"/>
      <c r="R297" s="112"/>
      <c r="S297" s="112"/>
    </row>
    <row r="298" spans="1:19">
      <c r="A298" s="31">
        <f t="shared" si="43"/>
        <v>441</v>
      </c>
      <c r="B298" s="31">
        <v>289</v>
      </c>
      <c r="C298" s="32" t="str">
        <f t="shared" si="44"/>
        <v>441 - SPRINGFIELD INTERNATIONAL Charter School - LUDLOW pupils</v>
      </c>
      <c r="D298" s="33">
        <v>441281161</v>
      </c>
      <c r="E298" s="31">
        <f t="shared" si="45"/>
        <v>441</v>
      </c>
      <c r="F298" s="28">
        <f t="shared" si="46"/>
        <v>281</v>
      </c>
      <c r="G298" s="28">
        <f t="shared" si="47"/>
        <v>161</v>
      </c>
      <c r="H298" s="28">
        <f t="shared" si="48"/>
        <v>1</v>
      </c>
      <c r="I298" s="34">
        <f t="shared" si="49"/>
        <v>1</v>
      </c>
      <c r="J298" s="31">
        <f t="shared" si="42"/>
        <v>6</v>
      </c>
      <c r="K298" s="35"/>
      <c r="L298" s="36">
        <f t="shared" si="50"/>
        <v>12352</v>
      </c>
      <c r="M298" s="36"/>
      <c r="N298" s="36"/>
      <c r="O298" s="37"/>
      <c r="P298" s="111"/>
      <c r="Q298" s="111"/>
      <c r="R298" s="112"/>
      <c r="S298" s="112"/>
    </row>
    <row r="299" spans="1:19">
      <c r="A299" s="31">
        <f t="shared" si="43"/>
        <v>441</v>
      </c>
      <c r="B299" s="31">
        <v>290</v>
      </c>
      <c r="C299" s="32" t="str">
        <f t="shared" si="44"/>
        <v>441 - SPRINGFIELD INTERNATIONAL Charter School - MONSON pupils</v>
      </c>
      <c r="D299" s="33">
        <v>441281191</v>
      </c>
      <c r="E299" s="31">
        <f t="shared" si="45"/>
        <v>441</v>
      </c>
      <c r="F299" s="28">
        <f t="shared" si="46"/>
        <v>281</v>
      </c>
      <c r="G299" s="28">
        <f t="shared" si="47"/>
        <v>191</v>
      </c>
      <c r="H299" s="28">
        <f t="shared" si="48"/>
        <v>1</v>
      </c>
      <c r="I299" s="34">
        <f t="shared" si="49"/>
        <v>1</v>
      </c>
      <c r="J299" s="31">
        <f t="shared" si="42"/>
        <v>6</v>
      </c>
      <c r="K299" s="35"/>
      <c r="L299" s="36">
        <f t="shared" si="50"/>
        <v>9567</v>
      </c>
      <c r="M299" s="36"/>
      <c r="N299" s="36"/>
      <c r="O299" s="37"/>
      <c r="P299" s="111"/>
      <c r="Q299" s="111"/>
      <c r="R299" s="112"/>
      <c r="S299" s="112"/>
    </row>
    <row r="300" spans="1:19">
      <c r="A300" s="31">
        <f t="shared" si="43"/>
        <v>441</v>
      </c>
      <c r="B300" s="31">
        <v>291</v>
      </c>
      <c r="C300" s="32" t="str">
        <f t="shared" si="44"/>
        <v>441 - SPRINGFIELD INTERNATIONAL Charter School - PALMER pupils</v>
      </c>
      <c r="D300" s="33">
        <v>441281227</v>
      </c>
      <c r="E300" s="31">
        <f t="shared" si="45"/>
        <v>441</v>
      </c>
      <c r="F300" s="28">
        <f t="shared" si="46"/>
        <v>281</v>
      </c>
      <c r="G300" s="28">
        <f t="shared" si="47"/>
        <v>227</v>
      </c>
      <c r="H300" s="28">
        <f t="shared" si="48"/>
        <v>1</v>
      </c>
      <c r="I300" s="34">
        <f t="shared" si="49"/>
        <v>1</v>
      </c>
      <c r="J300" s="31">
        <f t="shared" si="42"/>
        <v>9</v>
      </c>
      <c r="K300" s="35"/>
      <c r="L300" s="36">
        <f t="shared" si="50"/>
        <v>14559</v>
      </c>
      <c r="M300" s="36"/>
      <c r="N300" s="36"/>
      <c r="O300" s="37"/>
      <c r="P300" s="111"/>
      <c r="Q300" s="111"/>
      <c r="R300" s="112"/>
      <c r="S300" s="112"/>
    </row>
    <row r="301" spans="1:19">
      <c r="A301" s="31">
        <f t="shared" si="43"/>
        <v>441</v>
      </c>
      <c r="B301" s="31">
        <v>292</v>
      </c>
      <c r="C301" s="32" t="str">
        <f t="shared" si="44"/>
        <v>441 - SPRINGFIELD INTERNATIONAL Charter School - SPRINGFIELD pupils</v>
      </c>
      <c r="D301" s="33">
        <v>441281281</v>
      </c>
      <c r="E301" s="31">
        <f t="shared" si="45"/>
        <v>441</v>
      </c>
      <c r="F301" s="28">
        <f t="shared" si="46"/>
        <v>281</v>
      </c>
      <c r="G301" s="28">
        <f t="shared" si="47"/>
        <v>281</v>
      </c>
      <c r="H301" s="28">
        <f t="shared" si="48"/>
        <v>1</v>
      </c>
      <c r="I301" s="34">
        <f t="shared" si="49"/>
        <v>1</v>
      </c>
      <c r="J301" s="31">
        <f t="shared" si="42"/>
        <v>12</v>
      </c>
      <c r="K301" s="35"/>
      <c r="L301" s="36">
        <f t="shared" si="50"/>
        <v>13108</v>
      </c>
      <c r="M301" s="36"/>
      <c r="N301" s="36"/>
      <c r="O301" s="37"/>
      <c r="P301" s="111"/>
      <c r="Q301" s="111"/>
      <c r="R301" s="112"/>
      <c r="S301" s="112"/>
    </row>
    <row r="302" spans="1:19">
      <c r="A302" s="31">
        <f t="shared" si="43"/>
        <v>441</v>
      </c>
      <c r="B302" s="31">
        <v>293</v>
      </c>
      <c r="C302" s="32" t="str">
        <f t="shared" si="44"/>
        <v>441 - SPRINGFIELD INTERNATIONAL Charter School - WESTFIELD pupils</v>
      </c>
      <c r="D302" s="33">
        <v>441281325</v>
      </c>
      <c r="E302" s="31">
        <f t="shared" si="45"/>
        <v>441</v>
      </c>
      <c r="F302" s="28">
        <f t="shared" si="46"/>
        <v>281</v>
      </c>
      <c r="G302" s="28">
        <f t="shared" si="47"/>
        <v>325</v>
      </c>
      <c r="H302" s="28">
        <f t="shared" si="48"/>
        <v>1</v>
      </c>
      <c r="I302" s="34">
        <f t="shared" si="49"/>
        <v>1</v>
      </c>
      <c r="J302" s="31">
        <f t="shared" si="42"/>
        <v>8</v>
      </c>
      <c r="K302" s="35"/>
      <c r="L302" s="36">
        <f t="shared" si="50"/>
        <v>9567</v>
      </c>
      <c r="M302" s="36"/>
      <c r="N302" s="36"/>
      <c r="O302" s="37"/>
      <c r="P302" s="111"/>
      <c r="Q302" s="111"/>
      <c r="R302" s="112"/>
      <c r="S302" s="112"/>
    </row>
    <row r="303" spans="1:19">
      <c r="A303" s="31">
        <f t="shared" si="43"/>
        <v>441</v>
      </c>
      <c r="B303" s="31">
        <v>294</v>
      </c>
      <c r="C303" s="32" t="str">
        <f t="shared" si="44"/>
        <v>441 - SPRINGFIELD INTERNATIONAL Charter School - WEST SPRINGFIELD pupils</v>
      </c>
      <c r="D303" s="33">
        <v>441281332</v>
      </c>
      <c r="E303" s="31">
        <f t="shared" si="45"/>
        <v>441</v>
      </c>
      <c r="F303" s="28">
        <f t="shared" si="46"/>
        <v>281</v>
      </c>
      <c r="G303" s="28">
        <f t="shared" si="47"/>
        <v>332</v>
      </c>
      <c r="H303" s="28">
        <f t="shared" si="48"/>
        <v>1</v>
      </c>
      <c r="I303" s="34">
        <f t="shared" si="49"/>
        <v>1</v>
      </c>
      <c r="J303" s="31">
        <f t="shared" si="42"/>
        <v>10</v>
      </c>
      <c r="K303" s="35"/>
      <c r="L303" s="36">
        <f t="shared" si="50"/>
        <v>14389</v>
      </c>
      <c r="M303" s="36"/>
      <c r="N303" s="36"/>
      <c r="O303" s="37"/>
      <c r="P303" s="111"/>
      <c r="Q303" s="111"/>
      <c r="R303" s="112"/>
      <c r="S303" s="112"/>
    </row>
    <row r="304" spans="1:19">
      <c r="A304" s="31">
        <f t="shared" si="43"/>
        <v>441</v>
      </c>
      <c r="B304" s="31">
        <v>295</v>
      </c>
      <c r="C304" s="32" t="str">
        <f t="shared" si="44"/>
        <v>441 - SPRINGFIELD INTERNATIONAL Charter School - HAMPDEN WILBRAHAM pupils</v>
      </c>
      <c r="D304" s="33">
        <v>441281680</v>
      </c>
      <c r="E304" s="31">
        <f t="shared" si="45"/>
        <v>441</v>
      </c>
      <c r="F304" s="28">
        <f t="shared" si="46"/>
        <v>281</v>
      </c>
      <c r="G304" s="28">
        <f t="shared" si="47"/>
        <v>680</v>
      </c>
      <c r="H304" s="28">
        <f t="shared" si="48"/>
        <v>1</v>
      </c>
      <c r="I304" s="34">
        <f t="shared" si="49"/>
        <v>1</v>
      </c>
      <c r="J304" s="31">
        <f t="shared" si="42"/>
        <v>4</v>
      </c>
      <c r="K304" s="35"/>
      <c r="L304" s="36">
        <f t="shared" si="50"/>
        <v>13458</v>
      </c>
      <c r="M304" s="36"/>
      <c r="N304" s="36"/>
      <c r="O304" s="37"/>
      <c r="P304" s="111"/>
      <c r="Q304" s="111"/>
      <c r="R304" s="112"/>
      <c r="S304" s="112"/>
    </row>
    <row r="305" spans="1:19">
      <c r="A305" s="31">
        <f t="shared" si="43"/>
        <v>444</v>
      </c>
      <c r="B305" s="31">
        <v>296</v>
      </c>
      <c r="C305" s="32" t="str">
        <f t="shared" si="44"/>
        <v>444 - NEIGHBORHOOD HOUSE Charter School - BOSTON pupils</v>
      </c>
      <c r="D305" s="33">
        <v>444035035</v>
      </c>
      <c r="E305" s="31">
        <f t="shared" si="45"/>
        <v>444</v>
      </c>
      <c r="F305" s="28">
        <f t="shared" si="46"/>
        <v>35</v>
      </c>
      <c r="G305" s="28">
        <f t="shared" si="47"/>
        <v>35</v>
      </c>
      <c r="H305" s="28">
        <f t="shared" si="48"/>
        <v>1</v>
      </c>
      <c r="I305" s="34">
        <f t="shared" si="49"/>
        <v>1.085</v>
      </c>
      <c r="J305" s="31">
        <f t="shared" si="42"/>
        <v>11</v>
      </c>
      <c r="K305" s="35"/>
      <c r="L305" s="36">
        <f t="shared" si="50"/>
        <v>14586</v>
      </c>
      <c r="M305" s="36"/>
      <c r="N305" s="36"/>
      <c r="O305" s="37"/>
      <c r="P305" s="111"/>
      <c r="Q305" s="111"/>
      <c r="R305" s="112"/>
      <c r="S305" s="112"/>
    </row>
    <row r="306" spans="1:19">
      <c r="A306" s="31">
        <f t="shared" si="43"/>
        <v>444</v>
      </c>
      <c r="B306" s="31">
        <v>297</v>
      </c>
      <c r="C306" s="32" t="str">
        <f t="shared" si="44"/>
        <v>444 - NEIGHBORHOOD HOUSE Charter School - BROCKTON pupils</v>
      </c>
      <c r="D306" s="33">
        <v>444035044</v>
      </c>
      <c r="E306" s="31">
        <f t="shared" si="45"/>
        <v>444</v>
      </c>
      <c r="F306" s="28">
        <f t="shared" si="46"/>
        <v>35</v>
      </c>
      <c r="G306" s="28">
        <f t="shared" si="47"/>
        <v>44</v>
      </c>
      <c r="H306" s="28">
        <f t="shared" si="48"/>
        <v>1</v>
      </c>
      <c r="I306" s="34">
        <f t="shared" si="49"/>
        <v>1.085</v>
      </c>
      <c r="J306" s="31">
        <f t="shared" si="42"/>
        <v>12</v>
      </c>
      <c r="K306" s="35"/>
      <c r="L306" s="36">
        <f t="shared" si="50"/>
        <v>16066</v>
      </c>
      <c r="M306" s="36"/>
      <c r="N306" s="36"/>
      <c r="O306" s="37"/>
      <c r="P306" s="111"/>
      <c r="Q306" s="111"/>
      <c r="R306" s="112"/>
      <c r="S306" s="112"/>
    </row>
    <row r="307" spans="1:19">
      <c r="A307" s="31">
        <f t="shared" si="43"/>
        <v>444</v>
      </c>
      <c r="B307" s="31">
        <v>298</v>
      </c>
      <c r="C307" s="32" t="str">
        <f t="shared" si="44"/>
        <v>444 - NEIGHBORHOOD HOUSE Charter School - DEDHAM pupils</v>
      </c>
      <c r="D307" s="33">
        <v>444035073</v>
      </c>
      <c r="E307" s="31">
        <f t="shared" si="45"/>
        <v>444</v>
      </c>
      <c r="F307" s="28">
        <f t="shared" si="46"/>
        <v>35</v>
      </c>
      <c r="G307" s="28">
        <f t="shared" si="47"/>
        <v>73</v>
      </c>
      <c r="H307" s="28">
        <f t="shared" si="48"/>
        <v>1</v>
      </c>
      <c r="I307" s="34">
        <f t="shared" si="49"/>
        <v>1.085</v>
      </c>
      <c r="J307" s="31">
        <f t="shared" si="42"/>
        <v>5</v>
      </c>
      <c r="K307" s="35"/>
      <c r="L307" s="36">
        <f t="shared" si="50"/>
        <v>11693</v>
      </c>
      <c r="M307" s="36"/>
      <c r="N307" s="36"/>
      <c r="O307" s="37"/>
      <c r="P307" s="111"/>
      <c r="Q307" s="111"/>
      <c r="R307" s="112"/>
      <c r="S307" s="112"/>
    </row>
    <row r="308" spans="1:19">
      <c r="A308" s="31">
        <f t="shared" si="43"/>
        <v>444</v>
      </c>
      <c r="B308" s="31">
        <v>299</v>
      </c>
      <c r="C308" s="32" t="str">
        <f t="shared" si="44"/>
        <v>444 - NEIGHBORHOOD HOUSE Charter School - EASTON pupils</v>
      </c>
      <c r="D308" s="33">
        <v>444035088</v>
      </c>
      <c r="E308" s="31">
        <f t="shared" si="45"/>
        <v>444</v>
      </c>
      <c r="F308" s="28">
        <f t="shared" si="46"/>
        <v>35</v>
      </c>
      <c r="G308" s="28">
        <f t="shared" si="47"/>
        <v>88</v>
      </c>
      <c r="H308" s="28">
        <f t="shared" si="48"/>
        <v>1</v>
      </c>
      <c r="I308" s="34">
        <f t="shared" si="49"/>
        <v>1.085</v>
      </c>
      <c r="J308" s="31">
        <f t="shared" si="42"/>
        <v>4</v>
      </c>
      <c r="K308" s="35"/>
      <c r="L308" s="36">
        <f t="shared" si="50"/>
        <v>10227</v>
      </c>
      <c r="M308" s="36"/>
      <c r="N308" s="36"/>
      <c r="O308" s="37"/>
      <c r="P308" s="111"/>
      <c r="Q308" s="111"/>
      <c r="R308" s="112"/>
      <c r="S308" s="112"/>
    </row>
    <row r="309" spans="1:19">
      <c r="A309" s="31">
        <f t="shared" si="43"/>
        <v>444</v>
      </c>
      <c r="B309" s="31">
        <v>300</v>
      </c>
      <c r="C309" s="32" t="str">
        <f t="shared" si="44"/>
        <v>444 - NEIGHBORHOOD HOUSE Charter School - HOLBROOK pupils</v>
      </c>
      <c r="D309" s="33">
        <v>444035133</v>
      </c>
      <c r="E309" s="31">
        <f t="shared" si="45"/>
        <v>444</v>
      </c>
      <c r="F309" s="28">
        <f t="shared" si="46"/>
        <v>35</v>
      </c>
      <c r="G309" s="28">
        <f t="shared" si="47"/>
        <v>133</v>
      </c>
      <c r="H309" s="28">
        <f t="shared" si="48"/>
        <v>1</v>
      </c>
      <c r="I309" s="34">
        <f t="shared" si="49"/>
        <v>1.085</v>
      </c>
      <c r="J309" s="31">
        <f t="shared" si="42"/>
        <v>9</v>
      </c>
      <c r="K309" s="35"/>
      <c r="L309" s="36">
        <f t="shared" si="50"/>
        <v>16379</v>
      </c>
      <c r="M309" s="36"/>
      <c r="N309" s="36"/>
      <c r="O309" s="37"/>
      <c r="P309" s="111"/>
      <c r="Q309" s="111"/>
      <c r="R309" s="112"/>
      <c r="S309" s="112"/>
    </row>
    <row r="310" spans="1:19">
      <c r="A310" s="31">
        <f t="shared" si="43"/>
        <v>444</v>
      </c>
      <c r="B310" s="31">
        <v>301</v>
      </c>
      <c r="C310" s="32" t="str">
        <f t="shared" si="44"/>
        <v>444 - NEIGHBORHOOD HOUSE Charter School - LYNN pupils</v>
      </c>
      <c r="D310" s="33">
        <v>444035163</v>
      </c>
      <c r="E310" s="31">
        <f t="shared" si="45"/>
        <v>444</v>
      </c>
      <c r="F310" s="28">
        <f t="shared" si="46"/>
        <v>35</v>
      </c>
      <c r="G310" s="28">
        <f t="shared" si="47"/>
        <v>163</v>
      </c>
      <c r="H310" s="28">
        <f t="shared" si="48"/>
        <v>1</v>
      </c>
      <c r="I310" s="34">
        <f t="shared" si="49"/>
        <v>1.085</v>
      </c>
      <c r="J310" s="31">
        <f t="shared" si="42"/>
        <v>12</v>
      </c>
      <c r="K310" s="35"/>
      <c r="L310" s="36">
        <f t="shared" si="50"/>
        <v>15734</v>
      </c>
      <c r="M310" s="36"/>
      <c r="N310" s="36"/>
      <c r="O310" s="37"/>
      <c r="P310" s="111"/>
      <c r="Q310" s="111"/>
      <c r="R310" s="112"/>
      <c r="S310" s="112"/>
    </row>
    <row r="311" spans="1:19">
      <c r="A311" s="31">
        <f t="shared" si="43"/>
        <v>444</v>
      </c>
      <c r="B311" s="31">
        <v>302</v>
      </c>
      <c r="C311" s="32" t="str">
        <f t="shared" si="44"/>
        <v>444 - NEIGHBORHOOD HOUSE Charter School - MILTON pupils</v>
      </c>
      <c r="D311" s="33">
        <v>444035189</v>
      </c>
      <c r="E311" s="31">
        <f t="shared" si="45"/>
        <v>444</v>
      </c>
      <c r="F311" s="28">
        <f t="shared" si="46"/>
        <v>35</v>
      </c>
      <c r="G311" s="28">
        <f t="shared" si="47"/>
        <v>189</v>
      </c>
      <c r="H311" s="28">
        <f t="shared" si="48"/>
        <v>1</v>
      </c>
      <c r="I311" s="34">
        <f t="shared" si="49"/>
        <v>1.085</v>
      </c>
      <c r="J311" s="31">
        <f t="shared" si="42"/>
        <v>3</v>
      </c>
      <c r="K311" s="35"/>
      <c r="L311" s="36">
        <f t="shared" si="50"/>
        <v>11789</v>
      </c>
      <c r="M311" s="36"/>
      <c r="N311" s="36"/>
      <c r="O311" s="37"/>
      <c r="P311" s="111"/>
      <c r="Q311" s="111"/>
      <c r="R311" s="112"/>
      <c r="S311" s="112"/>
    </row>
    <row r="312" spans="1:19">
      <c r="A312" s="31">
        <f t="shared" si="43"/>
        <v>444</v>
      </c>
      <c r="B312" s="31">
        <v>303</v>
      </c>
      <c r="C312" s="32" t="str">
        <f t="shared" si="44"/>
        <v>444 - NEIGHBORHOOD HOUSE Charter School - NORTH ATTLEBOROUGH pupils</v>
      </c>
      <c r="D312" s="33">
        <v>444035212</v>
      </c>
      <c r="E312" s="31">
        <f t="shared" si="45"/>
        <v>444</v>
      </c>
      <c r="F312" s="28">
        <f t="shared" si="46"/>
        <v>35</v>
      </c>
      <c r="G312" s="28">
        <f t="shared" si="47"/>
        <v>212</v>
      </c>
      <c r="H312" s="28">
        <f t="shared" si="48"/>
        <v>1</v>
      </c>
      <c r="I312" s="34">
        <f t="shared" si="49"/>
        <v>1.085</v>
      </c>
      <c r="J312" s="31">
        <f t="shared" si="42"/>
        <v>4</v>
      </c>
      <c r="K312" s="35"/>
      <c r="L312" s="36">
        <f t="shared" si="50"/>
        <v>16162</v>
      </c>
      <c r="M312" s="36"/>
      <c r="N312" s="36"/>
      <c r="O312" s="37"/>
      <c r="P312" s="111"/>
      <c r="Q312" s="111"/>
      <c r="R312" s="112"/>
      <c r="S312" s="112"/>
    </row>
    <row r="313" spans="1:19">
      <c r="A313" s="31">
        <f t="shared" si="43"/>
        <v>444</v>
      </c>
      <c r="B313" s="31">
        <v>304</v>
      </c>
      <c r="C313" s="32" t="str">
        <f t="shared" si="44"/>
        <v>444 - NEIGHBORHOOD HOUSE Charter School - NORWOOD pupils</v>
      </c>
      <c r="D313" s="33">
        <v>444035220</v>
      </c>
      <c r="E313" s="31">
        <f t="shared" si="45"/>
        <v>444</v>
      </c>
      <c r="F313" s="28">
        <f t="shared" si="46"/>
        <v>35</v>
      </c>
      <c r="G313" s="28">
        <f t="shared" si="47"/>
        <v>220</v>
      </c>
      <c r="H313" s="28">
        <f t="shared" si="48"/>
        <v>1</v>
      </c>
      <c r="I313" s="34">
        <f t="shared" si="49"/>
        <v>1.085</v>
      </c>
      <c r="J313" s="31">
        <f t="shared" si="42"/>
        <v>6</v>
      </c>
      <c r="K313" s="35"/>
      <c r="L313" s="36">
        <f t="shared" si="50"/>
        <v>10227</v>
      </c>
      <c r="M313" s="36"/>
      <c r="N313" s="36"/>
      <c r="O313" s="37"/>
      <c r="P313" s="111"/>
      <c r="Q313" s="111"/>
      <c r="R313" s="112"/>
      <c r="S313" s="112"/>
    </row>
    <row r="314" spans="1:19">
      <c r="A314" s="31">
        <f t="shared" si="43"/>
        <v>444</v>
      </c>
      <c r="B314" s="31">
        <v>305</v>
      </c>
      <c r="C314" s="32" t="str">
        <f t="shared" si="44"/>
        <v>444 - NEIGHBORHOOD HOUSE Charter School - QUINCY pupils</v>
      </c>
      <c r="D314" s="33">
        <v>444035243</v>
      </c>
      <c r="E314" s="31">
        <f t="shared" si="45"/>
        <v>444</v>
      </c>
      <c r="F314" s="28">
        <f t="shared" si="46"/>
        <v>35</v>
      </c>
      <c r="G314" s="28">
        <f t="shared" si="47"/>
        <v>243</v>
      </c>
      <c r="H314" s="28">
        <f t="shared" si="48"/>
        <v>1</v>
      </c>
      <c r="I314" s="34">
        <f t="shared" si="49"/>
        <v>1.085</v>
      </c>
      <c r="J314" s="31">
        <f t="shared" si="42"/>
        <v>9</v>
      </c>
      <c r="K314" s="35"/>
      <c r="L314" s="36">
        <f t="shared" si="50"/>
        <v>14464</v>
      </c>
      <c r="M314" s="36"/>
      <c r="N314" s="36"/>
      <c r="O314" s="37"/>
      <c r="P314" s="111"/>
      <c r="Q314" s="111"/>
      <c r="R314" s="112"/>
      <c r="S314" s="112"/>
    </row>
    <row r="315" spans="1:19">
      <c r="A315" s="31">
        <f t="shared" si="43"/>
        <v>444</v>
      </c>
      <c r="B315" s="31">
        <v>306</v>
      </c>
      <c r="C315" s="32" t="str">
        <f t="shared" si="44"/>
        <v>444 - NEIGHBORHOOD HOUSE Charter School - RANDOLPH pupils</v>
      </c>
      <c r="D315" s="33">
        <v>444035244</v>
      </c>
      <c r="E315" s="31">
        <f t="shared" si="45"/>
        <v>444</v>
      </c>
      <c r="F315" s="28">
        <f t="shared" si="46"/>
        <v>35</v>
      </c>
      <c r="G315" s="28">
        <f t="shared" si="47"/>
        <v>244</v>
      </c>
      <c r="H315" s="28">
        <f t="shared" si="48"/>
        <v>1</v>
      </c>
      <c r="I315" s="34">
        <f t="shared" si="49"/>
        <v>1.085</v>
      </c>
      <c r="J315" s="31">
        <f t="shared" si="42"/>
        <v>10</v>
      </c>
      <c r="K315" s="35"/>
      <c r="L315" s="36">
        <f t="shared" si="50"/>
        <v>15420</v>
      </c>
      <c r="M315" s="36"/>
      <c r="N315" s="36"/>
      <c r="O315" s="37"/>
      <c r="P315" s="111"/>
      <c r="Q315" s="111"/>
      <c r="R315" s="112"/>
      <c r="S315" s="112"/>
    </row>
    <row r="316" spans="1:19">
      <c r="A316" s="31">
        <f t="shared" si="43"/>
        <v>444</v>
      </c>
      <c r="B316" s="31">
        <v>307</v>
      </c>
      <c r="C316" s="32" t="str">
        <f t="shared" si="44"/>
        <v>444 - NEIGHBORHOOD HOUSE Charter School - STONEHAM pupils</v>
      </c>
      <c r="D316" s="33">
        <v>444035284</v>
      </c>
      <c r="E316" s="31">
        <f t="shared" si="45"/>
        <v>444</v>
      </c>
      <c r="F316" s="28">
        <f t="shared" si="46"/>
        <v>35</v>
      </c>
      <c r="G316" s="28">
        <f t="shared" si="47"/>
        <v>284</v>
      </c>
      <c r="H316" s="28">
        <f t="shared" si="48"/>
        <v>1</v>
      </c>
      <c r="I316" s="34">
        <f t="shared" si="49"/>
        <v>1.085</v>
      </c>
      <c r="J316" s="31">
        <f t="shared" si="42"/>
        <v>5</v>
      </c>
      <c r="K316" s="35"/>
      <c r="L316" s="36">
        <f t="shared" si="50"/>
        <v>14299</v>
      </c>
      <c r="M316" s="36"/>
      <c r="N316" s="36"/>
      <c r="O316" s="37"/>
      <c r="P316" s="111"/>
      <c r="Q316" s="111"/>
      <c r="R316" s="112"/>
      <c r="S316" s="112"/>
    </row>
    <row r="317" spans="1:19">
      <c r="A317" s="31">
        <f t="shared" si="43"/>
        <v>444</v>
      </c>
      <c r="B317" s="31">
        <v>308</v>
      </c>
      <c r="C317" s="32" t="str">
        <f t="shared" si="44"/>
        <v>444 - NEIGHBORHOOD HOUSE Charter School - WEYMOUTH pupils</v>
      </c>
      <c r="D317" s="33">
        <v>444035336</v>
      </c>
      <c r="E317" s="31">
        <f t="shared" si="45"/>
        <v>444</v>
      </c>
      <c r="F317" s="28">
        <f t="shared" si="46"/>
        <v>35</v>
      </c>
      <c r="G317" s="28">
        <f t="shared" si="47"/>
        <v>336</v>
      </c>
      <c r="H317" s="28">
        <f t="shared" si="48"/>
        <v>1</v>
      </c>
      <c r="I317" s="34">
        <f t="shared" si="49"/>
        <v>1.085</v>
      </c>
      <c r="J317" s="31">
        <f t="shared" si="42"/>
        <v>7</v>
      </c>
      <c r="K317" s="35"/>
      <c r="L317" s="36">
        <f t="shared" si="50"/>
        <v>12855</v>
      </c>
      <c r="M317" s="36"/>
      <c r="N317" s="36"/>
      <c r="O317" s="37"/>
      <c r="P317" s="111"/>
      <c r="Q317" s="111"/>
      <c r="R317" s="112"/>
      <c r="S317" s="112"/>
    </row>
    <row r="318" spans="1:19">
      <c r="A318" s="31">
        <f t="shared" si="43"/>
        <v>445</v>
      </c>
      <c r="B318" s="31">
        <v>309</v>
      </c>
      <c r="C318" s="32" t="str">
        <f t="shared" si="44"/>
        <v>445 - ABBY KELLEY FOSTER Charter School - AUBURN pupils</v>
      </c>
      <c r="D318" s="33">
        <v>445348017</v>
      </c>
      <c r="E318" s="31">
        <f t="shared" si="45"/>
        <v>445</v>
      </c>
      <c r="F318" s="28">
        <f t="shared" si="46"/>
        <v>348</v>
      </c>
      <c r="G318" s="28">
        <f t="shared" si="47"/>
        <v>17</v>
      </c>
      <c r="H318" s="28">
        <f t="shared" si="48"/>
        <v>1</v>
      </c>
      <c r="I318" s="34">
        <f t="shared" si="49"/>
        <v>1</v>
      </c>
      <c r="J318" s="31">
        <f t="shared" si="42"/>
        <v>5</v>
      </c>
      <c r="K318" s="35"/>
      <c r="L318" s="36">
        <f t="shared" si="50"/>
        <v>13870</v>
      </c>
      <c r="M318" s="36"/>
      <c r="N318" s="36"/>
      <c r="O318" s="37"/>
      <c r="P318" s="111"/>
      <c r="Q318" s="111"/>
      <c r="R318" s="112"/>
      <c r="S318" s="112"/>
    </row>
    <row r="319" spans="1:19">
      <c r="A319" s="31">
        <f t="shared" si="43"/>
        <v>445</v>
      </c>
      <c r="B319" s="31">
        <v>310</v>
      </c>
      <c r="C319" s="32" t="str">
        <f t="shared" si="44"/>
        <v>445 - ABBY KELLEY FOSTER Charter School - CLINTON pupils</v>
      </c>
      <c r="D319" s="33">
        <v>445348064</v>
      </c>
      <c r="E319" s="31">
        <f t="shared" si="45"/>
        <v>445</v>
      </c>
      <c r="F319" s="28">
        <f t="shared" si="46"/>
        <v>348</v>
      </c>
      <c r="G319" s="28">
        <f t="shared" si="47"/>
        <v>64</v>
      </c>
      <c r="H319" s="28">
        <f t="shared" si="48"/>
        <v>1</v>
      </c>
      <c r="I319" s="34">
        <f t="shared" si="49"/>
        <v>1</v>
      </c>
      <c r="J319" s="31">
        <f t="shared" si="42"/>
        <v>9</v>
      </c>
      <c r="K319" s="35"/>
      <c r="L319" s="36">
        <f t="shared" si="50"/>
        <v>11023</v>
      </c>
      <c r="M319" s="36"/>
      <c r="N319" s="36"/>
      <c r="O319" s="37"/>
      <c r="P319" s="111"/>
      <c r="Q319" s="111"/>
      <c r="R319" s="112"/>
      <c r="S319" s="112"/>
    </row>
    <row r="320" spans="1:19">
      <c r="A320" s="31">
        <f t="shared" si="43"/>
        <v>445</v>
      </c>
      <c r="B320" s="31">
        <v>311</v>
      </c>
      <c r="C320" s="32" t="str">
        <f t="shared" si="44"/>
        <v>445 - ABBY KELLEY FOSTER Charter School - DOUGLAS pupils</v>
      </c>
      <c r="D320" s="33">
        <v>445348077</v>
      </c>
      <c r="E320" s="31">
        <f t="shared" si="45"/>
        <v>445</v>
      </c>
      <c r="F320" s="28">
        <f t="shared" si="46"/>
        <v>348</v>
      </c>
      <c r="G320" s="28">
        <f t="shared" si="47"/>
        <v>77</v>
      </c>
      <c r="H320" s="28">
        <f t="shared" si="48"/>
        <v>1</v>
      </c>
      <c r="I320" s="34">
        <f t="shared" si="49"/>
        <v>1</v>
      </c>
      <c r="J320" s="31">
        <f t="shared" si="42"/>
        <v>4</v>
      </c>
      <c r="K320" s="35"/>
      <c r="L320" s="36">
        <f t="shared" si="50"/>
        <v>9451</v>
      </c>
      <c r="M320" s="36"/>
      <c r="N320" s="36"/>
      <c r="O320" s="37"/>
      <c r="P320" s="111"/>
      <c r="Q320" s="111"/>
      <c r="R320" s="112"/>
      <c r="S320" s="112"/>
    </row>
    <row r="321" spans="1:19">
      <c r="A321" s="31">
        <f t="shared" si="43"/>
        <v>445</v>
      </c>
      <c r="B321" s="31">
        <v>312</v>
      </c>
      <c r="C321" s="32" t="str">
        <f t="shared" si="44"/>
        <v>445 - ABBY KELLEY FOSTER Charter School - FITCHBURG pupils</v>
      </c>
      <c r="D321" s="33">
        <v>445348097</v>
      </c>
      <c r="E321" s="31">
        <f t="shared" si="45"/>
        <v>445</v>
      </c>
      <c r="F321" s="28">
        <f t="shared" si="46"/>
        <v>348</v>
      </c>
      <c r="G321" s="28">
        <f t="shared" si="47"/>
        <v>97</v>
      </c>
      <c r="H321" s="28">
        <f t="shared" si="48"/>
        <v>1</v>
      </c>
      <c r="I321" s="34">
        <f t="shared" si="49"/>
        <v>1</v>
      </c>
      <c r="J321" s="31">
        <f t="shared" si="42"/>
        <v>11</v>
      </c>
      <c r="K321" s="35"/>
      <c r="L321" s="36">
        <f t="shared" si="50"/>
        <v>17287</v>
      </c>
      <c r="M321" s="36"/>
      <c r="N321" s="36"/>
      <c r="O321" s="37"/>
      <c r="P321" s="111"/>
      <c r="Q321" s="111"/>
      <c r="R321" s="112"/>
      <c r="S321" s="112"/>
    </row>
    <row r="322" spans="1:19">
      <c r="A322" s="31">
        <f t="shared" si="43"/>
        <v>445</v>
      </c>
      <c r="B322" s="31">
        <v>313</v>
      </c>
      <c r="C322" s="32" t="str">
        <f t="shared" si="44"/>
        <v>445 - ABBY KELLEY FOSTER Charter School - FRAMINGHAM pupils</v>
      </c>
      <c r="D322" s="33">
        <v>445348100</v>
      </c>
      <c r="E322" s="31">
        <f t="shared" si="45"/>
        <v>445</v>
      </c>
      <c r="F322" s="28">
        <f t="shared" si="46"/>
        <v>348</v>
      </c>
      <c r="G322" s="28">
        <f t="shared" si="47"/>
        <v>100</v>
      </c>
      <c r="H322" s="28">
        <f t="shared" si="48"/>
        <v>1</v>
      </c>
      <c r="I322" s="34">
        <f t="shared" si="49"/>
        <v>1</v>
      </c>
      <c r="J322" s="31">
        <f t="shared" si="42"/>
        <v>9</v>
      </c>
      <c r="K322" s="35"/>
      <c r="L322" s="36">
        <f t="shared" si="50"/>
        <v>14349</v>
      </c>
      <c r="M322" s="36"/>
      <c r="N322" s="36"/>
      <c r="O322" s="37"/>
      <c r="P322" s="111"/>
      <c r="Q322" s="111"/>
      <c r="R322" s="112"/>
      <c r="S322" s="112"/>
    </row>
    <row r="323" spans="1:19">
      <c r="A323" s="31">
        <f t="shared" si="43"/>
        <v>445</v>
      </c>
      <c r="B323" s="31">
        <v>314</v>
      </c>
      <c r="C323" s="32" t="str">
        <f t="shared" si="44"/>
        <v>445 - ABBY KELLEY FOSTER Charter School - GRAFTON pupils</v>
      </c>
      <c r="D323" s="33">
        <v>445348110</v>
      </c>
      <c r="E323" s="31">
        <f t="shared" si="45"/>
        <v>445</v>
      </c>
      <c r="F323" s="28">
        <f t="shared" si="46"/>
        <v>348</v>
      </c>
      <c r="G323" s="28">
        <f t="shared" si="47"/>
        <v>110</v>
      </c>
      <c r="H323" s="28">
        <f t="shared" si="48"/>
        <v>1</v>
      </c>
      <c r="I323" s="34">
        <f t="shared" si="49"/>
        <v>1</v>
      </c>
      <c r="J323" s="31">
        <f t="shared" si="42"/>
        <v>3</v>
      </c>
      <c r="K323" s="35"/>
      <c r="L323" s="36">
        <f t="shared" si="50"/>
        <v>14286</v>
      </c>
      <c r="M323" s="36"/>
      <c r="N323" s="36"/>
      <c r="O323" s="37"/>
      <c r="P323" s="111"/>
      <c r="Q323" s="111"/>
      <c r="R323" s="112"/>
      <c r="S323" s="112"/>
    </row>
    <row r="324" spans="1:19">
      <c r="A324" s="31">
        <f t="shared" si="43"/>
        <v>445</v>
      </c>
      <c r="B324" s="31">
        <v>315</v>
      </c>
      <c r="C324" s="32" t="str">
        <f t="shared" si="44"/>
        <v>445 - ABBY KELLEY FOSTER Charter School - LEICESTER pupils</v>
      </c>
      <c r="D324" s="33">
        <v>445348151</v>
      </c>
      <c r="E324" s="31">
        <f t="shared" si="45"/>
        <v>445</v>
      </c>
      <c r="F324" s="28">
        <f t="shared" si="46"/>
        <v>348</v>
      </c>
      <c r="G324" s="28">
        <f t="shared" si="47"/>
        <v>151</v>
      </c>
      <c r="H324" s="28">
        <f t="shared" si="48"/>
        <v>1</v>
      </c>
      <c r="I324" s="34">
        <f t="shared" si="49"/>
        <v>1</v>
      </c>
      <c r="J324" s="31">
        <f t="shared" si="42"/>
        <v>7</v>
      </c>
      <c r="K324" s="35"/>
      <c r="L324" s="36">
        <f t="shared" si="50"/>
        <v>13011</v>
      </c>
      <c r="M324" s="36"/>
      <c r="N324" s="36"/>
      <c r="O324" s="37"/>
      <c r="P324" s="111"/>
      <c r="Q324" s="111"/>
      <c r="R324" s="112"/>
      <c r="S324" s="112"/>
    </row>
    <row r="325" spans="1:19">
      <c r="A325" s="31">
        <f t="shared" si="43"/>
        <v>445</v>
      </c>
      <c r="B325" s="31">
        <v>316</v>
      </c>
      <c r="C325" s="32" t="str">
        <f t="shared" si="44"/>
        <v>445 - ABBY KELLEY FOSTER Charter School - MILLBURY pupils</v>
      </c>
      <c r="D325" s="33">
        <v>445348186</v>
      </c>
      <c r="E325" s="31">
        <f t="shared" si="45"/>
        <v>445</v>
      </c>
      <c r="F325" s="28">
        <f t="shared" si="46"/>
        <v>348</v>
      </c>
      <c r="G325" s="28">
        <f t="shared" si="47"/>
        <v>186</v>
      </c>
      <c r="H325" s="28">
        <f t="shared" si="48"/>
        <v>1</v>
      </c>
      <c r="I325" s="34">
        <f t="shared" si="49"/>
        <v>1</v>
      </c>
      <c r="J325" s="31">
        <f t="shared" si="42"/>
        <v>6</v>
      </c>
      <c r="K325" s="35"/>
      <c r="L325" s="36">
        <f t="shared" si="50"/>
        <v>13110</v>
      </c>
      <c r="M325" s="36"/>
      <c r="N325" s="36"/>
      <c r="O325" s="37"/>
      <c r="P325" s="111"/>
      <c r="Q325" s="111"/>
      <c r="R325" s="112"/>
      <c r="S325" s="112"/>
    </row>
    <row r="326" spans="1:19">
      <c r="A326" s="31">
        <f t="shared" si="43"/>
        <v>445</v>
      </c>
      <c r="B326" s="31">
        <v>317</v>
      </c>
      <c r="C326" s="32" t="str">
        <f t="shared" si="44"/>
        <v>445 - ABBY KELLEY FOSTER Charter School - OXFORD pupils</v>
      </c>
      <c r="D326" s="33">
        <v>445348226</v>
      </c>
      <c r="E326" s="31">
        <f t="shared" si="45"/>
        <v>445</v>
      </c>
      <c r="F326" s="28">
        <f t="shared" si="46"/>
        <v>348</v>
      </c>
      <c r="G326" s="28">
        <f t="shared" si="47"/>
        <v>226</v>
      </c>
      <c r="H326" s="28">
        <f t="shared" si="48"/>
        <v>1</v>
      </c>
      <c r="I326" s="34">
        <f t="shared" si="49"/>
        <v>1</v>
      </c>
      <c r="J326" s="31">
        <f t="shared" si="42"/>
        <v>7</v>
      </c>
      <c r="K326" s="35"/>
      <c r="L326" s="36">
        <f t="shared" si="50"/>
        <v>12342</v>
      </c>
      <c r="M326" s="36"/>
      <c r="N326" s="36"/>
      <c r="O326" s="37"/>
      <c r="P326" s="111"/>
      <c r="Q326" s="111"/>
      <c r="R326" s="112"/>
      <c r="S326" s="112"/>
    </row>
    <row r="327" spans="1:19">
      <c r="A327" s="31">
        <f t="shared" si="43"/>
        <v>445</v>
      </c>
      <c r="B327" s="31">
        <v>318</v>
      </c>
      <c r="C327" s="32" t="str">
        <f t="shared" si="44"/>
        <v>445 - ABBY KELLEY FOSTER Charter School - SHREWSBURY pupils</v>
      </c>
      <c r="D327" s="33">
        <v>445348271</v>
      </c>
      <c r="E327" s="31">
        <f t="shared" si="45"/>
        <v>445</v>
      </c>
      <c r="F327" s="28">
        <f t="shared" si="46"/>
        <v>348</v>
      </c>
      <c r="G327" s="28">
        <f t="shared" si="47"/>
        <v>271</v>
      </c>
      <c r="H327" s="28">
        <f t="shared" si="48"/>
        <v>1</v>
      </c>
      <c r="I327" s="34">
        <f t="shared" si="49"/>
        <v>1</v>
      </c>
      <c r="J327" s="31">
        <f t="shared" si="42"/>
        <v>3</v>
      </c>
      <c r="K327" s="35"/>
      <c r="L327" s="36">
        <f t="shared" si="50"/>
        <v>12564</v>
      </c>
      <c r="M327" s="36"/>
      <c r="N327" s="36"/>
      <c r="O327" s="37"/>
      <c r="P327" s="111"/>
      <c r="Q327" s="111"/>
      <c r="R327" s="112"/>
      <c r="S327" s="112"/>
    </row>
    <row r="328" spans="1:19">
      <c r="A328" s="31">
        <f t="shared" si="43"/>
        <v>445</v>
      </c>
      <c r="B328" s="31">
        <v>319</v>
      </c>
      <c r="C328" s="32" t="str">
        <f t="shared" si="44"/>
        <v>445 - ABBY KELLEY FOSTER Charter School - SOUTHBRIDGE pupils</v>
      </c>
      <c r="D328" s="33">
        <v>445348277</v>
      </c>
      <c r="E328" s="31">
        <f t="shared" si="45"/>
        <v>445</v>
      </c>
      <c r="F328" s="28">
        <f t="shared" si="46"/>
        <v>348</v>
      </c>
      <c r="G328" s="28">
        <f t="shared" si="47"/>
        <v>277</v>
      </c>
      <c r="H328" s="28">
        <f t="shared" si="48"/>
        <v>1</v>
      </c>
      <c r="I328" s="34">
        <f t="shared" si="49"/>
        <v>1</v>
      </c>
      <c r="J328" s="31">
        <f t="shared" si="42"/>
        <v>12</v>
      </c>
      <c r="K328" s="35"/>
      <c r="L328" s="36">
        <f t="shared" si="50"/>
        <v>15039</v>
      </c>
      <c r="M328" s="36"/>
      <c r="N328" s="36"/>
      <c r="O328" s="37"/>
      <c r="P328" s="111"/>
      <c r="Q328" s="111"/>
      <c r="R328" s="112"/>
      <c r="S328" s="112"/>
    </row>
    <row r="329" spans="1:19">
      <c r="A329" s="31">
        <f t="shared" si="43"/>
        <v>445</v>
      </c>
      <c r="B329" s="31">
        <v>320</v>
      </c>
      <c r="C329" s="32" t="str">
        <f t="shared" si="44"/>
        <v>445 - ABBY KELLEY FOSTER Charter School - SUTTON pupils</v>
      </c>
      <c r="D329" s="33">
        <v>445348290</v>
      </c>
      <c r="E329" s="31">
        <f t="shared" si="45"/>
        <v>445</v>
      </c>
      <c r="F329" s="28">
        <f t="shared" si="46"/>
        <v>348</v>
      </c>
      <c r="G329" s="28">
        <f t="shared" si="47"/>
        <v>290</v>
      </c>
      <c r="H329" s="28">
        <f t="shared" si="48"/>
        <v>1</v>
      </c>
      <c r="I329" s="34">
        <f t="shared" si="49"/>
        <v>1</v>
      </c>
      <c r="J329" s="31">
        <f t="shared" si="42"/>
        <v>3</v>
      </c>
      <c r="K329" s="35"/>
      <c r="L329" s="36">
        <f t="shared" si="50"/>
        <v>9220</v>
      </c>
      <c r="M329" s="36"/>
      <c r="N329" s="36"/>
      <c r="O329" s="37"/>
      <c r="P329" s="111"/>
      <c r="Q329" s="111"/>
      <c r="R329" s="112"/>
      <c r="S329" s="112"/>
    </row>
    <row r="330" spans="1:19">
      <c r="A330" s="31">
        <f t="shared" si="43"/>
        <v>445</v>
      </c>
      <c r="B330" s="31">
        <v>321</v>
      </c>
      <c r="C330" s="32" t="str">
        <f t="shared" si="44"/>
        <v>445 - ABBY KELLEY FOSTER Charter School - UXBRIDGE pupils</v>
      </c>
      <c r="D330" s="33">
        <v>445348304</v>
      </c>
      <c r="E330" s="31">
        <f t="shared" si="45"/>
        <v>445</v>
      </c>
      <c r="F330" s="28">
        <f t="shared" si="46"/>
        <v>348</v>
      </c>
      <c r="G330" s="28">
        <f t="shared" si="47"/>
        <v>304</v>
      </c>
      <c r="H330" s="28">
        <f t="shared" si="48"/>
        <v>1</v>
      </c>
      <c r="I330" s="34">
        <f t="shared" si="49"/>
        <v>1</v>
      </c>
      <c r="J330" s="31">
        <f t="shared" ref="J330:J393" si="51">VLOOKUP(D330,enro_chafnd,16)</f>
        <v>5</v>
      </c>
      <c r="K330" s="35"/>
      <c r="L330" s="36">
        <f t="shared" si="50"/>
        <v>15161</v>
      </c>
      <c r="M330" s="36"/>
      <c r="N330" s="36"/>
      <c r="O330" s="37"/>
      <c r="P330" s="111"/>
      <c r="Q330" s="111"/>
      <c r="R330" s="112"/>
      <c r="S330" s="112"/>
    </row>
    <row r="331" spans="1:19">
      <c r="A331" s="31">
        <f t="shared" ref="A331:A394" si="52">IF(VALUE(MID(D331,1,1))=4,VALUE(MID(D331,1,3)),VALUE(MID(D331,1,4)))</f>
        <v>445</v>
      </c>
      <c r="B331" s="31">
        <v>322</v>
      </c>
      <c r="C331" s="32" t="str">
        <f t="shared" ref="C331:C394" si="53">IF(H331=1,A331 &amp; " - " &amp;VLOOKUP(A331,codeCHA,2)&amp;" Charter School - "&amp;VLOOKUP(G331,code436,2)&amp;" pupils",IF(OR(A331=450,A331=466),A331 &amp; " - " &amp;VLOOKUP(A331,codeCHA,2)&amp;" Charter School - "&amp;VLOOKUP(F331,code436,2)&amp;" District - "&amp;VLOOKUP(G331,code436,2)&amp;" pupils",A331 &amp; " - " &amp;VLOOKUP(A331,codeCHA,2)&amp;" Charter School - "&amp;VLOOKUP(F331,code436,2)&amp;" Campus - "&amp;VLOOKUP(G331,code436,2)&amp;" pupils"))</f>
        <v>445 - ABBY KELLEY FOSTER Charter School - WEBSTER pupils</v>
      </c>
      <c r="D331" s="33">
        <v>445348316</v>
      </c>
      <c r="E331" s="31">
        <f t="shared" ref="E331:E394" si="54">A331</f>
        <v>445</v>
      </c>
      <c r="F331" s="28">
        <f t="shared" ref="F331:F394" si="55">IF(VALUE(MID(D331,1,1))=4,VALUE(MID(D331,4,3)),VALUE(MID(D331,5,3)))</f>
        <v>348</v>
      </c>
      <c r="G331" s="28">
        <f t="shared" ref="G331:G394" si="56">IF(VALUE(MID(D331,1,1))=4,VALUE(MID(D331,7,3)),VALUE(MID(D331,8,3)))</f>
        <v>316</v>
      </c>
      <c r="H331" s="28">
        <f t="shared" ref="H331:H394" si="57">IF(OR(A331=410,A331=466,A331=487),2,1)</f>
        <v>1</v>
      </c>
      <c r="I331" s="34">
        <f t="shared" ref="I331:I394" si="58">VLOOKUP(F331,distinfo,4)</f>
        <v>1</v>
      </c>
      <c r="J331" s="31">
        <f t="shared" si="51"/>
        <v>10</v>
      </c>
      <c r="K331" s="35"/>
      <c r="L331" s="36">
        <f t="shared" ref="L331:L394" si="59">IF(VLOOKUP(D331,rate_chafnd,40,FALSE)&gt;0,VLOOKUP(D331,rate_chafnd,40),VLOOKUP(G331,distinfo,7))</f>
        <v>12439</v>
      </c>
      <c r="M331" s="36"/>
      <c r="N331" s="36"/>
      <c r="O331" s="37"/>
      <c r="P331" s="111"/>
      <c r="Q331" s="111"/>
      <c r="R331" s="112"/>
      <c r="S331" s="112"/>
    </row>
    <row r="332" spans="1:19">
      <c r="A332" s="31">
        <f t="shared" si="52"/>
        <v>445</v>
      </c>
      <c r="B332" s="31">
        <v>323</v>
      </c>
      <c r="C332" s="32" t="str">
        <f t="shared" si="53"/>
        <v>445 - ABBY KELLEY FOSTER Charter School - WESTBOROUGH pupils</v>
      </c>
      <c r="D332" s="33">
        <v>445348321</v>
      </c>
      <c r="E332" s="31">
        <f t="shared" si="54"/>
        <v>445</v>
      </c>
      <c r="F332" s="28">
        <f t="shared" si="55"/>
        <v>348</v>
      </c>
      <c r="G332" s="28">
        <f t="shared" si="56"/>
        <v>321</v>
      </c>
      <c r="H332" s="28">
        <f t="shared" si="57"/>
        <v>1</v>
      </c>
      <c r="I332" s="34">
        <f t="shared" si="58"/>
        <v>1</v>
      </c>
      <c r="J332" s="31">
        <f t="shared" si="51"/>
        <v>3</v>
      </c>
      <c r="K332" s="35"/>
      <c r="L332" s="36">
        <f t="shared" si="59"/>
        <v>11023</v>
      </c>
      <c r="M332" s="36"/>
      <c r="N332" s="36"/>
      <c r="O332" s="37"/>
      <c r="P332" s="111"/>
      <c r="Q332" s="111"/>
      <c r="R332" s="112"/>
      <c r="S332" s="112"/>
    </row>
    <row r="333" spans="1:19">
      <c r="A333" s="31">
        <f t="shared" si="52"/>
        <v>445</v>
      </c>
      <c r="B333" s="31">
        <v>324</v>
      </c>
      <c r="C333" s="32" t="str">
        <f t="shared" si="53"/>
        <v>445 - ABBY KELLEY FOSTER Charter School - WEST BOYLSTON pupils</v>
      </c>
      <c r="D333" s="33">
        <v>445348322</v>
      </c>
      <c r="E333" s="31">
        <f t="shared" si="54"/>
        <v>445</v>
      </c>
      <c r="F333" s="28">
        <f t="shared" si="55"/>
        <v>348</v>
      </c>
      <c r="G333" s="28">
        <f t="shared" si="56"/>
        <v>322</v>
      </c>
      <c r="H333" s="28">
        <f t="shared" si="57"/>
        <v>1</v>
      </c>
      <c r="I333" s="34">
        <f t="shared" si="58"/>
        <v>1</v>
      </c>
      <c r="J333" s="31">
        <f t="shared" si="51"/>
        <v>5</v>
      </c>
      <c r="K333" s="35"/>
      <c r="L333" s="36">
        <f t="shared" si="59"/>
        <v>14526</v>
      </c>
      <c r="M333" s="36"/>
      <c r="N333" s="36"/>
      <c r="O333" s="37"/>
      <c r="P333" s="111"/>
      <c r="Q333" s="111"/>
      <c r="R333" s="112"/>
      <c r="S333" s="112"/>
    </row>
    <row r="334" spans="1:19">
      <c r="A334" s="31">
        <f t="shared" si="52"/>
        <v>445</v>
      </c>
      <c r="B334" s="31">
        <v>325</v>
      </c>
      <c r="C334" s="32" t="str">
        <f t="shared" si="53"/>
        <v>445 - ABBY KELLEY FOSTER Charter School - WORCESTER pupils</v>
      </c>
      <c r="D334" s="33">
        <v>445348348</v>
      </c>
      <c r="E334" s="31">
        <f t="shared" si="54"/>
        <v>445</v>
      </c>
      <c r="F334" s="28">
        <f t="shared" si="55"/>
        <v>348</v>
      </c>
      <c r="G334" s="28">
        <f t="shared" si="56"/>
        <v>348</v>
      </c>
      <c r="H334" s="28">
        <f t="shared" si="57"/>
        <v>1</v>
      </c>
      <c r="I334" s="34">
        <f t="shared" si="58"/>
        <v>1</v>
      </c>
      <c r="J334" s="31">
        <f t="shared" si="51"/>
        <v>11</v>
      </c>
      <c r="K334" s="35"/>
      <c r="L334" s="36">
        <f t="shared" si="59"/>
        <v>13818</v>
      </c>
      <c r="M334" s="36"/>
      <c r="N334" s="36"/>
      <c r="O334" s="37"/>
      <c r="P334" s="111"/>
      <c r="Q334" s="111"/>
      <c r="R334" s="112"/>
      <c r="S334" s="112"/>
    </row>
    <row r="335" spans="1:19">
      <c r="A335" s="31">
        <f t="shared" si="52"/>
        <v>445</v>
      </c>
      <c r="B335" s="31">
        <v>326</v>
      </c>
      <c r="C335" s="32" t="str">
        <f t="shared" si="53"/>
        <v>445 - ABBY KELLEY FOSTER Charter School - DUDLEY CHARLTON pupils</v>
      </c>
      <c r="D335" s="33">
        <v>445348658</v>
      </c>
      <c r="E335" s="31">
        <f t="shared" si="54"/>
        <v>445</v>
      </c>
      <c r="F335" s="28">
        <f t="shared" si="55"/>
        <v>348</v>
      </c>
      <c r="G335" s="28">
        <f t="shared" si="56"/>
        <v>658</v>
      </c>
      <c r="H335" s="28">
        <f t="shared" si="57"/>
        <v>1</v>
      </c>
      <c r="I335" s="34">
        <f t="shared" si="58"/>
        <v>1</v>
      </c>
      <c r="J335" s="31">
        <f t="shared" si="51"/>
        <v>5</v>
      </c>
      <c r="K335" s="35"/>
      <c r="L335" s="36">
        <f t="shared" si="59"/>
        <v>11202</v>
      </c>
      <c r="M335" s="36"/>
      <c r="N335" s="36"/>
      <c r="O335" s="37"/>
      <c r="P335" s="111"/>
      <c r="Q335" s="111"/>
      <c r="R335" s="112"/>
      <c r="S335" s="112"/>
    </row>
    <row r="336" spans="1:19">
      <c r="A336" s="31">
        <f t="shared" si="52"/>
        <v>445</v>
      </c>
      <c r="B336" s="31">
        <v>327</v>
      </c>
      <c r="C336" s="32" t="str">
        <f t="shared" si="53"/>
        <v>445 - ABBY KELLEY FOSTER Charter School - QUABBIN pupils</v>
      </c>
      <c r="D336" s="33">
        <v>445348753</v>
      </c>
      <c r="E336" s="31">
        <f t="shared" si="54"/>
        <v>445</v>
      </c>
      <c r="F336" s="28">
        <f t="shared" si="55"/>
        <v>348</v>
      </c>
      <c r="G336" s="28">
        <f t="shared" si="56"/>
        <v>753</v>
      </c>
      <c r="H336" s="28">
        <f t="shared" si="57"/>
        <v>1</v>
      </c>
      <c r="I336" s="34">
        <f t="shared" si="58"/>
        <v>1</v>
      </c>
      <c r="J336" s="31">
        <f t="shared" si="51"/>
        <v>6</v>
      </c>
      <c r="K336" s="35"/>
      <c r="L336" s="36">
        <f t="shared" si="59"/>
        <v>11023</v>
      </c>
      <c r="M336" s="36"/>
      <c r="N336" s="36"/>
      <c r="O336" s="37"/>
      <c r="P336" s="111"/>
      <c r="Q336" s="111"/>
      <c r="R336" s="112"/>
      <c r="S336" s="112"/>
    </row>
    <row r="337" spans="1:19">
      <c r="A337" s="31">
        <f t="shared" si="52"/>
        <v>445</v>
      </c>
      <c r="B337" s="31">
        <v>328</v>
      </c>
      <c r="C337" s="32" t="str">
        <f t="shared" si="53"/>
        <v>445 - ABBY KELLEY FOSTER Charter School - SPENCER EAST BROOKFIELD pupils</v>
      </c>
      <c r="D337" s="33">
        <v>445348767</v>
      </c>
      <c r="E337" s="31">
        <f t="shared" si="54"/>
        <v>445</v>
      </c>
      <c r="F337" s="28">
        <f t="shared" si="55"/>
        <v>348</v>
      </c>
      <c r="G337" s="28">
        <f t="shared" si="56"/>
        <v>767</v>
      </c>
      <c r="H337" s="28">
        <f t="shared" si="57"/>
        <v>1</v>
      </c>
      <c r="I337" s="34">
        <f t="shared" si="58"/>
        <v>1</v>
      </c>
      <c r="J337" s="31">
        <f t="shared" si="51"/>
        <v>8</v>
      </c>
      <c r="K337" s="35"/>
      <c r="L337" s="36">
        <f t="shared" si="59"/>
        <v>10122</v>
      </c>
      <c r="M337" s="36"/>
      <c r="N337" s="36"/>
      <c r="O337" s="37"/>
      <c r="P337" s="111"/>
      <c r="Q337" s="111"/>
      <c r="R337" s="112"/>
      <c r="S337" s="112"/>
    </row>
    <row r="338" spans="1:19">
      <c r="A338" s="31">
        <f t="shared" si="52"/>
        <v>445</v>
      </c>
      <c r="B338" s="31">
        <v>329</v>
      </c>
      <c r="C338" s="32" t="str">
        <f t="shared" si="53"/>
        <v>445 - ABBY KELLEY FOSTER Charter School - WACHUSETT pupils</v>
      </c>
      <c r="D338" s="33">
        <v>445348775</v>
      </c>
      <c r="E338" s="31">
        <f t="shared" si="54"/>
        <v>445</v>
      </c>
      <c r="F338" s="28">
        <f t="shared" si="55"/>
        <v>348</v>
      </c>
      <c r="G338" s="28">
        <f t="shared" si="56"/>
        <v>775</v>
      </c>
      <c r="H338" s="28">
        <f t="shared" si="57"/>
        <v>1</v>
      </c>
      <c r="I338" s="34">
        <f t="shared" si="58"/>
        <v>1</v>
      </c>
      <c r="J338" s="31">
        <f t="shared" si="51"/>
        <v>3</v>
      </c>
      <c r="K338" s="35"/>
      <c r="L338" s="36">
        <f t="shared" si="59"/>
        <v>10552</v>
      </c>
      <c r="M338" s="36"/>
      <c r="N338" s="36"/>
      <c r="O338" s="37"/>
      <c r="P338" s="111"/>
      <c r="Q338" s="111"/>
      <c r="R338" s="112"/>
      <c r="S338" s="112"/>
    </row>
    <row r="339" spans="1:19">
      <c r="A339" s="31">
        <f t="shared" si="52"/>
        <v>446</v>
      </c>
      <c r="B339" s="31">
        <v>330</v>
      </c>
      <c r="C339" s="32" t="str">
        <f t="shared" si="53"/>
        <v>446 - FOXBOROUGH REGIONAL Charter School - ABINGTON pupils</v>
      </c>
      <c r="D339" s="33">
        <v>446099001</v>
      </c>
      <c r="E339" s="31">
        <f t="shared" si="54"/>
        <v>446</v>
      </c>
      <c r="F339" s="28">
        <f t="shared" si="55"/>
        <v>99</v>
      </c>
      <c r="G339" s="28">
        <f t="shared" si="56"/>
        <v>1</v>
      </c>
      <c r="H339" s="28">
        <f t="shared" si="57"/>
        <v>1</v>
      </c>
      <c r="I339" s="34">
        <f t="shared" si="58"/>
        <v>1.06</v>
      </c>
      <c r="J339" s="31">
        <f t="shared" si="51"/>
        <v>6</v>
      </c>
      <c r="K339" s="35"/>
      <c r="L339" s="36">
        <f t="shared" si="59"/>
        <v>14733</v>
      </c>
      <c r="M339" s="36"/>
      <c r="N339" s="36"/>
      <c r="O339" s="37"/>
      <c r="P339" s="111"/>
      <c r="Q339" s="111"/>
      <c r="R339" s="112"/>
      <c r="S339" s="112"/>
    </row>
    <row r="340" spans="1:19">
      <c r="A340" s="31">
        <f t="shared" si="52"/>
        <v>446</v>
      </c>
      <c r="B340" s="31">
        <v>331</v>
      </c>
      <c r="C340" s="32" t="str">
        <f t="shared" si="53"/>
        <v>446 - FOXBOROUGH REGIONAL Charter School - ATTLEBORO pupils</v>
      </c>
      <c r="D340" s="33">
        <v>446099016</v>
      </c>
      <c r="E340" s="31">
        <f t="shared" si="54"/>
        <v>446</v>
      </c>
      <c r="F340" s="28">
        <f t="shared" si="55"/>
        <v>99</v>
      </c>
      <c r="G340" s="28">
        <f t="shared" si="56"/>
        <v>16</v>
      </c>
      <c r="H340" s="28">
        <f t="shared" si="57"/>
        <v>1</v>
      </c>
      <c r="I340" s="34">
        <f t="shared" si="58"/>
        <v>1.06</v>
      </c>
      <c r="J340" s="31">
        <f t="shared" si="51"/>
        <v>7</v>
      </c>
      <c r="K340" s="35"/>
      <c r="L340" s="36">
        <f t="shared" si="59"/>
        <v>11467</v>
      </c>
      <c r="M340" s="36"/>
      <c r="N340" s="36"/>
      <c r="O340" s="37"/>
      <c r="P340" s="111"/>
      <c r="Q340" s="111"/>
      <c r="R340" s="112"/>
      <c r="S340" s="112"/>
    </row>
    <row r="341" spans="1:19">
      <c r="A341" s="31">
        <f t="shared" si="52"/>
        <v>446</v>
      </c>
      <c r="B341" s="31">
        <v>332</v>
      </c>
      <c r="C341" s="32" t="str">
        <f t="shared" si="53"/>
        <v>446 - FOXBOROUGH REGIONAL Charter School - AVON pupils</v>
      </c>
      <c r="D341" s="33">
        <v>446099018</v>
      </c>
      <c r="E341" s="31">
        <f t="shared" si="54"/>
        <v>446</v>
      </c>
      <c r="F341" s="28">
        <f t="shared" si="55"/>
        <v>99</v>
      </c>
      <c r="G341" s="28">
        <f t="shared" si="56"/>
        <v>18</v>
      </c>
      <c r="H341" s="28">
        <f t="shared" si="57"/>
        <v>1</v>
      </c>
      <c r="I341" s="34">
        <f t="shared" si="58"/>
        <v>1.06</v>
      </c>
      <c r="J341" s="31">
        <f t="shared" si="51"/>
        <v>7</v>
      </c>
      <c r="K341" s="35"/>
      <c r="L341" s="36">
        <f t="shared" si="59"/>
        <v>13142</v>
      </c>
      <c r="M341" s="36"/>
      <c r="N341" s="36"/>
      <c r="O341" s="37"/>
      <c r="P341" s="111"/>
      <c r="Q341" s="111"/>
      <c r="R341" s="112"/>
      <c r="S341" s="112"/>
    </row>
    <row r="342" spans="1:19">
      <c r="A342" s="31">
        <f t="shared" si="52"/>
        <v>446</v>
      </c>
      <c r="B342" s="31">
        <v>333</v>
      </c>
      <c r="C342" s="32" t="str">
        <f t="shared" si="53"/>
        <v>446 - FOXBOROUGH REGIONAL Charter School - BERKLEY pupils</v>
      </c>
      <c r="D342" s="33">
        <v>446099027</v>
      </c>
      <c r="E342" s="31">
        <f t="shared" si="54"/>
        <v>446</v>
      </c>
      <c r="F342" s="28">
        <f t="shared" si="55"/>
        <v>99</v>
      </c>
      <c r="G342" s="28">
        <f t="shared" si="56"/>
        <v>27</v>
      </c>
      <c r="H342" s="28">
        <f t="shared" si="57"/>
        <v>1</v>
      </c>
      <c r="I342" s="34">
        <f t="shared" si="58"/>
        <v>1.06</v>
      </c>
      <c r="J342" s="31">
        <f t="shared" si="51"/>
        <v>4</v>
      </c>
      <c r="K342" s="35"/>
      <c r="L342" s="36">
        <f t="shared" si="59"/>
        <v>9981</v>
      </c>
      <c r="M342" s="36"/>
      <c r="N342" s="36"/>
      <c r="O342" s="37"/>
      <c r="P342" s="111"/>
      <c r="Q342" s="111"/>
      <c r="R342" s="112"/>
      <c r="S342" s="112"/>
    </row>
    <row r="343" spans="1:19">
      <c r="A343" s="31">
        <f t="shared" si="52"/>
        <v>446</v>
      </c>
      <c r="B343" s="31">
        <v>334</v>
      </c>
      <c r="C343" s="32" t="str">
        <f t="shared" si="53"/>
        <v>446 - FOXBOROUGH REGIONAL Charter School - BOSTON pupils</v>
      </c>
      <c r="D343" s="33">
        <v>446099035</v>
      </c>
      <c r="E343" s="31">
        <f t="shared" si="54"/>
        <v>446</v>
      </c>
      <c r="F343" s="28">
        <f t="shared" si="55"/>
        <v>99</v>
      </c>
      <c r="G343" s="28">
        <f t="shared" si="56"/>
        <v>35</v>
      </c>
      <c r="H343" s="28">
        <f t="shared" si="57"/>
        <v>1</v>
      </c>
      <c r="I343" s="34">
        <f t="shared" si="58"/>
        <v>1.06</v>
      </c>
      <c r="J343" s="31">
        <f t="shared" si="51"/>
        <v>11</v>
      </c>
      <c r="K343" s="35"/>
      <c r="L343" s="36">
        <f t="shared" si="59"/>
        <v>18153</v>
      </c>
      <c r="M343" s="36"/>
      <c r="N343" s="36"/>
      <c r="O343" s="37"/>
      <c r="P343" s="111"/>
      <c r="Q343" s="111"/>
      <c r="R343" s="112"/>
      <c r="S343" s="112"/>
    </row>
    <row r="344" spans="1:19">
      <c r="A344" s="31">
        <f t="shared" si="52"/>
        <v>446</v>
      </c>
      <c r="B344" s="31">
        <v>335</v>
      </c>
      <c r="C344" s="32" t="str">
        <f t="shared" si="53"/>
        <v>446 - FOXBOROUGH REGIONAL Charter School - BROCKTON pupils</v>
      </c>
      <c r="D344" s="33">
        <v>446099044</v>
      </c>
      <c r="E344" s="31">
        <f t="shared" si="54"/>
        <v>446</v>
      </c>
      <c r="F344" s="28">
        <f t="shared" si="55"/>
        <v>99</v>
      </c>
      <c r="G344" s="28">
        <f t="shared" si="56"/>
        <v>44</v>
      </c>
      <c r="H344" s="28">
        <f t="shared" si="57"/>
        <v>1</v>
      </c>
      <c r="I344" s="34">
        <f t="shared" si="58"/>
        <v>1.06</v>
      </c>
      <c r="J344" s="31">
        <f t="shared" si="51"/>
        <v>12</v>
      </c>
      <c r="K344" s="35"/>
      <c r="L344" s="36">
        <f t="shared" si="59"/>
        <v>13513</v>
      </c>
      <c r="M344" s="36"/>
      <c r="N344" s="36"/>
      <c r="O344" s="37"/>
      <c r="P344" s="111"/>
      <c r="Q344" s="111"/>
      <c r="R344" s="112"/>
      <c r="S344" s="112"/>
    </row>
    <row r="345" spans="1:19">
      <c r="A345" s="31">
        <f t="shared" si="52"/>
        <v>446</v>
      </c>
      <c r="B345" s="31">
        <v>336</v>
      </c>
      <c r="C345" s="32" t="str">
        <f t="shared" si="53"/>
        <v>446 - FOXBOROUGH REGIONAL Charter School - CANTON pupils</v>
      </c>
      <c r="D345" s="33">
        <v>446099050</v>
      </c>
      <c r="E345" s="31">
        <f t="shared" si="54"/>
        <v>446</v>
      </c>
      <c r="F345" s="28">
        <f t="shared" si="55"/>
        <v>99</v>
      </c>
      <c r="G345" s="28">
        <f t="shared" si="56"/>
        <v>50</v>
      </c>
      <c r="H345" s="28">
        <f t="shared" si="57"/>
        <v>1</v>
      </c>
      <c r="I345" s="34">
        <f t="shared" si="58"/>
        <v>1.06</v>
      </c>
      <c r="J345" s="31">
        <f t="shared" si="51"/>
        <v>4</v>
      </c>
      <c r="K345" s="35"/>
      <c r="L345" s="36">
        <f t="shared" si="59"/>
        <v>11348</v>
      </c>
      <c r="M345" s="36"/>
      <c r="N345" s="36"/>
      <c r="O345" s="37"/>
      <c r="P345" s="111"/>
      <c r="Q345" s="111"/>
      <c r="R345" s="112"/>
      <c r="S345" s="112"/>
    </row>
    <row r="346" spans="1:19">
      <c r="A346" s="31">
        <f t="shared" si="52"/>
        <v>446</v>
      </c>
      <c r="B346" s="31">
        <v>337</v>
      </c>
      <c r="C346" s="32" t="str">
        <f t="shared" si="53"/>
        <v>446 - FOXBOROUGH REGIONAL Charter School - DEDHAM pupils</v>
      </c>
      <c r="D346" s="33">
        <v>446099073</v>
      </c>
      <c r="E346" s="31">
        <f t="shared" si="54"/>
        <v>446</v>
      </c>
      <c r="F346" s="28">
        <f t="shared" si="55"/>
        <v>99</v>
      </c>
      <c r="G346" s="28">
        <f t="shared" si="56"/>
        <v>73</v>
      </c>
      <c r="H346" s="28">
        <f t="shared" si="57"/>
        <v>1</v>
      </c>
      <c r="I346" s="34">
        <f t="shared" si="58"/>
        <v>1.06</v>
      </c>
      <c r="J346" s="31">
        <f t="shared" si="51"/>
        <v>5</v>
      </c>
      <c r="K346" s="35"/>
      <c r="L346" s="36">
        <f t="shared" si="59"/>
        <v>14269</v>
      </c>
      <c r="M346" s="36"/>
      <c r="N346" s="36"/>
      <c r="O346" s="37"/>
      <c r="P346" s="111"/>
      <c r="Q346" s="111"/>
      <c r="R346" s="112"/>
      <c r="S346" s="112"/>
    </row>
    <row r="347" spans="1:19">
      <c r="A347" s="31">
        <f t="shared" si="52"/>
        <v>446</v>
      </c>
      <c r="B347" s="31">
        <v>338</v>
      </c>
      <c r="C347" s="32" t="str">
        <f t="shared" si="53"/>
        <v>446 - FOXBOROUGH REGIONAL Charter School - EAST BRIDGEWATER pupils</v>
      </c>
      <c r="D347" s="33">
        <v>446099083</v>
      </c>
      <c r="E347" s="31">
        <f t="shared" si="54"/>
        <v>446</v>
      </c>
      <c r="F347" s="28">
        <f t="shared" si="55"/>
        <v>99</v>
      </c>
      <c r="G347" s="28">
        <f t="shared" si="56"/>
        <v>83</v>
      </c>
      <c r="H347" s="28">
        <f t="shared" si="57"/>
        <v>1</v>
      </c>
      <c r="I347" s="34">
        <f t="shared" si="58"/>
        <v>1.06</v>
      </c>
      <c r="J347" s="31">
        <f t="shared" si="51"/>
        <v>5</v>
      </c>
      <c r="K347" s="35"/>
      <c r="L347" s="36">
        <f t="shared" si="59"/>
        <v>11937</v>
      </c>
      <c r="M347" s="36"/>
      <c r="N347" s="36"/>
      <c r="O347" s="37"/>
      <c r="P347" s="111"/>
      <c r="Q347" s="111"/>
      <c r="R347" s="112"/>
      <c r="S347" s="112"/>
    </row>
    <row r="348" spans="1:19">
      <c r="A348" s="31">
        <f t="shared" si="52"/>
        <v>446</v>
      </c>
      <c r="B348" s="31">
        <v>339</v>
      </c>
      <c r="C348" s="32" t="str">
        <f t="shared" si="53"/>
        <v>446 - FOXBOROUGH REGIONAL Charter School - EASTON pupils</v>
      </c>
      <c r="D348" s="33">
        <v>446099088</v>
      </c>
      <c r="E348" s="31">
        <f t="shared" si="54"/>
        <v>446</v>
      </c>
      <c r="F348" s="28">
        <f t="shared" si="55"/>
        <v>99</v>
      </c>
      <c r="G348" s="28">
        <f t="shared" si="56"/>
        <v>88</v>
      </c>
      <c r="H348" s="28">
        <f t="shared" si="57"/>
        <v>1</v>
      </c>
      <c r="I348" s="34">
        <f t="shared" si="58"/>
        <v>1.06</v>
      </c>
      <c r="J348" s="31">
        <f t="shared" si="51"/>
        <v>4</v>
      </c>
      <c r="K348" s="35"/>
      <c r="L348" s="36">
        <f t="shared" si="59"/>
        <v>12622</v>
      </c>
      <c r="M348" s="36"/>
      <c r="N348" s="36"/>
      <c r="O348" s="37"/>
      <c r="P348" s="111"/>
      <c r="Q348" s="111"/>
      <c r="R348" s="112"/>
      <c r="S348" s="112"/>
    </row>
    <row r="349" spans="1:19">
      <c r="A349" s="31">
        <f t="shared" si="52"/>
        <v>446</v>
      </c>
      <c r="B349" s="31">
        <v>340</v>
      </c>
      <c r="C349" s="32" t="str">
        <f t="shared" si="53"/>
        <v>446 - FOXBOROUGH REGIONAL Charter School - FOXBOROUGH pupils</v>
      </c>
      <c r="D349" s="33">
        <v>446099099</v>
      </c>
      <c r="E349" s="31">
        <f t="shared" si="54"/>
        <v>446</v>
      </c>
      <c r="F349" s="28">
        <f t="shared" si="55"/>
        <v>99</v>
      </c>
      <c r="G349" s="28">
        <f t="shared" si="56"/>
        <v>99</v>
      </c>
      <c r="H349" s="28">
        <f t="shared" si="57"/>
        <v>1</v>
      </c>
      <c r="I349" s="34">
        <f t="shared" si="58"/>
        <v>1.06</v>
      </c>
      <c r="J349" s="31">
        <f t="shared" si="51"/>
        <v>4</v>
      </c>
      <c r="K349" s="35"/>
      <c r="L349" s="36">
        <f t="shared" si="59"/>
        <v>11554</v>
      </c>
      <c r="M349" s="36"/>
      <c r="N349" s="36"/>
      <c r="O349" s="37"/>
      <c r="P349" s="111"/>
      <c r="Q349" s="111"/>
      <c r="R349" s="112"/>
      <c r="S349" s="112"/>
    </row>
    <row r="350" spans="1:19">
      <c r="A350" s="31">
        <f t="shared" si="52"/>
        <v>446</v>
      </c>
      <c r="B350" s="31">
        <v>341</v>
      </c>
      <c r="C350" s="32" t="str">
        <f t="shared" si="53"/>
        <v>446 - FOXBOROUGH REGIONAL Charter School - FRANKLIN pupils</v>
      </c>
      <c r="D350" s="33">
        <v>446099101</v>
      </c>
      <c r="E350" s="31">
        <f t="shared" si="54"/>
        <v>446</v>
      </c>
      <c r="F350" s="28">
        <f t="shared" si="55"/>
        <v>99</v>
      </c>
      <c r="G350" s="28">
        <f t="shared" si="56"/>
        <v>101</v>
      </c>
      <c r="H350" s="28">
        <f t="shared" si="57"/>
        <v>1</v>
      </c>
      <c r="I350" s="34">
        <f t="shared" si="58"/>
        <v>1.06</v>
      </c>
      <c r="J350" s="31">
        <f t="shared" si="51"/>
        <v>3</v>
      </c>
      <c r="K350" s="35"/>
      <c r="L350" s="36">
        <f t="shared" si="59"/>
        <v>9662</v>
      </c>
      <c r="M350" s="36"/>
      <c r="N350" s="36"/>
      <c r="O350" s="37"/>
      <c r="P350" s="111"/>
      <c r="Q350" s="111"/>
      <c r="R350" s="112"/>
      <c r="S350" s="112"/>
    </row>
    <row r="351" spans="1:19">
      <c r="A351" s="31">
        <f t="shared" si="52"/>
        <v>446</v>
      </c>
      <c r="B351" s="31">
        <v>342</v>
      </c>
      <c r="C351" s="32" t="str">
        <f t="shared" si="53"/>
        <v>446 - FOXBOROUGH REGIONAL Charter School - HOLBROOK pupils</v>
      </c>
      <c r="D351" s="33">
        <v>446099133</v>
      </c>
      <c r="E351" s="31">
        <f t="shared" si="54"/>
        <v>446</v>
      </c>
      <c r="F351" s="28">
        <f t="shared" si="55"/>
        <v>99</v>
      </c>
      <c r="G351" s="28">
        <f t="shared" si="56"/>
        <v>133</v>
      </c>
      <c r="H351" s="28">
        <f t="shared" si="57"/>
        <v>1</v>
      </c>
      <c r="I351" s="34">
        <f t="shared" si="58"/>
        <v>1.06</v>
      </c>
      <c r="J351" s="31">
        <f t="shared" si="51"/>
        <v>9</v>
      </c>
      <c r="K351" s="35"/>
      <c r="L351" s="36">
        <f t="shared" si="59"/>
        <v>13716</v>
      </c>
      <c r="M351" s="36"/>
      <c r="N351" s="36"/>
      <c r="O351" s="37"/>
      <c r="P351" s="111"/>
      <c r="Q351" s="111"/>
      <c r="R351" s="112"/>
      <c r="S351" s="112"/>
    </row>
    <row r="352" spans="1:19">
      <c r="A352" s="31">
        <f t="shared" si="52"/>
        <v>446</v>
      </c>
      <c r="B352" s="31">
        <v>343</v>
      </c>
      <c r="C352" s="32" t="str">
        <f t="shared" si="53"/>
        <v>446 - FOXBOROUGH REGIONAL Charter School - MANSFIELD pupils</v>
      </c>
      <c r="D352" s="33">
        <v>446099167</v>
      </c>
      <c r="E352" s="31">
        <f t="shared" si="54"/>
        <v>446</v>
      </c>
      <c r="F352" s="28">
        <f t="shared" si="55"/>
        <v>99</v>
      </c>
      <c r="G352" s="28">
        <f t="shared" si="56"/>
        <v>167</v>
      </c>
      <c r="H352" s="28">
        <f t="shared" si="57"/>
        <v>1</v>
      </c>
      <c r="I352" s="34">
        <f t="shared" si="58"/>
        <v>1.06</v>
      </c>
      <c r="J352" s="31">
        <f t="shared" si="51"/>
        <v>4</v>
      </c>
      <c r="K352" s="35"/>
      <c r="L352" s="36">
        <f t="shared" si="59"/>
        <v>11807</v>
      </c>
      <c r="M352" s="36"/>
      <c r="N352" s="36"/>
      <c r="O352" s="37"/>
      <c r="P352" s="111"/>
      <c r="Q352" s="111"/>
      <c r="R352" s="112"/>
      <c r="S352" s="112"/>
    </row>
    <row r="353" spans="1:19">
      <c r="A353" s="31">
        <f t="shared" si="52"/>
        <v>446</v>
      </c>
      <c r="B353" s="31">
        <v>344</v>
      </c>
      <c r="C353" s="32" t="str">
        <f t="shared" si="53"/>
        <v>446 - FOXBOROUGH REGIONAL Charter School - MEDWAY pupils</v>
      </c>
      <c r="D353" s="33">
        <v>446099177</v>
      </c>
      <c r="E353" s="31">
        <f t="shared" si="54"/>
        <v>446</v>
      </c>
      <c r="F353" s="28">
        <f t="shared" si="55"/>
        <v>99</v>
      </c>
      <c r="G353" s="28">
        <f t="shared" si="56"/>
        <v>177</v>
      </c>
      <c r="H353" s="28">
        <f t="shared" si="57"/>
        <v>1</v>
      </c>
      <c r="I353" s="34">
        <f t="shared" si="58"/>
        <v>1.06</v>
      </c>
      <c r="J353" s="31">
        <f t="shared" si="51"/>
        <v>3</v>
      </c>
      <c r="K353" s="35"/>
      <c r="L353" s="36">
        <f t="shared" si="59"/>
        <v>14818</v>
      </c>
      <c r="M353" s="36"/>
      <c r="N353" s="36"/>
      <c r="O353" s="37"/>
      <c r="P353" s="111"/>
      <c r="Q353" s="111"/>
      <c r="R353" s="112"/>
      <c r="S353" s="112"/>
    </row>
    <row r="354" spans="1:19">
      <c r="A354" s="31">
        <f t="shared" si="52"/>
        <v>446</v>
      </c>
      <c r="B354" s="31">
        <v>345</v>
      </c>
      <c r="C354" s="32" t="str">
        <f t="shared" si="53"/>
        <v>446 - FOXBOROUGH REGIONAL Charter School - MIDDLEBOROUGH pupils</v>
      </c>
      <c r="D354" s="33">
        <v>446099182</v>
      </c>
      <c r="E354" s="31">
        <f t="shared" si="54"/>
        <v>446</v>
      </c>
      <c r="F354" s="28">
        <f t="shared" si="55"/>
        <v>99</v>
      </c>
      <c r="G354" s="28">
        <f t="shared" si="56"/>
        <v>182</v>
      </c>
      <c r="H354" s="28">
        <f t="shared" si="57"/>
        <v>1</v>
      </c>
      <c r="I354" s="34">
        <f t="shared" si="58"/>
        <v>1.06</v>
      </c>
      <c r="J354" s="31">
        <f t="shared" si="51"/>
        <v>6</v>
      </c>
      <c r="K354" s="35"/>
      <c r="L354" s="36">
        <f t="shared" si="59"/>
        <v>11788</v>
      </c>
      <c r="M354" s="36"/>
      <c r="N354" s="36"/>
      <c r="O354" s="37"/>
      <c r="P354" s="111"/>
      <c r="Q354" s="111"/>
      <c r="R354" s="112"/>
      <c r="S354" s="112"/>
    </row>
    <row r="355" spans="1:19">
      <c r="A355" s="31">
        <f t="shared" si="52"/>
        <v>446</v>
      </c>
      <c r="B355" s="31">
        <v>346</v>
      </c>
      <c r="C355" s="32" t="str">
        <f t="shared" si="53"/>
        <v>446 - FOXBOROUGH REGIONAL Charter School - MILLIS pupils</v>
      </c>
      <c r="D355" s="33">
        <v>446099187</v>
      </c>
      <c r="E355" s="31">
        <f t="shared" si="54"/>
        <v>446</v>
      </c>
      <c r="F355" s="28">
        <f t="shared" si="55"/>
        <v>99</v>
      </c>
      <c r="G355" s="28">
        <f t="shared" si="56"/>
        <v>187</v>
      </c>
      <c r="H355" s="28">
        <f t="shared" si="57"/>
        <v>1</v>
      </c>
      <c r="I355" s="34">
        <f t="shared" si="58"/>
        <v>1.06</v>
      </c>
      <c r="J355" s="31">
        <f t="shared" si="51"/>
        <v>3</v>
      </c>
      <c r="K355" s="35"/>
      <c r="L355" s="36">
        <f t="shared" si="59"/>
        <v>16758</v>
      </c>
      <c r="M355" s="36"/>
      <c r="N355" s="36"/>
      <c r="O355" s="37"/>
      <c r="P355" s="111"/>
      <c r="Q355" s="111"/>
      <c r="R355" s="112"/>
      <c r="S355" s="112"/>
    </row>
    <row r="356" spans="1:19">
      <c r="A356" s="31">
        <f t="shared" si="52"/>
        <v>446</v>
      </c>
      <c r="B356" s="31">
        <v>347</v>
      </c>
      <c r="C356" s="32" t="str">
        <f t="shared" si="53"/>
        <v>446 - FOXBOROUGH REGIONAL Charter School - NORFOLK pupils</v>
      </c>
      <c r="D356" s="33">
        <v>446099208</v>
      </c>
      <c r="E356" s="31">
        <f t="shared" si="54"/>
        <v>446</v>
      </c>
      <c r="F356" s="28">
        <f t="shared" si="55"/>
        <v>99</v>
      </c>
      <c r="G356" s="28">
        <f t="shared" si="56"/>
        <v>208</v>
      </c>
      <c r="H356" s="28">
        <f t="shared" si="57"/>
        <v>1</v>
      </c>
      <c r="I356" s="34">
        <f t="shared" si="58"/>
        <v>1.06</v>
      </c>
      <c r="J356" s="31">
        <f t="shared" si="51"/>
        <v>2</v>
      </c>
      <c r="K356" s="35"/>
      <c r="L356" s="36">
        <f t="shared" si="59"/>
        <v>14143</v>
      </c>
      <c r="M356" s="36"/>
      <c r="N356" s="36"/>
      <c r="O356" s="37"/>
      <c r="P356" s="111"/>
      <c r="Q356" s="111"/>
      <c r="R356" s="112"/>
      <c r="S356" s="112"/>
    </row>
    <row r="357" spans="1:19">
      <c r="A357" s="31">
        <f t="shared" si="52"/>
        <v>446</v>
      </c>
      <c r="B357" s="31">
        <v>348</v>
      </c>
      <c r="C357" s="32" t="str">
        <f t="shared" si="53"/>
        <v>446 - FOXBOROUGH REGIONAL Charter School - NORTH ATTLEBOROUGH pupils</v>
      </c>
      <c r="D357" s="33">
        <v>446099212</v>
      </c>
      <c r="E357" s="31">
        <f t="shared" si="54"/>
        <v>446</v>
      </c>
      <c r="F357" s="28">
        <f t="shared" si="55"/>
        <v>99</v>
      </c>
      <c r="G357" s="28">
        <f t="shared" si="56"/>
        <v>212</v>
      </c>
      <c r="H357" s="28">
        <f t="shared" si="57"/>
        <v>1</v>
      </c>
      <c r="I357" s="34">
        <f t="shared" si="58"/>
        <v>1.06</v>
      </c>
      <c r="J357" s="31">
        <f t="shared" si="51"/>
        <v>4</v>
      </c>
      <c r="K357" s="35"/>
      <c r="L357" s="36">
        <f t="shared" si="59"/>
        <v>11245</v>
      </c>
      <c r="M357" s="36"/>
      <c r="N357" s="36"/>
      <c r="O357" s="37"/>
      <c r="P357" s="111"/>
      <c r="Q357" s="111"/>
      <c r="R357" s="112"/>
      <c r="S357" s="112"/>
    </row>
    <row r="358" spans="1:19">
      <c r="A358" s="31">
        <f t="shared" si="52"/>
        <v>446</v>
      </c>
      <c r="B358" s="31">
        <v>349</v>
      </c>
      <c r="C358" s="32" t="str">
        <f t="shared" si="53"/>
        <v>446 - FOXBOROUGH REGIONAL Charter School - NORTON pupils</v>
      </c>
      <c r="D358" s="33">
        <v>446099218</v>
      </c>
      <c r="E358" s="31">
        <f t="shared" si="54"/>
        <v>446</v>
      </c>
      <c r="F358" s="28">
        <f t="shared" si="55"/>
        <v>99</v>
      </c>
      <c r="G358" s="28">
        <f t="shared" si="56"/>
        <v>218</v>
      </c>
      <c r="H358" s="28">
        <f t="shared" si="57"/>
        <v>1</v>
      </c>
      <c r="I358" s="34">
        <f t="shared" si="58"/>
        <v>1.06</v>
      </c>
      <c r="J358" s="31">
        <f t="shared" si="51"/>
        <v>5</v>
      </c>
      <c r="K358" s="35"/>
      <c r="L358" s="36">
        <f t="shared" si="59"/>
        <v>11220</v>
      </c>
      <c r="M358" s="36"/>
      <c r="N358" s="36"/>
      <c r="O358" s="37"/>
      <c r="P358" s="111"/>
      <c r="Q358" s="111"/>
      <c r="R358" s="112"/>
      <c r="S358" s="112"/>
    </row>
    <row r="359" spans="1:19">
      <c r="A359" s="31">
        <f t="shared" si="52"/>
        <v>446</v>
      </c>
      <c r="B359" s="31">
        <v>350</v>
      </c>
      <c r="C359" s="32" t="str">
        <f t="shared" si="53"/>
        <v>446 - FOXBOROUGH REGIONAL Charter School - NORWOOD pupils</v>
      </c>
      <c r="D359" s="33">
        <v>446099220</v>
      </c>
      <c r="E359" s="31">
        <f t="shared" si="54"/>
        <v>446</v>
      </c>
      <c r="F359" s="28">
        <f t="shared" si="55"/>
        <v>99</v>
      </c>
      <c r="G359" s="28">
        <f t="shared" si="56"/>
        <v>220</v>
      </c>
      <c r="H359" s="28">
        <f t="shared" si="57"/>
        <v>1</v>
      </c>
      <c r="I359" s="34">
        <f t="shared" si="58"/>
        <v>1.06</v>
      </c>
      <c r="J359" s="31">
        <f t="shared" si="51"/>
        <v>6</v>
      </c>
      <c r="K359" s="35"/>
      <c r="L359" s="36">
        <f t="shared" si="59"/>
        <v>12662</v>
      </c>
      <c r="M359" s="36"/>
      <c r="N359" s="36"/>
      <c r="O359" s="37"/>
      <c r="P359" s="111"/>
      <c r="Q359" s="111"/>
      <c r="R359" s="112"/>
      <c r="S359" s="112"/>
    </row>
    <row r="360" spans="1:19">
      <c r="A360" s="31">
        <f t="shared" si="52"/>
        <v>446</v>
      </c>
      <c r="B360" s="31">
        <v>351</v>
      </c>
      <c r="C360" s="32" t="str">
        <f t="shared" si="53"/>
        <v>446 - FOXBOROUGH REGIONAL Charter School - PLAINVILLE pupils</v>
      </c>
      <c r="D360" s="33">
        <v>446099238</v>
      </c>
      <c r="E360" s="31">
        <f t="shared" si="54"/>
        <v>446</v>
      </c>
      <c r="F360" s="28">
        <f t="shared" si="55"/>
        <v>99</v>
      </c>
      <c r="G360" s="28">
        <f t="shared" si="56"/>
        <v>238</v>
      </c>
      <c r="H360" s="28">
        <f t="shared" si="57"/>
        <v>1</v>
      </c>
      <c r="I360" s="34">
        <f t="shared" si="58"/>
        <v>1.06</v>
      </c>
      <c r="J360" s="31">
        <f t="shared" si="51"/>
        <v>4</v>
      </c>
      <c r="K360" s="35"/>
      <c r="L360" s="36">
        <f t="shared" si="59"/>
        <v>11305</v>
      </c>
      <c r="M360" s="36"/>
      <c r="N360" s="36"/>
      <c r="O360" s="37"/>
      <c r="P360" s="111"/>
      <c r="Q360" s="111"/>
      <c r="R360" s="112"/>
      <c r="S360" s="112"/>
    </row>
    <row r="361" spans="1:19">
      <c r="A361" s="31">
        <f t="shared" si="52"/>
        <v>446</v>
      </c>
      <c r="B361" s="31">
        <v>352</v>
      </c>
      <c r="C361" s="32" t="str">
        <f t="shared" si="53"/>
        <v>446 - FOXBOROUGH REGIONAL Charter School - RANDOLPH pupils</v>
      </c>
      <c r="D361" s="33">
        <v>446099244</v>
      </c>
      <c r="E361" s="31">
        <f t="shared" si="54"/>
        <v>446</v>
      </c>
      <c r="F361" s="28">
        <f t="shared" si="55"/>
        <v>99</v>
      </c>
      <c r="G361" s="28">
        <f t="shared" si="56"/>
        <v>244</v>
      </c>
      <c r="H361" s="28">
        <f t="shared" si="57"/>
        <v>1</v>
      </c>
      <c r="I361" s="34">
        <f t="shared" si="58"/>
        <v>1.06</v>
      </c>
      <c r="J361" s="31">
        <f t="shared" si="51"/>
        <v>10</v>
      </c>
      <c r="K361" s="35"/>
      <c r="L361" s="36">
        <f t="shared" si="59"/>
        <v>15002</v>
      </c>
      <c r="M361" s="36"/>
      <c r="N361" s="36"/>
      <c r="O361" s="37"/>
      <c r="P361" s="111"/>
      <c r="Q361" s="111"/>
      <c r="R361" s="112"/>
      <c r="S361" s="112"/>
    </row>
    <row r="362" spans="1:19">
      <c r="A362" s="31">
        <f t="shared" si="52"/>
        <v>446</v>
      </c>
      <c r="B362" s="31">
        <v>353</v>
      </c>
      <c r="C362" s="32" t="str">
        <f t="shared" si="53"/>
        <v>446 - FOXBOROUGH REGIONAL Charter School - SHARON pupils</v>
      </c>
      <c r="D362" s="33">
        <v>446099266</v>
      </c>
      <c r="E362" s="31">
        <f t="shared" si="54"/>
        <v>446</v>
      </c>
      <c r="F362" s="28">
        <f t="shared" si="55"/>
        <v>99</v>
      </c>
      <c r="G362" s="28">
        <f t="shared" si="56"/>
        <v>266</v>
      </c>
      <c r="H362" s="28">
        <f t="shared" si="57"/>
        <v>1</v>
      </c>
      <c r="I362" s="34">
        <f t="shared" si="58"/>
        <v>1.06</v>
      </c>
      <c r="J362" s="31">
        <f t="shared" si="51"/>
        <v>2</v>
      </c>
      <c r="K362" s="35"/>
      <c r="L362" s="36">
        <f t="shared" si="59"/>
        <v>11762</v>
      </c>
      <c r="M362" s="36"/>
      <c r="N362" s="36"/>
      <c r="O362" s="37"/>
      <c r="P362" s="111"/>
      <c r="Q362" s="111"/>
      <c r="R362" s="112"/>
      <c r="S362" s="112"/>
    </row>
    <row r="363" spans="1:19">
      <c r="A363" s="31">
        <f t="shared" si="52"/>
        <v>446</v>
      </c>
      <c r="B363" s="31">
        <v>354</v>
      </c>
      <c r="C363" s="32" t="str">
        <f t="shared" si="53"/>
        <v>446 - FOXBOROUGH REGIONAL Charter School - STOUGHTON pupils</v>
      </c>
      <c r="D363" s="33">
        <v>446099285</v>
      </c>
      <c r="E363" s="31">
        <f t="shared" si="54"/>
        <v>446</v>
      </c>
      <c r="F363" s="28">
        <f t="shared" si="55"/>
        <v>99</v>
      </c>
      <c r="G363" s="28">
        <f t="shared" si="56"/>
        <v>285</v>
      </c>
      <c r="H363" s="28">
        <f t="shared" si="57"/>
        <v>1</v>
      </c>
      <c r="I363" s="34">
        <f t="shared" si="58"/>
        <v>1.06</v>
      </c>
      <c r="J363" s="31">
        <f t="shared" si="51"/>
        <v>7</v>
      </c>
      <c r="K363" s="35"/>
      <c r="L363" s="36">
        <f t="shared" si="59"/>
        <v>11508</v>
      </c>
      <c r="M363" s="36"/>
      <c r="N363" s="36"/>
      <c r="O363" s="37"/>
      <c r="P363" s="111"/>
      <c r="Q363" s="111"/>
      <c r="R363" s="112"/>
      <c r="S363" s="112"/>
    </row>
    <row r="364" spans="1:19">
      <c r="A364" s="31">
        <f t="shared" si="52"/>
        <v>446</v>
      </c>
      <c r="B364" s="31">
        <v>355</v>
      </c>
      <c r="C364" s="32" t="str">
        <f t="shared" si="53"/>
        <v>446 - FOXBOROUGH REGIONAL Charter School - TAUNTON pupils</v>
      </c>
      <c r="D364" s="33">
        <v>446099293</v>
      </c>
      <c r="E364" s="31">
        <f t="shared" si="54"/>
        <v>446</v>
      </c>
      <c r="F364" s="28">
        <f t="shared" si="55"/>
        <v>99</v>
      </c>
      <c r="G364" s="28">
        <f t="shared" si="56"/>
        <v>293</v>
      </c>
      <c r="H364" s="28">
        <f t="shared" si="57"/>
        <v>1</v>
      </c>
      <c r="I364" s="34">
        <f t="shared" si="58"/>
        <v>1.06</v>
      </c>
      <c r="J364" s="31">
        <f t="shared" si="51"/>
        <v>10</v>
      </c>
      <c r="K364" s="35"/>
      <c r="L364" s="36">
        <f t="shared" si="59"/>
        <v>14560</v>
      </c>
      <c r="M364" s="36"/>
      <c r="N364" s="36"/>
      <c r="O364" s="37"/>
      <c r="P364" s="111"/>
      <c r="Q364" s="111"/>
      <c r="R364" s="112"/>
      <c r="S364" s="112"/>
    </row>
    <row r="365" spans="1:19">
      <c r="A365" s="31">
        <f t="shared" si="52"/>
        <v>446</v>
      </c>
      <c r="B365" s="31">
        <v>356</v>
      </c>
      <c r="C365" s="32" t="str">
        <f t="shared" si="53"/>
        <v>446 - FOXBOROUGH REGIONAL Charter School - WALPOLE pupils</v>
      </c>
      <c r="D365" s="33">
        <v>446099307</v>
      </c>
      <c r="E365" s="31">
        <f t="shared" si="54"/>
        <v>446</v>
      </c>
      <c r="F365" s="28">
        <f t="shared" si="55"/>
        <v>99</v>
      </c>
      <c r="G365" s="28">
        <f t="shared" si="56"/>
        <v>307</v>
      </c>
      <c r="H365" s="28">
        <f t="shared" si="57"/>
        <v>1</v>
      </c>
      <c r="I365" s="34">
        <f t="shared" si="58"/>
        <v>1.06</v>
      </c>
      <c r="J365" s="31">
        <f t="shared" si="51"/>
        <v>3</v>
      </c>
      <c r="K365" s="35"/>
      <c r="L365" s="36">
        <f t="shared" si="59"/>
        <v>12388</v>
      </c>
      <c r="M365" s="36"/>
      <c r="N365" s="36"/>
      <c r="O365" s="37"/>
      <c r="P365" s="111"/>
      <c r="Q365" s="111"/>
      <c r="R365" s="112"/>
      <c r="S365" s="112"/>
    </row>
    <row r="366" spans="1:19">
      <c r="A366" s="31">
        <f t="shared" si="52"/>
        <v>446</v>
      </c>
      <c r="B366" s="31">
        <v>357</v>
      </c>
      <c r="C366" s="32" t="str">
        <f t="shared" si="53"/>
        <v>446 - FOXBOROUGH REGIONAL Charter School - WAREHAM pupils</v>
      </c>
      <c r="D366" s="33">
        <v>446099310</v>
      </c>
      <c r="E366" s="31">
        <f t="shared" si="54"/>
        <v>446</v>
      </c>
      <c r="F366" s="28">
        <f t="shared" si="55"/>
        <v>99</v>
      </c>
      <c r="G366" s="28">
        <f t="shared" si="56"/>
        <v>310</v>
      </c>
      <c r="H366" s="28">
        <f t="shared" si="57"/>
        <v>1</v>
      </c>
      <c r="I366" s="34">
        <f t="shared" si="58"/>
        <v>1.06</v>
      </c>
      <c r="J366" s="31">
        <f t="shared" si="51"/>
        <v>10</v>
      </c>
      <c r="K366" s="35"/>
      <c r="L366" s="36">
        <f t="shared" si="59"/>
        <v>15479</v>
      </c>
      <c r="M366" s="36"/>
      <c r="N366" s="36"/>
      <c r="O366" s="37"/>
      <c r="P366" s="111"/>
      <c r="Q366" s="111"/>
      <c r="R366" s="112"/>
      <c r="S366" s="112"/>
    </row>
    <row r="367" spans="1:19">
      <c r="A367" s="31">
        <f t="shared" si="52"/>
        <v>446</v>
      </c>
      <c r="B367" s="31">
        <v>358</v>
      </c>
      <c r="C367" s="32" t="str">
        <f t="shared" si="53"/>
        <v>446 - FOXBOROUGH REGIONAL Charter School - WEST BRIDGEWATER pupils</v>
      </c>
      <c r="D367" s="33">
        <v>446099323</v>
      </c>
      <c r="E367" s="31">
        <f t="shared" si="54"/>
        <v>446</v>
      </c>
      <c r="F367" s="28">
        <f t="shared" si="55"/>
        <v>99</v>
      </c>
      <c r="G367" s="28">
        <f t="shared" si="56"/>
        <v>323</v>
      </c>
      <c r="H367" s="28">
        <f t="shared" si="57"/>
        <v>1</v>
      </c>
      <c r="I367" s="34">
        <f t="shared" si="58"/>
        <v>1.06</v>
      </c>
      <c r="J367" s="31">
        <f t="shared" si="51"/>
        <v>4</v>
      </c>
      <c r="K367" s="35"/>
      <c r="L367" s="36">
        <f t="shared" si="59"/>
        <v>10420</v>
      </c>
      <c r="M367" s="36"/>
      <c r="N367" s="36"/>
      <c r="O367" s="37"/>
      <c r="P367" s="111"/>
      <c r="Q367" s="111"/>
      <c r="R367" s="112"/>
      <c r="S367" s="112"/>
    </row>
    <row r="368" spans="1:19">
      <c r="A368" s="31">
        <f t="shared" si="52"/>
        <v>446</v>
      </c>
      <c r="B368" s="31">
        <v>359</v>
      </c>
      <c r="C368" s="32" t="str">
        <f t="shared" si="53"/>
        <v>446 - FOXBOROUGH REGIONAL Charter School - WEYMOUTH pupils</v>
      </c>
      <c r="D368" s="33">
        <v>446099336</v>
      </c>
      <c r="E368" s="31">
        <f t="shared" si="54"/>
        <v>446</v>
      </c>
      <c r="F368" s="28">
        <f t="shared" si="55"/>
        <v>99</v>
      </c>
      <c r="G368" s="28">
        <f t="shared" si="56"/>
        <v>336</v>
      </c>
      <c r="H368" s="28">
        <f t="shared" si="57"/>
        <v>1</v>
      </c>
      <c r="I368" s="34">
        <f t="shared" si="58"/>
        <v>1.06</v>
      </c>
      <c r="J368" s="31">
        <f t="shared" si="51"/>
        <v>7</v>
      </c>
      <c r="K368" s="35"/>
      <c r="L368" s="36">
        <f t="shared" si="59"/>
        <v>9662</v>
      </c>
      <c r="M368" s="36"/>
      <c r="N368" s="36"/>
      <c r="O368" s="37"/>
      <c r="P368" s="111"/>
      <c r="Q368" s="111"/>
      <c r="R368" s="112"/>
      <c r="S368" s="112"/>
    </row>
    <row r="369" spans="1:19">
      <c r="A369" s="31">
        <f t="shared" si="52"/>
        <v>446</v>
      </c>
      <c r="B369" s="31">
        <v>360</v>
      </c>
      <c r="C369" s="32" t="str">
        <f t="shared" si="53"/>
        <v>446 - FOXBOROUGH REGIONAL Charter School - WRENTHAM pupils</v>
      </c>
      <c r="D369" s="33">
        <v>446099350</v>
      </c>
      <c r="E369" s="31">
        <f t="shared" si="54"/>
        <v>446</v>
      </c>
      <c r="F369" s="28">
        <f t="shared" si="55"/>
        <v>99</v>
      </c>
      <c r="G369" s="28">
        <f t="shared" si="56"/>
        <v>350</v>
      </c>
      <c r="H369" s="28">
        <f t="shared" si="57"/>
        <v>1</v>
      </c>
      <c r="I369" s="34">
        <f t="shared" si="58"/>
        <v>1.06</v>
      </c>
      <c r="J369" s="31">
        <f t="shared" si="51"/>
        <v>3</v>
      </c>
      <c r="K369" s="35"/>
      <c r="L369" s="36">
        <f t="shared" si="59"/>
        <v>12682</v>
      </c>
      <c r="M369" s="36"/>
      <c r="N369" s="36"/>
      <c r="O369" s="37"/>
      <c r="P369" s="111"/>
      <c r="Q369" s="111"/>
      <c r="R369" s="112"/>
      <c r="S369" s="112"/>
    </row>
    <row r="370" spans="1:19">
      <c r="A370" s="31">
        <f t="shared" si="52"/>
        <v>446</v>
      </c>
      <c r="B370" s="31">
        <v>361</v>
      </c>
      <c r="C370" s="32" t="str">
        <f t="shared" si="53"/>
        <v>446 - FOXBOROUGH REGIONAL Charter School - BRIDGEWATER RAYNHAM pupils</v>
      </c>
      <c r="D370" s="33">
        <v>446099625</v>
      </c>
      <c r="E370" s="31">
        <f t="shared" si="54"/>
        <v>446</v>
      </c>
      <c r="F370" s="28">
        <f t="shared" si="55"/>
        <v>99</v>
      </c>
      <c r="G370" s="28">
        <f t="shared" si="56"/>
        <v>625</v>
      </c>
      <c r="H370" s="28">
        <f t="shared" si="57"/>
        <v>1</v>
      </c>
      <c r="I370" s="34">
        <f t="shared" si="58"/>
        <v>1.06</v>
      </c>
      <c r="J370" s="31">
        <f t="shared" si="51"/>
        <v>4</v>
      </c>
      <c r="K370" s="35"/>
      <c r="L370" s="36">
        <f t="shared" si="59"/>
        <v>13037</v>
      </c>
      <c r="M370" s="36"/>
      <c r="N370" s="36"/>
      <c r="O370" s="37"/>
      <c r="P370" s="111"/>
      <c r="Q370" s="111"/>
      <c r="R370" s="112"/>
      <c r="S370" s="112"/>
    </row>
    <row r="371" spans="1:19">
      <c r="A371" s="31">
        <f t="shared" si="52"/>
        <v>446</v>
      </c>
      <c r="B371" s="31">
        <v>362</v>
      </c>
      <c r="C371" s="32" t="str">
        <f t="shared" si="53"/>
        <v>446 - FOXBOROUGH REGIONAL Charter School - DIGHTON REHOBOTH pupils</v>
      </c>
      <c r="D371" s="33">
        <v>446099650</v>
      </c>
      <c r="E371" s="31">
        <f t="shared" si="54"/>
        <v>446</v>
      </c>
      <c r="F371" s="28">
        <f t="shared" si="55"/>
        <v>99</v>
      </c>
      <c r="G371" s="28">
        <f t="shared" si="56"/>
        <v>650</v>
      </c>
      <c r="H371" s="28">
        <f t="shared" si="57"/>
        <v>1</v>
      </c>
      <c r="I371" s="34">
        <f t="shared" si="58"/>
        <v>1.06</v>
      </c>
      <c r="J371" s="31">
        <f t="shared" si="51"/>
        <v>4</v>
      </c>
      <c r="K371" s="35"/>
      <c r="L371" s="36">
        <f t="shared" si="59"/>
        <v>12174</v>
      </c>
      <c r="M371" s="36"/>
      <c r="N371" s="36"/>
      <c r="O371" s="37"/>
      <c r="P371" s="111"/>
      <c r="Q371" s="111"/>
      <c r="R371" s="112"/>
      <c r="S371" s="112"/>
    </row>
    <row r="372" spans="1:19">
      <c r="A372" s="31">
        <f t="shared" si="52"/>
        <v>446</v>
      </c>
      <c r="B372" s="31">
        <v>363</v>
      </c>
      <c r="C372" s="32" t="str">
        <f t="shared" si="53"/>
        <v>446 - FOXBOROUGH REGIONAL Charter School - FREETOWN LAKEVILLE pupils</v>
      </c>
      <c r="D372" s="33">
        <v>446099665</v>
      </c>
      <c r="E372" s="31">
        <f t="shared" si="54"/>
        <v>446</v>
      </c>
      <c r="F372" s="28">
        <f t="shared" si="55"/>
        <v>99</v>
      </c>
      <c r="G372" s="28">
        <f t="shared" si="56"/>
        <v>665</v>
      </c>
      <c r="H372" s="28">
        <f t="shared" si="57"/>
        <v>1</v>
      </c>
      <c r="I372" s="34">
        <f t="shared" si="58"/>
        <v>1.06</v>
      </c>
      <c r="J372" s="31">
        <f t="shared" si="51"/>
        <v>4</v>
      </c>
      <c r="K372" s="35"/>
      <c r="L372" s="36">
        <f t="shared" si="59"/>
        <v>10033</v>
      </c>
      <c r="M372" s="36"/>
      <c r="N372" s="36"/>
      <c r="O372" s="37"/>
      <c r="P372" s="111"/>
      <c r="Q372" s="111"/>
      <c r="R372" s="112"/>
      <c r="S372" s="112"/>
    </row>
    <row r="373" spans="1:19">
      <c r="A373" s="31">
        <f t="shared" si="52"/>
        <v>446</v>
      </c>
      <c r="B373" s="31">
        <v>364</v>
      </c>
      <c r="C373" s="32" t="str">
        <f t="shared" si="53"/>
        <v>446 - FOXBOROUGH REGIONAL Charter School - KING PHILIP pupils</v>
      </c>
      <c r="D373" s="33">
        <v>446099690</v>
      </c>
      <c r="E373" s="31">
        <f t="shared" si="54"/>
        <v>446</v>
      </c>
      <c r="F373" s="28">
        <f t="shared" si="55"/>
        <v>99</v>
      </c>
      <c r="G373" s="28">
        <f t="shared" si="56"/>
        <v>690</v>
      </c>
      <c r="H373" s="28">
        <f t="shared" si="57"/>
        <v>1</v>
      </c>
      <c r="I373" s="34">
        <f t="shared" si="58"/>
        <v>1.06</v>
      </c>
      <c r="J373" s="31">
        <f t="shared" si="51"/>
        <v>3</v>
      </c>
      <c r="K373" s="35"/>
      <c r="L373" s="36">
        <f t="shared" si="59"/>
        <v>11979</v>
      </c>
      <c r="M373" s="36"/>
      <c r="N373" s="36"/>
      <c r="O373" s="37"/>
      <c r="P373" s="111"/>
      <c r="Q373" s="111"/>
      <c r="R373" s="112"/>
      <c r="S373" s="112"/>
    </row>
    <row r="374" spans="1:19">
      <c r="A374" s="31">
        <f t="shared" si="52"/>
        <v>446</v>
      </c>
      <c r="B374" s="31">
        <v>365</v>
      </c>
      <c r="C374" s="32" t="str">
        <f t="shared" si="53"/>
        <v>446 - FOXBOROUGH REGIONAL Charter School - SOMERSET BERKLEY pupils</v>
      </c>
      <c r="D374" s="33">
        <v>446099763</v>
      </c>
      <c r="E374" s="31">
        <f t="shared" si="54"/>
        <v>446</v>
      </c>
      <c r="F374" s="28">
        <f t="shared" si="55"/>
        <v>99</v>
      </c>
      <c r="G374" s="28">
        <f t="shared" si="56"/>
        <v>763</v>
      </c>
      <c r="H374" s="28">
        <f t="shared" si="57"/>
        <v>1</v>
      </c>
      <c r="I374" s="34">
        <f t="shared" si="58"/>
        <v>1.06</v>
      </c>
      <c r="J374" s="31">
        <f t="shared" si="51"/>
        <v>4</v>
      </c>
      <c r="K374" s="35"/>
      <c r="L374" s="36">
        <f t="shared" si="59"/>
        <v>11564</v>
      </c>
      <c r="M374" s="36"/>
      <c r="N374" s="36"/>
      <c r="O374" s="37"/>
      <c r="P374" s="111"/>
      <c r="Q374" s="111"/>
      <c r="R374" s="112"/>
      <c r="S374" s="112"/>
    </row>
    <row r="375" spans="1:19">
      <c r="A375" s="31">
        <f t="shared" si="52"/>
        <v>447</v>
      </c>
      <c r="B375" s="31">
        <v>366</v>
      </c>
      <c r="C375" s="32" t="str">
        <f t="shared" si="53"/>
        <v>447 - BENJAMIN FRANKLIN CLASSICAL Charter School - BELLINGHAM pupils</v>
      </c>
      <c r="D375" s="33">
        <v>447101025</v>
      </c>
      <c r="E375" s="31">
        <f t="shared" si="54"/>
        <v>447</v>
      </c>
      <c r="F375" s="28">
        <f t="shared" si="55"/>
        <v>101</v>
      </c>
      <c r="G375" s="28">
        <f t="shared" si="56"/>
        <v>25</v>
      </c>
      <c r="H375" s="28">
        <f t="shared" si="57"/>
        <v>1</v>
      </c>
      <c r="I375" s="34">
        <f t="shared" si="58"/>
        <v>1.0549999999999999</v>
      </c>
      <c r="J375" s="31">
        <f t="shared" si="51"/>
        <v>5</v>
      </c>
      <c r="K375" s="35"/>
      <c r="L375" s="36">
        <f t="shared" si="59"/>
        <v>10938</v>
      </c>
      <c r="M375" s="36"/>
      <c r="N375" s="36"/>
      <c r="O375" s="37"/>
      <c r="P375" s="111"/>
      <c r="Q375" s="111"/>
      <c r="R375" s="112"/>
      <c r="S375" s="112"/>
    </row>
    <row r="376" spans="1:19">
      <c r="A376" s="31">
        <f t="shared" si="52"/>
        <v>447</v>
      </c>
      <c r="B376" s="31">
        <v>367</v>
      </c>
      <c r="C376" s="32" t="str">
        <f t="shared" si="53"/>
        <v>447 - BENJAMIN FRANKLIN CLASSICAL Charter School - CANTON pupils</v>
      </c>
      <c r="D376" s="33">
        <v>447101050</v>
      </c>
      <c r="E376" s="31">
        <f t="shared" si="54"/>
        <v>447</v>
      </c>
      <c r="F376" s="28">
        <f t="shared" si="55"/>
        <v>101</v>
      </c>
      <c r="G376" s="28">
        <f t="shared" si="56"/>
        <v>50</v>
      </c>
      <c r="H376" s="28">
        <f t="shared" si="57"/>
        <v>1</v>
      </c>
      <c r="I376" s="34">
        <f t="shared" si="58"/>
        <v>1.0549999999999999</v>
      </c>
      <c r="J376" s="31">
        <f t="shared" si="51"/>
        <v>4</v>
      </c>
      <c r="K376" s="35"/>
      <c r="L376" s="36">
        <f t="shared" si="59"/>
        <v>9994</v>
      </c>
      <c r="M376" s="36"/>
      <c r="N376" s="36"/>
      <c r="O376" s="37"/>
      <c r="P376" s="111"/>
      <c r="Q376" s="111"/>
      <c r="R376" s="112"/>
      <c r="S376" s="112"/>
    </row>
    <row r="377" spans="1:19">
      <c r="A377" s="31">
        <f t="shared" si="52"/>
        <v>447</v>
      </c>
      <c r="B377" s="31">
        <v>368</v>
      </c>
      <c r="C377" s="32" t="str">
        <f t="shared" si="53"/>
        <v>447 - BENJAMIN FRANKLIN CLASSICAL Charter School - FRAMINGHAM pupils</v>
      </c>
      <c r="D377" s="33">
        <v>447101100</v>
      </c>
      <c r="E377" s="31">
        <f t="shared" si="54"/>
        <v>447</v>
      </c>
      <c r="F377" s="28">
        <f t="shared" si="55"/>
        <v>101</v>
      </c>
      <c r="G377" s="28">
        <f t="shared" si="56"/>
        <v>100</v>
      </c>
      <c r="H377" s="28">
        <f t="shared" si="57"/>
        <v>1</v>
      </c>
      <c r="I377" s="34">
        <f t="shared" si="58"/>
        <v>1.0549999999999999</v>
      </c>
      <c r="J377" s="31">
        <f t="shared" si="51"/>
        <v>9</v>
      </c>
      <c r="K377" s="35"/>
      <c r="L377" s="36">
        <f t="shared" si="59"/>
        <v>15231</v>
      </c>
      <c r="M377" s="36"/>
      <c r="N377" s="36"/>
      <c r="O377" s="37"/>
      <c r="P377" s="111"/>
      <c r="Q377" s="111"/>
      <c r="R377" s="112"/>
      <c r="S377" s="112"/>
    </row>
    <row r="378" spans="1:19">
      <c r="A378" s="31">
        <f t="shared" si="52"/>
        <v>447</v>
      </c>
      <c r="B378" s="31">
        <v>369</v>
      </c>
      <c r="C378" s="32" t="str">
        <f t="shared" si="53"/>
        <v>447 - BENJAMIN FRANKLIN CLASSICAL Charter School - FRANKLIN pupils</v>
      </c>
      <c r="D378" s="33">
        <v>447101101</v>
      </c>
      <c r="E378" s="31">
        <f t="shared" si="54"/>
        <v>447</v>
      </c>
      <c r="F378" s="28">
        <f t="shared" si="55"/>
        <v>101</v>
      </c>
      <c r="G378" s="28">
        <f t="shared" si="56"/>
        <v>101</v>
      </c>
      <c r="H378" s="28">
        <f t="shared" si="57"/>
        <v>1</v>
      </c>
      <c r="I378" s="34">
        <f t="shared" si="58"/>
        <v>1.0549999999999999</v>
      </c>
      <c r="J378" s="31">
        <f t="shared" si="51"/>
        <v>3</v>
      </c>
      <c r="K378" s="35"/>
      <c r="L378" s="36">
        <f t="shared" si="59"/>
        <v>10320</v>
      </c>
      <c r="M378" s="36"/>
      <c r="N378" s="36"/>
      <c r="O378" s="37"/>
      <c r="P378" s="111"/>
      <c r="Q378" s="111"/>
      <c r="R378" s="112"/>
      <c r="S378" s="112"/>
    </row>
    <row r="379" spans="1:19">
      <c r="A379" s="31">
        <f t="shared" si="52"/>
        <v>447</v>
      </c>
      <c r="B379" s="31">
        <v>370</v>
      </c>
      <c r="C379" s="32" t="str">
        <f t="shared" si="53"/>
        <v>447 - BENJAMIN FRANKLIN CLASSICAL Charter School - HOLLISTON pupils</v>
      </c>
      <c r="D379" s="33">
        <v>447101136</v>
      </c>
      <c r="E379" s="31">
        <f t="shared" si="54"/>
        <v>447</v>
      </c>
      <c r="F379" s="28">
        <f t="shared" si="55"/>
        <v>101</v>
      </c>
      <c r="G379" s="28">
        <f t="shared" si="56"/>
        <v>136</v>
      </c>
      <c r="H379" s="28">
        <f t="shared" si="57"/>
        <v>1</v>
      </c>
      <c r="I379" s="34">
        <f t="shared" si="58"/>
        <v>1.0549999999999999</v>
      </c>
      <c r="J379" s="31">
        <f t="shared" si="51"/>
        <v>2</v>
      </c>
      <c r="K379" s="35"/>
      <c r="L379" s="36">
        <f t="shared" si="59"/>
        <v>10412</v>
      </c>
      <c r="M379" s="36"/>
      <c r="N379" s="36"/>
      <c r="O379" s="37"/>
      <c r="P379" s="111"/>
      <c r="Q379" s="111"/>
      <c r="R379" s="112"/>
      <c r="S379" s="112"/>
    </row>
    <row r="380" spans="1:19">
      <c r="A380" s="31">
        <f t="shared" si="52"/>
        <v>447</v>
      </c>
      <c r="B380" s="31">
        <v>371</v>
      </c>
      <c r="C380" s="32" t="str">
        <f t="shared" si="53"/>
        <v>447 - BENJAMIN FRANKLIN CLASSICAL Charter School - HOPEDALE pupils</v>
      </c>
      <c r="D380" s="33">
        <v>447101138</v>
      </c>
      <c r="E380" s="31">
        <f t="shared" si="54"/>
        <v>447</v>
      </c>
      <c r="F380" s="28">
        <f t="shared" si="55"/>
        <v>101</v>
      </c>
      <c r="G380" s="28">
        <f t="shared" si="56"/>
        <v>138</v>
      </c>
      <c r="H380" s="28">
        <f t="shared" si="57"/>
        <v>1</v>
      </c>
      <c r="I380" s="34">
        <f t="shared" si="58"/>
        <v>1.0549999999999999</v>
      </c>
      <c r="J380" s="31">
        <f t="shared" si="51"/>
        <v>4</v>
      </c>
      <c r="K380" s="35"/>
      <c r="L380" s="36">
        <f t="shared" si="59"/>
        <v>11466</v>
      </c>
      <c r="M380" s="36"/>
      <c r="N380" s="36"/>
      <c r="O380" s="37"/>
      <c r="P380" s="111"/>
      <c r="Q380" s="111"/>
      <c r="R380" s="112"/>
      <c r="S380" s="112"/>
    </row>
    <row r="381" spans="1:19">
      <c r="A381" s="31">
        <f t="shared" si="52"/>
        <v>447</v>
      </c>
      <c r="B381" s="31">
        <v>372</v>
      </c>
      <c r="C381" s="32" t="str">
        <f t="shared" si="53"/>
        <v>447 - BENJAMIN FRANKLIN CLASSICAL Charter School - HOPKINTON pupils</v>
      </c>
      <c r="D381" s="33">
        <v>447101139</v>
      </c>
      <c r="E381" s="31">
        <f t="shared" si="54"/>
        <v>447</v>
      </c>
      <c r="F381" s="28">
        <f t="shared" si="55"/>
        <v>101</v>
      </c>
      <c r="G381" s="28">
        <f t="shared" si="56"/>
        <v>139</v>
      </c>
      <c r="H381" s="28">
        <f t="shared" si="57"/>
        <v>1</v>
      </c>
      <c r="I381" s="34">
        <f t="shared" si="58"/>
        <v>1.0549999999999999</v>
      </c>
      <c r="J381" s="31">
        <f t="shared" si="51"/>
        <v>2</v>
      </c>
      <c r="K381" s="35"/>
      <c r="L381" s="36">
        <f t="shared" si="59"/>
        <v>14103</v>
      </c>
      <c r="M381" s="36"/>
      <c r="N381" s="36"/>
      <c r="O381" s="37"/>
      <c r="P381" s="111"/>
      <c r="Q381" s="111"/>
      <c r="R381" s="112"/>
      <c r="S381" s="112"/>
    </row>
    <row r="382" spans="1:19">
      <c r="A382" s="31">
        <f t="shared" si="52"/>
        <v>447</v>
      </c>
      <c r="B382" s="31">
        <v>373</v>
      </c>
      <c r="C382" s="32" t="str">
        <f t="shared" si="53"/>
        <v>447 - BENJAMIN FRANKLIN CLASSICAL Charter School - MANSFIELD pupils</v>
      </c>
      <c r="D382" s="33">
        <v>447101167</v>
      </c>
      <c r="E382" s="31">
        <f t="shared" si="54"/>
        <v>447</v>
      </c>
      <c r="F382" s="28">
        <f t="shared" si="55"/>
        <v>101</v>
      </c>
      <c r="G382" s="28">
        <f t="shared" si="56"/>
        <v>167</v>
      </c>
      <c r="H382" s="28">
        <f t="shared" si="57"/>
        <v>1</v>
      </c>
      <c r="I382" s="34">
        <f t="shared" si="58"/>
        <v>1.0549999999999999</v>
      </c>
      <c r="J382" s="31">
        <f t="shared" si="51"/>
        <v>4</v>
      </c>
      <c r="K382" s="35"/>
      <c r="L382" s="36">
        <f t="shared" si="59"/>
        <v>12100</v>
      </c>
      <c r="M382" s="36"/>
      <c r="N382" s="36"/>
      <c r="O382" s="37"/>
      <c r="P382" s="111"/>
      <c r="Q382" s="111"/>
      <c r="R382" s="112"/>
      <c r="S382" s="112"/>
    </row>
    <row r="383" spans="1:19">
      <c r="A383" s="31">
        <f t="shared" si="52"/>
        <v>447</v>
      </c>
      <c r="B383" s="31">
        <v>374</v>
      </c>
      <c r="C383" s="32" t="str">
        <f t="shared" si="53"/>
        <v>447 - BENJAMIN FRANKLIN CLASSICAL Charter School - MEDFIELD pupils</v>
      </c>
      <c r="D383" s="33">
        <v>447101175</v>
      </c>
      <c r="E383" s="31">
        <f t="shared" si="54"/>
        <v>447</v>
      </c>
      <c r="F383" s="28">
        <f t="shared" si="55"/>
        <v>101</v>
      </c>
      <c r="G383" s="28">
        <f t="shared" si="56"/>
        <v>175</v>
      </c>
      <c r="H383" s="28">
        <f t="shared" si="57"/>
        <v>1</v>
      </c>
      <c r="I383" s="34">
        <f t="shared" si="58"/>
        <v>1.0549999999999999</v>
      </c>
      <c r="J383" s="31">
        <f t="shared" si="51"/>
        <v>2</v>
      </c>
      <c r="K383" s="35"/>
      <c r="L383" s="36">
        <f t="shared" si="59"/>
        <v>15358</v>
      </c>
      <c r="M383" s="36"/>
      <c r="N383" s="36"/>
      <c r="O383" s="37"/>
      <c r="P383" s="111"/>
      <c r="Q383" s="111"/>
      <c r="R383" s="112"/>
      <c r="S383" s="112"/>
    </row>
    <row r="384" spans="1:19">
      <c r="A384" s="31">
        <f t="shared" si="52"/>
        <v>447</v>
      </c>
      <c r="B384" s="31">
        <v>375</v>
      </c>
      <c r="C384" s="32" t="str">
        <f t="shared" si="53"/>
        <v>447 - BENJAMIN FRANKLIN CLASSICAL Charter School - MEDWAY pupils</v>
      </c>
      <c r="D384" s="33">
        <v>447101177</v>
      </c>
      <c r="E384" s="31">
        <f t="shared" si="54"/>
        <v>447</v>
      </c>
      <c r="F384" s="28">
        <f t="shared" si="55"/>
        <v>101</v>
      </c>
      <c r="G384" s="28">
        <f t="shared" si="56"/>
        <v>177</v>
      </c>
      <c r="H384" s="28">
        <f t="shared" si="57"/>
        <v>1</v>
      </c>
      <c r="I384" s="34">
        <f t="shared" si="58"/>
        <v>1.0549999999999999</v>
      </c>
      <c r="J384" s="31">
        <f t="shared" si="51"/>
        <v>3</v>
      </c>
      <c r="K384" s="35"/>
      <c r="L384" s="36">
        <f t="shared" si="59"/>
        <v>10842</v>
      </c>
      <c r="M384" s="36"/>
      <c r="N384" s="36"/>
      <c r="O384" s="37"/>
      <c r="P384" s="111"/>
      <c r="Q384" s="111"/>
      <c r="R384" s="112"/>
      <c r="S384" s="112"/>
    </row>
    <row r="385" spans="1:19">
      <c r="A385" s="31">
        <f t="shared" si="52"/>
        <v>447</v>
      </c>
      <c r="B385" s="31">
        <v>376</v>
      </c>
      <c r="C385" s="32" t="str">
        <f t="shared" si="53"/>
        <v>447 - BENJAMIN FRANKLIN CLASSICAL Charter School - MILFORD pupils</v>
      </c>
      <c r="D385" s="33">
        <v>447101185</v>
      </c>
      <c r="E385" s="31">
        <f t="shared" si="54"/>
        <v>447</v>
      </c>
      <c r="F385" s="28">
        <f t="shared" si="55"/>
        <v>101</v>
      </c>
      <c r="G385" s="28">
        <f t="shared" si="56"/>
        <v>185</v>
      </c>
      <c r="H385" s="28">
        <f t="shared" si="57"/>
        <v>1</v>
      </c>
      <c r="I385" s="34">
        <f t="shared" si="58"/>
        <v>1.0549999999999999</v>
      </c>
      <c r="J385" s="31">
        <f t="shared" si="51"/>
        <v>9</v>
      </c>
      <c r="K385" s="35"/>
      <c r="L385" s="36">
        <f t="shared" si="59"/>
        <v>12016</v>
      </c>
      <c r="M385" s="36"/>
      <c r="N385" s="36"/>
      <c r="O385" s="37"/>
      <c r="P385" s="111"/>
      <c r="Q385" s="111"/>
      <c r="R385" s="112"/>
      <c r="S385" s="112"/>
    </row>
    <row r="386" spans="1:19">
      <c r="A386" s="31">
        <f t="shared" si="52"/>
        <v>447</v>
      </c>
      <c r="B386" s="31">
        <v>377</v>
      </c>
      <c r="C386" s="32" t="str">
        <f t="shared" si="53"/>
        <v>447 - BENJAMIN FRANKLIN CLASSICAL Charter School - MILLIS pupils</v>
      </c>
      <c r="D386" s="33">
        <v>447101187</v>
      </c>
      <c r="E386" s="31">
        <f t="shared" si="54"/>
        <v>447</v>
      </c>
      <c r="F386" s="28">
        <f t="shared" si="55"/>
        <v>101</v>
      </c>
      <c r="G386" s="28">
        <f t="shared" si="56"/>
        <v>187</v>
      </c>
      <c r="H386" s="28">
        <f t="shared" si="57"/>
        <v>1</v>
      </c>
      <c r="I386" s="34">
        <f t="shared" si="58"/>
        <v>1.0549999999999999</v>
      </c>
      <c r="J386" s="31">
        <f t="shared" si="51"/>
        <v>3</v>
      </c>
      <c r="K386" s="35"/>
      <c r="L386" s="36">
        <f t="shared" si="59"/>
        <v>10949</v>
      </c>
      <c r="M386" s="36"/>
      <c r="N386" s="36"/>
      <c r="O386" s="37"/>
      <c r="P386" s="111"/>
      <c r="Q386" s="111"/>
      <c r="R386" s="112"/>
      <c r="S386" s="112"/>
    </row>
    <row r="387" spans="1:19">
      <c r="A387" s="31">
        <f t="shared" si="52"/>
        <v>447</v>
      </c>
      <c r="B387" s="31">
        <v>378</v>
      </c>
      <c r="C387" s="32" t="str">
        <f t="shared" si="53"/>
        <v>447 - BENJAMIN FRANKLIN CLASSICAL Charter School - NORFOLK pupils</v>
      </c>
      <c r="D387" s="33">
        <v>447101208</v>
      </c>
      <c r="E387" s="31">
        <f t="shared" si="54"/>
        <v>447</v>
      </c>
      <c r="F387" s="28">
        <f t="shared" si="55"/>
        <v>101</v>
      </c>
      <c r="G387" s="28">
        <f t="shared" si="56"/>
        <v>208</v>
      </c>
      <c r="H387" s="28">
        <f t="shared" si="57"/>
        <v>1</v>
      </c>
      <c r="I387" s="34">
        <f t="shared" si="58"/>
        <v>1.0549999999999999</v>
      </c>
      <c r="J387" s="31">
        <f t="shared" si="51"/>
        <v>2</v>
      </c>
      <c r="K387" s="35"/>
      <c r="L387" s="36">
        <f t="shared" si="59"/>
        <v>10226</v>
      </c>
      <c r="M387" s="36"/>
      <c r="N387" s="36"/>
      <c r="O387" s="37"/>
      <c r="P387" s="111"/>
      <c r="Q387" s="111"/>
      <c r="R387" s="112"/>
      <c r="S387" s="112"/>
    </row>
    <row r="388" spans="1:19">
      <c r="A388" s="31">
        <f t="shared" si="52"/>
        <v>447</v>
      </c>
      <c r="B388" s="31">
        <v>379</v>
      </c>
      <c r="C388" s="32" t="str">
        <f t="shared" si="53"/>
        <v>447 - BENJAMIN FRANKLIN CLASSICAL Charter School - NORTH ATTLEBOROUGH pupils</v>
      </c>
      <c r="D388" s="33">
        <v>447101212</v>
      </c>
      <c r="E388" s="31">
        <f t="shared" si="54"/>
        <v>447</v>
      </c>
      <c r="F388" s="28">
        <f t="shared" si="55"/>
        <v>101</v>
      </c>
      <c r="G388" s="28">
        <f t="shared" si="56"/>
        <v>212</v>
      </c>
      <c r="H388" s="28">
        <f t="shared" si="57"/>
        <v>1</v>
      </c>
      <c r="I388" s="34">
        <f t="shared" si="58"/>
        <v>1.0549999999999999</v>
      </c>
      <c r="J388" s="31">
        <f t="shared" si="51"/>
        <v>4</v>
      </c>
      <c r="K388" s="35"/>
      <c r="L388" s="36">
        <f t="shared" si="59"/>
        <v>10813</v>
      </c>
      <c r="M388" s="36"/>
      <c r="N388" s="36"/>
      <c r="O388" s="37"/>
      <c r="P388" s="111"/>
      <c r="Q388" s="111"/>
      <c r="R388" s="112"/>
      <c r="S388" s="112"/>
    </row>
    <row r="389" spans="1:19">
      <c r="A389" s="31">
        <f t="shared" si="52"/>
        <v>447</v>
      </c>
      <c r="B389" s="31">
        <v>380</v>
      </c>
      <c r="C389" s="32" t="str">
        <f t="shared" si="53"/>
        <v>447 - BENJAMIN FRANKLIN CLASSICAL Charter School - NORTHBRIDGE pupils</v>
      </c>
      <c r="D389" s="33">
        <v>447101214</v>
      </c>
      <c r="E389" s="31">
        <f t="shared" si="54"/>
        <v>447</v>
      </c>
      <c r="F389" s="28">
        <f t="shared" si="55"/>
        <v>101</v>
      </c>
      <c r="G389" s="28">
        <f t="shared" si="56"/>
        <v>214</v>
      </c>
      <c r="H389" s="28">
        <f t="shared" si="57"/>
        <v>1</v>
      </c>
      <c r="I389" s="34">
        <f t="shared" si="58"/>
        <v>1.0549999999999999</v>
      </c>
      <c r="J389" s="31">
        <f t="shared" si="51"/>
        <v>7</v>
      </c>
      <c r="K389" s="35"/>
      <c r="L389" s="36">
        <f t="shared" si="59"/>
        <v>17370</v>
      </c>
      <c r="M389" s="36"/>
      <c r="N389" s="36"/>
      <c r="O389" s="37"/>
      <c r="P389" s="111"/>
      <c r="Q389" s="111"/>
      <c r="R389" s="112"/>
      <c r="S389" s="112"/>
    </row>
    <row r="390" spans="1:19">
      <c r="A390" s="31">
        <f t="shared" si="52"/>
        <v>447</v>
      </c>
      <c r="B390" s="31">
        <v>381</v>
      </c>
      <c r="C390" s="32" t="str">
        <f t="shared" si="53"/>
        <v>447 - BENJAMIN FRANKLIN CLASSICAL Charter School - NORWOOD pupils</v>
      </c>
      <c r="D390" s="33">
        <v>447101220</v>
      </c>
      <c r="E390" s="31">
        <f t="shared" si="54"/>
        <v>447</v>
      </c>
      <c r="F390" s="28">
        <f t="shared" si="55"/>
        <v>101</v>
      </c>
      <c r="G390" s="28">
        <f t="shared" si="56"/>
        <v>220</v>
      </c>
      <c r="H390" s="28">
        <f t="shared" si="57"/>
        <v>1</v>
      </c>
      <c r="I390" s="34">
        <f t="shared" si="58"/>
        <v>1.0549999999999999</v>
      </c>
      <c r="J390" s="31">
        <f t="shared" si="51"/>
        <v>6</v>
      </c>
      <c r="K390" s="35"/>
      <c r="L390" s="36">
        <f t="shared" si="59"/>
        <v>9902</v>
      </c>
      <c r="M390" s="36"/>
      <c r="N390" s="36"/>
      <c r="O390" s="37"/>
      <c r="P390" s="111"/>
      <c r="Q390" s="111"/>
      <c r="R390" s="112"/>
      <c r="S390" s="112"/>
    </row>
    <row r="391" spans="1:19">
      <c r="A391" s="31">
        <f t="shared" si="52"/>
        <v>447</v>
      </c>
      <c r="B391" s="31">
        <v>382</v>
      </c>
      <c r="C391" s="32" t="str">
        <f t="shared" si="53"/>
        <v>447 - BENJAMIN FRANKLIN CLASSICAL Charter School - PLAINVILLE pupils</v>
      </c>
      <c r="D391" s="33">
        <v>447101238</v>
      </c>
      <c r="E391" s="31">
        <f t="shared" si="54"/>
        <v>447</v>
      </c>
      <c r="F391" s="28">
        <f t="shared" si="55"/>
        <v>101</v>
      </c>
      <c r="G391" s="28">
        <f t="shared" si="56"/>
        <v>238</v>
      </c>
      <c r="H391" s="28">
        <f t="shared" si="57"/>
        <v>1</v>
      </c>
      <c r="I391" s="34">
        <f t="shared" si="58"/>
        <v>1.0549999999999999</v>
      </c>
      <c r="J391" s="31">
        <f t="shared" si="51"/>
        <v>4</v>
      </c>
      <c r="K391" s="35"/>
      <c r="L391" s="36">
        <f t="shared" si="59"/>
        <v>10334</v>
      </c>
      <c r="M391" s="36"/>
      <c r="N391" s="36"/>
      <c r="O391" s="37"/>
      <c r="P391" s="111"/>
      <c r="Q391" s="111"/>
      <c r="R391" s="112"/>
      <c r="S391" s="112"/>
    </row>
    <row r="392" spans="1:19">
      <c r="A392" s="31">
        <f t="shared" si="52"/>
        <v>447</v>
      </c>
      <c r="B392" s="31">
        <v>383</v>
      </c>
      <c r="C392" s="32" t="str">
        <f t="shared" si="53"/>
        <v>447 - BENJAMIN FRANKLIN CLASSICAL Charter School - WALPOLE pupils</v>
      </c>
      <c r="D392" s="33">
        <v>447101307</v>
      </c>
      <c r="E392" s="31">
        <f t="shared" si="54"/>
        <v>447</v>
      </c>
      <c r="F392" s="28">
        <f t="shared" si="55"/>
        <v>101</v>
      </c>
      <c r="G392" s="28">
        <f t="shared" si="56"/>
        <v>307</v>
      </c>
      <c r="H392" s="28">
        <f t="shared" si="57"/>
        <v>1</v>
      </c>
      <c r="I392" s="34">
        <f t="shared" si="58"/>
        <v>1.0549999999999999</v>
      </c>
      <c r="J392" s="31">
        <f t="shared" si="51"/>
        <v>3</v>
      </c>
      <c r="K392" s="35"/>
      <c r="L392" s="36">
        <f t="shared" si="59"/>
        <v>12226</v>
      </c>
      <c r="M392" s="36"/>
      <c r="N392" s="36"/>
      <c r="O392" s="37"/>
      <c r="P392" s="111"/>
      <c r="Q392" s="111"/>
      <c r="R392" s="112"/>
      <c r="S392" s="112"/>
    </row>
    <row r="393" spans="1:19">
      <c r="A393" s="31">
        <f t="shared" si="52"/>
        <v>447</v>
      </c>
      <c r="B393" s="31">
        <v>384</v>
      </c>
      <c r="C393" s="32" t="str">
        <f t="shared" si="53"/>
        <v>447 - BENJAMIN FRANKLIN CLASSICAL Charter School - WRENTHAM pupils</v>
      </c>
      <c r="D393" s="33">
        <v>447101350</v>
      </c>
      <c r="E393" s="31">
        <f t="shared" si="54"/>
        <v>447</v>
      </c>
      <c r="F393" s="28">
        <f t="shared" si="55"/>
        <v>101</v>
      </c>
      <c r="G393" s="28">
        <f t="shared" si="56"/>
        <v>350</v>
      </c>
      <c r="H393" s="28">
        <f t="shared" si="57"/>
        <v>1</v>
      </c>
      <c r="I393" s="34">
        <f t="shared" si="58"/>
        <v>1.0549999999999999</v>
      </c>
      <c r="J393" s="31">
        <f t="shared" si="51"/>
        <v>3</v>
      </c>
      <c r="K393" s="35"/>
      <c r="L393" s="36">
        <f t="shared" si="59"/>
        <v>10723</v>
      </c>
      <c r="M393" s="36"/>
      <c r="N393" s="36"/>
      <c r="O393" s="37"/>
      <c r="P393" s="111"/>
      <c r="Q393" s="111"/>
      <c r="R393" s="112"/>
      <c r="S393" s="112"/>
    </row>
    <row r="394" spans="1:19">
      <c r="A394" s="31">
        <f t="shared" si="52"/>
        <v>447</v>
      </c>
      <c r="B394" s="31">
        <v>385</v>
      </c>
      <c r="C394" s="32" t="str">
        <f t="shared" si="53"/>
        <v>447 - BENJAMIN FRANKLIN CLASSICAL Charter School - BLACKSTONE MILLVILLE pupils</v>
      </c>
      <c r="D394" s="33">
        <v>447101622</v>
      </c>
      <c r="E394" s="31">
        <f t="shared" si="54"/>
        <v>447</v>
      </c>
      <c r="F394" s="28">
        <f t="shared" si="55"/>
        <v>101</v>
      </c>
      <c r="G394" s="28">
        <f t="shared" si="56"/>
        <v>622</v>
      </c>
      <c r="H394" s="28">
        <f t="shared" si="57"/>
        <v>1</v>
      </c>
      <c r="I394" s="34">
        <f t="shared" si="58"/>
        <v>1.0549999999999999</v>
      </c>
      <c r="J394" s="31">
        <f t="shared" ref="J394:J457" si="60">VLOOKUP(D394,enro_chafnd,16)</f>
        <v>6</v>
      </c>
      <c r="K394" s="35"/>
      <c r="L394" s="36">
        <f t="shared" si="59"/>
        <v>11270</v>
      </c>
      <c r="M394" s="36"/>
      <c r="N394" s="36"/>
      <c r="O394" s="37"/>
      <c r="P394" s="111"/>
      <c r="Q394" s="111"/>
      <c r="R394" s="112"/>
      <c r="S394" s="112"/>
    </row>
    <row r="395" spans="1:19">
      <c r="A395" s="31">
        <f t="shared" ref="A395:A458" si="61">IF(VALUE(MID(D395,1,1))=4,VALUE(MID(D395,1,3)),VALUE(MID(D395,1,4)))</f>
        <v>447</v>
      </c>
      <c r="B395" s="31">
        <v>386</v>
      </c>
      <c r="C395" s="32" t="str">
        <f t="shared" ref="C395:C458" si="62">IF(H395=1,A395 &amp; " - " &amp;VLOOKUP(A395,codeCHA,2)&amp;" Charter School - "&amp;VLOOKUP(G395,code436,2)&amp;" pupils",IF(OR(A395=450,A395=466),A395 &amp; " - " &amp;VLOOKUP(A395,codeCHA,2)&amp;" Charter School - "&amp;VLOOKUP(F395,code436,2)&amp;" District - "&amp;VLOOKUP(G395,code436,2)&amp;" pupils",A395 &amp; " - " &amp;VLOOKUP(A395,codeCHA,2)&amp;" Charter School - "&amp;VLOOKUP(F395,code436,2)&amp;" Campus - "&amp;VLOOKUP(G395,code436,2)&amp;" pupils"))</f>
        <v>447 - BENJAMIN FRANKLIN CLASSICAL Charter School - KING PHILIP pupils</v>
      </c>
      <c r="D395" s="33">
        <v>447101690</v>
      </c>
      <c r="E395" s="31">
        <f t="shared" ref="E395:E458" si="63">A395</f>
        <v>447</v>
      </c>
      <c r="F395" s="28">
        <f t="shared" ref="F395:F458" si="64">IF(VALUE(MID(D395,1,1))=4,VALUE(MID(D395,4,3)),VALUE(MID(D395,5,3)))</f>
        <v>101</v>
      </c>
      <c r="G395" s="28">
        <f t="shared" ref="G395:G458" si="65">IF(VALUE(MID(D395,1,1))=4,VALUE(MID(D395,7,3)),VALUE(MID(D395,8,3)))</f>
        <v>690</v>
      </c>
      <c r="H395" s="28">
        <f t="shared" ref="H395:H458" si="66">IF(OR(A395=410,A395=466,A395=487),2,1)</f>
        <v>1</v>
      </c>
      <c r="I395" s="34">
        <f t="shared" ref="I395:I458" si="67">VLOOKUP(F395,distinfo,4)</f>
        <v>1.0549999999999999</v>
      </c>
      <c r="J395" s="31">
        <f t="shared" si="60"/>
        <v>3</v>
      </c>
      <c r="K395" s="35"/>
      <c r="L395" s="36">
        <f t="shared" ref="L395:L458" si="68">IF(VLOOKUP(D395,rate_chafnd,40,FALSE)&gt;0,VLOOKUP(D395,rate_chafnd,40),VLOOKUP(G395,distinfo,7))</f>
        <v>9625</v>
      </c>
      <c r="M395" s="36"/>
      <c r="N395" s="36"/>
      <c r="O395" s="37"/>
      <c r="P395" s="111"/>
      <c r="Q395" s="111"/>
      <c r="R395" s="112"/>
      <c r="S395" s="112"/>
    </row>
    <row r="396" spans="1:19">
      <c r="A396" s="31">
        <f t="shared" si="61"/>
        <v>447</v>
      </c>
      <c r="B396" s="31">
        <v>387</v>
      </c>
      <c r="C396" s="32" t="str">
        <f t="shared" si="62"/>
        <v>447 - BENJAMIN FRANKLIN CLASSICAL Charter School - MENDON UPTON pupils</v>
      </c>
      <c r="D396" s="33">
        <v>447101710</v>
      </c>
      <c r="E396" s="31">
        <f t="shared" si="63"/>
        <v>447</v>
      </c>
      <c r="F396" s="28">
        <f t="shared" si="64"/>
        <v>101</v>
      </c>
      <c r="G396" s="28">
        <f t="shared" si="65"/>
        <v>710</v>
      </c>
      <c r="H396" s="28">
        <f t="shared" si="66"/>
        <v>1</v>
      </c>
      <c r="I396" s="34">
        <f t="shared" si="67"/>
        <v>1.0549999999999999</v>
      </c>
      <c r="J396" s="31">
        <f t="shared" si="60"/>
        <v>2</v>
      </c>
      <c r="K396" s="35"/>
      <c r="L396" s="36">
        <f t="shared" si="68"/>
        <v>11294</v>
      </c>
      <c r="M396" s="36"/>
      <c r="N396" s="36"/>
      <c r="O396" s="37"/>
      <c r="P396" s="111"/>
      <c r="Q396" s="111"/>
      <c r="R396" s="112"/>
      <c r="S396" s="112"/>
    </row>
    <row r="397" spans="1:19">
      <c r="A397" s="31">
        <f t="shared" si="61"/>
        <v>449</v>
      </c>
      <c r="B397" s="31">
        <v>388</v>
      </c>
      <c r="C397" s="32" t="str">
        <f t="shared" si="62"/>
        <v>449 - BOSTON COLLEGIATE Charter School - BOSTON pupils</v>
      </c>
      <c r="D397" s="33">
        <v>449035035</v>
      </c>
      <c r="E397" s="31">
        <f t="shared" si="63"/>
        <v>449</v>
      </c>
      <c r="F397" s="28">
        <f t="shared" si="64"/>
        <v>35</v>
      </c>
      <c r="G397" s="28">
        <f t="shared" si="65"/>
        <v>35</v>
      </c>
      <c r="H397" s="28">
        <f t="shared" si="66"/>
        <v>1</v>
      </c>
      <c r="I397" s="34">
        <f t="shared" si="67"/>
        <v>1.085</v>
      </c>
      <c r="J397" s="31">
        <f t="shared" si="60"/>
        <v>11</v>
      </c>
      <c r="K397" s="35"/>
      <c r="L397" s="36">
        <f t="shared" si="68"/>
        <v>13372</v>
      </c>
      <c r="M397" s="36"/>
      <c r="N397" s="36"/>
      <c r="O397" s="37"/>
      <c r="P397" s="111"/>
      <c r="Q397" s="111"/>
      <c r="R397" s="112"/>
      <c r="S397" s="112"/>
    </row>
    <row r="398" spans="1:19">
      <c r="A398" s="31">
        <f t="shared" si="61"/>
        <v>449</v>
      </c>
      <c r="B398" s="31">
        <v>389</v>
      </c>
      <c r="C398" s="32" t="str">
        <f t="shared" si="62"/>
        <v>449 - BOSTON COLLEGIATE Charter School - BROCKTON pupils</v>
      </c>
      <c r="D398" s="33">
        <v>449035044</v>
      </c>
      <c r="E398" s="31">
        <f t="shared" si="63"/>
        <v>449</v>
      </c>
      <c r="F398" s="28">
        <f t="shared" si="64"/>
        <v>35</v>
      </c>
      <c r="G398" s="28">
        <f t="shared" si="65"/>
        <v>44</v>
      </c>
      <c r="H398" s="28">
        <f t="shared" si="66"/>
        <v>1</v>
      </c>
      <c r="I398" s="34">
        <f t="shared" si="67"/>
        <v>1.085</v>
      </c>
      <c r="J398" s="31">
        <f t="shared" si="60"/>
        <v>12</v>
      </c>
      <c r="K398" s="35"/>
      <c r="L398" s="36">
        <f t="shared" si="68"/>
        <v>13104</v>
      </c>
      <c r="M398" s="36"/>
      <c r="N398" s="36"/>
      <c r="O398" s="37"/>
      <c r="P398" s="111"/>
      <c r="Q398" s="111"/>
      <c r="R398" s="112"/>
      <c r="S398" s="112"/>
    </row>
    <row r="399" spans="1:19">
      <c r="A399" s="31">
        <f t="shared" si="61"/>
        <v>449</v>
      </c>
      <c r="B399" s="31">
        <v>390</v>
      </c>
      <c r="C399" s="32" t="str">
        <f t="shared" si="62"/>
        <v>449 - BOSTON COLLEGIATE Charter School - BROOKLINE pupils</v>
      </c>
      <c r="D399" s="33">
        <v>449035046</v>
      </c>
      <c r="E399" s="31">
        <f t="shared" si="63"/>
        <v>449</v>
      </c>
      <c r="F399" s="28">
        <f t="shared" si="64"/>
        <v>35</v>
      </c>
      <c r="G399" s="28">
        <f t="shared" si="65"/>
        <v>46</v>
      </c>
      <c r="H399" s="28">
        <f t="shared" si="66"/>
        <v>1</v>
      </c>
      <c r="I399" s="34">
        <f t="shared" si="67"/>
        <v>1.085</v>
      </c>
      <c r="J399" s="31">
        <f t="shared" si="60"/>
        <v>2</v>
      </c>
      <c r="K399" s="35"/>
      <c r="L399" s="36">
        <f t="shared" si="68"/>
        <v>16003</v>
      </c>
      <c r="M399" s="36"/>
      <c r="N399" s="36"/>
      <c r="O399" s="37"/>
      <c r="P399" s="111"/>
      <c r="Q399" s="111"/>
      <c r="R399" s="112"/>
      <c r="S399" s="112"/>
    </row>
    <row r="400" spans="1:19">
      <c r="A400" s="31">
        <f t="shared" si="61"/>
        <v>449</v>
      </c>
      <c r="B400" s="31">
        <v>391</v>
      </c>
      <c r="C400" s="32" t="str">
        <f t="shared" si="62"/>
        <v>449 - BOSTON COLLEGIATE Charter School - DEDHAM pupils</v>
      </c>
      <c r="D400" s="33">
        <v>449035073</v>
      </c>
      <c r="E400" s="31">
        <f t="shared" si="63"/>
        <v>449</v>
      </c>
      <c r="F400" s="28">
        <f t="shared" si="64"/>
        <v>35</v>
      </c>
      <c r="G400" s="28">
        <f t="shared" si="65"/>
        <v>73</v>
      </c>
      <c r="H400" s="28">
        <f t="shared" si="66"/>
        <v>1</v>
      </c>
      <c r="I400" s="34">
        <f t="shared" si="67"/>
        <v>1.085</v>
      </c>
      <c r="J400" s="31">
        <f t="shared" si="60"/>
        <v>5</v>
      </c>
      <c r="K400" s="35"/>
      <c r="L400" s="36">
        <f t="shared" si="68"/>
        <v>15270</v>
      </c>
      <c r="M400" s="36"/>
      <c r="N400" s="36"/>
      <c r="O400" s="37"/>
      <c r="P400" s="111"/>
      <c r="Q400" s="111"/>
      <c r="R400" s="112"/>
      <c r="S400" s="112"/>
    </row>
    <row r="401" spans="1:19">
      <c r="A401" s="31">
        <f t="shared" si="61"/>
        <v>449</v>
      </c>
      <c r="B401" s="31">
        <v>392</v>
      </c>
      <c r="C401" s="32" t="str">
        <f t="shared" si="62"/>
        <v>449 - BOSTON COLLEGIATE Charter School - NORWELL pupils</v>
      </c>
      <c r="D401" s="33">
        <v>449035219</v>
      </c>
      <c r="E401" s="31">
        <f t="shared" si="63"/>
        <v>449</v>
      </c>
      <c r="F401" s="28">
        <f t="shared" si="64"/>
        <v>35</v>
      </c>
      <c r="G401" s="28">
        <f t="shared" si="65"/>
        <v>219</v>
      </c>
      <c r="H401" s="28">
        <f t="shared" si="66"/>
        <v>1</v>
      </c>
      <c r="I401" s="34">
        <f t="shared" si="67"/>
        <v>1.085</v>
      </c>
      <c r="J401" s="31">
        <f t="shared" si="60"/>
        <v>1</v>
      </c>
      <c r="K401" s="35"/>
      <c r="L401" s="36">
        <f t="shared" si="68"/>
        <v>11789</v>
      </c>
      <c r="M401" s="36"/>
      <c r="N401" s="36"/>
      <c r="O401" s="37"/>
      <c r="P401" s="111"/>
      <c r="Q401" s="111"/>
      <c r="R401" s="112"/>
      <c r="S401" s="112"/>
    </row>
    <row r="402" spans="1:19">
      <c r="A402" s="31">
        <f t="shared" si="61"/>
        <v>449</v>
      </c>
      <c r="B402" s="31">
        <v>393</v>
      </c>
      <c r="C402" s="32" t="str">
        <f t="shared" si="62"/>
        <v>449 - BOSTON COLLEGIATE Charter School - QUINCY pupils</v>
      </c>
      <c r="D402" s="33">
        <v>449035243</v>
      </c>
      <c r="E402" s="31">
        <f t="shared" si="63"/>
        <v>449</v>
      </c>
      <c r="F402" s="28">
        <f t="shared" si="64"/>
        <v>35</v>
      </c>
      <c r="G402" s="28">
        <f t="shared" si="65"/>
        <v>243</v>
      </c>
      <c r="H402" s="28">
        <f t="shared" si="66"/>
        <v>1</v>
      </c>
      <c r="I402" s="34">
        <f t="shared" si="67"/>
        <v>1.085</v>
      </c>
      <c r="J402" s="31">
        <f t="shared" si="60"/>
        <v>9</v>
      </c>
      <c r="K402" s="35"/>
      <c r="L402" s="36">
        <f t="shared" si="68"/>
        <v>14398</v>
      </c>
      <c r="M402" s="36"/>
      <c r="N402" s="36"/>
      <c r="O402" s="37"/>
      <c r="P402" s="111"/>
      <c r="Q402" s="111"/>
      <c r="R402" s="112"/>
      <c r="S402" s="112"/>
    </row>
    <row r="403" spans="1:19">
      <c r="A403" s="31">
        <f t="shared" si="61"/>
        <v>449</v>
      </c>
      <c r="B403" s="31">
        <v>394</v>
      </c>
      <c r="C403" s="32" t="str">
        <f t="shared" si="62"/>
        <v>449 - BOSTON COLLEGIATE Charter School - RANDOLPH pupils</v>
      </c>
      <c r="D403" s="33">
        <v>449035244</v>
      </c>
      <c r="E403" s="31">
        <f t="shared" si="63"/>
        <v>449</v>
      </c>
      <c r="F403" s="28">
        <f t="shared" si="64"/>
        <v>35</v>
      </c>
      <c r="G403" s="28">
        <f t="shared" si="65"/>
        <v>244</v>
      </c>
      <c r="H403" s="28">
        <f t="shared" si="66"/>
        <v>1</v>
      </c>
      <c r="I403" s="34">
        <f t="shared" si="67"/>
        <v>1.085</v>
      </c>
      <c r="J403" s="31">
        <f t="shared" si="60"/>
        <v>10</v>
      </c>
      <c r="K403" s="35"/>
      <c r="L403" s="36">
        <f t="shared" si="68"/>
        <v>13540</v>
      </c>
      <c r="M403" s="36"/>
      <c r="N403" s="36"/>
      <c r="O403" s="37"/>
      <c r="P403" s="111"/>
      <c r="Q403" s="111"/>
      <c r="R403" s="112"/>
      <c r="S403" s="112"/>
    </row>
    <row r="404" spans="1:19">
      <c r="A404" s="31">
        <f t="shared" si="61"/>
        <v>449</v>
      </c>
      <c r="B404" s="31">
        <v>395</v>
      </c>
      <c r="C404" s="32" t="str">
        <f t="shared" si="62"/>
        <v>449 - BOSTON COLLEGIATE Charter School - STOUGHTON pupils</v>
      </c>
      <c r="D404" s="33">
        <v>449035285</v>
      </c>
      <c r="E404" s="31">
        <f t="shared" si="63"/>
        <v>449</v>
      </c>
      <c r="F404" s="28">
        <f t="shared" si="64"/>
        <v>35</v>
      </c>
      <c r="G404" s="28">
        <f t="shared" si="65"/>
        <v>285</v>
      </c>
      <c r="H404" s="28">
        <f t="shared" si="66"/>
        <v>1</v>
      </c>
      <c r="I404" s="34">
        <f t="shared" si="67"/>
        <v>1.085</v>
      </c>
      <c r="J404" s="31">
        <f t="shared" si="60"/>
        <v>7</v>
      </c>
      <c r="K404" s="35"/>
      <c r="L404" s="36">
        <f t="shared" si="68"/>
        <v>11789</v>
      </c>
      <c r="M404" s="36"/>
      <c r="N404" s="36"/>
      <c r="O404" s="37"/>
      <c r="P404" s="111"/>
      <c r="Q404" s="111"/>
      <c r="R404" s="112"/>
      <c r="S404" s="112"/>
    </row>
    <row r="405" spans="1:19">
      <c r="A405" s="31">
        <f t="shared" si="61"/>
        <v>449</v>
      </c>
      <c r="B405" s="31">
        <v>396</v>
      </c>
      <c r="C405" s="32" t="str">
        <f t="shared" si="62"/>
        <v>449 - BOSTON COLLEGIATE Charter School - WEYMOUTH pupils</v>
      </c>
      <c r="D405" s="33">
        <v>449035336</v>
      </c>
      <c r="E405" s="31">
        <f t="shared" si="63"/>
        <v>449</v>
      </c>
      <c r="F405" s="28">
        <f t="shared" si="64"/>
        <v>35</v>
      </c>
      <c r="G405" s="28">
        <f t="shared" si="65"/>
        <v>336</v>
      </c>
      <c r="H405" s="28">
        <f t="shared" si="66"/>
        <v>1</v>
      </c>
      <c r="I405" s="34">
        <f t="shared" si="67"/>
        <v>1.085</v>
      </c>
      <c r="J405" s="31">
        <f t="shared" si="60"/>
        <v>7</v>
      </c>
      <c r="K405" s="35"/>
      <c r="L405" s="36">
        <f t="shared" si="68"/>
        <v>11789</v>
      </c>
      <c r="M405" s="36"/>
      <c r="N405" s="36"/>
      <c r="O405" s="37"/>
      <c r="P405" s="111"/>
      <c r="Q405" s="111"/>
      <c r="R405" s="112"/>
      <c r="S405" s="112"/>
    </row>
    <row r="406" spans="1:19">
      <c r="A406" s="31">
        <f t="shared" si="61"/>
        <v>449</v>
      </c>
      <c r="B406" s="31">
        <v>397</v>
      </c>
      <c r="C406" s="32" t="str">
        <f t="shared" si="62"/>
        <v>449 - BOSTON COLLEGIATE Charter School - WOBURN pupils</v>
      </c>
      <c r="D406" s="33">
        <v>449035347</v>
      </c>
      <c r="E406" s="31">
        <f t="shared" si="63"/>
        <v>449</v>
      </c>
      <c r="F406" s="28">
        <f t="shared" si="64"/>
        <v>35</v>
      </c>
      <c r="G406" s="28">
        <f t="shared" si="65"/>
        <v>347</v>
      </c>
      <c r="H406" s="28">
        <f t="shared" si="66"/>
        <v>1</v>
      </c>
      <c r="I406" s="34">
        <f t="shared" si="67"/>
        <v>1.085</v>
      </c>
      <c r="J406" s="31">
        <f t="shared" si="60"/>
        <v>6</v>
      </c>
      <c r="K406" s="35"/>
      <c r="L406" s="36">
        <f t="shared" si="68"/>
        <v>14646</v>
      </c>
      <c r="M406" s="36"/>
      <c r="N406" s="36"/>
      <c r="O406" s="37"/>
      <c r="P406" s="111"/>
      <c r="Q406" s="111"/>
      <c r="R406" s="112"/>
      <c r="S406" s="112"/>
    </row>
    <row r="407" spans="1:19">
      <c r="A407" s="31">
        <f t="shared" si="61"/>
        <v>450</v>
      </c>
      <c r="B407" s="31">
        <v>398</v>
      </c>
      <c r="C407" s="32" t="str">
        <f t="shared" si="62"/>
        <v>450 - HILLTOWN COOPERATIVE Charter School - AMHERST pupils</v>
      </c>
      <c r="D407" s="33">
        <v>450086008</v>
      </c>
      <c r="E407" s="31">
        <f t="shared" si="63"/>
        <v>450</v>
      </c>
      <c r="F407" s="28">
        <f t="shared" si="64"/>
        <v>86</v>
      </c>
      <c r="G407" s="28">
        <f t="shared" si="65"/>
        <v>8</v>
      </c>
      <c r="H407" s="28">
        <f t="shared" si="66"/>
        <v>1</v>
      </c>
      <c r="I407" s="34">
        <f t="shared" si="67"/>
        <v>1</v>
      </c>
      <c r="J407" s="31">
        <f t="shared" si="60"/>
        <v>8</v>
      </c>
      <c r="K407" s="35"/>
      <c r="L407" s="36">
        <f t="shared" si="68"/>
        <v>9428</v>
      </c>
      <c r="M407" s="36"/>
      <c r="N407" s="36"/>
      <c r="O407" s="37"/>
      <c r="P407" s="111"/>
      <c r="Q407" s="111"/>
      <c r="R407" s="112"/>
      <c r="S407" s="112"/>
    </row>
    <row r="408" spans="1:19">
      <c r="A408" s="31">
        <f t="shared" si="61"/>
        <v>450</v>
      </c>
      <c r="B408" s="31">
        <v>399</v>
      </c>
      <c r="C408" s="32" t="str">
        <f t="shared" si="62"/>
        <v>450 - HILLTOWN COOPERATIVE Charter School - EASTHAMPTON pupils</v>
      </c>
      <c r="D408" s="33">
        <v>450086086</v>
      </c>
      <c r="E408" s="31">
        <f t="shared" si="63"/>
        <v>450</v>
      </c>
      <c r="F408" s="28">
        <f t="shared" si="64"/>
        <v>86</v>
      </c>
      <c r="G408" s="28">
        <f t="shared" si="65"/>
        <v>86</v>
      </c>
      <c r="H408" s="28">
        <f t="shared" si="66"/>
        <v>1</v>
      </c>
      <c r="I408" s="34">
        <f t="shared" si="67"/>
        <v>1</v>
      </c>
      <c r="J408" s="31">
        <f t="shared" si="60"/>
        <v>7</v>
      </c>
      <c r="K408" s="35"/>
      <c r="L408" s="36">
        <f t="shared" si="68"/>
        <v>10809</v>
      </c>
      <c r="M408" s="36"/>
      <c r="N408" s="36"/>
      <c r="O408" s="37"/>
      <c r="P408" s="111"/>
      <c r="Q408" s="111"/>
      <c r="R408" s="112"/>
      <c r="S408" s="112"/>
    </row>
    <row r="409" spans="1:19">
      <c r="A409" s="31">
        <f t="shared" si="61"/>
        <v>450</v>
      </c>
      <c r="B409" s="31">
        <v>400</v>
      </c>
      <c r="C409" s="32" t="str">
        <f t="shared" si="62"/>
        <v>450 - HILLTOWN COOPERATIVE Charter School - HADLEY pupils</v>
      </c>
      <c r="D409" s="33">
        <v>450086117</v>
      </c>
      <c r="E409" s="31">
        <f t="shared" si="63"/>
        <v>450</v>
      </c>
      <c r="F409" s="28">
        <f t="shared" si="64"/>
        <v>86</v>
      </c>
      <c r="G409" s="28">
        <f t="shared" si="65"/>
        <v>117</v>
      </c>
      <c r="H409" s="28">
        <f t="shared" si="66"/>
        <v>1</v>
      </c>
      <c r="I409" s="34">
        <f t="shared" si="67"/>
        <v>1</v>
      </c>
      <c r="J409" s="31">
        <f t="shared" si="60"/>
        <v>4</v>
      </c>
      <c r="K409" s="35"/>
      <c r="L409" s="36">
        <f t="shared" si="68"/>
        <v>11426</v>
      </c>
      <c r="M409" s="36"/>
      <c r="N409" s="36"/>
      <c r="O409" s="37"/>
      <c r="P409" s="111"/>
      <c r="Q409" s="111"/>
      <c r="R409" s="112"/>
      <c r="S409" s="112"/>
    </row>
    <row r="410" spans="1:19">
      <c r="A410" s="31">
        <f t="shared" si="61"/>
        <v>450</v>
      </c>
      <c r="B410" s="31">
        <v>401</v>
      </c>
      <c r="C410" s="32" t="str">
        <f t="shared" si="62"/>
        <v>450 - HILLTOWN COOPERATIVE Charter School - HATFIELD pupils</v>
      </c>
      <c r="D410" s="33">
        <v>450086127</v>
      </c>
      <c r="E410" s="31">
        <f t="shared" si="63"/>
        <v>450</v>
      </c>
      <c r="F410" s="28">
        <f t="shared" si="64"/>
        <v>86</v>
      </c>
      <c r="G410" s="28">
        <f t="shared" si="65"/>
        <v>127</v>
      </c>
      <c r="H410" s="28">
        <f t="shared" si="66"/>
        <v>1</v>
      </c>
      <c r="I410" s="34">
        <f t="shared" si="67"/>
        <v>1</v>
      </c>
      <c r="J410" s="31">
        <f t="shared" si="60"/>
        <v>4</v>
      </c>
      <c r="K410" s="35"/>
      <c r="L410" s="36">
        <f t="shared" si="68"/>
        <v>9480</v>
      </c>
      <c r="M410" s="36"/>
      <c r="N410" s="36"/>
      <c r="O410" s="37"/>
      <c r="P410" s="111"/>
      <c r="Q410" s="111"/>
      <c r="R410" s="112"/>
      <c r="S410" s="112"/>
    </row>
    <row r="411" spans="1:19">
      <c r="A411" s="31">
        <f t="shared" si="61"/>
        <v>450</v>
      </c>
      <c r="B411" s="31">
        <v>402</v>
      </c>
      <c r="C411" s="32" t="str">
        <f t="shared" si="62"/>
        <v>450 - HILLTOWN COOPERATIVE Charter School - HOLYOKE pupils</v>
      </c>
      <c r="D411" s="33">
        <v>450086137</v>
      </c>
      <c r="E411" s="31">
        <f t="shared" si="63"/>
        <v>450</v>
      </c>
      <c r="F411" s="28">
        <f t="shared" si="64"/>
        <v>86</v>
      </c>
      <c r="G411" s="28">
        <f t="shared" si="65"/>
        <v>137</v>
      </c>
      <c r="H411" s="28">
        <f t="shared" si="66"/>
        <v>1</v>
      </c>
      <c r="I411" s="34">
        <f t="shared" si="67"/>
        <v>1</v>
      </c>
      <c r="J411" s="31">
        <f t="shared" si="60"/>
        <v>12</v>
      </c>
      <c r="K411" s="35"/>
      <c r="L411" s="36">
        <f t="shared" si="68"/>
        <v>9394</v>
      </c>
      <c r="M411" s="36"/>
      <c r="N411" s="36"/>
      <c r="O411" s="37"/>
      <c r="P411" s="111"/>
      <c r="Q411" s="111"/>
      <c r="R411" s="112"/>
      <c r="S411" s="112"/>
    </row>
    <row r="412" spans="1:19">
      <c r="A412" s="31">
        <f t="shared" si="61"/>
        <v>450</v>
      </c>
      <c r="B412" s="31">
        <v>403</v>
      </c>
      <c r="C412" s="32" t="str">
        <f t="shared" si="62"/>
        <v>450 - HILLTOWN COOPERATIVE Charter School - NORTHAMPTON pupils</v>
      </c>
      <c r="D412" s="33">
        <v>450086210</v>
      </c>
      <c r="E412" s="31">
        <f t="shared" si="63"/>
        <v>450</v>
      </c>
      <c r="F412" s="28">
        <f t="shared" si="64"/>
        <v>86</v>
      </c>
      <c r="G412" s="28">
        <f t="shared" si="65"/>
        <v>210</v>
      </c>
      <c r="H412" s="28">
        <f t="shared" si="66"/>
        <v>1</v>
      </c>
      <c r="I412" s="34">
        <f t="shared" si="67"/>
        <v>1</v>
      </c>
      <c r="J412" s="31">
        <f t="shared" si="60"/>
        <v>5</v>
      </c>
      <c r="K412" s="35"/>
      <c r="L412" s="36">
        <f t="shared" si="68"/>
        <v>10086</v>
      </c>
      <c r="M412" s="36"/>
      <c r="N412" s="36"/>
      <c r="O412" s="37"/>
      <c r="P412" s="111"/>
      <c r="Q412" s="111"/>
      <c r="R412" s="112"/>
      <c r="S412" s="112"/>
    </row>
    <row r="413" spans="1:19">
      <c r="A413" s="31">
        <f t="shared" si="61"/>
        <v>450</v>
      </c>
      <c r="B413" s="31">
        <v>404</v>
      </c>
      <c r="C413" s="32" t="str">
        <f t="shared" si="62"/>
        <v>450 - HILLTOWN COOPERATIVE Charter School - SOUTHAMPTON pupils</v>
      </c>
      <c r="D413" s="33">
        <v>450086275</v>
      </c>
      <c r="E413" s="31">
        <f t="shared" si="63"/>
        <v>450</v>
      </c>
      <c r="F413" s="28">
        <f t="shared" si="64"/>
        <v>86</v>
      </c>
      <c r="G413" s="28">
        <f t="shared" si="65"/>
        <v>275</v>
      </c>
      <c r="H413" s="28">
        <f t="shared" si="66"/>
        <v>1</v>
      </c>
      <c r="I413" s="34">
        <f t="shared" si="67"/>
        <v>1</v>
      </c>
      <c r="J413" s="31">
        <f t="shared" si="60"/>
        <v>4</v>
      </c>
      <c r="K413" s="35"/>
      <c r="L413" s="36">
        <f t="shared" si="68"/>
        <v>10301</v>
      </c>
      <c r="M413" s="36"/>
      <c r="N413" s="36"/>
      <c r="O413" s="37"/>
      <c r="P413" s="111"/>
      <c r="Q413" s="111"/>
      <c r="R413" s="112"/>
      <c r="S413" s="112"/>
    </row>
    <row r="414" spans="1:19">
      <c r="A414" s="31">
        <f t="shared" si="61"/>
        <v>450</v>
      </c>
      <c r="B414" s="31">
        <v>405</v>
      </c>
      <c r="C414" s="32" t="str">
        <f t="shared" si="62"/>
        <v>450 - HILLTOWN COOPERATIVE Charter School - SOUTH HADLEY pupils</v>
      </c>
      <c r="D414" s="33">
        <v>450086278</v>
      </c>
      <c r="E414" s="31">
        <f t="shared" si="63"/>
        <v>450</v>
      </c>
      <c r="F414" s="28">
        <f t="shared" si="64"/>
        <v>86</v>
      </c>
      <c r="G414" s="28">
        <f t="shared" si="65"/>
        <v>278</v>
      </c>
      <c r="H414" s="28">
        <f t="shared" si="66"/>
        <v>1</v>
      </c>
      <c r="I414" s="34">
        <f t="shared" si="67"/>
        <v>1</v>
      </c>
      <c r="J414" s="31">
        <f t="shared" si="60"/>
        <v>6</v>
      </c>
      <c r="K414" s="35"/>
      <c r="L414" s="36">
        <f t="shared" si="68"/>
        <v>12302</v>
      </c>
      <c r="M414" s="36"/>
      <c r="N414" s="36"/>
      <c r="O414" s="37"/>
      <c r="P414" s="111"/>
      <c r="Q414" s="111"/>
      <c r="R414" s="112"/>
      <c r="S414" s="112"/>
    </row>
    <row r="415" spans="1:19">
      <c r="A415" s="31">
        <f t="shared" si="61"/>
        <v>450</v>
      </c>
      <c r="B415" s="31">
        <v>406</v>
      </c>
      <c r="C415" s="32" t="str">
        <f t="shared" si="62"/>
        <v>450 - HILLTOWN COOPERATIVE Charter School - WESTHAMPTON pupils</v>
      </c>
      <c r="D415" s="33">
        <v>450086327</v>
      </c>
      <c r="E415" s="31">
        <f t="shared" si="63"/>
        <v>450</v>
      </c>
      <c r="F415" s="28">
        <f t="shared" si="64"/>
        <v>86</v>
      </c>
      <c r="G415" s="28">
        <f t="shared" si="65"/>
        <v>327</v>
      </c>
      <c r="H415" s="28">
        <f t="shared" si="66"/>
        <v>1</v>
      </c>
      <c r="I415" s="34">
        <f t="shared" si="67"/>
        <v>1</v>
      </c>
      <c r="J415" s="31">
        <f t="shared" si="60"/>
        <v>5</v>
      </c>
      <c r="K415" s="35"/>
      <c r="L415" s="36">
        <f t="shared" si="68"/>
        <v>9567</v>
      </c>
      <c r="M415" s="36"/>
      <c r="N415" s="36"/>
      <c r="O415" s="37"/>
      <c r="P415" s="111"/>
      <c r="Q415" s="111"/>
      <c r="R415" s="112"/>
      <c r="S415" s="112"/>
    </row>
    <row r="416" spans="1:19">
      <c r="A416" s="31">
        <f t="shared" si="61"/>
        <v>450</v>
      </c>
      <c r="B416" s="31">
        <v>407</v>
      </c>
      <c r="C416" s="32" t="str">
        <f t="shared" si="62"/>
        <v>450 - HILLTOWN COOPERATIVE Charter School - WHATELY pupils</v>
      </c>
      <c r="D416" s="33">
        <v>450086337</v>
      </c>
      <c r="E416" s="31">
        <f t="shared" si="63"/>
        <v>450</v>
      </c>
      <c r="F416" s="28">
        <f t="shared" si="64"/>
        <v>86</v>
      </c>
      <c r="G416" s="28">
        <f t="shared" si="65"/>
        <v>337</v>
      </c>
      <c r="H416" s="28">
        <f t="shared" si="66"/>
        <v>1</v>
      </c>
      <c r="I416" s="34">
        <f t="shared" si="67"/>
        <v>1</v>
      </c>
      <c r="J416" s="31">
        <f t="shared" si="60"/>
        <v>6</v>
      </c>
      <c r="K416" s="35"/>
      <c r="L416" s="36">
        <f t="shared" si="68"/>
        <v>14028</v>
      </c>
      <c r="M416" s="36"/>
      <c r="N416" s="36"/>
      <c r="O416" s="37"/>
      <c r="P416" s="111"/>
      <c r="Q416" s="111"/>
      <c r="R416" s="112"/>
      <c r="S416" s="112"/>
    </row>
    <row r="417" spans="1:19">
      <c r="A417" s="31">
        <f t="shared" si="61"/>
        <v>450</v>
      </c>
      <c r="B417" s="31">
        <v>408</v>
      </c>
      <c r="C417" s="32" t="str">
        <f t="shared" si="62"/>
        <v>450 - HILLTOWN COOPERATIVE Charter School - WILLIAMSBURG pupils</v>
      </c>
      <c r="D417" s="33">
        <v>450086340</v>
      </c>
      <c r="E417" s="31">
        <f t="shared" si="63"/>
        <v>450</v>
      </c>
      <c r="F417" s="28">
        <f t="shared" si="64"/>
        <v>86</v>
      </c>
      <c r="G417" s="28">
        <f t="shared" si="65"/>
        <v>340</v>
      </c>
      <c r="H417" s="28">
        <f t="shared" si="66"/>
        <v>1</v>
      </c>
      <c r="I417" s="34">
        <f t="shared" si="67"/>
        <v>1</v>
      </c>
      <c r="J417" s="31">
        <f t="shared" si="60"/>
        <v>5</v>
      </c>
      <c r="K417" s="35"/>
      <c r="L417" s="36">
        <f t="shared" si="68"/>
        <v>9948</v>
      </c>
      <c r="M417" s="36"/>
      <c r="N417" s="36"/>
      <c r="O417" s="37"/>
      <c r="P417" s="111"/>
      <c r="Q417" s="111"/>
      <c r="R417" s="112"/>
      <c r="S417" s="112"/>
    </row>
    <row r="418" spans="1:19">
      <c r="A418" s="31">
        <f t="shared" si="61"/>
        <v>450</v>
      </c>
      <c r="B418" s="31">
        <v>409</v>
      </c>
      <c r="C418" s="32" t="str">
        <f t="shared" si="62"/>
        <v>450 - HILLTOWN COOPERATIVE Charter School - AMHERST PELHAM pupils</v>
      </c>
      <c r="D418" s="33">
        <v>450086605</v>
      </c>
      <c r="E418" s="31">
        <f t="shared" si="63"/>
        <v>450</v>
      </c>
      <c r="F418" s="28">
        <f t="shared" si="64"/>
        <v>86</v>
      </c>
      <c r="G418" s="28">
        <f t="shared" si="65"/>
        <v>605</v>
      </c>
      <c r="H418" s="28">
        <f t="shared" si="66"/>
        <v>1</v>
      </c>
      <c r="I418" s="34">
        <f t="shared" si="67"/>
        <v>1</v>
      </c>
      <c r="J418" s="31">
        <f t="shared" si="60"/>
        <v>6</v>
      </c>
      <c r="K418" s="35"/>
      <c r="L418" s="36">
        <f t="shared" si="68"/>
        <v>9220</v>
      </c>
      <c r="M418" s="36"/>
      <c r="N418" s="36"/>
      <c r="O418" s="37"/>
      <c r="P418" s="111"/>
      <c r="Q418" s="111"/>
      <c r="R418" s="112"/>
      <c r="S418" s="112"/>
    </row>
    <row r="419" spans="1:19">
      <c r="A419" s="31">
        <f t="shared" si="61"/>
        <v>450</v>
      </c>
      <c r="B419" s="31">
        <v>410</v>
      </c>
      <c r="C419" s="32" t="str">
        <f t="shared" si="62"/>
        <v>450 - HILLTOWN COOPERATIVE Charter School - HAMPSHIRE pupils</v>
      </c>
      <c r="D419" s="33">
        <v>450086683</v>
      </c>
      <c r="E419" s="31">
        <f t="shared" si="63"/>
        <v>450</v>
      </c>
      <c r="F419" s="28">
        <f t="shared" si="64"/>
        <v>86</v>
      </c>
      <c r="G419" s="28">
        <f t="shared" si="65"/>
        <v>683</v>
      </c>
      <c r="H419" s="28">
        <f t="shared" si="66"/>
        <v>1</v>
      </c>
      <c r="I419" s="34">
        <f t="shared" si="67"/>
        <v>1</v>
      </c>
      <c r="J419" s="31">
        <f t="shared" si="60"/>
        <v>4</v>
      </c>
      <c r="K419" s="35"/>
      <c r="L419" s="36">
        <f t="shared" si="68"/>
        <v>9220</v>
      </c>
      <c r="M419" s="36"/>
      <c r="N419" s="36"/>
      <c r="O419" s="37"/>
      <c r="P419" s="111"/>
      <c r="Q419" s="111"/>
      <c r="R419" s="112"/>
      <c r="S419" s="112"/>
    </row>
    <row r="420" spans="1:19">
      <c r="A420" s="31">
        <f t="shared" si="61"/>
        <v>453</v>
      </c>
      <c r="B420" s="31">
        <v>411</v>
      </c>
      <c r="C420" s="32" t="str">
        <f t="shared" si="62"/>
        <v>453 - HOLYOKE COMMUNITY Charter School - AGAWAM pupils</v>
      </c>
      <c r="D420" s="33">
        <v>453137005</v>
      </c>
      <c r="E420" s="31">
        <f t="shared" si="63"/>
        <v>453</v>
      </c>
      <c r="F420" s="28">
        <f t="shared" si="64"/>
        <v>137</v>
      </c>
      <c r="G420" s="28">
        <f t="shared" si="65"/>
        <v>5</v>
      </c>
      <c r="H420" s="28">
        <f t="shared" si="66"/>
        <v>1</v>
      </c>
      <c r="I420" s="34">
        <f t="shared" si="67"/>
        <v>1</v>
      </c>
      <c r="J420" s="31">
        <f t="shared" si="60"/>
        <v>7</v>
      </c>
      <c r="K420" s="35"/>
      <c r="L420" s="36">
        <f t="shared" si="68"/>
        <v>14205</v>
      </c>
      <c r="M420" s="36"/>
      <c r="N420" s="36"/>
      <c r="O420" s="37"/>
      <c r="P420" s="111"/>
      <c r="Q420" s="111"/>
      <c r="R420" s="112"/>
      <c r="S420" s="112"/>
    </row>
    <row r="421" spans="1:19">
      <c r="A421" s="31">
        <f t="shared" si="61"/>
        <v>453</v>
      </c>
      <c r="B421" s="31">
        <v>412</v>
      </c>
      <c r="C421" s="32" t="str">
        <f t="shared" si="62"/>
        <v>453 - HOLYOKE COMMUNITY Charter School - CHICOPEE pupils</v>
      </c>
      <c r="D421" s="33">
        <v>453137061</v>
      </c>
      <c r="E421" s="31">
        <f t="shared" si="63"/>
        <v>453</v>
      </c>
      <c r="F421" s="28">
        <f t="shared" si="64"/>
        <v>137</v>
      </c>
      <c r="G421" s="28">
        <f t="shared" si="65"/>
        <v>61</v>
      </c>
      <c r="H421" s="28">
        <f t="shared" si="66"/>
        <v>1</v>
      </c>
      <c r="I421" s="34">
        <f t="shared" si="67"/>
        <v>1</v>
      </c>
      <c r="J421" s="31">
        <f t="shared" si="60"/>
        <v>10</v>
      </c>
      <c r="K421" s="35"/>
      <c r="L421" s="36">
        <f t="shared" si="68"/>
        <v>13943</v>
      </c>
      <c r="M421" s="36"/>
      <c r="N421" s="36"/>
      <c r="O421" s="37"/>
      <c r="P421" s="111"/>
      <c r="Q421" s="111"/>
      <c r="R421" s="112"/>
      <c r="S421" s="112"/>
    </row>
    <row r="422" spans="1:19">
      <c r="A422" s="31">
        <f t="shared" si="61"/>
        <v>453</v>
      </c>
      <c r="B422" s="31">
        <v>413</v>
      </c>
      <c r="C422" s="32" t="str">
        <f t="shared" si="62"/>
        <v>453 - HOLYOKE COMMUNITY Charter School - EASTHAMPTON pupils</v>
      </c>
      <c r="D422" s="33">
        <v>453137086</v>
      </c>
      <c r="E422" s="31">
        <f t="shared" si="63"/>
        <v>453</v>
      </c>
      <c r="F422" s="28">
        <f t="shared" si="64"/>
        <v>137</v>
      </c>
      <c r="G422" s="28">
        <f t="shared" si="65"/>
        <v>86</v>
      </c>
      <c r="H422" s="28">
        <f t="shared" si="66"/>
        <v>1</v>
      </c>
      <c r="I422" s="34">
        <f t="shared" si="67"/>
        <v>1</v>
      </c>
      <c r="J422" s="31">
        <f t="shared" si="60"/>
        <v>7</v>
      </c>
      <c r="K422" s="35"/>
      <c r="L422" s="36">
        <f t="shared" si="68"/>
        <v>13974</v>
      </c>
      <c r="M422" s="36"/>
      <c r="N422" s="36"/>
      <c r="O422" s="37"/>
      <c r="P422" s="111"/>
      <c r="Q422" s="111"/>
      <c r="R422" s="112"/>
      <c r="S422" s="112"/>
    </row>
    <row r="423" spans="1:19">
      <c r="A423" s="31">
        <f t="shared" si="61"/>
        <v>453</v>
      </c>
      <c r="B423" s="31">
        <v>414</v>
      </c>
      <c r="C423" s="32" t="str">
        <f t="shared" si="62"/>
        <v>453 - HOLYOKE COMMUNITY Charter School - GRANBY pupils</v>
      </c>
      <c r="D423" s="33">
        <v>453137111</v>
      </c>
      <c r="E423" s="31">
        <f t="shared" si="63"/>
        <v>453</v>
      </c>
      <c r="F423" s="28">
        <f t="shared" si="64"/>
        <v>137</v>
      </c>
      <c r="G423" s="28">
        <f t="shared" si="65"/>
        <v>111</v>
      </c>
      <c r="H423" s="28">
        <f t="shared" si="66"/>
        <v>1</v>
      </c>
      <c r="I423" s="34">
        <f t="shared" si="67"/>
        <v>1</v>
      </c>
      <c r="J423" s="31">
        <f t="shared" si="60"/>
        <v>6</v>
      </c>
      <c r="K423" s="35"/>
      <c r="L423" s="36">
        <f t="shared" si="68"/>
        <v>14028</v>
      </c>
      <c r="M423" s="36"/>
      <c r="N423" s="36"/>
      <c r="O423" s="37"/>
      <c r="P423" s="111"/>
      <c r="Q423" s="111"/>
      <c r="R423" s="112"/>
      <c r="S423" s="112"/>
    </row>
    <row r="424" spans="1:19">
      <c r="A424" s="31">
        <f t="shared" si="61"/>
        <v>453</v>
      </c>
      <c r="B424" s="31">
        <v>415</v>
      </c>
      <c r="C424" s="32" t="str">
        <f t="shared" si="62"/>
        <v>453 - HOLYOKE COMMUNITY Charter School - GREENFIELD pupils</v>
      </c>
      <c r="D424" s="33">
        <v>453137114</v>
      </c>
      <c r="E424" s="31">
        <f t="shared" si="63"/>
        <v>453</v>
      </c>
      <c r="F424" s="28">
        <f t="shared" si="64"/>
        <v>137</v>
      </c>
      <c r="G424" s="28">
        <f t="shared" si="65"/>
        <v>114</v>
      </c>
      <c r="H424" s="28">
        <f t="shared" si="66"/>
        <v>1</v>
      </c>
      <c r="I424" s="34">
        <f t="shared" si="67"/>
        <v>1</v>
      </c>
      <c r="J424" s="31">
        <f t="shared" si="60"/>
        <v>10</v>
      </c>
      <c r="K424" s="35"/>
      <c r="L424" s="36">
        <f t="shared" si="68"/>
        <v>14736</v>
      </c>
      <c r="M424" s="36"/>
      <c r="N424" s="36"/>
      <c r="O424" s="37"/>
      <c r="P424" s="111"/>
      <c r="Q424" s="111"/>
      <c r="R424" s="112"/>
      <c r="S424" s="112"/>
    </row>
    <row r="425" spans="1:19">
      <c r="A425" s="31">
        <f t="shared" si="61"/>
        <v>453</v>
      </c>
      <c r="B425" s="31">
        <v>416</v>
      </c>
      <c r="C425" s="32" t="str">
        <f t="shared" si="62"/>
        <v>453 - HOLYOKE COMMUNITY Charter School - HOLYOKE pupils</v>
      </c>
      <c r="D425" s="33">
        <v>453137137</v>
      </c>
      <c r="E425" s="31">
        <f t="shared" si="63"/>
        <v>453</v>
      </c>
      <c r="F425" s="28">
        <f t="shared" si="64"/>
        <v>137</v>
      </c>
      <c r="G425" s="28">
        <f t="shared" si="65"/>
        <v>137</v>
      </c>
      <c r="H425" s="28">
        <f t="shared" si="66"/>
        <v>1</v>
      </c>
      <c r="I425" s="34">
        <f t="shared" si="67"/>
        <v>1</v>
      </c>
      <c r="J425" s="31">
        <f t="shared" si="60"/>
        <v>12</v>
      </c>
      <c r="K425" s="35"/>
      <c r="L425" s="36">
        <f t="shared" si="68"/>
        <v>14349</v>
      </c>
      <c r="M425" s="36"/>
      <c r="N425" s="36"/>
      <c r="O425" s="37"/>
      <c r="P425" s="111"/>
      <c r="Q425" s="111"/>
      <c r="R425" s="112"/>
      <c r="S425" s="112"/>
    </row>
    <row r="426" spans="1:19">
      <c r="A426" s="31">
        <f t="shared" si="61"/>
        <v>453</v>
      </c>
      <c r="B426" s="31">
        <v>417</v>
      </c>
      <c r="C426" s="32" t="str">
        <f t="shared" si="62"/>
        <v>453 - HOLYOKE COMMUNITY Charter School - LUDLOW pupils</v>
      </c>
      <c r="D426" s="33">
        <v>453137161</v>
      </c>
      <c r="E426" s="31">
        <f t="shared" si="63"/>
        <v>453</v>
      </c>
      <c r="F426" s="28">
        <f t="shared" si="64"/>
        <v>137</v>
      </c>
      <c r="G426" s="28">
        <f t="shared" si="65"/>
        <v>161</v>
      </c>
      <c r="H426" s="28">
        <f t="shared" si="66"/>
        <v>1</v>
      </c>
      <c r="I426" s="34">
        <f t="shared" si="67"/>
        <v>1</v>
      </c>
      <c r="J426" s="31">
        <f t="shared" si="60"/>
        <v>6</v>
      </c>
      <c r="K426" s="35"/>
      <c r="L426" s="36">
        <f t="shared" si="68"/>
        <v>9394</v>
      </c>
      <c r="M426" s="36"/>
      <c r="N426" s="36"/>
      <c r="O426" s="37"/>
      <c r="P426" s="111"/>
      <c r="Q426" s="111"/>
      <c r="R426" s="112"/>
      <c r="S426" s="112"/>
    </row>
    <row r="427" spans="1:19">
      <c r="A427" s="31">
        <f t="shared" si="61"/>
        <v>453</v>
      </c>
      <c r="B427" s="31">
        <v>418</v>
      </c>
      <c r="C427" s="32" t="str">
        <f t="shared" si="62"/>
        <v>453 - HOLYOKE COMMUNITY Charter School - MONSON pupils</v>
      </c>
      <c r="D427" s="33">
        <v>453137191</v>
      </c>
      <c r="E427" s="31">
        <f t="shared" si="63"/>
        <v>453</v>
      </c>
      <c r="F427" s="28">
        <f t="shared" si="64"/>
        <v>137</v>
      </c>
      <c r="G427" s="28">
        <f t="shared" si="65"/>
        <v>191</v>
      </c>
      <c r="H427" s="28">
        <f t="shared" si="66"/>
        <v>1</v>
      </c>
      <c r="I427" s="34">
        <f t="shared" si="67"/>
        <v>1</v>
      </c>
      <c r="J427" s="31">
        <f t="shared" si="60"/>
        <v>6</v>
      </c>
      <c r="K427" s="35"/>
      <c r="L427" s="36">
        <f t="shared" si="68"/>
        <v>9567</v>
      </c>
      <c r="M427" s="36"/>
      <c r="N427" s="36"/>
      <c r="O427" s="37"/>
      <c r="P427" s="111"/>
      <c r="Q427" s="111"/>
      <c r="R427" s="112"/>
      <c r="S427" s="112"/>
    </row>
    <row r="428" spans="1:19">
      <c r="A428" s="31">
        <f t="shared" si="61"/>
        <v>453</v>
      </c>
      <c r="B428" s="31">
        <v>419</v>
      </c>
      <c r="C428" s="32" t="str">
        <f t="shared" si="62"/>
        <v>453 - HOLYOKE COMMUNITY Charter School - NORTHAMPTON pupils</v>
      </c>
      <c r="D428" s="33">
        <v>453137210</v>
      </c>
      <c r="E428" s="31">
        <f t="shared" si="63"/>
        <v>453</v>
      </c>
      <c r="F428" s="28">
        <f t="shared" si="64"/>
        <v>137</v>
      </c>
      <c r="G428" s="28">
        <f t="shared" si="65"/>
        <v>210</v>
      </c>
      <c r="H428" s="28">
        <f t="shared" si="66"/>
        <v>1</v>
      </c>
      <c r="I428" s="34">
        <f t="shared" si="67"/>
        <v>1</v>
      </c>
      <c r="J428" s="31">
        <f t="shared" si="60"/>
        <v>5</v>
      </c>
      <c r="K428" s="35"/>
      <c r="L428" s="36">
        <f t="shared" si="68"/>
        <v>13573</v>
      </c>
      <c r="M428" s="36"/>
      <c r="N428" s="36"/>
      <c r="O428" s="37"/>
      <c r="P428" s="111"/>
      <c r="Q428" s="111"/>
      <c r="R428" s="112"/>
      <c r="S428" s="112"/>
    </row>
    <row r="429" spans="1:19">
      <c r="A429" s="31">
        <f t="shared" si="61"/>
        <v>453</v>
      </c>
      <c r="B429" s="31">
        <v>420</v>
      </c>
      <c r="C429" s="32" t="str">
        <f t="shared" si="62"/>
        <v>453 - HOLYOKE COMMUNITY Charter School - PALMER pupils</v>
      </c>
      <c r="D429" s="33">
        <v>453137227</v>
      </c>
      <c r="E429" s="31">
        <f t="shared" si="63"/>
        <v>453</v>
      </c>
      <c r="F429" s="28">
        <f t="shared" si="64"/>
        <v>137</v>
      </c>
      <c r="G429" s="28">
        <f t="shared" si="65"/>
        <v>227</v>
      </c>
      <c r="H429" s="28">
        <f t="shared" si="66"/>
        <v>1</v>
      </c>
      <c r="I429" s="34">
        <f t="shared" si="67"/>
        <v>1</v>
      </c>
      <c r="J429" s="31">
        <f t="shared" si="60"/>
        <v>9</v>
      </c>
      <c r="K429" s="35"/>
      <c r="L429" s="36">
        <f t="shared" si="68"/>
        <v>16958</v>
      </c>
      <c r="M429" s="36"/>
      <c r="N429" s="36"/>
      <c r="O429" s="37"/>
      <c r="P429" s="111"/>
      <c r="Q429" s="111"/>
      <c r="R429" s="112"/>
      <c r="S429" s="112"/>
    </row>
    <row r="430" spans="1:19">
      <c r="A430" s="31">
        <f t="shared" si="61"/>
        <v>453</v>
      </c>
      <c r="B430" s="31">
        <v>421</v>
      </c>
      <c r="C430" s="32" t="str">
        <f t="shared" si="62"/>
        <v>453 - HOLYOKE COMMUNITY Charter School - SOUTH HADLEY pupils</v>
      </c>
      <c r="D430" s="33">
        <v>453137278</v>
      </c>
      <c r="E430" s="31">
        <f t="shared" si="63"/>
        <v>453</v>
      </c>
      <c r="F430" s="28">
        <f t="shared" si="64"/>
        <v>137</v>
      </c>
      <c r="G430" s="28">
        <f t="shared" si="65"/>
        <v>278</v>
      </c>
      <c r="H430" s="28">
        <f t="shared" si="66"/>
        <v>1</v>
      </c>
      <c r="I430" s="34">
        <f t="shared" si="67"/>
        <v>1</v>
      </c>
      <c r="J430" s="31">
        <f t="shared" si="60"/>
        <v>6</v>
      </c>
      <c r="K430" s="35"/>
      <c r="L430" s="36">
        <f t="shared" si="68"/>
        <v>13386</v>
      </c>
      <c r="M430" s="36"/>
      <c r="N430" s="36"/>
      <c r="O430" s="37"/>
      <c r="P430" s="111"/>
      <c r="Q430" s="111"/>
      <c r="R430" s="112"/>
      <c r="S430" s="112"/>
    </row>
    <row r="431" spans="1:19">
      <c r="A431" s="31">
        <f t="shared" si="61"/>
        <v>453</v>
      </c>
      <c r="B431" s="31">
        <v>422</v>
      </c>
      <c r="C431" s="32" t="str">
        <f t="shared" si="62"/>
        <v>453 - HOLYOKE COMMUNITY Charter School - SPRINGFIELD pupils</v>
      </c>
      <c r="D431" s="33">
        <v>453137281</v>
      </c>
      <c r="E431" s="31">
        <f t="shared" si="63"/>
        <v>453</v>
      </c>
      <c r="F431" s="28">
        <f t="shared" si="64"/>
        <v>137</v>
      </c>
      <c r="G431" s="28">
        <f t="shared" si="65"/>
        <v>281</v>
      </c>
      <c r="H431" s="28">
        <f t="shared" si="66"/>
        <v>1</v>
      </c>
      <c r="I431" s="34">
        <f t="shared" si="67"/>
        <v>1</v>
      </c>
      <c r="J431" s="31">
        <f t="shared" si="60"/>
        <v>12</v>
      </c>
      <c r="K431" s="35"/>
      <c r="L431" s="36">
        <f t="shared" si="68"/>
        <v>14160</v>
      </c>
      <c r="M431" s="36"/>
      <c r="N431" s="36"/>
      <c r="O431" s="37"/>
      <c r="P431" s="111"/>
      <c r="Q431" s="111"/>
      <c r="R431" s="112"/>
      <c r="S431" s="112"/>
    </row>
    <row r="432" spans="1:19">
      <c r="A432" s="31">
        <f t="shared" si="61"/>
        <v>453</v>
      </c>
      <c r="B432" s="31">
        <v>423</v>
      </c>
      <c r="C432" s="32" t="str">
        <f t="shared" si="62"/>
        <v>453 - HOLYOKE COMMUNITY Charter School - WESTFIELD pupils</v>
      </c>
      <c r="D432" s="33">
        <v>453137325</v>
      </c>
      <c r="E432" s="31">
        <f t="shared" si="63"/>
        <v>453</v>
      </c>
      <c r="F432" s="28">
        <f t="shared" si="64"/>
        <v>137</v>
      </c>
      <c r="G432" s="28">
        <f t="shared" si="65"/>
        <v>325</v>
      </c>
      <c r="H432" s="28">
        <f t="shared" si="66"/>
        <v>1</v>
      </c>
      <c r="I432" s="34">
        <f t="shared" si="67"/>
        <v>1</v>
      </c>
      <c r="J432" s="31">
        <f t="shared" si="60"/>
        <v>8</v>
      </c>
      <c r="K432" s="35"/>
      <c r="L432" s="36">
        <f t="shared" si="68"/>
        <v>14576</v>
      </c>
      <c r="M432" s="36"/>
      <c r="N432" s="36"/>
      <c r="O432" s="37"/>
      <c r="P432" s="111"/>
      <c r="Q432" s="111"/>
      <c r="R432" s="112"/>
      <c r="S432" s="112"/>
    </row>
    <row r="433" spans="1:19">
      <c r="A433" s="31">
        <f t="shared" si="61"/>
        <v>453</v>
      </c>
      <c r="B433" s="31">
        <v>424</v>
      </c>
      <c r="C433" s="32" t="str">
        <f t="shared" si="62"/>
        <v>453 - HOLYOKE COMMUNITY Charter School - WEST SPRINGFIELD pupils</v>
      </c>
      <c r="D433" s="33">
        <v>453137332</v>
      </c>
      <c r="E433" s="31">
        <f t="shared" si="63"/>
        <v>453</v>
      </c>
      <c r="F433" s="28">
        <f t="shared" si="64"/>
        <v>137</v>
      </c>
      <c r="G433" s="28">
        <f t="shared" si="65"/>
        <v>332</v>
      </c>
      <c r="H433" s="28">
        <f t="shared" si="66"/>
        <v>1</v>
      </c>
      <c r="I433" s="34">
        <f t="shared" si="67"/>
        <v>1</v>
      </c>
      <c r="J433" s="31">
        <f t="shared" si="60"/>
        <v>10</v>
      </c>
      <c r="K433" s="35"/>
      <c r="L433" s="36">
        <f t="shared" si="68"/>
        <v>13759</v>
      </c>
      <c r="M433" s="36"/>
      <c r="N433" s="36"/>
      <c r="O433" s="37"/>
      <c r="P433" s="111"/>
      <c r="Q433" s="111"/>
      <c r="R433" s="112"/>
      <c r="S433" s="112"/>
    </row>
    <row r="434" spans="1:19">
      <c r="A434" s="31">
        <f t="shared" si="61"/>
        <v>453</v>
      </c>
      <c r="B434" s="31">
        <v>425</v>
      </c>
      <c r="C434" s="32" t="str">
        <f t="shared" si="62"/>
        <v>453 - HOLYOKE COMMUNITY Charter School - HAMPDEN WILBRAHAM pupils</v>
      </c>
      <c r="D434" s="33">
        <v>453137680</v>
      </c>
      <c r="E434" s="31">
        <f t="shared" si="63"/>
        <v>453</v>
      </c>
      <c r="F434" s="28">
        <f t="shared" si="64"/>
        <v>137</v>
      </c>
      <c r="G434" s="28">
        <f t="shared" si="65"/>
        <v>680</v>
      </c>
      <c r="H434" s="28">
        <f t="shared" si="66"/>
        <v>1</v>
      </c>
      <c r="I434" s="34">
        <f t="shared" si="67"/>
        <v>1</v>
      </c>
      <c r="J434" s="31">
        <f t="shared" si="60"/>
        <v>4</v>
      </c>
      <c r="K434" s="35"/>
      <c r="L434" s="36">
        <f t="shared" si="68"/>
        <v>9543</v>
      </c>
      <c r="M434" s="36"/>
      <c r="N434" s="36"/>
      <c r="O434" s="37"/>
      <c r="P434" s="111"/>
      <c r="Q434" s="111"/>
      <c r="R434" s="112"/>
      <c r="S434" s="112"/>
    </row>
    <row r="435" spans="1:19">
      <c r="A435" s="31">
        <f t="shared" si="61"/>
        <v>454</v>
      </c>
      <c r="B435" s="31">
        <v>426</v>
      </c>
      <c r="C435" s="32" t="str">
        <f t="shared" si="62"/>
        <v>454 - LAWRENCE FAMILY DEVELOPMENT Charter School - ANDOVER pupils</v>
      </c>
      <c r="D435" s="33">
        <v>454149009</v>
      </c>
      <c r="E435" s="31">
        <f t="shared" si="63"/>
        <v>454</v>
      </c>
      <c r="F435" s="28">
        <f t="shared" si="64"/>
        <v>149</v>
      </c>
      <c r="G435" s="28">
        <f t="shared" si="65"/>
        <v>9</v>
      </c>
      <c r="H435" s="28">
        <f t="shared" si="66"/>
        <v>1</v>
      </c>
      <c r="I435" s="34">
        <f t="shared" si="67"/>
        <v>1</v>
      </c>
      <c r="J435" s="31">
        <f t="shared" si="60"/>
        <v>2</v>
      </c>
      <c r="K435" s="35"/>
      <c r="L435" s="36">
        <f t="shared" si="68"/>
        <v>12345</v>
      </c>
      <c r="M435" s="36"/>
      <c r="N435" s="36"/>
      <c r="O435" s="37"/>
      <c r="P435" s="111"/>
      <c r="Q435" s="111"/>
      <c r="R435" s="112"/>
      <c r="S435" s="112"/>
    </row>
    <row r="436" spans="1:19">
      <c r="A436" s="31">
        <f t="shared" si="61"/>
        <v>454</v>
      </c>
      <c r="B436" s="31">
        <v>427</v>
      </c>
      <c r="C436" s="32" t="str">
        <f t="shared" si="62"/>
        <v>454 - LAWRENCE FAMILY DEVELOPMENT Charter School - GARDNER pupils</v>
      </c>
      <c r="D436" s="33">
        <v>454149103</v>
      </c>
      <c r="E436" s="31">
        <f t="shared" si="63"/>
        <v>454</v>
      </c>
      <c r="F436" s="28">
        <f t="shared" si="64"/>
        <v>149</v>
      </c>
      <c r="G436" s="28">
        <f t="shared" si="65"/>
        <v>103</v>
      </c>
      <c r="H436" s="28">
        <f t="shared" si="66"/>
        <v>1</v>
      </c>
      <c r="I436" s="34">
        <f t="shared" si="67"/>
        <v>1</v>
      </c>
      <c r="J436" s="31">
        <f t="shared" si="60"/>
        <v>10</v>
      </c>
      <c r="K436" s="35"/>
      <c r="L436" s="36">
        <f t="shared" si="68"/>
        <v>15396</v>
      </c>
      <c r="M436" s="36"/>
      <c r="N436" s="36"/>
      <c r="O436" s="37"/>
      <c r="P436" s="111"/>
      <c r="Q436" s="111"/>
      <c r="R436" s="112"/>
      <c r="S436" s="112"/>
    </row>
    <row r="437" spans="1:19">
      <c r="A437" s="31">
        <f t="shared" si="61"/>
        <v>454</v>
      </c>
      <c r="B437" s="31">
        <v>428</v>
      </c>
      <c r="C437" s="32" t="str">
        <f t="shared" si="62"/>
        <v>454 - LAWRENCE FAMILY DEVELOPMENT Charter School - HAVERHILL pupils</v>
      </c>
      <c r="D437" s="33">
        <v>454149128</v>
      </c>
      <c r="E437" s="31">
        <f t="shared" si="63"/>
        <v>454</v>
      </c>
      <c r="F437" s="28">
        <f t="shared" si="64"/>
        <v>149</v>
      </c>
      <c r="G437" s="28">
        <f t="shared" si="65"/>
        <v>128</v>
      </c>
      <c r="H437" s="28">
        <f t="shared" si="66"/>
        <v>1</v>
      </c>
      <c r="I437" s="34">
        <f t="shared" si="67"/>
        <v>1</v>
      </c>
      <c r="J437" s="31">
        <f t="shared" si="60"/>
        <v>10</v>
      </c>
      <c r="K437" s="35"/>
      <c r="L437" s="36">
        <f t="shared" si="68"/>
        <v>14762</v>
      </c>
      <c r="M437" s="36"/>
      <c r="N437" s="36"/>
      <c r="O437" s="37"/>
      <c r="P437" s="111"/>
      <c r="Q437" s="111"/>
      <c r="R437" s="112"/>
      <c r="S437" s="112"/>
    </row>
    <row r="438" spans="1:19">
      <c r="A438" s="31">
        <f t="shared" si="61"/>
        <v>454</v>
      </c>
      <c r="B438" s="31">
        <v>429</v>
      </c>
      <c r="C438" s="32" t="str">
        <f t="shared" si="62"/>
        <v>454 - LAWRENCE FAMILY DEVELOPMENT Charter School - LAWRENCE pupils</v>
      </c>
      <c r="D438" s="33">
        <v>454149149</v>
      </c>
      <c r="E438" s="31">
        <f t="shared" si="63"/>
        <v>454</v>
      </c>
      <c r="F438" s="28">
        <f t="shared" si="64"/>
        <v>149</v>
      </c>
      <c r="G438" s="28">
        <f t="shared" si="65"/>
        <v>149</v>
      </c>
      <c r="H438" s="28">
        <f t="shared" si="66"/>
        <v>1</v>
      </c>
      <c r="I438" s="34">
        <f t="shared" si="67"/>
        <v>1</v>
      </c>
      <c r="J438" s="31">
        <f t="shared" si="60"/>
        <v>12</v>
      </c>
      <c r="K438" s="35"/>
      <c r="L438" s="36">
        <f t="shared" si="68"/>
        <v>15044</v>
      </c>
      <c r="M438" s="36"/>
      <c r="N438" s="36"/>
      <c r="O438" s="37"/>
      <c r="P438" s="111"/>
      <c r="Q438" s="111"/>
      <c r="R438" s="112"/>
      <c r="S438" s="112"/>
    </row>
    <row r="439" spans="1:19">
      <c r="A439" s="31">
        <f t="shared" si="61"/>
        <v>454</v>
      </c>
      <c r="B439" s="31">
        <v>430</v>
      </c>
      <c r="C439" s="32" t="str">
        <f t="shared" si="62"/>
        <v>454 - LAWRENCE FAMILY DEVELOPMENT Charter School - METHUEN pupils</v>
      </c>
      <c r="D439" s="33">
        <v>454149181</v>
      </c>
      <c r="E439" s="31">
        <f t="shared" si="63"/>
        <v>454</v>
      </c>
      <c r="F439" s="28">
        <f t="shared" si="64"/>
        <v>149</v>
      </c>
      <c r="G439" s="28">
        <f t="shared" si="65"/>
        <v>181</v>
      </c>
      <c r="H439" s="28">
        <f t="shared" si="66"/>
        <v>1</v>
      </c>
      <c r="I439" s="34">
        <f t="shared" si="67"/>
        <v>1</v>
      </c>
      <c r="J439" s="31">
        <f t="shared" si="60"/>
        <v>9</v>
      </c>
      <c r="K439" s="35"/>
      <c r="L439" s="36">
        <f t="shared" si="68"/>
        <v>13856</v>
      </c>
      <c r="M439" s="36"/>
      <c r="N439" s="36"/>
      <c r="O439" s="37"/>
      <c r="P439" s="111"/>
      <c r="Q439" s="111"/>
      <c r="R439" s="112"/>
      <c r="S439" s="112"/>
    </row>
    <row r="440" spans="1:19">
      <c r="A440" s="31">
        <f t="shared" si="61"/>
        <v>454</v>
      </c>
      <c r="B440" s="31">
        <v>431</v>
      </c>
      <c r="C440" s="32" t="str">
        <f t="shared" si="62"/>
        <v>454 - LAWRENCE FAMILY DEVELOPMENT Charter School - NORTH ANDOVER pupils</v>
      </c>
      <c r="D440" s="33">
        <v>454149211</v>
      </c>
      <c r="E440" s="31">
        <f t="shared" si="63"/>
        <v>454</v>
      </c>
      <c r="F440" s="28">
        <f t="shared" si="64"/>
        <v>149</v>
      </c>
      <c r="G440" s="28">
        <f t="shared" si="65"/>
        <v>211</v>
      </c>
      <c r="H440" s="28">
        <f t="shared" si="66"/>
        <v>1</v>
      </c>
      <c r="I440" s="34">
        <f t="shared" si="67"/>
        <v>1</v>
      </c>
      <c r="J440" s="31">
        <f t="shared" si="60"/>
        <v>4</v>
      </c>
      <c r="K440" s="35"/>
      <c r="L440" s="36">
        <f t="shared" si="68"/>
        <v>13631</v>
      </c>
      <c r="M440" s="36"/>
      <c r="N440" s="36"/>
      <c r="O440" s="37"/>
      <c r="P440" s="111"/>
      <c r="Q440" s="111"/>
      <c r="R440" s="112"/>
      <c r="S440" s="112"/>
    </row>
    <row r="441" spans="1:19">
      <c r="A441" s="31">
        <f t="shared" si="61"/>
        <v>454</v>
      </c>
      <c r="B441" s="31">
        <v>432</v>
      </c>
      <c r="C441" s="32" t="str">
        <f t="shared" si="62"/>
        <v>454 - LAWRENCE FAMILY DEVELOPMENT Charter School - PENTUCKET pupils</v>
      </c>
      <c r="D441" s="33">
        <v>454149745</v>
      </c>
      <c r="E441" s="31">
        <f t="shared" si="63"/>
        <v>454</v>
      </c>
      <c r="F441" s="28">
        <f t="shared" si="64"/>
        <v>149</v>
      </c>
      <c r="G441" s="28">
        <f t="shared" si="65"/>
        <v>745</v>
      </c>
      <c r="H441" s="28">
        <f t="shared" si="66"/>
        <v>1</v>
      </c>
      <c r="I441" s="34">
        <f t="shared" si="67"/>
        <v>1</v>
      </c>
      <c r="J441" s="31">
        <f t="shared" si="60"/>
        <v>3</v>
      </c>
      <c r="K441" s="35"/>
      <c r="L441" s="36">
        <f t="shared" si="68"/>
        <v>9220</v>
      </c>
      <c r="M441" s="36"/>
      <c r="N441" s="36"/>
      <c r="O441" s="37"/>
      <c r="P441" s="111"/>
      <c r="Q441" s="111"/>
      <c r="R441" s="112"/>
      <c r="S441" s="112"/>
    </row>
    <row r="442" spans="1:19">
      <c r="A442" s="31">
        <f t="shared" si="61"/>
        <v>455</v>
      </c>
      <c r="B442" s="31">
        <v>433</v>
      </c>
      <c r="C442" s="32" t="str">
        <f t="shared" si="62"/>
        <v>455 - HILL VIEW MONTESSORI Charter School - AMESBURY pupils</v>
      </c>
      <c r="D442" s="33">
        <v>455128007</v>
      </c>
      <c r="E442" s="31">
        <f t="shared" si="63"/>
        <v>455</v>
      </c>
      <c r="F442" s="28">
        <f t="shared" si="64"/>
        <v>128</v>
      </c>
      <c r="G442" s="28">
        <f t="shared" si="65"/>
        <v>7</v>
      </c>
      <c r="H442" s="28">
        <f t="shared" si="66"/>
        <v>1</v>
      </c>
      <c r="I442" s="34">
        <f t="shared" si="67"/>
        <v>1</v>
      </c>
      <c r="J442" s="31">
        <f t="shared" si="60"/>
        <v>6</v>
      </c>
      <c r="K442" s="35"/>
      <c r="L442" s="36">
        <f t="shared" si="68"/>
        <v>14004</v>
      </c>
      <c r="M442" s="36"/>
      <c r="N442" s="36"/>
      <c r="O442" s="37"/>
      <c r="P442" s="111"/>
      <c r="Q442" s="111"/>
      <c r="R442" s="112"/>
      <c r="S442" s="112"/>
    </row>
    <row r="443" spans="1:19">
      <c r="A443" s="31">
        <f t="shared" si="61"/>
        <v>455</v>
      </c>
      <c r="B443" s="31">
        <v>434</v>
      </c>
      <c r="C443" s="32" t="str">
        <f t="shared" si="62"/>
        <v>455 - HILL VIEW MONTESSORI Charter School - HAVERHILL pupils</v>
      </c>
      <c r="D443" s="33">
        <v>455128128</v>
      </c>
      <c r="E443" s="31">
        <f t="shared" si="63"/>
        <v>455</v>
      </c>
      <c r="F443" s="28">
        <f t="shared" si="64"/>
        <v>128</v>
      </c>
      <c r="G443" s="28">
        <f t="shared" si="65"/>
        <v>128</v>
      </c>
      <c r="H443" s="28">
        <f t="shared" si="66"/>
        <v>1</v>
      </c>
      <c r="I443" s="34">
        <f t="shared" si="67"/>
        <v>1</v>
      </c>
      <c r="J443" s="31">
        <f t="shared" si="60"/>
        <v>10</v>
      </c>
      <c r="K443" s="35"/>
      <c r="L443" s="36">
        <f t="shared" si="68"/>
        <v>11364</v>
      </c>
      <c r="M443" s="36"/>
      <c r="N443" s="36"/>
      <c r="O443" s="37"/>
      <c r="P443" s="111"/>
      <c r="Q443" s="111"/>
      <c r="R443" s="112"/>
      <c r="S443" s="112"/>
    </row>
    <row r="444" spans="1:19">
      <c r="A444" s="31">
        <f t="shared" si="61"/>
        <v>455</v>
      </c>
      <c r="B444" s="31">
        <v>435</v>
      </c>
      <c r="C444" s="32" t="str">
        <f t="shared" si="62"/>
        <v>455 - HILL VIEW MONTESSORI Charter School - LAWRENCE pupils</v>
      </c>
      <c r="D444" s="33">
        <v>455128149</v>
      </c>
      <c r="E444" s="31">
        <f t="shared" si="63"/>
        <v>455</v>
      </c>
      <c r="F444" s="28">
        <f t="shared" si="64"/>
        <v>128</v>
      </c>
      <c r="G444" s="28">
        <f t="shared" si="65"/>
        <v>149</v>
      </c>
      <c r="H444" s="28">
        <f t="shared" si="66"/>
        <v>1</v>
      </c>
      <c r="I444" s="34">
        <f t="shared" si="67"/>
        <v>1</v>
      </c>
      <c r="J444" s="31">
        <f t="shared" si="60"/>
        <v>12</v>
      </c>
      <c r="K444" s="35"/>
      <c r="L444" s="36">
        <f t="shared" si="68"/>
        <v>14953</v>
      </c>
      <c r="M444" s="36"/>
      <c r="N444" s="36"/>
      <c r="O444" s="37"/>
      <c r="P444" s="111"/>
      <c r="Q444" s="111"/>
      <c r="R444" s="112"/>
      <c r="S444" s="112"/>
    </row>
    <row r="445" spans="1:19">
      <c r="A445" s="31">
        <f t="shared" si="61"/>
        <v>455</v>
      </c>
      <c r="B445" s="31">
        <v>436</v>
      </c>
      <c r="C445" s="32" t="str">
        <f t="shared" si="62"/>
        <v>455 - HILL VIEW MONTESSORI Charter School - METHUEN pupils</v>
      </c>
      <c r="D445" s="33">
        <v>455128181</v>
      </c>
      <c r="E445" s="31">
        <f t="shared" si="63"/>
        <v>455</v>
      </c>
      <c r="F445" s="28">
        <f t="shared" si="64"/>
        <v>128</v>
      </c>
      <c r="G445" s="28">
        <f t="shared" si="65"/>
        <v>181</v>
      </c>
      <c r="H445" s="28">
        <f t="shared" si="66"/>
        <v>1</v>
      </c>
      <c r="I445" s="34">
        <f t="shared" si="67"/>
        <v>1</v>
      </c>
      <c r="J445" s="31">
        <f t="shared" si="60"/>
        <v>9</v>
      </c>
      <c r="K445" s="35"/>
      <c r="L445" s="36">
        <f t="shared" si="68"/>
        <v>9567</v>
      </c>
      <c r="M445" s="36"/>
      <c r="N445" s="36"/>
      <c r="O445" s="37"/>
      <c r="P445" s="111"/>
      <c r="Q445" s="111"/>
      <c r="R445" s="112"/>
      <c r="S445" s="112"/>
    </row>
    <row r="446" spans="1:19">
      <c r="A446" s="31">
        <f t="shared" si="61"/>
        <v>455</v>
      </c>
      <c r="B446" s="31">
        <v>437</v>
      </c>
      <c r="C446" s="32" t="str">
        <f t="shared" si="62"/>
        <v>455 - HILL VIEW MONTESSORI Charter School - NEWBURYPORT pupils</v>
      </c>
      <c r="D446" s="33">
        <v>455128204</v>
      </c>
      <c r="E446" s="31">
        <f t="shared" si="63"/>
        <v>455</v>
      </c>
      <c r="F446" s="28">
        <f t="shared" si="64"/>
        <v>128</v>
      </c>
      <c r="G446" s="28">
        <f t="shared" si="65"/>
        <v>204</v>
      </c>
      <c r="H446" s="28">
        <f t="shared" si="66"/>
        <v>1</v>
      </c>
      <c r="I446" s="34">
        <f t="shared" si="67"/>
        <v>1</v>
      </c>
      <c r="J446" s="31">
        <f t="shared" si="60"/>
        <v>3</v>
      </c>
      <c r="K446" s="35"/>
      <c r="L446" s="36">
        <f t="shared" si="68"/>
        <v>13558</v>
      </c>
      <c r="M446" s="36"/>
      <c r="N446" s="36"/>
      <c r="O446" s="37"/>
      <c r="P446" s="111"/>
      <c r="Q446" s="111"/>
      <c r="R446" s="112"/>
      <c r="S446" s="112"/>
    </row>
    <row r="447" spans="1:19">
      <c r="A447" s="31">
        <f t="shared" si="61"/>
        <v>455</v>
      </c>
      <c r="B447" s="31">
        <v>438</v>
      </c>
      <c r="C447" s="32" t="str">
        <f t="shared" si="62"/>
        <v>455 - HILL VIEW MONTESSORI Charter School - PENTUCKET pupils</v>
      </c>
      <c r="D447" s="33">
        <v>455128745</v>
      </c>
      <c r="E447" s="31">
        <f t="shared" si="63"/>
        <v>455</v>
      </c>
      <c r="F447" s="28">
        <f t="shared" si="64"/>
        <v>128</v>
      </c>
      <c r="G447" s="28">
        <f t="shared" si="65"/>
        <v>745</v>
      </c>
      <c r="H447" s="28">
        <f t="shared" si="66"/>
        <v>1</v>
      </c>
      <c r="I447" s="34">
        <f t="shared" si="67"/>
        <v>1</v>
      </c>
      <c r="J447" s="31">
        <f t="shared" si="60"/>
        <v>3</v>
      </c>
      <c r="K447" s="35"/>
      <c r="L447" s="36">
        <f t="shared" si="68"/>
        <v>13384</v>
      </c>
      <c r="M447" s="36"/>
      <c r="N447" s="36"/>
      <c r="O447" s="37"/>
      <c r="P447" s="111"/>
      <c r="Q447" s="111"/>
      <c r="R447" s="112"/>
      <c r="S447" s="112"/>
    </row>
    <row r="448" spans="1:19">
      <c r="A448" s="31">
        <f t="shared" si="61"/>
        <v>456</v>
      </c>
      <c r="B448" s="31">
        <v>439</v>
      </c>
      <c r="C448" s="32" t="str">
        <f t="shared" si="62"/>
        <v>456 - LOWELL COMMUNITY Charter School - ANDOVER pupils</v>
      </c>
      <c r="D448" s="33">
        <v>456160009</v>
      </c>
      <c r="E448" s="31">
        <f t="shared" si="63"/>
        <v>456</v>
      </c>
      <c r="F448" s="28">
        <f t="shared" si="64"/>
        <v>160</v>
      </c>
      <c r="G448" s="28">
        <f t="shared" si="65"/>
        <v>9</v>
      </c>
      <c r="H448" s="28">
        <f t="shared" si="66"/>
        <v>1</v>
      </c>
      <c r="I448" s="34">
        <f t="shared" si="67"/>
        <v>1</v>
      </c>
      <c r="J448" s="31">
        <f t="shared" si="60"/>
        <v>2</v>
      </c>
      <c r="K448" s="35"/>
      <c r="L448" s="36">
        <f t="shared" si="68"/>
        <v>9369</v>
      </c>
      <c r="M448" s="36"/>
      <c r="N448" s="36"/>
      <c r="O448" s="37"/>
      <c r="P448" s="111"/>
      <c r="Q448" s="111"/>
      <c r="R448" s="112"/>
      <c r="S448" s="112"/>
    </row>
    <row r="449" spans="1:19">
      <c r="A449" s="31">
        <f t="shared" si="61"/>
        <v>456</v>
      </c>
      <c r="B449" s="31">
        <v>440</v>
      </c>
      <c r="C449" s="32" t="str">
        <f t="shared" si="62"/>
        <v>456 - LOWELL COMMUNITY Charter School - BILLERICA pupils</v>
      </c>
      <c r="D449" s="33">
        <v>456160031</v>
      </c>
      <c r="E449" s="31">
        <f t="shared" si="63"/>
        <v>456</v>
      </c>
      <c r="F449" s="28">
        <f t="shared" si="64"/>
        <v>160</v>
      </c>
      <c r="G449" s="28">
        <f t="shared" si="65"/>
        <v>31</v>
      </c>
      <c r="H449" s="28">
        <f t="shared" si="66"/>
        <v>1</v>
      </c>
      <c r="I449" s="34">
        <f t="shared" si="67"/>
        <v>1</v>
      </c>
      <c r="J449" s="31">
        <f t="shared" si="60"/>
        <v>4</v>
      </c>
      <c r="K449" s="35"/>
      <c r="L449" s="36">
        <f t="shared" si="68"/>
        <v>13525</v>
      </c>
      <c r="M449" s="36"/>
      <c r="N449" s="36"/>
      <c r="O449" s="37"/>
      <c r="P449" s="111"/>
      <c r="Q449" s="111"/>
      <c r="R449" s="112"/>
      <c r="S449" s="112"/>
    </row>
    <row r="450" spans="1:19">
      <c r="A450" s="31">
        <f t="shared" si="61"/>
        <v>456</v>
      </c>
      <c r="B450" s="31">
        <v>441</v>
      </c>
      <c r="C450" s="32" t="str">
        <f t="shared" si="62"/>
        <v>456 - LOWELL COMMUNITY Charter School - CHELMSFORD pupils</v>
      </c>
      <c r="D450" s="33">
        <v>456160056</v>
      </c>
      <c r="E450" s="31">
        <f t="shared" si="63"/>
        <v>456</v>
      </c>
      <c r="F450" s="28">
        <f t="shared" si="64"/>
        <v>160</v>
      </c>
      <c r="G450" s="28">
        <f t="shared" si="65"/>
        <v>56</v>
      </c>
      <c r="H450" s="28">
        <f t="shared" si="66"/>
        <v>1</v>
      </c>
      <c r="I450" s="34">
        <f t="shared" si="67"/>
        <v>1</v>
      </c>
      <c r="J450" s="31">
        <f t="shared" si="60"/>
        <v>3</v>
      </c>
      <c r="K450" s="35"/>
      <c r="L450" s="36">
        <f t="shared" si="68"/>
        <v>15014</v>
      </c>
      <c r="M450" s="36"/>
      <c r="N450" s="36"/>
      <c r="O450" s="37"/>
      <c r="P450" s="111"/>
      <c r="Q450" s="111"/>
      <c r="R450" s="112"/>
      <c r="S450" s="112"/>
    </row>
    <row r="451" spans="1:19">
      <c r="A451" s="31">
        <f t="shared" si="61"/>
        <v>456</v>
      </c>
      <c r="B451" s="31">
        <v>442</v>
      </c>
      <c r="C451" s="32" t="str">
        <f t="shared" si="62"/>
        <v>456 - LOWELL COMMUNITY Charter School - DRACUT pupils</v>
      </c>
      <c r="D451" s="33">
        <v>456160079</v>
      </c>
      <c r="E451" s="31">
        <f t="shared" si="63"/>
        <v>456</v>
      </c>
      <c r="F451" s="28">
        <f t="shared" si="64"/>
        <v>160</v>
      </c>
      <c r="G451" s="28">
        <f t="shared" si="65"/>
        <v>79</v>
      </c>
      <c r="H451" s="28">
        <f t="shared" si="66"/>
        <v>1</v>
      </c>
      <c r="I451" s="34">
        <f t="shared" si="67"/>
        <v>1</v>
      </c>
      <c r="J451" s="31">
        <f t="shared" si="60"/>
        <v>6</v>
      </c>
      <c r="K451" s="35"/>
      <c r="L451" s="36">
        <f t="shared" si="68"/>
        <v>13473</v>
      </c>
      <c r="M451" s="36"/>
      <c r="N451" s="36"/>
      <c r="O451" s="37"/>
      <c r="P451" s="111"/>
      <c r="Q451" s="111"/>
      <c r="R451" s="112"/>
      <c r="S451" s="112"/>
    </row>
    <row r="452" spans="1:19">
      <c r="A452" s="31">
        <f t="shared" si="61"/>
        <v>456</v>
      </c>
      <c r="B452" s="31">
        <v>443</v>
      </c>
      <c r="C452" s="32" t="str">
        <f t="shared" si="62"/>
        <v>456 - LOWELL COMMUNITY Charter School - HAVERHILL pupils</v>
      </c>
      <c r="D452" s="33">
        <v>456160128</v>
      </c>
      <c r="E452" s="31">
        <f t="shared" si="63"/>
        <v>456</v>
      </c>
      <c r="F452" s="28">
        <f t="shared" si="64"/>
        <v>160</v>
      </c>
      <c r="G452" s="28">
        <f t="shared" si="65"/>
        <v>128</v>
      </c>
      <c r="H452" s="28">
        <f t="shared" si="66"/>
        <v>1</v>
      </c>
      <c r="I452" s="34">
        <f t="shared" si="67"/>
        <v>1</v>
      </c>
      <c r="J452" s="31">
        <f t="shared" si="60"/>
        <v>10</v>
      </c>
      <c r="K452" s="35"/>
      <c r="L452" s="36">
        <f t="shared" si="68"/>
        <v>13622</v>
      </c>
      <c r="M452" s="36"/>
      <c r="N452" s="36"/>
      <c r="O452" s="37"/>
      <c r="P452" s="111"/>
      <c r="Q452" s="111"/>
      <c r="R452" s="112"/>
      <c r="S452" s="112"/>
    </row>
    <row r="453" spans="1:19">
      <c r="A453" s="31">
        <f t="shared" si="61"/>
        <v>456</v>
      </c>
      <c r="B453" s="31">
        <v>444</v>
      </c>
      <c r="C453" s="32" t="str">
        <f t="shared" si="62"/>
        <v>456 - LOWELL COMMUNITY Charter School - LAWRENCE pupils</v>
      </c>
      <c r="D453" s="33">
        <v>456160149</v>
      </c>
      <c r="E453" s="31">
        <f t="shared" si="63"/>
        <v>456</v>
      </c>
      <c r="F453" s="28">
        <f t="shared" si="64"/>
        <v>160</v>
      </c>
      <c r="G453" s="28">
        <f t="shared" si="65"/>
        <v>149</v>
      </c>
      <c r="H453" s="28">
        <f t="shared" si="66"/>
        <v>1</v>
      </c>
      <c r="I453" s="34">
        <f t="shared" si="67"/>
        <v>1</v>
      </c>
      <c r="J453" s="31">
        <f t="shared" si="60"/>
        <v>12</v>
      </c>
      <c r="K453" s="35"/>
      <c r="L453" s="36">
        <f t="shared" si="68"/>
        <v>15806</v>
      </c>
      <c r="M453" s="36"/>
      <c r="N453" s="36"/>
      <c r="O453" s="37"/>
      <c r="P453" s="111"/>
      <c r="Q453" s="111"/>
      <c r="R453" s="112"/>
      <c r="S453" s="112"/>
    </row>
    <row r="454" spans="1:19">
      <c r="A454" s="31">
        <f t="shared" si="61"/>
        <v>456</v>
      </c>
      <c r="B454" s="31">
        <v>445</v>
      </c>
      <c r="C454" s="32" t="str">
        <f t="shared" si="62"/>
        <v>456 - LOWELL COMMUNITY Charter School - LEOMINSTER pupils</v>
      </c>
      <c r="D454" s="33">
        <v>456160153</v>
      </c>
      <c r="E454" s="31">
        <f t="shared" si="63"/>
        <v>456</v>
      </c>
      <c r="F454" s="28">
        <f t="shared" si="64"/>
        <v>160</v>
      </c>
      <c r="G454" s="28">
        <f t="shared" si="65"/>
        <v>153</v>
      </c>
      <c r="H454" s="28">
        <f t="shared" si="66"/>
        <v>1</v>
      </c>
      <c r="I454" s="34">
        <f t="shared" si="67"/>
        <v>1</v>
      </c>
      <c r="J454" s="31">
        <f t="shared" si="60"/>
        <v>9</v>
      </c>
      <c r="K454" s="35"/>
      <c r="L454" s="36">
        <f t="shared" si="68"/>
        <v>15585</v>
      </c>
      <c r="M454" s="36"/>
      <c r="N454" s="36"/>
      <c r="O454" s="37"/>
      <c r="P454" s="111"/>
      <c r="Q454" s="111"/>
      <c r="R454" s="112"/>
      <c r="S454" s="112"/>
    </row>
    <row r="455" spans="1:19">
      <c r="A455" s="31">
        <f t="shared" si="61"/>
        <v>456</v>
      </c>
      <c r="B455" s="31">
        <v>446</v>
      </c>
      <c r="C455" s="32" t="str">
        <f t="shared" si="62"/>
        <v>456 - LOWELL COMMUNITY Charter School - LOWELL pupils</v>
      </c>
      <c r="D455" s="33">
        <v>456160160</v>
      </c>
      <c r="E455" s="31">
        <f t="shared" si="63"/>
        <v>456</v>
      </c>
      <c r="F455" s="28">
        <f t="shared" si="64"/>
        <v>160</v>
      </c>
      <c r="G455" s="28">
        <f t="shared" si="65"/>
        <v>160</v>
      </c>
      <c r="H455" s="28">
        <f t="shared" si="66"/>
        <v>1</v>
      </c>
      <c r="I455" s="34">
        <f t="shared" si="67"/>
        <v>1</v>
      </c>
      <c r="J455" s="31">
        <f t="shared" si="60"/>
        <v>11</v>
      </c>
      <c r="K455" s="35"/>
      <c r="L455" s="36">
        <f t="shared" si="68"/>
        <v>15287</v>
      </c>
      <c r="M455" s="36"/>
      <c r="N455" s="36"/>
      <c r="O455" s="37"/>
      <c r="P455" s="111"/>
      <c r="Q455" s="111"/>
      <c r="R455" s="112"/>
      <c r="S455" s="112"/>
    </row>
    <row r="456" spans="1:19">
      <c r="A456" s="31">
        <f t="shared" si="61"/>
        <v>456</v>
      </c>
      <c r="B456" s="31">
        <v>447</v>
      </c>
      <c r="C456" s="32" t="str">
        <f t="shared" si="62"/>
        <v>456 - LOWELL COMMUNITY Charter School - MARLBOROUGH pupils</v>
      </c>
      <c r="D456" s="33">
        <v>456160170</v>
      </c>
      <c r="E456" s="31">
        <f t="shared" si="63"/>
        <v>456</v>
      </c>
      <c r="F456" s="28">
        <f t="shared" si="64"/>
        <v>160</v>
      </c>
      <c r="G456" s="28">
        <f t="shared" si="65"/>
        <v>170</v>
      </c>
      <c r="H456" s="28">
        <f t="shared" si="66"/>
        <v>1</v>
      </c>
      <c r="I456" s="34">
        <f t="shared" si="67"/>
        <v>1</v>
      </c>
      <c r="J456" s="31">
        <f t="shared" si="60"/>
        <v>8</v>
      </c>
      <c r="K456" s="35"/>
      <c r="L456" s="36">
        <f t="shared" si="68"/>
        <v>16781</v>
      </c>
      <c r="M456" s="36"/>
      <c r="N456" s="36"/>
      <c r="O456" s="37"/>
      <c r="P456" s="111"/>
      <c r="Q456" s="111"/>
      <c r="R456" s="112"/>
      <c r="S456" s="112"/>
    </row>
    <row r="457" spans="1:19">
      <c r="A457" s="31">
        <f t="shared" si="61"/>
        <v>456</v>
      </c>
      <c r="B457" s="31">
        <v>448</v>
      </c>
      <c r="C457" s="32" t="str">
        <f t="shared" si="62"/>
        <v>456 - LOWELL COMMUNITY Charter School - TEWKSBURY pupils</v>
      </c>
      <c r="D457" s="33">
        <v>456160295</v>
      </c>
      <c r="E457" s="31">
        <f t="shared" si="63"/>
        <v>456</v>
      </c>
      <c r="F457" s="28">
        <f t="shared" si="64"/>
        <v>160</v>
      </c>
      <c r="G457" s="28">
        <f t="shared" si="65"/>
        <v>295</v>
      </c>
      <c r="H457" s="28">
        <f t="shared" si="66"/>
        <v>1</v>
      </c>
      <c r="I457" s="34">
        <f t="shared" si="67"/>
        <v>1</v>
      </c>
      <c r="J457" s="31">
        <f t="shared" si="60"/>
        <v>4</v>
      </c>
      <c r="K457" s="35"/>
      <c r="L457" s="36">
        <f t="shared" si="68"/>
        <v>12608</v>
      </c>
      <c r="M457" s="36"/>
      <c r="N457" s="36"/>
      <c r="O457" s="37"/>
      <c r="P457" s="111"/>
      <c r="Q457" s="111"/>
      <c r="R457" s="112"/>
      <c r="S457" s="112"/>
    </row>
    <row r="458" spans="1:19">
      <c r="A458" s="31">
        <f t="shared" si="61"/>
        <v>456</v>
      </c>
      <c r="B458" s="31">
        <v>449</v>
      </c>
      <c r="C458" s="32" t="str">
        <f t="shared" si="62"/>
        <v>456 - LOWELL COMMUNITY Charter School - WESTFORD pupils</v>
      </c>
      <c r="D458" s="33">
        <v>456160326</v>
      </c>
      <c r="E458" s="31">
        <f t="shared" si="63"/>
        <v>456</v>
      </c>
      <c r="F458" s="28">
        <f t="shared" si="64"/>
        <v>160</v>
      </c>
      <c r="G458" s="28">
        <f t="shared" si="65"/>
        <v>326</v>
      </c>
      <c r="H458" s="28">
        <f t="shared" si="66"/>
        <v>1</v>
      </c>
      <c r="I458" s="34">
        <f t="shared" si="67"/>
        <v>1</v>
      </c>
      <c r="J458" s="31">
        <f t="shared" ref="J458:J521" si="69">VLOOKUP(D458,enro_chafnd,16)</f>
        <v>2</v>
      </c>
      <c r="K458" s="35"/>
      <c r="L458" s="36">
        <f t="shared" si="68"/>
        <v>10632</v>
      </c>
      <c r="M458" s="36"/>
      <c r="N458" s="36"/>
      <c r="O458" s="37"/>
      <c r="P458" s="111"/>
      <c r="Q458" s="111"/>
      <c r="R458" s="112"/>
      <c r="S458" s="112"/>
    </row>
    <row r="459" spans="1:19">
      <c r="A459" s="31">
        <f t="shared" ref="A459:A522" si="70">IF(VALUE(MID(D459,1,1))=4,VALUE(MID(D459,1,3)),VALUE(MID(D459,1,4)))</f>
        <v>456</v>
      </c>
      <c r="B459" s="31">
        <v>450</v>
      </c>
      <c r="C459" s="32" t="str">
        <f t="shared" ref="C459:C522" si="71">IF(H459=1,A459 &amp; " - " &amp;VLOOKUP(A459,codeCHA,2)&amp;" Charter School - "&amp;VLOOKUP(G459,code436,2)&amp;" pupils",IF(OR(A459=450,A459=466),A459 &amp; " - " &amp;VLOOKUP(A459,codeCHA,2)&amp;" Charter School - "&amp;VLOOKUP(F459,code436,2)&amp;" District - "&amp;VLOOKUP(G459,code436,2)&amp;" pupils",A459 &amp; " - " &amp;VLOOKUP(A459,codeCHA,2)&amp;" Charter School - "&amp;VLOOKUP(F459,code436,2)&amp;" Campus - "&amp;VLOOKUP(G459,code436,2)&amp;" pupils"))</f>
        <v>456 - LOWELL COMMUNITY Charter School - AYER SHIRLEY pupils</v>
      </c>
      <c r="D459" s="33">
        <v>456160616</v>
      </c>
      <c r="E459" s="31">
        <f t="shared" ref="E459:E522" si="72">A459</f>
        <v>456</v>
      </c>
      <c r="F459" s="28">
        <f t="shared" ref="F459:F522" si="73">IF(VALUE(MID(D459,1,1))=4,VALUE(MID(D459,4,3)),VALUE(MID(D459,5,3)))</f>
        <v>160</v>
      </c>
      <c r="G459" s="28">
        <f t="shared" ref="G459:G522" si="74">IF(VALUE(MID(D459,1,1))=4,VALUE(MID(D459,7,3)),VALUE(MID(D459,8,3)))</f>
        <v>616</v>
      </c>
      <c r="H459" s="28">
        <f t="shared" ref="H459:H522" si="75">IF(OR(A459=410,A459=466,A459=487),2,1)</f>
        <v>1</v>
      </c>
      <c r="I459" s="34">
        <f t="shared" ref="I459:I522" si="76">VLOOKUP(F459,distinfo,4)</f>
        <v>1</v>
      </c>
      <c r="J459" s="31">
        <f t="shared" si="69"/>
        <v>6</v>
      </c>
      <c r="K459" s="35"/>
      <c r="L459" s="36">
        <f t="shared" ref="L459:L522" si="77">IF(VLOOKUP(D459,rate_chafnd,40,FALSE)&gt;0,VLOOKUP(D459,rate_chafnd,40),VLOOKUP(G459,distinfo,7))</f>
        <v>16427</v>
      </c>
      <c r="M459" s="36"/>
      <c r="N459" s="36"/>
      <c r="O459" s="37"/>
      <c r="P459" s="111"/>
      <c r="Q459" s="111"/>
      <c r="R459" s="112"/>
      <c r="S459" s="112"/>
    </row>
    <row r="460" spans="1:19">
      <c r="A460" s="31">
        <f t="shared" si="70"/>
        <v>456</v>
      </c>
      <c r="B460" s="31">
        <v>451</v>
      </c>
      <c r="C460" s="32" t="str">
        <f t="shared" si="71"/>
        <v>456 - LOWELL COMMUNITY Charter School - GROTON DUNSTABLE pupils</v>
      </c>
      <c r="D460" s="33">
        <v>456160673</v>
      </c>
      <c r="E460" s="31">
        <f t="shared" si="72"/>
        <v>456</v>
      </c>
      <c r="F460" s="28">
        <f t="shared" si="73"/>
        <v>160</v>
      </c>
      <c r="G460" s="28">
        <f t="shared" si="74"/>
        <v>673</v>
      </c>
      <c r="H460" s="28">
        <f t="shared" si="75"/>
        <v>1</v>
      </c>
      <c r="I460" s="34">
        <f t="shared" si="76"/>
        <v>1</v>
      </c>
      <c r="J460" s="31">
        <f t="shared" si="69"/>
        <v>2</v>
      </c>
      <c r="K460" s="35"/>
      <c r="L460" s="36">
        <f t="shared" si="77"/>
        <v>14528</v>
      </c>
      <c r="M460" s="36"/>
      <c r="N460" s="36"/>
      <c r="O460" s="37"/>
      <c r="P460" s="111"/>
      <c r="Q460" s="111"/>
      <c r="R460" s="112"/>
      <c r="S460" s="112"/>
    </row>
    <row r="461" spans="1:19">
      <c r="A461" s="31">
        <f t="shared" si="70"/>
        <v>456</v>
      </c>
      <c r="B461" s="31">
        <v>452</v>
      </c>
      <c r="C461" s="32" t="str">
        <f t="shared" si="71"/>
        <v>456 - LOWELL COMMUNITY Charter School - NORTH MIDDLESEX pupils</v>
      </c>
      <c r="D461" s="33">
        <v>456160735</v>
      </c>
      <c r="E461" s="31">
        <f t="shared" si="72"/>
        <v>456</v>
      </c>
      <c r="F461" s="28">
        <f t="shared" si="73"/>
        <v>160</v>
      </c>
      <c r="G461" s="28">
        <f t="shared" si="74"/>
        <v>735</v>
      </c>
      <c r="H461" s="28">
        <f t="shared" si="75"/>
        <v>1</v>
      </c>
      <c r="I461" s="34">
        <f t="shared" si="76"/>
        <v>1</v>
      </c>
      <c r="J461" s="31">
        <f t="shared" si="69"/>
        <v>4</v>
      </c>
      <c r="K461" s="35"/>
      <c r="L461" s="36">
        <f t="shared" si="77"/>
        <v>12382</v>
      </c>
      <c r="M461" s="36"/>
      <c r="N461" s="36"/>
      <c r="O461" s="37"/>
      <c r="P461" s="111"/>
      <c r="Q461" s="111"/>
      <c r="R461" s="112"/>
      <c r="S461" s="112"/>
    </row>
    <row r="462" spans="1:19">
      <c r="A462" s="31">
        <f t="shared" si="70"/>
        <v>458</v>
      </c>
      <c r="B462" s="31">
        <v>453</v>
      </c>
      <c r="C462" s="32" t="str">
        <f t="shared" si="71"/>
        <v>458 - LOWELL MIDDLESEX ACADEMY Charter School - BILLERICA pupils</v>
      </c>
      <c r="D462" s="33">
        <v>458160031</v>
      </c>
      <c r="E462" s="31">
        <f t="shared" si="72"/>
        <v>458</v>
      </c>
      <c r="F462" s="28">
        <f t="shared" si="73"/>
        <v>160</v>
      </c>
      <c r="G462" s="28">
        <f t="shared" si="74"/>
        <v>31</v>
      </c>
      <c r="H462" s="28">
        <f t="shared" si="75"/>
        <v>1</v>
      </c>
      <c r="I462" s="34">
        <f t="shared" si="76"/>
        <v>1</v>
      </c>
      <c r="J462" s="31">
        <f t="shared" si="69"/>
        <v>4</v>
      </c>
      <c r="K462" s="35"/>
      <c r="L462" s="36">
        <f t="shared" si="77"/>
        <v>15088</v>
      </c>
      <c r="M462" s="36"/>
      <c r="N462" s="36"/>
      <c r="O462" s="37"/>
      <c r="P462" s="111"/>
      <c r="Q462" s="111"/>
      <c r="R462" s="112"/>
      <c r="S462" s="112"/>
    </row>
    <row r="463" spans="1:19">
      <c r="A463" s="31">
        <f t="shared" si="70"/>
        <v>458</v>
      </c>
      <c r="B463" s="31">
        <v>454</v>
      </c>
      <c r="C463" s="32" t="str">
        <f t="shared" si="71"/>
        <v>458 - LOWELL MIDDLESEX ACADEMY Charter School - CHELMSFORD pupils</v>
      </c>
      <c r="D463" s="33">
        <v>458160056</v>
      </c>
      <c r="E463" s="31">
        <f t="shared" si="72"/>
        <v>458</v>
      </c>
      <c r="F463" s="28">
        <f t="shared" si="73"/>
        <v>160</v>
      </c>
      <c r="G463" s="28">
        <f t="shared" si="74"/>
        <v>56</v>
      </c>
      <c r="H463" s="28">
        <f t="shared" si="75"/>
        <v>1</v>
      </c>
      <c r="I463" s="34">
        <f t="shared" si="76"/>
        <v>1</v>
      </c>
      <c r="J463" s="31">
        <f t="shared" si="69"/>
        <v>3</v>
      </c>
      <c r="K463" s="35"/>
      <c r="L463" s="36">
        <f t="shared" si="77"/>
        <v>15014</v>
      </c>
      <c r="M463" s="36"/>
      <c r="N463" s="36"/>
      <c r="O463" s="37"/>
      <c r="P463" s="111"/>
      <c r="Q463" s="111"/>
      <c r="R463" s="112"/>
      <c r="S463" s="112"/>
    </row>
    <row r="464" spans="1:19">
      <c r="A464" s="31">
        <f t="shared" si="70"/>
        <v>458</v>
      </c>
      <c r="B464" s="31">
        <v>455</v>
      </c>
      <c r="C464" s="32" t="str">
        <f t="shared" si="71"/>
        <v>458 - LOWELL MIDDLESEX ACADEMY Charter School - DRACUT pupils</v>
      </c>
      <c r="D464" s="33">
        <v>458160079</v>
      </c>
      <c r="E464" s="31">
        <f t="shared" si="72"/>
        <v>458</v>
      </c>
      <c r="F464" s="28">
        <f t="shared" si="73"/>
        <v>160</v>
      </c>
      <c r="G464" s="28">
        <f t="shared" si="74"/>
        <v>79</v>
      </c>
      <c r="H464" s="28">
        <f t="shared" si="75"/>
        <v>1</v>
      </c>
      <c r="I464" s="34">
        <f t="shared" si="76"/>
        <v>1</v>
      </c>
      <c r="J464" s="31">
        <f t="shared" si="69"/>
        <v>6</v>
      </c>
      <c r="K464" s="35"/>
      <c r="L464" s="36">
        <f t="shared" si="77"/>
        <v>13254</v>
      </c>
      <c r="M464" s="36"/>
      <c r="N464" s="36"/>
      <c r="O464" s="37"/>
      <c r="P464" s="111"/>
      <c r="Q464" s="111"/>
      <c r="R464" s="112"/>
      <c r="S464" s="112"/>
    </row>
    <row r="465" spans="1:19">
      <c r="A465" s="31">
        <f t="shared" si="70"/>
        <v>458</v>
      </c>
      <c r="B465" s="31">
        <v>456</v>
      </c>
      <c r="C465" s="32" t="str">
        <f t="shared" si="71"/>
        <v>458 - LOWELL MIDDLESEX ACADEMY Charter School - GARDNER pupils</v>
      </c>
      <c r="D465" s="33">
        <v>458160103</v>
      </c>
      <c r="E465" s="31">
        <f t="shared" si="72"/>
        <v>458</v>
      </c>
      <c r="F465" s="28">
        <f t="shared" si="73"/>
        <v>160</v>
      </c>
      <c r="G465" s="28">
        <f t="shared" si="74"/>
        <v>103</v>
      </c>
      <c r="H465" s="28">
        <f t="shared" si="75"/>
        <v>1</v>
      </c>
      <c r="I465" s="34">
        <f t="shared" si="76"/>
        <v>1</v>
      </c>
      <c r="J465" s="31">
        <f t="shared" si="69"/>
        <v>10</v>
      </c>
      <c r="K465" s="35"/>
      <c r="L465" s="36">
        <f t="shared" si="77"/>
        <v>16192</v>
      </c>
      <c r="M465" s="36"/>
      <c r="N465" s="36"/>
      <c r="O465" s="37"/>
      <c r="P465" s="111"/>
      <c r="Q465" s="111"/>
      <c r="R465" s="112"/>
      <c r="S465" s="112"/>
    </row>
    <row r="466" spans="1:19">
      <c r="A466" s="31">
        <f t="shared" si="70"/>
        <v>458</v>
      </c>
      <c r="B466" s="31">
        <v>457</v>
      </c>
      <c r="C466" s="32" t="str">
        <f t="shared" si="71"/>
        <v>458 - LOWELL MIDDLESEX ACADEMY Charter School - LOWELL pupils</v>
      </c>
      <c r="D466" s="33">
        <v>458160160</v>
      </c>
      <c r="E466" s="31">
        <f t="shared" si="72"/>
        <v>458</v>
      </c>
      <c r="F466" s="28">
        <f t="shared" si="73"/>
        <v>160</v>
      </c>
      <c r="G466" s="28">
        <f t="shared" si="74"/>
        <v>160</v>
      </c>
      <c r="H466" s="28">
        <f t="shared" si="75"/>
        <v>1</v>
      </c>
      <c r="I466" s="34">
        <f t="shared" si="76"/>
        <v>1</v>
      </c>
      <c r="J466" s="31">
        <f t="shared" si="69"/>
        <v>11</v>
      </c>
      <c r="K466" s="35"/>
      <c r="L466" s="36">
        <f t="shared" si="77"/>
        <v>15608</v>
      </c>
      <c r="M466" s="36"/>
      <c r="N466" s="36"/>
      <c r="O466" s="37"/>
      <c r="P466" s="111"/>
      <c r="Q466" s="111"/>
      <c r="R466" s="112"/>
      <c r="S466" s="112"/>
    </row>
    <row r="467" spans="1:19">
      <c r="A467" s="31">
        <f t="shared" si="70"/>
        <v>458</v>
      </c>
      <c r="B467" s="31">
        <v>458</v>
      </c>
      <c r="C467" s="32" t="str">
        <f t="shared" si="71"/>
        <v>458 - LOWELL MIDDLESEX ACADEMY Charter School - TYNGSBOROUGH pupils</v>
      </c>
      <c r="D467" s="33">
        <v>458160301</v>
      </c>
      <c r="E467" s="31">
        <f t="shared" si="72"/>
        <v>458</v>
      </c>
      <c r="F467" s="28">
        <f t="shared" si="73"/>
        <v>160</v>
      </c>
      <c r="G467" s="28">
        <f t="shared" si="74"/>
        <v>301</v>
      </c>
      <c r="H467" s="28">
        <f t="shared" si="75"/>
        <v>1</v>
      </c>
      <c r="I467" s="34">
        <f t="shared" si="76"/>
        <v>1</v>
      </c>
      <c r="J467" s="31">
        <f t="shared" si="69"/>
        <v>4</v>
      </c>
      <c r="K467" s="35"/>
      <c r="L467" s="36">
        <f t="shared" si="77"/>
        <v>15088</v>
      </c>
      <c r="M467" s="36"/>
      <c r="N467" s="36"/>
      <c r="O467" s="37"/>
      <c r="P467" s="111"/>
      <c r="Q467" s="111"/>
      <c r="R467" s="112"/>
      <c r="S467" s="112"/>
    </row>
    <row r="468" spans="1:19">
      <c r="A468" s="31">
        <f t="shared" si="70"/>
        <v>458</v>
      </c>
      <c r="B468" s="31">
        <v>459</v>
      </c>
      <c r="C468" s="32" t="str">
        <f t="shared" si="71"/>
        <v>458 - LOWELL MIDDLESEX ACADEMY Charter School - WESTFORD pupils</v>
      </c>
      <c r="D468" s="33">
        <v>458160326</v>
      </c>
      <c r="E468" s="31">
        <f t="shared" si="72"/>
        <v>458</v>
      </c>
      <c r="F468" s="28">
        <f t="shared" si="73"/>
        <v>160</v>
      </c>
      <c r="G468" s="28">
        <f t="shared" si="74"/>
        <v>326</v>
      </c>
      <c r="H468" s="28">
        <f t="shared" si="75"/>
        <v>1</v>
      </c>
      <c r="I468" s="34">
        <f t="shared" si="76"/>
        <v>1</v>
      </c>
      <c r="J468" s="31">
        <f t="shared" si="69"/>
        <v>2</v>
      </c>
      <c r="K468" s="35"/>
      <c r="L468" s="36">
        <f t="shared" si="77"/>
        <v>11023</v>
      </c>
      <c r="M468" s="36"/>
      <c r="N468" s="36"/>
      <c r="O468" s="37"/>
      <c r="P468" s="111"/>
      <c r="Q468" s="111"/>
      <c r="R468" s="112"/>
      <c r="S468" s="112"/>
    </row>
    <row r="469" spans="1:19">
      <c r="A469" s="31">
        <f t="shared" si="70"/>
        <v>463</v>
      </c>
      <c r="B469" s="31">
        <v>460</v>
      </c>
      <c r="C469" s="32" t="str">
        <f t="shared" si="71"/>
        <v>463 - KIPP ACADEMY BOSTON Charter School - BOSTON pupils</v>
      </c>
      <c r="D469" s="33">
        <v>463035035</v>
      </c>
      <c r="E469" s="31">
        <f t="shared" si="72"/>
        <v>463</v>
      </c>
      <c r="F469" s="28">
        <f t="shared" si="73"/>
        <v>35</v>
      </c>
      <c r="G469" s="28">
        <f t="shared" si="74"/>
        <v>35</v>
      </c>
      <c r="H469" s="28">
        <f t="shared" si="75"/>
        <v>1</v>
      </c>
      <c r="I469" s="34">
        <f t="shared" si="76"/>
        <v>1.085</v>
      </c>
      <c r="J469" s="31">
        <f t="shared" si="69"/>
        <v>11</v>
      </c>
      <c r="K469" s="35"/>
      <c r="L469" s="36">
        <f t="shared" si="77"/>
        <v>15513</v>
      </c>
      <c r="M469" s="36"/>
      <c r="N469" s="36"/>
      <c r="O469" s="37"/>
      <c r="P469" s="111"/>
      <c r="Q469" s="111"/>
      <c r="R469" s="112"/>
      <c r="S469" s="112"/>
    </row>
    <row r="470" spans="1:19">
      <c r="A470" s="31">
        <f t="shared" si="70"/>
        <v>463</v>
      </c>
      <c r="B470" s="31">
        <v>461</v>
      </c>
      <c r="C470" s="32" t="str">
        <f t="shared" si="71"/>
        <v>463 - KIPP ACADEMY BOSTON Charter School - BROCKTON pupils</v>
      </c>
      <c r="D470" s="33">
        <v>463035044</v>
      </c>
      <c r="E470" s="31">
        <f t="shared" si="72"/>
        <v>463</v>
      </c>
      <c r="F470" s="28">
        <f t="shared" si="73"/>
        <v>35</v>
      </c>
      <c r="G470" s="28">
        <f t="shared" si="74"/>
        <v>44</v>
      </c>
      <c r="H470" s="28">
        <f t="shared" si="75"/>
        <v>1</v>
      </c>
      <c r="I470" s="34">
        <f t="shared" si="76"/>
        <v>1.085</v>
      </c>
      <c r="J470" s="31">
        <f t="shared" si="69"/>
        <v>12</v>
      </c>
      <c r="K470" s="35"/>
      <c r="L470" s="36">
        <f t="shared" si="77"/>
        <v>16115</v>
      </c>
      <c r="M470" s="36"/>
      <c r="N470" s="36"/>
      <c r="O470" s="37"/>
      <c r="P470" s="111"/>
      <c r="Q470" s="111"/>
      <c r="R470" s="112"/>
      <c r="S470" s="112"/>
    </row>
    <row r="471" spans="1:19">
      <c r="A471" s="31">
        <f t="shared" si="70"/>
        <v>463</v>
      </c>
      <c r="B471" s="31">
        <v>462</v>
      </c>
      <c r="C471" s="32" t="str">
        <f t="shared" si="71"/>
        <v>463 - KIPP ACADEMY BOSTON Charter School - HOLBROOK pupils</v>
      </c>
      <c r="D471" s="33">
        <v>463035133</v>
      </c>
      <c r="E471" s="31">
        <f t="shared" si="72"/>
        <v>463</v>
      </c>
      <c r="F471" s="28">
        <f t="shared" si="73"/>
        <v>35</v>
      </c>
      <c r="G471" s="28">
        <f t="shared" si="74"/>
        <v>133</v>
      </c>
      <c r="H471" s="28">
        <f t="shared" si="75"/>
        <v>1</v>
      </c>
      <c r="I471" s="34">
        <f t="shared" si="76"/>
        <v>1.085</v>
      </c>
      <c r="J471" s="31">
        <f t="shared" si="69"/>
        <v>9</v>
      </c>
      <c r="K471" s="35"/>
      <c r="L471" s="36">
        <f t="shared" si="77"/>
        <v>15598</v>
      </c>
      <c r="M471" s="36"/>
      <c r="N471" s="36"/>
      <c r="O471" s="37"/>
      <c r="P471" s="111"/>
      <c r="Q471" s="111"/>
      <c r="R471" s="112"/>
      <c r="S471" s="112"/>
    </row>
    <row r="472" spans="1:19">
      <c r="A472" s="31">
        <f t="shared" si="70"/>
        <v>463</v>
      </c>
      <c r="B472" s="31">
        <v>463</v>
      </c>
      <c r="C472" s="32" t="str">
        <f t="shared" si="71"/>
        <v>463 - KIPP ACADEMY BOSTON Charter School - MALDEN pupils</v>
      </c>
      <c r="D472" s="33">
        <v>463035165</v>
      </c>
      <c r="E472" s="31">
        <f t="shared" si="72"/>
        <v>463</v>
      </c>
      <c r="F472" s="28">
        <f t="shared" si="73"/>
        <v>35</v>
      </c>
      <c r="G472" s="28">
        <f t="shared" si="74"/>
        <v>165</v>
      </c>
      <c r="H472" s="28">
        <f t="shared" si="75"/>
        <v>1</v>
      </c>
      <c r="I472" s="34">
        <f t="shared" si="76"/>
        <v>1.085</v>
      </c>
      <c r="J472" s="31">
        <f t="shared" si="69"/>
        <v>10</v>
      </c>
      <c r="K472" s="35"/>
      <c r="L472" s="36">
        <f t="shared" si="77"/>
        <v>15598</v>
      </c>
      <c r="M472" s="36"/>
      <c r="N472" s="36"/>
      <c r="O472" s="37"/>
      <c r="P472" s="111"/>
      <c r="Q472" s="111"/>
      <c r="R472" s="112"/>
      <c r="S472" s="112"/>
    </row>
    <row r="473" spans="1:19">
      <c r="A473" s="31">
        <f t="shared" si="70"/>
        <v>463</v>
      </c>
      <c r="B473" s="31">
        <v>464</v>
      </c>
      <c r="C473" s="32" t="str">
        <f t="shared" si="71"/>
        <v>463 - KIPP ACADEMY BOSTON Charter School - NEWTON pupils</v>
      </c>
      <c r="D473" s="33">
        <v>463035207</v>
      </c>
      <c r="E473" s="31">
        <f t="shared" si="72"/>
        <v>463</v>
      </c>
      <c r="F473" s="28">
        <f t="shared" si="73"/>
        <v>35</v>
      </c>
      <c r="G473" s="28">
        <f t="shared" si="74"/>
        <v>207</v>
      </c>
      <c r="H473" s="28">
        <f t="shared" si="75"/>
        <v>1</v>
      </c>
      <c r="I473" s="34">
        <f t="shared" si="76"/>
        <v>1.085</v>
      </c>
      <c r="J473" s="31">
        <f t="shared" si="69"/>
        <v>3</v>
      </c>
      <c r="K473" s="35"/>
      <c r="L473" s="36">
        <f t="shared" si="77"/>
        <v>14140</v>
      </c>
      <c r="M473" s="36"/>
      <c r="N473" s="36"/>
      <c r="O473" s="37"/>
      <c r="P473" s="111"/>
      <c r="Q473" s="111"/>
      <c r="R473" s="112"/>
      <c r="S473" s="112"/>
    </row>
    <row r="474" spans="1:19">
      <c r="A474" s="31">
        <f t="shared" si="70"/>
        <v>463</v>
      </c>
      <c r="B474" s="31">
        <v>465</v>
      </c>
      <c r="C474" s="32" t="str">
        <f t="shared" si="71"/>
        <v>463 - KIPP ACADEMY BOSTON Charter School - NORWOOD pupils</v>
      </c>
      <c r="D474" s="33">
        <v>463035220</v>
      </c>
      <c r="E474" s="31">
        <f t="shared" si="72"/>
        <v>463</v>
      </c>
      <c r="F474" s="28">
        <f t="shared" si="73"/>
        <v>35</v>
      </c>
      <c r="G474" s="28">
        <f t="shared" si="74"/>
        <v>220</v>
      </c>
      <c r="H474" s="28">
        <f t="shared" si="75"/>
        <v>1</v>
      </c>
      <c r="I474" s="34">
        <f t="shared" si="76"/>
        <v>1.085</v>
      </c>
      <c r="J474" s="31">
        <f t="shared" si="69"/>
        <v>6</v>
      </c>
      <c r="K474" s="35"/>
      <c r="L474" s="36">
        <f t="shared" si="77"/>
        <v>12437</v>
      </c>
      <c r="M474" s="36"/>
      <c r="N474" s="36"/>
      <c r="O474" s="37"/>
      <c r="P474" s="111"/>
      <c r="Q474" s="111"/>
      <c r="R474" s="112"/>
      <c r="S474" s="112"/>
    </row>
    <row r="475" spans="1:19">
      <c r="A475" s="31">
        <f t="shared" si="70"/>
        <v>463</v>
      </c>
      <c r="B475" s="31">
        <v>466</v>
      </c>
      <c r="C475" s="32" t="str">
        <f t="shared" si="71"/>
        <v>463 - KIPP ACADEMY BOSTON Charter School - QUINCY pupils</v>
      </c>
      <c r="D475" s="33">
        <v>463035243</v>
      </c>
      <c r="E475" s="31">
        <f t="shared" si="72"/>
        <v>463</v>
      </c>
      <c r="F475" s="28">
        <f t="shared" si="73"/>
        <v>35</v>
      </c>
      <c r="G475" s="28">
        <f t="shared" si="74"/>
        <v>243</v>
      </c>
      <c r="H475" s="28">
        <f t="shared" si="75"/>
        <v>1</v>
      </c>
      <c r="I475" s="34">
        <f t="shared" si="76"/>
        <v>1.085</v>
      </c>
      <c r="J475" s="31">
        <f t="shared" si="69"/>
        <v>9</v>
      </c>
      <c r="K475" s="35"/>
      <c r="L475" s="36">
        <f t="shared" si="77"/>
        <v>15598</v>
      </c>
      <c r="M475" s="36"/>
      <c r="N475" s="36"/>
      <c r="O475" s="37"/>
      <c r="P475" s="111"/>
      <c r="Q475" s="111"/>
      <c r="R475" s="112"/>
      <c r="S475" s="112"/>
    </row>
    <row r="476" spans="1:19">
      <c r="A476" s="31">
        <f t="shared" si="70"/>
        <v>463</v>
      </c>
      <c r="B476" s="31">
        <v>467</v>
      </c>
      <c r="C476" s="32" t="str">
        <f t="shared" si="71"/>
        <v>463 - KIPP ACADEMY BOSTON Charter School - RANDOLPH pupils</v>
      </c>
      <c r="D476" s="33">
        <v>463035244</v>
      </c>
      <c r="E476" s="31">
        <f t="shared" si="72"/>
        <v>463</v>
      </c>
      <c r="F476" s="28">
        <f t="shared" si="73"/>
        <v>35</v>
      </c>
      <c r="G476" s="28">
        <f t="shared" si="74"/>
        <v>244</v>
      </c>
      <c r="H476" s="28">
        <f t="shared" si="75"/>
        <v>1</v>
      </c>
      <c r="I476" s="34">
        <f t="shared" si="76"/>
        <v>1.085</v>
      </c>
      <c r="J476" s="31">
        <f t="shared" si="69"/>
        <v>10</v>
      </c>
      <c r="K476" s="35"/>
      <c r="L476" s="36">
        <f t="shared" si="77"/>
        <v>13488</v>
      </c>
      <c r="M476" s="36"/>
      <c r="N476" s="36"/>
      <c r="O476" s="37"/>
      <c r="P476" s="111"/>
      <c r="Q476" s="111"/>
      <c r="R476" s="112"/>
      <c r="S476" s="112"/>
    </row>
    <row r="477" spans="1:19">
      <c r="A477" s="31">
        <f t="shared" si="70"/>
        <v>463</v>
      </c>
      <c r="B477" s="31">
        <v>468</v>
      </c>
      <c r="C477" s="32" t="str">
        <f t="shared" si="71"/>
        <v>463 - KIPP ACADEMY BOSTON Charter School - STOUGHTON pupils</v>
      </c>
      <c r="D477" s="33">
        <v>463035285</v>
      </c>
      <c r="E477" s="31">
        <f t="shared" si="72"/>
        <v>463</v>
      </c>
      <c r="F477" s="28">
        <f t="shared" si="73"/>
        <v>35</v>
      </c>
      <c r="G477" s="28">
        <f t="shared" si="74"/>
        <v>285</v>
      </c>
      <c r="H477" s="28">
        <f t="shared" si="75"/>
        <v>1</v>
      </c>
      <c r="I477" s="34">
        <f t="shared" si="76"/>
        <v>1.085</v>
      </c>
      <c r="J477" s="31">
        <f t="shared" si="69"/>
        <v>7</v>
      </c>
      <c r="K477" s="35"/>
      <c r="L477" s="36">
        <f t="shared" si="77"/>
        <v>13981</v>
      </c>
      <c r="M477" s="36"/>
      <c r="N477" s="36"/>
      <c r="O477" s="37"/>
      <c r="P477" s="111"/>
      <c r="Q477" s="111"/>
      <c r="R477" s="112"/>
      <c r="S477" s="112"/>
    </row>
    <row r="478" spans="1:19">
      <c r="A478" s="31">
        <f t="shared" si="70"/>
        <v>463</v>
      </c>
      <c r="B478" s="31">
        <v>469</v>
      </c>
      <c r="C478" s="32" t="str">
        <f t="shared" si="71"/>
        <v>463 - KIPP ACADEMY BOSTON Charter School - TAUNTON pupils</v>
      </c>
      <c r="D478" s="33">
        <v>463035293</v>
      </c>
      <c r="E478" s="31">
        <f t="shared" si="72"/>
        <v>463</v>
      </c>
      <c r="F478" s="28">
        <f t="shared" si="73"/>
        <v>35</v>
      </c>
      <c r="G478" s="28">
        <f t="shared" si="74"/>
        <v>293</v>
      </c>
      <c r="H478" s="28">
        <f t="shared" si="75"/>
        <v>1</v>
      </c>
      <c r="I478" s="34">
        <f t="shared" si="76"/>
        <v>1.085</v>
      </c>
      <c r="J478" s="31">
        <f t="shared" si="69"/>
        <v>10</v>
      </c>
      <c r="K478" s="35"/>
      <c r="L478" s="36">
        <f t="shared" si="77"/>
        <v>13008</v>
      </c>
      <c r="M478" s="36"/>
      <c r="N478" s="36"/>
      <c r="O478" s="37"/>
      <c r="P478" s="111"/>
      <c r="Q478" s="111"/>
      <c r="R478" s="112"/>
      <c r="S478" s="112"/>
    </row>
    <row r="479" spans="1:19">
      <c r="A479" s="31">
        <f t="shared" si="70"/>
        <v>463</v>
      </c>
      <c r="B479" s="31">
        <v>470</v>
      </c>
      <c r="C479" s="32" t="str">
        <f t="shared" si="71"/>
        <v>463 - KIPP ACADEMY BOSTON Charter School - WALPOLE pupils</v>
      </c>
      <c r="D479" s="33">
        <v>463035307</v>
      </c>
      <c r="E479" s="31">
        <f t="shared" si="72"/>
        <v>463</v>
      </c>
      <c r="F479" s="28">
        <f t="shared" si="73"/>
        <v>35</v>
      </c>
      <c r="G479" s="28">
        <f t="shared" si="74"/>
        <v>307</v>
      </c>
      <c r="H479" s="28">
        <f t="shared" si="75"/>
        <v>1</v>
      </c>
      <c r="I479" s="34">
        <f t="shared" si="76"/>
        <v>1.085</v>
      </c>
      <c r="J479" s="31">
        <f t="shared" si="69"/>
        <v>3</v>
      </c>
      <c r="K479" s="35"/>
      <c r="L479" s="36">
        <f t="shared" si="77"/>
        <v>14521</v>
      </c>
      <c r="M479" s="36"/>
      <c r="N479" s="36"/>
      <c r="O479" s="37"/>
      <c r="P479" s="111"/>
      <c r="Q479" s="111"/>
      <c r="R479" s="112"/>
      <c r="S479" s="112"/>
    </row>
    <row r="480" spans="1:19">
      <c r="A480" s="31">
        <f t="shared" si="70"/>
        <v>463</v>
      </c>
      <c r="B480" s="31">
        <v>471</v>
      </c>
      <c r="C480" s="32" t="str">
        <f t="shared" si="71"/>
        <v>463 - KIPP ACADEMY BOSTON Charter School - WEYMOUTH pupils</v>
      </c>
      <c r="D480" s="33">
        <v>463035336</v>
      </c>
      <c r="E480" s="31">
        <f t="shared" si="72"/>
        <v>463</v>
      </c>
      <c r="F480" s="28">
        <f t="shared" si="73"/>
        <v>35</v>
      </c>
      <c r="G480" s="28">
        <f t="shared" si="74"/>
        <v>336</v>
      </c>
      <c r="H480" s="28">
        <f t="shared" si="75"/>
        <v>1</v>
      </c>
      <c r="I480" s="34">
        <f t="shared" si="76"/>
        <v>1.085</v>
      </c>
      <c r="J480" s="31">
        <f t="shared" si="69"/>
        <v>7</v>
      </c>
      <c r="K480" s="35"/>
      <c r="L480" s="36">
        <f t="shared" si="77"/>
        <v>10037</v>
      </c>
      <c r="M480" s="36"/>
      <c r="N480" s="36"/>
      <c r="O480" s="37"/>
      <c r="P480" s="111"/>
      <c r="Q480" s="111"/>
      <c r="R480" s="112"/>
      <c r="S480" s="112"/>
    </row>
    <row r="481" spans="1:19">
      <c r="A481" s="31">
        <f t="shared" si="70"/>
        <v>464</v>
      </c>
      <c r="B481" s="31">
        <v>472</v>
      </c>
      <c r="C481" s="32" t="str">
        <f t="shared" si="71"/>
        <v>464 - MARBLEHEAD COMMUNITY Charter School - BEVERLY pupils</v>
      </c>
      <c r="D481" s="33">
        <v>464168030</v>
      </c>
      <c r="E481" s="31">
        <f t="shared" si="72"/>
        <v>464</v>
      </c>
      <c r="F481" s="28">
        <f t="shared" si="73"/>
        <v>168</v>
      </c>
      <c r="G481" s="28">
        <f t="shared" si="74"/>
        <v>30</v>
      </c>
      <c r="H481" s="28">
        <f t="shared" si="75"/>
        <v>1</v>
      </c>
      <c r="I481" s="34">
        <f t="shared" si="76"/>
        <v>1</v>
      </c>
      <c r="J481" s="31">
        <f t="shared" si="69"/>
        <v>6</v>
      </c>
      <c r="K481" s="35"/>
      <c r="L481" s="36">
        <f t="shared" si="77"/>
        <v>12310</v>
      </c>
      <c r="M481" s="36"/>
      <c r="N481" s="36"/>
      <c r="O481" s="37"/>
      <c r="P481" s="111"/>
      <c r="Q481" s="111"/>
      <c r="R481" s="112"/>
      <c r="S481" s="112"/>
    </row>
    <row r="482" spans="1:19">
      <c r="A482" s="31">
        <f t="shared" si="70"/>
        <v>464</v>
      </c>
      <c r="B482" s="31">
        <v>473</v>
      </c>
      <c r="C482" s="32" t="str">
        <f t="shared" si="71"/>
        <v>464 - MARBLEHEAD COMMUNITY Charter School - LYNN pupils</v>
      </c>
      <c r="D482" s="33">
        <v>464168163</v>
      </c>
      <c r="E482" s="31">
        <f t="shared" si="72"/>
        <v>464</v>
      </c>
      <c r="F482" s="28">
        <f t="shared" si="73"/>
        <v>168</v>
      </c>
      <c r="G482" s="28">
        <f t="shared" si="74"/>
        <v>163</v>
      </c>
      <c r="H482" s="28">
        <f t="shared" si="75"/>
        <v>1</v>
      </c>
      <c r="I482" s="34">
        <f t="shared" si="76"/>
        <v>1</v>
      </c>
      <c r="J482" s="31">
        <f t="shared" si="69"/>
        <v>12</v>
      </c>
      <c r="K482" s="35"/>
      <c r="L482" s="36">
        <f t="shared" si="77"/>
        <v>12255</v>
      </c>
      <c r="M482" s="36"/>
      <c r="N482" s="36"/>
      <c r="O482" s="37"/>
      <c r="P482" s="111"/>
      <c r="Q482" s="111"/>
      <c r="R482" s="112"/>
      <c r="S482" s="112"/>
    </row>
    <row r="483" spans="1:19">
      <c r="A483" s="31">
        <f t="shared" si="70"/>
        <v>464</v>
      </c>
      <c r="B483" s="31">
        <v>474</v>
      </c>
      <c r="C483" s="32" t="str">
        <f t="shared" si="71"/>
        <v>464 - MARBLEHEAD COMMUNITY Charter School - MARBLEHEAD pupils</v>
      </c>
      <c r="D483" s="33">
        <v>464168168</v>
      </c>
      <c r="E483" s="31">
        <f t="shared" si="72"/>
        <v>464</v>
      </c>
      <c r="F483" s="28">
        <f t="shared" si="73"/>
        <v>168</v>
      </c>
      <c r="G483" s="28">
        <f t="shared" si="74"/>
        <v>168</v>
      </c>
      <c r="H483" s="28">
        <f t="shared" si="75"/>
        <v>1</v>
      </c>
      <c r="I483" s="34">
        <f t="shared" si="76"/>
        <v>1</v>
      </c>
      <c r="J483" s="31">
        <f t="shared" si="69"/>
        <v>3</v>
      </c>
      <c r="K483" s="35"/>
      <c r="L483" s="36">
        <f t="shared" si="77"/>
        <v>10262</v>
      </c>
      <c r="M483" s="36"/>
      <c r="N483" s="36"/>
      <c r="O483" s="37"/>
      <c r="P483" s="111"/>
      <c r="Q483" s="111"/>
      <c r="R483" s="112"/>
      <c r="S483" s="112"/>
    </row>
    <row r="484" spans="1:19">
      <c r="A484" s="31">
        <f t="shared" si="70"/>
        <v>464</v>
      </c>
      <c r="B484" s="31">
        <v>475</v>
      </c>
      <c r="C484" s="32" t="str">
        <f t="shared" si="71"/>
        <v>464 - MARBLEHEAD COMMUNITY Charter School - NAHANT pupils</v>
      </c>
      <c r="D484" s="33">
        <v>464168196</v>
      </c>
      <c r="E484" s="31">
        <f t="shared" si="72"/>
        <v>464</v>
      </c>
      <c r="F484" s="28">
        <f t="shared" si="73"/>
        <v>168</v>
      </c>
      <c r="G484" s="28">
        <f t="shared" si="74"/>
        <v>196</v>
      </c>
      <c r="H484" s="28">
        <f t="shared" si="75"/>
        <v>1</v>
      </c>
      <c r="I484" s="34">
        <f t="shared" si="76"/>
        <v>1</v>
      </c>
      <c r="J484" s="31">
        <f t="shared" si="69"/>
        <v>5</v>
      </c>
      <c r="K484" s="35"/>
      <c r="L484" s="36">
        <f t="shared" si="77"/>
        <v>9350</v>
      </c>
      <c r="M484" s="36"/>
      <c r="N484" s="36"/>
      <c r="O484" s="37"/>
      <c r="P484" s="111"/>
      <c r="Q484" s="111"/>
      <c r="R484" s="112"/>
      <c r="S484" s="112"/>
    </row>
    <row r="485" spans="1:19">
      <c r="A485" s="31">
        <f t="shared" si="70"/>
        <v>464</v>
      </c>
      <c r="B485" s="31">
        <v>476</v>
      </c>
      <c r="C485" s="32" t="str">
        <f t="shared" si="71"/>
        <v>464 - MARBLEHEAD COMMUNITY Charter School - PEABODY pupils</v>
      </c>
      <c r="D485" s="33">
        <v>464168229</v>
      </c>
      <c r="E485" s="31">
        <f t="shared" si="72"/>
        <v>464</v>
      </c>
      <c r="F485" s="28">
        <f t="shared" si="73"/>
        <v>168</v>
      </c>
      <c r="G485" s="28">
        <f t="shared" si="74"/>
        <v>229</v>
      </c>
      <c r="H485" s="28">
        <f t="shared" si="75"/>
        <v>1</v>
      </c>
      <c r="I485" s="34">
        <f t="shared" si="76"/>
        <v>1</v>
      </c>
      <c r="J485" s="31">
        <f t="shared" si="69"/>
        <v>7</v>
      </c>
      <c r="K485" s="35"/>
      <c r="L485" s="36">
        <f t="shared" si="77"/>
        <v>11580</v>
      </c>
      <c r="M485" s="36"/>
      <c r="N485" s="36"/>
      <c r="O485" s="37"/>
      <c r="P485" s="111"/>
      <c r="Q485" s="111"/>
      <c r="R485" s="112"/>
      <c r="S485" s="112"/>
    </row>
    <row r="486" spans="1:19">
      <c r="A486" s="31">
        <f t="shared" si="70"/>
        <v>464</v>
      </c>
      <c r="B486" s="31">
        <v>477</v>
      </c>
      <c r="C486" s="32" t="str">
        <f t="shared" si="71"/>
        <v>464 - MARBLEHEAD COMMUNITY Charter School - REVERE pupils</v>
      </c>
      <c r="D486" s="33">
        <v>464168248</v>
      </c>
      <c r="E486" s="31">
        <f t="shared" si="72"/>
        <v>464</v>
      </c>
      <c r="F486" s="28">
        <f t="shared" si="73"/>
        <v>168</v>
      </c>
      <c r="G486" s="28">
        <f t="shared" si="74"/>
        <v>248</v>
      </c>
      <c r="H486" s="28">
        <f t="shared" si="75"/>
        <v>1</v>
      </c>
      <c r="I486" s="34">
        <f t="shared" si="76"/>
        <v>1</v>
      </c>
      <c r="J486" s="31">
        <f t="shared" si="69"/>
        <v>12</v>
      </c>
      <c r="K486" s="35"/>
      <c r="L486" s="36">
        <f t="shared" si="77"/>
        <v>14692</v>
      </c>
      <c r="M486" s="36"/>
      <c r="N486" s="36"/>
      <c r="O486" s="37"/>
      <c r="P486" s="111"/>
      <c r="Q486" s="111"/>
      <c r="R486" s="112"/>
      <c r="S486" s="112"/>
    </row>
    <row r="487" spans="1:19">
      <c r="A487" s="31">
        <f t="shared" si="70"/>
        <v>464</v>
      </c>
      <c r="B487" s="31">
        <v>478</v>
      </c>
      <c r="C487" s="32" t="str">
        <f t="shared" si="71"/>
        <v>464 - MARBLEHEAD COMMUNITY Charter School - SALEM pupils</v>
      </c>
      <c r="D487" s="33">
        <v>464168258</v>
      </c>
      <c r="E487" s="31">
        <f t="shared" si="72"/>
        <v>464</v>
      </c>
      <c r="F487" s="28">
        <f t="shared" si="73"/>
        <v>168</v>
      </c>
      <c r="G487" s="28">
        <f t="shared" si="74"/>
        <v>258</v>
      </c>
      <c r="H487" s="28">
        <f t="shared" si="75"/>
        <v>1</v>
      </c>
      <c r="I487" s="34">
        <f t="shared" si="76"/>
        <v>1</v>
      </c>
      <c r="J487" s="31">
        <f t="shared" si="69"/>
        <v>10</v>
      </c>
      <c r="K487" s="35"/>
      <c r="L487" s="36">
        <f t="shared" si="77"/>
        <v>11151</v>
      </c>
      <c r="M487" s="36"/>
      <c r="N487" s="36"/>
      <c r="O487" s="37"/>
      <c r="P487" s="111"/>
      <c r="Q487" s="111"/>
      <c r="R487" s="112"/>
      <c r="S487" s="112"/>
    </row>
    <row r="488" spans="1:19">
      <c r="A488" s="31">
        <f t="shared" si="70"/>
        <v>464</v>
      </c>
      <c r="B488" s="31">
        <v>479</v>
      </c>
      <c r="C488" s="32" t="str">
        <f t="shared" si="71"/>
        <v>464 - MARBLEHEAD COMMUNITY Charter School - SAUGUS pupils</v>
      </c>
      <c r="D488" s="33">
        <v>464168262</v>
      </c>
      <c r="E488" s="31">
        <f t="shared" si="72"/>
        <v>464</v>
      </c>
      <c r="F488" s="28">
        <f t="shared" si="73"/>
        <v>168</v>
      </c>
      <c r="G488" s="28">
        <f t="shared" si="74"/>
        <v>262</v>
      </c>
      <c r="H488" s="28">
        <f t="shared" si="75"/>
        <v>1</v>
      </c>
      <c r="I488" s="34">
        <f t="shared" si="76"/>
        <v>1</v>
      </c>
      <c r="J488" s="31">
        <f t="shared" si="69"/>
        <v>7</v>
      </c>
      <c r="K488" s="35"/>
      <c r="L488" s="36">
        <f t="shared" si="77"/>
        <v>11113</v>
      </c>
      <c r="M488" s="36"/>
      <c r="N488" s="36"/>
      <c r="O488" s="37"/>
      <c r="P488" s="111"/>
      <c r="Q488" s="111"/>
      <c r="R488" s="112"/>
      <c r="S488" s="112"/>
    </row>
    <row r="489" spans="1:19">
      <c r="A489" s="31">
        <f t="shared" si="70"/>
        <v>464</v>
      </c>
      <c r="B489" s="31">
        <v>480</v>
      </c>
      <c r="C489" s="32" t="str">
        <f t="shared" si="71"/>
        <v>464 - MARBLEHEAD COMMUNITY Charter School - SWAMPSCOTT pupils</v>
      </c>
      <c r="D489" s="33">
        <v>464168291</v>
      </c>
      <c r="E489" s="31">
        <f t="shared" si="72"/>
        <v>464</v>
      </c>
      <c r="F489" s="28">
        <f t="shared" si="73"/>
        <v>168</v>
      </c>
      <c r="G489" s="28">
        <f t="shared" si="74"/>
        <v>291</v>
      </c>
      <c r="H489" s="28">
        <f t="shared" si="75"/>
        <v>1</v>
      </c>
      <c r="I489" s="34">
        <f t="shared" si="76"/>
        <v>1</v>
      </c>
      <c r="J489" s="31">
        <f t="shared" si="69"/>
        <v>4</v>
      </c>
      <c r="K489" s="35"/>
      <c r="L489" s="36">
        <f t="shared" si="77"/>
        <v>10025</v>
      </c>
      <c r="M489" s="36"/>
      <c r="N489" s="36"/>
      <c r="O489" s="37"/>
      <c r="P489" s="111"/>
      <c r="Q489" s="111"/>
      <c r="R489" s="112"/>
      <c r="S489" s="112"/>
    </row>
    <row r="490" spans="1:19">
      <c r="A490" s="31">
        <f t="shared" si="70"/>
        <v>466</v>
      </c>
      <c r="B490" s="31">
        <v>481</v>
      </c>
      <c r="C490" s="32" t="str">
        <f t="shared" si="71"/>
        <v>466 - MARTHA'S VINEYARD Charter School - MARTHAS VINEYARD District - FALMOUTH pupils</v>
      </c>
      <c r="D490" s="33">
        <v>466700096</v>
      </c>
      <c r="E490" s="31">
        <f t="shared" si="72"/>
        <v>466</v>
      </c>
      <c r="F490" s="28">
        <f t="shared" si="73"/>
        <v>700</v>
      </c>
      <c r="G490" s="28">
        <f t="shared" si="74"/>
        <v>96</v>
      </c>
      <c r="H490" s="28">
        <f t="shared" si="75"/>
        <v>2</v>
      </c>
      <c r="I490" s="34">
        <f t="shared" si="76"/>
        <v>1</v>
      </c>
      <c r="J490" s="31">
        <f t="shared" si="69"/>
        <v>6</v>
      </c>
      <c r="K490" s="35"/>
      <c r="L490" s="36">
        <f t="shared" si="77"/>
        <v>15484</v>
      </c>
      <c r="M490" s="36"/>
      <c r="N490" s="36"/>
      <c r="O490" s="37"/>
      <c r="P490" s="111"/>
      <c r="Q490" s="111"/>
      <c r="R490" s="112"/>
      <c r="S490" s="112"/>
    </row>
    <row r="491" spans="1:19">
      <c r="A491" s="31">
        <f t="shared" si="70"/>
        <v>466</v>
      </c>
      <c r="B491" s="31">
        <v>482</v>
      </c>
      <c r="C491" s="32" t="str">
        <f t="shared" si="71"/>
        <v>466 - MARTHA'S VINEYARD Charter School - MARTHAS VINEYARD District - MARTHAS VINEYARD pupils</v>
      </c>
      <c r="D491" s="33">
        <v>466700700</v>
      </c>
      <c r="E491" s="31">
        <f t="shared" si="72"/>
        <v>466</v>
      </c>
      <c r="F491" s="28">
        <f t="shared" si="73"/>
        <v>700</v>
      </c>
      <c r="G491" s="28">
        <f t="shared" si="74"/>
        <v>700</v>
      </c>
      <c r="H491" s="28">
        <f t="shared" si="75"/>
        <v>2</v>
      </c>
      <c r="I491" s="34">
        <f t="shared" si="76"/>
        <v>1</v>
      </c>
      <c r="J491" s="31">
        <f t="shared" si="69"/>
        <v>7</v>
      </c>
      <c r="K491" s="35"/>
      <c r="L491" s="36">
        <f t="shared" si="77"/>
        <v>13406</v>
      </c>
      <c r="M491" s="36"/>
      <c r="N491" s="36"/>
      <c r="O491" s="37"/>
      <c r="P491" s="111"/>
      <c r="Q491" s="111"/>
      <c r="R491" s="112"/>
      <c r="S491" s="112"/>
    </row>
    <row r="492" spans="1:19">
      <c r="A492" s="31">
        <f t="shared" si="70"/>
        <v>466</v>
      </c>
      <c r="B492" s="31">
        <v>483</v>
      </c>
      <c r="C492" s="32" t="str">
        <f t="shared" si="71"/>
        <v>466 - MARTHA'S VINEYARD Charter School - UPISLAND District - EDGARTOWN pupils</v>
      </c>
      <c r="D492" s="33">
        <v>466774089</v>
      </c>
      <c r="E492" s="31">
        <f t="shared" si="72"/>
        <v>466</v>
      </c>
      <c r="F492" s="28">
        <f t="shared" si="73"/>
        <v>774</v>
      </c>
      <c r="G492" s="28">
        <f t="shared" si="74"/>
        <v>89</v>
      </c>
      <c r="H492" s="28">
        <f t="shared" si="75"/>
        <v>2</v>
      </c>
      <c r="I492" s="34">
        <f t="shared" si="76"/>
        <v>1</v>
      </c>
      <c r="J492" s="31">
        <f t="shared" si="69"/>
        <v>8</v>
      </c>
      <c r="K492" s="35"/>
      <c r="L492" s="36">
        <f t="shared" si="77"/>
        <v>12384</v>
      </c>
      <c r="M492" s="36"/>
      <c r="N492" s="36"/>
      <c r="O492" s="37"/>
      <c r="P492" s="111"/>
      <c r="Q492" s="111"/>
      <c r="R492" s="112"/>
      <c r="S492" s="112"/>
    </row>
    <row r="493" spans="1:19">
      <c r="A493" s="31">
        <f t="shared" si="70"/>
        <v>466</v>
      </c>
      <c r="B493" s="31">
        <v>484</v>
      </c>
      <c r="C493" s="32" t="str">
        <f t="shared" si="71"/>
        <v>466 - MARTHA'S VINEYARD Charter School - UPISLAND District - FALMOUTH pupils</v>
      </c>
      <c r="D493" s="33">
        <v>466774096</v>
      </c>
      <c r="E493" s="31">
        <f t="shared" si="72"/>
        <v>466</v>
      </c>
      <c r="F493" s="28">
        <f t="shared" si="73"/>
        <v>774</v>
      </c>
      <c r="G493" s="28">
        <f t="shared" si="74"/>
        <v>96</v>
      </c>
      <c r="H493" s="28">
        <f t="shared" si="75"/>
        <v>2</v>
      </c>
      <c r="I493" s="34">
        <f t="shared" si="76"/>
        <v>1</v>
      </c>
      <c r="J493" s="31">
        <f t="shared" si="69"/>
        <v>6</v>
      </c>
      <c r="K493" s="35"/>
      <c r="L493" s="36">
        <f t="shared" si="77"/>
        <v>10938</v>
      </c>
      <c r="M493" s="36"/>
      <c r="N493" s="36"/>
      <c r="O493" s="37"/>
      <c r="P493" s="111"/>
      <c r="Q493" s="111"/>
      <c r="R493" s="112"/>
      <c r="S493" s="112"/>
    </row>
    <row r="494" spans="1:19">
      <c r="A494" s="31">
        <f t="shared" si="70"/>
        <v>466</v>
      </c>
      <c r="B494" s="31">
        <v>485</v>
      </c>
      <c r="C494" s="32" t="str">
        <f t="shared" si="71"/>
        <v>466 - MARTHA'S VINEYARD Charter School - UPISLAND District - OAK BLUFFS pupils</v>
      </c>
      <c r="D494" s="33">
        <v>466774221</v>
      </c>
      <c r="E494" s="31">
        <f t="shared" si="72"/>
        <v>466</v>
      </c>
      <c r="F494" s="28">
        <f t="shared" si="73"/>
        <v>774</v>
      </c>
      <c r="G494" s="28">
        <f t="shared" si="74"/>
        <v>221</v>
      </c>
      <c r="H494" s="28">
        <f t="shared" si="75"/>
        <v>2</v>
      </c>
      <c r="I494" s="34">
        <f t="shared" si="76"/>
        <v>1</v>
      </c>
      <c r="J494" s="31">
        <f t="shared" si="69"/>
        <v>7</v>
      </c>
      <c r="K494" s="35"/>
      <c r="L494" s="36">
        <f t="shared" si="77"/>
        <v>12350</v>
      </c>
      <c r="M494" s="36"/>
      <c r="N494" s="36"/>
      <c r="O494" s="37"/>
      <c r="P494" s="111"/>
      <c r="Q494" s="111"/>
      <c r="R494" s="112"/>
      <c r="S494" s="112"/>
    </row>
    <row r="495" spans="1:19">
      <c r="A495" s="31">
        <f t="shared" si="70"/>
        <v>466</v>
      </c>
      <c r="B495" s="31">
        <v>486</v>
      </c>
      <c r="C495" s="32" t="str">
        <f t="shared" si="71"/>
        <v>466 - MARTHA'S VINEYARD Charter School - UPISLAND District - TISBURY pupils</v>
      </c>
      <c r="D495" s="33">
        <v>466774296</v>
      </c>
      <c r="E495" s="31">
        <f t="shared" si="72"/>
        <v>466</v>
      </c>
      <c r="F495" s="28">
        <f t="shared" si="73"/>
        <v>774</v>
      </c>
      <c r="G495" s="28">
        <f t="shared" si="74"/>
        <v>296</v>
      </c>
      <c r="H495" s="28">
        <f t="shared" si="75"/>
        <v>2</v>
      </c>
      <c r="I495" s="34">
        <f t="shared" si="76"/>
        <v>1</v>
      </c>
      <c r="J495" s="31">
        <f t="shared" si="69"/>
        <v>8</v>
      </c>
      <c r="K495" s="35"/>
      <c r="L495" s="36">
        <f t="shared" si="77"/>
        <v>11569</v>
      </c>
      <c r="M495" s="36"/>
      <c r="N495" s="36"/>
      <c r="O495" s="37"/>
      <c r="P495" s="111"/>
      <c r="Q495" s="111"/>
      <c r="R495" s="112"/>
      <c r="S495" s="112"/>
    </row>
    <row r="496" spans="1:19">
      <c r="A496" s="31">
        <f t="shared" si="70"/>
        <v>466</v>
      </c>
      <c r="B496" s="31">
        <v>487</v>
      </c>
      <c r="C496" s="32" t="str">
        <f t="shared" si="71"/>
        <v>466 - MARTHA'S VINEYARD Charter School - UPISLAND District - UPISLAND pupils</v>
      </c>
      <c r="D496" s="33">
        <v>466774774</v>
      </c>
      <c r="E496" s="31">
        <f t="shared" si="72"/>
        <v>466</v>
      </c>
      <c r="F496" s="28">
        <f t="shared" si="73"/>
        <v>774</v>
      </c>
      <c r="G496" s="28">
        <f t="shared" si="74"/>
        <v>774</v>
      </c>
      <c r="H496" s="28">
        <f t="shared" si="75"/>
        <v>2</v>
      </c>
      <c r="I496" s="34">
        <f t="shared" si="76"/>
        <v>1</v>
      </c>
      <c r="J496" s="31">
        <f t="shared" si="69"/>
        <v>5</v>
      </c>
      <c r="K496" s="35"/>
      <c r="L496" s="36">
        <f t="shared" si="77"/>
        <v>11070</v>
      </c>
      <c r="M496" s="36"/>
      <c r="N496" s="36"/>
      <c r="O496" s="37"/>
      <c r="P496" s="111"/>
      <c r="Q496" s="111"/>
      <c r="R496" s="112"/>
      <c r="S496" s="112"/>
    </row>
    <row r="497" spans="1:19">
      <c r="A497" s="31">
        <f t="shared" si="70"/>
        <v>469</v>
      </c>
      <c r="B497" s="31">
        <v>488</v>
      </c>
      <c r="C497" s="32" t="str">
        <f t="shared" si="71"/>
        <v>469 - MATCH Charter School - AVON pupils</v>
      </c>
      <c r="D497" s="33">
        <v>469035018</v>
      </c>
      <c r="E497" s="31">
        <f t="shared" si="72"/>
        <v>469</v>
      </c>
      <c r="F497" s="28">
        <f t="shared" si="73"/>
        <v>35</v>
      </c>
      <c r="G497" s="28">
        <f t="shared" si="74"/>
        <v>18</v>
      </c>
      <c r="H497" s="28">
        <f t="shared" si="75"/>
        <v>1</v>
      </c>
      <c r="I497" s="34">
        <f t="shared" si="76"/>
        <v>1.085</v>
      </c>
      <c r="J497" s="31">
        <f t="shared" si="69"/>
        <v>7</v>
      </c>
      <c r="K497" s="35"/>
      <c r="L497" s="36">
        <f t="shared" si="77"/>
        <v>15998</v>
      </c>
      <c r="M497" s="36"/>
      <c r="N497" s="36"/>
      <c r="O497" s="37"/>
      <c r="P497" s="111"/>
      <c r="Q497" s="111"/>
      <c r="R497" s="112"/>
      <c r="S497" s="112"/>
    </row>
    <row r="498" spans="1:19">
      <c r="A498" s="31">
        <f t="shared" si="70"/>
        <v>469</v>
      </c>
      <c r="B498" s="31">
        <v>489</v>
      </c>
      <c r="C498" s="32" t="str">
        <f t="shared" si="71"/>
        <v>469 - MATCH Charter School - BOSTON pupils</v>
      </c>
      <c r="D498" s="33">
        <v>469035035</v>
      </c>
      <c r="E498" s="31">
        <f t="shared" si="72"/>
        <v>469</v>
      </c>
      <c r="F498" s="28">
        <f t="shared" si="73"/>
        <v>35</v>
      </c>
      <c r="G498" s="28">
        <f t="shared" si="74"/>
        <v>35</v>
      </c>
      <c r="H498" s="28">
        <f t="shared" si="75"/>
        <v>1</v>
      </c>
      <c r="I498" s="34">
        <f t="shared" si="76"/>
        <v>1.085</v>
      </c>
      <c r="J498" s="31">
        <f t="shared" si="69"/>
        <v>11</v>
      </c>
      <c r="K498" s="35"/>
      <c r="L498" s="36">
        <f t="shared" si="77"/>
        <v>15525</v>
      </c>
      <c r="M498" s="36"/>
      <c r="N498" s="36"/>
      <c r="O498" s="37"/>
      <c r="P498" s="111"/>
      <c r="Q498" s="111"/>
      <c r="R498" s="112"/>
      <c r="S498" s="112"/>
    </row>
    <row r="499" spans="1:19">
      <c r="A499" s="31">
        <f t="shared" si="70"/>
        <v>469</v>
      </c>
      <c r="B499" s="31">
        <v>490</v>
      </c>
      <c r="C499" s="32" t="str">
        <f t="shared" si="71"/>
        <v>469 - MATCH Charter School - BROCKTON pupils</v>
      </c>
      <c r="D499" s="33">
        <v>469035044</v>
      </c>
      <c r="E499" s="31">
        <f t="shared" si="72"/>
        <v>469</v>
      </c>
      <c r="F499" s="28">
        <f t="shared" si="73"/>
        <v>35</v>
      </c>
      <c r="G499" s="28">
        <f t="shared" si="74"/>
        <v>44</v>
      </c>
      <c r="H499" s="28">
        <f t="shared" si="75"/>
        <v>1</v>
      </c>
      <c r="I499" s="34">
        <f t="shared" si="76"/>
        <v>1.085</v>
      </c>
      <c r="J499" s="31">
        <f t="shared" si="69"/>
        <v>12</v>
      </c>
      <c r="K499" s="35"/>
      <c r="L499" s="36">
        <f t="shared" si="77"/>
        <v>17286</v>
      </c>
      <c r="M499" s="36"/>
      <c r="N499" s="36"/>
      <c r="O499" s="37"/>
      <c r="P499" s="111"/>
      <c r="Q499" s="111"/>
      <c r="R499" s="112"/>
      <c r="S499" s="112"/>
    </row>
    <row r="500" spans="1:19">
      <c r="A500" s="31">
        <f t="shared" si="70"/>
        <v>469</v>
      </c>
      <c r="B500" s="31">
        <v>491</v>
      </c>
      <c r="C500" s="32" t="str">
        <f t="shared" si="71"/>
        <v>469 - MATCH Charter School - DEDHAM pupils</v>
      </c>
      <c r="D500" s="33">
        <v>469035073</v>
      </c>
      <c r="E500" s="31">
        <f t="shared" si="72"/>
        <v>469</v>
      </c>
      <c r="F500" s="28">
        <f t="shared" si="73"/>
        <v>35</v>
      </c>
      <c r="G500" s="28">
        <f t="shared" si="74"/>
        <v>73</v>
      </c>
      <c r="H500" s="28">
        <f t="shared" si="75"/>
        <v>1</v>
      </c>
      <c r="I500" s="34">
        <f t="shared" si="76"/>
        <v>1.085</v>
      </c>
      <c r="J500" s="31">
        <f t="shared" si="69"/>
        <v>5</v>
      </c>
      <c r="K500" s="35"/>
      <c r="L500" s="36">
        <f t="shared" si="77"/>
        <v>14679</v>
      </c>
      <c r="M500" s="36"/>
      <c r="N500" s="36"/>
      <c r="O500" s="37"/>
      <c r="P500" s="111"/>
      <c r="Q500" s="111"/>
      <c r="R500" s="112"/>
      <c r="S500" s="112"/>
    </row>
    <row r="501" spans="1:19">
      <c r="A501" s="31">
        <f t="shared" si="70"/>
        <v>469</v>
      </c>
      <c r="B501" s="31">
        <v>492</v>
      </c>
      <c r="C501" s="32" t="str">
        <f t="shared" si="71"/>
        <v>469 - MATCH Charter School - MALDEN pupils</v>
      </c>
      <c r="D501" s="33">
        <v>469035165</v>
      </c>
      <c r="E501" s="31">
        <f t="shared" si="72"/>
        <v>469</v>
      </c>
      <c r="F501" s="28">
        <f t="shared" si="73"/>
        <v>35</v>
      </c>
      <c r="G501" s="28">
        <f t="shared" si="74"/>
        <v>165</v>
      </c>
      <c r="H501" s="28">
        <f t="shared" si="75"/>
        <v>1</v>
      </c>
      <c r="I501" s="34">
        <f t="shared" si="76"/>
        <v>1.085</v>
      </c>
      <c r="J501" s="31">
        <f t="shared" si="69"/>
        <v>10</v>
      </c>
      <c r="K501" s="35"/>
      <c r="L501" s="36">
        <f t="shared" si="77"/>
        <v>19669</v>
      </c>
      <c r="M501" s="36"/>
      <c r="N501" s="36"/>
      <c r="O501" s="37"/>
      <c r="P501" s="111"/>
      <c r="Q501" s="111"/>
      <c r="R501" s="112"/>
      <c r="S501" s="112"/>
    </row>
    <row r="502" spans="1:19">
      <c r="A502" s="31">
        <f t="shared" si="70"/>
        <v>469</v>
      </c>
      <c r="B502" s="31">
        <v>493</v>
      </c>
      <c r="C502" s="32" t="str">
        <f t="shared" si="71"/>
        <v>469 - MATCH Charter School - MILTON pupils</v>
      </c>
      <c r="D502" s="33">
        <v>469035189</v>
      </c>
      <c r="E502" s="31">
        <f t="shared" si="72"/>
        <v>469</v>
      </c>
      <c r="F502" s="28">
        <f t="shared" si="73"/>
        <v>35</v>
      </c>
      <c r="G502" s="28">
        <f t="shared" si="74"/>
        <v>189</v>
      </c>
      <c r="H502" s="28">
        <f t="shared" si="75"/>
        <v>1</v>
      </c>
      <c r="I502" s="34">
        <f t="shared" si="76"/>
        <v>1.085</v>
      </c>
      <c r="J502" s="31">
        <f t="shared" si="69"/>
        <v>3</v>
      </c>
      <c r="K502" s="35"/>
      <c r="L502" s="36">
        <f t="shared" si="77"/>
        <v>14521</v>
      </c>
      <c r="M502" s="36"/>
      <c r="N502" s="36"/>
      <c r="O502" s="37"/>
      <c r="P502" s="111"/>
      <c r="Q502" s="111"/>
      <c r="R502" s="112"/>
      <c r="S502" s="112"/>
    </row>
    <row r="503" spans="1:19">
      <c r="A503" s="31">
        <f t="shared" si="70"/>
        <v>469</v>
      </c>
      <c r="B503" s="31">
        <v>494</v>
      </c>
      <c r="C503" s="32" t="str">
        <f t="shared" si="71"/>
        <v>469 - MATCH Charter School - NEWTON pupils</v>
      </c>
      <c r="D503" s="33">
        <v>469035207</v>
      </c>
      <c r="E503" s="31">
        <f t="shared" si="72"/>
        <v>469</v>
      </c>
      <c r="F503" s="28">
        <f t="shared" si="73"/>
        <v>35</v>
      </c>
      <c r="G503" s="28">
        <f t="shared" si="74"/>
        <v>207</v>
      </c>
      <c r="H503" s="28">
        <f t="shared" si="75"/>
        <v>1</v>
      </c>
      <c r="I503" s="34">
        <f t="shared" si="76"/>
        <v>1.085</v>
      </c>
      <c r="J503" s="31">
        <f t="shared" si="69"/>
        <v>3</v>
      </c>
      <c r="K503" s="35"/>
      <c r="L503" s="36">
        <f t="shared" si="77"/>
        <v>16082</v>
      </c>
      <c r="M503" s="36"/>
      <c r="N503" s="36"/>
      <c r="O503" s="37"/>
      <c r="P503" s="111"/>
      <c r="Q503" s="111"/>
      <c r="R503" s="112"/>
      <c r="S503" s="112"/>
    </row>
    <row r="504" spans="1:19">
      <c r="A504" s="31">
        <f t="shared" si="70"/>
        <v>469</v>
      </c>
      <c r="B504" s="31">
        <v>495</v>
      </c>
      <c r="C504" s="32" t="str">
        <f t="shared" si="71"/>
        <v>469 - MATCH Charter School - NORWOOD pupils</v>
      </c>
      <c r="D504" s="33">
        <v>469035220</v>
      </c>
      <c r="E504" s="31">
        <f t="shared" si="72"/>
        <v>469</v>
      </c>
      <c r="F504" s="28">
        <f t="shared" si="73"/>
        <v>35</v>
      </c>
      <c r="G504" s="28">
        <f t="shared" si="74"/>
        <v>220</v>
      </c>
      <c r="H504" s="28">
        <f t="shared" si="75"/>
        <v>1</v>
      </c>
      <c r="I504" s="34">
        <f t="shared" si="76"/>
        <v>1.085</v>
      </c>
      <c r="J504" s="31">
        <f t="shared" si="69"/>
        <v>6</v>
      </c>
      <c r="K504" s="35"/>
      <c r="L504" s="36">
        <f t="shared" si="77"/>
        <v>14646</v>
      </c>
      <c r="M504" s="36"/>
      <c r="N504" s="36"/>
      <c r="O504" s="37"/>
      <c r="P504" s="111"/>
      <c r="Q504" s="111"/>
      <c r="R504" s="112"/>
      <c r="S504" s="112"/>
    </row>
    <row r="505" spans="1:19">
      <c r="A505" s="31">
        <f t="shared" si="70"/>
        <v>469</v>
      </c>
      <c r="B505" s="31">
        <v>496</v>
      </c>
      <c r="C505" s="32" t="str">
        <f t="shared" si="71"/>
        <v>469 - MATCH Charter School - RANDOLPH pupils</v>
      </c>
      <c r="D505" s="33">
        <v>469035244</v>
      </c>
      <c r="E505" s="31">
        <f t="shared" si="72"/>
        <v>469</v>
      </c>
      <c r="F505" s="28">
        <f t="shared" si="73"/>
        <v>35</v>
      </c>
      <c r="G505" s="28">
        <f t="shared" si="74"/>
        <v>244</v>
      </c>
      <c r="H505" s="28">
        <f t="shared" si="75"/>
        <v>1</v>
      </c>
      <c r="I505" s="34">
        <f t="shared" si="76"/>
        <v>1.085</v>
      </c>
      <c r="J505" s="31">
        <f t="shared" si="69"/>
        <v>10</v>
      </c>
      <c r="K505" s="35"/>
      <c r="L505" s="36">
        <f t="shared" si="77"/>
        <v>14187</v>
      </c>
      <c r="M505" s="36"/>
      <c r="N505" s="36"/>
      <c r="O505" s="37"/>
      <c r="P505" s="111"/>
      <c r="Q505" s="111"/>
      <c r="R505" s="112"/>
      <c r="S505" s="112"/>
    </row>
    <row r="506" spans="1:19">
      <c r="A506" s="31">
        <f t="shared" si="70"/>
        <v>469</v>
      </c>
      <c r="B506" s="31">
        <v>497</v>
      </c>
      <c r="C506" s="32" t="str">
        <f t="shared" si="71"/>
        <v>469 - MATCH Charter School - TAUNTON pupils</v>
      </c>
      <c r="D506" s="33">
        <v>469035293</v>
      </c>
      <c r="E506" s="31">
        <f t="shared" si="72"/>
        <v>469</v>
      </c>
      <c r="F506" s="28">
        <f t="shared" si="73"/>
        <v>35</v>
      </c>
      <c r="G506" s="28">
        <f t="shared" si="74"/>
        <v>293</v>
      </c>
      <c r="H506" s="28">
        <f t="shared" si="75"/>
        <v>1</v>
      </c>
      <c r="I506" s="34">
        <f t="shared" si="76"/>
        <v>1.085</v>
      </c>
      <c r="J506" s="31">
        <f t="shared" si="69"/>
        <v>10</v>
      </c>
      <c r="K506" s="35"/>
      <c r="L506" s="36">
        <f t="shared" si="77"/>
        <v>17350</v>
      </c>
      <c r="M506" s="36"/>
      <c r="N506" s="36"/>
      <c r="O506" s="37"/>
      <c r="P506" s="111"/>
      <c r="Q506" s="111"/>
      <c r="R506" s="112"/>
      <c r="S506" s="112"/>
    </row>
    <row r="507" spans="1:19">
      <c r="A507" s="31">
        <f t="shared" si="70"/>
        <v>470</v>
      </c>
      <c r="B507" s="31">
        <v>498</v>
      </c>
      <c r="C507" s="32" t="str">
        <f t="shared" si="71"/>
        <v>470 - MYSTIC VALLEY REGIONAL Charter School - ANDOVER pupils</v>
      </c>
      <c r="D507" s="33">
        <v>470165009</v>
      </c>
      <c r="E507" s="31">
        <f t="shared" si="72"/>
        <v>470</v>
      </c>
      <c r="F507" s="28">
        <f t="shared" si="73"/>
        <v>165</v>
      </c>
      <c r="G507" s="28">
        <f t="shared" si="74"/>
        <v>9</v>
      </c>
      <c r="H507" s="28">
        <f t="shared" si="75"/>
        <v>1</v>
      </c>
      <c r="I507" s="34">
        <f t="shared" si="76"/>
        <v>1.0369999999999999</v>
      </c>
      <c r="J507" s="31">
        <f t="shared" si="69"/>
        <v>2</v>
      </c>
      <c r="K507" s="35"/>
      <c r="L507" s="36">
        <f t="shared" si="77"/>
        <v>9583</v>
      </c>
      <c r="M507" s="36"/>
      <c r="N507" s="36"/>
      <c r="O507" s="37"/>
      <c r="P507" s="111"/>
      <c r="Q507" s="111"/>
      <c r="R507" s="112"/>
      <c r="S507" s="112"/>
    </row>
    <row r="508" spans="1:19">
      <c r="A508" s="31">
        <f t="shared" si="70"/>
        <v>470</v>
      </c>
      <c r="B508" s="31">
        <v>499</v>
      </c>
      <c r="C508" s="32" t="str">
        <f t="shared" si="71"/>
        <v>470 - MYSTIC VALLEY REGIONAL Charter School - ARLINGTON pupils</v>
      </c>
      <c r="D508" s="33">
        <v>470165010</v>
      </c>
      <c r="E508" s="31">
        <f t="shared" si="72"/>
        <v>470</v>
      </c>
      <c r="F508" s="28">
        <f t="shared" si="73"/>
        <v>165</v>
      </c>
      <c r="G508" s="28">
        <f t="shared" si="74"/>
        <v>10</v>
      </c>
      <c r="H508" s="28">
        <f t="shared" si="75"/>
        <v>1</v>
      </c>
      <c r="I508" s="34">
        <f t="shared" si="76"/>
        <v>1.0369999999999999</v>
      </c>
      <c r="J508" s="31">
        <f t="shared" si="69"/>
        <v>2</v>
      </c>
      <c r="K508" s="35"/>
      <c r="L508" s="36">
        <f t="shared" si="77"/>
        <v>9804</v>
      </c>
      <c r="M508" s="36"/>
      <c r="N508" s="36"/>
      <c r="O508" s="37"/>
      <c r="P508" s="111"/>
      <c r="Q508" s="111"/>
      <c r="R508" s="112"/>
      <c r="S508" s="112"/>
    </row>
    <row r="509" spans="1:19">
      <c r="A509" s="31">
        <f t="shared" si="70"/>
        <v>470</v>
      </c>
      <c r="B509" s="31">
        <v>500</v>
      </c>
      <c r="C509" s="32" t="str">
        <f t="shared" si="71"/>
        <v>470 - MYSTIC VALLEY REGIONAL Charter School - BILLERICA pupils</v>
      </c>
      <c r="D509" s="33">
        <v>470165031</v>
      </c>
      <c r="E509" s="31">
        <f t="shared" si="72"/>
        <v>470</v>
      </c>
      <c r="F509" s="28">
        <f t="shared" si="73"/>
        <v>165</v>
      </c>
      <c r="G509" s="28">
        <f t="shared" si="74"/>
        <v>31</v>
      </c>
      <c r="H509" s="28">
        <f t="shared" si="75"/>
        <v>1</v>
      </c>
      <c r="I509" s="34">
        <f t="shared" si="76"/>
        <v>1.0369999999999999</v>
      </c>
      <c r="J509" s="31">
        <f t="shared" si="69"/>
        <v>4</v>
      </c>
      <c r="K509" s="35"/>
      <c r="L509" s="36">
        <f t="shared" si="77"/>
        <v>9674</v>
      </c>
      <c r="M509" s="36"/>
      <c r="N509" s="36"/>
      <c r="O509" s="37"/>
      <c r="P509" s="111"/>
      <c r="Q509" s="111"/>
      <c r="R509" s="112"/>
      <c r="S509" s="112"/>
    </row>
    <row r="510" spans="1:19">
      <c r="A510" s="31">
        <f t="shared" si="70"/>
        <v>470</v>
      </c>
      <c r="B510" s="31">
        <v>501</v>
      </c>
      <c r="C510" s="32" t="str">
        <f t="shared" si="71"/>
        <v>470 - MYSTIC VALLEY REGIONAL Charter School - BOSTON pupils</v>
      </c>
      <c r="D510" s="33">
        <v>470165035</v>
      </c>
      <c r="E510" s="31">
        <f t="shared" si="72"/>
        <v>470</v>
      </c>
      <c r="F510" s="28">
        <f t="shared" si="73"/>
        <v>165</v>
      </c>
      <c r="G510" s="28">
        <f t="shared" si="74"/>
        <v>35</v>
      </c>
      <c r="H510" s="28">
        <f t="shared" si="75"/>
        <v>1</v>
      </c>
      <c r="I510" s="34">
        <f t="shared" si="76"/>
        <v>1.0369999999999999</v>
      </c>
      <c r="J510" s="31">
        <f t="shared" si="69"/>
        <v>11</v>
      </c>
      <c r="K510" s="35"/>
      <c r="L510" s="36">
        <f t="shared" si="77"/>
        <v>12500</v>
      </c>
      <c r="M510" s="36"/>
      <c r="N510" s="36"/>
      <c r="O510" s="37"/>
      <c r="P510" s="111"/>
      <c r="Q510" s="111"/>
      <c r="R510" s="112"/>
      <c r="S510" s="112"/>
    </row>
    <row r="511" spans="1:19">
      <c r="A511" s="31">
        <f t="shared" si="70"/>
        <v>470</v>
      </c>
      <c r="B511" s="31">
        <v>502</v>
      </c>
      <c r="C511" s="32" t="str">
        <f t="shared" si="71"/>
        <v>470 - MYSTIC VALLEY REGIONAL Charter School - DANVERS pupils</v>
      </c>
      <c r="D511" s="33">
        <v>470165071</v>
      </c>
      <c r="E511" s="31">
        <f t="shared" si="72"/>
        <v>470</v>
      </c>
      <c r="F511" s="28">
        <f t="shared" si="73"/>
        <v>165</v>
      </c>
      <c r="G511" s="28">
        <f t="shared" si="74"/>
        <v>71</v>
      </c>
      <c r="H511" s="28">
        <f t="shared" si="75"/>
        <v>1</v>
      </c>
      <c r="I511" s="34">
        <f t="shared" si="76"/>
        <v>1.0369999999999999</v>
      </c>
      <c r="J511" s="31">
        <f t="shared" si="69"/>
        <v>4</v>
      </c>
      <c r="K511" s="35"/>
      <c r="L511" s="36">
        <f t="shared" si="77"/>
        <v>10234</v>
      </c>
      <c r="M511" s="36"/>
      <c r="N511" s="36"/>
      <c r="O511" s="37"/>
      <c r="P511" s="111"/>
      <c r="Q511" s="111"/>
      <c r="R511" s="112"/>
      <c r="S511" s="112"/>
    </row>
    <row r="512" spans="1:19">
      <c r="A512" s="31">
        <f t="shared" si="70"/>
        <v>470</v>
      </c>
      <c r="B512" s="31">
        <v>503</v>
      </c>
      <c r="C512" s="32" t="str">
        <f t="shared" si="71"/>
        <v>470 - MYSTIC VALLEY REGIONAL Charter School - EVERETT pupils</v>
      </c>
      <c r="D512" s="33">
        <v>470165093</v>
      </c>
      <c r="E512" s="31">
        <f t="shared" si="72"/>
        <v>470</v>
      </c>
      <c r="F512" s="28">
        <f t="shared" si="73"/>
        <v>165</v>
      </c>
      <c r="G512" s="28">
        <f t="shared" si="74"/>
        <v>93</v>
      </c>
      <c r="H512" s="28">
        <f t="shared" si="75"/>
        <v>1</v>
      </c>
      <c r="I512" s="34">
        <f t="shared" si="76"/>
        <v>1.0369999999999999</v>
      </c>
      <c r="J512" s="31">
        <f t="shared" si="69"/>
        <v>11</v>
      </c>
      <c r="K512" s="35"/>
      <c r="L512" s="36">
        <f t="shared" si="77"/>
        <v>12107</v>
      </c>
      <c r="M512" s="36"/>
      <c r="N512" s="36"/>
      <c r="O512" s="37"/>
      <c r="P512" s="111"/>
      <c r="Q512" s="111"/>
      <c r="R512" s="112"/>
      <c r="S512" s="112"/>
    </row>
    <row r="513" spans="1:19">
      <c r="A513" s="31">
        <f t="shared" si="70"/>
        <v>470</v>
      </c>
      <c r="B513" s="31">
        <v>504</v>
      </c>
      <c r="C513" s="32" t="str">
        <f t="shared" si="71"/>
        <v>470 - MYSTIC VALLEY REGIONAL Charter School - FRAMINGHAM pupils</v>
      </c>
      <c r="D513" s="33">
        <v>470165100</v>
      </c>
      <c r="E513" s="31">
        <f t="shared" si="72"/>
        <v>470</v>
      </c>
      <c r="F513" s="28">
        <f t="shared" si="73"/>
        <v>165</v>
      </c>
      <c r="G513" s="28">
        <f t="shared" si="74"/>
        <v>100</v>
      </c>
      <c r="H513" s="28">
        <f t="shared" si="75"/>
        <v>1</v>
      </c>
      <c r="I513" s="34">
        <f t="shared" si="76"/>
        <v>1.0369999999999999</v>
      </c>
      <c r="J513" s="31">
        <f t="shared" si="69"/>
        <v>9</v>
      </c>
      <c r="K513" s="35"/>
      <c r="L513" s="36">
        <f t="shared" si="77"/>
        <v>9804</v>
      </c>
      <c r="M513" s="36"/>
      <c r="N513" s="36"/>
      <c r="O513" s="37"/>
      <c r="P513" s="111"/>
      <c r="Q513" s="111"/>
      <c r="R513" s="112"/>
      <c r="S513" s="112"/>
    </row>
    <row r="514" spans="1:19">
      <c r="A514" s="31">
        <f t="shared" si="70"/>
        <v>470</v>
      </c>
      <c r="B514" s="31">
        <v>505</v>
      </c>
      <c r="C514" s="32" t="str">
        <f t="shared" si="71"/>
        <v>470 - MYSTIC VALLEY REGIONAL Charter School - GLOUCESTER pupils</v>
      </c>
      <c r="D514" s="33">
        <v>470165107</v>
      </c>
      <c r="E514" s="31">
        <f t="shared" si="72"/>
        <v>470</v>
      </c>
      <c r="F514" s="28">
        <f t="shared" si="73"/>
        <v>165</v>
      </c>
      <c r="G514" s="28">
        <f t="shared" si="74"/>
        <v>107</v>
      </c>
      <c r="H514" s="28">
        <f t="shared" si="75"/>
        <v>1</v>
      </c>
      <c r="I514" s="34">
        <f t="shared" si="76"/>
        <v>1.0369999999999999</v>
      </c>
      <c r="J514" s="31">
        <f t="shared" si="69"/>
        <v>8</v>
      </c>
      <c r="K514" s="35"/>
      <c r="L514" s="36">
        <f t="shared" si="77"/>
        <v>14778</v>
      </c>
      <c r="M514" s="36"/>
      <c r="N514" s="36"/>
      <c r="O514" s="37"/>
      <c r="P514" s="111"/>
      <c r="Q514" s="111"/>
      <c r="R514" s="112"/>
      <c r="S514" s="112"/>
    </row>
    <row r="515" spans="1:19">
      <c r="A515" s="31">
        <f t="shared" si="70"/>
        <v>470</v>
      </c>
      <c r="B515" s="31">
        <v>506</v>
      </c>
      <c r="C515" s="32" t="str">
        <f t="shared" si="71"/>
        <v>470 - MYSTIC VALLEY REGIONAL Charter School - HAVERHILL pupils</v>
      </c>
      <c r="D515" s="33">
        <v>470165128</v>
      </c>
      <c r="E515" s="31">
        <f t="shared" si="72"/>
        <v>470</v>
      </c>
      <c r="F515" s="28">
        <f t="shared" si="73"/>
        <v>165</v>
      </c>
      <c r="G515" s="28">
        <f t="shared" si="74"/>
        <v>128</v>
      </c>
      <c r="H515" s="28">
        <f t="shared" si="75"/>
        <v>1</v>
      </c>
      <c r="I515" s="34">
        <f t="shared" si="76"/>
        <v>1.0369999999999999</v>
      </c>
      <c r="J515" s="31">
        <f t="shared" si="69"/>
        <v>10</v>
      </c>
      <c r="K515" s="35"/>
      <c r="L515" s="36">
        <f t="shared" si="77"/>
        <v>16696</v>
      </c>
      <c r="M515" s="36"/>
      <c r="N515" s="36"/>
      <c r="O515" s="37"/>
      <c r="P515" s="111"/>
      <c r="Q515" s="111"/>
      <c r="R515" s="112"/>
      <c r="S515" s="112"/>
    </row>
    <row r="516" spans="1:19">
      <c r="A516" s="31">
        <f t="shared" si="70"/>
        <v>470</v>
      </c>
      <c r="B516" s="31">
        <v>507</v>
      </c>
      <c r="C516" s="32" t="str">
        <f t="shared" si="71"/>
        <v>470 - MYSTIC VALLEY REGIONAL Charter School - LAWRENCE pupils</v>
      </c>
      <c r="D516" s="33">
        <v>470165149</v>
      </c>
      <c r="E516" s="31">
        <f t="shared" si="72"/>
        <v>470</v>
      </c>
      <c r="F516" s="28">
        <f t="shared" si="73"/>
        <v>165</v>
      </c>
      <c r="G516" s="28">
        <f t="shared" si="74"/>
        <v>149</v>
      </c>
      <c r="H516" s="28">
        <f t="shared" si="75"/>
        <v>1</v>
      </c>
      <c r="I516" s="34">
        <f t="shared" si="76"/>
        <v>1.0369999999999999</v>
      </c>
      <c r="J516" s="31">
        <f t="shared" si="69"/>
        <v>12</v>
      </c>
      <c r="K516" s="35"/>
      <c r="L516" s="36">
        <f t="shared" si="77"/>
        <v>17010</v>
      </c>
      <c r="M516" s="36"/>
      <c r="N516" s="36"/>
      <c r="O516" s="37"/>
      <c r="P516" s="111"/>
      <c r="Q516" s="111"/>
      <c r="R516" s="112"/>
      <c r="S516" s="112"/>
    </row>
    <row r="517" spans="1:19">
      <c r="A517" s="31">
        <f t="shared" si="70"/>
        <v>470</v>
      </c>
      <c r="B517" s="31">
        <v>508</v>
      </c>
      <c r="C517" s="32" t="str">
        <f t="shared" si="71"/>
        <v>470 - MYSTIC VALLEY REGIONAL Charter School - LYNN pupils</v>
      </c>
      <c r="D517" s="33">
        <v>470165163</v>
      </c>
      <c r="E517" s="31">
        <f t="shared" si="72"/>
        <v>470</v>
      </c>
      <c r="F517" s="28">
        <f t="shared" si="73"/>
        <v>165</v>
      </c>
      <c r="G517" s="28">
        <f t="shared" si="74"/>
        <v>163</v>
      </c>
      <c r="H517" s="28">
        <f t="shared" si="75"/>
        <v>1</v>
      </c>
      <c r="I517" s="34">
        <f t="shared" si="76"/>
        <v>1.0369999999999999</v>
      </c>
      <c r="J517" s="31">
        <f t="shared" si="69"/>
        <v>12</v>
      </c>
      <c r="K517" s="35"/>
      <c r="L517" s="36">
        <f t="shared" si="77"/>
        <v>12894</v>
      </c>
      <c r="M517" s="36"/>
      <c r="N517" s="36"/>
      <c r="O517" s="37"/>
      <c r="P517" s="111"/>
      <c r="Q517" s="111"/>
      <c r="R517" s="112"/>
      <c r="S517" s="112"/>
    </row>
    <row r="518" spans="1:19">
      <c r="A518" s="31">
        <f t="shared" si="70"/>
        <v>470</v>
      </c>
      <c r="B518" s="31">
        <v>509</v>
      </c>
      <c r="C518" s="32" t="str">
        <f t="shared" si="71"/>
        <v>470 - MYSTIC VALLEY REGIONAL Charter School - LYNNFIELD pupils</v>
      </c>
      <c r="D518" s="33">
        <v>470165164</v>
      </c>
      <c r="E518" s="31">
        <f t="shared" si="72"/>
        <v>470</v>
      </c>
      <c r="F518" s="28">
        <f t="shared" si="73"/>
        <v>165</v>
      </c>
      <c r="G518" s="28">
        <f t="shared" si="74"/>
        <v>164</v>
      </c>
      <c r="H518" s="28">
        <f t="shared" si="75"/>
        <v>1</v>
      </c>
      <c r="I518" s="34">
        <f t="shared" si="76"/>
        <v>1.0369999999999999</v>
      </c>
      <c r="J518" s="31">
        <f t="shared" si="69"/>
        <v>2</v>
      </c>
      <c r="K518" s="35"/>
      <c r="L518" s="36">
        <f t="shared" si="77"/>
        <v>11697</v>
      </c>
      <c r="M518" s="36"/>
      <c r="N518" s="36"/>
      <c r="O518" s="37"/>
      <c r="P518" s="111"/>
      <c r="Q518" s="111"/>
      <c r="R518" s="112"/>
      <c r="S518" s="112"/>
    </row>
    <row r="519" spans="1:19">
      <c r="A519" s="31">
        <f t="shared" si="70"/>
        <v>470</v>
      </c>
      <c r="B519" s="31">
        <v>510</v>
      </c>
      <c r="C519" s="32" t="str">
        <f t="shared" si="71"/>
        <v>470 - MYSTIC VALLEY REGIONAL Charter School - MALDEN pupils</v>
      </c>
      <c r="D519" s="33">
        <v>470165165</v>
      </c>
      <c r="E519" s="31">
        <f t="shared" si="72"/>
        <v>470</v>
      </c>
      <c r="F519" s="28">
        <f t="shared" si="73"/>
        <v>165</v>
      </c>
      <c r="G519" s="28">
        <f t="shared" si="74"/>
        <v>165</v>
      </c>
      <c r="H519" s="28">
        <f t="shared" si="75"/>
        <v>1</v>
      </c>
      <c r="I519" s="34">
        <f t="shared" si="76"/>
        <v>1.0369999999999999</v>
      </c>
      <c r="J519" s="31">
        <f t="shared" si="69"/>
        <v>10</v>
      </c>
      <c r="K519" s="35"/>
      <c r="L519" s="36">
        <f t="shared" si="77"/>
        <v>12081</v>
      </c>
      <c r="M519" s="36"/>
      <c r="N519" s="36"/>
      <c r="O519" s="37"/>
      <c r="P519" s="111"/>
      <c r="Q519" s="111"/>
      <c r="R519" s="112"/>
      <c r="S519" s="112"/>
    </row>
    <row r="520" spans="1:19">
      <c r="A520" s="31">
        <f t="shared" si="70"/>
        <v>470</v>
      </c>
      <c r="B520" s="31">
        <v>511</v>
      </c>
      <c r="C520" s="32" t="str">
        <f t="shared" si="71"/>
        <v>470 - MYSTIC VALLEY REGIONAL Charter School - MEDFORD pupils</v>
      </c>
      <c r="D520" s="33">
        <v>470165176</v>
      </c>
      <c r="E520" s="31">
        <f t="shared" si="72"/>
        <v>470</v>
      </c>
      <c r="F520" s="28">
        <f t="shared" si="73"/>
        <v>165</v>
      </c>
      <c r="G520" s="28">
        <f t="shared" si="74"/>
        <v>176</v>
      </c>
      <c r="H520" s="28">
        <f t="shared" si="75"/>
        <v>1</v>
      </c>
      <c r="I520" s="34">
        <f t="shared" si="76"/>
        <v>1.0369999999999999</v>
      </c>
      <c r="J520" s="31">
        <f t="shared" si="69"/>
        <v>7</v>
      </c>
      <c r="K520" s="35"/>
      <c r="L520" s="36">
        <f t="shared" si="77"/>
        <v>11388</v>
      </c>
      <c r="M520" s="36"/>
      <c r="N520" s="36"/>
      <c r="O520" s="37"/>
      <c r="P520" s="111"/>
      <c r="Q520" s="111"/>
      <c r="R520" s="112"/>
      <c r="S520" s="112"/>
    </row>
    <row r="521" spans="1:19">
      <c r="A521" s="31">
        <f t="shared" si="70"/>
        <v>470</v>
      </c>
      <c r="B521" s="31">
        <v>512</v>
      </c>
      <c r="C521" s="32" t="str">
        <f t="shared" si="71"/>
        <v>470 - MYSTIC VALLEY REGIONAL Charter School - MELROSE pupils</v>
      </c>
      <c r="D521" s="33">
        <v>470165178</v>
      </c>
      <c r="E521" s="31">
        <f t="shared" si="72"/>
        <v>470</v>
      </c>
      <c r="F521" s="28">
        <f t="shared" si="73"/>
        <v>165</v>
      </c>
      <c r="G521" s="28">
        <f t="shared" si="74"/>
        <v>178</v>
      </c>
      <c r="H521" s="28">
        <f t="shared" si="75"/>
        <v>1</v>
      </c>
      <c r="I521" s="34">
        <f t="shared" si="76"/>
        <v>1.0369999999999999</v>
      </c>
      <c r="J521" s="31">
        <f t="shared" si="69"/>
        <v>4</v>
      </c>
      <c r="K521" s="35"/>
      <c r="L521" s="36">
        <f t="shared" si="77"/>
        <v>10673</v>
      </c>
      <c r="M521" s="36"/>
      <c r="N521" s="36"/>
      <c r="O521" s="37"/>
      <c r="P521" s="111"/>
      <c r="Q521" s="111"/>
      <c r="R521" s="112"/>
      <c r="S521" s="112"/>
    </row>
    <row r="522" spans="1:19">
      <c r="A522" s="31">
        <f t="shared" si="70"/>
        <v>470</v>
      </c>
      <c r="B522" s="31">
        <v>513</v>
      </c>
      <c r="C522" s="32" t="str">
        <f t="shared" si="71"/>
        <v>470 - MYSTIC VALLEY REGIONAL Charter School - MIDDLETON pupils</v>
      </c>
      <c r="D522" s="33">
        <v>470165184</v>
      </c>
      <c r="E522" s="31">
        <f t="shared" si="72"/>
        <v>470</v>
      </c>
      <c r="F522" s="28">
        <f t="shared" si="73"/>
        <v>165</v>
      </c>
      <c r="G522" s="28">
        <f t="shared" si="74"/>
        <v>184</v>
      </c>
      <c r="H522" s="28">
        <f t="shared" si="75"/>
        <v>1</v>
      </c>
      <c r="I522" s="34">
        <f t="shared" si="76"/>
        <v>1.0369999999999999</v>
      </c>
      <c r="J522" s="31">
        <f t="shared" ref="J522:J585" si="78">VLOOKUP(D522,enro_chafnd,16)</f>
        <v>2</v>
      </c>
      <c r="K522" s="35"/>
      <c r="L522" s="36">
        <f t="shared" si="77"/>
        <v>9734</v>
      </c>
      <c r="M522" s="36"/>
      <c r="N522" s="36"/>
      <c r="O522" s="37"/>
      <c r="P522" s="111"/>
      <c r="Q522" s="111"/>
      <c r="R522" s="112"/>
      <c r="S522" s="112"/>
    </row>
    <row r="523" spans="1:19">
      <c r="A523" s="31">
        <f t="shared" ref="A523:A586" si="79">IF(VALUE(MID(D523,1,1))=4,VALUE(MID(D523,1,3)),VALUE(MID(D523,1,4)))</f>
        <v>470</v>
      </c>
      <c r="B523" s="31">
        <v>514</v>
      </c>
      <c r="C523" s="32" t="str">
        <f t="shared" ref="C523:C586" si="80">IF(H523=1,A523 &amp; " - " &amp;VLOOKUP(A523,codeCHA,2)&amp;" Charter School - "&amp;VLOOKUP(G523,code436,2)&amp;" pupils",IF(OR(A523=450,A523=466),A523 &amp; " - " &amp;VLOOKUP(A523,codeCHA,2)&amp;" Charter School - "&amp;VLOOKUP(F523,code436,2)&amp;" District - "&amp;VLOOKUP(G523,code436,2)&amp;" pupils",A523 &amp; " - " &amp;VLOOKUP(A523,codeCHA,2)&amp;" Charter School - "&amp;VLOOKUP(F523,code436,2)&amp;" Campus - "&amp;VLOOKUP(G523,code436,2)&amp;" pupils"))</f>
        <v>470 - MYSTIC VALLEY REGIONAL Charter School - NORTH READING pupils</v>
      </c>
      <c r="D523" s="33">
        <v>470165217</v>
      </c>
      <c r="E523" s="31">
        <f t="shared" ref="E523:E586" si="81">A523</f>
        <v>470</v>
      </c>
      <c r="F523" s="28">
        <f t="shared" ref="F523:F586" si="82">IF(VALUE(MID(D523,1,1))=4,VALUE(MID(D523,4,3)),VALUE(MID(D523,5,3)))</f>
        <v>165</v>
      </c>
      <c r="G523" s="28">
        <f t="shared" ref="G523:G586" si="83">IF(VALUE(MID(D523,1,1))=4,VALUE(MID(D523,7,3)),VALUE(MID(D523,8,3)))</f>
        <v>217</v>
      </c>
      <c r="H523" s="28">
        <f t="shared" ref="H523:H586" si="84">IF(OR(A523=410,A523=466,A523=487),2,1)</f>
        <v>1</v>
      </c>
      <c r="I523" s="34">
        <f t="shared" ref="I523:I586" si="85">VLOOKUP(F523,distinfo,4)</f>
        <v>1.0369999999999999</v>
      </c>
      <c r="J523" s="31">
        <f t="shared" si="78"/>
        <v>2</v>
      </c>
      <c r="K523" s="35"/>
      <c r="L523" s="36">
        <f t="shared" ref="L523:L586" si="86">IF(VLOOKUP(D523,rate_chafnd,40,FALSE)&gt;0,VLOOKUP(D523,rate_chafnd,40),VLOOKUP(G523,distinfo,7))</f>
        <v>11356</v>
      </c>
      <c r="M523" s="36"/>
      <c r="N523" s="36"/>
      <c r="O523" s="37"/>
      <c r="P523" s="111"/>
      <c r="Q523" s="111"/>
      <c r="R523" s="112"/>
      <c r="S523" s="112"/>
    </row>
    <row r="524" spans="1:19">
      <c r="A524" s="31">
        <f t="shared" si="79"/>
        <v>470</v>
      </c>
      <c r="B524" s="31">
        <v>515</v>
      </c>
      <c r="C524" s="32" t="str">
        <f t="shared" si="80"/>
        <v>470 - MYSTIC VALLEY REGIONAL Charter School - PEABODY pupils</v>
      </c>
      <c r="D524" s="33">
        <v>470165229</v>
      </c>
      <c r="E524" s="31">
        <f t="shared" si="81"/>
        <v>470</v>
      </c>
      <c r="F524" s="28">
        <f t="shared" si="82"/>
        <v>165</v>
      </c>
      <c r="G524" s="28">
        <f t="shared" si="83"/>
        <v>229</v>
      </c>
      <c r="H524" s="28">
        <f t="shared" si="84"/>
        <v>1</v>
      </c>
      <c r="I524" s="34">
        <f t="shared" si="85"/>
        <v>1.0369999999999999</v>
      </c>
      <c r="J524" s="31">
        <f t="shared" si="78"/>
        <v>7</v>
      </c>
      <c r="K524" s="35"/>
      <c r="L524" s="36">
        <f t="shared" si="86"/>
        <v>10327</v>
      </c>
      <c r="M524" s="36"/>
      <c r="N524" s="36"/>
      <c r="O524" s="37"/>
      <c r="P524" s="111"/>
      <c r="Q524" s="111"/>
      <c r="R524" s="112"/>
      <c r="S524" s="112"/>
    </row>
    <row r="525" spans="1:19">
      <c r="A525" s="31">
        <f t="shared" si="79"/>
        <v>470</v>
      </c>
      <c r="B525" s="31">
        <v>516</v>
      </c>
      <c r="C525" s="32" t="str">
        <f t="shared" si="80"/>
        <v>470 - MYSTIC VALLEY REGIONAL Charter School - READING pupils</v>
      </c>
      <c r="D525" s="33">
        <v>470165246</v>
      </c>
      <c r="E525" s="31">
        <f t="shared" si="81"/>
        <v>470</v>
      </c>
      <c r="F525" s="28">
        <f t="shared" si="82"/>
        <v>165</v>
      </c>
      <c r="G525" s="28">
        <f t="shared" si="83"/>
        <v>246</v>
      </c>
      <c r="H525" s="28">
        <f t="shared" si="84"/>
        <v>1</v>
      </c>
      <c r="I525" s="34">
        <f t="shared" si="85"/>
        <v>1.0369999999999999</v>
      </c>
      <c r="J525" s="31">
        <f t="shared" si="78"/>
        <v>2</v>
      </c>
      <c r="K525" s="35"/>
      <c r="L525" s="36">
        <f t="shared" si="86"/>
        <v>10605</v>
      </c>
      <c r="M525" s="36"/>
      <c r="N525" s="36"/>
      <c r="O525" s="37"/>
      <c r="P525" s="111"/>
      <c r="Q525" s="111"/>
      <c r="R525" s="112"/>
      <c r="S525" s="112"/>
    </row>
    <row r="526" spans="1:19">
      <c r="A526" s="31">
        <f t="shared" si="79"/>
        <v>470</v>
      </c>
      <c r="B526" s="31">
        <v>517</v>
      </c>
      <c r="C526" s="32" t="str">
        <f t="shared" si="80"/>
        <v>470 - MYSTIC VALLEY REGIONAL Charter School - REVERE pupils</v>
      </c>
      <c r="D526" s="33">
        <v>470165248</v>
      </c>
      <c r="E526" s="31">
        <f t="shared" si="81"/>
        <v>470</v>
      </c>
      <c r="F526" s="28">
        <f t="shared" si="82"/>
        <v>165</v>
      </c>
      <c r="G526" s="28">
        <f t="shared" si="83"/>
        <v>248</v>
      </c>
      <c r="H526" s="28">
        <f t="shared" si="84"/>
        <v>1</v>
      </c>
      <c r="I526" s="34">
        <f t="shared" si="85"/>
        <v>1.0369999999999999</v>
      </c>
      <c r="J526" s="31">
        <f t="shared" si="78"/>
        <v>12</v>
      </c>
      <c r="K526" s="35"/>
      <c r="L526" s="36">
        <f t="shared" si="86"/>
        <v>12292</v>
      </c>
      <c r="M526" s="36"/>
      <c r="N526" s="36"/>
      <c r="O526" s="37"/>
      <c r="P526" s="111"/>
      <c r="Q526" s="111"/>
      <c r="R526" s="112"/>
      <c r="S526" s="112"/>
    </row>
    <row r="527" spans="1:19">
      <c r="A527" s="31">
        <f t="shared" si="79"/>
        <v>470</v>
      </c>
      <c r="B527" s="31">
        <v>518</v>
      </c>
      <c r="C527" s="32" t="str">
        <f t="shared" si="80"/>
        <v>470 - MYSTIC VALLEY REGIONAL Charter School - SAUGUS pupils</v>
      </c>
      <c r="D527" s="33">
        <v>470165262</v>
      </c>
      <c r="E527" s="31">
        <f t="shared" si="81"/>
        <v>470</v>
      </c>
      <c r="F527" s="28">
        <f t="shared" si="82"/>
        <v>165</v>
      </c>
      <c r="G527" s="28">
        <f t="shared" si="83"/>
        <v>262</v>
      </c>
      <c r="H527" s="28">
        <f t="shared" si="84"/>
        <v>1</v>
      </c>
      <c r="I527" s="34">
        <f t="shared" si="85"/>
        <v>1.0369999999999999</v>
      </c>
      <c r="J527" s="31">
        <f t="shared" si="78"/>
        <v>7</v>
      </c>
      <c r="K527" s="35"/>
      <c r="L527" s="36">
        <f t="shared" si="86"/>
        <v>11005</v>
      </c>
      <c r="M527" s="36"/>
      <c r="N527" s="36"/>
      <c r="O527" s="37"/>
      <c r="P527" s="111"/>
      <c r="Q527" s="111"/>
      <c r="R527" s="112"/>
      <c r="S527" s="112"/>
    </row>
    <row r="528" spans="1:19">
      <c r="A528" s="31">
        <f t="shared" si="79"/>
        <v>470</v>
      </c>
      <c r="B528" s="31">
        <v>519</v>
      </c>
      <c r="C528" s="32" t="str">
        <f t="shared" si="80"/>
        <v>470 - MYSTIC VALLEY REGIONAL Charter School - SOMERVILLE pupils</v>
      </c>
      <c r="D528" s="33">
        <v>470165274</v>
      </c>
      <c r="E528" s="31">
        <f t="shared" si="81"/>
        <v>470</v>
      </c>
      <c r="F528" s="28">
        <f t="shared" si="82"/>
        <v>165</v>
      </c>
      <c r="G528" s="28">
        <f t="shared" si="83"/>
        <v>274</v>
      </c>
      <c r="H528" s="28">
        <f t="shared" si="84"/>
        <v>1</v>
      </c>
      <c r="I528" s="34">
        <f t="shared" si="85"/>
        <v>1.0369999999999999</v>
      </c>
      <c r="J528" s="31">
        <f t="shared" si="78"/>
        <v>10</v>
      </c>
      <c r="K528" s="35"/>
      <c r="L528" s="36">
        <f t="shared" si="86"/>
        <v>10839</v>
      </c>
      <c r="M528" s="36"/>
      <c r="N528" s="36"/>
      <c r="O528" s="37"/>
      <c r="P528" s="111"/>
      <c r="Q528" s="111"/>
      <c r="R528" s="112"/>
      <c r="S528" s="112"/>
    </row>
    <row r="529" spans="1:19">
      <c r="A529" s="31">
        <f t="shared" si="79"/>
        <v>470</v>
      </c>
      <c r="B529" s="31">
        <v>520</v>
      </c>
      <c r="C529" s="32" t="str">
        <f t="shared" si="80"/>
        <v>470 - MYSTIC VALLEY REGIONAL Charter School - STONEHAM pupils</v>
      </c>
      <c r="D529" s="33">
        <v>470165284</v>
      </c>
      <c r="E529" s="31">
        <f t="shared" si="81"/>
        <v>470</v>
      </c>
      <c r="F529" s="28">
        <f t="shared" si="82"/>
        <v>165</v>
      </c>
      <c r="G529" s="28">
        <f t="shared" si="83"/>
        <v>284</v>
      </c>
      <c r="H529" s="28">
        <f t="shared" si="84"/>
        <v>1</v>
      </c>
      <c r="I529" s="34">
        <f t="shared" si="85"/>
        <v>1.0369999999999999</v>
      </c>
      <c r="J529" s="31">
        <f t="shared" si="78"/>
        <v>5</v>
      </c>
      <c r="K529" s="35"/>
      <c r="L529" s="36">
        <f t="shared" si="86"/>
        <v>10614</v>
      </c>
      <c r="M529" s="36"/>
      <c r="N529" s="36"/>
      <c r="O529" s="37"/>
      <c r="P529" s="111"/>
      <c r="Q529" s="111"/>
      <c r="R529" s="112"/>
      <c r="S529" s="112"/>
    </row>
    <row r="530" spans="1:19">
      <c r="A530" s="31">
        <f t="shared" si="79"/>
        <v>470</v>
      </c>
      <c r="B530" s="31">
        <v>521</v>
      </c>
      <c r="C530" s="32" t="str">
        <f t="shared" si="80"/>
        <v>470 - MYSTIC VALLEY REGIONAL Charter School - WAKEFIELD pupils</v>
      </c>
      <c r="D530" s="33">
        <v>470165305</v>
      </c>
      <c r="E530" s="31">
        <f t="shared" si="81"/>
        <v>470</v>
      </c>
      <c r="F530" s="28">
        <f t="shared" si="82"/>
        <v>165</v>
      </c>
      <c r="G530" s="28">
        <f t="shared" si="83"/>
        <v>305</v>
      </c>
      <c r="H530" s="28">
        <f t="shared" si="84"/>
        <v>1</v>
      </c>
      <c r="I530" s="34">
        <f t="shared" si="85"/>
        <v>1.0369999999999999</v>
      </c>
      <c r="J530" s="31">
        <f t="shared" si="78"/>
        <v>3</v>
      </c>
      <c r="K530" s="35"/>
      <c r="L530" s="36">
        <f t="shared" si="86"/>
        <v>10585</v>
      </c>
      <c r="M530" s="36"/>
      <c r="N530" s="36"/>
      <c r="O530" s="37"/>
      <c r="P530" s="111"/>
      <c r="Q530" s="111"/>
      <c r="R530" s="112"/>
      <c r="S530" s="112"/>
    </row>
    <row r="531" spans="1:19">
      <c r="A531" s="31">
        <f t="shared" si="79"/>
        <v>470</v>
      </c>
      <c r="B531" s="31">
        <v>522</v>
      </c>
      <c r="C531" s="32" t="str">
        <f t="shared" si="80"/>
        <v>470 - MYSTIC VALLEY REGIONAL Charter School - WILMINGTON pupils</v>
      </c>
      <c r="D531" s="33">
        <v>470165342</v>
      </c>
      <c r="E531" s="31">
        <f t="shared" si="81"/>
        <v>470</v>
      </c>
      <c r="F531" s="28">
        <f t="shared" si="82"/>
        <v>165</v>
      </c>
      <c r="G531" s="28">
        <f t="shared" si="83"/>
        <v>342</v>
      </c>
      <c r="H531" s="28">
        <f t="shared" si="84"/>
        <v>1</v>
      </c>
      <c r="I531" s="34">
        <f t="shared" si="85"/>
        <v>1.0369999999999999</v>
      </c>
      <c r="J531" s="31">
        <f t="shared" si="78"/>
        <v>3</v>
      </c>
      <c r="K531" s="35"/>
      <c r="L531" s="36">
        <f t="shared" si="86"/>
        <v>9674</v>
      </c>
      <c r="M531" s="36"/>
      <c r="N531" s="36"/>
      <c r="O531" s="37"/>
      <c r="P531" s="111"/>
      <c r="Q531" s="111"/>
      <c r="R531" s="112"/>
      <c r="S531" s="112"/>
    </row>
    <row r="532" spans="1:19">
      <c r="A532" s="31">
        <f t="shared" si="79"/>
        <v>470</v>
      </c>
      <c r="B532" s="31">
        <v>523</v>
      </c>
      <c r="C532" s="32" t="str">
        <f t="shared" si="80"/>
        <v>470 - MYSTIC VALLEY REGIONAL Charter School - WINCHESTER pupils</v>
      </c>
      <c r="D532" s="33">
        <v>470165344</v>
      </c>
      <c r="E532" s="31">
        <f t="shared" si="81"/>
        <v>470</v>
      </c>
      <c r="F532" s="28">
        <f t="shared" si="82"/>
        <v>165</v>
      </c>
      <c r="G532" s="28">
        <f t="shared" si="83"/>
        <v>344</v>
      </c>
      <c r="H532" s="28">
        <f t="shared" si="84"/>
        <v>1</v>
      </c>
      <c r="I532" s="34">
        <f t="shared" si="85"/>
        <v>1.0369999999999999</v>
      </c>
      <c r="J532" s="31">
        <f t="shared" si="78"/>
        <v>2</v>
      </c>
      <c r="K532" s="35"/>
      <c r="L532" s="36">
        <f t="shared" si="86"/>
        <v>9493</v>
      </c>
      <c r="M532" s="36"/>
      <c r="N532" s="36"/>
      <c r="O532" s="37"/>
      <c r="P532" s="111"/>
      <c r="Q532" s="111"/>
      <c r="R532" s="112"/>
      <c r="S532" s="112"/>
    </row>
    <row r="533" spans="1:19">
      <c r="A533" s="31">
        <f t="shared" si="79"/>
        <v>470</v>
      </c>
      <c r="B533" s="31">
        <v>524</v>
      </c>
      <c r="C533" s="32" t="str">
        <f t="shared" si="80"/>
        <v>470 - MYSTIC VALLEY REGIONAL Charter School - WINTHROP pupils</v>
      </c>
      <c r="D533" s="33">
        <v>470165346</v>
      </c>
      <c r="E533" s="31">
        <f t="shared" si="81"/>
        <v>470</v>
      </c>
      <c r="F533" s="28">
        <f t="shared" si="82"/>
        <v>165</v>
      </c>
      <c r="G533" s="28">
        <f t="shared" si="83"/>
        <v>346</v>
      </c>
      <c r="H533" s="28">
        <f t="shared" si="84"/>
        <v>1</v>
      </c>
      <c r="I533" s="34">
        <f t="shared" si="85"/>
        <v>1.0369999999999999</v>
      </c>
      <c r="J533" s="31">
        <f t="shared" si="78"/>
        <v>6</v>
      </c>
      <c r="K533" s="35"/>
      <c r="L533" s="36">
        <f t="shared" si="86"/>
        <v>16886</v>
      </c>
      <c r="M533" s="36"/>
      <c r="N533" s="36"/>
      <c r="O533" s="37"/>
      <c r="P533" s="111"/>
      <c r="Q533" s="111"/>
      <c r="R533" s="112"/>
      <c r="S533" s="112"/>
    </row>
    <row r="534" spans="1:19">
      <c r="A534" s="31">
        <f t="shared" si="79"/>
        <v>470</v>
      </c>
      <c r="B534" s="31">
        <v>525</v>
      </c>
      <c r="C534" s="32" t="str">
        <f t="shared" si="80"/>
        <v>470 - MYSTIC VALLEY REGIONAL Charter School - WOBURN pupils</v>
      </c>
      <c r="D534" s="33">
        <v>470165347</v>
      </c>
      <c r="E534" s="31">
        <f t="shared" si="81"/>
        <v>470</v>
      </c>
      <c r="F534" s="28">
        <f t="shared" si="82"/>
        <v>165</v>
      </c>
      <c r="G534" s="28">
        <f t="shared" si="83"/>
        <v>347</v>
      </c>
      <c r="H534" s="28">
        <f t="shared" si="84"/>
        <v>1</v>
      </c>
      <c r="I534" s="34">
        <f t="shared" si="85"/>
        <v>1.0369999999999999</v>
      </c>
      <c r="J534" s="31">
        <f t="shared" si="78"/>
        <v>6</v>
      </c>
      <c r="K534" s="35"/>
      <c r="L534" s="36">
        <f t="shared" si="86"/>
        <v>10964</v>
      </c>
      <c r="M534" s="36"/>
      <c r="N534" s="36"/>
      <c r="O534" s="37"/>
      <c r="P534" s="111"/>
      <c r="Q534" s="111"/>
      <c r="R534" s="112"/>
      <c r="S534" s="112"/>
    </row>
    <row r="535" spans="1:19">
      <c r="A535" s="31">
        <f t="shared" si="79"/>
        <v>470</v>
      </c>
      <c r="B535" s="31">
        <v>526</v>
      </c>
      <c r="C535" s="32" t="str">
        <f t="shared" si="80"/>
        <v>470 - MYSTIC VALLEY REGIONAL Charter School - MASCONOMET pupils</v>
      </c>
      <c r="D535" s="33">
        <v>470165705</v>
      </c>
      <c r="E535" s="31">
        <f t="shared" si="81"/>
        <v>470</v>
      </c>
      <c r="F535" s="28">
        <f t="shared" si="82"/>
        <v>165</v>
      </c>
      <c r="G535" s="28">
        <f t="shared" si="83"/>
        <v>705</v>
      </c>
      <c r="H535" s="28">
        <f t="shared" si="84"/>
        <v>1</v>
      </c>
      <c r="I535" s="34">
        <f t="shared" si="85"/>
        <v>1.0369999999999999</v>
      </c>
      <c r="J535" s="31">
        <f t="shared" si="78"/>
        <v>2</v>
      </c>
      <c r="K535" s="35"/>
      <c r="L535" s="36">
        <f t="shared" si="86"/>
        <v>10735</v>
      </c>
      <c r="M535" s="36"/>
      <c r="N535" s="36"/>
      <c r="O535" s="37"/>
      <c r="P535" s="111"/>
      <c r="Q535" s="111"/>
      <c r="R535" s="112"/>
      <c r="S535" s="112"/>
    </row>
    <row r="536" spans="1:19">
      <c r="A536" s="31">
        <f t="shared" si="79"/>
        <v>474</v>
      </c>
      <c r="B536" s="31">
        <v>527</v>
      </c>
      <c r="C536" s="32" t="str">
        <f t="shared" si="80"/>
        <v>474 - SIZER SCHOOL, A NORTH CENTRAL CHARTER ESSENTIAL SCHOOL Charter School - CHELSEA pupils</v>
      </c>
      <c r="D536" s="33">
        <v>474097057</v>
      </c>
      <c r="E536" s="31">
        <f t="shared" si="81"/>
        <v>474</v>
      </c>
      <c r="F536" s="28">
        <f t="shared" si="82"/>
        <v>97</v>
      </c>
      <c r="G536" s="28">
        <f t="shared" si="83"/>
        <v>57</v>
      </c>
      <c r="H536" s="28">
        <f t="shared" si="84"/>
        <v>1</v>
      </c>
      <c r="I536" s="34">
        <f t="shared" si="85"/>
        <v>1</v>
      </c>
      <c r="J536" s="31">
        <f t="shared" si="78"/>
        <v>12</v>
      </c>
      <c r="K536" s="35"/>
      <c r="L536" s="36">
        <f t="shared" si="86"/>
        <v>14692</v>
      </c>
      <c r="M536" s="36"/>
      <c r="N536" s="36"/>
      <c r="O536" s="37"/>
      <c r="P536" s="111"/>
      <c r="Q536" s="111"/>
      <c r="R536" s="112"/>
      <c r="S536" s="112"/>
    </row>
    <row r="537" spans="1:19">
      <c r="A537" s="31">
        <f t="shared" si="79"/>
        <v>474</v>
      </c>
      <c r="B537" s="31">
        <v>528</v>
      </c>
      <c r="C537" s="32" t="str">
        <f t="shared" si="80"/>
        <v>474 - SIZER SCHOOL, A NORTH CENTRAL CHARTER ESSENTIAL SCHOOL Charter School - CLINTON pupils</v>
      </c>
      <c r="D537" s="33">
        <v>474097064</v>
      </c>
      <c r="E537" s="31">
        <f t="shared" si="81"/>
        <v>474</v>
      </c>
      <c r="F537" s="28">
        <f t="shared" si="82"/>
        <v>97</v>
      </c>
      <c r="G537" s="28">
        <f t="shared" si="83"/>
        <v>64</v>
      </c>
      <c r="H537" s="28">
        <f t="shared" si="84"/>
        <v>1</v>
      </c>
      <c r="I537" s="34">
        <f t="shared" si="85"/>
        <v>1</v>
      </c>
      <c r="J537" s="31">
        <f t="shared" si="78"/>
        <v>9</v>
      </c>
      <c r="K537" s="35"/>
      <c r="L537" s="36">
        <f t="shared" si="86"/>
        <v>9220</v>
      </c>
      <c r="M537" s="36"/>
      <c r="N537" s="36"/>
      <c r="O537" s="37"/>
      <c r="P537" s="111"/>
      <c r="Q537" s="111"/>
      <c r="R537" s="112"/>
      <c r="S537" s="112"/>
    </row>
    <row r="538" spans="1:19">
      <c r="A538" s="31">
        <f t="shared" si="79"/>
        <v>474</v>
      </c>
      <c r="B538" s="31">
        <v>529</v>
      </c>
      <c r="C538" s="32" t="str">
        <f t="shared" si="80"/>
        <v>474 - SIZER SCHOOL, A NORTH CENTRAL CHARTER ESSENTIAL SCHOOL Charter School - FITCHBURG pupils</v>
      </c>
      <c r="D538" s="33">
        <v>474097097</v>
      </c>
      <c r="E538" s="31">
        <f t="shared" si="81"/>
        <v>474</v>
      </c>
      <c r="F538" s="28">
        <f t="shared" si="82"/>
        <v>97</v>
      </c>
      <c r="G538" s="28">
        <f t="shared" si="83"/>
        <v>97</v>
      </c>
      <c r="H538" s="28">
        <f t="shared" si="84"/>
        <v>1</v>
      </c>
      <c r="I538" s="34">
        <f t="shared" si="85"/>
        <v>1</v>
      </c>
      <c r="J538" s="31">
        <f t="shared" si="78"/>
        <v>11</v>
      </c>
      <c r="K538" s="35"/>
      <c r="L538" s="36">
        <f t="shared" si="86"/>
        <v>13954</v>
      </c>
      <c r="M538" s="36"/>
      <c r="N538" s="36"/>
      <c r="O538" s="37"/>
      <c r="P538" s="111"/>
      <c r="Q538" s="111"/>
      <c r="R538" s="112"/>
      <c r="S538" s="112"/>
    </row>
    <row r="539" spans="1:19">
      <c r="A539" s="31">
        <f t="shared" si="79"/>
        <v>474</v>
      </c>
      <c r="B539" s="31">
        <v>530</v>
      </c>
      <c r="C539" s="32" t="str">
        <f t="shared" si="80"/>
        <v>474 - SIZER SCHOOL, A NORTH CENTRAL CHARTER ESSENTIAL SCHOOL Charter School - GARDNER pupils</v>
      </c>
      <c r="D539" s="33">
        <v>474097103</v>
      </c>
      <c r="E539" s="31">
        <f t="shared" si="81"/>
        <v>474</v>
      </c>
      <c r="F539" s="28">
        <f t="shared" si="82"/>
        <v>97</v>
      </c>
      <c r="G539" s="28">
        <f t="shared" si="83"/>
        <v>103</v>
      </c>
      <c r="H539" s="28">
        <f t="shared" si="84"/>
        <v>1</v>
      </c>
      <c r="I539" s="34">
        <f t="shared" si="85"/>
        <v>1</v>
      </c>
      <c r="J539" s="31">
        <f t="shared" si="78"/>
        <v>10</v>
      </c>
      <c r="K539" s="35"/>
      <c r="L539" s="36">
        <f t="shared" si="86"/>
        <v>13130</v>
      </c>
      <c r="M539" s="36"/>
      <c r="N539" s="36"/>
      <c r="O539" s="37"/>
      <c r="P539" s="111"/>
      <c r="Q539" s="111"/>
      <c r="R539" s="112"/>
      <c r="S539" s="112"/>
    </row>
    <row r="540" spans="1:19">
      <c r="A540" s="31">
        <f t="shared" si="79"/>
        <v>474</v>
      </c>
      <c r="B540" s="31">
        <v>531</v>
      </c>
      <c r="C540" s="32" t="str">
        <f t="shared" si="80"/>
        <v>474 - SIZER SCHOOL, A NORTH CENTRAL CHARTER ESSENTIAL SCHOOL Charter School - LEOMINSTER pupils</v>
      </c>
      <c r="D540" s="33">
        <v>474097153</v>
      </c>
      <c r="E540" s="31">
        <f t="shared" si="81"/>
        <v>474</v>
      </c>
      <c r="F540" s="28">
        <f t="shared" si="82"/>
        <v>97</v>
      </c>
      <c r="G540" s="28">
        <f t="shared" si="83"/>
        <v>153</v>
      </c>
      <c r="H540" s="28">
        <f t="shared" si="84"/>
        <v>1</v>
      </c>
      <c r="I540" s="34">
        <f t="shared" si="85"/>
        <v>1</v>
      </c>
      <c r="J540" s="31">
        <f t="shared" si="78"/>
        <v>9</v>
      </c>
      <c r="K540" s="35"/>
      <c r="L540" s="36">
        <f t="shared" si="86"/>
        <v>12051</v>
      </c>
      <c r="M540" s="36"/>
      <c r="N540" s="36"/>
      <c r="O540" s="37"/>
      <c r="P540" s="111"/>
      <c r="Q540" s="111"/>
      <c r="R540" s="112"/>
      <c r="S540" s="112"/>
    </row>
    <row r="541" spans="1:19">
      <c r="A541" s="31">
        <f t="shared" si="79"/>
        <v>474</v>
      </c>
      <c r="B541" s="31">
        <v>532</v>
      </c>
      <c r="C541" s="32" t="str">
        <f t="shared" si="80"/>
        <v>474 - SIZER SCHOOL, A NORTH CENTRAL CHARTER ESSENTIAL SCHOOL Charter School - LUNENBURG pupils</v>
      </c>
      <c r="D541" s="33">
        <v>474097162</v>
      </c>
      <c r="E541" s="31">
        <f t="shared" si="81"/>
        <v>474</v>
      </c>
      <c r="F541" s="28">
        <f t="shared" si="82"/>
        <v>97</v>
      </c>
      <c r="G541" s="28">
        <f t="shared" si="83"/>
        <v>162</v>
      </c>
      <c r="H541" s="28">
        <f t="shared" si="84"/>
        <v>1</v>
      </c>
      <c r="I541" s="34">
        <f t="shared" si="85"/>
        <v>1</v>
      </c>
      <c r="J541" s="31">
        <f t="shared" si="78"/>
        <v>4</v>
      </c>
      <c r="K541" s="35"/>
      <c r="L541" s="36">
        <f t="shared" si="86"/>
        <v>10678</v>
      </c>
      <c r="M541" s="36"/>
      <c r="N541" s="36"/>
      <c r="O541" s="37"/>
      <c r="P541" s="111"/>
      <c r="Q541" s="111"/>
      <c r="R541" s="112"/>
      <c r="S541" s="112"/>
    </row>
    <row r="542" spans="1:19">
      <c r="A542" s="31">
        <f t="shared" si="79"/>
        <v>474</v>
      </c>
      <c r="B542" s="31">
        <v>533</v>
      </c>
      <c r="C542" s="32" t="str">
        <f t="shared" si="80"/>
        <v>474 - SIZER SCHOOL, A NORTH CENTRAL CHARTER ESSENTIAL SCHOOL Charter School - WEST BOYLSTON pupils</v>
      </c>
      <c r="D542" s="33">
        <v>474097322</v>
      </c>
      <c r="E542" s="31">
        <f t="shared" si="81"/>
        <v>474</v>
      </c>
      <c r="F542" s="28">
        <f t="shared" si="82"/>
        <v>97</v>
      </c>
      <c r="G542" s="28">
        <f t="shared" si="83"/>
        <v>322</v>
      </c>
      <c r="H542" s="28">
        <f t="shared" si="84"/>
        <v>1</v>
      </c>
      <c r="I542" s="34">
        <f t="shared" si="85"/>
        <v>1</v>
      </c>
      <c r="J542" s="31">
        <f t="shared" si="78"/>
        <v>5</v>
      </c>
      <c r="K542" s="35"/>
      <c r="L542" s="36">
        <f t="shared" si="86"/>
        <v>10122</v>
      </c>
      <c r="M542" s="36"/>
      <c r="N542" s="36"/>
      <c r="O542" s="37"/>
      <c r="P542" s="111"/>
      <c r="Q542" s="111"/>
      <c r="R542" s="112"/>
      <c r="S542" s="112"/>
    </row>
    <row r="543" spans="1:19">
      <c r="A543" s="31">
        <f t="shared" si="79"/>
        <v>474</v>
      </c>
      <c r="B543" s="31">
        <v>534</v>
      </c>
      <c r="C543" s="32" t="str">
        <f t="shared" si="80"/>
        <v>474 - SIZER SCHOOL, A NORTH CENTRAL CHARTER ESSENTIAL SCHOOL Charter School - WINCHENDON pupils</v>
      </c>
      <c r="D543" s="33">
        <v>474097343</v>
      </c>
      <c r="E543" s="31">
        <f t="shared" si="81"/>
        <v>474</v>
      </c>
      <c r="F543" s="28">
        <f t="shared" si="82"/>
        <v>97</v>
      </c>
      <c r="G543" s="28">
        <f t="shared" si="83"/>
        <v>343</v>
      </c>
      <c r="H543" s="28">
        <f t="shared" si="84"/>
        <v>1</v>
      </c>
      <c r="I543" s="34">
        <f t="shared" si="85"/>
        <v>1</v>
      </c>
      <c r="J543" s="31">
        <f t="shared" si="78"/>
        <v>9</v>
      </c>
      <c r="K543" s="35"/>
      <c r="L543" s="36">
        <f t="shared" si="86"/>
        <v>12183</v>
      </c>
      <c r="M543" s="36"/>
      <c r="N543" s="36"/>
      <c r="O543" s="37"/>
      <c r="P543" s="111"/>
      <c r="Q543" s="111"/>
      <c r="R543" s="112"/>
      <c r="S543" s="112"/>
    </row>
    <row r="544" spans="1:19">
      <c r="A544" s="31">
        <f t="shared" si="79"/>
        <v>474</v>
      </c>
      <c r="B544" s="31">
        <v>535</v>
      </c>
      <c r="C544" s="32" t="str">
        <f t="shared" si="80"/>
        <v>474 - SIZER SCHOOL, A NORTH CENTRAL CHARTER ESSENTIAL SCHOOL Charter School - ASHBURNHAM WESTMINSTER pupils</v>
      </c>
      <c r="D544" s="33">
        <v>474097610</v>
      </c>
      <c r="E544" s="31">
        <f t="shared" si="81"/>
        <v>474</v>
      </c>
      <c r="F544" s="28">
        <f t="shared" si="82"/>
        <v>97</v>
      </c>
      <c r="G544" s="28">
        <f t="shared" si="83"/>
        <v>610</v>
      </c>
      <c r="H544" s="28">
        <f t="shared" si="84"/>
        <v>1</v>
      </c>
      <c r="I544" s="34">
        <f t="shared" si="85"/>
        <v>1</v>
      </c>
      <c r="J544" s="31">
        <f t="shared" si="78"/>
        <v>4</v>
      </c>
      <c r="K544" s="35"/>
      <c r="L544" s="36">
        <f t="shared" si="86"/>
        <v>12257</v>
      </c>
      <c r="M544" s="36"/>
      <c r="N544" s="36"/>
      <c r="O544" s="37"/>
      <c r="P544" s="111"/>
      <c r="Q544" s="111"/>
      <c r="R544" s="112"/>
      <c r="S544" s="112"/>
    </row>
    <row r="545" spans="1:19">
      <c r="A545" s="31">
        <f t="shared" si="79"/>
        <v>474</v>
      </c>
      <c r="B545" s="31">
        <v>536</v>
      </c>
      <c r="C545" s="32" t="str">
        <f t="shared" si="80"/>
        <v>474 - SIZER SCHOOL, A NORTH CENTRAL CHARTER ESSENTIAL SCHOOL Charter School - ATHOL ROYALSTON pupils</v>
      </c>
      <c r="D545" s="33">
        <v>474097615</v>
      </c>
      <c r="E545" s="31">
        <f t="shared" si="81"/>
        <v>474</v>
      </c>
      <c r="F545" s="28">
        <f t="shared" si="82"/>
        <v>97</v>
      </c>
      <c r="G545" s="28">
        <f t="shared" si="83"/>
        <v>615</v>
      </c>
      <c r="H545" s="28">
        <f t="shared" si="84"/>
        <v>1</v>
      </c>
      <c r="I545" s="34">
        <f t="shared" si="85"/>
        <v>1</v>
      </c>
      <c r="J545" s="31">
        <f t="shared" si="78"/>
        <v>10</v>
      </c>
      <c r="K545" s="35"/>
      <c r="L545" s="36">
        <f t="shared" si="86"/>
        <v>12746</v>
      </c>
      <c r="M545" s="36"/>
      <c r="N545" s="36"/>
      <c r="O545" s="37"/>
      <c r="P545" s="111"/>
      <c r="Q545" s="111"/>
      <c r="R545" s="112"/>
      <c r="S545" s="112"/>
    </row>
    <row r="546" spans="1:19">
      <c r="A546" s="31">
        <f t="shared" si="79"/>
        <v>474</v>
      </c>
      <c r="B546" s="31">
        <v>537</v>
      </c>
      <c r="C546" s="32" t="str">
        <f t="shared" si="80"/>
        <v>474 - SIZER SCHOOL, A NORTH CENTRAL CHARTER ESSENTIAL SCHOOL Charter School - AYER SHIRLEY pupils</v>
      </c>
      <c r="D546" s="33">
        <v>474097616</v>
      </c>
      <c r="E546" s="31">
        <f t="shared" si="81"/>
        <v>474</v>
      </c>
      <c r="F546" s="28">
        <f t="shared" si="82"/>
        <v>97</v>
      </c>
      <c r="G546" s="28">
        <f t="shared" si="83"/>
        <v>616</v>
      </c>
      <c r="H546" s="28">
        <f t="shared" si="84"/>
        <v>1</v>
      </c>
      <c r="I546" s="34">
        <f t="shared" si="85"/>
        <v>1</v>
      </c>
      <c r="J546" s="31">
        <f t="shared" si="78"/>
        <v>6</v>
      </c>
      <c r="K546" s="35"/>
      <c r="L546" s="36">
        <f t="shared" si="86"/>
        <v>10122</v>
      </c>
      <c r="M546" s="36"/>
      <c r="N546" s="36"/>
      <c r="O546" s="37"/>
      <c r="P546" s="111"/>
      <c r="Q546" s="111"/>
      <c r="R546" s="112"/>
      <c r="S546" s="112"/>
    </row>
    <row r="547" spans="1:19">
      <c r="A547" s="31">
        <f t="shared" si="79"/>
        <v>474</v>
      </c>
      <c r="B547" s="31">
        <v>538</v>
      </c>
      <c r="C547" s="32" t="str">
        <f t="shared" si="80"/>
        <v>474 - SIZER SCHOOL, A NORTH CENTRAL CHARTER ESSENTIAL SCHOOL Charter School - BLACKSTONE MILLVILLE pupils</v>
      </c>
      <c r="D547" s="33">
        <v>474097622</v>
      </c>
      <c r="E547" s="31">
        <f t="shared" si="81"/>
        <v>474</v>
      </c>
      <c r="F547" s="28">
        <f t="shared" si="82"/>
        <v>97</v>
      </c>
      <c r="G547" s="28">
        <f t="shared" si="83"/>
        <v>622</v>
      </c>
      <c r="H547" s="28">
        <f t="shared" si="84"/>
        <v>1</v>
      </c>
      <c r="I547" s="34">
        <f t="shared" si="85"/>
        <v>1</v>
      </c>
      <c r="J547" s="31">
        <f t="shared" si="78"/>
        <v>6</v>
      </c>
      <c r="K547" s="35"/>
      <c r="L547" s="36">
        <f t="shared" si="86"/>
        <v>15484</v>
      </c>
      <c r="M547" s="36"/>
      <c r="N547" s="36"/>
      <c r="O547" s="37"/>
      <c r="P547" s="111"/>
      <c r="Q547" s="111"/>
      <c r="R547" s="112"/>
      <c r="S547" s="112"/>
    </row>
    <row r="548" spans="1:19">
      <c r="A548" s="31">
        <f t="shared" si="79"/>
        <v>474</v>
      </c>
      <c r="B548" s="31">
        <v>539</v>
      </c>
      <c r="C548" s="32" t="str">
        <f t="shared" si="80"/>
        <v>474 - SIZER SCHOOL, A NORTH CENTRAL CHARTER ESSENTIAL SCHOOL Charter School - GROTON DUNSTABLE pupils</v>
      </c>
      <c r="D548" s="33">
        <v>474097673</v>
      </c>
      <c r="E548" s="31">
        <f t="shared" si="81"/>
        <v>474</v>
      </c>
      <c r="F548" s="28">
        <f t="shared" si="82"/>
        <v>97</v>
      </c>
      <c r="G548" s="28">
        <f t="shared" si="83"/>
        <v>673</v>
      </c>
      <c r="H548" s="28">
        <f t="shared" si="84"/>
        <v>1</v>
      </c>
      <c r="I548" s="34">
        <f t="shared" si="85"/>
        <v>1</v>
      </c>
      <c r="J548" s="31">
        <f t="shared" si="78"/>
        <v>2</v>
      </c>
      <c r="K548" s="35"/>
      <c r="L548" s="36">
        <f t="shared" si="86"/>
        <v>9220</v>
      </c>
      <c r="M548" s="36"/>
      <c r="N548" s="36"/>
      <c r="O548" s="37"/>
      <c r="P548" s="111"/>
      <c r="Q548" s="111"/>
      <c r="R548" s="112"/>
      <c r="S548" s="112"/>
    </row>
    <row r="549" spans="1:19">
      <c r="A549" s="31">
        <f t="shared" si="79"/>
        <v>474</v>
      </c>
      <c r="B549" s="31">
        <v>540</v>
      </c>
      <c r="C549" s="32" t="str">
        <f t="shared" si="80"/>
        <v>474 - SIZER SCHOOL, A NORTH CENTRAL CHARTER ESSENTIAL SCHOOL Charter School - NARRAGANSETT pupils</v>
      </c>
      <c r="D549" s="33">
        <v>474097720</v>
      </c>
      <c r="E549" s="31">
        <f t="shared" si="81"/>
        <v>474</v>
      </c>
      <c r="F549" s="28">
        <f t="shared" si="82"/>
        <v>97</v>
      </c>
      <c r="G549" s="28">
        <f t="shared" si="83"/>
        <v>720</v>
      </c>
      <c r="H549" s="28">
        <f t="shared" si="84"/>
        <v>1</v>
      </c>
      <c r="I549" s="34">
        <f t="shared" si="85"/>
        <v>1</v>
      </c>
      <c r="J549" s="31">
        <f t="shared" si="78"/>
        <v>6</v>
      </c>
      <c r="K549" s="35"/>
      <c r="L549" s="36">
        <f t="shared" si="86"/>
        <v>12798</v>
      </c>
      <c r="M549" s="36"/>
      <c r="N549" s="36"/>
      <c r="O549" s="37"/>
      <c r="P549" s="111"/>
      <c r="Q549" s="111"/>
      <c r="R549" s="112"/>
      <c r="S549" s="112"/>
    </row>
    <row r="550" spans="1:19">
      <c r="A550" s="31">
        <f t="shared" si="79"/>
        <v>474</v>
      </c>
      <c r="B550" s="31">
        <v>541</v>
      </c>
      <c r="C550" s="32" t="str">
        <f t="shared" si="80"/>
        <v>474 - SIZER SCHOOL, A NORTH CENTRAL CHARTER ESSENTIAL SCHOOL Charter School - NASHOBA pupils</v>
      </c>
      <c r="D550" s="33">
        <v>474097725</v>
      </c>
      <c r="E550" s="31">
        <f t="shared" si="81"/>
        <v>474</v>
      </c>
      <c r="F550" s="28">
        <f t="shared" si="82"/>
        <v>97</v>
      </c>
      <c r="G550" s="28">
        <f t="shared" si="83"/>
        <v>725</v>
      </c>
      <c r="H550" s="28">
        <f t="shared" si="84"/>
        <v>1</v>
      </c>
      <c r="I550" s="34">
        <f t="shared" si="85"/>
        <v>1</v>
      </c>
      <c r="J550" s="31">
        <f t="shared" si="78"/>
        <v>2</v>
      </c>
      <c r="K550" s="35"/>
      <c r="L550" s="36">
        <f t="shared" si="86"/>
        <v>13137</v>
      </c>
      <c r="M550" s="36"/>
      <c r="N550" s="36"/>
      <c r="O550" s="37"/>
      <c r="P550" s="111"/>
      <c r="Q550" s="111"/>
      <c r="R550" s="112"/>
      <c r="S550" s="112"/>
    </row>
    <row r="551" spans="1:19">
      <c r="A551" s="31">
        <f t="shared" si="79"/>
        <v>474</v>
      </c>
      <c r="B551" s="31">
        <v>542</v>
      </c>
      <c r="C551" s="32" t="str">
        <f t="shared" si="80"/>
        <v>474 - SIZER SCHOOL, A NORTH CENTRAL CHARTER ESSENTIAL SCHOOL Charter School - NORTH MIDDLESEX pupils</v>
      </c>
      <c r="D551" s="33">
        <v>474097735</v>
      </c>
      <c r="E551" s="31">
        <f t="shared" si="81"/>
        <v>474</v>
      </c>
      <c r="F551" s="28">
        <f t="shared" si="82"/>
        <v>97</v>
      </c>
      <c r="G551" s="28">
        <f t="shared" si="83"/>
        <v>735</v>
      </c>
      <c r="H551" s="28">
        <f t="shared" si="84"/>
        <v>1</v>
      </c>
      <c r="I551" s="34">
        <f t="shared" si="85"/>
        <v>1</v>
      </c>
      <c r="J551" s="31">
        <f t="shared" si="78"/>
        <v>4</v>
      </c>
      <c r="K551" s="35"/>
      <c r="L551" s="36">
        <f t="shared" si="86"/>
        <v>12755</v>
      </c>
      <c r="M551" s="36"/>
      <c r="N551" s="36"/>
      <c r="O551" s="37"/>
      <c r="P551" s="111"/>
      <c r="Q551" s="111"/>
      <c r="R551" s="112"/>
      <c r="S551" s="112"/>
    </row>
    <row r="552" spans="1:19">
      <c r="A552" s="31">
        <f t="shared" si="79"/>
        <v>474</v>
      </c>
      <c r="B552" s="31">
        <v>543</v>
      </c>
      <c r="C552" s="32" t="str">
        <f t="shared" si="80"/>
        <v>474 - SIZER SCHOOL, A NORTH CENTRAL CHARTER ESSENTIAL SCHOOL Charter School - QUABBIN pupils</v>
      </c>
      <c r="D552" s="33">
        <v>474097753</v>
      </c>
      <c r="E552" s="31">
        <f t="shared" si="81"/>
        <v>474</v>
      </c>
      <c r="F552" s="28">
        <f t="shared" si="82"/>
        <v>97</v>
      </c>
      <c r="G552" s="28">
        <f t="shared" si="83"/>
        <v>753</v>
      </c>
      <c r="H552" s="28">
        <f t="shared" si="84"/>
        <v>1</v>
      </c>
      <c r="I552" s="34">
        <f t="shared" si="85"/>
        <v>1</v>
      </c>
      <c r="J552" s="31">
        <f t="shared" si="78"/>
        <v>6</v>
      </c>
      <c r="K552" s="35"/>
      <c r="L552" s="36">
        <f t="shared" si="86"/>
        <v>10302</v>
      </c>
      <c r="M552" s="36"/>
      <c r="N552" s="36"/>
      <c r="O552" s="37"/>
      <c r="P552" s="111"/>
      <c r="Q552" s="111"/>
      <c r="R552" s="112"/>
      <c r="S552" s="112"/>
    </row>
    <row r="553" spans="1:19">
      <c r="A553" s="31">
        <f t="shared" si="79"/>
        <v>474</v>
      </c>
      <c r="B553" s="31">
        <v>544</v>
      </c>
      <c r="C553" s="32" t="str">
        <f t="shared" si="80"/>
        <v>474 - SIZER SCHOOL, A NORTH CENTRAL CHARTER ESSENTIAL SCHOOL Charter School - RALPH C MAHAR pupils</v>
      </c>
      <c r="D553" s="33">
        <v>474097755</v>
      </c>
      <c r="E553" s="31">
        <f t="shared" si="81"/>
        <v>474</v>
      </c>
      <c r="F553" s="28">
        <f t="shared" si="82"/>
        <v>97</v>
      </c>
      <c r="G553" s="28">
        <f t="shared" si="83"/>
        <v>755</v>
      </c>
      <c r="H553" s="28">
        <f t="shared" si="84"/>
        <v>1</v>
      </c>
      <c r="I553" s="34">
        <f t="shared" si="85"/>
        <v>1</v>
      </c>
      <c r="J553" s="31">
        <f t="shared" si="78"/>
        <v>9</v>
      </c>
      <c r="K553" s="35"/>
      <c r="L553" s="36">
        <f t="shared" si="86"/>
        <v>16015</v>
      </c>
      <c r="M553" s="36"/>
      <c r="N553" s="36"/>
      <c r="O553" s="37"/>
      <c r="P553" s="111"/>
      <c r="Q553" s="111"/>
      <c r="R553" s="112"/>
      <c r="S553" s="112"/>
    </row>
    <row r="554" spans="1:19">
      <c r="A554" s="31">
        <f t="shared" si="79"/>
        <v>474</v>
      </c>
      <c r="B554" s="31">
        <v>545</v>
      </c>
      <c r="C554" s="32" t="str">
        <f t="shared" si="80"/>
        <v>474 - SIZER SCHOOL, A NORTH CENTRAL CHARTER ESSENTIAL SCHOOL Charter School - TANTASQUA pupils</v>
      </c>
      <c r="D554" s="33">
        <v>474097770</v>
      </c>
      <c r="E554" s="31">
        <f t="shared" si="81"/>
        <v>474</v>
      </c>
      <c r="F554" s="28">
        <f t="shared" si="82"/>
        <v>97</v>
      </c>
      <c r="G554" s="28">
        <f t="shared" si="83"/>
        <v>770</v>
      </c>
      <c r="H554" s="28">
        <f t="shared" si="84"/>
        <v>1</v>
      </c>
      <c r="I554" s="34">
        <f t="shared" si="85"/>
        <v>1</v>
      </c>
      <c r="J554" s="31">
        <f t="shared" si="78"/>
        <v>5</v>
      </c>
      <c r="K554" s="35"/>
      <c r="L554" s="36">
        <f t="shared" si="86"/>
        <v>11023</v>
      </c>
      <c r="M554" s="36"/>
      <c r="N554" s="36"/>
      <c r="O554" s="37"/>
      <c r="P554" s="111"/>
      <c r="Q554" s="111"/>
      <c r="R554" s="112"/>
      <c r="S554" s="112"/>
    </row>
    <row r="555" spans="1:19">
      <c r="A555" s="31">
        <f t="shared" si="79"/>
        <v>474</v>
      </c>
      <c r="B555" s="31">
        <v>546</v>
      </c>
      <c r="C555" s="32" t="str">
        <f t="shared" si="80"/>
        <v>474 - SIZER SCHOOL, A NORTH CENTRAL CHARTER ESSENTIAL SCHOOL Charter School - WACHUSETT pupils</v>
      </c>
      <c r="D555" s="33">
        <v>474097775</v>
      </c>
      <c r="E555" s="31">
        <f t="shared" si="81"/>
        <v>474</v>
      </c>
      <c r="F555" s="28">
        <f t="shared" si="82"/>
        <v>97</v>
      </c>
      <c r="G555" s="28">
        <f t="shared" si="83"/>
        <v>775</v>
      </c>
      <c r="H555" s="28">
        <f t="shared" si="84"/>
        <v>1</v>
      </c>
      <c r="I555" s="34">
        <f t="shared" si="85"/>
        <v>1</v>
      </c>
      <c r="J555" s="31">
        <f t="shared" si="78"/>
        <v>3</v>
      </c>
      <c r="K555" s="35"/>
      <c r="L555" s="36">
        <f t="shared" si="86"/>
        <v>9671</v>
      </c>
      <c r="M555" s="36"/>
      <c r="N555" s="36"/>
      <c r="O555" s="37"/>
      <c r="P555" s="111"/>
      <c r="Q555" s="111"/>
      <c r="R555" s="112"/>
      <c r="S555" s="112"/>
    </row>
    <row r="556" spans="1:19">
      <c r="A556" s="31">
        <f t="shared" si="79"/>
        <v>478</v>
      </c>
      <c r="B556" s="31">
        <v>547</v>
      </c>
      <c r="C556" s="32" t="str">
        <f t="shared" si="80"/>
        <v>478 - FRANCIS W. PARKER CHARTER ESSENTIAL Charter School - CLINTON pupils</v>
      </c>
      <c r="D556" s="33">
        <v>478352064</v>
      </c>
      <c r="E556" s="31">
        <f t="shared" si="81"/>
        <v>478</v>
      </c>
      <c r="F556" s="28">
        <f t="shared" si="82"/>
        <v>352</v>
      </c>
      <c r="G556" s="28">
        <f t="shared" si="83"/>
        <v>64</v>
      </c>
      <c r="H556" s="28">
        <f t="shared" si="84"/>
        <v>1</v>
      </c>
      <c r="I556" s="34">
        <f t="shared" si="85"/>
        <v>1</v>
      </c>
      <c r="J556" s="31">
        <f t="shared" si="78"/>
        <v>9</v>
      </c>
      <c r="K556" s="35"/>
      <c r="L556" s="36">
        <f t="shared" si="86"/>
        <v>11023</v>
      </c>
      <c r="M556" s="36"/>
      <c r="N556" s="36"/>
      <c r="O556" s="37"/>
      <c r="P556" s="111"/>
      <c r="Q556" s="111"/>
      <c r="R556" s="112"/>
      <c r="S556" s="112"/>
    </row>
    <row r="557" spans="1:19">
      <c r="A557" s="31">
        <f t="shared" si="79"/>
        <v>478</v>
      </c>
      <c r="B557" s="31">
        <v>548</v>
      </c>
      <c r="C557" s="32" t="str">
        <f t="shared" si="80"/>
        <v>478 - FRANCIS W. PARKER CHARTER ESSENTIAL Charter School - CONCORD pupils</v>
      </c>
      <c r="D557" s="33">
        <v>478352067</v>
      </c>
      <c r="E557" s="31">
        <f t="shared" si="81"/>
        <v>478</v>
      </c>
      <c r="F557" s="28">
        <f t="shared" si="82"/>
        <v>352</v>
      </c>
      <c r="G557" s="28">
        <f t="shared" si="83"/>
        <v>67</v>
      </c>
      <c r="H557" s="28">
        <f t="shared" si="84"/>
        <v>1</v>
      </c>
      <c r="I557" s="34">
        <f t="shared" si="85"/>
        <v>1</v>
      </c>
      <c r="J557" s="31">
        <f t="shared" si="78"/>
        <v>2</v>
      </c>
      <c r="K557" s="35"/>
      <c r="L557" s="36">
        <f t="shared" si="86"/>
        <v>9220</v>
      </c>
      <c r="M557" s="36"/>
      <c r="N557" s="36"/>
      <c r="O557" s="37"/>
      <c r="P557" s="111"/>
      <c r="Q557" s="111"/>
      <c r="R557" s="112"/>
      <c r="S557" s="112"/>
    </row>
    <row r="558" spans="1:19">
      <c r="A558" s="31">
        <f t="shared" si="79"/>
        <v>478</v>
      </c>
      <c r="B558" s="31">
        <v>549</v>
      </c>
      <c r="C558" s="32" t="str">
        <f t="shared" si="80"/>
        <v>478 - FRANCIS W. PARKER CHARTER ESSENTIAL Charter School - FITCHBURG pupils</v>
      </c>
      <c r="D558" s="33">
        <v>478352097</v>
      </c>
      <c r="E558" s="31">
        <f t="shared" si="81"/>
        <v>478</v>
      </c>
      <c r="F558" s="28">
        <f t="shared" si="82"/>
        <v>352</v>
      </c>
      <c r="G558" s="28">
        <f t="shared" si="83"/>
        <v>97</v>
      </c>
      <c r="H558" s="28">
        <f t="shared" si="84"/>
        <v>1</v>
      </c>
      <c r="I558" s="34">
        <f t="shared" si="85"/>
        <v>1</v>
      </c>
      <c r="J558" s="31">
        <f t="shared" si="78"/>
        <v>11</v>
      </c>
      <c r="K558" s="35"/>
      <c r="L558" s="36">
        <f t="shared" si="86"/>
        <v>13378</v>
      </c>
      <c r="M558" s="36"/>
      <c r="N558" s="36"/>
      <c r="O558" s="37"/>
      <c r="P558" s="111"/>
      <c r="Q558" s="111"/>
      <c r="R558" s="112"/>
      <c r="S558" s="112"/>
    </row>
    <row r="559" spans="1:19">
      <c r="A559" s="31">
        <f t="shared" si="79"/>
        <v>478</v>
      </c>
      <c r="B559" s="31">
        <v>550</v>
      </c>
      <c r="C559" s="32" t="str">
        <f t="shared" si="80"/>
        <v>478 - FRANCIS W. PARKER CHARTER ESSENTIAL Charter School - GARDNER pupils</v>
      </c>
      <c r="D559" s="33">
        <v>478352103</v>
      </c>
      <c r="E559" s="31">
        <f t="shared" si="81"/>
        <v>478</v>
      </c>
      <c r="F559" s="28">
        <f t="shared" si="82"/>
        <v>352</v>
      </c>
      <c r="G559" s="28">
        <f t="shared" si="83"/>
        <v>103</v>
      </c>
      <c r="H559" s="28">
        <f t="shared" si="84"/>
        <v>1</v>
      </c>
      <c r="I559" s="34">
        <f t="shared" si="85"/>
        <v>1</v>
      </c>
      <c r="J559" s="31">
        <f t="shared" si="78"/>
        <v>10</v>
      </c>
      <c r="K559" s="35"/>
      <c r="L559" s="36">
        <f t="shared" si="86"/>
        <v>13608</v>
      </c>
      <c r="M559" s="36"/>
      <c r="N559" s="36"/>
      <c r="O559" s="37"/>
      <c r="P559" s="111"/>
      <c r="Q559" s="111"/>
      <c r="R559" s="112"/>
      <c r="S559" s="112"/>
    </row>
    <row r="560" spans="1:19">
      <c r="A560" s="31">
        <f t="shared" si="79"/>
        <v>478</v>
      </c>
      <c r="B560" s="31">
        <v>551</v>
      </c>
      <c r="C560" s="32" t="str">
        <f t="shared" si="80"/>
        <v>478 - FRANCIS W. PARKER CHARTER ESSENTIAL Charter School - HARVARD pupils</v>
      </c>
      <c r="D560" s="33">
        <v>478352125</v>
      </c>
      <c r="E560" s="31">
        <f t="shared" si="81"/>
        <v>478</v>
      </c>
      <c r="F560" s="28">
        <f t="shared" si="82"/>
        <v>352</v>
      </c>
      <c r="G560" s="28">
        <f t="shared" si="83"/>
        <v>125</v>
      </c>
      <c r="H560" s="28">
        <f t="shared" si="84"/>
        <v>1</v>
      </c>
      <c r="I560" s="34">
        <f t="shared" si="85"/>
        <v>1</v>
      </c>
      <c r="J560" s="31">
        <f t="shared" si="78"/>
        <v>2</v>
      </c>
      <c r="K560" s="35"/>
      <c r="L560" s="36">
        <f t="shared" si="86"/>
        <v>10772</v>
      </c>
      <c r="M560" s="36"/>
      <c r="N560" s="36"/>
      <c r="O560" s="37"/>
      <c r="P560" s="111"/>
      <c r="Q560" s="111"/>
      <c r="R560" s="112"/>
      <c r="S560" s="112"/>
    </row>
    <row r="561" spans="1:19">
      <c r="A561" s="31">
        <f t="shared" si="79"/>
        <v>478</v>
      </c>
      <c r="B561" s="31">
        <v>552</v>
      </c>
      <c r="C561" s="32" t="str">
        <f t="shared" si="80"/>
        <v>478 - FRANCIS W. PARKER CHARTER ESSENTIAL Charter School - HUDSON pupils</v>
      </c>
      <c r="D561" s="33">
        <v>478352141</v>
      </c>
      <c r="E561" s="31">
        <f t="shared" si="81"/>
        <v>478</v>
      </c>
      <c r="F561" s="28">
        <f t="shared" si="82"/>
        <v>352</v>
      </c>
      <c r="G561" s="28">
        <f t="shared" si="83"/>
        <v>141</v>
      </c>
      <c r="H561" s="28">
        <f t="shared" si="84"/>
        <v>1</v>
      </c>
      <c r="I561" s="34">
        <f t="shared" si="85"/>
        <v>1</v>
      </c>
      <c r="J561" s="31">
        <f t="shared" si="78"/>
        <v>6</v>
      </c>
      <c r="K561" s="35"/>
      <c r="L561" s="36">
        <f t="shared" si="86"/>
        <v>9941</v>
      </c>
      <c r="M561" s="36"/>
      <c r="N561" s="36"/>
      <c r="O561" s="37"/>
      <c r="P561" s="111"/>
      <c r="Q561" s="111"/>
      <c r="R561" s="112"/>
      <c r="S561" s="112"/>
    </row>
    <row r="562" spans="1:19">
      <c r="A562" s="31">
        <f t="shared" si="79"/>
        <v>478</v>
      </c>
      <c r="B562" s="31">
        <v>553</v>
      </c>
      <c r="C562" s="32" t="str">
        <f t="shared" si="80"/>
        <v>478 - FRANCIS W. PARKER CHARTER ESSENTIAL Charter School - LEOMINSTER pupils</v>
      </c>
      <c r="D562" s="33">
        <v>478352153</v>
      </c>
      <c r="E562" s="31">
        <f t="shared" si="81"/>
        <v>478</v>
      </c>
      <c r="F562" s="28">
        <f t="shared" si="82"/>
        <v>352</v>
      </c>
      <c r="G562" s="28">
        <f t="shared" si="83"/>
        <v>153</v>
      </c>
      <c r="H562" s="28">
        <f t="shared" si="84"/>
        <v>1</v>
      </c>
      <c r="I562" s="34">
        <f t="shared" si="85"/>
        <v>1</v>
      </c>
      <c r="J562" s="31">
        <f t="shared" si="78"/>
        <v>9</v>
      </c>
      <c r="K562" s="35"/>
      <c r="L562" s="36">
        <f t="shared" si="86"/>
        <v>11083</v>
      </c>
      <c r="M562" s="36"/>
      <c r="N562" s="36"/>
      <c r="O562" s="37"/>
      <c r="P562" s="111"/>
      <c r="Q562" s="111"/>
      <c r="R562" s="112"/>
      <c r="S562" s="112"/>
    </row>
    <row r="563" spans="1:19">
      <c r="A563" s="31">
        <f t="shared" si="79"/>
        <v>478</v>
      </c>
      <c r="B563" s="31">
        <v>554</v>
      </c>
      <c r="C563" s="32" t="str">
        <f t="shared" si="80"/>
        <v>478 - FRANCIS W. PARKER CHARTER ESSENTIAL Charter School - LITTLETON pupils</v>
      </c>
      <c r="D563" s="33">
        <v>478352158</v>
      </c>
      <c r="E563" s="31">
        <f t="shared" si="81"/>
        <v>478</v>
      </c>
      <c r="F563" s="28">
        <f t="shared" si="82"/>
        <v>352</v>
      </c>
      <c r="G563" s="28">
        <f t="shared" si="83"/>
        <v>158</v>
      </c>
      <c r="H563" s="28">
        <f t="shared" si="84"/>
        <v>1</v>
      </c>
      <c r="I563" s="34">
        <f t="shared" si="85"/>
        <v>1</v>
      </c>
      <c r="J563" s="31">
        <f t="shared" si="78"/>
        <v>2</v>
      </c>
      <c r="K563" s="35"/>
      <c r="L563" s="36">
        <f t="shared" si="86"/>
        <v>10962</v>
      </c>
      <c r="M563" s="36"/>
      <c r="N563" s="36"/>
      <c r="O563" s="37"/>
      <c r="P563" s="111"/>
      <c r="Q563" s="111"/>
      <c r="R563" s="112"/>
      <c r="S563" s="112"/>
    </row>
    <row r="564" spans="1:19">
      <c r="A564" s="31">
        <f t="shared" si="79"/>
        <v>478</v>
      </c>
      <c r="B564" s="31">
        <v>555</v>
      </c>
      <c r="C564" s="32" t="str">
        <f t="shared" si="80"/>
        <v>478 - FRANCIS W. PARKER CHARTER ESSENTIAL Charter School - LUNENBURG pupils</v>
      </c>
      <c r="D564" s="33">
        <v>478352162</v>
      </c>
      <c r="E564" s="31">
        <f t="shared" si="81"/>
        <v>478</v>
      </c>
      <c r="F564" s="28">
        <f t="shared" si="82"/>
        <v>352</v>
      </c>
      <c r="G564" s="28">
        <f t="shared" si="83"/>
        <v>162</v>
      </c>
      <c r="H564" s="28">
        <f t="shared" si="84"/>
        <v>1</v>
      </c>
      <c r="I564" s="34">
        <f t="shared" si="85"/>
        <v>1</v>
      </c>
      <c r="J564" s="31">
        <f t="shared" si="78"/>
        <v>4</v>
      </c>
      <c r="K564" s="35"/>
      <c r="L564" s="36">
        <f t="shared" si="86"/>
        <v>10150</v>
      </c>
      <c r="M564" s="36"/>
      <c r="N564" s="36"/>
      <c r="O564" s="37"/>
      <c r="P564" s="111"/>
      <c r="Q564" s="111"/>
      <c r="R564" s="112"/>
      <c r="S564" s="112"/>
    </row>
    <row r="565" spans="1:19">
      <c r="A565" s="31">
        <f t="shared" si="79"/>
        <v>478</v>
      </c>
      <c r="B565" s="31">
        <v>556</v>
      </c>
      <c r="C565" s="32" t="str">
        <f t="shared" si="80"/>
        <v>478 - FRANCIS W. PARKER CHARTER ESSENTIAL Charter School - MAYNARD pupils</v>
      </c>
      <c r="D565" s="33">
        <v>478352174</v>
      </c>
      <c r="E565" s="31">
        <f t="shared" si="81"/>
        <v>478</v>
      </c>
      <c r="F565" s="28">
        <f t="shared" si="82"/>
        <v>352</v>
      </c>
      <c r="G565" s="28">
        <f t="shared" si="83"/>
        <v>174</v>
      </c>
      <c r="H565" s="28">
        <f t="shared" si="84"/>
        <v>1</v>
      </c>
      <c r="I565" s="34">
        <f t="shared" si="85"/>
        <v>1</v>
      </c>
      <c r="J565" s="31">
        <f t="shared" si="78"/>
        <v>4</v>
      </c>
      <c r="K565" s="35"/>
      <c r="L565" s="36">
        <f t="shared" si="86"/>
        <v>10843</v>
      </c>
      <c r="M565" s="36"/>
      <c r="N565" s="36"/>
      <c r="O565" s="37"/>
      <c r="P565" s="111"/>
      <c r="Q565" s="111"/>
      <c r="R565" s="112"/>
      <c r="S565" s="112"/>
    </row>
    <row r="566" spans="1:19">
      <c r="A566" s="31">
        <f t="shared" si="79"/>
        <v>478</v>
      </c>
      <c r="B566" s="31">
        <v>557</v>
      </c>
      <c r="C566" s="32" t="str">
        <f t="shared" si="80"/>
        <v>478 - FRANCIS W. PARKER CHARTER ESSENTIAL Charter School - SUDBURY pupils</v>
      </c>
      <c r="D566" s="33">
        <v>478352288</v>
      </c>
      <c r="E566" s="31">
        <f t="shared" si="81"/>
        <v>478</v>
      </c>
      <c r="F566" s="28">
        <f t="shared" si="82"/>
        <v>352</v>
      </c>
      <c r="G566" s="28">
        <f t="shared" si="83"/>
        <v>288</v>
      </c>
      <c r="H566" s="28">
        <f t="shared" si="84"/>
        <v>1</v>
      </c>
      <c r="I566" s="34">
        <f t="shared" si="85"/>
        <v>1</v>
      </c>
      <c r="J566" s="31">
        <f t="shared" si="78"/>
        <v>2</v>
      </c>
      <c r="K566" s="35"/>
      <c r="L566" s="36">
        <f t="shared" si="86"/>
        <v>9220</v>
      </c>
      <c r="M566" s="36"/>
      <c r="N566" s="36"/>
      <c r="O566" s="37"/>
      <c r="P566" s="111"/>
      <c r="Q566" s="111"/>
      <c r="R566" s="112"/>
      <c r="S566" s="112"/>
    </row>
    <row r="567" spans="1:19">
      <c r="A567" s="31">
        <f t="shared" si="79"/>
        <v>478</v>
      </c>
      <c r="B567" s="31">
        <v>558</v>
      </c>
      <c r="C567" s="32" t="str">
        <f t="shared" si="80"/>
        <v>478 - FRANCIS W. PARKER CHARTER ESSENTIAL Charter School - WEST BOYLSTON pupils</v>
      </c>
      <c r="D567" s="33">
        <v>478352322</v>
      </c>
      <c r="E567" s="31">
        <f t="shared" si="81"/>
        <v>478</v>
      </c>
      <c r="F567" s="28">
        <f t="shared" si="82"/>
        <v>352</v>
      </c>
      <c r="G567" s="28">
        <f t="shared" si="83"/>
        <v>322</v>
      </c>
      <c r="H567" s="28">
        <f t="shared" si="84"/>
        <v>1</v>
      </c>
      <c r="I567" s="34">
        <f t="shared" si="85"/>
        <v>1</v>
      </c>
      <c r="J567" s="31">
        <f t="shared" si="78"/>
        <v>5</v>
      </c>
      <c r="K567" s="35"/>
      <c r="L567" s="36">
        <f t="shared" si="86"/>
        <v>9220</v>
      </c>
      <c r="M567" s="36"/>
      <c r="N567" s="36"/>
      <c r="O567" s="37"/>
      <c r="P567" s="111"/>
      <c r="Q567" s="111"/>
      <c r="R567" s="112"/>
      <c r="S567" s="112"/>
    </row>
    <row r="568" spans="1:19">
      <c r="A568" s="31">
        <f t="shared" si="79"/>
        <v>478</v>
      </c>
      <c r="B568" s="31">
        <v>559</v>
      </c>
      <c r="C568" s="32" t="str">
        <f t="shared" si="80"/>
        <v>478 - FRANCIS W. PARKER CHARTER ESSENTIAL Charter School - WESTFORD pupils</v>
      </c>
      <c r="D568" s="33">
        <v>478352326</v>
      </c>
      <c r="E568" s="31">
        <f t="shared" si="81"/>
        <v>478</v>
      </c>
      <c r="F568" s="28">
        <f t="shared" si="82"/>
        <v>352</v>
      </c>
      <c r="G568" s="28">
        <f t="shared" si="83"/>
        <v>326</v>
      </c>
      <c r="H568" s="28">
        <f t="shared" si="84"/>
        <v>1</v>
      </c>
      <c r="I568" s="34">
        <f t="shared" si="85"/>
        <v>1</v>
      </c>
      <c r="J568" s="31">
        <f t="shared" si="78"/>
        <v>2</v>
      </c>
      <c r="K568" s="35"/>
      <c r="L568" s="36">
        <f t="shared" si="86"/>
        <v>10122</v>
      </c>
      <c r="M568" s="36"/>
      <c r="N568" s="36"/>
      <c r="O568" s="37"/>
      <c r="P568" s="111"/>
      <c r="Q568" s="111"/>
      <c r="R568" s="112"/>
      <c r="S568" s="112"/>
    </row>
    <row r="569" spans="1:19">
      <c r="A569" s="31">
        <f t="shared" si="79"/>
        <v>478</v>
      </c>
      <c r="B569" s="31">
        <v>560</v>
      </c>
      <c r="C569" s="32" t="str">
        <f t="shared" si="80"/>
        <v>478 - FRANCIS W. PARKER CHARTER ESSENTIAL Charter School - WORCESTER pupils</v>
      </c>
      <c r="D569" s="33">
        <v>478352348</v>
      </c>
      <c r="E569" s="31">
        <f t="shared" si="81"/>
        <v>478</v>
      </c>
      <c r="F569" s="28">
        <f t="shared" si="82"/>
        <v>352</v>
      </c>
      <c r="G569" s="28">
        <f t="shared" si="83"/>
        <v>348</v>
      </c>
      <c r="H569" s="28">
        <f t="shared" si="84"/>
        <v>1</v>
      </c>
      <c r="I569" s="34">
        <f t="shared" si="85"/>
        <v>1</v>
      </c>
      <c r="J569" s="31">
        <f t="shared" si="78"/>
        <v>11</v>
      </c>
      <c r="K569" s="35"/>
      <c r="L569" s="36">
        <f t="shared" si="86"/>
        <v>12396</v>
      </c>
      <c r="M569" s="36"/>
      <c r="N569" s="36"/>
      <c r="O569" s="37"/>
      <c r="P569" s="111"/>
      <c r="Q569" s="111"/>
      <c r="R569" s="112"/>
      <c r="S569" s="112"/>
    </row>
    <row r="570" spans="1:19">
      <c r="A570" s="31">
        <f t="shared" si="79"/>
        <v>478</v>
      </c>
      <c r="B570" s="31">
        <v>561</v>
      </c>
      <c r="C570" s="32" t="str">
        <f t="shared" si="80"/>
        <v>478 - FRANCIS W. PARKER CHARTER ESSENTIAL Charter School - DEVENS pupils</v>
      </c>
      <c r="D570" s="33">
        <v>478352352</v>
      </c>
      <c r="E570" s="31">
        <f t="shared" si="81"/>
        <v>478</v>
      </c>
      <c r="F570" s="28">
        <f t="shared" si="82"/>
        <v>352</v>
      </c>
      <c r="G570" s="28">
        <f t="shared" si="83"/>
        <v>352</v>
      </c>
      <c r="H570" s="28">
        <f t="shared" si="84"/>
        <v>1</v>
      </c>
      <c r="I570" s="34">
        <f t="shared" si="85"/>
        <v>1</v>
      </c>
      <c r="J570" s="31">
        <f t="shared" si="78"/>
        <v>2</v>
      </c>
      <c r="K570" s="35"/>
      <c r="L570" s="36">
        <f t="shared" si="86"/>
        <v>12306</v>
      </c>
      <c r="M570" s="36"/>
      <c r="N570" s="36"/>
      <c r="O570" s="37"/>
      <c r="P570" s="111"/>
      <c r="Q570" s="111"/>
      <c r="R570" s="112"/>
      <c r="S570" s="112"/>
    </row>
    <row r="571" spans="1:19">
      <c r="A571" s="31">
        <f t="shared" si="79"/>
        <v>478</v>
      </c>
      <c r="B571" s="31">
        <v>562</v>
      </c>
      <c r="C571" s="32" t="str">
        <f t="shared" si="80"/>
        <v>478 - FRANCIS W. PARKER CHARTER ESSENTIAL Charter School - ACTON BOXBOROUGH pupils</v>
      </c>
      <c r="D571" s="33">
        <v>478352600</v>
      </c>
      <c r="E571" s="31">
        <f t="shared" si="81"/>
        <v>478</v>
      </c>
      <c r="F571" s="28">
        <f t="shared" si="82"/>
        <v>352</v>
      </c>
      <c r="G571" s="28">
        <f t="shared" si="83"/>
        <v>600</v>
      </c>
      <c r="H571" s="28">
        <f t="shared" si="84"/>
        <v>1</v>
      </c>
      <c r="I571" s="34">
        <f t="shared" si="85"/>
        <v>1</v>
      </c>
      <c r="J571" s="31">
        <f t="shared" si="78"/>
        <v>2</v>
      </c>
      <c r="K571" s="35"/>
      <c r="L571" s="36">
        <f t="shared" si="86"/>
        <v>10453</v>
      </c>
      <c r="M571" s="36"/>
      <c r="N571" s="36"/>
      <c r="O571" s="37"/>
      <c r="P571" s="111"/>
      <c r="Q571" s="111"/>
      <c r="R571" s="112"/>
      <c r="S571" s="112"/>
    </row>
    <row r="572" spans="1:19">
      <c r="A572" s="31">
        <f t="shared" si="79"/>
        <v>478</v>
      </c>
      <c r="B572" s="31">
        <v>563</v>
      </c>
      <c r="C572" s="32" t="str">
        <f t="shared" si="80"/>
        <v>478 - FRANCIS W. PARKER CHARTER ESSENTIAL Charter School - ASHBURNHAM WESTMINSTER pupils</v>
      </c>
      <c r="D572" s="33">
        <v>478352610</v>
      </c>
      <c r="E572" s="31">
        <f t="shared" si="81"/>
        <v>478</v>
      </c>
      <c r="F572" s="28">
        <f t="shared" si="82"/>
        <v>352</v>
      </c>
      <c r="G572" s="28">
        <f t="shared" si="83"/>
        <v>610</v>
      </c>
      <c r="H572" s="28">
        <f t="shared" si="84"/>
        <v>1</v>
      </c>
      <c r="I572" s="34">
        <f t="shared" si="85"/>
        <v>1</v>
      </c>
      <c r="J572" s="31">
        <f t="shared" si="78"/>
        <v>4</v>
      </c>
      <c r="K572" s="35"/>
      <c r="L572" s="36">
        <f t="shared" si="86"/>
        <v>11115</v>
      </c>
      <c r="M572" s="36"/>
      <c r="N572" s="36"/>
      <c r="O572" s="37"/>
      <c r="P572" s="111"/>
      <c r="Q572" s="111"/>
      <c r="R572" s="112"/>
      <c r="S572" s="112"/>
    </row>
    <row r="573" spans="1:19">
      <c r="A573" s="31">
        <f t="shared" si="79"/>
        <v>478</v>
      </c>
      <c r="B573" s="31">
        <v>564</v>
      </c>
      <c r="C573" s="32" t="str">
        <f t="shared" si="80"/>
        <v>478 - FRANCIS W. PARKER CHARTER ESSENTIAL Charter School - AYER SHIRLEY pupils</v>
      </c>
      <c r="D573" s="33">
        <v>478352616</v>
      </c>
      <c r="E573" s="31">
        <f t="shared" si="81"/>
        <v>478</v>
      </c>
      <c r="F573" s="28">
        <f t="shared" si="82"/>
        <v>352</v>
      </c>
      <c r="G573" s="28">
        <f t="shared" si="83"/>
        <v>616</v>
      </c>
      <c r="H573" s="28">
        <f t="shared" si="84"/>
        <v>1</v>
      </c>
      <c r="I573" s="34">
        <f t="shared" si="85"/>
        <v>1</v>
      </c>
      <c r="J573" s="31">
        <f t="shared" si="78"/>
        <v>6</v>
      </c>
      <c r="K573" s="35"/>
      <c r="L573" s="36">
        <f t="shared" si="86"/>
        <v>11033</v>
      </c>
      <c r="M573" s="36"/>
      <c r="N573" s="36"/>
      <c r="O573" s="37"/>
      <c r="P573" s="111"/>
      <c r="Q573" s="111"/>
      <c r="R573" s="112"/>
      <c r="S573" s="112"/>
    </row>
    <row r="574" spans="1:19">
      <c r="A574" s="31">
        <f t="shared" si="79"/>
        <v>478</v>
      </c>
      <c r="B574" s="31">
        <v>565</v>
      </c>
      <c r="C574" s="32" t="str">
        <f t="shared" si="80"/>
        <v>478 - FRANCIS W. PARKER CHARTER ESSENTIAL Charter School - BERLIN BOYLSTON pupils</v>
      </c>
      <c r="D574" s="33">
        <v>478352620</v>
      </c>
      <c r="E574" s="31">
        <f t="shared" si="81"/>
        <v>478</v>
      </c>
      <c r="F574" s="28">
        <f t="shared" si="82"/>
        <v>352</v>
      </c>
      <c r="G574" s="28">
        <f t="shared" si="83"/>
        <v>620</v>
      </c>
      <c r="H574" s="28">
        <f t="shared" si="84"/>
        <v>1</v>
      </c>
      <c r="I574" s="34">
        <f t="shared" si="85"/>
        <v>1</v>
      </c>
      <c r="J574" s="31">
        <f t="shared" si="78"/>
        <v>3</v>
      </c>
      <c r="K574" s="35"/>
      <c r="L574" s="36">
        <f t="shared" si="86"/>
        <v>11023</v>
      </c>
      <c r="M574" s="36"/>
      <c r="N574" s="36"/>
      <c r="O574" s="37"/>
      <c r="P574" s="111"/>
      <c r="Q574" s="111"/>
      <c r="R574" s="112"/>
      <c r="S574" s="112"/>
    </row>
    <row r="575" spans="1:19">
      <c r="A575" s="31">
        <f t="shared" si="79"/>
        <v>478</v>
      </c>
      <c r="B575" s="31">
        <v>566</v>
      </c>
      <c r="C575" s="32" t="str">
        <f t="shared" si="80"/>
        <v>478 - FRANCIS W. PARKER CHARTER ESSENTIAL Charter School - CONCORD CARLISLE pupils</v>
      </c>
      <c r="D575" s="33">
        <v>478352640</v>
      </c>
      <c r="E575" s="31">
        <f t="shared" si="81"/>
        <v>478</v>
      </c>
      <c r="F575" s="28">
        <f t="shared" si="82"/>
        <v>352</v>
      </c>
      <c r="G575" s="28">
        <f t="shared" si="83"/>
        <v>640</v>
      </c>
      <c r="H575" s="28">
        <f t="shared" si="84"/>
        <v>1</v>
      </c>
      <c r="I575" s="34">
        <f t="shared" si="85"/>
        <v>1</v>
      </c>
      <c r="J575" s="31">
        <f t="shared" si="78"/>
        <v>2</v>
      </c>
      <c r="K575" s="35"/>
      <c r="L575" s="36">
        <f t="shared" si="86"/>
        <v>11023</v>
      </c>
      <c r="M575" s="36"/>
      <c r="N575" s="36"/>
      <c r="O575" s="37"/>
      <c r="P575" s="111"/>
      <c r="Q575" s="111"/>
      <c r="R575" s="112"/>
      <c r="S575" s="112"/>
    </row>
    <row r="576" spans="1:19">
      <c r="A576" s="31">
        <f t="shared" si="79"/>
        <v>478</v>
      </c>
      <c r="B576" s="31">
        <v>567</v>
      </c>
      <c r="C576" s="32" t="str">
        <f t="shared" si="80"/>
        <v>478 - FRANCIS W. PARKER CHARTER ESSENTIAL Charter School - GROTON DUNSTABLE pupils</v>
      </c>
      <c r="D576" s="33">
        <v>478352673</v>
      </c>
      <c r="E576" s="31">
        <f t="shared" si="81"/>
        <v>478</v>
      </c>
      <c r="F576" s="28">
        <f t="shared" si="82"/>
        <v>352</v>
      </c>
      <c r="G576" s="28">
        <f t="shared" si="83"/>
        <v>673</v>
      </c>
      <c r="H576" s="28">
        <f t="shared" si="84"/>
        <v>1</v>
      </c>
      <c r="I576" s="34">
        <f t="shared" si="85"/>
        <v>1</v>
      </c>
      <c r="J576" s="31">
        <f t="shared" si="78"/>
        <v>2</v>
      </c>
      <c r="K576" s="35"/>
      <c r="L576" s="36">
        <f t="shared" si="86"/>
        <v>10609</v>
      </c>
      <c r="M576" s="36"/>
      <c r="N576" s="36"/>
      <c r="O576" s="37"/>
      <c r="P576" s="111"/>
      <c r="Q576" s="111"/>
      <c r="R576" s="112"/>
      <c r="S576" s="112"/>
    </row>
    <row r="577" spans="1:19">
      <c r="A577" s="31">
        <f t="shared" si="79"/>
        <v>478</v>
      </c>
      <c r="B577" s="31">
        <v>568</v>
      </c>
      <c r="C577" s="32" t="str">
        <f t="shared" si="80"/>
        <v>478 - FRANCIS W. PARKER CHARTER ESSENTIAL Charter School - LINCOLN SUDBURY pupils</v>
      </c>
      <c r="D577" s="33">
        <v>478352695</v>
      </c>
      <c r="E577" s="31">
        <f t="shared" si="81"/>
        <v>478</v>
      </c>
      <c r="F577" s="28">
        <f t="shared" si="82"/>
        <v>352</v>
      </c>
      <c r="G577" s="28">
        <f t="shared" si="83"/>
        <v>695</v>
      </c>
      <c r="H577" s="28">
        <f t="shared" si="84"/>
        <v>1</v>
      </c>
      <c r="I577" s="34">
        <f t="shared" si="85"/>
        <v>1</v>
      </c>
      <c r="J577" s="31">
        <f t="shared" si="78"/>
        <v>2</v>
      </c>
      <c r="K577" s="35"/>
      <c r="L577" s="36">
        <f t="shared" si="86"/>
        <v>11023</v>
      </c>
      <c r="M577" s="36"/>
      <c r="N577" s="36"/>
      <c r="O577" s="37"/>
      <c r="P577" s="111"/>
      <c r="Q577" s="111"/>
      <c r="R577" s="112"/>
      <c r="S577" s="112"/>
    </row>
    <row r="578" spans="1:19">
      <c r="A578" s="31">
        <f t="shared" si="79"/>
        <v>478</v>
      </c>
      <c r="B578" s="31">
        <v>569</v>
      </c>
      <c r="C578" s="32" t="str">
        <f t="shared" si="80"/>
        <v>478 - FRANCIS W. PARKER CHARTER ESSENTIAL Charter School - NARRAGANSETT pupils</v>
      </c>
      <c r="D578" s="33">
        <v>478352720</v>
      </c>
      <c r="E578" s="31">
        <f t="shared" si="81"/>
        <v>478</v>
      </c>
      <c r="F578" s="28">
        <f t="shared" si="82"/>
        <v>352</v>
      </c>
      <c r="G578" s="28">
        <f t="shared" si="83"/>
        <v>720</v>
      </c>
      <c r="H578" s="28">
        <f t="shared" si="84"/>
        <v>1</v>
      </c>
      <c r="I578" s="34">
        <f t="shared" si="85"/>
        <v>1</v>
      </c>
      <c r="J578" s="31">
        <f t="shared" si="78"/>
        <v>6</v>
      </c>
      <c r="K578" s="35"/>
      <c r="L578" s="36">
        <f t="shared" si="86"/>
        <v>9821</v>
      </c>
      <c r="M578" s="36"/>
      <c r="N578" s="36"/>
      <c r="O578" s="37"/>
      <c r="P578" s="111"/>
      <c r="Q578" s="111"/>
      <c r="R578" s="112"/>
      <c r="S578" s="112"/>
    </row>
    <row r="579" spans="1:19">
      <c r="A579" s="31">
        <f t="shared" si="79"/>
        <v>478</v>
      </c>
      <c r="B579" s="31">
        <v>570</v>
      </c>
      <c r="C579" s="32" t="str">
        <f t="shared" si="80"/>
        <v>478 - FRANCIS W. PARKER CHARTER ESSENTIAL Charter School - NASHOBA pupils</v>
      </c>
      <c r="D579" s="33">
        <v>478352725</v>
      </c>
      <c r="E579" s="31">
        <f t="shared" si="81"/>
        <v>478</v>
      </c>
      <c r="F579" s="28">
        <f t="shared" si="82"/>
        <v>352</v>
      </c>
      <c r="G579" s="28">
        <f t="shared" si="83"/>
        <v>725</v>
      </c>
      <c r="H579" s="28">
        <f t="shared" si="84"/>
        <v>1</v>
      </c>
      <c r="I579" s="34">
        <f t="shared" si="85"/>
        <v>1</v>
      </c>
      <c r="J579" s="31">
        <f t="shared" si="78"/>
        <v>2</v>
      </c>
      <c r="K579" s="35"/>
      <c r="L579" s="36">
        <f t="shared" si="86"/>
        <v>10723</v>
      </c>
      <c r="M579" s="36"/>
      <c r="N579" s="36"/>
      <c r="O579" s="37"/>
      <c r="P579" s="111"/>
      <c r="Q579" s="111"/>
      <c r="R579" s="112"/>
      <c r="S579" s="112"/>
    </row>
    <row r="580" spans="1:19">
      <c r="A580" s="31">
        <f t="shared" si="79"/>
        <v>478</v>
      </c>
      <c r="B580" s="31">
        <v>571</v>
      </c>
      <c r="C580" s="32" t="str">
        <f t="shared" si="80"/>
        <v>478 - FRANCIS W. PARKER CHARTER ESSENTIAL Charter School - NORTH MIDDLESEX pupils</v>
      </c>
      <c r="D580" s="33">
        <v>478352735</v>
      </c>
      <c r="E580" s="31">
        <f t="shared" si="81"/>
        <v>478</v>
      </c>
      <c r="F580" s="28">
        <f t="shared" si="82"/>
        <v>352</v>
      </c>
      <c r="G580" s="28">
        <f t="shared" si="83"/>
        <v>735</v>
      </c>
      <c r="H580" s="28">
        <f t="shared" si="84"/>
        <v>1</v>
      </c>
      <c r="I580" s="34">
        <f t="shared" si="85"/>
        <v>1</v>
      </c>
      <c r="J580" s="31">
        <f t="shared" si="78"/>
        <v>4</v>
      </c>
      <c r="K580" s="35"/>
      <c r="L580" s="36">
        <f t="shared" si="86"/>
        <v>11169</v>
      </c>
      <c r="M580" s="36"/>
      <c r="N580" s="36"/>
      <c r="O580" s="37"/>
      <c r="P580" s="111"/>
      <c r="Q580" s="111"/>
      <c r="R580" s="112"/>
      <c r="S580" s="112"/>
    </row>
    <row r="581" spans="1:19">
      <c r="A581" s="31">
        <f t="shared" si="79"/>
        <v>478</v>
      </c>
      <c r="B581" s="31">
        <v>572</v>
      </c>
      <c r="C581" s="32" t="str">
        <f t="shared" si="80"/>
        <v>478 - FRANCIS W. PARKER CHARTER ESSENTIAL Charter School - QUABBIN pupils</v>
      </c>
      <c r="D581" s="33">
        <v>478352753</v>
      </c>
      <c r="E581" s="31">
        <f t="shared" si="81"/>
        <v>478</v>
      </c>
      <c r="F581" s="28">
        <f t="shared" si="82"/>
        <v>352</v>
      </c>
      <c r="G581" s="28">
        <f t="shared" si="83"/>
        <v>753</v>
      </c>
      <c r="H581" s="28">
        <f t="shared" si="84"/>
        <v>1</v>
      </c>
      <c r="I581" s="34">
        <f t="shared" si="85"/>
        <v>1</v>
      </c>
      <c r="J581" s="31">
        <f t="shared" si="78"/>
        <v>6</v>
      </c>
      <c r="K581" s="35"/>
      <c r="L581" s="36">
        <f t="shared" si="86"/>
        <v>11466</v>
      </c>
      <c r="M581" s="36"/>
      <c r="N581" s="36"/>
      <c r="O581" s="37"/>
      <c r="P581" s="111"/>
      <c r="Q581" s="111"/>
      <c r="R581" s="112"/>
      <c r="S581" s="112"/>
    </row>
    <row r="582" spans="1:19">
      <c r="A582" s="31">
        <f t="shared" si="79"/>
        <v>478</v>
      </c>
      <c r="B582" s="31">
        <v>573</v>
      </c>
      <c r="C582" s="32" t="str">
        <f t="shared" si="80"/>
        <v>478 - FRANCIS W. PARKER CHARTER ESSENTIAL Charter School - RALPH C MAHAR pupils</v>
      </c>
      <c r="D582" s="33">
        <v>478352755</v>
      </c>
      <c r="E582" s="31">
        <f t="shared" si="81"/>
        <v>478</v>
      </c>
      <c r="F582" s="28">
        <f t="shared" si="82"/>
        <v>352</v>
      </c>
      <c r="G582" s="28">
        <f t="shared" si="83"/>
        <v>755</v>
      </c>
      <c r="H582" s="28">
        <f t="shared" si="84"/>
        <v>1</v>
      </c>
      <c r="I582" s="34">
        <f t="shared" si="85"/>
        <v>1</v>
      </c>
      <c r="J582" s="31">
        <f t="shared" si="78"/>
        <v>9</v>
      </c>
      <c r="K582" s="35"/>
      <c r="L582" s="36">
        <f t="shared" si="86"/>
        <v>16015</v>
      </c>
      <c r="M582" s="36"/>
      <c r="N582" s="36"/>
      <c r="O582" s="37"/>
      <c r="P582" s="111"/>
      <c r="Q582" s="111"/>
      <c r="R582" s="112"/>
      <c r="S582" s="112"/>
    </row>
    <row r="583" spans="1:19">
      <c r="A583" s="31">
        <f t="shared" si="79"/>
        <v>478</v>
      </c>
      <c r="B583" s="31">
        <v>574</v>
      </c>
      <c r="C583" s="32" t="str">
        <f t="shared" si="80"/>
        <v>478 - FRANCIS W. PARKER CHARTER ESSENTIAL Charter School - TANTASQUA pupils</v>
      </c>
      <c r="D583" s="33">
        <v>478352770</v>
      </c>
      <c r="E583" s="31">
        <f t="shared" si="81"/>
        <v>478</v>
      </c>
      <c r="F583" s="28">
        <f t="shared" si="82"/>
        <v>352</v>
      </c>
      <c r="G583" s="28">
        <f t="shared" si="83"/>
        <v>770</v>
      </c>
      <c r="H583" s="28">
        <f t="shared" si="84"/>
        <v>1</v>
      </c>
      <c r="I583" s="34">
        <f t="shared" si="85"/>
        <v>1</v>
      </c>
      <c r="J583" s="31">
        <f t="shared" si="78"/>
        <v>5</v>
      </c>
      <c r="K583" s="35"/>
      <c r="L583" s="36">
        <f t="shared" si="86"/>
        <v>11023</v>
      </c>
      <c r="M583" s="36"/>
      <c r="N583" s="36"/>
      <c r="O583" s="37"/>
      <c r="P583" s="111"/>
      <c r="Q583" s="111"/>
      <c r="R583" s="112"/>
      <c r="S583" s="112"/>
    </row>
    <row r="584" spans="1:19">
      <c r="A584" s="31">
        <f t="shared" si="79"/>
        <v>478</v>
      </c>
      <c r="B584" s="31">
        <v>575</v>
      </c>
      <c r="C584" s="32" t="str">
        <f t="shared" si="80"/>
        <v>478 - FRANCIS W. PARKER CHARTER ESSENTIAL Charter School - WACHUSETT pupils</v>
      </c>
      <c r="D584" s="33">
        <v>478352775</v>
      </c>
      <c r="E584" s="31">
        <f t="shared" si="81"/>
        <v>478</v>
      </c>
      <c r="F584" s="28">
        <f t="shared" si="82"/>
        <v>352</v>
      </c>
      <c r="G584" s="28">
        <f t="shared" si="83"/>
        <v>775</v>
      </c>
      <c r="H584" s="28">
        <f t="shared" si="84"/>
        <v>1</v>
      </c>
      <c r="I584" s="34">
        <f t="shared" si="85"/>
        <v>1</v>
      </c>
      <c r="J584" s="31">
        <f t="shared" si="78"/>
        <v>3</v>
      </c>
      <c r="K584" s="35"/>
      <c r="L584" s="36">
        <f t="shared" si="86"/>
        <v>10288</v>
      </c>
      <c r="M584" s="36"/>
      <c r="N584" s="36"/>
      <c r="O584" s="37"/>
      <c r="P584" s="111"/>
      <c r="Q584" s="111"/>
      <c r="R584" s="112"/>
      <c r="S584" s="112"/>
    </row>
    <row r="585" spans="1:19">
      <c r="A585" s="31">
        <f t="shared" si="79"/>
        <v>479</v>
      </c>
      <c r="B585" s="31">
        <v>576</v>
      </c>
      <c r="C585" s="32" t="str">
        <f t="shared" si="80"/>
        <v>479 - PIONEER VALLEY PERFORMING ARTS Charter School - AGAWAM pupils</v>
      </c>
      <c r="D585" s="33">
        <v>479278005</v>
      </c>
      <c r="E585" s="31">
        <f t="shared" si="81"/>
        <v>479</v>
      </c>
      <c r="F585" s="28">
        <f t="shared" si="82"/>
        <v>278</v>
      </c>
      <c r="G585" s="28">
        <f t="shared" si="83"/>
        <v>5</v>
      </c>
      <c r="H585" s="28">
        <f t="shared" si="84"/>
        <v>1</v>
      </c>
      <c r="I585" s="34">
        <f t="shared" si="85"/>
        <v>1</v>
      </c>
      <c r="J585" s="31">
        <f t="shared" si="78"/>
        <v>7</v>
      </c>
      <c r="K585" s="35"/>
      <c r="L585" s="36">
        <f t="shared" si="86"/>
        <v>11590</v>
      </c>
      <c r="M585" s="36"/>
      <c r="N585" s="36"/>
      <c r="O585" s="37"/>
      <c r="P585" s="111"/>
      <c r="Q585" s="111"/>
      <c r="R585" s="112"/>
      <c r="S585" s="112"/>
    </row>
    <row r="586" spans="1:19">
      <c r="A586" s="31">
        <f t="shared" si="79"/>
        <v>479</v>
      </c>
      <c r="B586" s="31">
        <v>577</v>
      </c>
      <c r="C586" s="32" t="str">
        <f t="shared" si="80"/>
        <v>479 - PIONEER VALLEY PERFORMING ARTS Charter School - BELCHERTOWN pupils</v>
      </c>
      <c r="D586" s="33">
        <v>479278024</v>
      </c>
      <c r="E586" s="31">
        <f t="shared" si="81"/>
        <v>479</v>
      </c>
      <c r="F586" s="28">
        <f t="shared" si="82"/>
        <v>278</v>
      </c>
      <c r="G586" s="28">
        <f t="shared" si="83"/>
        <v>24</v>
      </c>
      <c r="H586" s="28">
        <f t="shared" si="84"/>
        <v>1</v>
      </c>
      <c r="I586" s="34">
        <f t="shared" si="85"/>
        <v>1</v>
      </c>
      <c r="J586" s="31">
        <f t="shared" ref="J586:J649" si="87">VLOOKUP(D586,enro_chafnd,16)</f>
        <v>4</v>
      </c>
      <c r="K586" s="35"/>
      <c r="L586" s="36">
        <f t="shared" si="86"/>
        <v>10831</v>
      </c>
      <c r="M586" s="36"/>
      <c r="N586" s="36"/>
      <c r="O586" s="37"/>
      <c r="P586" s="111"/>
      <c r="Q586" s="111"/>
      <c r="R586" s="112"/>
      <c r="S586" s="112"/>
    </row>
    <row r="587" spans="1:19">
      <c r="A587" s="31">
        <f t="shared" ref="A587:A650" si="88">IF(VALUE(MID(D587,1,1))=4,VALUE(MID(D587,1,3)),VALUE(MID(D587,1,4)))</f>
        <v>479</v>
      </c>
      <c r="B587" s="31">
        <v>578</v>
      </c>
      <c r="C587" s="32" t="str">
        <f t="shared" ref="C587:C650" si="89">IF(H587=1,A587 &amp; " - " &amp;VLOOKUP(A587,codeCHA,2)&amp;" Charter School - "&amp;VLOOKUP(G587,code436,2)&amp;" pupils",IF(OR(A587=450,A587=466),A587 &amp; " - " &amp;VLOOKUP(A587,codeCHA,2)&amp;" Charter School - "&amp;VLOOKUP(F587,code436,2)&amp;" District - "&amp;VLOOKUP(G587,code436,2)&amp;" pupils",A587 &amp; " - " &amp;VLOOKUP(A587,codeCHA,2)&amp;" Charter School - "&amp;VLOOKUP(F587,code436,2)&amp;" Campus - "&amp;VLOOKUP(G587,code436,2)&amp;" pupils"))</f>
        <v>479 - PIONEER VALLEY PERFORMING ARTS Charter School - CHICOPEE pupils</v>
      </c>
      <c r="D587" s="33">
        <v>479278061</v>
      </c>
      <c r="E587" s="31">
        <f t="shared" ref="E587:E650" si="90">A587</f>
        <v>479</v>
      </c>
      <c r="F587" s="28">
        <f t="shared" ref="F587:F650" si="91">IF(VALUE(MID(D587,1,1))=4,VALUE(MID(D587,4,3)),VALUE(MID(D587,5,3)))</f>
        <v>278</v>
      </c>
      <c r="G587" s="28">
        <f t="shared" ref="G587:G650" si="92">IF(VALUE(MID(D587,1,1))=4,VALUE(MID(D587,7,3)),VALUE(MID(D587,8,3)))</f>
        <v>61</v>
      </c>
      <c r="H587" s="28">
        <f t="shared" ref="H587:H650" si="93">IF(OR(A587=410,A587=466,A587=487),2,1)</f>
        <v>1</v>
      </c>
      <c r="I587" s="34">
        <f t="shared" ref="I587:I650" si="94">VLOOKUP(F587,distinfo,4)</f>
        <v>1</v>
      </c>
      <c r="J587" s="31">
        <f t="shared" si="87"/>
        <v>10</v>
      </c>
      <c r="K587" s="35"/>
      <c r="L587" s="36">
        <f t="shared" ref="L587:L650" si="95">IF(VLOOKUP(D587,rate_chafnd,40,FALSE)&gt;0,VLOOKUP(D587,rate_chafnd,40),VLOOKUP(G587,distinfo,7))</f>
        <v>13367</v>
      </c>
      <c r="M587" s="36"/>
      <c r="N587" s="36"/>
      <c r="O587" s="37"/>
      <c r="P587" s="111"/>
      <c r="Q587" s="111"/>
      <c r="R587" s="112"/>
      <c r="S587" s="112"/>
    </row>
    <row r="588" spans="1:19">
      <c r="A588" s="31">
        <f t="shared" si="88"/>
        <v>479</v>
      </c>
      <c r="B588" s="31">
        <v>579</v>
      </c>
      <c r="C588" s="32" t="str">
        <f t="shared" si="89"/>
        <v>479 - PIONEER VALLEY PERFORMING ARTS Charter School - EASTHAMPTON pupils</v>
      </c>
      <c r="D588" s="33">
        <v>479278086</v>
      </c>
      <c r="E588" s="31">
        <f t="shared" si="90"/>
        <v>479</v>
      </c>
      <c r="F588" s="28">
        <f t="shared" si="91"/>
        <v>278</v>
      </c>
      <c r="G588" s="28">
        <f t="shared" si="92"/>
        <v>86</v>
      </c>
      <c r="H588" s="28">
        <f t="shared" si="93"/>
        <v>1</v>
      </c>
      <c r="I588" s="34">
        <f t="shared" si="94"/>
        <v>1</v>
      </c>
      <c r="J588" s="31">
        <f t="shared" si="87"/>
        <v>7</v>
      </c>
      <c r="K588" s="35"/>
      <c r="L588" s="36">
        <f t="shared" si="95"/>
        <v>10675</v>
      </c>
      <c r="M588" s="36"/>
      <c r="N588" s="36"/>
      <c r="O588" s="37"/>
      <c r="P588" s="111"/>
      <c r="Q588" s="111"/>
      <c r="R588" s="112"/>
      <c r="S588" s="112"/>
    </row>
    <row r="589" spans="1:19">
      <c r="A589" s="31">
        <f t="shared" si="88"/>
        <v>479</v>
      </c>
      <c r="B589" s="31">
        <v>580</v>
      </c>
      <c r="C589" s="32" t="str">
        <f t="shared" si="89"/>
        <v>479 - PIONEER VALLEY PERFORMING ARTS Charter School - EAST LONGMEADOW pupils</v>
      </c>
      <c r="D589" s="33">
        <v>479278087</v>
      </c>
      <c r="E589" s="31">
        <f t="shared" si="90"/>
        <v>479</v>
      </c>
      <c r="F589" s="28">
        <f t="shared" si="91"/>
        <v>278</v>
      </c>
      <c r="G589" s="28">
        <f t="shared" si="92"/>
        <v>87</v>
      </c>
      <c r="H589" s="28">
        <f t="shared" si="93"/>
        <v>1</v>
      </c>
      <c r="I589" s="34">
        <f t="shared" si="94"/>
        <v>1</v>
      </c>
      <c r="J589" s="31">
        <f t="shared" si="87"/>
        <v>5</v>
      </c>
      <c r="K589" s="35"/>
      <c r="L589" s="36">
        <f t="shared" si="95"/>
        <v>11802</v>
      </c>
      <c r="M589" s="36"/>
      <c r="N589" s="36"/>
      <c r="O589" s="37"/>
      <c r="P589" s="111"/>
      <c r="Q589" s="111"/>
      <c r="R589" s="112"/>
      <c r="S589" s="112"/>
    </row>
    <row r="590" spans="1:19">
      <c r="A590" s="31">
        <f t="shared" si="88"/>
        <v>479</v>
      </c>
      <c r="B590" s="31">
        <v>581</v>
      </c>
      <c r="C590" s="32" t="str">
        <f t="shared" si="89"/>
        <v>479 - PIONEER VALLEY PERFORMING ARTS Charter School - ERVING pupils</v>
      </c>
      <c r="D590" s="33">
        <v>479278091</v>
      </c>
      <c r="E590" s="31">
        <f t="shared" si="90"/>
        <v>479</v>
      </c>
      <c r="F590" s="28">
        <f t="shared" si="91"/>
        <v>278</v>
      </c>
      <c r="G590" s="28">
        <f t="shared" si="92"/>
        <v>91</v>
      </c>
      <c r="H590" s="28">
        <f t="shared" si="93"/>
        <v>1</v>
      </c>
      <c r="I590" s="34">
        <f t="shared" si="94"/>
        <v>1</v>
      </c>
      <c r="J590" s="31">
        <f t="shared" si="87"/>
        <v>8</v>
      </c>
      <c r="K590" s="35"/>
      <c r="L590" s="36">
        <f t="shared" si="95"/>
        <v>11023</v>
      </c>
      <c r="M590" s="36"/>
      <c r="N590" s="36"/>
      <c r="O590" s="37"/>
      <c r="P590" s="111"/>
      <c r="Q590" s="111"/>
      <c r="R590" s="112"/>
      <c r="S590" s="112"/>
    </row>
    <row r="591" spans="1:19">
      <c r="A591" s="31">
        <f t="shared" si="88"/>
        <v>479</v>
      </c>
      <c r="B591" s="31">
        <v>582</v>
      </c>
      <c r="C591" s="32" t="str">
        <f t="shared" si="89"/>
        <v>479 - PIONEER VALLEY PERFORMING ARTS Charter School - GRANBY pupils</v>
      </c>
      <c r="D591" s="33">
        <v>479278111</v>
      </c>
      <c r="E591" s="31">
        <f t="shared" si="90"/>
        <v>479</v>
      </c>
      <c r="F591" s="28">
        <f t="shared" si="91"/>
        <v>278</v>
      </c>
      <c r="G591" s="28">
        <f t="shared" si="92"/>
        <v>111</v>
      </c>
      <c r="H591" s="28">
        <f t="shared" si="93"/>
        <v>1</v>
      </c>
      <c r="I591" s="34">
        <f t="shared" si="94"/>
        <v>1</v>
      </c>
      <c r="J591" s="31">
        <f t="shared" si="87"/>
        <v>6</v>
      </c>
      <c r="K591" s="35"/>
      <c r="L591" s="36">
        <f t="shared" si="95"/>
        <v>12500</v>
      </c>
      <c r="M591" s="36"/>
      <c r="N591" s="36"/>
      <c r="O591" s="37"/>
      <c r="P591" s="111"/>
      <c r="Q591" s="111"/>
      <c r="R591" s="112"/>
      <c r="S591" s="112"/>
    </row>
    <row r="592" spans="1:19">
      <c r="A592" s="31">
        <f t="shared" si="88"/>
        <v>479</v>
      </c>
      <c r="B592" s="31">
        <v>583</v>
      </c>
      <c r="C592" s="32" t="str">
        <f t="shared" si="89"/>
        <v>479 - PIONEER VALLEY PERFORMING ARTS Charter School - GREENFIELD pupils</v>
      </c>
      <c r="D592" s="33">
        <v>479278114</v>
      </c>
      <c r="E592" s="31">
        <f t="shared" si="90"/>
        <v>479</v>
      </c>
      <c r="F592" s="28">
        <f t="shared" si="91"/>
        <v>278</v>
      </c>
      <c r="G592" s="28">
        <f t="shared" si="92"/>
        <v>114</v>
      </c>
      <c r="H592" s="28">
        <f t="shared" si="93"/>
        <v>1</v>
      </c>
      <c r="I592" s="34">
        <f t="shared" si="94"/>
        <v>1</v>
      </c>
      <c r="J592" s="31">
        <f t="shared" si="87"/>
        <v>10</v>
      </c>
      <c r="K592" s="35"/>
      <c r="L592" s="36">
        <f t="shared" si="95"/>
        <v>11023</v>
      </c>
      <c r="M592" s="36"/>
      <c r="N592" s="36"/>
      <c r="O592" s="37"/>
      <c r="P592" s="111"/>
      <c r="Q592" s="111"/>
      <c r="R592" s="112"/>
      <c r="S592" s="112"/>
    </row>
    <row r="593" spans="1:19">
      <c r="A593" s="31">
        <f t="shared" si="88"/>
        <v>479</v>
      </c>
      <c r="B593" s="31">
        <v>584</v>
      </c>
      <c r="C593" s="32" t="str">
        <f t="shared" si="89"/>
        <v>479 - PIONEER VALLEY PERFORMING ARTS Charter School - HADLEY pupils</v>
      </c>
      <c r="D593" s="33">
        <v>479278117</v>
      </c>
      <c r="E593" s="31">
        <f t="shared" si="90"/>
        <v>479</v>
      </c>
      <c r="F593" s="28">
        <f t="shared" si="91"/>
        <v>278</v>
      </c>
      <c r="G593" s="28">
        <f t="shared" si="92"/>
        <v>117</v>
      </c>
      <c r="H593" s="28">
        <f t="shared" si="93"/>
        <v>1</v>
      </c>
      <c r="I593" s="34">
        <f t="shared" si="94"/>
        <v>1</v>
      </c>
      <c r="J593" s="31">
        <f t="shared" si="87"/>
        <v>4</v>
      </c>
      <c r="K593" s="35"/>
      <c r="L593" s="36">
        <f t="shared" si="95"/>
        <v>11521</v>
      </c>
      <c r="M593" s="36"/>
      <c r="N593" s="36"/>
      <c r="O593" s="37"/>
      <c r="P593" s="111"/>
      <c r="Q593" s="111"/>
      <c r="R593" s="112"/>
      <c r="S593" s="112"/>
    </row>
    <row r="594" spans="1:19">
      <c r="A594" s="31">
        <f t="shared" si="88"/>
        <v>479</v>
      </c>
      <c r="B594" s="31">
        <v>585</v>
      </c>
      <c r="C594" s="32" t="str">
        <f t="shared" si="89"/>
        <v>479 - PIONEER VALLEY PERFORMING ARTS Charter School - HATFIELD pupils</v>
      </c>
      <c r="D594" s="33">
        <v>479278127</v>
      </c>
      <c r="E594" s="31">
        <f t="shared" si="90"/>
        <v>479</v>
      </c>
      <c r="F594" s="28">
        <f t="shared" si="91"/>
        <v>278</v>
      </c>
      <c r="G594" s="28">
        <f t="shared" si="92"/>
        <v>127</v>
      </c>
      <c r="H594" s="28">
        <f t="shared" si="93"/>
        <v>1</v>
      </c>
      <c r="I594" s="34">
        <f t="shared" si="94"/>
        <v>1</v>
      </c>
      <c r="J594" s="31">
        <f t="shared" si="87"/>
        <v>4</v>
      </c>
      <c r="K594" s="35"/>
      <c r="L594" s="36">
        <f t="shared" si="95"/>
        <v>11567</v>
      </c>
      <c r="M594" s="36"/>
      <c r="N594" s="36"/>
      <c r="O594" s="37"/>
      <c r="P594" s="111"/>
      <c r="Q594" s="111"/>
      <c r="R594" s="112"/>
      <c r="S594" s="112"/>
    </row>
    <row r="595" spans="1:19">
      <c r="A595" s="31">
        <f t="shared" si="88"/>
        <v>479</v>
      </c>
      <c r="B595" s="31">
        <v>586</v>
      </c>
      <c r="C595" s="32" t="str">
        <f t="shared" si="89"/>
        <v>479 - PIONEER VALLEY PERFORMING ARTS Charter School - HOLYOKE pupils</v>
      </c>
      <c r="D595" s="33">
        <v>479278137</v>
      </c>
      <c r="E595" s="31">
        <f t="shared" si="90"/>
        <v>479</v>
      </c>
      <c r="F595" s="28">
        <f t="shared" si="91"/>
        <v>278</v>
      </c>
      <c r="G595" s="28">
        <f t="shared" si="92"/>
        <v>137</v>
      </c>
      <c r="H595" s="28">
        <f t="shared" si="93"/>
        <v>1</v>
      </c>
      <c r="I595" s="34">
        <f t="shared" si="94"/>
        <v>1</v>
      </c>
      <c r="J595" s="31">
        <f t="shared" si="87"/>
        <v>12</v>
      </c>
      <c r="K595" s="35"/>
      <c r="L595" s="36">
        <f t="shared" si="95"/>
        <v>11849</v>
      </c>
      <c r="M595" s="36"/>
      <c r="N595" s="36"/>
      <c r="O595" s="37"/>
      <c r="P595" s="111"/>
      <c r="Q595" s="111"/>
      <c r="R595" s="112"/>
      <c r="S595" s="112"/>
    </row>
    <row r="596" spans="1:19">
      <c r="A596" s="31">
        <f t="shared" si="88"/>
        <v>479</v>
      </c>
      <c r="B596" s="31">
        <v>587</v>
      </c>
      <c r="C596" s="32" t="str">
        <f t="shared" si="89"/>
        <v>479 - PIONEER VALLEY PERFORMING ARTS Charter School - LONGMEADOW pupils</v>
      </c>
      <c r="D596" s="33">
        <v>479278159</v>
      </c>
      <c r="E596" s="31">
        <f t="shared" si="90"/>
        <v>479</v>
      </c>
      <c r="F596" s="28">
        <f t="shared" si="91"/>
        <v>278</v>
      </c>
      <c r="G596" s="28">
        <f t="shared" si="92"/>
        <v>159</v>
      </c>
      <c r="H596" s="28">
        <f t="shared" si="93"/>
        <v>1</v>
      </c>
      <c r="I596" s="34">
        <f t="shared" si="94"/>
        <v>1</v>
      </c>
      <c r="J596" s="31">
        <f t="shared" si="87"/>
        <v>2</v>
      </c>
      <c r="K596" s="35"/>
      <c r="L596" s="36">
        <f t="shared" si="95"/>
        <v>11023</v>
      </c>
      <c r="M596" s="36"/>
      <c r="N596" s="36"/>
      <c r="O596" s="37"/>
      <c r="P596" s="111"/>
      <c r="Q596" s="111"/>
      <c r="R596" s="112"/>
      <c r="S596" s="112"/>
    </row>
    <row r="597" spans="1:19">
      <c r="A597" s="31">
        <f t="shared" si="88"/>
        <v>479</v>
      </c>
      <c r="B597" s="31">
        <v>588</v>
      </c>
      <c r="C597" s="32" t="str">
        <f t="shared" si="89"/>
        <v>479 - PIONEER VALLEY PERFORMING ARTS Charter School - LUDLOW pupils</v>
      </c>
      <c r="D597" s="33">
        <v>479278161</v>
      </c>
      <c r="E597" s="31">
        <f t="shared" si="90"/>
        <v>479</v>
      </c>
      <c r="F597" s="28">
        <f t="shared" si="91"/>
        <v>278</v>
      </c>
      <c r="G597" s="28">
        <f t="shared" si="92"/>
        <v>161</v>
      </c>
      <c r="H597" s="28">
        <f t="shared" si="93"/>
        <v>1</v>
      </c>
      <c r="I597" s="34">
        <f t="shared" si="94"/>
        <v>1</v>
      </c>
      <c r="J597" s="31">
        <f t="shared" si="87"/>
        <v>6</v>
      </c>
      <c r="K597" s="35"/>
      <c r="L597" s="36">
        <f t="shared" si="95"/>
        <v>11555</v>
      </c>
      <c r="M597" s="36"/>
      <c r="N597" s="36"/>
      <c r="O597" s="37"/>
      <c r="P597" s="111"/>
      <c r="Q597" s="111"/>
      <c r="R597" s="112"/>
      <c r="S597" s="112"/>
    </row>
    <row r="598" spans="1:19">
      <c r="A598" s="31">
        <f t="shared" si="88"/>
        <v>479</v>
      </c>
      <c r="B598" s="31">
        <v>589</v>
      </c>
      <c r="C598" s="32" t="str">
        <f t="shared" si="89"/>
        <v>479 - PIONEER VALLEY PERFORMING ARTS Charter School - MONSON pupils</v>
      </c>
      <c r="D598" s="33">
        <v>479278191</v>
      </c>
      <c r="E598" s="31">
        <f t="shared" si="90"/>
        <v>479</v>
      </c>
      <c r="F598" s="28">
        <f t="shared" si="91"/>
        <v>278</v>
      </c>
      <c r="G598" s="28">
        <f t="shared" si="92"/>
        <v>191</v>
      </c>
      <c r="H598" s="28">
        <f t="shared" si="93"/>
        <v>1</v>
      </c>
      <c r="I598" s="34">
        <f t="shared" si="94"/>
        <v>1</v>
      </c>
      <c r="J598" s="31">
        <f t="shared" si="87"/>
        <v>6</v>
      </c>
      <c r="K598" s="35"/>
      <c r="L598" s="36">
        <f t="shared" si="95"/>
        <v>11194</v>
      </c>
      <c r="M598" s="36"/>
      <c r="N598" s="36"/>
      <c r="O598" s="37"/>
      <c r="P598" s="111"/>
      <c r="Q598" s="111"/>
      <c r="R598" s="112"/>
      <c r="S598" s="112"/>
    </row>
    <row r="599" spans="1:19">
      <c r="A599" s="31">
        <f t="shared" si="88"/>
        <v>479</v>
      </c>
      <c r="B599" s="31">
        <v>590</v>
      </c>
      <c r="C599" s="32" t="str">
        <f t="shared" si="89"/>
        <v>479 - PIONEER VALLEY PERFORMING ARTS Charter School - NORTHAMPTON pupils</v>
      </c>
      <c r="D599" s="33">
        <v>479278210</v>
      </c>
      <c r="E599" s="31">
        <f t="shared" si="90"/>
        <v>479</v>
      </c>
      <c r="F599" s="28">
        <f t="shared" si="91"/>
        <v>278</v>
      </c>
      <c r="G599" s="28">
        <f t="shared" si="92"/>
        <v>210</v>
      </c>
      <c r="H599" s="28">
        <f t="shared" si="93"/>
        <v>1</v>
      </c>
      <c r="I599" s="34">
        <f t="shared" si="94"/>
        <v>1</v>
      </c>
      <c r="J599" s="31">
        <f t="shared" si="87"/>
        <v>5</v>
      </c>
      <c r="K599" s="35"/>
      <c r="L599" s="36">
        <f t="shared" si="95"/>
        <v>12276</v>
      </c>
      <c r="M599" s="36"/>
      <c r="N599" s="36"/>
      <c r="O599" s="37"/>
      <c r="P599" s="111"/>
      <c r="Q599" s="111"/>
      <c r="R599" s="112"/>
      <c r="S599" s="112"/>
    </row>
    <row r="600" spans="1:19">
      <c r="A600" s="31">
        <f t="shared" si="88"/>
        <v>479</v>
      </c>
      <c r="B600" s="31">
        <v>591</v>
      </c>
      <c r="C600" s="32" t="str">
        <f t="shared" si="89"/>
        <v>479 - PIONEER VALLEY PERFORMING ARTS Charter School - PALMER pupils</v>
      </c>
      <c r="D600" s="33">
        <v>479278227</v>
      </c>
      <c r="E600" s="31">
        <f t="shared" si="90"/>
        <v>479</v>
      </c>
      <c r="F600" s="28">
        <f t="shared" si="91"/>
        <v>278</v>
      </c>
      <c r="G600" s="28">
        <f t="shared" si="92"/>
        <v>227</v>
      </c>
      <c r="H600" s="28">
        <f t="shared" si="93"/>
        <v>1</v>
      </c>
      <c r="I600" s="34">
        <f t="shared" si="94"/>
        <v>1</v>
      </c>
      <c r="J600" s="31">
        <f t="shared" si="87"/>
        <v>9</v>
      </c>
      <c r="K600" s="35"/>
      <c r="L600" s="36">
        <f t="shared" si="95"/>
        <v>12132</v>
      </c>
      <c r="M600" s="36"/>
      <c r="N600" s="36"/>
      <c r="O600" s="37"/>
      <c r="P600" s="111"/>
      <c r="Q600" s="111"/>
      <c r="R600" s="112"/>
      <c r="S600" s="112"/>
    </row>
    <row r="601" spans="1:19">
      <c r="A601" s="31">
        <f t="shared" si="88"/>
        <v>479</v>
      </c>
      <c r="B601" s="31">
        <v>592</v>
      </c>
      <c r="C601" s="32" t="str">
        <f t="shared" si="89"/>
        <v>479 - PIONEER VALLEY PERFORMING ARTS Charter School - SOUTH HADLEY pupils</v>
      </c>
      <c r="D601" s="33">
        <v>479278278</v>
      </c>
      <c r="E601" s="31">
        <f t="shared" si="90"/>
        <v>479</v>
      </c>
      <c r="F601" s="28">
        <f t="shared" si="91"/>
        <v>278</v>
      </c>
      <c r="G601" s="28">
        <f t="shared" si="92"/>
        <v>278</v>
      </c>
      <c r="H601" s="28">
        <f t="shared" si="93"/>
        <v>1</v>
      </c>
      <c r="I601" s="34">
        <f t="shared" si="94"/>
        <v>1</v>
      </c>
      <c r="J601" s="31">
        <f t="shared" si="87"/>
        <v>6</v>
      </c>
      <c r="K601" s="35"/>
      <c r="L601" s="36">
        <f t="shared" si="95"/>
        <v>11790</v>
      </c>
      <c r="M601" s="36"/>
      <c r="N601" s="36"/>
      <c r="O601" s="37"/>
      <c r="P601" s="111"/>
      <c r="Q601" s="111"/>
      <c r="R601" s="112"/>
      <c r="S601" s="112"/>
    </row>
    <row r="602" spans="1:19">
      <c r="A602" s="31">
        <f t="shared" si="88"/>
        <v>479</v>
      </c>
      <c r="B602" s="31">
        <v>593</v>
      </c>
      <c r="C602" s="32" t="str">
        <f t="shared" si="89"/>
        <v>479 - PIONEER VALLEY PERFORMING ARTS Charter School - SPRINGFIELD pupils</v>
      </c>
      <c r="D602" s="33">
        <v>479278281</v>
      </c>
      <c r="E602" s="31">
        <f t="shared" si="90"/>
        <v>479</v>
      </c>
      <c r="F602" s="28">
        <f t="shared" si="91"/>
        <v>278</v>
      </c>
      <c r="G602" s="28">
        <f t="shared" si="92"/>
        <v>281</v>
      </c>
      <c r="H602" s="28">
        <f t="shared" si="93"/>
        <v>1</v>
      </c>
      <c r="I602" s="34">
        <f t="shared" si="94"/>
        <v>1</v>
      </c>
      <c r="J602" s="31">
        <f t="shared" si="87"/>
        <v>12</v>
      </c>
      <c r="K602" s="35"/>
      <c r="L602" s="36">
        <f t="shared" si="95"/>
        <v>14179</v>
      </c>
      <c r="M602" s="36"/>
      <c r="N602" s="36"/>
      <c r="O602" s="37"/>
      <c r="P602" s="111"/>
      <c r="Q602" s="111"/>
      <c r="R602" s="112"/>
      <c r="S602" s="112"/>
    </row>
    <row r="603" spans="1:19">
      <c r="A603" s="31">
        <f t="shared" si="88"/>
        <v>479</v>
      </c>
      <c r="B603" s="31">
        <v>594</v>
      </c>
      <c r="C603" s="32" t="str">
        <f t="shared" si="89"/>
        <v>479 - PIONEER VALLEY PERFORMING ARTS Charter School - WARE pupils</v>
      </c>
      <c r="D603" s="33">
        <v>479278309</v>
      </c>
      <c r="E603" s="31">
        <f t="shared" si="90"/>
        <v>479</v>
      </c>
      <c r="F603" s="28">
        <f t="shared" si="91"/>
        <v>278</v>
      </c>
      <c r="G603" s="28">
        <f t="shared" si="92"/>
        <v>309</v>
      </c>
      <c r="H603" s="28">
        <f t="shared" si="93"/>
        <v>1</v>
      </c>
      <c r="I603" s="34">
        <f t="shared" si="94"/>
        <v>1</v>
      </c>
      <c r="J603" s="31">
        <f t="shared" si="87"/>
        <v>10</v>
      </c>
      <c r="K603" s="35"/>
      <c r="L603" s="36">
        <f t="shared" si="95"/>
        <v>12682</v>
      </c>
      <c r="M603" s="36"/>
      <c r="N603" s="36"/>
      <c r="O603" s="37"/>
      <c r="P603" s="111"/>
      <c r="Q603" s="111"/>
      <c r="R603" s="112"/>
      <c r="S603" s="112"/>
    </row>
    <row r="604" spans="1:19">
      <c r="A604" s="31">
        <f t="shared" si="88"/>
        <v>479</v>
      </c>
      <c r="B604" s="31">
        <v>595</v>
      </c>
      <c r="C604" s="32" t="str">
        <f t="shared" si="89"/>
        <v>479 - PIONEER VALLEY PERFORMING ARTS Charter School - WESTFIELD pupils</v>
      </c>
      <c r="D604" s="33">
        <v>479278325</v>
      </c>
      <c r="E604" s="31">
        <f t="shared" si="90"/>
        <v>479</v>
      </c>
      <c r="F604" s="28">
        <f t="shared" si="91"/>
        <v>278</v>
      </c>
      <c r="G604" s="28">
        <f t="shared" si="92"/>
        <v>325</v>
      </c>
      <c r="H604" s="28">
        <f t="shared" si="93"/>
        <v>1</v>
      </c>
      <c r="I604" s="34">
        <f t="shared" si="94"/>
        <v>1</v>
      </c>
      <c r="J604" s="31">
        <f t="shared" si="87"/>
        <v>8</v>
      </c>
      <c r="K604" s="35"/>
      <c r="L604" s="36">
        <f t="shared" si="95"/>
        <v>12119</v>
      </c>
      <c r="M604" s="36"/>
      <c r="N604" s="36"/>
      <c r="O604" s="37"/>
      <c r="P604" s="111"/>
      <c r="Q604" s="111"/>
      <c r="R604" s="112"/>
      <c r="S604" s="112"/>
    </row>
    <row r="605" spans="1:19">
      <c r="A605" s="31">
        <f t="shared" si="88"/>
        <v>479</v>
      </c>
      <c r="B605" s="31">
        <v>596</v>
      </c>
      <c r="C605" s="32" t="str">
        <f t="shared" si="89"/>
        <v>479 - PIONEER VALLEY PERFORMING ARTS Charter School - WEST SPRINGFIELD pupils</v>
      </c>
      <c r="D605" s="33">
        <v>479278332</v>
      </c>
      <c r="E605" s="31">
        <f t="shared" si="90"/>
        <v>479</v>
      </c>
      <c r="F605" s="28">
        <f t="shared" si="91"/>
        <v>278</v>
      </c>
      <c r="G605" s="28">
        <f t="shared" si="92"/>
        <v>332</v>
      </c>
      <c r="H605" s="28">
        <f t="shared" si="93"/>
        <v>1</v>
      </c>
      <c r="I605" s="34">
        <f t="shared" si="94"/>
        <v>1</v>
      </c>
      <c r="J605" s="31">
        <f t="shared" si="87"/>
        <v>10</v>
      </c>
      <c r="K605" s="35"/>
      <c r="L605" s="36">
        <f t="shared" si="95"/>
        <v>12105</v>
      </c>
      <c r="M605" s="36"/>
      <c r="N605" s="36"/>
      <c r="O605" s="37"/>
      <c r="P605" s="111"/>
      <c r="Q605" s="111"/>
      <c r="R605" s="112"/>
      <c r="S605" s="112"/>
    </row>
    <row r="606" spans="1:19">
      <c r="A606" s="31">
        <f t="shared" si="88"/>
        <v>479</v>
      </c>
      <c r="B606" s="31">
        <v>597</v>
      </c>
      <c r="C606" s="32" t="str">
        <f t="shared" si="89"/>
        <v>479 - PIONEER VALLEY PERFORMING ARTS Charter School - AMHERST PELHAM pupils</v>
      </c>
      <c r="D606" s="33">
        <v>479278605</v>
      </c>
      <c r="E606" s="31">
        <f t="shared" si="90"/>
        <v>479</v>
      </c>
      <c r="F606" s="28">
        <f t="shared" si="91"/>
        <v>278</v>
      </c>
      <c r="G606" s="28">
        <f t="shared" si="92"/>
        <v>605</v>
      </c>
      <c r="H606" s="28">
        <f t="shared" si="93"/>
        <v>1</v>
      </c>
      <c r="I606" s="34">
        <f t="shared" si="94"/>
        <v>1</v>
      </c>
      <c r="J606" s="31">
        <f t="shared" si="87"/>
        <v>6</v>
      </c>
      <c r="K606" s="35"/>
      <c r="L606" s="36">
        <f t="shared" si="95"/>
        <v>12050</v>
      </c>
      <c r="M606" s="36"/>
      <c r="N606" s="36"/>
      <c r="O606" s="37"/>
      <c r="P606" s="111"/>
      <c r="Q606" s="111"/>
      <c r="R606" s="112"/>
      <c r="S606" s="112"/>
    </row>
    <row r="607" spans="1:19">
      <c r="A607" s="31">
        <f t="shared" si="88"/>
        <v>479</v>
      </c>
      <c r="B607" s="31">
        <v>598</v>
      </c>
      <c r="C607" s="32" t="str">
        <f t="shared" si="89"/>
        <v>479 - PIONEER VALLEY PERFORMING ARTS Charter School - CENTRAL BERKSHIRE pupils</v>
      </c>
      <c r="D607" s="33">
        <v>479278635</v>
      </c>
      <c r="E607" s="31">
        <f t="shared" si="90"/>
        <v>479</v>
      </c>
      <c r="F607" s="28">
        <f t="shared" si="91"/>
        <v>278</v>
      </c>
      <c r="G607" s="28">
        <f t="shared" si="92"/>
        <v>635</v>
      </c>
      <c r="H607" s="28">
        <f t="shared" si="93"/>
        <v>1</v>
      </c>
      <c r="I607" s="34">
        <f t="shared" si="94"/>
        <v>1</v>
      </c>
      <c r="J607" s="31">
        <f t="shared" si="87"/>
        <v>7</v>
      </c>
      <c r="K607" s="35"/>
      <c r="L607" s="36">
        <f t="shared" si="95"/>
        <v>15661</v>
      </c>
      <c r="M607" s="36"/>
      <c r="N607" s="36"/>
      <c r="O607" s="37"/>
      <c r="P607" s="111"/>
      <c r="Q607" s="111"/>
      <c r="R607" s="112"/>
      <c r="S607" s="112"/>
    </row>
    <row r="608" spans="1:19">
      <c r="A608" s="31">
        <f t="shared" si="88"/>
        <v>479</v>
      </c>
      <c r="B608" s="31">
        <v>599</v>
      </c>
      <c r="C608" s="32" t="str">
        <f t="shared" si="89"/>
        <v>479 - PIONEER VALLEY PERFORMING ARTS Charter School - FRONTIER pupils</v>
      </c>
      <c r="D608" s="33">
        <v>479278670</v>
      </c>
      <c r="E608" s="31">
        <f t="shared" si="90"/>
        <v>479</v>
      </c>
      <c r="F608" s="28">
        <f t="shared" si="91"/>
        <v>278</v>
      </c>
      <c r="G608" s="28">
        <f t="shared" si="92"/>
        <v>670</v>
      </c>
      <c r="H608" s="28">
        <f t="shared" si="93"/>
        <v>1</v>
      </c>
      <c r="I608" s="34">
        <f t="shared" si="94"/>
        <v>1</v>
      </c>
      <c r="J608" s="31">
        <f t="shared" si="87"/>
        <v>4</v>
      </c>
      <c r="K608" s="35"/>
      <c r="L608" s="36">
        <f t="shared" si="95"/>
        <v>11589</v>
      </c>
      <c r="M608" s="36"/>
      <c r="N608" s="36"/>
      <c r="O608" s="37"/>
      <c r="P608" s="111"/>
      <c r="Q608" s="111"/>
      <c r="R608" s="112"/>
      <c r="S608" s="112"/>
    </row>
    <row r="609" spans="1:19">
      <c r="A609" s="31">
        <f t="shared" si="88"/>
        <v>479</v>
      </c>
      <c r="B609" s="31">
        <v>600</v>
      </c>
      <c r="C609" s="32" t="str">
        <f t="shared" si="89"/>
        <v>479 - PIONEER VALLEY PERFORMING ARTS Charter School - GATEWAY pupils</v>
      </c>
      <c r="D609" s="33">
        <v>479278672</v>
      </c>
      <c r="E609" s="31">
        <f t="shared" si="90"/>
        <v>479</v>
      </c>
      <c r="F609" s="28">
        <f t="shared" si="91"/>
        <v>278</v>
      </c>
      <c r="G609" s="28">
        <f t="shared" si="92"/>
        <v>672</v>
      </c>
      <c r="H609" s="28">
        <f t="shared" si="93"/>
        <v>1</v>
      </c>
      <c r="I609" s="34">
        <f t="shared" si="94"/>
        <v>1</v>
      </c>
      <c r="J609" s="31">
        <f t="shared" si="87"/>
        <v>7</v>
      </c>
      <c r="K609" s="35"/>
      <c r="L609" s="36">
        <f t="shared" si="95"/>
        <v>12913</v>
      </c>
      <c r="M609" s="36"/>
      <c r="N609" s="36"/>
      <c r="O609" s="37"/>
      <c r="P609" s="111"/>
      <c r="Q609" s="111"/>
      <c r="R609" s="112"/>
      <c r="S609" s="112"/>
    </row>
    <row r="610" spans="1:19">
      <c r="A610" s="31">
        <f t="shared" si="88"/>
        <v>479</v>
      </c>
      <c r="B610" s="31">
        <v>601</v>
      </c>
      <c r="C610" s="32" t="str">
        <f t="shared" si="89"/>
        <v>479 - PIONEER VALLEY PERFORMING ARTS Charter School - GILL MONTAGUE pupils</v>
      </c>
      <c r="D610" s="33">
        <v>479278674</v>
      </c>
      <c r="E610" s="31">
        <f t="shared" si="90"/>
        <v>479</v>
      </c>
      <c r="F610" s="28">
        <f t="shared" si="91"/>
        <v>278</v>
      </c>
      <c r="G610" s="28">
        <f t="shared" si="92"/>
        <v>674</v>
      </c>
      <c r="H610" s="28">
        <f t="shared" si="93"/>
        <v>1</v>
      </c>
      <c r="I610" s="34">
        <f t="shared" si="94"/>
        <v>1</v>
      </c>
      <c r="J610" s="31">
        <f t="shared" si="87"/>
        <v>9</v>
      </c>
      <c r="K610" s="35"/>
      <c r="L610" s="36">
        <f t="shared" si="95"/>
        <v>15655</v>
      </c>
      <c r="M610" s="36"/>
      <c r="N610" s="36"/>
      <c r="O610" s="37"/>
      <c r="P610" s="111"/>
      <c r="Q610" s="111"/>
      <c r="R610" s="112"/>
      <c r="S610" s="112"/>
    </row>
    <row r="611" spans="1:19">
      <c r="A611" s="31">
        <f t="shared" si="88"/>
        <v>479</v>
      </c>
      <c r="B611" s="31">
        <v>602</v>
      </c>
      <c r="C611" s="32" t="str">
        <f t="shared" si="89"/>
        <v>479 - PIONEER VALLEY PERFORMING ARTS Charter School - HAMPDEN WILBRAHAM pupils</v>
      </c>
      <c r="D611" s="33">
        <v>479278680</v>
      </c>
      <c r="E611" s="31">
        <f t="shared" si="90"/>
        <v>479</v>
      </c>
      <c r="F611" s="28">
        <f t="shared" si="91"/>
        <v>278</v>
      </c>
      <c r="G611" s="28">
        <f t="shared" si="92"/>
        <v>680</v>
      </c>
      <c r="H611" s="28">
        <f t="shared" si="93"/>
        <v>1</v>
      </c>
      <c r="I611" s="34">
        <f t="shared" si="94"/>
        <v>1</v>
      </c>
      <c r="J611" s="31">
        <f t="shared" si="87"/>
        <v>4</v>
      </c>
      <c r="K611" s="35"/>
      <c r="L611" s="36">
        <f t="shared" si="95"/>
        <v>13056</v>
      </c>
      <c r="M611" s="36"/>
      <c r="N611" s="36"/>
      <c r="O611" s="37"/>
      <c r="P611" s="111"/>
      <c r="Q611" s="111"/>
      <c r="R611" s="112"/>
      <c r="S611" s="112"/>
    </row>
    <row r="612" spans="1:19">
      <c r="A612" s="31">
        <f t="shared" si="88"/>
        <v>479</v>
      </c>
      <c r="B612" s="31">
        <v>603</v>
      </c>
      <c r="C612" s="32" t="str">
        <f t="shared" si="89"/>
        <v>479 - PIONEER VALLEY PERFORMING ARTS Charter School - HAMPSHIRE pupils</v>
      </c>
      <c r="D612" s="33">
        <v>479278683</v>
      </c>
      <c r="E612" s="31">
        <f t="shared" si="90"/>
        <v>479</v>
      </c>
      <c r="F612" s="28">
        <f t="shared" si="91"/>
        <v>278</v>
      </c>
      <c r="G612" s="28">
        <f t="shared" si="92"/>
        <v>683</v>
      </c>
      <c r="H612" s="28">
        <f t="shared" si="93"/>
        <v>1</v>
      </c>
      <c r="I612" s="34">
        <f t="shared" si="94"/>
        <v>1</v>
      </c>
      <c r="J612" s="31">
        <f t="shared" si="87"/>
        <v>4</v>
      </c>
      <c r="K612" s="35"/>
      <c r="L612" s="36">
        <f t="shared" si="95"/>
        <v>11107</v>
      </c>
      <c r="M612" s="36"/>
      <c r="N612" s="36"/>
      <c r="O612" s="37"/>
      <c r="P612" s="111"/>
      <c r="Q612" s="111"/>
      <c r="R612" s="112"/>
      <c r="S612" s="112"/>
    </row>
    <row r="613" spans="1:19">
      <c r="A613" s="31">
        <f t="shared" si="88"/>
        <v>479</v>
      </c>
      <c r="B613" s="31">
        <v>604</v>
      </c>
      <c r="C613" s="32" t="str">
        <f t="shared" si="89"/>
        <v>479 - PIONEER VALLEY PERFORMING ARTS Charter School - PIONEER pupils</v>
      </c>
      <c r="D613" s="33">
        <v>479278750</v>
      </c>
      <c r="E613" s="31">
        <f t="shared" si="90"/>
        <v>479</v>
      </c>
      <c r="F613" s="28">
        <f t="shared" si="91"/>
        <v>278</v>
      </c>
      <c r="G613" s="28">
        <f t="shared" si="92"/>
        <v>750</v>
      </c>
      <c r="H613" s="28">
        <f t="shared" si="93"/>
        <v>1</v>
      </c>
      <c r="I613" s="34">
        <f t="shared" si="94"/>
        <v>1</v>
      </c>
      <c r="J613" s="31">
        <f t="shared" si="87"/>
        <v>6</v>
      </c>
      <c r="K613" s="35"/>
      <c r="L613" s="36">
        <f t="shared" si="95"/>
        <v>9220</v>
      </c>
      <c r="M613" s="36"/>
      <c r="N613" s="36"/>
      <c r="O613" s="37"/>
      <c r="P613" s="111"/>
      <c r="Q613" s="111"/>
      <c r="R613" s="112"/>
      <c r="S613" s="112"/>
    </row>
    <row r="614" spans="1:19">
      <c r="A614" s="31">
        <f t="shared" si="88"/>
        <v>479</v>
      </c>
      <c r="B614" s="31">
        <v>605</v>
      </c>
      <c r="C614" s="32" t="str">
        <f t="shared" si="89"/>
        <v>479 - PIONEER VALLEY PERFORMING ARTS Charter School - RALPH C MAHAR pupils</v>
      </c>
      <c r="D614" s="33">
        <v>479278755</v>
      </c>
      <c r="E614" s="31">
        <f t="shared" si="90"/>
        <v>479</v>
      </c>
      <c r="F614" s="28">
        <f t="shared" si="91"/>
        <v>278</v>
      </c>
      <c r="G614" s="28">
        <f t="shared" si="92"/>
        <v>755</v>
      </c>
      <c r="H614" s="28">
        <f t="shared" si="93"/>
        <v>1</v>
      </c>
      <c r="I614" s="34">
        <f t="shared" si="94"/>
        <v>1</v>
      </c>
      <c r="J614" s="31">
        <f t="shared" si="87"/>
        <v>9</v>
      </c>
      <c r="K614" s="35"/>
      <c r="L614" s="36">
        <f t="shared" si="95"/>
        <v>9821</v>
      </c>
      <c r="M614" s="36"/>
      <c r="N614" s="36"/>
      <c r="O614" s="37"/>
      <c r="P614" s="111"/>
      <c r="Q614" s="111"/>
      <c r="R614" s="112"/>
      <c r="S614" s="112"/>
    </row>
    <row r="615" spans="1:19">
      <c r="A615" s="31">
        <f t="shared" si="88"/>
        <v>479</v>
      </c>
      <c r="B615" s="31">
        <v>606</v>
      </c>
      <c r="C615" s="32" t="str">
        <f t="shared" si="89"/>
        <v>479 - PIONEER VALLEY PERFORMING ARTS Charter School - SOUTHWICK TOLLAND GRANVILLE pupils</v>
      </c>
      <c r="D615" s="33">
        <v>479278766</v>
      </c>
      <c r="E615" s="31">
        <f t="shared" si="90"/>
        <v>479</v>
      </c>
      <c r="F615" s="28">
        <f t="shared" si="91"/>
        <v>278</v>
      </c>
      <c r="G615" s="28">
        <f t="shared" si="92"/>
        <v>766</v>
      </c>
      <c r="H615" s="28">
        <f t="shared" si="93"/>
        <v>1</v>
      </c>
      <c r="I615" s="34">
        <f t="shared" si="94"/>
        <v>1</v>
      </c>
      <c r="J615" s="31">
        <f t="shared" si="87"/>
        <v>6</v>
      </c>
      <c r="K615" s="35"/>
      <c r="L615" s="36">
        <f t="shared" si="95"/>
        <v>11023</v>
      </c>
      <c r="M615" s="36"/>
      <c r="N615" s="36"/>
      <c r="O615" s="37"/>
      <c r="P615" s="111"/>
      <c r="Q615" s="111"/>
      <c r="R615" s="112"/>
      <c r="S615" s="112"/>
    </row>
    <row r="616" spans="1:19">
      <c r="A616" s="31">
        <f t="shared" si="88"/>
        <v>481</v>
      </c>
      <c r="B616" s="31">
        <v>607</v>
      </c>
      <c r="C616" s="32" t="str">
        <f t="shared" si="89"/>
        <v>481 - BOSTON RENAISSANCE Charter School - ATTLEBORO pupils</v>
      </c>
      <c r="D616" s="33">
        <v>481035016</v>
      </c>
      <c r="E616" s="31">
        <f t="shared" si="90"/>
        <v>481</v>
      </c>
      <c r="F616" s="28">
        <f t="shared" si="91"/>
        <v>35</v>
      </c>
      <c r="G616" s="28">
        <f t="shared" si="92"/>
        <v>16</v>
      </c>
      <c r="H616" s="28">
        <f t="shared" si="93"/>
        <v>1</v>
      </c>
      <c r="I616" s="34">
        <f t="shared" si="94"/>
        <v>1.085</v>
      </c>
      <c r="J616" s="31">
        <f t="shared" si="87"/>
        <v>7</v>
      </c>
      <c r="K616" s="35"/>
      <c r="L616" s="36">
        <f t="shared" si="95"/>
        <v>10227</v>
      </c>
      <c r="M616" s="36"/>
      <c r="N616" s="36"/>
      <c r="O616" s="37"/>
      <c r="P616" s="111"/>
      <c r="Q616" s="111"/>
      <c r="R616" s="112"/>
      <c r="S616" s="112"/>
    </row>
    <row r="617" spans="1:19">
      <c r="A617" s="31">
        <f t="shared" si="88"/>
        <v>481</v>
      </c>
      <c r="B617" s="31">
        <v>608</v>
      </c>
      <c r="C617" s="32" t="str">
        <f t="shared" si="89"/>
        <v>481 - BOSTON RENAISSANCE Charter School - AVON pupils</v>
      </c>
      <c r="D617" s="33">
        <v>481035018</v>
      </c>
      <c r="E617" s="31">
        <f t="shared" si="90"/>
        <v>481</v>
      </c>
      <c r="F617" s="28">
        <f t="shared" si="91"/>
        <v>35</v>
      </c>
      <c r="G617" s="28">
        <f t="shared" si="92"/>
        <v>18</v>
      </c>
      <c r="H617" s="28">
        <f t="shared" si="93"/>
        <v>1</v>
      </c>
      <c r="I617" s="34">
        <f t="shared" si="94"/>
        <v>1.085</v>
      </c>
      <c r="J617" s="31">
        <f t="shared" si="87"/>
        <v>7</v>
      </c>
      <c r="K617" s="35"/>
      <c r="L617" s="36">
        <f t="shared" si="95"/>
        <v>10227</v>
      </c>
      <c r="M617" s="36"/>
      <c r="N617" s="36"/>
      <c r="O617" s="37"/>
      <c r="P617" s="111"/>
      <c r="Q617" s="111"/>
      <c r="R617" s="112"/>
      <c r="S617" s="112"/>
    </row>
    <row r="618" spans="1:19">
      <c r="A618" s="31">
        <f t="shared" si="88"/>
        <v>481</v>
      </c>
      <c r="B618" s="31">
        <v>609</v>
      </c>
      <c r="C618" s="32" t="str">
        <f t="shared" si="89"/>
        <v>481 - BOSTON RENAISSANCE Charter School - BOSTON pupils</v>
      </c>
      <c r="D618" s="33">
        <v>481035035</v>
      </c>
      <c r="E618" s="31">
        <f t="shared" si="90"/>
        <v>481</v>
      </c>
      <c r="F618" s="28">
        <f t="shared" si="91"/>
        <v>35</v>
      </c>
      <c r="G618" s="28">
        <f t="shared" si="92"/>
        <v>35</v>
      </c>
      <c r="H618" s="28">
        <f t="shared" si="93"/>
        <v>1</v>
      </c>
      <c r="I618" s="34">
        <f t="shared" si="94"/>
        <v>1.085</v>
      </c>
      <c r="J618" s="31">
        <f t="shared" si="87"/>
        <v>11</v>
      </c>
      <c r="K618" s="35"/>
      <c r="L618" s="36">
        <f t="shared" si="95"/>
        <v>14960</v>
      </c>
      <c r="M618" s="36"/>
      <c r="N618" s="36"/>
      <c r="O618" s="37"/>
      <c r="P618" s="111"/>
      <c r="Q618" s="111"/>
      <c r="R618" s="112"/>
      <c r="S618" s="112"/>
    </row>
    <row r="619" spans="1:19">
      <c r="A619" s="31">
        <f t="shared" si="88"/>
        <v>481</v>
      </c>
      <c r="B619" s="31">
        <v>610</v>
      </c>
      <c r="C619" s="32" t="str">
        <f t="shared" si="89"/>
        <v>481 - BOSTON RENAISSANCE Charter School - BROCKTON pupils</v>
      </c>
      <c r="D619" s="33">
        <v>481035044</v>
      </c>
      <c r="E619" s="31">
        <f t="shared" si="90"/>
        <v>481</v>
      </c>
      <c r="F619" s="28">
        <f t="shared" si="91"/>
        <v>35</v>
      </c>
      <c r="G619" s="28">
        <f t="shared" si="92"/>
        <v>44</v>
      </c>
      <c r="H619" s="28">
        <f t="shared" si="93"/>
        <v>1</v>
      </c>
      <c r="I619" s="34">
        <f t="shared" si="94"/>
        <v>1.085</v>
      </c>
      <c r="J619" s="31">
        <f t="shared" si="87"/>
        <v>12</v>
      </c>
      <c r="K619" s="35"/>
      <c r="L619" s="36">
        <f t="shared" si="95"/>
        <v>15483</v>
      </c>
      <c r="M619" s="36"/>
      <c r="N619" s="36"/>
      <c r="O619" s="37"/>
      <c r="P619" s="111"/>
      <c r="Q619" s="111"/>
      <c r="R619" s="112"/>
      <c r="S619" s="112"/>
    </row>
    <row r="620" spans="1:19">
      <c r="A620" s="31">
        <f t="shared" si="88"/>
        <v>481</v>
      </c>
      <c r="B620" s="31">
        <v>611</v>
      </c>
      <c r="C620" s="32" t="str">
        <f t="shared" si="89"/>
        <v>481 - BOSTON RENAISSANCE Charter School - CANTON pupils</v>
      </c>
      <c r="D620" s="33">
        <v>481035050</v>
      </c>
      <c r="E620" s="31">
        <f t="shared" si="90"/>
        <v>481</v>
      </c>
      <c r="F620" s="28">
        <f t="shared" si="91"/>
        <v>35</v>
      </c>
      <c r="G620" s="28">
        <f t="shared" si="92"/>
        <v>50</v>
      </c>
      <c r="H620" s="28">
        <f t="shared" si="93"/>
        <v>1</v>
      </c>
      <c r="I620" s="34">
        <f t="shared" si="94"/>
        <v>1.085</v>
      </c>
      <c r="J620" s="31">
        <f t="shared" si="87"/>
        <v>4</v>
      </c>
      <c r="K620" s="35"/>
      <c r="L620" s="36">
        <f t="shared" si="95"/>
        <v>12400</v>
      </c>
      <c r="M620" s="36"/>
      <c r="N620" s="36"/>
      <c r="O620" s="37"/>
      <c r="P620" s="111"/>
      <c r="Q620" s="111"/>
      <c r="R620" s="112"/>
      <c r="S620" s="112"/>
    </row>
    <row r="621" spans="1:19">
      <c r="A621" s="31">
        <f t="shared" si="88"/>
        <v>481</v>
      </c>
      <c r="B621" s="31">
        <v>612</v>
      </c>
      <c r="C621" s="32" t="str">
        <f t="shared" si="89"/>
        <v>481 - BOSTON RENAISSANCE Charter School - CHELSEA pupils</v>
      </c>
      <c r="D621" s="33">
        <v>481035057</v>
      </c>
      <c r="E621" s="31">
        <f t="shared" si="90"/>
        <v>481</v>
      </c>
      <c r="F621" s="28">
        <f t="shared" si="91"/>
        <v>35</v>
      </c>
      <c r="G621" s="28">
        <f t="shared" si="92"/>
        <v>57</v>
      </c>
      <c r="H621" s="28">
        <f t="shared" si="93"/>
        <v>1</v>
      </c>
      <c r="I621" s="34">
        <f t="shared" si="94"/>
        <v>1.085</v>
      </c>
      <c r="J621" s="31">
        <f t="shared" si="87"/>
        <v>12</v>
      </c>
      <c r="K621" s="35"/>
      <c r="L621" s="36">
        <f t="shared" si="95"/>
        <v>10396</v>
      </c>
      <c r="M621" s="36"/>
      <c r="N621" s="36"/>
      <c r="O621" s="37"/>
      <c r="P621" s="111"/>
      <c r="Q621" s="111"/>
      <c r="R621" s="112"/>
      <c r="S621" s="112"/>
    </row>
    <row r="622" spans="1:19">
      <c r="A622" s="31">
        <f t="shared" si="88"/>
        <v>481</v>
      </c>
      <c r="B622" s="31">
        <v>613</v>
      </c>
      <c r="C622" s="32" t="str">
        <f t="shared" si="89"/>
        <v>481 - BOSTON RENAISSANCE Charter School - DEDHAM pupils</v>
      </c>
      <c r="D622" s="33">
        <v>481035073</v>
      </c>
      <c r="E622" s="31">
        <f t="shared" si="90"/>
        <v>481</v>
      </c>
      <c r="F622" s="28">
        <f t="shared" si="91"/>
        <v>35</v>
      </c>
      <c r="G622" s="28">
        <f t="shared" si="92"/>
        <v>73</v>
      </c>
      <c r="H622" s="28">
        <f t="shared" si="93"/>
        <v>1</v>
      </c>
      <c r="I622" s="34">
        <f t="shared" si="94"/>
        <v>1.085</v>
      </c>
      <c r="J622" s="31">
        <f t="shared" si="87"/>
        <v>5</v>
      </c>
      <c r="K622" s="35"/>
      <c r="L622" s="36">
        <f t="shared" si="95"/>
        <v>11289</v>
      </c>
      <c r="M622" s="36"/>
      <c r="N622" s="36"/>
      <c r="O622" s="37"/>
      <c r="P622" s="111"/>
      <c r="Q622" s="111"/>
      <c r="R622" s="112"/>
      <c r="S622" s="112"/>
    </row>
    <row r="623" spans="1:19">
      <c r="A623" s="31">
        <f t="shared" si="88"/>
        <v>481</v>
      </c>
      <c r="B623" s="31">
        <v>614</v>
      </c>
      <c r="C623" s="32" t="str">
        <f t="shared" si="89"/>
        <v>481 - BOSTON RENAISSANCE Charter School - MILTON pupils</v>
      </c>
      <c r="D623" s="33">
        <v>481035189</v>
      </c>
      <c r="E623" s="31">
        <f t="shared" si="90"/>
        <v>481</v>
      </c>
      <c r="F623" s="28">
        <f t="shared" si="91"/>
        <v>35</v>
      </c>
      <c r="G623" s="28">
        <f t="shared" si="92"/>
        <v>189</v>
      </c>
      <c r="H623" s="28">
        <f t="shared" si="93"/>
        <v>1</v>
      </c>
      <c r="I623" s="34">
        <f t="shared" si="94"/>
        <v>1.085</v>
      </c>
      <c r="J623" s="31">
        <f t="shared" si="87"/>
        <v>3</v>
      </c>
      <c r="K623" s="35"/>
      <c r="L623" s="36">
        <f t="shared" si="95"/>
        <v>11471</v>
      </c>
      <c r="M623" s="36"/>
      <c r="N623" s="36"/>
      <c r="O623" s="37"/>
      <c r="P623" s="111"/>
      <c r="Q623" s="111"/>
      <c r="R623" s="112"/>
      <c r="S623" s="112"/>
    </row>
    <row r="624" spans="1:19">
      <c r="A624" s="31">
        <f t="shared" si="88"/>
        <v>481</v>
      </c>
      <c r="B624" s="31">
        <v>615</v>
      </c>
      <c r="C624" s="32" t="str">
        <f t="shared" si="89"/>
        <v>481 - BOSTON RENAISSANCE Charter School - NORTH ATTLEBOROUGH pupils</v>
      </c>
      <c r="D624" s="33">
        <v>481035212</v>
      </c>
      <c r="E624" s="31">
        <f t="shared" si="90"/>
        <v>481</v>
      </c>
      <c r="F624" s="28">
        <f t="shared" si="91"/>
        <v>35</v>
      </c>
      <c r="G624" s="28">
        <f t="shared" si="92"/>
        <v>212</v>
      </c>
      <c r="H624" s="28">
        <f t="shared" si="93"/>
        <v>1</v>
      </c>
      <c r="I624" s="34">
        <f t="shared" si="94"/>
        <v>1.085</v>
      </c>
      <c r="J624" s="31">
        <f t="shared" si="87"/>
        <v>4</v>
      </c>
      <c r="K624" s="35"/>
      <c r="L624" s="36">
        <f t="shared" si="95"/>
        <v>10227</v>
      </c>
      <c r="M624" s="36"/>
      <c r="N624" s="36"/>
      <c r="O624" s="37"/>
      <c r="P624" s="111"/>
      <c r="Q624" s="111"/>
      <c r="R624" s="112"/>
      <c r="S624" s="112"/>
    </row>
    <row r="625" spans="1:19">
      <c r="A625" s="31">
        <f t="shared" si="88"/>
        <v>481</v>
      </c>
      <c r="B625" s="31">
        <v>616</v>
      </c>
      <c r="C625" s="32" t="str">
        <f t="shared" si="89"/>
        <v>481 - BOSTON RENAISSANCE Charter School - NORTON pupils</v>
      </c>
      <c r="D625" s="33">
        <v>481035218</v>
      </c>
      <c r="E625" s="31">
        <f t="shared" si="90"/>
        <v>481</v>
      </c>
      <c r="F625" s="28">
        <f t="shared" si="91"/>
        <v>35</v>
      </c>
      <c r="G625" s="28">
        <f t="shared" si="92"/>
        <v>218</v>
      </c>
      <c r="H625" s="28">
        <f t="shared" si="93"/>
        <v>1</v>
      </c>
      <c r="I625" s="34">
        <f t="shared" si="94"/>
        <v>1.085</v>
      </c>
      <c r="J625" s="31">
        <f t="shared" si="87"/>
        <v>5</v>
      </c>
      <c r="K625" s="35"/>
      <c r="L625" s="36">
        <f t="shared" si="95"/>
        <v>10227</v>
      </c>
      <c r="M625" s="36"/>
      <c r="N625" s="36"/>
      <c r="O625" s="37"/>
      <c r="P625" s="111"/>
      <c r="Q625" s="111"/>
      <c r="R625" s="112"/>
      <c r="S625" s="112"/>
    </row>
    <row r="626" spans="1:19">
      <c r="A626" s="31">
        <f t="shared" si="88"/>
        <v>481</v>
      </c>
      <c r="B626" s="31">
        <v>617</v>
      </c>
      <c r="C626" s="32" t="str">
        <f t="shared" si="89"/>
        <v>481 - BOSTON RENAISSANCE Charter School - NORWOOD pupils</v>
      </c>
      <c r="D626" s="33">
        <v>481035220</v>
      </c>
      <c r="E626" s="31">
        <f t="shared" si="90"/>
        <v>481</v>
      </c>
      <c r="F626" s="28">
        <f t="shared" si="91"/>
        <v>35</v>
      </c>
      <c r="G626" s="28">
        <f t="shared" si="92"/>
        <v>220</v>
      </c>
      <c r="H626" s="28">
        <f t="shared" si="93"/>
        <v>1</v>
      </c>
      <c r="I626" s="34">
        <f t="shared" si="94"/>
        <v>1.085</v>
      </c>
      <c r="J626" s="31">
        <f t="shared" si="87"/>
        <v>6</v>
      </c>
      <c r="K626" s="35"/>
      <c r="L626" s="36">
        <f t="shared" si="95"/>
        <v>10448</v>
      </c>
      <c r="M626" s="36"/>
      <c r="N626" s="36"/>
      <c r="O626" s="37"/>
      <c r="P626" s="111"/>
      <c r="Q626" s="111"/>
      <c r="R626" s="112"/>
      <c r="S626" s="112"/>
    </row>
    <row r="627" spans="1:19">
      <c r="A627" s="31">
        <f t="shared" si="88"/>
        <v>481</v>
      </c>
      <c r="B627" s="31">
        <v>618</v>
      </c>
      <c r="C627" s="32" t="str">
        <f t="shared" si="89"/>
        <v>481 - BOSTON RENAISSANCE Charter School - QUINCY pupils</v>
      </c>
      <c r="D627" s="33">
        <v>481035243</v>
      </c>
      <c r="E627" s="31">
        <f t="shared" si="90"/>
        <v>481</v>
      </c>
      <c r="F627" s="28">
        <f t="shared" si="91"/>
        <v>35</v>
      </c>
      <c r="G627" s="28">
        <f t="shared" si="92"/>
        <v>243</v>
      </c>
      <c r="H627" s="28">
        <f t="shared" si="93"/>
        <v>1</v>
      </c>
      <c r="I627" s="34">
        <f t="shared" si="94"/>
        <v>1.085</v>
      </c>
      <c r="J627" s="31">
        <f t="shared" si="87"/>
        <v>9</v>
      </c>
      <c r="K627" s="35"/>
      <c r="L627" s="36">
        <f t="shared" si="95"/>
        <v>15471</v>
      </c>
      <c r="M627" s="36"/>
      <c r="N627" s="36"/>
      <c r="O627" s="37"/>
      <c r="P627" s="111"/>
      <c r="Q627" s="111"/>
      <c r="R627" s="112"/>
      <c r="S627" s="112"/>
    </row>
    <row r="628" spans="1:19">
      <c r="A628" s="31">
        <f t="shared" si="88"/>
        <v>481</v>
      </c>
      <c r="B628" s="31">
        <v>619</v>
      </c>
      <c r="C628" s="32" t="str">
        <f t="shared" si="89"/>
        <v>481 - BOSTON RENAISSANCE Charter School - RANDOLPH pupils</v>
      </c>
      <c r="D628" s="33">
        <v>481035244</v>
      </c>
      <c r="E628" s="31">
        <f t="shared" si="90"/>
        <v>481</v>
      </c>
      <c r="F628" s="28">
        <f t="shared" si="91"/>
        <v>35</v>
      </c>
      <c r="G628" s="28">
        <f t="shared" si="92"/>
        <v>244</v>
      </c>
      <c r="H628" s="28">
        <f t="shared" si="93"/>
        <v>1</v>
      </c>
      <c r="I628" s="34">
        <f t="shared" si="94"/>
        <v>1.085</v>
      </c>
      <c r="J628" s="31">
        <f t="shared" si="87"/>
        <v>10</v>
      </c>
      <c r="K628" s="35"/>
      <c r="L628" s="36">
        <f t="shared" si="95"/>
        <v>13523</v>
      </c>
      <c r="M628" s="36"/>
      <c r="N628" s="36"/>
      <c r="O628" s="37"/>
      <c r="P628" s="111"/>
      <c r="Q628" s="111"/>
      <c r="R628" s="112"/>
      <c r="S628" s="112"/>
    </row>
    <row r="629" spans="1:19">
      <c r="A629" s="31">
        <f t="shared" si="88"/>
        <v>481</v>
      </c>
      <c r="B629" s="31">
        <v>620</v>
      </c>
      <c r="C629" s="32" t="str">
        <f t="shared" si="89"/>
        <v>481 - BOSTON RENAISSANCE Charter School - ROCKLAND pupils</v>
      </c>
      <c r="D629" s="33">
        <v>481035251</v>
      </c>
      <c r="E629" s="31">
        <f t="shared" si="90"/>
        <v>481</v>
      </c>
      <c r="F629" s="28">
        <f t="shared" si="91"/>
        <v>35</v>
      </c>
      <c r="G629" s="28">
        <f t="shared" si="92"/>
        <v>251</v>
      </c>
      <c r="H629" s="28">
        <f t="shared" si="93"/>
        <v>1</v>
      </c>
      <c r="I629" s="34">
        <f t="shared" si="94"/>
        <v>1.085</v>
      </c>
      <c r="J629" s="31">
        <f t="shared" si="87"/>
        <v>8</v>
      </c>
      <c r="K629" s="35"/>
      <c r="L629" s="36">
        <f t="shared" si="95"/>
        <v>15408</v>
      </c>
      <c r="M629" s="36"/>
      <c r="N629" s="36"/>
      <c r="O629" s="37"/>
      <c r="P629" s="111"/>
      <c r="Q629" s="111"/>
      <c r="R629" s="112"/>
      <c r="S629" s="112"/>
    </row>
    <row r="630" spans="1:19">
      <c r="A630" s="31">
        <f t="shared" si="88"/>
        <v>481</v>
      </c>
      <c r="B630" s="31">
        <v>621</v>
      </c>
      <c r="C630" s="32" t="str">
        <f t="shared" si="89"/>
        <v>481 - BOSTON RENAISSANCE Charter School - STOUGHTON pupils</v>
      </c>
      <c r="D630" s="33">
        <v>481035285</v>
      </c>
      <c r="E630" s="31">
        <f t="shared" si="90"/>
        <v>481</v>
      </c>
      <c r="F630" s="28">
        <f t="shared" si="91"/>
        <v>35</v>
      </c>
      <c r="G630" s="28">
        <f t="shared" si="92"/>
        <v>285</v>
      </c>
      <c r="H630" s="28">
        <f t="shared" si="93"/>
        <v>1</v>
      </c>
      <c r="I630" s="34">
        <f t="shared" si="94"/>
        <v>1.085</v>
      </c>
      <c r="J630" s="31">
        <f t="shared" si="87"/>
        <v>7</v>
      </c>
      <c r="K630" s="35"/>
      <c r="L630" s="36">
        <f t="shared" si="95"/>
        <v>11965</v>
      </c>
      <c r="M630" s="36"/>
      <c r="N630" s="36"/>
      <c r="O630" s="37"/>
      <c r="P630" s="111"/>
      <c r="Q630" s="111"/>
      <c r="R630" s="112"/>
      <c r="S630" s="112"/>
    </row>
    <row r="631" spans="1:19">
      <c r="A631" s="31">
        <f t="shared" si="88"/>
        <v>481</v>
      </c>
      <c r="B631" s="31">
        <v>622</v>
      </c>
      <c r="C631" s="32" t="str">
        <f t="shared" si="89"/>
        <v>481 - BOSTON RENAISSANCE Charter School - WALPOLE pupils</v>
      </c>
      <c r="D631" s="33">
        <v>481035307</v>
      </c>
      <c r="E631" s="31">
        <f t="shared" si="90"/>
        <v>481</v>
      </c>
      <c r="F631" s="28">
        <f t="shared" si="91"/>
        <v>35</v>
      </c>
      <c r="G631" s="28">
        <f t="shared" si="92"/>
        <v>307</v>
      </c>
      <c r="H631" s="28">
        <f t="shared" si="93"/>
        <v>1</v>
      </c>
      <c r="I631" s="34">
        <f t="shared" si="94"/>
        <v>1.085</v>
      </c>
      <c r="J631" s="31">
        <f t="shared" si="87"/>
        <v>3</v>
      </c>
      <c r="K631" s="35"/>
      <c r="L631" s="36">
        <f t="shared" si="95"/>
        <v>10227</v>
      </c>
      <c r="M631" s="36"/>
      <c r="N631" s="36"/>
      <c r="O631" s="37"/>
      <c r="P631" s="111"/>
      <c r="Q631" s="111"/>
      <c r="R631" s="112"/>
      <c r="S631" s="112"/>
    </row>
    <row r="632" spans="1:19">
      <c r="A632" s="31">
        <f t="shared" si="88"/>
        <v>481</v>
      </c>
      <c r="B632" s="31">
        <v>623</v>
      </c>
      <c r="C632" s="32" t="str">
        <f t="shared" si="89"/>
        <v>481 - BOSTON RENAISSANCE Charter School - WEYMOUTH pupils</v>
      </c>
      <c r="D632" s="33">
        <v>481035336</v>
      </c>
      <c r="E632" s="31">
        <f t="shared" si="90"/>
        <v>481</v>
      </c>
      <c r="F632" s="28">
        <f t="shared" si="91"/>
        <v>35</v>
      </c>
      <c r="G632" s="28">
        <f t="shared" si="92"/>
        <v>336</v>
      </c>
      <c r="H632" s="28">
        <f t="shared" si="93"/>
        <v>1</v>
      </c>
      <c r="I632" s="34">
        <f t="shared" si="94"/>
        <v>1.085</v>
      </c>
      <c r="J632" s="31">
        <f t="shared" si="87"/>
        <v>7</v>
      </c>
      <c r="K632" s="35"/>
      <c r="L632" s="36">
        <f t="shared" si="95"/>
        <v>15217</v>
      </c>
      <c r="M632" s="36"/>
      <c r="N632" s="36"/>
      <c r="O632" s="37"/>
      <c r="P632" s="111"/>
      <c r="Q632" s="111"/>
      <c r="R632" s="112"/>
      <c r="S632" s="112"/>
    </row>
    <row r="633" spans="1:19">
      <c r="A633" s="31">
        <f t="shared" si="88"/>
        <v>482</v>
      </c>
      <c r="B633" s="31">
        <v>624</v>
      </c>
      <c r="C633" s="32" t="str">
        <f t="shared" si="89"/>
        <v>482 - RIVER VALLEY Charter School - AMESBURY pupils</v>
      </c>
      <c r="D633" s="33">
        <v>482204007</v>
      </c>
      <c r="E633" s="31">
        <f t="shared" si="90"/>
        <v>482</v>
      </c>
      <c r="F633" s="28">
        <f t="shared" si="91"/>
        <v>204</v>
      </c>
      <c r="G633" s="28">
        <f t="shared" si="92"/>
        <v>7</v>
      </c>
      <c r="H633" s="28">
        <f t="shared" si="93"/>
        <v>1</v>
      </c>
      <c r="I633" s="34">
        <f t="shared" si="94"/>
        <v>1</v>
      </c>
      <c r="J633" s="31">
        <f t="shared" si="87"/>
        <v>6</v>
      </c>
      <c r="K633" s="35"/>
      <c r="L633" s="36">
        <f t="shared" si="95"/>
        <v>9827</v>
      </c>
      <c r="M633" s="36"/>
      <c r="N633" s="36"/>
      <c r="O633" s="37"/>
      <c r="P633" s="111"/>
      <c r="Q633" s="111"/>
      <c r="R633" s="112"/>
      <c r="S633" s="112"/>
    </row>
    <row r="634" spans="1:19">
      <c r="A634" s="31">
        <f t="shared" si="88"/>
        <v>482</v>
      </c>
      <c r="B634" s="31">
        <v>625</v>
      </c>
      <c r="C634" s="32" t="str">
        <f t="shared" si="89"/>
        <v>482 - RIVER VALLEY Charter School - BEVERLY pupils</v>
      </c>
      <c r="D634" s="33">
        <v>482204030</v>
      </c>
      <c r="E634" s="31">
        <f t="shared" si="90"/>
        <v>482</v>
      </c>
      <c r="F634" s="28">
        <f t="shared" si="91"/>
        <v>204</v>
      </c>
      <c r="G634" s="28">
        <f t="shared" si="92"/>
        <v>30</v>
      </c>
      <c r="H634" s="28">
        <f t="shared" si="93"/>
        <v>1</v>
      </c>
      <c r="I634" s="34">
        <f t="shared" si="94"/>
        <v>1</v>
      </c>
      <c r="J634" s="31">
        <f t="shared" si="87"/>
        <v>6</v>
      </c>
      <c r="K634" s="35"/>
      <c r="L634" s="36">
        <f t="shared" si="95"/>
        <v>9394</v>
      </c>
      <c r="M634" s="36"/>
      <c r="N634" s="36"/>
      <c r="O634" s="37"/>
      <c r="P634" s="111"/>
      <c r="Q634" s="111"/>
      <c r="R634" s="112"/>
      <c r="S634" s="112"/>
    </row>
    <row r="635" spans="1:19">
      <c r="A635" s="31">
        <f t="shared" si="88"/>
        <v>482</v>
      </c>
      <c r="B635" s="31">
        <v>626</v>
      </c>
      <c r="C635" s="32" t="str">
        <f t="shared" si="89"/>
        <v>482 - RIVER VALLEY Charter School - BOXFORD pupils</v>
      </c>
      <c r="D635" s="33">
        <v>482204038</v>
      </c>
      <c r="E635" s="31">
        <f t="shared" si="90"/>
        <v>482</v>
      </c>
      <c r="F635" s="28">
        <f t="shared" si="91"/>
        <v>204</v>
      </c>
      <c r="G635" s="28">
        <f t="shared" si="92"/>
        <v>38</v>
      </c>
      <c r="H635" s="28">
        <f t="shared" si="93"/>
        <v>1</v>
      </c>
      <c r="I635" s="34">
        <f t="shared" si="94"/>
        <v>1</v>
      </c>
      <c r="J635" s="31">
        <f t="shared" si="87"/>
        <v>2</v>
      </c>
      <c r="K635" s="35"/>
      <c r="L635" s="36">
        <f t="shared" si="95"/>
        <v>9518</v>
      </c>
      <c r="M635" s="36"/>
      <c r="N635" s="36"/>
      <c r="O635" s="37"/>
      <c r="P635" s="111"/>
      <c r="Q635" s="111"/>
      <c r="R635" s="112"/>
      <c r="S635" s="112"/>
    </row>
    <row r="636" spans="1:19">
      <c r="A636" s="31">
        <f t="shared" si="88"/>
        <v>482</v>
      </c>
      <c r="B636" s="31">
        <v>627</v>
      </c>
      <c r="C636" s="32" t="str">
        <f t="shared" si="89"/>
        <v>482 - RIVER VALLEY Charter School - GEORGETOWN pupils</v>
      </c>
      <c r="D636" s="33">
        <v>482204105</v>
      </c>
      <c r="E636" s="31">
        <f t="shared" si="90"/>
        <v>482</v>
      </c>
      <c r="F636" s="28">
        <f t="shared" si="91"/>
        <v>204</v>
      </c>
      <c r="G636" s="28">
        <f t="shared" si="92"/>
        <v>105</v>
      </c>
      <c r="H636" s="28">
        <f t="shared" si="93"/>
        <v>1</v>
      </c>
      <c r="I636" s="34">
        <f t="shared" si="94"/>
        <v>1</v>
      </c>
      <c r="J636" s="31">
        <f t="shared" si="87"/>
        <v>3</v>
      </c>
      <c r="K636" s="35"/>
      <c r="L636" s="36">
        <f t="shared" si="95"/>
        <v>9567</v>
      </c>
      <c r="M636" s="36"/>
      <c r="N636" s="36"/>
      <c r="O636" s="37"/>
      <c r="P636" s="111"/>
      <c r="Q636" s="111"/>
      <c r="R636" s="112"/>
      <c r="S636" s="112"/>
    </row>
    <row r="637" spans="1:19">
      <c r="A637" s="31">
        <f t="shared" si="88"/>
        <v>482</v>
      </c>
      <c r="B637" s="31">
        <v>628</v>
      </c>
      <c r="C637" s="32" t="str">
        <f t="shared" si="89"/>
        <v>482 - RIVER VALLEY Charter School - HAVERHILL pupils</v>
      </c>
      <c r="D637" s="33">
        <v>482204128</v>
      </c>
      <c r="E637" s="31">
        <f t="shared" si="90"/>
        <v>482</v>
      </c>
      <c r="F637" s="28">
        <f t="shared" si="91"/>
        <v>204</v>
      </c>
      <c r="G637" s="28">
        <f t="shared" si="92"/>
        <v>128</v>
      </c>
      <c r="H637" s="28">
        <f t="shared" si="93"/>
        <v>1</v>
      </c>
      <c r="I637" s="34">
        <f t="shared" si="94"/>
        <v>1</v>
      </c>
      <c r="J637" s="31">
        <f t="shared" si="87"/>
        <v>10</v>
      </c>
      <c r="K637" s="35"/>
      <c r="L637" s="36">
        <f t="shared" si="95"/>
        <v>12782</v>
      </c>
      <c r="M637" s="36"/>
      <c r="N637" s="36"/>
      <c r="O637" s="37"/>
      <c r="P637" s="111"/>
      <c r="Q637" s="111"/>
      <c r="R637" s="112"/>
      <c r="S637" s="112"/>
    </row>
    <row r="638" spans="1:19">
      <c r="A638" s="31">
        <f t="shared" si="88"/>
        <v>482</v>
      </c>
      <c r="B638" s="31">
        <v>629</v>
      </c>
      <c r="C638" s="32" t="str">
        <f t="shared" si="89"/>
        <v>482 - RIVER VALLEY Charter School - NEWBURYPORT pupils</v>
      </c>
      <c r="D638" s="33">
        <v>482204204</v>
      </c>
      <c r="E638" s="31">
        <f t="shared" si="90"/>
        <v>482</v>
      </c>
      <c r="F638" s="28">
        <f t="shared" si="91"/>
        <v>204</v>
      </c>
      <c r="G638" s="28">
        <f t="shared" si="92"/>
        <v>204</v>
      </c>
      <c r="H638" s="28">
        <f t="shared" si="93"/>
        <v>1</v>
      </c>
      <c r="I638" s="34">
        <f t="shared" si="94"/>
        <v>1</v>
      </c>
      <c r="J638" s="31">
        <f t="shared" si="87"/>
        <v>3</v>
      </c>
      <c r="K638" s="35"/>
      <c r="L638" s="36">
        <f t="shared" si="95"/>
        <v>9806</v>
      </c>
      <c r="M638" s="36"/>
      <c r="N638" s="36"/>
      <c r="O638" s="37"/>
      <c r="P638" s="111"/>
      <c r="Q638" s="111"/>
      <c r="R638" s="112"/>
      <c r="S638" s="112"/>
    </row>
    <row r="639" spans="1:19">
      <c r="A639" s="31">
        <f t="shared" si="88"/>
        <v>482</v>
      </c>
      <c r="B639" s="31">
        <v>630</v>
      </c>
      <c r="C639" s="32" t="str">
        <f t="shared" si="89"/>
        <v>482 - RIVER VALLEY Charter School - MASCONOMET pupils</v>
      </c>
      <c r="D639" s="33">
        <v>482204705</v>
      </c>
      <c r="E639" s="31">
        <f t="shared" si="90"/>
        <v>482</v>
      </c>
      <c r="F639" s="28">
        <f t="shared" si="91"/>
        <v>204</v>
      </c>
      <c r="G639" s="28">
        <f t="shared" si="92"/>
        <v>705</v>
      </c>
      <c r="H639" s="28">
        <f t="shared" si="93"/>
        <v>1</v>
      </c>
      <c r="I639" s="34">
        <f t="shared" si="94"/>
        <v>1</v>
      </c>
      <c r="J639" s="31">
        <f t="shared" si="87"/>
        <v>2</v>
      </c>
      <c r="K639" s="35"/>
      <c r="L639" s="36">
        <f t="shared" si="95"/>
        <v>9220</v>
      </c>
      <c r="M639" s="36"/>
      <c r="N639" s="36"/>
      <c r="O639" s="37"/>
      <c r="P639" s="111"/>
      <c r="Q639" s="111"/>
      <c r="R639" s="112"/>
      <c r="S639" s="112"/>
    </row>
    <row r="640" spans="1:19">
      <c r="A640" s="31">
        <f t="shared" si="88"/>
        <v>482</v>
      </c>
      <c r="B640" s="31">
        <v>631</v>
      </c>
      <c r="C640" s="32" t="str">
        <f t="shared" si="89"/>
        <v>482 - RIVER VALLEY Charter School - PENTUCKET pupils</v>
      </c>
      <c r="D640" s="33">
        <v>482204745</v>
      </c>
      <c r="E640" s="31">
        <f t="shared" si="90"/>
        <v>482</v>
      </c>
      <c r="F640" s="28">
        <f t="shared" si="91"/>
        <v>204</v>
      </c>
      <c r="G640" s="28">
        <f t="shared" si="92"/>
        <v>745</v>
      </c>
      <c r="H640" s="28">
        <f t="shared" si="93"/>
        <v>1</v>
      </c>
      <c r="I640" s="34">
        <f t="shared" si="94"/>
        <v>1</v>
      </c>
      <c r="J640" s="31">
        <f t="shared" si="87"/>
        <v>3</v>
      </c>
      <c r="K640" s="35"/>
      <c r="L640" s="36">
        <f t="shared" si="95"/>
        <v>9809</v>
      </c>
      <c r="M640" s="36"/>
      <c r="N640" s="36"/>
      <c r="O640" s="37"/>
      <c r="P640" s="111"/>
      <c r="Q640" s="111"/>
      <c r="R640" s="112"/>
      <c r="S640" s="112"/>
    </row>
    <row r="641" spans="1:19">
      <c r="A641" s="31">
        <f t="shared" si="88"/>
        <v>482</v>
      </c>
      <c r="B641" s="31">
        <v>632</v>
      </c>
      <c r="C641" s="32" t="str">
        <f t="shared" si="89"/>
        <v>482 - RIVER VALLEY Charter School - TRITON pupils</v>
      </c>
      <c r="D641" s="33">
        <v>482204773</v>
      </c>
      <c r="E641" s="31">
        <f t="shared" si="90"/>
        <v>482</v>
      </c>
      <c r="F641" s="28">
        <f t="shared" si="91"/>
        <v>204</v>
      </c>
      <c r="G641" s="28">
        <f t="shared" si="92"/>
        <v>773</v>
      </c>
      <c r="H641" s="28">
        <f t="shared" si="93"/>
        <v>1</v>
      </c>
      <c r="I641" s="34">
        <f t="shared" si="94"/>
        <v>1</v>
      </c>
      <c r="J641" s="31">
        <f t="shared" si="87"/>
        <v>5</v>
      </c>
      <c r="K641" s="35"/>
      <c r="L641" s="36">
        <f t="shared" si="95"/>
        <v>9840</v>
      </c>
      <c r="M641" s="36"/>
      <c r="N641" s="36"/>
      <c r="O641" s="37"/>
      <c r="P641" s="111"/>
      <c r="Q641" s="111"/>
      <c r="R641" s="112"/>
      <c r="S641" s="112"/>
    </row>
    <row r="642" spans="1:19">
      <c r="A642" s="31">
        <f t="shared" si="88"/>
        <v>483</v>
      </c>
      <c r="B642" s="31">
        <v>633</v>
      </c>
      <c r="C642" s="32" t="str">
        <f t="shared" si="89"/>
        <v>483 - RISING TIDE Charter School - BARNSTABLE pupils</v>
      </c>
      <c r="D642" s="33">
        <v>483239020</v>
      </c>
      <c r="E642" s="31">
        <f t="shared" si="90"/>
        <v>483</v>
      </c>
      <c r="F642" s="28">
        <f t="shared" si="91"/>
        <v>239</v>
      </c>
      <c r="G642" s="28">
        <f t="shared" si="92"/>
        <v>20</v>
      </c>
      <c r="H642" s="28">
        <f t="shared" si="93"/>
        <v>1</v>
      </c>
      <c r="I642" s="34">
        <f t="shared" si="94"/>
        <v>1.038</v>
      </c>
      <c r="J642" s="31">
        <f t="shared" si="87"/>
        <v>8</v>
      </c>
      <c r="K642" s="35"/>
      <c r="L642" s="36">
        <f t="shared" si="95"/>
        <v>12797</v>
      </c>
      <c r="M642" s="36"/>
      <c r="N642" s="36"/>
      <c r="O642" s="37"/>
      <c r="P642" s="111"/>
      <c r="Q642" s="111"/>
      <c r="R642" s="112"/>
      <c r="S642" s="112"/>
    </row>
    <row r="643" spans="1:19">
      <c r="A643" s="31">
        <f t="shared" si="88"/>
        <v>483</v>
      </c>
      <c r="B643" s="31">
        <v>634</v>
      </c>
      <c r="C643" s="32" t="str">
        <f t="shared" si="89"/>
        <v>483 - RISING TIDE Charter School - BOURNE pupils</v>
      </c>
      <c r="D643" s="33">
        <v>483239036</v>
      </c>
      <c r="E643" s="31">
        <f t="shared" si="90"/>
        <v>483</v>
      </c>
      <c r="F643" s="28">
        <f t="shared" si="91"/>
        <v>239</v>
      </c>
      <c r="G643" s="28">
        <f t="shared" si="92"/>
        <v>36</v>
      </c>
      <c r="H643" s="28">
        <f t="shared" si="93"/>
        <v>1</v>
      </c>
      <c r="I643" s="34">
        <f t="shared" si="94"/>
        <v>1.038</v>
      </c>
      <c r="J643" s="31">
        <f t="shared" si="87"/>
        <v>6</v>
      </c>
      <c r="K643" s="35"/>
      <c r="L643" s="36">
        <f t="shared" si="95"/>
        <v>11882</v>
      </c>
      <c r="M643" s="36"/>
      <c r="N643" s="36"/>
      <c r="O643" s="37"/>
      <c r="P643" s="111"/>
      <c r="Q643" s="111"/>
      <c r="R643" s="112"/>
      <c r="S643" s="112"/>
    </row>
    <row r="644" spans="1:19">
      <c r="A644" s="31">
        <f t="shared" si="88"/>
        <v>483</v>
      </c>
      <c r="B644" s="31">
        <v>635</v>
      </c>
      <c r="C644" s="32" t="str">
        <f t="shared" si="89"/>
        <v>483 - RISING TIDE Charter School - CARVER pupils</v>
      </c>
      <c r="D644" s="33">
        <v>483239052</v>
      </c>
      <c r="E644" s="31">
        <f t="shared" si="90"/>
        <v>483</v>
      </c>
      <c r="F644" s="28">
        <f t="shared" si="91"/>
        <v>239</v>
      </c>
      <c r="G644" s="28">
        <f t="shared" si="92"/>
        <v>52</v>
      </c>
      <c r="H644" s="28">
        <f t="shared" si="93"/>
        <v>1</v>
      </c>
      <c r="I644" s="34">
        <f t="shared" si="94"/>
        <v>1.038</v>
      </c>
      <c r="J644" s="31">
        <f t="shared" si="87"/>
        <v>5</v>
      </c>
      <c r="K644" s="35"/>
      <c r="L644" s="36">
        <f t="shared" si="95"/>
        <v>10550</v>
      </c>
      <c r="M644" s="36"/>
      <c r="N644" s="36"/>
      <c r="O644" s="37"/>
      <c r="P644" s="111"/>
      <c r="Q644" s="111"/>
      <c r="R644" s="112"/>
      <c r="S644" s="112"/>
    </row>
    <row r="645" spans="1:19">
      <c r="A645" s="31">
        <f t="shared" si="88"/>
        <v>483</v>
      </c>
      <c r="B645" s="31">
        <v>636</v>
      </c>
      <c r="C645" s="32" t="str">
        <f t="shared" si="89"/>
        <v>483 - RISING TIDE Charter School - DUXBURY pupils</v>
      </c>
      <c r="D645" s="33">
        <v>483239082</v>
      </c>
      <c r="E645" s="31">
        <f t="shared" si="90"/>
        <v>483</v>
      </c>
      <c r="F645" s="28">
        <f t="shared" si="91"/>
        <v>239</v>
      </c>
      <c r="G645" s="28">
        <f t="shared" si="92"/>
        <v>82</v>
      </c>
      <c r="H645" s="28">
        <f t="shared" si="93"/>
        <v>1</v>
      </c>
      <c r="I645" s="34">
        <f t="shared" si="94"/>
        <v>1.038</v>
      </c>
      <c r="J645" s="31">
        <f t="shared" si="87"/>
        <v>2</v>
      </c>
      <c r="K645" s="35"/>
      <c r="L645" s="36">
        <f t="shared" si="95"/>
        <v>10797</v>
      </c>
      <c r="M645" s="36"/>
      <c r="N645" s="36"/>
      <c r="O645" s="37"/>
      <c r="P645" s="111"/>
      <c r="Q645" s="111"/>
      <c r="R645" s="112"/>
      <c r="S645" s="112"/>
    </row>
    <row r="646" spans="1:19">
      <c r="A646" s="31">
        <f t="shared" si="88"/>
        <v>483</v>
      </c>
      <c r="B646" s="31">
        <v>637</v>
      </c>
      <c r="C646" s="32" t="str">
        <f t="shared" si="89"/>
        <v>483 - RISING TIDE Charter School - EAST BRIDGEWATER pupils</v>
      </c>
      <c r="D646" s="33">
        <v>483239083</v>
      </c>
      <c r="E646" s="31">
        <f t="shared" si="90"/>
        <v>483</v>
      </c>
      <c r="F646" s="28">
        <f t="shared" si="91"/>
        <v>239</v>
      </c>
      <c r="G646" s="28">
        <f t="shared" si="92"/>
        <v>83</v>
      </c>
      <c r="H646" s="28">
        <f t="shared" si="93"/>
        <v>1</v>
      </c>
      <c r="I646" s="34">
        <f t="shared" si="94"/>
        <v>1.038</v>
      </c>
      <c r="J646" s="31">
        <f t="shared" si="87"/>
        <v>5</v>
      </c>
      <c r="K646" s="35"/>
      <c r="L646" s="36">
        <f t="shared" si="95"/>
        <v>11365</v>
      </c>
      <c r="M646" s="36"/>
      <c r="N646" s="36"/>
      <c r="O646" s="37"/>
      <c r="P646" s="111"/>
      <c r="Q646" s="111"/>
      <c r="R646" s="112"/>
      <c r="S646" s="112"/>
    </row>
    <row r="647" spans="1:19">
      <c r="A647" s="31">
        <f t="shared" si="88"/>
        <v>483</v>
      </c>
      <c r="B647" s="31">
        <v>638</v>
      </c>
      <c r="C647" s="32" t="str">
        <f t="shared" si="89"/>
        <v>483 - RISING TIDE Charter School - FALMOUTH pupils</v>
      </c>
      <c r="D647" s="33">
        <v>483239096</v>
      </c>
      <c r="E647" s="31">
        <f t="shared" si="90"/>
        <v>483</v>
      </c>
      <c r="F647" s="28">
        <f t="shared" si="91"/>
        <v>239</v>
      </c>
      <c r="G647" s="28">
        <f t="shared" si="92"/>
        <v>96</v>
      </c>
      <c r="H647" s="28">
        <f t="shared" si="93"/>
        <v>1</v>
      </c>
      <c r="I647" s="34">
        <f t="shared" si="94"/>
        <v>1.038</v>
      </c>
      <c r="J647" s="31">
        <f t="shared" si="87"/>
        <v>6</v>
      </c>
      <c r="K647" s="35"/>
      <c r="L647" s="36">
        <f t="shared" si="95"/>
        <v>11806</v>
      </c>
      <c r="M647" s="36"/>
      <c r="N647" s="36"/>
      <c r="O647" s="37"/>
      <c r="P647" s="111"/>
      <c r="Q647" s="111"/>
      <c r="R647" s="112"/>
      <c r="S647" s="112"/>
    </row>
    <row r="648" spans="1:19">
      <c r="A648" s="31">
        <f t="shared" si="88"/>
        <v>483</v>
      </c>
      <c r="B648" s="31">
        <v>639</v>
      </c>
      <c r="C648" s="32" t="str">
        <f t="shared" si="89"/>
        <v>483 - RISING TIDE Charter School - HALIFAX pupils</v>
      </c>
      <c r="D648" s="33">
        <v>483239118</v>
      </c>
      <c r="E648" s="31">
        <f t="shared" si="90"/>
        <v>483</v>
      </c>
      <c r="F648" s="28">
        <f t="shared" si="91"/>
        <v>239</v>
      </c>
      <c r="G648" s="28">
        <f t="shared" si="92"/>
        <v>118</v>
      </c>
      <c r="H648" s="28">
        <f t="shared" si="93"/>
        <v>1</v>
      </c>
      <c r="I648" s="34">
        <f t="shared" si="94"/>
        <v>1.038</v>
      </c>
      <c r="J648" s="31">
        <f t="shared" si="87"/>
        <v>5</v>
      </c>
      <c r="K648" s="35"/>
      <c r="L648" s="36">
        <f t="shared" si="95"/>
        <v>13960</v>
      </c>
      <c r="M648" s="36"/>
      <c r="N648" s="36"/>
      <c r="O648" s="37"/>
      <c r="P648" s="111"/>
      <c r="Q648" s="111"/>
      <c r="R648" s="112"/>
      <c r="S648" s="112"/>
    </row>
    <row r="649" spans="1:19">
      <c r="A649" s="31">
        <f t="shared" si="88"/>
        <v>483</v>
      </c>
      <c r="B649" s="31">
        <v>640</v>
      </c>
      <c r="C649" s="32" t="str">
        <f t="shared" si="89"/>
        <v>483 - RISING TIDE Charter School - HINGHAM pupils</v>
      </c>
      <c r="D649" s="33">
        <v>483239131</v>
      </c>
      <c r="E649" s="31">
        <f t="shared" si="90"/>
        <v>483</v>
      </c>
      <c r="F649" s="28">
        <f t="shared" si="91"/>
        <v>239</v>
      </c>
      <c r="G649" s="28">
        <f t="shared" si="92"/>
        <v>131</v>
      </c>
      <c r="H649" s="28">
        <f t="shared" si="93"/>
        <v>1</v>
      </c>
      <c r="I649" s="34">
        <f t="shared" si="94"/>
        <v>1.038</v>
      </c>
      <c r="J649" s="31">
        <f t="shared" si="87"/>
        <v>2</v>
      </c>
      <c r="K649" s="35"/>
      <c r="L649" s="36">
        <f t="shared" si="95"/>
        <v>11365</v>
      </c>
      <c r="M649" s="36"/>
      <c r="N649" s="36"/>
      <c r="O649" s="37"/>
      <c r="P649" s="111"/>
      <c r="Q649" s="111"/>
      <c r="R649" s="112"/>
      <c r="S649" s="112"/>
    </row>
    <row r="650" spans="1:19">
      <c r="A650" s="31">
        <f t="shared" si="88"/>
        <v>483</v>
      </c>
      <c r="B650" s="31">
        <v>641</v>
      </c>
      <c r="C650" s="32" t="str">
        <f t="shared" si="89"/>
        <v>483 - RISING TIDE Charter School - KINGSTON pupils</v>
      </c>
      <c r="D650" s="33">
        <v>483239145</v>
      </c>
      <c r="E650" s="31">
        <f t="shared" si="90"/>
        <v>483</v>
      </c>
      <c r="F650" s="28">
        <f t="shared" si="91"/>
        <v>239</v>
      </c>
      <c r="G650" s="28">
        <f t="shared" si="92"/>
        <v>145</v>
      </c>
      <c r="H650" s="28">
        <f t="shared" si="93"/>
        <v>1</v>
      </c>
      <c r="I650" s="34">
        <f t="shared" si="94"/>
        <v>1.038</v>
      </c>
      <c r="J650" s="31">
        <f t="shared" ref="J650:J713" si="96">VLOOKUP(D650,enro_chafnd,16)</f>
        <v>4</v>
      </c>
      <c r="K650" s="35"/>
      <c r="L650" s="36">
        <f t="shared" si="95"/>
        <v>10398</v>
      </c>
      <c r="M650" s="36"/>
      <c r="N650" s="36"/>
      <c r="O650" s="37"/>
      <c r="P650" s="111"/>
      <c r="Q650" s="111"/>
      <c r="R650" s="112"/>
      <c r="S650" s="112"/>
    </row>
    <row r="651" spans="1:19">
      <c r="A651" s="31">
        <f t="shared" ref="A651:A714" si="97">IF(VALUE(MID(D651,1,1))=4,VALUE(MID(D651,1,3)),VALUE(MID(D651,1,4)))</f>
        <v>483</v>
      </c>
      <c r="B651" s="31">
        <v>642</v>
      </c>
      <c r="C651" s="32" t="str">
        <f t="shared" ref="C651:C714" si="98">IF(H651=1,A651 &amp; " - " &amp;VLOOKUP(A651,codeCHA,2)&amp;" Charter School - "&amp;VLOOKUP(G651,code436,2)&amp;" pupils",IF(OR(A651=450,A651=466),A651 &amp; " - " &amp;VLOOKUP(A651,codeCHA,2)&amp;" Charter School - "&amp;VLOOKUP(F651,code436,2)&amp;" District - "&amp;VLOOKUP(G651,code436,2)&amp;" pupils",A651 &amp; " - " &amp;VLOOKUP(A651,codeCHA,2)&amp;" Charter School - "&amp;VLOOKUP(F651,code436,2)&amp;" Campus - "&amp;VLOOKUP(G651,code436,2)&amp;" pupils"))</f>
        <v>483 - RISING TIDE Charter School - MARSHFIELD pupils</v>
      </c>
      <c r="D651" s="33">
        <v>483239171</v>
      </c>
      <c r="E651" s="31">
        <f t="shared" ref="E651:E714" si="99">A651</f>
        <v>483</v>
      </c>
      <c r="F651" s="28">
        <f t="shared" ref="F651:F714" si="100">IF(VALUE(MID(D651,1,1))=4,VALUE(MID(D651,4,3)),VALUE(MID(D651,5,3)))</f>
        <v>239</v>
      </c>
      <c r="G651" s="28">
        <f t="shared" ref="G651:G714" si="101">IF(VALUE(MID(D651,1,1))=4,VALUE(MID(D651,7,3)),VALUE(MID(D651,8,3)))</f>
        <v>171</v>
      </c>
      <c r="H651" s="28">
        <f t="shared" ref="H651:H714" si="102">IF(OR(A651=410,A651=466,A651=487),2,1)</f>
        <v>1</v>
      </c>
      <c r="I651" s="34">
        <f t="shared" ref="I651:I714" si="103">VLOOKUP(F651,distinfo,4)</f>
        <v>1.038</v>
      </c>
      <c r="J651" s="31">
        <f t="shared" si="96"/>
        <v>3</v>
      </c>
      <c r="K651" s="35"/>
      <c r="L651" s="36">
        <f t="shared" ref="L651:L714" si="104">IF(VLOOKUP(D651,rate_chafnd,40,FALSE)&gt;0,VLOOKUP(D651,rate_chafnd,40),VLOOKUP(G651,distinfo,7))</f>
        <v>11981</v>
      </c>
      <c r="M651" s="36"/>
      <c r="N651" s="36"/>
      <c r="O651" s="37"/>
      <c r="P651" s="111"/>
      <c r="Q651" s="111"/>
      <c r="R651" s="112"/>
      <c r="S651" s="112"/>
    </row>
    <row r="652" spans="1:19">
      <c r="A652" s="31">
        <f t="shared" si="97"/>
        <v>483</v>
      </c>
      <c r="B652" s="31">
        <v>643</v>
      </c>
      <c r="C652" s="32" t="str">
        <f t="shared" si="98"/>
        <v>483 - RISING TIDE Charter School - MASHPEE pupils</v>
      </c>
      <c r="D652" s="33">
        <v>483239172</v>
      </c>
      <c r="E652" s="31">
        <f t="shared" si="99"/>
        <v>483</v>
      </c>
      <c r="F652" s="28">
        <f t="shared" si="100"/>
        <v>239</v>
      </c>
      <c r="G652" s="28">
        <f t="shared" si="101"/>
        <v>172</v>
      </c>
      <c r="H652" s="28">
        <f t="shared" si="102"/>
        <v>1</v>
      </c>
      <c r="I652" s="34">
        <f t="shared" si="103"/>
        <v>1.038</v>
      </c>
      <c r="J652" s="31">
        <f t="shared" si="96"/>
        <v>7</v>
      </c>
      <c r="K652" s="35"/>
      <c r="L652" s="36">
        <f t="shared" si="104"/>
        <v>12818</v>
      </c>
      <c r="M652" s="36"/>
      <c r="N652" s="36"/>
      <c r="O652" s="37"/>
      <c r="P652" s="111"/>
      <c r="Q652" s="111"/>
      <c r="R652" s="112"/>
      <c r="S652" s="112"/>
    </row>
    <row r="653" spans="1:19">
      <c r="A653" s="31">
        <f t="shared" si="97"/>
        <v>483</v>
      </c>
      <c r="B653" s="31">
        <v>644</v>
      </c>
      <c r="C653" s="32" t="str">
        <f t="shared" si="98"/>
        <v>483 - RISING TIDE Charter School - MIDDLEBOROUGH pupils</v>
      </c>
      <c r="D653" s="33">
        <v>483239182</v>
      </c>
      <c r="E653" s="31">
        <f t="shared" si="99"/>
        <v>483</v>
      </c>
      <c r="F653" s="28">
        <f t="shared" si="100"/>
        <v>239</v>
      </c>
      <c r="G653" s="28">
        <f t="shared" si="101"/>
        <v>182</v>
      </c>
      <c r="H653" s="28">
        <f t="shared" si="102"/>
        <v>1</v>
      </c>
      <c r="I653" s="34">
        <f t="shared" si="103"/>
        <v>1.038</v>
      </c>
      <c r="J653" s="31">
        <f t="shared" si="96"/>
        <v>6</v>
      </c>
      <c r="K653" s="35"/>
      <c r="L653" s="36">
        <f t="shared" si="104"/>
        <v>11487</v>
      </c>
      <c r="M653" s="36"/>
      <c r="N653" s="36"/>
      <c r="O653" s="37"/>
      <c r="P653" s="111"/>
      <c r="Q653" s="111"/>
      <c r="R653" s="112"/>
      <c r="S653" s="112"/>
    </row>
    <row r="654" spans="1:19">
      <c r="A654" s="31">
        <f t="shared" si="97"/>
        <v>483</v>
      </c>
      <c r="B654" s="31">
        <v>645</v>
      </c>
      <c r="C654" s="32" t="str">
        <f t="shared" si="98"/>
        <v>483 - RISING TIDE Charter School - PEMBROKE pupils</v>
      </c>
      <c r="D654" s="33">
        <v>483239231</v>
      </c>
      <c r="E654" s="31">
        <f t="shared" si="99"/>
        <v>483</v>
      </c>
      <c r="F654" s="28">
        <f t="shared" si="100"/>
        <v>239</v>
      </c>
      <c r="G654" s="28">
        <f t="shared" si="101"/>
        <v>231</v>
      </c>
      <c r="H654" s="28">
        <f t="shared" si="102"/>
        <v>1</v>
      </c>
      <c r="I654" s="34">
        <f t="shared" si="103"/>
        <v>1.038</v>
      </c>
      <c r="J654" s="31">
        <f t="shared" si="96"/>
        <v>4</v>
      </c>
      <c r="K654" s="35"/>
      <c r="L654" s="36">
        <f t="shared" si="104"/>
        <v>12497</v>
      </c>
      <c r="M654" s="36"/>
      <c r="N654" s="36"/>
      <c r="O654" s="37"/>
      <c r="P654" s="111"/>
      <c r="Q654" s="111"/>
      <c r="R654" s="112"/>
      <c r="S654" s="112"/>
    </row>
    <row r="655" spans="1:19">
      <c r="A655" s="31">
        <f t="shared" si="97"/>
        <v>483</v>
      </c>
      <c r="B655" s="31">
        <v>646</v>
      </c>
      <c r="C655" s="32" t="str">
        <f t="shared" si="98"/>
        <v>483 - RISING TIDE Charter School - PLYMOUTH pupils</v>
      </c>
      <c r="D655" s="33">
        <v>483239239</v>
      </c>
      <c r="E655" s="31">
        <f t="shared" si="99"/>
        <v>483</v>
      </c>
      <c r="F655" s="28">
        <f t="shared" si="100"/>
        <v>239</v>
      </c>
      <c r="G655" s="28">
        <f t="shared" si="101"/>
        <v>239</v>
      </c>
      <c r="H655" s="28">
        <f t="shared" si="102"/>
        <v>1</v>
      </c>
      <c r="I655" s="34">
        <f t="shared" si="103"/>
        <v>1.038</v>
      </c>
      <c r="J655" s="31">
        <f t="shared" si="96"/>
        <v>6</v>
      </c>
      <c r="K655" s="35"/>
      <c r="L655" s="36">
        <f t="shared" si="104"/>
        <v>11143</v>
      </c>
      <c r="M655" s="36"/>
      <c r="N655" s="36"/>
      <c r="O655" s="37"/>
      <c r="P655" s="111"/>
      <c r="Q655" s="111"/>
      <c r="R655" s="112"/>
      <c r="S655" s="112"/>
    </row>
    <row r="656" spans="1:19">
      <c r="A656" s="31">
        <f t="shared" si="97"/>
        <v>483</v>
      </c>
      <c r="B656" s="31">
        <v>647</v>
      </c>
      <c r="C656" s="32" t="str">
        <f t="shared" si="98"/>
        <v>483 - RISING TIDE Charter School - SANDWICH pupils</v>
      </c>
      <c r="D656" s="33">
        <v>483239261</v>
      </c>
      <c r="E656" s="31">
        <f t="shared" si="99"/>
        <v>483</v>
      </c>
      <c r="F656" s="28">
        <f t="shared" si="100"/>
        <v>239</v>
      </c>
      <c r="G656" s="28">
        <f t="shared" si="101"/>
        <v>261</v>
      </c>
      <c r="H656" s="28">
        <f t="shared" si="102"/>
        <v>1</v>
      </c>
      <c r="I656" s="34">
        <f t="shared" si="103"/>
        <v>1.038</v>
      </c>
      <c r="J656" s="31">
        <f t="shared" si="96"/>
        <v>4</v>
      </c>
      <c r="K656" s="35"/>
      <c r="L656" s="36">
        <f t="shared" si="104"/>
        <v>10537</v>
      </c>
      <c r="M656" s="36"/>
      <c r="N656" s="36"/>
      <c r="O656" s="37"/>
      <c r="P656" s="111"/>
      <c r="Q656" s="111"/>
      <c r="R656" s="112"/>
      <c r="S656" s="112"/>
    </row>
    <row r="657" spans="1:19">
      <c r="A657" s="31">
        <f t="shared" si="97"/>
        <v>483</v>
      </c>
      <c r="B657" s="31">
        <v>648</v>
      </c>
      <c r="C657" s="32" t="str">
        <f t="shared" si="98"/>
        <v>483 - RISING TIDE Charter School - TAUNTON pupils</v>
      </c>
      <c r="D657" s="33">
        <v>483239293</v>
      </c>
      <c r="E657" s="31">
        <f t="shared" si="99"/>
        <v>483</v>
      </c>
      <c r="F657" s="28">
        <f t="shared" si="100"/>
        <v>239</v>
      </c>
      <c r="G657" s="28">
        <f t="shared" si="101"/>
        <v>293</v>
      </c>
      <c r="H657" s="28">
        <f t="shared" si="102"/>
        <v>1</v>
      </c>
      <c r="I657" s="34">
        <f t="shared" si="103"/>
        <v>1.038</v>
      </c>
      <c r="J657" s="31">
        <f t="shared" si="96"/>
        <v>10</v>
      </c>
      <c r="K657" s="35"/>
      <c r="L657" s="36">
        <f t="shared" si="104"/>
        <v>16710</v>
      </c>
      <c r="M657" s="36"/>
      <c r="N657" s="36"/>
      <c r="O657" s="37"/>
      <c r="P657" s="111"/>
      <c r="Q657" s="111"/>
      <c r="R657" s="112"/>
      <c r="S657" s="112"/>
    </row>
    <row r="658" spans="1:19">
      <c r="A658" s="31">
        <f t="shared" si="97"/>
        <v>483</v>
      </c>
      <c r="B658" s="31">
        <v>649</v>
      </c>
      <c r="C658" s="32" t="str">
        <f t="shared" si="98"/>
        <v>483 - RISING TIDE Charter School - WAREHAM pupils</v>
      </c>
      <c r="D658" s="33">
        <v>483239310</v>
      </c>
      <c r="E658" s="31">
        <f t="shared" si="99"/>
        <v>483</v>
      </c>
      <c r="F658" s="28">
        <f t="shared" si="100"/>
        <v>239</v>
      </c>
      <c r="G658" s="28">
        <f t="shared" si="101"/>
        <v>310</v>
      </c>
      <c r="H658" s="28">
        <f t="shared" si="102"/>
        <v>1</v>
      </c>
      <c r="I658" s="34">
        <f t="shared" si="103"/>
        <v>1.038</v>
      </c>
      <c r="J658" s="31">
        <f t="shared" si="96"/>
        <v>10</v>
      </c>
      <c r="K658" s="35"/>
      <c r="L658" s="36">
        <f t="shared" si="104"/>
        <v>12482</v>
      </c>
      <c r="M658" s="36"/>
      <c r="N658" s="36"/>
      <c r="O658" s="37"/>
      <c r="P658" s="111"/>
      <c r="Q658" s="111"/>
      <c r="R658" s="112"/>
      <c r="S658" s="112"/>
    </row>
    <row r="659" spans="1:19">
      <c r="A659" s="31">
        <f t="shared" si="97"/>
        <v>483</v>
      </c>
      <c r="B659" s="31">
        <v>650</v>
      </c>
      <c r="C659" s="32" t="str">
        <f t="shared" si="98"/>
        <v>483 - RISING TIDE Charter School - WEYMOUTH pupils</v>
      </c>
      <c r="D659" s="33">
        <v>483239336</v>
      </c>
      <c r="E659" s="31">
        <f t="shared" si="99"/>
        <v>483</v>
      </c>
      <c r="F659" s="28">
        <f t="shared" si="100"/>
        <v>239</v>
      </c>
      <c r="G659" s="28">
        <f t="shared" si="101"/>
        <v>336</v>
      </c>
      <c r="H659" s="28">
        <f t="shared" si="102"/>
        <v>1</v>
      </c>
      <c r="I659" s="34">
        <f t="shared" si="103"/>
        <v>1.038</v>
      </c>
      <c r="J659" s="31">
        <f t="shared" si="96"/>
        <v>7</v>
      </c>
      <c r="K659" s="35"/>
      <c r="L659" s="36">
        <f t="shared" si="104"/>
        <v>13763</v>
      </c>
      <c r="M659" s="36"/>
      <c r="N659" s="36"/>
      <c r="O659" s="37"/>
      <c r="P659" s="111"/>
      <c r="Q659" s="111"/>
      <c r="R659" s="112"/>
      <c r="S659" s="112"/>
    </row>
    <row r="660" spans="1:19">
      <c r="A660" s="31">
        <f t="shared" si="97"/>
        <v>483</v>
      </c>
      <c r="B660" s="31">
        <v>651</v>
      </c>
      <c r="C660" s="32" t="str">
        <f t="shared" si="98"/>
        <v>483 - RISING TIDE Charter School - BRIDGEWATER RAYNHAM pupils</v>
      </c>
      <c r="D660" s="33">
        <v>483239625</v>
      </c>
      <c r="E660" s="31">
        <f t="shared" si="99"/>
        <v>483</v>
      </c>
      <c r="F660" s="28">
        <f t="shared" si="100"/>
        <v>239</v>
      </c>
      <c r="G660" s="28">
        <f t="shared" si="101"/>
        <v>625</v>
      </c>
      <c r="H660" s="28">
        <f t="shared" si="102"/>
        <v>1</v>
      </c>
      <c r="I660" s="34">
        <f t="shared" si="103"/>
        <v>1.038</v>
      </c>
      <c r="J660" s="31">
        <f t="shared" si="96"/>
        <v>4</v>
      </c>
      <c r="K660" s="35"/>
      <c r="L660" s="36">
        <f t="shared" si="104"/>
        <v>11365</v>
      </c>
      <c r="M660" s="36"/>
      <c r="N660" s="36"/>
      <c r="O660" s="37"/>
      <c r="P660" s="111"/>
      <c r="Q660" s="111"/>
      <c r="R660" s="112"/>
      <c r="S660" s="112"/>
    </row>
    <row r="661" spans="1:19">
      <c r="A661" s="31">
        <f t="shared" si="97"/>
        <v>483</v>
      </c>
      <c r="B661" s="31">
        <v>652</v>
      </c>
      <c r="C661" s="32" t="str">
        <f t="shared" si="98"/>
        <v>483 - RISING TIDE Charter School - FREETOWN LAKEVILLE pupils</v>
      </c>
      <c r="D661" s="33">
        <v>483239665</v>
      </c>
      <c r="E661" s="31">
        <f t="shared" si="99"/>
        <v>483</v>
      </c>
      <c r="F661" s="28">
        <f t="shared" si="100"/>
        <v>239</v>
      </c>
      <c r="G661" s="28">
        <f t="shared" si="101"/>
        <v>665</v>
      </c>
      <c r="H661" s="28">
        <f t="shared" si="102"/>
        <v>1</v>
      </c>
      <c r="I661" s="34">
        <f t="shared" si="103"/>
        <v>1.038</v>
      </c>
      <c r="J661" s="31">
        <f t="shared" si="96"/>
        <v>4</v>
      </c>
      <c r="K661" s="35"/>
      <c r="L661" s="36">
        <f t="shared" si="104"/>
        <v>13130</v>
      </c>
      <c r="M661" s="36"/>
      <c r="N661" s="36"/>
      <c r="O661" s="37"/>
      <c r="P661" s="111"/>
      <c r="Q661" s="111"/>
      <c r="R661" s="112"/>
      <c r="S661" s="112"/>
    </row>
    <row r="662" spans="1:19">
      <c r="A662" s="31">
        <f t="shared" si="97"/>
        <v>483</v>
      </c>
      <c r="B662" s="31">
        <v>653</v>
      </c>
      <c r="C662" s="32" t="str">
        <f t="shared" si="98"/>
        <v>483 - RISING TIDE Charter School - OLD ROCHESTER pupils</v>
      </c>
      <c r="D662" s="33">
        <v>483239740</v>
      </c>
      <c r="E662" s="31">
        <f t="shared" si="99"/>
        <v>483</v>
      </c>
      <c r="F662" s="28">
        <f t="shared" si="100"/>
        <v>239</v>
      </c>
      <c r="G662" s="28">
        <f t="shared" si="101"/>
        <v>740</v>
      </c>
      <c r="H662" s="28">
        <f t="shared" si="102"/>
        <v>1</v>
      </c>
      <c r="I662" s="34">
        <f t="shared" si="103"/>
        <v>1.038</v>
      </c>
      <c r="J662" s="31">
        <f t="shared" si="96"/>
        <v>3</v>
      </c>
      <c r="K662" s="35"/>
      <c r="L662" s="36">
        <f t="shared" si="104"/>
        <v>11445</v>
      </c>
      <c r="M662" s="36"/>
      <c r="N662" s="36"/>
      <c r="O662" s="37"/>
      <c r="P662" s="111"/>
      <c r="Q662" s="111"/>
      <c r="R662" s="112"/>
      <c r="S662" s="112"/>
    </row>
    <row r="663" spans="1:19">
      <c r="A663" s="31">
        <f t="shared" si="97"/>
        <v>483</v>
      </c>
      <c r="B663" s="31">
        <v>654</v>
      </c>
      <c r="C663" s="32" t="str">
        <f t="shared" si="98"/>
        <v>483 - RISING TIDE Charter School - SILVER LAKE pupils</v>
      </c>
      <c r="D663" s="33">
        <v>483239760</v>
      </c>
      <c r="E663" s="31">
        <f t="shared" si="99"/>
        <v>483</v>
      </c>
      <c r="F663" s="28">
        <f t="shared" si="100"/>
        <v>239</v>
      </c>
      <c r="G663" s="28">
        <f t="shared" si="101"/>
        <v>760</v>
      </c>
      <c r="H663" s="28">
        <f t="shared" si="102"/>
        <v>1</v>
      </c>
      <c r="I663" s="34">
        <f t="shared" si="103"/>
        <v>1.038</v>
      </c>
      <c r="J663" s="31">
        <f t="shared" si="96"/>
        <v>4</v>
      </c>
      <c r="K663" s="35"/>
      <c r="L663" s="36">
        <f t="shared" si="104"/>
        <v>11261</v>
      </c>
      <c r="M663" s="36"/>
      <c r="N663" s="36"/>
      <c r="O663" s="37"/>
      <c r="P663" s="111"/>
      <c r="Q663" s="111"/>
      <c r="R663" s="112"/>
      <c r="S663" s="112"/>
    </row>
    <row r="664" spans="1:19">
      <c r="A664" s="31">
        <f t="shared" si="97"/>
        <v>483</v>
      </c>
      <c r="B664" s="31">
        <v>655</v>
      </c>
      <c r="C664" s="32" t="str">
        <f t="shared" si="98"/>
        <v>483 - RISING TIDE Charter School - WHITMAN HANSON pupils</v>
      </c>
      <c r="D664" s="33">
        <v>483239780</v>
      </c>
      <c r="E664" s="31">
        <f t="shared" si="99"/>
        <v>483</v>
      </c>
      <c r="F664" s="28">
        <f t="shared" si="100"/>
        <v>239</v>
      </c>
      <c r="G664" s="28">
        <f t="shared" si="101"/>
        <v>780</v>
      </c>
      <c r="H664" s="28">
        <f t="shared" si="102"/>
        <v>1</v>
      </c>
      <c r="I664" s="34">
        <f t="shared" si="103"/>
        <v>1.038</v>
      </c>
      <c r="J664" s="31">
        <f t="shared" si="96"/>
        <v>5</v>
      </c>
      <c r="K664" s="35"/>
      <c r="L664" s="36">
        <f t="shared" si="104"/>
        <v>11365</v>
      </c>
      <c r="M664" s="36"/>
      <c r="N664" s="36"/>
      <c r="O664" s="37"/>
      <c r="P664" s="111"/>
      <c r="Q664" s="111"/>
      <c r="R664" s="112"/>
      <c r="S664" s="112"/>
    </row>
    <row r="665" spans="1:19">
      <c r="A665" s="31">
        <f t="shared" si="97"/>
        <v>484</v>
      </c>
      <c r="B665" s="31">
        <v>656</v>
      </c>
      <c r="C665" s="32" t="str">
        <f t="shared" si="98"/>
        <v>484 - ROXBURY PREPARATORY Charter School - ATTLEBORO pupils</v>
      </c>
      <c r="D665" s="33">
        <v>484035016</v>
      </c>
      <c r="E665" s="31">
        <f t="shared" si="99"/>
        <v>484</v>
      </c>
      <c r="F665" s="28">
        <f t="shared" si="100"/>
        <v>35</v>
      </c>
      <c r="G665" s="28">
        <f t="shared" si="101"/>
        <v>16</v>
      </c>
      <c r="H665" s="28">
        <f t="shared" si="102"/>
        <v>1</v>
      </c>
      <c r="I665" s="34">
        <f t="shared" si="103"/>
        <v>1.085</v>
      </c>
      <c r="J665" s="31">
        <f t="shared" si="96"/>
        <v>7</v>
      </c>
      <c r="K665" s="35"/>
      <c r="L665" s="36">
        <f t="shared" si="104"/>
        <v>15217</v>
      </c>
      <c r="M665" s="36"/>
      <c r="N665" s="36"/>
      <c r="O665" s="37"/>
      <c r="P665" s="111"/>
      <c r="Q665" s="111"/>
      <c r="R665" s="112"/>
      <c r="S665" s="112"/>
    </row>
    <row r="666" spans="1:19">
      <c r="A666" s="31">
        <f t="shared" si="97"/>
        <v>484</v>
      </c>
      <c r="B666" s="31">
        <v>657</v>
      </c>
      <c r="C666" s="32" t="str">
        <f t="shared" si="98"/>
        <v>484 - ROXBURY PREPARATORY Charter School - BOSTON pupils</v>
      </c>
      <c r="D666" s="33">
        <v>484035035</v>
      </c>
      <c r="E666" s="31">
        <f t="shared" si="99"/>
        <v>484</v>
      </c>
      <c r="F666" s="28">
        <f t="shared" si="100"/>
        <v>35</v>
      </c>
      <c r="G666" s="28">
        <f t="shared" si="101"/>
        <v>35</v>
      </c>
      <c r="H666" s="28">
        <f t="shared" si="102"/>
        <v>1</v>
      </c>
      <c r="I666" s="34">
        <f t="shared" si="103"/>
        <v>1.085</v>
      </c>
      <c r="J666" s="31">
        <f t="shared" si="96"/>
        <v>11</v>
      </c>
      <c r="K666" s="35"/>
      <c r="L666" s="36">
        <f t="shared" si="104"/>
        <v>15659</v>
      </c>
      <c r="M666" s="36"/>
      <c r="N666" s="36"/>
      <c r="O666" s="37"/>
      <c r="P666" s="111"/>
      <c r="Q666" s="111"/>
      <c r="R666" s="112"/>
      <c r="S666" s="112"/>
    </row>
    <row r="667" spans="1:19">
      <c r="A667" s="31">
        <f t="shared" si="97"/>
        <v>484</v>
      </c>
      <c r="B667" s="31">
        <v>658</v>
      </c>
      <c r="C667" s="32" t="str">
        <f t="shared" si="98"/>
        <v>484 - ROXBURY PREPARATORY Charter School - BROCKTON pupils</v>
      </c>
      <c r="D667" s="33">
        <v>484035044</v>
      </c>
      <c r="E667" s="31">
        <f t="shared" si="99"/>
        <v>484</v>
      </c>
      <c r="F667" s="28">
        <f t="shared" si="100"/>
        <v>35</v>
      </c>
      <c r="G667" s="28">
        <f t="shared" si="101"/>
        <v>44</v>
      </c>
      <c r="H667" s="28">
        <f t="shared" si="102"/>
        <v>1</v>
      </c>
      <c r="I667" s="34">
        <f t="shared" si="103"/>
        <v>1.085</v>
      </c>
      <c r="J667" s="31">
        <f t="shared" si="96"/>
        <v>12</v>
      </c>
      <c r="K667" s="35"/>
      <c r="L667" s="36">
        <f t="shared" si="104"/>
        <v>16896</v>
      </c>
      <c r="M667" s="36"/>
      <c r="N667" s="36"/>
      <c r="O667" s="37"/>
      <c r="P667" s="111"/>
      <c r="Q667" s="111"/>
      <c r="R667" s="112"/>
      <c r="S667" s="112"/>
    </row>
    <row r="668" spans="1:19">
      <c r="A668" s="31">
        <f t="shared" si="97"/>
        <v>484</v>
      </c>
      <c r="B668" s="31">
        <v>659</v>
      </c>
      <c r="C668" s="32" t="str">
        <f t="shared" si="98"/>
        <v>484 - ROXBURY PREPARATORY Charter School - BROOKLINE pupils</v>
      </c>
      <c r="D668" s="33">
        <v>484035046</v>
      </c>
      <c r="E668" s="31">
        <f t="shared" si="99"/>
        <v>484</v>
      </c>
      <c r="F668" s="28">
        <f t="shared" si="100"/>
        <v>35</v>
      </c>
      <c r="G668" s="28">
        <f t="shared" si="101"/>
        <v>46</v>
      </c>
      <c r="H668" s="28">
        <f t="shared" si="102"/>
        <v>1</v>
      </c>
      <c r="I668" s="34">
        <f t="shared" si="103"/>
        <v>1.085</v>
      </c>
      <c r="J668" s="31">
        <f t="shared" si="96"/>
        <v>2</v>
      </c>
      <c r="K668" s="35"/>
      <c r="L668" s="36">
        <f t="shared" si="104"/>
        <v>9846</v>
      </c>
      <c r="M668" s="36"/>
      <c r="N668" s="36"/>
      <c r="O668" s="37"/>
      <c r="P668" s="111"/>
      <c r="Q668" s="111"/>
      <c r="R668" s="112"/>
      <c r="S668" s="112"/>
    </row>
    <row r="669" spans="1:19">
      <c r="A669" s="31">
        <f t="shared" si="97"/>
        <v>484</v>
      </c>
      <c r="B669" s="31">
        <v>660</v>
      </c>
      <c r="C669" s="32" t="str">
        <f t="shared" si="98"/>
        <v>484 - ROXBURY PREPARATORY Charter School - CANTON pupils</v>
      </c>
      <c r="D669" s="33">
        <v>484035050</v>
      </c>
      <c r="E669" s="31">
        <f t="shared" si="99"/>
        <v>484</v>
      </c>
      <c r="F669" s="28">
        <f t="shared" si="100"/>
        <v>35</v>
      </c>
      <c r="G669" s="28">
        <f t="shared" si="101"/>
        <v>50</v>
      </c>
      <c r="H669" s="28">
        <f t="shared" si="102"/>
        <v>1</v>
      </c>
      <c r="I669" s="34">
        <f t="shared" si="103"/>
        <v>1.085</v>
      </c>
      <c r="J669" s="31">
        <f t="shared" si="96"/>
        <v>4</v>
      </c>
      <c r="K669" s="35"/>
      <c r="L669" s="36">
        <f t="shared" si="104"/>
        <v>18481</v>
      </c>
      <c r="M669" s="36"/>
      <c r="N669" s="36"/>
      <c r="O669" s="37"/>
      <c r="P669" s="111"/>
      <c r="Q669" s="111"/>
      <c r="R669" s="112"/>
      <c r="S669" s="112"/>
    </row>
    <row r="670" spans="1:19">
      <c r="A670" s="31">
        <f t="shared" si="97"/>
        <v>484</v>
      </c>
      <c r="B670" s="31">
        <v>661</v>
      </c>
      <c r="C670" s="32" t="str">
        <f t="shared" si="98"/>
        <v>484 - ROXBURY PREPARATORY Charter School - DEDHAM pupils</v>
      </c>
      <c r="D670" s="33">
        <v>484035073</v>
      </c>
      <c r="E670" s="31">
        <f t="shared" si="99"/>
        <v>484</v>
      </c>
      <c r="F670" s="28">
        <f t="shared" si="100"/>
        <v>35</v>
      </c>
      <c r="G670" s="28">
        <f t="shared" si="101"/>
        <v>73</v>
      </c>
      <c r="H670" s="28">
        <f t="shared" si="102"/>
        <v>1</v>
      </c>
      <c r="I670" s="34">
        <f t="shared" si="103"/>
        <v>1.085</v>
      </c>
      <c r="J670" s="31">
        <f t="shared" si="96"/>
        <v>5</v>
      </c>
      <c r="K670" s="35"/>
      <c r="L670" s="36">
        <f t="shared" si="104"/>
        <v>11789</v>
      </c>
      <c r="M670" s="36"/>
      <c r="N670" s="36"/>
      <c r="O670" s="37"/>
      <c r="P670" s="111"/>
      <c r="Q670" s="111"/>
      <c r="R670" s="112"/>
      <c r="S670" s="112"/>
    </row>
    <row r="671" spans="1:19">
      <c r="A671" s="31">
        <f t="shared" si="97"/>
        <v>484</v>
      </c>
      <c r="B671" s="31">
        <v>662</v>
      </c>
      <c r="C671" s="32" t="str">
        <f t="shared" si="98"/>
        <v>484 - ROXBURY PREPARATORY Charter School - EVERETT pupils</v>
      </c>
      <c r="D671" s="33">
        <v>484035093</v>
      </c>
      <c r="E671" s="31">
        <f t="shared" si="99"/>
        <v>484</v>
      </c>
      <c r="F671" s="28">
        <f t="shared" si="100"/>
        <v>35</v>
      </c>
      <c r="G671" s="28">
        <f t="shared" si="101"/>
        <v>93</v>
      </c>
      <c r="H671" s="28">
        <f t="shared" si="102"/>
        <v>1</v>
      </c>
      <c r="I671" s="34">
        <f t="shared" si="103"/>
        <v>1.085</v>
      </c>
      <c r="J671" s="31">
        <f t="shared" si="96"/>
        <v>11</v>
      </c>
      <c r="K671" s="35"/>
      <c r="L671" s="36">
        <f t="shared" si="104"/>
        <v>15571</v>
      </c>
      <c r="M671" s="36"/>
      <c r="N671" s="36"/>
      <c r="O671" s="37"/>
      <c r="P671" s="111"/>
      <c r="Q671" s="111"/>
      <c r="R671" s="112"/>
      <c r="S671" s="112"/>
    </row>
    <row r="672" spans="1:19">
      <c r="A672" s="31">
        <f t="shared" si="97"/>
        <v>484</v>
      </c>
      <c r="B672" s="31">
        <v>663</v>
      </c>
      <c r="C672" s="32" t="str">
        <f t="shared" si="98"/>
        <v>484 - ROXBURY PREPARATORY Charter School - FALL RIVER pupils</v>
      </c>
      <c r="D672" s="33">
        <v>484035095</v>
      </c>
      <c r="E672" s="31">
        <f t="shared" si="99"/>
        <v>484</v>
      </c>
      <c r="F672" s="28">
        <f t="shared" si="100"/>
        <v>35</v>
      </c>
      <c r="G672" s="28">
        <f t="shared" si="101"/>
        <v>95</v>
      </c>
      <c r="H672" s="28">
        <f t="shared" si="102"/>
        <v>1</v>
      </c>
      <c r="I672" s="34">
        <f t="shared" si="103"/>
        <v>1.085</v>
      </c>
      <c r="J672" s="31">
        <f t="shared" si="96"/>
        <v>11</v>
      </c>
      <c r="K672" s="35"/>
      <c r="L672" s="36">
        <f t="shared" si="104"/>
        <v>15571</v>
      </c>
      <c r="M672" s="36"/>
      <c r="N672" s="36"/>
      <c r="O672" s="37"/>
      <c r="P672" s="111"/>
      <c r="Q672" s="111"/>
      <c r="R672" s="112"/>
      <c r="S672" s="112"/>
    </row>
    <row r="673" spans="1:19">
      <c r="A673" s="31">
        <f t="shared" si="97"/>
        <v>484</v>
      </c>
      <c r="B673" s="31">
        <v>664</v>
      </c>
      <c r="C673" s="32" t="str">
        <f t="shared" si="98"/>
        <v>484 - ROXBURY PREPARATORY Charter School - HINGHAM pupils</v>
      </c>
      <c r="D673" s="33">
        <v>484035131</v>
      </c>
      <c r="E673" s="31">
        <f t="shared" si="99"/>
        <v>484</v>
      </c>
      <c r="F673" s="28">
        <f t="shared" si="100"/>
        <v>35</v>
      </c>
      <c r="G673" s="28">
        <f t="shared" si="101"/>
        <v>131</v>
      </c>
      <c r="H673" s="28">
        <f t="shared" si="102"/>
        <v>1</v>
      </c>
      <c r="I673" s="34">
        <f t="shared" si="103"/>
        <v>1.085</v>
      </c>
      <c r="J673" s="31">
        <f t="shared" si="96"/>
        <v>2</v>
      </c>
      <c r="K673" s="35"/>
      <c r="L673" s="36">
        <f t="shared" si="104"/>
        <v>14061</v>
      </c>
      <c r="M673" s="36"/>
      <c r="N673" s="36"/>
      <c r="O673" s="37"/>
      <c r="P673" s="111"/>
      <c r="Q673" s="111"/>
      <c r="R673" s="112"/>
      <c r="S673" s="112"/>
    </row>
    <row r="674" spans="1:19">
      <c r="A674" s="31">
        <f t="shared" si="97"/>
        <v>484</v>
      </c>
      <c r="B674" s="31">
        <v>665</v>
      </c>
      <c r="C674" s="32" t="str">
        <f t="shared" si="98"/>
        <v>484 - ROXBURY PREPARATORY Charter School - MANSFIELD pupils</v>
      </c>
      <c r="D674" s="33">
        <v>484035167</v>
      </c>
      <c r="E674" s="31">
        <f t="shared" si="99"/>
        <v>484</v>
      </c>
      <c r="F674" s="28">
        <f t="shared" si="100"/>
        <v>35</v>
      </c>
      <c r="G674" s="28">
        <f t="shared" si="101"/>
        <v>167</v>
      </c>
      <c r="H674" s="28">
        <f t="shared" si="102"/>
        <v>1</v>
      </c>
      <c r="I674" s="34">
        <f t="shared" si="103"/>
        <v>1.085</v>
      </c>
      <c r="J674" s="31">
        <f t="shared" si="96"/>
        <v>4</v>
      </c>
      <c r="K674" s="35"/>
      <c r="L674" s="36">
        <f t="shared" si="104"/>
        <v>9846</v>
      </c>
      <c r="M674" s="36"/>
      <c r="N674" s="36"/>
      <c r="O674" s="37"/>
      <c r="P674" s="111"/>
      <c r="Q674" s="111"/>
      <c r="R674" s="112"/>
      <c r="S674" s="112"/>
    </row>
    <row r="675" spans="1:19">
      <c r="A675" s="31">
        <f t="shared" si="97"/>
        <v>484</v>
      </c>
      <c r="B675" s="31">
        <v>666</v>
      </c>
      <c r="C675" s="32" t="str">
        <f t="shared" si="98"/>
        <v>484 - ROXBURY PREPARATORY Charter School - MILFORD pupils</v>
      </c>
      <c r="D675" s="33">
        <v>484035185</v>
      </c>
      <c r="E675" s="31">
        <f t="shared" si="99"/>
        <v>484</v>
      </c>
      <c r="F675" s="28">
        <f t="shared" si="100"/>
        <v>35</v>
      </c>
      <c r="G675" s="28">
        <f t="shared" si="101"/>
        <v>185</v>
      </c>
      <c r="H675" s="28">
        <f t="shared" si="102"/>
        <v>1</v>
      </c>
      <c r="I675" s="34">
        <f t="shared" si="103"/>
        <v>1.085</v>
      </c>
      <c r="J675" s="31">
        <f t="shared" si="96"/>
        <v>9</v>
      </c>
      <c r="K675" s="35"/>
      <c r="L675" s="36">
        <f t="shared" si="104"/>
        <v>9846</v>
      </c>
      <c r="M675" s="36"/>
      <c r="N675" s="36"/>
      <c r="O675" s="37"/>
      <c r="P675" s="111"/>
      <c r="Q675" s="111"/>
      <c r="R675" s="112"/>
      <c r="S675" s="112"/>
    </row>
    <row r="676" spans="1:19">
      <c r="A676" s="31">
        <f t="shared" si="97"/>
        <v>484</v>
      </c>
      <c r="B676" s="31">
        <v>667</v>
      </c>
      <c r="C676" s="32" t="str">
        <f t="shared" si="98"/>
        <v>484 - ROXBURY PREPARATORY Charter School - NEWTON pupils</v>
      </c>
      <c r="D676" s="33">
        <v>484035207</v>
      </c>
      <c r="E676" s="31">
        <f t="shared" si="99"/>
        <v>484</v>
      </c>
      <c r="F676" s="28">
        <f t="shared" si="100"/>
        <v>35</v>
      </c>
      <c r="G676" s="28">
        <f t="shared" si="101"/>
        <v>207</v>
      </c>
      <c r="H676" s="28">
        <f t="shared" si="102"/>
        <v>1</v>
      </c>
      <c r="I676" s="34">
        <f t="shared" si="103"/>
        <v>1.085</v>
      </c>
      <c r="J676" s="31">
        <f t="shared" si="96"/>
        <v>3</v>
      </c>
      <c r="K676" s="35"/>
      <c r="L676" s="36">
        <f t="shared" si="104"/>
        <v>16082</v>
      </c>
      <c r="M676" s="36"/>
      <c r="N676" s="36"/>
      <c r="O676" s="37"/>
      <c r="P676" s="111"/>
      <c r="Q676" s="111"/>
      <c r="R676" s="112"/>
      <c r="S676" s="112"/>
    </row>
    <row r="677" spans="1:19">
      <c r="A677" s="31">
        <f t="shared" si="97"/>
        <v>484</v>
      </c>
      <c r="B677" s="31">
        <v>668</v>
      </c>
      <c r="C677" s="32" t="str">
        <f t="shared" si="98"/>
        <v>484 - ROXBURY PREPARATORY Charter School - NORWOOD pupils</v>
      </c>
      <c r="D677" s="33">
        <v>484035220</v>
      </c>
      <c r="E677" s="31">
        <f t="shared" si="99"/>
        <v>484</v>
      </c>
      <c r="F677" s="28">
        <f t="shared" si="100"/>
        <v>35</v>
      </c>
      <c r="G677" s="28">
        <f t="shared" si="101"/>
        <v>220</v>
      </c>
      <c r="H677" s="28">
        <f t="shared" si="102"/>
        <v>1</v>
      </c>
      <c r="I677" s="34">
        <f t="shared" si="103"/>
        <v>1.085</v>
      </c>
      <c r="J677" s="31">
        <f t="shared" si="96"/>
        <v>6</v>
      </c>
      <c r="K677" s="35"/>
      <c r="L677" s="36">
        <f t="shared" si="104"/>
        <v>16588</v>
      </c>
      <c r="M677" s="36"/>
      <c r="N677" s="36"/>
      <c r="O677" s="37"/>
      <c r="P677" s="111"/>
      <c r="Q677" s="111"/>
      <c r="R677" s="112"/>
      <c r="S677" s="112"/>
    </row>
    <row r="678" spans="1:19">
      <c r="A678" s="31">
        <f t="shared" si="97"/>
        <v>484</v>
      </c>
      <c r="B678" s="31">
        <v>669</v>
      </c>
      <c r="C678" s="32" t="str">
        <f t="shared" si="98"/>
        <v>484 - ROXBURY PREPARATORY Charter School - QUINCY pupils</v>
      </c>
      <c r="D678" s="33">
        <v>484035243</v>
      </c>
      <c r="E678" s="31">
        <f t="shared" si="99"/>
        <v>484</v>
      </c>
      <c r="F678" s="28">
        <f t="shared" si="100"/>
        <v>35</v>
      </c>
      <c r="G678" s="28">
        <f t="shared" si="101"/>
        <v>243</v>
      </c>
      <c r="H678" s="28">
        <f t="shared" si="102"/>
        <v>1</v>
      </c>
      <c r="I678" s="34">
        <f t="shared" si="103"/>
        <v>1.085</v>
      </c>
      <c r="J678" s="31">
        <f t="shared" si="96"/>
        <v>9</v>
      </c>
      <c r="K678" s="35"/>
      <c r="L678" s="36">
        <f t="shared" si="104"/>
        <v>13802</v>
      </c>
      <c r="M678" s="36"/>
      <c r="N678" s="36"/>
      <c r="O678" s="37"/>
      <c r="P678" s="111"/>
      <c r="Q678" s="111"/>
      <c r="R678" s="112"/>
      <c r="S678" s="112"/>
    </row>
    <row r="679" spans="1:19">
      <c r="A679" s="31">
        <f t="shared" si="97"/>
        <v>484</v>
      </c>
      <c r="B679" s="31">
        <v>670</v>
      </c>
      <c r="C679" s="32" t="str">
        <f t="shared" si="98"/>
        <v>484 - ROXBURY PREPARATORY Charter School - RANDOLPH pupils</v>
      </c>
      <c r="D679" s="33">
        <v>484035244</v>
      </c>
      <c r="E679" s="31">
        <f t="shared" si="99"/>
        <v>484</v>
      </c>
      <c r="F679" s="28">
        <f t="shared" si="100"/>
        <v>35</v>
      </c>
      <c r="G679" s="28">
        <f t="shared" si="101"/>
        <v>244</v>
      </c>
      <c r="H679" s="28">
        <f t="shared" si="102"/>
        <v>1</v>
      </c>
      <c r="I679" s="34">
        <f t="shared" si="103"/>
        <v>1.085</v>
      </c>
      <c r="J679" s="31">
        <f t="shared" si="96"/>
        <v>10</v>
      </c>
      <c r="K679" s="35"/>
      <c r="L679" s="36">
        <f t="shared" si="104"/>
        <v>14583</v>
      </c>
      <c r="M679" s="36"/>
      <c r="N679" s="36"/>
      <c r="O679" s="37"/>
      <c r="P679" s="111"/>
      <c r="Q679" s="111"/>
      <c r="R679" s="112"/>
      <c r="S679" s="112"/>
    </row>
    <row r="680" spans="1:19">
      <c r="A680" s="31">
        <f t="shared" si="97"/>
        <v>484</v>
      </c>
      <c r="B680" s="31">
        <v>671</v>
      </c>
      <c r="C680" s="32" t="str">
        <f t="shared" si="98"/>
        <v>484 - ROXBURY PREPARATORY Charter School - REVERE pupils</v>
      </c>
      <c r="D680" s="33">
        <v>484035248</v>
      </c>
      <c r="E680" s="31">
        <f t="shared" si="99"/>
        <v>484</v>
      </c>
      <c r="F680" s="28">
        <f t="shared" si="100"/>
        <v>35</v>
      </c>
      <c r="G680" s="28">
        <f t="shared" si="101"/>
        <v>248</v>
      </c>
      <c r="H680" s="28">
        <f t="shared" si="102"/>
        <v>1</v>
      </c>
      <c r="I680" s="34">
        <f t="shared" si="103"/>
        <v>1.085</v>
      </c>
      <c r="J680" s="31">
        <f t="shared" si="96"/>
        <v>12</v>
      </c>
      <c r="K680" s="35"/>
      <c r="L680" s="36">
        <f t="shared" si="104"/>
        <v>16115</v>
      </c>
      <c r="M680" s="36"/>
      <c r="N680" s="36"/>
      <c r="O680" s="37"/>
      <c r="P680" s="111"/>
      <c r="Q680" s="111"/>
      <c r="R680" s="112"/>
      <c r="S680" s="112"/>
    </row>
    <row r="681" spans="1:19">
      <c r="A681" s="31">
        <f t="shared" si="97"/>
        <v>484</v>
      </c>
      <c r="B681" s="31">
        <v>672</v>
      </c>
      <c r="C681" s="32" t="str">
        <f t="shared" si="98"/>
        <v>484 - ROXBURY PREPARATORY Charter School - ROCKLAND pupils</v>
      </c>
      <c r="D681" s="33">
        <v>484035251</v>
      </c>
      <c r="E681" s="31">
        <f t="shared" si="99"/>
        <v>484</v>
      </c>
      <c r="F681" s="28">
        <f t="shared" si="100"/>
        <v>35</v>
      </c>
      <c r="G681" s="28">
        <f t="shared" si="101"/>
        <v>251</v>
      </c>
      <c r="H681" s="28">
        <f t="shared" si="102"/>
        <v>1</v>
      </c>
      <c r="I681" s="34">
        <f t="shared" si="103"/>
        <v>1.085</v>
      </c>
      <c r="J681" s="31">
        <f t="shared" si="96"/>
        <v>8</v>
      </c>
      <c r="K681" s="35"/>
      <c r="L681" s="36">
        <f t="shared" si="104"/>
        <v>9846</v>
      </c>
      <c r="M681" s="36"/>
      <c r="N681" s="36"/>
      <c r="O681" s="37"/>
      <c r="P681" s="111"/>
      <c r="Q681" s="111"/>
      <c r="R681" s="112"/>
      <c r="S681" s="112"/>
    </row>
    <row r="682" spans="1:19">
      <c r="A682" s="31">
        <f t="shared" si="97"/>
        <v>484</v>
      </c>
      <c r="B682" s="31">
        <v>673</v>
      </c>
      <c r="C682" s="32" t="str">
        <f t="shared" si="98"/>
        <v>484 - ROXBURY PREPARATORY Charter School - STOUGHTON pupils</v>
      </c>
      <c r="D682" s="33">
        <v>484035285</v>
      </c>
      <c r="E682" s="31">
        <f t="shared" si="99"/>
        <v>484</v>
      </c>
      <c r="F682" s="28">
        <f t="shared" si="100"/>
        <v>35</v>
      </c>
      <c r="G682" s="28">
        <f t="shared" si="101"/>
        <v>285</v>
      </c>
      <c r="H682" s="28">
        <f t="shared" si="102"/>
        <v>1</v>
      </c>
      <c r="I682" s="34">
        <f t="shared" si="103"/>
        <v>1.085</v>
      </c>
      <c r="J682" s="31">
        <f t="shared" si="96"/>
        <v>7</v>
      </c>
      <c r="K682" s="35"/>
      <c r="L682" s="36">
        <f t="shared" si="104"/>
        <v>11493</v>
      </c>
      <c r="M682" s="36"/>
      <c r="N682" s="36"/>
      <c r="O682" s="37"/>
      <c r="P682" s="111"/>
      <c r="Q682" s="111"/>
      <c r="R682" s="112"/>
      <c r="S682" s="112"/>
    </row>
    <row r="683" spans="1:19">
      <c r="A683" s="31">
        <f t="shared" si="97"/>
        <v>484</v>
      </c>
      <c r="B683" s="31">
        <v>674</v>
      </c>
      <c r="C683" s="32" t="str">
        <f t="shared" si="98"/>
        <v>484 - ROXBURY PREPARATORY Charter School - TAUNTON pupils</v>
      </c>
      <c r="D683" s="33">
        <v>484035293</v>
      </c>
      <c r="E683" s="31">
        <f t="shared" si="99"/>
        <v>484</v>
      </c>
      <c r="F683" s="28">
        <f t="shared" si="100"/>
        <v>35</v>
      </c>
      <c r="G683" s="28">
        <f t="shared" si="101"/>
        <v>293</v>
      </c>
      <c r="H683" s="28">
        <f t="shared" si="102"/>
        <v>1</v>
      </c>
      <c r="I683" s="34">
        <f t="shared" si="103"/>
        <v>1.085</v>
      </c>
      <c r="J683" s="31">
        <f t="shared" si="96"/>
        <v>10</v>
      </c>
      <c r="K683" s="35"/>
      <c r="L683" s="36">
        <f t="shared" si="104"/>
        <v>17350</v>
      </c>
      <c r="M683" s="36"/>
      <c r="N683" s="36"/>
      <c r="O683" s="37"/>
      <c r="P683" s="111"/>
      <c r="Q683" s="111"/>
      <c r="R683" s="112"/>
      <c r="S683" s="112"/>
    </row>
    <row r="684" spans="1:19">
      <c r="A684" s="31">
        <f t="shared" si="97"/>
        <v>484</v>
      </c>
      <c r="B684" s="31">
        <v>675</v>
      </c>
      <c r="C684" s="32" t="str">
        <f t="shared" si="98"/>
        <v>484 - ROXBURY PREPARATORY Charter School - WALPOLE pupils</v>
      </c>
      <c r="D684" s="33">
        <v>484035307</v>
      </c>
      <c r="E684" s="31">
        <f t="shared" si="99"/>
        <v>484</v>
      </c>
      <c r="F684" s="28">
        <f t="shared" si="100"/>
        <v>35</v>
      </c>
      <c r="G684" s="28">
        <f t="shared" si="101"/>
        <v>307</v>
      </c>
      <c r="H684" s="28">
        <f t="shared" si="102"/>
        <v>1</v>
      </c>
      <c r="I684" s="34">
        <f t="shared" si="103"/>
        <v>1.085</v>
      </c>
      <c r="J684" s="31">
        <f t="shared" si="96"/>
        <v>3</v>
      </c>
      <c r="K684" s="35"/>
      <c r="L684" s="36">
        <f t="shared" si="104"/>
        <v>16082</v>
      </c>
      <c r="M684" s="36"/>
      <c r="N684" s="36"/>
      <c r="O684" s="37"/>
      <c r="P684" s="111"/>
      <c r="Q684" s="111"/>
      <c r="R684" s="112"/>
      <c r="S684" s="112"/>
    </row>
    <row r="685" spans="1:19">
      <c r="A685" s="31">
        <f t="shared" si="97"/>
        <v>484</v>
      </c>
      <c r="B685" s="31">
        <v>676</v>
      </c>
      <c r="C685" s="32" t="str">
        <f t="shared" si="98"/>
        <v>484 - ROXBURY PREPARATORY Charter School - WATERTOWN pupils</v>
      </c>
      <c r="D685" s="33">
        <v>484035314</v>
      </c>
      <c r="E685" s="31">
        <f t="shared" si="99"/>
        <v>484</v>
      </c>
      <c r="F685" s="28">
        <f t="shared" si="100"/>
        <v>35</v>
      </c>
      <c r="G685" s="28">
        <f t="shared" si="101"/>
        <v>314</v>
      </c>
      <c r="H685" s="28">
        <f t="shared" si="102"/>
        <v>1</v>
      </c>
      <c r="I685" s="34">
        <f t="shared" si="103"/>
        <v>1.085</v>
      </c>
      <c r="J685" s="31">
        <f t="shared" si="96"/>
        <v>6</v>
      </c>
      <c r="K685" s="35"/>
      <c r="L685" s="36">
        <f t="shared" si="104"/>
        <v>14646</v>
      </c>
      <c r="M685" s="36"/>
      <c r="N685" s="36"/>
      <c r="O685" s="37"/>
      <c r="P685" s="111"/>
      <c r="Q685" s="111"/>
      <c r="R685" s="112"/>
      <c r="S685" s="112"/>
    </row>
    <row r="686" spans="1:19">
      <c r="A686" s="31">
        <f t="shared" si="97"/>
        <v>484</v>
      </c>
      <c r="B686" s="31">
        <v>677</v>
      </c>
      <c r="C686" s="32" t="str">
        <f t="shared" si="98"/>
        <v>484 - ROXBURY PREPARATORY Charter School - WEYMOUTH pupils</v>
      </c>
      <c r="D686" s="33">
        <v>484035336</v>
      </c>
      <c r="E686" s="31">
        <f t="shared" si="99"/>
        <v>484</v>
      </c>
      <c r="F686" s="28">
        <f t="shared" si="100"/>
        <v>35</v>
      </c>
      <c r="G686" s="28">
        <f t="shared" si="101"/>
        <v>336</v>
      </c>
      <c r="H686" s="28">
        <f t="shared" si="102"/>
        <v>1</v>
      </c>
      <c r="I686" s="34">
        <f t="shared" si="103"/>
        <v>1.085</v>
      </c>
      <c r="J686" s="31">
        <f t="shared" si="96"/>
        <v>7</v>
      </c>
      <c r="K686" s="35"/>
      <c r="L686" s="36">
        <f t="shared" si="104"/>
        <v>12342</v>
      </c>
      <c r="M686" s="36"/>
      <c r="N686" s="36"/>
      <c r="O686" s="37"/>
      <c r="P686" s="111"/>
      <c r="Q686" s="111"/>
      <c r="R686" s="112"/>
      <c r="S686" s="112"/>
    </row>
    <row r="687" spans="1:19">
      <c r="A687" s="31">
        <f t="shared" si="97"/>
        <v>484</v>
      </c>
      <c r="B687" s="31">
        <v>678</v>
      </c>
      <c r="C687" s="32" t="str">
        <f t="shared" si="98"/>
        <v>484 - ROXBURY PREPARATORY Charter School - WHITMAN HANSON pupils</v>
      </c>
      <c r="D687" s="33">
        <v>484035780</v>
      </c>
      <c r="E687" s="31">
        <f t="shared" si="99"/>
        <v>484</v>
      </c>
      <c r="F687" s="28">
        <f t="shared" si="100"/>
        <v>35</v>
      </c>
      <c r="G687" s="28">
        <f t="shared" si="101"/>
        <v>780</v>
      </c>
      <c r="H687" s="28">
        <f t="shared" si="102"/>
        <v>1</v>
      </c>
      <c r="I687" s="34">
        <f t="shared" si="103"/>
        <v>1.085</v>
      </c>
      <c r="J687" s="31">
        <f t="shared" si="96"/>
        <v>5</v>
      </c>
      <c r="K687" s="35"/>
      <c r="L687" s="36">
        <f t="shared" si="104"/>
        <v>14299</v>
      </c>
      <c r="M687" s="36"/>
      <c r="N687" s="36"/>
      <c r="O687" s="37"/>
      <c r="P687" s="111"/>
      <c r="Q687" s="111"/>
      <c r="R687" s="112"/>
      <c r="S687" s="112"/>
    </row>
    <row r="688" spans="1:19">
      <c r="A688" s="31">
        <f t="shared" si="97"/>
        <v>485</v>
      </c>
      <c r="B688" s="31">
        <v>679</v>
      </c>
      <c r="C688" s="32" t="str">
        <f t="shared" si="98"/>
        <v>485 - SALEM ACADEMY Charter School - BEVERLY pupils</v>
      </c>
      <c r="D688" s="33">
        <v>485258030</v>
      </c>
      <c r="E688" s="31">
        <f t="shared" si="99"/>
        <v>485</v>
      </c>
      <c r="F688" s="28">
        <f t="shared" si="100"/>
        <v>258</v>
      </c>
      <c r="G688" s="28">
        <f t="shared" si="101"/>
        <v>30</v>
      </c>
      <c r="H688" s="28">
        <f t="shared" si="102"/>
        <v>1</v>
      </c>
      <c r="I688" s="34">
        <f t="shared" si="103"/>
        <v>1</v>
      </c>
      <c r="J688" s="31">
        <f t="shared" si="96"/>
        <v>6</v>
      </c>
      <c r="K688" s="35"/>
      <c r="L688" s="36">
        <f t="shared" si="104"/>
        <v>14583</v>
      </c>
      <c r="M688" s="36"/>
      <c r="N688" s="36"/>
      <c r="O688" s="37"/>
      <c r="P688" s="111"/>
      <c r="Q688" s="111"/>
      <c r="R688" s="112"/>
      <c r="S688" s="112"/>
    </row>
    <row r="689" spans="1:19">
      <c r="A689" s="31">
        <f t="shared" si="97"/>
        <v>485</v>
      </c>
      <c r="B689" s="31">
        <v>680</v>
      </c>
      <c r="C689" s="32" t="str">
        <f t="shared" si="98"/>
        <v>485 - SALEM ACADEMY Charter School - DANVERS pupils</v>
      </c>
      <c r="D689" s="33">
        <v>485258071</v>
      </c>
      <c r="E689" s="31">
        <f t="shared" si="99"/>
        <v>485</v>
      </c>
      <c r="F689" s="28">
        <f t="shared" si="100"/>
        <v>258</v>
      </c>
      <c r="G689" s="28">
        <f t="shared" si="101"/>
        <v>71</v>
      </c>
      <c r="H689" s="28">
        <f t="shared" si="102"/>
        <v>1</v>
      </c>
      <c r="I689" s="34">
        <f t="shared" si="103"/>
        <v>1</v>
      </c>
      <c r="J689" s="31">
        <f t="shared" si="96"/>
        <v>4</v>
      </c>
      <c r="K689" s="35"/>
      <c r="L689" s="36">
        <f t="shared" si="104"/>
        <v>11023</v>
      </c>
      <c r="M689" s="36"/>
      <c r="N689" s="36"/>
      <c r="O689" s="37"/>
      <c r="P689" s="111"/>
      <c r="Q689" s="111"/>
      <c r="R689" s="112"/>
      <c r="S689" s="112"/>
    </row>
    <row r="690" spans="1:19">
      <c r="A690" s="31">
        <f t="shared" si="97"/>
        <v>485</v>
      </c>
      <c r="B690" s="31">
        <v>681</v>
      </c>
      <c r="C690" s="32" t="str">
        <f t="shared" si="98"/>
        <v>485 - SALEM ACADEMY Charter School - GLOUCESTER pupils</v>
      </c>
      <c r="D690" s="33">
        <v>485258107</v>
      </c>
      <c r="E690" s="31">
        <f t="shared" si="99"/>
        <v>485</v>
      </c>
      <c r="F690" s="28">
        <f t="shared" si="100"/>
        <v>258</v>
      </c>
      <c r="G690" s="28">
        <f t="shared" si="101"/>
        <v>107</v>
      </c>
      <c r="H690" s="28">
        <f t="shared" si="102"/>
        <v>1</v>
      </c>
      <c r="I690" s="34">
        <f t="shared" si="103"/>
        <v>1</v>
      </c>
      <c r="J690" s="31">
        <f t="shared" si="96"/>
        <v>8</v>
      </c>
      <c r="K690" s="35"/>
      <c r="L690" s="36">
        <f t="shared" si="104"/>
        <v>10122</v>
      </c>
      <c r="M690" s="36"/>
      <c r="N690" s="36"/>
      <c r="O690" s="37"/>
      <c r="P690" s="111"/>
      <c r="Q690" s="111"/>
      <c r="R690" s="112"/>
      <c r="S690" s="112"/>
    </row>
    <row r="691" spans="1:19">
      <c r="A691" s="31">
        <f t="shared" si="97"/>
        <v>485</v>
      </c>
      <c r="B691" s="31">
        <v>682</v>
      </c>
      <c r="C691" s="32" t="str">
        <f t="shared" si="98"/>
        <v>485 - SALEM ACADEMY Charter School - LYNN pupils</v>
      </c>
      <c r="D691" s="33">
        <v>485258163</v>
      </c>
      <c r="E691" s="31">
        <f t="shared" si="99"/>
        <v>485</v>
      </c>
      <c r="F691" s="28">
        <f t="shared" si="100"/>
        <v>258</v>
      </c>
      <c r="G691" s="28">
        <f t="shared" si="101"/>
        <v>163</v>
      </c>
      <c r="H691" s="28">
        <f t="shared" si="102"/>
        <v>1</v>
      </c>
      <c r="I691" s="34">
        <f t="shared" si="103"/>
        <v>1</v>
      </c>
      <c r="J691" s="31">
        <f t="shared" si="96"/>
        <v>12</v>
      </c>
      <c r="K691" s="35"/>
      <c r="L691" s="36">
        <f t="shared" si="104"/>
        <v>13244</v>
      </c>
      <c r="M691" s="36"/>
      <c r="N691" s="36"/>
      <c r="O691" s="37"/>
      <c r="P691" s="111"/>
      <c r="Q691" s="111"/>
      <c r="R691" s="112"/>
      <c r="S691" s="112"/>
    </row>
    <row r="692" spans="1:19">
      <c r="A692" s="31">
        <f t="shared" si="97"/>
        <v>485</v>
      </c>
      <c r="B692" s="31">
        <v>683</v>
      </c>
      <c r="C692" s="32" t="str">
        <f t="shared" si="98"/>
        <v>485 - SALEM ACADEMY Charter School - PEABODY pupils</v>
      </c>
      <c r="D692" s="33">
        <v>485258229</v>
      </c>
      <c r="E692" s="31">
        <f t="shared" si="99"/>
        <v>485</v>
      </c>
      <c r="F692" s="28">
        <f t="shared" si="100"/>
        <v>258</v>
      </c>
      <c r="G692" s="28">
        <f t="shared" si="101"/>
        <v>229</v>
      </c>
      <c r="H692" s="28">
        <f t="shared" si="102"/>
        <v>1</v>
      </c>
      <c r="I692" s="34">
        <f t="shared" si="103"/>
        <v>1</v>
      </c>
      <c r="J692" s="31">
        <f t="shared" si="96"/>
        <v>7</v>
      </c>
      <c r="K692" s="35"/>
      <c r="L692" s="36">
        <f t="shared" si="104"/>
        <v>13724</v>
      </c>
      <c r="M692" s="36"/>
      <c r="N692" s="36"/>
      <c r="O692" s="37"/>
      <c r="P692" s="111"/>
      <c r="Q692" s="111"/>
      <c r="R692" s="112"/>
      <c r="S692" s="112"/>
    </row>
    <row r="693" spans="1:19">
      <c r="A693" s="31">
        <f t="shared" si="97"/>
        <v>485</v>
      </c>
      <c r="B693" s="31">
        <v>684</v>
      </c>
      <c r="C693" s="32" t="str">
        <f t="shared" si="98"/>
        <v>485 - SALEM ACADEMY Charter School - REVERE pupils</v>
      </c>
      <c r="D693" s="33">
        <v>485258248</v>
      </c>
      <c r="E693" s="31">
        <f t="shared" si="99"/>
        <v>485</v>
      </c>
      <c r="F693" s="28">
        <f t="shared" si="100"/>
        <v>258</v>
      </c>
      <c r="G693" s="28">
        <f t="shared" si="101"/>
        <v>248</v>
      </c>
      <c r="H693" s="28">
        <f t="shared" si="102"/>
        <v>1</v>
      </c>
      <c r="I693" s="34">
        <f t="shared" si="103"/>
        <v>1</v>
      </c>
      <c r="J693" s="31">
        <f t="shared" si="96"/>
        <v>12</v>
      </c>
      <c r="K693" s="35"/>
      <c r="L693" s="36">
        <f t="shared" si="104"/>
        <v>16496</v>
      </c>
      <c r="M693" s="36"/>
      <c r="N693" s="36"/>
      <c r="O693" s="37"/>
      <c r="P693" s="111"/>
      <c r="Q693" s="111"/>
      <c r="R693" s="112"/>
      <c r="S693" s="112"/>
    </row>
    <row r="694" spans="1:19">
      <c r="A694" s="31">
        <f t="shared" si="97"/>
        <v>485</v>
      </c>
      <c r="B694" s="31">
        <v>685</v>
      </c>
      <c r="C694" s="32" t="str">
        <f t="shared" si="98"/>
        <v>485 - SALEM ACADEMY Charter School - SALEM pupils</v>
      </c>
      <c r="D694" s="33">
        <v>485258258</v>
      </c>
      <c r="E694" s="31">
        <f t="shared" si="99"/>
        <v>485</v>
      </c>
      <c r="F694" s="28">
        <f t="shared" si="100"/>
        <v>258</v>
      </c>
      <c r="G694" s="28">
        <f t="shared" si="101"/>
        <v>258</v>
      </c>
      <c r="H694" s="28">
        <f t="shared" si="102"/>
        <v>1</v>
      </c>
      <c r="I694" s="34">
        <f t="shared" si="103"/>
        <v>1</v>
      </c>
      <c r="J694" s="31">
        <f t="shared" si="96"/>
        <v>10</v>
      </c>
      <c r="K694" s="35"/>
      <c r="L694" s="36">
        <f t="shared" si="104"/>
        <v>12414</v>
      </c>
      <c r="M694" s="36"/>
      <c r="N694" s="36"/>
      <c r="O694" s="37"/>
      <c r="P694" s="111"/>
      <c r="Q694" s="111"/>
      <c r="R694" s="112"/>
      <c r="S694" s="112"/>
    </row>
    <row r="695" spans="1:19">
      <c r="A695" s="31">
        <f t="shared" si="97"/>
        <v>485</v>
      </c>
      <c r="B695" s="31">
        <v>686</v>
      </c>
      <c r="C695" s="32" t="str">
        <f t="shared" si="98"/>
        <v>485 - SALEM ACADEMY Charter School - SWAMPSCOTT pupils</v>
      </c>
      <c r="D695" s="33">
        <v>485258291</v>
      </c>
      <c r="E695" s="31">
        <f t="shared" si="99"/>
        <v>485</v>
      </c>
      <c r="F695" s="28">
        <f t="shared" si="100"/>
        <v>258</v>
      </c>
      <c r="G695" s="28">
        <f t="shared" si="101"/>
        <v>291</v>
      </c>
      <c r="H695" s="28">
        <f t="shared" si="102"/>
        <v>1</v>
      </c>
      <c r="I695" s="34">
        <f t="shared" si="103"/>
        <v>1</v>
      </c>
      <c r="J695" s="31">
        <f t="shared" si="96"/>
        <v>4</v>
      </c>
      <c r="K695" s="35"/>
      <c r="L695" s="36">
        <f t="shared" si="104"/>
        <v>13837</v>
      </c>
      <c r="M695" s="36"/>
      <c r="N695" s="36"/>
      <c r="O695" s="37"/>
      <c r="P695" s="111"/>
      <c r="Q695" s="111"/>
      <c r="R695" s="112"/>
      <c r="S695" s="112"/>
    </row>
    <row r="696" spans="1:19">
      <c r="A696" s="31">
        <f t="shared" si="97"/>
        <v>485</v>
      </c>
      <c r="B696" s="31">
        <v>687</v>
      </c>
      <c r="C696" s="32" t="str">
        <f t="shared" si="98"/>
        <v>485 - SALEM ACADEMY Charter School - WAKEFIELD pupils</v>
      </c>
      <c r="D696" s="33">
        <v>485258305</v>
      </c>
      <c r="E696" s="31">
        <f t="shared" si="99"/>
        <v>485</v>
      </c>
      <c r="F696" s="28">
        <f t="shared" si="100"/>
        <v>258</v>
      </c>
      <c r="G696" s="28">
        <f t="shared" si="101"/>
        <v>305</v>
      </c>
      <c r="H696" s="28">
        <f t="shared" si="102"/>
        <v>1</v>
      </c>
      <c r="I696" s="34">
        <f t="shared" si="103"/>
        <v>1</v>
      </c>
      <c r="J696" s="31">
        <f t="shared" si="96"/>
        <v>3</v>
      </c>
      <c r="K696" s="35"/>
      <c r="L696" s="36">
        <f t="shared" si="104"/>
        <v>9220</v>
      </c>
      <c r="M696" s="36"/>
      <c r="N696" s="36"/>
      <c r="O696" s="37"/>
      <c r="P696" s="111"/>
      <c r="Q696" s="111"/>
      <c r="R696" s="112"/>
      <c r="S696" s="112"/>
    </row>
    <row r="697" spans="1:19">
      <c r="A697" s="31">
        <f t="shared" si="97"/>
        <v>486</v>
      </c>
      <c r="B697" s="31">
        <v>688</v>
      </c>
      <c r="C697" s="32" t="str">
        <f t="shared" si="98"/>
        <v>486 - LEARNING FIRST Charter School - AUBURN pupils</v>
      </c>
      <c r="D697" s="33">
        <v>486348017</v>
      </c>
      <c r="E697" s="31">
        <f t="shared" si="99"/>
        <v>486</v>
      </c>
      <c r="F697" s="28">
        <f t="shared" si="100"/>
        <v>348</v>
      </c>
      <c r="G697" s="28">
        <f t="shared" si="101"/>
        <v>17</v>
      </c>
      <c r="H697" s="28">
        <f t="shared" si="102"/>
        <v>1</v>
      </c>
      <c r="I697" s="34">
        <f t="shared" si="103"/>
        <v>1</v>
      </c>
      <c r="J697" s="31">
        <f t="shared" si="96"/>
        <v>5</v>
      </c>
      <c r="K697" s="35"/>
      <c r="L697" s="36">
        <f t="shared" si="104"/>
        <v>14731</v>
      </c>
      <c r="M697" s="36"/>
      <c r="N697" s="36"/>
      <c r="O697" s="37"/>
      <c r="P697" s="111"/>
      <c r="Q697" s="111"/>
      <c r="R697" s="112"/>
      <c r="S697" s="112"/>
    </row>
    <row r="698" spans="1:19">
      <c r="A698" s="31">
        <f t="shared" si="97"/>
        <v>486</v>
      </c>
      <c r="B698" s="31">
        <v>689</v>
      </c>
      <c r="C698" s="32" t="str">
        <f t="shared" si="98"/>
        <v>486 - LEARNING FIRST Charter School - LEICESTER pupils</v>
      </c>
      <c r="D698" s="33">
        <v>486348151</v>
      </c>
      <c r="E698" s="31">
        <f t="shared" si="99"/>
        <v>486</v>
      </c>
      <c r="F698" s="28">
        <f t="shared" si="100"/>
        <v>348</v>
      </c>
      <c r="G698" s="28">
        <f t="shared" si="101"/>
        <v>151</v>
      </c>
      <c r="H698" s="28">
        <f t="shared" si="102"/>
        <v>1</v>
      </c>
      <c r="I698" s="34">
        <f t="shared" si="103"/>
        <v>1</v>
      </c>
      <c r="J698" s="31">
        <f t="shared" si="96"/>
        <v>7</v>
      </c>
      <c r="K698" s="35"/>
      <c r="L698" s="36">
        <f t="shared" si="104"/>
        <v>14126</v>
      </c>
      <c r="M698" s="36"/>
      <c r="N698" s="36"/>
      <c r="O698" s="37"/>
      <c r="P698" s="111"/>
      <c r="Q698" s="111"/>
      <c r="R698" s="112"/>
      <c r="S698" s="112"/>
    </row>
    <row r="699" spans="1:19">
      <c r="A699" s="31">
        <f t="shared" si="97"/>
        <v>486</v>
      </c>
      <c r="B699" s="31">
        <v>690</v>
      </c>
      <c r="C699" s="32" t="str">
        <f t="shared" si="98"/>
        <v>486 - LEARNING FIRST Charter School - LEOMINSTER pupils</v>
      </c>
      <c r="D699" s="33">
        <v>486348153</v>
      </c>
      <c r="E699" s="31">
        <f t="shared" si="99"/>
        <v>486</v>
      </c>
      <c r="F699" s="28">
        <f t="shared" si="100"/>
        <v>348</v>
      </c>
      <c r="G699" s="28">
        <f t="shared" si="101"/>
        <v>153</v>
      </c>
      <c r="H699" s="28">
        <f t="shared" si="102"/>
        <v>1</v>
      </c>
      <c r="I699" s="34">
        <f t="shared" si="103"/>
        <v>1</v>
      </c>
      <c r="J699" s="31">
        <f t="shared" si="96"/>
        <v>9</v>
      </c>
      <c r="K699" s="35"/>
      <c r="L699" s="36">
        <f t="shared" si="104"/>
        <v>9567</v>
      </c>
      <c r="M699" s="36"/>
      <c r="N699" s="36"/>
      <c r="O699" s="37"/>
      <c r="P699" s="111"/>
      <c r="Q699" s="111"/>
      <c r="R699" s="112"/>
      <c r="S699" s="112"/>
    </row>
    <row r="700" spans="1:19">
      <c r="A700" s="31">
        <f t="shared" si="97"/>
        <v>486</v>
      </c>
      <c r="B700" s="31">
        <v>691</v>
      </c>
      <c r="C700" s="32" t="str">
        <f t="shared" si="98"/>
        <v>486 - LEARNING FIRST Charter School - MILLBURY pupils</v>
      </c>
      <c r="D700" s="33">
        <v>486348186</v>
      </c>
      <c r="E700" s="31">
        <f t="shared" si="99"/>
        <v>486</v>
      </c>
      <c r="F700" s="28">
        <f t="shared" si="100"/>
        <v>348</v>
      </c>
      <c r="G700" s="28">
        <f t="shared" si="101"/>
        <v>186</v>
      </c>
      <c r="H700" s="28">
        <f t="shared" si="102"/>
        <v>1</v>
      </c>
      <c r="I700" s="34">
        <f t="shared" si="103"/>
        <v>1</v>
      </c>
      <c r="J700" s="31">
        <f t="shared" si="96"/>
        <v>6</v>
      </c>
      <c r="K700" s="35"/>
      <c r="L700" s="36">
        <f t="shared" si="104"/>
        <v>15124</v>
      </c>
      <c r="M700" s="36"/>
      <c r="N700" s="36"/>
      <c r="O700" s="37"/>
      <c r="P700" s="111"/>
      <c r="Q700" s="111"/>
      <c r="R700" s="112"/>
      <c r="S700" s="112"/>
    </row>
    <row r="701" spans="1:19">
      <c r="A701" s="31">
        <f t="shared" si="97"/>
        <v>486</v>
      </c>
      <c r="B701" s="31">
        <v>692</v>
      </c>
      <c r="C701" s="32" t="str">
        <f t="shared" si="98"/>
        <v>486 - LEARNING FIRST Charter School - NORTHBRIDGE pupils</v>
      </c>
      <c r="D701" s="33">
        <v>486348214</v>
      </c>
      <c r="E701" s="31">
        <f t="shared" si="99"/>
        <v>486</v>
      </c>
      <c r="F701" s="28">
        <f t="shared" si="100"/>
        <v>348</v>
      </c>
      <c r="G701" s="28">
        <f t="shared" si="101"/>
        <v>214</v>
      </c>
      <c r="H701" s="28">
        <f t="shared" si="102"/>
        <v>1</v>
      </c>
      <c r="I701" s="34">
        <f t="shared" si="103"/>
        <v>1</v>
      </c>
      <c r="J701" s="31">
        <f t="shared" si="96"/>
        <v>7</v>
      </c>
      <c r="K701" s="35"/>
      <c r="L701" s="36">
        <f t="shared" si="104"/>
        <v>9394</v>
      </c>
      <c r="M701" s="36"/>
      <c r="N701" s="36"/>
      <c r="O701" s="37"/>
      <c r="P701" s="111"/>
      <c r="Q701" s="111"/>
      <c r="R701" s="112"/>
      <c r="S701" s="112"/>
    </row>
    <row r="702" spans="1:19">
      <c r="A702" s="31">
        <f t="shared" si="97"/>
        <v>486</v>
      </c>
      <c r="B702" s="31">
        <v>693</v>
      </c>
      <c r="C702" s="32" t="str">
        <f t="shared" si="98"/>
        <v>486 - LEARNING FIRST Charter School - OXFORD pupils</v>
      </c>
      <c r="D702" s="33">
        <v>486348226</v>
      </c>
      <c r="E702" s="31">
        <f t="shared" si="99"/>
        <v>486</v>
      </c>
      <c r="F702" s="28">
        <f t="shared" si="100"/>
        <v>348</v>
      </c>
      <c r="G702" s="28">
        <f t="shared" si="101"/>
        <v>226</v>
      </c>
      <c r="H702" s="28">
        <f t="shared" si="102"/>
        <v>1</v>
      </c>
      <c r="I702" s="34">
        <f t="shared" si="103"/>
        <v>1</v>
      </c>
      <c r="J702" s="31">
        <f t="shared" si="96"/>
        <v>7</v>
      </c>
      <c r="K702" s="35"/>
      <c r="L702" s="36">
        <f t="shared" si="104"/>
        <v>13858</v>
      </c>
      <c r="M702" s="36"/>
      <c r="N702" s="36"/>
      <c r="O702" s="37"/>
      <c r="P702" s="111"/>
      <c r="Q702" s="111"/>
      <c r="R702" s="112"/>
      <c r="S702" s="112"/>
    </row>
    <row r="703" spans="1:19">
      <c r="A703" s="31">
        <f t="shared" si="97"/>
        <v>486</v>
      </c>
      <c r="B703" s="31">
        <v>694</v>
      </c>
      <c r="C703" s="32" t="str">
        <f t="shared" si="98"/>
        <v>486 - LEARNING FIRST Charter School - PALMER pupils</v>
      </c>
      <c r="D703" s="33">
        <v>486348227</v>
      </c>
      <c r="E703" s="31">
        <f t="shared" si="99"/>
        <v>486</v>
      </c>
      <c r="F703" s="28">
        <f t="shared" si="100"/>
        <v>348</v>
      </c>
      <c r="G703" s="28">
        <f t="shared" si="101"/>
        <v>227</v>
      </c>
      <c r="H703" s="28">
        <f t="shared" si="102"/>
        <v>1</v>
      </c>
      <c r="I703" s="34">
        <f t="shared" si="103"/>
        <v>1</v>
      </c>
      <c r="J703" s="31">
        <f t="shared" si="96"/>
        <v>9</v>
      </c>
      <c r="K703" s="35"/>
      <c r="L703" s="36">
        <f t="shared" si="104"/>
        <v>9567</v>
      </c>
      <c r="M703" s="36"/>
      <c r="N703" s="36"/>
      <c r="O703" s="37"/>
      <c r="P703" s="111"/>
      <c r="Q703" s="111"/>
      <c r="R703" s="112"/>
      <c r="S703" s="112"/>
    </row>
    <row r="704" spans="1:19">
      <c r="A704" s="31">
        <f t="shared" si="97"/>
        <v>486</v>
      </c>
      <c r="B704" s="31">
        <v>695</v>
      </c>
      <c r="C704" s="32" t="str">
        <f t="shared" si="98"/>
        <v>486 - LEARNING FIRST Charter School - SHREWSBURY pupils</v>
      </c>
      <c r="D704" s="33">
        <v>486348271</v>
      </c>
      <c r="E704" s="31">
        <f t="shared" si="99"/>
        <v>486</v>
      </c>
      <c r="F704" s="28">
        <f t="shared" si="100"/>
        <v>348</v>
      </c>
      <c r="G704" s="28">
        <f t="shared" si="101"/>
        <v>271</v>
      </c>
      <c r="H704" s="28">
        <f t="shared" si="102"/>
        <v>1</v>
      </c>
      <c r="I704" s="34">
        <f t="shared" si="103"/>
        <v>1</v>
      </c>
      <c r="J704" s="31">
        <f t="shared" si="96"/>
        <v>3</v>
      </c>
      <c r="K704" s="35"/>
      <c r="L704" s="36">
        <f t="shared" si="104"/>
        <v>13384</v>
      </c>
      <c r="M704" s="36"/>
      <c r="N704" s="36"/>
      <c r="O704" s="37"/>
      <c r="P704" s="111"/>
      <c r="Q704" s="111"/>
      <c r="R704" s="112"/>
      <c r="S704" s="112"/>
    </row>
    <row r="705" spans="1:19">
      <c r="A705" s="31">
        <f t="shared" si="97"/>
        <v>486</v>
      </c>
      <c r="B705" s="31">
        <v>696</v>
      </c>
      <c r="C705" s="32" t="str">
        <f t="shared" si="98"/>
        <v>486 - LEARNING FIRST Charter School - SOUTHBRIDGE pupils</v>
      </c>
      <c r="D705" s="33">
        <v>486348277</v>
      </c>
      <c r="E705" s="31">
        <f t="shared" si="99"/>
        <v>486</v>
      </c>
      <c r="F705" s="28">
        <f t="shared" si="100"/>
        <v>348</v>
      </c>
      <c r="G705" s="28">
        <f t="shared" si="101"/>
        <v>277</v>
      </c>
      <c r="H705" s="28">
        <f t="shared" si="102"/>
        <v>1</v>
      </c>
      <c r="I705" s="34">
        <f t="shared" si="103"/>
        <v>1</v>
      </c>
      <c r="J705" s="31">
        <f t="shared" si="96"/>
        <v>12</v>
      </c>
      <c r="K705" s="35"/>
      <c r="L705" s="36">
        <f t="shared" si="104"/>
        <v>15453</v>
      </c>
      <c r="M705" s="36"/>
      <c r="N705" s="36"/>
      <c r="O705" s="37"/>
      <c r="P705" s="111"/>
      <c r="Q705" s="111"/>
      <c r="R705" s="112"/>
      <c r="S705" s="112"/>
    </row>
    <row r="706" spans="1:19">
      <c r="A706" s="31">
        <f t="shared" si="97"/>
        <v>486</v>
      </c>
      <c r="B706" s="31">
        <v>697</v>
      </c>
      <c r="C706" s="32" t="str">
        <f t="shared" si="98"/>
        <v>486 - LEARNING FIRST Charter School - WEBSTER pupils</v>
      </c>
      <c r="D706" s="33">
        <v>486348316</v>
      </c>
      <c r="E706" s="31">
        <f t="shared" si="99"/>
        <v>486</v>
      </c>
      <c r="F706" s="28">
        <f t="shared" si="100"/>
        <v>348</v>
      </c>
      <c r="G706" s="28">
        <f t="shared" si="101"/>
        <v>316</v>
      </c>
      <c r="H706" s="28">
        <f t="shared" si="102"/>
        <v>1</v>
      </c>
      <c r="I706" s="34">
        <f t="shared" si="103"/>
        <v>1</v>
      </c>
      <c r="J706" s="31">
        <f t="shared" si="96"/>
        <v>10</v>
      </c>
      <c r="K706" s="35"/>
      <c r="L706" s="36">
        <f t="shared" si="104"/>
        <v>15616</v>
      </c>
      <c r="M706" s="36"/>
      <c r="N706" s="36"/>
      <c r="O706" s="37"/>
      <c r="P706" s="111"/>
      <c r="Q706" s="111"/>
      <c r="R706" s="112"/>
      <c r="S706" s="112"/>
    </row>
    <row r="707" spans="1:19">
      <c r="A707" s="31">
        <f t="shared" si="97"/>
        <v>486</v>
      </c>
      <c r="B707" s="31">
        <v>698</v>
      </c>
      <c r="C707" s="32" t="str">
        <f t="shared" si="98"/>
        <v>486 - LEARNING FIRST Charter School - WORCESTER pupils</v>
      </c>
      <c r="D707" s="33">
        <v>486348348</v>
      </c>
      <c r="E707" s="31">
        <f t="shared" si="99"/>
        <v>486</v>
      </c>
      <c r="F707" s="28">
        <f t="shared" si="100"/>
        <v>348</v>
      </c>
      <c r="G707" s="28">
        <f t="shared" si="101"/>
        <v>348</v>
      </c>
      <c r="H707" s="28">
        <f t="shared" si="102"/>
        <v>1</v>
      </c>
      <c r="I707" s="34">
        <f t="shared" si="103"/>
        <v>1</v>
      </c>
      <c r="J707" s="31">
        <f t="shared" si="96"/>
        <v>11</v>
      </c>
      <c r="K707" s="35"/>
      <c r="L707" s="36">
        <f t="shared" si="104"/>
        <v>14485</v>
      </c>
      <c r="M707" s="36"/>
      <c r="N707" s="36"/>
      <c r="O707" s="37"/>
      <c r="P707" s="111"/>
      <c r="Q707" s="111"/>
      <c r="R707" s="112"/>
      <c r="S707" s="112"/>
    </row>
    <row r="708" spans="1:19">
      <c r="A708" s="31">
        <f t="shared" si="97"/>
        <v>486</v>
      </c>
      <c r="B708" s="31">
        <v>699</v>
      </c>
      <c r="C708" s="32" t="str">
        <f t="shared" si="98"/>
        <v>486 - LEARNING FIRST Charter School - QUABBIN pupils</v>
      </c>
      <c r="D708" s="33">
        <v>486348753</v>
      </c>
      <c r="E708" s="31">
        <f t="shared" si="99"/>
        <v>486</v>
      </c>
      <c r="F708" s="28">
        <f t="shared" si="100"/>
        <v>348</v>
      </c>
      <c r="G708" s="28">
        <f t="shared" si="101"/>
        <v>753</v>
      </c>
      <c r="H708" s="28">
        <f t="shared" si="102"/>
        <v>1</v>
      </c>
      <c r="I708" s="34">
        <f t="shared" si="103"/>
        <v>1</v>
      </c>
      <c r="J708" s="31">
        <f t="shared" si="96"/>
        <v>6</v>
      </c>
      <c r="K708" s="35"/>
      <c r="L708" s="36">
        <f t="shared" si="104"/>
        <v>14028</v>
      </c>
      <c r="M708" s="36"/>
      <c r="N708" s="36"/>
      <c r="O708" s="37"/>
      <c r="P708" s="111"/>
      <c r="Q708" s="111"/>
      <c r="R708" s="112"/>
      <c r="S708" s="112"/>
    </row>
    <row r="709" spans="1:19">
      <c r="A709" s="31">
        <f t="shared" si="97"/>
        <v>486</v>
      </c>
      <c r="B709" s="31">
        <v>700</v>
      </c>
      <c r="C709" s="32" t="str">
        <f t="shared" si="98"/>
        <v>486 - LEARNING FIRST Charter School - SPENCER EAST BROOKFIELD pupils</v>
      </c>
      <c r="D709" s="33">
        <v>486348767</v>
      </c>
      <c r="E709" s="31">
        <f t="shared" si="99"/>
        <v>486</v>
      </c>
      <c r="F709" s="28">
        <f t="shared" si="100"/>
        <v>348</v>
      </c>
      <c r="G709" s="28">
        <f t="shared" si="101"/>
        <v>767</v>
      </c>
      <c r="H709" s="28">
        <f t="shared" si="102"/>
        <v>1</v>
      </c>
      <c r="I709" s="34">
        <f t="shared" si="103"/>
        <v>1</v>
      </c>
      <c r="J709" s="31">
        <f t="shared" si="96"/>
        <v>8</v>
      </c>
      <c r="K709" s="35"/>
      <c r="L709" s="36">
        <f t="shared" si="104"/>
        <v>13640</v>
      </c>
      <c r="M709" s="36"/>
      <c r="N709" s="36"/>
      <c r="O709" s="37"/>
      <c r="P709" s="111"/>
      <c r="Q709" s="111"/>
      <c r="R709" s="112"/>
      <c r="S709" s="112"/>
    </row>
    <row r="710" spans="1:19">
      <c r="A710" s="31">
        <f t="shared" si="97"/>
        <v>486</v>
      </c>
      <c r="B710" s="31">
        <v>701</v>
      </c>
      <c r="C710" s="32" t="str">
        <f t="shared" si="98"/>
        <v>486 - LEARNING FIRST Charter School - WACHUSETT pupils</v>
      </c>
      <c r="D710" s="33">
        <v>486348775</v>
      </c>
      <c r="E710" s="31">
        <f t="shared" si="99"/>
        <v>486</v>
      </c>
      <c r="F710" s="28">
        <f t="shared" si="100"/>
        <v>348</v>
      </c>
      <c r="G710" s="28">
        <f t="shared" si="101"/>
        <v>775</v>
      </c>
      <c r="H710" s="28">
        <f t="shared" si="102"/>
        <v>1</v>
      </c>
      <c r="I710" s="34">
        <f t="shared" si="103"/>
        <v>1</v>
      </c>
      <c r="J710" s="31">
        <f t="shared" si="96"/>
        <v>3</v>
      </c>
      <c r="K710" s="35"/>
      <c r="L710" s="36">
        <f t="shared" si="104"/>
        <v>12762</v>
      </c>
      <c r="M710" s="36"/>
      <c r="N710" s="36"/>
      <c r="O710" s="37"/>
      <c r="P710" s="111"/>
      <c r="Q710" s="111"/>
      <c r="R710" s="112"/>
      <c r="S710" s="112"/>
    </row>
    <row r="711" spans="1:19">
      <c r="A711" s="31">
        <f t="shared" si="97"/>
        <v>487</v>
      </c>
      <c r="B711" s="31">
        <v>702</v>
      </c>
      <c r="C711" s="32" t="str">
        <f t="shared" si="98"/>
        <v>487 - PROSPECT HILL ACADEMY Charter School - CAMBRIDGE Campus - ATTLEBORO pupils</v>
      </c>
      <c r="D711" s="33">
        <v>487049016</v>
      </c>
      <c r="E711" s="31">
        <f t="shared" si="99"/>
        <v>487</v>
      </c>
      <c r="F711" s="28">
        <f t="shared" si="100"/>
        <v>49</v>
      </c>
      <c r="G711" s="28">
        <f t="shared" si="101"/>
        <v>16</v>
      </c>
      <c r="H711" s="28">
        <f t="shared" si="102"/>
        <v>2</v>
      </c>
      <c r="I711" s="34">
        <f t="shared" si="103"/>
        <v>1.1080000000000001</v>
      </c>
      <c r="J711" s="31">
        <f t="shared" si="96"/>
        <v>7</v>
      </c>
      <c r="K711" s="35"/>
      <c r="L711" s="36">
        <f t="shared" si="104"/>
        <v>14357</v>
      </c>
      <c r="M711" s="36"/>
      <c r="N711" s="36"/>
      <c r="O711" s="37"/>
      <c r="P711" s="111"/>
      <c r="Q711" s="111"/>
      <c r="R711" s="112"/>
      <c r="S711" s="112"/>
    </row>
    <row r="712" spans="1:19">
      <c r="A712" s="31">
        <f t="shared" si="97"/>
        <v>487</v>
      </c>
      <c r="B712" s="31">
        <v>703</v>
      </c>
      <c r="C712" s="32" t="str">
        <f t="shared" si="98"/>
        <v>487 - PROSPECT HILL ACADEMY Charter School - CAMBRIDGE Campus - AVON pupils</v>
      </c>
      <c r="D712" s="33">
        <v>487049018</v>
      </c>
      <c r="E712" s="31">
        <f t="shared" si="99"/>
        <v>487</v>
      </c>
      <c r="F712" s="28">
        <f t="shared" si="100"/>
        <v>49</v>
      </c>
      <c r="G712" s="28">
        <f t="shared" si="101"/>
        <v>18</v>
      </c>
      <c r="H712" s="28">
        <f t="shared" si="102"/>
        <v>2</v>
      </c>
      <c r="I712" s="34">
        <f t="shared" si="103"/>
        <v>1.1080000000000001</v>
      </c>
      <c r="J712" s="31">
        <f t="shared" si="96"/>
        <v>7</v>
      </c>
      <c r="K712" s="35"/>
      <c r="L712" s="36">
        <f t="shared" si="104"/>
        <v>10016</v>
      </c>
      <c r="M712" s="36"/>
      <c r="N712" s="36"/>
      <c r="O712" s="37"/>
      <c r="P712" s="111"/>
      <c r="Q712" s="111"/>
      <c r="R712" s="112"/>
      <c r="S712" s="112"/>
    </row>
    <row r="713" spans="1:19">
      <c r="A713" s="31">
        <f t="shared" si="97"/>
        <v>487</v>
      </c>
      <c r="B713" s="31">
        <v>704</v>
      </c>
      <c r="C713" s="32" t="str">
        <f t="shared" si="98"/>
        <v>487 - PROSPECT HILL ACADEMY Charter School - CAMBRIDGE Campus - BILLERICA pupils</v>
      </c>
      <c r="D713" s="33">
        <v>487049031</v>
      </c>
      <c r="E713" s="31">
        <f t="shared" si="99"/>
        <v>487</v>
      </c>
      <c r="F713" s="28">
        <f t="shared" si="100"/>
        <v>49</v>
      </c>
      <c r="G713" s="28">
        <f t="shared" si="101"/>
        <v>31</v>
      </c>
      <c r="H713" s="28">
        <f t="shared" si="102"/>
        <v>2</v>
      </c>
      <c r="I713" s="34">
        <f t="shared" si="103"/>
        <v>1.1080000000000001</v>
      </c>
      <c r="J713" s="31">
        <f t="shared" si="96"/>
        <v>4</v>
      </c>
      <c r="K713" s="35"/>
      <c r="L713" s="36">
        <f t="shared" si="104"/>
        <v>16452</v>
      </c>
      <c r="M713" s="36"/>
      <c r="N713" s="36"/>
      <c r="O713" s="37"/>
      <c r="P713" s="111"/>
      <c r="Q713" s="111"/>
      <c r="R713" s="112"/>
      <c r="S713" s="112"/>
    </row>
    <row r="714" spans="1:19">
      <c r="A714" s="31">
        <f t="shared" si="97"/>
        <v>487</v>
      </c>
      <c r="B714" s="31">
        <v>705</v>
      </c>
      <c r="C714" s="32" t="str">
        <f t="shared" si="98"/>
        <v>487 - PROSPECT HILL ACADEMY Charter School - CAMBRIDGE Campus - BOSTON pupils</v>
      </c>
      <c r="D714" s="33">
        <v>487049035</v>
      </c>
      <c r="E714" s="31">
        <f t="shared" si="99"/>
        <v>487</v>
      </c>
      <c r="F714" s="28">
        <f t="shared" si="100"/>
        <v>49</v>
      </c>
      <c r="G714" s="28">
        <f t="shared" si="101"/>
        <v>35</v>
      </c>
      <c r="H714" s="28">
        <f t="shared" si="102"/>
        <v>2</v>
      </c>
      <c r="I714" s="34">
        <f t="shared" si="103"/>
        <v>1.1080000000000001</v>
      </c>
      <c r="J714" s="31">
        <f t="shared" ref="J714:J777" si="105">VLOOKUP(D714,enro_chafnd,16)</f>
        <v>11</v>
      </c>
      <c r="K714" s="35"/>
      <c r="L714" s="36">
        <f t="shared" si="104"/>
        <v>16032</v>
      </c>
      <c r="M714" s="36"/>
      <c r="N714" s="36"/>
      <c r="O714" s="37"/>
      <c r="P714" s="111"/>
      <c r="Q714" s="111"/>
      <c r="R714" s="112"/>
      <c r="S714" s="112"/>
    </row>
    <row r="715" spans="1:19">
      <c r="A715" s="31">
        <f t="shared" ref="A715:A778" si="106">IF(VALUE(MID(D715,1,1))=4,VALUE(MID(D715,1,3)),VALUE(MID(D715,1,4)))</f>
        <v>487</v>
      </c>
      <c r="B715" s="31">
        <v>706</v>
      </c>
      <c r="C715" s="32" t="str">
        <f t="shared" ref="C715:C778" si="107">IF(H715=1,A715 &amp; " - " &amp;VLOOKUP(A715,codeCHA,2)&amp;" Charter School - "&amp;VLOOKUP(G715,code436,2)&amp;" pupils",IF(OR(A715=450,A715=466),A715 &amp; " - " &amp;VLOOKUP(A715,codeCHA,2)&amp;" Charter School - "&amp;VLOOKUP(F715,code436,2)&amp;" District - "&amp;VLOOKUP(G715,code436,2)&amp;" pupils",A715 &amp; " - " &amp;VLOOKUP(A715,codeCHA,2)&amp;" Charter School - "&amp;VLOOKUP(F715,code436,2)&amp;" Campus - "&amp;VLOOKUP(G715,code436,2)&amp;" pupils"))</f>
        <v>487 - PROSPECT HILL ACADEMY Charter School - CAMBRIDGE Campus - BROCKTON pupils</v>
      </c>
      <c r="D715" s="33">
        <v>487049044</v>
      </c>
      <c r="E715" s="31">
        <f t="shared" ref="E715:E778" si="108">A715</f>
        <v>487</v>
      </c>
      <c r="F715" s="28">
        <f t="shared" ref="F715:F778" si="109">IF(VALUE(MID(D715,1,1))=4,VALUE(MID(D715,4,3)),VALUE(MID(D715,5,3)))</f>
        <v>49</v>
      </c>
      <c r="G715" s="28">
        <f t="shared" ref="G715:G778" si="110">IF(VALUE(MID(D715,1,1))=4,VALUE(MID(D715,7,3)),VALUE(MID(D715,8,3)))</f>
        <v>44</v>
      </c>
      <c r="H715" s="28">
        <f t="shared" ref="H715:H778" si="111">IF(OR(A715=410,A715=466,A715=487),2,1)</f>
        <v>2</v>
      </c>
      <c r="I715" s="34">
        <f t="shared" ref="I715:I778" si="112">VLOOKUP(F715,distinfo,4)</f>
        <v>1.1080000000000001</v>
      </c>
      <c r="J715" s="31">
        <f t="shared" si="105"/>
        <v>12</v>
      </c>
      <c r="K715" s="35"/>
      <c r="L715" s="36">
        <f t="shared" ref="L715:L778" si="113">IF(VLOOKUP(D715,rate_chafnd,40,FALSE)&gt;0,VLOOKUP(D715,rate_chafnd,40),VLOOKUP(G715,distinfo,7))</f>
        <v>16006</v>
      </c>
      <c r="M715" s="36"/>
      <c r="N715" s="36"/>
      <c r="O715" s="37"/>
      <c r="P715" s="111"/>
      <c r="Q715" s="111"/>
      <c r="R715" s="112"/>
      <c r="S715" s="112"/>
    </row>
    <row r="716" spans="1:19">
      <c r="A716" s="31">
        <f t="shared" si="106"/>
        <v>487</v>
      </c>
      <c r="B716" s="31">
        <v>707</v>
      </c>
      <c r="C716" s="32" t="str">
        <f t="shared" si="107"/>
        <v>487 - PROSPECT HILL ACADEMY Charter School - CAMBRIDGE Campus - BROOKLINE pupils</v>
      </c>
      <c r="D716" s="33">
        <v>487049046</v>
      </c>
      <c r="E716" s="31">
        <f t="shared" si="108"/>
        <v>487</v>
      </c>
      <c r="F716" s="28">
        <f t="shared" si="109"/>
        <v>49</v>
      </c>
      <c r="G716" s="28">
        <f t="shared" si="110"/>
        <v>46</v>
      </c>
      <c r="H716" s="28">
        <f t="shared" si="111"/>
        <v>2</v>
      </c>
      <c r="I716" s="34">
        <f t="shared" si="112"/>
        <v>1.1080000000000001</v>
      </c>
      <c r="J716" s="31">
        <f t="shared" si="105"/>
        <v>2</v>
      </c>
      <c r="K716" s="35"/>
      <c r="L716" s="36">
        <f t="shared" si="113"/>
        <v>14311</v>
      </c>
      <c r="M716" s="36"/>
      <c r="N716" s="36"/>
      <c r="O716" s="37"/>
      <c r="P716" s="111"/>
      <c r="Q716" s="111"/>
      <c r="R716" s="112"/>
      <c r="S716" s="112"/>
    </row>
    <row r="717" spans="1:19">
      <c r="A717" s="31">
        <f t="shared" si="106"/>
        <v>487</v>
      </c>
      <c r="B717" s="31">
        <v>708</v>
      </c>
      <c r="C717" s="32" t="str">
        <f t="shared" si="107"/>
        <v>487 - PROSPECT HILL ACADEMY Charter School - CAMBRIDGE Campus - BURLINGTON pupils</v>
      </c>
      <c r="D717" s="33">
        <v>487049048</v>
      </c>
      <c r="E717" s="31">
        <f t="shared" si="108"/>
        <v>487</v>
      </c>
      <c r="F717" s="28">
        <f t="shared" si="109"/>
        <v>49</v>
      </c>
      <c r="G717" s="28">
        <f t="shared" si="110"/>
        <v>48</v>
      </c>
      <c r="H717" s="28">
        <f t="shared" si="111"/>
        <v>2</v>
      </c>
      <c r="I717" s="34">
        <f t="shared" si="112"/>
        <v>1.1080000000000001</v>
      </c>
      <c r="J717" s="31">
        <f t="shared" si="105"/>
        <v>3</v>
      </c>
      <c r="K717" s="35"/>
      <c r="L717" s="36">
        <f t="shared" si="113"/>
        <v>10016</v>
      </c>
      <c r="M717" s="36"/>
      <c r="N717" s="36"/>
      <c r="O717" s="37"/>
      <c r="P717" s="111"/>
      <c r="Q717" s="111"/>
      <c r="R717" s="112"/>
      <c r="S717" s="112"/>
    </row>
    <row r="718" spans="1:19">
      <c r="A718" s="31">
        <f t="shared" si="106"/>
        <v>487</v>
      </c>
      <c r="B718" s="31">
        <v>709</v>
      </c>
      <c r="C718" s="32" t="str">
        <f t="shared" si="107"/>
        <v>487 - PROSPECT HILL ACADEMY Charter School - CAMBRIDGE Campus - CAMBRIDGE pupils</v>
      </c>
      <c r="D718" s="33">
        <v>487049049</v>
      </c>
      <c r="E718" s="31">
        <f t="shared" si="108"/>
        <v>487</v>
      </c>
      <c r="F718" s="28">
        <f t="shared" si="109"/>
        <v>49</v>
      </c>
      <c r="G718" s="28">
        <f t="shared" si="110"/>
        <v>49</v>
      </c>
      <c r="H718" s="28">
        <f t="shared" si="111"/>
        <v>2</v>
      </c>
      <c r="I718" s="34">
        <f t="shared" si="112"/>
        <v>1.1080000000000001</v>
      </c>
      <c r="J718" s="31">
        <f t="shared" si="105"/>
        <v>8</v>
      </c>
      <c r="K718" s="35"/>
      <c r="L718" s="36">
        <f t="shared" si="113"/>
        <v>15044</v>
      </c>
      <c r="M718" s="36"/>
      <c r="N718" s="36"/>
      <c r="O718" s="37"/>
      <c r="P718" s="111"/>
      <c r="Q718" s="111"/>
      <c r="R718" s="112"/>
      <c r="S718" s="112"/>
    </row>
    <row r="719" spans="1:19">
      <c r="A719" s="31">
        <f t="shared" si="106"/>
        <v>487</v>
      </c>
      <c r="B719" s="31">
        <v>710</v>
      </c>
      <c r="C719" s="32" t="str">
        <f t="shared" si="107"/>
        <v>487 - PROSPECT HILL ACADEMY Charter School - CAMBRIDGE Campus - CHELSEA pupils</v>
      </c>
      <c r="D719" s="33">
        <v>487049057</v>
      </c>
      <c r="E719" s="31">
        <f t="shared" si="108"/>
        <v>487</v>
      </c>
      <c r="F719" s="28">
        <f t="shared" si="109"/>
        <v>49</v>
      </c>
      <c r="G719" s="28">
        <f t="shared" si="110"/>
        <v>57</v>
      </c>
      <c r="H719" s="28">
        <f t="shared" si="111"/>
        <v>2</v>
      </c>
      <c r="I719" s="34">
        <f t="shared" si="112"/>
        <v>1.1080000000000001</v>
      </c>
      <c r="J719" s="31">
        <f t="shared" si="105"/>
        <v>12</v>
      </c>
      <c r="K719" s="35"/>
      <c r="L719" s="36">
        <f t="shared" si="113"/>
        <v>14756</v>
      </c>
      <c r="M719" s="36"/>
      <c r="N719" s="36"/>
      <c r="O719" s="37"/>
      <c r="P719" s="111"/>
      <c r="Q719" s="111"/>
      <c r="R719" s="112"/>
      <c r="S719" s="112"/>
    </row>
    <row r="720" spans="1:19">
      <c r="A720" s="31">
        <f t="shared" si="106"/>
        <v>487</v>
      </c>
      <c r="B720" s="31">
        <v>711</v>
      </c>
      <c r="C720" s="32" t="str">
        <f t="shared" si="107"/>
        <v>487 - PROSPECT HILL ACADEMY Charter School - CAMBRIDGE Campus - EVERETT pupils</v>
      </c>
      <c r="D720" s="33">
        <v>487049093</v>
      </c>
      <c r="E720" s="31">
        <f t="shared" si="108"/>
        <v>487</v>
      </c>
      <c r="F720" s="28">
        <f t="shared" si="109"/>
        <v>49</v>
      </c>
      <c r="G720" s="28">
        <f t="shared" si="110"/>
        <v>93</v>
      </c>
      <c r="H720" s="28">
        <f t="shared" si="111"/>
        <v>2</v>
      </c>
      <c r="I720" s="34">
        <f t="shared" si="112"/>
        <v>1.1080000000000001</v>
      </c>
      <c r="J720" s="31">
        <f t="shared" si="105"/>
        <v>11</v>
      </c>
      <c r="K720" s="35"/>
      <c r="L720" s="36">
        <f t="shared" si="113"/>
        <v>14776</v>
      </c>
      <c r="M720" s="36"/>
      <c r="N720" s="36"/>
      <c r="O720" s="37"/>
      <c r="P720" s="111"/>
      <c r="Q720" s="111"/>
      <c r="R720" s="112"/>
      <c r="S720" s="112"/>
    </row>
    <row r="721" spans="1:19">
      <c r="A721" s="31">
        <f t="shared" si="106"/>
        <v>487</v>
      </c>
      <c r="B721" s="31">
        <v>712</v>
      </c>
      <c r="C721" s="32" t="str">
        <f t="shared" si="107"/>
        <v>487 - PROSPECT HILL ACADEMY Charter School - CAMBRIDGE Campus - FALL RIVER pupils</v>
      </c>
      <c r="D721" s="33">
        <v>487049095</v>
      </c>
      <c r="E721" s="31">
        <f t="shared" si="108"/>
        <v>487</v>
      </c>
      <c r="F721" s="28">
        <f t="shared" si="109"/>
        <v>49</v>
      </c>
      <c r="G721" s="28">
        <f t="shared" si="110"/>
        <v>95</v>
      </c>
      <c r="H721" s="28">
        <f t="shared" si="111"/>
        <v>2</v>
      </c>
      <c r="I721" s="34">
        <f t="shared" si="112"/>
        <v>1.1080000000000001</v>
      </c>
      <c r="J721" s="31">
        <f t="shared" si="105"/>
        <v>11</v>
      </c>
      <c r="K721" s="35"/>
      <c r="L721" s="36">
        <f t="shared" si="113"/>
        <v>15850</v>
      </c>
      <c r="M721" s="36"/>
      <c r="N721" s="36"/>
      <c r="O721" s="37"/>
      <c r="P721" s="111"/>
      <c r="Q721" s="111"/>
      <c r="R721" s="112"/>
      <c r="S721" s="112"/>
    </row>
    <row r="722" spans="1:19">
      <c r="A722" s="31">
        <f t="shared" si="106"/>
        <v>487</v>
      </c>
      <c r="B722" s="31">
        <v>713</v>
      </c>
      <c r="C722" s="32" t="str">
        <f t="shared" si="107"/>
        <v>487 - PROSPECT HILL ACADEMY Charter School - CAMBRIDGE Campus - HAVERHILL pupils</v>
      </c>
      <c r="D722" s="33">
        <v>487049128</v>
      </c>
      <c r="E722" s="31">
        <f t="shared" si="108"/>
        <v>487</v>
      </c>
      <c r="F722" s="28">
        <f t="shared" si="109"/>
        <v>49</v>
      </c>
      <c r="G722" s="28">
        <f t="shared" si="110"/>
        <v>128</v>
      </c>
      <c r="H722" s="28">
        <f t="shared" si="111"/>
        <v>2</v>
      </c>
      <c r="I722" s="34">
        <f t="shared" si="112"/>
        <v>1.1080000000000001</v>
      </c>
      <c r="J722" s="31">
        <f t="shared" si="105"/>
        <v>10</v>
      </c>
      <c r="K722" s="35"/>
      <c r="L722" s="36">
        <f t="shared" si="113"/>
        <v>13840</v>
      </c>
      <c r="M722" s="36"/>
      <c r="N722" s="36"/>
      <c r="O722" s="37"/>
      <c r="P722" s="111"/>
      <c r="Q722" s="111"/>
      <c r="R722" s="112"/>
      <c r="S722" s="112"/>
    </row>
    <row r="723" spans="1:19">
      <c r="A723" s="31">
        <f t="shared" si="106"/>
        <v>487</v>
      </c>
      <c r="B723" s="31">
        <v>714</v>
      </c>
      <c r="C723" s="32" t="str">
        <f t="shared" si="107"/>
        <v>487 - PROSPECT HILL ACADEMY Charter School - CAMBRIDGE Campus - LEXINGTON pupils</v>
      </c>
      <c r="D723" s="33">
        <v>487049155</v>
      </c>
      <c r="E723" s="31">
        <f t="shared" si="108"/>
        <v>487</v>
      </c>
      <c r="F723" s="28">
        <f t="shared" si="109"/>
        <v>49</v>
      </c>
      <c r="G723" s="28">
        <f t="shared" si="110"/>
        <v>155</v>
      </c>
      <c r="H723" s="28">
        <f t="shared" si="111"/>
        <v>2</v>
      </c>
      <c r="I723" s="34">
        <f t="shared" si="112"/>
        <v>1.1080000000000001</v>
      </c>
      <c r="J723" s="31">
        <f t="shared" si="105"/>
        <v>2</v>
      </c>
      <c r="K723" s="35"/>
      <c r="L723" s="36">
        <f t="shared" si="113"/>
        <v>11996</v>
      </c>
      <c r="M723" s="36"/>
      <c r="N723" s="36"/>
      <c r="O723" s="37"/>
      <c r="P723" s="111"/>
      <c r="Q723" s="111"/>
      <c r="R723" s="112"/>
      <c r="S723" s="112"/>
    </row>
    <row r="724" spans="1:19">
      <c r="A724" s="31">
        <f t="shared" si="106"/>
        <v>487</v>
      </c>
      <c r="B724" s="31">
        <v>715</v>
      </c>
      <c r="C724" s="32" t="str">
        <f t="shared" si="107"/>
        <v>487 - PROSPECT HILL ACADEMY Charter School - CAMBRIDGE Campus - LOWELL pupils</v>
      </c>
      <c r="D724" s="33">
        <v>487049160</v>
      </c>
      <c r="E724" s="31">
        <f t="shared" si="108"/>
        <v>487</v>
      </c>
      <c r="F724" s="28">
        <f t="shared" si="109"/>
        <v>49</v>
      </c>
      <c r="G724" s="28">
        <f t="shared" si="110"/>
        <v>160</v>
      </c>
      <c r="H724" s="28">
        <f t="shared" si="111"/>
        <v>2</v>
      </c>
      <c r="I724" s="34">
        <f t="shared" si="112"/>
        <v>1.1080000000000001</v>
      </c>
      <c r="J724" s="31">
        <f t="shared" si="105"/>
        <v>11</v>
      </c>
      <c r="K724" s="35"/>
      <c r="L724" s="36">
        <f t="shared" si="113"/>
        <v>15850</v>
      </c>
      <c r="M724" s="36"/>
      <c r="N724" s="36"/>
      <c r="O724" s="37"/>
      <c r="P724" s="111"/>
      <c r="Q724" s="111"/>
      <c r="R724" s="112"/>
      <c r="S724" s="112"/>
    </row>
    <row r="725" spans="1:19">
      <c r="A725" s="31">
        <f t="shared" si="106"/>
        <v>487</v>
      </c>
      <c r="B725" s="31">
        <v>716</v>
      </c>
      <c r="C725" s="32" t="str">
        <f t="shared" si="107"/>
        <v>487 - PROSPECT HILL ACADEMY Charter School - CAMBRIDGE Campus - LYNN pupils</v>
      </c>
      <c r="D725" s="33">
        <v>487049163</v>
      </c>
      <c r="E725" s="31">
        <f t="shared" si="108"/>
        <v>487</v>
      </c>
      <c r="F725" s="28">
        <f t="shared" si="109"/>
        <v>49</v>
      </c>
      <c r="G725" s="28">
        <f t="shared" si="110"/>
        <v>163</v>
      </c>
      <c r="H725" s="28">
        <f t="shared" si="111"/>
        <v>2</v>
      </c>
      <c r="I725" s="34">
        <f t="shared" si="112"/>
        <v>1.1080000000000001</v>
      </c>
      <c r="J725" s="31">
        <f t="shared" si="105"/>
        <v>12</v>
      </c>
      <c r="K725" s="35"/>
      <c r="L725" s="36">
        <f t="shared" si="113"/>
        <v>14797</v>
      </c>
      <c r="M725" s="36"/>
      <c r="N725" s="36"/>
      <c r="O725" s="37"/>
      <c r="P725" s="111"/>
      <c r="Q725" s="111"/>
      <c r="R725" s="112"/>
      <c r="S725" s="112"/>
    </row>
    <row r="726" spans="1:19">
      <c r="A726" s="31">
        <f t="shared" si="106"/>
        <v>487</v>
      </c>
      <c r="B726" s="31">
        <v>717</v>
      </c>
      <c r="C726" s="32" t="str">
        <f t="shared" si="107"/>
        <v>487 - PROSPECT HILL ACADEMY Charter School - CAMBRIDGE Campus - MALDEN pupils</v>
      </c>
      <c r="D726" s="33">
        <v>487049165</v>
      </c>
      <c r="E726" s="31">
        <f t="shared" si="108"/>
        <v>487</v>
      </c>
      <c r="F726" s="28">
        <f t="shared" si="109"/>
        <v>49</v>
      </c>
      <c r="G726" s="28">
        <f t="shared" si="110"/>
        <v>165</v>
      </c>
      <c r="H726" s="28">
        <f t="shared" si="111"/>
        <v>2</v>
      </c>
      <c r="I726" s="34">
        <f t="shared" si="112"/>
        <v>1.1080000000000001</v>
      </c>
      <c r="J726" s="31">
        <f t="shared" si="105"/>
        <v>10</v>
      </c>
      <c r="K726" s="35"/>
      <c r="L726" s="36">
        <f t="shared" si="113"/>
        <v>14277</v>
      </c>
      <c r="M726" s="36"/>
      <c r="N726" s="36"/>
      <c r="O726" s="37"/>
      <c r="P726" s="111"/>
      <c r="Q726" s="111"/>
      <c r="R726" s="112"/>
      <c r="S726" s="112"/>
    </row>
    <row r="727" spans="1:19">
      <c r="A727" s="31">
        <f t="shared" si="106"/>
        <v>487</v>
      </c>
      <c r="B727" s="31">
        <v>718</v>
      </c>
      <c r="C727" s="32" t="str">
        <f t="shared" si="107"/>
        <v>487 - PROSPECT HILL ACADEMY Charter School - CAMBRIDGE Campus - MEDFORD pupils</v>
      </c>
      <c r="D727" s="33">
        <v>487049176</v>
      </c>
      <c r="E727" s="31">
        <f t="shared" si="108"/>
        <v>487</v>
      </c>
      <c r="F727" s="28">
        <f t="shared" si="109"/>
        <v>49</v>
      </c>
      <c r="G727" s="28">
        <f t="shared" si="110"/>
        <v>176</v>
      </c>
      <c r="H727" s="28">
        <f t="shared" si="111"/>
        <v>2</v>
      </c>
      <c r="I727" s="34">
        <f t="shared" si="112"/>
        <v>1.1080000000000001</v>
      </c>
      <c r="J727" s="31">
        <f t="shared" si="105"/>
        <v>7</v>
      </c>
      <c r="K727" s="35"/>
      <c r="L727" s="36">
        <f t="shared" si="113"/>
        <v>14429</v>
      </c>
      <c r="M727" s="36"/>
      <c r="N727" s="36"/>
      <c r="O727" s="37"/>
      <c r="P727" s="111"/>
      <c r="Q727" s="111"/>
      <c r="R727" s="112"/>
      <c r="S727" s="112"/>
    </row>
    <row r="728" spans="1:19">
      <c r="A728" s="31">
        <f t="shared" si="106"/>
        <v>487</v>
      </c>
      <c r="B728" s="31">
        <v>719</v>
      </c>
      <c r="C728" s="32" t="str">
        <f t="shared" si="107"/>
        <v>487 - PROSPECT HILL ACADEMY Charter School - CAMBRIDGE Campus - MELROSE pupils</v>
      </c>
      <c r="D728" s="33">
        <v>487049178</v>
      </c>
      <c r="E728" s="31">
        <f t="shared" si="108"/>
        <v>487</v>
      </c>
      <c r="F728" s="28">
        <f t="shared" si="109"/>
        <v>49</v>
      </c>
      <c r="G728" s="28">
        <f t="shared" si="110"/>
        <v>178</v>
      </c>
      <c r="H728" s="28">
        <f t="shared" si="111"/>
        <v>2</v>
      </c>
      <c r="I728" s="34">
        <f t="shared" si="112"/>
        <v>1.1080000000000001</v>
      </c>
      <c r="J728" s="31">
        <f t="shared" si="105"/>
        <v>4</v>
      </c>
      <c r="K728" s="35"/>
      <c r="L728" s="36">
        <f t="shared" si="113"/>
        <v>12821</v>
      </c>
      <c r="M728" s="36"/>
      <c r="N728" s="36"/>
      <c r="O728" s="37"/>
      <c r="P728" s="111"/>
      <c r="Q728" s="111"/>
      <c r="R728" s="112"/>
      <c r="S728" s="112"/>
    </row>
    <row r="729" spans="1:19">
      <c r="A729" s="31">
        <f t="shared" si="106"/>
        <v>487</v>
      </c>
      <c r="B729" s="31">
        <v>720</v>
      </c>
      <c r="C729" s="32" t="str">
        <f t="shared" si="107"/>
        <v>487 - PROSPECT HILL ACADEMY Charter School - CAMBRIDGE Campus - METHUEN pupils</v>
      </c>
      <c r="D729" s="33">
        <v>487049181</v>
      </c>
      <c r="E729" s="31">
        <f t="shared" si="108"/>
        <v>487</v>
      </c>
      <c r="F729" s="28">
        <f t="shared" si="109"/>
        <v>49</v>
      </c>
      <c r="G729" s="28">
        <f t="shared" si="110"/>
        <v>181</v>
      </c>
      <c r="H729" s="28">
        <f t="shared" si="111"/>
        <v>2</v>
      </c>
      <c r="I729" s="34">
        <f t="shared" si="112"/>
        <v>1.1080000000000001</v>
      </c>
      <c r="J729" s="31">
        <f t="shared" si="105"/>
        <v>9</v>
      </c>
      <c r="K729" s="35"/>
      <c r="L729" s="36">
        <f t="shared" si="113"/>
        <v>10016</v>
      </c>
      <c r="M729" s="36"/>
      <c r="N729" s="36"/>
      <c r="O729" s="37"/>
      <c r="P729" s="111"/>
      <c r="Q729" s="111"/>
      <c r="R729" s="112"/>
      <c r="S729" s="112"/>
    </row>
    <row r="730" spans="1:19">
      <c r="A730" s="31">
        <f t="shared" si="106"/>
        <v>487</v>
      </c>
      <c r="B730" s="31">
        <v>721</v>
      </c>
      <c r="C730" s="32" t="str">
        <f t="shared" si="107"/>
        <v>487 - PROSPECT HILL ACADEMY Charter School - CAMBRIDGE Campus - NEW BEDFORD pupils</v>
      </c>
      <c r="D730" s="33">
        <v>487049201</v>
      </c>
      <c r="E730" s="31">
        <f t="shared" si="108"/>
        <v>487</v>
      </c>
      <c r="F730" s="28">
        <f t="shared" si="109"/>
        <v>49</v>
      </c>
      <c r="G730" s="28">
        <f t="shared" si="110"/>
        <v>201</v>
      </c>
      <c r="H730" s="28">
        <f t="shared" si="111"/>
        <v>2</v>
      </c>
      <c r="I730" s="34">
        <f t="shared" si="112"/>
        <v>1.1080000000000001</v>
      </c>
      <c r="J730" s="31">
        <f t="shared" si="105"/>
        <v>11</v>
      </c>
      <c r="K730" s="35"/>
      <c r="L730" s="36">
        <f t="shared" si="113"/>
        <v>17830</v>
      </c>
      <c r="M730" s="36"/>
      <c r="N730" s="36"/>
      <c r="O730" s="37"/>
      <c r="P730" s="111"/>
      <c r="Q730" s="111"/>
      <c r="R730" s="112"/>
      <c r="S730" s="112"/>
    </row>
    <row r="731" spans="1:19">
      <c r="A731" s="31">
        <f t="shared" si="106"/>
        <v>487</v>
      </c>
      <c r="B731" s="31">
        <v>722</v>
      </c>
      <c r="C731" s="32" t="str">
        <f t="shared" si="107"/>
        <v>487 - PROSPECT HILL ACADEMY Charter School - CAMBRIDGE Campus - NORTH ANDOVER pupils</v>
      </c>
      <c r="D731" s="33">
        <v>487049211</v>
      </c>
      <c r="E731" s="31">
        <f t="shared" si="108"/>
        <v>487</v>
      </c>
      <c r="F731" s="28">
        <f t="shared" si="109"/>
        <v>49</v>
      </c>
      <c r="G731" s="28">
        <f t="shared" si="110"/>
        <v>211</v>
      </c>
      <c r="H731" s="28">
        <f t="shared" si="111"/>
        <v>2</v>
      </c>
      <c r="I731" s="34">
        <f t="shared" si="112"/>
        <v>1.1080000000000001</v>
      </c>
      <c r="J731" s="31">
        <f t="shared" si="105"/>
        <v>4</v>
      </c>
      <c r="K731" s="35"/>
      <c r="L731" s="36">
        <f t="shared" si="113"/>
        <v>16452</v>
      </c>
      <c r="M731" s="36"/>
      <c r="N731" s="36"/>
      <c r="O731" s="37"/>
      <c r="P731" s="111"/>
      <c r="Q731" s="111"/>
      <c r="R731" s="112"/>
      <c r="S731" s="112"/>
    </row>
    <row r="732" spans="1:19">
      <c r="A732" s="31">
        <f t="shared" si="106"/>
        <v>487</v>
      </c>
      <c r="B732" s="31">
        <v>723</v>
      </c>
      <c r="C732" s="32" t="str">
        <f t="shared" si="107"/>
        <v>487 - PROSPECT HILL ACADEMY Charter School - CAMBRIDGE Campus - PEABODY pupils</v>
      </c>
      <c r="D732" s="33">
        <v>487049229</v>
      </c>
      <c r="E732" s="31">
        <f t="shared" si="108"/>
        <v>487</v>
      </c>
      <c r="F732" s="28">
        <f t="shared" si="109"/>
        <v>49</v>
      </c>
      <c r="G732" s="28">
        <f t="shared" si="110"/>
        <v>229</v>
      </c>
      <c r="H732" s="28">
        <f t="shared" si="111"/>
        <v>2</v>
      </c>
      <c r="I732" s="34">
        <f t="shared" si="112"/>
        <v>1.1080000000000001</v>
      </c>
      <c r="J732" s="31">
        <f t="shared" si="105"/>
        <v>7</v>
      </c>
      <c r="K732" s="35"/>
      <c r="L732" s="36">
        <f t="shared" si="113"/>
        <v>10016</v>
      </c>
      <c r="M732" s="36"/>
      <c r="N732" s="36"/>
      <c r="O732" s="37"/>
      <c r="P732" s="111"/>
      <c r="Q732" s="111"/>
      <c r="R732" s="112"/>
      <c r="S732" s="112"/>
    </row>
    <row r="733" spans="1:19">
      <c r="A733" s="31">
        <f t="shared" si="106"/>
        <v>487</v>
      </c>
      <c r="B733" s="31">
        <v>724</v>
      </c>
      <c r="C733" s="32" t="str">
        <f t="shared" si="107"/>
        <v>487 - PROSPECT HILL ACADEMY Charter School - CAMBRIDGE Campus - QUINCY pupils</v>
      </c>
      <c r="D733" s="33">
        <v>487049243</v>
      </c>
      <c r="E733" s="31">
        <f t="shared" si="108"/>
        <v>487</v>
      </c>
      <c r="F733" s="28">
        <f t="shared" si="109"/>
        <v>49</v>
      </c>
      <c r="G733" s="28">
        <f t="shared" si="110"/>
        <v>243</v>
      </c>
      <c r="H733" s="28">
        <f t="shared" si="111"/>
        <v>2</v>
      </c>
      <c r="I733" s="34">
        <f t="shared" si="112"/>
        <v>1.1080000000000001</v>
      </c>
      <c r="J733" s="31">
        <f t="shared" si="105"/>
        <v>9</v>
      </c>
      <c r="K733" s="35"/>
      <c r="L733" s="36">
        <f t="shared" si="113"/>
        <v>17469</v>
      </c>
      <c r="M733" s="36"/>
      <c r="N733" s="36"/>
      <c r="O733" s="37"/>
      <c r="P733" s="111"/>
      <c r="Q733" s="111"/>
      <c r="R733" s="112"/>
      <c r="S733" s="112"/>
    </row>
    <row r="734" spans="1:19">
      <c r="A734" s="31">
        <f t="shared" si="106"/>
        <v>487</v>
      </c>
      <c r="B734" s="31">
        <v>725</v>
      </c>
      <c r="C734" s="32" t="str">
        <f t="shared" si="107"/>
        <v>487 - PROSPECT HILL ACADEMY Charter School - CAMBRIDGE Campus - RANDOLPH pupils</v>
      </c>
      <c r="D734" s="33">
        <v>487049244</v>
      </c>
      <c r="E734" s="31">
        <f t="shared" si="108"/>
        <v>487</v>
      </c>
      <c r="F734" s="28">
        <f t="shared" si="109"/>
        <v>49</v>
      </c>
      <c r="G734" s="28">
        <f t="shared" si="110"/>
        <v>244</v>
      </c>
      <c r="H734" s="28">
        <f t="shared" si="111"/>
        <v>2</v>
      </c>
      <c r="I734" s="34">
        <f t="shared" si="112"/>
        <v>1.1080000000000001</v>
      </c>
      <c r="J734" s="31">
        <f t="shared" si="105"/>
        <v>10</v>
      </c>
      <c r="K734" s="35"/>
      <c r="L734" s="36">
        <f t="shared" si="113"/>
        <v>15198</v>
      </c>
      <c r="M734" s="36"/>
      <c r="N734" s="36"/>
      <c r="O734" s="37"/>
      <c r="P734" s="111"/>
      <c r="Q734" s="111"/>
      <c r="R734" s="112"/>
      <c r="S734" s="112"/>
    </row>
    <row r="735" spans="1:19">
      <c r="A735" s="31">
        <f t="shared" si="106"/>
        <v>487</v>
      </c>
      <c r="B735" s="31">
        <v>726</v>
      </c>
      <c r="C735" s="32" t="str">
        <f t="shared" si="107"/>
        <v>487 - PROSPECT HILL ACADEMY Charter School - CAMBRIDGE Campus - REVERE pupils</v>
      </c>
      <c r="D735" s="33">
        <v>487049248</v>
      </c>
      <c r="E735" s="31">
        <f t="shared" si="108"/>
        <v>487</v>
      </c>
      <c r="F735" s="28">
        <f t="shared" si="109"/>
        <v>49</v>
      </c>
      <c r="G735" s="28">
        <f t="shared" si="110"/>
        <v>248</v>
      </c>
      <c r="H735" s="28">
        <f t="shared" si="111"/>
        <v>2</v>
      </c>
      <c r="I735" s="34">
        <f t="shared" si="112"/>
        <v>1.1080000000000001</v>
      </c>
      <c r="J735" s="31">
        <f t="shared" si="105"/>
        <v>12</v>
      </c>
      <c r="K735" s="35"/>
      <c r="L735" s="36">
        <f t="shared" si="113"/>
        <v>15169</v>
      </c>
      <c r="M735" s="36"/>
      <c r="N735" s="36"/>
      <c r="O735" s="37"/>
      <c r="P735" s="111"/>
      <c r="Q735" s="111"/>
      <c r="R735" s="112"/>
      <c r="S735" s="112"/>
    </row>
    <row r="736" spans="1:19">
      <c r="A736" s="31">
        <f t="shared" si="106"/>
        <v>487</v>
      </c>
      <c r="B736" s="31">
        <v>727</v>
      </c>
      <c r="C736" s="32" t="str">
        <f t="shared" si="107"/>
        <v>487 - PROSPECT HILL ACADEMY Charter School - CAMBRIDGE Campus - SAUGUS pupils</v>
      </c>
      <c r="D736" s="33">
        <v>487049262</v>
      </c>
      <c r="E736" s="31">
        <f t="shared" si="108"/>
        <v>487</v>
      </c>
      <c r="F736" s="28">
        <f t="shared" si="109"/>
        <v>49</v>
      </c>
      <c r="G736" s="28">
        <f t="shared" si="110"/>
        <v>262</v>
      </c>
      <c r="H736" s="28">
        <f t="shared" si="111"/>
        <v>2</v>
      </c>
      <c r="I736" s="34">
        <f t="shared" si="112"/>
        <v>1.1080000000000001</v>
      </c>
      <c r="J736" s="31">
        <f t="shared" si="105"/>
        <v>7</v>
      </c>
      <c r="K736" s="35"/>
      <c r="L736" s="36">
        <f t="shared" si="113"/>
        <v>13945</v>
      </c>
      <c r="M736" s="36"/>
      <c r="N736" s="36"/>
      <c r="O736" s="37"/>
      <c r="P736" s="111"/>
      <c r="Q736" s="111"/>
      <c r="R736" s="112"/>
      <c r="S736" s="112"/>
    </row>
    <row r="737" spans="1:19">
      <c r="A737" s="31">
        <f t="shared" si="106"/>
        <v>487</v>
      </c>
      <c r="B737" s="31">
        <v>728</v>
      </c>
      <c r="C737" s="32" t="str">
        <f t="shared" si="107"/>
        <v>487 - PROSPECT HILL ACADEMY Charter School - CAMBRIDGE Campus - SOMERVILLE pupils</v>
      </c>
      <c r="D737" s="33">
        <v>487049274</v>
      </c>
      <c r="E737" s="31">
        <f t="shared" si="108"/>
        <v>487</v>
      </c>
      <c r="F737" s="28">
        <f t="shared" si="109"/>
        <v>49</v>
      </c>
      <c r="G737" s="28">
        <f t="shared" si="110"/>
        <v>274</v>
      </c>
      <c r="H737" s="28">
        <f t="shared" si="111"/>
        <v>2</v>
      </c>
      <c r="I737" s="34">
        <f t="shared" si="112"/>
        <v>1.1080000000000001</v>
      </c>
      <c r="J737" s="31">
        <f t="shared" si="105"/>
        <v>10</v>
      </c>
      <c r="K737" s="35"/>
      <c r="L737" s="36">
        <f t="shared" si="113"/>
        <v>14534</v>
      </c>
      <c r="M737" s="36"/>
      <c r="N737" s="36"/>
      <c r="O737" s="37"/>
      <c r="P737" s="111"/>
      <c r="Q737" s="111"/>
      <c r="R737" s="112"/>
      <c r="S737" s="112"/>
    </row>
    <row r="738" spans="1:19">
      <c r="A738" s="31">
        <f t="shared" si="106"/>
        <v>487</v>
      </c>
      <c r="B738" s="31">
        <v>729</v>
      </c>
      <c r="C738" s="32" t="str">
        <f t="shared" si="107"/>
        <v>487 - PROSPECT HILL ACADEMY Charter School - CAMBRIDGE Campus - STONEHAM pupils</v>
      </c>
      <c r="D738" s="33">
        <v>487049284</v>
      </c>
      <c r="E738" s="31">
        <f t="shared" si="108"/>
        <v>487</v>
      </c>
      <c r="F738" s="28">
        <f t="shared" si="109"/>
        <v>49</v>
      </c>
      <c r="G738" s="28">
        <f t="shared" si="110"/>
        <v>284</v>
      </c>
      <c r="H738" s="28">
        <f t="shared" si="111"/>
        <v>2</v>
      </c>
      <c r="I738" s="34">
        <f t="shared" si="112"/>
        <v>1.1080000000000001</v>
      </c>
      <c r="J738" s="31">
        <f t="shared" si="105"/>
        <v>5</v>
      </c>
      <c r="K738" s="35"/>
      <c r="L738" s="36">
        <f t="shared" si="113"/>
        <v>14553</v>
      </c>
      <c r="M738" s="36"/>
      <c r="N738" s="36"/>
      <c r="O738" s="37"/>
      <c r="P738" s="111"/>
      <c r="Q738" s="111"/>
      <c r="R738" s="112"/>
      <c r="S738" s="112"/>
    </row>
    <row r="739" spans="1:19">
      <c r="A739" s="31">
        <f t="shared" si="106"/>
        <v>487</v>
      </c>
      <c r="B739" s="31">
        <v>730</v>
      </c>
      <c r="C739" s="32" t="str">
        <f t="shared" si="107"/>
        <v>487 - PROSPECT HILL ACADEMY Charter School - CAMBRIDGE Campus - STOUGHTON pupils</v>
      </c>
      <c r="D739" s="33">
        <v>487049285</v>
      </c>
      <c r="E739" s="31">
        <f t="shared" si="108"/>
        <v>487</v>
      </c>
      <c r="F739" s="28">
        <f t="shared" si="109"/>
        <v>49</v>
      </c>
      <c r="G739" s="28">
        <f t="shared" si="110"/>
        <v>285</v>
      </c>
      <c r="H739" s="28">
        <f t="shared" si="111"/>
        <v>2</v>
      </c>
      <c r="I739" s="34">
        <f t="shared" si="112"/>
        <v>1.1080000000000001</v>
      </c>
      <c r="J739" s="31">
        <f t="shared" si="105"/>
        <v>7</v>
      </c>
      <c r="K739" s="35"/>
      <c r="L739" s="36">
        <f t="shared" si="113"/>
        <v>10016</v>
      </c>
      <c r="M739" s="36"/>
      <c r="N739" s="36"/>
      <c r="O739" s="37"/>
      <c r="P739" s="111"/>
      <c r="Q739" s="111"/>
      <c r="R739" s="112"/>
      <c r="S739" s="112"/>
    </row>
    <row r="740" spans="1:19">
      <c r="A740" s="31">
        <f t="shared" si="106"/>
        <v>487</v>
      </c>
      <c r="B740" s="31">
        <v>731</v>
      </c>
      <c r="C740" s="32" t="str">
        <f t="shared" si="107"/>
        <v>487 - PROSPECT HILL ACADEMY Charter School - CAMBRIDGE Campus - WAKEFIELD pupils</v>
      </c>
      <c r="D740" s="33">
        <v>487049305</v>
      </c>
      <c r="E740" s="31">
        <f t="shared" si="108"/>
        <v>487</v>
      </c>
      <c r="F740" s="28">
        <f t="shared" si="109"/>
        <v>49</v>
      </c>
      <c r="G740" s="28">
        <f t="shared" si="110"/>
        <v>305</v>
      </c>
      <c r="H740" s="28">
        <f t="shared" si="111"/>
        <v>2</v>
      </c>
      <c r="I740" s="34">
        <f t="shared" si="112"/>
        <v>1.1080000000000001</v>
      </c>
      <c r="J740" s="31">
        <f t="shared" si="105"/>
        <v>3</v>
      </c>
      <c r="K740" s="35"/>
      <c r="L740" s="36">
        <f t="shared" si="113"/>
        <v>16372</v>
      </c>
      <c r="M740" s="36"/>
      <c r="N740" s="36"/>
      <c r="O740" s="37"/>
      <c r="P740" s="111"/>
      <c r="Q740" s="111"/>
      <c r="R740" s="112"/>
      <c r="S740" s="112"/>
    </row>
    <row r="741" spans="1:19">
      <c r="A741" s="31">
        <f t="shared" si="106"/>
        <v>487</v>
      </c>
      <c r="B741" s="31">
        <v>732</v>
      </c>
      <c r="C741" s="32" t="str">
        <f t="shared" si="107"/>
        <v>487 - PROSPECT HILL ACADEMY Charter School - CAMBRIDGE Campus - WALTHAM pupils</v>
      </c>
      <c r="D741" s="33">
        <v>487049308</v>
      </c>
      <c r="E741" s="31">
        <f t="shared" si="108"/>
        <v>487</v>
      </c>
      <c r="F741" s="28">
        <f t="shared" si="109"/>
        <v>49</v>
      </c>
      <c r="G741" s="28">
        <f t="shared" si="110"/>
        <v>308</v>
      </c>
      <c r="H741" s="28">
        <f t="shared" si="111"/>
        <v>2</v>
      </c>
      <c r="I741" s="34">
        <f t="shared" si="112"/>
        <v>1.1080000000000001</v>
      </c>
      <c r="J741" s="31">
        <f t="shared" si="105"/>
        <v>8</v>
      </c>
      <c r="K741" s="35"/>
      <c r="L741" s="36">
        <f t="shared" si="113"/>
        <v>13646</v>
      </c>
      <c r="M741" s="36"/>
      <c r="N741" s="36"/>
      <c r="O741" s="37"/>
      <c r="P741" s="111"/>
      <c r="Q741" s="111"/>
      <c r="R741" s="112"/>
      <c r="S741" s="112"/>
    </row>
    <row r="742" spans="1:19">
      <c r="A742" s="31">
        <f t="shared" si="106"/>
        <v>487</v>
      </c>
      <c r="B742" s="31">
        <v>733</v>
      </c>
      <c r="C742" s="32" t="str">
        <f t="shared" si="107"/>
        <v>487 - PROSPECT HILL ACADEMY Charter School - CAMBRIDGE Campus - WATERTOWN pupils</v>
      </c>
      <c r="D742" s="33">
        <v>487049314</v>
      </c>
      <c r="E742" s="31">
        <f t="shared" si="108"/>
        <v>487</v>
      </c>
      <c r="F742" s="28">
        <f t="shared" si="109"/>
        <v>49</v>
      </c>
      <c r="G742" s="28">
        <f t="shared" si="110"/>
        <v>314</v>
      </c>
      <c r="H742" s="28">
        <f t="shared" si="111"/>
        <v>2</v>
      </c>
      <c r="I742" s="34">
        <f t="shared" si="112"/>
        <v>1.1080000000000001</v>
      </c>
      <c r="J742" s="31">
        <f t="shared" si="105"/>
        <v>6</v>
      </c>
      <c r="K742" s="35"/>
      <c r="L742" s="36">
        <f t="shared" si="113"/>
        <v>16887</v>
      </c>
      <c r="M742" s="36"/>
      <c r="N742" s="36"/>
      <c r="O742" s="37"/>
      <c r="P742" s="111"/>
      <c r="Q742" s="111"/>
      <c r="R742" s="112"/>
      <c r="S742" s="112"/>
    </row>
    <row r="743" spans="1:19">
      <c r="A743" s="31">
        <f t="shared" si="106"/>
        <v>487</v>
      </c>
      <c r="B743" s="31">
        <v>734</v>
      </c>
      <c r="C743" s="32" t="str">
        <f t="shared" si="107"/>
        <v>487 - PROSPECT HILL ACADEMY Charter School - CAMBRIDGE Campus - WINCHESTER pupils</v>
      </c>
      <c r="D743" s="33">
        <v>487049344</v>
      </c>
      <c r="E743" s="31">
        <f t="shared" si="108"/>
        <v>487</v>
      </c>
      <c r="F743" s="28">
        <f t="shared" si="109"/>
        <v>49</v>
      </c>
      <c r="G743" s="28">
        <f t="shared" si="110"/>
        <v>344</v>
      </c>
      <c r="H743" s="28">
        <f t="shared" si="111"/>
        <v>2</v>
      </c>
      <c r="I743" s="34">
        <f t="shared" si="112"/>
        <v>1.1080000000000001</v>
      </c>
      <c r="J743" s="31">
        <f t="shared" si="105"/>
        <v>2</v>
      </c>
      <c r="K743" s="35"/>
      <c r="L743" s="36">
        <f t="shared" si="113"/>
        <v>11996</v>
      </c>
      <c r="M743" s="36"/>
      <c r="N743" s="36"/>
      <c r="O743" s="37"/>
      <c r="P743" s="111"/>
      <c r="Q743" s="111"/>
      <c r="R743" s="112"/>
      <c r="S743" s="112"/>
    </row>
    <row r="744" spans="1:19">
      <c r="A744" s="31">
        <f t="shared" si="106"/>
        <v>487</v>
      </c>
      <c r="B744" s="31">
        <v>735</v>
      </c>
      <c r="C744" s="32" t="str">
        <f t="shared" si="107"/>
        <v>487 - PROSPECT HILL ACADEMY Charter School - CAMBRIDGE Campus - WOBURN pupils</v>
      </c>
      <c r="D744" s="33">
        <v>487049347</v>
      </c>
      <c r="E744" s="31">
        <f t="shared" si="108"/>
        <v>487</v>
      </c>
      <c r="F744" s="28">
        <f t="shared" si="109"/>
        <v>49</v>
      </c>
      <c r="G744" s="28">
        <f t="shared" si="110"/>
        <v>347</v>
      </c>
      <c r="H744" s="28">
        <f t="shared" si="111"/>
        <v>2</v>
      </c>
      <c r="I744" s="34">
        <f t="shared" si="112"/>
        <v>1.1080000000000001</v>
      </c>
      <c r="J744" s="31">
        <f t="shared" si="105"/>
        <v>6</v>
      </c>
      <c r="K744" s="35"/>
      <c r="L744" s="36">
        <f t="shared" si="113"/>
        <v>12858</v>
      </c>
      <c r="M744" s="36"/>
      <c r="N744" s="36"/>
      <c r="O744" s="37"/>
      <c r="P744" s="111"/>
      <c r="Q744" s="111"/>
      <c r="R744" s="112"/>
      <c r="S744" s="112"/>
    </row>
    <row r="745" spans="1:19">
      <c r="A745" s="31">
        <f t="shared" si="106"/>
        <v>487</v>
      </c>
      <c r="B745" s="31">
        <v>736</v>
      </c>
      <c r="C745" s="32" t="str">
        <f t="shared" si="107"/>
        <v>487 - PROSPECT HILL ACADEMY Charter School - SOMERVILLE Campus - ARLINGTON pupils</v>
      </c>
      <c r="D745" s="33">
        <v>487274010</v>
      </c>
      <c r="E745" s="31">
        <f t="shared" si="108"/>
        <v>487</v>
      </c>
      <c r="F745" s="28">
        <f t="shared" si="109"/>
        <v>274</v>
      </c>
      <c r="G745" s="28">
        <f t="shared" si="110"/>
        <v>10</v>
      </c>
      <c r="H745" s="28">
        <f t="shared" si="111"/>
        <v>2</v>
      </c>
      <c r="I745" s="34">
        <f t="shared" si="112"/>
        <v>1.052</v>
      </c>
      <c r="J745" s="31">
        <f t="shared" si="105"/>
        <v>2</v>
      </c>
      <c r="K745" s="35"/>
      <c r="L745" s="36">
        <f t="shared" si="113"/>
        <v>14487</v>
      </c>
      <c r="M745" s="36"/>
      <c r="N745" s="36"/>
      <c r="O745" s="37"/>
      <c r="P745" s="111"/>
      <c r="Q745" s="111"/>
      <c r="R745" s="112"/>
      <c r="S745" s="112"/>
    </row>
    <row r="746" spans="1:19">
      <c r="A746" s="31">
        <f t="shared" si="106"/>
        <v>487</v>
      </c>
      <c r="B746" s="31">
        <v>737</v>
      </c>
      <c r="C746" s="32" t="str">
        <f t="shared" si="107"/>
        <v>487 - PROSPECT HILL ACADEMY Charter School - SOMERVILLE Campus - ATTLEBORO pupils</v>
      </c>
      <c r="D746" s="33">
        <v>487274016</v>
      </c>
      <c r="E746" s="31">
        <f t="shared" si="108"/>
        <v>487</v>
      </c>
      <c r="F746" s="28">
        <f t="shared" si="109"/>
        <v>274</v>
      </c>
      <c r="G746" s="28">
        <f t="shared" si="110"/>
        <v>16</v>
      </c>
      <c r="H746" s="28">
        <f t="shared" si="111"/>
        <v>2</v>
      </c>
      <c r="I746" s="34">
        <f t="shared" si="112"/>
        <v>1.052</v>
      </c>
      <c r="J746" s="31">
        <f t="shared" si="105"/>
        <v>7</v>
      </c>
      <c r="K746" s="35"/>
      <c r="L746" s="36">
        <f t="shared" si="113"/>
        <v>9971</v>
      </c>
      <c r="M746" s="36"/>
      <c r="N746" s="36"/>
      <c r="O746" s="37"/>
      <c r="P746" s="111"/>
      <c r="Q746" s="111"/>
      <c r="R746" s="112"/>
      <c r="S746" s="112"/>
    </row>
    <row r="747" spans="1:19">
      <c r="A747" s="31">
        <f t="shared" si="106"/>
        <v>487</v>
      </c>
      <c r="B747" s="31">
        <v>738</v>
      </c>
      <c r="C747" s="32" t="str">
        <f t="shared" si="107"/>
        <v>487 - PROSPECT HILL ACADEMY Charter School - SOMERVILLE Campus - BEDFORD pupils</v>
      </c>
      <c r="D747" s="33">
        <v>487274023</v>
      </c>
      <c r="E747" s="31">
        <f t="shared" si="108"/>
        <v>487</v>
      </c>
      <c r="F747" s="28">
        <f t="shared" si="109"/>
        <v>274</v>
      </c>
      <c r="G747" s="28">
        <f t="shared" si="110"/>
        <v>23</v>
      </c>
      <c r="H747" s="28">
        <f t="shared" si="111"/>
        <v>2</v>
      </c>
      <c r="I747" s="34">
        <f t="shared" si="112"/>
        <v>1.052</v>
      </c>
      <c r="J747" s="31">
        <f t="shared" si="105"/>
        <v>3</v>
      </c>
      <c r="K747" s="35"/>
      <c r="L747" s="36">
        <f t="shared" si="113"/>
        <v>14096</v>
      </c>
      <c r="M747" s="36"/>
      <c r="N747" s="36"/>
      <c r="O747" s="37"/>
      <c r="P747" s="111"/>
      <c r="Q747" s="111"/>
      <c r="R747" s="112"/>
      <c r="S747" s="112"/>
    </row>
    <row r="748" spans="1:19">
      <c r="A748" s="31">
        <f t="shared" si="106"/>
        <v>487</v>
      </c>
      <c r="B748" s="31">
        <v>739</v>
      </c>
      <c r="C748" s="32" t="str">
        <f t="shared" si="107"/>
        <v>487 - PROSPECT HILL ACADEMY Charter School - SOMERVILLE Campus - BILLERICA pupils</v>
      </c>
      <c r="D748" s="33">
        <v>487274031</v>
      </c>
      <c r="E748" s="31">
        <f t="shared" si="108"/>
        <v>487</v>
      </c>
      <c r="F748" s="28">
        <f t="shared" si="109"/>
        <v>274</v>
      </c>
      <c r="G748" s="28">
        <f t="shared" si="110"/>
        <v>31</v>
      </c>
      <c r="H748" s="28">
        <f t="shared" si="111"/>
        <v>2</v>
      </c>
      <c r="I748" s="34">
        <f t="shared" si="112"/>
        <v>1.052</v>
      </c>
      <c r="J748" s="31">
        <f t="shared" si="105"/>
        <v>4</v>
      </c>
      <c r="K748" s="35"/>
      <c r="L748" s="36">
        <f t="shared" si="113"/>
        <v>14850</v>
      </c>
      <c r="M748" s="36"/>
      <c r="N748" s="36"/>
      <c r="O748" s="37"/>
      <c r="P748" s="111"/>
      <c r="Q748" s="111"/>
      <c r="R748" s="112"/>
      <c r="S748" s="112"/>
    </row>
    <row r="749" spans="1:19">
      <c r="A749" s="31">
        <f t="shared" si="106"/>
        <v>487</v>
      </c>
      <c r="B749" s="31">
        <v>740</v>
      </c>
      <c r="C749" s="32" t="str">
        <f t="shared" si="107"/>
        <v>487 - PROSPECT HILL ACADEMY Charter School - SOMERVILLE Campus - BOSTON pupils</v>
      </c>
      <c r="D749" s="33">
        <v>487274035</v>
      </c>
      <c r="E749" s="31">
        <f t="shared" si="108"/>
        <v>487</v>
      </c>
      <c r="F749" s="28">
        <f t="shared" si="109"/>
        <v>274</v>
      </c>
      <c r="G749" s="28">
        <f t="shared" si="110"/>
        <v>35</v>
      </c>
      <c r="H749" s="28">
        <f t="shared" si="111"/>
        <v>2</v>
      </c>
      <c r="I749" s="34">
        <f t="shared" si="112"/>
        <v>1.052</v>
      </c>
      <c r="J749" s="31">
        <f t="shared" si="105"/>
        <v>11</v>
      </c>
      <c r="K749" s="35"/>
      <c r="L749" s="36">
        <f t="shared" si="113"/>
        <v>15443</v>
      </c>
      <c r="M749" s="36"/>
      <c r="N749" s="36"/>
      <c r="O749" s="37"/>
      <c r="P749" s="111"/>
      <c r="Q749" s="111"/>
      <c r="R749" s="112"/>
      <c r="S749" s="112"/>
    </row>
    <row r="750" spans="1:19">
      <c r="A750" s="31">
        <f t="shared" si="106"/>
        <v>487</v>
      </c>
      <c r="B750" s="31">
        <v>741</v>
      </c>
      <c r="C750" s="32" t="str">
        <f t="shared" si="107"/>
        <v>487 - PROSPECT HILL ACADEMY Charter School - SOMERVILLE Campus - BROCKTON pupils</v>
      </c>
      <c r="D750" s="33">
        <v>487274044</v>
      </c>
      <c r="E750" s="31">
        <f t="shared" si="108"/>
        <v>487</v>
      </c>
      <c r="F750" s="28">
        <f t="shared" si="109"/>
        <v>274</v>
      </c>
      <c r="G750" s="28">
        <f t="shared" si="110"/>
        <v>44</v>
      </c>
      <c r="H750" s="28">
        <f t="shared" si="111"/>
        <v>2</v>
      </c>
      <c r="I750" s="34">
        <f t="shared" si="112"/>
        <v>1.052</v>
      </c>
      <c r="J750" s="31">
        <f t="shared" si="105"/>
        <v>12</v>
      </c>
      <c r="K750" s="35"/>
      <c r="L750" s="36">
        <f t="shared" si="113"/>
        <v>15672</v>
      </c>
      <c r="M750" s="36"/>
      <c r="N750" s="36"/>
      <c r="O750" s="37"/>
      <c r="P750" s="111"/>
      <c r="Q750" s="111"/>
      <c r="R750" s="112"/>
      <c r="S750" s="112"/>
    </row>
    <row r="751" spans="1:19">
      <c r="A751" s="31">
        <f t="shared" si="106"/>
        <v>487</v>
      </c>
      <c r="B751" s="31">
        <v>742</v>
      </c>
      <c r="C751" s="32" t="str">
        <f t="shared" si="107"/>
        <v>487 - PROSPECT HILL ACADEMY Charter School - SOMERVILLE Campus - BURLINGTON pupils</v>
      </c>
      <c r="D751" s="33">
        <v>487274048</v>
      </c>
      <c r="E751" s="31">
        <f t="shared" si="108"/>
        <v>487</v>
      </c>
      <c r="F751" s="28">
        <f t="shared" si="109"/>
        <v>274</v>
      </c>
      <c r="G751" s="28">
        <f t="shared" si="110"/>
        <v>48</v>
      </c>
      <c r="H751" s="28">
        <f t="shared" si="111"/>
        <v>2</v>
      </c>
      <c r="I751" s="34">
        <f t="shared" si="112"/>
        <v>1.052</v>
      </c>
      <c r="J751" s="31">
        <f t="shared" si="105"/>
        <v>3</v>
      </c>
      <c r="K751" s="35"/>
      <c r="L751" s="36">
        <f t="shared" si="113"/>
        <v>13780</v>
      </c>
      <c r="M751" s="36"/>
      <c r="N751" s="36"/>
      <c r="O751" s="37"/>
      <c r="P751" s="111"/>
      <c r="Q751" s="111"/>
      <c r="R751" s="112"/>
      <c r="S751" s="112"/>
    </row>
    <row r="752" spans="1:19">
      <c r="A752" s="31">
        <f t="shared" si="106"/>
        <v>487</v>
      </c>
      <c r="B752" s="31">
        <v>743</v>
      </c>
      <c r="C752" s="32" t="str">
        <f t="shared" si="107"/>
        <v>487 - PROSPECT HILL ACADEMY Charter School - SOMERVILLE Campus - CAMBRIDGE pupils</v>
      </c>
      <c r="D752" s="33">
        <v>487274049</v>
      </c>
      <c r="E752" s="31">
        <f t="shared" si="108"/>
        <v>487</v>
      </c>
      <c r="F752" s="28">
        <f t="shared" si="109"/>
        <v>274</v>
      </c>
      <c r="G752" s="28">
        <f t="shared" si="110"/>
        <v>49</v>
      </c>
      <c r="H752" s="28">
        <f t="shared" si="111"/>
        <v>2</v>
      </c>
      <c r="I752" s="34">
        <f t="shared" si="112"/>
        <v>1.052</v>
      </c>
      <c r="J752" s="31">
        <f t="shared" si="105"/>
        <v>8</v>
      </c>
      <c r="K752" s="35"/>
      <c r="L752" s="36">
        <f t="shared" si="113"/>
        <v>14287</v>
      </c>
      <c r="M752" s="36"/>
      <c r="N752" s="36"/>
      <c r="O752" s="37"/>
      <c r="P752" s="111"/>
      <c r="Q752" s="111"/>
      <c r="R752" s="112"/>
      <c r="S752" s="112"/>
    </row>
    <row r="753" spans="1:19">
      <c r="A753" s="31">
        <f t="shared" si="106"/>
        <v>487</v>
      </c>
      <c r="B753" s="31">
        <v>744</v>
      </c>
      <c r="C753" s="32" t="str">
        <f t="shared" si="107"/>
        <v>487 - PROSPECT HILL ACADEMY Charter School - SOMERVILLE Campus - CHELSEA pupils</v>
      </c>
      <c r="D753" s="33">
        <v>487274057</v>
      </c>
      <c r="E753" s="31">
        <f t="shared" si="108"/>
        <v>487</v>
      </c>
      <c r="F753" s="28">
        <f t="shared" si="109"/>
        <v>274</v>
      </c>
      <c r="G753" s="28">
        <f t="shared" si="110"/>
        <v>57</v>
      </c>
      <c r="H753" s="28">
        <f t="shared" si="111"/>
        <v>2</v>
      </c>
      <c r="I753" s="34">
        <f t="shared" si="112"/>
        <v>1.052</v>
      </c>
      <c r="J753" s="31">
        <f t="shared" si="105"/>
        <v>12</v>
      </c>
      <c r="K753" s="35"/>
      <c r="L753" s="36">
        <f t="shared" si="113"/>
        <v>13784</v>
      </c>
      <c r="M753" s="36"/>
      <c r="N753" s="36"/>
      <c r="O753" s="37"/>
      <c r="P753" s="111"/>
      <c r="Q753" s="111"/>
      <c r="R753" s="112"/>
      <c r="S753" s="112"/>
    </row>
    <row r="754" spans="1:19">
      <c r="A754" s="31">
        <f t="shared" si="106"/>
        <v>487</v>
      </c>
      <c r="B754" s="31">
        <v>745</v>
      </c>
      <c r="C754" s="32" t="str">
        <f t="shared" si="107"/>
        <v>487 - PROSPECT HILL ACADEMY Charter School - SOMERVILLE Campus - EVERETT pupils</v>
      </c>
      <c r="D754" s="33">
        <v>487274093</v>
      </c>
      <c r="E754" s="31">
        <f t="shared" si="108"/>
        <v>487</v>
      </c>
      <c r="F754" s="28">
        <f t="shared" si="109"/>
        <v>274</v>
      </c>
      <c r="G754" s="28">
        <f t="shared" si="110"/>
        <v>93</v>
      </c>
      <c r="H754" s="28">
        <f t="shared" si="111"/>
        <v>2</v>
      </c>
      <c r="I754" s="34">
        <f t="shared" si="112"/>
        <v>1.052</v>
      </c>
      <c r="J754" s="31">
        <f t="shared" si="105"/>
        <v>11</v>
      </c>
      <c r="K754" s="35"/>
      <c r="L754" s="36">
        <f t="shared" si="113"/>
        <v>15301</v>
      </c>
      <c r="M754" s="36"/>
      <c r="N754" s="36"/>
      <c r="O754" s="37"/>
      <c r="P754" s="111"/>
      <c r="Q754" s="111"/>
      <c r="R754" s="112"/>
      <c r="S754" s="112"/>
    </row>
    <row r="755" spans="1:19">
      <c r="A755" s="31">
        <f t="shared" si="106"/>
        <v>487</v>
      </c>
      <c r="B755" s="31">
        <v>746</v>
      </c>
      <c r="C755" s="32" t="str">
        <f t="shared" si="107"/>
        <v>487 - PROSPECT HILL ACADEMY Charter School - SOMERVILLE Campus - FALL RIVER pupils</v>
      </c>
      <c r="D755" s="33">
        <v>487274095</v>
      </c>
      <c r="E755" s="31">
        <f t="shared" si="108"/>
        <v>487</v>
      </c>
      <c r="F755" s="28">
        <f t="shared" si="109"/>
        <v>274</v>
      </c>
      <c r="G755" s="28">
        <f t="shared" si="110"/>
        <v>95</v>
      </c>
      <c r="H755" s="28">
        <f t="shared" si="111"/>
        <v>2</v>
      </c>
      <c r="I755" s="34">
        <f t="shared" si="112"/>
        <v>1.052</v>
      </c>
      <c r="J755" s="31">
        <f t="shared" si="105"/>
        <v>11</v>
      </c>
      <c r="K755" s="35"/>
      <c r="L755" s="36">
        <f t="shared" si="113"/>
        <v>16765</v>
      </c>
      <c r="M755" s="36"/>
      <c r="N755" s="36"/>
      <c r="O755" s="37"/>
      <c r="P755" s="111"/>
      <c r="Q755" s="111"/>
      <c r="R755" s="112"/>
      <c r="S755" s="112"/>
    </row>
    <row r="756" spans="1:19">
      <c r="A756" s="31">
        <f t="shared" si="106"/>
        <v>487</v>
      </c>
      <c r="B756" s="31">
        <v>747</v>
      </c>
      <c r="C756" s="32" t="str">
        <f t="shared" si="107"/>
        <v>487 - PROSPECT HILL ACADEMY Charter School - SOMERVILLE Campus - GARDNER pupils</v>
      </c>
      <c r="D756" s="33">
        <v>487274103</v>
      </c>
      <c r="E756" s="31">
        <f t="shared" si="108"/>
        <v>487</v>
      </c>
      <c r="F756" s="28">
        <f t="shared" si="109"/>
        <v>274</v>
      </c>
      <c r="G756" s="28">
        <f t="shared" si="110"/>
        <v>103</v>
      </c>
      <c r="H756" s="28">
        <f t="shared" si="111"/>
        <v>2</v>
      </c>
      <c r="I756" s="34">
        <f t="shared" si="112"/>
        <v>1.052</v>
      </c>
      <c r="J756" s="31">
        <f t="shared" si="105"/>
        <v>10</v>
      </c>
      <c r="K756" s="35"/>
      <c r="L756" s="36">
        <f t="shared" si="113"/>
        <v>15380</v>
      </c>
      <c r="M756" s="36"/>
      <c r="N756" s="36"/>
      <c r="O756" s="37"/>
      <c r="P756" s="111"/>
      <c r="Q756" s="111"/>
      <c r="R756" s="112"/>
      <c r="S756" s="112"/>
    </row>
    <row r="757" spans="1:19">
      <c r="A757" s="31">
        <f t="shared" si="106"/>
        <v>487</v>
      </c>
      <c r="B757" s="31">
        <v>748</v>
      </c>
      <c r="C757" s="32" t="str">
        <f t="shared" si="107"/>
        <v>487 - PROSPECT HILL ACADEMY Charter School - SOMERVILLE Campus - HAVERHILL pupils</v>
      </c>
      <c r="D757" s="33">
        <v>487274128</v>
      </c>
      <c r="E757" s="31">
        <f t="shared" si="108"/>
        <v>487</v>
      </c>
      <c r="F757" s="28">
        <f t="shared" si="109"/>
        <v>274</v>
      </c>
      <c r="G757" s="28">
        <f t="shared" si="110"/>
        <v>128</v>
      </c>
      <c r="H757" s="28">
        <f t="shared" si="111"/>
        <v>2</v>
      </c>
      <c r="I757" s="34">
        <f t="shared" si="112"/>
        <v>1.052</v>
      </c>
      <c r="J757" s="31">
        <f t="shared" si="105"/>
        <v>10</v>
      </c>
      <c r="K757" s="35"/>
      <c r="L757" s="36">
        <f t="shared" si="113"/>
        <v>9971</v>
      </c>
      <c r="M757" s="36"/>
      <c r="N757" s="36"/>
      <c r="O757" s="37"/>
      <c r="P757" s="111"/>
      <c r="Q757" s="111"/>
      <c r="R757" s="112"/>
      <c r="S757" s="112"/>
    </row>
    <row r="758" spans="1:19">
      <c r="A758" s="31">
        <f t="shared" si="106"/>
        <v>487</v>
      </c>
      <c r="B758" s="31">
        <v>749</v>
      </c>
      <c r="C758" s="32" t="str">
        <f t="shared" si="107"/>
        <v>487 - PROSPECT HILL ACADEMY Charter School - SOMERVILLE Campus - LAWRENCE pupils</v>
      </c>
      <c r="D758" s="33">
        <v>487274149</v>
      </c>
      <c r="E758" s="31">
        <f t="shared" si="108"/>
        <v>487</v>
      </c>
      <c r="F758" s="28">
        <f t="shared" si="109"/>
        <v>274</v>
      </c>
      <c r="G758" s="28">
        <f t="shared" si="110"/>
        <v>149</v>
      </c>
      <c r="H758" s="28">
        <f t="shared" si="111"/>
        <v>2</v>
      </c>
      <c r="I758" s="34">
        <f t="shared" si="112"/>
        <v>1.052</v>
      </c>
      <c r="J758" s="31">
        <f t="shared" si="105"/>
        <v>12</v>
      </c>
      <c r="K758" s="35"/>
      <c r="L758" s="36">
        <f t="shared" si="113"/>
        <v>15697</v>
      </c>
      <c r="M758" s="36"/>
      <c r="N758" s="36"/>
      <c r="O758" s="37"/>
      <c r="P758" s="111"/>
      <c r="Q758" s="111"/>
      <c r="R758" s="112"/>
      <c r="S758" s="112"/>
    </row>
    <row r="759" spans="1:19">
      <c r="A759" s="31">
        <f t="shared" si="106"/>
        <v>487</v>
      </c>
      <c r="B759" s="31">
        <v>750</v>
      </c>
      <c r="C759" s="32" t="str">
        <f t="shared" si="107"/>
        <v>487 - PROSPECT HILL ACADEMY Charter School - SOMERVILLE Campus - LYNN pupils</v>
      </c>
      <c r="D759" s="33">
        <v>487274163</v>
      </c>
      <c r="E759" s="31">
        <f t="shared" si="108"/>
        <v>487</v>
      </c>
      <c r="F759" s="28">
        <f t="shared" si="109"/>
        <v>274</v>
      </c>
      <c r="G759" s="28">
        <f t="shared" si="110"/>
        <v>163</v>
      </c>
      <c r="H759" s="28">
        <f t="shared" si="111"/>
        <v>2</v>
      </c>
      <c r="I759" s="34">
        <f t="shared" si="112"/>
        <v>1.052</v>
      </c>
      <c r="J759" s="31">
        <f t="shared" si="105"/>
        <v>12</v>
      </c>
      <c r="K759" s="35"/>
      <c r="L759" s="36">
        <f t="shared" si="113"/>
        <v>16227</v>
      </c>
      <c r="M759" s="36"/>
      <c r="N759" s="36"/>
      <c r="O759" s="37"/>
      <c r="P759" s="111"/>
      <c r="Q759" s="111"/>
      <c r="R759" s="112"/>
      <c r="S759" s="112"/>
    </row>
    <row r="760" spans="1:19">
      <c r="A760" s="31">
        <f t="shared" si="106"/>
        <v>487</v>
      </c>
      <c r="B760" s="31">
        <v>751</v>
      </c>
      <c r="C760" s="32" t="str">
        <f t="shared" si="107"/>
        <v>487 - PROSPECT HILL ACADEMY Charter School - SOMERVILLE Campus - MALDEN pupils</v>
      </c>
      <c r="D760" s="33">
        <v>487274165</v>
      </c>
      <c r="E760" s="31">
        <f t="shared" si="108"/>
        <v>487</v>
      </c>
      <c r="F760" s="28">
        <f t="shared" si="109"/>
        <v>274</v>
      </c>
      <c r="G760" s="28">
        <f t="shared" si="110"/>
        <v>165</v>
      </c>
      <c r="H760" s="28">
        <f t="shared" si="111"/>
        <v>2</v>
      </c>
      <c r="I760" s="34">
        <f t="shared" si="112"/>
        <v>1.052</v>
      </c>
      <c r="J760" s="31">
        <f t="shared" si="105"/>
        <v>10</v>
      </c>
      <c r="K760" s="35"/>
      <c r="L760" s="36">
        <f t="shared" si="113"/>
        <v>14643</v>
      </c>
      <c r="M760" s="36"/>
      <c r="N760" s="36"/>
      <c r="O760" s="37"/>
      <c r="P760" s="111"/>
      <c r="Q760" s="111"/>
      <c r="R760" s="112"/>
      <c r="S760" s="112"/>
    </row>
    <row r="761" spans="1:19">
      <c r="A761" s="31">
        <f t="shared" si="106"/>
        <v>487</v>
      </c>
      <c r="B761" s="31">
        <v>752</v>
      </c>
      <c r="C761" s="32" t="str">
        <f t="shared" si="107"/>
        <v>487 - PROSPECT HILL ACADEMY Charter School - SOMERVILLE Campus - MEDFORD pupils</v>
      </c>
      <c r="D761" s="33">
        <v>487274176</v>
      </c>
      <c r="E761" s="31">
        <f t="shared" si="108"/>
        <v>487</v>
      </c>
      <c r="F761" s="28">
        <f t="shared" si="109"/>
        <v>274</v>
      </c>
      <c r="G761" s="28">
        <f t="shared" si="110"/>
        <v>176</v>
      </c>
      <c r="H761" s="28">
        <f t="shared" si="111"/>
        <v>2</v>
      </c>
      <c r="I761" s="34">
        <f t="shared" si="112"/>
        <v>1.052</v>
      </c>
      <c r="J761" s="31">
        <f t="shared" si="105"/>
        <v>7</v>
      </c>
      <c r="K761" s="35"/>
      <c r="L761" s="36">
        <f t="shared" si="113"/>
        <v>13915</v>
      </c>
      <c r="M761" s="36"/>
      <c r="N761" s="36"/>
      <c r="O761" s="37"/>
      <c r="P761" s="111"/>
      <c r="Q761" s="111"/>
      <c r="R761" s="112"/>
      <c r="S761" s="112"/>
    </row>
    <row r="762" spans="1:19">
      <c r="A762" s="31">
        <f t="shared" si="106"/>
        <v>487</v>
      </c>
      <c r="B762" s="31">
        <v>753</v>
      </c>
      <c r="C762" s="32" t="str">
        <f t="shared" si="107"/>
        <v>487 - PROSPECT HILL ACADEMY Charter School - SOMERVILLE Campus - MELROSE pupils</v>
      </c>
      <c r="D762" s="33">
        <v>487274178</v>
      </c>
      <c r="E762" s="31">
        <f t="shared" si="108"/>
        <v>487</v>
      </c>
      <c r="F762" s="28">
        <f t="shared" si="109"/>
        <v>274</v>
      </c>
      <c r="G762" s="28">
        <f t="shared" si="110"/>
        <v>178</v>
      </c>
      <c r="H762" s="28">
        <f t="shared" si="111"/>
        <v>2</v>
      </c>
      <c r="I762" s="34">
        <f t="shared" si="112"/>
        <v>1.052</v>
      </c>
      <c r="J762" s="31">
        <f t="shared" si="105"/>
        <v>4</v>
      </c>
      <c r="K762" s="35"/>
      <c r="L762" s="36">
        <f t="shared" si="113"/>
        <v>14207</v>
      </c>
      <c r="M762" s="36"/>
      <c r="N762" s="36"/>
      <c r="O762" s="37"/>
      <c r="P762" s="111"/>
      <c r="Q762" s="111"/>
      <c r="R762" s="112"/>
      <c r="S762" s="112"/>
    </row>
    <row r="763" spans="1:19">
      <c r="A763" s="31">
        <f t="shared" si="106"/>
        <v>487</v>
      </c>
      <c r="B763" s="31">
        <v>754</v>
      </c>
      <c r="C763" s="32" t="str">
        <f t="shared" si="107"/>
        <v>487 - PROSPECT HILL ACADEMY Charter School - SOMERVILLE Campus - METHUEN pupils</v>
      </c>
      <c r="D763" s="33">
        <v>487274181</v>
      </c>
      <c r="E763" s="31">
        <f t="shared" si="108"/>
        <v>487</v>
      </c>
      <c r="F763" s="28">
        <f t="shared" si="109"/>
        <v>274</v>
      </c>
      <c r="G763" s="28">
        <f t="shared" si="110"/>
        <v>181</v>
      </c>
      <c r="H763" s="28">
        <f t="shared" si="111"/>
        <v>2</v>
      </c>
      <c r="I763" s="34">
        <f t="shared" si="112"/>
        <v>1.052</v>
      </c>
      <c r="J763" s="31">
        <f t="shared" si="105"/>
        <v>9</v>
      </c>
      <c r="K763" s="35"/>
      <c r="L763" s="36">
        <f t="shared" si="113"/>
        <v>15195</v>
      </c>
      <c r="M763" s="36"/>
      <c r="N763" s="36"/>
      <c r="O763" s="37"/>
      <c r="P763" s="111"/>
      <c r="Q763" s="111"/>
      <c r="R763" s="112"/>
      <c r="S763" s="112"/>
    </row>
    <row r="764" spans="1:19">
      <c r="A764" s="31">
        <f t="shared" si="106"/>
        <v>487</v>
      </c>
      <c r="B764" s="31">
        <v>755</v>
      </c>
      <c r="C764" s="32" t="str">
        <f t="shared" si="107"/>
        <v>487 - PROSPECT HILL ACADEMY Charter School - SOMERVILLE Campus - MIDDLEBOROUGH pupils</v>
      </c>
      <c r="D764" s="33">
        <v>487274182</v>
      </c>
      <c r="E764" s="31">
        <f t="shared" si="108"/>
        <v>487</v>
      </c>
      <c r="F764" s="28">
        <f t="shared" si="109"/>
        <v>274</v>
      </c>
      <c r="G764" s="28">
        <f t="shared" si="110"/>
        <v>182</v>
      </c>
      <c r="H764" s="28">
        <f t="shared" si="111"/>
        <v>2</v>
      </c>
      <c r="I764" s="34">
        <f t="shared" si="112"/>
        <v>1.052</v>
      </c>
      <c r="J764" s="31">
        <f t="shared" si="105"/>
        <v>6</v>
      </c>
      <c r="K764" s="35"/>
      <c r="L764" s="36">
        <f t="shared" si="113"/>
        <v>9971</v>
      </c>
      <c r="M764" s="36"/>
      <c r="N764" s="36"/>
      <c r="O764" s="37"/>
      <c r="P764" s="111"/>
      <c r="Q764" s="111"/>
      <c r="R764" s="112"/>
      <c r="S764" s="112"/>
    </row>
    <row r="765" spans="1:19">
      <c r="A765" s="31">
        <f t="shared" si="106"/>
        <v>487</v>
      </c>
      <c r="B765" s="31">
        <v>756</v>
      </c>
      <c r="C765" s="32" t="str">
        <f t="shared" si="107"/>
        <v>487 - PROSPECT HILL ACADEMY Charter School - SOMERVILLE Campus - NORWOOD pupils</v>
      </c>
      <c r="D765" s="33">
        <v>487274220</v>
      </c>
      <c r="E765" s="31">
        <f t="shared" si="108"/>
        <v>487</v>
      </c>
      <c r="F765" s="28">
        <f t="shared" si="109"/>
        <v>274</v>
      </c>
      <c r="G765" s="28">
        <f t="shared" si="110"/>
        <v>220</v>
      </c>
      <c r="H765" s="28">
        <f t="shared" si="111"/>
        <v>2</v>
      </c>
      <c r="I765" s="34">
        <f t="shared" si="112"/>
        <v>1.052</v>
      </c>
      <c r="J765" s="31">
        <f t="shared" si="105"/>
        <v>6</v>
      </c>
      <c r="K765" s="35"/>
      <c r="L765" s="36">
        <f t="shared" si="113"/>
        <v>14613</v>
      </c>
      <c r="M765" s="36"/>
      <c r="N765" s="36"/>
      <c r="O765" s="37"/>
      <c r="P765" s="111"/>
      <c r="Q765" s="111"/>
      <c r="R765" s="112"/>
      <c r="S765" s="112"/>
    </row>
    <row r="766" spans="1:19">
      <c r="A766" s="31">
        <f t="shared" si="106"/>
        <v>487</v>
      </c>
      <c r="B766" s="31">
        <v>757</v>
      </c>
      <c r="C766" s="32" t="str">
        <f t="shared" si="107"/>
        <v>487 - PROSPECT HILL ACADEMY Charter School - SOMERVILLE Campus - PEABODY pupils</v>
      </c>
      <c r="D766" s="33">
        <v>487274229</v>
      </c>
      <c r="E766" s="31">
        <f t="shared" si="108"/>
        <v>487</v>
      </c>
      <c r="F766" s="28">
        <f t="shared" si="109"/>
        <v>274</v>
      </c>
      <c r="G766" s="28">
        <f t="shared" si="110"/>
        <v>229</v>
      </c>
      <c r="H766" s="28">
        <f t="shared" si="111"/>
        <v>2</v>
      </c>
      <c r="I766" s="34">
        <f t="shared" si="112"/>
        <v>1.052</v>
      </c>
      <c r="J766" s="31">
        <f t="shared" si="105"/>
        <v>7</v>
      </c>
      <c r="K766" s="35"/>
      <c r="L766" s="36">
        <f t="shared" si="113"/>
        <v>11922</v>
      </c>
      <c r="M766" s="36"/>
      <c r="N766" s="36"/>
      <c r="O766" s="37"/>
      <c r="P766" s="111"/>
      <c r="Q766" s="111"/>
      <c r="R766" s="112"/>
      <c r="S766" s="112"/>
    </row>
    <row r="767" spans="1:19">
      <c r="A767" s="31">
        <f t="shared" si="106"/>
        <v>487</v>
      </c>
      <c r="B767" s="31">
        <v>758</v>
      </c>
      <c r="C767" s="32" t="str">
        <f t="shared" si="107"/>
        <v>487 - PROSPECT HILL ACADEMY Charter School - SOMERVILLE Campus - QUINCY pupils</v>
      </c>
      <c r="D767" s="33">
        <v>487274243</v>
      </c>
      <c r="E767" s="31">
        <f t="shared" si="108"/>
        <v>487</v>
      </c>
      <c r="F767" s="28">
        <f t="shared" si="109"/>
        <v>274</v>
      </c>
      <c r="G767" s="28">
        <f t="shared" si="110"/>
        <v>243</v>
      </c>
      <c r="H767" s="28">
        <f t="shared" si="111"/>
        <v>2</v>
      </c>
      <c r="I767" s="34">
        <f t="shared" si="112"/>
        <v>1.052</v>
      </c>
      <c r="J767" s="31">
        <f t="shared" si="105"/>
        <v>9</v>
      </c>
      <c r="K767" s="35"/>
      <c r="L767" s="36">
        <f t="shared" si="113"/>
        <v>15011</v>
      </c>
      <c r="M767" s="36"/>
      <c r="N767" s="36"/>
      <c r="O767" s="37"/>
      <c r="P767" s="111"/>
      <c r="Q767" s="111"/>
      <c r="R767" s="112"/>
      <c r="S767" s="112"/>
    </row>
    <row r="768" spans="1:19">
      <c r="A768" s="31">
        <f t="shared" si="106"/>
        <v>487</v>
      </c>
      <c r="B768" s="31">
        <v>759</v>
      </c>
      <c r="C768" s="32" t="str">
        <f t="shared" si="107"/>
        <v>487 - PROSPECT HILL ACADEMY Charter School - SOMERVILLE Campus - RANDOLPH pupils</v>
      </c>
      <c r="D768" s="33">
        <v>487274244</v>
      </c>
      <c r="E768" s="31">
        <f t="shared" si="108"/>
        <v>487</v>
      </c>
      <c r="F768" s="28">
        <f t="shared" si="109"/>
        <v>274</v>
      </c>
      <c r="G768" s="28">
        <f t="shared" si="110"/>
        <v>244</v>
      </c>
      <c r="H768" s="28">
        <f t="shared" si="111"/>
        <v>2</v>
      </c>
      <c r="I768" s="34">
        <f t="shared" si="112"/>
        <v>1.052</v>
      </c>
      <c r="J768" s="31">
        <f t="shared" si="105"/>
        <v>10</v>
      </c>
      <c r="K768" s="35"/>
      <c r="L768" s="36">
        <f t="shared" si="113"/>
        <v>15380</v>
      </c>
      <c r="M768" s="36"/>
      <c r="N768" s="36"/>
      <c r="O768" s="37"/>
      <c r="P768" s="111"/>
      <c r="Q768" s="111"/>
      <c r="R768" s="112"/>
      <c r="S768" s="112"/>
    </row>
    <row r="769" spans="1:19">
      <c r="A769" s="31">
        <f t="shared" si="106"/>
        <v>487</v>
      </c>
      <c r="B769" s="31">
        <v>760</v>
      </c>
      <c r="C769" s="32" t="str">
        <f t="shared" si="107"/>
        <v>487 - PROSPECT HILL ACADEMY Charter School - SOMERVILLE Campus - REVERE pupils</v>
      </c>
      <c r="D769" s="33">
        <v>487274248</v>
      </c>
      <c r="E769" s="31">
        <f t="shared" si="108"/>
        <v>487</v>
      </c>
      <c r="F769" s="28">
        <f t="shared" si="109"/>
        <v>274</v>
      </c>
      <c r="G769" s="28">
        <f t="shared" si="110"/>
        <v>248</v>
      </c>
      <c r="H769" s="28">
        <f t="shared" si="111"/>
        <v>2</v>
      </c>
      <c r="I769" s="34">
        <f t="shared" si="112"/>
        <v>1.052</v>
      </c>
      <c r="J769" s="31">
        <f t="shared" si="105"/>
        <v>12</v>
      </c>
      <c r="K769" s="35"/>
      <c r="L769" s="36">
        <f t="shared" si="113"/>
        <v>12543</v>
      </c>
      <c r="M769" s="36"/>
      <c r="N769" s="36"/>
      <c r="O769" s="37"/>
      <c r="P769" s="111"/>
      <c r="Q769" s="111"/>
      <c r="R769" s="112"/>
      <c r="S769" s="112"/>
    </row>
    <row r="770" spans="1:19">
      <c r="A770" s="31">
        <f t="shared" si="106"/>
        <v>487</v>
      </c>
      <c r="B770" s="31">
        <v>761</v>
      </c>
      <c r="C770" s="32" t="str">
        <f t="shared" si="107"/>
        <v>487 - PROSPECT HILL ACADEMY Charter School - SOMERVILLE Campus - SALEM pupils</v>
      </c>
      <c r="D770" s="33">
        <v>487274258</v>
      </c>
      <c r="E770" s="31">
        <f t="shared" si="108"/>
        <v>487</v>
      </c>
      <c r="F770" s="28">
        <f t="shared" si="109"/>
        <v>274</v>
      </c>
      <c r="G770" s="28">
        <f t="shared" si="110"/>
        <v>258</v>
      </c>
      <c r="H770" s="28">
        <f t="shared" si="111"/>
        <v>2</v>
      </c>
      <c r="I770" s="34">
        <f t="shared" si="112"/>
        <v>1.052</v>
      </c>
      <c r="J770" s="31">
        <f t="shared" si="105"/>
        <v>10</v>
      </c>
      <c r="K770" s="35"/>
      <c r="L770" s="36">
        <f t="shared" si="113"/>
        <v>15013</v>
      </c>
      <c r="M770" s="36"/>
      <c r="N770" s="36"/>
      <c r="O770" s="37"/>
      <c r="P770" s="111"/>
      <c r="Q770" s="111"/>
      <c r="R770" s="112"/>
      <c r="S770" s="112"/>
    </row>
    <row r="771" spans="1:19">
      <c r="A771" s="31">
        <f t="shared" si="106"/>
        <v>487</v>
      </c>
      <c r="B771" s="31">
        <v>762</v>
      </c>
      <c r="C771" s="32" t="str">
        <f t="shared" si="107"/>
        <v>487 - PROSPECT HILL ACADEMY Charter School - SOMERVILLE Campus - SAUGUS pupils</v>
      </c>
      <c r="D771" s="33">
        <v>487274262</v>
      </c>
      <c r="E771" s="31">
        <f t="shared" si="108"/>
        <v>487</v>
      </c>
      <c r="F771" s="28">
        <f t="shared" si="109"/>
        <v>274</v>
      </c>
      <c r="G771" s="28">
        <f t="shared" si="110"/>
        <v>262</v>
      </c>
      <c r="H771" s="28">
        <f t="shared" si="111"/>
        <v>2</v>
      </c>
      <c r="I771" s="34">
        <f t="shared" si="112"/>
        <v>1.052</v>
      </c>
      <c r="J771" s="31">
        <f t="shared" si="105"/>
        <v>7</v>
      </c>
      <c r="K771" s="35"/>
      <c r="L771" s="36">
        <f t="shared" si="113"/>
        <v>12684</v>
      </c>
      <c r="M771" s="36"/>
      <c r="N771" s="36"/>
      <c r="O771" s="37"/>
      <c r="P771" s="111"/>
      <c r="Q771" s="111"/>
      <c r="R771" s="112"/>
      <c r="S771" s="112"/>
    </row>
    <row r="772" spans="1:19">
      <c r="A772" s="31">
        <f t="shared" si="106"/>
        <v>487</v>
      </c>
      <c r="B772" s="31">
        <v>763</v>
      </c>
      <c r="C772" s="32" t="str">
        <f t="shared" si="107"/>
        <v>487 - PROSPECT HILL ACADEMY Charter School - SOMERVILLE Campus - SOMERVILLE pupils</v>
      </c>
      <c r="D772" s="33">
        <v>487274274</v>
      </c>
      <c r="E772" s="31">
        <f t="shared" si="108"/>
        <v>487</v>
      </c>
      <c r="F772" s="28">
        <f t="shared" si="109"/>
        <v>274</v>
      </c>
      <c r="G772" s="28">
        <f t="shared" si="110"/>
        <v>274</v>
      </c>
      <c r="H772" s="28">
        <f t="shared" si="111"/>
        <v>2</v>
      </c>
      <c r="I772" s="34">
        <f t="shared" si="112"/>
        <v>1.052</v>
      </c>
      <c r="J772" s="31">
        <f t="shared" si="105"/>
        <v>10</v>
      </c>
      <c r="K772" s="35"/>
      <c r="L772" s="36">
        <f t="shared" si="113"/>
        <v>14325</v>
      </c>
      <c r="M772" s="36"/>
      <c r="N772" s="36"/>
      <c r="O772" s="37"/>
      <c r="P772" s="111"/>
      <c r="Q772" s="111"/>
      <c r="R772" s="112"/>
      <c r="S772" s="112"/>
    </row>
    <row r="773" spans="1:19">
      <c r="A773" s="31">
        <f t="shared" si="106"/>
        <v>487</v>
      </c>
      <c r="B773" s="31">
        <v>764</v>
      </c>
      <c r="C773" s="32" t="str">
        <f t="shared" si="107"/>
        <v>487 - PROSPECT HILL ACADEMY Charter School - SOMERVILLE Campus - STONEHAM pupils</v>
      </c>
      <c r="D773" s="33">
        <v>487274284</v>
      </c>
      <c r="E773" s="31">
        <f t="shared" si="108"/>
        <v>487</v>
      </c>
      <c r="F773" s="28">
        <f t="shared" si="109"/>
        <v>274</v>
      </c>
      <c r="G773" s="28">
        <f t="shared" si="110"/>
        <v>284</v>
      </c>
      <c r="H773" s="28">
        <f t="shared" si="111"/>
        <v>2</v>
      </c>
      <c r="I773" s="34">
        <f t="shared" si="112"/>
        <v>1.052</v>
      </c>
      <c r="J773" s="31">
        <f t="shared" si="105"/>
        <v>5</v>
      </c>
      <c r="K773" s="35"/>
      <c r="L773" s="36">
        <f t="shared" si="113"/>
        <v>15119</v>
      </c>
      <c r="M773" s="36"/>
      <c r="N773" s="36"/>
      <c r="O773" s="37"/>
      <c r="P773" s="111"/>
      <c r="Q773" s="111"/>
      <c r="R773" s="112"/>
      <c r="S773" s="112"/>
    </row>
    <row r="774" spans="1:19">
      <c r="A774" s="31">
        <f t="shared" si="106"/>
        <v>487</v>
      </c>
      <c r="B774" s="31">
        <v>765</v>
      </c>
      <c r="C774" s="32" t="str">
        <f t="shared" si="107"/>
        <v>487 - PROSPECT HILL ACADEMY Charter School - SOMERVILLE Campus - WALTHAM pupils</v>
      </c>
      <c r="D774" s="33">
        <v>487274308</v>
      </c>
      <c r="E774" s="31">
        <f t="shared" si="108"/>
        <v>487</v>
      </c>
      <c r="F774" s="28">
        <f t="shared" si="109"/>
        <v>274</v>
      </c>
      <c r="G774" s="28">
        <f t="shared" si="110"/>
        <v>308</v>
      </c>
      <c r="H774" s="28">
        <f t="shared" si="111"/>
        <v>2</v>
      </c>
      <c r="I774" s="34">
        <f t="shared" si="112"/>
        <v>1.052</v>
      </c>
      <c r="J774" s="31">
        <f t="shared" si="105"/>
        <v>8</v>
      </c>
      <c r="K774" s="35"/>
      <c r="L774" s="36">
        <f t="shared" si="113"/>
        <v>13155</v>
      </c>
      <c r="M774" s="36"/>
      <c r="N774" s="36"/>
      <c r="O774" s="37"/>
      <c r="P774" s="111"/>
      <c r="Q774" s="111"/>
      <c r="R774" s="112"/>
      <c r="S774" s="112"/>
    </row>
    <row r="775" spans="1:19">
      <c r="A775" s="31">
        <f t="shared" si="106"/>
        <v>487</v>
      </c>
      <c r="B775" s="31">
        <v>766</v>
      </c>
      <c r="C775" s="32" t="str">
        <f t="shared" si="107"/>
        <v>487 - PROSPECT HILL ACADEMY Charter School - SOMERVILLE Campus - WATERTOWN pupils</v>
      </c>
      <c r="D775" s="33">
        <v>487274314</v>
      </c>
      <c r="E775" s="31">
        <f t="shared" si="108"/>
        <v>487</v>
      </c>
      <c r="F775" s="28">
        <f t="shared" si="109"/>
        <v>274</v>
      </c>
      <c r="G775" s="28">
        <f t="shared" si="110"/>
        <v>314</v>
      </c>
      <c r="H775" s="28">
        <f t="shared" si="111"/>
        <v>2</v>
      </c>
      <c r="I775" s="34">
        <f t="shared" si="112"/>
        <v>1.052</v>
      </c>
      <c r="J775" s="31">
        <f t="shared" si="105"/>
        <v>6</v>
      </c>
      <c r="K775" s="35"/>
      <c r="L775" s="36">
        <f t="shared" si="113"/>
        <v>14639</v>
      </c>
      <c r="M775" s="36"/>
      <c r="N775" s="36"/>
      <c r="O775" s="37"/>
      <c r="P775" s="111"/>
      <c r="Q775" s="111"/>
      <c r="R775" s="112"/>
      <c r="S775" s="112"/>
    </row>
    <row r="776" spans="1:19">
      <c r="A776" s="31">
        <f t="shared" si="106"/>
        <v>487</v>
      </c>
      <c r="B776" s="31">
        <v>767</v>
      </c>
      <c r="C776" s="32" t="str">
        <f t="shared" si="107"/>
        <v>487 - PROSPECT HILL ACADEMY Charter School - SOMERVILLE Campus - WINTHROP pupils</v>
      </c>
      <c r="D776" s="33">
        <v>487274346</v>
      </c>
      <c r="E776" s="31">
        <f t="shared" si="108"/>
        <v>487</v>
      </c>
      <c r="F776" s="28">
        <f t="shared" si="109"/>
        <v>274</v>
      </c>
      <c r="G776" s="28">
        <f t="shared" si="110"/>
        <v>346</v>
      </c>
      <c r="H776" s="28">
        <f t="shared" si="111"/>
        <v>2</v>
      </c>
      <c r="I776" s="34">
        <f t="shared" si="112"/>
        <v>1.052</v>
      </c>
      <c r="J776" s="31">
        <f t="shared" si="105"/>
        <v>6</v>
      </c>
      <c r="K776" s="35"/>
      <c r="L776" s="36">
        <f t="shared" si="113"/>
        <v>12475</v>
      </c>
      <c r="M776" s="36"/>
      <c r="N776" s="36"/>
      <c r="O776" s="37"/>
      <c r="P776" s="111"/>
      <c r="Q776" s="111"/>
      <c r="R776" s="112"/>
      <c r="S776" s="112"/>
    </row>
    <row r="777" spans="1:19">
      <c r="A777" s="31">
        <f t="shared" si="106"/>
        <v>487</v>
      </c>
      <c r="B777" s="31">
        <v>768</v>
      </c>
      <c r="C777" s="32" t="str">
        <f t="shared" si="107"/>
        <v>487 - PROSPECT HILL ACADEMY Charter School - SOMERVILLE Campus - WOBURN pupils</v>
      </c>
      <c r="D777" s="33">
        <v>487274347</v>
      </c>
      <c r="E777" s="31">
        <f t="shared" si="108"/>
        <v>487</v>
      </c>
      <c r="F777" s="28">
        <f t="shared" si="109"/>
        <v>274</v>
      </c>
      <c r="G777" s="28">
        <f t="shared" si="110"/>
        <v>347</v>
      </c>
      <c r="H777" s="28">
        <f t="shared" si="111"/>
        <v>2</v>
      </c>
      <c r="I777" s="34">
        <f t="shared" si="112"/>
        <v>1.052</v>
      </c>
      <c r="J777" s="31">
        <f t="shared" si="105"/>
        <v>6</v>
      </c>
      <c r="K777" s="35"/>
      <c r="L777" s="36">
        <f t="shared" si="113"/>
        <v>14006</v>
      </c>
      <c r="M777" s="36"/>
      <c r="N777" s="36"/>
      <c r="O777" s="37"/>
      <c r="P777" s="111"/>
      <c r="Q777" s="111"/>
      <c r="R777" s="112"/>
      <c r="S777" s="112"/>
    </row>
    <row r="778" spans="1:19">
      <c r="A778" s="31">
        <f t="shared" si="106"/>
        <v>488</v>
      </c>
      <c r="B778" s="31">
        <v>769</v>
      </c>
      <c r="C778" s="32" t="str">
        <f t="shared" si="107"/>
        <v>488 - SOUTH SHORE Charter School - ABINGTON pupils</v>
      </c>
      <c r="D778" s="33">
        <v>488219001</v>
      </c>
      <c r="E778" s="31">
        <f t="shared" si="108"/>
        <v>488</v>
      </c>
      <c r="F778" s="28">
        <f t="shared" si="109"/>
        <v>219</v>
      </c>
      <c r="G778" s="28">
        <f t="shared" si="110"/>
        <v>1</v>
      </c>
      <c r="H778" s="28">
        <f t="shared" si="111"/>
        <v>1</v>
      </c>
      <c r="I778" s="34">
        <f t="shared" si="112"/>
        <v>1.0569999999999999</v>
      </c>
      <c r="J778" s="31">
        <f t="shared" ref="J778:J841" si="114">VLOOKUP(D778,enro_chafnd,16)</f>
        <v>6</v>
      </c>
      <c r="K778" s="35"/>
      <c r="L778" s="36">
        <f t="shared" si="113"/>
        <v>12036</v>
      </c>
      <c r="M778" s="36"/>
      <c r="N778" s="36"/>
      <c r="O778" s="37"/>
      <c r="P778" s="111"/>
      <c r="Q778" s="111"/>
      <c r="R778" s="112"/>
      <c r="S778" s="112"/>
    </row>
    <row r="779" spans="1:19">
      <c r="A779" s="31">
        <f t="shared" ref="A779:A842" si="115">IF(VALUE(MID(D779,1,1))=4,VALUE(MID(D779,1,3)),VALUE(MID(D779,1,4)))</f>
        <v>488</v>
      </c>
      <c r="B779" s="31">
        <v>770</v>
      </c>
      <c r="C779" s="32" t="str">
        <f t="shared" ref="C779:C842" si="116">IF(H779=1,A779 &amp; " - " &amp;VLOOKUP(A779,codeCHA,2)&amp;" Charter School - "&amp;VLOOKUP(G779,code436,2)&amp;" pupils",IF(OR(A779=450,A779=466),A779 &amp; " - " &amp;VLOOKUP(A779,codeCHA,2)&amp;" Charter School - "&amp;VLOOKUP(F779,code436,2)&amp;" District - "&amp;VLOOKUP(G779,code436,2)&amp;" pupils",A779 &amp; " - " &amp;VLOOKUP(A779,codeCHA,2)&amp;" Charter School - "&amp;VLOOKUP(F779,code436,2)&amp;" Campus - "&amp;VLOOKUP(G779,code436,2)&amp;" pupils"))</f>
        <v>488 - SOUTH SHORE Charter School - ATTLEBORO pupils</v>
      </c>
      <c r="D779" s="33">
        <v>488219016</v>
      </c>
      <c r="E779" s="31">
        <f t="shared" ref="E779:E842" si="117">A779</f>
        <v>488</v>
      </c>
      <c r="F779" s="28">
        <f t="shared" ref="F779:F842" si="118">IF(VALUE(MID(D779,1,1))=4,VALUE(MID(D779,4,3)),VALUE(MID(D779,5,3)))</f>
        <v>219</v>
      </c>
      <c r="G779" s="28">
        <f t="shared" ref="G779:G842" si="119">IF(VALUE(MID(D779,1,1))=4,VALUE(MID(D779,7,3)),VALUE(MID(D779,8,3)))</f>
        <v>16</v>
      </c>
      <c r="H779" s="28">
        <f t="shared" ref="H779:H842" si="120">IF(OR(A779=410,A779=466,A779=487),2,1)</f>
        <v>1</v>
      </c>
      <c r="I779" s="34">
        <f t="shared" ref="I779:I842" si="121">VLOOKUP(F779,distinfo,4)</f>
        <v>1.0569999999999999</v>
      </c>
      <c r="J779" s="31">
        <f t="shared" si="114"/>
        <v>7</v>
      </c>
      <c r="K779" s="35"/>
      <c r="L779" s="36">
        <f t="shared" ref="L779:L842" si="122">IF(VLOOKUP(D779,rate_chafnd,40,FALSE)&gt;0,VLOOKUP(D779,rate_chafnd,40),VLOOKUP(G779,distinfo,7))</f>
        <v>15270</v>
      </c>
      <c r="M779" s="36"/>
      <c r="N779" s="36"/>
      <c r="O779" s="37"/>
      <c r="P779" s="111"/>
      <c r="Q779" s="111"/>
      <c r="R779" s="112"/>
      <c r="S779" s="112"/>
    </row>
    <row r="780" spans="1:19">
      <c r="A780" s="31">
        <f t="shared" si="115"/>
        <v>488</v>
      </c>
      <c r="B780" s="31">
        <v>771</v>
      </c>
      <c r="C780" s="32" t="str">
        <f t="shared" si="116"/>
        <v>488 - SOUTH SHORE Charter School - AVON pupils</v>
      </c>
      <c r="D780" s="33">
        <v>488219018</v>
      </c>
      <c r="E780" s="31">
        <f t="shared" si="117"/>
        <v>488</v>
      </c>
      <c r="F780" s="28">
        <f t="shared" si="118"/>
        <v>219</v>
      </c>
      <c r="G780" s="28">
        <f t="shared" si="119"/>
        <v>18</v>
      </c>
      <c r="H780" s="28">
        <f t="shared" si="120"/>
        <v>1</v>
      </c>
      <c r="I780" s="34">
        <f t="shared" si="121"/>
        <v>1.0569999999999999</v>
      </c>
      <c r="J780" s="31">
        <f t="shared" si="114"/>
        <v>7</v>
      </c>
      <c r="K780" s="35"/>
      <c r="L780" s="36">
        <f t="shared" si="122"/>
        <v>15518</v>
      </c>
      <c r="M780" s="36"/>
      <c r="N780" s="36"/>
      <c r="O780" s="37"/>
      <c r="P780" s="111"/>
      <c r="Q780" s="111"/>
      <c r="R780" s="112"/>
      <c r="S780" s="112"/>
    </row>
    <row r="781" spans="1:19">
      <c r="A781" s="31">
        <f t="shared" si="115"/>
        <v>488</v>
      </c>
      <c r="B781" s="31">
        <v>772</v>
      </c>
      <c r="C781" s="32" t="str">
        <f t="shared" si="116"/>
        <v>488 - SOUTH SHORE Charter School - BOSTON pupils</v>
      </c>
      <c r="D781" s="33">
        <v>488219035</v>
      </c>
      <c r="E781" s="31">
        <f t="shared" si="117"/>
        <v>488</v>
      </c>
      <c r="F781" s="28">
        <f t="shared" si="118"/>
        <v>219</v>
      </c>
      <c r="G781" s="28">
        <f t="shared" si="119"/>
        <v>35</v>
      </c>
      <c r="H781" s="28">
        <f t="shared" si="120"/>
        <v>1</v>
      </c>
      <c r="I781" s="34">
        <f t="shared" si="121"/>
        <v>1.0569999999999999</v>
      </c>
      <c r="J781" s="31">
        <f t="shared" si="114"/>
        <v>11</v>
      </c>
      <c r="K781" s="35"/>
      <c r="L781" s="36">
        <f t="shared" si="122"/>
        <v>15232</v>
      </c>
      <c r="M781" s="36"/>
      <c r="N781" s="36"/>
      <c r="O781" s="37"/>
      <c r="P781" s="111"/>
      <c r="Q781" s="111"/>
      <c r="R781" s="112"/>
      <c r="S781" s="112"/>
    </row>
    <row r="782" spans="1:19">
      <c r="A782" s="31">
        <f t="shared" si="115"/>
        <v>488</v>
      </c>
      <c r="B782" s="31">
        <v>773</v>
      </c>
      <c r="C782" s="32" t="str">
        <f t="shared" si="116"/>
        <v>488 - SOUTH SHORE Charter School - BRAINTREE pupils</v>
      </c>
      <c r="D782" s="33">
        <v>488219040</v>
      </c>
      <c r="E782" s="31">
        <f t="shared" si="117"/>
        <v>488</v>
      </c>
      <c r="F782" s="28">
        <f t="shared" si="118"/>
        <v>219</v>
      </c>
      <c r="G782" s="28">
        <f t="shared" si="119"/>
        <v>40</v>
      </c>
      <c r="H782" s="28">
        <f t="shared" si="120"/>
        <v>1</v>
      </c>
      <c r="I782" s="34">
        <f t="shared" si="121"/>
        <v>1.0569999999999999</v>
      </c>
      <c r="J782" s="31">
        <f t="shared" si="114"/>
        <v>5</v>
      </c>
      <c r="K782" s="35"/>
      <c r="L782" s="36">
        <f t="shared" si="122"/>
        <v>14286</v>
      </c>
      <c r="M782" s="36"/>
      <c r="N782" s="36"/>
      <c r="O782" s="37"/>
      <c r="P782" s="111"/>
      <c r="Q782" s="111"/>
      <c r="R782" s="112"/>
      <c r="S782" s="112"/>
    </row>
    <row r="783" spans="1:19">
      <c r="A783" s="31">
        <f t="shared" si="115"/>
        <v>488</v>
      </c>
      <c r="B783" s="31">
        <v>774</v>
      </c>
      <c r="C783" s="32" t="str">
        <f t="shared" si="116"/>
        <v>488 - SOUTH SHORE Charter School - BROCKTON pupils</v>
      </c>
      <c r="D783" s="33">
        <v>488219044</v>
      </c>
      <c r="E783" s="31">
        <f t="shared" si="117"/>
        <v>488</v>
      </c>
      <c r="F783" s="28">
        <f t="shared" si="118"/>
        <v>219</v>
      </c>
      <c r="G783" s="28">
        <f t="shared" si="119"/>
        <v>44</v>
      </c>
      <c r="H783" s="28">
        <f t="shared" si="120"/>
        <v>1</v>
      </c>
      <c r="I783" s="34">
        <f t="shared" si="121"/>
        <v>1.0569999999999999</v>
      </c>
      <c r="J783" s="31">
        <f t="shared" si="114"/>
        <v>12</v>
      </c>
      <c r="K783" s="35"/>
      <c r="L783" s="36">
        <f t="shared" si="122"/>
        <v>13891</v>
      </c>
      <c r="M783" s="36"/>
      <c r="N783" s="36"/>
      <c r="O783" s="37"/>
      <c r="P783" s="111"/>
      <c r="Q783" s="111"/>
      <c r="R783" s="112"/>
      <c r="S783" s="112"/>
    </row>
    <row r="784" spans="1:19">
      <c r="A784" s="31">
        <f t="shared" si="115"/>
        <v>488</v>
      </c>
      <c r="B784" s="31">
        <v>775</v>
      </c>
      <c r="C784" s="32" t="str">
        <f t="shared" si="116"/>
        <v>488 - SOUTH SHORE Charter School - CARVER pupils</v>
      </c>
      <c r="D784" s="33">
        <v>488219052</v>
      </c>
      <c r="E784" s="31">
        <f t="shared" si="117"/>
        <v>488</v>
      </c>
      <c r="F784" s="28">
        <f t="shared" si="118"/>
        <v>219</v>
      </c>
      <c r="G784" s="28">
        <f t="shared" si="119"/>
        <v>52</v>
      </c>
      <c r="H784" s="28">
        <f t="shared" si="120"/>
        <v>1</v>
      </c>
      <c r="I784" s="34">
        <f t="shared" si="121"/>
        <v>1.0569999999999999</v>
      </c>
      <c r="J784" s="31">
        <f t="shared" si="114"/>
        <v>5</v>
      </c>
      <c r="K784" s="35"/>
      <c r="L784" s="36">
        <f t="shared" si="122"/>
        <v>9869</v>
      </c>
      <c r="M784" s="36"/>
      <c r="N784" s="36"/>
      <c r="O784" s="37"/>
      <c r="P784" s="111"/>
      <c r="Q784" s="111"/>
      <c r="R784" s="112"/>
      <c r="S784" s="112"/>
    </row>
    <row r="785" spans="1:19">
      <c r="A785" s="31">
        <f t="shared" si="115"/>
        <v>488</v>
      </c>
      <c r="B785" s="31">
        <v>776</v>
      </c>
      <c r="C785" s="32" t="str">
        <f t="shared" si="116"/>
        <v>488 - SOUTH SHORE Charter School - COHASSET pupils</v>
      </c>
      <c r="D785" s="33">
        <v>488219065</v>
      </c>
      <c r="E785" s="31">
        <f t="shared" si="117"/>
        <v>488</v>
      </c>
      <c r="F785" s="28">
        <f t="shared" si="118"/>
        <v>219</v>
      </c>
      <c r="G785" s="28">
        <f t="shared" si="119"/>
        <v>65</v>
      </c>
      <c r="H785" s="28">
        <f t="shared" si="120"/>
        <v>1</v>
      </c>
      <c r="I785" s="34">
        <f t="shared" si="121"/>
        <v>1.0569999999999999</v>
      </c>
      <c r="J785" s="31">
        <f t="shared" si="114"/>
        <v>2</v>
      </c>
      <c r="K785" s="35"/>
      <c r="L785" s="36">
        <f t="shared" si="122"/>
        <v>10813</v>
      </c>
      <c r="M785" s="36"/>
      <c r="N785" s="36"/>
      <c r="O785" s="37"/>
      <c r="P785" s="111"/>
      <c r="Q785" s="111"/>
      <c r="R785" s="112"/>
      <c r="S785" s="112"/>
    </row>
    <row r="786" spans="1:19">
      <c r="A786" s="31">
        <f t="shared" si="115"/>
        <v>488</v>
      </c>
      <c r="B786" s="31">
        <v>777</v>
      </c>
      <c r="C786" s="32" t="str">
        <f t="shared" si="116"/>
        <v>488 - SOUTH SHORE Charter School - DUXBURY pupils</v>
      </c>
      <c r="D786" s="33">
        <v>488219082</v>
      </c>
      <c r="E786" s="31">
        <f t="shared" si="117"/>
        <v>488</v>
      </c>
      <c r="F786" s="28">
        <f t="shared" si="118"/>
        <v>219</v>
      </c>
      <c r="G786" s="28">
        <f t="shared" si="119"/>
        <v>82</v>
      </c>
      <c r="H786" s="28">
        <f t="shared" si="120"/>
        <v>1</v>
      </c>
      <c r="I786" s="34">
        <f t="shared" si="121"/>
        <v>1.0569999999999999</v>
      </c>
      <c r="J786" s="31">
        <f t="shared" si="114"/>
        <v>2</v>
      </c>
      <c r="K786" s="35"/>
      <c r="L786" s="36">
        <f t="shared" si="122"/>
        <v>10588</v>
      </c>
      <c r="M786" s="36"/>
      <c r="N786" s="36"/>
      <c r="O786" s="37"/>
      <c r="P786" s="111"/>
      <c r="Q786" s="111"/>
      <c r="R786" s="112"/>
      <c r="S786" s="112"/>
    </row>
    <row r="787" spans="1:19">
      <c r="A787" s="31">
        <f t="shared" si="115"/>
        <v>488</v>
      </c>
      <c r="B787" s="31">
        <v>778</v>
      </c>
      <c r="C787" s="32" t="str">
        <f t="shared" si="116"/>
        <v>488 - SOUTH SHORE Charter School - EAST BRIDGEWATER pupils</v>
      </c>
      <c r="D787" s="33">
        <v>488219083</v>
      </c>
      <c r="E787" s="31">
        <f t="shared" si="117"/>
        <v>488</v>
      </c>
      <c r="F787" s="28">
        <f t="shared" si="118"/>
        <v>219</v>
      </c>
      <c r="G787" s="28">
        <f t="shared" si="119"/>
        <v>83</v>
      </c>
      <c r="H787" s="28">
        <f t="shared" si="120"/>
        <v>1</v>
      </c>
      <c r="I787" s="34">
        <f t="shared" si="121"/>
        <v>1.0569999999999999</v>
      </c>
      <c r="J787" s="31">
        <f t="shared" si="114"/>
        <v>5</v>
      </c>
      <c r="K787" s="35"/>
      <c r="L787" s="36">
        <f t="shared" si="122"/>
        <v>11402</v>
      </c>
      <c r="M787" s="36"/>
      <c r="N787" s="36"/>
      <c r="O787" s="37"/>
      <c r="P787" s="111"/>
      <c r="Q787" s="111"/>
      <c r="R787" s="112"/>
      <c r="S787" s="112"/>
    </row>
    <row r="788" spans="1:19">
      <c r="A788" s="31">
        <f t="shared" si="115"/>
        <v>488</v>
      </c>
      <c r="B788" s="31">
        <v>779</v>
      </c>
      <c r="C788" s="32" t="str">
        <f t="shared" si="116"/>
        <v>488 - SOUTH SHORE Charter School - HALIFAX pupils</v>
      </c>
      <c r="D788" s="33">
        <v>488219118</v>
      </c>
      <c r="E788" s="31">
        <f t="shared" si="117"/>
        <v>488</v>
      </c>
      <c r="F788" s="28">
        <f t="shared" si="118"/>
        <v>219</v>
      </c>
      <c r="G788" s="28">
        <f t="shared" si="119"/>
        <v>118</v>
      </c>
      <c r="H788" s="28">
        <f t="shared" si="120"/>
        <v>1</v>
      </c>
      <c r="I788" s="34">
        <f t="shared" si="121"/>
        <v>1.0569999999999999</v>
      </c>
      <c r="J788" s="31">
        <f t="shared" si="114"/>
        <v>5</v>
      </c>
      <c r="K788" s="35"/>
      <c r="L788" s="36">
        <f t="shared" si="122"/>
        <v>10009</v>
      </c>
      <c r="M788" s="36"/>
      <c r="N788" s="36"/>
      <c r="O788" s="37"/>
      <c r="P788" s="111"/>
      <c r="Q788" s="111"/>
      <c r="R788" s="112"/>
      <c r="S788" s="112"/>
    </row>
    <row r="789" spans="1:19">
      <c r="A789" s="31">
        <f t="shared" si="115"/>
        <v>488</v>
      </c>
      <c r="B789" s="31">
        <v>780</v>
      </c>
      <c r="C789" s="32" t="str">
        <f t="shared" si="116"/>
        <v>488 - SOUTH SHORE Charter School - HANOVER pupils</v>
      </c>
      <c r="D789" s="33">
        <v>488219122</v>
      </c>
      <c r="E789" s="31">
        <f t="shared" si="117"/>
        <v>488</v>
      </c>
      <c r="F789" s="28">
        <f t="shared" si="118"/>
        <v>219</v>
      </c>
      <c r="G789" s="28">
        <f t="shared" si="119"/>
        <v>122</v>
      </c>
      <c r="H789" s="28">
        <f t="shared" si="120"/>
        <v>1</v>
      </c>
      <c r="I789" s="34">
        <f t="shared" si="121"/>
        <v>1.0569999999999999</v>
      </c>
      <c r="J789" s="31">
        <f t="shared" si="114"/>
        <v>2</v>
      </c>
      <c r="K789" s="35"/>
      <c r="L789" s="36">
        <f t="shared" si="122"/>
        <v>12278</v>
      </c>
      <c r="M789" s="36"/>
      <c r="N789" s="36"/>
      <c r="O789" s="37"/>
      <c r="P789" s="111"/>
      <c r="Q789" s="111"/>
      <c r="R789" s="112"/>
      <c r="S789" s="112"/>
    </row>
    <row r="790" spans="1:19">
      <c r="A790" s="31">
        <f t="shared" si="115"/>
        <v>488</v>
      </c>
      <c r="B790" s="31">
        <v>781</v>
      </c>
      <c r="C790" s="32" t="str">
        <f t="shared" si="116"/>
        <v>488 - SOUTH SHORE Charter School - HINGHAM pupils</v>
      </c>
      <c r="D790" s="33">
        <v>488219131</v>
      </c>
      <c r="E790" s="31">
        <f t="shared" si="117"/>
        <v>488</v>
      </c>
      <c r="F790" s="28">
        <f t="shared" si="118"/>
        <v>219</v>
      </c>
      <c r="G790" s="28">
        <f t="shared" si="119"/>
        <v>131</v>
      </c>
      <c r="H790" s="28">
        <f t="shared" si="120"/>
        <v>1</v>
      </c>
      <c r="I790" s="34">
        <f t="shared" si="121"/>
        <v>1.0569999999999999</v>
      </c>
      <c r="J790" s="31">
        <f t="shared" si="114"/>
        <v>2</v>
      </c>
      <c r="K790" s="35"/>
      <c r="L790" s="36">
        <f t="shared" si="122"/>
        <v>11362</v>
      </c>
      <c r="M790" s="36"/>
      <c r="N790" s="36"/>
      <c r="O790" s="37"/>
      <c r="P790" s="111"/>
      <c r="Q790" s="111"/>
      <c r="R790" s="112"/>
      <c r="S790" s="112"/>
    </row>
    <row r="791" spans="1:19">
      <c r="A791" s="31">
        <f t="shared" si="115"/>
        <v>488</v>
      </c>
      <c r="B791" s="31">
        <v>782</v>
      </c>
      <c r="C791" s="32" t="str">
        <f t="shared" si="116"/>
        <v>488 - SOUTH SHORE Charter School - HOLBROOK pupils</v>
      </c>
      <c r="D791" s="33">
        <v>488219133</v>
      </c>
      <c r="E791" s="31">
        <f t="shared" si="117"/>
        <v>488</v>
      </c>
      <c r="F791" s="28">
        <f t="shared" si="118"/>
        <v>219</v>
      </c>
      <c r="G791" s="28">
        <f t="shared" si="119"/>
        <v>133</v>
      </c>
      <c r="H791" s="28">
        <f t="shared" si="120"/>
        <v>1</v>
      </c>
      <c r="I791" s="34">
        <f t="shared" si="121"/>
        <v>1.0569999999999999</v>
      </c>
      <c r="J791" s="31">
        <f t="shared" si="114"/>
        <v>9</v>
      </c>
      <c r="K791" s="35"/>
      <c r="L791" s="36">
        <f t="shared" si="122"/>
        <v>13009</v>
      </c>
      <c r="M791" s="36"/>
      <c r="N791" s="36"/>
      <c r="O791" s="37"/>
      <c r="P791" s="111"/>
      <c r="Q791" s="111"/>
      <c r="R791" s="112"/>
      <c r="S791" s="112"/>
    </row>
    <row r="792" spans="1:19">
      <c r="A792" s="31">
        <f t="shared" si="115"/>
        <v>488</v>
      </c>
      <c r="B792" s="31">
        <v>783</v>
      </c>
      <c r="C792" s="32" t="str">
        <f t="shared" si="116"/>
        <v>488 - SOUTH SHORE Charter School - HULL pupils</v>
      </c>
      <c r="D792" s="33">
        <v>488219142</v>
      </c>
      <c r="E792" s="31">
        <f t="shared" si="117"/>
        <v>488</v>
      </c>
      <c r="F792" s="28">
        <f t="shared" si="118"/>
        <v>219</v>
      </c>
      <c r="G792" s="28">
        <f t="shared" si="119"/>
        <v>142</v>
      </c>
      <c r="H792" s="28">
        <f t="shared" si="120"/>
        <v>1</v>
      </c>
      <c r="I792" s="34">
        <f t="shared" si="121"/>
        <v>1.0569999999999999</v>
      </c>
      <c r="J792" s="31">
        <f t="shared" si="114"/>
        <v>7</v>
      </c>
      <c r="K792" s="35"/>
      <c r="L792" s="36">
        <f t="shared" si="122"/>
        <v>11092</v>
      </c>
      <c r="M792" s="36"/>
      <c r="N792" s="36"/>
      <c r="O792" s="37"/>
      <c r="P792" s="111"/>
      <c r="Q792" s="111"/>
      <c r="R792" s="112"/>
      <c r="S792" s="112"/>
    </row>
    <row r="793" spans="1:19">
      <c r="A793" s="31">
        <f t="shared" si="115"/>
        <v>488</v>
      </c>
      <c r="B793" s="31">
        <v>784</v>
      </c>
      <c r="C793" s="32" t="str">
        <f t="shared" si="116"/>
        <v>488 - SOUTH SHORE Charter School - KINGSTON pupils</v>
      </c>
      <c r="D793" s="33">
        <v>488219145</v>
      </c>
      <c r="E793" s="31">
        <f t="shared" si="117"/>
        <v>488</v>
      </c>
      <c r="F793" s="28">
        <f t="shared" si="118"/>
        <v>219</v>
      </c>
      <c r="G793" s="28">
        <f t="shared" si="119"/>
        <v>145</v>
      </c>
      <c r="H793" s="28">
        <f t="shared" si="120"/>
        <v>1</v>
      </c>
      <c r="I793" s="34">
        <f t="shared" si="121"/>
        <v>1.0569999999999999</v>
      </c>
      <c r="J793" s="31">
        <f t="shared" si="114"/>
        <v>4</v>
      </c>
      <c r="K793" s="35"/>
      <c r="L793" s="36">
        <f t="shared" si="122"/>
        <v>12488</v>
      </c>
      <c r="M793" s="36"/>
      <c r="N793" s="36"/>
      <c r="O793" s="37"/>
      <c r="P793" s="111"/>
      <c r="Q793" s="111"/>
      <c r="R793" s="112"/>
      <c r="S793" s="112"/>
    </row>
    <row r="794" spans="1:19">
      <c r="A794" s="31">
        <f t="shared" si="115"/>
        <v>488</v>
      </c>
      <c r="B794" s="31">
        <v>785</v>
      </c>
      <c r="C794" s="32" t="str">
        <f t="shared" si="116"/>
        <v>488 - SOUTH SHORE Charter School - MARSHFIELD pupils</v>
      </c>
      <c r="D794" s="33">
        <v>488219171</v>
      </c>
      <c r="E794" s="31">
        <f t="shared" si="117"/>
        <v>488</v>
      </c>
      <c r="F794" s="28">
        <f t="shared" si="118"/>
        <v>219</v>
      </c>
      <c r="G794" s="28">
        <f t="shared" si="119"/>
        <v>171</v>
      </c>
      <c r="H794" s="28">
        <f t="shared" si="120"/>
        <v>1</v>
      </c>
      <c r="I794" s="34">
        <f t="shared" si="121"/>
        <v>1.0569999999999999</v>
      </c>
      <c r="J794" s="31">
        <f t="shared" si="114"/>
        <v>3</v>
      </c>
      <c r="K794" s="35"/>
      <c r="L794" s="36">
        <f t="shared" si="122"/>
        <v>12049</v>
      </c>
      <c r="M794" s="36"/>
      <c r="N794" s="36"/>
      <c r="O794" s="37"/>
      <c r="P794" s="111"/>
      <c r="Q794" s="111"/>
      <c r="R794" s="112"/>
      <c r="S794" s="112"/>
    </row>
    <row r="795" spans="1:19">
      <c r="A795" s="31">
        <f t="shared" si="115"/>
        <v>488</v>
      </c>
      <c r="B795" s="31">
        <v>786</v>
      </c>
      <c r="C795" s="32" t="str">
        <f t="shared" si="116"/>
        <v>488 - SOUTH SHORE Charter School - MIDDLEBOROUGH pupils</v>
      </c>
      <c r="D795" s="33">
        <v>488219182</v>
      </c>
      <c r="E795" s="31">
        <f t="shared" si="117"/>
        <v>488</v>
      </c>
      <c r="F795" s="28">
        <f t="shared" si="118"/>
        <v>219</v>
      </c>
      <c r="G795" s="28">
        <f t="shared" si="119"/>
        <v>182</v>
      </c>
      <c r="H795" s="28">
        <f t="shared" si="120"/>
        <v>1</v>
      </c>
      <c r="I795" s="34">
        <f t="shared" si="121"/>
        <v>1.0569999999999999</v>
      </c>
      <c r="J795" s="31">
        <f t="shared" si="114"/>
        <v>6</v>
      </c>
      <c r="K795" s="35"/>
      <c r="L795" s="36">
        <f t="shared" si="122"/>
        <v>10009</v>
      </c>
      <c r="M795" s="36"/>
      <c r="N795" s="36"/>
      <c r="O795" s="37"/>
      <c r="P795" s="111"/>
      <c r="Q795" s="111"/>
      <c r="R795" s="112"/>
      <c r="S795" s="112"/>
    </row>
    <row r="796" spans="1:19">
      <c r="A796" s="31">
        <f t="shared" si="115"/>
        <v>488</v>
      </c>
      <c r="B796" s="31">
        <v>787</v>
      </c>
      <c r="C796" s="32" t="str">
        <f t="shared" si="116"/>
        <v>488 - SOUTH SHORE Charter School - NORWELL pupils</v>
      </c>
      <c r="D796" s="33">
        <v>488219219</v>
      </c>
      <c r="E796" s="31">
        <f t="shared" si="117"/>
        <v>488</v>
      </c>
      <c r="F796" s="28">
        <f t="shared" si="118"/>
        <v>219</v>
      </c>
      <c r="G796" s="28">
        <f t="shared" si="119"/>
        <v>219</v>
      </c>
      <c r="H796" s="28">
        <f t="shared" si="120"/>
        <v>1</v>
      </c>
      <c r="I796" s="34">
        <f t="shared" si="121"/>
        <v>1.0569999999999999</v>
      </c>
      <c r="J796" s="31">
        <f t="shared" si="114"/>
        <v>1</v>
      </c>
      <c r="K796" s="35"/>
      <c r="L796" s="36">
        <f t="shared" si="122"/>
        <v>11669</v>
      </c>
      <c r="M796" s="36"/>
      <c r="N796" s="36"/>
      <c r="O796" s="37"/>
      <c r="P796" s="111"/>
      <c r="Q796" s="111"/>
      <c r="R796" s="112"/>
      <c r="S796" s="112"/>
    </row>
    <row r="797" spans="1:19">
      <c r="A797" s="31">
        <f t="shared" si="115"/>
        <v>488</v>
      </c>
      <c r="B797" s="31">
        <v>788</v>
      </c>
      <c r="C797" s="32" t="str">
        <f t="shared" si="116"/>
        <v>488 - SOUTH SHORE Charter School - PEMBROKE pupils</v>
      </c>
      <c r="D797" s="33">
        <v>488219231</v>
      </c>
      <c r="E797" s="31">
        <f t="shared" si="117"/>
        <v>488</v>
      </c>
      <c r="F797" s="28">
        <f t="shared" si="118"/>
        <v>219</v>
      </c>
      <c r="G797" s="28">
        <f t="shared" si="119"/>
        <v>231</v>
      </c>
      <c r="H797" s="28">
        <f t="shared" si="120"/>
        <v>1</v>
      </c>
      <c r="I797" s="34">
        <f t="shared" si="121"/>
        <v>1.0569999999999999</v>
      </c>
      <c r="J797" s="31">
        <f t="shared" si="114"/>
        <v>4</v>
      </c>
      <c r="K797" s="35"/>
      <c r="L797" s="36">
        <f t="shared" si="122"/>
        <v>11672</v>
      </c>
      <c r="M797" s="36"/>
      <c r="N797" s="36"/>
      <c r="O797" s="37"/>
      <c r="P797" s="111"/>
      <c r="Q797" s="111"/>
      <c r="R797" s="112"/>
      <c r="S797" s="112"/>
    </row>
    <row r="798" spans="1:19">
      <c r="A798" s="31">
        <f t="shared" si="115"/>
        <v>488</v>
      </c>
      <c r="B798" s="31">
        <v>789</v>
      </c>
      <c r="C798" s="32" t="str">
        <f t="shared" si="116"/>
        <v>488 - SOUTH SHORE Charter School - PLYMOUTH pupils</v>
      </c>
      <c r="D798" s="33">
        <v>488219239</v>
      </c>
      <c r="E798" s="31">
        <f t="shared" si="117"/>
        <v>488</v>
      </c>
      <c r="F798" s="28">
        <f t="shared" si="118"/>
        <v>219</v>
      </c>
      <c r="G798" s="28">
        <f t="shared" si="119"/>
        <v>239</v>
      </c>
      <c r="H798" s="28">
        <f t="shared" si="120"/>
        <v>1</v>
      </c>
      <c r="I798" s="34">
        <f t="shared" si="121"/>
        <v>1.0569999999999999</v>
      </c>
      <c r="J798" s="31">
        <f t="shared" si="114"/>
        <v>6</v>
      </c>
      <c r="K798" s="35"/>
      <c r="L798" s="36">
        <f t="shared" si="122"/>
        <v>10081</v>
      </c>
      <c r="M798" s="36"/>
      <c r="N798" s="36"/>
      <c r="O798" s="37"/>
      <c r="P798" s="111"/>
      <c r="Q798" s="111"/>
      <c r="R798" s="112"/>
      <c r="S798" s="112"/>
    </row>
    <row r="799" spans="1:19">
      <c r="A799" s="31">
        <f t="shared" si="115"/>
        <v>488</v>
      </c>
      <c r="B799" s="31">
        <v>790</v>
      </c>
      <c r="C799" s="32" t="str">
        <f t="shared" si="116"/>
        <v>488 - SOUTH SHORE Charter School - QUINCY pupils</v>
      </c>
      <c r="D799" s="33">
        <v>488219243</v>
      </c>
      <c r="E799" s="31">
        <f t="shared" si="117"/>
        <v>488</v>
      </c>
      <c r="F799" s="28">
        <f t="shared" si="118"/>
        <v>219</v>
      </c>
      <c r="G799" s="28">
        <f t="shared" si="119"/>
        <v>243</v>
      </c>
      <c r="H799" s="28">
        <f t="shared" si="120"/>
        <v>1</v>
      </c>
      <c r="I799" s="34">
        <f t="shared" si="121"/>
        <v>1.0569999999999999</v>
      </c>
      <c r="J799" s="31">
        <f t="shared" si="114"/>
        <v>9</v>
      </c>
      <c r="K799" s="35"/>
      <c r="L799" s="36">
        <f t="shared" si="122"/>
        <v>12314</v>
      </c>
      <c r="M799" s="36"/>
      <c r="N799" s="36"/>
      <c r="O799" s="37"/>
      <c r="P799" s="111"/>
      <c r="Q799" s="111"/>
      <c r="R799" s="112"/>
      <c r="S799" s="112"/>
    </row>
    <row r="800" spans="1:19">
      <c r="A800" s="31">
        <f t="shared" si="115"/>
        <v>488</v>
      </c>
      <c r="B800" s="31">
        <v>791</v>
      </c>
      <c r="C800" s="32" t="str">
        <f t="shared" si="116"/>
        <v>488 - SOUTH SHORE Charter School - RANDOLPH pupils</v>
      </c>
      <c r="D800" s="33">
        <v>488219244</v>
      </c>
      <c r="E800" s="31">
        <f t="shared" si="117"/>
        <v>488</v>
      </c>
      <c r="F800" s="28">
        <f t="shared" si="118"/>
        <v>219</v>
      </c>
      <c r="G800" s="28">
        <f t="shared" si="119"/>
        <v>244</v>
      </c>
      <c r="H800" s="28">
        <f t="shared" si="120"/>
        <v>1</v>
      </c>
      <c r="I800" s="34">
        <f t="shared" si="121"/>
        <v>1.0569999999999999</v>
      </c>
      <c r="J800" s="31">
        <f t="shared" si="114"/>
        <v>10</v>
      </c>
      <c r="K800" s="35"/>
      <c r="L800" s="36">
        <f t="shared" si="122"/>
        <v>13186</v>
      </c>
      <c r="M800" s="36"/>
      <c r="N800" s="36"/>
      <c r="O800" s="37"/>
      <c r="P800" s="111"/>
      <c r="Q800" s="111"/>
      <c r="R800" s="112"/>
      <c r="S800" s="112"/>
    </row>
    <row r="801" spans="1:19">
      <c r="A801" s="31">
        <f t="shared" si="115"/>
        <v>488</v>
      </c>
      <c r="B801" s="31">
        <v>792</v>
      </c>
      <c r="C801" s="32" t="str">
        <f t="shared" si="116"/>
        <v>488 - SOUTH SHORE Charter School - ROCKLAND pupils</v>
      </c>
      <c r="D801" s="33">
        <v>488219251</v>
      </c>
      <c r="E801" s="31">
        <f t="shared" si="117"/>
        <v>488</v>
      </c>
      <c r="F801" s="28">
        <f t="shared" si="118"/>
        <v>219</v>
      </c>
      <c r="G801" s="28">
        <f t="shared" si="119"/>
        <v>251</v>
      </c>
      <c r="H801" s="28">
        <f t="shared" si="120"/>
        <v>1</v>
      </c>
      <c r="I801" s="34">
        <f t="shared" si="121"/>
        <v>1.0569999999999999</v>
      </c>
      <c r="J801" s="31">
        <f t="shared" si="114"/>
        <v>8</v>
      </c>
      <c r="K801" s="35"/>
      <c r="L801" s="36">
        <f t="shared" si="122"/>
        <v>12121</v>
      </c>
      <c r="M801" s="36"/>
      <c r="N801" s="36"/>
      <c r="O801" s="37"/>
      <c r="P801" s="111"/>
      <c r="Q801" s="111"/>
      <c r="R801" s="112"/>
      <c r="S801" s="112"/>
    </row>
    <row r="802" spans="1:19">
      <c r="A802" s="31">
        <f t="shared" si="115"/>
        <v>488</v>
      </c>
      <c r="B802" s="31">
        <v>793</v>
      </c>
      <c r="C802" s="32" t="str">
        <f t="shared" si="116"/>
        <v>488 - SOUTH SHORE Charter School - SCITUATE pupils</v>
      </c>
      <c r="D802" s="33">
        <v>488219264</v>
      </c>
      <c r="E802" s="31">
        <f t="shared" si="117"/>
        <v>488</v>
      </c>
      <c r="F802" s="28">
        <f t="shared" si="118"/>
        <v>219</v>
      </c>
      <c r="G802" s="28">
        <f t="shared" si="119"/>
        <v>264</v>
      </c>
      <c r="H802" s="28">
        <f t="shared" si="120"/>
        <v>1</v>
      </c>
      <c r="I802" s="34">
        <f t="shared" si="121"/>
        <v>1.0569999999999999</v>
      </c>
      <c r="J802" s="31">
        <f t="shared" si="114"/>
        <v>3</v>
      </c>
      <c r="K802" s="35"/>
      <c r="L802" s="36">
        <f t="shared" si="122"/>
        <v>10817</v>
      </c>
      <c r="M802" s="36"/>
      <c r="N802" s="36"/>
      <c r="O802" s="37"/>
      <c r="P802" s="111"/>
      <c r="Q802" s="111"/>
      <c r="R802" s="112"/>
      <c r="S802" s="112"/>
    </row>
    <row r="803" spans="1:19">
      <c r="A803" s="31">
        <f t="shared" si="115"/>
        <v>488</v>
      </c>
      <c r="B803" s="31">
        <v>794</v>
      </c>
      <c r="C803" s="32" t="str">
        <f t="shared" si="116"/>
        <v>488 - SOUTH SHORE Charter School - STOUGHTON pupils</v>
      </c>
      <c r="D803" s="33">
        <v>488219285</v>
      </c>
      <c r="E803" s="31">
        <f t="shared" si="117"/>
        <v>488</v>
      </c>
      <c r="F803" s="28">
        <f t="shared" si="118"/>
        <v>219</v>
      </c>
      <c r="G803" s="28">
        <f t="shared" si="119"/>
        <v>285</v>
      </c>
      <c r="H803" s="28">
        <f t="shared" si="120"/>
        <v>1</v>
      </c>
      <c r="I803" s="34">
        <f t="shared" si="121"/>
        <v>1.0569999999999999</v>
      </c>
      <c r="J803" s="31">
        <f t="shared" si="114"/>
        <v>7</v>
      </c>
      <c r="K803" s="35"/>
      <c r="L803" s="36">
        <f t="shared" si="122"/>
        <v>9640</v>
      </c>
      <c r="M803" s="36"/>
      <c r="N803" s="36"/>
      <c r="O803" s="37"/>
      <c r="P803" s="111"/>
      <c r="Q803" s="111"/>
      <c r="R803" s="112"/>
      <c r="S803" s="112"/>
    </row>
    <row r="804" spans="1:19">
      <c r="A804" s="31">
        <f t="shared" si="115"/>
        <v>488</v>
      </c>
      <c r="B804" s="31">
        <v>795</v>
      </c>
      <c r="C804" s="32" t="str">
        <f t="shared" si="116"/>
        <v>488 - SOUTH SHORE Charter School - TAUNTON pupils</v>
      </c>
      <c r="D804" s="33">
        <v>488219293</v>
      </c>
      <c r="E804" s="31">
        <f t="shared" si="117"/>
        <v>488</v>
      </c>
      <c r="F804" s="28">
        <f t="shared" si="118"/>
        <v>219</v>
      </c>
      <c r="G804" s="28">
        <f t="shared" si="119"/>
        <v>293</v>
      </c>
      <c r="H804" s="28">
        <f t="shared" si="120"/>
        <v>1</v>
      </c>
      <c r="I804" s="34">
        <f t="shared" si="121"/>
        <v>1.0569999999999999</v>
      </c>
      <c r="J804" s="31">
        <f t="shared" si="114"/>
        <v>10</v>
      </c>
      <c r="K804" s="35"/>
      <c r="L804" s="36">
        <f t="shared" si="122"/>
        <v>16205</v>
      </c>
      <c r="M804" s="36"/>
      <c r="N804" s="36"/>
      <c r="O804" s="37"/>
      <c r="P804" s="111"/>
      <c r="Q804" s="111"/>
      <c r="R804" s="112"/>
      <c r="S804" s="112"/>
    </row>
    <row r="805" spans="1:19">
      <c r="A805" s="31">
        <f t="shared" si="115"/>
        <v>488</v>
      </c>
      <c r="B805" s="31">
        <v>796</v>
      </c>
      <c r="C805" s="32" t="str">
        <f t="shared" si="116"/>
        <v>488 - SOUTH SHORE Charter School - WALTHAM pupils</v>
      </c>
      <c r="D805" s="33">
        <v>488219308</v>
      </c>
      <c r="E805" s="31">
        <f t="shared" si="117"/>
        <v>488</v>
      </c>
      <c r="F805" s="28">
        <f t="shared" si="118"/>
        <v>219</v>
      </c>
      <c r="G805" s="28">
        <f t="shared" si="119"/>
        <v>308</v>
      </c>
      <c r="H805" s="28">
        <f t="shared" si="120"/>
        <v>1</v>
      </c>
      <c r="I805" s="34">
        <f t="shared" si="121"/>
        <v>1.0569999999999999</v>
      </c>
      <c r="J805" s="31">
        <f t="shared" si="114"/>
        <v>8</v>
      </c>
      <c r="K805" s="35"/>
      <c r="L805" s="36">
        <f t="shared" si="122"/>
        <v>16597</v>
      </c>
      <c r="M805" s="36"/>
      <c r="N805" s="36"/>
      <c r="O805" s="37"/>
      <c r="P805" s="111"/>
      <c r="Q805" s="111"/>
      <c r="R805" s="112"/>
      <c r="S805" s="112"/>
    </row>
    <row r="806" spans="1:19">
      <c r="A806" s="31">
        <f t="shared" si="115"/>
        <v>488</v>
      </c>
      <c r="B806" s="31">
        <v>797</v>
      </c>
      <c r="C806" s="32" t="str">
        <f t="shared" si="116"/>
        <v>488 - SOUTH SHORE Charter School - WEYMOUTH pupils</v>
      </c>
      <c r="D806" s="33">
        <v>488219336</v>
      </c>
      <c r="E806" s="31">
        <f t="shared" si="117"/>
        <v>488</v>
      </c>
      <c r="F806" s="28">
        <f t="shared" si="118"/>
        <v>219</v>
      </c>
      <c r="G806" s="28">
        <f t="shared" si="119"/>
        <v>336</v>
      </c>
      <c r="H806" s="28">
        <f t="shared" si="120"/>
        <v>1</v>
      </c>
      <c r="I806" s="34">
        <f t="shared" si="121"/>
        <v>1.0569999999999999</v>
      </c>
      <c r="J806" s="31">
        <f t="shared" si="114"/>
        <v>7</v>
      </c>
      <c r="K806" s="35"/>
      <c r="L806" s="36">
        <f t="shared" si="122"/>
        <v>12268</v>
      </c>
      <c r="M806" s="36"/>
      <c r="N806" s="36"/>
      <c r="O806" s="37"/>
      <c r="P806" s="111"/>
      <c r="Q806" s="111"/>
      <c r="R806" s="112"/>
      <c r="S806" s="112"/>
    </row>
    <row r="807" spans="1:19">
      <c r="A807" s="31">
        <f t="shared" si="115"/>
        <v>488</v>
      </c>
      <c r="B807" s="31">
        <v>798</v>
      </c>
      <c r="C807" s="32" t="str">
        <f t="shared" si="116"/>
        <v>488 - SOUTH SHORE Charter School - BRIDGEWATER RAYNHAM pupils</v>
      </c>
      <c r="D807" s="33">
        <v>488219625</v>
      </c>
      <c r="E807" s="31">
        <f t="shared" si="117"/>
        <v>488</v>
      </c>
      <c r="F807" s="28">
        <f t="shared" si="118"/>
        <v>219</v>
      </c>
      <c r="G807" s="28">
        <f t="shared" si="119"/>
        <v>625</v>
      </c>
      <c r="H807" s="28">
        <f t="shared" si="120"/>
        <v>1</v>
      </c>
      <c r="I807" s="34">
        <f t="shared" si="121"/>
        <v>1.0569999999999999</v>
      </c>
      <c r="J807" s="31">
        <f t="shared" si="114"/>
        <v>4</v>
      </c>
      <c r="K807" s="35"/>
      <c r="L807" s="36">
        <f t="shared" si="122"/>
        <v>13883</v>
      </c>
      <c r="M807" s="36"/>
      <c r="N807" s="36"/>
      <c r="O807" s="37"/>
      <c r="P807" s="111"/>
      <c r="Q807" s="111"/>
      <c r="R807" s="112"/>
      <c r="S807" s="112"/>
    </row>
    <row r="808" spans="1:19">
      <c r="A808" s="31">
        <f t="shared" si="115"/>
        <v>488</v>
      </c>
      <c r="B808" s="31">
        <v>799</v>
      </c>
      <c r="C808" s="32" t="str">
        <f t="shared" si="116"/>
        <v>488 - SOUTH SHORE Charter School - MONOMOY pupils</v>
      </c>
      <c r="D808" s="33">
        <v>488219712</v>
      </c>
      <c r="E808" s="31">
        <f t="shared" si="117"/>
        <v>488</v>
      </c>
      <c r="F808" s="28">
        <f t="shared" si="118"/>
        <v>219</v>
      </c>
      <c r="G808" s="28">
        <f t="shared" si="119"/>
        <v>712</v>
      </c>
      <c r="H808" s="28">
        <f t="shared" si="120"/>
        <v>1</v>
      </c>
      <c r="I808" s="34">
        <f t="shared" si="121"/>
        <v>1.0569999999999999</v>
      </c>
      <c r="J808" s="31">
        <f t="shared" si="114"/>
        <v>6</v>
      </c>
      <c r="K808" s="35"/>
      <c r="L808" s="36">
        <f t="shared" si="122"/>
        <v>9640</v>
      </c>
      <c r="M808" s="36"/>
      <c r="N808" s="36"/>
      <c r="O808" s="37"/>
      <c r="P808" s="111"/>
      <c r="Q808" s="111"/>
      <c r="R808" s="112"/>
      <c r="S808" s="112"/>
    </row>
    <row r="809" spans="1:19">
      <c r="A809" s="31">
        <f t="shared" si="115"/>
        <v>488</v>
      </c>
      <c r="B809" s="31">
        <v>800</v>
      </c>
      <c r="C809" s="32" t="str">
        <f t="shared" si="116"/>
        <v>488 - SOUTH SHORE Charter School - SILVER LAKE pupils</v>
      </c>
      <c r="D809" s="33">
        <v>488219760</v>
      </c>
      <c r="E809" s="31">
        <f t="shared" si="117"/>
        <v>488</v>
      </c>
      <c r="F809" s="28">
        <f t="shared" si="118"/>
        <v>219</v>
      </c>
      <c r="G809" s="28">
        <f t="shared" si="119"/>
        <v>760</v>
      </c>
      <c r="H809" s="28">
        <f t="shared" si="120"/>
        <v>1</v>
      </c>
      <c r="I809" s="34">
        <f t="shared" si="121"/>
        <v>1.0569999999999999</v>
      </c>
      <c r="J809" s="31">
        <f t="shared" si="114"/>
        <v>4</v>
      </c>
      <c r="K809" s="35"/>
      <c r="L809" s="36">
        <f t="shared" si="122"/>
        <v>11605</v>
      </c>
      <c r="M809" s="36"/>
      <c r="N809" s="36"/>
      <c r="O809" s="37"/>
      <c r="P809" s="111"/>
      <c r="Q809" s="111"/>
      <c r="R809" s="112"/>
      <c r="S809" s="112"/>
    </row>
    <row r="810" spans="1:19">
      <c r="A810" s="31">
        <f t="shared" si="115"/>
        <v>488</v>
      </c>
      <c r="B810" s="31">
        <v>801</v>
      </c>
      <c r="C810" s="32" t="str">
        <f t="shared" si="116"/>
        <v>488 - SOUTH SHORE Charter School - WHITMAN HANSON pupils</v>
      </c>
      <c r="D810" s="33">
        <v>488219780</v>
      </c>
      <c r="E810" s="31">
        <f t="shared" si="117"/>
        <v>488</v>
      </c>
      <c r="F810" s="28">
        <f t="shared" si="118"/>
        <v>219</v>
      </c>
      <c r="G810" s="28">
        <f t="shared" si="119"/>
        <v>780</v>
      </c>
      <c r="H810" s="28">
        <f t="shared" si="120"/>
        <v>1</v>
      </c>
      <c r="I810" s="34">
        <f t="shared" si="121"/>
        <v>1.0569999999999999</v>
      </c>
      <c r="J810" s="31">
        <f t="shared" si="114"/>
        <v>5</v>
      </c>
      <c r="K810" s="35"/>
      <c r="L810" s="36">
        <f t="shared" si="122"/>
        <v>11545</v>
      </c>
      <c r="M810" s="36"/>
      <c r="N810" s="36"/>
      <c r="O810" s="37"/>
      <c r="P810" s="111"/>
      <c r="Q810" s="111"/>
      <c r="R810" s="112"/>
      <c r="S810" s="112"/>
    </row>
    <row r="811" spans="1:19">
      <c r="A811" s="31">
        <f t="shared" si="115"/>
        <v>489</v>
      </c>
      <c r="B811" s="31">
        <v>802</v>
      </c>
      <c r="C811" s="32" t="str">
        <f t="shared" si="116"/>
        <v>489 - STURGIS Charter School - BARNSTABLE pupils</v>
      </c>
      <c r="D811" s="33">
        <v>489020020</v>
      </c>
      <c r="E811" s="31">
        <f t="shared" si="117"/>
        <v>489</v>
      </c>
      <c r="F811" s="28">
        <f t="shared" si="118"/>
        <v>20</v>
      </c>
      <c r="G811" s="28">
        <f t="shared" si="119"/>
        <v>20</v>
      </c>
      <c r="H811" s="28">
        <f t="shared" si="120"/>
        <v>1</v>
      </c>
      <c r="I811" s="34">
        <f t="shared" si="121"/>
        <v>1</v>
      </c>
      <c r="J811" s="31">
        <f t="shared" si="114"/>
        <v>8</v>
      </c>
      <c r="K811" s="35"/>
      <c r="L811" s="36">
        <f t="shared" si="122"/>
        <v>12202</v>
      </c>
      <c r="M811" s="36"/>
      <c r="N811" s="36"/>
      <c r="O811" s="37"/>
      <c r="P811" s="111"/>
      <c r="Q811" s="111"/>
      <c r="R811" s="112"/>
      <c r="S811" s="112"/>
    </row>
    <row r="812" spans="1:19">
      <c r="A812" s="31">
        <f t="shared" si="115"/>
        <v>489</v>
      </c>
      <c r="B812" s="31">
        <v>803</v>
      </c>
      <c r="C812" s="32" t="str">
        <f t="shared" si="116"/>
        <v>489 - STURGIS Charter School - BOURNE pupils</v>
      </c>
      <c r="D812" s="33">
        <v>489020036</v>
      </c>
      <c r="E812" s="31">
        <f t="shared" si="117"/>
        <v>489</v>
      </c>
      <c r="F812" s="28">
        <f t="shared" si="118"/>
        <v>20</v>
      </c>
      <c r="G812" s="28">
        <f t="shared" si="119"/>
        <v>36</v>
      </c>
      <c r="H812" s="28">
        <f t="shared" si="120"/>
        <v>1</v>
      </c>
      <c r="I812" s="34">
        <f t="shared" si="121"/>
        <v>1</v>
      </c>
      <c r="J812" s="31">
        <f t="shared" si="114"/>
        <v>6</v>
      </c>
      <c r="K812" s="35"/>
      <c r="L812" s="36">
        <f t="shared" si="122"/>
        <v>11774</v>
      </c>
      <c r="M812" s="36"/>
      <c r="N812" s="36"/>
      <c r="O812" s="37"/>
      <c r="P812" s="111"/>
      <c r="Q812" s="111"/>
      <c r="R812" s="112"/>
      <c r="S812" s="112"/>
    </row>
    <row r="813" spans="1:19">
      <c r="A813" s="31">
        <f t="shared" si="115"/>
        <v>489</v>
      </c>
      <c r="B813" s="31">
        <v>804</v>
      </c>
      <c r="C813" s="32" t="str">
        <f t="shared" si="116"/>
        <v>489 - STURGIS Charter School - CARVER pupils</v>
      </c>
      <c r="D813" s="33">
        <v>489020052</v>
      </c>
      <c r="E813" s="31">
        <f t="shared" si="117"/>
        <v>489</v>
      </c>
      <c r="F813" s="28">
        <f t="shared" si="118"/>
        <v>20</v>
      </c>
      <c r="G813" s="28">
        <f t="shared" si="119"/>
        <v>52</v>
      </c>
      <c r="H813" s="28">
        <f t="shared" si="120"/>
        <v>1</v>
      </c>
      <c r="I813" s="34">
        <f t="shared" si="121"/>
        <v>1</v>
      </c>
      <c r="J813" s="31">
        <f t="shared" si="114"/>
        <v>5</v>
      </c>
      <c r="K813" s="35"/>
      <c r="L813" s="36">
        <f t="shared" si="122"/>
        <v>12403</v>
      </c>
      <c r="M813" s="36"/>
      <c r="N813" s="36"/>
      <c r="O813" s="37"/>
      <c r="P813" s="111"/>
      <c r="Q813" s="111"/>
      <c r="R813" s="112"/>
      <c r="S813" s="112"/>
    </row>
    <row r="814" spans="1:19">
      <c r="A814" s="31">
        <f t="shared" si="115"/>
        <v>489</v>
      </c>
      <c r="B814" s="31">
        <v>805</v>
      </c>
      <c r="C814" s="32" t="str">
        <f t="shared" si="116"/>
        <v>489 - STURGIS Charter School - FALMOUTH pupils</v>
      </c>
      <c r="D814" s="33">
        <v>489020096</v>
      </c>
      <c r="E814" s="31">
        <f t="shared" si="117"/>
        <v>489</v>
      </c>
      <c r="F814" s="28">
        <f t="shared" si="118"/>
        <v>20</v>
      </c>
      <c r="G814" s="28">
        <f t="shared" si="119"/>
        <v>96</v>
      </c>
      <c r="H814" s="28">
        <f t="shared" si="120"/>
        <v>1</v>
      </c>
      <c r="I814" s="34">
        <f t="shared" si="121"/>
        <v>1</v>
      </c>
      <c r="J814" s="31">
        <f t="shared" si="114"/>
        <v>6</v>
      </c>
      <c r="K814" s="35"/>
      <c r="L814" s="36">
        <f t="shared" si="122"/>
        <v>12138</v>
      </c>
      <c r="M814" s="36"/>
      <c r="N814" s="36"/>
      <c r="O814" s="37"/>
      <c r="P814" s="111"/>
      <c r="Q814" s="111"/>
      <c r="R814" s="112"/>
      <c r="S814" s="112"/>
    </row>
    <row r="815" spans="1:19">
      <c r="A815" s="31">
        <f t="shared" si="115"/>
        <v>489</v>
      </c>
      <c r="B815" s="31">
        <v>806</v>
      </c>
      <c r="C815" s="32" t="str">
        <f t="shared" si="116"/>
        <v>489 - STURGIS Charter School - MASHPEE pupils</v>
      </c>
      <c r="D815" s="33">
        <v>489020172</v>
      </c>
      <c r="E815" s="31">
        <f t="shared" si="117"/>
        <v>489</v>
      </c>
      <c r="F815" s="28">
        <f t="shared" si="118"/>
        <v>20</v>
      </c>
      <c r="G815" s="28">
        <f t="shared" si="119"/>
        <v>172</v>
      </c>
      <c r="H815" s="28">
        <f t="shared" si="120"/>
        <v>1</v>
      </c>
      <c r="I815" s="34">
        <f t="shared" si="121"/>
        <v>1</v>
      </c>
      <c r="J815" s="31">
        <f t="shared" si="114"/>
        <v>7</v>
      </c>
      <c r="K815" s="35"/>
      <c r="L815" s="36">
        <f t="shared" si="122"/>
        <v>11313</v>
      </c>
      <c r="M815" s="36"/>
      <c r="N815" s="36"/>
      <c r="O815" s="37"/>
      <c r="P815" s="111"/>
      <c r="Q815" s="111"/>
      <c r="R815" s="112"/>
      <c r="S815" s="112"/>
    </row>
    <row r="816" spans="1:19">
      <c r="A816" s="31">
        <f t="shared" si="115"/>
        <v>489</v>
      </c>
      <c r="B816" s="31">
        <v>807</v>
      </c>
      <c r="C816" s="32" t="str">
        <f t="shared" si="116"/>
        <v>489 - STURGIS Charter School - NEW BEDFORD pupils</v>
      </c>
      <c r="D816" s="33">
        <v>489020201</v>
      </c>
      <c r="E816" s="31">
        <f t="shared" si="117"/>
        <v>489</v>
      </c>
      <c r="F816" s="28">
        <f t="shared" si="118"/>
        <v>20</v>
      </c>
      <c r="G816" s="28">
        <f t="shared" si="119"/>
        <v>201</v>
      </c>
      <c r="H816" s="28">
        <f t="shared" si="120"/>
        <v>1</v>
      </c>
      <c r="I816" s="34">
        <f t="shared" si="121"/>
        <v>1</v>
      </c>
      <c r="J816" s="31">
        <f t="shared" si="114"/>
        <v>11</v>
      </c>
      <c r="K816" s="35"/>
      <c r="L816" s="36">
        <f t="shared" si="122"/>
        <v>16344</v>
      </c>
      <c r="M816" s="36"/>
      <c r="N816" s="36"/>
      <c r="O816" s="37"/>
      <c r="P816" s="111"/>
      <c r="Q816" s="111"/>
      <c r="R816" s="112"/>
      <c r="S816" s="112"/>
    </row>
    <row r="817" spans="1:19">
      <c r="A817" s="31">
        <f t="shared" si="115"/>
        <v>489</v>
      </c>
      <c r="B817" s="31">
        <v>808</v>
      </c>
      <c r="C817" s="32" t="str">
        <f t="shared" si="116"/>
        <v>489 - STURGIS Charter School - PLYMOUTH pupils</v>
      </c>
      <c r="D817" s="33">
        <v>489020239</v>
      </c>
      <c r="E817" s="31">
        <f t="shared" si="117"/>
        <v>489</v>
      </c>
      <c r="F817" s="28">
        <f t="shared" si="118"/>
        <v>20</v>
      </c>
      <c r="G817" s="28">
        <f t="shared" si="119"/>
        <v>239</v>
      </c>
      <c r="H817" s="28">
        <f t="shared" si="120"/>
        <v>1</v>
      </c>
      <c r="I817" s="34">
        <f t="shared" si="121"/>
        <v>1</v>
      </c>
      <c r="J817" s="31">
        <f t="shared" si="114"/>
        <v>6</v>
      </c>
      <c r="K817" s="35"/>
      <c r="L817" s="36">
        <f t="shared" si="122"/>
        <v>11661</v>
      </c>
      <c r="M817" s="36"/>
      <c r="N817" s="36"/>
      <c r="O817" s="37"/>
      <c r="P817" s="111"/>
      <c r="Q817" s="111"/>
      <c r="R817" s="112"/>
      <c r="S817" s="112"/>
    </row>
    <row r="818" spans="1:19">
      <c r="A818" s="31">
        <f t="shared" si="115"/>
        <v>489</v>
      </c>
      <c r="B818" s="31">
        <v>809</v>
      </c>
      <c r="C818" s="32" t="str">
        <f t="shared" si="116"/>
        <v>489 - STURGIS Charter School - PROVINCETOWN pupils</v>
      </c>
      <c r="D818" s="33">
        <v>489020242</v>
      </c>
      <c r="E818" s="31">
        <f t="shared" si="117"/>
        <v>489</v>
      </c>
      <c r="F818" s="28">
        <f t="shared" si="118"/>
        <v>20</v>
      </c>
      <c r="G818" s="28">
        <f t="shared" si="119"/>
        <v>242</v>
      </c>
      <c r="H818" s="28">
        <f t="shared" si="120"/>
        <v>1</v>
      </c>
      <c r="I818" s="34">
        <f t="shared" si="121"/>
        <v>1</v>
      </c>
      <c r="J818" s="31">
        <f t="shared" si="114"/>
        <v>8</v>
      </c>
      <c r="K818" s="35"/>
      <c r="L818" s="36">
        <f t="shared" si="122"/>
        <v>15838</v>
      </c>
      <c r="M818" s="36"/>
      <c r="N818" s="36"/>
      <c r="O818" s="37"/>
      <c r="P818" s="111"/>
      <c r="Q818" s="111"/>
      <c r="R818" s="112"/>
      <c r="S818" s="112"/>
    </row>
    <row r="819" spans="1:19">
      <c r="A819" s="31">
        <f t="shared" si="115"/>
        <v>489</v>
      </c>
      <c r="B819" s="31">
        <v>810</v>
      </c>
      <c r="C819" s="32" t="str">
        <f t="shared" si="116"/>
        <v>489 - STURGIS Charter School - SANDWICH pupils</v>
      </c>
      <c r="D819" s="33">
        <v>489020261</v>
      </c>
      <c r="E819" s="31">
        <f t="shared" si="117"/>
        <v>489</v>
      </c>
      <c r="F819" s="28">
        <f t="shared" si="118"/>
        <v>20</v>
      </c>
      <c r="G819" s="28">
        <f t="shared" si="119"/>
        <v>261</v>
      </c>
      <c r="H819" s="28">
        <f t="shared" si="120"/>
        <v>1</v>
      </c>
      <c r="I819" s="34">
        <f t="shared" si="121"/>
        <v>1</v>
      </c>
      <c r="J819" s="31">
        <f t="shared" si="114"/>
        <v>4</v>
      </c>
      <c r="K819" s="35"/>
      <c r="L819" s="36">
        <f t="shared" si="122"/>
        <v>11548</v>
      </c>
      <c r="M819" s="36"/>
      <c r="N819" s="36"/>
      <c r="O819" s="37"/>
      <c r="P819" s="111"/>
      <c r="Q819" s="111"/>
      <c r="R819" s="112"/>
      <c r="S819" s="112"/>
    </row>
    <row r="820" spans="1:19">
      <c r="A820" s="31">
        <f t="shared" si="115"/>
        <v>489</v>
      </c>
      <c r="B820" s="31">
        <v>811</v>
      </c>
      <c r="C820" s="32" t="str">
        <f t="shared" si="116"/>
        <v>489 - STURGIS Charter School - TRURO pupils</v>
      </c>
      <c r="D820" s="33">
        <v>489020300</v>
      </c>
      <c r="E820" s="31">
        <f t="shared" si="117"/>
        <v>489</v>
      </c>
      <c r="F820" s="28">
        <f t="shared" si="118"/>
        <v>20</v>
      </c>
      <c r="G820" s="28">
        <f t="shared" si="119"/>
        <v>300</v>
      </c>
      <c r="H820" s="28">
        <f t="shared" si="120"/>
        <v>1</v>
      </c>
      <c r="I820" s="34">
        <f t="shared" si="121"/>
        <v>1</v>
      </c>
      <c r="J820" s="31">
        <f t="shared" si="114"/>
        <v>8</v>
      </c>
      <c r="K820" s="35"/>
      <c r="L820" s="36">
        <f t="shared" si="122"/>
        <v>14233</v>
      </c>
      <c r="M820" s="36"/>
      <c r="N820" s="36"/>
      <c r="O820" s="37"/>
      <c r="P820" s="111"/>
      <c r="Q820" s="111"/>
      <c r="R820" s="112"/>
      <c r="S820" s="112"/>
    </row>
    <row r="821" spans="1:19">
      <c r="A821" s="31">
        <f t="shared" si="115"/>
        <v>489</v>
      </c>
      <c r="B821" s="31">
        <v>812</v>
      </c>
      <c r="C821" s="32" t="str">
        <f t="shared" si="116"/>
        <v>489 - STURGIS Charter School - WAREHAM pupils</v>
      </c>
      <c r="D821" s="33">
        <v>489020310</v>
      </c>
      <c r="E821" s="31">
        <f t="shared" si="117"/>
        <v>489</v>
      </c>
      <c r="F821" s="28">
        <f t="shared" si="118"/>
        <v>20</v>
      </c>
      <c r="G821" s="28">
        <f t="shared" si="119"/>
        <v>310</v>
      </c>
      <c r="H821" s="28">
        <f t="shared" si="120"/>
        <v>1</v>
      </c>
      <c r="I821" s="34">
        <f t="shared" si="121"/>
        <v>1</v>
      </c>
      <c r="J821" s="31">
        <f t="shared" si="114"/>
        <v>10</v>
      </c>
      <c r="K821" s="35"/>
      <c r="L821" s="36">
        <f t="shared" si="122"/>
        <v>12172</v>
      </c>
      <c r="M821" s="36"/>
      <c r="N821" s="36"/>
      <c r="O821" s="37"/>
      <c r="P821" s="111"/>
      <c r="Q821" s="111"/>
      <c r="R821" s="112"/>
      <c r="S821" s="112"/>
    </row>
    <row r="822" spans="1:19">
      <c r="A822" s="31">
        <f t="shared" si="115"/>
        <v>489</v>
      </c>
      <c r="B822" s="31">
        <v>813</v>
      </c>
      <c r="C822" s="32" t="str">
        <f t="shared" si="116"/>
        <v>489 - STURGIS Charter School - DENNIS YARMOUTH pupils</v>
      </c>
      <c r="D822" s="33">
        <v>489020645</v>
      </c>
      <c r="E822" s="31">
        <f t="shared" si="117"/>
        <v>489</v>
      </c>
      <c r="F822" s="28">
        <f t="shared" si="118"/>
        <v>20</v>
      </c>
      <c r="G822" s="28">
        <f t="shared" si="119"/>
        <v>645</v>
      </c>
      <c r="H822" s="28">
        <f t="shared" si="120"/>
        <v>1</v>
      </c>
      <c r="I822" s="34">
        <f t="shared" si="121"/>
        <v>1</v>
      </c>
      <c r="J822" s="31">
        <f t="shared" si="114"/>
        <v>9</v>
      </c>
      <c r="K822" s="35"/>
      <c r="L822" s="36">
        <f t="shared" si="122"/>
        <v>12051</v>
      </c>
      <c r="M822" s="36"/>
      <c r="N822" s="36"/>
      <c r="O822" s="37"/>
      <c r="P822" s="111"/>
      <c r="Q822" s="111"/>
      <c r="R822" s="112"/>
      <c r="S822" s="112"/>
    </row>
    <row r="823" spans="1:19">
      <c r="A823" s="31">
        <f t="shared" si="115"/>
        <v>489</v>
      </c>
      <c r="B823" s="31">
        <v>814</v>
      </c>
      <c r="C823" s="32" t="str">
        <f t="shared" si="116"/>
        <v>489 - STURGIS Charter School - NAUSET pupils</v>
      </c>
      <c r="D823" s="33">
        <v>489020660</v>
      </c>
      <c r="E823" s="31">
        <f t="shared" si="117"/>
        <v>489</v>
      </c>
      <c r="F823" s="28">
        <f t="shared" si="118"/>
        <v>20</v>
      </c>
      <c r="G823" s="28">
        <f t="shared" si="119"/>
        <v>660</v>
      </c>
      <c r="H823" s="28">
        <f t="shared" si="120"/>
        <v>1</v>
      </c>
      <c r="I823" s="34">
        <f t="shared" si="121"/>
        <v>1</v>
      </c>
      <c r="J823" s="31">
        <f t="shared" si="114"/>
        <v>5</v>
      </c>
      <c r="K823" s="35"/>
      <c r="L823" s="36">
        <f t="shared" si="122"/>
        <v>11437</v>
      </c>
      <c r="M823" s="36"/>
      <c r="N823" s="36"/>
      <c r="O823" s="37"/>
      <c r="P823" s="111"/>
      <c r="Q823" s="111"/>
      <c r="R823" s="112"/>
      <c r="S823" s="112"/>
    </row>
    <row r="824" spans="1:19">
      <c r="A824" s="31">
        <f t="shared" si="115"/>
        <v>489</v>
      </c>
      <c r="B824" s="31">
        <v>815</v>
      </c>
      <c r="C824" s="32" t="str">
        <f t="shared" si="116"/>
        <v>489 - STURGIS Charter School - MONOMOY pupils</v>
      </c>
      <c r="D824" s="33">
        <v>489020712</v>
      </c>
      <c r="E824" s="31">
        <f t="shared" si="117"/>
        <v>489</v>
      </c>
      <c r="F824" s="28">
        <f t="shared" si="118"/>
        <v>20</v>
      </c>
      <c r="G824" s="28">
        <f t="shared" si="119"/>
        <v>712</v>
      </c>
      <c r="H824" s="28">
        <f t="shared" si="120"/>
        <v>1</v>
      </c>
      <c r="I824" s="34">
        <f t="shared" si="121"/>
        <v>1</v>
      </c>
      <c r="J824" s="31">
        <f t="shared" si="114"/>
        <v>6</v>
      </c>
      <c r="K824" s="35"/>
      <c r="L824" s="36">
        <f t="shared" si="122"/>
        <v>11867</v>
      </c>
      <c r="M824" s="36"/>
      <c r="N824" s="36"/>
      <c r="O824" s="37"/>
      <c r="P824" s="111"/>
      <c r="Q824" s="111"/>
      <c r="R824" s="112"/>
      <c r="S824" s="112"/>
    </row>
    <row r="825" spans="1:19">
      <c r="A825" s="31">
        <f t="shared" si="115"/>
        <v>491</v>
      </c>
      <c r="B825" s="31">
        <v>816</v>
      </c>
      <c r="C825" s="32" t="str">
        <f t="shared" si="116"/>
        <v>491 - ATLANTIS Charter School - DARTMOUTH pupils</v>
      </c>
      <c r="D825" s="33">
        <v>491095072</v>
      </c>
      <c r="E825" s="31">
        <f t="shared" si="117"/>
        <v>491</v>
      </c>
      <c r="F825" s="28">
        <f t="shared" si="118"/>
        <v>95</v>
      </c>
      <c r="G825" s="28">
        <f t="shared" si="119"/>
        <v>72</v>
      </c>
      <c r="H825" s="28">
        <f t="shared" si="120"/>
        <v>1</v>
      </c>
      <c r="I825" s="34">
        <f t="shared" si="121"/>
        <v>1</v>
      </c>
      <c r="J825" s="31">
        <f t="shared" si="114"/>
        <v>5</v>
      </c>
      <c r="K825" s="35"/>
      <c r="L825" s="36">
        <f t="shared" si="122"/>
        <v>13010</v>
      </c>
      <c r="M825" s="36"/>
      <c r="N825" s="36"/>
      <c r="O825" s="37"/>
      <c r="P825" s="111"/>
      <c r="Q825" s="111"/>
      <c r="R825" s="112"/>
      <c r="S825" s="112"/>
    </row>
    <row r="826" spans="1:19">
      <c r="A826" s="31">
        <f t="shared" si="115"/>
        <v>491</v>
      </c>
      <c r="B826" s="31">
        <v>817</v>
      </c>
      <c r="C826" s="32" t="str">
        <f t="shared" si="116"/>
        <v>491 - ATLANTIS Charter School - FAIRHAVEN pupils</v>
      </c>
      <c r="D826" s="33">
        <v>491095094</v>
      </c>
      <c r="E826" s="31">
        <f t="shared" si="117"/>
        <v>491</v>
      </c>
      <c r="F826" s="28">
        <f t="shared" si="118"/>
        <v>95</v>
      </c>
      <c r="G826" s="28">
        <f t="shared" si="119"/>
        <v>94</v>
      </c>
      <c r="H826" s="28">
        <f t="shared" si="120"/>
        <v>1</v>
      </c>
      <c r="I826" s="34">
        <f t="shared" si="121"/>
        <v>1</v>
      </c>
      <c r="J826" s="31">
        <f t="shared" si="114"/>
        <v>6</v>
      </c>
      <c r="K826" s="35"/>
      <c r="L826" s="36">
        <f t="shared" si="122"/>
        <v>13855</v>
      </c>
      <c r="M826" s="36"/>
      <c r="N826" s="36"/>
      <c r="O826" s="37"/>
      <c r="P826" s="111"/>
      <c r="Q826" s="111"/>
      <c r="R826" s="112"/>
      <c r="S826" s="112"/>
    </row>
    <row r="827" spans="1:19">
      <c r="A827" s="31">
        <f t="shared" si="115"/>
        <v>491</v>
      </c>
      <c r="B827" s="31">
        <v>818</v>
      </c>
      <c r="C827" s="32" t="str">
        <f t="shared" si="116"/>
        <v>491 - ATLANTIS Charter School - FALL RIVER pupils</v>
      </c>
      <c r="D827" s="33">
        <v>491095095</v>
      </c>
      <c r="E827" s="31">
        <f t="shared" si="117"/>
        <v>491</v>
      </c>
      <c r="F827" s="28">
        <f t="shared" si="118"/>
        <v>95</v>
      </c>
      <c r="G827" s="28">
        <f t="shared" si="119"/>
        <v>95</v>
      </c>
      <c r="H827" s="28">
        <f t="shared" si="120"/>
        <v>1</v>
      </c>
      <c r="I827" s="34">
        <f t="shared" si="121"/>
        <v>1</v>
      </c>
      <c r="J827" s="31">
        <f t="shared" si="114"/>
        <v>11</v>
      </c>
      <c r="K827" s="35"/>
      <c r="L827" s="36">
        <f t="shared" si="122"/>
        <v>13144</v>
      </c>
      <c r="M827" s="36"/>
      <c r="N827" s="36"/>
      <c r="O827" s="37"/>
      <c r="P827" s="111"/>
      <c r="Q827" s="111"/>
      <c r="R827" s="112"/>
      <c r="S827" s="112"/>
    </row>
    <row r="828" spans="1:19">
      <c r="A828" s="31">
        <f t="shared" si="115"/>
        <v>491</v>
      </c>
      <c r="B828" s="31">
        <v>819</v>
      </c>
      <c r="C828" s="32" t="str">
        <f t="shared" si="116"/>
        <v>491 - ATLANTIS Charter School - NEW BEDFORD pupils</v>
      </c>
      <c r="D828" s="33">
        <v>491095201</v>
      </c>
      <c r="E828" s="31">
        <f t="shared" si="117"/>
        <v>491</v>
      </c>
      <c r="F828" s="28">
        <f t="shared" si="118"/>
        <v>95</v>
      </c>
      <c r="G828" s="28">
        <f t="shared" si="119"/>
        <v>201</v>
      </c>
      <c r="H828" s="28">
        <f t="shared" si="120"/>
        <v>1</v>
      </c>
      <c r="I828" s="34">
        <f t="shared" si="121"/>
        <v>1</v>
      </c>
      <c r="J828" s="31">
        <f t="shared" si="114"/>
        <v>11</v>
      </c>
      <c r="K828" s="35"/>
      <c r="L828" s="36">
        <f t="shared" si="122"/>
        <v>14582</v>
      </c>
      <c r="M828" s="36"/>
      <c r="N828" s="36"/>
      <c r="O828" s="37"/>
      <c r="P828" s="111"/>
      <c r="Q828" s="111"/>
      <c r="R828" s="112"/>
      <c r="S828" s="112"/>
    </row>
    <row r="829" spans="1:19">
      <c r="A829" s="31">
        <f t="shared" si="115"/>
        <v>491</v>
      </c>
      <c r="B829" s="31">
        <v>820</v>
      </c>
      <c r="C829" s="32" t="str">
        <f t="shared" si="116"/>
        <v>491 - ATLANTIS Charter School - NORTON pupils</v>
      </c>
      <c r="D829" s="33">
        <v>491095218</v>
      </c>
      <c r="E829" s="31">
        <f t="shared" si="117"/>
        <v>491</v>
      </c>
      <c r="F829" s="28">
        <f t="shared" si="118"/>
        <v>95</v>
      </c>
      <c r="G829" s="28">
        <f t="shared" si="119"/>
        <v>218</v>
      </c>
      <c r="H829" s="28">
        <f t="shared" si="120"/>
        <v>1</v>
      </c>
      <c r="I829" s="34">
        <f t="shared" si="121"/>
        <v>1</v>
      </c>
      <c r="J829" s="31">
        <f t="shared" si="114"/>
        <v>5</v>
      </c>
      <c r="K829" s="35"/>
      <c r="L829" s="36">
        <f t="shared" si="122"/>
        <v>14433</v>
      </c>
      <c r="M829" s="36"/>
      <c r="N829" s="36"/>
      <c r="O829" s="37"/>
      <c r="P829" s="111"/>
      <c r="Q829" s="111"/>
      <c r="R829" s="112"/>
      <c r="S829" s="112"/>
    </row>
    <row r="830" spans="1:19">
      <c r="A830" s="31">
        <f t="shared" si="115"/>
        <v>491</v>
      </c>
      <c r="B830" s="31">
        <v>821</v>
      </c>
      <c r="C830" s="32" t="str">
        <f t="shared" si="116"/>
        <v>491 - ATLANTIS Charter School - SEEKONK pupils</v>
      </c>
      <c r="D830" s="33">
        <v>491095265</v>
      </c>
      <c r="E830" s="31">
        <f t="shared" si="117"/>
        <v>491</v>
      </c>
      <c r="F830" s="28">
        <f t="shared" si="118"/>
        <v>95</v>
      </c>
      <c r="G830" s="28">
        <f t="shared" si="119"/>
        <v>265</v>
      </c>
      <c r="H830" s="28">
        <f t="shared" si="120"/>
        <v>1</v>
      </c>
      <c r="I830" s="34">
        <f t="shared" si="121"/>
        <v>1</v>
      </c>
      <c r="J830" s="31">
        <f t="shared" si="114"/>
        <v>4</v>
      </c>
      <c r="K830" s="35"/>
      <c r="L830" s="36">
        <f t="shared" si="122"/>
        <v>14360</v>
      </c>
      <c r="M830" s="36"/>
      <c r="N830" s="36"/>
      <c r="O830" s="37"/>
      <c r="P830" s="111"/>
      <c r="Q830" s="111"/>
      <c r="R830" s="112"/>
      <c r="S830" s="112"/>
    </row>
    <row r="831" spans="1:19">
      <c r="A831" s="31">
        <f t="shared" si="115"/>
        <v>491</v>
      </c>
      <c r="B831" s="31">
        <v>822</v>
      </c>
      <c r="C831" s="32" t="str">
        <f t="shared" si="116"/>
        <v>491 - ATLANTIS Charter School - SOMERSET pupils</v>
      </c>
      <c r="D831" s="33">
        <v>491095273</v>
      </c>
      <c r="E831" s="31">
        <f t="shared" si="117"/>
        <v>491</v>
      </c>
      <c r="F831" s="28">
        <f t="shared" si="118"/>
        <v>95</v>
      </c>
      <c r="G831" s="28">
        <f t="shared" si="119"/>
        <v>273</v>
      </c>
      <c r="H831" s="28">
        <f t="shared" si="120"/>
        <v>1</v>
      </c>
      <c r="I831" s="34">
        <f t="shared" si="121"/>
        <v>1</v>
      </c>
      <c r="J831" s="31">
        <f t="shared" si="114"/>
        <v>5</v>
      </c>
      <c r="K831" s="35"/>
      <c r="L831" s="36">
        <f t="shared" si="122"/>
        <v>11673</v>
      </c>
      <c r="M831" s="36"/>
      <c r="N831" s="36"/>
      <c r="O831" s="37"/>
      <c r="P831" s="111"/>
      <c r="Q831" s="111"/>
      <c r="R831" s="112"/>
      <c r="S831" s="112"/>
    </row>
    <row r="832" spans="1:19">
      <c r="A832" s="31">
        <f t="shared" si="115"/>
        <v>491</v>
      </c>
      <c r="B832" s="31">
        <v>823</v>
      </c>
      <c r="C832" s="32" t="str">
        <f t="shared" si="116"/>
        <v>491 - ATLANTIS Charter School - SWANSEA pupils</v>
      </c>
      <c r="D832" s="33">
        <v>491095292</v>
      </c>
      <c r="E832" s="31">
        <f t="shared" si="117"/>
        <v>491</v>
      </c>
      <c r="F832" s="28">
        <f t="shared" si="118"/>
        <v>95</v>
      </c>
      <c r="G832" s="28">
        <f t="shared" si="119"/>
        <v>292</v>
      </c>
      <c r="H832" s="28">
        <f t="shared" si="120"/>
        <v>1</v>
      </c>
      <c r="I832" s="34">
        <f t="shared" si="121"/>
        <v>1</v>
      </c>
      <c r="J832" s="31">
        <f t="shared" si="114"/>
        <v>6</v>
      </c>
      <c r="K832" s="35"/>
      <c r="L832" s="36">
        <f t="shared" si="122"/>
        <v>12467</v>
      </c>
      <c r="M832" s="36"/>
      <c r="N832" s="36"/>
      <c r="O832" s="37"/>
      <c r="P832" s="111"/>
      <c r="Q832" s="111"/>
      <c r="R832" s="112"/>
      <c r="S832" s="112"/>
    </row>
    <row r="833" spans="1:19">
      <c r="A833" s="31">
        <f t="shared" si="115"/>
        <v>491</v>
      </c>
      <c r="B833" s="31">
        <v>824</v>
      </c>
      <c r="C833" s="32" t="str">
        <f t="shared" si="116"/>
        <v>491 - ATLANTIS Charter School - WESTPORT pupils</v>
      </c>
      <c r="D833" s="33">
        <v>491095331</v>
      </c>
      <c r="E833" s="31">
        <f t="shared" si="117"/>
        <v>491</v>
      </c>
      <c r="F833" s="28">
        <f t="shared" si="118"/>
        <v>95</v>
      </c>
      <c r="G833" s="28">
        <f t="shared" si="119"/>
        <v>331</v>
      </c>
      <c r="H833" s="28">
        <f t="shared" si="120"/>
        <v>1</v>
      </c>
      <c r="I833" s="34">
        <f t="shared" si="121"/>
        <v>1</v>
      </c>
      <c r="J833" s="31">
        <f t="shared" si="114"/>
        <v>6</v>
      </c>
      <c r="K833" s="35"/>
      <c r="L833" s="36">
        <f t="shared" si="122"/>
        <v>12625</v>
      </c>
      <c r="M833" s="36"/>
      <c r="N833" s="36"/>
      <c r="O833" s="37"/>
      <c r="P833" s="111"/>
      <c r="Q833" s="111"/>
      <c r="R833" s="112"/>
      <c r="S833" s="112"/>
    </row>
    <row r="834" spans="1:19">
      <c r="A834" s="31">
        <f t="shared" si="115"/>
        <v>491</v>
      </c>
      <c r="B834" s="31">
        <v>825</v>
      </c>
      <c r="C834" s="32" t="str">
        <f t="shared" si="116"/>
        <v>491 - ATLANTIS Charter School - DIGHTON REHOBOTH pupils</v>
      </c>
      <c r="D834" s="33">
        <v>491095650</v>
      </c>
      <c r="E834" s="31">
        <f t="shared" si="117"/>
        <v>491</v>
      </c>
      <c r="F834" s="28">
        <f t="shared" si="118"/>
        <v>95</v>
      </c>
      <c r="G834" s="28">
        <f t="shared" si="119"/>
        <v>650</v>
      </c>
      <c r="H834" s="28">
        <f t="shared" si="120"/>
        <v>1</v>
      </c>
      <c r="I834" s="34">
        <f t="shared" si="121"/>
        <v>1</v>
      </c>
      <c r="J834" s="31">
        <f t="shared" si="114"/>
        <v>4</v>
      </c>
      <c r="K834" s="35"/>
      <c r="L834" s="36">
        <f t="shared" si="122"/>
        <v>14595</v>
      </c>
      <c r="M834" s="36"/>
      <c r="N834" s="36"/>
      <c r="O834" s="37"/>
      <c r="P834" s="111"/>
      <c r="Q834" s="111"/>
      <c r="R834" s="112"/>
      <c r="S834" s="112"/>
    </row>
    <row r="835" spans="1:19">
      <c r="A835" s="31">
        <f t="shared" si="115"/>
        <v>491</v>
      </c>
      <c r="B835" s="31">
        <v>826</v>
      </c>
      <c r="C835" s="32" t="str">
        <f t="shared" si="116"/>
        <v>491 - ATLANTIS Charter School - FREETOWN LAKEVILLE pupils</v>
      </c>
      <c r="D835" s="33">
        <v>491095665</v>
      </c>
      <c r="E835" s="31">
        <f t="shared" si="117"/>
        <v>491</v>
      </c>
      <c r="F835" s="28">
        <f t="shared" si="118"/>
        <v>95</v>
      </c>
      <c r="G835" s="28">
        <f t="shared" si="119"/>
        <v>665</v>
      </c>
      <c r="H835" s="28">
        <f t="shared" si="120"/>
        <v>1</v>
      </c>
      <c r="I835" s="34">
        <f t="shared" si="121"/>
        <v>1</v>
      </c>
      <c r="J835" s="31">
        <f t="shared" si="114"/>
        <v>4</v>
      </c>
      <c r="K835" s="35"/>
      <c r="L835" s="36">
        <f t="shared" si="122"/>
        <v>12944</v>
      </c>
      <c r="M835" s="36"/>
      <c r="N835" s="36"/>
      <c r="O835" s="37"/>
      <c r="P835" s="111"/>
      <c r="Q835" s="111"/>
      <c r="R835" s="112"/>
      <c r="S835" s="112"/>
    </row>
    <row r="836" spans="1:19">
      <c r="A836" s="31">
        <f t="shared" si="115"/>
        <v>491</v>
      </c>
      <c r="B836" s="31">
        <v>827</v>
      </c>
      <c r="C836" s="32" t="str">
        <f t="shared" si="116"/>
        <v>491 - ATLANTIS Charter School - SOMERSET BERKLEY pupils</v>
      </c>
      <c r="D836" s="33">
        <v>491095763</v>
      </c>
      <c r="E836" s="31">
        <f t="shared" si="117"/>
        <v>491</v>
      </c>
      <c r="F836" s="28">
        <f t="shared" si="118"/>
        <v>95</v>
      </c>
      <c r="G836" s="28">
        <f t="shared" si="119"/>
        <v>763</v>
      </c>
      <c r="H836" s="28">
        <f t="shared" si="120"/>
        <v>1</v>
      </c>
      <c r="I836" s="34">
        <f t="shared" si="121"/>
        <v>1</v>
      </c>
      <c r="J836" s="31">
        <f t="shared" si="114"/>
        <v>4</v>
      </c>
      <c r="K836" s="35"/>
      <c r="L836" s="36">
        <f t="shared" si="122"/>
        <v>11023</v>
      </c>
      <c r="M836" s="36"/>
      <c r="N836" s="36"/>
      <c r="O836" s="37"/>
      <c r="P836" s="111"/>
      <c r="Q836" s="111"/>
      <c r="R836" s="112"/>
      <c r="S836" s="112"/>
    </row>
    <row r="837" spans="1:19">
      <c r="A837" s="31">
        <f t="shared" si="115"/>
        <v>492</v>
      </c>
      <c r="B837" s="31">
        <v>828</v>
      </c>
      <c r="C837" s="32" t="str">
        <f t="shared" si="116"/>
        <v>492 - MARTIN LUTHER KING JR CS OF EXCELLENCE Charter School - AGAWAM pupils</v>
      </c>
      <c r="D837" s="33">
        <v>492281005</v>
      </c>
      <c r="E837" s="31">
        <f t="shared" si="117"/>
        <v>492</v>
      </c>
      <c r="F837" s="28">
        <f t="shared" si="118"/>
        <v>281</v>
      </c>
      <c r="G837" s="28">
        <f t="shared" si="119"/>
        <v>5</v>
      </c>
      <c r="H837" s="28">
        <f t="shared" si="120"/>
        <v>1</v>
      </c>
      <c r="I837" s="34">
        <f t="shared" si="121"/>
        <v>1</v>
      </c>
      <c r="J837" s="31">
        <f t="shared" si="114"/>
        <v>7</v>
      </c>
      <c r="K837" s="35"/>
      <c r="L837" s="36">
        <f t="shared" si="122"/>
        <v>14156</v>
      </c>
      <c r="M837" s="36"/>
      <c r="N837" s="36"/>
      <c r="O837" s="37"/>
      <c r="P837" s="111"/>
      <c r="Q837" s="111"/>
      <c r="R837" s="112"/>
      <c r="S837" s="112"/>
    </row>
    <row r="838" spans="1:19">
      <c r="A838" s="31">
        <f t="shared" si="115"/>
        <v>492</v>
      </c>
      <c r="B838" s="31">
        <v>829</v>
      </c>
      <c r="C838" s="32" t="str">
        <f t="shared" si="116"/>
        <v>492 - MARTIN LUTHER KING JR CS OF EXCELLENCE Charter School - SPRINGFIELD pupils</v>
      </c>
      <c r="D838" s="33">
        <v>492281281</v>
      </c>
      <c r="E838" s="31">
        <f t="shared" si="117"/>
        <v>492</v>
      </c>
      <c r="F838" s="28">
        <f t="shared" si="118"/>
        <v>281</v>
      </c>
      <c r="G838" s="28">
        <f t="shared" si="119"/>
        <v>281</v>
      </c>
      <c r="H838" s="28">
        <f t="shared" si="120"/>
        <v>1</v>
      </c>
      <c r="I838" s="34">
        <f t="shared" si="121"/>
        <v>1</v>
      </c>
      <c r="J838" s="31">
        <f t="shared" si="114"/>
        <v>12</v>
      </c>
      <c r="K838" s="35"/>
      <c r="L838" s="36">
        <f t="shared" si="122"/>
        <v>15040</v>
      </c>
      <c r="M838" s="36"/>
      <c r="N838" s="36"/>
      <c r="O838" s="37"/>
      <c r="P838" s="111"/>
      <c r="Q838" s="111"/>
      <c r="R838" s="112"/>
      <c r="S838" s="112"/>
    </row>
    <row r="839" spans="1:19">
      <c r="A839" s="31">
        <f t="shared" si="115"/>
        <v>493</v>
      </c>
      <c r="B839" s="31">
        <v>830</v>
      </c>
      <c r="C839" s="32" t="str">
        <f t="shared" si="116"/>
        <v>493 - PHOENIX ACADEMY CHELSEA Charter School - BOSTON pupils</v>
      </c>
      <c r="D839" s="33">
        <v>493057035</v>
      </c>
      <c r="E839" s="31">
        <f t="shared" si="117"/>
        <v>493</v>
      </c>
      <c r="F839" s="28">
        <f t="shared" si="118"/>
        <v>57</v>
      </c>
      <c r="G839" s="28">
        <f t="shared" si="119"/>
        <v>35</v>
      </c>
      <c r="H839" s="28">
        <f t="shared" si="120"/>
        <v>1</v>
      </c>
      <c r="I839" s="34">
        <f t="shared" si="121"/>
        <v>1.0389999999999999</v>
      </c>
      <c r="J839" s="31">
        <f t="shared" si="114"/>
        <v>11</v>
      </c>
      <c r="K839" s="35"/>
      <c r="L839" s="36">
        <f t="shared" si="122"/>
        <v>17646</v>
      </c>
      <c r="M839" s="36"/>
      <c r="N839" s="36"/>
      <c r="O839" s="37"/>
      <c r="P839" s="111"/>
      <c r="Q839" s="111"/>
      <c r="R839" s="112"/>
      <c r="S839" s="112"/>
    </row>
    <row r="840" spans="1:19">
      <c r="A840" s="31">
        <f t="shared" si="115"/>
        <v>493</v>
      </c>
      <c r="B840" s="31">
        <v>831</v>
      </c>
      <c r="C840" s="32" t="str">
        <f t="shared" si="116"/>
        <v>493 - PHOENIX ACADEMY CHELSEA Charter School - CHELSEA pupils</v>
      </c>
      <c r="D840" s="33">
        <v>493057057</v>
      </c>
      <c r="E840" s="31">
        <f t="shared" si="117"/>
        <v>493</v>
      </c>
      <c r="F840" s="28">
        <f t="shared" si="118"/>
        <v>57</v>
      </c>
      <c r="G840" s="28">
        <f t="shared" si="119"/>
        <v>57</v>
      </c>
      <c r="H840" s="28">
        <f t="shared" si="120"/>
        <v>1</v>
      </c>
      <c r="I840" s="34">
        <f t="shared" si="121"/>
        <v>1.0389999999999999</v>
      </c>
      <c r="J840" s="31">
        <f t="shared" si="114"/>
        <v>12</v>
      </c>
      <c r="K840" s="35"/>
      <c r="L840" s="36">
        <f t="shared" si="122"/>
        <v>18264</v>
      </c>
      <c r="M840" s="36"/>
      <c r="N840" s="36"/>
      <c r="O840" s="37"/>
      <c r="P840" s="111"/>
      <c r="Q840" s="111"/>
      <c r="R840" s="112"/>
      <c r="S840" s="112"/>
    </row>
    <row r="841" spans="1:19">
      <c r="A841" s="31">
        <f t="shared" si="115"/>
        <v>493</v>
      </c>
      <c r="B841" s="31">
        <v>832</v>
      </c>
      <c r="C841" s="32" t="str">
        <f t="shared" si="116"/>
        <v>493 - PHOENIX ACADEMY CHELSEA Charter School - EVERETT pupils</v>
      </c>
      <c r="D841" s="33">
        <v>493057093</v>
      </c>
      <c r="E841" s="31">
        <f t="shared" si="117"/>
        <v>493</v>
      </c>
      <c r="F841" s="28">
        <f t="shared" si="118"/>
        <v>57</v>
      </c>
      <c r="G841" s="28">
        <f t="shared" si="119"/>
        <v>93</v>
      </c>
      <c r="H841" s="28">
        <f t="shared" si="120"/>
        <v>1</v>
      </c>
      <c r="I841" s="34">
        <f t="shared" si="121"/>
        <v>1.0389999999999999</v>
      </c>
      <c r="J841" s="31">
        <f t="shared" si="114"/>
        <v>11</v>
      </c>
      <c r="K841" s="35"/>
      <c r="L841" s="36">
        <f t="shared" si="122"/>
        <v>17546</v>
      </c>
      <c r="M841" s="36"/>
      <c r="N841" s="36"/>
      <c r="O841" s="37"/>
      <c r="P841" s="111"/>
      <c r="Q841" s="111"/>
      <c r="R841" s="112"/>
      <c r="S841" s="112"/>
    </row>
    <row r="842" spans="1:19">
      <c r="A842" s="31">
        <f t="shared" si="115"/>
        <v>493</v>
      </c>
      <c r="B842" s="31">
        <v>833</v>
      </c>
      <c r="C842" s="32" t="str">
        <f t="shared" si="116"/>
        <v>493 - PHOENIX ACADEMY CHELSEA Charter School - LOWELL pupils</v>
      </c>
      <c r="D842" s="33">
        <v>493057160</v>
      </c>
      <c r="E842" s="31">
        <f t="shared" si="117"/>
        <v>493</v>
      </c>
      <c r="F842" s="28">
        <f t="shared" si="118"/>
        <v>57</v>
      </c>
      <c r="G842" s="28">
        <f t="shared" si="119"/>
        <v>160</v>
      </c>
      <c r="H842" s="28">
        <f t="shared" si="120"/>
        <v>1</v>
      </c>
      <c r="I842" s="34">
        <f t="shared" si="121"/>
        <v>1.0389999999999999</v>
      </c>
      <c r="J842" s="31">
        <f t="shared" ref="J842:J905" si="123">VLOOKUP(D842,enro_chafnd,16)</f>
        <v>11</v>
      </c>
      <c r="K842" s="35"/>
      <c r="L842" s="36">
        <f t="shared" si="122"/>
        <v>16881</v>
      </c>
      <c r="M842" s="36"/>
      <c r="N842" s="36"/>
      <c r="O842" s="37"/>
      <c r="P842" s="111"/>
      <c r="Q842" s="111"/>
      <c r="R842" s="112"/>
      <c r="S842" s="112"/>
    </row>
    <row r="843" spans="1:19">
      <c r="A843" s="31">
        <f t="shared" ref="A843:A906" si="124">IF(VALUE(MID(D843,1,1))=4,VALUE(MID(D843,1,3)),VALUE(MID(D843,1,4)))</f>
        <v>493</v>
      </c>
      <c r="B843" s="31">
        <v>834</v>
      </c>
      <c r="C843" s="32" t="str">
        <f t="shared" ref="C843:C906" si="125">IF(H843=1,A843 &amp; " - " &amp;VLOOKUP(A843,codeCHA,2)&amp;" Charter School - "&amp;VLOOKUP(G843,code436,2)&amp;" pupils",IF(OR(A843=450,A843=466),A843 &amp; " - " &amp;VLOOKUP(A843,codeCHA,2)&amp;" Charter School - "&amp;VLOOKUP(F843,code436,2)&amp;" District - "&amp;VLOOKUP(G843,code436,2)&amp;" pupils",A843 &amp; " - " &amp;VLOOKUP(A843,codeCHA,2)&amp;" Charter School - "&amp;VLOOKUP(F843,code436,2)&amp;" Campus - "&amp;VLOOKUP(G843,code436,2)&amp;" pupils"))</f>
        <v>493 - PHOENIX ACADEMY CHELSEA Charter School - LYNN pupils</v>
      </c>
      <c r="D843" s="33">
        <v>493057163</v>
      </c>
      <c r="E843" s="31">
        <f t="shared" ref="E843:E906" si="126">A843</f>
        <v>493</v>
      </c>
      <c r="F843" s="28">
        <f t="shared" ref="F843:F906" si="127">IF(VALUE(MID(D843,1,1))=4,VALUE(MID(D843,4,3)),VALUE(MID(D843,5,3)))</f>
        <v>57</v>
      </c>
      <c r="G843" s="28">
        <f t="shared" ref="G843:G906" si="128">IF(VALUE(MID(D843,1,1))=4,VALUE(MID(D843,7,3)),VALUE(MID(D843,8,3)))</f>
        <v>163</v>
      </c>
      <c r="H843" s="28">
        <f t="shared" ref="H843:H906" si="129">IF(OR(A843=410,A843=466,A843=487),2,1)</f>
        <v>1</v>
      </c>
      <c r="I843" s="34">
        <f t="shared" ref="I843:I906" si="130">VLOOKUP(F843,distinfo,4)</f>
        <v>1.0389999999999999</v>
      </c>
      <c r="J843" s="31">
        <f t="shared" si="123"/>
        <v>12</v>
      </c>
      <c r="K843" s="35"/>
      <c r="L843" s="36">
        <f t="shared" ref="L843:L906" si="131">IF(VLOOKUP(D843,rate_chafnd,40,FALSE)&gt;0,VLOOKUP(D843,rate_chafnd,40),VLOOKUP(G843,distinfo,7))</f>
        <v>18342</v>
      </c>
      <c r="M843" s="36"/>
      <c r="N843" s="36"/>
      <c r="O843" s="37"/>
      <c r="P843" s="111"/>
      <c r="Q843" s="111"/>
      <c r="R843" s="112"/>
      <c r="S843" s="112"/>
    </row>
    <row r="844" spans="1:19">
      <c r="A844" s="31">
        <f t="shared" si="124"/>
        <v>493</v>
      </c>
      <c r="B844" s="31">
        <v>835</v>
      </c>
      <c r="C844" s="32" t="str">
        <f t="shared" si="125"/>
        <v>493 - PHOENIX ACADEMY CHELSEA Charter School - MALDEN pupils</v>
      </c>
      <c r="D844" s="33">
        <v>493057165</v>
      </c>
      <c r="E844" s="31">
        <f t="shared" si="126"/>
        <v>493</v>
      </c>
      <c r="F844" s="28">
        <f t="shared" si="127"/>
        <v>57</v>
      </c>
      <c r="G844" s="28">
        <f t="shared" si="128"/>
        <v>165</v>
      </c>
      <c r="H844" s="28">
        <f t="shared" si="129"/>
        <v>1</v>
      </c>
      <c r="I844" s="34">
        <f t="shared" si="130"/>
        <v>1.0389999999999999</v>
      </c>
      <c r="J844" s="31">
        <f t="shared" si="123"/>
        <v>10</v>
      </c>
      <c r="K844" s="35"/>
      <c r="L844" s="36">
        <f t="shared" si="131"/>
        <v>14422</v>
      </c>
      <c r="M844" s="36"/>
      <c r="N844" s="36"/>
      <c r="O844" s="37"/>
      <c r="P844" s="111"/>
      <c r="Q844" s="111"/>
      <c r="R844" s="112"/>
      <c r="S844" s="112"/>
    </row>
    <row r="845" spans="1:19">
      <c r="A845" s="31">
        <f t="shared" si="124"/>
        <v>493</v>
      </c>
      <c r="B845" s="31">
        <v>836</v>
      </c>
      <c r="C845" s="32" t="str">
        <f t="shared" si="125"/>
        <v>493 - PHOENIX ACADEMY CHELSEA Charter School - MEDFORD pupils</v>
      </c>
      <c r="D845" s="33">
        <v>493057176</v>
      </c>
      <c r="E845" s="31">
        <f t="shared" si="126"/>
        <v>493</v>
      </c>
      <c r="F845" s="28">
        <f t="shared" si="127"/>
        <v>57</v>
      </c>
      <c r="G845" s="28">
        <f t="shared" si="128"/>
        <v>176</v>
      </c>
      <c r="H845" s="28">
        <f t="shared" si="129"/>
        <v>1</v>
      </c>
      <c r="I845" s="34">
        <f t="shared" si="130"/>
        <v>1.0389999999999999</v>
      </c>
      <c r="J845" s="31">
        <f t="shared" si="123"/>
        <v>7</v>
      </c>
      <c r="K845" s="35"/>
      <c r="L845" s="36">
        <f t="shared" si="131"/>
        <v>16010</v>
      </c>
      <c r="M845" s="36"/>
      <c r="N845" s="36"/>
      <c r="O845" s="37"/>
      <c r="P845" s="111"/>
      <c r="Q845" s="111"/>
      <c r="R845" s="112"/>
      <c r="S845" s="112"/>
    </row>
    <row r="846" spans="1:19">
      <c r="A846" s="31">
        <f t="shared" si="124"/>
        <v>493</v>
      </c>
      <c r="B846" s="31">
        <v>837</v>
      </c>
      <c r="C846" s="32" t="str">
        <f t="shared" si="125"/>
        <v>493 - PHOENIX ACADEMY CHELSEA Charter School - PEABODY pupils</v>
      </c>
      <c r="D846" s="33">
        <v>493057229</v>
      </c>
      <c r="E846" s="31">
        <f t="shared" si="126"/>
        <v>493</v>
      </c>
      <c r="F846" s="28">
        <f t="shared" si="127"/>
        <v>57</v>
      </c>
      <c r="G846" s="28">
        <f t="shared" si="128"/>
        <v>229</v>
      </c>
      <c r="H846" s="28">
        <f t="shared" si="129"/>
        <v>1</v>
      </c>
      <c r="I846" s="34">
        <f t="shared" si="130"/>
        <v>1.0389999999999999</v>
      </c>
      <c r="J846" s="31">
        <f t="shared" si="123"/>
        <v>7</v>
      </c>
      <c r="K846" s="35"/>
      <c r="L846" s="36">
        <f t="shared" si="131"/>
        <v>16174</v>
      </c>
      <c r="M846" s="36"/>
      <c r="N846" s="36"/>
      <c r="O846" s="37"/>
      <c r="P846" s="111"/>
      <c r="Q846" s="111"/>
      <c r="R846" s="112"/>
      <c r="S846" s="112"/>
    </row>
    <row r="847" spans="1:19">
      <c r="A847" s="31">
        <f t="shared" si="124"/>
        <v>493</v>
      </c>
      <c r="B847" s="31">
        <v>838</v>
      </c>
      <c r="C847" s="32" t="str">
        <f t="shared" si="125"/>
        <v>493 - PHOENIX ACADEMY CHELSEA Charter School - RANDOLPH pupils</v>
      </c>
      <c r="D847" s="33">
        <v>493057244</v>
      </c>
      <c r="E847" s="31">
        <f t="shared" si="126"/>
        <v>493</v>
      </c>
      <c r="F847" s="28">
        <f t="shared" si="127"/>
        <v>57</v>
      </c>
      <c r="G847" s="28">
        <f t="shared" si="128"/>
        <v>244</v>
      </c>
      <c r="H847" s="28">
        <f t="shared" si="129"/>
        <v>1</v>
      </c>
      <c r="I847" s="34">
        <f t="shared" si="130"/>
        <v>1.0389999999999999</v>
      </c>
      <c r="J847" s="31">
        <f t="shared" si="123"/>
        <v>10</v>
      </c>
      <c r="K847" s="35"/>
      <c r="L847" s="36">
        <f t="shared" si="131"/>
        <v>16724</v>
      </c>
      <c r="M847" s="36"/>
      <c r="N847" s="36"/>
      <c r="O847" s="37"/>
      <c r="P847" s="111"/>
      <c r="Q847" s="111"/>
      <c r="R847" s="112"/>
      <c r="S847" s="112"/>
    </row>
    <row r="848" spans="1:19">
      <c r="A848" s="31">
        <f t="shared" si="124"/>
        <v>493</v>
      </c>
      <c r="B848" s="31">
        <v>839</v>
      </c>
      <c r="C848" s="32" t="str">
        <f t="shared" si="125"/>
        <v>493 - PHOENIX ACADEMY CHELSEA Charter School - REVERE pupils</v>
      </c>
      <c r="D848" s="33">
        <v>493057248</v>
      </c>
      <c r="E848" s="31">
        <f t="shared" si="126"/>
        <v>493</v>
      </c>
      <c r="F848" s="28">
        <f t="shared" si="127"/>
        <v>57</v>
      </c>
      <c r="G848" s="28">
        <f t="shared" si="128"/>
        <v>248</v>
      </c>
      <c r="H848" s="28">
        <f t="shared" si="129"/>
        <v>1</v>
      </c>
      <c r="I848" s="34">
        <f t="shared" si="130"/>
        <v>1.0389999999999999</v>
      </c>
      <c r="J848" s="31">
        <f t="shared" si="123"/>
        <v>12</v>
      </c>
      <c r="K848" s="35"/>
      <c r="L848" s="36">
        <f t="shared" si="131"/>
        <v>18197</v>
      </c>
      <c r="M848" s="36"/>
      <c r="N848" s="36"/>
      <c r="O848" s="37"/>
      <c r="P848" s="111"/>
      <c r="Q848" s="111"/>
      <c r="R848" s="112"/>
      <c r="S848" s="112"/>
    </row>
    <row r="849" spans="1:19">
      <c r="A849" s="31">
        <f t="shared" si="124"/>
        <v>493</v>
      </c>
      <c r="B849" s="31">
        <v>840</v>
      </c>
      <c r="C849" s="32" t="str">
        <f t="shared" si="125"/>
        <v>493 - PHOENIX ACADEMY CHELSEA Charter School - SAUGUS pupils</v>
      </c>
      <c r="D849" s="33">
        <v>493057262</v>
      </c>
      <c r="E849" s="31">
        <f t="shared" si="126"/>
        <v>493</v>
      </c>
      <c r="F849" s="28">
        <f t="shared" si="127"/>
        <v>57</v>
      </c>
      <c r="G849" s="28">
        <f t="shared" si="128"/>
        <v>262</v>
      </c>
      <c r="H849" s="28">
        <f t="shared" si="129"/>
        <v>1</v>
      </c>
      <c r="I849" s="34">
        <f t="shared" si="130"/>
        <v>1.0389999999999999</v>
      </c>
      <c r="J849" s="31">
        <f t="shared" si="123"/>
        <v>7</v>
      </c>
      <c r="K849" s="35"/>
      <c r="L849" s="36">
        <f t="shared" si="131"/>
        <v>16919</v>
      </c>
      <c r="M849" s="36"/>
      <c r="N849" s="36"/>
      <c r="O849" s="37"/>
      <c r="P849" s="111"/>
      <c r="Q849" s="111"/>
      <c r="R849" s="112"/>
      <c r="S849" s="112"/>
    </row>
    <row r="850" spans="1:19">
      <c r="A850" s="31">
        <f t="shared" si="124"/>
        <v>493</v>
      </c>
      <c r="B850" s="31">
        <v>841</v>
      </c>
      <c r="C850" s="32" t="str">
        <f t="shared" si="125"/>
        <v>493 - PHOENIX ACADEMY CHELSEA Charter School - SOMERVILLE pupils</v>
      </c>
      <c r="D850" s="33">
        <v>493057274</v>
      </c>
      <c r="E850" s="31">
        <f t="shared" si="126"/>
        <v>493</v>
      </c>
      <c r="F850" s="28">
        <f t="shared" si="127"/>
        <v>57</v>
      </c>
      <c r="G850" s="28">
        <f t="shared" si="128"/>
        <v>274</v>
      </c>
      <c r="H850" s="28">
        <f t="shared" si="129"/>
        <v>1</v>
      </c>
      <c r="I850" s="34">
        <f t="shared" si="130"/>
        <v>1.0389999999999999</v>
      </c>
      <c r="J850" s="31">
        <f t="shared" si="123"/>
        <v>10</v>
      </c>
      <c r="K850" s="35"/>
      <c r="L850" s="36">
        <f t="shared" si="131"/>
        <v>17469</v>
      </c>
      <c r="M850" s="36"/>
      <c r="N850" s="36"/>
      <c r="O850" s="37"/>
      <c r="P850" s="111"/>
      <c r="Q850" s="111"/>
      <c r="R850" s="112"/>
      <c r="S850" s="112"/>
    </row>
    <row r="851" spans="1:19">
      <c r="A851" s="31">
        <f t="shared" si="124"/>
        <v>493</v>
      </c>
      <c r="B851" s="31">
        <v>842</v>
      </c>
      <c r="C851" s="32" t="str">
        <f t="shared" si="125"/>
        <v>493 - PHOENIX ACADEMY CHELSEA Charter School - WINTHROP pupils</v>
      </c>
      <c r="D851" s="33">
        <v>493057346</v>
      </c>
      <c r="E851" s="31">
        <f t="shared" si="126"/>
        <v>493</v>
      </c>
      <c r="F851" s="28">
        <f t="shared" si="127"/>
        <v>57</v>
      </c>
      <c r="G851" s="28">
        <f t="shared" si="128"/>
        <v>346</v>
      </c>
      <c r="H851" s="28">
        <f t="shared" si="129"/>
        <v>1</v>
      </c>
      <c r="I851" s="34">
        <f t="shared" si="130"/>
        <v>1.0389999999999999</v>
      </c>
      <c r="J851" s="31">
        <f t="shared" si="123"/>
        <v>6</v>
      </c>
      <c r="K851" s="35"/>
      <c r="L851" s="36">
        <f t="shared" si="131"/>
        <v>18227</v>
      </c>
      <c r="M851" s="36"/>
      <c r="N851" s="36"/>
      <c r="O851" s="37"/>
      <c r="P851" s="111"/>
      <c r="Q851" s="111"/>
      <c r="R851" s="112"/>
      <c r="S851" s="112"/>
    </row>
    <row r="852" spans="1:19">
      <c r="A852" s="31">
        <f t="shared" si="124"/>
        <v>494</v>
      </c>
      <c r="B852" s="31">
        <v>843</v>
      </c>
      <c r="C852" s="32" t="str">
        <f t="shared" si="125"/>
        <v>494 - PIONEER CS OF SCIENCE Charter School - BILLERICA pupils</v>
      </c>
      <c r="D852" s="33">
        <v>494093031</v>
      </c>
      <c r="E852" s="31">
        <f t="shared" si="126"/>
        <v>494</v>
      </c>
      <c r="F852" s="28">
        <f t="shared" si="127"/>
        <v>93</v>
      </c>
      <c r="G852" s="28">
        <f t="shared" si="128"/>
        <v>31</v>
      </c>
      <c r="H852" s="28">
        <f t="shared" si="129"/>
        <v>1</v>
      </c>
      <c r="I852" s="34">
        <f t="shared" si="130"/>
        <v>1.042</v>
      </c>
      <c r="J852" s="31">
        <f t="shared" si="123"/>
        <v>4</v>
      </c>
      <c r="K852" s="35"/>
      <c r="L852" s="36">
        <f t="shared" si="131"/>
        <v>11401</v>
      </c>
      <c r="M852" s="36"/>
      <c r="N852" s="36"/>
      <c r="O852" s="37"/>
      <c r="P852" s="111"/>
      <c r="Q852" s="111"/>
      <c r="R852" s="112"/>
      <c r="S852" s="112"/>
    </row>
    <row r="853" spans="1:19">
      <c r="A853" s="31">
        <f t="shared" si="124"/>
        <v>494</v>
      </c>
      <c r="B853" s="31">
        <v>844</v>
      </c>
      <c r="C853" s="32" t="str">
        <f t="shared" si="125"/>
        <v>494 - PIONEER CS OF SCIENCE Charter School - BOSTON pupils</v>
      </c>
      <c r="D853" s="33">
        <v>494093035</v>
      </c>
      <c r="E853" s="31">
        <f t="shared" si="126"/>
        <v>494</v>
      </c>
      <c r="F853" s="28">
        <f t="shared" si="127"/>
        <v>93</v>
      </c>
      <c r="G853" s="28">
        <f t="shared" si="128"/>
        <v>35</v>
      </c>
      <c r="H853" s="28">
        <f t="shared" si="129"/>
        <v>1</v>
      </c>
      <c r="I853" s="34">
        <f t="shared" si="130"/>
        <v>1.042</v>
      </c>
      <c r="J853" s="31">
        <f t="shared" si="123"/>
        <v>11</v>
      </c>
      <c r="K853" s="35"/>
      <c r="L853" s="36">
        <f t="shared" si="131"/>
        <v>15108</v>
      </c>
      <c r="M853" s="36"/>
      <c r="N853" s="36"/>
      <c r="O853" s="37"/>
      <c r="P853" s="111"/>
      <c r="Q853" s="111"/>
      <c r="R853" s="112"/>
      <c r="S853" s="112"/>
    </row>
    <row r="854" spans="1:19">
      <c r="A854" s="31">
        <f t="shared" si="124"/>
        <v>494</v>
      </c>
      <c r="B854" s="31">
        <v>845</v>
      </c>
      <c r="C854" s="32" t="str">
        <f t="shared" si="125"/>
        <v>494 - PIONEER CS OF SCIENCE Charter School - CAMBRIDGE pupils</v>
      </c>
      <c r="D854" s="33">
        <v>494093049</v>
      </c>
      <c r="E854" s="31">
        <f t="shared" si="126"/>
        <v>494</v>
      </c>
      <c r="F854" s="28">
        <f t="shared" si="127"/>
        <v>93</v>
      </c>
      <c r="G854" s="28">
        <f t="shared" si="128"/>
        <v>49</v>
      </c>
      <c r="H854" s="28">
        <f t="shared" si="129"/>
        <v>1</v>
      </c>
      <c r="I854" s="34">
        <f t="shared" si="130"/>
        <v>1.042</v>
      </c>
      <c r="J854" s="31">
        <f t="shared" si="123"/>
        <v>8</v>
      </c>
      <c r="K854" s="35"/>
      <c r="L854" s="36">
        <f t="shared" si="131"/>
        <v>14707</v>
      </c>
      <c r="M854" s="36"/>
      <c r="N854" s="36"/>
      <c r="O854" s="37"/>
      <c r="P854" s="111"/>
      <c r="Q854" s="111"/>
      <c r="R854" s="112"/>
      <c r="S854" s="112"/>
    </row>
    <row r="855" spans="1:19">
      <c r="A855" s="31">
        <f t="shared" si="124"/>
        <v>494</v>
      </c>
      <c r="B855" s="31">
        <v>846</v>
      </c>
      <c r="C855" s="32" t="str">
        <f t="shared" si="125"/>
        <v>494 - PIONEER CS OF SCIENCE Charter School - CHELMSFORD pupils</v>
      </c>
      <c r="D855" s="33">
        <v>494093056</v>
      </c>
      <c r="E855" s="31">
        <f t="shared" si="126"/>
        <v>494</v>
      </c>
      <c r="F855" s="28">
        <f t="shared" si="127"/>
        <v>93</v>
      </c>
      <c r="G855" s="28">
        <f t="shared" si="128"/>
        <v>56</v>
      </c>
      <c r="H855" s="28">
        <f t="shared" si="129"/>
        <v>1</v>
      </c>
      <c r="I855" s="34">
        <f t="shared" si="130"/>
        <v>1.042</v>
      </c>
      <c r="J855" s="31">
        <f t="shared" si="123"/>
        <v>3</v>
      </c>
      <c r="K855" s="35"/>
      <c r="L855" s="36">
        <f t="shared" si="131"/>
        <v>13670</v>
      </c>
      <c r="M855" s="36"/>
      <c r="N855" s="36"/>
      <c r="O855" s="37"/>
      <c r="P855" s="111"/>
      <c r="Q855" s="111"/>
      <c r="R855" s="112"/>
      <c r="S855" s="112"/>
    </row>
    <row r="856" spans="1:19">
      <c r="A856" s="31">
        <f t="shared" si="124"/>
        <v>494</v>
      </c>
      <c r="B856" s="31">
        <v>847</v>
      </c>
      <c r="C856" s="32" t="str">
        <f t="shared" si="125"/>
        <v>494 - PIONEER CS OF SCIENCE Charter School - CHELSEA pupils</v>
      </c>
      <c r="D856" s="33">
        <v>494093057</v>
      </c>
      <c r="E856" s="31">
        <f t="shared" si="126"/>
        <v>494</v>
      </c>
      <c r="F856" s="28">
        <f t="shared" si="127"/>
        <v>93</v>
      </c>
      <c r="G856" s="28">
        <f t="shared" si="128"/>
        <v>57</v>
      </c>
      <c r="H856" s="28">
        <f t="shared" si="129"/>
        <v>1</v>
      </c>
      <c r="I856" s="34">
        <f t="shared" si="130"/>
        <v>1.042</v>
      </c>
      <c r="J856" s="31">
        <f t="shared" si="123"/>
        <v>12</v>
      </c>
      <c r="K856" s="35"/>
      <c r="L856" s="36">
        <f t="shared" si="131"/>
        <v>14262</v>
      </c>
      <c r="M856" s="36"/>
      <c r="N856" s="36"/>
      <c r="O856" s="37"/>
      <c r="P856" s="111"/>
      <c r="Q856" s="111"/>
      <c r="R856" s="112"/>
      <c r="S856" s="112"/>
    </row>
    <row r="857" spans="1:19">
      <c r="A857" s="31">
        <f t="shared" si="124"/>
        <v>494</v>
      </c>
      <c r="B857" s="31">
        <v>848</v>
      </c>
      <c r="C857" s="32" t="str">
        <f t="shared" si="125"/>
        <v>494 - PIONEER CS OF SCIENCE Charter School - DANVERS pupils</v>
      </c>
      <c r="D857" s="33">
        <v>494093071</v>
      </c>
      <c r="E857" s="31">
        <f t="shared" si="126"/>
        <v>494</v>
      </c>
      <c r="F857" s="28">
        <f t="shared" si="127"/>
        <v>93</v>
      </c>
      <c r="G857" s="28">
        <f t="shared" si="128"/>
        <v>71</v>
      </c>
      <c r="H857" s="28">
        <f t="shared" si="129"/>
        <v>1</v>
      </c>
      <c r="I857" s="34">
        <f t="shared" si="130"/>
        <v>1.042</v>
      </c>
      <c r="J857" s="31">
        <f t="shared" si="123"/>
        <v>4</v>
      </c>
      <c r="K857" s="35"/>
      <c r="L857" s="36">
        <f t="shared" si="131"/>
        <v>12377</v>
      </c>
      <c r="M857" s="36"/>
      <c r="N857" s="36"/>
      <c r="O857" s="37"/>
      <c r="P857" s="111"/>
      <c r="Q857" s="111"/>
      <c r="R857" s="112"/>
      <c r="S857" s="112"/>
    </row>
    <row r="858" spans="1:19">
      <c r="A858" s="31">
        <f t="shared" si="124"/>
        <v>494</v>
      </c>
      <c r="B858" s="31">
        <v>849</v>
      </c>
      <c r="C858" s="32" t="str">
        <f t="shared" si="125"/>
        <v>494 - PIONEER CS OF SCIENCE Charter School - EVERETT pupils</v>
      </c>
      <c r="D858" s="33">
        <v>494093093</v>
      </c>
      <c r="E858" s="31">
        <f t="shared" si="126"/>
        <v>494</v>
      </c>
      <c r="F858" s="28">
        <f t="shared" si="127"/>
        <v>93</v>
      </c>
      <c r="G858" s="28">
        <f t="shared" si="128"/>
        <v>93</v>
      </c>
      <c r="H858" s="28">
        <f t="shared" si="129"/>
        <v>1</v>
      </c>
      <c r="I858" s="34">
        <f t="shared" si="130"/>
        <v>1.042</v>
      </c>
      <c r="J858" s="31">
        <f t="shared" si="123"/>
        <v>11</v>
      </c>
      <c r="K858" s="35"/>
      <c r="L858" s="36">
        <f t="shared" si="131"/>
        <v>14712</v>
      </c>
      <c r="M858" s="36"/>
      <c r="N858" s="36"/>
      <c r="O858" s="37"/>
      <c r="P858" s="111"/>
      <c r="Q858" s="111"/>
      <c r="R858" s="112"/>
      <c r="S858" s="112"/>
    </row>
    <row r="859" spans="1:19">
      <c r="A859" s="31">
        <f t="shared" si="124"/>
        <v>494</v>
      </c>
      <c r="B859" s="31">
        <v>850</v>
      </c>
      <c r="C859" s="32" t="str">
        <f t="shared" si="125"/>
        <v>494 - PIONEER CS OF SCIENCE Charter School - HAVERHILL pupils</v>
      </c>
      <c r="D859" s="33">
        <v>494093128</v>
      </c>
      <c r="E859" s="31">
        <f t="shared" si="126"/>
        <v>494</v>
      </c>
      <c r="F859" s="28">
        <f t="shared" si="127"/>
        <v>93</v>
      </c>
      <c r="G859" s="28">
        <f t="shared" si="128"/>
        <v>128</v>
      </c>
      <c r="H859" s="28">
        <f t="shared" si="129"/>
        <v>1</v>
      </c>
      <c r="I859" s="34">
        <f t="shared" si="130"/>
        <v>1.042</v>
      </c>
      <c r="J859" s="31">
        <f t="shared" si="123"/>
        <v>10</v>
      </c>
      <c r="K859" s="35"/>
      <c r="L859" s="36">
        <f t="shared" si="131"/>
        <v>9893</v>
      </c>
      <c r="M859" s="36"/>
      <c r="N859" s="36"/>
      <c r="O859" s="37"/>
      <c r="P859" s="111"/>
      <c r="Q859" s="111"/>
      <c r="R859" s="112"/>
      <c r="S859" s="112"/>
    </row>
    <row r="860" spans="1:19">
      <c r="A860" s="31">
        <f t="shared" si="124"/>
        <v>494</v>
      </c>
      <c r="B860" s="31">
        <v>851</v>
      </c>
      <c r="C860" s="32" t="str">
        <f t="shared" si="125"/>
        <v>494 - PIONEER CS OF SCIENCE Charter School - LAWRENCE pupils</v>
      </c>
      <c r="D860" s="33">
        <v>494093149</v>
      </c>
      <c r="E860" s="31">
        <f t="shared" si="126"/>
        <v>494</v>
      </c>
      <c r="F860" s="28">
        <f t="shared" si="127"/>
        <v>93</v>
      </c>
      <c r="G860" s="28">
        <f t="shared" si="128"/>
        <v>149</v>
      </c>
      <c r="H860" s="28">
        <f t="shared" si="129"/>
        <v>1</v>
      </c>
      <c r="I860" s="34">
        <f t="shared" si="130"/>
        <v>1.042</v>
      </c>
      <c r="J860" s="31">
        <f t="shared" si="123"/>
        <v>12</v>
      </c>
      <c r="K860" s="35"/>
      <c r="L860" s="36">
        <f t="shared" si="131"/>
        <v>15389</v>
      </c>
      <c r="M860" s="36"/>
      <c r="N860" s="36"/>
      <c r="O860" s="37"/>
      <c r="P860" s="111"/>
      <c r="Q860" s="111"/>
      <c r="R860" s="112"/>
      <c r="S860" s="112"/>
    </row>
    <row r="861" spans="1:19">
      <c r="A861" s="31">
        <f t="shared" si="124"/>
        <v>494</v>
      </c>
      <c r="B861" s="31">
        <v>852</v>
      </c>
      <c r="C861" s="32" t="str">
        <f t="shared" si="125"/>
        <v>494 - PIONEER CS OF SCIENCE Charter School - LYNN pupils</v>
      </c>
      <c r="D861" s="33">
        <v>494093163</v>
      </c>
      <c r="E861" s="31">
        <f t="shared" si="126"/>
        <v>494</v>
      </c>
      <c r="F861" s="28">
        <f t="shared" si="127"/>
        <v>93</v>
      </c>
      <c r="G861" s="28">
        <f t="shared" si="128"/>
        <v>163</v>
      </c>
      <c r="H861" s="28">
        <f t="shared" si="129"/>
        <v>1</v>
      </c>
      <c r="I861" s="34">
        <f t="shared" si="130"/>
        <v>1.042</v>
      </c>
      <c r="J861" s="31">
        <f t="shared" si="123"/>
        <v>12</v>
      </c>
      <c r="K861" s="35"/>
      <c r="L861" s="36">
        <f t="shared" si="131"/>
        <v>14294</v>
      </c>
      <c r="M861" s="36"/>
      <c r="N861" s="36"/>
      <c r="O861" s="37"/>
      <c r="P861" s="111"/>
      <c r="Q861" s="111"/>
      <c r="R861" s="112"/>
      <c r="S861" s="112"/>
    </row>
    <row r="862" spans="1:19">
      <c r="A862" s="31">
        <f t="shared" si="124"/>
        <v>494</v>
      </c>
      <c r="B862" s="31">
        <v>853</v>
      </c>
      <c r="C862" s="32" t="str">
        <f t="shared" si="125"/>
        <v>494 - PIONEER CS OF SCIENCE Charter School - MALDEN pupils</v>
      </c>
      <c r="D862" s="33">
        <v>494093165</v>
      </c>
      <c r="E862" s="31">
        <f t="shared" si="126"/>
        <v>494</v>
      </c>
      <c r="F862" s="28">
        <f t="shared" si="127"/>
        <v>93</v>
      </c>
      <c r="G862" s="28">
        <f t="shared" si="128"/>
        <v>165</v>
      </c>
      <c r="H862" s="28">
        <f t="shared" si="129"/>
        <v>1</v>
      </c>
      <c r="I862" s="34">
        <f t="shared" si="130"/>
        <v>1.042</v>
      </c>
      <c r="J862" s="31">
        <f t="shared" si="123"/>
        <v>10</v>
      </c>
      <c r="K862" s="35"/>
      <c r="L862" s="36">
        <f t="shared" si="131"/>
        <v>14335</v>
      </c>
      <c r="M862" s="36"/>
      <c r="N862" s="36"/>
      <c r="O862" s="37"/>
      <c r="P862" s="111"/>
      <c r="Q862" s="111"/>
      <c r="R862" s="112"/>
      <c r="S862" s="112"/>
    </row>
    <row r="863" spans="1:19">
      <c r="A863" s="31">
        <f t="shared" si="124"/>
        <v>494</v>
      </c>
      <c r="B863" s="31">
        <v>854</v>
      </c>
      <c r="C863" s="32" t="str">
        <f t="shared" si="125"/>
        <v>494 - PIONEER CS OF SCIENCE Charter School - MEDFORD pupils</v>
      </c>
      <c r="D863" s="33">
        <v>494093176</v>
      </c>
      <c r="E863" s="31">
        <f t="shared" si="126"/>
        <v>494</v>
      </c>
      <c r="F863" s="28">
        <f t="shared" si="127"/>
        <v>93</v>
      </c>
      <c r="G863" s="28">
        <f t="shared" si="128"/>
        <v>176</v>
      </c>
      <c r="H863" s="28">
        <f t="shared" si="129"/>
        <v>1</v>
      </c>
      <c r="I863" s="34">
        <f t="shared" si="130"/>
        <v>1.042</v>
      </c>
      <c r="J863" s="31">
        <f t="shared" si="123"/>
        <v>7</v>
      </c>
      <c r="K863" s="35"/>
      <c r="L863" s="36">
        <f t="shared" si="131"/>
        <v>15555</v>
      </c>
      <c r="M863" s="36"/>
      <c r="N863" s="36"/>
      <c r="O863" s="37"/>
      <c r="P863" s="111"/>
      <c r="Q863" s="111"/>
      <c r="R863" s="112"/>
      <c r="S863" s="112"/>
    </row>
    <row r="864" spans="1:19">
      <c r="A864" s="31">
        <f t="shared" si="124"/>
        <v>494</v>
      </c>
      <c r="B864" s="31">
        <v>855</v>
      </c>
      <c r="C864" s="32" t="str">
        <f t="shared" si="125"/>
        <v>494 - PIONEER CS OF SCIENCE Charter School - MELROSE pupils</v>
      </c>
      <c r="D864" s="33">
        <v>494093178</v>
      </c>
      <c r="E864" s="31">
        <f t="shared" si="126"/>
        <v>494</v>
      </c>
      <c r="F864" s="28">
        <f t="shared" si="127"/>
        <v>93</v>
      </c>
      <c r="G864" s="28">
        <f t="shared" si="128"/>
        <v>178</v>
      </c>
      <c r="H864" s="28">
        <f t="shared" si="129"/>
        <v>1</v>
      </c>
      <c r="I864" s="34">
        <f t="shared" si="130"/>
        <v>1.042</v>
      </c>
      <c r="J864" s="31">
        <f t="shared" si="123"/>
        <v>4</v>
      </c>
      <c r="K864" s="35"/>
      <c r="L864" s="36">
        <f t="shared" si="131"/>
        <v>9711</v>
      </c>
      <c r="M864" s="36"/>
      <c r="N864" s="36"/>
      <c r="O864" s="37"/>
      <c r="P864" s="111"/>
      <c r="Q864" s="111"/>
      <c r="R864" s="112"/>
      <c r="S864" s="112"/>
    </row>
    <row r="865" spans="1:19">
      <c r="A865" s="31">
        <f t="shared" si="124"/>
        <v>494</v>
      </c>
      <c r="B865" s="31">
        <v>856</v>
      </c>
      <c r="C865" s="32" t="str">
        <f t="shared" si="125"/>
        <v>494 - PIONEER CS OF SCIENCE Charter School - METHUEN pupils</v>
      </c>
      <c r="D865" s="33">
        <v>494093181</v>
      </c>
      <c r="E865" s="31">
        <f t="shared" si="126"/>
        <v>494</v>
      </c>
      <c r="F865" s="28">
        <f t="shared" si="127"/>
        <v>93</v>
      </c>
      <c r="G865" s="28">
        <f t="shared" si="128"/>
        <v>181</v>
      </c>
      <c r="H865" s="28">
        <f t="shared" si="129"/>
        <v>1</v>
      </c>
      <c r="I865" s="34">
        <f t="shared" si="130"/>
        <v>1.042</v>
      </c>
      <c r="J865" s="31">
        <f t="shared" si="123"/>
        <v>9</v>
      </c>
      <c r="K865" s="35"/>
      <c r="L865" s="36">
        <f t="shared" si="131"/>
        <v>14920</v>
      </c>
      <c r="M865" s="36"/>
      <c r="N865" s="36"/>
      <c r="O865" s="37"/>
      <c r="P865" s="111"/>
      <c r="Q865" s="111"/>
      <c r="R865" s="112"/>
      <c r="S865" s="112"/>
    </row>
    <row r="866" spans="1:19">
      <c r="A866" s="31">
        <f t="shared" si="124"/>
        <v>494</v>
      </c>
      <c r="B866" s="31">
        <v>857</v>
      </c>
      <c r="C866" s="32" t="str">
        <f t="shared" si="125"/>
        <v>494 - PIONEER CS OF SCIENCE Charter School - PEABODY pupils</v>
      </c>
      <c r="D866" s="33">
        <v>494093229</v>
      </c>
      <c r="E866" s="31">
        <f t="shared" si="126"/>
        <v>494</v>
      </c>
      <c r="F866" s="28">
        <f t="shared" si="127"/>
        <v>93</v>
      </c>
      <c r="G866" s="28">
        <f t="shared" si="128"/>
        <v>229</v>
      </c>
      <c r="H866" s="28">
        <f t="shared" si="129"/>
        <v>1</v>
      </c>
      <c r="I866" s="34">
        <f t="shared" si="130"/>
        <v>1.042</v>
      </c>
      <c r="J866" s="31">
        <f t="shared" si="123"/>
        <v>7</v>
      </c>
      <c r="K866" s="35"/>
      <c r="L866" s="36">
        <f t="shared" si="131"/>
        <v>15667</v>
      </c>
      <c r="M866" s="36"/>
      <c r="N866" s="36"/>
      <c r="O866" s="37"/>
      <c r="P866" s="111"/>
      <c r="Q866" s="111"/>
      <c r="R866" s="112"/>
      <c r="S866" s="112"/>
    </row>
    <row r="867" spans="1:19">
      <c r="A867" s="31">
        <f t="shared" si="124"/>
        <v>494</v>
      </c>
      <c r="B867" s="31">
        <v>858</v>
      </c>
      <c r="C867" s="32" t="str">
        <f t="shared" si="125"/>
        <v>494 - PIONEER CS OF SCIENCE Charter School - REVERE pupils</v>
      </c>
      <c r="D867" s="33">
        <v>494093248</v>
      </c>
      <c r="E867" s="31">
        <f t="shared" si="126"/>
        <v>494</v>
      </c>
      <c r="F867" s="28">
        <f t="shared" si="127"/>
        <v>93</v>
      </c>
      <c r="G867" s="28">
        <f t="shared" si="128"/>
        <v>248</v>
      </c>
      <c r="H867" s="28">
        <f t="shared" si="129"/>
        <v>1</v>
      </c>
      <c r="I867" s="34">
        <f t="shared" si="130"/>
        <v>1.042</v>
      </c>
      <c r="J867" s="31">
        <f t="shared" si="123"/>
        <v>12</v>
      </c>
      <c r="K867" s="35"/>
      <c r="L867" s="36">
        <f t="shared" si="131"/>
        <v>14545</v>
      </c>
      <c r="M867" s="36"/>
      <c r="N867" s="36"/>
      <c r="O867" s="37"/>
      <c r="P867" s="111"/>
      <c r="Q867" s="111"/>
      <c r="R867" s="112"/>
      <c r="S867" s="112"/>
    </row>
    <row r="868" spans="1:19">
      <c r="A868" s="31">
        <f t="shared" si="124"/>
        <v>494</v>
      </c>
      <c r="B868" s="31">
        <v>859</v>
      </c>
      <c r="C868" s="32" t="str">
        <f t="shared" si="125"/>
        <v>494 - PIONEER CS OF SCIENCE Charter School - SAUGUS pupils</v>
      </c>
      <c r="D868" s="33">
        <v>494093262</v>
      </c>
      <c r="E868" s="31">
        <f t="shared" si="126"/>
        <v>494</v>
      </c>
      <c r="F868" s="28">
        <f t="shared" si="127"/>
        <v>93</v>
      </c>
      <c r="G868" s="28">
        <f t="shared" si="128"/>
        <v>262</v>
      </c>
      <c r="H868" s="28">
        <f t="shared" si="129"/>
        <v>1</v>
      </c>
      <c r="I868" s="34">
        <f t="shared" si="130"/>
        <v>1.042</v>
      </c>
      <c r="J868" s="31">
        <f t="shared" si="123"/>
        <v>7</v>
      </c>
      <c r="K868" s="35"/>
      <c r="L868" s="36">
        <f t="shared" si="131"/>
        <v>13144</v>
      </c>
      <c r="M868" s="36"/>
      <c r="N868" s="36"/>
      <c r="O868" s="37"/>
      <c r="P868" s="111"/>
      <c r="Q868" s="111"/>
      <c r="R868" s="112"/>
      <c r="S868" s="112"/>
    </row>
    <row r="869" spans="1:19">
      <c r="A869" s="31">
        <f t="shared" si="124"/>
        <v>494</v>
      </c>
      <c r="B869" s="31">
        <v>860</v>
      </c>
      <c r="C869" s="32" t="str">
        <f t="shared" si="125"/>
        <v>494 - PIONEER CS OF SCIENCE Charter School - SHREWSBURY pupils</v>
      </c>
      <c r="D869" s="33">
        <v>494093271</v>
      </c>
      <c r="E869" s="31">
        <f t="shared" si="126"/>
        <v>494</v>
      </c>
      <c r="F869" s="28">
        <f t="shared" si="127"/>
        <v>93</v>
      </c>
      <c r="G869" s="28">
        <f t="shared" si="128"/>
        <v>271</v>
      </c>
      <c r="H869" s="28">
        <f t="shared" si="129"/>
        <v>1</v>
      </c>
      <c r="I869" s="34">
        <f t="shared" si="130"/>
        <v>1.042</v>
      </c>
      <c r="J869" s="31">
        <f t="shared" si="123"/>
        <v>3</v>
      </c>
      <c r="K869" s="35"/>
      <c r="L869" s="36">
        <f t="shared" si="131"/>
        <v>16517</v>
      </c>
      <c r="M869" s="36"/>
      <c r="N869" s="36"/>
      <c r="O869" s="37"/>
      <c r="P869" s="111"/>
      <c r="Q869" s="111"/>
      <c r="R869" s="112"/>
      <c r="S869" s="112"/>
    </row>
    <row r="870" spans="1:19">
      <c r="A870" s="31">
        <f t="shared" si="124"/>
        <v>494</v>
      </c>
      <c r="B870" s="31">
        <v>861</v>
      </c>
      <c r="C870" s="32" t="str">
        <f t="shared" si="125"/>
        <v>494 - PIONEER CS OF SCIENCE Charter School - SOMERVILLE pupils</v>
      </c>
      <c r="D870" s="33">
        <v>494093274</v>
      </c>
      <c r="E870" s="31">
        <f t="shared" si="126"/>
        <v>494</v>
      </c>
      <c r="F870" s="28">
        <f t="shared" si="127"/>
        <v>93</v>
      </c>
      <c r="G870" s="28">
        <f t="shared" si="128"/>
        <v>274</v>
      </c>
      <c r="H870" s="28">
        <f t="shared" si="129"/>
        <v>1</v>
      </c>
      <c r="I870" s="34">
        <f t="shared" si="130"/>
        <v>1.042</v>
      </c>
      <c r="J870" s="31">
        <f t="shared" si="123"/>
        <v>10</v>
      </c>
      <c r="K870" s="35"/>
      <c r="L870" s="36">
        <f t="shared" si="131"/>
        <v>16764</v>
      </c>
      <c r="M870" s="36"/>
      <c r="N870" s="36"/>
      <c r="O870" s="37"/>
      <c r="P870" s="111"/>
      <c r="Q870" s="111"/>
      <c r="R870" s="112"/>
      <c r="S870" s="112"/>
    </row>
    <row r="871" spans="1:19">
      <c r="A871" s="31">
        <f t="shared" si="124"/>
        <v>494</v>
      </c>
      <c r="B871" s="31">
        <v>862</v>
      </c>
      <c r="C871" s="32" t="str">
        <f t="shared" si="125"/>
        <v>494 - PIONEER CS OF SCIENCE Charter School - STONEHAM pupils</v>
      </c>
      <c r="D871" s="33">
        <v>494093284</v>
      </c>
      <c r="E871" s="31">
        <f t="shared" si="126"/>
        <v>494</v>
      </c>
      <c r="F871" s="28">
        <f t="shared" si="127"/>
        <v>93</v>
      </c>
      <c r="G871" s="28">
        <f t="shared" si="128"/>
        <v>284</v>
      </c>
      <c r="H871" s="28">
        <f t="shared" si="129"/>
        <v>1</v>
      </c>
      <c r="I871" s="34">
        <f t="shared" si="130"/>
        <v>1.042</v>
      </c>
      <c r="J871" s="31">
        <f t="shared" si="123"/>
        <v>5</v>
      </c>
      <c r="K871" s="35"/>
      <c r="L871" s="36">
        <f t="shared" si="131"/>
        <v>14186</v>
      </c>
      <c r="M871" s="36"/>
      <c r="N871" s="36"/>
      <c r="O871" s="37"/>
      <c r="P871" s="111"/>
      <c r="Q871" s="111"/>
      <c r="R871" s="112"/>
      <c r="S871" s="112"/>
    </row>
    <row r="872" spans="1:19">
      <c r="A872" s="31">
        <f t="shared" si="124"/>
        <v>494</v>
      </c>
      <c r="B872" s="31">
        <v>863</v>
      </c>
      <c r="C872" s="32" t="str">
        <f t="shared" si="125"/>
        <v>494 - PIONEER CS OF SCIENCE Charter School - SWAMPSCOTT pupils</v>
      </c>
      <c r="D872" s="33">
        <v>494093291</v>
      </c>
      <c r="E872" s="31">
        <f t="shared" si="126"/>
        <v>494</v>
      </c>
      <c r="F872" s="28">
        <f t="shared" si="127"/>
        <v>93</v>
      </c>
      <c r="G872" s="28">
        <f t="shared" si="128"/>
        <v>291</v>
      </c>
      <c r="H872" s="28">
        <f t="shared" si="129"/>
        <v>1</v>
      </c>
      <c r="I872" s="34">
        <f t="shared" si="130"/>
        <v>1.042</v>
      </c>
      <c r="J872" s="31">
        <f t="shared" si="123"/>
        <v>4</v>
      </c>
      <c r="K872" s="35"/>
      <c r="L872" s="36">
        <f t="shared" si="131"/>
        <v>13747</v>
      </c>
      <c r="M872" s="36"/>
      <c r="N872" s="36"/>
      <c r="O872" s="37"/>
      <c r="P872" s="111"/>
      <c r="Q872" s="111"/>
      <c r="R872" s="112"/>
      <c r="S872" s="112"/>
    </row>
    <row r="873" spans="1:19">
      <c r="A873" s="31">
        <f t="shared" si="124"/>
        <v>494</v>
      </c>
      <c r="B873" s="31">
        <v>864</v>
      </c>
      <c r="C873" s="32" t="str">
        <f t="shared" si="125"/>
        <v>494 - PIONEER CS OF SCIENCE Charter School - TAUNTON pupils</v>
      </c>
      <c r="D873" s="33">
        <v>494093293</v>
      </c>
      <c r="E873" s="31">
        <f t="shared" si="126"/>
        <v>494</v>
      </c>
      <c r="F873" s="28">
        <f t="shared" si="127"/>
        <v>93</v>
      </c>
      <c r="G873" s="28">
        <f t="shared" si="128"/>
        <v>293</v>
      </c>
      <c r="H873" s="28">
        <f t="shared" si="129"/>
        <v>1</v>
      </c>
      <c r="I873" s="34">
        <f t="shared" si="130"/>
        <v>1.042</v>
      </c>
      <c r="J873" s="31">
        <f t="shared" si="123"/>
        <v>10</v>
      </c>
      <c r="K873" s="35"/>
      <c r="L873" s="36">
        <f t="shared" si="131"/>
        <v>16262</v>
      </c>
      <c r="M873" s="36"/>
      <c r="N873" s="36"/>
      <c r="O873" s="37"/>
      <c r="P873" s="111"/>
      <c r="Q873" s="111"/>
      <c r="R873" s="112"/>
      <c r="S873" s="112"/>
    </row>
    <row r="874" spans="1:19">
      <c r="A874" s="31">
        <f t="shared" si="124"/>
        <v>494</v>
      </c>
      <c r="B874" s="31">
        <v>865</v>
      </c>
      <c r="C874" s="32" t="str">
        <f t="shared" si="125"/>
        <v>494 - PIONEER CS OF SCIENCE Charter School - WINTHROP pupils</v>
      </c>
      <c r="D874" s="33">
        <v>494093346</v>
      </c>
      <c r="E874" s="31">
        <f t="shared" si="126"/>
        <v>494</v>
      </c>
      <c r="F874" s="28">
        <f t="shared" si="127"/>
        <v>93</v>
      </c>
      <c r="G874" s="28">
        <f t="shared" si="128"/>
        <v>346</v>
      </c>
      <c r="H874" s="28">
        <f t="shared" si="129"/>
        <v>1</v>
      </c>
      <c r="I874" s="34">
        <f t="shared" si="130"/>
        <v>1.042</v>
      </c>
      <c r="J874" s="31">
        <f t="shared" si="123"/>
        <v>6</v>
      </c>
      <c r="K874" s="35"/>
      <c r="L874" s="36">
        <f t="shared" si="131"/>
        <v>14158</v>
      </c>
      <c r="M874" s="36"/>
      <c r="N874" s="36"/>
      <c r="O874" s="37"/>
      <c r="P874" s="111"/>
      <c r="Q874" s="111"/>
      <c r="R874" s="112"/>
      <c r="S874" s="112"/>
    </row>
    <row r="875" spans="1:19">
      <c r="A875" s="31">
        <f t="shared" si="124"/>
        <v>494</v>
      </c>
      <c r="B875" s="31">
        <v>866</v>
      </c>
      <c r="C875" s="32" t="str">
        <f t="shared" si="125"/>
        <v>494 - PIONEER CS OF SCIENCE Charter School - WOBURN pupils</v>
      </c>
      <c r="D875" s="33">
        <v>494093347</v>
      </c>
      <c r="E875" s="31">
        <f t="shared" si="126"/>
        <v>494</v>
      </c>
      <c r="F875" s="28">
        <f t="shared" si="127"/>
        <v>93</v>
      </c>
      <c r="G875" s="28">
        <f t="shared" si="128"/>
        <v>347</v>
      </c>
      <c r="H875" s="28">
        <f t="shared" si="129"/>
        <v>1</v>
      </c>
      <c r="I875" s="34">
        <f t="shared" si="130"/>
        <v>1.042</v>
      </c>
      <c r="J875" s="31">
        <f t="shared" si="123"/>
        <v>6</v>
      </c>
      <c r="K875" s="35"/>
      <c r="L875" s="36">
        <f t="shared" si="131"/>
        <v>10928</v>
      </c>
      <c r="M875" s="36"/>
      <c r="N875" s="36"/>
      <c r="O875" s="37"/>
      <c r="P875" s="111"/>
      <c r="Q875" s="111"/>
      <c r="R875" s="112"/>
      <c r="S875" s="112"/>
    </row>
    <row r="876" spans="1:19">
      <c r="A876" s="31">
        <f t="shared" si="124"/>
        <v>496</v>
      </c>
      <c r="B876" s="31">
        <v>867</v>
      </c>
      <c r="C876" s="32" t="str">
        <f t="shared" si="125"/>
        <v>496 - GLOBAL LEARNING Charter School - ACUSHNET pupils</v>
      </c>
      <c r="D876" s="33">
        <v>496201003</v>
      </c>
      <c r="E876" s="31">
        <f t="shared" si="126"/>
        <v>496</v>
      </c>
      <c r="F876" s="28">
        <f t="shared" si="127"/>
        <v>201</v>
      </c>
      <c r="G876" s="28">
        <f t="shared" si="128"/>
        <v>3</v>
      </c>
      <c r="H876" s="28">
        <f t="shared" si="129"/>
        <v>1</v>
      </c>
      <c r="I876" s="34">
        <f t="shared" si="130"/>
        <v>1</v>
      </c>
      <c r="J876" s="31">
        <f t="shared" si="123"/>
        <v>6</v>
      </c>
      <c r="K876" s="35"/>
      <c r="L876" s="36">
        <f t="shared" si="131"/>
        <v>15484</v>
      </c>
      <c r="M876" s="36"/>
      <c r="N876" s="36"/>
      <c r="O876" s="37"/>
      <c r="P876" s="111"/>
      <c r="Q876" s="111"/>
      <c r="R876" s="112"/>
      <c r="S876" s="112"/>
    </row>
    <row r="877" spans="1:19">
      <c r="A877" s="31">
        <f t="shared" si="124"/>
        <v>496</v>
      </c>
      <c r="B877" s="31">
        <v>868</v>
      </c>
      <c r="C877" s="32" t="str">
        <f t="shared" si="125"/>
        <v>496 - GLOBAL LEARNING Charter School - DARTMOUTH pupils</v>
      </c>
      <c r="D877" s="33">
        <v>496201072</v>
      </c>
      <c r="E877" s="31">
        <f t="shared" si="126"/>
        <v>496</v>
      </c>
      <c r="F877" s="28">
        <f t="shared" si="127"/>
        <v>201</v>
      </c>
      <c r="G877" s="28">
        <f t="shared" si="128"/>
        <v>72</v>
      </c>
      <c r="H877" s="28">
        <f t="shared" si="129"/>
        <v>1</v>
      </c>
      <c r="I877" s="34">
        <f t="shared" si="130"/>
        <v>1</v>
      </c>
      <c r="J877" s="31">
        <f t="shared" si="123"/>
        <v>5</v>
      </c>
      <c r="K877" s="35"/>
      <c r="L877" s="36">
        <f t="shared" si="131"/>
        <v>12792</v>
      </c>
      <c r="M877" s="36"/>
      <c r="N877" s="36"/>
      <c r="O877" s="37"/>
      <c r="P877" s="111"/>
      <c r="Q877" s="111"/>
      <c r="R877" s="112"/>
      <c r="S877" s="112"/>
    </row>
    <row r="878" spans="1:19">
      <c r="A878" s="31">
        <f t="shared" si="124"/>
        <v>496</v>
      </c>
      <c r="B878" s="31">
        <v>869</v>
      </c>
      <c r="C878" s="32" t="str">
        <f t="shared" si="125"/>
        <v>496 - GLOBAL LEARNING Charter School - FALL RIVER pupils</v>
      </c>
      <c r="D878" s="33">
        <v>496201095</v>
      </c>
      <c r="E878" s="31">
        <f t="shared" si="126"/>
        <v>496</v>
      </c>
      <c r="F878" s="28">
        <f t="shared" si="127"/>
        <v>201</v>
      </c>
      <c r="G878" s="28">
        <f t="shared" si="128"/>
        <v>95</v>
      </c>
      <c r="H878" s="28">
        <f t="shared" si="129"/>
        <v>1</v>
      </c>
      <c r="I878" s="34">
        <f t="shared" si="130"/>
        <v>1</v>
      </c>
      <c r="J878" s="31">
        <f t="shared" si="123"/>
        <v>11</v>
      </c>
      <c r="K878" s="35"/>
      <c r="L878" s="36">
        <f t="shared" si="131"/>
        <v>15442</v>
      </c>
      <c r="M878" s="36"/>
      <c r="N878" s="36"/>
      <c r="O878" s="37"/>
      <c r="P878" s="111"/>
      <c r="Q878" s="111"/>
      <c r="R878" s="112"/>
      <c r="S878" s="112"/>
    </row>
    <row r="879" spans="1:19">
      <c r="A879" s="31">
        <f t="shared" si="124"/>
        <v>496</v>
      </c>
      <c r="B879" s="31">
        <v>870</v>
      </c>
      <c r="C879" s="32" t="str">
        <f t="shared" si="125"/>
        <v>496 - GLOBAL LEARNING Charter School - NEW BEDFORD pupils</v>
      </c>
      <c r="D879" s="33">
        <v>496201201</v>
      </c>
      <c r="E879" s="31">
        <f t="shared" si="126"/>
        <v>496</v>
      </c>
      <c r="F879" s="28">
        <f t="shared" si="127"/>
        <v>201</v>
      </c>
      <c r="G879" s="28">
        <f t="shared" si="128"/>
        <v>201</v>
      </c>
      <c r="H879" s="28">
        <f t="shared" si="129"/>
        <v>1</v>
      </c>
      <c r="I879" s="34">
        <f t="shared" si="130"/>
        <v>1</v>
      </c>
      <c r="J879" s="31">
        <f t="shared" si="123"/>
        <v>11</v>
      </c>
      <c r="K879" s="35"/>
      <c r="L879" s="36">
        <f t="shared" si="131"/>
        <v>13438</v>
      </c>
      <c r="M879" s="36"/>
      <c r="N879" s="36"/>
      <c r="O879" s="37"/>
      <c r="P879" s="111"/>
      <c r="Q879" s="111"/>
      <c r="R879" s="112"/>
      <c r="S879" s="112"/>
    </row>
    <row r="880" spans="1:19">
      <c r="A880" s="31">
        <f t="shared" si="124"/>
        <v>497</v>
      </c>
      <c r="B880" s="31">
        <v>871</v>
      </c>
      <c r="C880" s="32" t="str">
        <f t="shared" si="125"/>
        <v>497 - PIONEER VALLEY CHINESE IMMERSION Charter School - AGAWAM pupils</v>
      </c>
      <c r="D880" s="33">
        <v>497117005</v>
      </c>
      <c r="E880" s="31">
        <f t="shared" si="126"/>
        <v>497</v>
      </c>
      <c r="F880" s="28">
        <f t="shared" si="127"/>
        <v>117</v>
      </c>
      <c r="G880" s="28">
        <f t="shared" si="128"/>
        <v>5</v>
      </c>
      <c r="H880" s="28">
        <f t="shared" si="129"/>
        <v>1</v>
      </c>
      <c r="I880" s="34">
        <f t="shared" si="130"/>
        <v>1</v>
      </c>
      <c r="J880" s="31">
        <f t="shared" si="123"/>
        <v>7</v>
      </c>
      <c r="K880" s="35"/>
      <c r="L880" s="36">
        <f t="shared" si="131"/>
        <v>10228</v>
      </c>
      <c r="M880" s="36"/>
      <c r="N880" s="36"/>
      <c r="O880" s="37"/>
      <c r="P880" s="111"/>
      <c r="Q880" s="111"/>
      <c r="R880" s="112"/>
      <c r="S880" s="112"/>
    </row>
    <row r="881" spans="1:19">
      <c r="A881" s="31">
        <f t="shared" si="124"/>
        <v>497</v>
      </c>
      <c r="B881" s="31">
        <v>872</v>
      </c>
      <c r="C881" s="32" t="str">
        <f t="shared" si="125"/>
        <v>497 - PIONEER VALLEY CHINESE IMMERSION Charter School - AMHERST pupils</v>
      </c>
      <c r="D881" s="33">
        <v>497117008</v>
      </c>
      <c r="E881" s="31">
        <f t="shared" si="126"/>
        <v>497</v>
      </c>
      <c r="F881" s="28">
        <f t="shared" si="127"/>
        <v>117</v>
      </c>
      <c r="G881" s="28">
        <f t="shared" si="128"/>
        <v>8</v>
      </c>
      <c r="H881" s="28">
        <f t="shared" si="129"/>
        <v>1</v>
      </c>
      <c r="I881" s="34">
        <f t="shared" si="130"/>
        <v>1</v>
      </c>
      <c r="J881" s="31">
        <f t="shared" si="123"/>
        <v>8</v>
      </c>
      <c r="K881" s="35"/>
      <c r="L881" s="36">
        <f t="shared" si="131"/>
        <v>10568</v>
      </c>
      <c r="M881" s="36"/>
      <c r="N881" s="36"/>
      <c r="O881" s="37"/>
      <c r="P881" s="111"/>
      <c r="Q881" s="111"/>
      <c r="R881" s="112"/>
      <c r="S881" s="112"/>
    </row>
    <row r="882" spans="1:19">
      <c r="A882" s="31">
        <f t="shared" si="124"/>
        <v>497</v>
      </c>
      <c r="B882" s="31">
        <v>873</v>
      </c>
      <c r="C882" s="32" t="str">
        <f t="shared" si="125"/>
        <v>497 - PIONEER VALLEY CHINESE IMMERSION Charter School - BELCHERTOWN pupils</v>
      </c>
      <c r="D882" s="33">
        <v>497117024</v>
      </c>
      <c r="E882" s="31">
        <f t="shared" si="126"/>
        <v>497</v>
      </c>
      <c r="F882" s="28">
        <f t="shared" si="127"/>
        <v>117</v>
      </c>
      <c r="G882" s="28">
        <f t="shared" si="128"/>
        <v>24</v>
      </c>
      <c r="H882" s="28">
        <f t="shared" si="129"/>
        <v>1</v>
      </c>
      <c r="I882" s="34">
        <f t="shared" si="130"/>
        <v>1</v>
      </c>
      <c r="J882" s="31">
        <f t="shared" si="123"/>
        <v>4</v>
      </c>
      <c r="K882" s="35"/>
      <c r="L882" s="36">
        <f t="shared" si="131"/>
        <v>10973</v>
      </c>
      <c r="M882" s="36"/>
      <c r="N882" s="36"/>
      <c r="O882" s="37"/>
      <c r="P882" s="111"/>
      <c r="Q882" s="111"/>
      <c r="R882" s="112"/>
      <c r="S882" s="112"/>
    </row>
    <row r="883" spans="1:19">
      <c r="A883" s="31">
        <f t="shared" si="124"/>
        <v>497</v>
      </c>
      <c r="B883" s="31">
        <v>874</v>
      </c>
      <c r="C883" s="32" t="str">
        <f t="shared" si="125"/>
        <v>497 - PIONEER VALLEY CHINESE IMMERSION Charter School - CHICOPEE pupils</v>
      </c>
      <c r="D883" s="33">
        <v>497117061</v>
      </c>
      <c r="E883" s="31">
        <f t="shared" si="126"/>
        <v>497</v>
      </c>
      <c r="F883" s="28">
        <f t="shared" si="127"/>
        <v>117</v>
      </c>
      <c r="G883" s="28">
        <f t="shared" si="128"/>
        <v>61</v>
      </c>
      <c r="H883" s="28">
        <f t="shared" si="129"/>
        <v>1</v>
      </c>
      <c r="I883" s="34">
        <f t="shared" si="130"/>
        <v>1</v>
      </c>
      <c r="J883" s="31">
        <f t="shared" si="123"/>
        <v>10</v>
      </c>
      <c r="K883" s="35"/>
      <c r="L883" s="36">
        <f t="shared" si="131"/>
        <v>12009</v>
      </c>
      <c r="M883" s="36"/>
      <c r="N883" s="36"/>
      <c r="O883" s="37"/>
      <c r="P883" s="111"/>
      <c r="Q883" s="111"/>
      <c r="R883" s="112"/>
      <c r="S883" s="112"/>
    </row>
    <row r="884" spans="1:19">
      <c r="A884" s="31">
        <f t="shared" si="124"/>
        <v>497</v>
      </c>
      <c r="B884" s="31">
        <v>875</v>
      </c>
      <c r="C884" s="32" t="str">
        <f t="shared" si="125"/>
        <v>497 - PIONEER VALLEY CHINESE IMMERSION Charter School - DEERFIELD pupils</v>
      </c>
      <c r="D884" s="33">
        <v>497117074</v>
      </c>
      <c r="E884" s="31">
        <f t="shared" si="126"/>
        <v>497</v>
      </c>
      <c r="F884" s="28">
        <f t="shared" si="127"/>
        <v>117</v>
      </c>
      <c r="G884" s="28">
        <f t="shared" si="128"/>
        <v>74</v>
      </c>
      <c r="H884" s="28">
        <f t="shared" si="129"/>
        <v>1</v>
      </c>
      <c r="I884" s="34">
        <f t="shared" si="130"/>
        <v>1</v>
      </c>
      <c r="J884" s="31">
        <f t="shared" si="123"/>
        <v>4</v>
      </c>
      <c r="K884" s="35"/>
      <c r="L884" s="36">
        <f t="shared" si="131"/>
        <v>10084</v>
      </c>
      <c r="M884" s="36"/>
      <c r="N884" s="36"/>
      <c r="O884" s="37"/>
      <c r="P884" s="111"/>
      <c r="Q884" s="111"/>
      <c r="R884" s="112"/>
      <c r="S884" s="112"/>
    </row>
    <row r="885" spans="1:19">
      <c r="A885" s="31">
        <f t="shared" si="124"/>
        <v>497</v>
      </c>
      <c r="B885" s="31">
        <v>876</v>
      </c>
      <c r="C885" s="32" t="str">
        <f t="shared" si="125"/>
        <v>497 - PIONEER VALLEY CHINESE IMMERSION Charter School - EASTHAMPTON pupils</v>
      </c>
      <c r="D885" s="33">
        <v>497117086</v>
      </c>
      <c r="E885" s="31">
        <f t="shared" si="126"/>
        <v>497</v>
      </c>
      <c r="F885" s="28">
        <f t="shared" si="127"/>
        <v>117</v>
      </c>
      <c r="G885" s="28">
        <f t="shared" si="128"/>
        <v>86</v>
      </c>
      <c r="H885" s="28">
        <f t="shared" si="129"/>
        <v>1</v>
      </c>
      <c r="I885" s="34">
        <f t="shared" si="130"/>
        <v>1</v>
      </c>
      <c r="J885" s="31">
        <f t="shared" si="123"/>
        <v>7</v>
      </c>
      <c r="K885" s="35"/>
      <c r="L885" s="36">
        <f t="shared" si="131"/>
        <v>10897</v>
      </c>
      <c r="M885" s="36"/>
      <c r="N885" s="36"/>
      <c r="O885" s="37"/>
      <c r="P885" s="111"/>
      <c r="Q885" s="111"/>
      <c r="R885" s="112"/>
      <c r="S885" s="112"/>
    </row>
    <row r="886" spans="1:19">
      <c r="A886" s="31">
        <f t="shared" si="124"/>
        <v>497</v>
      </c>
      <c r="B886" s="31">
        <v>877</v>
      </c>
      <c r="C886" s="32" t="str">
        <f t="shared" si="125"/>
        <v>497 - PIONEER VALLEY CHINESE IMMERSION Charter School - EAST LONGMEADOW pupils</v>
      </c>
      <c r="D886" s="33">
        <v>497117087</v>
      </c>
      <c r="E886" s="31">
        <f t="shared" si="126"/>
        <v>497</v>
      </c>
      <c r="F886" s="28">
        <f t="shared" si="127"/>
        <v>117</v>
      </c>
      <c r="G886" s="28">
        <f t="shared" si="128"/>
        <v>87</v>
      </c>
      <c r="H886" s="28">
        <f t="shared" si="129"/>
        <v>1</v>
      </c>
      <c r="I886" s="34">
        <f t="shared" si="130"/>
        <v>1</v>
      </c>
      <c r="J886" s="31">
        <f t="shared" si="123"/>
        <v>5</v>
      </c>
      <c r="K886" s="35"/>
      <c r="L886" s="36">
        <f t="shared" si="131"/>
        <v>9518</v>
      </c>
      <c r="M886" s="36"/>
      <c r="N886" s="36"/>
      <c r="O886" s="37"/>
      <c r="P886" s="111"/>
      <c r="Q886" s="111"/>
      <c r="R886" s="112"/>
      <c r="S886" s="112"/>
    </row>
    <row r="887" spans="1:19">
      <c r="A887" s="31">
        <f t="shared" si="124"/>
        <v>497</v>
      </c>
      <c r="B887" s="31">
        <v>878</v>
      </c>
      <c r="C887" s="32" t="str">
        <f t="shared" si="125"/>
        <v>497 - PIONEER VALLEY CHINESE IMMERSION Charter School - GRANBY pupils</v>
      </c>
      <c r="D887" s="33">
        <v>497117111</v>
      </c>
      <c r="E887" s="31">
        <f t="shared" si="126"/>
        <v>497</v>
      </c>
      <c r="F887" s="28">
        <f t="shared" si="127"/>
        <v>117</v>
      </c>
      <c r="G887" s="28">
        <f t="shared" si="128"/>
        <v>111</v>
      </c>
      <c r="H887" s="28">
        <f t="shared" si="129"/>
        <v>1</v>
      </c>
      <c r="I887" s="34">
        <f t="shared" si="130"/>
        <v>1</v>
      </c>
      <c r="J887" s="31">
        <f t="shared" si="123"/>
        <v>6</v>
      </c>
      <c r="K887" s="35"/>
      <c r="L887" s="36">
        <f t="shared" si="131"/>
        <v>10685</v>
      </c>
      <c r="M887" s="36"/>
      <c r="N887" s="36"/>
      <c r="O887" s="37"/>
      <c r="P887" s="111"/>
      <c r="Q887" s="111"/>
      <c r="R887" s="112"/>
      <c r="S887" s="112"/>
    </row>
    <row r="888" spans="1:19">
      <c r="A888" s="31">
        <f t="shared" si="124"/>
        <v>497</v>
      </c>
      <c r="B888" s="31">
        <v>879</v>
      </c>
      <c r="C888" s="32" t="str">
        <f t="shared" si="125"/>
        <v>497 - PIONEER VALLEY CHINESE IMMERSION Charter School - GREENFIELD pupils</v>
      </c>
      <c r="D888" s="33">
        <v>497117114</v>
      </c>
      <c r="E888" s="31">
        <f t="shared" si="126"/>
        <v>497</v>
      </c>
      <c r="F888" s="28">
        <f t="shared" si="127"/>
        <v>117</v>
      </c>
      <c r="G888" s="28">
        <f t="shared" si="128"/>
        <v>114</v>
      </c>
      <c r="H888" s="28">
        <f t="shared" si="129"/>
        <v>1</v>
      </c>
      <c r="I888" s="34">
        <f t="shared" si="130"/>
        <v>1</v>
      </c>
      <c r="J888" s="31">
        <f t="shared" si="123"/>
        <v>10</v>
      </c>
      <c r="K888" s="35"/>
      <c r="L888" s="36">
        <f t="shared" si="131"/>
        <v>12803</v>
      </c>
      <c r="M888" s="36"/>
      <c r="N888" s="36"/>
      <c r="O888" s="37"/>
      <c r="P888" s="111"/>
      <c r="Q888" s="111"/>
      <c r="R888" s="112"/>
      <c r="S888" s="112"/>
    </row>
    <row r="889" spans="1:19">
      <c r="A889" s="31">
        <f t="shared" si="124"/>
        <v>497</v>
      </c>
      <c r="B889" s="31">
        <v>880</v>
      </c>
      <c r="C889" s="32" t="str">
        <f t="shared" si="125"/>
        <v>497 - PIONEER VALLEY CHINESE IMMERSION Charter School - HADLEY pupils</v>
      </c>
      <c r="D889" s="33">
        <v>497117117</v>
      </c>
      <c r="E889" s="31">
        <f t="shared" si="126"/>
        <v>497</v>
      </c>
      <c r="F889" s="28">
        <f t="shared" si="127"/>
        <v>117</v>
      </c>
      <c r="G889" s="28">
        <f t="shared" si="128"/>
        <v>117</v>
      </c>
      <c r="H889" s="28">
        <f t="shared" si="129"/>
        <v>1</v>
      </c>
      <c r="I889" s="34">
        <f t="shared" si="130"/>
        <v>1</v>
      </c>
      <c r="J889" s="31">
        <f t="shared" si="123"/>
        <v>4</v>
      </c>
      <c r="K889" s="35"/>
      <c r="L889" s="36">
        <f t="shared" si="131"/>
        <v>10162</v>
      </c>
      <c r="M889" s="36"/>
      <c r="N889" s="36"/>
      <c r="O889" s="37"/>
      <c r="P889" s="111"/>
      <c r="Q889" s="111"/>
      <c r="R889" s="112"/>
      <c r="S889" s="112"/>
    </row>
    <row r="890" spans="1:19">
      <c r="A890" s="31">
        <f t="shared" si="124"/>
        <v>497</v>
      </c>
      <c r="B890" s="31">
        <v>881</v>
      </c>
      <c r="C890" s="32" t="str">
        <f t="shared" si="125"/>
        <v>497 - PIONEER VALLEY CHINESE IMMERSION Charter School - HATFIELD pupils</v>
      </c>
      <c r="D890" s="33">
        <v>497117127</v>
      </c>
      <c r="E890" s="31">
        <f t="shared" si="126"/>
        <v>497</v>
      </c>
      <c r="F890" s="28">
        <f t="shared" si="127"/>
        <v>117</v>
      </c>
      <c r="G890" s="28">
        <f t="shared" si="128"/>
        <v>127</v>
      </c>
      <c r="H890" s="28">
        <f t="shared" si="129"/>
        <v>1</v>
      </c>
      <c r="I890" s="34">
        <f t="shared" si="130"/>
        <v>1</v>
      </c>
      <c r="J890" s="31">
        <f t="shared" si="123"/>
        <v>4</v>
      </c>
      <c r="K890" s="35"/>
      <c r="L890" s="36">
        <f t="shared" si="131"/>
        <v>9567</v>
      </c>
      <c r="M890" s="36"/>
      <c r="N890" s="36"/>
      <c r="O890" s="37"/>
      <c r="P890" s="111"/>
      <c r="Q890" s="111"/>
      <c r="R890" s="112"/>
      <c r="S890" s="112"/>
    </row>
    <row r="891" spans="1:19">
      <c r="A891" s="31">
        <f t="shared" si="124"/>
        <v>497</v>
      </c>
      <c r="B891" s="31">
        <v>882</v>
      </c>
      <c r="C891" s="32" t="str">
        <f t="shared" si="125"/>
        <v>497 - PIONEER VALLEY CHINESE IMMERSION Charter School - HOLYOKE pupils</v>
      </c>
      <c r="D891" s="33">
        <v>497117137</v>
      </c>
      <c r="E891" s="31">
        <f t="shared" si="126"/>
        <v>497</v>
      </c>
      <c r="F891" s="28">
        <f t="shared" si="127"/>
        <v>117</v>
      </c>
      <c r="G891" s="28">
        <f t="shared" si="128"/>
        <v>137</v>
      </c>
      <c r="H891" s="28">
        <f t="shared" si="129"/>
        <v>1</v>
      </c>
      <c r="I891" s="34">
        <f t="shared" si="130"/>
        <v>1</v>
      </c>
      <c r="J891" s="31">
        <f t="shared" si="123"/>
        <v>12</v>
      </c>
      <c r="K891" s="35"/>
      <c r="L891" s="36">
        <f t="shared" si="131"/>
        <v>10978</v>
      </c>
      <c r="M891" s="36"/>
      <c r="N891" s="36"/>
      <c r="O891" s="37"/>
      <c r="P891" s="111"/>
      <c r="Q891" s="111"/>
      <c r="R891" s="112"/>
      <c r="S891" s="112"/>
    </row>
    <row r="892" spans="1:19">
      <c r="A892" s="31">
        <f t="shared" si="124"/>
        <v>497</v>
      </c>
      <c r="B892" s="31">
        <v>883</v>
      </c>
      <c r="C892" s="32" t="str">
        <f t="shared" si="125"/>
        <v>497 - PIONEER VALLEY CHINESE IMMERSION Charter School - LEVERETT pupils</v>
      </c>
      <c r="D892" s="33">
        <v>497117154</v>
      </c>
      <c r="E892" s="31">
        <f t="shared" si="126"/>
        <v>497</v>
      </c>
      <c r="F892" s="28">
        <f t="shared" si="127"/>
        <v>117</v>
      </c>
      <c r="G892" s="28">
        <f t="shared" si="128"/>
        <v>154</v>
      </c>
      <c r="H892" s="28">
        <f t="shared" si="129"/>
        <v>1</v>
      </c>
      <c r="I892" s="34">
        <f t="shared" si="130"/>
        <v>1</v>
      </c>
      <c r="J892" s="31">
        <f t="shared" si="123"/>
        <v>5</v>
      </c>
      <c r="K892" s="35"/>
      <c r="L892" s="36">
        <f t="shared" si="131"/>
        <v>9567</v>
      </c>
      <c r="M892" s="36"/>
      <c r="N892" s="36"/>
      <c r="O892" s="37"/>
      <c r="P892" s="111"/>
      <c r="Q892" s="111"/>
      <c r="R892" s="112"/>
      <c r="S892" s="112"/>
    </row>
    <row r="893" spans="1:19">
      <c r="A893" s="31">
        <f t="shared" si="124"/>
        <v>497</v>
      </c>
      <c r="B893" s="31">
        <v>884</v>
      </c>
      <c r="C893" s="32" t="str">
        <f t="shared" si="125"/>
        <v>497 - PIONEER VALLEY CHINESE IMMERSION Charter School - LONGMEADOW pupils</v>
      </c>
      <c r="D893" s="33">
        <v>497117159</v>
      </c>
      <c r="E893" s="31">
        <f t="shared" si="126"/>
        <v>497</v>
      </c>
      <c r="F893" s="28">
        <f t="shared" si="127"/>
        <v>117</v>
      </c>
      <c r="G893" s="28">
        <f t="shared" si="128"/>
        <v>159</v>
      </c>
      <c r="H893" s="28">
        <f t="shared" si="129"/>
        <v>1</v>
      </c>
      <c r="I893" s="34">
        <f t="shared" si="130"/>
        <v>1</v>
      </c>
      <c r="J893" s="31">
        <f t="shared" si="123"/>
        <v>2</v>
      </c>
      <c r="K893" s="35"/>
      <c r="L893" s="36">
        <f t="shared" si="131"/>
        <v>9359</v>
      </c>
      <c r="M893" s="36"/>
      <c r="N893" s="36"/>
      <c r="O893" s="37"/>
      <c r="P893" s="111"/>
      <c r="Q893" s="111"/>
      <c r="R893" s="112"/>
      <c r="S893" s="112"/>
    </row>
    <row r="894" spans="1:19">
      <c r="A894" s="31">
        <f t="shared" si="124"/>
        <v>497</v>
      </c>
      <c r="B894" s="31">
        <v>885</v>
      </c>
      <c r="C894" s="32" t="str">
        <f t="shared" si="125"/>
        <v>497 - PIONEER VALLEY CHINESE IMMERSION Charter School - LUDLOW pupils</v>
      </c>
      <c r="D894" s="33">
        <v>497117161</v>
      </c>
      <c r="E894" s="31">
        <f t="shared" si="126"/>
        <v>497</v>
      </c>
      <c r="F894" s="28">
        <f t="shared" si="127"/>
        <v>117</v>
      </c>
      <c r="G894" s="28">
        <f t="shared" si="128"/>
        <v>161</v>
      </c>
      <c r="H894" s="28">
        <f t="shared" si="129"/>
        <v>1</v>
      </c>
      <c r="I894" s="34">
        <f t="shared" si="130"/>
        <v>1</v>
      </c>
      <c r="J894" s="31">
        <f t="shared" si="123"/>
        <v>6</v>
      </c>
      <c r="K894" s="35"/>
      <c r="L894" s="36">
        <f t="shared" si="131"/>
        <v>9518</v>
      </c>
      <c r="M894" s="36"/>
      <c r="N894" s="36"/>
      <c r="O894" s="37"/>
      <c r="P894" s="111"/>
      <c r="Q894" s="111"/>
      <c r="R894" s="112"/>
      <c r="S894" s="112"/>
    </row>
    <row r="895" spans="1:19">
      <c r="A895" s="31">
        <f t="shared" si="124"/>
        <v>497</v>
      </c>
      <c r="B895" s="31">
        <v>886</v>
      </c>
      <c r="C895" s="32" t="str">
        <f t="shared" si="125"/>
        <v>497 - PIONEER VALLEY CHINESE IMMERSION Charter School - NORTHAMPTON pupils</v>
      </c>
      <c r="D895" s="33">
        <v>497117210</v>
      </c>
      <c r="E895" s="31">
        <f t="shared" si="126"/>
        <v>497</v>
      </c>
      <c r="F895" s="28">
        <f t="shared" si="127"/>
        <v>117</v>
      </c>
      <c r="G895" s="28">
        <f t="shared" si="128"/>
        <v>210</v>
      </c>
      <c r="H895" s="28">
        <f t="shared" si="129"/>
        <v>1</v>
      </c>
      <c r="I895" s="34">
        <f t="shared" si="130"/>
        <v>1</v>
      </c>
      <c r="J895" s="31">
        <f t="shared" si="123"/>
        <v>5</v>
      </c>
      <c r="K895" s="35"/>
      <c r="L895" s="36">
        <f t="shared" si="131"/>
        <v>10693</v>
      </c>
      <c r="M895" s="36"/>
      <c r="N895" s="36"/>
      <c r="O895" s="37"/>
      <c r="P895" s="111"/>
      <c r="Q895" s="111"/>
      <c r="R895" s="112"/>
      <c r="S895" s="112"/>
    </row>
    <row r="896" spans="1:19">
      <c r="A896" s="31">
        <f t="shared" si="124"/>
        <v>497</v>
      </c>
      <c r="B896" s="31">
        <v>887</v>
      </c>
      <c r="C896" s="32" t="str">
        <f t="shared" si="125"/>
        <v>497 - PIONEER VALLEY CHINESE IMMERSION Charter School - ORANGE pupils</v>
      </c>
      <c r="D896" s="33">
        <v>497117223</v>
      </c>
      <c r="E896" s="31">
        <f t="shared" si="126"/>
        <v>497</v>
      </c>
      <c r="F896" s="28">
        <f t="shared" si="127"/>
        <v>117</v>
      </c>
      <c r="G896" s="28">
        <f t="shared" si="128"/>
        <v>223</v>
      </c>
      <c r="H896" s="28">
        <f t="shared" si="129"/>
        <v>1</v>
      </c>
      <c r="I896" s="34">
        <f t="shared" si="130"/>
        <v>1</v>
      </c>
      <c r="J896" s="31">
        <f t="shared" si="123"/>
        <v>10</v>
      </c>
      <c r="K896" s="35"/>
      <c r="L896" s="36">
        <f t="shared" si="131"/>
        <v>9480</v>
      </c>
      <c r="M896" s="36"/>
      <c r="N896" s="36"/>
      <c r="O896" s="37"/>
      <c r="P896" s="111"/>
      <c r="Q896" s="111"/>
      <c r="R896" s="112"/>
      <c r="S896" s="112"/>
    </row>
    <row r="897" spans="1:19">
      <c r="A897" s="31">
        <f t="shared" si="124"/>
        <v>497</v>
      </c>
      <c r="B897" s="31">
        <v>888</v>
      </c>
      <c r="C897" s="32" t="str">
        <f t="shared" si="125"/>
        <v>497 - PIONEER VALLEY CHINESE IMMERSION Charter School - SHUTESBURY pupils</v>
      </c>
      <c r="D897" s="33">
        <v>497117272</v>
      </c>
      <c r="E897" s="31">
        <f t="shared" si="126"/>
        <v>497</v>
      </c>
      <c r="F897" s="28">
        <f t="shared" si="127"/>
        <v>117</v>
      </c>
      <c r="G897" s="28">
        <f t="shared" si="128"/>
        <v>272</v>
      </c>
      <c r="H897" s="28">
        <f t="shared" si="129"/>
        <v>1</v>
      </c>
      <c r="I897" s="34">
        <f t="shared" si="130"/>
        <v>1</v>
      </c>
      <c r="J897" s="31">
        <f t="shared" si="123"/>
        <v>7</v>
      </c>
      <c r="K897" s="35"/>
      <c r="L897" s="36">
        <f t="shared" si="131"/>
        <v>9551</v>
      </c>
      <c r="M897" s="36"/>
      <c r="N897" s="36"/>
      <c r="O897" s="37"/>
      <c r="P897" s="111"/>
      <c r="Q897" s="111"/>
      <c r="R897" s="112"/>
      <c r="S897" s="112"/>
    </row>
    <row r="898" spans="1:19">
      <c r="A898" s="31">
        <f t="shared" si="124"/>
        <v>497</v>
      </c>
      <c r="B898" s="31">
        <v>889</v>
      </c>
      <c r="C898" s="32" t="str">
        <f t="shared" si="125"/>
        <v>497 - PIONEER VALLEY CHINESE IMMERSION Charter School - SOUTHAMPTON pupils</v>
      </c>
      <c r="D898" s="33">
        <v>497117275</v>
      </c>
      <c r="E898" s="31">
        <f t="shared" si="126"/>
        <v>497</v>
      </c>
      <c r="F898" s="28">
        <f t="shared" si="127"/>
        <v>117</v>
      </c>
      <c r="G898" s="28">
        <f t="shared" si="128"/>
        <v>275</v>
      </c>
      <c r="H898" s="28">
        <f t="shared" si="129"/>
        <v>1</v>
      </c>
      <c r="I898" s="34">
        <f t="shared" si="130"/>
        <v>1</v>
      </c>
      <c r="J898" s="31">
        <f t="shared" si="123"/>
        <v>4</v>
      </c>
      <c r="K898" s="35"/>
      <c r="L898" s="36">
        <f t="shared" si="131"/>
        <v>11721</v>
      </c>
      <c r="M898" s="36"/>
      <c r="N898" s="36"/>
      <c r="O898" s="37"/>
      <c r="P898" s="111"/>
      <c r="Q898" s="111"/>
      <c r="R898" s="112"/>
      <c r="S898" s="112"/>
    </row>
    <row r="899" spans="1:19">
      <c r="A899" s="31">
        <f t="shared" si="124"/>
        <v>497</v>
      </c>
      <c r="B899" s="31">
        <v>890</v>
      </c>
      <c r="C899" s="32" t="str">
        <f t="shared" si="125"/>
        <v>497 - PIONEER VALLEY CHINESE IMMERSION Charter School - SOUTH HADLEY pupils</v>
      </c>
      <c r="D899" s="33">
        <v>497117278</v>
      </c>
      <c r="E899" s="31">
        <f t="shared" si="126"/>
        <v>497</v>
      </c>
      <c r="F899" s="28">
        <f t="shared" si="127"/>
        <v>117</v>
      </c>
      <c r="G899" s="28">
        <f t="shared" si="128"/>
        <v>278</v>
      </c>
      <c r="H899" s="28">
        <f t="shared" si="129"/>
        <v>1</v>
      </c>
      <c r="I899" s="34">
        <f t="shared" si="130"/>
        <v>1</v>
      </c>
      <c r="J899" s="31">
        <f t="shared" si="123"/>
        <v>6</v>
      </c>
      <c r="K899" s="35"/>
      <c r="L899" s="36">
        <f t="shared" si="131"/>
        <v>10461</v>
      </c>
      <c r="M899" s="36"/>
      <c r="N899" s="36"/>
      <c r="O899" s="37"/>
      <c r="P899" s="111"/>
      <c r="Q899" s="111"/>
      <c r="R899" s="112"/>
      <c r="S899" s="112"/>
    </row>
    <row r="900" spans="1:19">
      <c r="A900" s="31">
        <f t="shared" si="124"/>
        <v>497</v>
      </c>
      <c r="B900" s="31">
        <v>891</v>
      </c>
      <c r="C900" s="32" t="str">
        <f t="shared" si="125"/>
        <v>497 - PIONEER VALLEY CHINESE IMMERSION Charter School - SPRINGFIELD pupils</v>
      </c>
      <c r="D900" s="33">
        <v>497117281</v>
      </c>
      <c r="E900" s="31">
        <f t="shared" si="126"/>
        <v>497</v>
      </c>
      <c r="F900" s="28">
        <f t="shared" si="127"/>
        <v>117</v>
      </c>
      <c r="G900" s="28">
        <f t="shared" si="128"/>
        <v>281</v>
      </c>
      <c r="H900" s="28">
        <f t="shared" si="129"/>
        <v>1</v>
      </c>
      <c r="I900" s="34">
        <f t="shared" si="130"/>
        <v>1</v>
      </c>
      <c r="J900" s="31">
        <f t="shared" si="123"/>
        <v>12</v>
      </c>
      <c r="K900" s="35"/>
      <c r="L900" s="36">
        <f t="shared" si="131"/>
        <v>13381</v>
      </c>
      <c r="M900" s="36"/>
      <c r="N900" s="36"/>
      <c r="O900" s="37"/>
      <c r="P900" s="111"/>
      <c r="Q900" s="111"/>
      <c r="R900" s="112"/>
      <c r="S900" s="112"/>
    </row>
    <row r="901" spans="1:19">
      <c r="A901" s="31">
        <f t="shared" si="124"/>
        <v>497</v>
      </c>
      <c r="B901" s="31">
        <v>892</v>
      </c>
      <c r="C901" s="32" t="str">
        <f t="shared" si="125"/>
        <v>497 - PIONEER VALLEY CHINESE IMMERSION Charter School - WESTFIELD pupils</v>
      </c>
      <c r="D901" s="33">
        <v>497117325</v>
      </c>
      <c r="E901" s="31">
        <f t="shared" si="126"/>
        <v>497</v>
      </c>
      <c r="F901" s="28">
        <f t="shared" si="127"/>
        <v>117</v>
      </c>
      <c r="G901" s="28">
        <f t="shared" si="128"/>
        <v>325</v>
      </c>
      <c r="H901" s="28">
        <f t="shared" si="129"/>
        <v>1</v>
      </c>
      <c r="I901" s="34">
        <f t="shared" si="130"/>
        <v>1</v>
      </c>
      <c r="J901" s="31">
        <f t="shared" si="123"/>
        <v>8</v>
      </c>
      <c r="K901" s="35"/>
      <c r="L901" s="36">
        <f t="shared" si="131"/>
        <v>10092</v>
      </c>
      <c r="M901" s="36"/>
      <c r="N901" s="36"/>
      <c r="O901" s="37"/>
      <c r="P901" s="111"/>
      <c r="Q901" s="111"/>
      <c r="R901" s="112"/>
      <c r="S901" s="112"/>
    </row>
    <row r="902" spans="1:19">
      <c r="A902" s="31">
        <f t="shared" si="124"/>
        <v>497</v>
      </c>
      <c r="B902" s="31">
        <v>893</v>
      </c>
      <c r="C902" s="32" t="str">
        <f t="shared" si="125"/>
        <v>497 - PIONEER VALLEY CHINESE IMMERSION Charter School - WESTHAMPTON pupils</v>
      </c>
      <c r="D902" s="33">
        <v>497117327</v>
      </c>
      <c r="E902" s="31">
        <f t="shared" si="126"/>
        <v>497</v>
      </c>
      <c r="F902" s="28">
        <f t="shared" si="127"/>
        <v>117</v>
      </c>
      <c r="G902" s="28">
        <f t="shared" si="128"/>
        <v>327</v>
      </c>
      <c r="H902" s="28">
        <f t="shared" si="129"/>
        <v>1</v>
      </c>
      <c r="I902" s="34">
        <f t="shared" si="130"/>
        <v>1</v>
      </c>
      <c r="J902" s="31">
        <f t="shared" si="123"/>
        <v>5</v>
      </c>
      <c r="K902" s="35"/>
      <c r="L902" s="36">
        <f t="shared" si="131"/>
        <v>9567</v>
      </c>
      <c r="M902" s="36"/>
      <c r="N902" s="36"/>
      <c r="O902" s="37"/>
      <c r="P902" s="111"/>
      <c r="Q902" s="111"/>
      <c r="R902" s="112"/>
      <c r="S902" s="112"/>
    </row>
    <row r="903" spans="1:19">
      <c r="A903" s="31">
        <f t="shared" si="124"/>
        <v>497</v>
      </c>
      <c r="B903" s="31">
        <v>894</v>
      </c>
      <c r="C903" s="32" t="str">
        <f t="shared" si="125"/>
        <v>497 - PIONEER VALLEY CHINESE IMMERSION Charter School - WEST SPRINGFIELD pupils</v>
      </c>
      <c r="D903" s="33">
        <v>497117332</v>
      </c>
      <c r="E903" s="31">
        <f t="shared" si="126"/>
        <v>497</v>
      </c>
      <c r="F903" s="28">
        <f t="shared" si="127"/>
        <v>117</v>
      </c>
      <c r="G903" s="28">
        <f t="shared" si="128"/>
        <v>332</v>
      </c>
      <c r="H903" s="28">
        <f t="shared" si="129"/>
        <v>1</v>
      </c>
      <c r="I903" s="34">
        <f t="shared" si="130"/>
        <v>1</v>
      </c>
      <c r="J903" s="31">
        <f t="shared" si="123"/>
        <v>10</v>
      </c>
      <c r="K903" s="35"/>
      <c r="L903" s="36">
        <f t="shared" si="131"/>
        <v>9451</v>
      </c>
      <c r="M903" s="36"/>
      <c r="N903" s="36"/>
      <c r="O903" s="37"/>
      <c r="P903" s="111"/>
      <c r="Q903" s="111"/>
      <c r="R903" s="112"/>
      <c r="S903" s="112"/>
    </row>
    <row r="904" spans="1:19">
      <c r="A904" s="31">
        <f t="shared" si="124"/>
        <v>497</v>
      </c>
      <c r="B904" s="31">
        <v>895</v>
      </c>
      <c r="C904" s="32" t="str">
        <f t="shared" si="125"/>
        <v>497 - PIONEER VALLEY CHINESE IMMERSION Charter School - WILLIAMSBURG pupils</v>
      </c>
      <c r="D904" s="33">
        <v>497117340</v>
      </c>
      <c r="E904" s="31">
        <f t="shared" si="126"/>
        <v>497</v>
      </c>
      <c r="F904" s="28">
        <f t="shared" si="127"/>
        <v>117</v>
      </c>
      <c r="G904" s="28">
        <f t="shared" si="128"/>
        <v>340</v>
      </c>
      <c r="H904" s="28">
        <f t="shared" si="129"/>
        <v>1</v>
      </c>
      <c r="I904" s="34">
        <f t="shared" si="130"/>
        <v>1</v>
      </c>
      <c r="J904" s="31">
        <f t="shared" si="123"/>
        <v>5</v>
      </c>
      <c r="K904" s="35"/>
      <c r="L904" s="36">
        <f t="shared" si="131"/>
        <v>9543</v>
      </c>
      <c r="M904" s="36"/>
      <c r="N904" s="36"/>
      <c r="O904" s="37"/>
      <c r="P904" s="111"/>
      <c r="Q904" s="111"/>
      <c r="R904" s="112"/>
      <c r="S904" s="112"/>
    </row>
    <row r="905" spans="1:19">
      <c r="A905" s="31">
        <f t="shared" si="124"/>
        <v>497</v>
      </c>
      <c r="B905" s="31">
        <v>896</v>
      </c>
      <c r="C905" s="32" t="str">
        <f t="shared" si="125"/>
        <v>497 - PIONEER VALLEY CHINESE IMMERSION Charter School - AMHERST PELHAM pupils</v>
      </c>
      <c r="D905" s="33">
        <v>497117605</v>
      </c>
      <c r="E905" s="31">
        <f t="shared" si="126"/>
        <v>497</v>
      </c>
      <c r="F905" s="28">
        <f t="shared" si="127"/>
        <v>117</v>
      </c>
      <c r="G905" s="28">
        <f t="shared" si="128"/>
        <v>605</v>
      </c>
      <c r="H905" s="28">
        <f t="shared" si="129"/>
        <v>1</v>
      </c>
      <c r="I905" s="34">
        <f t="shared" si="130"/>
        <v>1</v>
      </c>
      <c r="J905" s="31">
        <f t="shared" si="123"/>
        <v>6</v>
      </c>
      <c r="K905" s="35"/>
      <c r="L905" s="36">
        <f t="shared" si="131"/>
        <v>11372</v>
      </c>
      <c r="M905" s="36"/>
      <c r="N905" s="36"/>
      <c r="O905" s="37"/>
      <c r="P905" s="111"/>
      <c r="Q905" s="111"/>
      <c r="R905" s="112"/>
      <c r="S905" s="112"/>
    </row>
    <row r="906" spans="1:19">
      <c r="A906" s="31">
        <f t="shared" si="124"/>
        <v>497</v>
      </c>
      <c r="B906" s="31">
        <v>897</v>
      </c>
      <c r="C906" s="32" t="str">
        <f t="shared" si="125"/>
        <v>497 - PIONEER VALLEY CHINESE IMMERSION Charter School - FRONTIER pupils</v>
      </c>
      <c r="D906" s="33">
        <v>497117670</v>
      </c>
      <c r="E906" s="31">
        <f t="shared" si="126"/>
        <v>497</v>
      </c>
      <c r="F906" s="28">
        <f t="shared" si="127"/>
        <v>117</v>
      </c>
      <c r="G906" s="28">
        <f t="shared" si="128"/>
        <v>670</v>
      </c>
      <c r="H906" s="28">
        <f t="shared" si="129"/>
        <v>1</v>
      </c>
      <c r="I906" s="34">
        <f t="shared" si="130"/>
        <v>1</v>
      </c>
      <c r="J906" s="31">
        <f t="shared" ref="J906:J969" si="132">VLOOKUP(D906,enro_chafnd,16)</f>
        <v>4</v>
      </c>
      <c r="K906" s="35"/>
      <c r="L906" s="36">
        <f t="shared" si="131"/>
        <v>10723</v>
      </c>
      <c r="M906" s="36"/>
      <c r="N906" s="36"/>
      <c r="O906" s="37"/>
      <c r="P906" s="111"/>
      <c r="Q906" s="111"/>
      <c r="R906" s="112"/>
      <c r="S906" s="112"/>
    </row>
    <row r="907" spans="1:19">
      <c r="A907" s="31">
        <f t="shared" ref="A907:A970" si="133">IF(VALUE(MID(D907,1,1))=4,VALUE(MID(D907,1,3)),VALUE(MID(D907,1,4)))</f>
        <v>497</v>
      </c>
      <c r="B907" s="31">
        <v>898</v>
      </c>
      <c r="C907" s="32" t="str">
        <f t="shared" ref="C907:C970" si="134">IF(H907=1,A907 &amp; " - " &amp;VLOOKUP(A907,codeCHA,2)&amp;" Charter School - "&amp;VLOOKUP(G907,code436,2)&amp;" pupils",IF(OR(A907=450,A907=466),A907 &amp; " - " &amp;VLOOKUP(A907,codeCHA,2)&amp;" Charter School - "&amp;VLOOKUP(F907,code436,2)&amp;" District - "&amp;VLOOKUP(G907,code436,2)&amp;" pupils",A907 &amp; " - " &amp;VLOOKUP(A907,codeCHA,2)&amp;" Charter School - "&amp;VLOOKUP(F907,code436,2)&amp;" Campus - "&amp;VLOOKUP(G907,code436,2)&amp;" pupils"))</f>
        <v>497 - PIONEER VALLEY CHINESE IMMERSION Charter School - GATEWAY pupils</v>
      </c>
      <c r="D907" s="33">
        <v>497117672</v>
      </c>
      <c r="E907" s="31">
        <f t="shared" ref="E907:E970" si="135">A907</f>
        <v>497</v>
      </c>
      <c r="F907" s="28">
        <f t="shared" ref="F907:F970" si="136">IF(VALUE(MID(D907,1,1))=4,VALUE(MID(D907,4,3)),VALUE(MID(D907,5,3)))</f>
        <v>117</v>
      </c>
      <c r="G907" s="28">
        <f t="shared" ref="G907:G970" si="137">IF(VALUE(MID(D907,1,1))=4,VALUE(MID(D907,7,3)),VALUE(MID(D907,8,3)))</f>
        <v>672</v>
      </c>
      <c r="H907" s="28">
        <f t="shared" ref="H907:H970" si="138">IF(OR(A907=410,A907=466,A907=487),2,1)</f>
        <v>1</v>
      </c>
      <c r="I907" s="34">
        <f t="shared" ref="I907:I970" si="139">VLOOKUP(F907,distinfo,4)</f>
        <v>1</v>
      </c>
      <c r="J907" s="31">
        <f t="shared" si="132"/>
        <v>7</v>
      </c>
      <c r="K907" s="35"/>
      <c r="L907" s="36">
        <f t="shared" ref="L907:L970" si="140">IF(VLOOKUP(D907,rate_chafnd,40,FALSE)&gt;0,VLOOKUP(D907,rate_chafnd,40),VLOOKUP(G907,distinfo,7))</f>
        <v>9220</v>
      </c>
      <c r="M907" s="36"/>
      <c r="N907" s="36"/>
      <c r="O907" s="37"/>
      <c r="P907" s="111"/>
      <c r="Q907" s="111"/>
      <c r="R907" s="112"/>
      <c r="S907" s="112"/>
    </row>
    <row r="908" spans="1:19">
      <c r="A908" s="31">
        <f t="shared" si="133"/>
        <v>497</v>
      </c>
      <c r="B908" s="31">
        <v>899</v>
      </c>
      <c r="C908" s="32" t="str">
        <f t="shared" si="134"/>
        <v>497 - PIONEER VALLEY CHINESE IMMERSION Charter School - GILL MONTAGUE pupils</v>
      </c>
      <c r="D908" s="33">
        <v>497117674</v>
      </c>
      <c r="E908" s="31">
        <f t="shared" si="135"/>
        <v>497</v>
      </c>
      <c r="F908" s="28">
        <f t="shared" si="136"/>
        <v>117</v>
      </c>
      <c r="G908" s="28">
        <f t="shared" si="137"/>
        <v>674</v>
      </c>
      <c r="H908" s="28">
        <f t="shared" si="138"/>
        <v>1</v>
      </c>
      <c r="I908" s="34">
        <f t="shared" si="139"/>
        <v>1</v>
      </c>
      <c r="J908" s="31">
        <f t="shared" si="132"/>
        <v>9</v>
      </c>
      <c r="K908" s="35"/>
      <c r="L908" s="36">
        <f t="shared" si="140"/>
        <v>12563</v>
      </c>
      <c r="M908" s="36"/>
      <c r="N908" s="36"/>
      <c r="O908" s="37"/>
      <c r="P908" s="111"/>
      <c r="Q908" s="111"/>
      <c r="R908" s="112"/>
      <c r="S908" s="112"/>
    </row>
    <row r="909" spans="1:19">
      <c r="A909" s="31">
        <f t="shared" si="133"/>
        <v>497</v>
      </c>
      <c r="B909" s="31">
        <v>900</v>
      </c>
      <c r="C909" s="32" t="str">
        <f t="shared" si="134"/>
        <v>497 - PIONEER VALLEY CHINESE IMMERSION Charter School - HAMPDEN WILBRAHAM pupils</v>
      </c>
      <c r="D909" s="33">
        <v>497117680</v>
      </c>
      <c r="E909" s="31">
        <f t="shared" si="135"/>
        <v>497</v>
      </c>
      <c r="F909" s="28">
        <f t="shared" si="136"/>
        <v>117</v>
      </c>
      <c r="G909" s="28">
        <f t="shared" si="137"/>
        <v>680</v>
      </c>
      <c r="H909" s="28">
        <f t="shared" si="138"/>
        <v>1</v>
      </c>
      <c r="I909" s="34">
        <f t="shared" si="139"/>
        <v>1</v>
      </c>
      <c r="J909" s="31">
        <f t="shared" si="132"/>
        <v>4</v>
      </c>
      <c r="K909" s="35"/>
      <c r="L909" s="36">
        <f t="shared" si="140"/>
        <v>9394</v>
      </c>
      <c r="M909" s="36"/>
      <c r="N909" s="36"/>
      <c r="O909" s="37"/>
      <c r="P909" s="111"/>
      <c r="Q909" s="111"/>
      <c r="R909" s="112"/>
      <c r="S909" s="112"/>
    </row>
    <row r="910" spans="1:19">
      <c r="A910" s="31">
        <f t="shared" si="133"/>
        <v>497</v>
      </c>
      <c r="B910" s="31">
        <v>901</v>
      </c>
      <c r="C910" s="32" t="str">
        <f t="shared" si="134"/>
        <v>497 - PIONEER VALLEY CHINESE IMMERSION Charter School - HAMPSHIRE pupils</v>
      </c>
      <c r="D910" s="33">
        <v>497117683</v>
      </c>
      <c r="E910" s="31">
        <f t="shared" si="135"/>
        <v>497</v>
      </c>
      <c r="F910" s="28">
        <f t="shared" si="136"/>
        <v>117</v>
      </c>
      <c r="G910" s="28">
        <f t="shared" si="137"/>
        <v>683</v>
      </c>
      <c r="H910" s="28">
        <f t="shared" si="138"/>
        <v>1</v>
      </c>
      <c r="I910" s="34">
        <f t="shared" si="139"/>
        <v>1</v>
      </c>
      <c r="J910" s="31">
        <f t="shared" si="132"/>
        <v>4</v>
      </c>
      <c r="K910" s="35"/>
      <c r="L910" s="36">
        <f t="shared" si="140"/>
        <v>11176</v>
      </c>
      <c r="M910" s="36"/>
      <c r="N910" s="36"/>
      <c r="O910" s="37"/>
      <c r="P910" s="111"/>
      <c r="Q910" s="111"/>
      <c r="R910" s="112"/>
      <c r="S910" s="112"/>
    </row>
    <row r="911" spans="1:19">
      <c r="A911" s="31">
        <f t="shared" si="133"/>
        <v>497</v>
      </c>
      <c r="B911" s="31">
        <v>902</v>
      </c>
      <c r="C911" s="32" t="str">
        <f t="shared" si="134"/>
        <v>497 - PIONEER VALLEY CHINESE IMMERSION Charter School - PIONEER pupils</v>
      </c>
      <c r="D911" s="33">
        <v>497117750</v>
      </c>
      <c r="E911" s="31">
        <f t="shared" si="135"/>
        <v>497</v>
      </c>
      <c r="F911" s="28">
        <f t="shared" si="136"/>
        <v>117</v>
      </c>
      <c r="G911" s="28">
        <f t="shared" si="137"/>
        <v>750</v>
      </c>
      <c r="H911" s="28">
        <f t="shared" si="138"/>
        <v>1</v>
      </c>
      <c r="I911" s="34">
        <f t="shared" si="139"/>
        <v>1</v>
      </c>
      <c r="J911" s="31">
        <f t="shared" si="132"/>
        <v>6</v>
      </c>
      <c r="K911" s="35"/>
      <c r="L911" s="36">
        <f t="shared" si="140"/>
        <v>10122</v>
      </c>
      <c r="M911" s="36"/>
      <c r="N911" s="36"/>
      <c r="O911" s="37"/>
      <c r="P911" s="111"/>
      <c r="Q911" s="111"/>
      <c r="R911" s="112"/>
      <c r="S911" s="112"/>
    </row>
    <row r="912" spans="1:19">
      <c r="A912" s="31">
        <f t="shared" si="133"/>
        <v>497</v>
      </c>
      <c r="B912" s="31">
        <v>903</v>
      </c>
      <c r="C912" s="32" t="str">
        <f t="shared" si="134"/>
        <v>497 - PIONEER VALLEY CHINESE IMMERSION Charter School - RALPH C MAHAR pupils</v>
      </c>
      <c r="D912" s="33">
        <v>497117755</v>
      </c>
      <c r="E912" s="31">
        <f t="shared" si="135"/>
        <v>497</v>
      </c>
      <c r="F912" s="28">
        <f t="shared" si="136"/>
        <v>117</v>
      </c>
      <c r="G912" s="28">
        <f t="shared" si="137"/>
        <v>755</v>
      </c>
      <c r="H912" s="28">
        <f t="shared" si="138"/>
        <v>1</v>
      </c>
      <c r="I912" s="34">
        <f t="shared" si="139"/>
        <v>1</v>
      </c>
      <c r="J912" s="31">
        <f t="shared" si="132"/>
        <v>9</v>
      </c>
      <c r="K912" s="35"/>
      <c r="L912" s="36">
        <f t="shared" si="140"/>
        <v>14351</v>
      </c>
      <c r="M912" s="36"/>
      <c r="N912" s="36"/>
      <c r="P912" s="111"/>
    </row>
    <row r="913" spans="1:16">
      <c r="A913" s="31">
        <f t="shared" si="133"/>
        <v>497</v>
      </c>
      <c r="B913" s="31">
        <v>904</v>
      </c>
      <c r="C913" s="32" t="str">
        <f t="shared" si="134"/>
        <v>497 - PIONEER VALLEY CHINESE IMMERSION Charter School - SOUTHWICK TOLLAND GRANVILLE pupils</v>
      </c>
      <c r="D913" s="33">
        <v>497117766</v>
      </c>
      <c r="E913" s="31">
        <f t="shared" si="135"/>
        <v>497</v>
      </c>
      <c r="F913" s="28">
        <f t="shared" si="136"/>
        <v>117</v>
      </c>
      <c r="G913" s="28">
        <f t="shared" si="137"/>
        <v>766</v>
      </c>
      <c r="H913" s="28">
        <f t="shared" si="138"/>
        <v>1</v>
      </c>
      <c r="I913" s="34">
        <f t="shared" si="139"/>
        <v>1</v>
      </c>
      <c r="J913" s="31">
        <f t="shared" si="132"/>
        <v>6</v>
      </c>
      <c r="K913" s="35"/>
      <c r="L913" s="36">
        <f t="shared" si="140"/>
        <v>12439</v>
      </c>
      <c r="M913" s="36"/>
      <c r="N913" s="36"/>
      <c r="P913" s="111"/>
    </row>
    <row r="914" spans="1:16">
      <c r="A914" s="31">
        <f t="shared" si="133"/>
        <v>498</v>
      </c>
      <c r="B914" s="31">
        <v>905</v>
      </c>
      <c r="C914" s="32" t="str">
        <f t="shared" si="134"/>
        <v>498 - VERITAS PREPARATORY Charter School - CHICOPEE pupils</v>
      </c>
      <c r="D914" s="33">
        <v>498281061</v>
      </c>
      <c r="E914" s="31">
        <f t="shared" si="135"/>
        <v>498</v>
      </c>
      <c r="F914" s="28">
        <f t="shared" si="136"/>
        <v>281</v>
      </c>
      <c r="G914" s="28">
        <f t="shared" si="137"/>
        <v>61</v>
      </c>
      <c r="H914" s="28">
        <f t="shared" si="138"/>
        <v>1</v>
      </c>
      <c r="I914" s="34">
        <f t="shared" si="139"/>
        <v>1</v>
      </c>
      <c r="J914" s="31">
        <f t="shared" si="132"/>
        <v>10</v>
      </c>
      <c r="K914" s="35"/>
      <c r="L914" s="36">
        <f t="shared" si="140"/>
        <v>14389</v>
      </c>
      <c r="M914" s="36"/>
      <c r="N914" s="36"/>
      <c r="P914" s="111"/>
    </row>
    <row r="915" spans="1:16">
      <c r="A915" s="31">
        <f t="shared" si="133"/>
        <v>498</v>
      </c>
      <c r="B915" s="31">
        <v>906</v>
      </c>
      <c r="C915" s="32" t="str">
        <f t="shared" si="134"/>
        <v>498 - VERITAS PREPARATORY Charter School - HOLYOKE pupils</v>
      </c>
      <c r="D915" s="33">
        <v>498281137</v>
      </c>
      <c r="E915" s="31">
        <f t="shared" si="135"/>
        <v>498</v>
      </c>
      <c r="F915" s="28">
        <f t="shared" si="136"/>
        <v>281</v>
      </c>
      <c r="G915" s="28">
        <f t="shared" si="137"/>
        <v>137</v>
      </c>
      <c r="H915" s="28">
        <f t="shared" si="138"/>
        <v>1</v>
      </c>
      <c r="I915" s="34">
        <f t="shared" si="139"/>
        <v>1</v>
      </c>
      <c r="J915" s="31">
        <f t="shared" si="132"/>
        <v>12</v>
      </c>
      <c r="K915" s="35"/>
      <c r="L915" s="36">
        <f t="shared" si="140"/>
        <v>15039</v>
      </c>
      <c r="M915" s="36"/>
      <c r="N915" s="36"/>
      <c r="P915" s="111"/>
    </row>
    <row r="916" spans="1:16">
      <c r="A916" s="31">
        <f t="shared" si="133"/>
        <v>498</v>
      </c>
      <c r="B916" s="31">
        <v>907</v>
      </c>
      <c r="C916" s="32" t="str">
        <f t="shared" si="134"/>
        <v>498 - VERITAS PREPARATORY Charter School - SPRINGFIELD pupils</v>
      </c>
      <c r="D916" s="33">
        <v>498281281</v>
      </c>
      <c r="E916" s="31">
        <f t="shared" si="135"/>
        <v>498</v>
      </c>
      <c r="F916" s="28">
        <f t="shared" si="136"/>
        <v>281</v>
      </c>
      <c r="G916" s="28">
        <f t="shared" si="137"/>
        <v>281</v>
      </c>
      <c r="H916" s="28">
        <f t="shared" si="138"/>
        <v>1</v>
      </c>
      <c r="I916" s="34">
        <f t="shared" si="139"/>
        <v>1</v>
      </c>
      <c r="J916" s="31">
        <f t="shared" si="132"/>
        <v>12</v>
      </c>
      <c r="K916" s="35"/>
      <c r="L916" s="36">
        <f t="shared" si="140"/>
        <v>13988</v>
      </c>
      <c r="M916" s="36"/>
      <c r="N916" s="36"/>
      <c r="P916" s="111"/>
    </row>
    <row r="917" spans="1:16">
      <c r="A917" s="31">
        <f t="shared" si="133"/>
        <v>498</v>
      </c>
      <c r="B917" s="31">
        <v>908</v>
      </c>
      <c r="C917" s="32" t="str">
        <f t="shared" si="134"/>
        <v>498 - VERITAS PREPARATORY Charter School - WEST SPRINGFIELD pupils</v>
      </c>
      <c r="D917" s="33">
        <v>498281332</v>
      </c>
      <c r="E917" s="31">
        <f t="shared" si="135"/>
        <v>498</v>
      </c>
      <c r="F917" s="28">
        <f t="shared" si="136"/>
        <v>281</v>
      </c>
      <c r="G917" s="28">
        <f t="shared" si="137"/>
        <v>332</v>
      </c>
      <c r="H917" s="28">
        <f t="shared" si="138"/>
        <v>1</v>
      </c>
      <c r="I917" s="34">
        <f t="shared" si="139"/>
        <v>1</v>
      </c>
      <c r="J917" s="31">
        <f t="shared" si="132"/>
        <v>10</v>
      </c>
      <c r="K917" s="35"/>
      <c r="L917" s="36">
        <f t="shared" si="140"/>
        <v>14389</v>
      </c>
      <c r="M917" s="36"/>
      <c r="N917" s="36"/>
      <c r="P917" s="111"/>
    </row>
    <row r="918" spans="1:16">
      <c r="A918" s="31">
        <f t="shared" si="133"/>
        <v>499</v>
      </c>
      <c r="B918" s="31">
        <v>909</v>
      </c>
      <c r="C918" s="32" t="str">
        <f t="shared" si="134"/>
        <v>499 - HAMPDEN CS OF SCIENCE EAST Charter School - BELCHERTOWN pupils</v>
      </c>
      <c r="D918" s="33">
        <v>499061024</v>
      </c>
      <c r="E918" s="31">
        <f t="shared" si="135"/>
        <v>499</v>
      </c>
      <c r="F918" s="28">
        <f t="shared" si="136"/>
        <v>61</v>
      </c>
      <c r="G918" s="28">
        <f t="shared" si="137"/>
        <v>24</v>
      </c>
      <c r="H918" s="28">
        <f t="shared" si="138"/>
        <v>1</v>
      </c>
      <c r="I918" s="34">
        <f t="shared" si="139"/>
        <v>1</v>
      </c>
      <c r="J918" s="31">
        <f t="shared" si="132"/>
        <v>4</v>
      </c>
      <c r="K918" s="35"/>
      <c r="L918" s="36">
        <f t="shared" si="140"/>
        <v>11023</v>
      </c>
      <c r="M918" s="36"/>
      <c r="N918" s="36"/>
      <c r="P918" s="111"/>
    </row>
    <row r="919" spans="1:16">
      <c r="A919" s="31">
        <f t="shared" si="133"/>
        <v>499</v>
      </c>
      <c r="B919" s="31">
        <v>910</v>
      </c>
      <c r="C919" s="32" t="str">
        <f t="shared" si="134"/>
        <v>499 - HAMPDEN CS OF SCIENCE EAST Charter School - CHICOPEE pupils</v>
      </c>
      <c r="D919" s="33">
        <v>499061061</v>
      </c>
      <c r="E919" s="31">
        <f t="shared" si="135"/>
        <v>499</v>
      </c>
      <c r="F919" s="28">
        <f t="shared" si="136"/>
        <v>61</v>
      </c>
      <c r="G919" s="28">
        <f t="shared" si="137"/>
        <v>61</v>
      </c>
      <c r="H919" s="28">
        <f t="shared" si="138"/>
        <v>1</v>
      </c>
      <c r="I919" s="34">
        <f t="shared" si="139"/>
        <v>1</v>
      </c>
      <c r="J919" s="31">
        <f t="shared" si="132"/>
        <v>10</v>
      </c>
      <c r="K919" s="35"/>
      <c r="L919" s="36">
        <f t="shared" si="140"/>
        <v>12769</v>
      </c>
      <c r="M919" s="36"/>
      <c r="N919" s="36"/>
      <c r="P919" s="111"/>
    </row>
    <row r="920" spans="1:16">
      <c r="A920" s="31">
        <f t="shared" si="133"/>
        <v>499</v>
      </c>
      <c r="B920" s="31">
        <v>911</v>
      </c>
      <c r="C920" s="32" t="str">
        <f t="shared" si="134"/>
        <v>499 - HAMPDEN CS OF SCIENCE EAST Charter School - GRANBY pupils</v>
      </c>
      <c r="D920" s="33">
        <v>499061111</v>
      </c>
      <c r="E920" s="31">
        <f t="shared" si="135"/>
        <v>499</v>
      </c>
      <c r="F920" s="28">
        <f t="shared" si="136"/>
        <v>61</v>
      </c>
      <c r="G920" s="28">
        <f t="shared" si="137"/>
        <v>111</v>
      </c>
      <c r="H920" s="28">
        <f t="shared" si="138"/>
        <v>1</v>
      </c>
      <c r="I920" s="34">
        <f t="shared" si="139"/>
        <v>1</v>
      </c>
      <c r="J920" s="31">
        <f t="shared" si="132"/>
        <v>6</v>
      </c>
      <c r="K920" s="35"/>
      <c r="L920" s="36">
        <f t="shared" si="140"/>
        <v>15484</v>
      </c>
      <c r="M920" s="36"/>
      <c r="N920" s="36"/>
      <c r="P920" s="111"/>
    </row>
    <row r="921" spans="1:16">
      <c r="A921" s="31">
        <f t="shared" si="133"/>
        <v>499</v>
      </c>
      <c r="B921" s="31">
        <v>912</v>
      </c>
      <c r="C921" s="32" t="str">
        <f t="shared" si="134"/>
        <v>499 - HAMPDEN CS OF SCIENCE EAST Charter School - GREENFIELD pupils</v>
      </c>
      <c r="D921" s="33">
        <v>499061114</v>
      </c>
      <c r="E921" s="31">
        <f t="shared" si="135"/>
        <v>499</v>
      </c>
      <c r="F921" s="28">
        <f t="shared" si="136"/>
        <v>61</v>
      </c>
      <c r="G921" s="28">
        <f t="shared" si="137"/>
        <v>114</v>
      </c>
      <c r="H921" s="28">
        <f t="shared" si="138"/>
        <v>1</v>
      </c>
      <c r="I921" s="34">
        <f t="shared" si="139"/>
        <v>1</v>
      </c>
      <c r="J921" s="31">
        <f t="shared" si="132"/>
        <v>10</v>
      </c>
      <c r="K921" s="35"/>
      <c r="L921" s="36">
        <f t="shared" si="140"/>
        <v>16192</v>
      </c>
      <c r="M921" s="36"/>
      <c r="N921" s="36"/>
      <c r="P921" s="111"/>
    </row>
    <row r="922" spans="1:16">
      <c r="A922" s="31">
        <f t="shared" si="133"/>
        <v>499</v>
      </c>
      <c r="B922" s="31">
        <v>913</v>
      </c>
      <c r="C922" s="32" t="str">
        <f t="shared" si="134"/>
        <v>499 - HAMPDEN CS OF SCIENCE EAST Charter School - HOLYOKE pupils</v>
      </c>
      <c r="D922" s="33">
        <v>499061137</v>
      </c>
      <c r="E922" s="31">
        <f t="shared" si="135"/>
        <v>499</v>
      </c>
      <c r="F922" s="28">
        <f t="shared" si="136"/>
        <v>61</v>
      </c>
      <c r="G922" s="28">
        <f t="shared" si="137"/>
        <v>137</v>
      </c>
      <c r="H922" s="28">
        <f t="shared" si="138"/>
        <v>1</v>
      </c>
      <c r="I922" s="34">
        <f t="shared" si="139"/>
        <v>1</v>
      </c>
      <c r="J922" s="31">
        <f t="shared" si="132"/>
        <v>12</v>
      </c>
      <c r="K922" s="35"/>
      <c r="L922" s="36">
        <f t="shared" si="140"/>
        <v>14226</v>
      </c>
      <c r="M922" s="36"/>
      <c r="N922" s="36"/>
      <c r="P922" s="111"/>
    </row>
    <row r="923" spans="1:16">
      <c r="A923" s="31">
        <f t="shared" si="133"/>
        <v>499</v>
      </c>
      <c r="B923" s="31">
        <v>914</v>
      </c>
      <c r="C923" s="32" t="str">
        <f t="shared" si="134"/>
        <v>499 - HAMPDEN CS OF SCIENCE EAST Charter School - LUDLOW pupils</v>
      </c>
      <c r="D923" s="33">
        <v>499061161</v>
      </c>
      <c r="E923" s="31">
        <f t="shared" si="135"/>
        <v>499</v>
      </c>
      <c r="F923" s="28">
        <f t="shared" si="136"/>
        <v>61</v>
      </c>
      <c r="G923" s="28">
        <f t="shared" si="137"/>
        <v>161</v>
      </c>
      <c r="H923" s="28">
        <f t="shared" si="138"/>
        <v>1</v>
      </c>
      <c r="I923" s="34">
        <f t="shared" si="139"/>
        <v>1</v>
      </c>
      <c r="J923" s="31">
        <f t="shared" si="132"/>
        <v>6</v>
      </c>
      <c r="K923" s="35"/>
      <c r="L923" s="36">
        <f t="shared" si="140"/>
        <v>15564</v>
      </c>
      <c r="M923" s="36"/>
      <c r="N923" s="36"/>
      <c r="P923" s="111"/>
    </row>
    <row r="924" spans="1:16">
      <c r="A924" s="31">
        <f t="shared" si="133"/>
        <v>499</v>
      </c>
      <c r="B924" s="31">
        <v>915</v>
      </c>
      <c r="C924" s="32" t="str">
        <f t="shared" si="134"/>
        <v>499 - HAMPDEN CS OF SCIENCE EAST Charter School - PALMER pupils</v>
      </c>
      <c r="D924" s="33">
        <v>499061227</v>
      </c>
      <c r="E924" s="31">
        <f t="shared" si="135"/>
        <v>499</v>
      </c>
      <c r="F924" s="28">
        <f t="shared" si="136"/>
        <v>61</v>
      </c>
      <c r="G924" s="28">
        <f t="shared" si="137"/>
        <v>227</v>
      </c>
      <c r="H924" s="28">
        <f t="shared" si="138"/>
        <v>1</v>
      </c>
      <c r="I924" s="34">
        <f t="shared" si="139"/>
        <v>1</v>
      </c>
      <c r="J924" s="31">
        <f t="shared" si="132"/>
        <v>9</v>
      </c>
      <c r="K924" s="35"/>
      <c r="L924" s="36">
        <f t="shared" si="140"/>
        <v>16015</v>
      </c>
      <c r="M924" s="36"/>
      <c r="N924" s="36"/>
      <c r="P924" s="111"/>
    </row>
    <row r="925" spans="1:16">
      <c r="A925" s="31">
        <f t="shared" si="133"/>
        <v>499</v>
      </c>
      <c r="B925" s="31">
        <v>916</v>
      </c>
      <c r="C925" s="32" t="str">
        <f t="shared" si="134"/>
        <v>499 - HAMPDEN CS OF SCIENCE EAST Charter School - SOUTH HADLEY pupils</v>
      </c>
      <c r="D925" s="33">
        <v>499061278</v>
      </c>
      <c r="E925" s="31">
        <f t="shared" si="135"/>
        <v>499</v>
      </c>
      <c r="F925" s="28">
        <f t="shared" si="136"/>
        <v>61</v>
      </c>
      <c r="G925" s="28">
        <f t="shared" si="137"/>
        <v>278</v>
      </c>
      <c r="H925" s="28">
        <f t="shared" si="138"/>
        <v>1</v>
      </c>
      <c r="I925" s="34">
        <f t="shared" si="139"/>
        <v>1</v>
      </c>
      <c r="J925" s="31">
        <f t="shared" si="132"/>
        <v>6</v>
      </c>
      <c r="K925" s="35"/>
      <c r="L925" s="36">
        <f t="shared" si="140"/>
        <v>12510</v>
      </c>
      <c r="M925" s="36"/>
      <c r="N925" s="36"/>
      <c r="P925" s="111"/>
    </row>
    <row r="926" spans="1:16">
      <c r="A926" s="31">
        <f t="shared" si="133"/>
        <v>499</v>
      </c>
      <c r="B926" s="31">
        <v>917</v>
      </c>
      <c r="C926" s="32" t="str">
        <f t="shared" si="134"/>
        <v>499 - HAMPDEN CS OF SCIENCE EAST Charter School - SPRINGFIELD pupils</v>
      </c>
      <c r="D926" s="33">
        <v>499061281</v>
      </c>
      <c r="E926" s="31">
        <f t="shared" si="135"/>
        <v>499</v>
      </c>
      <c r="F926" s="28">
        <f t="shared" si="136"/>
        <v>61</v>
      </c>
      <c r="G926" s="28">
        <f t="shared" si="137"/>
        <v>281</v>
      </c>
      <c r="H926" s="28">
        <f t="shared" si="138"/>
        <v>1</v>
      </c>
      <c r="I926" s="34">
        <f t="shared" si="139"/>
        <v>1</v>
      </c>
      <c r="J926" s="31">
        <f t="shared" si="132"/>
        <v>12</v>
      </c>
      <c r="K926" s="35"/>
      <c r="L926" s="36">
        <f t="shared" si="140"/>
        <v>13730</v>
      </c>
      <c r="M926" s="36"/>
      <c r="N926" s="36"/>
      <c r="P926" s="111"/>
    </row>
    <row r="927" spans="1:16">
      <c r="A927" s="31">
        <f t="shared" si="133"/>
        <v>499</v>
      </c>
      <c r="B927" s="31">
        <v>918</v>
      </c>
      <c r="C927" s="32" t="str">
        <f t="shared" si="134"/>
        <v>499 - HAMPDEN CS OF SCIENCE EAST Charter School - WESTFIELD pupils</v>
      </c>
      <c r="D927" s="33">
        <v>499061325</v>
      </c>
      <c r="E927" s="31">
        <f t="shared" si="135"/>
        <v>499</v>
      </c>
      <c r="F927" s="28">
        <f t="shared" si="136"/>
        <v>61</v>
      </c>
      <c r="G927" s="28">
        <f t="shared" si="137"/>
        <v>325</v>
      </c>
      <c r="H927" s="28">
        <f t="shared" si="138"/>
        <v>1</v>
      </c>
      <c r="I927" s="34">
        <f t="shared" si="139"/>
        <v>1</v>
      </c>
      <c r="J927" s="31">
        <f t="shared" si="132"/>
        <v>8</v>
      </c>
      <c r="K927" s="35"/>
      <c r="L927" s="36">
        <f t="shared" si="140"/>
        <v>15838</v>
      </c>
      <c r="M927" s="36"/>
      <c r="N927" s="36"/>
      <c r="P927" s="111"/>
    </row>
    <row r="928" spans="1:16">
      <c r="A928" s="31">
        <f t="shared" si="133"/>
        <v>499</v>
      </c>
      <c r="B928" s="31">
        <v>919</v>
      </c>
      <c r="C928" s="32" t="str">
        <f t="shared" si="134"/>
        <v>499 - HAMPDEN CS OF SCIENCE EAST Charter School - WEST SPRINGFIELD pupils</v>
      </c>
      <c r="D928" s="33">
        <v>499061332</v>
      </c>
      <c r="E928" s="31">
        <f t="shared" si="135"/>
        <v>499</v>
      </c>
      <c r="F928" s="28">
        <f t="shared" si="136"/>
        <v>61</v>
      </c>
      <c r="G928" s="28">
        <f t="shared" si="137"/>
        <v>332</v>
      </c>
      <c r="H928" s="28">
        <f t="shared" si="138"/>
        <v>1</v>
      </c>
      <c r="I928" s="34">
        <f t="shared" si="139"/>
        <v>1</v>
      </c>
      <c r="J928" s="31">
        <f t="shared" si="132"/>
        <v>10</v>
      </c>
      <c r="K928" s="35"/>
      <c r="L928" s="36">
        <f t="shared" si="140"/>
        <v>13608</v>
      </c>
      <c r="M928" s="36"/>
      <c r="N928" s="36"/>
      <c r="P928" s="111"/>
    </row>
    <row r="929" spans="1:16">
      <c r="A929" s="31">
        <f t="shared" si="133"/>
        <v>499</v>
      </c>
      <c r="B929" s="31">
        <v>920</v>
      </c>
      <c r="C929" s="32" t="str">
        <f t="shared" si="134"/>
        <v>499 - HAMPDEN CS OF SCIENCE EAST Charter School - GATEWAY pupils</v>
      </c>
      <c r="D929" s="33">
        <v>499061672</v>
      </c>
      <c r="E929" s="31">
        <f t="shared" si="135"/>
        <v>499</v>
      </c>
      <c r="F929" s="28">
        <f t="shared" si="136"/>
        <v>61</v>
      </c>
      <c r="G929" s="28">
        <f t="shared" si="137"/>
        <v>672</v>
      </c>
      <c r="H929" s="28">
        <f t="shared" si="138"/>
        <v>1</v>
      </c>
      <c r="I929" s="34">
        <f t="shared" si="139"/>
        <v>1</v>
      </c>
      <c r="J929" s="31">
        <f t="shared" si="132"/>
        <v>7</v>
      </c>
      <c r="K929" s="35"/>
      <c r="L929" s="36">
        <f t="shared" si="140"/>
        <v>15661</v>
      </c>
      <c r="M929" s="36"/>
      <c r="N929" s="36"/>
      <c r="P929" s="111"/>
    </row>
    <row r="930" spans="1:16">
      <c r="A930" s="31">
        <f t="shared" si="133"/>
        <v>499</v>
      </c>
      <c r="B930" s="31">
        <v>921</v>
      </c>
      <c r="C930" s="32" t="str">
        <f t="shared" si="134"/>
        <v>499 - HAMPDEN CS OF SCIENCE EAST Charter School - SOUTHWICK TOLLAND GRANVILLE pupils</v>
      </c>
      <c r="D930" s="33">
        <v>499061766</v>
      </c>
      <c r="E930" s="31">
        <f t="shared" si="135"/>
        <v>499</v>
      </c>
      <c r="F930" s="28">
        <f t="shared" si="136"/>
        <v>61</v>
      </c>
      <c r="G930" s="28">
        <f t="shared" si="137"/>
        <v>766</v>
      </c>
      <c r="H930" s="28">
        <f t="shared" si="138"/>
        <v>1</v>
      </c>
      <c r="I930" s="34">
        <f t="shared" si="139"/>
        <v>1</v>
      </c>
      <c r="J930" s="31">
        <f t="shared" si="132"/>
        <v>6</v>
      </c>
      <c r="K930" s="35"/>
      <c r="L930" s="36">
        <f t="shared" si="140"/>
        <v>15484</v>
      </c>
      <c r="M930" s="36"/>
      <c r="N930" s="36"/>
      <c r="P930" s="111"/>
    </row>
    <row r="931" spans="1:16">
      <c r="A931" s="31">
        <f t="shared" si="133"/>
        <v>3501</v>
      </c>
      <c r="B931" s="31">
        <v>922</v>
      </c>
      <c r="C931" s="32" t="str">
        <f t="shared" si="134"/>
        <v>3501 - PAULO FREIRE SOCIAL JUSTICE Charter School - CHICOPEE pupils</v>
      </c>
      <c r="D931" s="33">
        <v>3501061061</v>
      </c>
      <c r="E931" s="31">
        <f t="shared" si="135"/>
        <v>3501</v>
      </c>
      <c r="F931" s="28">
        <f t="shared" si="136"/>
        <v>61</v>
      </c>
      <c r="G931" s="28">
        <f t="shared" si="137"/>
        <v>61</v>
      </c>
      <c r="H931" s="28">
        <f t="shared" si="138"/>
        <v>1</v>
      </c>
      <c r="I931" s="34">
        <f t="shared" si="139"/>
        <v>1</v>
      </c>
      <c r="J931" s="31">
        <f t="shared" si="132"/>
        <v>10</v>
      </c>
      <c r="K931" s="35"/>
      <c r="L931" s="36">
        <f t="shared" si="140"/>
        <v>15321</v>
      </c>
      <c r="M931" s="36"/>
      <c r="N931" s="36"/>
      <c r="P931" s="111"/>
    </row>
    <row r="932" spans="1:16">
      <c r="A932" s="31">
        <f t="shared" si="133"/>
        <v>3501</v>
      </c>
      <c r="B932" s="31">
        <v>923</v>
      </c>
      <c r="C932" s="32" t="str">
        <f t="shared" si="134"/>
        <v>3501 - PAULO FREIRE SOCIAL JUSTICE Charter School - HOLYOKE pupils</v>
      </c>
      <c r="D932" s="33">
        <v>3501061137</v>
      </c>
      <c r="E932" s="31">
        <f t="shared" si="135"/>
        <v>3501</v>
      </c>
      <c r="F932" s="28">
        <f t="shared" si="136"/>
        <v>61</v>
      </c>
      <c r="G932" s="28">
        <f t="shared" si="137"/>
        <v>137</v>
      </c>
      <c r="H932" s="28">
        <f t="shared" si="138"/>
        <v>1</v>
      </c>
      <c r="I932" s="34">
        <f t="shared" si="139"/>
        <v>1</v>
      </c>
      <c r="J932" s="31">
        <f t="shared" si="132"/>
        <v>12</v>
      </c>
      <c r="K932" s="35"/>
      <c r="L932" s="36">
        <f t="shared" si="140"/>
        <v>16189</v>
      </c>
      <c r="M932" s="36"/>
      <c r="N932" s="36"/>
      <c r="P932" s="111"/>
    </row>
    <row r="933" spans="1:16">
      <c r="A933" s="31">
        <f t="shared" si="133"/>
        <v>3501</v>
      </c>
      <c r="B933" s="31">
        <v>924</v>
      </c>
      <c r="C933" s="32" t="str">
        <f t="shared" si="134"/>
        <v>3501 - PAULO FREIRE SOCIAL JUSTICE Charter School - LUDLOW pupils</v>
      </c>
      <c r="D933" s="33">
        <v>3501061161</v>
      </c>
      <c r="E933" s="31">
        <f t="shared" si="135"/>
        <v>3501</v>
      </c>
      <c r="F933" s="28">
        <f t="shared" si="136"/>
        <v>61</v>
      </c>
      <c r="G933" s="28">
        <f t="shared" si="137"/>
        <v>161</v>
      </c>
      <c r="H933" s="28">
        <f t="shared" si="138"/>
        <v>1</v>
      </c>
      <c r="I933" s="34">
        <f t="shared" si="139"/>
        <v>1</v>
      </c>
      <c r="J933" s="31">
        <f t="shared" si="132"/>
        <v>6</v>
      </c>
      <c r="K933" s="35"/>
      <c r="L933" s="36">
        <f t="shared" si="140"/>
        <v>13254</v>
      </c>
      <c r="M933" s="36"/>
      <c r="N933" s="36"/>
      <c r="P933" s="111"/>
    </row>
    <row r="934" spans="1:16">
      <c r="A934" s="31">
        <f t="shared" si="133"/>
        <v>3501</v>
      </c>
      <c r="B934" s="31">
        <v>925</v>
      </c>
      <c r="C934" s="32" t="str">
        <f t="shared" si="134"/>
        <v>3501 - PAULO FREIRE SOCIAL JUSTICE Charter School - NORTHAMPTON pupils</v>
      </c>
      <c r="D934" s="33">
        <v>3501061210</v>
      </c>
      <c r="E934" s="31">
        <f t="shared" si="135"/>
        <v>3501</v>
      </c>
      <c r="F934" s="28">
        <f t="shared" si="136"/>
        <v>61</v>
      </c>
      <c r="G934" s="28">
        <f t="shared" si="137"/>
        <v>210</v>
      </c>
      <c r="H934" s="28">
        <f t="shared" si="138"/>
        <v>1</v>
      </c>
      <c r="I934" s="34">
        <f t="shared" si="139"/>
        <v>1</v>
      </c>
      <c r="J934" s="31">
        <f t="shared" si="132"/>
        <v>5</v>
      </c>
      <c r="K934" s="35"/>
      <c r="L934" s="36">
        <f t="shared" si="140"/>
        <v>15161</v>
      </c>
      <c r="M934" s="36"/>
      <c r="N934" s="36"/>
      <c r="P934" s="111"/>
    </row>
    <row r="935" spans="1:16">
      <c r="A935" s="31">
        <f t="shared" si="133"/>
        <v>3501</v>
      </c>
      <c r="B935" s="31">
        <v>926</v>
      </c>
      <c r="C935" s="32" t="str">
        <f t="shared" si="134"/>
        <v>3501 - PAULO FREIRE SOCIAL JUSTICE Charter School - SOUTH HADLEY pupils</v>
      </c>
      <c r="D935" s="33">
        <v>3501061278</v>
      </c>
      <c r="E935" s="31">
        <f t="shared" si="135"/>
        <v>3501</v>
      </c>
      <c r="F935" s="28">
        <f t="shared" si="136"/>
        <v>61</v>
      </c>
      <c r="G935" s="28">
        <f t="shared" si="137"/>
        <v>278</v>
      </c>
      <c r="H935" s="28">
        <f t="shared" si="138"/>
        <v>1</v>
      </c>
      <c r="I935" s="34">
        <f t="shared" si="139"/>
        <v>1</v>
      </c>
      <c r="J935" s="31">
        <f t="shared" si="132"/>
        <v>6</v>
      </c>
      <c r="K935" s="35"/>
      <c r="L935" s="36">
        <f t="shared" si="140"/>
        <v>15462</v>
      </c>
      <c r="M935" s="36"/>
      <c r="N935" s="36"/>
      <c r="P935" s="111"/>
    </row>
    <row r="936" spans="1:16">
      <c r="A936" s="31">
        <f t="shared" si="133"/>
        <v>3501</v>
      </c>
      <c r="B936" s="31">
        <v>927</v>
      </c>
      <c r="C936" s="32" t="str">
        <f t="shared" si="134"/>
        <v>3501 - PAULO FREIRE SOCIAL JUSTICE Charter School - SPRINGFIELD pupils</v>
      </c>
      <c r="D936" s="33">
        <v>3501061281</v>
      </c>
      <c r="E936" s="31">
        <f t="shared" si="135"/>
        <v>3501</v>
      </c>
      <c r="F936" s="28">
        <f t="shared" si="136"/>
        <v>61</v>
      </c>
      <c r="G936" s="28">
        <f t="shared" si="137"/>
        <v>281</v>
      </c>
      <c r="H936" s="28">
        <f t="shared" si="138"/>
        <v>1</v>
      </c>
      <c r="I936" s="34">
        <f t="shared" si="139"/>
        <v>1</v>
      </c>
      <c r="J936" s="31">
        <f t="shared" si="132"/>
        <v>12</v>
      </c>
      <c r="K936" s="35"/>
      <c r="L936" s="36">
        <f t="shared" si="140"/>
        <v>15927</v>
      </c>
      <c r="M936" s="36"/>
      <c r="N936" s="36"/>
      <c r="P936" s="111"/>
    </row>
    <row r="937" spans="1:16">
      <c r="A937" s="31">
        <f t="shared" si="133"/>
        <v>3501</v>
      </c>
      <c r="B937" s="31">
        <v>928</v>
      </c>
      <c r="C937" s="32" t="str">
        <f t="shared" si="134"/>
        <v>3501 - PAULO FREIRE SOCIAL JUSTICE Charter School - WESTFIELD pupils</v>
      </c>
      <c r="D937" s="33">
        <v>3501061325</v>
      </c>
      <c r="E937" s="31">
        <f t="shared" si="135"/>
        <v>3501</v>
      </c>
      <c r="F937" s="28">
        <f t="shared" si="136"/>
        <v>61</v>
      </c>
      <c r="G937" s="28">
        <f t="shared" si="137"/>
        <v>325</v>
      </c>
      <c r="H937" s="28">
        <f t="shared" si="138"/>
        <v>1</v>
      </c>
      <c r="I937" s="34">
        <f t="shared" si="139"/>
        <v>1</v>
      </c>
      <c r="J937" s="31">
        <f t="shared" si="132"/>
        <v>8</v>
      </c>
      <c r="K937" s="35"/>
      <c r="L937" s="36">
        <f t="shared" si="140"/>
        <v>15838</v>
      </c>
      <c r="M937" s="36"/>
      <c r="N937" s="36"/>
      <c r="P937" s="111"/>
    </row>
    <row r="938" spans="1:16">
      <c r="A938" s="31">
        <f t="shared" si="133"/>
        <v>3501</v>
      </c>
      <c r="B938" s="31">
        <v>929</v>
      </c>
      <c r="C938" s="32" t="str">
        <f t="shared" si="134"/>
        <v>3501 - PAULO FREIRE SOCIAL JUSTICE Charter School - WEST SPRINGFIELD pupils</v>
      </c>
      <c r="D938" s="33">
        <v>3501061332</v>
      </c>
      <c r="E938" s="31">
        <f t="shared" si="135"/>
        <v>3501</v>
      </c>
      <c r="F938" s="28">
        <f t="shared" si="136"/>
        <v>61</v>
      </c>
      <c r="G938" s="28">
        <f t="shared" si="137"/>
        <v>332</v>
      </c>
      <c r="H938" s="28">
        <f t="shared" si="138"/>
        <v>1</v>
      </c>
      <c r="I938" s="34">
        <f t="shared" si="139"/>
        <v>1</v>
      </c>
      <c r="J938" s="31">
        <f t="shared" si="132"/>
        <v>10</v>
      </c>
      <c r="K938" s="35"/>
      <c r="L938" s="36">
        <f t="shared" si="140"/>
        <v>16914</v>
      </c>
      <c r="M938" s="36"/>
      <c r="N938" s="36"/>
      <c r="P938" s="111"/>
    </row>
    <row r="939" spans="1:16">
      <c r="A939" s="31">
        <f t="shared" si="133"/>
        <v>3501</v>
      </c>
      <c r="B939" s="31">
        <v>930</v>
      </c>
      <c r="C939" s="32" t="str">
        <f t="shared" si="134"/>
        <v>3501 - PAULO FREIRE SOCIAL JUSTICE Charter School - HAMPSHIRE pupils</v>
      </c>
      <c r="D939" s="33">
        <v>3501061683</v>
      </c>
      <c r="E939" s="31">
        <f t="shared" si="135"/>
        <v>3501</v>
      </c>
      <c r="F939" s="28">
        <f t="shared" si="136"/>
        <v>61</v>
      </c>
      <c r="G939" s="28">
        <f t="shared" si="137"/>
        <v>683</v>
      </c>
      <c r="H939" s="28">
        <f t="shared" si="138"/>
        <v>1</v>
      </c>
      <c r="I939" s="34">
        <f t="shared" si="139"/>
        <v>1</v>
      </c>
      <c r="J939" s="31">
        <f t="shared" si="132"/>
        <v>4</v>
      </c>
      <c r="K939" s="35"/>
      <c r="L939" s="36">
        <f t="shared" si="140"/>
        <v>15088</v>
      </c>
      <c r="M939" s="36"/>
      <c r="N939" s="36"/>
      <c r="P939" s="111"/>
    </row>
    <row r="940" spans="1:16">
      <c r="A940" s="31">
        <f t="shared" si="133"/>
        <v>3502</v>
      </c>
      <c r="B940" s="31">
        <v>931</v>
      </c>
      <c r="C940" s="32" t="str">
        <f t="shared" si="134"/>
        <v>3502 - BAYSTATE ACADEMY Charter School - CHICOPEE pupils</v>
      </c>
      <c r="D940" s="33">
        <v>3502281061</v>
      </c>
      <c r="E940" s="31">
        <f t="shared" si="135"/>
        <v>3502</v>
      </c>
      <c r="F940" s="28">
        <f t="shared" si="136"/>
        <v>281</v>
      </c>
      <c r="G940" s="28">
        <f t="shared" si="137"/>
        <v>61</v>
      </c>
      <c r="H940" s="28">
        <f t="shared" si="138"/>
        <v>1</v>
      </c>
      <c r="I940" s="34">
        <f t="shared" si="139"/>
        <v>1</v>
      </c>
      <c r="J940" s="31">
        <f t="shared" si="132"/>
        <v>10</v>
      </c>
      <c r="K940" s="35"/>
      <c r="L940" s="36">
        <f t="shared" si="140"/>
        <v>13608</v>
      </c>
      <c r="M940" s="36"/>
      <c r="N940" s="36"/>
      <c r="P940" s="111"/>
    </row>
    <row r="941" spans="1:16">
      <c r="A941" s="31">
        <f t="shared" si="133"/>
        <v>3502</v>
      </c>
      <c r="B941" s="31">
        <v>932</v>
      </c>
      <c r="C941" s="32" t="str">
        <f t="shared" si="134"/>
        <v>3502 - BAYSTATE ACADEMY Charter School - LUDLOW pupils</v>
      </c>
      <c r="D941" s="33">
        <v>3502281161</v>
      </c>
      <c r="E941" s="31">
        <f t="shared" si="135"/>
        <v>3502</v>
      </c>
      <c r="F941" s="28">
        <f t="shared" si="136"/>
        <v>281</v>
      </c>
      <c r="G941" s="28">
        <f t="shared" si="137"/>
        <v>161</v>
      </c>
      <c r="H941" s="28">
        <f t="shared" si="138"/>
        <v>1</v>
      </c>
      <c r="I941" s="34">
        <f t="shared" si="139"/>
        <v>1</v>
      </c>
      <c r="J941" s="31">
        <f t="shared" si="132"/>
        <v>6</v>
      </c>
      <c r="K941" s="35"/>
      <c r="L941" s="36">
        <f t="shared" si="140"/>
        <v>13681</v>
      </c>
      <c r="M941" s="36"/>
      <c r="N941" s="36"/>
      <c r="P941" s="111"/>
    </row>
    <row r="942" spans="1:16">
      <c r="A942" s="31">
        <f t="shared" si="133"/>
        <v>3502</v>
      </c>
      <c r="B942" s="31">
        <v>933</v>
      </c>
      <c r="C942" s="32" t="str">
        <f t="shared" si="134"/>
        <v>3502 - BAYSTATE ACADEMY Charter School - SPRINGFIELD pupils</v>
      </c>
      <c r="D942" s="33">
        <v>3502281281</v>
      </c>
      <c r="E942" s="31">
        <f t="shared" si="135"/>
        <v>3502</v>
      </c>
      <c r="F942" s="28">
        <f t="shared" si="136"/>
        <v>281</v>
      </c>
      <c r="G942" s="28">
        <f t="shared" si="137"/>
        <v>281</v>
      </c>
      <c r="H942" s="28">
        <f t="shared" si="138"/>
        <v>1</v>
      </c>
      <c r="I942" s="34">
        <f t="shared" si="139"/>
        <v>1</v>
      </c>
      <c r="J942" s="31">
        <f t="shared" si="132"/>
        <v>12</v>
      </c>
      <c r="K942" s="35"/>
      <c r="L942" s="36">
        <f t="shared" si="140"/>
        <v>14697</v>
      </c>
      <c r="M942" s="36"/>
      <c r="N942" s="36"/>
      <c r="P942" s="111"/>
    </row>
    <row r="943" spans="1:16">
      <c r="A943" s="31">
        <f t="shared" si="133"/>
        <v>3503</v>
      </c>
      <c r="B943" s="31">
        <v>934</v>
      </c>
      <c r="C943" s="32" t="str">
        <f t="shared" si="134"/>
        <v>3503 - COLLEGIATE CS OF LOWELL Charter School - BILLERICA pupils</v>
      </c>
      <c r="D943" s="33">
        <v>3503160031</v>
      </c>
      <c r="E943" s="31">
        <f t="shared" si="135"/>
        <v>3503</v>
      </c>
      <c r="F943" s="28">
        <f t="shared" si="136"/>
        <v>160</v>
      </c>
      <c r="G943" s="28">
        <f t="shared" si="137"/>
        <v>31</v>
      </c>
      <c r="H943" s="28">
        <f t="shared" si="138"/>
        <v>1</v>
      </c>
      <c r="I943" s="34">
        <f t="shared" si="139"/>
        <v>1</v>
      </c>
      <c r="J943" s="31">
        <f t="shared" si="132"/>
        <v>4</v>
      </c>
      <c r="K943" s="35"/>
      <c r="L943" s="36">
        <f t="shared" si="140"/>
        <v>10496</v>
      </c>
      <c r="M943" s="36"/>
      <c r="N943" s="36"/>
      <c r="P943" s="111"/>
    </row>
    <row r="944" spans="1:16">
      <c r="A944" s="31">
        <f t="shared" si="133"/>
        <v>3503</v>
      </c>
      <c r="B944" s="31">
        <v>935</v>
      </c>
      <c r="C944" s="32" t="str">
        <f t="shared" si="134"/>
        <v>3503 - COLLEGIATE CS OF LOWELL Charter School - BURLINGTON pupils</v>
      </c>
      <c r="D944" s="33">
        <v>3503160048</v>
      </c>
      <c r="E944" s="31">
        <f t="shared" si="135"/>
        <v>3503</v>
      </c>
      <c r="F944" s="28">
        <f t="shared" si="136"/>
        <v>160</v>
      </c>
      <c r="G944" s="28">
        <f t="shared" si="137"/>
        <v>48</v>
      </c>
      <c r="H944" s="28">
        <f t="shared" si="138"/>
        <v>1</v>
      </c>
      <c r="I944" s="34">
        <f t="shared" si="139"/>
        <v>1</v>
      </c>
      <c r="J944" s="31">
        <f t="shared" si="132"/>
        <v>3</v>
      </c>
      <c r="K944" s="35"/>
      <c r="L944" s="36">
        <f t="shared" si="140"/>
        <v>9480</v>
      </c>
      <c r="M944" s="36"/>
      <c r="N944" s="36"/>
      <c r="P944" s="111"/>
    </row>
    <row r="945" spans="1:16">
      <c r="A945" s="31">
        <f t="shared" si="133"/>
        <v>3503</v>
      </c>
      <c r="B945" s="31">
        <v>936</v>
      </c>
      <c r="C945" s="32" t="str">
        <f t="shared" si="134"/>
        <v>3503 - COLLEGIATE CS OF LOWELL Charter School - CHELMSFORD pupils</v>
      </c>
      <c r="D945" s="33">
        <v>3503160056</v>
      </c>
      <c r="E945" s="31">
        <f t="shared" si="135"/>
        <v>3503</v>
      </c>
      <c r="F945" s="28">
        <f t="shared" si="136"/>
        <v>160</v>
      </c>
      <c r="G945" s="28">
        <f t="shared" si="137"/>
        <v>56</v>
      </c>
      <c r="H945" s="28">
        <f t="shared" si="138"/>
        <v>1</v>
      </c>
      <c r="I945" s="34">
        <f t="shared" si="139"/>
        <v>1</v>
      </c>
      <c r="J945" s="31">
        <f t="shared" si="132"/>
        <v>3</v>
      </c>
      <c r="K945" s="35"/>
      <c r="L945" s="36">
        <f t="shared" si="140"/>
        <v>13270</v>
      </c>
      <c r="M945" s="36"/>
      <c r="N945" s="36"/>
      <c r="P945" s="111"/>
    </row>
    <row r="946" spans="1:16">
      <c r="A946" s="31">
        <f t="shared" si="133"/>
        <v>3503</v>
      </c>
      <c r="B946" s="31">
        <v>937</v>
      </c>
      <c r="C946" s="32" t="str">
        <f t="shared" si="134"/>
        <v>3503 - COLLEGIATE CS OF LOWELL Charter School - DRACUT pupils</v>
      </c>
      <c r="D946" s="33">
        <v>3503160079</v>
      </c>
      <c r="E946" s="31">
        <f t="shared" si="135"/>
        <v>3503</v>
      </c>
      <c r="F946" s="28">
        <f t="shared" si="136"/>
        <v>160</v>
      </c>
      <c r="G946" s="28">
        <f t="shared" si="137"/>
        <v>79</v>
      </c>
      <c r="H946" s="28">
        <f t="shared" si="138"/>
        <v>1</v>
      </c>
      <c r="I946" s="34">
        <f t="shared" si="139"/>
        <v>1</v>
      </c>
      <c r="J946" s="31">
        <f t="shared" si="132"/>
        <v>6</v>
      </c>
      <c r="K946" s="35"/>
      <c r="L946" s="36">
        <f t="shared" si="140"/>
        <v>10784</v>
      </c>
      <c r="M946" s="36"/>
      <c r="N946" s="36"/>
      <c r="P946" s="111"/>
    </row>
    <row r="947" spans="1:16">
      <c r="A947" s="31">
        <f t="shared" si="133"/>
        <v>3503</v>
      </c>
      <c r="B947" s="31">
        <v>938</v>
      </c>
      <c r="C947" s="32" t="str">
        <f t="shared" si="134"/>
        <v>3503 - COLLEGIATE CS OF LOWELL Charter School - LOWELL pupils</v>
      </c>
      <c r="D947" s="33">
        <v>3503160160</v>
      </c>
      <c r="E947" s="31">
        <f t="shared" si="135"/>
        <v>3503</v>
      </c>
      <c r="F947" s="28">
        <f t="shared" si="136"/>
        <v>160</v>
      </c>
      <c r="G947" s="28">
        <f t="shared" si="137"/>
        <v>160</v>
      </c>
      <c r="H947" s="28">
        <f t="shared" si="138"/>
        <v>1</v>
      </c>
      <c r="I947" s="34">
        <f t="shared" si="139"/>
        <v>1</v>
      </c>
      <c r="J947" s="31">
        <f t="shared" si="132"/>
        <v>11</v>
      </c>
      <c r="K947" s="35"/>
      <c r="L947" s="36">
        <f t="shared" si="140"/>
        <v>13354</v>
      </c>
      <c r="M947" s="36"/>
      <c r="N947" s="36"/>
      <c r="P947" s="111"/>
    </row>
    <row r="948" spans="1:16">
      <c r="A948" s="31">
        <f t="shared" si="133"/>
        <v>3503</v>
      </c>
      <c r="B948" s="31">
        <v>939</v>
      </c>
      <c r="C948" s="32" t="str">
        <f t="shared" si="134"/>
        <v>3503 - COLLEGIATE CS OF LOWELL Charter School - TYNGSBOROUGH pupils</v>
      </c>
      <c r="D948" s="33">
        <v>3503160301</v>
      </c>
      <c r="E948" s="31">
        <f t="shared" si="135"/>
        <v>3503</v>
      </c>
      <c r="F948" s="28">
        <f t="shared" si="136"/>
        <v>160</v>
      </c>
      <c r="G948" s="28">
        <f t="shared" si="137"/>
        <v>301</v>
      </c>
      <c r="H948" s="28">
        <f t="shared" si="138"/>
        <v>1</v>
      </c>
      <c r="I948" s="34">
        <f t="shared" si="139"/>
        <v>1</v>
      </c>
      <c r="J948" s="31">
        <f t="shared" si="132"/>
        <v>4</v>
      </c>
      <c r="K948" s="35"/>
      <c r="L948" s="36">
        <f t="shared" si="140"/>
        <v>14734</v>
      </c>
      <c r="M948" s="36"/>
      <c r="N948" s="36"/>
      <c r="P948" s="111"/>
    </row>
    <row r="949" spans="1:16">
      <c r="A949" s="31">
        <f t="shared" si="133"/>
        <v>3503</v>
      </c>
      <c r="B949" s="31">
        <v>940</v>
      </c>
      <c r="C949" s="32" t="str">
        <f t="shared" si="134"/>
        <v>3503 - COLLEGIATE CS OF LOWELL Charter School - WESTFORD pupils</v>
      </c>
      <c r="D949" s="33">
        <v>3503160326</v>
      </c>
      <c r="E949" s="31">
        <f t="shared" si="135"/>
        <v>3503</v>
      </c>
      <c r="F949" s="28">
        <f t="shared" si="136"/>
        <v>160</v>
      </c>
      <c r="G949" s="28">
        <f t="shared" si="137"/>
        <v>326</v>
      </c>
      <c r="H949" s="28">
        <f t="shared" si="138"/>
        <v>1</v>
      </c>
      <c r="I949" s="34">
        <f t="shared" si="139"/>
        <v>1</v>
      </c>
      <c r="J949" s="31">
        <f t="shared" si="132"/>
        <v>2</v>
      </c>
      <c r="K949" s="35"/>
      <c r="L949" s="36">
        <f t="shared" si="140"/>
        <v>9518</v>
      </c>
      <c r="M949" s="36"/>
      <c r="N949" s="36"/>
      <c r="P949" s="111"/>
    </row>
    <row r="950" spans="1:16">
      <c r="A950" s="31">
        <f t="shared" si="133"/>
        <v>3503</v>
      </c>
      <c r="B950" s="31">
        <v>941</v>
      </c>
      <c r="C950" s="32" t="str">
        <f t="shared" si="134"/>
        <v>3503 - COLLEGIATE CS OF LOWELL Charter School - ACTON BOXBOROUGH pupils</v>
      </c>
      <c r="D950" s="33">
        <v>3503160600</v>
      </c>
      <c r="E950" s="31">
        <f t="shared" si="135"/>
        <v>3503</v>
      </c>
      <c r="F950" s="28">
        <f t="shared" si="136"/>
        <v>160</v>
      </c>
      <c r="G950" s="28">
        <f t="shared" si="137"/>
        <v>600</v>
      </c>
      <c r="H950" s="28">
        <f t="shared" si="138"/>
        <v>1</v>
      </c>
      <c r="I950" s="34">
        <f t="shared" si="139"/>
        <v>1</v>
      </c>
      <c r="J950" s="31">
        <f t="shared" si="132"/>
        <v>2</v>
      </c>
      <c r="K950" s="35"/>
      <c r="L950" s="36">
        <f t="shared" si="140"/>
        <v>13137</v>
      </c>
      <c r="M950" s="36"/>
      <c r="N950" s="36"/>
      <c r="P950" s="111"/>
    </row>
    <row r="951" spans="1:16">
      <c r="A951" s="31">
        <f t="shared" si="133"/>
        <v>3503</v>
      </c>
      <c r="B951" s="31">
        <v>942</v>
      </c>
      <c r="C951" s="32" t="str">
        <f t="shared" si="134"/>
        <v>3503 - COLLEGIATE CS OF LOWELL Charter School - GROTON DUNSTABLE pupils</v>
      </c>
      <c r="D951" s="33">
        <v>3503160673</v>
      </c>
      <c r="E951" s="31">
        <f t="shared" si="135"/>
        <v>3503</v>
      </c>
      <c r="F951" s="28">
        <f t="shared" si="136"/>
        <v>160</v>
      </c>
      <c r="G951" s="28">
        <f t="shared" si="137"/>
        <v>673</v>
      </c>
      <c r="H951" s="28">
        <f t="shared" si="138"/>
        <v>1</v>
      </c>
      <c r="I951" s="34">
        <f t="shared" si="139"/>
        <v>1</v>
      </c>
      <c r="J951" s="31">
        <f t="shared" si="132"/>
        <v>2</v>
      </c>
      <c r="K951" s="35"/>
      <c r="L951" s="36">
        <f t="shared" si="140"/>
        <v>9567</v>
      </c>
      <c r="M951" s="36"/>
      <c r="N951" s="36"/>
      <c r="P951" s="111"/>
    </row>
    <row r="952" spans="1:16">
      <c r="A952" s="31">
        <f t="shared" si="133"/>
        <v>3503</v>
      </c>
      <c r="B952" s="31">
        <v>943</v>
      </c>
      <c r="C952" s="32" t="str">
        <f t="shared" si="134"/>
        <v>3503 - COLLEGIATE CS OF LOWELL Charter School - NORTH MIDDLESEX pupils</v>
      </c>
      <c r="D952" s="33">
        <v>3503160735</v>
      </c>
      <c r="E952" s="31">
        <f t="shared" si="135"/>
        <v>3503</v>
      </c>
      <c r="F952" s="28">
        <f t="shared" si="136"/>
        <v>160</v>
      </c>
      <c r="G952" s="28">
        <f t="shared" si="137"/>
        <v>735</v>
      </c>
      <c r="H952" s="28">
        <f t="shared" si="138"/>
        <v>1</v>
      </c>
      <c r="I952" s="34">
        <f t="shared" si="139"/>
        <v>1</v>
      </c>
      <c r="J952" s="31">
        <f t="shared" si="132"/>
        <v>4</v>
      </c>
      <c r="K952" s="35"/>
      <c r="L952" s="36">
        <f t="shared" si="140"/>
        <v>10906</v>
      </c>
      <c r="M952" s="36"/>
      <c r="N952" s="36"/>
      <c r="P952" s="111"/>
    </row>
    <row r="953" spans="1:16">
      <c r="A953" s="31">
        <f t="shared" si="133"/>
        <v>3506</v>
      </c>
      <c r="B953" s="31">
        <v>944</v>
      </c>
      <c r="C953" s="32" t="str">
        <f t="shared" si="134"/>
        <v>3506 - PIONEER CS OF SCIENCE II Charter School - BEVERLY pupils</v>
      </c>
      <c r="D953" s="33">
        <v>3506262030</v>
      </c>
      <c r="E953" s="31">
        <f t="shared" si="135"/>
        <v>3506</v>
      </c>
      <c r="F953" s="28">
        <f t="shared" si="136"/>
        <v>262</v>
      </c>
      <c r="G953" s="28">
        <f t="shared" si="137"/>
        <v>30</v>
      </c>
      <c r="H953" s="28">
        <f t="shared" si="138"/>
        <v>1</v>
      </c>
      <c r="I953" s="34">
        <f t="shared" si="139"/>
        <v>1</v>
      </c>
      <c r="J953" s="31">
        <f t="shared" si="132"/>
        <v>6</v>
      </c>
      <c r="K953" s="35"/>
      <c r="L953" s="36">
        <f t="shared" si="140"/>
        <v>12106</v>
      </c>
      <c r="M953" s="36"/>
      <c r="N953" s="36"/>
      <c r="P953" s="111"/>
    </row>
    <row r="954" spans="1:16">
      <c r="A954" s="31">
        <f t="shared" si="133"/>
        <v>3506</v>
      </c>
      <c r="B954" s="31">
        <v>945</v>
      </c>
      <c r="C954" s="32" t="str">
        <f t="shared" si="134"/>
        <v>3506 - PIONEER CS OF SCIENCE II Charter School - CAMBRIDGE pupils</v>
      </c>
      <c r="D954" s="33">
        <v>3506262049</v>
      </c>
      <c r="E954" s="31">
        <f t="shared" si="135"/>
        <v>3506</v>
      </c>
      <c r="F954" s="28">
        <f t="shared" si="136"/>
        <v>262</v>
      </c>
      <c r="G954" s="28">
        <f t="shared" si="137"/>
        <v>49</v>
      </c>
      <c r="H954" s="28">
        <f t="shared" si="138"/>
        <v>1</v>
      </c>
      <c r="I954" s="34">
        <f t="shared" si="139"/>
        <v>1</v>
      </c>
      <c r="J954" s="31">
        <f t="shared" si="132"/>
        <v>8</v>
      </c>
      <c r="K954" s="35"/>
      <c r="L954" s="36">
        <f t="shared" si="140"/>
        <v>16921</v>
      </c>
      <c r="M954" s="36"/>
      <c r="N954" s="36"/>
      <c r="P954" s="111"/>
    </row>
    <row r="955" spans="1:16">
      <c r="A955" s="31">
        <f t="shared" si="133"/>
        <v>3506</v>
      </c>
      <c r="B955" s="31">
        <v>946</v>
      </c>
      <c r="C955" s="32" t="str">
        <f t="shared" si="134"/>
        <v>3506 - PIONEER CS OF SCIENCE II Charter School - DANVERS pupils</v>
      </c>
      <c r="D955" s="33">
        <v>3506262071</v>
      </c>
      <c r="E955" s="31">
        <f t="shared" si="135"/>
        <v>3506</v>
      </c>
      <c r="F955" s="28">
        <f t="shared" si="136"/>
        <v>262</v>
      </c>
      <c r="G955" s="28">
        <f t="shared" si="137"/>
        <v>71</v>
      </c>
      <c r="H955" s="28">
        <f t="shared" si="138"/>
        <v>1</v>
      </c>
      <c r="I955" s="34">
        <f t="shared" si="139"/>
        <v>1</v>
      </c>
      <c r="J955" s="31">
        <f t="shared" si="132"/>
        <v>4</v>
      </c>
      <c r="K955" s="35"/>
      <c r="L955" s="36">
        <f t="shared" si="140"/>
        <v>10422</v>
      </c>
      <c r="M955" s="36"/>
      <c r="N955" s="36"/>
      <c r="P955" s="111"/>
    </row>
    <row r="956" spans="1:16">
      <c r="A956" s="31">
        <f t="shared" si="133"/>
        <v>3506</v>
      </c>
      <c r="B956" s="31">
        <v>947</v>
      </c>
      <c r="C956" s="32" t="str">
        <f t="shared" si="134"/>
        <v>3506 - PIONEER CS OF SCIENCE II Charter School - EVERETT pupils</v>
      </c>
      <c r="D956" s="33">
        <v>3506262093</v>
      </c>
      <c r="E956" s="31">
        <f t="shared" si="135"/>
        <v>3506</v>
      </c>
      <c r="F956" s="28">
        <f t="shared" si="136"/>
        <v>262</v>
      </c>
      <c r="G956" s="28">
        <f t="shared" si="137"/>
        <v>93</v>
      </c>
      <c r="H956" s="28">
        <f t="shared" si="138"/>
        <v>1</v>
      </c>
      <c r="I956" s="34">
        <f t="shared" si="139"/>
        <v>1</v>
      </c>
      <c r="J956" s="31">
        <f t="shared" si="132"/>
        <v>11</v>
      </c>
      <c r="K956" s="35"/>
      <c r="L956" s="36">
        <f t="shared" si="140"/>
        <v>13661</v>
      </c>
      <c r="M956" s="36"/>
      <c r="N956" s="36"/>
      <c r="P956" s="111"/>
    </row>
    <row r="957" spans="1:16">
      <c r="A957" s="31">
        <f t="shared" si="133"/>
        <v>3506</v>
      </c>
      <c r="B957" s="31">
        <v>948</v>
      </c>
      <c r="C957" s="32" t="str">
        <f t="shared" si="134"/>
        <v>3506 - PIONEER CS OF SCIENCE II Charter School - LAWRENCE pupils</v>
      </c>
      <c r="D957" s="33">
        <v>3506262149</v>
      </c>
      <c r="E957" s="31">
        <f t="shared" si="135"/>
        <v>3506</v>
      </c>
      <c r="F957" s="28">
        <f t="shared" si="136"/>
        <v>262</v>
      </c>
      <c r="G957" s="28">
        <f t="shared" si="137"/>
        <v>149</v>
      </c>
      <c r="H957" s="28">
        <f t="shared" si="138"/>
        <v>1</v>
      </c>
      <c r="I957" s="34">
        <f t="shared" si="139"/>
        <v>1</v>
      </c>
      <c r="J957" s="31">
        <f t="shared" si="132"/>
        <v>12</v>
      </c>
      <c r="K957" s="35"/>
      <c r="L957" s="36">
        <f t="shared" si="140"/>
        <v>16496</v>
      </c>
      <c r="M957" s="36"/>
      <c r="N957" s="36"/>
      <c r="P957" s="111"/>
    </row>
    <row r="958" spans="1:16">
      <c r="A958" s="31">
        <f t="shared" si="133"/>
        <v>3506</v>
      </c>
      <c r="B958" s="31">
        <v>949</v>
      </c>
      <c r="C958" s="32" t="str">
        <f t="shared" si="134"/>
        <v>3506 - PIONEER CS OF SCIENCE II Charter School - LYNN pupils</v>
      </c>
      <c r="D958" s="33">
        <v>3506262163</v>
      </c>
      <c r="E958" s="31">
        <f t="shared" si="135"/>
        <v>3506</v>
      </c>
      <c r="F958" s="28">
        <f t="shared" si="136"/>
        <v>262</v>
      </c>
      <c r="G958" s="28">
        <f t="shared" si="137"/>
        <v>163</v>
      </c>
      <c r="H958" s="28">
        <f t="shared" si="138"/>
        <v>1</v>
      </c>
      <c r="I958" s="34">
        <f t="shared" si="139"/>
        <v>1</v>
      </c>
      <c r="J958" s="31">
        <f t="shared" si="132"/>
        <v>12</v>
      </c>
      <c r="K958" s="35"/>
      <c r="L958" s="36">
        <f t="shared" si="140"/>
        <v>14629</v>
      </c>
      <c r="M958" s="36"/>
      <c r="N958" s="36"/>
      <c r="P958" s="111"/>
    </row>
    <row r="959" spans="1:16">
      <c r="A959" s="31">
        <f t="shared" si="133"/>
        <v>3506</v>
      </c>
      <c r="B959" s="31">
        <v>950</v>
      </c>
      <c r="C959" s="32" t="str">
        <f t="shared" si="134"/>
        <v>3506 - PIONEER CS OF SCIENCE II Charter School - MALDEN pupils</v>
      </c>
      <c r="D959" s="33">
        <v>3506262165</v>
      </c>
      <c r="E959" s="31">
        <f t="shared" si="135"/>
        <v>3506</v>
      </c>
      <c r="F959" s="28">
        <f t="shared" si="136"/>
        <v>262</v>
      </c>
      <c r="G959" s="28">
        <f t="shared" si="137"/>
        <v>165</v>
      </c>
      <c r="H959" s="28">
        <f t="shared" si="138"/>
        <v>1</v>
      </c>
      <c r="I959" s="34">
        <f t="shared" si="139"/>
        <v>1</v>
      </c>
      <c r="J959" s="31">
        <f t="shared" si="132"/>
        <v>10</v>
      </c>
      <c r="K959" s="35"/>
      <c r="L959" s="36">
        <f t="shared" si="140"/>
        <v>13834</v>
      </c>
      <c r="M959" s="36"/>
      <c r="N959" s="36"/>
      <c r="P959" s="111"/>
    </row>
    <row r="960" spans="1:16">
      <c r="A960" s="31">
        <f t="shared" si="133"/>
        <v>3506</v>
      </c>
      <c r="B960" s="31">
        <v>951</v>
      </c>
      <c r="C960" s="32" t="str">
        <f t="shared" si="134"/>
        <v>3506 - PIONEER CS OF SCIENCE II Charter School - MEDFORD pupils</v>
      </c>
      <c r="D960" s="33">
        <v>3506262176</v>
      </c>
      <c r="E960" s="31">
        <f t="shared" si="135"/>
        <v>3506</v>
      </c>
      <c r="F960" s="28">
        <f t="shared" si="136"/>
        <v>262</v>
      </c>
      <c r="G960" s="28">
        <f t="shared" si="137"/>
        <v>176</v>
      </c>
      <c r="H960" s="28">
        <f t="shared" si="138"/>
        <v>1</v>
      </c>
      <c r="I960" s="34">
        <f t="shared" si="139"/>
        <v>1</v>
      </c>
      <c r="J960" s="31">
        <f t="shared" si="132"/>
        <v>7</v>
      </c>
      <c r="K960" s="35"/>
      <c r="L960" s="36">
        <f t="shared" si="140"/>
        <v>14199</v>
      </c>
      <c r="M960" s="36"/>
      <c r="N960" s="36"/>
      <c r="P960" s="111"/>
    </row>
    <row r="961" spans="1:16">
      <c r="A961" s="31">
        <f t="shared" si="133"/>
        <v>3506</v>
      </c>
      <c r="B961" s="31">
        <v>952</v>
      </c>
      <c r="C961" s="32" t="str">
        <f t="shared" si="134"/>
        <v>3506 - PIONEER CS OF SCIENCE II Charter School - MELROSE pupils</v>
      </c>
      <c r="D961" s="33">
        <v>3506262178</v>
      </c>
      <c r="E961" s="31">
        <f t="shared" si="135"/>
        <v>3506</v>
      </c>
      <c r="F961" s="28">
        <f t="shared" si="136"/>
        <v>262</v>
      </c>
      <c r="G961" s="28">
        <f t="shared" si="137"/>
        <v>178</v>
      </c>
      <c r="H961" s="28">
        <f t="shared" si="138"/>
        <v>1</v>
      </c>
      <c r="I961" s="34">
        <f t="shared" si="139"/>
        <v>1</v>
      </c>
      <c r="J961" s="31">
        <f t="shared" si="132"/>
        <v>4</v>
      </c>
      <c r="K961" s="35"/>
      <c r="L961" s="36">
        <f t="shared" si="140"/>
        <v>14471</v>
      </c>
      <c r="M961" s="36"/>
      <c r="N961" s="36"/>
      <c r="P961" s="111"/>
    </row>
    <row r="962" spans="1:16">
      <c r="A962" s="31">
        <f t="shared" si="133"/>
        <v>3506</v>
      </c>
      <c r="B962" s="31">
        <v>953</v>
      </c>
      <c r="C962" s="32" t="str">
        <f t="shared" si="134"/>
        <v>3506 - PIONEER CS OF SCIENCE II Charter School - PEABODY pupils</v>
      </c>
      <c r="D962" s="33">
        <v>3506262229</v>
      </c>
      <c r="E962" s="31">
        <f t="shared" si="135"/>
        <v>3506</v>
      </c>
      <c r="F962" s="28">
        <f t="shared" si="136"/>
        <v>262</v>
      </c>
      <c r="G962" s="28">
        <f t="shared" si="137"/>
        <v>229</v>
      </c>
      <c r="H962" s="28">
        <f t="shared" si="138"/>
        <v>1</v>
      </c>
      <c r="I962" s="34">
        <f t="shared" si="139"/>
        <v>1</v>
      </c>
      <c r="J962" s="31">
        <f t="shared" si="132"/>
        <v>7</v>
      </c>
      <c r="K962" s="35"/>
      <c r="L962" s="36">
        <f t="shared" si="140"/>
        <v>12920</v>
      </c>
      <c r="M962" s="36"/>
      <c r="N962" s="36"/>
      <c r="P962" s="111"/>
    </row>
    <row r="963" spans="1:16">
      <c r="A963" s="31">
        <f t="shared" si="133"/>
        <v>3506</v>
      </c>
      <c r="B963" s="31">
        <v>954</v>
      </c>
      <c r="C963" s="32" t="str">
        <f t="shared" si="134"/>
        <v>3506 - PIONEER CS OF SCIENCE II Charter School - REVERE pupils</v>
      </c>
      <c r="D963" s="33">
        <v>3506262248</v>
      </c>
      <c r="E963" s="31">
        <f t="shared" si="135"/>
        <v>3506</v>
      </c>
      <c r="F963" s="28">
        <f t="shared" si="136"/>
        <v>262</v>
      </c>
      <c r="G963" s="28">
        <f t="shared" si="137"/>
        <v>248</v>
      </c>
      <c r="H963" s="28">
        <f t="shared" si="138"/>
        <v>1</v>
      </c>
      <c r="I963" s="34">
        <f t="shared" si="139"/>
        <v>1</v>
      </c>
      <c r="J963" s="31">
        <f t="shared" si="132"/>
        <v>12</v>
      </c>
      <c r="K963" s="35"/>
      <c r="L963" s="36">
        <f t="shared" si="140"/>
        <v>14885</v>
      </c>
      <c r="M963" s="36"/>
      <c r="N963" s="36"/>
      <c r="P963" s="111"/>
    </row>
    <row r="964" spans="1:16">
      <c r="A964" s="31">
        <f t="shared" si="133"/>
        <v>3506</v>
      </c>
      <c r="B964" s="31">
        <v>955</v>
      </c>
      <c r="C964" s="32" t="str">
        <f t="shared" si="134"/>
        <v>3506 - PIONEER CS OF SCIENCE II Charter School - SALEM pupils</v>
      </c>
      <c r="D964" s="33">
        <v>3506262258</v>
      </c>
      <c r="E964" s="31">
        <f t="shared" si="135"/>
        <v>3506</v>
      </c>
      <c r="F964" s="28">
        <f t="shared" si="136"/>
        <v>262</v>
      </c>
      <c r="G964" s="28">
        <f t="shared" si="137"/>
        <v>258</v>
      </c>
      <c r="H964" s="28">
        <f t="shared" si="138"/>
        <v>1</v>
      </c>
      <c r="I964" s="34">
        <f t="shared" si="139"/>
        <v>1</v>
      </c>
      <c r="J964" s="31">
        <f t="shared" si="132"/>
        <v>10</v>
      </c>
      <c r="K964" s="35"/>
      <c r="L964" s="36">
        <f t="shared" si="140"/>
        <v>14194</v>
      </c>
      <c r="M964" s="36"/>
      <c r="N964" s="36"/>
      <c r="P964" s="111"/>
    </row>
    <row r="965" spans="1:16">
      <c r="A965" s="31">
        <f t="shared" si="133"/>
        <v>3506</v>
      </c>
      <c r="B965" s="31">
        <v>956</v>
      </c>
      <c r="C965" s="32" t="str">
        <f t="shared" si="134"/>
        <v>3506 - PIONEER CS OF SCIENCE II Charter School - SAUGUS pupils</v>
      </c>
      <c r="D965" s="33">
        <v>3506262262</v>
      </c>
      <c r="E965" s="31">
        <f t="shared" si="135"/>
        <v>3506</v>
      </c>
      <c r="F965" s="28">
        <f t="shared" si="136"/>
        <v>262</v>
      </c>
      <c r="G965" s="28">
        <f t="shared" si="137"/>
        <v>262</v>
      </c>
      <c r="H965" s="28">
        <f t="shared" si="138"/>
        <v>1</v>
      </c>
      <c r="I965" s="34">
        <f t="shared" si="139"/>
        <v>1</v>
      </c>
      <c r="J965" s="31">
        <f t="shared" si="132"/>
        <v>7</v>
      </c>
      <c r="K965" s="35"/>
      <c r="L965" s="36">
        <f t="shared" si="140"/>
        <v>12447</v>
      </c>
      <c r="M965" s="36"/>
      <c r="N965" s="36"/>
      <c r="P965" s="111"/>
    </row>
    <row r="966" spans="1:16">
      <c r="A966" s="31">
        <f t="shared" si="133"/>
        <v>3506</v>
      </c>
      <c r="B966" s="31">
        <v>957</v>
      </c>
      <c r="C966" s="32" t="str">
        <f t="shared" si="134"/>
        <v>3506 - PIONEER CS OF SCIENCE II Charter School - SOMERVILLE pupils</v>
      </c>
      <c r="D966" s="33">
        <v>3506262274</v>
      </c>
      <c r="E966" s="31">
        <f t="shared" si="135"/>
        <v>3506</v>
      </c>
      <c r="F966" s="28">
        <f t="shared" si="136"/>
        <v>262</v>
      </c>
      <c r="G966" s="28">
        <f t="shared" si="137"/>
        <v>274</v>
      </c>
      <c r="H966" s="28">
        <f t="shared" si="138"/>
        <v>1</v>
      </c>
      <c r="I966" s="34">
        <f t="shared" si="139"/>
        <v>1</v>
      </c>
      <c r="J966" s="31">
        <f t="shared" si="132"/>
        <v>10</v>
      </c>
      <c r="K966" s="35"/>
      <c r="L966" s="36">
        <f t="shared" si="140"/>
        <v>14149</v>
      </c>
      <c r="M966" s="36"/>
      <c r="N966" s="36"/>
      <c r="P966" s="111"/>
    </row>
    <row r="967" spans="1:16">
      <c r="A967" s="31">
        <f t="shared" si="133"/>
        <v>3506</v>
      </c>
      <c r="B967" s="31">
        <v>958</v>
      </c>
      <c r="C967" s="32" t="str">
        <f t="shared" si="134"/>
        <v>3506 - PIONEER CS OF SCIENCE II Charter School - STONEHAM pupils</v>
      </c>
      <c r="D967" s="33">
        <v>3506262284</v>
      </c>
      <c r="E967" s="31">
        <f t="shared" si="135"/>
        <v>3506</v>
      </c>
      <c r="F967" s="28">
        <f t="shared" si="136"/>
        <v>262</v>
      </c>
      <c r="G967" s="28">
        <f t="shared" si="137"/>
        <v>284</v>
      </c>
      <c r="H967" s="28">
        <f t="shared" si="138"/>
        <v>1</v>
      </c>
      <c r="I967" s="34">
        <f t="shared" si="139"/>
        <v>1</v>
      </c>
      <c r="J967" s="31">
        <f t="shared" si="132"/>
        <v>5</v>
      </c>
      <c r="K967" s="35"/>
      <c r="L967" s="36">
        <f t="shared" si="140"/>
        <v>12778</v>
      </c>
      <c r="M967" s="36"/>
      <c r="N967" s="36"/>
      <c r="P967" s="111"/>
    </row>
    <row r="968" spans="1:16">
      <c r="A968" s="31">
        <f t="shared" si="133"/>
        <v>3506</v>
      </c>
      <c r="B968" s="31">
        <v>959</v>
      </c>
      <c r="C968" s="32" t="str">
        <f t="shared" si="134"/>
        <v>3506 - PIONEER CS OF SCIENCE II Charter School - TEWKSBURY pupils</v>
      </c>
      <c r="D968" s="33">
        <v>3506262295</v>
      </c>
      <c r="E968" s="31">
        <f t="shared" si="135"/>
        <v>3506</v>
      </c>
      <c r="F968" s="28">
        <f t="shared" si="136"/>
        <v>262</v>
      </c>
      <c r="G968" s="28">
        <f t="shared" si="137"/>
        <v>295</v>
      </c>
      <c r="H968" s="28">
        <f t="shared" si="138"/>
        <v>1</v>
      </c>
      <c r="I968" s="34">
        <f t="shared" si="139"/>
        <v>1</v>
      </c>
      <c r="J968" s="31">
        <f t="shared" si="132"/>
        <v>4</v>
      </c>
      <c r="K968" s="35"/>
      <c r="L968" s="36">
        <f t="shared" si="140"/>
        <v>11023</v>
      </c>
      <c r="M968" s="36"/>
      <c r="N968" s="36"/>
      <c r="P968" s="111"/>
    </row>
    <row r="969" spans="1:16">
      <c r="A969" s="31">
        <f t="shared" si="133"/>
        <v>3506</v>
      </c>
      <c r="B969" s="31">
        <v>960</v>
      </c>
      <c r="C969" s="32" t="str">
        <f t="shared" si="134"/>
        <v>3506 - PIONEER CS OF SCIENCE II Charter School - WINTHROP pupils</v>
      </c>
      <c r="D969" s="33">
        <v>3506262346</v>
      </c>
      <c r="E969" s="31">
        <f t="shared" si="135"/>
        <v>3506</v>
      </c>
      <c r="F969" s="28">
        <f t="shared" si="136"/>
        <v>262</v>
      </c>
      <c r="G969" s="28">
        <f t="shared" si="137"/>
        <v>346</v>
      </c>
      <c r="H969" s="28">
        <f t="shared" si="138"/>
        <v>1</v>
      </c>
      <c r="I969" s="34">
        <f t="shared" si="139"/>
        <v>1</v>
      </c>
      <c r="J969" s="31">
        <f t="shared" si="132"/>
        <v>6</v>
      </c>
      <c r="K969" s="35"/>
      <c r="L969" s="36">
        <f t="shared" si="140"/>
        <v>13254</v>
      </c>
      <c r="M969" s="36"/>
      <c r="N969" s="36"/>
      <c r="P969" s="111"/>
    </row>
    <row r="970" spans="1:16">
      <c r="A970" s="31">
        <f t="shared" si="133"/>
        <v>3506</v>
      </c>
      <c r="B970" s="31">
        <v>961</v>
      </c>
      <c r="C970" s="32" t="str">
        <f t="shared" si="134"/>
        <v>3506 - PIONEER CS OF SCIENCE II Charter School - WOBURN pupils</v>
      </c>
      <c r="D970" s="33">
        <v>3506262347</v>
      </c>
      <c r="E970" s="31">
        <f t="shared" si="135"/>
        <v>3506</v>
      </c>
      <c r="F970" s="28">
        <f t="shared" si="136"/>
        <v>262</v>
      </c>
      <c r="G970" s="28">
        <f t="shared" si="137"/>
        <v>347</v>
      </c>
      <c r="H970" s="28">
        <f t="shared" si="138"/>
        <v>1</v>
      </c>
      <c r="I970" s="34">
        <f t="shared" si="139"/>
        <v>1</v>
      </c>
      <c r="J970" s="31">
        <f t="shared" ref="J970:J1033" si="141">VLOOKUP(D970,enro_chafnd,16)</f>
        <v>6</v>
      </c>
      <c r="K970" s="35"/>
      <c r="L970" s="36">
        <f t="shared" si="140"/>
        <v>13133</v>
      </c>
      <c r="M970" s="36"/>
      <c r="N970" s="36"/>
      <c r="P970" s="111"/>
    </row>
    <row r="971" spans="1:16">
      <c r="A971" s="31">
        <f t="shared" ref="A971:A1034" si="142">IF(VALUE(MID(D971,1,1))=4,VALUE(MID(D971,1,3)),VALUE(MID(D971,1,4)))</f>
        <v>3508</v>
      </c>
      <c r="B971" s="31">
        <v>962</v>
      </c>
      <c r="C971" s="32" t="str">
        <f t="shared" ref="C971:C1034" si="143">IF(H971=1,A971 &amp; " - " &amp;VLOOKUP(A971,codeCHA,2)&amp;" Charter School - "&amp;VLOOKUP(G971,code436,2)&amp;" pupils",IF(OR(A971=450,A971=466),A971 &amp; " - " &amp;VLOOKUP(A971,codeCHA,2)&amp;" Charter School - "&amp;VLOOKUP(F971,code436,2)&amp;" District - "&amp;VLOOKUP(G971,code436,2)&amp;" pupils",A971 &amp; " - " &amp;VLOOKUP(A971,codeCHA,2)&amp;" Charter School - "&amp;VLOOKUP(F971,code436,2)&amp;" Campus - "&amp;VLOOKUP(G971,code436,2)&amp;" pupils"))</f>
        <v>3508 - PHOENIX ACADEMY SPRINGFIELD Charter School - CHICOPEE pupils</v>
      </c>
      <c r="D971" s="33">
        <v>3508281061</v>
      </c>
      <c r="E971" s="31">
        <f t="shared" ref="E971:E1034" si="144">A971</f>
        <v>3508</v>
      </c>
      <c r="F971" s="28">
        <f t="shared" ref="F971:F1034" si="145">IF(VALUE(MID(D971,1,1))=4,VALUE(MID(D971,4,3)),VALUE(MID(D971,5,3)))</f>
        <v>281</v>
      </c>
      <c r="G971" s="28">
        <f t="shared" ref="G971:G1034" si="146">IF(VALUE(MID(D971,1,1))=4,VALUE(MID(D971,7,3)),VALUE(MID(D971,8,3)))</f>
        <v>61</v>
      </c>
      <c r="H971" s="28">
        <f t="shared" ref="H971:H1034" si="147">IF(OR(A971=410,A971=466,A971=487),2,1)</f>
        <v>1</v>
      </c>
      <c r="I971" s="34">
        <f t="shared" ref="I971:I1034" si="148">VLOOKUP(F971,distinfo,4)</f>
        <v>1</v>
      </c>
      <c r="J971" s="31">
        <f t="shared" si="141"/>
        <v>10</v>
      </c>
      <c r="K971" s="35"/>
      <c r="L971" s="36">
        <f t="shared" ref="L971:L1034" si="149">IF(VLOOKUP(D971,rate_chafnd,40,FALSE)&gt;0,VLOOKUP(D971,rate_chafnd,40),VLOOKUP(G971,distinfo,7))</f>
        <v>17275</v>
      </c>
      <c r="M971" s="36"/>
      <c r="N971" s="36"/>
      <c r="P971" s="111"/>
    </row>
    <row r="972" spans="1:16">
      <c r="A972" s="31">
        <f t="shared" si="142"/>
        <v>3508</v>
      </c>
      <c r="B972" s="31">
        <v>963</v>
      </c>
      <c r="C972" s="32" t="str">
        <f t="shared" si="143"/>
        <v>3508 - PHOENIX ACADEMY SPRINGFIELD Charter School - HOLYOKE pupils</v>
      </c>
      <c r="D972" s="33">
        <v>3508281137</v>
      </c>
      <c r="E972" s="31">
        <f t="shared" si="144"/>
        <v>3508</v>
      </c>
      <c r="F972" s="28">
        <f t="shared" si="145"/>
        <v>281</v>
      </c>
      <c r="G972" s="28">
        <f t="shared" si="146"/>
        <v>137</v>
      </c>
      <c r="H972" s="28">
        <f t="shared" si="147"/>
        <v>1</v>
      </c>
      <c r="I972" s="34">
        <f t="shared" si="148"/>
        <v>1</v>
      </c>
      <c r="J972" s="31">
        <f t="shared" si="141"/>
        <v>12</v>
      </c>
      <c r="K972" s="35"/>
      <c r="L972" s="36">
        <f t="shared" si="149"/>
        <v>16496</v>
      </c>
      <c r="M972" s="36"/>
      <c r="N972" s="36"/>
      <c r="P972" s="111"/>
    </row>
    <row r="973" spans="1:16">
      <c r="A973" s="31">
        <f t="shared" si="142"/>
        <v>3508</v>
      </c>
      <c r="B973" s="31">
        <v>964</v>
      </c>
      <c r="C973" s="32" t="str">
        <f t="shared" si="143"/>
        <v>3508 - PHOENIX ACADEMY SPRINGFIELD Charter School - PALMER pupils</v>
      </c>
      <c r="D973" s="33">
        <v>3508281227</v>
      </c>
      <c r="E973" s="31">
        <f t="shared" si="144"/>
        <v>3508</v>
      </c>
      <c r="F973" s="28">
        <f t="shared" si="145"/>
        <v>281</v>
      </c>
      <c r="G973" s="28">
        <f t="shared" si="146"/>
        <v>227</v>
      </c>
      <c r="H973" s="28">
        <f t="shared" si="147"/>
        <v>1</v>
      </c>
      <c r="I973" s="34">
        <f t="shared" si="148"/>
        <v>1</v>
      </c>
      <c r="J973" s="31">
        <f t="shared" si="141"/>
        <v>9</v>
      </c>
      <c r="K973" s="35"/>
      <c r="L973" s="36">
        <f t="shared" si="149"/>
        <v>16015</v>
      </c>
      <c r="M973" s="36"/>
      <c r="N973" s="36"/>
      <c r="P973" s="111"/>
    </row>
    <row r="974" spans="1:16">
      <c r="A974" s="31">
        <f t="shared" si="142"/>
        <v>3508</v>
      </c>
      <c r="B974" s="31">
        <v>965</v>
      </c>
      <c r="C974" s="32" t="str">
        <f t="shared" si="143"/>
        <v>3508 - PHOENIX ACADEMY SPRINGFIELD Charter School - SPRINGFIELD pupils</v>
      </c>
      <c r="D974" s="33">
        <v>3508281281</v>
      </c>
      <c r="E974" s="31">
        <f t="shared" si="144"/>
        <v>3508</v>
      </c>
      <c r="F974" s="28">
        <f t="shared" si="145"/>
        <v>281</v>
      </c>
      <c r="G974" s="28">
        <f t="shared" si="146"/>
        <v>281</v>
      </c>
      <c r="H974" s="28">
        <f t="shared" si="147"/>
        <v>1</v>
      </c>
      <c r="I974" s="34">
        <f t="shared" si="148"/>
        <v>1</v>
      </c>
      <c r="J974" s="31">
        <f t="shared" si="141"/>
        <v>12</v>
      </c>
      <c r="K974" s="35"/>
      <c r="L974" s="36">
        <f t="shared" si="149"/>
        <v>16616</v>
      </c>
      <c r="M974" s="36"/>
      <c r="N974" s="36"/>
      <c r="P974" s="111"/>
    </row>
    <row r="975" spans="1:16">
      <c r="A975" s="31">
        <f t="shared" si="142"/>
        <v>3508</v>
      </c>
      <c r="B975" s="31">
        <v>966</v>
      </c>
      <c r="C975" s="32" t="str">
        <f t="shared" si="143"/>
        <v>3508 - PHOENIX ACADEMY SPRINGFIELD Charter School - WESTFIELD pupils</v>
      </c>
      <c r="D975" s="33">
        <v>3508281325</v>
      </c>
      <c r="E975" s="31">
        <f t="shared" si="144"/>
        <v>3508</v>
      </c>
      <c r="F975" s="28">
        <f t="shared" si="145"/>
        <v>281</v>
      </c>
      <c r="G975" s="28">
        <f t="shared" si="146"/>
        <v>325</v>
      </c>
      <c r="H975" s="28">
        <f t="shared" si="147"/>
        <v>1</v>
      </c>
      <c r="I975" s="34">
        <f t="shared" si="148"/>
        <v>1</v>
      </c>
      <c r="J975" s="31">
        <f t="shared" si="141"/>
        <v>8</v>
      </c>
      <c r="K975" s="35"/>
      <c r="L975" s="36">
        <f t="shared" si="149"/>
        <v>15838</v>
      </c>
      <c r="M975" s="36"/>
      <c r="N975" s="36"/>
      <c r="P975" s="111"/>
    </row>
    <row r="976" spans="1:16">
      <c r="A976" s="31">
        <f t="shared" si="142"/>
        <v>3508</v>
      </c>
      <c r="B976" s="31">
        <v>967</v>
      </c>
      <c r="C976" s="32" t="str">
        <f t="shared" si="143"/>
        <v>3508 - PHOENIX ACADEMY SPRINGFIELD Charter School - WEST SPRINGFIELD pupils</v>
      </c>
      <c r="D976" s="27">
        <v>3508281332</v>
      </c>
      <c r="E976" s="31">
        <f t="shared" si="144"/>
        <v>3508</v>
      </c>
      <c r="F976" s="28">
        <f t="shared" si="145"/>
        <v>281</v>
      </c>
      <c r="G976" s="28">
        <f t="shared" si="146"/>
        <v>332</v>
      </c>
      <c r="H976" s="28">
        <f t="shared" si="147"/>
        <v>1</v>
      </c>
      <c r="I976" s="34">
        <f t="shared" si="148"/>
        <v>1</v>
      </c>
      <c r="J976" s="31">
        <f t="shared" si="141"/>
        <v>10</v>
      </c>
      <c r="K976" s="35"/>
      <c r="L976" s="36">
        <f t="shared" si="149"/>
        <v>16192</v>
      </c>
      <c r="M976" s="36"/>
      <c r="N976" s="36"/>
      <c r="P976" s="111"/>
    </row>
    <row r="977" spans="1:16">
      <c r="A977" s="31">
        <f t="shared" si="142"/>
        <v>3509</v>
      </c>
      <c r="B977" s="31">
        <v>968</v>
      </c>
      <c r="C977" s="32" t="str">
        <f t="shared" si="143"/>
        <v>3509 - ARGOSY COLLEGIATE Charter School - BERKLEY pupils</v>
      </c>
      <c r="D977" s="27">
        <v>3509095027</v>
      </c>
      <c r="E977" s="31">
        <f t="shared" si="144"/>
        <v>3509</v>
      </c>
      <c r="F977" s="28">
        <f t="shared" si="145"/>
        <v>95</v>
      </c>
      <c r="G977" s="28">
        <f t="shared" si="146"/>
        <v>27</v>
      </c>
      <c r="H977" s="28">
        <f t="shared" si="147"/>
        <v>1</v>
      </c>
      <c r="I977" s="34">
        <f t="shared" si="148"/>
        <v>1</v>
      </c>
      <c r="J977" s="31">
        <f t="shared" si="141"/>
        <v>4</v>
      </c>
      <c r="K977" s="35"/>
      <c r="L977" s="36">
        <f t="shared" si="149"/>
        <v>11741</v>
      </c>
      <c r="M977" s="36"/>
      <c r="N977" s="36"/>
      <c r="P977" s="111"/>
    </row>
    <row r="978" spans="1:16">
      <c r="A978" s="31">
        <f t="shared" si="142"/>
        <v>3509</v>
      </c>
      <c r="B978" s="31">
        <v>969</v>
      </c>
      <c r="C978" s="32" t="str">
        <f t="shared" si="143"/>
        <v>3509 - ARGOSY COLLEGIATE Charter School - DARTMOUTH pupils</v>
      </c>
      <c r="D978" s="27">
        <v>3509095072</v>
      </c>
      <c r="E978" s="31">
        <f t="shared" si="144"/>
        <v>3509</v>
      </c>
      <c r="F978" s="28">
        <f t="shared" si="145"/>
        <v>95</v>
      </c>
      <c r="G978" s="28">
        <f t="shared" si="146"/>
        <v>72</v>
      </c>
      <c r="H978" s="28">
        <f t="shared" si="147"/>
        <v>1</v>
      </c>
      <c r="I978" s="34">
        <f t="shared" si="148"/>
        <v>1</v>
      </c>
      <c r="J978" s="31">
        <f t="shared" si="141"/>
        <v>5</v>
      </c>
      <c r="K978" s="35"/>
      <c r="L978" s="36">
        <f t="shared" si="149"/>
        <v>15161</v>
      </c>
      <c r="M978" s="36"/>
      <c r="N978" s="36"/>
      <c r="P978" s="111"/>
    </row>
    <row r="979" spans="1:16">
      <c r="A979" s="31">
        <f t="shared" si="142"/>
        <v>3509</v>
      </c>
      <c r="B979" s="31">
        <v>970</v>
      </c>
      <c r="C979" s="32" t="str">
        <f t="shared" si="143"/>
        <v>3509 - ARGOSY COLLEGIATE Charter School - FALL RIVER pupils</v>
      </c>
      <c r="D979" s="27">
        <v>3509095095</v>
      </c>
      <c r="E979" s="31">
        <f t="shared" si="144"/>
        <v>3509</v>
      </c>
      <c r="F979" s="28">
        <f t="shared" si="145"/>
        <v>95</v>
      </c>
      <c r="G979" s="28">
        <f t="shared" si="146"/>
        <v>95</v>
      </c>
      <c r="H979" s="28">
        <f t="shared" si="147"/>
        <v>1</v>
      </c>
      <c r="I979" s="34">
        <f t="shared" si="148"/>
        <v>1</v>
      </c>
      <c r="J979" s="31">
        <f t="shared" si="141"/>
        <v>11</v>
      </c>
      <c r="K979" s="35"/>
      <c r="L979" s="36">
        <f t="shared" si="149"/>
        <v>14181</v>
      </c>
      <c r="M979" s="36"/>
      <c r="N979" s="36"/>
      <c r="P979" s="111"/>
    </row>
    <row r="980" spans="1:16">
      <c r="A980" s="31">
        <f t="shared" si="142"/>
        <v>3509</v>
      </c>
      <c r="B980" s="31">
        <v>971</v>
      </c>
      <c r="C980" s="32" t="str">
        <f t="shared" si="143"/>
        <v>3509 - ARGOSY COLLEGIATE Charter School - NEW BEDFORD pupils</v>
      </c>
      <c r="D980" s="27">
        <v>3509095201</v>
      </c>
      <c r="E980" s="31">
        <f t="shared" si="144"/>
        <v>3509</v>
      </c>
      <c r="F980" s="28">
        <f t="shared" si="145"/>
        <v>95</v>
      </c>
      <c r="G980" s="28">
        <f t="shared" si="146"/>
        <v>201</v>
      </c>
      <c r="H980" s="28">
        <f t="shared" si="147"/>
        <v>1</v>
      </c>
      <c r="I980" s="34">
        <f t="shared" si="148"/>
        <v>1</v>
      </c>
      <c r="J980" s="31">
        <f t="shared" si="141"/>
        <v>11</v>
      </c>
      <c r="K980" s="35"/>
      <c r="L980" s="36">
        <f t="shared" si="149"/>
        <v>16583</v>
      </c>
      <c r="M980" s="36"/>
      <c r="N980" s="36"/>
      <c r="P980" s="111"/>
    </row>
    <row r="981" spans="1:16">
      <c r="A981" s="31">
        <f t="shared" si="142"/>
        <v>3509</v>
      </c>
      <c r="B981" s="31">
        <v>972</v>
      </c>
      <c r="C981" s="32" t="str">
        <f t="shared" si="143"/>
        <v>3509 - ARGOSY COLLEGIATE Charter School - SEEKONK pupils</v>
      </c>
      <c r="D981" s="27">
        <v>3509095265</v>
      </c>
      <c r="E981" s="31">
        <f t="shared" si="144"/>
        <v>3509</v>
      </c>
      <c r="F981" s="28">
        <f t="shared" si="145"/>
        <v>95</v>
      </c>
      <c r="G981" s="28">
        <f t="shared" si="146"/>
        <v>265</v>
      </c>
      <c r="H981" s="28">
        <f t="shared" si="147"/>
        <v>1</v>
      </c>
      <c r="I981" s="34">
        <f t="shared" si="148"/>
        <v>1</v>
      </c>
      <c r="J981" s="31">
        <f t="shared" si="141"/>
        <v>4</v>
      </c>
      <c r="K981" s="35"/>
      <c r="L981" s="36">
        <f t="shared" si="149"/>
        <v>17252</v>
      </c>
      <c r="M981" s="36"/>
      <c r="N981" s="36"/>
      <c r="P981" s="111"/>
    </row>
    <row r="982" spans="1:16">
      <c r="A982" s="31">
        <f t="shared" si="142"/>
        <v>3509</v>
      </c>
      <c r="B982" s="31">
        <v>973</v>
      </c>
      <c r="C982" s="32" t="str">
        <f t="shared" si="143"/>
        <v>3509 - ARGOSY COLLEGIATE Charter School - SOMERSET pupils</v>
      </c>
      <c r="D982" s="27">
        <v>3509095273</v>
      </c>
      <c r="E982" s="31">
        <f t="shared" si="144"/>
        <v>3509</v>
      </c>
      <c r="F982" s="28">
        <f t="shared" si="145"/>
        <v>95</v>
      </c>
      <c r="G982" s="28">
        <f t="shared" si="146"/>
        <v>273</v>
      </c>
      <c r="H982" s="28">
        <f t="shared" si="147"/>
        <v>1</v>
      </c>
      <c r="I982" s="34">
        <f t="shared" si="148"/>
        <v>1</v>
      </c>
      <c r="J982" s="31">
        <f t="shared" si="141"/>
        <v>5</v>
      </c>
      <c r="K982" s="35"/>
      <c r="L982" s="36">
        <f t="shared" si="149"/>
        <v>13358</v>
      </c>
      <c r="M982" s="36"/>
      <c r="N982" s="36"/>
      <c r="P982" s="111"/>
    </row>
    <row r="983" spans="1:16">
      <c r="A983" s="31">
        <f t="shared" si="142"/>
        <v>3509</v>
      </c>
      <c r="B983" s="31">
        <v>974</v>
      </c>
      <c r="C983" s="32" t="str">
        <f t="shared" si="143"/>
        <v>3509 - ARGOSY COLLEGIATE Charter School - SWANSEA pupils</v>
      </c>
      <c r="D983" s="27">
        <v>3509095292</v>
      </c>
      <c r="E983" s="31">
        <f t="shared" si="144"/>
        <v>3509</v>
      </c>
      <c r="F983" s="28">
        <f t="shared" si="145"/>
        <v>95</v>
      </c>
      <c r="G983" s="28">
        <f t="shared" si="146"/>
        <v>292</v>
      </c>
      <c r="H983" s="28">
        <f t="shared" si="147"/>
        <v>1</v>
      </c>
      <c r="I983" s="34">
        <f t="shared" si="148"/>
        <v>1</v>
      </c>
      <c r="J983" s="31">
        <f t="shared" si="141"/>
        <v>6</v>
      </c>
      <c r="K983" s="35"/>
      <c r="L983" s="36">
        <f t="shared" si="149"/>
        <v>15484</v>
      </c>
      <c r="M983" s="36"/>
      <c r="N983" s="36"/>
      <c r="P983" s="111"/>
    </row>
    <row r="984" spans="1:16">
      <c r="A984" s="31">
        <f t="shared" si="142"/>
        <v>3509</v>
      </c>
      <c r="B984" s="31">
        <v>975</v>
      </c>
      <c r="C984" s="32" t="str">
        <f t="shared" si="143"/>
        <v>3509 - ARGOSY COLLEGIATE Charter School - WAREHAM pupils</v>
      </c>
      <c r="D984" s="27">
        <v>3509095310</v>
      </c>
      <c r="E984" s="31">
        <f t="shared" si="144"/>
        <v>3509</v>
      </c>
      <c r="F984" s="28">
        <f t="shared" si="145"/>
        <v>95</v>
      </c>
      <c r="G984" s="28">
        <f t="shared" si="146"/>
        <v>310</v>
      </c>
      <c r="H984" s="28">
        <f t="shared" si="147"/>
        <v>1</v>
      </c>
      <c r="I984" s="34">
        <f t="shared" si="148"/>
        <v>1</v>
      </c>
      <c r="J984" s="31">
        <f t="shared" si="141"/>
        <v>10</v>
      </c>
      <c r="K984" s="35"/>
      <c r="L984" s="36">
        <f t="shared" si="149"/>
        <v>14389</v>
      </c>
      <c r="M984" s="36"/>
      <c r="N984" s="36"/>
      <c r="P984" s="111"/>
    </row>
    <row r="985" spans="1:16">
      <c r="A985" s="31">
        <f t="shared" si="142"/>
        <v>3509</v>
      </c>
      <c r="B985" s="31">
        <v>976</v>
      </c>
      <c r="C985" s="32" t="str">
        <f t="shared" si="143"/>
        <v>3509 - ARGOSY COLLEGIATE Charter School - WESTPORT pupils</v>
      </c>
      <c r="D985" s="27">
        <v>3509095331</v>
      </c>
      <c r="E985" s="31">
        <f t="shared" si="144"/>
        <v>3509</v>
      </c>
      <c r="F985" s="28">
        <f t="shared" si="145"/>
        <v>95</v>
      </c>
      <c r="G985" s="28">
        <f t="shared" si="146"/>
        <v>331</v>
      </c>
      <c r="H985" s="28">
        <f t="shared" si="147"/>
        <v>1</v>
      </c>
      <c r="I985" s="34">
        <f t="shared" si="148"/>
        <v>1</v>
      </c>
      <c r="J985" s="31">
        <f t="shared" si="141"/>
        <v>6</v>
      </c>
      <c r="K985" s="35"/>
      <c r="L985" s="36">
        <f t="shared" si="149"/>
        <v>13254</v>
      </c>
      <c r="M985" s="36"/>
      <c r="N985" s="36"/>
      <c r="P985" s="111"/>
    </row>
    <row r="986" spans="1:16">
      <c r="A986" s="31">
        <f t="shared" si="142"/>
        <v>3509</v>
      </c>
      <c r="B986" s="31">
        <v>977</v>
      </c>
      <c r="C986" s="32" t="str">
        <f t="shared" si="143"/>
        <v>3509 - ARGOSY COLLEGIATE Charter School - DIGHTON REHOBOTH pupils</v>
      </c>
      <c r="D986" s="27">
        <v>3509095650</v>
      </c>
      <c r="E986" s="31">
        <f t="shared" si="144"/>
        <v>3509</v>
      </c>
      <c r="F986" s="28">
        <f t="shared" si="145"/>
        <v>95</v>
      </c>
      <c r="G986" s="28">
        <f t="shared" si="146"/>
        <v>650</v>
      </c>
      <c r="H986" s="28">
        <f t="shared" si="147"/>
        <v>1</v>
      </c>
      <c r="I986" s="34">
        <f t="shared" si="148"/>
        <v>1</v>
      </c>
      <c r="J986" s="31">
        <f t="shared" si="141"/>
        <v>4</v>
      </c>
      <c r="K986" s="35"/>
      <c r="L986" s="36">
        <f t="shared" si="149"/>
        <v>9220</v>
      </c>
      <c r="M986" s="36"/>
      <c r="N986" s="36"/>
      <c r="P986" s="111"/>
    </row>
    <row r="987" spans="1:16">
      <c r="A987" s="31">
        <f t="shared" si="142"/>
        <v>3509</v>
      </c>
      <c r="B987" s="31">
        <v>978</v>
      </c>
      <c r="C987" s="32" t="str">
        <f t="shared" si="143"/>
        <v>3509 - ARGOSY COLLEGIATE Charter School - SOMERSET BERKLEY pupils</v>
      </c>
      <c r="D987" s="27">
        <v>3509095763</v>
      </c>
      <c r="E987" s="31">
        <f t="shared" si="144"/>
        <v>3509</v>
      </c>
      <c r="F987" s="28">
        <f t="shared" si="145"/>
        <v>95</v>
      </c>
      <c r="G987" s="28">
        <f t="shared" si="146"/>
        <v>763</v>
      </c>
      <c r="H987" s="28">
        <f t="shared" si="147"/>
        <v>1</v>
      </c>
      <c r="I987" s="34">
        <f t="shared" si="148"/>
        <v>1</v>
      </c>
      <c r="J987" s="31">
        <f t="shared" si="141"/>
        <v>4</v>
      </c>
      <c r="K987" s="35"/>
      <c r="L987" s="36">
        <f t="shared" si="149"/>
        <v>15088</v>
      </c>
      <c r="M987" s="36"/>
      <c r="N987" s="36"/>
      <c r="P987" s="111"/>
    </row>
    <row r="988" spans="1:16">
      <c r="A988" s="31">
        <f t="shared" si="142"/>
        <v>3510</v>
      </c>
      <c r="B988" s="31">
        <v>979</v>
      </c>
      <c r="C988" s="32" t="str">
        <f t="shared" si="143"/>
        <v>3510 - SPRINGFIELD PREPARATORY Charter School - CHICOPEE pupils</v>
      </c>
      <c r="D988" s="27">
        <v>3510281061</v>
      </c>
      <c r="E988" s="31">
        <f t="shared" si="144"/>
        <v>3510</v>
      </c>
      <c r="F988" s="28">
        <f t="shared" si="145"/>
        <v>281</v>
      </c>
      <c r="G988" s="28">
        <f t="shared" si="146"/>
        <v>61</v>
      </c>
      <c r="H988" s="28">
        <f t="shared" si="147"/>
        <v>1</v>
      </c>
      <c r="I988" s="34">
        <f t="shared" si="148"/>
        <v>1</v>
      </c>
      <c r="J988" s="31">
        <f t="shared" si="141"/>
        <v>10</v>
      </c>
      <c r="K988" s="35"/>
      <c r="L988" s="36">
        <f t="shared" si="149"/>
        <v>12897</v>
      </c>
      <c r="M988" s="36"/>
      <c r="N988" s="36"/>
      <c r="P988" s="111"/>
    </row>
    <row r="989" spans="1:16">
      <c r="A989" s="31">
        <f t="shared" si="142"/>
        <v>3510</v>
      </c>
      <c r="B989" s="31">
        <v>980</v>
      </c>
      <c r="C989" s="32" t="str">
        <f t="shared" si="143"/>
        <v>3510 - SPRINGFIELD PREPARATORY Charter School - EAST LONGMEADOW pupils</v>
      </c>
      <c r="D989" s="27">
        <v>3510281087</v>
      </c>
      <c r="E989" s="31">
        <f t="shared" si="144"/>
        <v>3510</v>
      </c>
      <c r="F989" s="28">
        <f t="shared" si="145"/>
        <v>281</v>
      </c>
      <c r="G989" s="28">
        <f t="shared" si="146"/>
        <v>87</v>
      </c>
      <c r="H989" s="28">
        <f t="shared" si="147"/>
        <v>1</v>
      </c>
      <c r="I989" s="34">
        <f t="shared" si="148"/>
        <v>1</v>
      </c>
      <c r="J989" s="31">
        <f t="shared" si="141"/>
        <v>5</v>
      </c>
      <c r="K989" s="35"/>
      <c r="L989" s="36">
        <f t="shared" si="149"/>
        <v>11966</v>
      </c>
      <c r="M989" s="36"/>
      <c r="N989" s="36"/>
      <c r="P989" s="111"/>
    </row>
    <row r="990" spans="1:16">
      <c r="A990" s="31">
        <f t="shared" si="142"/>
        <v>3510</v>
      </c>
      <c r="B990" s="31">
        <v>981</v>
      </c>
      <c r="C990" s="32" t="str">
        <f t="shared" si="143"/>
        <v>3510 - SPRINGFIELD PREPARATORY Charter School - HOLYOKE pupils</v>
      </c>
      <c r="D990" s="27">
        <v>3510281137</v>
      </c>
      <c r="E990" s="31">
        <f t="shared" si="144"/>
        <v>3510</v>
      </c>
      <c r="F990" s="28">
        <f t="shared" si="145"/>
        <v>281</v>
      </c>
      <c r="G990" s="28">
        <f t="shared" si="146"/>
        <v>137</v>
      </c>
      <c r="H990" s="28">
        <f t="shared" si="147"/>
        <v>1</v>
      </c>
      <c r="I990" s="34">
        <f t="shared" si="148"/>
        <v>1</v>
      </c>
      <c r="J990" s="31">
        <f t="shared" si="141"/>
        <v>12</v>
      </c>
      <c r="K990" s="35"/>
      <c r="L990" s="36">
        <f t="shared" si="149"/>
        <v>14981</v>
      </c>
      <c r="M990" s="36"/>
      <c r="N990" s="36"/>
      <c r="P990" s="111"/>
    </row>
    <row r="991" spans="1:16">
      <c r="A991" s="31">
        <f t="shared" si="142"/>
        <v>3510</v>
      </c>
      <c r="B991" s="31">
        <v>982</v>
      </c>
      <c r="C991" s="32" t="str">
        <f t="shared" si="143"/>
        <v>3510 - SPRINGFIELD PREPARATORY Charter School - LONGMEADOW pupils</v>
      </c>
      <c r="D991" s="27">
        <v>3510281159</v>
      </c>
      <c r="E991" s="31">
        <f t="shared" si="144"/>
        <v>3510</v>
      </c>
      <c r="F991" s="28">
        <f t="shared" si="145"/>
        <v>281</v>
      </c>
      <c r="G991" s="28">
        <f t="shared" si="146"/>
        <v>159</v>
      </c>
      <c r="H991" s="28">
        <f t="shared" si="147"/>
        <v>1</v>
      </c>
      <c r="I991" s="34">
        <f t="shared" si="148"/>
        <v>1</v>
      </c>
      <c r="J991" s="31">
        <f t="shared" si="141"/>
        <v>2</v>
      </c>
      <c r="K991" s="35"/>
      <c r="L991" s="36">
        <f t="shared" si="149"/>
        <v>9567</v>
      </c>
      <c r="M991" s="36"/>
      <c r="N991" s="36"/>
      <c r="P991" s="111"/>
    </row>
    <row r="992" spans="1:16">
      <c r="A992" s="31">
        <f t="shared" si="142"/>
        <v>3510</v>
      </c>
      <c r="B992" s="31">
        <v>983</v>
      </c>
      <c r="C992" s="32" t="str">
        <f t="shared" si="143"/>
        <v>3510 - SPRINGFIELD PREPARATORY Charter School - SPRINGFIELD pupils</v>
      </c>
      <c r="D992" s="27">
        <v>3510281281</v>
      </c>
      <c r="E992" s="31">
        <f t="shared" si="144"/>
        <v>3510</v>
      </c>
      <c r="F992" s="28">
        <f t="shared" si="145"/>
        <v>281</v>
      </c>
      <c r="G992" s="28">
        <f t="shared" si="146"/>
        <v>281</v>
      </c>
      <c r="H992" s="28">
        <f t="shared" si="147"/>
        <v>1</v>
      </c>
      <c r="I992" s="34">
        <f t="shared" si="148"/>
        <v>1</v>
      </c>
      <c r="J992" s="31">
        <f t="shared" si="141"/>
        <v>12</v>
      </c>
      <c r="K992" s="35"/>
      <c r="L992" s="36">
        <f t="shared" si="149"/>
        <v>14445</v>
      </c>
      <c r="M992" s="36"/>
      <c r="N992" s="36"/>
      <c r="P992" s="111"/>
    </row>
    <row r="993" spans="1:16">
      <c r="A993" s="31">
        <f t="shared" si="142"/>
        <v>3510</v>
      </c>
      <c r="B993" s="31">
        <v>984</v>
      </c>
      <c r="C993" s="32" t="str">
        <f t="shared" si="143"/>
        <v>3510 - SPRINGFIELD PREPARATORY Charter School - TAUNTON pupils</v>
      </c>
      <c r="D993" s="27">
        <v>3510281293</v>
      </c>
      <c r="E993" s="31">
        <f t="shared" si="144"/>
        <v>3510</v>
      </c>
      <c r="F993" s="28">
        <f t="shared" si="145"/>
        <v>281</v>
      </c>
      <c r="G993" s="28">
        <f t="shared" si="146"/>
        <v>293</v>
      </c>
      <c r="H993" s="28">
        <f t="shared" si="147"/>
        <v>1</v>
      </c>
      <c r="I993" s="34">
        <f t="shared" si="148"/>
        <v>1</v>
      </c>
      <c r="J993" s="31">
        <f t="shared" si="141"/>
        <v>10</v>
      </c>
      <c r="K993" s="35"/>
      <c r="L993" s="36">
        <f t="shared" si="149"/>
        <v>12964</v>
      </c>
      <c r="M993" s="36"/>
      <c r="N993" s="36"/>
      <c r="P993" s="111"/>
    </row>
    <row r="994" spans="1:16">
      <c r="A994" s="31">
        <f t="shared" si="142"/>
        <v>3510</v>
      </c>
      <c r="B994" s="31">
        <v>985</v>
      </c>
      <c r="C994" s="32" t="str">
        <f t="shared" si="143"/>
        <v>3510 - SPRINGFIELD PREPARATORY Charter School - WESTFIELD pupils</v>
      </c>
      <c r="D994" s="27">
        <v>3510281325</v>
      </c>
      <c r="E994" s="31">
        <f t="shared" si="144"/>
        <v>3510</v>
      </c>
      <c r="F994" s="28">
        <f t="shared" si="145"/>
        <v>281</v>
      </c>
      <c r="G994" s="28">
        <f t="shared" si="146"/>
        <v>325</v>
      </c>
      <c r="H994" s="28">
        <f t="shared" si="147"/>
        <v>1</v>
      </c>
      <c r="I994" s="34">
        <f t="shared" si="148"/>
        <v>1</v>
      </c>
      <c r="J994" s="31">
        <f t="shared" si="141"/>
        <v>8</v>
      </c>
      <c r="K994" s="35"/>
      <c r="L994" s="36">
        <f t="shared" si="149"/>
        <v>14382</v>
      </c>
      <c r="M994" s="36"/>
      <c r="N994" s="36"/>
      <c r="P994" s="111"/>
    </row>
    <row r="995" spans="1:16">
      <c r="A995" s="31">
        <f t="shared" si="142"/>
        <v>3510</v>
      </c>
      <c r="B995" s="31">
        <v>986</v>
      </c>
      <c r="C995" s="32" t="str">
        <f t="shared" si="143"/>
        <v>3510 - SPRINGFIELD PREPARATORY Charter School - WEST SPRINGFIELD pupils</v>
      </c>
      <c r="D995" s="27">
        <v>3510281332</v>
      </c>
      <c r="E995" s="31">
        <f t="shared" si="144"/>
        <v>3510</v>
      </c>
      <c r="F995" s="28">
        <f t="shared" si="145"/>
        <v>281</v>
      </c>
      <c r="G995" s="28">
        <f t="shared" si="146"/>
        <v>332</v>
      </c>
      <c r="H995" s="28">
        <f t="shared" si="147"/>
        <v>1</v>
      </c>
      <c r="I995" s="34">
        <f t="shared" si="148"/>
        <v>1</v>
      </c>
      <c r="J995" s="31">
        <f t="shared" si="141"/>
        <v>10</v>
      </c>
      <c r="K995" s="35"/>
      <c r="L995" s="36">
        <f t="shared" si="149"/>
        <v>14583</v>
      </c>
      <c r="M995" s="36"/>
      <c r="N995" s="36"/>
      <c r="P995" s="111"/>
    </row>
    <row r="996" spans="1:16">
      <c r="A996" s="31">
        <f t="shared" si="142"/>
        <v>3510</v>
      </c>
      <c r="B996" s="31">
        <v>987</v>
      </c>
      <c r="C996" s="32" t="str">
        <f t="shared" si="143"/>
        <v>3510 - SPRINGFIELD PREPARATORY Charter School - HAMPDEN WILBRAHAM pupils</v>
      </c>
      <c r="D996" s="27">
        <v>3510281680</v>
      </c>
      <c r="E996" s="31">
        <f t="shared" si="144"/>
        <v>3510</v>
      </c>
      <c r="F996" s="28">
        <f t="shared" si="145"/>
        <v>281</v>
      </c>
      <c r="G996" s="28">
        <f t="shared" si="146"/>
        <v>680</v>
      </c>
      <c r="H996" s="28">
        <f t="shared" si="147"/>
        <v>1</v>
      </c>
      <c r="I996" s="34">
        <f t="shared" si="148"/>
        <v>1</v>
      </c>
      <c r="J996" s="31">
        <f t="shared" si="141"/>
        <v>4</v>
      </c>
      <c r="K996" s="35"/>
      <c r="L996" s="36">
        <f t="shared" si="149"/>
        <v>13631</v>
      </c>
      <c r="M996" s="36"/>
      <c r="N996" s="36"/>
      <c r="P996" s="111"/>
    </row>
    <row r="997" spans="1:16">
      <c r="A997" s="31">
        <f t="shared" si="142"/>
        <v>3513</v>
      </c>
      <c r="B997" s="31">
        <v>988</v>
      </c>
      <c r="C997" s="32" t="str">
        <f t="shared" si="143"/>
        <v>3513 - NEW HEIGHTS CS OF BROCKTON Charter School - ABINGTON pupils</v>
      </c>
      <c r="D997" s="27">
        <v>3513044001</v>
      </c>
      <c r="E997" s="31">
        <f t="shared" si="144"/>
        <v>3513</v>
      </c>
      <c r="F997" s="28">
        <f t="shared" si="145"/>
        <v>44</v>
      </c>
      <c r="G997" s="28">
        <f t="shared" si="146"/>
        <v>1</v>
      </c>
      <c r="H997" s="28">
        <f t="shared" si="147"/>
        <v>1</v>
      </c>
      <c r="I997" s="34">
        <f t="shared" si="148"/>
        <v>1</v>
      </c>
      <c r="J997" s="31">
        <f t="shared" si="141"/>
        <v>6</v>
      </c>
      <c r="K997" s="35"/>
      <c r="L997" s="36">
        <f t="shared" si="149"/>
        <v>13681</v>
      </c>
      <c r="M997" s="36"/>
      <c r="N997" s="36"/>
      <c r="P997" s="111"/>
    </row>
    <row r="998" spans="1:16">
      <c r="A998" s="31">
        <f t="shared" si="142"/>
        <v>3513</v>
      </c>
      <c r="B998" s="31">
        <v>989</v>
      </c>
      <c r="C998" s="32" t="str">
        <f t="shared" si="143"/>
        <v>3513 - NEW HEIGHTS CS OF BROCKTON Charter School - AVON pupils</v>
      </c>
      <c r="D998" s="27">
        <v>3513044018</v>
      </c>
      <c r="E998" s="31">
        <f t="shared" si="144"/>
        <v>3513</v>
      </c>
      <c r="F998" s="28">
        <f t="shared" si="145"/>
        <v>44</v>
      </c>
      <c r="G998" s="28">
        <f t="shared" si="146"/>
        <v>18</v>
      </c>
      <c r="H998" s="28">
        <f t="shared" si="147"/>
        <v>1</v>
      </c>
      <c r="I998" s="34">
        <f t="shared" si="148"/>
        <v>1</v>
      </c>
      <c r="J998" s="31">
        <f t="shared" si="141"/>
        <v>7</v>
      </c>
      <c r="K998" s="35"/>
      <c r="L998" s="36">
        <f t="shared" si="149"/>
        <v>14760</v>
      </c>
      <c r="M998" s="36"/>
      <c r="N998" s="36"/>
      <c r="P998" s="111"/>
    </row>
    <row r="999" spans="1:16">
      <c r="A999" s="31">
        <f t="shared" si="142"/>
        <v>3513</v>
      </c>
      <c r="B999" s="31">
        <v>990</v>
      </c>
      <c r="C999" s="32" t="str">
        <f t="shared" si="143"/>
        <v>3513 - NEW HEIGHTS CS OF BROCKTON Charter School - BOSTON pupils</v>
      </c>
      <c r="D999" s="27">
        <v>3513044035</v>
      </c>
      <c r="E999" s="31">
        <f t="shared" si="144"/>
        <v>3513</v>
      </c>
      <c r="F999" s="28">
        <f t="shared" si="145"/>
        <v>44</v>
      </c>
      <c r="G999" s="28">
        <f t="shared" si="146"/>
        <v>35</v>
      </c>
      <c r="H999" s="28">
        <f t="shared" si="147"/>
        <v>1</v>
      </c>
      <c r="I999" s="34">
        <f t="shared" si="148"/>
        <v>1</v>
      </c>
      <c r="J999" s="31">
        <f t="shared" si="141"/>
        <v>11</v>
      </c>
      <c r="K999" s="35"/>
      <c r="L999" s="36">
        <f t="shared" si="149"/>
        <v>15396</v>
      </c>
      <c r="M999" s="36"/>
      <c r="N999" s="36"/>
      <c r="P999" s="111"/>
    </row>
    <row r="1000" spans="1:16">
      <c r="A1000" s="31">
        <f t="shared" si="142"/>
        <v>3513</v>
      </c>
      <c r="B1000" s="31">
        <v>991</v>
      </c>
      <c r="C1000" s="32" t="str">
        <f t="shared" si="143"/>
        <v>3513 - NEW HEIGHTS CS OF BROCKTON Charter School - BROCKTON pupils</v>
      </c>
      <c r="D1000" s="27">
        <v>3513044044</v>
      </c>
      <c r="E1000" s="31">
        <f t="shared" si="144"/>
        <v>3513</v>
      </c>
      <c r="F1000" s="28">
        <f t="shared" si="145"/>
        <v>44</v>
      </c>
      <c r="G1000" s="28">
        <f t="shared" si="146"/>
        <v>44</v>
      </c>
      <c r="H1000" s="28">
        <f t="shared" si="147"/>
        <v>1</v>
      </c>
      <c r="I1000" s="34">
        <f t="shared" si="148"/>
        <v>1</v>
      </c>
      <c r="J1000" s="31">
        <f t="shared" si="141"/>
        <v>12</v>
      </c>
      <c r="K1000" s="35"/>
      <c r="L1000" s="36">
        <f t="shared" si="149"/>
        <v>14831</v>
      </c>
      <c r="M1000" s="36"/>
      <c r="N1000" s="36"/>
      <c r="P1000" s="111"/>
    </row>
    <row r="1001" spans="1:16">
      <c r="A1001" s="31">
        <f t="shared" si="142"/>
        <v>3513</v>
      </c>
      <c r="B1001" s="31">
        <v>992</v>
      </c>
      <c r="C1001" s="32" t="str">
        <f t="shared" si="143"/>
        <v>3513 - NEW HEIGHTS CS OF BROCKTON Charter School - CANTON pupils</v>
      </c>
      <c r="D1001" s="27">
        <v>3513044050</v>
      </c>
      <c r="E1001" s="31">
        <f t="shared" si="144"/>
        <v>3513</v>
      </c>
      <c r="F1001" s="28">
        <f t="shared" si="145"/>
        <v>44</v>
      </c>
      <c r="G1001" s="28">
        <f t="shared" si="146"/>
        <v>50</v>
      </c>
      <c r="H1001" s="28">
        <f t="shared" si="147"/>
        <v>1</v>
      </c>
      <c r="I1001" s="34">
        <f t="shared" si="148"/>
        <v>1</v>
      </c>
      <c r="J1001" s="31">
        <f t="shared" si="141"/>
        <v>4</v>
      </c>
      <c r="K1001" s="35"/>
      <c r="L1001" s="36">
        <f t="shared" si="149"/>
        <v>14186</v>
      </c>
      <c r="M1001" s="36"/>
      <c r="N1001" s="36"/>
      <c r="P1001" s="111"/>
    </row>
    <row r="1002" spans="1:16">
      <c r="A1002" s="31">
        <f t="shared" si="142"/>
        <v>3513</v>
      </c>
      <c r="B1002" s="31">
        <v>993</v>
      </c>
      <c r="C1002" s="32" t="str">
        <f t="shared" si="143"/>
        <v>3513 - NEW HEIGHTS CS OF BROCKTON Charter School - EVERETT pupils</v>
      </c>
      <c r="D1002" s="27">
        <v>3513044093</v>
      </c>
      <c r="E1002" s="31">
        <f t="shared" si="144"/>
        <v>3513</v>
      </c>
      <c r="F1002" s="28">
        <f t="shared" si="145"/>
        <v>44</v>
      </c>
      <c r="G1002" s="28">
        <f t="shared" si="146"/>
        <v>93</v>
      </c>
      <c r="H1002" s="28">
        <f t="shared" si="147"/>
        <v>1</v>
      </c>
      <c r="I1002" s="34">
        <f t="shared" si="148"/>
        <v>1</v>
      </c>
      <c r="J1002" s="31">
        <f t="shared" si="141"/>
        <v>11</v>
      </c>
      <c r="K1002" s="35"/>
      <c r="L1002" s="36">
        <f t="shared" si="149"/>
        <v>16344</v>
      </c>
      <c r="M1002" s="36"/>
      <c r="N1002" s="36"/>
      <c r="P1002" s="111"/>
    </row>
    <row r="1003" spans="1:16">
      <c r="A1003" s="31">
        <f t="shared" si="142"/>
        <v>3513</v>
      </c>
      <c r="B1003" s="31">
        <v>994</v>
      </c>
      <c r="C1003" s="32" t="str">
        <f t="shared" si="143"/>
        <v>3513 - NEW HEIGHTS CS OF BROCKTON Charter School - FALL RIVER pupils</v>
      </c>
      <c r="D1003" s="27">
        <v>3513044095</v>
      </c>
      <c r="E1003" s="31">
        <f t="shared" si="144"/>
        <v>3513</v>
      </c>
      <c r="F1003" s="28">
        <f t="shared" si="145"/>
        <v>44</v>
      </c>
      <c r="G1003" s="28">
        <f t="shared" si="146"/>
        <v>95</v>
      </c>
      <c r="H1003" s="28">
        <f t="shared" si="147"/>
        <v>1</v>
      </c>
      <c r="I1003" s="34">
        <f t="shared" si="148"/>
        <v>1</v>
      </c>
      <c r="J1003" s="31">
        <f t="shared" si="141"/>
        <v>11</v>
      </c>
      <c r="K1003" s="35"/>
      <c r="L1003" s="36">
        <f t="shared" si="149"/>
        <v>16704</v>
      </c>
      <c r="M1003" s="36"/>
      <c r="N1003" s="36"/>
      <c r="P1003" s="111"/>
    </row>
    <row r="1004" spans="1:16">
      <c r="A1004" s="31">
        <f t="shared" si="142"/>
        <v>3513</v>
      </c>
      <c r="B1004" s="31">
        <v>995</v>
      </c>
      <c r="C1004" s="32" t="str">
        <f t="shared" si="143"/>
        <v>3513 - NEW HEIGHTS CS OF BROCKTON Charter School - HOLBROOK pupils</v>
      </c>
      <c r="D1004" s="27">
        <v>3513044133</v>
      </c>
      <c r="E1004" s="31">
        <f t="shared" si="144"/>
        <v>3513</v>
      </c>
      <c r="F1004" s="28">
        <f t="shared" si="145"/>
        <v>44</v>
      </c>
      <c r="G1004" s="28">
        <f t="shared" si="146"/>
        <v>133</v>
      </c>
      <c r="H1004" s="28">
        <f t="shared" si="147"/>
        <v>1</v>
      </c>
      <c r="I1004" s="34">
        <f t="shared" si="148"/>
        <v>1</v>
      </c>
      <c r="J1004" s="31">
        <f t="shared" si="141"/>
        <v>9</v>
      </c>
      <c r="K1004" s="35"/>
      <c r="L1004" s="36">
        <f t="shared" si="149"/>
        <v>15114</v>
      </c>
      <c r="M1004" s="36"/>
      <c r="N1004" s="36"/>
      <c r="P1004" s="111"/>
    </row>
    <row r="1005" spans="1:16">
      <c r="A1005" s="31">
        <f t="shared" si="142"/>
        <v>3513</v>
      </c>
      <c r="B1005" s="31">
        <v>996</v>
      </c>
      <c r="C1005" s="32" t="str">
        <f t="shared" si="143"/>
        <v>3513 - NEW HEIGHTS CS OF BROCKTON Charter School - MIDDLEBOROUGH pupils</v>
      </c>
      <c r="D1005" s="27">
        <v>3513044182</v>
      </c>
      <c r="E1005" s="31">
        <f t="shared" si="144"/>
        <v>3513</v>
      </c>
      <c r="F1005" s="28">
        <f t="shared" si="145"/>
        <v>44</v>
      </c>
      <c r="G1005" s="28">
        <f t="shared" si="146"/>
        <v>182</v>
      </c>
      <c r="H1005" s="28">
        <f t="shared" si="147"/>
        <v>1</v>
      </c>
      <c r="I1005" s="34">
        <f t="shared" si="148"/>
        <v>1</v>
      </c>
      <c r="J1005" s="31">
        <f t="shared" si="141"/>
        <v>6</v>
      </c>
      <c r="K1005" s="35"/>
      <c r="L1005" s="36">
        <f t="shared" si="149"/>
        <v>13433</v>
      </c>
      <c r="M1005" s="36"/>
      <c r="N1005" s="36"/>
      <c r="P1005" s="111"/>
    </row>
    <row r="1006" spans="1:16">
      <c r="A1006" s="31">
        <f t="shared" si="142"/>
        <v>3513</v>
      </c>
      <c r="B1006" s="31">
        <v>997</v>
      </c>
      <c r="C1006" s="32" t="str">
        <f t="shared" si="143"/>
        <v>3513 - NEW HEIGHTS CS OF BROCKTON Charter School - RANDOLPH pupils</v>
      </c>
      <c r="D1006" s="27">
        <v>3513044244</v>
      </c>
      <c r="E1006" s="31">
        <f t="shared" si="144"/>
        <v>3513</v>
      </c>
      <c r="F1006" s="28">
        <f t="shared" si="145"/>
        <v>44</v>
      </c>
      <c r="G1006" s="28">
        <f t="shared" si="146"/>
        <v>244</v>
      </c>
      <c r="H1006" s="28">
        <f t="shared" si="147"/>
        <v>1</v>
      </c>
      <c r="I1006" s="34">
        <f t="shared" si="148"/>
        <v>1</v>
      </c>
      <c r="J1006" s="31">
        <f t="shared" si="141"/>
        <v>10</v>
      </c>
      <c r="K1006" s="35"/>
      <c r="L1006" s="36">
        <f t="shared" si="149"/>
        <v>13052</v>
      </c>
      <c r="M1006" s="36"/>
      <c r="N1006" s="36"/>
      <c r="P1006" s="111"/>
    </row>
    <row r="1007" spans="1:16">
      <c r="A1007" s="31">
        <f t="shared" si="142"/>
        <v>3513</v>
      </c>
      <c r="B1007" s="31">
        <v>998</v>
      </c>
      <c r="C1007" s="32" t="str">
        <f t="shared" si="143"/>
        <v>3513 - NEW HEIGHTS CS OF BROCKTON Charter School - TAUNTON pupils</v>
      </c>
      <c r="D1007" s="27">
        <v>3513044293</v>
      </c>
      <c r="E1007" s="31">
        <f t="shared" si="144"/>
        <v>3513</v>
      </c>
      <c r="F1007" s="28">
        <f t="shared" si="145"/>
        <v>44</v>
      </c>
      <c r="G1007" s="28">
        <f t="shared" si="146"/>
        <v>293</v>
      </c>
      <c r="H1007" s="28">
        <f t="shared" si="147"/>
        <v>1</v>
      </c>
      <c r="I1007" s="34">
        <f t="shared" si="148"/>
        <v>1</v>
      </c>
      <c r="J1007" s="31">
        <f t="shared" si="141"/>
        <v>10</v>
      </c>
      <c r="K1007" s="35"/>
      <c r="L1007" s="36">
        <f t="shared" si="149"/>
        <v>13212</v>
      </c>
      <c r="M1007" s="36"/>
      <c r="N1007" s="36"/>
      <c r="P1007" s="111"/>
    </row>
    <row r="1008" spans="1:16">
      <c r="A1008" s="31">
        <f t="shared" si="142"/>
        <v>3513</v>
      </c>
      <c r="B1008" s="31">
        <v>999</v>
      </c>
      <c r="C1008" s="32" t="str">
        <f t="shared" si="143"/>
        <v>3513 - NEW HEIGHTS CS OF BROCKTON Charter School - WEST BRIDGEWATER pupils</v>
      </c>
      <c r="D1008" s="27">
        <v>3513044323</v>
      </c>
      <c r="E1008" s="31">
        <f t="shared" si="144"/>
        <v>3513</v>
      </c>
      <c r="F1008" s="28">
        <f t="shared" si="145"/>
        <v>44</v>
      </c>
      <c r="G1008" s="28">
        <f t="shared" si="146"/>
        <v>323</v>
      </c>
      <c r="H1008" s="28">
        <f t="shared" si="147"/>
        <v>1</v>
      </c>
      <c r="I1008" s="34">
        <f t="shared" si="148"/>
        <v>1</v>
      </c>
      <c r="J1008" s="31">
        <f t="shared" si="141"/>
        <v>4</v>
      </c>
      <c r="K1008" s="35"/>
      <c r="L1008" s="36">
        <f t="shared" si="149"/>
        <v>13285</v>
      </c>
      <c r="M1008" s="36"/>
      <c r="N1008" s="36"/>
      <c r="P1008" s="111"/>
    </row>
    <row r="1009" spans="1:16">
      <c r="A1009" s="31">
        <f t="shared" si="142"/>
        <v>3513</v>
      </c>
      <c r="B1009" s="31">
        <v>1000</v>
      </c>
      <c r="C1009" s="32" t="str">
        <f t="shared" si="143"/>
        <v>3513 - NEW HEIGHTS CS OF BROCKTON Charter School - BRIDGEWATER RAYNHAM pupils</v>
      </c>
      <c r="D1009" s="27">
        <v>3513044625</v>
      </c>
      <c r="E1009" s="31">
        <f t="shared" si="144"/>
        <v>3513</v>
      </c>
      <c r="F1009" s="28">
        <f t="shared" si="145"/>
        <v>44</v>
      </c>
      <c r="G1009" s="28">
        <f t="shared" si="146"/>
        <v>625</v>
      </c>
      <c r="H1009" s="28">
        <f t="shared" si="147"/>
        <v>1</v>
      </c>
      <c r="I1009" s="34">
        <f t="shared" si="148"/>
        <v>1</v>
      </c>
      <c r="J1009" s="31">
        <f t="shared" si="141"/>
        <v>4</v>
      </c>
      <c r="K1009" s="35"/>
      <c r="L1009" s="36">
        <f t="shared" si="149"/>
        <v>15088</v>
      </c>
      <c r="M1009" s="36"/>
      <c r="N1009" s="36"/>
      <c r="P1009" s="111"/>
    </row>
    <row r="1010" spans="1:16">
      <c r="A1010" s="31">
        <f t="shared" si="142"/>
        <v>3513</v>
      </c>
      <c r="B1010" s="31">
        <v>1001</v>
      </c>
      <c r="C1010" s="32" t="str">
        <f t="shared" si="143"/>
        <v>3513 - NEW HEIGHTS CS OF BROCKTON Charter School - SILVER LAKE pupils</v>
      </c>
      <c r="D1010" s="27">
        <v>3513044760</v>
      </c>
      <c r="E1010" s="31">
        <f t="shared" si="144"/>
        <v>3513</v>
      </c>
      <c r="F1010" s="28">
        <f t="shared" si="145"/>
        <v>44</v>
      </c>
      <c r="G1010" s="28">
        <f t="shared" si="146"/>
        <v>760</v>
      </c>
      <c r="H1010" s="28">
        <f t="shared" si="147"/>
        <v>1</v>
      </c>
      <c r="I1010" s="34">
        <f t="shared" si="148"/>
        <v>1</v>
      </c>
      <c r="J1010" s="31">
        <f t="shared" si="141"/>
        <v>4</v>
      </c>
      <c r="K1010" s="35"/>
      <c r="L1010" s="36">
        <f t="shared" si="149"/>
        <v>15088</v>
      </c>
      <c r="M1010" s="36"/>
      <c r="N1010" s="36"/>
      <c r="P1010" s="111"/>
    </row>
    <row r="1011" spans="1:16">
      <c r="A1011" s="31">
        <f t="shared" si="142"/>
        <v>3513</v>
      </c>
      <c r="B1011" s="31">
        <v>1002</v>
      </c>
      <c r="C1011" s="32" t="str">
        <f t="shared" si="143"/>
        <v>3513 - NEW HEIGHTS CS OF BROCKTON Charter School - WHITMAN HANSON pupils</v>
      </c>
      <c r="D1011" s="27">
        <v>3513044780</v>
      </c>
      <c r="E1011" s="31">
        <f t="shared" si="144"/>
        <v>3513</v>
      </c>
      <c r="F1011" s="28">
        <f t="shared" si="145"/>
        <v>44</v>
      </c>
      <c r="G1011" s="28">
        <f t="shared" si="146"/>
        <v>780</v>
      </c>
      <c r="H1011" s="28">
        <f t="shared" si="147"/>
        <v>1</v>
      </c>
      <c r="I1011" s="34">
        <f t="shared" si="148"/>
        <v>1</v>
      </c>
      <c r="J1011" s="31">
        <f t="shared" si="141"/>
        <v>5</v>
      </c>
      <c r="K1011" s="35"/>
      <c r="L1011" s="36">
        <f t="shared" si="149"/>
        <v>11023</v>
      </c>
      <c r="M1011" s="36"/>
      <c r="N1011" s="36"/>
      <c r="P1011" s="111"/>
    </row>
    <row r="1012" spans="1:16">
      <c r="A1012" s="31">
        <f t="shared" si="142"/>
        <v>3514</v>
      </c>
      <c r="B1012" s="31">
        <v>1003</v>
      </c>
      <c r="C1012" s="32" t="str">
        <f t="shared" si="143"/>
        <v>3514 - LIBERTAS ACADEMY Charter School - CHICOPEE pupils</v>
      </c>
      <c r="D1012" s="27">
        <v>3514281061</v>
      </c>
      <c r="E1012" s="31">
        <f t="shared" si="144"/>
        <v>3514</v>
      </c>
      <c r="F1012" s="28">
        <f t="shared" si="145"/>
        <v>281</v>
      </c>
      <c r="G1012" s="28">
        <f t="shared" si="146"/>
        <v>61</v>
      </c>
      <c r="H1012" s="28">
        <f t="shared" si="147"/>
        <v>1</v>
      </c>
      <c r="I1012" s="34">
        <f t="shared" si="148"/>
        <v>1</v>
      </c>
      <c r="J1012" s="31">
        <f t="shared" si="141"/>
        <v>10</v>
      </c>
      <c r="K1012" s="35"/>
      <c r="L1012" s="36">
        <f t="shared" si="149"/>
        <v>14389</v>
      </c>
      <c r="M1012" s="36"/>
      <c r="N1012" s="36"/>
      <c r="P1012" s="111"/>
    </row>
    <row r="1013" spans="1:16">
      <c r="A1013" s="31">
        <f t="shared" si="142"/>
        <v>3514</v>
      </c>
      <c r="B1013" s="31">
        <v>1004</v>
      </c>
      <c r="C1013" s="32" t="str">
        <f t="shared" si="143"/>
        <v>3514 - LIBERTAS ACADEMY Charter School - SPRINGFIELD pupils</v>
      </c>
      <c r="D1013" s="27">
        <v>3514281281</v>
      </c>
      <c r="E1013" s="31">
        <f t="shared" si="144"/>
        <v>3514</v>
      </c>
      <c r="F1013" s="28">
        <f t="shared" si="145"/>
        <v>281</v>
      </c>
      <c r="G1013" s="28">
        <f t="shared" si="146"/>
        <v>281</v>
      </c>
      <c r="H1013" s="28">
        <f t="shared" si="147"/>
        <v>1</v>
      </c>
      <c r="I1013" s="34">
        <f t="shared" si="148"/>
        <v>1</v>
      </c>
      <c r="J1013" s="31">
        <f t="shared" si="141"/>
        <v>12</v>
      </c>
      <c r="K1013" s="35"/>
      <c r="L1013" s="36">
        <f t="shared" si="149"/>
        <v>14740</v>
      </c>
      <c r="M1013" s="36"/>
      <c r="N1013" s="36"/>
      <c r="P1013" s="111"/>
    </row>
    <row r="1014" spans="1:16">
      <c r="A1014" s="31">
        <f t="shared" si="142"/>
        <v>3515</v>
      </c>
      <c r="B1014" s="31">
        <v>1005</v>
      </c>
      <c r="C1014" s="32" t="str">
        <f t="shared" si="143"/>
        <v>3515 - OLD STURBRIDGE ACADEMY Charter School - AGAWAM pupils</v>
      </c>
      <c r="D1014" s="27">
        <v>3515287005</v>
      </c>
      <c r="E1014" s="31">
        <f t="shared" si="144"/>
        <v>3515</v>
      </c>
      <c r="F1014" s="28">
        <f t="shared" si="145"/>
        <v>287</v>
      </c>
      <c r="G1014" s="28">
        <f t="shared" si="146"/>
        <v>5</v>
      </c>
      <c r="H1014" s="28">
        <f t="shared" si="147"/>
        <v>1</v>
      </c>
      <c r="I1014" s="34">
        <f t="shared" si="148"/>
        <v>1</v>
      </c>
      <c r="J1014" s="31">
        <f t="shared" si="141"/>
        <v>7</v>
      </c>
      <c r="K1014" s="35"/>
      <c r="L1014" s="36">
        <f t="shared" si="149"/>
        <v>9567</v>
      </c>
      <c r="M1014" s="36"/>
      <c r="N1014" s="36"/>
      <c r="P1014" s="111"/>
    </row>
    <row r="1015" spans="1:16">
      <c r="A1015" s="31">
        <f t="shared" si="142"/>
        <v>3515</v>
      </c>
      <c r="B1015" s="31">
        <v>1006</v>
      </c>
      <c r="C1015" s="32" t="str">
        <f t="shared" si="143"/>
        <v>3515 - OLD STURBRIDGE ACADEMY Charter School - BRIMFIELD pupils</v>
      </c>
      <c r="D1015" s="27">
        <v>3515287043</v>
      </c>
      <c r="E1015" s="31">
        <f t="shared" si="144"/>
        <v>3515</v>
      </c>
      <c r="F1015" s="28">
        <f t="shared" si="145"/>
        <v>287</v>
      </c>
      <c r="G1015" s="28">
        <f t="shared" si="146"/>
        <v>43</v>
      </c>
      <c r="H1015" s="28">
        <f t="shared" si="147"/>
        <v>1</v>
      </c>
      <c r="I1015" s="34">
        <f t="shared" si="148"/>
        <v>1</v>
      </c>
      <c r="J1015" s="31">
        <f t="shared" si="141"/>
        <v>5</v>
      </c>
      <c r="K1015" s="35"/>
      <c r="L1015" s="36">
        <f t="shared" si="149"/>
        <v>9451</v>
      </c>
      <c r="M1015" s="36"/>
      <c r="N1015" s="36"/>
      <c r="P1015" s="111"/>
    </row>
    <row r="1016" spans="1:16">
      <c r="A1016" s="31">
        <f t="shared" si="142"/>
        <v>3515</v>
      </c>
      <c r="B1016" s="31">
        <v>1007</v>
      </c>
      <c r="C1016" s="32" t="str">
        <f t="shared" si="143"/>
        <v>3515 - OLD STURBRIDGE ACADEMY Charter School - BROOKFIELD pupils</v>
      </c>
      <c r="D1016" s="27">
        <v>3515287045</v>
      </c>
      <c r="E1016" s="31">
        <f t="shared" si="144"/>
        <v>3515</v>
      </c>
      <c r="F1016" s="28">
        <f t="shared" si="145"/>
        <v>287</v>
      </c>
      <c r="G1016" s="28">
        <f t="shared" si="146"/>
        <v>45</v>
      </c>
      <c r="H1016" s="28">
        <f t="shared" si="147"/>
        <v>1</v>
      </c>
      <c r="I1016" s="34">
        <f t="shared" si="148"/>
        <v>1</v>
      </c>
      <c r="J1016" s="31">
        <f t="shared" si="141"/>
        <v>7</v>
      </c>
      <c r="K1016" s="35"/>
      <c r="L1016" s="36">
        <f t="shared" si="149"/>
        <v>10892</v>
      </c>
      <c r="M1016" s="36"/>
      <c r="N1016" s="36"/>
      <c r="P1016" s="111"/>
    </row>
    <row r="1017" spans="1:16">
      <c r="A1017" s="31">
        <f t="shared" si="142"/>
        <v>3515</v>
      </c>
      <c r="B1017" s="31">
        <v>1008</v>
      </c>
      <c r="C1017" s="32" t="str">
        <f t="shared" si="143"/>
        <v>3515 - OLD STURBRIDGE ACADEMY Charter School - HOLLAND pupils</v>
      </c>
      <c r="D1017" s="27">
        <v>3515287135</v>
      </c>
      <c r="E1017" s="31">
        <f t="shared" si="144"/>
        <v>3515</v>
      </c>
      <c r="F1017" s="28">
        <f t="shared" si="145"/>
        <v>287</v>
      </c>
      <c r="G1017" s="28">
        <f t="shared" si="146"/>
        <v>135</v>
      </c>
      <c r="H1017" s="28">
        <f t="shared" si="147"/>
        <v>1</v>
      </c>
      <c r="I1017" s="34">
        <f t="shared" si="148"/>
        <v>1</v>
      </c>
      <c r="J1017" s="31">
        <f t="shared" si="141"/>
        <v>6</v>
      </c>
      <c r="K1017" s="35"/>
      <c r="L1017" s="36">
        <f t="shared" si="149"/>
        <v>9557</v>
      </c>
      <c r="M1017" s="36"/>
      <c r="N1017" s="36"/>
      <c r="P1017" s="111"/>
    </row>
    <row r="1018" spans="1:16">
      <c r="A1018" s="31">
        <f t="shared" si="142"/>
        <v>3515</v>
      </c>
      <c r="B1018" s="31">
        <v>1009</v>
      </c>
      <c r="C1018" s="32" t="str">
        <f t="shared" si="143"/>
        <v>3515 - OLD STURBRIDGE ACADEMY Charter School - LEICESTER pupils</v>
      </c>
      <c r="D1018" s="27">
        <v>3515287151</v>
      </c>
      <c r="E1018" s="31">
        <f t="shared" si="144"/>
        <v>3515</v>
      </c>
      <c r="F1018" s="28">
        <f t="shared" si="145"/>
        <v>287</v>
      </c>
      <c r="G1018" s="28">
        <f t="shared" si="146"/>
        <v>151</v>
      </c>
      <c r="H1018" s="28">
        <f t="shared" si="147"/>
        <v>1</v>
      </c>
      <c r="I1018" s="34">
        <f t="shared" si="148"/>
        <v>1</v>
      </c>
      <c r="J1018" s="31">
        <f t="shared" si="141"/>
        <v>7</v>
      </c>
      <c r="K1018" s="35"/>
      <c r="L1018" s="36">
        <f t="shared" si="149"/>
        <v>9567</v>
      </c>
      <c r="M1018" s="36"/>
      <c r="N1018" s="36"/>
      <c r="P1018" s="111"/>
    </row>
    <row r="1019" spans="1:16">
      <c r="A1019" s="31">
        <f t="shared" si="142"/>
        <v>3515</v>
      </c>
      <c r="B1019" s="31">
        <v>1010</v>
      </c>
      <c r="C1019" s="32" t="str">
        <f t="shared" si="143"/>
        <v>3515 - OLD STURBRIDGE ACADEMY Charter School - MONSON pupils</v>
      </c>
      <c r="D1019" s="27">
        <v>3515287191</v>
      </c>
      <c r="E1019" s="31">
        <f t="shared" si="144"/>
        <v>3515</v>
      </c>
      <c r="F1019" s="28">
        <f t="shared" si="145"/>
        <v>287</v>
      </c>
      <c r="G1019" s="28">
        <f t="shared" si="146"/>
        <v>191</v>
      </c>
      <c r="H1019" s="28">
        <f t="shared" si="147"/>
        <v>1</v>
      </c>
      <c r="I1019" s="34">
        <f t="shared" si="148"/>
        <v>1</v>
      </c>
      <c r="J1019" s="31">
        <f t="shared" si="141"/>
        <v>6</v>
      </c>
      <c r="K1019" s="35"/>
      <c r="L1019" s="36">
        <f t="shared" si="149"/>
        <v>10165</v>
      </c>
      <c r="M1019" s="36"/>
      <c r="N1019" s="36"/>
      <c r="P1019" s="111"/>
    </row>
    <row r="1020" spans="1:16">
      <c r="A1020" s="31">
        <f t="shared" si="142"/>
        <v>3515</v>
      </c>
      <c r="B1020" s="31">
        <v>1011</v>
      </c>
      <c r="C1020" s="32" t="str">
        <f t="shared" si="143"/>
        <v>3515 - OLD STURBRIDGE ACADEMY Charter School - NORTH BROOKFIELD pupils</v>
      </c>
      <c r="D1020" s="27">
        <v>3515287215</v>
      </c>
      <c r="E1020" s="31">
        <f t="shared" si="144"/>
        <v>3515</v>
      </c>
      <c r="F1020" s="28">
        <f t="shared" si="145"/>
        <v>287</v>
      </c>
      <c r="G1020" s="28">
        <f t="shared" si="146"/>
        <v>215</v>
      </c>
      <c r="H1020" s="28">
        <f t="shared" si="147"/>
        <v>1</v>
      </c>
      <c r="I1020" s="34">
        <f t="shared" si="148"/>
        <v>1</v>
      </c>
      <c r="J1020" s="31">
        <f t="shared" si="141"/>
        <v>8</v>
      </c>
      <c r="K1020" s="35"/>
      <c r="L1020" s="36">
        <f t="shared" si="149"/>
        <v>11127</v>
      </c>
      <c r="M1020" s="36"/>
      <c r="N1020" s="36"/>
      <c r="P1020" s="111"/>
    </row>
    <row r="1021" spans="1:16">
      <c r="A1021" s="31">
        <f t="shared" si="142"/>
        <v>3515</v>
      </c>
      <c r="B1021" s="31">
        <v>1012</v>
      </c>
      <c r="C1021" s="32" t="str">
        <f t="shared" si="143"/>
        <v>3515 - OLD STURBRIDGE ACADEMY Charter School - PALMER pupils</v>
      </c>
      <c r="D1021" s="27">
        <v>3515287227</v>
      </c>
      <c r="E1021" s="31">
        <f t="shared" si="144"/>
        <v>3515</v>
      </c>
      <c r="F1021" s="28">
        <f t="shared" si="145"/>
        <v>287</v>
      </c>
      <c r="G1021" s="28">
        <f t="shared" si="146"/>
        <v>227</v>
      </c>
      <c r="H1021" s="28">
        <f t="shared" si="147"/>
        <v>1</v>
      </c>
      <c r="I1021" s="34">
        <f t="shared" si="148"/>
        <v>1</v>
      </c>
      <c r="J1021" s="31">
        <f t="shared" si="141"/>
        <v>9</v>
      </c>
      <c r="K1021" s="35"/>
      <c r="L1021" s="36">
        <f t="shared" si="149"/>
        <v>12255</v>
      </c>
      <c r="M1021" s="36"/>
      <c r="N1021" s="36"/>
      <c r="P1021" s="111"/>
    </row>
    <row r="1022" spans="1:16">
      <c r="A1022" s="31">
        <f t="shared" si="142"/>
        <v>3515</v>
      </c>
      <c r="B1022" s="31">
        <v>1013</v>
      </c>
      <c r="C1022" s="32" t="str">
        <f t="shared" si="143"/>
        <v>3515 - OLD STURBRIDGE ACADEMY Charter School - SOUTHBRIDGE pupils</v>
      </c>
      <c r="D1022" s="27">
        <v>3515287277</v>
      </c>
      <c r="E1022" s="31">
        <f t="shared" si="144"/>
        <v>3515</v>
      </c>
      <c r="F1022" s="28">
        <f t="shared" si="145"/>
        <v>287</v>
      </c>
      <c r="G1022" s="28">
        <f t="shared" si="146"/>
        <v>277</v>
      </c>
      <c r="H1022" s="28">
        <f t="shared" si="147"/>
        <v>1</v>
      </c>
      <c r="I1022" s="34">
        <f t="shared" si="148"/>
        <v>1</v>
      </c>
      <c r="J1022" s="31">
        <f t="shared" si="141"/>
        <v>12</v>
      </c>
      <c r="K1022" s="35"/>
      <c r="L1022" s="36">
        <f t="shared" si="149"/>
        <v>13512</v>
      </c>
      <c r="M1022" s="36"/>
      <c r="N1022" s="36"/>
      <c r="P1022" s="111"/>
    </row>
    <row r="1023" spans="1:16">
      <c r="A1023" s="31">
        <f t="shared" si="142"/>
        <v>3515</v>
      </c>
      <c r="B1023" s="31">
        <v>1014</v>
      </c>
      <c r="C1023" s="32" t="str">
        <f t="shared" si="143"/>
        <v>3515 - OLD STURBRIDGE ACADEMY Charter School - STURBRIDGE pupils</v>
      </c>
      <c r="D1023" s="27">
        <v>3515287287</v>
      </c>
      <c r="E1023" s="31">
        <f t="shared" si="144"/>
        <v>3515</v>
      </c>
      <c r="F1023" s="28">
        <f t="shared" si="145"/>
        <v>287</v>
      </c>
      <c r="G1023" s="28">
        <f t="shared" si="146"/>
        <v>287</v>
      </c>
      <c r="H1023" s="28">
        <f t="shared" si="147"/>
        <v>1</v>
      </c>
      <c r="I1023" s="34">
        <f t="shared" si="148"/>
        <v>1</v>
      </c>
      <c r="J1023" s="31">
        <f t="shared" si="141"/>
        <v>4</v>
      </c>
      <c r="K1023" s="35"/>
      <c r="L1023" s="36">
        <f t="shared" si="149"/>
        <v>10517</v>
      </c>
      <c r="M1023" s="36"/>
      <c r="N1023" s="36"/>
      <c r="P1023" s="111"/>
    </row>
    <row r="1024" spans="1:16">
      <c r="A1024" s="31">
        <f t="shared" si="142"/>
        <v>3515</v>
      </c>
      <c r="B1024" s="31">
        <v>1015</v>
      </c>
      <c r="C1024" s="32" t="str">
        <f t="shared" si="143"/>
        <v>3515 - OLD STURBRIDGE ACADEMY Charter School - WALES pupils</v>
      </c>
      <c r="D1024" s="27">
        <v>3515287306</v>
      </c>
      <c r="E1024" s="31">
        <f t="shared" si="144"/>
        <v>3515</v>
      </c>
      <c r="F1024" s="28">
        <f t="shared" si="145"/>
        <v>287</v>
      </c>
      <c r="G1024" s="28">
        <f t="shared" si="146"/>
        <v>306</v>
      </c>
      <c r="H1024" s="28">
        <f t="shared" si="147"/>
        <v>1</v>
      </c>
      <c r="I1024" s="34">
        <f t="shared" si="148"/>
        <v>1</v>
      </c>
      <c r="J1024" s="31">
        <f t="shared" si="141"/>
        <v>8</v>
      </c>
      <c r="K1024" s="35"/>
      <c r="L1024" s="36">
        <f t="shared" si="149"/>
        <v>10102</v>
      </c>
      <c r="M1024" s="36"/>
      <c r="N1024" s="36"/>
      <c r="P1024" s="111"/>
    </row>
    <row r="1025" spans="1:16">
      <c r="A1025" s="31">
        <f t="shared" si="142"/>
        <v>3515</v>
      </c>
      <c r="B1025" s="31">
        <v>1016</v>
      </c>
      <c r="C1025" s="32" t="str">
        <f t="shared" si="143"/>
        <v>3515 - OLD STURBRIDGE ACADEMY Charter School - WEBSTER pupils</v>
      </c>
      <c r="D1025" s="27">
        <v>3515287316</v>
      </c>
      <c r="E1025" s="31">
        <f t="shared" si="144"/>
        <v>3515</v>
      </c>
      <c r="F1025" s="28">
        <f t="shared" si="145"/>
        <v>287</v>
      </c>
      <c r="G1025" s="28">
        <f t="shared" si="146"/>
        <v>316</v>
      </c>
      <c r="H1025" s="28">
        <f t="shared" si="147"/>
        <v>1</v>
      </c>
      <c r="I1025" s="34">
        <f t="shared" si="148"/>
        <v>1</v>
      </c>
      <c r="J1025" s="31">
        <f t="shared" si="141"/>
        <v>10</v>
      </c>
      <c r="K1025" s="35"/>
      <c r="L1025" s="36">
        <f t="shared" si="149"/>
        <v>12625</v>
      </c>
      <c r="M1025" s="36"/>
      <c r="N1025" s="36"/>
      <c r="P1025" s="111"/>
    </row>
    <row r="1026" spans="1:16">
      <c r="A1026" s="31">
        <f t="shared" si="142"/>
        <v>3515</v>
      </c>
      <c r="B1026" s="31">
        <v>1017</v>
      </c>
      <c r="C1026" s="32" t="str">
        <f t="shared" si="143"/>
        <v>3515 - OLD STURBRIDGE ACADEMY Charter School - DUDLEY CHARLTON pupils</v>
      </c>
      <c r="D1026" s="27">
        <v>3515287658</v>
      </c>
      <c r="E1026" s="31">
        <f t="shared" si="144"/>
        <v>3515</v>
      </c>
      <c r="F1026" s="28">
        <f t="shared" si="145"/>
        <v>287</v>
      </c>
      <c r="G1026" s="28">
        <f t="shared" si="146"/>
        <v>658</v>
      </c>
      <c r="H1026" s="28">
        <f t="shared" si="147"/>
        <v>1</v>
      </c>
      <c r="I1026" s="34">
        <f t="shared" si="148"/>
        <v>1</v>
      </c>
      <c r="J1026" s="31">
        <f t="shared" si="141"/>
        <v>5</v>
      </c>
      <c r="K1026" s="35"/>
      <c r="L1026" s="36">
        <f t="shared" si="149"/>
        <v>10256</v>
      </c>
      <c r="M1026" s="36"/>
      <c r="N1026" s="36"/>
      <c r="P1026" s="111"/>
    </row>
    <row r="1027" spans="1:16">
      <c r="A1027" s="31">
        <f t="shared" si="142"/>
        <v>3515</v>
      </c>
      <c r="B1027" s="31">
        <v>1018</v>
      </c>
      <c r="C1027" s="32" t="str">
        <f t="shared" si="143"/>
        <v>3515 - OLD STURBRIDGE ACADEMY Charter School - SPENCER EAST BROOKFIELD pupils</v>
      </c>
      <c r="D1027" s="27">
        <v>3515287767</v>
      </c>
      <c r="E1027" s="31">
        <f t="shared" si="144"/>
        <v>3515</v>
      </c>
      <c r="F1027" s="28">
        <f t="shared" si="145"/>
        <v>287</v>
      </c>
      <c r="G1027" s="28">
        <f t="shared" si="146"/>
        <v>767</v>
      </c>
      <c r="H1027" s="28">
        <f t="shared" si="147"/>
        <v>1</v>
      </c>
      <c r="I1027" s="34">
        <f t="shared" si="148"/>
        <v>1</v>
      </c>
      <c r="J1027" s="31">
        <f t="shared" si="141"/>
        <v>8</v>
      </c>
      <c r="K1027" s="35"/>
      <c r="L1027" s="36">
        <f t="shared" si="149"/>
        <v>10801</v>
      </c>
      <c r="M1027" s="36"/>
      <c r="N1027" s="36"/>
      <c r="P1027" s="111"/>
    </row>
    <row r="1028" spans="1:16">
      <c r="A1028" s="31">
        <f t="shared" si="142"/>
        <v>3515</v>
      </c>
      <c r="B1028" s="31">
        <v>1019</v>
      </c>
      <c r="C1028" s="32" t="str">
        <f t="shared" si="143"/>
        <v>3515 - OLD STURBRIDGE ACADEMY Charter School - QUABOAG pupils</v>
      </c>
      <c r="D1028" s="27">
        <v>3515287778</v>
      </c>
      <c r="E1028" s="31">
        <f t="shared" si="144"/>
        <v>3515</v>
      </c>
      <c r="F1028" s="28">
        <f t="shared" si="145"/>
        <v>287</v>
      </c>
      <c r="G1028" s="28">
        <f t="shared" si="146"/>
        <v>778</v>
      </c>
      <c r="H1028" s="28">
        <f t="shared" si="147"/>
        <v>1</v>
      </c>
      <c r="I1028" s="34">
        <f t="shared" si="148"/>
        <v>1</v>
      </c>
      <c r="J1028" s="31">
        <f t="shared" si="141"/>
        <v>9</v>
      </c>
      <c r="K1028" s="35"/>
      <c r="L1028" s="36">
        <f t="shared" si="149"/>
        <v>13695</v>
      </c>
      <c r="M1028" s="36"/>
      <c r="N1028" s="36"/>
      <c r="P1028" s="111"/>
    </row>
    <row r="1029" spans="1:16">
      <c r="A1029" s="31">
        <f t="shared" si="142"/>
        <v>3516</v>
      </c>
      <c r="B1029" s="31">
        <v>1020</v>
      </c>
      <c r="C1029" s="32" t="str">
        <f t="shared" si="143"/>
        <v>3516 - HAMPDEN CS OF SCIENCE WEST Charter School - AGAWAM pupils</v>
      </c>
      <c r="D1029" s="27">
        <v>3516332005</v>
      </c>
      <c r="E1029" s="31">
        <f t="shared" si="144"/>
        <v>3516</v>
      </c>
      <c r="F1029" s="28">
        <f t="shared" si="145"/>
        <v>332</v>
      </c>
      <c r="G1029" s="28">
        <f t="shared" si="146"/>
        <v>5</v>
      </c>
      <c r="H1029" s="28">
        <f t="shared" si="147"/>
        <v>1</v>
      </c>
      <c r="I1029" s="34">
        <f t="shared" si="148"/>
        <v>1</v>
      </c>
      <c r="J1029" s="31">
        <f t="shared" si="141"/>
        <v>7</v>
      </c>
      <c r="K1029" s="35"/>
      <c r="L1029" s="36">
        <f t="shared" si="149"/>
        <v>11428</v>
      </c>
      <c r="M1029" s="36"/>
      <c r="N1029" s="36"/>
      <c r="P1029" s="111"/>
    </row>
    <row r="1030" spans="1:16">
      <c r="A1030" s="31">
        <f t="shared" si="142"/>
        <v>3516</v>
      </c>
      <c r="B1030" s="31">
        <v>1021</v>
      </c>
      <c r="C1030" s="32" t="str">
        <f t="shared" si="143"/>
        <v>3516 - HAMPDEN CS OF SCIENCE WEST Charter School - CHICOPEE pupils</v>
      </c>
      <c r="D1030" s="27">
        <v>3516332061</v>
      </c>
      <c r="E1030" s="31">
        <f t="shared" si="144"/>
        <v>3516</v>
      </c>
      <c r="F1030" s="28">
        <f t="shared" si="145"/>
        <v>332</v>
      </c>
      <c r="G1030" s="28">
        <f t="shared" si="146"/>
        <v>61</v>
      </c>
      <c r="H1030" s="28">
        <f t="shared" si="147"/>
        <v>1</v>
      </c>
      <c r="I1030" s="34">
        <f t="shared" si="148"/>
        <v>1</v>
      </c>
      <c r="J1030" s="31">
        <f t="shared" si="141"/>
        <v>10</v>
      </c>
      <c r="K1030" s="35"/>
      <c r="L1030" s="36">
        <f t="shared" si="149"/>
        <v>13199</v>
      </c>
      <c r="M1030" s="36"/>
      <c r="N1030" s="36"/>
      <c r="P1030" s="111"/>
    </row>
    <row r="1031" spans="1:16">
      <c r="A1031" s="31">
        <f t="shared" si="142"/>
        <v>3516</v>
      </c>
      <c r="B1031" s="31">
        <v>1022</v>
      </c>
      <c r="C1031" s="32" t="str">
        <f t="shared" si="143"/>
        <v>3516 - HAMPDEN CS OF SCIENCE WEST Charter School - EASTHAMPTON pupils</v>
      </c>
      <c r="D1031" s="27">
        <v>3516332086</v>
      </c>
      <c r="E1031" s="31">
        <f t="shared" si="144"/>
        <v>3516</v>
      </c>
      <c r="F1031" s="28">
        <f t="shared" si="145"/>
        <v>332</v>
      </c>
      <c r="G1031" s="28">
        <f t="shared" si="146"/>
        <v>86</v>
      </c>
      <c r="H1031" s="28">
        <f t="shared" si="147"/>
        <v>1</v>
      </c>
      <c r="I1031" s="34">
        <f t="shared" si="148"/>
        <v>1</v>
      </c>
      <c r="J1031" s="31">
        <f t="shared" si="141"/>
        <v>7</v>
      </c>
      <c r="K1031" s="35"/>
      <c r="L1031" s="36">
        <f t="shared" si="149"/>
        <v>9220</v>
      </c>
      <c r="M1031" s="36"/>
      <c r="N1031" s="36"/>
      <c r="P1031" s="111"/>
    </row>
    <row r="1032" spans="1:16">
      <c r="A1032" s="31">
        <f t="shared" si="142"/>
        <v>3516</v>
      </c>
      <c r="B1032" s="31">
        <v>1023</v>
      </c>
      <c r="C1032" s="32" t="str">
        <f t="shared" si="143"/>
        <v>3516 - HAMPDEN CS OF SCIENCE WEST Charter School - EAST LONGMEADOW pupils</v>
      </c>
      <c r="D1032" s="27">
        <v>3516332087</v>
      </c>
      <c r="E1032" s="31">
        <f t="shared" si="144"/>
        <v>3516</v>
      </c>
      <c r="F1032" s="28">
        <f t="shared" si="145"/>
        <v>332</v>
      </c>
      <c r="G1032" s="28">
        <f t="shared" si="146"/>
        <v>87</v>
      </c>
      <c r="H1032" s="28">
        <f t="shared" si="147"/>
        <v>1</v>
      </c>
      <c r="I1032" s="34">
        <f t="shared" si="148"/>
        <v>1</v>
      </c>
      <c r="J1032" s="31">
        <f t="shared" si="141"/>
        <v>5</v>
      </c>
      <c r="K1032" s="35"/>
      <c r="L1032" s="36">
        <f t="shared" si="149"/>
        <v>13273</v>
      </c>
      <c r="M1032" s="36"/>
      <c r="N1032" s="36"/>
      <c r="P1032" s="111"/>
    </row>
    <row r="1033" spans="1:16">
      <c r="A1033" s="31">
        <f t="shared" si="142"/>
        <v>3516</v>
      </c>
      <c r="B1033" s="31">
        <v>1024</v>
      </c>
      <c r="C1033" s="32" t="str">
        <f t="shared" si="143"/>
        <v>3516 - HAMPDEN CS OF SCIENCE WEST Charter School - HOLYOKE pupils</v>
      </c>
      <c r="D1033" s="27">
        <v>3516332137</v>
      </c>
      <c r="E1033" s="31">
        <f t="shared" si="144"/>
        <v>3516</v>
      </c>
      <c r="F1033" s="28">
        <f t="shared" si="145"/>
        <v>332</v>
      </c>
      <c r="G1033" s="28">
        <f t="shared" si="146"/>
        <v>137</v>
      </c>
      <c r="H1033" s="28">
        <f t="shared" si="147"/>
        <v>1</v>
      </c>
      <c r="I1033" s="34">
        <f t="shared" si="148"/>
        <v>1</v>
      </c>
      <c r="J1033" s="31">
        <f t="shared" si="141"/>
        <v>12</v>
      </c>
      <c r="K1033" s="35"/>
      <c r="L1033" s="36">
        <f t="shared" si="149"/>
        <v>14532</v>
      </c>
      <c r="M1033" s="36"/>
      <c r="N1033" s="36"/>
      <c r="P1033" s="111"/>
    </row>
    <row r="1034" spans="1:16">
      <c r="A1034" s="31">
        <f t="shared" si="142"/>
        <v>3516</v>
      </c>
      <c r="B1034" s="31">
        <v>1025</v>
      </c>
      <c r="C1034" s="32" t="str">
        <f t="shared" si="143"/>
        <v>3516 - HAMPDEN CS OF SCIENCE WEST Charter School - SOUTHAMPTON pupils</v>
      </c>
      <c r="D1034" s="27">
        <v>3516332275</v>
      </c>
      <c r="E1034" s="31">
        <f t="shared" si="144"/>
        <v>3516</v>
      </c>
      <c r="F1034" s="28">
        <f t="shared" si="145"/>
        <v>332</v>
      </c>
      <c r="G1034" s="28">
        <f t="shared" si="146"/>
        <v>275</v>
      </c>
      <c r="H1034" s="28">
        <f t="shared" si="147"/>
        <v>1</v>
      </c>
      <c r="I1034" s="34">
        <f t="shared" si="148"/>
        <v>1</v>
      </c>
      <c r="J1034" s="31">
        <f t="shared" ref="J1034:J1069" si="150">VLOOKUP(D1034,enro_chafnd,16)</f>
        <v>4</v>
      </c>
      <c r="K1034" s="35"/>
      <c r="L1034" s="36">
        <f t="shared" si="149"/>
        <v>13285</v>
      </c>
      <c r="M1034" s="36"/>
      <c r="N1034" s="36"/>
      <c r="P1034" s="111"/>
    </row>
    <row r="1035" spans="1:16">
      <c r="A1035" s="31">
        <f t="shared" ref="A1035:A1069" si="151">IF(VALUE(MID(D1035,1,1))=4,VALUE(MID(D1035,1,3)),VALUE(MID(D1035,1,4)))</f>
        <v>3516</v>
      </c>
      <c r="B1035" s="31">
        <v>1026</v>
      </c>
      <c r="C1035" s="32" t="str">
        <f t="shared" ref="C1035:C1069" si="152">IF(H1035=1,A1035 &amp; " - " &amp;VLOOKUP(A1035,codeCHA,2)&amp;" Charter School - "&amp;VLOOKUP(G1035,code436,2)&amp;" pupils",IF(OR(A1035=450,A1035=466),A1035 &amp; " - " &amp;VLOOKUP(A1035,codeCHA,2)&amp;" Charter School - "&amp;VLOOKUP(F1035,code436,2)&amp;" District - "&amp;VLOOKUP(G1035,code436,2)&amp;" pupils",A1035 &amp; " - " &amp;VLOOKUP(A1035,codeCHA,2)&amp;" Charter School - "&amp;VLOOKUP(F1035,code436,2)&amp;" Campus - "&amp;VLOOKUP(G1035,code436,2)&amp;" pupils"))</f>
        <v>3516 - HAMPDEN CS OF SCIENCE WEST Charter School - SOUTH HADLEY pupils</v>
      </c>
      <c r="D1035" s="27">
        <v>3516332278</v>
      </c>
      <c r="E1035" s="31">
        <f t="shared" ref="E1035:E1069" si="153">A1035</f>
        <v>3516</v>
      </c>
      <c r="F1035" s="28">
        <f t="shared" ref="F1035:F1069" si="154">IF(VALUE(MID(D1035,1,1))=4,VALUE(MID(D1035,4,3)),VALUE(MID(D1035,5,3)))</f>
        <v>332</v>
      </c>
      <c r="G1035" s="28">
        <f t="shared" ref="G1035:G1069" si="155">IF(VALUE(MID(D1035,1,1))=4,VALUE(MID(D1035,7,3)),VALUE(MID(D1035,8,3)))</f>
        <v>278</v>
      </c>
      <c r="H1035" s="28">
        <f t="shared" ref="H1035:H1069" si="156">IF(OR(A1035=410,A1035=466,A1035=487),2,1)</f>
        <v>1</v>
      </c>
      <c r="I1035" s="34">
        <f t="shared" ref="I1035:I1069" si="157">VLOOKUP(F1035,distinfo,4)</f>
        <v>1</v>
      </c>
      <c r="J1035" s="31">
        <f t="shared" si="150"/>
        <v>6</v>
      </c>
      <c r="K1035" s="35"/>
      <c r="L1035" s="36">
        <f t="shared" ref="L1035:L1069" si="158">IF(VLOOKUP(D1035,rate_chafnd,40,FALSE)&gt;0,VLOOKUP(D1035,rate_chafnd,40),VLOOKUP(G1035,distinfo,7))</f>
        <v>10573</v>
      </c>
      <c r="M1035" s="36"/>
      <c r="N1035" s="36"/>
      <c r="P1035" s="111"/>
    </row>
    <row r="1036" spans="1:16">
      <c r="A1036" s="31">
        <f t="shared" si="151"/>
        <v>3516</v>
      </c>
      <c r="B1036" s="31">
        <v>1027</v>
      </c>
      <c r="C1036" s="32" t="str">
        <f t="shared" si="152"/>
        <v>3516 - HAMPDEN CS OF SCIENCE WEST Charter School - SPRINGFIELD pupils</v>
      </c>
      <c r="D1036" s="27">
        <v>3516332281</v>
      </c>
      <c r="E1036" s="31">
        <f t="shared" si="153"/>
        <v>3516</v>
      </c>
      <c r="F1036" s="28">
        <f t="shared" si="154"/>
        <v>332</v>
      </c>
      <c r="G1036" s="28">
        <f t="shared" si="155"/>
        <v>281</v>
      </c>
      <c r="H1036" s="28">
        <f t="shared" si="156"/>
        <v>1</v>
      </c>
      <c r="I1036" s="34">
        <f t="shared" si="157"/>
        <v>1</v>
      </c>
      <c r="J1036" s="31">
        <f t="shared" si="150"/>
        <v>12</v>
      </c>
      <c r="K1036" s="35"/>
      <c r="L1036" s="36">
        <f t="shared" si="158"/>
        <v>14665</v>
      </c>
      <c r="M1036" s="36"/>
      <c r="N1036" s="36"/>
      <c r="P1036" s="111"/>
    </row>
    <row r="1037" spans="1:16">
      <c r="A1037" s="31">
        <f t="shared" si="151"/>
        <v>3516</v>
      </c>
      <c r="B1037" s="31">
        <v>1028</v>
      </c>
      <c r="C1037" s="32" t="str">
        <f t="shared" si="152"/>
        <v>3516 - HAMPDEN CS OF SCIENCE WEST Charter School - WESTFIELD pupils</v>
      </c>
      <c r="D1037" s="27">
        <v>3516332325</v>
      </c>
      <c r="E1037" s="31">
        <f t="shared" si="153"/>
        <v>3516</v>
      </c>
      <c r="F1037" s="28">
        <f t="shared" si="154"/>
        <v>332</v>
      </c>
      <c r="G1037" s="28">
        <f t="shared" si="155"/>
        <v>325</v>
      </c>
      <c r="H1037" s="28">
        <f t="shared" si="156"/>
        <v>1</v>
      </c>
      <c r="I1037" s="34">
        <f t="shared" si="157"/>
        <v>1</v>
      </c>
      <c r="J1037" s="31">
        <f t="shared" si="150"/>
        <v>8</v>
      </c>
      <c r="K1037" s="35"/>
      <c r="L1037" s="36">
        <f t="shared" si="158"/>
        <v>11526</v>
      </c>
      <c r="M1037" s="36"/>
      <c r="N1037" s="36"/>
      <c r="P1037" s="111"/>
    </row>
    <row r="1038" spans="1:16">
      <c r="A1038" s="31">
        <f t="shared" si="151"/>
        <v>3516</v>
      </c>
      <c r="B1038" s="31">
        <v>1029</v>
      </c>
      <c r="C1038" s="32" t="str">
        <f t="shared" si="152"/>
        <v>3516 - HAMPDEN CS OF SCIENCE WEST Charter School - WEST SPRINGFIELD pupils</v>
      </c>
      <c r="D1038" s="27">
        <v>3516332332</v>
      </c>
      <c r="E1038" s="31">
        <f t="shared" si="153"/>
        <v>3516</v>
      </c>
      <c r="F1038" s="28">
        <f t="shared" si="154"/>
        <v>332</v>
      </c>
      <c r="G1038" s="28">
        <f t="shared" si="155"/>
        <v>332</v>
      </c>
      <c r="H1038" s="28">
        <f t="shared" si="156"/>
        <v>1</v>
      </c>
      <c r="I1038" s="34">
        <f t="shared" si="157"/>
        <v>1</v>
      </c>
      <c r="J1038" s="31">
        <f t="shared" si="150"/>
        <v>10</v>
      </c>
      <c r="K1038" s="35"/>
      <c r="L1038" s="36">
        <f t="shared" si="158"/>
        <v>13029</v>
      </c>
      <c r="M1038" s="36"/>
      <c r="N1038" s="36"/>
      <c r="P1038" s="111"/>
    </row>
    <row r="1039" spans="1:16">
      <c r="A1039" s="31">
        <f t="shared" si="151"/>
        <v>3517</v>
      </c>
      <c r="B1039" s="31">
        <v>1030</v>
      </c>
      <c r="C1039" s="32" t="str">
        <f t="shared" si="152"/>
        <v>3517 - MAP ACADEMY Charter School - BARNSTABLE pupils</v>
      </c>
      <c r="D1039" s="27">
        <v>3517239020</v>
      </c>
      <c r="E1039" s="31">
        <f t="shared" si="153"/>
        <v>3517</v>
      </c>
      <c r="F1039" s="28">
        <f t="shared" si="154"/>
        <v>239</v>
      </c>
      <c r="G1039" s="28">
        <f t="shared" si="155"/>
        <v>20</v>
      </c>
      <c r="H1039" s="28">
        <f t="shared" si="156"/>
        <v>1</v>
      </c>
      <c r="I1039" s="34">
        <f t="shared" si="157"/>
        <v>1.038</v>
      </c>
      <c r="J1039" s="31">
        <f t="shared" si="150"/>
        <v>8</v>
      </c>
      <c r="K1039" s="35"/>
      <c r="L1039" s="36">
        <f t="shared" si="158"/>
        <v>11365</v>
      </c>
      <c r="M1039" s="36"/>
      <c r="N1039" s="36"/>
      <c r="P1039" s="111"/>
    </row>
    <row r="1040" spans="1:16">
      <c r="A1040" s="31">
        <f t="shared" si="151"/>
        <v>3517</v>
      </c>
      <c r="B1040" s="31">
        <v>1031</v>
      </c>
      <c r="C1040" s="32" t="str">
        <f t="shared" si="152"/>
        <v>3517 - MAP ACADEMY Charter School - BOURNE pupils</v>
      </c>
      <c r="D1040" s="27">
        <v>3517239036</v>
      </c>
      <c r="E1040" s="31">
        <f t="shared" si="153"/>
        <v>3517</v>
      </c>
      <c r="F1040" s="28">
        <f t="shared" si="154"/>
        <v>239</v>
      </c>
      <c r="G1040" s="28">
        <f t="shared" si="155"/>
        <v>36</v>
      </c>
      <c r="H1040" s="28">
        <f t="shared" si="156"/>
        <v>1</v>
      </c>
      <c r="I1040" s="34">
        <f t="shared" si="157"/>
        <v>1.038</v>
      </c>
      <c r="J1040" s="31">
        <f t="shared" si="150"/>
        <v>6</v>
      </c>
      <c r="K1040" s="35"/>
      <c r="L1040" s="36">
        <f t="shared" si="158"/>
        <v>15056</v>
      </c>
      <c r="M1040" s="36"/>
      <c r="N1040" s="36"/>
      <c r="P1040" s="111"/>
    </row>
    <row r="1041" spans="1:16">
      <c r="A1041" s="31">
        <f t="shared" si="151"/>
        <v>3517</v>
      </c>
      <c r="B1041" s="31">
        <v>1032</v>
      </c>
      <c r="C1041" s="32" t="str">
        <f t="shared" si="152"/>
        <v>3517 - MAP ACADEMY Charter School - CARVER pupils</v>
      </c>
      <c r="D1041" s="27">
        <v>3517239052</v>
      </c>
      <c r="E1041" s="31">
        <f t="shared" si="153"/>
        <v>3517</v>
      </c>
      <c r="F1041" s="28">
        <f t="shared" si="154"/>
        <v>239</v>
      </c>
      <c r="G1041" s="28">
        <f t="shared" si="155"/>
        <v>52</v>
      </c>
      <c r="H1041" s="28">
        <f t="shared" si="156"/>
        <v>1</v>
      </c>
      <c r="I1041" s="34">
        <f t="shared" si="157"/>
        <v>1.038</v>
      </c>
      <c r="J1041" s="31">
        <f t="shared" si="150"/>
        <v>5</v>
      </c>
      <c r="K1041" s="35"/>
      <c r="L1041" s="36">
        <f t="shared" si="158"/>
        <v>13742</v>
      </c>
      <c r="M1041" s="36"/>
      <c r="N1041" s="36"/>
      <c r="P1041" s="111"/>
    </row>
    <row r="1042" spans="1:16">
      <c r="A1042" s="31">
        <f t="shared" si="151"/>
        <v>3517</v>
      </c>
      <c r="B1042" s="31">
        <v>1033</v>
      </c>
      <c r="C1042" s="32" t="str">
        <f t="shared" si="152"/>
        <v>3517 - MAP ACADEMY Charter School - DARTMOUTH pupils</v>
      </c>
      <c r="D1042" s="27">
        <v>3517239072</v>
      </c>
      <c r="E1042" s="31">
        <f t="shared" si="153"/>
        <v>3517</v>
      </c>
      <c r="F1042" s="28">
        <f t="shared" si="154"/>
        <v>239</v>
      </c>
      <c r="G1042" s="28">
        <f t="shared" si="155"/>
        <v>72</v>
      </c>
      <c r="H1042" s="28">
        <f t="shared" si="156"/>
        <v>1</v>
      </c>
      <c r="I1042" s="34">
        <f t="shared" si="157"/>
        <v>1.038</v>
      </c>
      <c r="J1042" s="31">
        <f t="shared" si="150"/>
        <v>5</v>
      </c>
      <c r="K1042" s="35"/>
      <c r="L1042" s="36">
        <f t="shared" si="158"/>
        <v>15644</v>
      </c>
      <c r="M1042" s="36"/>
      <c r="N1042" s="36"/>
      <c r="P1042" s="111"/>
    </row>
    <row r="1043" spans="1:16">
      <c r="A1043" s="31">
        <f t="shared" si="151"/>
        <v>3517</v>
      </c>
      <c r="B1043" s="31">
        <v>1034</v>
      </c>
      <c r="C1043" s="32" t="str">
        <f t="shared" si="152"/>
        <v>3517 - MAP ACADEMY Charter School - EAST BRIDGEWATER pupils</v>
      </c>
      <c r="D1043" s="27">
        <v>3517239083</v>
      </c>
      <c r="E1043" s="31">
        <f t="shared" si="153"/>
        <v>3517</v>
      </c>
      <c r="F1043" s="28">
        <f t="shared" si="154"/>
        <v>239</v>
      </c>
      <c r="G1043" s="28">
        <f t="shared" si="155"/>
        <v>83</v>
      </c>
      <c r="H1043" s="28">
        <f t="shared" si="156"/>
        <v>1</v>
      </c>
      <c r="I1043" s="34">
        <f t="shared" si="157"/>
        <v>1.038</v>
      </c>
      <c r="J1043" s="31">
        <f t="shared" si="150"/>
        <v>5</v>
      </c>
      <c r="K1043" s="35"/>
      <c r="L1043" s="36">
        <f t="shared" si="158"/>
        <v>11365</v>
      </c>
      <c r="M1043" s="36"/>
      <c r="N1043" s="36"/>
      <c r="P1043" s="111"/>
    </row>
    <row r="1044" spans="1:16">
      <c r="A1044" s="31">
        <f t="shared" si="151"/>
        <v>3517</v>
      </c>
      <c r="B1044" s="31">
        <v>1035</v>
      </c>
      <c r="C1044" s="32" t="str">
        <f t="shared" si="152"/>
        <v>3517 - MAP ACADEMY Charter School - FALL RIVER pupils</v>
      </c>
      <c r="D1044" s="27">
        <v>3517239095</v>
      </c>
      <c r="E1044" s="31">
        <f t="shared" si="153"/>
        <v>3517</v>
      </c>
      <c r="F1044" s="28">
        <f t="shared" si="154"/>
        <v>239</v>
      </c>
      <c r="G1044" s="28">
        <f t="shared" si="155"/>
        <v>95</v>
      </c>
      <c r="H1044" s="28">
        <f t="shared" si="156"/>
        <v>1</v>
      </c>
      <c r="I1044" s="34">
        <f t="shared" si="157"/>
        <v>1.038</v>
      </c>
      <c r="J1044" s="31">
        <f t="shared" si="150"/>
        <v>11</v>
      </c>
      <c r="K1044" s="35"/>
      <c r="L1044" s="36">
        <f t="shared" si="158"/>
        <v>16867</v>
      </c>
      <c r="M1044" s="36"/>
      <c r="N1044" s="36"/>
      <c r="P1044" s="111"/>
    </row>
    <row r="1045" spans="1:16">
      <c r="A1045" s="31">
        <f t="shared" si="151"/>
        <v>3517</v>
      </c>
      <c r="B1045" s="31">
        <v>1036</v>
      </c>
      <c r="C1045" s="32" t="str">
        <f t="shared" si="152"/>
        <v>3517 - MAP ACADEMY Charter School - FALMOUTH pupils</v>
      </c>
      <c r="D1045" s="27">
        <v>3517239096</v>
      </c>
      <c r="E1045" s="31">
        <f t="shared" si="153"/>
        <v>3517</v>
      </c>
      <c r="F1045" s="28">
        <f t="shared" si="154"/>
        <v>239</v>
      </c>
      <c r="G1045" s="28">
        <f t="shared" si="155"/>
        <v>96</v>
      </c>
      <c r="H1045" s="28">
        <f t="shared" si="156"/>
        <v>1</v>
      </c>
      <c r="I1045" s="34">
        <f t="shared" si="157"/>
        <v>1.038</v>
      </c>
      <c r="J1045" s="31">
        <f t="shared" si="150"/>
        <v>6</v>
      </c>
      <c r="K1045" s="35"/>
      <c r="L1045" s="36">
        <f t="shared" si="158"/>
        <v>14441</v>
      </c>
      <c r="M1045" s="36"/>
      <c r="N1045" s="36"/>
      <c r="P1045" s="111"/>
    </row>
    <row r="1046" spans="1:16">
      <c r="A1046" s="31">
        <f t="shared" si="151"/>
        <v>3517</v>
      </c>
      <c r="B1046" s="31">
        <v>1037</v>
      </c>
      <c r="C1046" s="32" t="str">
        <f t="shared" si="152"/>
        <v>3517 - MAP ACADEMY Charter School - FOXBOROUGH pupils</v>
      </c>
      <c r="D1046" s="27">
        <v>3517239099</v>
      </c>
      <c r="E1046" s="31">
        <f t="shared" si="153"/>
        <v>3517</v>
      </c>
      <c r="F1046" s="28">
        <f t="shared" si="154"/>
        <v>239</v>
      </c>
      <c r="G1046" s="28">
        <f t="shared" si="155"/>
        <v>99</v>
      </c>
      <c r="H1046" s="28">
        <f t="shared" si="156"/>
        <v>1</v>
      </c>
      <c r="I1046" s="34">
        <f t="shared" si="157"/>
        <v>1.038</v>
      </c>
      <c r="J1046" s="31">
        <f t="shared" si="150"/>
        <v>4</v>
      </c>
      <c r="K1046" s="35"/>
      <c r="L1046" s="36">
        <f t="shared" si="158"/>
        <v>15568</v>
      </c>
      <c r="M1046" s="36"/>
      <c r="N1046" s="36"/>
      <c r="P1046" s="111"/>
    </row>
    <row r="1047" spans="1:16">
      <c r="A1047" s="31">
        <f t="shared" si="151"/>
        <v>3517</v>
      </c>
      <c r="B1047" s="31">
        <v>1038</v>
      </c>
      <c r="C1047" s="32" t="str">
        <f t="shared" si="152"/>
        <v>3517 - MAP ACADEMY Charter School - HINGHAM pupils</v>
      </c>
      <c r="D1047" s="27">
        <v>3517239131</v>
      </c>
      <c r="E1047" s="31">
        <f t="shared" si="153"/>
        <v>3517</v>
      </c>
      <c r="F1047" s="28">
        <f t="shared" si="154"/>
        <v>239</v>
      </c>
      <c r="G1047" s="28">
        <f t="shared" si="155"/>
        <v>131</v>
      </c>
      <c r="H1047" s="28">
        <f t="shared" si="156"/>
        <v>1</v>
      </c>
      <c r="I1047" s="34">
        <f t="shared" si="157"/>
        <v>1.038</v>
      </c>
      <c r="J1047" s="31">
        <f t="shared" si="150"/>
        <v>2</v>
      </c>
      <c r="K1047" s="35"/>
      <c r="L1047" s="36">
        <f t="shared" si="158"/>
        <v>11365</v>
      </c>
      <c r="M1047" s="36"/>
      <c r="N1047" s="36"/>
      <c r="P1047" s="111"/>
    </row>
    <row r="1048" spans="1:16">
      <c r="A1048" s="31">
        <f t="shared" si="151"/>
        <v>3517</v>
      </c>
      <c r="B1048" s="31">
        <v>1039</v>
      </c>
      <c r="C1048" s="32" t="str">
        <f t="shared" si="152"/>
        <v>3517 - MAP ACADEMY Charter School - MANSFIELD pupils</v>
      </c>
      <c r="D1048" s="27">
        <v>3517239167</v>
      </c>
      <c r="E1048" s="31">
        <f t="shared" si="153"/>
        <v>3517</v>
      </c>
      <c r="F1048" s="28">
        <f t="shared" si="154"/>
        <v>239</v>
      </c>
      <c r="G1048" s="28">
        <f t="shared" si="155"/>
        <v>167</v>
      </c>
      <c r="H1048" s="28">
        <f t="shared" si="156"/>
        <v>1</v>
      </c>
      <c r="I1048" s="34">
        <f t="shared" si="157"/>
        <v>1.038</v>
      </c>
      <c r="J1048" s="31">
        <f t="shared" si="150"/>
        <v>4</v>
      </c>
      <c r="K1048" s="35"/>
      <c r="L1048" s="36">
        <f t="shared" si="158"/>
        <v>11365</v>
      </c>
      <c r="M1048" s="36"/>
      <c r="N1048" s="36"/>
      <c r="P1048" s="111"/>
    </row>
    <row r="1049" spans="1:16">
      <c r="A1049" s="31">
        <f t="shared" si="151"/>
        <v>3517</v>
      </c>
      <c r="B1049" s="31">
        <v>1040</v>
      </c>
      <c r="C1049" s="32" t="str">
        <f t="shared" si="152"/>
        <v>3517 - MAP ACADEMY Charter School - MARSHFIELD pupils</v>
      </c>
      <c r="D1049" s="27">
        <v>3517239171</v>
      </c>
      <c r="E1049" s="31">
        <f t="shared" si="153"/>
        <v>3517</v>
      </c>
      <c r="F1049" s="28">
        <f t="shared" si="154"/>
        <v>239</v>
      </c>
      <c r="G1049" s="28">
        <f t="shared" si="155"/>
        <v>171</v>
      </c>
      <c r="H1049" s="28">
        <f t="shared" si="156"/>
        <v>1</v>
      </c>
      <c r="I1049" s="34">
        <f t="shared" si="157"/>
        <v>1.038</v>
      </c>
      <c r="J1049" s="31">
        <f t="shared" si="150"/>
        <v>3</v>
      </c>
      <c r="K1049" s="35"/>
      <c r="L1049" s="36">
        <f t="shared" si="158"/>
        <v>13429</v>
      </c>
      <c r="M1049" s="36"/>
      <c r="N1049" s="36"/>
      <c r="P1049" s="111"/>
    </row>
    <row r="1050" spans="1:16">
      <c r="A1050" s="31">
        <f t="shared" si="151"/>
        <v>3517</v>
      </c>
      <c r="B1050" s="31">
        <v>1041</v>
      </c>
      <c r="C1050" s="32" t="str">
        <f t="shared" si="152"/>
        <v>3517 - MAP ACADEMY Charter School - MIDDLEBOROUGH pupils</v>
      </c>
      <c r="D1050" s="27">
        <v>3517239182</v>
      </c>
      <c r="E1050" s="31">
        <f t="shared" si="153"/>
        <v>3517</v>
      </c>
      <c r="F1050" s="28">
        <f t="shared" si="154"/>
        <v>239</v>
      </c>
      <c r="G1050" s="28">
        <f t="shared" si="155"/>
        <v>182</v>
      </c>
      <c r="H1050" s="28">
        <f t="shared" si="156"/>
        <v>1</v>
      </c>
      <c r="I1050" s="34">
        <f t="shared" si="157"/>
        <v>1.038</v>
      </c>
      <c r="J1050" s="31">
        <f t="shared" si="150"/>
        <v>6</v>
      </c>
      <c r="K1050" s="35"/>
      <c r="L1050" s="36">
        <f t="shared" si="158"/>
        <v>14953</v>
      </c>
      <c r="M1050" s="36"/>
      <c r="N1050" s="36"/>
      <c r="P1050" s="111"/>
    </row>
    <row r="1051" spans="1:16">
      <c r="A1051" s="31">
        <f t="shared" si="151"/>
        <v>3517</v>
      </c>
      <c r="B1051" s="31">
        <v>1042</v>
      </c>
      <c r="C1051" s="32" t="str">
        <f t="shared" si="152"/>
        <v>3517 - MAP ACADEMY Charter School - NEW BEDFORD pupils</v>
      </c>
      <c r="D1051" s="27">
        <v>3517239201</v>
      </c>
      <c r="E1051" s="31">
        <f t="shared" si="153"/>
        <v>3517</v>
      </c>
      <c r="F1051" s="28">
        <f t="shared" si="154"/>
        <v>239</v>
      </c>
      <c r="G1051" s="28">
        <f t="shared" si="155"/>
        <v>201</v>
      </c>
      <c r="H1051" s="28">
        <f t="shared" si="156"/>
        <v>1</v>
      </c>
      <c r="I1051" s="34">
        <f t="shared" si="157"/>
        <v>1.038</v>
      </c>
      <c r="J1051" s="31">
        <f t="shared" si="150"/>
        <v>11</v>
      </c>
      <c r="K1051" s="35"/>
      <c r="L1051" s="36">
        <f t="shared" si="158"/>
        <v>16867</v>
      </c>
      <c r="M1051" s="36"/>
      <c r="N1051" s="36"/>
      <c r="P1051" s="111"/>
    </row>
    <row r="1052" spans="1:16">
      <c r="A1052" s="31">
        <f t="shared" si="151"/>
        <v>3517</v>
      </c>
      <c r="B1052" s="31">
        <v>1043</v>
      </c>
      <c r="C1052" s="32" t="str">
        <f t="shared" si="152"/>
        <v>3517 - MAP ACADEMY Charter School - NEWTON pupils</v>
      </c>
      <c r="D1052" s="27">
        <v>3517239207</v>
      </c>
      <c r="E1052" s="31">
        <f t="shared" si="153"/>
        <v>3517</v>
      </c>
      <c r="F1052" s="28">
        <f t="shared" si="154"/>
        <v>239</v>
      </c>
      <c r="G1052" s="28">
        <f t="shared" si="155"/>
        <v>207</v>
      </c>
      <c r="H1052" s="28">
        <f t="shared" si="156"/>
        <v>1</v>
      </c>
      <c r="I1052" s="34">
        <f t="shared" si="157"/>
        <v>1.038</v>
      </c>
      <c r="J1052" s="31">
        <f t="shared" si="150"/>
        <v>3</v>
      </c>
      <c r="K1052" s="35"/>
      <c r="L1052" s="36">
        <f t="shared" si="158"/>
        <v>11365</v>
      </c>
      <c r="M1052" s="36"/>
      <c r="N1052" s="36"/>
      <c r="P1052" s="111"/>
    </row>
    <row r="1053" spans="1:16">
      <c r="A1053" s="31">
        <f t="shared" si="151"/>
        <v>3517</v>
      </c>
      <c r="B1053" s="31">
        <v>1044</v>
      </c>
      <c r="C1053" s="32" t="str">
        <f t="shared" si="152"/>
        <v>3517 - MAP ACADEMY Charter School - PEMBROKE pupils</v>
      </c>
      <c r="D1053" s="27">
        <v>3517239231</v>
      </c>
      <c r="E1053" s="31">
        <f t="shared" si="153"/>
        <v>3517</v>
      </c>
      <c r="F1053" s="28">
        <f t="shared" si="154"/>
        <v>239</v>
      </c>
      <c r="G1053" s="28">
        <f t="shared" si="155"/>
        <v>231</v>
      </c>
      <c r="H1053" s="28">
        <f t="shared" si="156"/>
        <v>1</v>
      </c>
      <c r="I1053" s="34">
        <f t="shared" si="157"/>
        <v>1.038</v>
      </c>
      <c r="J1053" s="31">
        <f t="shared" si="150"/>
        <v>4</v>
      </c>
      <c r="K1053" s="35"/>
      <c r="L1053" s="36">
        <f t="shared" si="158"/>
        <v>14921</v>
      </c>
      <c r="M1053" s="36"/>
      <c r="N1053" s="36"/>
      <c r="P1053" s="111"/>
    </row>
    <row r="1054" spans="1:16">
      <c r="A1054" s="31">
        <f t="shared" si="151"/>
        <v>3517</v>
      </c>
      <c r="B1054" s="31">
        <v>1045</v>
      </c>
      <c r="C1054" s="32" t="str">
        <f t="shared" si="152"/>
        <v>3517 - MAP ACADEMY Charter School - PLYMOUTH pupils</v>
      </c>
      <c r="D1054" s="27">
        <v>3517239239</v>
      </c>
      <c r="E1054" s="31">
        <f t="shared" si="153"/>
        <v>3517</v>
      </c>
      <c r="F1054" s="28">
        <f t="shared" si="154"/>
        <v>239</v>
      </c>
      <c r="G1054" s="28">
        <f t="shared" si="155"/>
        <v>239</v>
      </c>
      <c r="H1054" s="28">
        <f t="shared" si="156"/>
        <v>1</v>
      </c>
      <c r="I1054" s="34">
        <f t="shared" si="157"/>
        <v>1.038</v>
      </c>
      <c r="J1054" s="31">
        <f t="shared" si="150"/>
        <v>6</v>
      </c>
      <c r="K1054" s="35"/>
      <c r="L1054" s="36">
        <f t="shared" si="158"/>
        <v>13994</v>
      </c>
      <c r="M1054" s="36"/>
      <c r="N1054" s="36"/>
      <c r="P1054" s="111"/>
    </row>
    <row r="1055" spans="1:16">
      <c r="A1055" s="31">
        <f t="shared" si="151"/>
        <v>3517</v>
      </c>
      <c r="B1055" s="31">
        <v>1046</v>
      </c>
      <c r="C1055" s="32" t="str">
        <f t="shared" si="152"/>
        <v>3517 - MAP ACADEMY Charter School - QUINCY pupils</v>
      </c>
      <c r="D1055" s="27">
        <v>3517239243</v>
      </c>
      <c r="E1055" s="31">
        <f t="shared" si="153"/>
        <v>3517</v>
      </c>
      <c r="F1055" s="28">
        <f t="shared" si="154"/>
        <v>239</v>
      </c>
      <c r="G1055" s="28">
        <f t="shared" si="155"/>
        <v>243</v>
      </c>
      <c r="H1055" s="28">
        <f t="shared" si="156"/>
        <v>1</v>
      </c>
      <c r="I1055" s="34">
        <f t="shared" si="157"/>
        <v>1.038</v>
      </c>
      <c r="J1055" s="31">
        <f t="shared" si="150"/>
        <v>9</v>
      </c>
      <c r="K1055" s="35"/>
      <c r="L1055" s="36">
        <f t="shared" si="158"/>
        <v>16527</v>
      </c>
      <c r="M1055" s="36"/>
      <c r="N1055" s="36"/>
      <c r="P1055" s="111"/>
    </row>
    <row r="1056" spans="1:16">
      <c r="A1056" s="31">
        <f t="shared" si="151"/>
        <v>3517</v>
      </c>
      <c r="B1056" s="31">
        <v>1047</v>
      </c>
      <c r="C1056" s="32" t="str">
        <f t="shared" si="152"/>
        <v>3517 - MAP ACADEMY Charter School - SANDWICH pupils</v>
      </c>
      <c r="D1056" s="27">
        <v>3517239261</v>
      </c>
      <c r="E1056" s="31">
        <f t="shared" si="153"/>
        <v>3517</v>
      </c>
      <c r="F1056" s="28">
        <f t="shared" si="154"/>
        <v>239</v>
      </c>
      <c r="G1056" s="28">
        <f t="shared" si="155"/>
        <v>261</v>
      </c>
      <c r="H1056" s="28">
        <f t="shared" si="156"/>
        <v>1</v>
      </c>
      <c r="I1056" s="34">
        <f t="shared" si="157"/>
        <v>1.038</v>
      </c>
      <c r="J1056" s="31">
        <f t="shared" si="150"/>
        <v>4</v>
      </c>
      <c r="K1056" s="35"/>
      <c r="L1056" s="36">
        <f t="shared" si="158"/>
        <v>11365</v>
      </c>
      <c r="M1056" s="36"/>
      <c r="N1056" s="36"/>
      <c r="P1056" s="111"/>
    </row>
    <row r="1057" spans="1:16">
      <c r="A1057" s="31">
        <f t="shared" si="151"/>
        <v>3517</v>
      </c>
      <c r="B1057" s="31">
        <v>1048</v>
      </c>
      <c r="C1057" s="32" t="str">
        <f t="shared" si="152"/>
        <v>3517 - MAP ACADEMY Charter School - SOMERVILLE pupils</v>
      </c>
      <c r="D1057" s="27">
        <v>3517239274</v>
      </c>
      <c r="E1057" s="31">
        <f t="shared" si="153"/>
        <v>3517</v>
      </c>
      <c r="F1057" s="28">
        <f t="shared" si="154"/>
        <v>239</v>
      </c>
      <c r="G1057" s="28">
        <f t="shared" si="155"/>
        <v>274</v>
      </c>
      <c r="H1057" s="28">
        <f t="shared" si="156"/>
        <v>1</v>
      </c>
      <c r="I1057" s="34">
        <f t="shared" si="157"/>
        <v>1.038</v>
      </c>
      <c r="J1057" s="31">
        <f t="shared" si="150"/>
        <v>10</v>
      </c>
      <c r="K1057" s="35"/>
      <c r="L1057" s="36">
        <f t="shared" si="158"/>
        <v>16710</v>
      </c>
      <c r="M1057" s="36"/>
      <c r="N1057" s="36"/>
      <c r="P1057" s="111"/>
    </row>
    <row r="1058" spans="1:16">
      <c r="A1058" s="31">
        <f t="shared" si="151"/>
        <v>3517</v>
      </c>
      <c r="B1058" s="31">
        <v>1049</v>
      </c>
      <c r="C1058" s="32" t="str">
        <f t="shared" si="152"/>
        <v>3517 - MAP ACADEMY Charter School - TAUNTON pupils</v>
      </c>
      <c r="D1058" s="27">
        <v>3517239293</v>
      </c>
      <c r="E1058" s="31">
        <f t="shared" si="153"/>
        <v>3517</v>
      </c>
      <c r="F1058" s="28">
        <f t="shared" si="154"/>
        <v>239</v>
      </c>
      <c r="G1058" s="28">
        <f t="shared" si="155"/>
        <v>293</v>
      </c>
      <c r="H1058" s="28">
        <f t="shared" si="156"/>
        <v>1</v>
      </c>
      <c r="I1058" s="34">
        <f t="shared" si="157"/>
        <v>1.038</v>
      </c>
      <c r="J1058" s="31">
        <f t="shared" si="150"/>
        <v>10</v>
      </c>
      <c r="K1058" s="35"/>
      <c r="L1058" s="36">
        <f t="shared" si="158"/>
        <v>14928</v>
      </c>
      <c r="M1058" s="36"/>
      <c r="N1058" s="36"/>
      <c r="P1058" s="111"/>
    </row>
    <row r="1059" spans="1:16">
      <c r="A1059" s="31">
        <f t="shared" si="151"/>
        <v>3517</v>
      </c>
      <c r="B1059" s="31">
        <v>1050</v>
      </c>
      <c r="C1059" s="32" t="str">
        <f t="shared" si="152"/>
        <v>3517 - MAP ACADEMY Charter School - WAREHAM pupils</v>
      </c>
      <c r="D1059" s="27">
        <v>3517239310</v>
      </c>
      <c r="E1059" s="31">
        <f t="shared" si="153"/>
        <v>3517</v>
      </c>
      <c r="F1059" s="28">
        <f t="shared" si="154"/>
        <v>239</v>
      </c>
      <c r="G1059" s="28">
        <f t="shared" si="155"/>
        <v>310</v>
      </c>
      <c r="H1059" s="28">
        <f t="shared" si="156"/>
        <v>1</v>
      </c>
      <c r="I1059" s="34">
        <f t="shared" si="157"/>
        <v>1.038</v>
      </c>
      <c r="J1059" s="31">
        <f t="shared" si="150"/>
        <v>10</v>
      </c>
      <c r="K1059" s="35"/>
      <c r="L1059" s="36">
        <f t="shared" si="158"/>
        <v>15151</v>
      </c>
      <c r="M1059" s="36"/>
      <c r="N1059" s="36"/>
      <c r="P1059" s="111"/>
    </row>
    <row r="1060" spans="1:16">
      <c r="A1060" s="31">
        <f t="shared" si="151"/>
        <v>3517</v>
      </c>
      <c r="B1060" s="31">
        <v>1051</v>
      </c>
      <c r="C1060" s="32" t="str">
        <f t="shared" si="152"/>
        <v>3517 - MAP ACADEMY Charter School - WEYMOUTH pupils</v>
      </c>
      <c r="D1060" s="27">
        <v>3517239336</v>
      </c>
      <c r="E1060" s="31">
        <f t="shared" si="153"/>
        <v>3517</v>
      </c>
      <c r="F1060" s="28">
        <f t="shared" si="154"/>
        <v>239</v>
      </c>
      <c r="G1060" s="28">
        <f t="shared" si="155"/>
        <v>336</v>
      </c>
      <c r="H1060" s="28">
        <f t="shared" si="156"/>
        <v>1</v>
      </c>
      <c r="I1060" s="34">
        <f t="shared" si="157"/>
        <v>1.038</v>
      </c>
      <c r="J1060" s="31">
        <f t="shared" si="150"/>
        <v>7</v>
      </c>
      <c r="K1060" s="35"/>
      <c r="L1060" s="36">
        <f t="shared" si="158"/>
        <v>16161</v>
      </c>
      <c r="M1060" s="36"/>
      <c r="N1060" s="36"/>
      <c r="P1060" s="111"/>
    </row>
    <row r="1061" spans="1:16">
      <c r="A1061" s="31">
        <f t="shared" si="151"/>
        <v>3517</v>
      </c>
      <c r="B1061" s="31">
        <v>1052</v>
      </c>
      <c r="C1061" s="32" t="str">
        <f t="shared" si="152"/>
        <v>3517 - MAP ACADEMY Charter School - BRIDGEWATER RAYNHAM pupils</v>
      </c>
      <c r="D1061" s="27">
        <v>3517239625</v>
      </c>
      <c r="E1061" s="31">
        <f t="shared" si="153"/>
        <v>3517</v>
      </c>
      <c r="F1061" s="28">
        <f t="shared" si="154"/>
        <v>239</v>
      </c>
      <c r="G1061" s="28">
        <f t="shared" si="155"/>
        <v>625</v>
      </c>
      <c r="H1061" s="28">
        <f t="shared" si="156"/>
        <v>1</v>
      </c>
      <c r="I1061" s="34">
        <f t="shared" si="157"/>
        <v>1.038</v>
      </c>
      <c r="J1061" s="31">
        <f t="shared" si="150"/>
        <v>4</v>
      </c>
      <c r="K1061" s="35"/>
      <c r="L1061" s="36">
        <f t="shared" si="158"/>
        <v>11365</v>
      </c>
      <c r="M1061" s="36"/>
      <c r="N1061" s="36"/>
      <c r="P1061" s="111"/>
    </row>
    <row r="1062" spans="1:16">
      <c r="A1062" s="31">
        <f t="shared" si="151"/>
        <v>3517</v>
      </c>
      <c r="B1062" s="31">
        <v>1053</v>
      </c>
      <c r="C1062" s="32" t="str">
        <f t="shared" si="152"/>
        <v>3517 - MAP ACADEMY Charter School - FREETOWN LAKEVILLE pupils</v>
      </c>
      <c r="D1062" s="27">
        <v>3517239665</v>
      </c>
      <c r="E1062" s="31">
        <f t="shared" si="153"/>
        <v>3517</v>
      </c>
      <c r="F1062" s="28">
        <f t="shared" si="154"/>
        <v>239</v>
      </c>
      <c r="G1062" s="28">
        <f t="shared" si="155"/>
        <v>665</v>
      </c>
      <c r="H1062" s="28">
        <f t="shared" si="156"/>
        <v>1</v>
      </c>
      <c r="I1062" s="34">
        <f t="shared" si="157"/>
        <v>1.038</v>
      </c>
      <c r="J1062" s="31">
        <f t="shared" si="150"/>
        <v>4</v>
      </c>
      <c r="K1062" s="35"/>
      <c r="L1062" s="36">
        <f t="shared" si="158"/>
        <v>15568</v>
      </c>
      <c r="M1062" s="36"/>
      <c r="N1062" s="36"/>
      <c r="P1062" s="111"/>
    </row>
    <row r="1063" spans="1:16">
      <c r="A1063" s="31">
        <f t="shared" si="151"/>
        <v>3517</v>
      </c>
      <c r="B1063" s="31">
        <v>1054</v>
      </c>
      <c r="C1063" s="32" t="str">
        <f t="shared" si="152"/>
        <v>3517 - MAP ACADEMY Charter School - OLD ROCHESTER pupils</v>
      </c>
      <c r="D1063" s="27">
        <v>3517239740</v>
      </c>
      <c r="E1063" s="31">
        <f t="shared" si="153"/>
        <v>3517</v>
      </c>
      <c r="F1063" s="28">
        <f t="shared" si="154"/>
        <v>239</v>
      </c>
      <c r="G1063" s="28">
        <f t="shared" si="155"/>
        <v>740</v>
      </c>
      <c r="H1063" s="28">
        <f t="shared" si="156"/>
        <v>1</v>
      </c>
      <c r="I1063" s="34">
        <f t="shared" si="157"/>
        <v>1.038</v>
      </c>
      <c r="J1063" s="31">
        <f t="shared" si="150"/>
        <v>3</v>
      </c>
      <c r="K1063" s="35"/>
      <c r="L1063" s="36">
        <f t="shared" si="158"/>
        <v>15492</v>
      </c>
      <c r="M1063" s="36"/>
      <c r="N1063" s="36"/>
      <c r="P1063" s="111"/>
    </row>
    <row r="1064" spans="1:16">
      <c r="A1064" s="31">
        <f t="shared" si="151"/>
        <v>3517</v>
      </c>
      <c r="B1064" s="31">
        <v>1055</v>
      </c>
      <c r="C1064" s="32" t="str">
        <f t="shared" si="152"/>
        <v>3517 - MAP ACADEMY Charter School - SILVER LAKE pupils</v>
      </c>
      <c r="D1064" s="27">
        <v>3517239760</v>
      </c>
      <c r="E1064" s="31">
        <f t="shared" si="153"/>
        <v>3517</v>
      </c>
      <c r="F1064" s="28">
        <f t="shared" si="154"/>
        <v>239</v>
      </c>
      <c r="G1064" s="28">
        <f t="shared" si="155"/>
        <v>760</v>
      </c>
      <c r="H1064" s="28">
        <f t="shared" si="156"/>
        <v>1</v>
      </c>
      <c r="I1064" s="34">
        <f t="shared" si="157"/>
        <v>1.038</v>
      </c>
      <c r="J1064" s="31">
        <f t="shared" si="150"/>
        <v>4</v>
      </c>
      <c r="K1064" s="35"/>
      <c r="L1064" s="36">
        <f t="shared" si="158"/>
        <v>13343</v>
      </c>
      <c r="M1064" s="36"/>
      <c r="N1064" s="36"/>
      <c r="P1064" s="111"/>
    </row>
    <row r="1065" spans="1:16">
      <c r="A1065" s="31">
        <f t="shared" si="151"/>
        <v>3517</v>
      </c>
      <c r="B1065" s="31">
        <v>1056</v>
      </c>
      <c r="C1065" s="32" t="str">
        <f t="shared" si="152"/>
        <v>3517 - MAP ACADEMY Charter School - SOMERSET BERKLEY pupils</v>
      </c>
      <c r="D1065" s="27">
        <v>3517239763</v>
      </c>
      <c r="E1065" s="31">
        <f t="shared" si="153"/>
        <v>3517</v>
      </c>
      <c r="F1065" s="28">
        <f t="shared" si="154"/>
        <v>239</v>
      </c>
      <c r="G1065" s="28">
        <f t="shared" si="155"/>
        <v>763</v>
      </c>
      <c r="H1065" s="28">
        <f t="shared" si="156"/>
        <v>1</v>
      </c>
      <c r="I1065" s="34">
        <f t="shared" si="157"/>
        <v>1.038</v>
      </c>
      <c r="J1065" s="31">
        <f t="shared" si="150"/>
        <v>4</v>
      </c>
      <c r="K1065" s="35"/>
      <c r="L1065" s="36">
        <f t="shared" si="158"/>
        <v>15568</v>
      </c>
      <c r="M1065" s="36"/>
      <c r="N1065" s="36"/>
      <c r="P1065" s="111"/>
    </row>
    <row r="1066" spans="1:16">
      <c r="A1066" s="31">
        <f t="shared" si="151"/>
        <v>3517</v>
      </c>
      <c r="B1066" s="31">
        <v>1057</v>
      </c>
      <c r="C1066" s="32" t="str">
        <f t="shared" si="152"/>
        <v>3517 - MAP ACADEMY Charter School - WHITMAN HANSON pupils</v>
      </c>
      <c r="D1066" s="27">
        <v>3517239780</v>
      </c>
      <c r="E1066" s="31">
        <f t="shared" si="153"/>
        <v>3517</v>
      </c>
      <c r="F1066" s="28">
        <f t="shared" si="154"/>
        <v>239</v>
      </c>
      <c r="G1066" s="28">
        <f t="shared" si="155"/>
        <v>780</v>
      </c>
      <c r="H1066" s="28">
        <f t="shared" si="156"/>
        <v>1</v>
      </c>
      <c r="I1066" s="34">
        <f t="shared" si="157"/>
        <v>1.038</v>
      </c>
      <c r="J1066" s="31">
        <f t="shared" si="150"/>
        <v>5</v>
      </c>
      <c r="K1066" s="35"/>
      <c r="L1066" s="36">
        <f t="shared" si="158"/>
        <v>11365</v>
      </c>
      <c r="M1066" s="36"/>
      <c r="N1066" s="36"/>
      <c r="P1066" s="111"/>
    </row>
    <row r="1067" spans="1:16">
      <c r="A1067" s="31">
        <f t="shared" si="151"/>
        <v>3518</v>
      </c>
      <c r="B1067" s="31">
        <v>1058</v>
      </c>
      <c r="C1067" s="32" t="str">
        <f t="shared" si="152"/>
        <v>3518 - PHOENIX ACADEMY LAWRENCE Charter School - HAVERHILL pupils</v>
      </c>
      <c r="D1067" s="27">
        <v>3518149128</v>
      </c>
      <c r="E1067" s="31">
        <f t="shared" si="153"/>
        <v>3518</v>
      </c>
      <c r="F1067" s="28">
        <f t="shared" si="154"/>
        <v>149</v>
      </c>
      <c r="G1067" s="28">
        <f t="shared" si="155"/>
        <v>128</v>
      </c>
      <c r="H1067" s="28">
        <f t="shared" si="156"/>
        <v>1</v>
      </c>
      <c r="I1067" s="34">
        <f t="shared" si="157"/>
        <v>1</v>
      </c>
      <c r="J1067" s="31">
        <f t="shared" si="150"/>
        <v>10</v>
      </c>
      <c r="K1067" s="35"/>
      <c r="L1067" s="36">
        <f t="shared" si="158"/>
        <v>15646</v>
      </c>
      <c r="M1067" s="36"/>
      <c r="N1067" s="36"/>
      <c r="P1067" s="111"/>
    </row>
    <row r="1068" spans="1:16">
      <c r="A1068" s="31">
        <f t="shared" si="151"/>
        <v>3518</v>
      </c>
      <c r="B1068" s="31">
        <v>1059</v>
      </c>
      <c r="C1068" s="32" t="str">
        <f t="shared" si="152"/>
        <v>3518 - PHOENIX ACADEMY LAWRENCE Charter School - LAWRENCE pupils</v>
      </c>
      <c r="D1068" s="27">
        <v>3518149149</v>
      </c>
      <c r="E1068" s="31">
        <f t="shared" si="153"/>
        <v>3518</v>
      </c>
      <c r="F1068" s="28">
        <f t="shared" si="154"/>
        <v>149</v>
      </c>
      <c r="G1068" s="28">
        <f t="shared" si="155"/>
        <v>149</v>
      </c>
      <c r="H1068" s="28">
        <f t="shared" si="156"/>
        <v>1</v>
      </c>
      <c r="I1068" s="34">
        <f t="shared" si="157"/>
        <v>1</v>
      </c>
      <c r="J1068" s="31">
        <f t="shared" si="150"/>
        <v>12</v>
      </c>
      <c r="K1068" s="35"/>
      <c r="L1068" s="36">
        <f t="shared" si="158"/>
        <v>16803</v>
      </c>
      <c r="M1068" s="36"/>
      <c r="N1068" s="36"/>
      <c r="P1068" s="111"/>
    </row>
    <row r="1069" spans="1:16">
      <c r="A1069" s="31">
        <f t="shared" si="151"/>
        <v>3518</v>
      </c>
      <c r="B1069" s="31">
        <v>1060</v>
      </c>
      <c r="C1069" s="32" t="str">
        <f t="shared" si="152"/>
        <v>3518 - PHOENIX ACADEMY LAWRENCE Charter School - METHUEN pupils</v>
      </c>
      <c r="D1069" s="27">
        <v>3518149181</v>
      </c>
      <c r="E1069" s="31">
        <f t="shared" si="153"/>
        <v>3518</v>
      </c>
      <c r="F1069" s="28">
        <f t="shared" si="154"/>
        <v>149</v>
      </c>
      <c r="G1069" s="28">
        <f t="shared" si="155"/>
        <v>181</v>
      </c>
      <c r="H1069" s="28">
        <f t="shared" si="156"/>
        <v>1</v>
      </c>
      <c r="I1069" s="34">
        <f t="shared" si="157"/>
        <v>1</v>
      </c>
      <c r="J1069" s="31">
        <f t="shared" si="150"/>
        <v>9</v>
      </c>
      <c r="K1069" s="35"/>
      <c r="L1069" s="36">
        <f t="shared" si="158"/>
        <v>15387</v>
      </c>
      <c r="M1069" s="36"/>
      <c r="N1069" s="36"/>
      <c r="P1069" s="111"/>
    </row>
    <row r="1075" spans="3:5">
      <c r="C1075" s="33"/>
      <c r="D1075" s="33"/>
      <c r="E1075" s="526"/>
    </row>
    <row r="1076" spans="3:5">
      <c r="D1076" s="33"/>
      <c r="E1076" s="526"/>
    </row>
  </sheetData>
  <autoFilter ref="A9:P1069" xr:uid="{CF631366-FB1E-4C32-A3FE-FB9E3169C016}"/>
  <sortState xmlns:xlrd2="http://schemas.microsoft.com/office/spreadsheetml/2017/richdata2" ref="A10:C1069">
    <sortCondition ref="C1069"/>
  </sortState>
  <phoneticPr fontId="0"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autoPageBreaks="0"/>
  </sheetPr>
  <dimension ref="A1:K451"/>
  <sheetViews>
    <sheetView showGridLines="0" zoomScaleNormal="100" workbookViewId="0">
      <pane ySplit="9" topLeftCell="A10" activePane="bottomLeft" state="frozen"/>
      <selection activeCell="P102" sqref="P102:P105"/>
      <selection pane="bottomLeft" activeCell="A10" sqref="A10"/>
    </sheetView>
  </sheetViews>
  <sheetFormatPr defaultColWidth="9.33203125" defaultRowHeight="12.75" customHeight="1"/>
  <cols>
    <col min="1" max="1" width="6.33203125" style="55" customWidth="1"/>
    <col min="2" max="2" width="15" style="56" customWidth="1"/>
    <col min="3" max="3" width="6" style="55" bestFit="1" customWidth="1"/>
    <col min="4" max="4" width="11.83203125" style="55" bestFit="1" customWidth="1"/>
    <col min="5" max="5" width="9.33203125" style="55" customWidth="1"/>
    <col min="6" max="6" width="1.5" style="109" customWidth="1"/>
    <col min="7" max="7" width="13.33203125" style="109" bestFit="1" customWidth="1"/>
    <col min="8" max="8" width="8.33203125" style="109" bestFit="1" customWidth="1"/>
    <col min="9" max="9" width="10.5" style="55" customWidth="1"/>
    <col min="10" max="10" width="13.1640625" style="55" customWidth="1"/>
    <col min="11" max="11" width="11.33203125" style="55" customWidth="1"/>
    <col min="12" max="16384" width="9.33203125" style="56"/>
  </cols>
  <sheetData>
    <row r="1" spans="1:11" ht="25.9" customHeight="1">
      <c r="A1" s="541" t="s">
        <v>1250</v>
      </c>
      <c r="C1" s="57"/>
      <c r="D1" s="281"/>
      <c r="E1" s="98"/>
      <c r="G1" s="281"/>
      <c r="H1" s="98"/>
      <c r="I1" s="281"/>
      <c r="J1" s="98"/>
    </row>
    <row r="2" spans="1:11" ht="10.15" customHeight="1">
      <c r="C2" s="58"/>
      <c r="D2" s="58"/>
      <c r="G2" s="58"/>
      <c r="H2" s="55"/>
    </row>
    <row r="3" spans="1:11" ht="12.75" customHeight="1">
      <c r="D3" s="68"/>
      <c r="G3" s="68"/>
      <c r="H3" s="55"/>
    </row>
    <row r="4" spans="1:11" ht="12.75" customHeight="1" thickBot="1">
      <c r="A4" s="55">
        <v>1</v>
      </c>
      <c r="B4" s="55">
        <v>2</v>
      </c>
      <c r="C4" s="55">
        <v>3</v>
      </c>
      <c r="D4" s="55">
        <v>4</v>
      </c>
      <c r="E4" s="55">
        <v>5</v>
      </c>
      <c r="G4" s="55">
        <v>7</v>
      </c>
      <c r="H4" s="55">
        <v>8</v>
      </c>
      <c r="I4" s="55">
        <v>9</v>
      </c>
      <c r="J4" s="55">
        <v>10</v>
      </c>
    </row>
    <row r="5" spans="1:11" ht="12.75" customHeight="1">
      <c r="A5" s="87"/>
      <c r="B5" s="88"/>
      <c r="C5" s="88"/>
      <c r="D5" s="88"/>
      <c r="E5" s="530"/>
      <c r="G5" s="87"/>
      <c r="H5" s="88" t="s">
        <v>702</v>
      </c>
      <c r="I5" s="530"/>
      <c r="J5" s="535" t="s">
        <v>1207</v>
      </c>
    </row>
    <row r="6" spans="1:11" ht="12.75" customHeight="1">
      <c r="A6" s="89"/>
      <c r="B6" s="90"/>
      <c r="C6" s="90"/>
      <c r="D6" s="90"/>
      <c r="E6" s="531" t="s">
        <v>1214</v>
      </c>
      <c r="G6" s="89" t="s">
        <v>703</v>
      </c>
      <c r="H6" s="90" t="s">
        <v>703</v>
      </c>
      <c r="I6" s="531"/>
      <c r="J6" s="542" t="s">
        <v>1246</v>
      </c>
    </row>
    <row r="7" spans="1:11" ht="12.75" customHeight="1">
      <c r="A7" s="89"/>
      <c r="B7" s="90"/>
      <c r="C7" s="90" t="s">
        <v>727</v>
      </c>
      <c r="D7" s="90"/>
      <c r="E7" s="531" t="s">
        <v>1215</v>
      </c>
      <c r="G7" s="89" t="s">
        <v>1247</v>
      </c>
      <c r="H7" s="90" t="s">
        <v>1248</v>
      </c>
      <c r="I7" s="531" t="s">
        <v>1249</v>
      </c>
      <c r="J7" s="536" t="s">
        <v>238</v>
      </c>
    </row>
    <row r="8" spans="1:11" ht="12.75" customHeight="1" thickBot="1">
      <c r="A8" s="91" t="s">
        <v>237</v>
      </c>
      <c r="B8" s="92" t="s">
        <v>236</v>
      </c>
      <c r="C8" s="92" t="s">
        <v>239</v>
      </c>
      <c r="D8" s="92" t="s">
        <v>728</v>
      </c>
      <c r="E8" s="532" t="s">
        <v>1188</v>
      </c>
      <c r="G8" s="91" t="s">
        <v>710</v>
      </c>
      <c r="H8" s="92" t="s">
        <v>710</v>
      </c>
      <c r="I8" s="532" t="s">
        <v>710</v>
      </c>
      <c r="J8" s="537" t="s">
        <v>710</v>
      </c>
    </row>
    <row r="9" spans="1:11" ht="13.15" customHeight="1">
      <c r="A9" s="93"/>
      <c r="B9" s="123"/>
      <c r="C9" s="123"/>
      <c r="D9" s="95"/>
      <c r="E9" s="533"/>
      <c r="F9" s="151"/>
      <c r="G9" s="93"/>
      <c r="H9" s="123"/>
      <c r="I9" s="95"/>
      <c r="J9" s="533"/>
    </row>
    <row r="10" spans="1:11" s="63" customFormat="1" ht="13.15" customHeight="1">
      <c r="A10" s="55">
        <v>1</v>
      </c>
      <c r="B10" s="56" t="s">
        <v>240</v>
      </c>
      <c r="C10" s="55">
        <v>1</v>
      </c>
      <c r="D10" s="59">
        <v>1.0329999999999999</v>
      </c>
      <c r="E10" s="60">
        <v>6</v>
      </c>
      <c r="F10" s="151"/>
      <c r="G10" s="61">
        <v>12097.490041605108</v>
      </c>
      <c r="H10" s="61">
        <v>2140</v>
      </c>
      <c r="I10" s="61">
        <v>938</v>
      </c>
      <c r="J10" s="61">
        <f>SUM(G10:I10)</f>
        <v>15175.490041605108</v>
      </c>
      <c r="K10" s="61"/>
    </row>
    <row r="11" spans="1:11" s="63" customFormat="1" ht="12.75" customHeight="1">
      <c r="A11" s="55">
        <v>2</v>
      </c>
      <c r="B11" s="56" t="s">
        <v>243</v>
      </c>
      <c r="C11" s="55">
        <v>0</v>
      </c>
      <c r="D11" s="59">
        <v>1.06</v>
      </c>
      <c r="E11" s="60">
        <v>0</v>
      </c>
      <c r="F11" s="151"/>
      <c r="G11" s="61"/>
      <c r="H11" s="61">
        <v>0</v>
      </c>
      <c r="I11" s="61">
        <v>938</v>
      </c>
      <c r="J11" s="61">
        <f t="shared" ref="J11:J74" si="0">SUM(G11:I11)</f>
        <v>938</v>
      </c>
      <c r="K11" s="61"/>
    </row>
    <row r="12" spans="1:11" s="63" customFormat="1" ht="12.75" customHeight="1">
      <c r="A12" s="55">
        <v>3</v>
      </c>
      <c r="B12" s="56" t="s">
        <v>244</v>
      </c>
      <c r="C12" s="55">
        <v>1</v>
      </c>
      <c r="D12" s="59">
        <v>1</v>
      </c>
      <c r="E12" s="60">
        <v>6</v>
      </c>
      <c r="F12" s="151"/>
      <c r="G12" s="61">
        <v>11175.724987572494</v>
      </c>
      <c r="H12" s="61">
        <v>1194</v>
      </c>
      <c r="I12" s="61">
        <v>938</v>
      </c>
      <c r="J12" s="61">
        <f t="shared" si="0"/>
        <v>13307.724987572494</v>
      </c>
      <c r="K12" s="61"/>
    </row>
    <row r="13" spans="1:11" s="63" customFormat="1" ht="12.75" customHeight="1">
      <c r="A13" s="55">
        <v>4</v>
      </c>
      <c r="B13" s="56" t="s">
        <v>245</v>
      </c>
      <c r="C13" s="55">
        <v>0</v>
      </c>
      <c r="D13" s="59">
        <v>1</v>
      </c>
      <c r="E13" s="60">
        <v>0</v>
      </c>
      <c r="F13" s="151"/>
      <c r="G13" s="61"/>
      <c r="H13" s="61">
        <v>0</v>
      </c>
      <c r="I13" s="61">
        <v>938</v>
      </c>
      <c r="J13" s="61">
        <f t="shared" si="0"/>
        <v>938</v>
      </c>
      <c r="K13" s="61"/>
    </row>
    <row r="14" spans="1:11" s="63" customFormat="1" ht="12.75" customHeight="1">
      <c r="A14" s="55">
        <v>5</v>
      </c>
      <c r="B14" s="56" t="s">
        <v>246</v>
      </c>
      <c r="C14" s="55">
        <v>1</v>
      </c>
      <c r="D14" s="59">
        <v>1</v>
      </c>
      <c r="E14" s="60">
        <v>7</v>
      </c>
      <c r="F14" s="151"/>
      <c r="G14" s="61">
        <v>12187.350793515361</v>
      </c>
      <c r="H14" s="61">
        <v>5692</v>
      </c>
      <c r="I14" s="61">
        <v>938</v>
      </c>
      <c r="J14" s="61">
        <f t="shared" si="0"/>
        <v>18817.350793515361</v>
      </c>
      <c r="K14" s="61"/>
    </row>
    <row r="15" spans="1:11" s="63" customFormat="1" ht="12.75" customHeight="1">
      <c r="A15" s="55">
        <v>6</v>
      </c>
      <c r="B15" s="56" t="s">
        <v>247</v>
      </c>
      <c r="C15" s="55">
        <v>0</v>
      </c>
      <c r="D15" s="59">
        <v>1</v>
      </c>
      <c r="E15" s="60">
        <v>0</v>
      </c>
      <c r="F15" s="151"/>
      <c r="G15" s="61"/>
      <c r="H15" s="61">
        <v>0</v>
      </c>
      <c r="I15" s="61">
        <v>938</v>
      </c>
      <c r="J15" s="61">
        <f t="shared" si="0"/>
        <v>938</v>
      </c>
      <c r="K15" s="61"/>
    </row>
    <row r="16" spans="1:11" s="63" customFormat="1" ht="12.75" customHeight="1">
      <c r="A16" s="55">
        <v>7</v>
      </c>
      <c r="B16" s="56" t="s">
        <v>248</v>
      </c>
      <c r="C16" s="55">
        <v>1</v>
      </c>
      <c r="D16" s="59">
        <v>1</v>
      </c>
      <c r="E16" s="60">
        <v>6</v>
      </c>
      <c r="F16" s="151"/>
      <c r="G16" s="61">
        <v>11644.522564766838</v>
      </c>
      <c r="H16" s="61">
        <v>5443</v>
      </c>
      <c r="I16" s="61">
        <v>938</v>
      </c>
      <c r="J16" s="61">
        <f t="shared" si="0"/>
        <v>18025.522564766838</v>
      </c>
      <c r="K16" s="61"/>
    </row>
    <row r="17" spans="1:11" s="63" customFormat="1" ht="12.75" customHeight="1">
      <c r="A17" s="55">
        <v>8</v>
      </c>
      <c r="B17" s="56" t="s">
        <v>249</v>
      </c>
      <c r="C17" s="55">
        <v>1</v>
      </c>
      <c r="D17" s="59">
        <v>1</v>
      </c>
      <c r="E17" s="60">
        <v>8</v>
      </c>
      <c r="F17" s="151"/>
      <c r="G17" s="61">
        <v>12215.595885167466</v>
      </c>
      <c r="H17" s="61">
        <v>12531</v>
      </c>
      <c r="I17" s="61">
        <v>938</v>
      </c>
      <c r="J17" s="61">
        <f t="shared" si="0"/>
        <v>25684.595885167466</v>
      </c>
      <c r="K17" s="61"/>
    </row>
    <row r="18" spans="1:11" s="63" customFormat="1" ht="12.75" customHeight="1">
      <c r="A18" s="55">
        <v>9</v>
      </c>
      <c r="B18" s="56" t="s">
        <v>250</v>
      </c>
      <c r="C18" s="55">
        <v>1</v>
      </c>
      <c r="D18" s="59">
        <v>1.0880000000000001</v>
      </c>
      <c r="E18" s="60">
        <v>2</v>
      </c>
      <c r="F18" s="151"/>
      <c r="G18" s="61">
        <v>11503.117000440654</v>
      </c>
      <c r="H18" s="61">
        <v>7680</v>
      </c>
      <c r="I18" s="61">
        <v>938</v>
      </c>
      <c r="J18" s="61">
        <f t="shared" si="0"/>
        <v>20121.117000440652</v>
      </c>
      <c r="K18" s="61"/>
    </row>
    <row r="19" spans="1:11" s="63" customFormat="1" ht="12.75" customHeight="1">
      <c r="A19" s="55">
        <v>10</v>
      </c>
      <c r="B19" s="56" t="s">
        <v>251</v>
      </c>
      <c r="C19" s="55">
        <v>1</v>
      </c>
      <c r="D19" s="59">
        <v>1.0389999999999999</v>
      </c>
      <c r="E19" s="60">
        <v>2</v>
      </c>
      <c r="F19" s="151"/>
      <c r="G19" s="61">
        <v>11037.098343910211</v>
      </c>
      <c r="H19" s="61">
        <v>4129</v>
      </c>
      <c r="I19" s="61">
        <v>938</v>
      </c>
      <c r="J19" s="61">
        <f t="shared" si="0"/>
        <v>16104.098343910211</v>
      </c>
      <c r="K19" s="61"/>
    </row>
    <row r="20" spans="1:11" s="63" customFormat="1" ht="12.75" customHeight="1">
      <c r="A20" s="55">
        <v>11</v>
      </c>
      <c r="B20" s="56" t="s">
        <v>252</v>
      </c>
      <c r="C20" s="55">
        <v>0</v>
      </c>
      <c r="D20" s="59">
        <v>1</v>
      </c>
      <c r="E20" s="60">
        <v>0</v>
      </c>
      <c r="F20" s="151"/>
      <c r="G20" s="61"/>
      <c r="H20" s="61">
        <v>0</v>
      </c>
      <c r="I20" s="61">
        <v>938</v>
      </c>
      <c r="J20" s="61">
        <f t="shared" si="0"/>
        <v>938</v>
      </c>
      <c r="K20" s="61"/>
    </row>
    <row r="21" spans="1:11" s="63" customFormat="1" ht="12.75" customHeight="1">
      <c r="A21" s="55">
        <v>12</v>
      </c>
      <c r="B21" s="56" t="s">
        <v>253</v>
      </c>
      <c r="C21" s="55">
        <v>0</v>
      </c>
      <c r="D21" s="59">
        <v>1</v>
      </c>
      <c r="E21" s="60">
        <v>0</v>
      </c>
      <c r="F21" s="151"/>
      <c r="G21" s="61"/>
      <c r="H21" s="61">
        <v>0</v>
      </c>
      <c r="I21" s="61">
        <v>938</v>
      </c>
      <c r="J21" s="61">
        <f t="shared" si="0"/>
        <v>938</v>
      </c>
      <c r="K21" s="61"/>
    </row>
    <row r="22" spans="1:11" s="63" customFormat="1" ht="12.75" customHeight="1">
      <c r="A22" s="55">
        <v>13</v>
      </c>
      <c r="B22" s="56" t="s">
        <v>254</v>
      </c>
      <c r="C22" s="55">
        <v>0</v>
      </c>
      <c r="D22" s="59">
        <v>1</v>
      </c>
      <c r="E22" s="60">
        <v>0</v>
      </c>
      <c r="F22" s="151"/>
      <c r="G22" s="61">
        <v>14952.780000000002</v>
      </c>
      <c r="H22" s="61">
        <v>0</v>
      </c>
      <c r="I22" s="61">
        <v>938</v>
      </c>
      <c r="J22" s="61">
        <f t="shared" si="0"/>
        <v>15890.780000000002</v>
      </c>
      <c r="K22" s="61"/>
    </row>
    <row r="23" spans="1:11" s="63" customFormat="1" ht="12.75" customHeight="1">
      <c r="A23" s="55">
        <v>14</v>
      </c>
      <c r="B23" s="56" t="s">
        <v>256</v>
      </c>
      <c r="C23" s="55">
        <v>1</v>
      </c>
      <c r="D23" s="59">
        <v>1</v>
      </c>
      <c r="E23" s="60">
        <v>4</v>
      </c>
      <c r="F23" s="151"/>
      <c r="G23" s="61">
        <v>11190.446150705273</v>
      </c>
      <c r="H23" s="61">
        <v>3288</v>
      </c>
      <c r="I23" s="61">
        <v>938</v>
      </c>
      <c r="J23" s="61">
        <f t="shared" si="0"/>
        <v>15416.446150705273</v>
      </c>
      <c r="K23" s="61"/>
    </row>
    <row r="24" spans="1:11" s="63" customFormat="1" ht="12.75" customHeight="1">
      <c r="A24" s="55">
        <v>15</v>
      </c>
      <c r="B24" s="56" t="s">
        <v>257</v>
      </c>
      <c r="C24" s="55">
        <v>0</v>
      </c>
      <c r="D24" s="59">
        <v>1</v>
      </c>
      <c r="E24" s="60">
        <v>0</v>
      </c>
      <c r="F24" s="151"/>
      <c r="G24" s="61"/>
      <c r="H24" s="61">
        <v>0</v>
      </c>
      <c r="I24" s="61">
        <v>938</v>
      </c>
      <c r="J24" s="61">
        <f t="shared" si="0"/>
        <v>938</v>
      </c>
      <c r="K24" s="61"/>
    </row>
    <row r="25" spans="1:11" s="63" customFormat="1" ht="12.75" customHeight="1">
      <c r="A25" s="55">
        <v>16</v>
      </c>
      <c r="B25" s="56" t="s">
        <v>259</v>
      </c>
      <c r="C25" s="55">
        <v>1</v>
      </c>
      <c r="D25" s="59">
        <v>1</v>
      </c>
      <c r="E25" s="60">
        <v>7</v>
      </c>
      <c r="F25" s="151"/>
      <c r="G25" s="61">
        <v>13048.019662249515</v>
      </c>
      <c r="H25" s="61">
        <v>625</v>
      </c>
      <c r="I25" s="61">
        <v>938</v>
      </c>
      <c r="J25" s="61">
        <f t="shared" si="0"/>
        <v>14611.019662249515</v>
      </c>
      <c r="K25" s="61"/>
    </row>
    <row r="26" spans="1:11" s="63" customFormat="1" ht="12.75" customHeight="1">
      <c r="A26" s="55">
        <v>17</v>
      </c>
      <c r="B26" s="56" t="s">
        <v>260</v>
      </c>
      <c r="C26" s="55">
        <v>1</v>
      </c>
      <c r="D26" s="59">
        <v>1</v>
      </c>
      <c r="E26" s="60">
        <v>5</v>
      </c>
      <c r="F26" s="151"/>
      <c r="G26" s="61">
        <v>11304.188657579514</v>
      </c>
      <c r="H26" s="61">
        <v>2810</v>
      </c>
      <c r="I26" s="61">
        <v>938</v>
      </c>
      <c r="J26" s="61">
        <f t="shared" si="0"/>
        <v>15052.188657579514</v>
      </c>
      <c r="K26" s="61"/>
    </row>
    <row r="27" spans="1:11" s="63" customFormat="1" ht="12.75" customHeight="1">
      <c r="A27" s="55">
        <v>18</v>
      </c>
      <c r="B27" s="56" t="s">
        <v>263</v>
      </c>
      <c r="C27" s="55">
        <v>1</v>
      </c>
      <c r="D27" s="59">
        <v>1</v>
      </c>
      <c r="E27" s="60">
        <v>7</v>
      </c>
      <c r="F27" s="151"/>
      <c r="G27" s="61">
        <v>12529.000232142856</v>
      </c>
      <c r="H27" s="61">
        <v>7718</v>
      </c>
      <c r="I27" s="61">
        <v>938</v>
      </c>
      <c r="J27" s="61">
        <f t="shared" si="0"/>
        <v>21185.000232142855</v>
      </c>
      <c r="K27" s="61"/>
    </row>
    <row r="28" spans="1:11" s="63" customFormat="1" ht="12.75" customHeight="1">
      <c r="A28" s="55">
        <v>19</v>
      </c>
      <c r="B28" s="56" t="s">
        <v>264</v>
      </c>
      <c r="C28" s="55">
        <v>0</v>
      </c>
      <c r="D28" s="59">
        <v>1</v>
      </c>
      <c r="E28" s="60">
        <v>0</v>
      </c>
      <c r="F28" s="151"/>
      <c r="G28" s="61"/>
      <c r="H28" s="61">
        <v>0</v>
      </c>
      <c r="I28" s="61">
        <v>938</v>
      </c>
      <c r="J28" s="61">
        <f t="shared" si="0"/>
        <v>938</v>
      </c>
      <c r="K28" s="61"/>
    </row>
    <row r="29" spans="1:11" s="63" customFormat="1" ht="12.75" customHeight="1">
      <c r="A29" s="55">
        <v>20</v>
      </c>
      <c r="B29" s="56" t="s">
        <v>265</v>
      </c>
      <c r="C29" s="55">
        <v>1</v>
      </c>
      <c r="D29" s="59">
        <v>1</v>
      </c>
      <c r="E29" s="60">
        <v>8</v>
      </c>
      <c r="F29" s="151"/>
      <c r="G29" s="61">
        <v>12675.006866135611</v>
      </c>
      <c r="H29" s="61">
        <v>3546</v>
      </c>
      <c r="I29" s="61">
        <v>938</v>
      </c>
      <c r="J29" s="61">
        <f t="shared" si="0"/>
        <v>17159.006866135613</v>
      </c>
      <c r="K29" s="61"/>
    </row>
    <row r="30" spans="1:11" s="63" customFormat="1" ht="12.75" customHeight="1">
      <c r="A30" s="55">
        <v>21</v>
      </c>
      <c r="B30" s="56" t="s">
        <v>267</v>
      </c>
      <c r="C30" s="55">
        <v>0</v>
      </c>
      <c r="D30" s="59">
        <v>1</v>
      </c>
      <c r="E30" s="60">
        <v>0</v>
      </c>
      <c r="F30" s="151"/>
      <c r="G30" s="61"/>
      <c r="H30" s="61">
        <v>0</v>
      </c>
      <c r="I30" s="61">
        <v>938</v>
      </c>
      <c r="J30" s="61">
        <f t="shared" si="0"/>
        <v>938</v>
      </c>
      <c r="K30" s="61"/>
    </row>
    <row r="31" spans="1:11" s="63" customFormat="1" ht="12.75" customHeight="1">
      <c r="A31" s="55">
        <v>22</v>
      </c>
      <c r="B31" s="56" t="s">
        <v>268</v>
      </c>
      <c r="C31" s="55">
        <v>0</v>
      </c>
      <c r="D31" s="59">
        <v>1</v>
      </c>
      <c r="E31" s="60">
        <v>0</v>
      </c>
      <c r="F31" s="151"/>
      <c r="G31" s="61">
        <v>17298.530000000002</v>
      </c>
      <c r="H31" s="61">
        <v>0</v>
      </c>
      <c r="I31" s="61">
        <v>938</v>
      </c>
      <c r="J31" s="61">
        <f t="shared" si="0"/>
        <v>18236.530000000002</v>
      </c>
      <c r="K31" s="61"/>
    </row>
    <row r="32" spans="1:11" s="63" customFormat="1" ht="12.75" customHeight="1">
      <c r="A32" s="55">
        <v>23</v>
      </c>
      <c r="B32" s="56" t="s">
        <v>270</v>
      </c>
      <c r="C32" s="55">
        <v>1</v>
      </c>
      <c r="D32" s="59">
        <v>1.0820000000000001</v>
      </c>
      <c r="E32" s="60">
        <v>3</v>
      </c>
      <c r="F32" s="151"/>
      <c r="G32" s="61">
        <v>11600.40115556059</v>
      </c>
      <c r="H32" s="61">
        <v>6432</v>
      </c>
      <c r="I32" s="61">
        <v>938</v>
      </c>
      <c r="J32" s="61">
        <f t="shared" si="0"/>
        <v>18970.40115556059</v>
      </c>
      <c r="K32" s="61"/>
    </row>
    <row r="33" spans="1:11" s="63" customFormat="1" ht="12.75" customHeight="1">
      <c r="A33" s="55">
        <v>24</v>
      </c>
      <c r="B33" s="56" t="s">
        <v>271</v>
      </c>
      <c r="C33" s="55">
        <v>1</v>
      </c>
      <c r="D33" s="59">
        <v>1</v>
      </c>
      <c r="E33" s="60">
        <v>4</v>
      </c>
      <c r="F33" s="151"/>
      <c r="G33" s="61">
        <v>11252.320866606171</v>
      </c>
      <c r="H33" s="61">
        <v>2244</v>
      </c>
      <c r="I33" s="61">
        <v>938</v>
      </c>
      <c r="J33" s="61">
        <f t="shared" si="0"/>
        <v>14434.320866606171</v>
      </c>
      <c r="K33" s="61"/>
    </row>
    <row r="34" spans="1:11" s="63" customFormat="1" ht="12.75" customHeight="1">
      <c r="A34" s="55">
        <v>25</v>
      </c>
      <c r="B34" s="56" t="s">
        <v>273</v>
      </c>
      <c r="C34" s="55">
        <v>1</v>
      </c>
      <c r="D34" s="59">
        <v>1</v>
      </c>
      <c r="E34" s="60">
        <v>5</v>
      </c>
      <c r="F34" s="151"/>
      <c r="G34" s="61">
        <v>11358.004926739928</v>
      </c>
      <c r="H34" s="61">
        <v>5525</v>
      </c>
      <c r="I34" s="61">
        <v>938</v>
      </c>
      <c r="J34" s="61">
        <f t="shared" si="0"/>
        <v>17821.00492673993</v>
      </c>
      <c r="K34" s="61"/>
    </row>
    <row r="35" spans="1:11" s="63" customFormat="1" ht="12.75" customHeight="1">
      <c r="A35" s="55">
        <v>26</v>
      </c>
      <c r="B35" s="56" t="s">
        <v>274</v>
      </c>
      <c r="C35" s="55">
        <v>1</v>
      </c>
      <c r="D35" s="59">
        <v>1.0409999999999999</v>
      </c>
      <c r="E35" s="60">
        <v>2</v>
      </c>
      <c r="F35" s="151"/>
      <c r="G35" s="61">
        <v>11180.958369384647</v>
      </c>
      <c r="H35" s="61">
        <v>3651</v>
      </c>
      <c r="I35" s="61">
        <v>938</v>
      </c>
      <c r="J35" s="61">
        <f t="shared" si="0"/>
        <v>15769.958369384647</v>
      </c>
      <c r="K35" s="61"/>
    </row>
    <row r="36" spans="1:11" s="63" customFormat="1" ht="12.75" customHeight="1">
      <c r="A36" s="55">
        <v>27</v>
      </c>
      <c r="B36" s="56" t="s">
        <v>275</v>
      </c>
      <c r="C36" s="55">
        <v>1</v>
      </c>
      <c r="D36" s="59">
        <v>1</v>
      </c>
      <c r="E36" s="60">
        <v>4</v>
      </c>
      <c r="F36" s="151"/>
      <c r="G36" s="61">
        <v>10846.564502046385</v>
      </c>
      <c r="H36" s="61">
        <v>1796</v>
      </c>
      <c r="I36" s="61">
        <v>938</v>
      </c>
      <c r="J36" s="61">
        <f t="shared" si="0"/>
        <v>13580.564502046385</v>
      </c>
      <c r="K36" s="61"/>
    </row>
    <row r="37" spans="1:11" s="63" customFormat="1" ht="12.75" customHeight="1">
      <c r="A37" s="55">
        <v>28</v>
      </c>
      <c r="B37" s="56" t="s">
        <v>276</v>
      </c>
      <c r="C37" s="55">
        <v>0</v>
      </c>
      <c r="D37" s="59">
        <v>1.026</v>
      </c>
      <c r="E37" s="60">
        <v>0</v>
      </c>
      <c r="F37" s="151"/>
      <c r="G37" s="61"/>
      <c r="H37" s="61">
        <v>0</v>
      </c>
      <c r="I37" s="61">
        <v>938</v>
      </c>
      <c r="J37" s="61">
        <f t="shared" si="0"/>
        <v>938</v>
      </c>
      <c r="K37" s="61"/>
    </row>
    <row r="38" spans="1:11" s="63" customFormat="1" ht="12.75" customHeight="1">
      <c r="A38" s="55">
        <v>29</v>
      </c>
      <c r="B38" s="56" t="s">
        <v>278</v>
      </c>
      <c r="C38" s="55">
        <v>0</v>
      </c>
      <c r="D38" s="59">
        <v>1</v>
      </c>
      <c r="E38" s="60">
        <v>0</v>
      </c>
      <c r="F38" s="151"/>
      <c r="G38" s="61"/>
      <c r="H38" s="61">
        <v>0</v>
      </c>
      <c r="I38" s="61">
        <v>938</v>
      </c>
      <c r="J38" s="61">
        <f t="shared" si="0"/>
        <v>938</v>
      </c>
      <c r="K38" s="61"/>
    </row>
    <row r="39" spans="1:11" s="63" customFormat="1" ht="12.75" customHeight="1">
      <c r="A39" s="55">
        <v>30</v>
      </c>
      <c r="B39" s="56" t="s">
        <v>279</v>
      </c>
      <c r="C39" s="55">
        <v>1</v>
      </c>
      <c r="D39" s="59">
        <v>1</v>
      </c>
      <c r="E39" s="60">
        <v>6</v>
      </c>
      <c r="F39" s="151"/>
      <c r="G39" s="61">
        <v>11689.947147192714</v>
      </c>
      <c r="H39" s="61">
        <v>2878</v>
      </c>
      <c r="I39" s="61">
        <v>938</v>
      </c>
      <c r="J39" s="61">
        <f t="shared" si="0"/>
        <v>15505.947147192714</v>
      </c>
      <c r="K39" s="61"/>
    </row>
    <row r="40" spans="1:11" s="63" customFormat="1" ht="12.75" customHeight="1">
      <c r="A40" s="55">
        <v>31</v>
      </c>
      <c r="B40" s="56" t="s">
        <v>280</v>
      </c>
      <c r="C40" s="55">
        <v>1</v>
      </c>
      <c r="D40" s="59">
        <v>1.0009999999999999</v>
      </c>
      <c r="E40" s="60">
        <v>4</v>
      </c>
      <c r="F40" s="151"/>
      <c r="G40" s="61">
        <v>11130.36939861099</v>
      </c>
      <c r="H40" s="61">
        <v>5497</v>
      </c>
      <c r="I40" s="61">
        <v>938</v>
      </c>
      <c r="J40" s="61">
        <f t="shared" si="0"/>
        <v>17565.36939861099</v>
      </c>
      <c r="K40" s="61"/>
    </row>
    <row r="41" spans="1:11" s="63" customFormat="1" ht="12.75" customHeight="1">
      <c r="A41" s="55">
        <v>32</v>
      </c>
      <c r="B41" s="56" t="s">
        <v>282</v>
      </c>
      <c r="C41" s="55">
        <v>0</v>
      </c>
      <c r="D41" s="59">
        <v>1</v>
      </c>
      <c r="E41" s="60">
        <v>0</v>
      </c>
      <c r="F41" s="151"/>
      <c r="G41" s="61">
        <v>15958.101428571425</v>
      </c>
      <c r="H41" s="61">
        <v>0</v>
      </c>
      <c r="I41" s="61">
        <v>938</v>
      </c>
      <c r="J41" s="61">
        <f t="shared" si="0"/>
        <v>16896.101428571426</v>
      </c>
      <c r="K41" s="61"/>
    </row>
    <row r="42" spans="1:11" s="63" customFormat="1" ht="12.75" customHeight="1">
      <c r="A42" s="55">
        <v>33</v>
      </c>
      <c r="B42" s="56" t="s">
        <v>284</v>
      </c>
      <c r="C42" s="55">
        <v>0</v>
      </c>
      <c r="D42" s="59">
        <v>1</v>
      </c>
      <c r="E42" s="60">
        <v>0</v>
      </c>
      <c r="F42" s="151"/>
      <c r="G42" s="61">
        <v>14952.779999999999</v>
      </c>
      <c r="H42" s="61">
        <v>0</v>
      </c>
      <c r="I42" s="61">
        <v>938</v>
      </c>
      <c r="J42" s="61">
        <f t="shared" si="0"/>
        <v>15890.779999999999</v>
      </c>
      <c r="K42" s="61"/>
    </row>
    <row r="43" spans="1:11" s="63" customFormat="1" ht="12.75" customHeight="1">
      <c r="A43" s="55">
        <v>34</v>
      </c>
      <c r="B43" s="56" t="s">
        <v>285</v>
      </c>
      <c r="C43" s="55">
        <v>0</v>
      </c>
      <c r="D43" s="59">
        <v>1.042</v>
      </c>
      <c r="E43" s="60">
        <v>0</v>
      </c>
      <c r="F43" s="151"/>
      <c r="G43" s="61">
        <v>15459.313859999998</v>
      </c>
      <c r="H43" s="61">
        <v>0</v>
      </c>
      <c r="I43" s="61">
        <v>938</v>
      </c>
      <c r="J43" s="61">
        <f t="shared" si="0"/>
        <v>16397.313859999998</v>
      </c>
      <c r="K43" s="61"/>
    </row>
    <row r="44" spans="1:11" s="63" customFormat="1" ht="12.75" customHeight="1">
      <c r="A44" s="55">
        <v>35</v>
      </c>
      <c r="B44" s="56" t="s">
        <v>286</v>
      </c>
      <c r="C44" s="55">
        <v>1</v>
      </c>
      <c r="D44" s="59">
        <v>1.085</v>
      </c>
      <c r="E44" s="60">
        <v>11</v>
      </c>
      <c r="F44" s="151"/>
      <c r="G44" s="61">
        <v>16125.467753185127</v>
      </c>
      <c r="H44" s="61">
        <v>6768</v>
      </c>
      <c r="I44" s="61">
        <v>938</v>
      </c>
      <c r="J44" s="61">
        <f t="shared" si="0"/>
        <v>23831.467753185127</v>
      </c>
      <c r="K44" s="61"/>
    </row>
    <row r="45" spans="1:11" s="63" customFormat="1" ht="12.75" customHeight="1">
      <c r="A45" s="55">
        <v>36</v>
      </c>
      <c r="B45" s="56" t="s">
        <v>288</v>
      </c>
      <c r="C45" s="55">
        <v>1</v>
      </c>
      <c r="D45" s="59">
        <v>1</v>
      </c>
      <c r="E45" s="60">
        <v>6</v>
      </c>
      <c r="F45" s="151"/>
      <c r="G45" s="61">
        <v>11711.440016769144</v>
      </c>
      <c r="H45" s="61">
        <v>4230</v>
      </c>
      <c r="I45" s="61">
        <v>938</v>
      </c>
      <c r="J45" s="61">
        <f t="shared" si="0"/>
        <v>16879.440016769142</v>
      </c>
      <c r="K45" s="61"/>
    </row>
    <row r="46" spans="1:11" s="63" customFormat="1" ht="12.75" customHeight="1">
      <c r="A46" s="55">
        <v>37</v>
      </c>
      <c r="B46" s="56" t="s">
        <v>289</v>
      </c>
      <c r="C46" s="55">
        <v>0</v>
      </c>
      <c r="D46" s="59">
        <v>1.0960000000000001</v>
      </c>
      <c r="E46" s="60">
        <v>0</v>
      </c>
      <c r="F46" s="151"/>
      <c r="G46" s="61">
        <v>16110.571680000001</v>
      </c>
      <c r="H46" s="61">
        <v>0</v>
      </c>
      <c r="I46" s="61">
        <v>938</v>
      </c>
      <c r="J46" s="61">
        <f t="shared" si="0"/>
        <v>17048.571680000001</v>
      </c>
      <c r="K46" s="61"/>
    </row>
    <row r="47" spans="1:11" s="63" customFormat="1" ht="12.75" customHeight="1">
      <c r="A47" s="55">
        <v>38</v>
      </c>
      <c r="B47" s="56" t="s">
        <v>290</v>
      </c>
      <c r="C47" s="55">
        <v>1</v>
      </c>
      <c r="D47" s="59">
        <v>1.0449999999999999</v>
      </c>
      <c r="E47" s="60">
        <v>2</v>
      </c>
      <c r="F47" s="151"/>
      <c r="G47" s="61">
        <v>10516.618799108468</v>
      </c>
      <c r="H47" s="61">
        <v>7732</v>
      </c>
      <c r="I47" s="61">
        <v>938</v>
      </c>
      <c r="J47" s="61">
        <f t="shared" si="0"/>
        <v>19186.618799108466</v>
      </c>
      <c r="K47" s="61"/>
    </row>
    <row r="48" spans="1:11" s="63" customFormat="1" ht="12.75" customHeight="1">
      <c r="A48" s="55">
        <v>39</v>
      </c>
      <c r="B48" s="56" t="s">
        <v>291</v>
      </c>
      <c r="C48" s="55">
        <v>0</v>
      </c>
      <c r="D48" s="59">
        <v>1</v>
      </c>
      <c r="E48" s="60">
        <v>0</v>
      </c>
      <c r="F48" s="151"/>
      <c r="G48" s="61">
        <v>16561.294285714288</v>
      </c>
      <c r="H48" s="61">
        <v>0</v>
      </c>
      <c r="I48" s="61">
        <v>938</v>
      </c>
      <c r="J48" s="61">
        <f t="shared" si="0"/>
        <v>17499.294285714288</v>
      </c>
      <c r="K48" s="61"/>
    </row>
    <row r="49" spans="1:11" s="63" customFormat="1" ht="12.75" customHeight="1">
      <c r="A49" s="55">
        <v>40</v>
      </c>
      <c r="B49" s="56" t="s">
        <v>292</v>
      </c>
      <c r="C49" s="55">
        <v>1</v>
      </c>
      <c r="D49" s="59">
        <v>1.046</v>
      </c>
      <c r="E49" s="60">
        <v>5</v>
      </c>
      <c r="F49" s="151"/>
      <c r="G49" s="61">
        <v>11768.9727779491</v>
      </c>
      <c r="H49" s="61">
        <v>3251</v>
      </c>
      <c r="I49" s="61">
        <v>938</v>
      </c>
      <c r="J49" s="61">
        <f t="shared" si="0"/>
        <v>15957.9727779491</v>
      </c>
      <c r="K49" s="61"/>
    </row>
    <row r="50" spans="1:11" s="63" customFormat="1" ht="12.75" customHeight="1">
      <c r="A50" s="55">
        <v>41</v>
      </c>
      <c r="B50" s="56" t="s">
        <v>293</v>
      </c>
      <c r="C50" s="55">
        <v>1</v>
      </c>
      <c r="D50" s="59">
        <v>1</v>
      </c>
      <c r="E50" s="60">
        <v>6</v>
      </c>
      <c r="F50" s="151"/>
      <c r="G50" s="61">
        <v>11357.805243619488</v>
      </c>
      <c r="H50" s="61">
        <v>9071</v>
      </c>
      <c r="I50" s="61">
        <v>938</v>
      </c>
      <c r="J50" s="61">
        <f t="shared" si="0"/>
        <v>21366.805243619488</v>
      </c>
      <c r="K50" s="61"/>
    </row>
    <row r="51" spans="1:11" s="63" customFormat="1" ht="12.75" customHeight="1">
      <c r="A51" s="55">
        <v>42</v>
      </c>
      <c r="B51" s="56" t="s">
        <v>294</v>
      </c>
      <c r="C51" s="55">
        <v>0</v>
      </c>
      <c r="D51" s="59">
        <v>1</v>
      </c>
      <c r="E51" s="60">
        <v>0</v>
      </c>
      <c r="F51" s="151"/>
      <c r="G51" s="61">
        <v>14952.779999999999</v>
      </c>
      <c r="H51" s="61">
        <v>0</v>
      </c>
      <c r="I51" s="61">
        <v>938</v>
      </c>
      <c r="J51" s="61">
        <f t="shared" si="0"/>
        <v>15890.779999999999</v>
      </c>
      <c r="K51" s="61"/>
    </row>
    <row r="52" spans="1:11" s="63" customFormat="1" ht="12.75" customHeight="1">
      <c r="A52" s="55">
        <v>43</v>
      </c>
      <c r="B52" s="56" t="s">
        <v>295</v>
      </c>
      <c r="C52" s="55">
        <v>1</v>
      </c>
      <c r="D52" s="59">
        <v>1</v>
      </c>
      <c r="E52" s="60">
        <v>5</v>
      </c>
      <c r="F52" s="151"/>
      <c r="G52" s="61">
        <v>10992.780446096654</v>
      </c>
      <c r="H52" s="61">
        <v>3705</v>
      </c>
      <c r="I52" s="61">
        <v>938</v>
      </c>
      <c r="J52" s="61">
        <f t="shared" si="0"/>
        <v>15635.780446096654</v>
      </c>
      <c r="K52" s="61"/>
    </row>
    <row r="53" spans="1:11" s="63" customFormat="1" ht="12.75" customHeight="1">
      <c r="A53" s="55">
        <v>44</v>
      </c>
      <c r="B53" s="56" t="s">
        <v>296</v>
      </c>
      <c r="C53" s="55">
        <v>1</v>
      </c>
      <c r="D53" s="59">
        <v>1</v>
      </c>
      <c r="E53" s="60">
        <v>12</v>
      </c>
      <c r="F53" s="151"/>
      <c r="G53" s="61">
        <v>15325.586625321792</v>
      </c>
      <c r="H53" s="61">
        <v>137</v>
      </c>
      <c r="I53" s="61">
        <v>938</v>
      </c>
      <c r="J53" s="61">
        <f t="shared" si="0"/>
        <v>16400.58662532179</v>
      </c>
      <c r="K53" s="61"/>
    </row>
    <row r="54" spans="1:11" s="63" customFormat="1" ht="12.75" customHeight="1">
      <c r="A54" s="55">
        <v>45</v>
      </c>
      <c r="B54" s="56" t="s">
        <v>297</v>
      </c>
      <c r="C54" s="55">
        <v>1</v>
      </c>
      <c r="D54" s="59">
        <v>1</v>
      </c>
      <c r="E54" s="60">
        <v>7</v>
      </c>
      <c r="F54" s="151"/>
      <c r="G54" s="61">
        <v>11912.317869565215</v>
      </c>
      <c r="H54" s="61">
        <v>2818</v>
      </c>
      <c r="I54" s="61">
        <v>938</v>
      </c>
      <c r="J54" s="61">
        <f t="shared" si="0"/>
        <v>15668.317869565215</v>
      </c>
      <c r="K54" s="61"/>
    </row>
    <row r="55" spans="1:11" s="63" customFormat="1" ht="12.75" customHeight="1">
      <c r="A55" s="55">
        <v>46</v>
      </c>
      <c r="B55" s="56" t="s">
        <v>298</v>
      </c>
      <c r="C55" s="55">
        <v>1</v>
      </c>
      <c r="D55" s="59">
        <v>1.042</v>
      </c>
      <c r="E55" s="60">
        <v>2</v>
      </c>
      <c r="F55" s="151"/>
      <c r="G55" s="61">
        <v>11289.416717885682</v>
      </c>
      <c r="H55" s="61">
        <v>9095</v>
      </c>
      <c r="I55" s="61">
        <v>938</v>
      </c>
      <c r="J55" s="61">
        <f t="shared" si="0"/>
        <v>21322.416717885681</v>
      </c>
      <c r="K55" s="61"/>
    </row>
    <row r="56" spans="1:11" s="63" customFormat="1" ht="12.75" customHeight="1">
      <c r="A56" s="55">
        <v>47</v>
      </c>
      <c r="B56" s="56" t="s">
        <v>299</v>
      </c>
      <c r="C56" s="55">
        <v>0</v>
      </c>
      <c r="D56" s="59">
        <v>1</v>
      </c>
      <c r="E56" s="60">
        <v>0</v>
      </c>
      <c r="F56" s="151"/>
      <c r="G56" s="61">
        <v>14952.78</v>
      </c>
      <c r="H56" s="61">
        <v>0</v>
      </c>
      <c r="I56" s="61">
        <v>938</v>
      </c>
      <c r="J56" s="61">
        <f t="shared" si="0"/>
        <v>15890.78</v>
      </c>
      <c r="K56" s="61"/>
    </row>
    <row r="57" spans="1:11" s="63" customFormat="1" ht="12.75" customHeight="1">
      <c r="A57" s="55">
        <v>48</v>
      </c>
      <c r="B57" s="56" t="s">
        <v>301</v>
      </c>
      <c r="C57" s="55">
        <v>1</v>
      </c>
      <c r="D57" s="59">
        <v>1.087</v>
      </c>
      <c r="E57" s="60">
        <v>3</v>
      </c>
      <c r="F57" s="151"/>
      <c r="G57" s="61">
        <v>11723.330171687134</v>
      </c>
      <c r="H57" s="61">
        <v>9807</v>
      </c>
      <c r="I57" s="61">
        <v>938</v>
      </c>
      <c r="J57" s="61">
        <f t="shared" si="0"/>
        <v>22468.330171687136</v>
      </c>
      <c r="K57" s="61"/>
    </row>
    <row r="58" spans="1:11" s="63" customFormat="1" ht="12.75" customHeight="1">
      <c r="A58" s="55">
        <v>49</v>
      </c>
      <c r="B58" s="56" t="s">
        <v>302</v>
      </c>
      <c r="C58" s="55">
        <v>1</v>
      </c>
      <c r="D58" s="59">
        <v>1.1080000000000001</v>
      </c>
      <c r="E58" s="60">
        <v>8</v>
      </c>
      <c r="F58" s="151"/>
      <c r="G58" s="61">
        <v>14084.970244312848</v>
      </c>
      <c r="H58" s="61">
        <v>17765</v>
      </c>
      <c r="I58" s="61">
        <v>938</v>
      </c>
      <c r="J58" s="61">
        <f t="shared" si="0"/>
        <v>32787.970244312848</v>
      </c>
      <c r="K58" s="61"/>
    </row>
    <row r="59" spans="1:11" s="63" customFormat="1" ht="12.75" customHeight="1">
      <c r="A59" s="55">
        <v>50</v>
      </c>
      <c r="B59" s="56" t="s">
        <v>304</v>
      </c>
      <c r="C59" s="55">
        <v>1</v>
      </c>
      <c r="D59" s="59">
        <v>1.06</v>
      </c>
      <c r="E59" s="60">
        <v>4</v>
      </c>
      <c r="F59" s="151"/>
      <c r="G59" s="61">
        <v>11568.768235992578</v>
      </c>
      <c r="H59" s="61">
        <v>5148</v>
      </c>
      <c r="I59" s="61">
        <v>938</v>
      </c>
      <c r="J59" s="61">
        <f t="shared" si="0"/>
        <v>17654.768235992578</v>
      </c>
      <c r="K59" s="61"/>
    </row>
    <row r="60" spans="1:11" s="63" customFormat="1" ht="12.75" customHeight="1">
      <c r="A60" s="55">
        <v>51</v>
      </c>
      <c r="B60" s="56" t="s">
        <v>306</v>
      </c>
      <c r="C60" s="55">
        <v>1</v>
      </c>
      <c r="D60" s="59">
        <v>1.0529999999999999</v>
      </c>
      <c r="E60" s="60">
        <v>1</v>
      </c>
      <c r="F60" s="151"/>
      <c r="G60" s="61">
        <v>10390.822540503597</v>
      </c>
      <c r="H60" s="61">
        <v>10748</v>
      </c>
      <c r="I60" s="61">
        <v>938</v>
      </c>
      <c r="J60" s="61">
        <f t="shared" si="0"/>
        <v>22076.822540503599</v>
      </c>
      <c r="K60" s="61"/>
    </row>
    <row r="61" spans="1:11" s="63" customFormat="1" ht="12.75" customHeight="1">
      <c r="A61" s="55">
        <v>52</v>
      </c>
      <c r="B61" s="56" t="s">
        <v>307</v>
      </c>
      <c r="C61" s="55">
        <v>1</v>
      </c>
      <c r="D61" s="59">
        <v>1.032</v>
      </c>
      <c r="E61" s="60">
        <v>5</v>
      </c>
      <c r="F61" s="151"/>
      <c r="G61" s="61">
        <v>11725.953629047301</v>
      </c>
      <c r="H61" s="61">
        <v>3478</v>
      </c>
      <c r="I61" s="61">
        <v>938</v>
      </c>
      <c r="J61" s="61">
        <f t="shared" si="0"/>
        <v>16141.953629047301</v>
      </c>
      <c r="K61" s="61"/>
    </row>
    <row r="62" spans="1:11" s="63" customFormat="1" ht="12.75" customHeight="1">
      <c r="A62" s="55">
        <v>53</v>
      </c>
      <c r="B62" s="56" t="s">
        <v>309</v>
      </c>
      <c r="C62" s="55">
        <v>0</v>
      </c>
      <c r="D62" s="59">
        <v>1</v>
      </c>
      <c r="E62" s="60">
        <v>0</v>
      </c>
      <c r="F62" s="151"/>
      <c r="G62" s="61">
        <v>14952.779999999999</v>
      </c>
      <c r="H62" s="61">
        <v>0</v>
      </c>
      <c r="I62" s="61">
        <v>938</v>
      </c>
      <c r="J62" s="61">
        <f t="shared" si="0"/>
        <v>15890.779999999999</v>
      </c>
      <c r="K62" s="61"/>
    </row>
    <row r="63" spans="1:11" s="63" customFormat="1" ht="12.75" customHeight="1">
      <c r="A63" s="55">
        <v>54</v>
      </c>
      <c r="B63" s="56" t="s">
        <v>311</v>
      </c>
      <c r="C63" s="55">
        <v>0</v>
      </c>
      <c r="D63" s="59">
        <v>1</v>
      </c>
      <c r="E63" s="60">
        <v>0</v>
      </c>
      <c r="F63" s="151"/>
      <c r="G63" s="61">
        <v>14952.78</v>
      </c>
      <c r="H63" s="61">
        <v>0</v>
      </c>
      <c r="I63" s="61">
        <v>938</v>
      </c>
      <c r="J63" s="61">
        <f t="shared" si="0"/>
        <v>15890.78</v>
      </c>
      <c r="K63" s="61"/>
    </row>
    <row r="64" spans="1:11" s="63" customFormat="1" ht="12.75" customHeight="1">
      <c r="A64" s="55">
        <v>55</v>
      </c>
      <c r="B64" s="56" t="s">
        <v>312</v>
      </c>
      <c r="C64" s="55">
        <v>0</v>
      </c>
      <c r="D64" s="59">
        <v>1</v>
      </c>
      <c r="E64" s="60">
        <v>0</v>
      </c>
      <c r="F64" s="151"/>
      <c r="G64" s="61"/>
      <c r="H64" s="61">
        <v>0</v>
      </c>
      <c r="I64" s="61">
        <v>938</v>
      </c>
      <c r="J64" s="61">
        <f t="shared" si="0"/>
        <v>938</v>
      </c>
      <c r="K64" s="61"/>
    </row>
    <row r="65" spans="1:11" s="63" customFormat="1" ht="12.75" customHeight="1">
      <c r="A65" s="55">
        <v>56</v>
      </c>
      <c r="B65" s="56" t="s">
        <v>313</v>
      </c>
      <c r="C65" s="55">
        <v>1</v>
      </c>
      <c r="D65" s="59">
        <v>1</v>
      </c>
      <c r="E65" s="60">
        <v>3</v>
      </c>
      <c r="F65" s="151"/>
      <c r="G65" s="61">
        <v>10969.50478410008</v>
      </c>
      <c r="H65" s="61">
        <v>3892</v>
      </c>
      <c r="I65" s="61">
        <v>938</v>
      </c>
      <c r="J65" s="61">
        <f t="shared" si="0"/>
        <v>15799.50478410008</v>
      </c>
      <c r="K65" s="61"/>
    </row>
    <row r="66" spans="1:11" s="63" customFormat="1" ht="12.75" customHeight="1">
      <c r="A66" s="55">
        <v>57</v>
      </c>
      <c r="B66" s="56" t="s">
        <v>315</v>
      </c>
      <c r="C66" s="55">
        <v>1</v>
      </c>
      <c r="D66" s="59">
        <v>1.0389999999999999</v>
      </c>
      <c r="E66" s="60">
        <v>12</v>
      </c>
      <c r="F66" s="151"/>
      <c r="G66" s="61">
        <v>16078.110139055938</v>
      </c>
      <c r="H66" s="61">
        <v>503</v>
      </c>
      <c r="I66" s="61">
        <v>938</v>
      </c>
      <c r="J66" s="61">
        <f t="shared" si="0"/>
        <v>17519.110139055938</v>
      </c>
      <c r="K66" s="61"/>
    </row>
    <row r="67" spans="1:11" s="63" customFormat="1" ht="12.75" customHeight="1">
      <c r="A67" s="55">
        <v>58</v>
      </c>
      <c r="B67" s="56" t="s">
        <v>316</v>
      </c>
      <c r="C67" s="55">
        <v>0</v>
      </c>
      <c r="D67" s="59">
        <v>1</v>
      </c>
      <c r="E67" s="60">
        <v>0</v>
      </c>
      <c r="F67" s="151"/>
      <c r="G67" s="61">
        <v>14952.78</v>
      </c>
      <c r="H67" s="61">
        <v>0</v>
      </c>
      <c r="I67" s="61">
        <v>938</v>
      </c>
      <c r="J67" s="61">
        <f t="shared" si="0"/>
        <v>15890.78</v>
      </c>
      <c r="K67" s="61"/>
    </row>
    <row r="68" spans="1:11" s="63" customFormat="1" ht="12.75" customHeight="1">
      <c r="A68" s="55">
        <v>59</v>
      </c>
      <c r="B68" s="56" t="s">
        <v>317</v>
      </c>
      <c r="C68" s="55">
        <v>0</v>
      </c>
      <c r="D68" s="59">
        <v>1</v>
      </c>
      <c r="E68" s="60">
        <v>0</v>
      </c>
      <c r="F68" s="151"/>
      <c r="G68" s="61">
        <v>14952.780000000002</v>
      </c>
      <c r="H68" s="61">
        <v>0</v>
      </c>
      <c r="I68" s="61">
        <v>938</v>
      </c>
      <c r="J68" s="61">
        <f t="shared" si="0"/>
        <v>15890.780000000002</v>
      </c>
      <c r="K68" s="61"/>
    </row>
    <row r="69" spans="1:11" s="63" customFormat="1" ht="12.75" customHeight="1">
      <c r="A69" s="55">
        <v>60</v>
      </c>
      <c r="B69" s="56" t="s">
        <v>318</v>
      </c>
      <c r="C69" s="55">
        <v>0</v>
      </c>
      <c r="D69" s="59">
        <v>1</v>
      </c>
      <c r="E69" s="60">
        <v>0</v>
      </c>
      <c r="F69" s="151"/>
      <c r="G69" s="61">
        <v>16712.092499999999</v>
      </c>
      <c r="H69" s="61">
        <v>0</v>
      </c>
      <c r="I69" s="61">
        <v>938</v>
      </c>
      <c r="J69" s="61">
        <f t="shared" si="0"/>
        <v>17650.092499999999</v>
      </c>
      <c r="K69" s="61"/>
    </row>
    <row r="70" spans="1:11" s="63" customFormat="1" ht="12.75" customHeight="1">
      <c r="A70" s="55">
        <v>61</v>
      </c>
      <c r="B70" s="56" t="s">
        <v>319</v>
      </c>
      <c r="C70" s="55">
        <v>1</v>
      </c>
      <c r="D70" s="59">
        <v>1</v>
      </c>
      <c r="E70" s="60">
        <v>10</v>
      </c>
      <c r="F70" s="151"/>
      <c r="G70" s="61">
        <v>14280.357963956529</v>
      </c>
      <c r="H70" s="61">
        <v>780</v>
      </c>
      <c r="I70" s="61">
        <v>938</v>
      </c>
      <c r="J70" s="61">
        <f t="shared" si="0"/>
        <v>15998.357963956529</v>
      </c>
      <c r="K70" s="61"/>
    </row>
    <row r="71" spans="1:11" s="63" customFormat="1" ht="12.75" customHeight="1">
      <c r="A71" s="55">
        <v>62</v>
      </c>
      <c r="B71" s="56" t="s">
        <v>320</v>
      </c>
      <c r="C71" s="55">
        <v>0</v>
      </c>
      <c r="D71" s="59">
        <v>1</v>
      </c>
      <c r="E71" s="60">
        <v>0</v>
      </c>
      <c r="F71" s="151"/>
      <c r="G71" s="61"/>
      <c r="H71" s="61">
        <v>0</v>
      </c>
      <c r="I71" s="61">
        <v>938</v>
      </c>
      <c r="J71" s="61">
        <f t="shared" si="0"/>
        <v>938</v>
      </c>
      <c r="K71" s="61"/>
    </row>
    <row r="72" spans="1:11" s="63" customFormat="1" ht="12.75" customHeight="1">
      <c r="A72" s="55">
        <v>63</v>
      </c>
      <c r="B72" s="56" t="s">
        <v>321</v>
      </c>
      <c r="C72" s="55">
        <v>1</v>
      </c>
      <c r="D72" s="59">
        <v>1</v>
      </c>
      <c r="E72" s="60">
        <v>7</v>
      </c>
      <c r="F72" s="151"/>
      <c r="G72" s="61">
        <v>11884.756555555554</v>
      </c>
      <c r="H72" s="61">
        <v>3843</v>
      </c>
      <c r="I72" s="61">
        <v>938</v>
      </c>
      <c r="J72" s="61">
        <f t="shared" si="0"/>
        <v>16665.756555555556</v>
      </c>
      <c r="K72" s="61"/>
    </row>
    <row r="73" spans="1:11" s="63" customFormat="1" ht="12.75" customHeight="1">
      <c r="A73" s="55">
        <v>64</v>
      </c>
      <c r="B73" s="56" t="s">
        <v>322</v>
      </c>
      <c r="C73" s="55">
        <v>1</v>
      </c>
      <c r="D73" s="59">
        <v>1</v>
      </c>
      <c r="E73" s="60">
        <v>9</v>
      </c>
      <c r="F73" s="151"/>
      <c r="G73" s="61">
        <v>13104.687312195123</v>
      </c>
      <c r="H73" s="61">
        <v>1629</v>
      </c>
      <c r="I73" s="61">
        <v>938</v>
      </c>
      <c r="J73" s="61">
        <f t="shared" si="0"/>
        <v>15671.687312195123</v>
      </c>
      <c r="K73" s="61"/>
    </row>
    <row r="74" spans="1:11" s="63" customFormat="1" ht="12.75" customHeight="1">
      <c r="A74" s="55">
        <v>65</v>
      </c>
      <c r="B74" s="56" t="s">
        <v>323</v>
      </c>
      <c r="C74" s="55">
        <v>1</v>
      </c>
      <c r="D74" s="59">
        <v>1.0349999999999999</v>
      </c>
      <c r="E74" s="60">
        <v>2</v>
      </c>
      <c r="F74" s="151"/>
      <c r="G74" s="61">
        <v>10842.292969767441</v>
      </c>
      <c r="H74" s="61">
        <v>7020</v>
      </c>
      <c r="I74" s="61">
        <v>938</v>
      </c>
      <c r="J74" s="61">
        <f t="shared" si="0"/>
        <v>18800.292969767441</v>
      </c>
      <c r="K74" s="61"/>
    </row>
    <row r="75" spans="1:11" s="63" customFormat="1" ht="12.75" customHeight="1">
      <c r="A75" s="55">
        <v>66</v>
      </c>
      <c r="B75" s="56" t="s">
        <v>324</v>
      </c>
      <c r="C75" s="55">
        <v>0</v>
      </c>
      <c r="D75" s="59">
        <v>1</v>
      </c>
      <c r="E75" s="60">
        <v>0</v>
      </c>
      <c r="F75" s="151"/>
      <c r="G75" s="61"/>
      <c r="H75" s="61">
        <v>0</v>
      </c>
      <c r="I75" s="61">
        <v>938</v>
      </c>
      <c r="J75" s="61">
        <f t="shared" ref="J75:J138" si="1">SUM(G75:I75)</f>
        <v>938</v>
      </c>
      <c r="K75" s="61"/>
    </row>
    <row r="76" spans="1:11" s="63" customFormat="1" ht="12.75" customHeight="1">
      <c r="A76" s="55">
        <v>67</v>
      </c>
      <c r="B76" s="56" t="s">
        <v>325</v>
      </c>
      <c r="C76" s="55">
        <v>1</v>
      </c>
      <c r="D76" s="59">
        <v>1.0569999999999999</v>
      </c>
      <c r="E76" s="60">
        <v>2</v>
      </c>
      <c r="F76" s="151"/>
      <c r="G76" s="61">
        <v>10629.005160425424</v>
      </c>
      <c r="H76" s="61">
        <v>10472</v>
      </c>
      <c r="I76" s="61">
        <v>938</v>
      </c>
      <c r="J76" s="61">
        <f t="shared" si="1"/>
        <v>22039.005160425426</v>
      </c>
      <c r="K76" s="61"/>
    </row>
    <row r="77" spans="1:11" s="63" customFormat="1" ht="12.75" customHeight="1">
      <c r="A77" s="55">
        <v>68</v>
      </c>
      <c r="B77" s="56" t="s">
        <v>326</v>
      </c>
      <c r="C77" s="55">
        <v>1</v>
      </c>
      <c r="D77" s="59">
        <v>1</v>
      </c>
      <c r="E77" s="60">
        <v>5</v>
      </c>
      <c r="F77" s="151"/>
      <c r="G77" s="61">
        <v>11872.074102564104</v>
      </c>
      <c r="H77" s="61">
        <v>18072</v>
      </c>
      <c r="I77" s="61">
        <v>938</v>
      </c>
      <c r="J77" s="61">
        <f t="shared" si="1"/>
        <v>30882.074102564104</v>
      </c>
      <c r="K77" s="61"/>
    </row>
    <row r="78" spans="1:11" s="63" customFormat="1" ht="12.75" customHeight="1">
      <c r="A78" s="55">
        <v>69</v>
      </c>
      <c r="B78" s="56" t="s">
        <v>327</v>
      </c>
      <c r="C78" s="55">
        <v>0</v>
      </c>
      <c r="D78" s="59">
        <v>1</v>
      </c>
      <c r="E78" s="60">
        <v>0</v>
      </c>
      <c r="F78" s="151"/>
      <c r="G78" s="61">
        <v>14952.78</v>
      </c>
      <c r="H78" s="61">
        <v>0</v>
      </c>
      <c r="I78" s="61">
        <v>938</v>
      </c>
      <c r="J78" s="61">
        <f t="shared" si="1"/>
        <v>15890.78</v>
      </c>
      <c r="K78" s="61"/>
    </row>
    <row r="79" spans="1:11" s="63" customFormat="1" ht="12.75" customHeight="1">
      <c r="A79" s="55">
        <v>70</v>
      </c>
      <c r="B79" s="56" t="s">
        <v>328</v>
      </c>
      <c r="C79" s="55">
        <v>0</v>
      </c>
      <c r="D79" s="59">
        <v>1</v>
      </c>
      <c r="E79" s="60">
        <v>0</v>
      </c>
      <c r="F79" s="151"/>
      <c r="G79" s="61">
        <v>16434.306315789476</v>
      </c>
      <c r="H79" s="61">
        <v>0</v>
      </c>
      <c r="I79" s="61">
        <v>938</v>
      </c>
      <c r="J79" s="61">
        <f t="shared" si="1"/>
        <v>17372.306315789476</v>
      </c>
      <c r="K79" s="61"/>
    </row>
    <row r="80" spans="1:11" s="63" customFormat="1" ht="12.75" customHeight="1">
      <c r="A80" s="55">
        <v>71</v>
      </c>
      <c r="B80" s="56" t="s">
        <v>329</v>
      </c>
      <c r="C80" s="55">
        <v>1</v>
      </c>
      <c r="D80" s="59">
        <v>1</v>
      </c>
      <c r="E80" s="60">
        <v>4</v>
      </c>
      <c r="F80" s="151"/>
      <c r="G80" s="61">
        <v>11098.338306737591</v>
      </c>
      <c r="H80" s="61">
        <v>5353</v>
      </c>
      <c r="I80" s="61">
        <v>938</v>
      </c>
      <c r="J80" s="61">
        <f t="shared" si="1"/>
        <v>17389.338306737591</v>
      </c>
      <c r="K80" s="61"/>
    </row>
    <row r="81" spans="1:11" s="63" customFormat="1" ht="12.75" customHeight="1">
      <c r="A81" s="55">
        <v>72</v>
      </c>
      <c r="B81" s="56" t="s">
        <v>330</v>
      </c>
      <c r="C81" s="55">
        <v>1</v>
      </c>
      <c r="D81" s="59">
        <v>1</v>
      </c>
      <c r="E81" s="60">
        <v>5</v>
      </c>
      <c r="F81" s="151"/>
      <c r="G81" s="61">
        <v>11401.907349361829</v>
      </c>
      <c r="H81" s="61">
        <v>2984</v>
      </c>
      <c r="I81" s="61">
        <v>938</v>
      </c>
      <c r="J81" s="61">
        <f t="shared" si="1"/>
        <v>15323.907349361829</v>
      </c>
      <c r="K81" s="61"/>
    </row>
    <row r="82" spans="1:11" s="63" customFormat="1" ht="12.75" customHeight="1">
      <c r="A82" s="55">
        <v>73</v>
      </c>
      <c r="B82" s="56" t="s">
        <v>331</v>
      </c>
      <c r="C82" s="55">
        <v>1</v>
      </c>
      <c r="D82" s="59">
        <v>1.0409999999999999</v>
      </c>
      <c r="E82" s="60">
        <v>5</v>
      </c>
      <c r="F82" s="151"/>
      <c r="G82" s="61">
        <v>11858.665468201854</v>
      </c>
      <c r="H82" s="61">
        <v>8191</v>
      </c>
      <c r="I82" s="61">
        <v>938</v>
      </c>
      <c r="J82" s="61">
        <f t="shared" si="1"/>
        <v>20987.665468201856</v>
      </c>
      <c r="K82" s="61"/>
    </row>
    <row r="83" spans="1:11" s="63" customFormat="1" ht="12.75" customHeight="1">
      <c r="A83" s="55">
        <v>74</v>
      </c>
      <c r="B83" s="56" t="s">
        <v>332</v>
      </c>
      <c r="C83" s="55">
        <v>1</v>
      </c>
      <c r="D83" s="59">
        <v>1</v>
      </c>
      <c r="E83" s="60">
        <v>4</v>
      </c>
      <c r="F83" s="151"/>
      <c r="G83" s="61">
        <v>10905.605392491467</v>
      </c>
      <c r="H83" s="61">
        <v>7967</v>
      </c>
      <c r="I83" s="61">
        <v>938</v>
      </c>
      <c r="J83" s="61">
        <f t="shared" si="1"/>
        <v>19810.605392491467</v>
      </c>
      <c r="K83" s="61"/>
    </row>
    <row r="84" spans="1:11" s="63" customFormat="1" ht="12.75" customHeight="1">
      <c r="A84" s="55">
        <v>75</v>
      </c>
      <c r="B84" s="56" t="s">
        <v>333</v>
      </c>
      <c r="C84" s="55">
        <v>0</v>
      </c>
      <c r="D84" s="59">
        <v>1</v>
      </c>
      <c r="E84" s="60">
        <v>0</v>
      </c>
      <c r="F84" s="151"/>
      <c r="G84" s="61"/>
      <c r="H84" s="61">
        <v>0</v>
      </c>
      <c r="I84" s="61">
        <v>938</v>
      </c>
      <c r="J84" s="61">
        <f t="shared" si="1"/>
        <v>938</v>
      </c>
      <c r="K84" s="61"/>
    </row>
    <row r="85" spans="1:11" s="63" customFormat="1" ht="12.75" customHeight="1">
      <c r="A85" s="55">
        <v>76</v>
      </c>
      <c r="B85" s="56" t="s">
        <v>334</v>
      </c>
      <c r="C85" s="55">
        <v>0</v>
      </c>
      <c r="D85" s="59">
        <v>1</v>
      </c>
      <c r="E85" s="60">
        <v>0</v>
      </c>
      <c r="F85" s="151"/>
      <c r="G85" s="61"/>
      <c r="H85" s="61">
        <v>0</v>
      </c>
      <c r="I85" s="61">
        <v>938</v>
      </c>
      <c r="J85" s="61">
        <f t="shared" si="1"/>
        <v>938</v>
      </c>
      <c r="K85" s="61"/>
    </row>
    <row r="86" spans="1:11" s="63" customFormat="1" ht="12.75" customHeight="1">
      <c r="A86" s="55">
        <v>77</v>
      </c>
      <c r="B86" s="56" t="s">
        <v>335</v>
      </c>
      <c r="C86" s="55">
        <v>1</v>
      </c>
      <c r="D86" s="59">
        <v>1</v>
      </c>
      <c r="E86" s="60">
        <v>4</v>
      </c>
      <c r="F86" s="151"/>
      <c r="G86" s="61">
        <v>11138.717224231466</v>
      </c>
      <c r="H86" s="61">
        <v>3547</v>
      </c>
      <c r="I86" s="61">
        <v>938</v>
      </c>
      <c r="J86" s="61">
        <f t="shared" si="1"/>
        <v>15623.717224231466</v>
      </c>
      <c r="K86" s="61"/>
    </row>
    <row r="87" spans="1:11" s="63" customFormat="1" ht="12.75" customHeight="1">
      <c r="A87" s="55">
        <v>78</v>
      </c>
      <c r="B87" s="56" t="s">
        <v>336</v>
      </c>
      <c r="C87" s="55">
        <v>1</v>
      </c>
      <c r="D87" s="59">
        <v>1.0509999999999999</v>
      </c>
      <c r="E87" s="60">
        <v>1</v>
      </c>
      <c r="F87" s="151"/>
      <c r="G87" s="61">
        <v>10468.524435756302</v>
      </c>
      <c r="H87" s="61">
        <v>11630</v>
      </c>
      <c r="I87" s="61">
        <v>938</v>
      </c>
      <c r="J87" s="61">
        <f t="shared" si="1"/>
        <v>23036.524435756302</v>
      </c>
      <c r="K87" s="61"/>
    </row>
    <row r="88" spans="1:11" s="63" customFormat="1" ht="12.75" customHeight="1">
      <c r="A88" s="55">
        <v>79</v>
      </c>
      <c r="B88" s="56" t="s">
        <v>337</v>
      </c>
      <c r="C88" s="55">
        <v>1</v>
      </c>
      <c r="D88" s="59">
        <v>1</v>
      </c>
      <c r="E88" s="60">
        <v>6</v>
      </c>
      <c r="F88" s="151"/>
      <c r="G88" s="61">
        <v>11566.690873932695</v>
      </c>
      <c r="H88" s="61">
        <v>65</v>
      </c>
      <c r="I88" s="61">
        <v>938</v>
      </c>
      <c r="J88" s="61">
        <f t="shared" si="1"/>
        <v>12569.690873932695</v>
      </c>
      <c r="K88" s="61"/>
    </row>
    <row r="89" spans="1:11" s="63" customFormat="1" ht="12.75" customHeight="1">
      <c r="A89" s="55">
        <v>80</v>
      </c>
      <c r="B89" s="56" t="s">
        <v>338</v>
      </c>
      <c r="C89" s="55">
        <v>0</v>
      </c>
      <c r="D89" s="59">
        <v>1</v>
      </c>
      <c r="E89" s="60">
        <v>0</v>
      </c>
      <c r="F89" s="151"/>
      <c r="G89" s="61"/>
      <c r="H89" s="61">
        <v>0</v>
      </c>
      <c r="I89" s="61">
        <v>938</v>
      </c>
      <c r="J89" s="61">
        <f t="shared" si="1"/>
        <v>938</v>
      </c>
      <c r="K89" s="61"/>
    </row>
    <row r="90" spans="1:11" s="63" customFormat="1" ht="12.75" customHeight="1">
      <c r="A90" s="55">
        <v>81</v>
      </c>
      <c r="B90" s="56" t="s">
        <v>339</v>
      </c>
      <c r="C90" s="55">
        <v>0</v>
      </c>
      <c r="D90" s="59">
        <v>1</v>
      </c>
      <c r="E90" s="60">
        <v>0</v>
      </c>
      <c r="F90" s="151"/>
      <c r="G90" s="61"/>
      <c r="H90" s="61">
        <v>0</v>
      </c>
      <c r="I90" s="61">
        <v>938</v>
      </c>
      <c r="J90" s="61">
        <f t="shared" si="1"/>
        <v>938</v>
      </c>
      <c r="K90" s="61"/>
    </row>
    <row r="91" spans="1:11" s="63" customFormat="1" ht="12.75" customHeight="1">
      <c r="A91" s="55">
        <v>82</v>
      </c>
      <c r="B91" s="56" t="s">
        <v>340</v>
      </c>
      <c r="C91" s="55">
        <v>1</v>
      </c>
      <c r="D91" s="59">
        <v>1.036</v>
      </c>
      <c r="E91" s="60">
        <v>2</v>
      </c>
      <c r="F91" s="151"/>
      <c r="G91" s="61">
        <v>10953.108628747254</v>
      </c>
      <c r="H91" s="61">
        <v>4601</v>
      </c>
      <c r="I91" s="61">
        <v>938</v>
      </c>
      <c r="J91" s="61">
        <f t="shared" si="1"/>
        <v>16492.108628747254</v>
      </c>
      <c r="K91" s="61"/>
    </row>
    <row r="92" spans="1:11" s="63" customFormat="1" ht="12.75" customHeight="1">
      <c r="A92" s="55">
        <v>83</v>
      </c>
      <c r="B92" s="56" t="s">
        <v>341</v>
      </c>
      <c r="C92" s="55">
        <v>1</v>
      </c>
      <c r="D92" s="59">
        <v>1</v>
      </c>
      <c r="E92" s="60">
        <v>5</v>
      </c>
      <c r="F92" s="151"/>
      <c r="G92" s="61">
        <v>11318.159685534591</v>
      </c>
      <c r="H92" s="61">
        <v>1983</v>
      </c>
      <c r="I92" s="61">
        <v>938</v>
      </c>
      <c r="J92" s="61">
        <f t="shared" si="1"/>
        <v>14239.159685534591</v>
      </c>
      <c r="K92" s="61"/>
    </row>
    <row r="93" spans="1:11" s="63" customFormat="1" ht="12.75" customHeight="1">
      <c r="A93" s="55">
        <v>84</v>
      </c>
      <c r="B93" s="56" t="s">
        <v>342</v>
      </c>
      <c r="C93" s="55">
        <v>0</v>
      </c>
      <c r="D93" s="59">
        <v>1</v>
      </c>
      <c r="E93" s="60">
        <v>0</v>
      </c>
      <c r="F93" s="151"/>
      <c r="G93" s="61">
        <v>16232.279999999999</v>
      </c>
      <c r="H93" s="61">
        <v>0</v>
      </c>
      <c r="I93" s="61">
        <v>938</v>
      </c>
      <c r="J93" s="61">
        <f t="shared" si="1"/>
        <v>17170.28</v>
      </c>
      <c r="K93" s="61"/>
    </row>
    <row r="94" spans="1:11" s="63" customFormat="1" ht="12.75" customHeight="1">
      <c r="A94" s="55">
        <v>85</v>
      </c>
      <c r="B94" s="56" t="s">
        <v>343</v>
      </c>
      <c r="C94" s="55">
        <v>1</v>
      </c>
      <c r="D94" s="59">
        <v>1</v>
      </c>
      <c r="E94" s="60">
        <v>8</v>
      </c>
      <c r="F94" s="151"/>
      <c r="G94" s="61">
        <v>11838.948418367345</v>
      </c>
      <c r="H94" s="61">
        <v>13230</v>
      </c>
      <c r="I94" s="61">
        <v>938</v>
      </c>
      <c r="J94" s="61">
        <f t="shared" si="1"/>
        <v>26006.948418367345</v>
      </c>
      <c r="K94" s="61"/>
    </row>
    <row r="95" spans="1:11" s="63" customFormat="1" ht="12.75" customHeight="1">
      <c r="A95" s="55">
        <v>86</v>
      </c>
      <c r="B95" s="56" t="s">
        <v>344</v>
      </c>
      <c r="C95" s="55">
        <v>1</v>
      </c>
      <c r="D95" s="59">
        <v>1</v>
      </c>
      <c r="E95" s="60">
        <v>7</v>
      </c>
      <c r="F95" s="151"/>
      <c r="G95" s="61">
        <v>12157.949748466257</v>
      </c>
      <c r="H95" s="61">
        <v>1921</v>
      </c>
      <c r="I95" s="61">
        <v>938</v>
      </c>
      <c r="J95" s="61">
        <f t="shared" si="1"/>
        <v>15016.949748466257</v>
      </c>
      <c r="K95" s="61"/>
    </row>
    <row r="96" spans="1:11" s="63" customFormat="1" ht="12.75" customHeight="1">
      <c r="A96" s="55">
        <v>87</v>
      </c>
      <c r="B96" s="56" t="s">
        <v>345</v>
      </c>
      <c r="C96" s="55">
        <v>1</v>
      </c>
      <c r="D96" s="59">
        <v>1</v>
      </c>
      <c r="E96" s="60">
        <v>5</v>
      </c>
      <c r="F96" s="151"/>
      <c r="G96" s="61">
        <v>11393.198282458285</v>
      </c>
      <c r="H96" s="61">
        <v>4097</v>
      </c>
      <c r="I96" s="61">
        <v>938</v>
      </c>
      <c r="J96" s="61">
        <f t="shared" si="1"/>
        <v>16428.198282458285</v>
      </c>
      <c r="K96" s="61"/>
    </row>
    <row r="97" spans="1:11" s="63" customFormat="1" ht="12.75" customHeight="1">
      <c r="A97" s="55">
        <v>88</v>
      </c>
      <c r="B97" s="56" t="s">
        <v>346</v>
      </c>
      <c r="C97" s="55">
        <v>1</v>
      </c>
      <c r="D97" s="59">
        <v>1</v>
      </c>
      <c r="E97" s="60">
        <v>4</v>
      </c>
      <c r="F97" s="151"/>
      <c r="G97" s="61">
        <v>11069.702010080047</v>
      </c>
      <c r="H97" s="61">
        <v>3243</v>
      </c>
      <c r="I97" s="61">
        <v>938</v>
      </c>
      <c r="J97" s="61">
        <f t="shared" si="1"/>
        <v>15250.702010080047</v>
      </c>
      <c r="K97" s="61"/>
    </row>
    <row r="98" spans="1:11" s="63" customFormat="1" ht="12.75" customHeight="1">
      <c r="A98" s="55">
        <v>89</v>
      </c>
      <c r="B98" s="56" t="s">
        <v>347</v>
      </c>
      <c r="C98" s="55">
        <v>1</v>
      </c>
      <c r="D98" s="59">
        <v>1</v>
      </c>
      <c r="E98" s="60">
        <v>8</v>
      </c>
      <c r="F98" s="151"/>
      <c r="G98" s="61">
        <v>12252.067383177569</v>
      </c>
      <c r="H98" s="61">
        <v>15191</v>
      </c>
      <c r="I98" s="61">
        <v>938</v>
      </c>
      <c r="J98" s="61">
        <f t="shared" si="1"/>
        <v>28381.067383177571</v>
      </c>
      <c r="K98" s="61"/>
    </row>
    <row r="99" spans="1:11" s="63" customFormat="1" ht="12.75" customHeight="1">
      <c r="A99" s="55">
        <v>90</v>
      </c>
      <c r="B99" s="56" t="s">
        <v>348</v>
      </c>
      <c r="C99" s="55">
        <v>0</v>
      </c>
      <c r="D99" s="59">
        <v>1</v>
      </c>
      <c r="E99" s="60">
        <v>0</v>
      </c>
      <c r="F99" s="151"/>
      <c r="G99" s="61"/>
      <c r="H99" s="61">
        <v>0</v>
      </c>
      <c r="I99" s="61">
        <v>938</v>
      </c>
      <c r="J99" s="61">
        <f t="shared" si="1"/>
        <v>938</v>
      </c>
      <c r="K99" s="61"/>
    </row>
    <row r="100" spans="1:11" s="63" customFormat="1" ht="12.75" customHeight="1">
      <c r="A100" s="55">
        <v>91</v>
      </c>
      <c r="B100" s="56" t="s">
        <v>349</v>
      </c>
      <c r="C100" s="55">
        <v>1</v>
      </c>
      <c r="D100" s="59">
        <v>1</v>
      </c>
      <c r="E100" s="60">
        <v>8</v>
      </c>
      <c r="F100" s="151"/>
      <c r="G100" s="61">
        <v>11380.415893719806</v>
      </c>
      <c r="H100" s="61">
        <v>15787</v>
      </c>
      <c r="I100" s="61">
        <v>938</v>
      </c>
      <c r="J100" s="61">
        <f t="shared" si="1"/>
        <v>28105.415893719808</v>
      </c>
      <c r="K100" s="61"/>
    </row>
    <row r="101" spans="1:11" s="63" customFormat="1" ht="12.75" customHeight="1">
      <c r="A101" s="55">
        <v>92</v>
      </c>
      <c r="B101" s="56" t="s">
        <v>350</v>
      </c>
      <c r="C101" s="55">
        <v>0</v>
      </c>
      <c r="D101" s="59">
        <v>1.0369999999999999</v>
      </c>
      <c r="E101" s="60">
        <v>0</v>
      </c>
      <c r="F101" s="151"/>
      <c r="G101" s="61"/>
      <c r="H101" s="61">
        <v>0</v>
      </c>
      <c r="I101" s="61">
        <v>938</v>
      </c>
      <c r="J101" s="61">
        <f t="shared" si="1"/>
        <v>938</v>
      </c>
      <c r="K101" s="61"/>
    </row>
    <row r="102" spans="1:11" s="63" customFormat="1" ht="12.75" customHeight="1">
      <c r="A102" s="55">
        <v>93</v>
      </c>
      <c r="B102" s="56" t="s">
        <v>351</v>
      </c>
      <c r="C102" s="55">
        <v>1</v>
      </c>
      <c r="D102" s="59">
        <v>1.042</v>
      </c>
      <c r="E102" s="60">
        <v>11</v>
      </c>
      <c r="F102" s="151"/>
      <c r="G102" s="61">
        <v>16098.567388663556</v>
      </c>
      <c r="H102" s="61">
        <v>91</v>
      </c>
      <c r="I102" s="61">
        <v>938</v>
      </c>
      <c r="J102" s="61">
        <f t="shared" si="1"/>
        <v>17127.567388663556</v>
      </c>
      <c r="K102" s="61"/>
    </row>
    <row r="103" spans="1:11" s="63" customFormat="1" ht="12.75" customHeight="1">
      <c r="A103" s="55">
        <v>94</v>
      </c>
      <c r="B103" s="56" t="s">
        <v>352</v>
      </c>
      <c r="C103" s="55">
        <v>1</v>
      </c>
      <c r="D103" s="59">
        <v>1</v>
      </c>
      <c r="E103" s="60">
        <v>6</v>
      </c>
      <c r="F103" s="151"/>
      <c r="G103" s="61">
        <v>11992.011383902722</v>
      </c>
      <c r="H103" s="61">
        <v>861</v>
      </c>
      <c r="I103" s="61">
        <v>938</v>
      </c>
      <c r="J103" s="61">
        <f t="shared" si="1"/>
        <v>13791.011383902722</v>
      </c>
      <c r="K103" s="61"/>
    </row>
    <row r="104" spans="1:11" s="63" customFormat="1" ht="12.75" customHeight="1">
      <c r="A104" s="55">
        <v>95</v>
      </c>
      <c r="B104" s="56" t="s">
        <v>353</v>
      </c>
      <c r="C104" s="55">
        <v>1</v>
      </c>
      <c r="D104" s="59">
        <v>1</v>
      </c>
      <c r="E104" s="60">
        <v>11</v>
      </c>
      <c r="F104" s="151"/>
      <c r="G104" s="61">
        <v>15088.768258785944</v>
      </c>
      <c r="H104" s="61">
        <v>110</v>
      </c>
      <c r="I104" s="61">
        <v>938</v>
      </c>
      <c r="J104" s="61">
        <f t="shared" si="1"/>
        <v>16136.768258785944</v>
      </c>
      <c r="K104" s="61"/>
    </row>
    <row r="105" spans="1:11" s="63" customFormat="1" ht="12.75" customHeight="1">
      <c r="A105" s="55">
        <v>96</v>
      </c>
      <c r="B105" s="56" t="s">
        <v>354</v>
      </c>
      <c r="C105" s="55">
        <v>1</v>
      </c>
      <c r="D105" s="59">
        <v>1</v>
      </c>
      <c r="E105" s="60">
        <v>6</v>
      </c>
      <c r="F105" s="151"/>
      <c r="G105" s="61">
        <v>12181.525940072441</v>
      </c>
      <c r="H105" s="61">
        <v>6937</v>
      </c>
      <c r="I105" s="61">
        <v>938</v>
      </c>
      <c r="J105" s="61">
        <f t="shared" si="1"/>
        <v>20056.525940072439</v>
      </c>
      <c r="K105" s="61"/>
    </row>
    <row r="106" spans="1:11" s="63" customFormat="1" ht="12.75" customHeight="1">
      <c r="A106" s="55">
        <v>97</v>
      </c>
      <c r="B106" s="56" t="s">
        <v>355</v>
      </c>
      <c r="C106" s="55">
        <v>1</v>
      </c>
      <c r="D106" s="59">
        <v>1</v>
      </c>
      <c r="E106" s="60">
        <v>11</v>
      </c>
      <c r="F106" s="151"/>
      <c r="G106" s="61">
        <v>14342.365843373494</v>
      </c>
      <c r="H106" s="61">
        <v>6</v>
      </c>
      <c r="I106" s="61">
        <v>938</v>
      </c>
      <c r="J106" s="61">
        <f t="shared" si="1"/>
        <v>15286.365843373494</v>
      </c>
      <c r="K106" s="61"/>
    </row>
    <row r="107" spans="1:11" s="63" customFormat="1" ht="12.75" customHeight="1">
      <c r="A107" s="55">
        <v>98</v>
      </c>
      <c r="B107" s="56" t="s">
        <v>356</v>
      </c>
      <c r="C107" s="55">
        <v>1</v>
      </c>
      <c r="D107" s="59">
        <v>1</v>
      </c>
      <c r="E107" s="60">
        <v>6</v>
      </c>
      <c r="F107" s="151"/>
      <c r="G107" s="61">
        <v>12245.733448275863</v>
      </c>
      <c r="H107" s="61">
        <v>17320</v>
      </c>
      <c r="I107" s="61">
        <v>938</v>
      </c>
      <c r="J107" s="61">
        <f t="shared" si="1"/>
        <v>30503.733448275863</v>
      </c>
      <c r="K107" s="61"/>
    </row>
    <row r="108" spans="1:11" s="63" customFormat="1" ht="12.75" customHeight="1">
      <c r="A108" s="55">
        <v>99</v>
      </c>
      <c r="B108" s="56" t="s">
        <v>358</v>
      </c>
      <c r="C108" s="55">
        <v>1</v>
      </c>
      <c r="D108" s="59">
        <v>1.06</v>
      </c>
      <c r="E108" s="60">
        <v>4</v>
      </c>
      <c r="F108" s="151"/>
      <c r="G108" s="61">
        <v>11673.224138576483</v>
      </c>
      <c r="H108" s="61">
        <v>6207</v>
      </c>
      <c r="I108" s="61">
        <v>938</v>
      </c>
      <c r="J108" s="61">
        <f t="shared" si="1"/>
        <v>18818.224138576483</v>
      </c>
      <c r="K108" s="61"/>
    </row>
    <row r="109" spans="1:11" s="63" customFormat="1" ht="12.75" customHeight="1">
      <c r="A109" s="55">
        <v>100</v>
      </c>
      <c r="B109" s="56" t="s">
        <v>359</v>
      </c>
      <c r="C109" s="55">
        <v>1</v>
      </c>
      <c r="D109" s="59">
        <v>1.022</v>
      </c>
      <c r="E109" s="60">
        <v>9</v>
      </c>
      <c r="F109" s="151"/>
      <c r="G109" s="61">
        <v>13340.27404662152</v>
      </c>
      <c r="H109" s="61">
        <v>4938</v>
      </c>
      <c r="I109" s="61">
        <v>938</v>
      </c>
      <c r="J109" s="61">
        <f t="shared" si="1"/>
        <v>19216.274046621518</v>
      </c>
      <c r="K109" s="61"/>
    </row>
    <row r="110" spans="1:11" s="63" customFormat="1" ht="12.75" customHeight="1">
      <c r="A110" s="55">
        <v>101</v>
      </c>
      <c r="B110" s="56" t="s">
        <v>360</v>
      </c>
      <c r="C110" s="55">
        <v>1</v>
      </c>
      <c r="D110" s="59">
        <v>1.0549999999999999</v>
      </c>
      <c r="E110" s="60">
        <v>3</v>
      </c>
      <c r="F110" s="151"/>
      <c r="G110" s="61">
        <v>11294.266084467121</v>
      </c>
      <c r="H110" s="61">
        <v>3031</v>
      </c>
      <c r="I110" s="61">
        <v>938</v>
      </c>
      <c r="J110" s="61">
        <f t="shared" si="1"/>
        <v>15263.266084467121</v>
      </c>
      <c r="K110" s="61"/>
    </row>
    <row r="111" spans="1:11" s="67" customFormat="1" ht="12.75" customHeight="1">
      <c r="A111" s="64">
        <v>102</v>
      </c>
      <c r="B111" s="65" t="s">
        <v>361</v>
      </c>
      <c r="C111" s="64">
        <v>0</v>
      </c>
      <c r="D111" s="66">
        <v>1</v>
      </c>
      <c r="E111" s="60">
        <v>0</v>
      </c>
      <c r="F111" s="151"/>
      <c r="G111" s="61">
        <v>16176.649565217393</v>
      </c>
      <c r="H111" s="61">
        <v>0</v>
      </c>
      <c r="I111" s="61">
        <v>938</v>
      </c>
      <c r="J111" s="61">
        <f t="shared" si="1"/>
        <v>17114.649565217391</v>
      </c>
      <c r="K111" s="62"/>
    </row>
    <row r="112" spans="1:11" s="63" customFormat="1" ht="12.75" customHeight="1">
      <c r="A112" s="55">
        <v>103</v>
      </c>
      <c r="B112" s="56" t="s">
        <v>362</v>
      </c>
      <c r="C112" s="55">
        <v>1</v>
      </c>
      <c r="D112" s="59">
        <v>1</v>
      </c>
      <c r="E112" s="60">
        <v>10</v>
      </c>
      <c r="F112" s="151"/>
      <c r="G112" s="61">
        <v>13441.26346608315</v>
      </c>
      <c r="H112" s="61">
        <v>261</v>
      </c>
      <c r="I112" s="61">
        <v>938</v>
      </c>
      <c r="J112" s="61">
        <f t="shared" si="1"/>
        <v>14640.26346608315</v>
      </c>
      <c r="K112" s="61"/>
    </row>
    <row r="113" spans="1:11" s="63" customFormat="1" ht="12.75" customHeight="1">
      <c r="A113" s="55">
        <v>104</v>
      </c>
      <c r="B113" s="56" t="s">
        <v>363</v>
      </c>
      <c r="C113" s="55">
        <v>0</v>
      </c>
      <c r="D113" s="59">
        <v>1</v>
      </c>
      <c r="E113" s="60">
        <v>0</v>
      </c>
      <c r="F113" s="151"/>
      <c r="G113" s="61"/>
      <c r="H113" s="61">
        <v>0</v>
      </c>
      <c r="I113" s="61">
        <v>938</v>
      </c>
      <c r="J113" s="61">
        <f t="shared" si="1"/>
        <v>938</v>
      </c>
      <c r="K113" s="61"/>
    </row>
    <row r="114" spans="1:11" s="63" customFormat="1" ht="12.75" customHeight="1">
      <c r="A114" s="55">
        <v>105</v>
      </c>
      <c r="B114" s="56" t="s">
        <v>364</v>
      </c>
      <c r="C114" s="55">
        <v>1</v>
      </c>
      <c r="D114" s="59">
        <v>1</v>
      </c>
      <c r="E114" s="60">
        <v>3</v>
      </c>
      <c r="F114" s="151"/>
      <c r="G114" s="61">
        <v>10709.054899112187</v>
      </c>
      <c r="H114" s="61">
        <v>4297</v>
      </c>
      <c r="I114" s="61">
        <v>938</v>
      </c>
      <c r="J114" s="61">
        <f t="shared" si="1"/>
        <v>15944.054899112187</v>
      </c>
      <c r="K114" s="61"/>
    </row>
    <row r="115" spans="1:11" s="63" customFormat="1" ht="12.75" customHeight="1">
      <c r="A115" s="55">
        <v>106</v>
      </c>
      <c r="B115" s="56" t="s">
        <v>365</v>
      </c>
      <c r="C115" s="55">
        <v>0</v>
      </c>
      <c r="D115" s="59">
        <v>1</v>
      </c>
      <c r="E115" s="60">
        <v>0</v>
      </c>
      <c r="F115" s="151"/>
      <c r="G115" s="61"/>
      <c r="H115" s="61">
        <v>0</v>
      </c>
      <c r="I115" s="61">
        <v>938</v>
      </c>
      <c r="J115" s="61">
        <f t="shared" si="1"/>
        <v>938</v>
      </c>
      <c r="K115" s="61"/>
    </row>
    <row r="116" spans="1:11" s="63" customFormat="1" ht="12.75" customHeight="1">
      <c r="A116" s="55">
        <v>107</v>
      </c>
      <c r="B116" s="56" t="s">
        <v>366</v>
      </c>
      <c r="C116" s="55">
        <v>1</v>
      </c>
      <c r="D116" s="59">
        <v>1.0409999999999999</v>
      </c>
      <c r="E116" s="60">
        <v>8</v>
      </c>
      <c r="F116" s="151"/>
      <c r="G116" s="61">
        <v>13040.331219231024</v>
      </c>
      <c r="H116" s="61">
        <v>4732</v>
      </c>
      <c r="I116" s="61">
        <v>938</v>
      </c>
      <c r="J116" s="61">
        <f t="shared" si="1"/>
        <v>18710.331219231026</v>
      </c>
      <c r="K116" s="61"/>
    </row>
    <row r="117" spans="1:11" s="63" customFormat="1" ht="12.75" customHeight="1">
      <c r="A117" s="55">
        <v>108</v>
      </c>
      <c r="B117" s="56" t="s">
        <v>367</v>
      </c>
      <c r="C117" s="55">
        <v>0</v>
      </c>
      <c r="D117" s="59">
        <v>1</v>
      </c>
      <c r="E117" s="60">
        <v>0</v>
      </c>
      <c r="F117" s="151"/>
      <c r="G117" s="61">
        <v>14952.780000000002</v>
      </c>
      <c r="H117" s="61">
        <v>0</v>
      </c>
      <c r="I117" s="61">
        <v>938</v>
      </c>
      <c r="J117" s="61">
        <f t="shared" si="1"/>
        <v>15890.780000000002</v>
      </c>
      <c r="K117" s="61"/>
    </row>
    <row r="118" spans="1:11" s="63" customFormat="1" ht="12.75" customHeight="1">
      <c r="A118" s="55">
        <v>109</v>
      </c>
      <c r="B118" s="56" t="s">
        <v>368</v>
      </c>
      <c r="C118" s="55">
        <v>0</v>
      </c>
      <c r="D118" s="59">
        <v>1</v>
      </c>
      <c r="E118" s="60">
        <v>0</v>
      </c>
      <c r="F118" s="151"/>
      <c r="G118" s="61">
        <v>8350.1540000000005</v>
      </c>
      <c r="H118" s="61">
        <v>0</v>
      </c>
      <c r="I118" s="61">
        <v>938</v>
      </c>
      <c r="J118" s="61">
        <f t="shared" si="1"/>
        <v>9288.1540000000005</v>
      </c>
      <c r="K118" s="61"/>
    </row>
    <row r="119" spans="1:11" s="63" customFormat="1" ht="12.75" customHeight="1">
      <c r="A119" s="55">
        <v>110</v>
      </c>
      <c r="B119" s="56" t="s">
        <v>369</v>
      </c>
      <c r="C119" s="55">
        <v>1</v>
      </c>
      <c r="D119" s="59">
        <v>1</v>
      </c>
      <c r="E119" s="60">
        <v>3</v>
      </c>
      <c r="F119" s="151"/>
      <c r="G119" s="61">
        <v>10961.160883813305</v>
      </c>
      <c r="H119" s="61">
        <v>2670</v>
      </c>
      <c r="I119" s="61">
        <v>938</v>
      </c>
      <c r="J119" s="61">
        <f t="shared" si="1"/>
        <v>14569.160883813305</v>
      </c>
      <c r="K119" s="61"/>
    </row>
    <row r="120" spans="1:11" s="63" customFormat="1" ht="12.75" customHeight="1">
      <c r="A120" s="55">
        <v>111</v>
      </c>
      <c r="B120" s="56" t="s">
        <v>370</v>
      </c>
      <c r="C120" s="55">
        <v>1</v>
      </c>
      <c r="D120" s="59">
        <v>1</v>
      </c>
      <c r="E120" s="60">
        <v>6</v>
      </c>
      <c r="F120" s="151"/>
      <c r="G120" s="61">
        <v>12106.906364963506</v>
      </c>
      <c r="H120" s="61">
        <v>2927</v>
      </c>
      <c r="I120" s="61">
        <v>938</v>
      </c>
      <c r="J120" s="61">
        <f t="shared" si="1"/>
        <v>15971.906364963506</v>
      </c>
      <c r="K120" s="61"/>
    </row>
    <row r="121" spans="1:11" s="63" customFormat="1" ht="12.75" customHeight="1">
      <c r="A121" s="55">
        <v>112</v>
      </c>
      <c r="B121" s="56" t="s">
        <v>371</v>
      </c>
      <c r="C121" s="55">
        <v>0</v>
      </c>
      <c r="D121" s="59">
        <v>1</v>
      </c>
      <c r="E121" s="60">
        <v>0</v>
      </c>
      <c r="F121" s="151"/>
      <c r="G121" s="61"/>
      <c r="H121" s="61">
        <v>0</v>
      </c>
      <c r="I121" s="61">
        <v>938</v>
      </c>
      <c r="J121" s="61">
        <f t="shared" si="1"/>
        <v>938</v>
      </c>
      <c r="K121" s="61"/>
    </row>
    <row r="122" spans="1:11" s="63" customFormat="1" ht="12.75" customHeight="1">
      <c r="A122" s="55">
        <v>113</v>
      </c>
      <c r="B122" s="56" t="s">
        <v>372</v>
      </c>
      <c r="C122" s="55">
        <v>0</v>
      </c>
      <c r="D122" s="59">
        <v>1</v>
      </c>
      <c r="E122" s="60">
        <v>0</v>
      </c>
      <c r="F122" s="151"/>
      <c r="G122" s="61"/>
      <c r="H122" s="61">
        <v>0</v>
      </c>
      <c r="I122" s="61">
        <v>938</v>
      </c>
      <c r="J122" s="61">
        <f t="shared" si="1"/>
        <v>938</v>
      </c>
      <c r="K122" s="61"/>
    </row>
    <row r="123" spans="1:11" s="63" customFormat="1" ht="12.75" customHeight="1">
      <c r="A123" s="55">
        <v>114</v>
      </c>
      <c r="B123" s="56" t="s">
        <v>373</v>
      </c>
      <c r="C123" s="55">
        <v>1</v>
      </c>
      <c r="D123" s="59">
        <v>1</v>
      </c>
      <c r="E123" s="60">
        <v>10</v>
      </c>
      <c r="F123" s="151"/>
      <c r="G123" s="61">
        <v>12830.054002151695</v>
      </c>
      <c r="H123" s="61">
        <v>3171</v>
      </c>
      <c r="I123" s="61">
        <v>938</v>
      </c>
      <c r="J123" s="61">
        <f t="shared" si="1"/>
        <v>16939.054002151694</v>
      </c>
      <c r="K123" s="61"/>
    </row>
    <row r="124" spans="1:11" s="63" customFormat="1" ht="12.75" customHeight="1">
      <c r="A124" s="55">
        <v>115</v>
      </c>
      <c r="B124" s="56" t="s">
        <v>374</v>
      </c>
      <c r="C124" s="55">
        <v>0</v>
      </c>
      <c r="D124" s="59">
        <v>1</v>
      </c>
      <c r="E124" s="60">
        <v>0</v>
      </c>
      <c r="F124" s="151"/>
      <c r="G124" s="61"/>
      <c r="H124" s="61">
        <v>0</v>
      </c>
      <c r="I124" s="61">
        <v>938</v>
      </c>
      <c r="J124" s="61">
        <f t="shared" si="1"/>
        <v>938</v>
      </c>
      <c r="K124" s="61"/>
    </row>
    <row r="125" spans="1:11" s="63" customFormat="1" ht="12.75" customHeight="1">
      <c r="A125" s="55">
        <v>116</v>
      </c>
      <c r="B125" s="56" t="s">
        <v>375</v>
      </c>
      <c r="C125" s="55">
        <v>0</v>
      </c>
      <c r="D125" s="59">
        <v>1</v>
      </c>
      <c r="E125" s="60">
        <v>0</v>
      </c>
      <c r="F125" s="151"/>
      <c r="G125" s="61">
        <v>14952.780000000002</v>
      </c>
      <c r="H125" s="61">
        <v>0</v>
      </c>
      <c r="I125" s="61">
        <v>938</v>
      </c>
      <c r="J125" s="61">
        <f t="shared" si="1"/>
        <v>15890.780000000002</v>
      </c>
      <c r="K125" s="61"/>
    </row>
    <row r="126" spans="1:11" s="63" customFormat="1" ht="12.75" customHeight="1">
      <c r="A126" s="55">
        <v>117</v>
      </c>
      <c r="B126" s="56" t="s">
        <v>376</v>
      </c>
      <c r="C126" s="55">
        <v>1</v>
      </c>
      <c r="D126" s="59">
        <v>1</v>
      </c>
      <c r="E126" s="60">
        <v>4</v>
      </c>
      <c r="F126" s="151"/>
      <c r="G126" s="61">
        <v>11761.79506024096</v>
      </c>
      <c r="H126" s="61">
        <v>5535</v>
      </c>
      <c r="I126" s="61">
        <v>938</v>
      </c>
      <c r="J126" s="61">
        <f t="shared" si="1"/>
        <v>18234.795060240962</v>
      </c>
      <c r="K126" s="61"/>
    </row>
    <row r="127" spans="1:11" s="63" customFormat="1" ht="12.75" customHeight="1">
      <c r="A127" s="55">
        <v>118</v>
      </c>
      <c r="B127" s="56" t="s">
        <v>377</v>
      </c>
      <c r="C127" s="55">
        <v>1</v>
      </c>
      <c r="D127" s="59">
        <v>1.0269999999999999</v>
      </c>
      <c r="E127" s="60">
        <v>5</v>
      </c>
      <c r="F127" s="151"/>
      <c r="G127" s="61">
        <v>11189.35914494309</v>
      </c>
      <c r="H127" s="61">
        <v>2373</v>
      </c>
      <c r="I127" s="61">
        <v>938</v>
      </c>
      <c r="J127" s="61">
        <f t="shared" si="1"/>
        <v>14500.35914494309</v>
      </c>
      <c r="K127" s="61"/>
    </row>
    <row r="128" spans="1:11" s="63" customFormat="1" ht="12.75" customHeight="1">
      <c r="A128" s="55">
        <v>119</v>
      </c>
      <c r="B128" s="56" t="s">
        <v>378</v>
      </c>
      <c r="C128" s="55">
        <v>0</v>
      </c>
      <c r="D128" s="59">
        <v>1.036</v>
      </c>
      <c r="E128" s="60">
        <v>0</v>
      </c>
      <c r="F128" s="151"/>
      <c r="G128" s="61"/>
      <c r="H128" s="61">
        <v>0</v>
      </c>
      <c r="I128" s="61">
        <v>938</v>
      </c>
      <c r="J128" s="61">
        <f t="shared" si="1"/>
        <v>938</v>
      </c>
      <c r="K128" s="61"/>
    </row>
    <row r="129" spans="1:11" s="63" customFormat="1" ht="12.75" customHeight="1">
      <c r="A129" s="55">
        <v>120</v>
      </c>
      <c r="B129" s="56" t="s">
        <v>379</v>
      </c>
      <c r="C129" s="55">
        <v>0</v>
      </c>
      <c r="D129" s="59">
        <v>1</v>
      </c>
      <c r="E129" s="60">
        <v>0</v>
      </c>
      <c r="F129" s="151"/>
      <c r="G129" s="61"/>
      <c r="H129" s="61">
        <v>0</v>
      </c>
      <c r="I129" s="61">
        <v>938</v>
      </c>
      <c r="J129" s="61">
        <f t="shared" si="1"/>
        <v>938</v>
      </c>
      <c r="K129" s="61"/>
    </row>
    <row r="130" spans="1:11" s="63" customFormat="1" ht="12.75" customHeight="1">
      <c r="A130" s="55">
        <v>121</v>
      </c>
      <c r="B130" s="56" t="s">
        <v>380</v>
      </c>
      <c r="C130" s="55">
        <v>1</v>
      </c>
      <c r="D130" s="59">
        <v>1</v>
      </c>
      <c r="E130" s="60">
        <v>5</v>
      </c>
      <c r="F130" s="151"/>
      <c r="G130" s="61">
        <v>11566.719259259258</v>
      </c>
      <c r="H130" s="61">
        <v>12000</v>
      </c>
      <c r="I130" s="61">
        <v>938</v>
      </c>
      <c r="J130" s="61">
        <f t="shared" si="1"/>
        <v>24504.719259259258</v>
      </c>
      <c r="K130" s="61"/>
    </row>
    <row r="131" spans="1:11" s="63" customFormat="1" ht="12.75" customHeight="1">
      <c r="A131" s="55">
        <v>122</v>
      </c>
      <c r="B131" s="56" t="s">
        <v>381</v>
      </c>
      <c r="C131" s="55">
        <v>1</v>
      </c>
      <c r="D131" s="59">
        <v>1.0349999999999999</v>
      </c>
      <c r="E131" s="60">
        <v>2</v>
      </c>
      <c r="F131" s="151"/>
      <c r="G131" s="61">
        <v>10983.682278905022</v>
      </c>
      <c r="H131" s="61">
        <v>3201</v>
      </c>
      <c r="I131" s="61">
        <v>938</v>
      </c>
      <c r="J131" s="61">
        <f t="shared" si="1"/>
        <v>15122.682278905022</v>
      </c>
      <c r="K131" s="61"/>
    </row>
    <row r="132" spans="1:11" s="63" customFormat="1" ht="12.75" customHeight="1">
      <c r="A132" s="55">
        <v>123</v>
      </c>
      <c r="B132" s="56" t="s">
        <v>382</v>
      </c>
      <c r="C132" s="55">
        <v>0</v>
      </c>
      <c r="D132" s="59">
        <v>1</v>
      </c>
      <c r="E132" s="60">
        <v>0</v>
      </c>
      <c r="F132" s="151"/>
      <c r="G132" s="61">
        <v>14952.78</v>
      </c>
      <c r="H132" s="61">
        <v>0</v>
      </c>
      <c r="I132" s="61">
        <v>938</v>
      </c>
      <c r="J132" s="61">
        <f t="shared" si="1"/>
        <v>15890.78</v>
      </c>
      <c r="K132" s="61"/>
    </row>
    <row r="133" spans="1:11" s="63" customFormat="1" ht="12.75" customHeight="1">
      <c r="A133" s="55">
        <v>124</v>
      </c>
      <c r="B133" s="56" t="s">
        <v>383</v>
      </c>
      <c r="C133" s="55">
        <v>0</v>
      </c>
      <c r="D133" s="59">
        <v>1</v>
      </c>
      <c r="E133" s="60">
        <v>0</v>
      </c>
      <c r="F133" s="151"/>
      <c r="G133" s="61">
        <v>14952.78</v>
      </c>
      <c r="H133" s="61">
        <v>0</v>
      </c>
      <c r="I133" s="61">
        <v>938</v>
      </c>
      <c r="J133" s="61">
        <f t="shared" si="1"/>
        <v>15890.78</v>
      </c>
      <c r="K133" s="61"/>
    </row>
    <row r="134" spans="1:11" s="63" customFormat="1" ht="12.75" customHeight="1">
      <c r="A134" s="55">
        <v>125</v>
      </c>
      <c r="B134" s="56" t="s">
        <v>384</v>
      </c>
      <c r="C134" s="55">
        <v>1</v>
      </c>
      <c r="D134" s="59">
        <v>1</v>
      </c>
      <c r="E134" s="60">
        <v>2</v>
      </c>
      <c r="F134" s="151"/>
      <c r="G134" s="61">
        <v>10725.226324200912</v>
      </c>
      <c r="H134" s="61">
        <v>6669</v>
      </c>
      <c r="I134" s="61">
        <v>938</v>
      </c>
      <c r="J134" s="61">
        <f t="shared" si="1"/>
        <v>18332.226324200914</v>
      </c>
      <c r="K134" s="61"/>
    </row>
    <row r="135" spans="1:11" s="63" customFormat="1" ht="12.75" customHeight="1">
      <c r="A135" s="55">
        <v>126</v>
      </c>
      <c r="B135" s="56" t="s">
        <v>385</v>
      </c>
      <c r="C135" s="55">
        <v>0</v>
      </c>
      <c r="D135" s="59">
        <v>1</v>
      </c>
      <c r="E135" s="60">
        <v>0</v>
      </c>
      <c r="F135" s="151"/>
      <c r="G135" s="61"/>
      <c r="H135" s="61">
        <v>0</v>
      </c>
      <c r="I135" s="61">
        <v>938</v>
      </c>
      <c r="J135" s="61">
        <f t="shared" si="1"/>
        <v>938</v>
      </c>
      <c r="K135" s="61"/>
    </row>
    <row r="136" spans="1:11" s="63" customFormat="1" ht="12.75" customHeight="1">
      <c r="A136" s="55">
        <v>127</v>
      </c>
      <c r="B136" s="56" t="s">
        <v>386</v>
      </c>
      <c r="C136" s="55">
        <v>1</v>
      </c>
      <c r="D136" s="59">
        <v>1</v>
      </c>
      <c r="E136" s="60">
        <v>4</v>
      </c>
      <c r="F136" s="151"/>
      <c r="G136" s="61">
        <v>11608.321497005987</v>
      </c>
      <c r="H136" s="61">
        <v>5180</v>
      </c>
      <c r="I136" s="61">
        <v>938</v>
      </c>
      <c r="J136" s="61">
        <f t="shared" si="1"/>
        <v>17726.321497005985</v>
      </c>
      <c r="K136" s="61"/>
    </row>
    <row r="137" spans="1:11" s="63" customFormat="1" ht="12.75" customHeight="1">
      <c r="A137" s="55">
        <v>128</v>
      </c>
      <c r="B137" s="56" t="s">
        <v>387</v>
      </c>
      <c r="C137" s="55">
        <v>1</v>
      </c>
      <c r="D137" s="59">
        <v>1</v>
      </c>
      <c r="E137" s="60">
        <v>10</v>
      </c>
      <c r="F137" s="151"/>
      <c r="G137" s="61">
        <v>13272.044194055101</v>
      </c>
      <c r="H137" s="61">
        <v>765</v>
      </c>
      <c r="I137" s="61">
        <v>938</v>
      </c>
      <c r="J137" s="61">
        <f t="shared" si="1"/>
        <v>14975.044194055101</v>
      </c>
      <c r="K137" s="61"/>
    </row>
    <row r="138" spans="1:11" s="63" customFormat="1" ht="12.75" customHeight="1">
      <c r="A138" s="55">
        <v>129</v>
      </c>
      <c r="B138" s="56" t="s">
        <v>388</v>
      </c>
      <c r="C138" s="55">
        <v>0</v>
      </c>
      <c r="D138" s="59">
        <v>1</v>
      </c>
      <c r="E138" s="60">
        <v>0</v>
      </c>
      <c r="F138" s="151"/>
      <c r="G138" s="61">
        <v>14952.78</v>
      </c>
      <c r="H138" s="61">
        <v>0</v>
      </c>
      <c r="I138" s="61">
        <v>938</v>
      </c>
      <c r="J138" s="61">
        <f t="shared" si="1"/>
        <v>15890.78</v>
      </c>
      <c r="K138" s="61"/>
    </row>
    <row r="139" spans="1:11" s="63" customFormat="1" ht="12.75" customHeight="1">
      <c r="A139" s="55">
        <v>130</v>
      </c>
      <c r="B139" s="56" t="s">
        <v>389</v>
      </c>
      <c r="C139" s="55">
        <v>0</v>
      </c>
      <c r="D139" s="59">
        <v>1</v>
      </c>
      <c r="E139" s="60">
        <v>0</v>
      </c>
      <c r="F139" s="151"/>
      <c r="G139" s="61"/>
      <c r="H139" s="61">
        <v>0</v>
      </c>
      <c r="I139" s="61">
        <v>938</v>
      </c>
      <c r="J139" s="61">
        <f t="shared" ref="J139:J202" si="2">SUM(G139:I139)</f>
        <v>938</v>
      </c>
      <c r="K139" s="61"/>
    </row>
    <row r="140" spans="1:11" s="63" customFormat="1" ht="12.75" customHeight="1">
      <c r="A140" s="55">
        <v>131</v>
      </c>
      <c r="B140" s="56" t="s">
        <v>390</v>
      </c>
      <c r="C140" s="55">
        <v>1</v>
      </c>
      <c r="D140" s="59">
        <v>1.0449999999999999</v>
      </c>
      <c r="E140" s="60">
        <v>2</v>
      </c>
      <c r="F140" s="151"/>
      <c r="G140" s="61">
        <v>10953.608896351659</v>
      </c>
      <c r="H140" s="61">
        <v>3565</v>
      </c>
      <c r="I140" s="61">
        <v>938</v>
      </c>
      <c r="J140" s="61">
        <f t="shared" si="2"/>
        <v>15456.608896351659</v>
      </c>
      <c r="K140" s="61"/>
    </row>
    <row r="141" spans="1:11" s="63" customFormat="1" ht="12.75" customHeight="1">
      <c r="A141" s="55">
        <v>132</v>
      </c>
      <c r="B141" s="56" t="s">
        <v>391</v>
      </c>
      <c r="C141" s="55">
        <v>0</v>
      </c>
      <c r="D141" s="59">
        <v>1</v>
      </c>
      <c r="E141" s="60">
        <v>0</v>
      </c>
      <c r="F141" s="151"/>
      <c r="G141" s="61">
        <v>14952.78</v>
      </c>
      <c r="H141" s="61">
        <v>0</v>
      </c>
      <c r="I141" s="61">
        <v>938</v>
      </c>
      <c r="J141" s="61">
        <f t="shared" si="2"/>
        <v>15890.78</v>
      </c>
      <c r="K141" s="61"/>
    </row>
    <row r="142" spans="1:11" s="63" customFormat="1" ht="12.75" customHeight="1">
      <c r="A142" s="55">
        <v>133</v>
      </c>
      <c r="B142" s="56" t="s">
        <v>392</v>
      </c>
      <c r="C142" s="55">
        <v>1</v>
      </c>
      <c r="D142" s="59">
        <v>1.04</v>
      </c>
      <c r="E142" s="60">
        <v>9</v>
      </c>
      <c r="F142" s="151"/>
      <c r="G142" s="61">
        <v>13127.223686996198</v>
      </c>
      <c r="H142" s="61">
        <v>2286</v>
      </c>
      <c r="I142" s="61">
        <v>938</v>
      </c>
      <c r="J142" s="61">
        <f t="shared" si="2"/>
        <v>16351.223686996198</v>
      </c>
      <c r="K142" s="61"/>
    </row>
    <row r="143" spans="1:11" s="63" customFormat="1" ht="12.75" customHeight="1">
      <c r="A143" s="55">
        <v>134</v>
      </c>
      <c r="B143" s="56" t="s">
        <v>393</v>
      </c>
      <c r="C143" s="55">
        <v>0</v>
      </c>
      <c r="D143" s="59">
        <v>1</v>
      </c>
      <c r="E143" s="60">
        <v>0</v>
      </c>
      <c r="F143" s="151"/>
      <c r="G143" s="61">
        <v>14952.78</v>
      </c>
      <c r="H143" s="61">
        <v>0</v>
      </c>
      <c r="I143" s="61">
        <v>938</v>
      </c>
      <c r="J143" s="61">
        <f t="shared" si="2"/>
        <v>15890.78</v>
      </c>
      <c r="K143" s="61"/>
    </row>
    <row r="144" spans="1:11" s="63" customFormat="1" ht="12.75" customHeight="1">
      <c r="A144" s="55">
        <v>135</v>
      </c>
      <c r="B144" s="56" t="s">
        <v>394</v>
      </c>
      <c r="C144" s="55">
        <v>1</v>
      </c>
      <c r="D144" s="59">
        <v>1</v>
      </c>
      <c r="E144" s="60">
        <v>6</v>
      </c>
      <c r="F144" s="151"/>
      <c r="G144" s="61">
        <v>11931.308092105264</v>
      </c>
      <c r="H144" s="61">
        <v>6752</v>
      </c>
      <c r="I144" s="61">
        <v>938</v>
      </c>
      <c r="J144" s="61">
        <f t="shared" si="2"/>
        <v>19621.308092105264</v>
      </c>
      <c r="K144" s="61"/>
    </row>
    <row r="145" spans="1:11" s="63" customFormat="1" ht="12.75" customHeight="1">
      <c r="A145" s="55">
        <v>136</v>
      </c>
      <c r="B145" s="56" t="s">
        <v>395</v>
      </c>
      <c r="C145" s="55">
        <v>1</v>
      </c>
      <c r="D145" s="59">
        <v>1.018</v>
      </c>
      <c r="E145" s="60">
        <v>2</v>
      </c>
      <c r="F145" s="151"/>
      <c r="G145" s="61">
        <v>10878.544676067588</v>
      </c>
      <c r="H145" s="61">
        <v>3244</v>
      </c>
      <c r="I145" s="61">
        <v>938</v>
      </c>
      <c r="J145" s="61">
        <f t="shared" si="2"/>
        <v>15060.544676067588</v>
      </c>
      <c r="K145" s="61"/>
    </row>
    <row r="146" spans="1:11" s="63" customFormat="1" ht="12.75" customHeight="1">
      <c r="A146" s="55">
        <v>137</v>
      </c>
      <c r="B146" s="56" t="s">
        <v>396</v>
      </c>
      <c r="C146" s="55">
        <v>1</v>
      </c>
      <c r="D146" s="59">
        <v>1</v>
      </c>
      <c r="E146" s="60">
        <v>12</v>
      </c>
      <c r="F146" s="151"/>
      <c r="G146" s="61">
        <v>15318.431573307351</v>
      </c>
      <c r="H146" s="61">
        <v>0</v>
      </c>
      <c r="I146" s="61">
        <v>938</v>
      </c>
      <c r="J146" s="61">
        <f t="shared" si="2"/>
        <v>16256.431573307351</v>
      </c>
      <c r="K146" s="61"/>
    </row>
    <row r="147" spans="1:11" s="63" customFormat="1" ht="12.75" customHeight="1">
      <c r="A147" s="55">
        <v>138</v>
      </c>
      <c r="B147" s="56" t="s">
        <v>397</v>
      </c>
      <c r="C147" s="55">
        <v>1</v>
      </c>
      <c r="D147" s="59">
        <v>1.0029999999999999</v>
      </c>
      <c r="E147" s="60">
        <v>4</v>
      </c>
      <c r="F147" s="151"/>
      <c r="G147" s="61">
        <v>11282.446708413567</v>
      </c>
      <c r="H147" s="61">
        <v>6061</v>
      </c>
      <c r="I147" s="61">
        <v>938</v>
      </c>
      <c r="J147" s="61">
        <f t="shared" si="2"/>
        <v>18281.446708413569</v>
      </c>
      <c r="K147" s="61"/>
    </row>
    <row r="148" spans="1:11" s="63" customFormat="1" ht="12.75" customHeight="1">
      <c r="A148" s="55">
        <v>139</v>
      </c>
      <c r="B148" s="56" t="s">
        <v>398</v>
      </c>
      <c r="C148" s="55">
        <v>1</v>
      </c>
      <c r="D148" s="59">
        <v>1.046</v>
      </c>
      <c r="E148" s="60">
        <v>2</v>
      </c>
      <c r="F148" s="151"/>
      <c r="G148" s="61">
        <v>11075.683558520966</v>
      </c>
      <c r="H148" s="61">
        <v>3820</v>
      </c>
      <c r="I148" s="61">
        <v>938</v>
      </c>
      <c r="J148" s="61">
        <f t="shared" si="2"/>
        <v>15833.683558520966</v>
      </c>
      <c r="K148" s="61"/>
    </row>
    <row r="149" spans="1:11" s="63" customFormat="1" ht="12.75" customHeight="1">
      <c r="A149" s="55">
        <v>140</v>
      </c>
      <c r="B149" s="56" t="s">
        <v>399</v>
      </c>
      <c r="C149" s="55">
        <v>0</v>
      </c>
      <c r="D149" s="59">
        <v>1</v>
      </c>
      <c r="E149" s="60">
        <v>0</v>
      </c>
      <c r="F149" s="151"/>
      <c r="G149" s="61"/>
      <c r="H149" s="61">
        <v>0</v>
      </c>
      <c r="I149" s="61">
        <v>938</v>
      </c>
      <c r="J149" s="61">
        <f t="shared" si="2"/>
        <v>938</v>
      </c>
      <c r="K149" s="61"/>
    </row>
    <row r="150" spans="1:11" s="63" customFormat="1" ht="12.75" customHeight="1">
      <c r="A150" s="55">
        <v>141</v>
      </c>
      <c r="B150" s="56" t="s">
        <v>400</v>
      </c>
      <c r="C150" s="55">
        <v>1</v>
      </c>
      <c r="D150" s="59">
        <v>1.01</v>
      </c>
      <c r="E150" s="60">
        <v>6</v>
      </c>
      <c r="F150" s="151"/>
      <c r="G150" s="61">
        <v>12015.790118750001</v>
      </c>
      <c r="H150" s="61">
        <v>5390</v>
      </c>
      <c r="I150" s="61">
        <v>938</v>
      </c>
      <c r="J150" s="61">
        <f t="shared" si="2"/>
        <v>18343.790118750003</v>
      </c>
      <c r="K150" s="61"/>
    </row>
    <row r="151" spans="1:11" s="63" customFormat="1" ht="12.75" customHeight="1">
      <c r="A151" s="55">
        <v>142</v>
      </c>
      <c r="B151" s="56" t="s">
        <v>401</v>
      </c>
      <c r="C151" s="55">
        <v>1</v>
      </c>
      <c r="D151" s="59">
        <v>1.0269999999999999</v>
      </c>
      <c r="E151" s="60">
        <v>7</v>
      </c>
      <c r="F151" s="151"/>
      <c r="G151" s="61">
        <v>12320.827800525683</v>
      </c>
      <c r="H151" s="61">
        <v>9771</v>
      </c>
      <c r="I151" s="61">
        <v>938</v>
      </c>
      <c r="J151" s="61">
        <f t="shared" si="2"/>
        <v>23029.827800525683</v>
      </c>
      <c r="K151" s="61"/>
    </row>
    <row r="152" spans="1:11" s="63" customFormat="1" ht="12.75" customHeight="1">
      <c r="A152" s="55">
        <v>143</v>
      </c>
      <c r="B152" s="56" t="s">
        <v>402</v>
      </c>
      <c r="C152" s="55">
        <v>0</v>
      </c>
      <c r="D152" s="59">
        <v>1</v>
      </c>
      <c r="E152" s="60">
        <v>0</v>
      </c>
      <c r="F152" s="151"/>
      <c r="G152" s="61">
        <v>15995.335555555557</v>
      </c>
      <c r="H152" s="61">
        <v>0</v>
      </c>
      <c r="I152" s="61">
        <v>938</v>
      </c>
      <c r="J152" s="61">
        <f t="shared" si="2"/>
        <v>16933.335555555557</v>
      </c>
      <c r="K152" s="61"/>
    </row>
    <row r="153" spans="1:11" s="63" customFormat="1" ht="12.75" customHeight="1">
      <c r="A153" s="55">
        <v>144</v>
      </c>
      <c r="B153" s="56" t="s">
        <v>403</v>
      </c>
      <c r="C153" s="55">
        <v>1</v>
      </c>
      <c r="D153" s="59">
        <v>1.052</v>
      </c>
      <c r="E153" s="60">
        <v>4</v>
      </c>
      <c r="F153" s="151"/>
      <c r="G153" s="61">
        <v>11583.743158359619</v>
      </c>
      <c r="H153" s="61">
        <v>7299</v>
      </c>
      <c r="I153" s="61">
        <v>938</v>
      </c>
      <c r="J153" s="61">
        <f t="shared" si="2"/>
        <v>19820.743158359619</v>
      </c>
      <c r="K153" s="61"/>
    </row>
    <row r="154" spans="1:11" s="63" customFormat="1" ht="12.75" customHeight="1">
      <c r="A154" s="55">
        <v>145</v>
      </c>
      <c r="B154" s="56" t="s">
        <v>404</v>
      </c>
      <c r="C154" s="55">
        <v>1</v>
      </c>
      <c r="D154" s="59">
        <v>1.0289999999999999</v>
      </c>
      <c r="E154" s="60">
        <v>4</v>
      </c>
      <c r="F154" s="151"/>
      <c r="G154" s="61">
        <v>11052.012385074349</v>
      </c>
      <c r="H154" s="61">
        <v>2410</v>
      </c>
      <c r="I154" s="61">
        <v>938</v>
      </c>
      <c r="J154" s="61">
        <f t="shared" si="2"/>
        <v>14400.012385074349</v>
      </c>
      <c r="K154" s="61"/>
    </row>
    <row r="155" spans="1:11" s="67" customFormat="1" ht="12.75" customHeight="1">
      <c r="A155" s="64">
        <v>146</v>
      </c>
      <c r="B155" s="65" t="s">
        <v>405</v>
      </c>
      <c r="C155" s="64">
        <v>0</v>
      </c>
      <c r="D155" s="66">
        <v>1</v>
      </c>
      <c r="E155" s="60">
        <v>0</v>
      </c>
      <c r="F155" s="151"/>
      <c r="G155" s="61">
        <v>14952.780000000002</v>
      </c>
      <c r="H155" s="61">
        <v>0</v>
      </c>
      <c r="I155" s="61">
        <v>938</v>
      </c>
      <c r="J155" s="61">
        <f t="shared" si="2"/>
        <v>15890.780000000002</v>
      </c>
      <c r="K155" s="62"/>
    </row>
    <row r="156" spans="1:11" s="63" customFormat="1" ht="12.75" customHeight="1">
      <c r="A156" s="55">
        <v>147</v>
      </c>
      <c r="B156" s="56" t="s">
        <v>406</v>
      </c>
      <c r="C156" s="55">
        <v>0</v>
      </c>
      <c r="D156" s="59">
        <v>1</v>
      </c>
      <c r="E156" s="60">
        <v>0</v>
      </c>
      <c r="F156" s="151"/>
      <c r="G156" s="61">
        <v>14952.78</v>
      </c>
      <c r="H156" s="61">
        <v>0</v>
      </c>
      <c r="I156" s="61">
        <v>938</v>
      </c>
      <c r="J156" s="61">
        <f t="shared" si="2"/>
        <v>15890.78</v>
      </c>
      <c r="K156" s="61"/>
    </row>
    <row r="157" spans="1:11" s="63" customFormat="1" ht="12.75" customHeight="1">
      <c r="A157" s="55">
        <v>148</v>
      </c>
      <c r="B157" s="56" t="s">
        <v>407</v>
      </c>
      <c r="C157" s="55">
        <v>0</v>
      </c>
      <c r="D157" s="59">
        <v>1</v>
      </c>
      <c r="E157" s="60">
        <v>0</v>
      </c>
      <c r="F157" s="151"/>
      <c r="G157" s="61">
        <v>14952.78</v>
      </c>
      <c r="H157" s="61">
        <v>0</v>
      </c>
      <c r="I157" s="61">
        <v>938</v>
      </c>
      <c r="J157" s="61">
        <f t="shared" si="2"/>
        <v>15890.78</v>
      </c>
      <c r="K157" s="61"/>
    </row>
    <row r="158" spans="1:11" s="63" customFormat="1" ht="12.75" customHeight="1">
      <c r="A158" s="55">
        <v>149</v>
      </c>
      <c r="B158" s="56" t="s">
        <v>408</v>
      </c>
      <c r="C158" s="55">
        <v>1</v>
      </c>
      <c r="D158" s="59">
        <v>1</v>
      </c>
      <c r="E158" s="60">
        <v>12</v>
      </c>
      <c r="F158" s="151"/>
      <c r="G158" s="61">
        <v>15908.874332700392</v>
      </c>
      <c r="H158" s="61">
        <v>588</v>
      </c>
      <c r="I158" s="61">
        <v>938</v>
      </c>
      <c r="J158" s="61">
        <f t="shared" si="2"/>
        <v>17434.87433270039</v>
      </c>
      <c r="K158" s="61"/>
    </row>
    <row r="159" spans="1:11" s="63" customFormat="1" ht="12.75" customHeight="1">
      <c r="A159" s="55">
        <v>150</v>
      </c>
      <c r="B159" s="56" t="s">
        <v>409</v>
      </c>
      <c r="C159" s="55">
        <v>1</v>
      </c>
      <c r="D159" s="59">
        <v>1</v>
      </c>
      <c r="E159" s="60">
        <v>7</v>
      </c>
      <c r="F159" s="151"/>
      <c r="G159" s="61">
        <v>12717.847374784111</v>
      </c>
      <c r="H159" s="61">
        <v>8422</v>
      </c>
      <c r="I159" s="61">
        <v>938</v>
      </c>
      <c r="J159" s="61">
        <f t="shared" si="2"/>
        <v>22077.847374784113</v>
      </c>
      <c r="K159" s="61"/>
    </row>
    <row r="160" spans="1:11" s="63" customFormat="1" ht="12.75" customHeight="1">
      <c r="A160" s="55">
        <v>151</v>
      </c>
      <c r="B160" s="56" t="s">
        <v>410</v>
      </c>
      <c r="C160" s="55">
        <v>1</v>
      </c>
      <c r="D160" s="59">
        <v>1</v>
      </c>
      <c r="E160" s="60">
        <v>7</v>
      </c>
      <c r="F160" s="151"/>
      <c r="G160" s="61">
        <v>12289.507551440332</v>
      </c>
      <c r="H160" s="61">
        <v>1434</v>
      </c>
      <c r="I160" s="61">
        <v>938</v>
      </c>
      <c r="J160" s="61">
        <f t="shared" si="2"/>
        <v>14661.507551440332</v>
      </c>
      <c r="K160" s="61"/>
    </row>
    <row r="161" spans="1:11" s="63" customFormat="1" ht="12.75" customHeight="1">
      <c r="A161" s="55">
        <v>152</v>
      </c>
      <c r="B161" s="56" t="s">
        <v>411</v>
      </c>
      <c r="C161" s="55">
        <v>1</v>
      </c>
      <c r="D161" s="59">
        <v>1</v>
      </c>
      <c r="E161" s="60">
        <v>4</v>
      </c>
      <c r="F161" s="151"/>
      <c r="G161" s="61">
        <v>11853.33487903226</v>
      </c>
      <c r="H161" s="61">
        <v>15779</v>
      </c>
      <c r="I161" s="61">
        <v>938</v>
      </c>
      <c r="J161" s="61">
        <f t="shared" si="2"/>
        <v>28570.33487903226</v>
      </c>
      <c r="K161" s="61"/>
    </row>
    <row r="162" spans="1:11" s="63" customFormat="1" ht="12.75" customHeight="1">
      <c r="A162" s="55">
        <v>153</v>
      </c>
      <c r="B162" s="56" t="s">
        <v>412</v>
      </c>
      <c r="C162" s="55">
        <v>1</v>
      </c>
      <c r="D162" s="59">
        <v>1</v>
      </c>
      <c r="E162" s="60">
        <v>9</v>
      </c>
      <c r="F162" s="151"/>
      <c r="G162" s="61">
        <v>13589.676151919864</v>
      </c>
      <c r="H162" s="61">
        <v>230</v>
      </c>
      <c r="I162" s="61">
        <v>938</v>
      </c>
      <c r="J162" s="61">
        <f t="shared" si="2"/>
        <v>14757.676151919864</v>
      </c>
      <c r="K162" s="61"/>
    </row>
    <row r="163" spans="1:11" s="63" customFormat="1" ht="12.75" customHeight="1">
      <c r="A163" s="55">
        <v>154</v>
      </c>
      <c r="B163" s="56" t="s">
        <v>413</v>
      </c>
      <c r="C163" s="55">
        <v>1</v>
      </c>
      <c r="D163" s="59">
        <v>1</v>
      </c>
      <c r="E163" s="60">
        <v>5</v>
      </c>
      <c r="F163" s="151"/>
      <c r="G163" s="61">
        <v>10880.424000000001</v>
      </c>
      <c r="H163" s="61">
        <v>13597</v>
      </c>
      <c r="I163" s="61">
        <v>938</v>
      </c>
      <c r="J163" s="61">
        <f t="shared" si="2"/>
        <v>25415.423999999999</v>
      </c>
      <c r="K163" s="61"/>
    </row>
    <row r="164" spans="1:11" s="63" customFormat="1" ht="12.75" customHeight="1">
      <c r="A164" s="55">
        <v>155</v>
      </c>
      <c r="B164" s="56" t="s">
        <v>414</v>
      </c>
      <c r="C164" s="55">
        <v>1</v>
      </c>
      <c r="D164" s="59">
        <v>1.093</v>
      </c>
      <c r="E164" s="60">
        <v>2</v>
      </c>
      <c r="F164" s="151"/>
      <c r="G164" s="61">
        <v>11546.55810546978</v>
      </c>
      <c r="H164" s="61">
        <v>8077</v>
      </c>
      <c r="I164" s="61">
        <v>938</v>
      </c>
      <c r="J164" s="61">
        <f t="shared" si="2"/>
        <v>20561.55810546978</v>
      </c>
      <c r="K164" s="61"/>
    </row>
    <row r="165" spans="1:11" s="63" customFormat="1" ht="12.75" customHeight="1">
      <c r="A165" s="55">
        <v>156</v>
      </c>
      <c r="B165" s="56" t="s">
        <v>415</v>
      </c>
      <c r="C165" s="55">
        <v>0</v>
      </c>
      <c r="D165" s="59">
        <v>1</v>
      </c>
      <c r="E165" s="60">
        <v>0</v>
      </c>
      <c r="F165" s="151"/>
      <c r="G165" s="61"/>
      <c r="H165" s="61">
        <v>0</v>
      </c>
      <c r="I165" s="61">
        <v>938</v>
      </c>
      <c r="J165" s="61">
        <f t="shared" si="2"/>
        <v>938</v>
      </c>
      <c r="K165" s="61"/>
    </row>
    <row r="166" spans="1:11" s="63" customFormat="1" ht="12.75" customHeight="1">
      <c r="A166" s="55">
        <v>157</v>
      </c>
      <c r="B166" s="56" t="s">
        <v>416</v>
      </c>
      <c r="C166" s="55">
        <v>1</v>
      </c>
      <c r="D166" s="59">
        <v>1.0489999999999999</v>
      </c>
      <c r="E166" s="60">
        <v>2</v>
      </c>
      <c r="F166" s="151"/>
      <c r="G166" s="61">
        <v>10999.647288927335</v>
      </c>
      <c r="H166" s="61">
        <v>13337</v>
      </c>
      <c r="I166" s="61">
        <v>938</v>
      </c>
      <c r="J166" s="61">
        <f t="shared" si="2"/>
        <v>25274.647288927335</v>
      </c>
      <c r="K166" s="61"/>
    </row>
    <row r="167" spans="1:11" s="63" customFormat="1" ht="12.75" customHeight="1">
      <c r="A167" s="55">
        <v>158</v>
      </c>
      <c r="B167" s="56" t="s">
        <v>417</v>
      </c>
      <c r="C167" s="55">
        <v>1</v>
      </c>
      <c r="D167" s="59">
        <v>1.004</v>
      </c>
      <c r="E167" s="60">
        <v>2</v>
      </c>
      <c r="F167" s="151"/>
      <c r="G167" s="61">
        <v>10711.001924039605</v>
      </c>
      <c r="H167" s="61">
        <v>5598</v>
      </c>
      <c r="I167" s="61">
        <v>938</v>
      </c>
      <c r="J167" s="61">
        <f t="shared" si="2"/>
        <v>17247.001924039607</v>
      </c>
      <c r="K167" s="61"/>
    </row>
    <row r="168" spans="1:11" s="63" customFormat="1" ht="12.75" customHeight="1">
      <c r="A168" s="55">
        <v>159</v>
      </c>
      <c r="B168" s="56" t="s">
        <v>418</v>
      </c>
      <c r="C168" s="55">
        <v>1</v>
      </c>
      <c r="D168" s="59">
        <v>1</v>
      </c>
      <c r="E168" s="60">
        <v>2</v>
      </c>
      <c r="F168" s="151"/>
      <c r="G168" s="61">
        <v>10768.938384473198</v>
      </c>
      <c r="H168" s="61">
        <v>4989</v>
      </c>
      <c r="I168" s="61">
        <v>938</v>
      </c>
      <c r="J168" s="61">
        <f t="shared" si="2"/>
        <v>16695.9383844732</v>
      </c>
      <c r="K168" s="61"/>
    </row>
    <row r="169" spans="1:11" s="63" customFormat="1" ht="12.75" customHeight="1">
      <c r="A169" s="55">
        <v>160</v>
      </c>
      <c r="B169" s="56" t="s">
        <v>419</v>
      </c>
      <c r="C169" s="55">
        <v>1</v>
      </c>
      <c r="D169" s="59">
        <v>1</v>
      </c>
      <c r="E169" s="60">
        <v>11</v>
      </c>
      <c r="F169" s="151"/>
      <c r="G169" s="61">
        <v>14498.69230261108</v>
      </c>
      <c r="H169" s="61">
        <v>169</v>
      </c>
      <c r="I169" s="61">
        <v>938</v>
      </c>
      <c r="J169" s="61">
        <f t="shared" si="2"/>
        <v>15605.69230261108</v>
      </c>
      <c r="K169" s="61"/>
    </row>
    <row r="170" spans="1:11" s="63" customFormat="1" ht="12.75" customHeight="1">
      <c r="A170" s="55">
        <v>161</v>
      </c>
      <c r="B170" s="56" t="s">
        <v>420</v>
      </c>
      <c r="C170" s="55">
        <v>1</v>
      </c>
      <c r="D170" s="59">
        <v>1</v>
      </c>
      <c r="E170" s="60">
        <v>6</v>
      </c>
      <c r="F170" s="151"/>
      <c r="G170" s="61">
        <v>12113.675543889121</v>
      </c>
      <c r="H170" s="61">
        <v>5083</v>
      </c>
      <c r="I170" s="61">
        <v>938</v>
      </c>
      <c r="J170" s="61">
        <f t="shared" si="2"/>
        <v>18134.67554388912</v>
      </c>
      <c r="K170" s="61"/>
    </row>
    <row r="171" spans="1:11" s="63" customFormat="1" ht="12.75" customHeight="1">
      <c r="A171" s="55">
        <v>162</v>
      </c>
      <c r="B171" s="56" t="s">
        <v>421</v>
      </c>
      <c r="C171" s="55">
        <v>1</v>
      </c>
      <c r="D171" s="59">
        <v>1</v>
      </c>
      <c r="E171" s="60">
        <v>4</v>
      </c>
      <c r="F171" s="151"/>
      <c r="G171" s="61">
        <v>11116.235144927536</v>
      </c>
      <c r="H171" s="61">
        <v>2647</v>
      </c>
      <c r="I171" s="61">
        <v>938</v>
      </c>
      <c r="J171" s="61">
        <f t="shared" si="2"/>
        <v>14701.235144927536</v>
      </c>
      <c r="K171" s="61"/>
    </row>
    <row r="172" spans="1:11" s="63" customFormat="1" ht="12.75" customHeight="1">
      <c r="A172" s="55">
        <v>163</v>
      </c>
      <c r="B172" s="56" t="s">
        <v>422</v>
      </c>
      <c r="C172" s="55">
        <v>1</v>
      </c>
      <c r="D172" s="59">
        <v>1</v>
      </c>
      <c r="E172" s="60">
        <v>12</v>
      </c>
      <c r="F172" s="151"/>
      <c r="G172" s="61">
        <v>15641.433168570762</v>
      </c>
      <c r="H172" s="61">
        <v>149</v>
      </c>
      <c r="I172" s="61">
        <v>938</v>
      </c>
      <c r="J172" s="61">
        <f t="shared" si="2"/>
        <v>16728.433168570762</v>
      </c>
      <c r="K172" s="61"/>
    </row>
    <row r="173" spans="1:11" s="63" customFormat="1" ht="12.75" customHeight="1">
      <c r="A173" s="55">
        <v>164</v>
      </c>
      <c r="B173" s="56" t="s">
        <v>423</v>
      </c>
      <c r="C173" s="55">
        <v>1</v>
      </c>
      <c r="D173" s="59">
        <v>1.0409999999999999</v>
      </c>
      <c r="E173" s="60">
        <v>2</v>
      </c>
      <c r="F173" s="151"/>
      <c r="G173" s="61">
        <v>11001.68825251954</v>
      </c>
      <c r="H173" s="61">
        <v>5187</v>
      </c>
      <c r="I173" s="61">
        <v>938</v>
      </c>
      <c r="J173" s="61">
        <f t="shared" si="2"/>
        <v>17126.68825251954</v>
      </c>
      <c r="K173" s="61"/>
    </row>
    <row r="174" spans="1:11" s="63" customFormat="1" ht="12.75" customHeight="1">
      <c r="A174" s="55">
        <v>165</v>
      </c>
      <c r="B174" s="56" t="s">
        <v>424</v>
      </c>
      <c r="C174" s="55">
        <v>1</v>
      </c>
      <c r="D174" s="59">
        <v>1.0369999999999999</v>
      </c>
      <c r="E174" s="60">
        <v>10</v>
      </c>
      <c r="F174" s="151"/>
      <c r="G174" s="61">
        <v>14133.249005012281</v>
      </c>
      <c r="H174" s="61">
        <v>432</v>
      </c>
      <c r="I174" s="61">
        <v>938</v>
      </c>
      <c r="J174" s="61">
        <f t="shared" si="2"/>
        <v>15503.249005012281</v>
      </c>
      <c r="K174" s="61"/>
    </row>
    <row r="175" spans="1:11" s="63" customFormat="1" ht="12.75" customHeight="1">
      <c r="A175" s="55">
        <v>166</v>
      </c>
      <c r="B175" s="56" t="s">
        <v>425</v>
      </c>
      <c r="C175" s="55">
        <v>0</v>
      </c>
      <c r="D175" s="59">
        <v>1.038</v>
      </c>
      <c r="E175" s="60">
        <v>0</v>
      </c>
      <c r="F175" s="151"/>
      <c r="G175" s="61"/>
      <c r="H175" s="61">
        <v>0</v>
      </c>
      <c r="I175" s="61">
        <v>938</v>
      </c>
      <c r="J175" s="61">
        <f t="shared" si="2"/>
        <v>938</v>
      </c>
      <c r="K175" s="61"/>
    </row>
    <row r="176" spans="1:11" s="63" customFormat="1" ht="12.75" customHeight="1">
      <c r="A176" s="55">
        <v>167</v>
      </c>
      <c r="B176" s="56" t="s">
        <v>426</v>
      </c>
      <c r="C176" s="55">
        <v>1</v>
      </c>
      <c r="D176" s="59">
        <v>1.054</v>
      </c>
      <c r="E176" s="60">
        <v>4</v>
      </c>
      <c r="F176" s="151"/>
      <c r="G176" s="61">
        <v>11554.651847252015</v>
      </c>
      <c r="H176" s="61">
        <v>5200</v>
      </c>
      <c r="I176" s="61">
        <v>938</v>
      </c>
      <c r="J176" s="61">
        <f t="shared" si="2"/>
        <v>17692.651847252015</v>
      </c>
      <c r="K176" s="61"/>
    </row>
    <row r="177" spans="1:11" s="63" customFormat="1" ht="12.75" customHeight="1">
      <c r="A177" s="55">
        <v>168</v>
      </c>
      <c r="B177" s="56" t="s">
        <v>427</v>
      </c>
      <c r="C177" s="55">
        <v>1</v>
      </c>
      <c r="D177" s="59">
        <v>1</v>
      </c>
      <c r="E177" s="60">
        <v>3</v>
      </c>
      <c r="F177" s="151"/>
      <c r="G177" s="61">
        <v>10907.543683261181</v>
      </c>
      <c r="H177" s="61">
        <v>6354</v>
      </c>
      <c r="I177" s="61">
        <v>938</v>
      </c>
      <c r="J177" s="61">
        <f t="shared" si="2"/>
        <v>18199.543683261181</v>
      </c>
      <c r="K177" s="61"/>
    </row>
    <row r="178" spans="1:11" s="63" customFormat="1" ht="12.75" customHeight="1">
      <c r="A178" s="55">
        <v>169</v>
      </c>
      <c r="B178" s="56" t="s">
        <v>428</v>
      </c>
      <c r="C178" s="55">
        <v>1</v>
      </c>
      <c r="D178" s="59">
        <v>1</v>
      </c>
      <c r="E178" s="60">
        <v>5</v>
      </c>
      <c r="F178" s="151"/>
      <c r="G178" s="61">
        <v>10854.373325062033</v>
      </c>
      <c r="H178" s="61">
        <v>5895</v>
      </c>
      <c r="I178" s="61">
        <v>938</v>
      </c>
      <c r="J178" s="61">
        <f t="shared" si="2"/>
        <v>17687.373325062035</v>
      </c>
      <c r="K178" s="61"/>
    </row>
    <row r="179" spans="1:11" s="63" customFormat="1" ht="12.75" customHeight="1">
      <c r="A179" s="55">
        <v>170</v>
      </c>
      <c r="B179" s="56" t="s">
        <v>429</v>
      </c>
      <c r="C179" s="55">
        <v>1</v>
      </c>
      <c r="D179" s="59">
        <v>1.03</v>
      </c>
      <c r="E179" s="60">
        <v>8</v>
      </c>
      <c r="F179" s="151"/>
      <c r="G179" s="61">
        <v>13209.911833378144</v>
      </c>
      <c r="H179" s="61">
        <v>3483</v>
      </c>
      <c r="I179" s="61">
        <v>938</v>
      </c>
      <c r="J179" s="61">
        <f t="shared" si="2"/>
        <v>17630.911833378144</v>
      </c>
      <c r="K179" s="61"/>
    </row>
    <row r="180" spans="1:11" s="63" customFormat="1" ht="12.75" customHeight="1">
      <c r="A180" s="55">
        <v>171</v>
      </c>
      <c r="B180" s="56" t="s">
        <v>430</v>
      </c>
      <c r="C180" s="55">
        <v>1</v>
      </c>
      <c r="D180" s="59">
        <v>1.0349999999999999</v>
      </c>
      <c r="E180" s="60">
        <v>3</v>
      </c>
      <c r="F180" s="151"/>
      <c r="G180" s="61">
        <v>11415.423946161962</v>
      </c>
      <c r="H180" s="61">
        <v>3378</v>
      </c>
      <c r="I180" s="61">
        <v>938</v>
      </c>
      <c r="J180" s="61">
        <f t="shared" si="2"/>
        <v>15731.423946161962</v>
      </c>
      <c r="K180" s="61"/>
    </row>
    <row r="181" spans="1:11" s="63" customFormat="1" ht="12.75" customHeight="1">
      <c r="A181" s="55">
        <v>172</v>
      </c>
      <c r="B181" s="56" t="s">
        <v>431</v>
      </c>
      <c r="C181" s="55">
        <v>1</v>
      </c>
      <c r="D181" s="59">
        <v>1</v>
      </c>
      <c r="E181" s="60">
        <v>7</v>
      </c>
      <c r="F181" s="151"/>
      <c r="G181" s="61">
        <v>12073.58388741722</v>
      </c>
      <c r="H181" s="61">
        <v>8134</v>
      </c>
      <c r="I181" s="61">
        <v>938</v>
      </c>
      <c r="J181" s="61">
        <f t="shared" si="2"/>
        <v>21145.583887417219</v>
      </c>
      <c r="K181" s="61"/>
    </row>
    <row r="182" spans="1:11" s="63" customFormat="1" ht="12.75" customHeight="1">
      <c r="A182" s="55">
        <v>173</v>
      </c>
      <c r="B182" s="56" t="s">
        <v>432</v>
      </c>
      <c r="C182" s="55">
        <v>1</v>
      </c>
      <c r="D182" s="59">
        <v>1</v>
      </c>
      <c r="E182" s="60">
        <v>4</v>
      </c>
      <c r="F182" s="151"/>
      <c r="G182" s="61">
        <v>10739.096691919192</v>
      </c>
      <c r="H182" s="61">
        <v>9650</v>
      </c>
      <c r="I182" s="61">
        <v>938</v>
      </c>
      <c r="J182" s="61">
        <f t="shared" si="2"/>
        <v>21327.096691919192</v>
      </c>
      <c r="K182" s="61"/>
    </row>
    <row r="183" spans="1:11" s="63" customFormat="1" ht="12.75" customHeight="1">
      <c r="A183" s="55">
        <v>174</v>
      </c>
      <c r="B183" s="56" t="s">
        <v>433</v>
      </c>
      <c r="C183" s="55">
        <v>1</v>
      </c>
      <c r="D183" s="59">
        <v>1.0669999999999999</v>
      </c>
      <c r="E183" s="60">
        <v>4</v>
      </c>
      <c r="F183" s="151"/>
      <c r="G183" s="61">
        <v>11838.337922388537</v>
      </c>
      <c r="H183" s="61">
        <v>7606</v>
      </c>
      <c r="I183" s="61">
        <v>938</v>
      </c>
      <c r="J183" s="61">
        <f t="shared" si="2"/>
        <v>20382.337922388535</v>
      </c>
      <c r="K183" s="61"/>
    </row>
    <row r="184" spans="1:11" s="63" customFormat="1" ht="12.75" customHeight="1">
      <c r="A184" s="55">
        <v>175</v>
      </c>
      <c r="B184" s="56" t="s">
        <v>434</v>
      </c>
      <c r="C184" s="55">
        <v>1</v>
      </c>
      <c r="D184" s="59">
        <v>1.0349999999999999</v>
      </c>
      <c r="E184" s="60">
        <v>2</v>
      </c>
      <c r="F184" s="151"/>
      <c r="G184" s="61">
        <v>10860.740439868472</v>
      </c>
      <c r="H184" s="61">
        <v>5564</v>
      </c>
      <c r="I184" s="61">
        <v>938</v>
      </c>
      <c r="J184" s="61">
        <f t="shared" si="2"/>
        <v>17362.740439868474</v>
      </c>
      <c r="K184" s="61"/>
    </row>
    <row r="185" spans="1:11" s="63" customFormat="1" ht="12.75" customHeight="1">
      <c r="A185" s="55">
        <v>176</v>
      </c>
      <c r="B185" s="56" t="s">
        <v>435</v>
      </c>
      <c r="C185" s="55">
        <v>1</v>
      </c>
      <c r="D185" s="59">
        <v>1.05</v>
      </c>
      <c r="E185" s="60">
        <v>7</v>
      </c>
      <c r="F185" s="151"/>
      <c r="G185" s="61">
        <v>13403.843683167193</v>
      </c>
      <c r="H185" s="61">
        <v>6667</v>
      </c>
      <c r="I185" s="61">
        <v>938</v>
      </c>
      <c r="J185" s="61">
        <f t="shared" si="2"/>
        <v>21008.843683167193</v>
      </c>
      <c r="K185" s="61"/>
    </row>
    <row r="186" spans="1:11" s="63" customFormat="1" ht="12.75" customHeight="1">
      <c r="A186" s="55">
        <v>177</v>
      </c>
      <c r="B186" s="56" t="s">
        <v>436</v>
      </c>
      <c r="C186" s="55">
        <v>1</v>
      </c>
      <c r="D186" s="59">
        <v>1.0369999999999999</v>
      </c>
      <c r="E186" s="60">
        <v>3</v>
      </c>
      <c r="F186" s="151"/>
      <c r="G186" s="61">
        <v>11074.288802359979</v>
      </c>
      <c r="H186" s="61">
        <v>4702</v>
      </c>
      <c r="I186" s="61">
        <v>938</v>
      </c>
      <c r="J186" s="61">
        <f t="shared" si="2"/>
        <v>16714.288802359981</v>
      </c>
      <c r="K186" s="61"/>
    </row>
    <row r="187" spans="1:11" s="63" customFormat="1" ht="12.75" customHeight="1">
      <c r="A187" s="55">
        <v>178</v>
      </c>
      <c r="B187" s="56" t="s">
        <v>437</v>
      </c>
      <c r="C187" s="55">
        <v>1</v>
      </c>
      <c r="D187" s="59">
        <v>1.034</v>
      </c>
      <c r="E187" s="60">
        <v>4</v>
      </c>
      <c r="F187" s="151"/>
      <c r="G187" s="61">
        <v>11329.686115421564</v>
      </c>
      <c r="H187" s="61">
        <v>1907</v>
      </c>
      <c r="I187" s="61">
        <v>938</v>
      </c>
      <c r="J187" s="61">
        <f t="shared" si="2"/>
        <v>14174.686115421564</v>
      </c>
      <c r="K187" s="61"/>
    </row>
    <row r="188" spans="1:11" s="63" customFormat="1" ht="12.75" customHeight="1">
      <c r="A188" s="55">
        <v>179</v>
      </c>
      <c r="B188" s="56" t="s">
        <v>438</v>
      </c>
      <c r="C188" s="55">
        <v>0</v>
      </c>
      <c r="D188" s="59">
        <v>1</v>
      </c>
      <c r="E188" s="60">
        <v>0</v>
      </c>
      <c r="F188" s="151"/>
      <c r="G188" s="61">
        <v>14952.78</v>
      </c>
      <c r="H188" s="61">
        <v>0</v>
      </c>
      <c r="I188" s="61">
        <v>938</v>
      </c>
      <c r="J188" s="61">
        <f t="shared" si="2"/>
        <v>15890.78</v>
      </c>
      <c r="K188" s="61"/>
    </row>
    <row r="189" spans="1:11" s="63" customFormat="1" ht="12.75" customHeight="1">
      <c r="A189" s="55">
        <v>180</v>
      </c>
      <c r="B189" s="56" t="s">
        <v>439</v>
      </c>
      <c r="C189" s="55">
        <v>0</v>
      </c>
      <c r="D189" s="59">
        <v>1</v>
      </c>
      <c r="E189" s="60">
        <v>0</v>
      </c>
      <c r="F189" s="151"/>
      <c r="G189" s="61">
        <v>14952.780000000002</v>
      </c>
      <c r="H189" s="61">
        <v>0</v>
      </c>
      <c r="I189" s="61">
        <v>938</v>
      </c>
      <c r="J189" s="61">
        <f t="shared" si="2"/>
        <v>15890.780000000002</v>
      </c>
      <c r="K189" s="61"/>
    </row>
    <row r="190" spans="1:11" s="63" customFormat="1" ht="12.75" customHeight="1">
      <c r="A190" s="55">
        <v>181</v>
      </c>
      <c r="B190" s="56" t="s">
        <v>440</v>
      </c>
      <c r="C190" s="55">
        <v>1</v>
      </c>
      <c r="D190" s="59">
        <v>1</v>
      </c>
      <c r="E190" s="60">
        <v>9</v>
      </c>
      <c r="F190" s="151"/>
      <c r="G190" s="61">
        <v>13208.088471996456</v>
      </c>
      <c r="H190" s="61">
        <v>242</v>
      </c>
      <c r="I190" s="61">
        <v>938</v>
      </c>
      <c r="J190" s="61">
        <f t="shared" si="2"/>
        <v>14388.088471996456</v>
      </c>
      <c r="K190" s="61"/>
    </row>
    <row r="191" spans="1:11" s="63" customFormat="1" ht="12.75" customHeight="1">
      <c r="A191" s="55">
        <v>182</v>
      </c>
      <c r="B191" s="56" t="s">
        <v>441</v>
      </c>
      <c r="C191" s="55">
        <v>1</v>
      </c>
      <c r="D191" s="59">
        <v>1</v>
      </c>
      <c r="E191" s="60">
        <v>6</v>
      </c>
      <c r="F191" s="151"/>
      <c r="G191" s="61">
        <v>11839.583912611717</v>
      </c>
      <c r="H191" s="61">
        <v>2825</v>
      </c>
      <c r="I191" s="61">
        <v>938</v>
      </c>
      <c r="J191" s="61">
        <f t="shared" si="2"/>
        <v>15602.583912611717</v>
      </c>
      <c r="K191" s="61"/>
    </row>
    <row r="192" spans="1:11" s="63" customFormat="1" ht="12.75" customHeight="1">
      <c r="A192" s="55">
        <v>183</v>
      </c>
      <c r="B192" s="56" t="s">
        <v>442</v>
      </c>
      <c r="C192" s="55">
        <v>0</v>
      </c>
      <c r="D192" s="59">
        <v>1</v>
      </c>
      <c r="E192" s="60">
        <v>0</v>
      </c>
      <c r="F192" s="151"/>
      <c r="G192" s="61">
        <v>14952.78</v>
      </c>
      <c r="H192" s="61">
        <v>0</v>
      </c>
      <c r="I192" s="61">
        <v>938</v>
      </c>
      <c r="J192" s="61">
        <f t="shared" si="2"/>
        <v>15890.78</v>
      </c>
      <c r="K192" s="61"/>
    </row>
    <row r="193" spans="1:11" s="63" customFormat="1" ht="12.75" customHeight="1">
      <c r="A193" s="55">
        <v>184</v>
      </c>
      <c r="B193" s="56" t="s">
        <v>443</v>
      </c>
      <c r="C193" s="55">
        <v>1</v>
      </c>
      <c r="D193" s="59">
        <v>1.044</v>
      </c>
      <c r="E193" s="60">
        <v>2</v>
      </c>
      <c r="F193" s="151"/>
      <c r="G193" s="61">
        <v>10527.67044650456</v>
      </c>
      <c r="H193" s="61">
        <v>8326</v>
      </c>
      <c r="I193" s="61">
        <v>938</v>
      </c>
      <c r="J193" s="61">
        <f t="shared" si="2"/>
        <v>19791.670446504562</v>
      </c>
      <c r="K193" s="61"/>
    </row>
    <row r="194" spans="1:11" s="63" customFormat="1" ht="12.75" customHeight="1">
      <c r="A194" s="55">
        <v>185</v>
      </c>
      <c r="B194" s="56" t="s">
        <v>444</v>
      </c>
      <c r="C194" s="55">
        <v>1</v>
      </c>
      <c r="D194" s="59">
        <v>1.0089999999999999</v>
      </c>
      <c r="E194" s="60">
        <v>9</v>
      </c>
      <c r="F194" s="151"/>
      <c r="G194" s="61">
        <v>13235.230231345544</v>
      </c>
      <c r="H194" s="61">
        <v>1686</v>
      </c>
      <c r="I194" s="61">
        <v>938</v>
      </c>
      <c r="J194" s="61">
        <f t="shared" si="2"/>
        <v>15859.230231345544</v>
      </c>
      <c r="K194" s="61"/>
    </row>
    <row r="195" spans="1:11" s="63" customFormat="1" ht="12.75" customHeight="1">
      <c r="A195" s="55">
        <v>186</v>
      </c>
      <c r="B195" s="56" t="s">
        <v>445</v>
      </c>
      <c r="C195" s="55">
        <v>1</v>
      </c>
      <c r="D195" s="59">
        <v>1</v>
      </c>
      <c r="E195" s="60">
        <v>6</v>
      </c>
      <c r="F195" s="151"/>
      <c r="G195" s="61">
        <v>11698.770869565216</v>
      </c>
      <c r="H195" s="61">
        <v>4224</v>
      </c>
      <c r="I195" s="61">
        <v>938</v>
      </c>
      <c r="J195" s="61">
        <f t="shared" si="2"/>
        <v>16860.770869565218</v>
      </c>
      <c r="K195" s="61"/>
    </row>
    <row r="196" spans="1:11" s="63" customFormat="1" ht="12.75" customHeight="1">
      <c r="A196" s="55">
        <v>187</v>
      </c>
      <c r="B196" s="56" t="s">
        <v>446</v>
      </c>
      <c r="C196" s="55">
        <v>1</v>
      </c>
      <c r="D196" s="59">
        <v>1.034</v>
      </c>
      <c r="E196" s="60">
        <v>3</v>
      </c>
      <c r="F196" s="151"/>
      <c r="G196" s="61">
        <v>11270.110713092296</v>
      </c>
      <c r="H196" s="61">
        <v>6981</v>
      </c>
      <c r="I196" s="61">
        <v>938</v>
      </c>
      <c r="J196" s="61">
        <f t="shared" si="2"/>
        <v>19189.110713092297</v>
      </c>
      <c r="K196" s="61"/>
    </row>
    <row r="197" spans="1:11" s="63" customFormat="1" ht="12.75" customHeight="1">
      <c r="A197" s="55">
        <v>188</v>
      </c>
      <c r="B197" s="56" t="s">
        <v>447</v>
      </c>
      <c r="C197" s="55">
        <v>0</v>
      </c>
      <c r="D197" s="59">
        <v>1</v>
      </c>
      <c r="E197" s="60">
        <v>0</v>
      </c>
      <c r="F197" s="151"/>
      <c r="G197" s="61">
        <v>14952.78</v>
      </c>
      <c r="H197" s="61">
        <v>0</v>
      </c>
      <c r="I197" s="61">
        <v>938</v>
      </c>
      <c r="J197" s="61">
        <f t="shared" si="2"/>
        <v>15890.78</v>
      </c>
      <c r="K197" s="61"/>
    </row>
    <row r="198" spans="1:11" s="63" customFormat="1" ht="12.75" customHeight="1">
      <c r="A198" s="55">
        <v>189</v>
      </c>
      <c r="B198" s="56" t="s">
        <v>448</v>
      </c>
      <c r="C198" s="55">
        <v>1</v>
      </c>
      <c r="D198" s="59">
        <v>1.04</v>
      </c>
      <c r="E198" s="60">
        <v>3</v>
      </c>
      <c r="F198" s="151"/>
      <c r="G198" s="61">
        <v>11082.30779281106</v>
      </c>
      <c r="H198" s="61">
        <v>3734</v>
      </c>
      <c r="I198" s="61">
        <v>938</v>
      </c>
      <c r="J198" s="61">
        <f t="shared" si="2"/>
        <v>15754.30779281106</v>
      </c>
      <c r="K198" s="61"/>
    </row>
    <row r="199" spans="1:11" s="63" customFormat="1" ht="12.75" customHeight="1">
      <c r="A199" s="55">
        <v>190</v>
      </c>
      <c r="B199" s="56" t="s">
        <v>449</v>
      </c>
      <c r="C199" s="55">
        <v>0</v>
      </c>
      <c r="D199" s="59">
        <v>1</v>
      </c>
      <c r="E199" s="60">
        <v>0</v>
      </c>
      <c r="F199" s="151"/>
      <c r="G199" s="61">
        <v>10543.58142857143</v>
      </c>
      <c r="H199" s="61">
        <v>0</v>
      </c>
      <c r="I199" s="61">
        <v>938</v>
      </c>
      <c r="J199" s="61">
        <f t="shared" si="2"/>
        <v>11481.58142857143</v>
      </c>
      <c r="K199" s="61"/>
    </row>
    <row r="200" spans="1:11" s="63" customFormat="1" ht="12.75" customHeight="1">
      <c r="A200" s="55">
        <v>191</v>
      </c>
      <c r="B200" s="56" t="s">
        <v>450</v>
      </c>
      <c r="C200" s="55">
        <v>1</v>
      </c>
      <c r="D200" s="59">
        <v>1</v>
      </c>
      <c r="E200" s="60">
        <v>6</v>
      </c>
      <c r="F200" s="151"/>
      <c r="G200" s="61">
        <v>11781.634711211776</v>
      </c>
      <c r="H200" s="61">
        <v>3564</v>
      </c>
      <c r="I200" s="61">
        <v>938</v>
      </c>
      <c r="J200" s="61">
        <f t="shared" si="2"/>
        <v>16283.634711211776</v>
      </c>
      <c r="K200" s="61"/>
    </row>
    <row r="201" spans="1:11" s="63" customFormat="1" ht="12.75" customHeight="1">
      <c r="A201" s="55">
        <v>192</v>
      </c>
      <c r="B201" s="56" t="s">
        <v>451</v>
      </c>
      <c r="C201" s="55">
        <v>0</v>
      </c>
      <c r="D201" s="59">
        <v>1</v>
      </c>
      <c r="E201" s="60">
        <v>0</v>
      </c>
      <c r="F201" s="151"/>
      <c r="G201" s="61"/>
      <c r="H201" s="61">
        <v>0</v>
      </c>
      <c r="I201" s="61">
        <v>938</v>
      </c>
      <c r="J201" s="61">
        <f t="shared" si="2"/>
        <v>938</v>
      </c>
      <c r="K201" s="61"/>
    </row>
    <row r="202" spans="1:11" s="63" customFormat="1" ht="12.75" customHeight="1">
      <c r="A202" s="55">
        <v>193</v>
      </c>
      <c r="B202" s="56" t="s">
        <v>452</v>
      </c>
      <c r="C202" s="55">
        <v>0</v>
      </c>
      <c r="D202" s="59">
        <v>1</v>
      </c>
      <c r="E202" s="60">
        <v>0</v>
      </c>
      <c r="F202" s="151"/>
      <c r="G202" s="61"/>
      <c r="H202" s="61">
        <v>0</v>
      </c>
      <c r="I202" s="61">
        <v>938</v>
      </c>
      <c r="J202" s="61">
        <f t="shared" si="2"/>
        <v>938</v>
      </c>
      <c r="K202" s="61"/>
    </row>
    <row r="203" spans="1:11" s="63" customFormat="1" ht="12.75" customHeight="1">
      <c r="A203" s="55">
        <v>194</v>
      </c>
      <c r="B203" s="56" t="s">
        <v>453</v>
      </c>
      <c r="C203" s="55">
        <v>0</v>
      </c>
      <c r="D203" s="59">
        <v>1</v>
      </c>
      <c r="E203" s="60">
        <v>0</v>
      </c>
      <c r="F203" s="151"/>
      <c r="G203" s="61">
        <v>14952.78</v>
      </c>
      <c r="H203" s="61">
        <v>0</v>
      </c>
      <c r="I203" s="61">
        <v>938</v>
      </c>
      <c r="J203" s="61">
        <f t="shared" ref="J203:J266" si="3">SUM(G203:I203)</f>
        <v>15890.78</v>
      </c>
      <c r="K203" s="61"/>
    </row>
    <row r="204" spans="1:11" s="63" customFormat="1" ht="12.75" customHeight="1">
      <c r="A204" s="55">
        <v>195</v>
      </c>
      <c r="B204" s="56" t="s">
        <v>454</v>
      </c>
      <c r="C204" s="55">
        <v>0</v>
      </c>
      <c r="D204" s="59">
        <v>1</v>
      </c>
      <c r="E204" s="60">
        <v>0</v>
      </c>
      <c r="F204" s="151"/>
      <c r="G204" s="61">
        <v>8701.0780000000013</v>
      </c>
      <c r="H204" s="61">
        <v>0</v>
      </c>
      <c r="I204" s="61">
        <v>938</v>
      </c>
      <c r="J204" s="61">
        <f t="shared" si="3"/>
        <v>9639.0780000000013</v>
      </c>
      <c r="K204" s="61"/>
    </row>
    <row r="205" spans="1:11" s="63" customFormat="1" ht="12.75" customHeight="1">
      <c r="A205" s="55">
        <v>196</v>
      </c>
      <c r="B205" s="56" t="s">
        <v>455</v>
      </c>
      <c r="C205" s="55">
        <v>1</v>
      </c>
      <c r="D205" s="59">
        <v>1</v>
      </c>
      <c r="E205" s="60">
        <v>5</v>
      </c>
      <c r="F205" s="151"/>
      <c r="G205" s="61">
        <v>10819.474372623576</v>
      </c>
      <c r="H205" s="61">
        <v>6905</v>
      </c>
      <c r="I205" s="61">
        <v>938</v>
      </c>
      <c r="J205" s="61">
        <f t="shared" si="3"/>
        <v>18662.474372623576</v>
      </c>
      <c r="K205" s="61"/>
    </row>
    <row r="206" spans="1:11" s="63" customFormat="1" ht="12.75" customHeight="1">
      <c r="A206" s="55">
        <v>197</v>
      </c>
      <c r="B206" s="56" t="s">
        <v>456</v>
      </c>
      <c r="C206" s="55">
        <v>1</v>
      </c>
      <c r="D206" s="59">
        <v>1</v>
      </c>
      <c r="E206" s="60">
        <v>6</v>
      </c>
      <c r="F206" s="151"/>
      <c r="G206" s="61">
        <v>12087.146482260972</v>
      </c>
      <c r="H206" s="61">
        <v>11587</v>
      </c>
      <c r="I206" s="61">
        <v>938</v>
      </c>
      <c r="J206" s="61">
        <f t="shared" si="3"/>
        <v>24612.146482260971</v>
      </c>
      <c r="K206" s="61"/>
    </row>
    <row r="207" spans="1:11" s="63" customFormat="1" ht="12.75" customHeight="1">
      <c r="A207" s="55">
        <v>198</v>
      </c>
      <c r="B207" s="56" t="s">
        <v>457</v>
      </c>
      <c r="C207" s="55">
        <v>1</v>
      </c>
      <c r="D207" s="59">
        <v>1.016</v>
      </c>
      <c r="E207" s="60">
        <v>3</v>
      </c>
      <c r="F207" s="151"/>
      <c r="G207" s="61">
        <v>10916.50212821252</v>
      </c>
      <c r="H207" s="61">
        <v>4479</v>
      </c>
      <c r="I207" s="61">
        <v>938</v>
      </c>
      <c r="J207" s="61">
        <f t="shared" si="3"/>
        <v>16333.50212821252</v>
      </c>
      <c r="K207" s="61"/>
    </row>
    <row r="208" spans="1:11" s="63" customFormat="1" ht="12.75" customHeight="1">
      <c r="A208" s="55">
        <v>199</v>
      </c>
      <c r="B208" s="56" t="s">
        <v>458</v>
      </c>
      <c r="C208" s="55">
        <v>1</v>
      </c>
      <c r="D208" s="59">
        <v>1.077</v>
      </c>
      <c r="E208" s="60">
        <v>2</v>
      </c>
      <c r="F208" s="151"/>
      <c r="G208" s="61">
        <v>11285.374202434814</v>
      </c>
      <c r="H208" s="61">
        <v>7572</v>
      </c>
      <c r="I208" s="61">
        <v>938</v>
      </c>
      <c r="J208" s="61">
        <f t="shared" si="3"/>
        <v>19795.374202434814</v>
      </c>
      <c r="K208" s="61"/>
    </row>
    <row r="209" spans="1:11" s="63" customFormat="1" ht="12.75" customHeight="1">
      <c r="A209" s="55">
        <v>200</v>
      </c>
      <c r="B209" s="56" t="s">
        <v>459</v>
      </c>
      <c r="C209" s="55">
        <v>0</v>
      </c>
      <c r="D209" s="59">
        <v>1</v>
      </c>
      <c r="E209" s="60">
        <v>0</v>
      </c>
      <c r="F209" s="151"/>
      <c r="G209" s="61">
        <v>10661.148636363636</v>
      </c>
      <c r="H209" s="61">
        <v>0</v>
      </c>
      <c r="I209" s="61">
        <v>938</v>
      </c>
      <c r="J209" s="61">
        <f t="shared" si="3"/>
        <v>11599.148636363636</v>
      </c>
      <c r="K209" s="61"/>
    </row>
    <row r="210" spans="1:11" s="63" customFormat="1" ht="12.75" customHeight="1">
      <c r="A210" s="55">
        <v>201</v>
      </c>
      <c r="B210" s="56" t="s">
        <v>460</v>
      </c>
      <c r="C210" s="55">
        <v>1</v>
      </c>
      <c r="D210" s="59">
        <v>1</v>
      </c>
      <c r="E210" s="60">
        <v>11</v>
      </c>
      <c r="F210" s="151"/>
      <c r="G210" s="61">
        <v>14717.26820985011</v>
      </c>
      <c r="H210" s="61">
        <v>515</v>
      </c>
      <c r="I210" s="61">
        <v>938</v>
      </c>
      <c r="J210" s="61">
        <f t="shared" si="3"/>
        <v>16170.26820985011</v>
      </c>
      <c r="K210" s="61"/>
    </row>
    <row r="211" spans="1:11" s="63" customFormat="1" ht="12.75" customHeight="1">
      <c r="A211" s="55">
        <v>202</v>
      </c>
      <c r="B211" s="56" t="s">
        <v>461</v>
      </c>
      <c r="C211" s="55">
        <v>0</v>
      </c>
      <c r="D211" s="59">
        <v>1</v>
      </c>
      <c r="E211" s="60">
        <v>0</v>
      </c>
      <c r="F211" s="151"/>
      <c r="G211" s="61">
        <v>14952.78</v>
      </c>
      <c r="H211" s="61">
        <v>0</v>
      </c>
      <c r="I211" s="61">
        <v>938</v>
      </c>
      <c r="J211" s="61">
        <f t="shared" si="3"/>
        <v>15890.78</v>
      </c>
      <c r="K211" s="61"/>
    </row>
    <row r="212" spans="1:11" s="63" customFormat="1" ht="12.75" customHeight="1">
      <c r="A212" s="55">
        <v>203</v>
      </c>
      <c r="B212" s="56" t="s">
        <v>462</v>
      </c>
      <c r="C212" s="55">
        <v>0</v>
      </c>
      <c r="D212" s="59">
        <v>1.036</v>
      </c>
      <c r="E212" s="60">
        <v>0</v>
      </c>
      <c r="F212" s="151"/>
      <c r="G212" s="61">
        <v>15386.951879999999</v>
      </c>
      <c r="H212" s="61">
        <v>0</v>
      </c>
      <c r="I212" s="61">
        <v>938</v>
      </c>
      <c r="J212" s="61">
        <f t="shared" si="3"/>
        <v>16324.951879999999</v>
      </c>
      <c r="K212" s="61"/>
    </row>
    <row r="213" spans="1:11" s="63" customFormat="1" ht="12.75" customHeight="1">
      <c r="A213" s="55">
        <v>204</v>
      </c>
      <c r="B213" s="56" t="s">
        <v>463</v>
      </c>
      <c r="C213" s="55">
        <v>1</v>
      </c>
      <c r="D213" s="59">
        <v>1</v>
      </c>
      <c r="E213" s="60">
        <v>3</v>
      </c>
      <c r="F213" s="151"/>
      <c r="G213" s="61">
        <v>10876.161601085481</v>
      </c>
      <c r="H213" s="61">
        <v>6581</v>
      </c>
      <c r="I213" s="61">
        <v>938</v>
      </c>
      <c r="J213" s="61">
        <f t="shared" si="3"/>
        <v>18395.161601085481</v>
      </c>
      <c r="K213" s="61"/>
    </row>
    <row r="214" spans="1:11" s="63" customFormat="1" ht="12.75" customHeight="1">
      <c r="A214" s="55">
        <v>205</v>
      </c>
      <c r="B214" s="56" t="s">
        <v>464</v>
      </c>
      <c r="C214" s="55">
        <v>0</v>
      </c>
      <c r="D214" s="59">
        <v>1</v>
      </c>
      <c r="E214" s="60">
        <v>0</v>
      </c>
      <c r="F214" s="151"/>
      <c r="G214" s="61"/>
      <c r="H214" s="61">
        <v>0</v>
      </c>
      <c r="I214" s="61">
        <v>938</v>
      </c>
      <c r="J214" s="61">
        <f t="shared" si="3"/>
        <v>938</v>
      </c>
      <c r="K214" s="61"/>
    </row>
    <row r="215" spans="1:11" s="63" customFormat="1" ht="12.75" customHeight="1">
      <c r="A215" s="55">
        <v>206</v>
      </c>
      <c r="B215" s="56" t="s">
        <v>465</v>
      </c>
      <c r="C215" s="55">
        <v>0</v>
      </c>
      <c r="D215" s="59">
        <v>1</v>
      </c>
      <c r="E215" s="60">
        <v>0</v>
      </c>
      <c r="F215" s="151"/>
      <c r="G215" s="61"/>
      <c r="H215" s="61">
        <v>0</v>
      </c>
      <c r="I215" s="61">
        <v>938</v>
      </c>
      <c r="J215" s="61">
        <f t="shared" si="3"/>
        <v>938</v>
      </c>
      <c r="K215" s="61"/>
    </row>
    <row r="216" spans="1:11" s="63" customFormat="1" ht="12.75" customHeight="1">
      <c r="A216" s="55">
        <v>207</v>
      </c>
      <c r="B216" s="56" t="s">
        <v>466</v>
      </c>
      <c r="C216" s="55">
        <v>1</v>
      </c>
      <c r="D216" s="59">
        <v>1.0589999999999999</v>
      </c>
      <c r="E216" s="60">
        <v>3</v>
      </c>
      <c r="F216" s="151"/>
      <c r="G216" s="61">
        <v>11623.258486675473</v>
      </c>
      <c r="H216" s="61">
        <v>7893</v>
      </c>
      <c r="I216" s="61">
        <v>938</v>
      </c>
      <c r="J216" s="61">
        <f t="shared" si="3"/>
        <v>20454.258486675473</v>
      </c>
      <c r="K216" s="61"/>
    </row>
    <row r="217" spans="1:11" s="63" customFormat="1" ht="12.75" customHeight="1">
      <c r="A217" s="55">
        <v>208</v>
      </c>
      <c r="B217" s="56" t="s">
        <v>467</v>
      </c>
      <c r="C217" s="55">
        <v>1</v>
      </c>
      <c r="D217" s="59">
        <v>1.0449999999999999</v>
      </c>
      <c r="E217" s="60">
        <v>2</v>
      </c>
      <c r="F217" s="151"/>
      <c r="G217" s="61">
        <v>10527.703209090907</v>
      </c>
      <c r="H217" s="61">
        <v>6050</v>
      </c>
      <c r="I217" s="61">
        <v>938</v>
      </c>
      <c r="J217" s="61">
        <f t="shared" si="3"/>
        <v>17515.703209090905</v>
      </c>
      <c r="K217" s="61"/>
    </row>
    <row r="218" spans="1:11" s="63" customFormat="1" ht="12.75" customHeight="1">
      <c r="A218" s="55">
        <v>209</v>
      </c>
      <c r="B218" s="56" t="s">
        <v>468</v>
      </c>
      <c r="C218" s="55">
        <v>1</v>
      </c>
      <c r="D218" s="59">
        <v>1</v>
      </c>
      <c r="E218" s="60">
        <v>11</v>
      </c>
      <c r="F218" s="151"/>
      <c r="G218" s="61">
        <v>13682.876200305811</v>
      </c>
      <c r="H218" s="61">
        <v>2924</v>
      </c>
      <c r="I218" s="61">
        <v>938</v>
      </c>
      <c r="J218" s="61">
        <f t="shared" si="3"/>
        <v>17544.876200305811</v>
      </c>
      <c r="K218" s="61"/>
    </row>
    <row r="219" spans="1:11" s="63" customFormat="1" ht="12.75" customHeight="1">
      <c r="A219" s="55">
        <v>210</v>
      </c>
      <c r="B219" s="56" t="s">
        <v>469</v>
      </c>
      <c r="C219" s="55">
        <v>1</v>
      </c>
      <c r="D219" s="59">
        <v>1</v>
      </c>
      <c r="E219" s="60">
        <v>5</v>
      </c>
      <c r="F219" s="151"/>
      <c r="G219" s="61">
        <v>11550.662274096387</v>
      </c>
      <c r="H219" s="61">
        <v>3663</v>
      </c>
      <c r="I219" s="61">
        <v>938</v>
      </c>
      <c r="J219" s="61">
        <f t="shared" si="3"/>
        <v>16151.662274096387</v>
      </c>
      <c r="K219" s="61"/>
    </row>
    <row r="220" spans="1:11" s="63" customFormat="1" ht="12.75" customHeight="1">
      <c r="A220" s="55">
        <v>211</v>
      </c>
      <c r="B220" s="56" t="s">
        <v>470</v>
      </c>
      <c r="C220" s="55">
        <v>1</v>
      </c>
      <c r="D220" s="59">
        <v>1</v>
      </c>
      <c r="E220" s="60">
        <v>4</v>
      </c>
      <c r="F220" s="151"/>
      <c r="G220" s="61">
        <v>11136.775560869564</v>
      </c>
      <c r="H220" s="61">
        <v>2531</v>
      </c>
      <c r="I220" s="61">
        <v>938</v>
      </c>
      <c r="J220" s="61">
        <f t="shared" si="3"/>
        <v>14605.775560869564</v>
      </c>
      <c r="K220" s="61"/>
    </row>
    <row r="221" spans="1:11" s="63" customFormat="1" ht="12.75" customHeight="1">
      <c r="A221" s="55">
        <v>212</v>
      </c>
      <c r="B221" s="56" t="s">
        <v>471</v>
      </c>
      <c r="C221" s="55">
        <v>1</v>
      </c>
      <c r="D221" s="59">
        <v>1</v>
      </c>
      <c r="E221" s="60">
        <v>4</v>
      </c>
      <c r="F221" s="151"/>
      <c r="G221" s="61">
        <v>11161.253935988274</v>
      </c>
      <c r="H221" s="61">
        <v>2629</v>
      </c>
      <c r="I221" s="61">
        <v>938</v>
      </c>
      <c r="J221" s="61">
        <f t="shared" si="3"/>
        <v>14728.253935988274</v>
      </c>
      <c r="K221" s="61"/>
    </row>
    <row r="222" spans="1:11" s="63" customFormat="1" ht="12.75" customHeight="1">
      <c r="A222" s="55">
        <v>213</v>
      </c>
      <c r="B222" s="56" t="s">
        <v>472</v>
      </c>
      <c r="C222" s="55">
        <v>1</v>
      </c>
      <c r="D222" s="59">
        <v>1</v>
      </c>
      <c r="E222" s="60">
        <v>3</v>
      </c>
      <c r="F222" s="151"/>
      <c r="G222" s="61">
        <v>10562.376292278237</v>
      </c>
      <c r="H222" s="61">
        <v>8830</v>
      </c>
      <c r="I222" s="61">
        <v>938</v>
      </c>
      <c r="J222" s="61">
        <f t="shared" si="3"/>
        <v>20330.376292278237</v>
      </c>
      <c r="K222" s="61"/>
    </row>
    <row r="223" spans="1:11" s="63" customFormat="1" ht="12.75" customHeight="1">
      <c r="A223" s="55">
        <v>214</v>
      </c>
      <c r="B223" s="56" t="s">
        <v>473</v>
      </c>
      <c r="C223" s="55">
        <v>1</v>
      </c>
      <c r="D223" s="59">
        <v>1</v>
      </c>
      <c r="E223" s="60">
        <v>7</v>
      </c>
      <c r="F223" s="151"/>
      <c r="G223" s="61">
        <v>11896.361720217499</v>
      </c>
      <c r="H223" s="61">
        <v>2388</v>
      </c>
      <c r="I223" s="61">
        <v>938</v>
      </c>
      <c r="J223" s="61">
        <f t="shared" si="3"/>
        <v>15222.361720217499</v>
      </c>
      <c r="K223" s="61"/>
    </row>
    <row r="224" spans="1:11" s="63" customFormat="1" ht="12.75" customHeight="1">
      <c r="A224" s="55">
        <v>215</v>
      </c>
      <c r="B224" s="56" t="s">
        <v>474</v>
      </c>
      <c r="C224" s="55">
        <v>1</v>
      </c>
      <c r="D224" s="59">
        <v>1</v>
      </c>
      <c r="E224" s="60">
        <v>8</v>
      </c>
      <c r="F224" s="151"/>
      <c r="G224" s="61">
        <v>11978.322460732985</v>
      </c>
      <c r="H224" s="61">
        <v>2134</v>
      </c>
      <c r="I224" s="61">
        <v>938</v>
      </c>
      <c r="J224" s="61">
        <f t="shared" si="3"/>
        <v>15050.322460732985</v>
      </c>
      <c r="K224" s="61"/>
    </row>
    <row r="225" spans="1:11" s="63" customFormat="1" ht="12.75" customHeight="1">
      <c r="A225" s="55">
        <v>216</v>
      </c>
      <c r="B225" s="56" t="s">
        <v>475</v>
      </c>
      <c r="C225" s="55">
        <v>0</v>
      </c>
      <c r="D225" s="59">
        <v>1</v>
      </c>
      <c r="E225" s="60">
        <v>0</v>
      </c>
      <c r="F225" s="151"/>
      <c r="G225" s="61">
        <v>14952.78</v>
      </c>
      <c r="H225" s="61">
        <v>0</v>
      </c>
      <c r="I225" s="61">
        <v>938</v>
      </c>
      <c r="J225" s="61">
        <f t="shared" si="3"/>
        <v>15890.78</v>
      </c>
      <c r="K225" s="61"/>
    </row>
    <row r="226" spans="1:11" s="63" customFormat="1" ht="12.75" customHeight="1">
      <c r="A226" s="55">
        <v>217</v>
      </c>
      <c r="B226" s="56" t="s">
        <v>476</v>
      </c>
      <c r="C226" s="55">
        <v>1</v>
      </c>
      <c r="D226" s="59">
        <v>1.0649999999999999</v>
      </c>
      <c r="E226" s="60">
        <v>2</v>
      </c>
      <c r="F226" s="151"/>
      <c r="G226" s="61">
        <v>11200.565151226037</v>
      </c>
      <c r="H226" s="61">
        <v>5808</v>
      </c>
      <c r="I226" s="61">
        <v>938</v>
      </c>
      <c r="J226" s="61">
        <f t="shared" si="3"/>
        <v>17946.565151226037</v>
      </c>
      <c r="K226" s="61"/>
    </row>
    <row r="227" spans="1:11" s="63" customFormat="1" ht="12.75" customHeight="1">
      <c r="A227" s="55">
        <v>218</v>
      </c>
      <c r="B227" s="56" t="s">
        <v>477</v>
      </c>
      <c r="C227" s="55">
        <v>1</v>
      </c>
      <c r="D227" s="59">
        <v>1</v>
      </c>
      <c r="E227" s="60">
        <v>5</v>
      </c>
      <c r="F227" s="151"/>
      <c r="G227" s="61">
        <v>11443.019682746633</v>
      </c>
      <c r="H227" s="61">
        <v>4142</v>
      </c>
      <c r="I227" s="61">
        <v>938</v>
      </c>
      <c r="J227" s="61">
        <f t="shared" si="3"/>
        <v>16523.019682746635</v>
      </c>
      <c r="K227" s="61"/>
    </row>
    <row r="228" spans="1:11" s="63" customFormat="1" ht="12.75" customHeight="1">
      <c r="A228" s="55">
        <v>219</v>
      </c>
      <c r="B228" s="56" t="s">
        <v>478</v>
      </c>
      <c r="C228" s="55">
        <v>1</v>
      </c>
      <c r="D228" s="59">
        <v>1.0569999999999999</v>
      </c>
      <c r="E228" s="60">
        <v>1</v>
      </c>
      <c r="F228" s="151"/>
      <c r="G228" s="61">
        <v>10920.233089527594</v>
      </c>
      <c r="H228" s="61">
        <v>4992</v>
      </c>
      <c r="I228" s="61">
        <v>938</v>
      </c>
      <c r="J228" s="61">
        <f t="shared" si="3"/>
        <v>16850.233089527595</v>
      </c>
      <c r="K228" s="61"/>
    </row>
    <row r="229" spans="1:11" s="63" customFormat="1" ht="12.75" customHeight="1">
      <c r="A229" s="55">
        <v>220</v>
      </c>
      <c r="B229" s="56" t="s">
        <v>479</v>
      </c>
      <c r="C229" s="55">
        <v>1</v>
      </c>
      <c r="D229" s="59">
        <v>1.0569999999999999</v>
      </c>
      <c r="E229" s="60">
        <v>6</v>
      </c>
      <c r="F229" s="151"/>
      <c r="G229" s="61">
        <v>12501.116948028046</v>
      </c>
      <c r="H229" s="61">
        <v>5558</v>
      </c>
      <c r="I229" s="61">
        <v>938</v>
      </c>
      <c r="J229" s="61">
        <f t="shared" si="3"/>
        <v>18997.116948028044</v>
      </c>
      <c r="K229" s="61"/>
    </row>
    <row r="230" spans="1:11" s="63" customFormat="1" ht="12.75" customHeight="1">
      <c r="A230" s="55">
        <v>221</v>
      </c>
      <c r="B230" s="56" t="s">
        <v>480</v>
      </c>
      <c r="C230" s="55">
        <v>1</v>
      </c>
      <c r="D230" s="59">
        <v>1</v>
      </c>
      <c r="E230" s="60">
        <v>7</v>
      </c>
      <c r="F230" s="151"/>
      <c r="G230" s="61">
        <v>11987.391324200911</v>
      </c>
      <c r="H230" s="61">
        <v>14198</v>
      </c>
      <c r="I230" s="61">
        <v>938</v>
      </c>
      <c r="J230" s="61">
        <f t="shared" si="3"/>
        <v>27123.391324200911</v>
      </c>
      <c r="K230" s="61"/>
    </row>
    <row r="231" spans="1:11" s="63" customFormat="1" ht="12.75" customHeight="1">
      <c r="A231" s="55">
        <v>222</v>
      </c>
      <c r="B231" s="56" t="s">
        <v>481</v>
      </c>
      <c r="C231" s="55">
        <v>0</v>
      </c>
      <c r="D231" s="59">
        <v>1</v>
      </c>
      <c r="E231" s="60">
        <v>0</v>
      </c>
      <c r="F231" s="151"/>
      <c r="G231" s="61">
        <v>14952.78</v>
      </c>
      <c r="H231" s="61">
        <v>0</v>
      </c>
      <c r="I231" s="61">
        <v>938</v>
      </c>
      <c r="J231" s="61">
        <f t="shared" si="3"/>
        <v>15890.78</v>
      </c>
      <c r="K231" s="61"/>
    </row>
    <row r="232" spans="1:11" s="63" customFormat="1" ht="12.75" customHeight="1">
      <c r="A232" s="55">
        <v>223</v>
      </c>
      <c r="B232" s="56" t="s">
        <v>482</v>
      </c>
      <c r="C232" s="55">
        <v>1</v>
      </c>
      <c r="D232" s="59">
        <v>1</v>
      </c>
      <c r="E232" s="60">
        <v>10</v>
      </c>
      <c r="F232" s="151"/>
      <c r="G232" s="61">
        <v>12794.035789473684</v>
      </c>
      <c r="H232" s="61">
        <v>463</v>
      </c>
      <c r="I232" s="61">
        <v>938</v>
      </c>
      <c r="J232" s="61">
        <f t="shared" si="3"/>
        <v>14195.035789473684</v>
      </c>
      <c r="K232" s="61"/>
    </row>
    <row r="233" spans="1:11" s="63" customFormat="1" ht="12.75" customHeight="1">
      <c r="A233" s="55">
        <v>224</v>
      </c>
      <c r="B233" s="56" t="s">
        <v>483</v>
      </c>
      <c r="C233" s="55">
        <v>1</v>
      </c>
      <c r="D233" s="59">
        <v>1</v>
      </c>
      <c r="E233" s="60">
        <v>6</v>
      </c>
      <c r="F233" s="151"/>
      <c r="G233" s="61">
        <v>11591.575027322404</v>
      </c>
      <c r="H233" s="61">
        <v>14572</v>
      </c>
      <c r="I233" s="61">
        <v>938</v>
      </c>
      <c r="J233" s="61">
        <f t="shared" si="3"/>
        <v>27101.575027322404</v>
      </c>
      <c r="K233" s="61"/>
    </row>
    <row r="234" spans="1:11" s="63" customFormat="1" ht="12.75" customHeight="1">
      <c r="A234" s="55">
        <v>225</v>
      </c>
      <c r="B234" s="56" t="s">
        <v>484</v>
      </c>
      <c r="C234" s="55">
        <v>0</v>
      </c>
      <c r="D234" s="59">
        <v>1</v>
      </c>
      <c r="E234" s="60">
        <v>0</v>
      </c>
      <c r="F234" s="151"/>
      <c r="G234" s="61"/>
      <c r="H234" s="61">
        <v>0</v>
      </c>
      <c r="I234" s="61">
        <v>938</v>
      </c>
      <c r="J234" s="61">
        <f t="shared" si="3"/>
        <v>938</v>
      </c>
      <c r="K234" s="61"/>
    </row>
    <row r="235" spans="1:11" s="63" customFormat="1" ht="12.75" customHeight="1">
      <c r="A235" s="55">
        <v>226</v>
      </c>
      <c r="B235" s="56" t="s">
        <v>485</v>
      </c>
      <c r="C235" s="55">
        <v>1</v>
      </c>
      <c r="D235" s="59">
        <v>1</v>
      </c>
      <c r="E235" s="60">
        <v>7</v>
      </c>
      <c r="F235" s="151"/>
      <c r="G235" s="61">
        <v>11951.298912348046</v>
      </c>
      <c r="H235" s="61">
        <v>1463</v>
      </c>
      <c r="I235" s="61">
        <v>938</v>
      </c>
      <c r="J235" s="61">
        <f t="shared" si="3"/>
        <v>14352.298912348046</v>
      </c>
      <c r="K235" s="61"/>
    </row>
    <row r="236" spans="1:11" s="63" customFormat="1" ht="12.75" customHeight="1">
      <c r="A236" s="55">
        <v>227</v>
      </c>
      <c r="B236" s="56" t="s">
        <v>486</v>
      </c>
      <c r="C236" s="55">
        <v>1</v>
      </c>
      <c r="D236" s="59">
        <v>1</v>
      </c>
      <c r="E236" s="60">
        <v>9</v>
      </c>
      <c r="F236" s="151"/>
      <c r="G236" s="61">
        <v>12677.874415781485</v>
      </c>
      <c r="H236" s="61">
        <v>3820</v>
      </c>
      <c r="I236" s="61">
        <v>938</v>
      </c>
      <c r="J236" s="61">
        <f t="shared" si="3"/>
        <v>17435.874415781487</v>
      </c>
      <c r="K236" s="61"/>
    </row>
    <row r="237" spans="1:11" s="63" customFormat="1" ht="12.75" customHeight="1">
      <c r="A237" s="55">
        <v>228</v>
      </c>
      <c r="B237" s="56" t="s">
        <v>487</v>
      </c>
      <c r="C237" s="55">
        <v>0</v>
      </c>
      <c r="D237" s="59">
        <v>1</v>
      </c>
      <c r="E237" s="60">
        <v>0</v>
      </c>
      <c r="F237" s="151"/>
      <c r="G237" s="61"/>
      <c r="H237" s="61">
        <v>0</v>
      </c>
      <c r="I237" s="61">
        <v>938</v>
      </c>
      <c r="J237" s="61">
        <f t="shared" si="3"/>
        <v>938</v>
      </c>
      <c r="K237" s="61"/>
    </row>
    <row r="238" spans="1:11" s="63" customFormat="1" ht="12.75" customHeight="1">
      <c r="A238" s="55">
        <v>229</v>
      </c>
      <c r="B238" s="56" t="s">
        <v>488</v>
      </c>
      <c r="C238" s="55">
        <v>1</v>
      </c>
      <c r="D238" s="59">
        <v>1</v>
      </c>
      <c r="E238" s="60">
        <v>7</v>
      </c>
      <c r="F238" s="151"/>
      <c r="G238" s="61">
        <v>12597.214677556576</v>
      </c>
      <c r="H238" s="61">
        <v>1226</v>
      </c>
      <c r="I238" s="61">
        <v>938</v>
      </c>
      <c r="J238" s="61">
        <f t="shared" si="3"/>
        <v>14761.214677556576</v>
      </c>
      <c r="K238" s="61"/>
    </row>
    <row r="239" spans="1:11" s="63" customFormat="1" ht="12.75" customHeight="1">
      <c r="A239" s="55">
        <v>230</v>
      </c>
      <c r="B239" s="56" t="s">
        <v>489</v>
      </c>
      <c r="C239" s="55">
        <v>1</v>
      </c>
      <c r="D239" s="59">
        <v>1</v>
      </c>
      <c r="E239" s="60">
        <v>3</v>
      </c>
      <c r="F239" s="151"/>
      <c r="G239" s="61">
        <v>11180.549571428573</v>
      </c>
      <c r="H239" s="61">
        <v>11113</v>
      </c>
      <c r="I239" s="61">
        <v>938</v>
      </c>
      <c r="J239" s="61">
        <f t="shared" si="3"/>
        <v>23231.549571428572</v>
      </c>
      <c r="K239" s="61"/>
    </row>
    <row r="240" spans="1:11" s="63" customFormat="1" ht="12.75" customHeight="1">
      <c r="A240" s="55">
        <v>231</v>
      </c>
      <c r="B240" s="56" t="s">
        <v>490</v>
      </c>
      <c r="C240" s="55">
        <v>1</v>
      </c>
      <c r="D240" s="59">
        <v>1.0369999999999999</v>
      </c>
      <c r="E240" s="60">
        <v>4</v>
      </c>
      <c r="F240" s="151"/>
      <c r="G240" s="61">
        <v>11522.036630310216</v>
      </c>
      <c r="H240" s="61">
        <v>2864</v>
      </c>
      <c r="I240" s="61">
        <v>938</v>
      </c>
      <c r="J240" s="61">
        <f t="shared" si="3"/>
        <v>15324.036630310216</v>
      </c>
      <c r="K240" s="61"/>
    </row>
    <row r="241" spans="1:11" s="63" customFormat="1" ht="12.75" customHeight="1">
      <c r="A241" s="55">
        <v>232</v>
      </c>
      <c r="B241" s="56" t="s">
        <v>491</v>
      </c>
      <c r="C241" s="55">
        <v>0</v>
      </c>
      <c r="D241" s="59">
        <v>1</v>
      </c>
      <c r="E241" s="60">
        <v>0</v>
      </c>
      <c r="F241" s="151"/>
      <c r="G241" s="61"/>
      <c r="H241" s="61">
        <v>0</v>
      </c>
      <c r="I241" s="61">
        <v>938</v>
      </c>
      <c r="J241" s="61">
        <f t="shared" si="3"/>
        <v>938</v>
      </c>
      <c r="K241" s="61"/>
    </row>
    <row r="242" spans="1:11" s="63" customFormat="1" ht="12.75" customHeight="1">
      <c r="A242" s="55">
        <v>233</v>
      </c>
      <c r="B242" s="56" t="s">
        <v>492</v>
      </c>
      <c r="C242" s="55">
        <v>0</v>
      </c>
      <c r="D242" s="59">
        <v>1</v>
      </c>
      <c r="E242" s="60">
        <v>0</v>
      </c>
      <c r="F242" s="151"/>
      <c r="G242" s="61">
        <v>14952.780000000002</v>
      </c>
      <c r="H242" s="61">
        <v>0</v>
      </c>
      <c r="I242" s="61">
        <v>938</v>
      </c>
      <c r="J242" s="61">
        <f t="shared" si="3"/>
        <v>15890.780000000002</v>
      </c>
      <c r="K242" s="61"/>
    </row>
    <row r="243" spans="1:11" s="63" customFormat="1" ht="12.75" customHeight="1">
      <c r="A243" s="55">
        <v>234</v>
      </c>
      <c r="B243" s="56" t="s">
        <v>493</v>
      </c>
      <c r="C243" s="55">
        <v>1</v>
      </c>
      <c r="D243" s="59">
        <v>1</v>
      </c>
      <c r="E243" s="60">
        <v>6</v>
      </c>
      <c r="F243" s="151"/>
      <c r="G243" s="61">
        <v>12825.658656716418</v>
      </c>
      <c r="H243" s="61">
        <v>9963</v>
      </c>
      <c r="I243" s="61">
        <v>938</v>
      </c>
      <c r="J243" s="61">
        <f t="shared" si="3"/>
        <v>23726.65865671642</v>
      </c>
      <c r="K243" s="61"/>
    </row>
    <row r="244" spans="1:11" s="63" customFormat="1" ht="12.75" customHeight="1">
      <c r="A244" s="55">
        <v>235</v>
      </c>
      <c r="B244" s="56" t="s">
        <v>494</v>
      </c>
      <c r="C244" s="55">
        <v>0</v>
      </c>
      <c r="D244" s="59">
        <v>1</v>
      </c>
      <c r="E244" s="60">
        <v>0</v>
      </c>
      <c r="F244" s="151"/>
      <c r="G244" s="61"/>
      <c r="H244" s="61">
        <v>0</v>
      </c>
      <c r="I244" s="61">
        <v>938</v>
      </c>
      <c r="J244" s="61">
        <f t="shared" si="3"/>
        <v>938</v>
      </c>
      <c r="K244" s="61"/>
    </row>
    <row r="245" spans="1:11" s="63" customFormat="1" ht="12.75" customHeight="1">
      <c r="A245" s="55">
        <v>236</v>
      </c>
      <c r="B245" s="56" t="s">
        <v>495</v>
      </c>
      <c r="C245" s="55">
        <v>1</v>
      </c>
      <c r="D245" s="59">
        <v>1</v>
      </c>
      <c r="E245" s="60">
        <v>10</v>
      </c>
      <c r="F245" s="151"/>
      <c r="G245" s="61">
        <v>13861.994858945154</v>
      </c>
      <c r="H245" s="61">
        <v>2637</v>
      </c>
      <c r="I245" s="61">
        <v>938</v>
      </c>
      <c r="J245" s="61">
        <f t="shared" si="3"/>
        <v>17436.994858945152</v>
      </c>
      <c r="K245" s="61"/>
    </row>
    <row r="246" spans="1:11" s="63" customFormat="1" ht="12.75" customHeight="1">
      <c r="A246" s="55">
        <v>237</v>
      </c>
      <c r="B246" s="56" t="s">
        <v>496</v>
      </c>
      <c r="C246" s="55">
        <v>0</v>
      </c>
      <c r="D246" s="59">
        <v>1</v>
      </c>
      <c r="E246" s="60">
        <v>0</v>
      </c>
      <c r="F246" s="151"/>
      <c r="G246" s="61">
        <v>14952.78</v>
      </c>
      <c r="H246" s="61">
        <v>0</v>
      </c>
      <c r="I246" s="61">
        <v>938</v>
      </c>
      <c r="J246" s="61">
        <f t="shared" si="3"/>
        <v>15890.78</v>
      </c>
      <c r="K246" s="61"/>
    </row>
    <row r="247" spans="1:11" s="63" customFormat="1" ht="12.75" customHeight="1">
      <c r="A247" s="55">
        <v>238</v>
      </c>
      <c r="B247" s="56" t="s">
        <v>497</v>
      </c>
      <c r="C247" s="55">
        <v>1</v>
      </c>
      <c r="D247" s="59">
        <v>1</v>
      </c>
      <c r="E247" s="60">
        <v>4</v>
      </c>
      <c r="F247" s="151"/>
      <c r="G247" s="61">
        <v>10832.466428571428</v>
      </c>
      <c r="H247" s="61">
        <v>3746</v>
      </c>
      <c r="I247" s="61">
        <v>938</v>
      </c>
      <c r="J247" s="61">
        <f t="shared" si="3"/>
        <v>15516.466428571428</v>
      </c>
      <c r="K247" s="61"/>
    </row>
    <row r="248" spans="1:11" s="63" customFormat="1" ht="12.75" customHeight="1">
      <c r="A248" s="55">
        <v>239</v>
      </c>
      <c r="B248" s="56" t="s">
        <v>498</v>
      </c>
      <c r="C248" s="55">
        <v>1</v>
      </c>
      <c r="D248" s="59">
        <v>1.038</v>
      </c>
      <c r="E248" s="60">
        <v>6</v>
      </c>
      <c r="F248" s="151"/>
      <c r="G248" s="61">
        <v>12554.17287742086</v>
      </c>
      <c r="H248" s="61">
        <v>4947</v>
      </c>
      <c r="I248" s="61">
        <v>938</v>
      </c>
      <c r="J248" s="61">
        <f t="shared" si="3"/>
        <v>18439.17287742086</v>
      </c>
      <c r="K248" s="61"/>
    </row>
    <row r="249" spans="1:11" s="63" customFormat="1" ht="12.75" customHeight="1">
      <c r="A249" s="55">
        <v>240</v>
      </c>
      <c r="B249" s="56" t="s">
        <v>499</v>
      </c>
      <c r="C249" s="55">
        <v>1</v>
      </c>
      <c r="D249" s="59">
        <v>1.056</v>
      </c>
      <c r="E249" s="60">
        <v>3</v>
      </c>
      <c r="F249" s="151"/>
      <c r="G249" s="61">
        <v>11056.224012336448</v>
      </c>
      <c r="H249" s="61">
        <v>6392</v>
      </c>
      <c r="I249" s="61">
        <v>938</v>
      </c>
      <c r="J249" s="61">
        <f t="shared" si="3"/>
        <v>18386.224012336446</v>
      </c>
      <c r="K249" s="61"/>
    </row>
    <row r="250" spans="1:11" s="63" customFormat="1" ht="12.75" customHeight="1">
      <c r="A250" s="55">
        <v>241</v>
      </c>
      <c r="B250" s="56" t="s">
        <v>500</v>
      </c>
      <c r="C250" s="55">
        <v>0</v>
      </c>
      <c r="D250" s="59">
        <v>1</v>
      </c>
      <c r="E250" s="60">
        <v>0</v>
      </c>
      <c r="F250" s="151"/>
      <c r="G250" s="61">
        <v>14952.78</v>
      </c>
      <c r="H250" s="61">
        <v>0</v>
      </c>
      <c r="I250" s="61">
        <v>938</v>
      </c>
      <c r="J250" s="61">
        <f t="shared" si="3"/>
        <v>15890.78</v>
      </c>
      <c r="K250" s="61"/>
    </row>
    <row r="251" spans="1:11" s="63" customFormat="1" ht="12.75" customHeight="1">
      <c r="A251" s="55">
        <v>242</v>
      </c>
      <c r="B251" s="56" t="s">
        <v>501</v>
      </c>
      <c r="C251" s="55">
        <v>1</v>
      </c>
      <c r="D251" s="59">
        <v>1</v>
      </c>
      <c r="E251" s="60">
        <v>9</v>
      </c>
      <c r="F251" s="151"/>
      <c r="G251" s="61">
        <v>13715.445656565653</v>
      </c>
      <c r="H251" s="61">
        <v>42218</v>
      </c>
      <c r="I251" s="61">
        <v>938</v>
      </c>
      <c r="J251" s="61">
        <f t="shared" si="3"/>
        <v>56871.445656565651</v>
      </c>
      <c r="K251" s="61"/>
    </row>
    <row r="252" spans="1:11" s="63" customFormat="1" ht="12.75" customHeight="1">
      <c r="A252" s="55">
        <v>243</v>
      </c>
      <c r="B252" s="56" t="s">
        <v>502</v>
      </c>
      <c r="C252" s="55">
        <v>1</v>
      </c>
      <c r="D252" s="59">
        <v>1.052</v>
      </c>
      <c r="E252" s="60">
        <v>9</v>
      </c>
      <c r="F252" s="151"/>
      <c r="G252" s="61">
        <v>14498.641533609803</v>
      </c>
      <c r="H252" s="61">
        <v>2723</v>
      </c>
      <c r="I252" s="61">
        <v>938</v>
      </c>
      <c r="J252" s="61">
        <f t="shared" si="3"/>
        <v>18159.641533609803</v>
      </c>
      <c r="K252" s="61"/>
    </row>
    <row r="253" spans="1:11" s="63" customFormat="1" ht="12.75" customHeight="1">
      <c r="A253" s="55">
        <v>244</v>
      </c>
      <c r="B253" s="56" t="s">
        <v>503</v>
      </c>
      <c r="C253" s="55">
        <v>1</v>
      </c>
      <c r="D253" s="59">
        <v>1.038</v>
      </c>
      <c r="E253" s="60">
        <v>10</v>
      </c>
      <c r="F253" s="151"/>
      <c r="G253" s="61">
        <v>13712.576661316996</v>
      </c>
      <c r="H253" s="61">
        <v>4346</v>
      </c>
      <c r="I253" s="61">
        <v>938</v>
      </c>
      <c r="J253" s="61">
        <f t="shared" si="3"/>
        <v>18996.576661316998</v>
      </c>
      <c r="K253" s="61"/>
    </row>
    <row r="254" spans="1:11" s="63" customFormat="1" ht="12.75" customHeight="1">
      <c r="A254" s="55">
        <v>245</v>
      </c>
      <c r="B254" s="56" t="s">
        <v>504</v>
      </c>
      <c r="C254" s="55">
        <v>0</v>
      </c>
      <c r="D254" s="59">
        <v>1</v>
      </c>
      <c r="E254" s="60">
        <v>0</v>
      </c>
      <c r="F254" s="151"/>
      <c r="G254" s="61"/>
      <c r="H254" s="61">
        <v>0</v>
      </c>
      <c r="I254" s="61">
        <v>938</v>
      </c>
      <c r="J254" s="61">
        <f t="shared" si="3"/>
        <v>938</v>
      </c>
      <c r="K254" s="61"/>
    </row>
    <row r="255" spans="1:11" s="63" customFormat="1" ht="12.75" customHeight="1">
      <c r="A255" s="55">
        <v>246</v>
      </c>
      <c r="B255" s="56" t="s">
        <v>505</v>
      </c>
      <c r="C255" s="55">
        <v>1</v>
      </c>
      <c r="D255" s="59">
        <v>1.038</v>
      </c>
      <c r="E255" s="60">
        <v>2</v>
      </c>
      <c r="F255" s="151"/>
      <c r="G255" s="61">
        <v>11023.210257043025</v>
      </c>
      <c r="H255" s="61">
        <v>4047</v>
      </c>
      <c r="I255" s="61">
        <v>938</v>
      </c>
      <c r="J255" s="61">
        <f t="shared" si="3"/>
        <v>16008.210257043025</v>
      </c>
      <c r="K255" s="61"/>
    </row>
    <row r="256" spans="1:11" s="63" customFormat="1" ht="12.75" customHeight="1">
      <c r="A256" s="55">
        <v>247</v>
      </c>
      <c r="B256" s="56" t="s">
        <v>506</v>
      </c>
      <c r="C256" s="55">
        <v>0</v>
      </c>
      <c r="D256" s="59">
        <v>1</v>
      </c>
      <c r="E256" s="60">
        <v>0</v>
      </c>
      <c r="F256" s="151"/>
      <c r="G256" s="61"/>
      <c r="H256" s="61">
        <v>0</v>
      </c>
      <c r="I256" s="61">
        <v>938</v>
      </c>
      <c r="J256" s="61">
        <f t="shared" si="3"/>
        <v>938</v>
      </c>
      <c r="K256" s="61"/>
    </row>
    <row r="257" spans="1:11" s="63" customFormat="1" ht="12.75" customHeight="1">
      <c r="A257" s="55">
        <v>248</v>
      </c>
      <c r="B257" s="56" t="s">
        <v>507</v>
      </c>
      <c r="C257" s="55">
        <v>1</v>
      </c>
      <c r="D257" s="59">
        <v>1.0269999999999999</v>
      </c>
      <c r="E257" s="60">
        <v>12</v>
      </c>
      <c r="F257" s="151"/>
      <c r="G257" s="61">
        <v>15375.864597523821</v>
      </c>
      <c r="H257" s="61">
        <v>1214</v>
      </c>
      <c r="I257" s="61">
        <v>938</v>
      </c>
      <c r="J257" s="61">
        <f t="shared" si="3"/>
        <v>17527.864597523821</v>
      </c>
      <c r="K257" s="61"/>
    </row>
    <row r="258" spans="1:11" s="63" customFormat="1" ht="12.75" customHeight="1">
      <c r="A258" s="55">
        <v>249</v>
      </c>
      <c r="B258" s="56" t="s">
        <v>508</v>
      </c>
      <c r="C258" s="55">
        <v>1</v>
      </c>
      <c r="D258" s="59">
        <v>1</v>
      </c>
      <c r="E258" s="60">
        <v>5</v>
      </c>
      <c r="F258" s="151"/>
      <c r="G258" s="61">
        <v>11555.954285714284</v>
      </c>
      <c r="H258" s="61">
        <v>19572</v>
      </c>
      <c r="I258" s="61">
        <v>938</v>
      </c>
      <c r="J258" s="61">
        <f t="shared" si="3"/>
        <v>32065.954285714284</v>
      </c>
      <c r="K258" s="61"/>
    </row>
    <row r="259" spans="1:11" s="63" customFormat="1" ht="12.75" customHeight="1">
      <c r="A259" s="55">
        <v>250</v>
      </c>
      <c r="B259" s="56" t="s">
        <v>509</v>
      </c>
      <c r="C259" s="55">
        <v>1</v>
      </c>
      <c r="D259" s="59">
        <v>1</v>
      </c>
      <c r="E259" s="60">
        <v>4</v>
      </c>
      <c r="F259" s="151"/>
      <c r="G259" s="61">
        <v>10864.565383022773</v>
      </c>
      <c r="H259" s="61">
        <v>2946</v>
      </c>
      <c r="I259" s="61">
        <v>938</v>
      </c>
      <c r="J259" s="61">
        <f t="shared" si="3"/>
        <v>14748.565383022773</v>
      </c>
      <c r="K259" s="61"/>
    </row>
    <row r="260" spans="1:11" s="63" customFormat="1" ht="12.75" customHeight="1">
      <c r="A260" s="55">
        <v>251</v>
      </c>
      <c r="B260" s="56" t="s">
        <v>510</v>
      </c>
      <c r="C260" s="55">
        <v>1</v>
      </c>
      <c r="D260" s="59">
        <v>1.0640000000000001</v>
      </c>
      <c r="E260" s="60">
        <v>8</v>
      </c>
      <c r="F260" s="151"/>
      <c r="G260" s="61">
        <v>13166.078201545979</v>
      </c>
      <c r="H260" s="61">
        <v>2640</v>
      </c>
      <c r="I260" s="61">
        <v>938</v>
      </c>
      <c r="J260" s="61">
        <f t="shared" si="3"/>
        <v>16744.078201545977</v>
      </c>
      <c r="K260" s="61"/>
    </row>
    <row r="261" spans="1:11" s="63" customFormat="1" ht="12.75" customHeight="1">
      <c r="A261" s="55">
        <v>252</v>
      </c>
      <c r="B261" s="56" t="s">
        <v>511</v>
      </c>
      <c r="C261" s="55">
        <v>1</v>
      </c>
      <c r="D261" s="59">
        <v>1.026</v>
      </c>
      <c r="E261" s="60">
        <v>4</v>
      </c>
      <c r="F261" s="151"/>
      <c r="G261" s="61">
        <v>11781.77633218855</v>
      </c>
      <c r="H261" s="61">
        <v>11448</v>
      </c>
      <c r="I261" s="61">
        <v>938</v>
      </c>
      <c r="J261" s="61">
        <f t="shared" si="3"/>
        <v>24167.77633218855</v>
      </c>
      <c r="K261" s="61"/>
    </row>
    <row r="262" spans="1:11" s="63" customFormat="1" ht="12.75" customHeight="1">
      <c r="A262" s="55">
        <v>253</v>
      </c>
      <c r="B262" s="56" t="s">
        <v>512</v>
      </c>
      <c r="C262" s="55">
        <v>1</v>
      </c>
      <c r="D262" s="59">
        <v>1</v>
      </c>
      <c r="E262" s="60">
        <v>8</v>
      </c>
      <c r="F262" s="151"/>
      <c r="G262" s="61">
        <v>13503.253023255815</v>
      </c>
      <c r="H262" s="61">
        <v>25317</v>
      </c>
      <c r="I262" s="61">
        <v>938</v>
      </c>
      <c r="J262" s="61">
        <f t="shared" si="3"/>
        <v>39758.253023255813</v>
      </c>
      <c r="K262" s="61"/>
    </row>
    <row r="263" spans="1:11" s="63" customFormat="1" ht="12.75" customHeight="1">
      <c r="A263" s="55">
        <v>254</v>
      </c>
      <c r="B263" s="56" t="s">
        <v>513</v>
      </c>
      <c r="C263" s="55">
        <v>0</v>
      </c>
      <c r="D263" s="59">
        <v>1.0369999999999999</v>
      </c>
      <c r="E263" s="60">
        <v>0</v>
      </c>
      <c r="F263" s="151"/>
      <c r="G263" s="61">
        <v>15399.012209999999</v>
      </c>
      <c r="H263" s="61">
        <v>0</v>
      </c>
      <c r="I263" s="61">
        <v>938</v>
      </c>
      <c r="J263" s="61">
        <f t="shared" si="3"/>
        <v>16337.012209999999</v>
      </c>
      <c r="K263" s="61"/>
    </row>
    <row r="264" spans="1:11" s="63" customFormat="1" ht="12.75" customHeight="1">
      <c r="A264" s="55">
        <v>255</v>
      </c>
      <c r="B264" s="56" t="s">
        <v>514</v>
      </c>
      <c r="C264" s="55">
        <v>0</v>
      </c>
      <c r="D264" s="59">
        <v>1</v>
      </c>
      <c r="E264" s="60">
        <v>0</v>
      </c>
      <c r="F264" s="151"/>
      <c r="G264" s="61"/>
      <c r="H264" s="61">
        <v>0</v>
      </c>
      <c r="I264" s="61">
        <v>938</v>
      </c>
      <c r="J264" s="61">
        <f t="shared" si="3"/>
        <v>938</v>
      </c>
      <c r="K264" s="61"/>
    </row>
    <row r="265" spans="1:11" s="63" customFormat="1" ht="12.75" customHeight="1">
      <c r="A265" s="55">
        <v>256</v>
      </c>
      <c r="B265" s="56" t="s">
        <v>515</v>
      </c>
      <c r="C265" s="55">
        <v>0</v>
      </c>
      <c r="D265" s="59">
        <v>1</v>
      </c>
      <c r="E265" s="60">
        <v>0</v>
      </c>
      <c r="F265" s="151"/>
      <c r="G265" s="61">
        <v>16232.279999999999</v>
      </c>
      <c r="H265" s="61">
        <v>0</v>
      </c>
      <c r="I265" s="61">
        <v>938</v>
      </c>
      <c r="J265" s="61">
        <f t="shared" si="3"/>
        <v>17170.28</v>
      </c>
      <c r="K265" s="61"/>
    </row>
    <row r="266" spans="1:11" s="63" customFormat="1" ht="12.75" customHeight="1">
      <c r="A266" s="55">
        <v>257</v>
      </c>
      <c r="B266" s="56" t="s">
        <v>516</v>
      </c>
      <c r="C266" s="55">
        <v>0</v>
      </c>
      <c r="D266" s="59">
        <v>1</v>
      </c>
      <c r="E266" s="60">
        <v>0</v>
      </c>
      <c r="F266" s="151"/>
      <c r="G266" s="61"/>
      <c r="H266" s="61">
        <v>0</v>
      </c>
      <c r="I266" s="61">
        <v>938</v>
      </c>
      <c r="J266" s="61">
        <f t="shared" si="3"/>
        <v>938</v>
      </c>
      <c r="K266" s="61"/>
    </row>
    <row r="267" spans="1:11" s="63" customFormat="1" ht="12.75" customHeight="1">
      <c r="A267" s="55">
        <v>258</v>
      </c>
      <c r="B267" s="56" t="s">
        <v>517</v>
      </c>
      <c r="C267" s="55">
        <v>1</v>
      </c>
      <c r="D267" s="59">
        <v>1</v>
      </c>
      <c r="E267" s="60">
        <v>10</v>
      </c>
      <c r="F267" s="151"/>
      <c r="G267" s="61">
        <v>13898.748994206258</v>
      </c>
      <c r="H267" s="61">
        <v>4091</v>
      </c>
      <c r="I267" s="61">
        <v>938</v>
      </c>
      <c r="J267" s="61">
        <f t="shared" ref="J267:J330" si="4">SUM(G267:I267)</f>
        <v>18927.74899420626</v>
      </c>
      <c r="K267" s="61"/>
    </row>
    <row r="268" spans="1:11" s="63" customFormat="1" ht="12.75" customHeight="1">
      <c r="A268" s="55">
        <v>259</v>
      </c>
      <c r="B268" s="56" t="s">
        <v>518</v>
      </c>
      <c r="C268" s="55">
        <v>0</v>
      </c>
      <c r="D268" s="59">
        <v>1</v>
      </c>
      <c r="E268" s="60">
        <v>0</v>
      </c>
      <c r="F268" s="151"/>
      <c r="G268" s="61">
        <v>14952.78</v>
      </c>
      <c r="H268" s="61">
        <v>0</v>
      </c>
      <c r="I268" s="61">
        <v>938</v>
      </c>
      <c r="J268" s="61">
        <f t="shared" si="4"/>
        <v>15890.78</v>
      </c>
      <c r="K268" s="61"/>
    </row>
    <row r="269" spans="1:11" s="63" customFormat="1" ht="12.75" customHeight="1">
      <c r="A269" s="55">
        <v>260</v>
      </c>
      <c r="B269" s="56" t="s">
        <v>519</v>
      </c>
      <c r="C269" s="55">
        <v>0</v>
      </c>
      <c r="D269" s="59">
        <v>1</v>
      </c>
      <c r="E269" s="60">
        <v>0</v>
      </c>
      <c r="F269" s="151"/>
      <c r="G269" s="61"/>
      <c r="H269" s="61">
        <v>0</v>
      </c>
      <c r="I269" s="61">
        <v>938</v>
      </c>
      <c r="J269" s="61">
        <f t="shared" si="4"/>
        <v>938</v>
      </c>
      <c r="K269" s="61"/>
    </row>
    <row r="270" spans="1:11" s="63" customFormat="1" ht="12.75" customHeight="1">
      <c r="A270" s="55">
        <v>261</v>
      </c>
      <c r="B270" s="56" t="s">
        <v>520</v>
      </c>
      <c r="C270" s="55">
        <v>1</v>
      </c>
      <c r="D270" s="59">
        <v>1</v>
      </c>
      <c r="E270" s="60">
        <v>4</v>
      </c>
      <c r="F270" s="151"/>
      <c r="G270" s="61">
        <v>11144.719471774193</v>
      </c>
      <c r="H270" s="61">
        <v>7193</v>
      </c>
      <c r="I270" s="61">
        <v>938</v>
      </c>
      <c r="J270" s="61">
        <f t="shared" si="4"/>
        <v>19275.719471774195</v>
      </c>
      <c r="K270" s="61"/>
    </row>
    <row r="271" spans="1:11" s="63" customFormat="1" ht="12.75" customHeight="1">
      <c r="A271" s="55">
        <v>262</v>
      </c>
      <c r="B271" s="56" t="s">
        <v>521</v>
      </c>
      <c r="C271" s="55">
        <v>1</v>
      </c>
      <c r="D271" s="59">
        <v>1</v>
      </c>
      <c r="E271" s="60">
        <v>7</v>
      </c>
      <c r="F271" s="151"/>
      <c r="G271" s="61">
        <v>12199.429165390504</v>
      </c>
      <c r="H271" s="61">
        <v>4264</v>
      </c>
      <c r="I271" s="61">
        <v>938</v>
      </c>
      <c r="J271" s="61">
        <f t="shared" si="4"/>
        <v>17401.429165390502</v>
      </c>
      <c r="K271" s="61"/>
    </row>
    <row r="272" spans="1:11" s="63" customFormat="1" ht="12.75" customHeight="1">
      <c r="A272" s="55">
        <v>263</v>
      </c>
      <c r="B272" s="56" t="s">
        <v>522</v>
      </c>
      <c r="C272" s="55">
        <v>1</v>
      </c>
      <c r="D272" s="59">
        <v>1</v>
      </c>
      <c r="E272" s="60">
        <v>8</v>
      </c>
      <c r="F272" s="151"/>
      <c r="G272" s="61">
        <v>12051.829555555558</v>
      </c>
      <c r="H272" s="61">
        <v>6156</v>
      </c>
      <c r="I272" s="61">
        <v>938</v>
      </c>
      <c r="J272" s="61">
        <f t="shared" si="4"/>
        <v>19145.82955555556</v>
      </c>
      <c r="K272" s="61"/>
    </row>
    <row r="273" spans="1:11" s="63" customFormat="1" ht="12.75" customHeight="1">
      <c r="A273" s="55">
        <v>264</v>
      </c>
      <c r="B273" s="56" t="s">
        <v>523</v>
      </c>
      <c r="C273" s="55">
        <v>1</v>
      </c>
      <c r="D273" s="59">
        <v>1.0329999999999999</v>
      </c>
      <c r="E273" s="60">
        <v>3</v>
      </c>
      <c r="F273" s="151"/>
      <c r="G273" s="61">
        <v>11073.231402182793</v>
      </c>
      <c r="H273" s="61">
        <v>4606</v>
      </c>
      <c r="I273" s="61">
        <v>938</v>
      </c>
      <c r="J273" s="61">
        <f t="shared" si="4"/>
        <v>16617.231402182791</v>
      </c>
      <c r="K273" s="61"/>
    </row>
    <row r="274" spans="1:11" s="63" customFormat="1" ht="12.75" customHeight="1">
      <c r="A274" s="55">
        <v>265</v>
      </c>
      <c r="B274" s="56" t="s">
        <v>524</v>
      </c>
      <c r="C274" s="55">
        <v>1</v>
      </c>
      <c r="D274" s="59">
        <v>1</v>
      </c>
      <c r="E274" s="60">
        <v>4</v>
      </c>
      <c r="F274" s="151"/>
      <c r="G274" s="61">
        <v>11161.566015625</v>
      </c>
      <c r="H274" s="61">
        <v>4992</v>
      </c>
      <c r="I274" s="61">
        <v>938</v>
      </c>
      <c r="J274" s="61">
        <f t="shared" si="4"/>
        <v>17091.566015625001</v>
      </c>
      <c r="K274" s="61"/>
    </row>
    <row r="275" spans="1:11" s="63" customFormat="1" ht="12.75" customHeight="1">
      <c r="A275" s="55">
        <v>266</v>
      </c>
      <c r="B275" s="56" t="s">
        <v>525</v>
      </c>
      <c r="C275" s="55">
        <v>1</v>
      </c>
      <c r="D275" s="59">
        <v>1.0409999999999999</v>
      </c>
      <c r="E275" s="60">
        <v>2</v>
      </c>
      <c r="F275" s="151"/>
      <c r="G275" s="61">
        <v>11131.769860754825</v>
      </c>
      <c r="H275" s="61">
        <v>5120</v>
      </c>
      <c r="I275" s="61">
        <v>938</v>
      </c>
      <c r="J275" s="61">
        <f t="shared" si="4"/>
        <v>17189.769860754823</v>
      </c>
      <c r="K275" s="61"/>
    </row>
    <row r="276" spans="1:11" s="63" customFormat="1" ht="12.75" customHeight="1">
      <c r="A276" s="55">
        <v>267</v>
      </c>
      <c r="B276" s="56" t="s">
        <v>526</v>
      </c>
      <c r="C276" s="55">
        <v>0</v>
      </c>
      <c r="D276" s="59">
        <v>1</v>
      </c>
      <c r="E276" s="60">
        <v>0</v>
      </c>
      <c r="F276" s="151"/>
      <c r="G276" s="61"/>
      <c r="H276" s="61">
        <v>0</v>
      </c>
      <c r="I276" s="61">
        <v>938</v>
      </c>
      <c r="J276" s="61">
        <f t="shared" si="4"/>
        <v>938</v>
      </c>
      <c r="K276" s="61"/>
    </row>
    <row r="277" spans="1:11" s="63" customFormat="1" ht="12.75" customHeight="1">
      <c r="A277" s="55">
        <v>268</v>
      </c>
      <c r="B277" s="56" t="s">
        <v>527</v>
      </c>
      <c r="C277" s="55">
        <v>0</v>
      </c>
      <c r="D277" s="59">
        <v>1</v>
      </c>
      <c r="E277" s="60">
        <v>0</v>
      </c>
      <c r="F277" s="151"/>
      <c r="G277" s="61"/>
      <c r="H277" s="61">
        <v>0</v>
      </c>
      <c r="I277" s="61">
        <v>938</v>
      </c>
      <c r="J277" s="61">
        <f t="shared" si="4"/>
        <v>938</v>
      </c>
      <c r="K277" s="61"/>
    </row>
    <row r="278" spans="1:11" s="63" customFormat="1" ht="12.75" customHeight="1">
      <c r="A278" s="55">
        <v>269</v>
      </c>
      <c r="B278" s="56" t="s">
        <v>528</v>
      </c>
      <c r="C278" s="55">
        <v>1</v>
      </c>
      <c r="D278" s="59">
        <v>1.04</v>
      </c>
      <c r="E278" s="60">
        <v>2</v>
      </c>
      <c r="F278" s="151"/>
      <c r="G278" s="61">
        <v>10574.290529198968</v>
      </c>
      <c r="H278" s="61">
        <v>9088</v>
      </c>
      <c r="I278" s="61">
        <v>938</v>
      </c>
      <c r="J278" s="61">
        <f t="shared" si="4"/>
        <v>20600.290529198966</v>
      </c>
      <c r="K278" s="61"/>
    </row>
    <row r="279" spans="1:11" s="63" customFormat="1" ht="12.75" customHeight="1">
      <c r="A279" s="55">
        <v>270</v>
      </c>
      <c r="B279" s="56" t="s">
        <v>529</v>
      </c>
      <c r="C279" s="55">
        <v>0</v>
      </c>
      <c r="D279" s="59">
        <v>1</v>
      </c>
      <c r="E279" s="60">
        <v>0</v>
      </c>
      <c r="F279" s="151"/>
      <c r="G279" s="61"/>
      <c r="H279" s="61">
        <v>0</v>
      </c>
      <c r="I279" s="61">
        <v>938</v>
      </c>
      <c r="J279" s="61">
        <f t="shared" si="4"/>
        <v>938</v>
      </c>
      <c r="K279" s="61"/>
    </row>
    <row r="280" spans="1:11" s="63" customFormat="1" ht="12.75" customHeight="1">
      <c r="A280" s="55">
        <v>271</v>
      </c>
      <c r="B280" s="56" t="s">
        <v>530</v>
      </c>
      <c r="C280" s="55">
        <v>1</v>
      </c>
      <c r="D280" s="59">
        <v>1</v>
      </c>
      <c r="E280" s="60">
        <v>3</v>
      </c>
      <c r="F280" s="151"/>
      <c r="G280" s="61">
        <v>11043.99537434896</v>
      </c>
      <c r="H280" s="61">
        <v>2554</v>
      </c>
      <c r="I280" s="61">
        <v>938</v>
      </c>
      <c r="J280" s="61">
        <f t="shared" si="4"/>
        <v>14535.99537434896</v>
      </c>
      <c r="K280" s="61"/>
    </row>
    <row r="281" spans="1:11" s="63" customFormat="1" ht="12.75" customHeight="1">
      <c r="A281" s="55">
        <v>272</v>
      </c>
      <c r="B281" s="56" t="s">
        <v>531</v>
      </c>
      <c r="C281" s="55">
        <v>1</v>
      </c>
      <c r="D281" s="59">
        <v>1</v>
      </c>
      <c r="E281" s="60">
        <v>7</v>
      </c>
      <c r="F281" s="151"/>
      <c r="G281" s="61">
        <v>11914.957653061223</v>
      </c>
      <c r="H281" s="61">
        <v>16520</v>
      </c>
      <c r="I281" s="61">
        <v>938</v>
      </c>
      <c r="J281" s="61">
        <f t="shared" si="4"/>
        <v>29372.957653061225</v>
      </c>
      <c r="K281" s="61"/>
    </row>
    <row r="282" spans="1:11" s="63" customFormat="1" ht="12.75" customHeight="1">
      <c r="A282" s="55">
        <v>273</v>
      </c>
      <c r="B282" s="56" t="s">
        <v>532</v>
      </c>
      <c r="C282" s="55">
        <v>1</v>
      </c>
      <c r="D282" s="59">
        <v>1</v>
      </c>
      <c r="E282" s="60">
        <v>5</v>
      </c>
      <c r="F282" s="151"/>
      <c r="G282" s="61">
        <v>10915.456589524969</v>
      </c>
      <c r="H282" s="61">
        <v>3987</v>
      </c>
      <c r="I282" s="61">
        <v>938</v>
      </c>
      <c r="J282" s="61">
        <f t="shared" si="4"/>
        <v>15840.456589524969</v>
      </c>
      <c r="K282" s="61"/>
    </row>
    <row r="283" spans="1:11" s="63" customFormat="1" ht="12.75" customHeight="1">
      <c r="A283" s="55">
        <v>274</v>
      </c>
      <c r="B283" s="56" t="s">
        <v>533</v>
      </c>
      <c r="C283" s="55">
        <v>1</v>
      </c>
      <c r="D283" s="59">
        <v>1.052</v>
      </c>
      <c r="E283" s="60">
        <v>10</v>
      </c>
      <c r="F283" s="151"/>
      <c r="G283" s="61">
        <v>15255.29345634383</v>
      </c>
      <c r="H283" s="61">
        <v>6273</v>
      </c>
      <c r="I283" s="61">
        <v>938</v>
      </c>
      <c r="J283" s="61">
        <f t="shared" si="4"/>
        <v>22466.293456343832</v>
      </c>
      <c r="K283" s="61"/>
    </row>
    <row r="284" spans="1:11" s="63" customFormat="1" ht="12.75" customHeight="1">
      <c r="A284" s="55">
        <v>275</v>
      </c>
      <c r="B284" s="56" t="s">
        <v>534</v>
      </c>
      <c r="C284" s="55">
        <v>1</v>
      </c>
      <c r="D284" s="59">
        <v>1</v>
      </c>
      <c r="E284" s="60">
        <v>4</v>
      </c>
      <c r="F284" s="151"/>
      <c r="G284" s="61">
        <v>11374.266696428571</v>
      </c>
      <c r="H284" s="61">
        <v>4664</v>
      </c>
      <c r="I284" s="61">
        <v>938</v>
      </c>
      <c r="J284" s="61">
        <f t="shared" si="4"/>
        <v>16976.266696428571</v>
      </c>
      <c r="K284" s="61"/>
    </row>
    <row r="285" spans="1:11" s="63" customFormat="1" ht="12.75" customHeight="1">
      <c r="A285" s="55">
        <v>276</v>
      </c>
      <c r="B285" s="56" t="s">
        <v>535</v>
      </c>
      <c r="C285" s="55">
        <v>1</v>
      </c>
      <c r="D285" s="59">
        <v>1.0369999999999999</v>
      </c>
      <c r="E285" s="60">
        <v>2</v>
      </c>
      <c r="F285" s="151"/>
      <c r="G285" s="61">
        <v>10576.971847024222</v>
      </c>
      <c r="H285" s="61">
        <v>10105</v>
      </c>
      <c r="I285" s="61">
        <v>938</v>
      </c>
      <c r="J285" s="61">
        <f t="shared" si="4"/>
        <v>21619.971847024222</v>
      </c>
      <c r="K285" s="61"/>
    </row>
    <row r="286" spans="1:11" s="63" customFormat="1" ht="12.75" customHeight="1">
      <c r="A286" s="55">
        <v>277</v>
      </c>
      <c r="B286" s="56" t="s">
        <v>536</v>
      </c>
      <c r="C286" s="55">
        <v>1</v>
      </c>
      <c r="D286" s="59">
        <v>1</v>
      </c>
      <c r="E286" s="60">
        <v>12</v>
      </c>
      <c r="F286" s="151"/>
      <c r="G286" s="61">
        <v>14469.586791855205</v>
      </c>
      <c r="H286" s="61">
        <v>1395</v>
      </c>
      <c r="I286" s="61">
        <v>938</v>
      </c>
      <c r="J286" s="61">
        <f t="shared" si="4"/>
        <v>16802.586791855203</v>
      </c>
      <c r="K286" s="61"/>
    </row>
    <row r="287" spans="1:11" s="63" customFormat="1" ht="12.75" customHeight="1">
      <c r="A287" s="55">
        <v>278</v>
      </c>
      <c r="B287" s="56" t="s">
        <v>537</v>
      </c>
      <c r="C287" s="55">
        <v>1</v>
      </c>
      <c r="D287" s="59">
        <v>1</v>
      </c>
      <c r="E287" s="60">
        <v>6</v>
      </c>
      <c r="F287" s="151"/>
      <c r="G287" s="61">
        <v>12129.506129559064</v>
      </c>
      <c r="H287" s="61">
        <v>2238</v>
      </c>
      <c r="I287" s="61">
        <v>938</v>
      </c>
      <c r="J287" s="61">
        <f t="shared" si="4"/>
        <v>15305.506129559064</v>
      </c>
      <c r="K287" s="61"/>
    </row>
    <row r="288" spans="1:11" s="63" customFormat="1" ht="12.75" customHeight="1">
      <c r="A288" s="55">
        <v>279</v>
      </c>
      <c r="B288" s="56" t="s">
        <v>538</v>
      </c>
      <c r="C288" s="55">
        <v>0</v>
      </c>
      <c r="D288" s="59">
        <v>1</v>
      </c>
      <c r="E288" s="60">
        <v>0</v>
      </c>
      <c r="F288" s="151"/>
      <c r="G288" s="61"/>
      <c r="H288" s="61">
        <v>0</v>
      </c>
      <c r="I288" s="61">
        <v>938</v>
      </c>
      <c r="J288" s="61">
        <f t="shared" si="4"/>
        <v>938</v>
      </c>
      <c r="K288" s="61"/>
    </row>
    <row r="289" spans="1:11" s="63" customFormat="1" ht="12.75" customHeight="1">
      <c r="A289" s="55">
        <v>280</v>
      </c>
      <c r="B289" s="56" t="s">
        <v>539</v>
      </c>
      <c r="C289" s="55">
        <v>0</v>
      </c>
      <c r="D289" s="59">
        <v>1</v>
      </c>
      <c r="E289" s="60">
        <v>0</v>
      </c>
      <c r="F289" s="151"/>
      <c r="G289" s="61">
        <v>14952.78</v>
      </c>
      <c r="H289" s="61">
        <v>0</v>
      </c>
      <c r="I289" s="61">
        <v>938</v>
      </c>
      <c r="J289" s="61">
        <f t="shared" si="4"/>
        <v>15890.78</v>
      </c>
      <c r="K289" s="61"/>
    </row>
    <row r="290" spans="1:11" s="63" customFormat="1" ht="12.75" customHeight="1">
      <c r="A290" s="55">
        <v>281</v>
      </c>
      <c r="B290" s="56" t="s">
        <v>540</v>
      </c>
      <c r="C290" s="55">
        <v>1</v>
      </c>
      <c r="D290" s="59">
        <v>1</v>
      </c>
      <c r="E290" s="60">
        <v>12</v>
      </c>
      <c r="F290" s="151"/>
      <c r="G290" s="61">
        <v>15321.320614877846</v>
      </c>
      <c r="H290" s="61">
        <v>696</v>
      </c>
      <c r="I290" s="61">
        <v>938</v>
      </c>
      <c r="J290" s="61">
        <f t="shared" si="4"/>
        <v>16955.320614877848</v>
      </c>
      <c r="K290" s="61"/>
    </row>
    <row r="291" spans="1:11" s="63" customFormat="1" ht="12.75" customHeight="1">
      <c r="A291" s="55">
        <v>282</v>
      </c>
      <c r="B291" s="56" t="s">
        <v>541</v>
      </c>
      <c r="C291" s="55">
        <v>0</v>
      </c>
      <c r="D291" s="59">
        <v>1</v>
      </c>
      <c r="E291" s="60">
        <v>0</v>
      </c>
      <c r="F291" s="151"/>
      <c r="G291" s="61">
        <v>14952.78</v>
      </c>
      <c r="H291" s="61">
        <v>0</v>
      </c>
      <c r="I291" s="61">
        <v>938</v>
      </c>
      <c r="J291" s="61">
        <f t="shared" si="4"/>
        <v>15890.78</v>
      </c>
      <c r="K291" s="61"/>
    </row>
    <row r="292" spans="1:11" s="63" customFormat="1" ht="12.75" customHeight="1">
      <c r="A292" s="55">
        <v>283</v>
      </c>
      <c r="B292" s="56" t="s">
        <v>542</v>
      </c>
      <c r="C292" s="55">
        <v>0</v>
      </c>
      <c r="D292" s="59">
        <v>1</v>
      </c>
      <c r="E292" s="60">
        <v>0</v>
      </c>
      <c r="F292" s="151"/>
      <c r="G292" s="61"/>
      <c r="H292" s="61">
        <v>0</v>
      </c>
      <c r="I292" s="61">
        <v>938</v>
      </c>
      <c r="J292" s="61">
        <f t="shared" si="4"/>
        <v>938</v>
      </c>
      <c r="K292" s="61"/>
    </row>
    <row r="293" spans="1:11" s="63" customFormat="1" ht="12.75" customHeight="1">
      <c r="A293" s="55">
        <v>284</v>
      </c>
      <c r="B293" s="56" t="s">
        <v>543</v>
      </c>
      <c r="C293" s="55">
        <v>1</v>
      </c>
      <c r="D293" s="59">
        <v>1.0409999999999999</v>
      </c>
      <c r="E293" s="60">
        <v>5</v>
      </c>
      <c r="F293" s="151"/>
      <c r="G293" s="61">
        <v>11667.129715934343</v>
      </c>
      <c r="H293" s="61">
        <v>4647</v>
      </c>
      <c r="I293" s="61">
        <v>938</v>
      </c>
      <c r="J293" s="61">
        <f t="shared" si="4"/>
        <v>17252.129715934345</v>
      </c>
      <c r="K293" s="61"/>
    </row>
    <row r="294" spans="1:11" s="63" customFormat="1" ht="12.75" customHeight="1">
      <c r="A294" s="55">
        <v>285</v>
      </c>
      <c r="B294" s="56" t="s">
        <v>544</v>
      </c>
      <c r="C294" s="55">
        <v>1</v>
      </c>
      <c r="D294" s="59">
        <v>1.0429999999999999</v>
      </c>
      <c r="E294" s="60">
        <v>7</v>
      </c>
      <c r="F294" s="151"/>
      <c r="G294" s="61">
        <v>12691.419891937852</v>
      </c>
      <c r="H294" s="61">
        <v>3705</v>
      </c>
      <c r="I294" s="61">
        <v>938</v>
      </c>
      <c r="J294" s="61">
        <f t="shared" si="4"/>
        <v>17334.419891937854</v>
      </c>
      <c r="K294" s="61"/>
    </row>
    <row r="295" spans="1:11" s="63" customFormat="1" ht="12.75" customHeight="1">
      <c r="A295" s="55">
        <v>286</v>
      </c>
      <c r="B295" s="56" t="s">
        <v>545</v>
      </c>
      <c r="C295" s="55">
        <v>0</v>
      </c>
      <c r="D295" s="59">
        <v>1.05</v>
      </c>
      <c r="E295" s="60">
        <v>0</v>
      </c>
      <c r="F295" s="151"/>
      <c r="G295" s="61">
        <v>15555.7965</v>
      </c>
      <c r="H295" s="61">
        <v>0</v>
      </c>
      <c r="I295" s="61">
        <v>938</v>
      </c>
      <c r="J295" s="61">
        <f t="shared" si="4"/>
        <v>16493.7965</v>
      </c>
      <c r="K295" s="61"/>
    </row>
    <row r="296" spans="1:11" s="63" customFormat="1" ht="12.75" customHeight="1">
      <c r="A296" s="55">
        <v>287</v>
      </c>
      <c r="B296" s="56" t="s">
        <v>546</v>
      </c>
      <c r="C296" s="55">
        <v>1</v>
      </c>
      <c r="D296" s="59">
        <v>1</v>
      </c>
      <c r="E296" s="60">
        <v>4</v>
      </c>
      <c r="F296" s="151"/>
      <c r="G296" s="61">
        <v>10707.245559701492</v>
      </c>
      <c r="H296" s="61">
        <v>4477</v>
      </c>
      <c r="I296" s="61">
        <v>938</v>
      </c>
      <c r="J296" s="61">
        <f t="shared" si="4"/>
        <v>16122.245559701492</v>
      </c>
      <c r="K296" s="61"/>
    </row>
    <row r="297" spans="1:11" s="63" customFormat="1" ht="12.75" customHeight="1">
      <c r="A297" s="55">
        <v>288</v>
      </c>
      <c r="B297" s="56" t="s">
        <v>547</v>
      </c>
      <c r="C297" s="55">
        <v>1</v>
      </c>
      <c r="D297" s="59">
        <v>1.0029999999999999</v>
      </c>
      <c r="E297" s="60">
        <v>2</v>
      </c>
      <c r="F297" s="151"/>
      <c r="G297" s="61">
        <v>10135.281445788429</v>
      </c>
      <c r="H297" s="61">
        <v>6916</v>
      </c>
      <c r="I297" s="61">
        <v>938</v>
      </c>
      <c r="J297" s="61">
        <f t="shared" si="4"/>
        <v>17989.281445788431</v>
      </c>
      <c r="K297" s="61"/>
    </row>
    <row r="298" spans="1:11" s="63" customFormat="1" ht="12.75" customHeight="1">
      <c r="A298" s="55">
        <v>289</v>
      </c>
      <c r="B298" s="56" t="s">
        <v>548</v>
      </c>
      <c r="C298" s="55">
        <v>1</v>
      </c>
      <c r="D298" s="59">
        <v>1</v>
      </c>
      <c r="E298" s="60">
        <v>7</v>
      </c>
      <c r="F298" s="151"/>
      <c r="G298" s="61">
        <v>12207.795035460991</v>
      </c>
      <c r="H298" s="61">
        <v>8076</v>
      </c>
      <c r="I298" s="61">
        <v>938</v>
      </c>
      <c r="J298" s="61">
        <f t="shared" si="4"/>
        <v>21221.795035460993</v>
      </c>
      <c r="K298" s="61"/>
    </row>
    <row r="299" spans="1:11" s="63" customFormat="1" ht="12.75" customHeight="1">
      <c r="A299" s="55">
        <v>290</v>
      </c>
      <c r="B299" s="56" t="s">
        <v>549</v>
      </c>
      <c r="C299" s="55">
        <v>1</v>
      </c>
      <c r="D299" s="59">
        <v>1</v>
      </c>
      <c r="E299" s="60">
        <v>3</v>
      </c>
      <c r="F299" s="151"/>
      <c r="G299" s="61">
        <v>10891.299880668257</v>
      </c>
      <c r="H299" s="61">
        <v>4150</v>
      </c>
      <c r="I299" s="61">
        <v>938</v>
      </c>
      <c r="J299" s="61">
        <f t="shared" si="4"/>
        <v>15979.299880668257</v>
      </c>
      <c r="K299" s="61"/>
    </row>
    <row r="300" spans="1:11" s="63" customFormat="1" ht="12.75" customHeight="1">
      <c r="A300" s="55">
        <v>291</v>
      </c>
      <c r="B300" s="56" t="s">
        <v>550</v>
      </c>
      <c r="C300" s="55">
        <v>1</v>
      </c>
      <c r="D300" s="59">
        <v>1</v>
      </c>
      <c r="E300" s="60">
        <v>4</v>
      </c>
      <c r="F300" s="151"/>
      <c r="G300" s="61">
        <v>11266.649779482264</v>
      </c>
      <c r="H300" s="61">
        <v>3801</v>
      </c>
      <c r="I300" s="61">
        <v>938</v>
      </c>
      <c r="J300" s="61">
        <f t="shared" si="4"/>
        <v>16005.649779482264</v>
      </c>
      <c r="K300" s="61"/>
    </row>
    <row r="301" spans="1:11" s="63" customFormat="1" ht="12.75" customHeight="1">
      <c r="A301" s="55">
        <v>292</v>
      </c>
      <c r="B301" s="56" t="s">
        <v>551</v>
      </c>
      <c r="C301" s="55">
        <v>1</v>
      </c>
      <c r="D301" s="59">
        <v>1</v>
      </c>
      <c r="E301" s="60">
        <v>6</v>
      </c>
      <c r="F301" s="151"/>
      <c r="G301" s="61">
        <v>11712.705044031311</v>
      </c>
      <c r="H301" s="61">
        <v>2074</v>
      </c>
      <c r="I301" s="61">
        <v>938</v>
      </c>
      <c r="J301" s="61">
        <f t="shared" si="4"/>
        <v>14724.705044031311</v>
      </c>
      <c r="K301" s="61"/>
    </row>
    <row r="302" spans="1:11" s="63" customFormat="1" ht="12.75" customHeight="1">
      <c r="A302" s="55">
        <v>293</v>
      </c>
      <c r="B302" s="56" t="s">
        <v>552</v>
      </c>
      <c r="C302" s="55">
        <v>1</v>
      </c>
      <c r="D302" s="59">
        <v>1</v>
      </c>
      <c r="E302" s="60">
        <v>10</v>
      </c>
      <c r="F302" s="151"/>
      <c r="G302" s="61">
        <v>13459.508057336854</v>
      </c>
      <c r="H302" s="61">
        <v>644</v>
      </c>
      <c r="I302" s="61">
        <v>938</v>
      </c>
      <c r="J302" s="61">
        <f t="shared" si="4"/>
        <v>15041.508057336854</v>
      </c>
      <c r="K302" s="61"/>
    </row>
    <row r="303" spans="1:11" s="63" customFormat="1" ht="12.75" customHeight="1">
      <c r="A303" s="55">
        <v>294</v>
      </c>
      <c r="B303" s="56" t="s">
        <v>553</v>
      </c>
      <c r="C303" s="55">
        <v>0</v>
      </c>
      <c r="D303" s="59">
        <v>1</v>
      </c>
      <c r="E303" s="60">
        <v>0</v>
      </c>
      <c r="F303" s="151"/>
      <c r="G303" s="61"/>
      <c r="H303" s="61">
        <v>0</v>
      </c>
      <c r="I303" s="61">
        <v>938</v>
      </c>
      <c r="J303" s="61">
        <f t="shared" si="4"/>
        <v>938</v>
      </c>
      <c r="K303" s="61"/>
    </row>
    <row r="304" spans="1:11" s="63" customFormat="1" ht="12.75" customHeight="1">
      <c r="A304" s="55">
        <v>295</v>
      </c>
      <c r="B304" s="56" t="s">
        <v>554</v>
      </c>
      <c r="C304" s="55">
        <v>1</v>
      </c>
      <c r="D304" s="59">
        <v>1</v>
      </c>
      <c r="E304" s="60">
        <v>4</v>
      </c>
      <c r="F304" s="151"/>
      <c r="G304" s="61">
        <v>11051.234127764126</v>
      </c>
      <c r="H304" s="61">
        <v>6520</v>
      </c>
      <c r="I304" s="61">
        <v>938</v>
      </c>
      <c r="J304" s="61">
        <f t="shared" si="4"/>
        <v>18509.234127764124</v>
      </c>
      <c r="K304" s="61"/>
    </row>
    <row r="305" spans="1:11" s="63" customFormat="1" ht="12.75" customHeight="1">
      <c r="A305" s="55">
        <v>296</v>
      </c>
      <c r="B305" s="56" t="s">
        <v>555</v>
      </c>
      <c r="C305" s="55">
        <v>1</v>
      </c>
      <c r="D305" s="59">
        <v>1</v>
      </c>
      <c r="E305" s="60">
        <v>8</v>
      </c>
      <c r="F305" s="151"/>
      <c r="G305" s="61">
        <v>12268.023760932943</v>
      </c>
      <c r="H305" s="61">
        <v>16158</v>
      </c>
      <c r="I305" s="61">
        <v>938</v>
      </c>
      <c r="J305" s="61">
        <f t="shared" si="4"/>
        <v>29364.023760932942</v>
      </c>
      <c r="K305" s="61"/>
    </row>
    <row r="306" spans="1:11" s="63" customFormat="1" ht="12.75" customHeight="1">
      <c r="A306" s="55">
        <v>297</v>
      </c>
      <c r="B306" s="56" t="s">
        <v>556</v>
      </c>
      <c r="C306" s="55">
        <v>0</v>
      </c>
      <c r="D306" s="59">
        <v>1</v>
      </c>
      <c r="E306" s="60">
        <v>0</v>
      </c>
      <c r="F306" s="151"/>
      <c r="G306" s="61"/>
      <c r="H306" s="61">
        <v>0</v>
      </c>
      <c r="I306" s="61">
        <v>938</v>
      </c>
      <c r="J306" s="61">
        <f t="shared" si="4"/>
        <v>938</v>
      </c>
      <c r="K306" s="61"/>
    </row>
    <row r="307" spans="1:11" s="63" customFormat="1" ht="12.75" customHeight="1">
      <c r="A307" s="55">
        <v>298</v>
      </c>
      <c r="B307" s="56" t="s">
        <v>557</v>
      </c>
      <c r="C307" s="55">
        <v>1</v>
      </c>
      <c r="D307" s="59">
        <v>1.0489999999999999</v>
      </c>
      <c r="E307" s="60">
        <v>1</v>
      </c>
      <c r="F307" s="151"/>
      <c r="G307" s="61">
        <v>10301.74644101476</v>
      </c>
      <c r="H307" s="61">
        <v>6627</v>
      </c>
      <c r="I307" s="61">
        <v>938</v>
      </c>
      <c r="J307" s="61">
        <f t="shared" si="4"/>
        <v>17866.746441014759</v>
      </c>
      <c r="K307" s="61"/>
    </row>
    <row r="308" spans="1:11" s="63" customFormat="1" ht="12.75" customHeight="1">
      <c r="A308" s="55">
        <v>299</v>
      </c>
      <c r="B308" s="56" t="s">
        <v>558</v>
      </c>
      <c r="C308" s="55">
        <v>0</v>
      </c>
      <c r="D308" s="59">
        <v>1</v>
      </c>
      <c r="E308" s="60">
        <v>0</v>
      </c>
      <c r="F308" s="151"/>
      <c r="G308" s="61"/>
      <c r="H308" s="61">
        <v>0</v>
      </c>
      <c r="I308" s="61">
        <v>938</v>
      </c>
      <c r="J308" s="61">
        <f t="shared" si="4"/>
        <v>938</v>
      </c>
      <c r="K308" s="61"/>
    </row>
    <row r="309" spans="1:11" s="63" customFormat="1" ht="12.75" customHeight="1">
      <c r="A309" s="55">
        <v>300</v>
      </c>
      <c r="B309" s="56" t="s">
        <v>559</v>
      </c>
      <c r="C309" s="55">
        <v>1</v>
      </c>
      <c r="D309" s="59">
        <v>1</v>
      </c>
      <c r="E309" s="60">
        <v>8</v>
      </c>
      <c r="F309" s="151"/>
      <c r="G309" s="61">
        <v>11324.171457286431</v>
      </c>
      <c r="H309" s="61">
        <v>20336</v>
      </c>
      <c r="I309" s="61">
        <v>938</v>
      </c>
      <c r="J309" s="61">
        <f t="shared" si="4"/>
        <v>32598.171457286429</v>
      </c>
      <c r="K309" s="61"/>
    </row>
    <row r="310" spans="1:11" s="63" customFormat="1" ht="12.75" customHeight="1">
      <c r="A310" s="55">
        <v>301</v>
      </c>
      <c r="B310" s="56" t="s">
        <v>560</v>
      </c>
      <c r="C310" s="55">
        <v>1</v>
      </c>
      <c r="D310" s="59">
        <v>1</v>
      </c>
      <c r="E310" s="60">
        <v>4</v>
      </c>
      <c r="F310" s="151"/>
      <c r="G310" s="61">
        <v>11193.419784747848</v>
      </c>
      <c r="H310" s="61">
        <v>4036</v>
      </c>
      <c r="I310" s="61">
        <v>938</v>
      </c>
      <c r="J310" s="61">
        <f t="shared" si="4"/>
        <v>16167.419784747848</v>
      </c>
      <c r="K310" s="61"/>
    </row>
    <row r="311" spans="1:11" s="63" customFormat="1" ht="12.75" customHeight="1">
      <c r="A311" s="55">
        <v>302</v>
      </c>
      <c r="B311" s="56" t="s">
        <v>561</v>
      </c>
      <c r="C311" s="55">
        <v>0</v>
      </c>
      <c r="D311" s="59">
        <v>1</v>
      </c>
      <c r="E311" s="60">
        <v>0</v>
      </c>
      <c r="F311" s="151"/>
      <c r="G311" s="61">
        <v>9534.2081249999992</v>
      </c>
      <c r="H311" s="61">
        <v>0</v>
      </c>
      <c r="I311" s="61">
        <v>938</v>
      </c>
      <c r="J311" s="61">
        <f t="shared" si="4"/>
        <v>10472.208124999999</v>
      </c>
      <c r="K311" s="61"/>
    </row>
    <row r="312" spans="1:11" s="63" customFormat="1" ht="12.75" customHeight="1">
      <c r="A312" s="55">
        <v>303</v>
      </c>
      <c r="B312" s="56" t="s">
        <v>562</v>
      </c>
      <c r="C312" s="55">
        <v>0</v>
      </c>
      <c r="D312" s="59">
        <v>1</v>
      </c>
      <c r="E312" s="60">
        <v>0</v>
      </c>
      <c r="F312" s="151"/>
      <c r="G312" s="61">
        <v>14952.78</v>
      </c>
      <c r="H312" s="61">
        <v>0</v>
      </c>
      <c r="I312" s="61">
        <v>938</v>
      </c>
      <c r="J312" s="61">
        <f t="shared" si="4"/>
        <v>15890.78</v>
      </c>
      <c r="K312" s="61"/>
    </row>
    <row r="313" spans="1:11" s="63" customFormat="1" ht="12.75" customHeight="1">
      <c r="A313" s="55">
        <v>304</v>
      </c>
      <c r="B313" s="56" t="s">
        <v>563</v>
      </c>
      <c r="C313" s="55">
        <v>1</v>
      </c>
      <c r="D313" s="59">
        <v>1</v>
      </c>
      <c r="E313" s="60">
        <v>5</v>
      </c>
      <c r="F313" s="151"/>
      <c r="G313" s="61">
        <v>11457.830667454224</v>
      </c>
      <c r="H313" s="61">
        <v>4099</v>
      </c>
      <c r="I313" s="61">
        <v>938</v>
      </c>
      <c r="J313" s="61">
        <f t="shared" si="4"/>
        <v>16494.830667454225</v>
      </c>
      <c r="K313" s="61"/>
    </row>
    <row r="314" spans="1:11" s="63" customFormat="1" ht="12.75" customHeight="1">
      <c r="A314" s="55">
        <v>305</v>
      </c>
      <c r="B314" s="56" t="s">
        <v>564</v>
      </c>
      <c r="C314" s="55">
        <v>1</v>
      </c>
      <c r="D314" s="59">
        <v>1.0629999999999999</v>
      </c>
      <c r="E314" s="60">
        <v>3</v>
      </c>
      <c r="F314" s="151"/>
      <c r="G314" s="61">
        <v>11418.096791264776</v>
      </c>
      <c r="H314" s="61">
        <v>4593</v>
      </c>
      <c r="I314" s="61">
        <v>938</v>
      </c>
      <c r="J314" s="61">
        <f t="shared" si="4"/>
        <v>16949.096791264776</v>
      </c>
      <c r="K314" s="61"/>
    </row>
    <row r="315" spans="1:11" s="63" customFormat="1" ht="12.75" customHeight="1">
      <c r="A315" s="55">
        <v>306</v>
      </c>
      <c r="B315" s="56" t="s">
        <v>565</v>
      </c>
      <c r="C315" s="55">
        <v>1</v>
      </c>
      <c r="D315" s="59">
        <v>1</v>
      </c>
      <c r="E315" s="60">
        <v>8</v>
      </c>
      <c r="F315" s="151"/>
      <c r="G315" s="61">
        <v>11869.259</v>
      </c>
      <c r="H315" s="61">
        <v>4562</v>
      </c>
      <c r="I315" s="61">
        <v>938</v>
      </c>
      <c r="J315" s="61">
        <f t="shared" si="4"/>
        <v>17369.258999999998</v>
      </c>
      <c r="K315" s="61"/>
    </row>
    <row r="316" spans="1:11" s="63" customFormat="1" ht="12.75" customHeight="1">
      <c r="A316" s="55">
        <v>307</v>
      </c>
      <c r="B316" s="56" t="s">
        <v>566</v>
      </c>
      <c r="C316" s="55">
        <v>1</v>
      </c>
      <c r="D316" s="59">
        <v>1.0449999999999999</v>
      </c>
      <c r="E316" s="60">
        <v>3</v>
      </c>
      <c r="F316" s="151"/>
      <c r="G316" s="61">
        <v>11404.707830856421</v>
      </c>
      <c r="H316" s="61">
        <v>4962</v>
      </c>
      <c r="I316" s="61">
        <v>938</v>
      </c>
      <c r="J316" s="61">
        <f t="shared" si="4"/>
        <v>17304.707830856423</v>
      </c>
      <c r="K316" s="61"/>
    </row>
    <row r="317" spans="1:11" s="63" customFormat="1" ht="12.75" customHeight="1">
      <c r="A317" s="55">
        <v>308</v>
      </c>
      <c r="B317" s="56" t="s">
        <v>567</v>
      </c>
      <c r="C317" s="55">
        <v>1</v>
      </c>
      <c r="D317" s="59">
        <v>1.095</v>
      </c>
      <c r="E317" s="60">
        <v>8</v>
      </c>
      <c r="F317" s="151"/>
      <c r="G317" s="61">
        <v>14324.139689219766</v>
      </c>
      <c r="H317" s="61">
        <v>6556</v>
      </c>
      <c r="I317" s="61">
        <v>938</v>
      </c>
      <c r="J317" s="61">
        <f t="shared" si="4"/>
        <v>21818.139689219766</v>
      </c>
      <c r="K317" s="61"/>
    </row>
    <row r="318" spans="1:11" s="63" customFormat="1" ht="12.75" customHeight="1">
      <c r="A318" s="55">
        <v>309</v>
      </c>
      <c r="B318" s="56" t="s">
        <v>568</v>
      </c>
      <c r="C318" s="55">
        <v>1</v>
      </c>
      <c r="D318" s="59">
        <v>1</v>
      </c>
      <c r="E318" s="60">
        <v>10</v>
      </c>
      <c r="F318" s="151"/>
      <c r="G318" s="61">
        <v>12996.027533281125</v>
      </c>
      <c r="H318" s="61">
        <v>1376</v>
      </c>
      <c r="I318" s="61">
        <v>938</v>
      </c>
      <c r="J318" s="61">
        <f t="shared" si="4"/>
        <v>15310.027533281125</v>
      </c>
      <c r="K318" s="61"/>
    </row>
    <row r="319" spans="1:11" s="63" customFormat="1" ht="12.75" customHeight="1">
      <c r="A319" s="55">
        <v>310</v>
      </c>
      <c r="B319" s="56" t="s">
        <v>569</v>
      </c>
      <c r="C319" s="55">
        <v>1</v>
      </c>
      <c r="D319" s="59">
        <v>1</v>
      </c>
      <c r="E319" s="60">
        <v>10</v>
      </c>
      <c r="F319" s="151"/>
      <c r="G319" s="61">
        <v>13330.379211106216</v>
      </c>
      <c r="H319" s="61">
        <v>3453</v>
      </c>
      <c r="I319" s="61">
        <v>938</v>
      </c>
      <c r="J319" s="61">
        <f t="shared" si="4"/>
        <v>17721.379211106214</v>
      </c>
      <c r="K319" s="61"/>
    </row>
    <row r="320" spans="1:11" s="63" customFormat="1" ht="12.75" customHeight="1">
      <c r="A320" s="55">
        <v>311</v>
      </c>
      <c r="B320" s="56" t="s">
        <v>570</v>
      </c>
      <c r="C320" s="55">
        <v>0</v>
      </c>
      <c r="D320" s="59">
        <v>1</v>
      </c>
      <c r="E320" s="60">
        <v>0</v>
      </c>
      <c r="F320" s="151"/>
      <c r="G320" s="61"/>
      <c r="H320" s="61">
        <v>0</v>
      </c>
      <c r="I320" s="61">
        <v>938</v>
      </c>
      <c r="J320" s="61">
        <f t="shared" si="4"/>
        <v>938</v>
      </c>
      <c r="K320" s="61"/>
    </row>
    <row r="321" spans="1:11" s="63" customFormat="1" ht="12.75" customHeight="1">
      <c r="A321" s="55">
        <v>312</v>
      </c>
      <c r="B321" s="56" t="s">
        <v>571</v>
      </c>
      <c r="C321" s="55">
        <v>0</v>
      </c>
      <c r="D321" s="59">
        <v>1</v>
      </c>
      <c r="E321" s="60">
        <v>0</v>
      </c>
      <c r="F321" s="151"/>
      <c r="G321" s="61"/>
      <c r="H321" s="61">
        <v>0</v>
      </c>
      <c r="I321" s="61">
        <v>938</v>
      </c>
      <c r="J321" s="61">
        <f t="shared" si="4"/>
        <v>938</v>
      </c>
      <c r="K321" s="61"/>
    </row>
    <row r="322" spans="1:11" s="63" customFormat="1" ht="12.75" customHeight="1">
      <c r="A322" s="55">
        <v>313</v>
      </c>
      <c r="B322" s="56" t="s">
        <v>572</v>
      </c>
      <c r="C322" s="55">
        <v>0</v>
      </c>
      <c r="D322" s="59">
        <v>1</v>
      </c>
      <c r="E322" s="60">
        <v>0</v>
      </c>
      <c r="F322" s="151"/>
      <c r="G322" s="61"/>
      <c r="H322" s="61">
        <v>0</v>
      </c>
      <c r="I322" s="61">
        <v>938</v>
      </c>
      <c r="J322" s="61">
        <f t="shared" si="4"/>
        <v>938</v>
      </c>
      <c r="K322" s="61"/>
    </row>
    <row r="323" spans="1:11" s="63" customFormat="1" ht="12.75" customHeight="1">
      <c r="A323" s="55">
        <v>314</v>
      </c>
      <c r="B323" s="56" t="s">
        <v>573</v>
      </c>
      <c r="C323" s="55">
        <v>1</v>
      </c>
      <c r="D323" s="59">
        <v>1.0740000000000001</v>
      </c>
      <c r="E323" s="60">
        <v>6</v>
      </c>
      <c r="F323" s="151"/>
      <c r="G323" s="61">
        <v>12893.87921159187</v>
      </c>
      <c r="H323" s="61">
        <v>9681</v>
      </c>
      <c r="I323" s="61">
        <v>938</v>
      </c>
      <c r="J323" s="61">
        <f t="shared" si="4"/>
        <v>23512.87921159187</v>
      </c>
      <c r="K323" s="61"/>
    </row>
    <row r="324" spans="1:11" s="63" customFormat="1" ht="12.75" customHeight="1">
      <c r="A324" s="55">
        <v>315</v>
      </c>
      <c r="B324" s="56" t="s">
        <v>574</v>
      </c>
      <c r="C324" s="55">
        <v>1</v>
      </c>
      <c r="D324" s="59">
        <v>1.0389999999999999</v>
      </c>
      <c r="E324" s="60">
        <v>2</v>
      </c>
      <c r="F324" s="151"/>
      <c r="G324" s="61">
        <v>11021.915795776349</v>
      </c>
      <c r="H324" s="61">
        <v>7846</v>
      </c>
      <c r="I324" s="61">
        <v>938</v>
      </c>
      <c r="J324" s="61">
        <f t="shared" si="4"/>
        <v>19805.915795776349</v>
      </c>
      <c r="K324" s="61"/>
    </row>
    <row r="325" spans="1:11" s="63" customFormat="1" ht="12.75" customHeight="1">
      <c r="A325" s="55">
        <v>316</v>
      </c>
      <c r="B325" s="56" t="s">
        <v>575</v>
      </c>
      <c r="C325" s="55">
        <v>1</v>
      </c>
      <c r="D325" s="59">
        <v>1</v>
      </c>
      <c r="E325" s="60">
        <v>10</v>
      </c>
      <c r="F325" s="151"/>
      <c r="G325" s="61">
        <v>13561.839053475935</v>
      </c>
      <c r="H325" s="61">
        <v>1025</v>
      </c>
      <c r="I325" s="61">
        <v>938</v>
      </c>
      <c r="J325" s="61">
        <f t="shared" si="4"/>
        <v>15524.839053475935</v>
      </c>
      <c r="K325" s="61"/>
    </row>
    <row r="326" spans="1:11" s="63" customFormat="1" ht="12.75" customHeight="1">
      <c r="A326" s="55">
        <v>317</v>
      </c>
      <c r="B326" s="56" t="s">
        <v>576</v>
      </c>
      <c r="C326" s="55">
        <v>1</v>
      </c>
      <c r="D326" s="59">
        <v>1.07</v>
      </c>
      <c r="E326" s="60">
        <v>2</v>
      </c>
      <c r="F326" s="151"/>
      <c r="G326" s="61">
        <v>11195.401641648008</v>
      </c>
      <c r="H326" s="61">
        <v>8970</v>
      </c>
      <c r="I326" s="61">
        <v>938</v>
      </c>
      <c r="J326" s="61">
        <f t="shared" si="4"/>
        <v>21103.401641648008</v>
      </c>
      <c r="K326" s="61"/>
    </row>
    <row r="327" spans="1:11" s="63" customFormat="1" ht="12.75" customHeight="1">
      <c r="A327" s="55">
        <v>318</v>
      </c>
      <c r="B327" s="56" t="s">
        <v>577</v>
      </c>
      <c r="C327" s="55">
        <v>1</v>
      </c>
      <c r="D327" s="59">
        <v>1</v>
      </c>
      <c r="E327" s="60">
        <v>6</v>
      </c>
      <c r="F327" s="151"/>
      <c r="G327" s="61">
        <v>11177.484824561401</v>
      </c>
      <c r="H327" s="61">
        <v>17359</v>
      </c>
      <c r="I327" s="61">
        <v>938</v>
      </c>
      <c r="J327" s="61">
        <f t="shared" si="4"/>
        <v>29474.484824561401</v>
      </c>
      <c r="K327" s="61"/>
    </row>
    <row r="328" spans="1:11" s="63" customFormat="1" ht="12.75" customHeight="1">
      <c r="A328" s="55">
        <v>319</v>
      </c>
      <c r="B328" s="56" t="s">
        <v>578</v>
      </c>
      <c r="C328" s="55">
        <v>0</v>
      </c>
      <c r="D328" s="59">
        <v>1</v>
      </c>
      <c r="E328" s="60">
        <v>0</v>
      </c>
      <c r="F328" s="151"/>
      <c r="G328" s="61"/>
      <c r="H328" s="61">
        <v>0</v>
      </c>
      <c r="I328" s="61">
        <v>938</v>
      </c>
      <c r="J328" s="61">
        <f t="shared" si="4"/>
        <v>938</v>
      </c>
      <c r="K328" s="61"/>
    </row>
    <row r="329" spans="1:11" s="63" customFormat="1" ht="12.75" customHeight="1">
      <c r="A329" s="55">
        <v>320</v>
      </c>
      <c r="B329" s="56" t="s">
        <v>579</v>
      </c>
      <c r="C329" s="55">
        <v>0</v>
      </c>
      <c r="D329" s="59">
        <v>1.03</v>
      </c>
      <c r="E329" s="60">
        <v>0</v>
      </c>
      <c r="F329" s="151"/>
      <c r="G329" s="61"/>
      <c r="H329" s="61">
        <v>0</v>
      </c>
      <c r="I329" s="61">
        <v>938</v>
      </c>
      <c r="J329" s="61">
        <f t="shared" si="4"/>
        <v>938</v>
      </c>
      <c r="K329" s="61"/>
    </row>
    <row r="330" spans="1:11" s="63" customFormat="1" ht="12.75" customHeight="1">
      <c r="A330" s="55">
        <v>321</v>
      </c>
      <c r="B330" s="56" t="s">
        <v>580</v>
      </c>
      <c r="C330" s="55">
        <v>1</v>
      </c>
      <c r="D330" s="59">
        <v>1</v>
      </c>
      <c r="E330" s="60">
        <v>3</v>
      </c>
      <c r="F330" s="151"/>
      <c r="G330" s="61">
        <v>11044.380300968334</v>
      </c>
      <c r="H330" s="61">
        <v>5597</v>
      </c>
      <c r="I330" s="61">
        <v>938</v>
      </c>
      <c r="J330" s="61">
        <f t="shared" si="4"/>
        <v>17579.380300968332</v>
      </c>
      <c r="K330" s="61"/>
    </row>
    <row r="331" spans="1:11" s="63" customFormat="1" ht="12.75" customHeight="1">
      <c r="A331" s="55">
        <v>322</v>
      </c>
      <c r="B331" s="56" t="s">
        <v>581</v>
      </c>
      <c r="C331" s="55">
        <v>1</v>
      </c>
      <c r="D331" s="59">
        <v>1</v>
      </c>
      <c r="E331" s="60">
        <v>5</v>
      </c>
      <c r="F331" s="151"/>
      <c r="G331" s="61">
        <v>11686.467079326922</v>
      </c>
      <c r="H331" s="61">
        <v>6388</v>
      </c>
      <c r="I331" s="61">
        <v>938</v>
      </c>
      <c r="J331" s="61">
        <f t="shared" ref="J331:J394" si="5">SUM(G331:I331)</f>
        <v>19012.467079326922</v>
      </c>
      <c r="K331" s="61"/>
    </row>
    <row r="332" spans="1:11" s="63" customFormat="1" ht="12.75" customHeight="1">
      <c r="A332" s="55">
        <v>323</v>
      </c>
      <c r="B332" s="56" t="s">
        <v>582</v>
      </c>
      <c r="C332" s="55">
        <v>1</v>
      </c>
      <c r="D332" s="59">
        <v>1</v>
      </c>
      <c r="E332" s="60">
        <v>4</v>
      </c>
      <c r="F332" s="151"/>
      <c r="G332" s="61">
        <v>11372.305863636366</v>
      </c>
      <c r="H332" s="61">
        <v>3561</v>
      </c>
      <c r="I332" s="61">
        <v>938</v>
      </c>
      <c r="J332" s="61">
        <f t="shared" si="5"/>
        <v>15871.305863636366</v>
      </c>
      <c r="K332" s="61"/>
    </row>
    <row r="333" spans="1:11" s="63" customFormat="1" ht="12.75" customHeight="1">
      <c r="A333" s="55">
        <v>324</v>
      </c>
      <c r="B333" s="56" t="s">
        <v>583</v>
      </c>
      <c r="C333" s="55">
        <v>0</v>
      </c>
      <c r="D333" s="59">
        <v>1</v>
      </c>
      <c r="E333" s="60">
        <v>0</v>
      </c>
      <c r="F333" s="151"/>
      <c r="G333" s="61">
        <v>16474.347567567565</v>
      </c>
      <c r="H333" s="61">
        <v>0</v>
      </c>
      <c r="I333" s="61">
        <v>938</v>
      </c>
      <c r="J333" s="61">
        <f t="shared" si="5"/>
        <v>17412.347567567565</v>
      </c>
      <c r="K333" s="61"/>
    </row>
    <row r="334" spans="1:11" s="63" customFormat="1" ht="12.75" customHeight="1">
      <c r="A334" s="55">
        <v>325</v>
      </c>
      <c r="B334" s="56" t="s">
        <v>584</v>
      </c>
      <c r="C334" s="55">
        <v>1</v>
      </c>
      <c r="D334" s="59">
        <v>1</v>
      </c>
      <c r="E334" s="60">
        <v>8</v>
      </c>
      <c r="F334" s="151"/>
      <c r="G334" s="61">
        <v>12994.943487951807</v>
      </c>
      <c r="H334" s="61">
        <v>1857</v>
      </c>
      <c r="I334" s="61">
        <v>938</v>
      </c>
      <c r="J334" s="61">
        <f t="shared" si="5"/>
        <v>15789.943487951807</v>
      </c>
      <c r="K334" s="61"/>
    </row>
    <row r="335" spans="1:11" s="63" customFormat="1" ht="12.75" customHeight="1">
      <c r="A335" s="55">
        <v>326</v>
      </c>
      <c r="B335" s="56" t="s">
        <v>585</v>
      </c>
      <c r="C335" s="55">
        <v>1</v>
      </c>
      <c r="D335" s="59">
        <v>1.0129999999999999</v>
      </c>
      <c r="E335" s="60">
        <v>2</v>
      </c>
      <c r="F335" s="151"/>
      <c r="G335" s="61">
        <v>10780.014099943306</v>
      </c>
      <c r="H335" s="61">
        <v>4154</v>
      </c>
      <c r="I335" s="61">
        <v>938</v>
      </c>
      <c r="J335" s="61">
        <f t="shared" si="5"/>
        <v>15872.014099943306</v>
      </c>
      <c r="K335" s="61"/>
    </row>
    <row r="336" spans="1:11" s="63" customFormat="1" ht="12.75" customHeight="1">
      <c r="A336" s="55">
        <v>327</v>
      </c>
      <c r="B336" s="56" t="s">
        <v>586</v>
      </c>
      <c r="C336" s="55">
        <v>1</v>
      </c>
      <c r="D336" s="59">
        <v>1</v>
      </c>
      <c r="E336" s="60">
        <v>5</v>
      </c>
      <c r="F336" s="151"/>
      <c r="G336" s="61">
        <v>11854.636116504853</v>
      </c>
      <c r="H336" s="61">
        <v>10370</v>
      </c>
      <c r="I336" s="61">
        <v>938</v>
      </c>
      <c r="J336" s="61">
        <f t="shared" si="5"/>
        <v>23162.636116504851</v>
      </c>
      <c r="K336" s="61"/>
    </row>
    <row r="337" spans="1:11" s="63" customFormat="1" ht="12.75" customHeight="1">
      <c r="A337" s="55">
        <v>328</v>
      </c>
      <c r="B337" s="56" t="s">
        <v>587</v>
      </c>
      <c r="C337" s="55">
        <v>0</v>
      </c>
      <c r="D337" s="59">
        <v>1</v>
      </c>
      <c r="E337" s="60">
        <v>0</v>
      </c>
      <c r="F337" s="151"/>
      <c r="G337" s="61"/>
      <c r="H337" s="61">
        <v>0</v>
      </c>
      <c r="I337" s="61">
        <v>938</v>
      </c>
      <c r="J337" s="61">
        <f t="shared" si="5"/>
        <v>938</v>
      </c>
      <c r="K337" s="61"/>
    </row>
    <row r="338" spans="1:11" s="63" customFormat="1" ht="12.75" customHeight="1">
      <c r="A338" s="55">
        <v>329</v>
      </c>
      <c r="B338" s="56" t="s">
        <v>588</v>
      </c>
      <c r="C338" s="55">
        <v>0</v>
      </c>
      <c r="D338" s="59">
        <v>1</v>
      </c>
      <c r="E338" s="60">
        <v>0</v>
      </c>
      <c r="F338" s="151"/>
      <c r="G338" s="61">
        <v>14952.78</v>
      </c>
      <c r="H338" s="61">
        <v>0</v>
      </c>
      <c r="I338" s="61">
        <v>938</v>
      </c>
      <c r="J338" s="61">
        <f t="shared" si="5"/>
        <v>15890.78</v>
      </c>
      <c r="K338" s="61"/>
    </row>
    <row r="339" spans="1:11" s="63" customFormat="1" ht="12.75" customHeight="1">
      <c r="A339" s="55">
        <v>330</v>
      </c>
      <c r="B339" s="56" t="s">
        <v>589</v>
      </c>
      <c r="C339" s="55">
        <v>1</v>
      </c>
      <c r="D339" s="59">
        <v>1.0620000000000001</v>
      </c>
      <c r="E339" s="60">
        <v>2</v>
      </c>
      <c r="F339" s="151"/>
      <c r="G339" s="61">
        <v>11179.475586545645</v>
      </c>
      <c r="H339" s="61">
        <v>14477</v>
      </c>
      <c r="I339" s="61">
        <v>938</v>
      </c>
      <c r="J339" s="61">
        <f t="shared" si="5"/>
        <v>26594.475586545646</v>
      </c>
      <c r="K339" s="61"/>
    </row>
    <row r="340" spans="1:11" s="63" customFormat="1" ht="12.75" customHeight="1">
      <c r="A340" s="55">
        <v>331</v>
      </c>
      <c r="B340" s="56" t="s">
        <v>590</v>
      </c>
      <c r="C340" s="55">
        <v>1</v>
      </c>
      <c r="D340" s="59">
        <v>1</v>
      </c>
      <c r="E340" s="60">
        <v>6</v>
      </c>
      <c r="F340" s="151"/>
      <c r="G340" s="61">
        <v>11550.421658735553</v>
      </c>
      <c r="H340" s="61">
        <v>3608</v>
      </c>
      <c r="I340" s="61">
        <v>938</v>
      </c>
      <c r="J340" s="61">
        <f t="shared" si="5"/>
        <v>16096.421658735553</v>
      </c>
      <c r="K340" s="61"/>
    </row>
    <row r="341" spans="1:11" s="63" customFormat="1" ht="12.75" customHeight="1">
      <c r="A341" s="55">
        <v>332</v>
      </c>
      <c r="B341" s="56" t="s">
        <v>591</v>
      </c>
      <c r="C341" s="55">
        <v>1</v>
      </c>
      <c r="D341" s="59">
        <v>1</v>
      </c>
      <c r="E341" s="60">
        <v>10</v>
      </c>
      <c r="F341" s="151"/>
      <c r="G341" s="61">
        <v>13463.832956195245</v>
      </c>
      <c r="H341" s="61">
        <v>1039</v>
      </c>
      <c r="I341" s="61">
        <v>938</v>
      </c>
      <c r="J341" s="61">
        <f t="shared" si="5"/>
        <v>15440.832956195245</v>
      </c>
      <c r="K341" s="61"/>
    </row>
    <row r="342" spans="1:11" s="63" customFormat="1" ht="12.75" customHeight="1">
      <c r="A342" s="55">
        <v>333</v>
      </c>
      <c r="B342" s="56" t="s">
        <v>592</v>
      </c>
      <c r="C342" s="55">
        <v>0</v>
      </c>
      <c r="D342" s="59">
        <v>1</v>
      </c>
      <c r="E342" s="60">
        <v>0</v>
      </c>
      <c r="F342" s="151"/>
      <c r="G342" s="61"/>
      <c r="H342" s="61">
        <v>0</v>
      </c>
      <c r="I342" s="61">
        <v>938</v>
      </c>
      <c r="J342" s="61">
        <f t="shared" si="5"/>
        <v>938</v>
      </c>
      <c r="K342" s="61"/>
    </row>
    <row r="343" spans="1:11" s="63" customFormat="1" ht="12.75" customHeight="1">
      <c r="A343" s="55">
        <v>334</v>
      </c>
      <c r="B343" s="56" t="s">
        <v>593</v>
      </c>
      <c r="C343" s="55">
        <v>0</v>
      </c>
      <c r="D343" s="59">
        <v>1</v>
      </c>
      <c r="E343" s="60">
        <v>0</v>
      </c>
      <c r="F343" s="151"/>
      <c r="G343" s="61"/>
      <c r="H343" s="61">
        <v>0</v>
      </c>
      <c r="I343" s="61">
        <v>938</v>
      </c>
      <c r="J343" s="61">
        <f t="shared" si="5"/>
        <v>938</v>
      </c>
      <c r="K343" s="61"/>
    </row>
    <row r="344" spans="1:11" s="63" customFormat="1" ht="12.75" customHeight="1">
      <c r="A344" s="55">
        <v>335</v>
      </c>
      <c r="B344" s="56" t="s">
        <v>594</v>
      </c>
      <c r="C344" s="55">
        <v>1</v>
      </c>
      <c r="D344" s="59">
        <v>1.0569999999999999</v>
      </c>
      <c r="E344" s="60">
        <v>2</v>
      </c>
      <c r="F344" s="151"/>
      <c r="G344" s="61">
        <v>11041.713568697722</v>
      </c>
      <c r="H344" s="61">
        <v>8376</v>
      </c>
      <c r="I344" s="61">
        <v>938</v>
      </c>
      <c r="J344" s="61">
        <f t="shared" si="5"/>
        <v>20355.71356869772</v>
      </c>
      <c r="K344" s="61"/>
    </row>
    <row r="345" spans="1:11" s="63" customFormat="1" ht="12.75" customHeight="1">
      <c r="A345" s="55">
        <v>336</v>
      </c>
      <c r="B345" s="56" t="s">
        <v>595</v>
      </c>
      <c r="C345" s="55">
        <v>1</v>
      </c>
      <c r="D345" s="59">
        <v>1.042</v>
      </c>
      <c r="E345" s="60">
        <v>7</v>
      </c>
      <c r="F345" s="151"/>
      <c r="G345" s="61">
        <v>12841.09152278293</v>
      </c>
      <c r="H345" s="61">
        <v>3005</v>
      </c>
      <c r="I345" s="61">
        <v>938</v>
      </c>
      <c r="J345" s="61">
        <f t="shared" si="5"/>
        <v>16784.091522782932</v>
      </c>
      <c r="K345" s="61"/>
    </row>
    <row r="346" spans="1:11" s="63" customFormat="1" ht="12.75" customHeight="1">
      <c r="A346" s="55">
        <v>337</v>
      </c>
      <c r="B346" s="56" t="s">
        <v>596</v>
      </c>
      <c r="C346" s="55">
        <v>1</v>
      </c>
      <c r="D346" s="59">
        <v>1</v>
      </c>
      <c r="E346" s="60">
        <v>6</v>
      </c>
      <c r="F346" s="151"/>
      <c r="G346" s="61">
        <v>11866.483580246913</v>
      </c>
      <c r="H346" s="61">
        <v>15244</v>
      </c>
      <c r="I346" s="61">
        <v>938</v>
      </c>
      <c r="J346" s="61">
        <f t="shared" si="5"/>
        <v>28048.483580246913</v>
      </c>
      <c r="K346" s="61"/>
    </row>
    <row r="347" spans="1:11" s="63" customFormat="1" ht="12.75" customHeight="1">
      <c r="A347" s="55">
        <v>338</v>
      </c>
      <c r="B347" s="56" t="s">
        <v>597</v>
      </c>
      <c r="C347" s="55">
        <v>0</v>
      </c>
      <c r="D347" s="59">
        <v>1</v>
      </c>
      <c r="E347" s="60">
        <v>0</v>
      </c>
      <c r="F347" s="151"/>
      <c r="G347" s="61">
        <v>14952.780000000002</v>
      </c>
      <c r="H347" s="61">
        <v>0</v>
      </c>
      <c r="I347" s="61">
        <v>938</v>
      </c>
      <c r="J347" s="61">
        <f t="shared" si="5"/>
        <v>15890.780000000002</v>
      </c>
      <c r="K347" s="61"/>
    </row>
    <row r="348" spans="1:11" s="63" customFormat="1" ht="12.75" customHeight="1">
      <c r="A348" s="55">
        <v>339</v>
      </c>
      <c r="B348" s="56" t="s">
        <v>598</v>
      </c>
      <c r="C348" s="55">
        <v>0</v>
      </c>
      <c r="D348" s="59">
        <v>1</v>
      </c>
      <c r="E348" s="60">
        <v>0</v>
      </c>
      <c r="F348" s="151"/>
      <c r="G348" s="61"/>
      <c r="H348" s="61">
        <v>0</v>
      </c>
      <c r="I348" s="61">
        <v>938</v>
      </c>
      <c r="J348" s="61">
        <f t="shared" si="5"/>
        <v>938</v>
      </c>
      <c r="K348" s="61"/>
    </row>
    <row r="349" spans="1:11" s="63" customFormat="1" ht="12.75" customHeight="1">
      <c r="A349" s="55">
        <v>340</v>
      </c>
      <c r="B349" s="56" t="s">
        <v>599</v>
      </c>
      <c r="C349" s="55">
        <v>1</v>
      </c>
      <c r="D349" s="59">
        <v>1</v>
      </c>
      <c r="E349" s="60">
        <v>5</v>
      </c>
      <c r="F349" s="151"/>
      <c r="G349" s="61">
        <v>12058.142738095237</v>
      </c>
      <c r="H349" s="61">
        <v>9173</v>
      </c>
      <c r="I349" s="61">
        <v>938</v>
      </c>
      <c r="J349" s="61">
        <f t="shared" si="5"/>
        <v>22169.142738095237</v>
      </c>
      <c r="K349" s="61"/>
    </row>
    <row r="350" spans="1:11" s="63" customFormat="1" ht="12.75" customHeight="1">
      <c r="A350" s="55">
        <v>341</v>
      </c>
      <c r="B350" s="56" t="s">
        <v>600</v>
      </c>
      <c r="C350" s="55">
        <v>0</v>
      </c>
      <c r="D350" s="59">
        <v>1</v>
      </c>
      <c r="E350" s="60">
        <v>0</v>
      </c>
      <c r="F350" s="151"/>
      <c r="G350" s="61"/>
      <c r="H350" s="61">
        <v>0</v>
      </c>
      <c r="I350" s="61">
        <v>938</v>
      </c>
      <c r="J350" s="61">
        <f t="shared" si="5"/>
        <v>938</v>
      </c>
      <c r="K350" s="61"/>
    </row>
    <row r="351" spans="1:11" s="63" customFormat="1" ht="12.75" customHeight="1">
      <c r="A351" s="55">
        <v>342</v>
      </c>
      <c r="B351" s="56" t="s">
        <v>601</v>
      </c>
      <c r="C351" s="55">
        <v>1</v>
      </c>
      <c r="D351" s="59">
        <v>1.0680000000000001</v>
      </c>
      <c r="E351" s="60">
        <v>3</v>
      </c>
      <c r="F351" s="151"/>
      <c r="G351" s="61">
        <v>11347.29420702626</v>
      </c>
      <c r="H351" s="61">
        <v>7183</v>
      </c>
      <c r="I351" s="61">
        <v>938</v>
      </c>
      <c r="J351" s="61">
        <f t="shared" si="5"/>
        <v>19468.294207026258</v>
      </c>
      <c r="K351" s="61"/>
    </row>
    <row r="352" spans="1:11" s="63" customFormat="1" ht="12.75" customHeight="1">
      <c r="A352" s="55">
        <v>343</v>
      </c>
      <c r="B352" s="56" t="s">
        <v>602</v>
      </c>
      <c r="C352" s="55">
        <v>1</v>
      </c>
      <c r="D352" s="59">
        <v>1</v>
      </c>
      <c r="E352" s="60">
        <v>9</v>
      </c>
      <c r="F352" s="151"/>
      <c r="G352" s="61">
        <v>12620.429836321122</v>
      </c>
      <c r="H352" s="61">
        <v>1076</v>
      </c>
      <c r="I352" s="61">
        <v>938</v>
      </c>
      <c r="J352" s="61">
        <f t="shared" si="5"/>
        <v>14634.429836321122</v>
      </c>
      <c r="K352" s="61"/>
    </row>
    <row r="353" spans="1:11" s="63" customFormat="1" ht="12.75" customHeight="1">
      <c r="A353" s="55">
        <v>344</v>
      </c>
      <c r="B353" s="56" t="s">
        <v>603</v>
      </c>
      <c r="C353" s="55">
        <v>1</v>
      </c>
      <c r="D353" s="59">
        <v>1.0469999999999999</v>
      </c>
      <c r="E353" s="60">
        <v>2</v>
      </c>
      <c r="F353" s="151"/>
      <c r="G353" s="61">
        <v>10996.731937201415</v>
      </c>
      <c r="H353" s="61">
        <v>3740</v>
      </c>
      <c r="I353" s="61">
        <v>938</v>
      </c>
      <c r="J353" s="61">
        <f t="shared" si="5"/>
        <v>15674.731937201415</v>
      </c>
      <c r="K353" s="61"/>
    </row>
    <row r="354" spans="1:11" s="63" customFormat="1" ht="12.75" customHeight="1">
      <c r="A354" s="55">
        <v>345</v>
      </c>
      <c r="B354" s="56" t="s">
        <v>604</v>
      </c>
      <c r="C354" s="55">
        <v>0</v>
      </c>
      <c r="D354" s="59">
        <v>1</v>
      </c>
      <c r="E354" s="60">
        <v>0</v>
      </c>
      <c r="F354" s="151"/>
      <c r="G354" s="61">
        <v>14952.78</v>
      </c>
      <c r="H354" s="61">
        <v>0</v>
      </c>
      <c r="I354" s="61">
        <v>938</v>
      </c>
      <c r="J354" s="61">
        <f t="shared" si="5"/>
        <v>15890.78</v>
      </c>
      <c r="K354" s="61"/>
    </row>
    <row r="355" spans="1:11" s="63" customFormat="1" ht="12.75" customHeight="1">
      <c r="A355" s="55">
        <v>346</v>
      </c>
      <c r="B355" s="56" t="s">
        <v>605</v>
      </c>
      <c r="C355" s="55">
        <v>1</v>
      </c>
      <c r="D355" s="59">
        <v>1.03</v>
      </c>
      <c r="E355" s="60">
        <v>6</v>
      </c>
      <c r="F355" s="151"/>
      <c r="G355" s="61">
        <v>12292.345203985318</v>
      </c>
      <c r="H355" s="61">
        <v>1804</v>
      </c>
      <c r="I355" s="61">
        <v>938</v>
      </c>
      <c r="J355" s="61">
        <f t="shared" si="5"/>
        <v>15034.345203985318</v>
      </c>
      <c r="K355" s="61"/>
    </row>
    <row r="356" spans="1:11" s="63" customFormat="1" ht="12.75" customHeight="1">
      <c r="A356" s="55">
        <v>347</v>
      </c>
      <c r="B356" s="56" t="s">
        <v>606</v>
      </c>
      <c r="C356" s="55">
        <v>1</v>
      </c>
      <c r="D356" s="59">
        <v>1.0580000000000001</v>
      </c>
      <c r="E356" s="60">
        <v>6</v>
      </c>
      <c r="F356" s="151"/>
      <c r="G356" s="61">
        <v>12513.419490401462</v>
      </c>
      <c r="H356" s="61">
        <v>5665</v>
      </c>
      <c r="I356" s="61">
        <v>938</v>
      </c>
      <c r="J356" s="61">
        <f t="shared" si="5"/>
        <v>19116.419490401462</v>
      </c>
      <c r="K356" s="61"/>
    </row>
    <row r="357" spans="1:11" s="63" customFormat="1" ht="12.75" customHeight="1">
      <c r="A357" s="55">
        <v>348</v>
      </c>
      <c r="B357" s="56" t="s">
        <v>607</v>
      </c>
      <c r="C357" s="55">
        <v>1</v>
      </c>
      <c r="D357" s="59">
        <v>1</v>
      </c>
      <c r="E357" s="60">
        <v>11</v>
      </c>
      <c r="F357" s="151"/>
      <c r="G357" s="61">
        <v>15073.515544837977</v>
      </c>
      <c r="H357" s="61">
        <v>295</v>
      </c>
      <c r="I357" s="61">
        <v>938</v>
      </c>
      <c r="J357" s="61">
        <f t="shared" si="5"/>
        <v>16306.515544837977</v>
      </c>
      <c r="K357" s="61"/>
    </row>
    <row r="358" spans="1:11" s="63" customFormat="1" ht="12.75" customHeight="1">
      <c r="A358" s="55">
        <v>349</v>
      </c>
      <c r="B358" s="56" t="s">
        <v>608</v>
      </c>
      <c r="C358" s="55">
        <v>1</v>
      </c>
      <c r="D358" s="59">
        <v>1</v>
      </c>
      <c r="E358" s="60">
        <v>7</v>
      </c>
      <c r="F358" s="151"/>
      <c r="G358" s="61">
        <v>11656.567352941176</v>
      </c>
      <c r="H358" s="61">
        <v>1526</v>
      </c>
      <c r="I358" s="61">
        <v>938</v>
      </c>
      <c r="J358" s="61">
        <f t="shared" si="5"/>
        <v>14120.567352941176</v>
      </c>
      <c r="K358" s="61"/>
    </row>
    <row r="359" spans="1:11" s="63" customFormat="1" ht="12.75" customHeight="1">
      <c r="A359" s="55">
        <v>350</v>
      </c>
      <c r="B359" s="56" t="s">
        <v>609</v>
      </c>
      <c r="C359" s="55">
        <v>1</v>
      </c>
      <c r="D359" s="59">
        <v>1.0269999999999999</v>
      </c>
      <c r="E359" s="60">
        <v>3</v>
      </c>
      <c r="F359" s="151"/>
      <c r="G359" s="61">
        <v>10582.617802238443</v>
      </c>
      <c r="H359" s="61">
        <v>7613</v>
      </c>
      <c r="I359" s="61">
        <v>938</v>
      </c>
      <c r="J359" s="61">
        <f t="shared" si="5"/>
        <v>19133.617802238441</v>
      </c>
      <c r="K359" s="61"/>
    </row>
    <row r="360" spans="1:11" s="63" customFormat="1" ht="12.75" customHeight="1">
      <c r="A360" s="55">
        <v>351</v>
      </c>
      <c r="B360" s="56" t="s">
        <v>610</v>
      </c>
      <c r="C360" s="55">
        <v>0</v>
      </c>
      <c r="D360" s="59">
        <v>1</v>
      </c>
      <c r="E360" s="60">
        <v>0</v>
      </c>
      <c r="F360" s="151"/>
      <c r="G360" s="61"/>
      <c r="H360" s="61">
        <v>0</v>
      </c>
      <c r="I360" s="61">
        <v>938</v>
      </c>
      <c r="J360" s="61">
        <f t="shared" si="5"/>
        <v>938</v>
      </c>
      <c r="K360" s="61"/>
    </row>
    <row r="361" spans="1:11" s="63" customFormat="1" ht="12.75" customHeight="1">
      <c r="A361" s="55">
        <v>352</v>
      </c>
      <c r="B361" s="56" t="s">
        <v>611</v>
      </c>
      <c r="C361" s="55">
        <v>0</v>
      </c>
      <c r="D361" s="59">
        <f>(D134+D156+D367)/3</f>
        <v>1</v>
      </c>
      <c r="E361" s="60">
        <f>E134</f>
        <v>2</v>
      </c>
      <c r="F361" s="151"/>
      <c r="G361" s="522">
        <v>10725.226324200912</v>
      </c>
      <c r="H361" s="61">
        <v>6669</v>
      </c>
      <c r="I361" s="61">
        <v>938</v>
      </c>
      <c r="J361" s="61">
        <f t="shared" si="5"/>
        <v>18332.226324200914</v>
      </c>
      <c r="K361" s="55"/>
    </row>
    <row r="362" spans="1:11" s="63" customFormat="1" ht="12.75" customHeight="1">
      <c r="A362" s="55">
        <v>406</v>
      </c>
      <c r="B362" s="56" t="s">
        <v>612</v>
      </c>
      <c r="C362" s="55">
        <v>1</v>
      </c>
      <c r="D362" s="59">
        <v>1</v>
      </c>
      <c r="E362" s="60">
        <v>8</v>
      </c>
      <c r="F362" s="151"/>
      <c r="G362" s="61">
        <v>26872.649655172416</v>
      </c>
      <c r="H362" s="61">
        <v>6551</v>
      </c>
      <c r="I362" s="61">
        <v>938</v>
      </c>
      <c r="J362" s="61">
        <f t="shared" si="5"/>
        <v>34361.649655172412</v>
      </c>
      <c r="K362" s="61"/>
    </row>
    <row r="363" spans="1:11" s="63" customFormat="1" ht="12.75" customHeight="1">
      <c r="A363" s="55">
        <v>600</v>
      </c>
      <c r="B363" s="56" t="s">
        <v>613</v>
      </c>
      <c r="C363" s="55">
        <v>1</v>
      </c>
      <c r="D363" s="59">
        <v>1.06</v>
      </c>
      <c r="E363" s="60">
        <v>2</v>
      </c>
      <c r="F363" s="59"/>
      <c r="G363" s="61">
        <v>11293.540591367186</v>
      </c>
      <c r="H363" s="61">
        <v>4771</v>
      </c>
      <c r="I363" s="61">
        <v>938</v>
      </c>
      <c r="J363" s="61">
        <f t="shared" si="5"/>
        <v>17002.540591367186</v>
      </c>
      <c r="K363" s="61"/>
    </row>
    <row r="364" spans="1:11" s="63" customFormat="1" ht="12.75" customHeight="1">
      <c r="A364" s="55">
        <v>603</v>
      </c>
      <c r="B364" s="56" t="s">
        <v>614</v>
      </c>
      <c r="C364" s="55">
        <v>1</v>
      </c>
      <c r="D364" s="59">
        <v>1</v>
      </c>
      <c r="E364" s="60">
        <v>10</v>
      </c>
      <c r="F364" s="151"/>
      <c r="G364" s="61">
        <v>12917.481697792871</v>
      </c>
      <c r="H364" s="61">
        <v>2026</v>
      </c>
      <c r="I364" s="61">
        <v>938</v>
      </c>
      <c r="J364" s="61">
        <f t="shared" si="5"/>
        <v>15881.481697792871</v>
      </c>
      <c r="K364" s="61"/>
    </row>
    <row r="365" spans="1:11" s="63" customFormat="1" ht="12.75" customHeight="1">
      <c r="A365" s="55">
        <v>605</v>
      </c>
      <c r="B365" s="56" t="s">
        <v>615</v>
      </c>
      <c r="C365" s="55">
        <v>1</v>
      </c>
      <c r="D365" s="59">
        <v>1</v>
      </c>
      <c r="E365" s="60">
        <v>6</v>
      </c>
      <c r="F365" s="151"/>
      <c r="G365" s="61">
        <v>12532.854834586467</v>
      </c>
      <c r="H365" s="61">
        <v>8685</v>
      </c>
      <c r="I365" s="61">
        <v>938</v>
      </c>
      <c r="J365" s="61">
        <f t="shared" si="5"/>
        <v>22155.854834586469</v>
      </c>
      <c r="K365" s="61"/>
    </row>
    <row r="366" spans="1:11" s="63" customFormat="1" ht="12.75" customHeight="1">
      <c r="A366" s="55">
        <v>610</v>
      </c>
      <c r="B366" s="56" t="s">
        <v>616</v>
      </c>
      <c r="C366" s="55">
        <v>1</v>
      </c>
      <c r="D366" s="59">
        <v>1</v>
      </c>
      <c r="E366" s="60">
        <v>4</v>
      </c>
      <c r="F366" s="151"/>
      <c r="G366" s="61">
        <v>11197.102504578757</v>
      </c>
      <c r="H366" s="61">
        <v>2370</v>
      </c>
      <c r="I366" s="61">
        <v>938</v>
      </c>
      <c r="J366" s="61">
        <f t="shared" si="5"/>
        <v>14505.102504578757</v>
      </c>
      <c r="K366" s="61"/>
    </row>
    <row r="367" spans="1:11" s="63" customFormat="1" ht="12.75" customHeight="1">
      <c r="A367" s="55">
        <v>615</v>
      </c>
      <c r="B367" s="56" t="s">
        <v>617</v>
      </c>
      <c r="C367" s="55">
        <v>1</v>
      </c>
      <c r="D367" s="59">
        <v>1</v>
      </c>
      <c r="E367" s="60">
        <v>10</v>
      </c>
      <c r="F367" s="59"/>
      <c r="G367" s="61">
        <v>12914.785900360146</v>
      </c>
      <c r="H367" s="61">
        <v>776</v>
      </c>
      <c r="I367" s="61">
        <v>938</v>
      </c>
      <c r="J367" s="61">
        <f t="shared" si="5"/>
        <v>14628.785900360146</v>
      </c>
      <c r="K367" s="61"/>
    </row>
    <row r="368" spans="1:11" s="63" customFormat="1" ht="12.75" customHeight="1">
      <c r="A368" s="55">
        <v>616</v>
      </c>
      <c r="B368" s="56" t="s">
        <v>784</v>
      </c>
      <c r="C368" s="55">
        <v>1</v>
      </c>
      <c r="D368" s="59">
        <v>1</v>
      </c>
      <c r="E368" s="60">
        <v>6</v>
      </c>
      <c r="F368" s="151"/>
      <c r="G368" s="61">
        <v>11770.241333739343</v>
      </c>
      <c r="H368" s="61">
        <v>4573</v>
      </c>
      <c r="I368" s="61">
        <v>938</v>
      </c>
      <c r="J368" s="61">
        <f t="shared" si="5"/>
        <v>17281.241333739345</v>
      </c>
      <c r="K368" s="61"/>
    </row>
    <row r="369" spans="1:11" s="63" customFormat="1" ht="12.75" customHeight="1">
      <c r="A369" s="55">
        <v>618</v>
      </c>
      <c r="B369" s="56" t="s">
        <v>618</v>
      </c>
      <c r="C369" s="55">
        <v>1</v>
      </c>
      <c r="D369" s="59">
        <v>1</v>
      </c>
      <c r="E369" s="60">
        <v>7</v>
      </c>
      <c r="F369" s="151"/>
      <c r="G369" s="61">
        <v>12764.038559231591</v>
      </c>
      <c r="H369" s="61">
        <v>12322</v>
      </c>
      <c r="I369" s="61">
        <v>938</v>
      </c>
      <c r="J369" s="61">
        <f t="shared" si="5"/>
        <v>26024.038559231591</v>
      </c>
      <c r="K369" s="61"/>
    </row>
    <row r="370" spans="1:11" s="63" customFormat="1" ht="12.75" customHeight="1">
      <c r="A370" s="55">
        <v>620</v>
      </c>
      <c r="B370" s="56" t="s">
        <v>619</v>
      </c>
      <c r="C370" s="55">
        <v>1</v>
      </c>
      <c r="D370" s="59">
        <v>1</v>
      </c>
      <c r="E370" s="60">
        <v>3</v>
      </c>
      <c r="F370" s="151"/>
      <c r="G370" s="61">
        <v>10948.730655066533</v>
      </c>
      <c r="H370" s="61">
        <v>6362</v>
      </c>
      <c r="I370" s="61">
        <v>938</v>
      </c>
      <c r="J370" s="61">
        <f t="shared" si="5"/>
        <v>18248.730655066531</v>
      </c>
      <c r="K370" s="61"/>
    </row>
    <row r="371" spans="1:11" s="63" customFormat="1" ht="12.75" customHeight="1">
      <c r="A371" s="55">
        <v>622</v>
      </c>
      <c r="B371" s="56" t="s">
        <v>620</v>
      </c>
      <c r="C371" s="55">
        <v>1</v>
      </c>
      <c r="D371" s="59">
        <v>1</v>
      </c>
      <c r="E371" s="60">
        <v>6</v>
      </c>
      <c r="F371" s="151"/>
      <c r="G371" s="61">
        <v>11530.184083582089</v>
      </c>
      <c r="H371" s="61">
        <v>2571</v>
      </c>
      <c r="I371" s="61">
        <v>938</v>
      </c>
      <c r="J371" s="61">
        <f t="shared" si="5"/>
        <v>15039.184083582089</v>
      </c>
      <c r="K371" s="61"/>
    </row>
    <row r="372" spans="1:11" s="63" customFormat="1" ht="12.75" customHeight="1">
      <c r="A372" s="55">
        <v>625</v>
      </c>
      <c r="B372" s="56" t="s">
        <v>621</v>
      </c>
      <c r="C372" s="55">
        <v>1</v>
      </c>
      <c r="D372" s="59">
        <v>1</v>
      </c>
      <c r="E372" s="60">
        <v>4</v>
      </c>
      <c r="F372" s="151"/>
      <c r="G372" s="61">
        <v>11145.183549394053</v>
      </c>
      <c r="H372" s="61">
        <v>1683</v>
      </c>
      <c r="I372" s="61">
        <v>938</v>
      </c>
      <c r="J372" s="61">
        <f t="shared" si="5"/>
        <v>13766.183549394053</v>
      </c>
      <c r="K372" s="61"/>
    </row>
    <row r="373" spans="1:11" s="63" customFormat="1" ht="12.75" customHeight="1">
      <c r="A373" s="55">
        <v>632</v>
      </c>
      <c r="B373" s="56" t="s">
        <v>624</v>
      </c>
      <c r="C373" s="55">
        <v>1</v>
      </c>
      <c r="D373" s="59">
        <v>1</v>
      </c>
      <c r="E373" s="60">
        <v>6</v>
      </c>
      <c r="F373" s="151"/>
      <c r="G373" s="61">
        <v>11386.1754</v>
      </c>
      <c r="H373" s="61">
        <v>11690</v>
      </c>
      <c r="I373" s="61">
        <v>938</v>
      </c>
      <c r="J373" s="61">
        <f t="shared" si="5"/>
        <v>24014.1754</v>
      </c>
      <c r="K373" s="61"/>
    </row>
    <row r="374" spans="1:11" s="63" customFormat="1" ht="12.75" customHeight="1">
      <c r="A374" s="55">
        <v>635</v>
      </c>
      <c r="B374" s="56" t="s">
        <v>625</v>
      </c>
      <c r="C374" s="55">
        <v>1</v>
      </c>
      <c r="D374" s="59">
        <v>1</v>
      </c>
      <c r="E374" s="60">
        <v>7</v>
      </c>
      <c r="F374" s="151"/>
      <c r="G374" s="61">
        <v>12139.551899736147</v>
      </c>
      <c r="H374" s="61">
        <v>5392</v>
      </c>
      <c r="I374" s="61">
        <v>938</v>
      </c>
      <c r="J374" s="61">
        <f t="shared" si="5"/>
        <v>18469.551899736147</v>
      </c>
      <c r="K374" s="61"/>
    </row>
    <row r="375" spans="1:11" s="63" customFormat="1" ht="12.75" customHeight="1">
      <c r="A375" s="55">
        <v>640</v>
      </c>
      <c r="B375" s="56" t="s">
        <v>626</v>
      </c>
      <c r="C375" s="55">
        <v>1</v>
      </c>
      <c r="D375" s="59">
        <v>1.0569999999999999</v>
      </c>
      <c r="E375" s="60">
        <v>2</v>
      </c>
      <c r="F375" s="151"/>
      <c r="G375" s="61">
        <v>12212.072355928674</v>
      </c>
      <c r="H375" s="61">
        <v>8907</v>
      </c>
      <c r="I375" s="61">
        <v>938</v>
      </c>
      <c r="J375" s="61">
        <f t="shared" si="5"/>
        <v>22057.072355928674</v>
      </c>
      <c r="K375" s="61"/>
    </row>
    <row r="376" spans="1:11" s="63" customFormat="1" ht="12.75" customHeight="1">
      <c r="A376" s="55">
        <v>645</v>
      </c>
      <c r="B376" s="56" t="s">
        <v>627</v>
      </c>
      <c r="C376" s="55">
        <v>1</v>
      </c>
      <c r="D376" s="59">
        <v>1</v>
      </c>
      <c r="E376" s="60">
        <v>9</v>
      </c>
      <c r="F376" s="151"/>
      <c r="G376" s="61">
        <v>12739.128770700636</v>
      </c>
      <c r="H376" s="61">
        <v>5185</v>
      </c>
      <c r="I376" s="61">
        <v>938</v>
      </c>
      <c r="J376" s="61">
        <f t="shared" si="5"/>
        <v>18862.128770700634</v>
      </c>
      <c r="K376" s="61"/>
    </row>
    <row r="377" spans="1:11" s="63" customFormat="1" ht="12.75" customHeight="1">
      <c r="A377" s="55">
        <v>650</v>
      </c>
      <c r="B377" s="56" t="s">
        <v>628</v>
      </c>
      <c r="C377" s="55">
        <v>1</v>
      </c>
      <c r="D377" s="59">
        <v>1</v>
      </c>
      <c r="E377" s="60">
        <v>4</v>
      </c>
      <c r="F377" s="151"/>
      <c r="G377" s="61">
        <v>11368.734409005629</v>
      </c>
      <c r="H377" s="61">
        <v>3121</v>
      </c>
      <c r="I377" s="61">
        <v>938</v>
      </c>
      <c r="J377" s="61">
        <f t="shared" si="5"/>
        <v>15427.734409005629</v>
      </c>
      <c r="K377" s="61"/>
    </row>
    <row r="378" spans="1:11" s="63" customFormat="1" ht="12.75" customHeight="1">
      <c r="A378" s="55">
        <v>655</v>
      </c>
      <c r="B378" s="56" t="s">
        <v>629</v>
      </c>
      <c r="C378" s="55">
        <v>1</v>
      </c>
      <c r="D378" s="59">
        <v>1.0509999999999999</v>
      </c>
      <c r="E378" s="60">
        <v>1</v>
      </c>
      <c r="F378" s="151"/>
      <c r="G378" s="61">
        <v>11173.715749161918</v>
      </c>
      <c r="H378" s="61">
        <v>8170</v>
      </c>
      <c r="I378" s="61">
        <v>938</v>
      </c>
      <c r="J378" s="61">
        <f t="shared" si="5"/>
        <v>20281.715749161918</v>
      </c>
      <c r="K378" s="61"/>
    </row>
    <row r="379" spans="1:11" s="63" customFormat="1" ht="12.75" customHeight="1">
      <c r="A379" s="55">
        <v>658</v>
      </c>
      <c r="B379" s="56" t="s">
        <v>630</v>
      </c>
      <c r="C379" s="55">
        <v>1</v>
      </c>
      <c r="D379" s="59">
        <v>1</v>
      </c>
      <c r="E379" s="60">
        <v>5</v>
      </c>
      <c r="F379" s="151"/>
      <c r="G379" s="61">
        <v>11449.909529658478</v>
      </c>
      <c r="H379" s="61">
        <v>2172</v>
      </c>
      <c r="I379" s="61">
        <v>938</v>
      </c>
      <c r="J379" s="61">
        <f t="shared" si="5"/>
        <v>14559.909529658478</v>
      </c>
      <c r="K379" s="61"/>
    </row>
    <row r="380" spans="1:11" s="63" customFormat="1" ht="12.75" customHeight="1">
      <c r="A380" s="55">
        <v>660</v>
      </c>
      <c r="B380" s="56" t="s">
        <v>631</v>
      </c>
      <c r="C380" s="55">
        <v>1</v>
      </c>
      <c r="D380" s="59">
        <v>1</v>
      </c>
      <c r="E380" s="60">
        <v>5</v>
      </c>
      <c r="F380" s="151"/>
      <c r="G380" s="61">
        <v>11979.349621848738</v>
      </c>
      <c r="H380" s="61">
        <v>10653</v>
      </c>
      <c r="I380" s="61">
        <v>938</v>
      </c>
      <c r="J380" s="61">
        <f t="shared" si="5"/>
        <v>23570.349621848738</v>
      </c>
      <c r="K380" s="61"/>
    </row>
    <row r="381" spans="1:11" s="63" customFormat="1" ht="12.75" customHeight="1">
      <c r="A381" s="55">
        <v>662</v>
      </c>
      <c r="B381" s="56" t="s">
        <v>632</v>
      </c>
      <c r="C381" s="55">
        <v>1</v>
      </c>
      <c r="D381" s="59">
        <v>1</v>
      </c>
      <c r="E381" s="60">
        <v>7</v>
      </c>
      <c r="F381" s="151"/>
      <c r="G381" s="61">
        <v>11454.732809523808</v>
      </c>
      <c r="H381" s="61">
        <v>8635</v>
      </c>
      <c r="I381" s="61">
        <v>938</v>
      </c>
      <c r="J381" s="61">
        <f t="shared" si="5"/>
        <v>21027.732809523808</v>
      </c>
      <c r="K381" s="61"/>
    </row>
    <row r="382" spans="1:11" s="67" customFormat="1" ht="12.75" customHeight="1">
      <c r="A382" s="64">
        <v>665</v>
      </c>
      <c r="B382" s="65" t="s">
        <v>633</v>
      </c>
      <c r="C382" s="64">
        <v>1</v>
      </c>
      <c r="D382" s="66">
        <v>1</v>
      </c>
      <c r="E382" s="60">
        <v>4</v>
      </c>
      <c r="F382" s="151"/>
      <c r="G382" s="61">
        <v>11066.952441988949</v>
      </c>
      <c r="H382" s="61">
        <v>1959</v>
      </c>
      <c r="I382" s="61">
        <v>938</v>
      </c>
      <c r="J382" s="61">
        <f t="shared" si="5"/>
        <v>13963.952441988949</v>
      </c>
      <c r="K382" s="61"/>
    </row>
    <row r="383" spans="1:11" s="63" customFormat="1" ht="12.75" customHeight="1">
      <c r="A383" s="55">
        <v>670</v>
      </c>
      <c r="B383" s="56" t="s">
        <v>634</v>
      </c>
      <c r="C383" s="55">
        <v>1</v>
      </c>
      <c r="D383" s="59">
        <v>1</v>
      </c>
      <c r="E383" s="60">
        <v>4</v>
      </c>
      <c r="F383" s="151"/>
      <c r="G383" s="61">
        <v>11860.017285714284</v>
      </c>
      <c r="H383" s="61">
        <v>8395</v>
      </c>
      <c r="I383" s="61">
        <v>938</v>
      </c>
      <c r="J383" s="61">
        <f t="shared" si="5"/>
        <v>21193.017285714282</v>
      </c>
      <c r="K383" s="62"/>
    </row>
    <row r="384" spans="1:11" s="63" customFormat="1" ht="12.75" customHeight="1">
      <c r="A384" s="55">
        <v>672</v>
      </c>
      <c r="B384" s="56" t="s">
        <v>635</v>
      </c>
      <c r="C384" s="55">
        <v>1</v>
      </c>
      <c r="D384" s="59">
        <v>1</v>
      </c>
      <c r="E384" s="60">
        <v>7</v>
      </c>
      <c r="F384" s="151"/>
      <c r="G384" s="61">
        <v>12298.765974358976</v>
      </c>
      <c r="H384" s="61">
        <v>3985</v>
      </c>
      <c r="I384" s="61">
        <v>938</v>
      </c>
      <c r="J384" s="61">
        <f t="shared" si="5"/>
        <v>17221.765974358976</v>
      </c>
      <c r="K384" s="61"/>
    </row>
    <row r="385" spans="1:11" s="63" customFormat="1" ht="12.75" customHeight="1">
      <c r="A385" s="55">
        <v>673</v>
      </c>
      <c r="B385" s="56" t="s">
        <v>636</v>
      </c>
      <c r="C385" s="55">
        <v>1</v>
      </c>
      <c r="D385" s="59">
        <v>1</v>
      </c>
      <c r="E385" s="60">
        <v>2</v>
      </c>
      <c r="F385" s="151"/>
      <c r="G385" s="61">
        <v>10642.456799822457</v>
      </c>
      <c r="H385" s="61">
        <v>6191</v>
      </c>
      <c r="I385" s="61">
        <v>938</v>
      </c>
      <c r="J385" s="61">
        <f t="shared" si="5"/>
        <v>17771.456799822459</v>
      </c>
      <c r="K385" s="61"/>
    </row>
    <row r="386" spans="1:11" s="63" customFormat="1" ht="12.75" customHeight="1">
      <c r="A386" s="55">
        <v>674</v>
      </c>
      <c r="B386" s="56" t="s">
        <v>637</v>
      </c>
      <c r="C386" s="55">
        <v>1</v>
      </c>
      <c r="D386" s="59">
        <v>1</v>
      </c>
      <c r="E386" s="60">
        <v>9</v>
      </c>
      <c r="F386" s="151"/>
      <c r="G386" s="61">
        <v>12737.343422680411</v>
      </c>
      <c r="H386" s="61">
        <v>5057</v>
      </c>
      <c r="I386" s="61">
        <v>938</v>
      </c>
      <c r="J386" s="61">
        <f t="shared" si="5"/>
        <v>18732.343422680409</v>
      </c>
      <c r="K386" s="61"/>
    </row>
    <row r="387" spans="1:11" s="63" customFormat="1" ht="12.75" customHeight="1">
      <c r="A387" s="55">
        <v>675</v>
      </c>
      <c r="B387" s="56" t="s">
        <v>638</v>
      </c>
      <c r="C387" s="55">
        <v>1</v>
      </c>
      <c r="D387" s="59">
        <v>1.036</v>
      </c>
      <c r="E387" s="60">
        <v>2</v>
      </c>
      <c r="F387" s="151"/>
      <c r="G387" s="61">
        <v>10875.657739829265</v>
      </c>
      <c r="H387" s="61">
        <v>7285</v>
      </c>
      <c r="I387" s="61">
        <v>938</v>
      </c>
      <c r="J387" s="61">
        <f t="shared" si="5"/>
        <v>19098.657739829265</v>
      </c>
      <c r="K387" s="61"/>
    </row>
    <row r="388" spans="1:11" s="63" customFormat="1" ht="12.75" customHeight="1">
      <c r="A388" s="55">
        <v>680</v>
      </c>
      <c r="B388" s="56" t="s">
        <v>639</v>
      </c>
      <c r="C388" s="55">
        <v>1</v>
      </c>
      <c r="D388" s="59">
        <v>1</v>
      </c>
      <c r="E388" s="60">
        <v>4</v>
      </c>
      <c r="F388" s="151"/>
      <c r="G388" s="61">
        <v>11273.492822523163</v>
      </c>
      <c r="H388" s="61">
        <v>4015</v>
      </c>
      <c r="I388" s="61">
        <v>938</v>
      </c>
      <c r="J388" s="61">
        <f t="shared" si="5"/>
        <v>16226.492822523163</v>
      </c>
      <c r="K388" s="61"/>
    </row>
    <row r="389" spans="1:11" s="63" customFormat="1" ht="12.75" customHeight="1">
      <c r="A389" s="55">
        <v>683</v>
      </c>
      <c r="B389" s="56" t="s">
        <v>640</v>
      </c>
      <c r="C389" s="55">
        <v>1</v>
      </c>
      <c r="D389" s="59">
        <v>1</v>
      </c>
      <c r="E389" s="60">
        <v>4</v>
      </c>
      <c r="F389" s="151"/>
      <c r="G389" s="61">
        <v>11575.524012539185</v>
      </c>
      <c r="H389" s="61">
        <v>8265</v>
      </c>
      <c r="I389" s="61">
        <v>938</v>
      </c>
      <c r="J389" s="61">
        <f t="shared" si="5"/>
        <v>20778.524012539187</v>
      </c>
      <c r="K389" s="61"/>
    </row>
    <row r="390" spans="1:11" s="63" customFormat="1" ht="12.75" customHeight="1">
      <c r="A390" s="55">
        <v>685</v>
      </c>
      <c r="B390" s="56" t="s">
        <v>641</v>
      </c>
      <c r="C390" s="55">
        <v>1</v>
      </c>
      <c r="D390" s="59">
        <v>1</v>
      </c>
      <c r="E390" s="60">
        <v>10</v>
      </c>
      <c r="F390" s="151"/>
      <c r="G390" s="61">
        <v>14107.044810126583</v>
      </c>
      <c r="H390" s="61">
        <v>5218</v>
      </c>
      <c r="I390" s="61">
        <v>938</v>
      </c>
      <c r="J390" s="61">
        <f t="shared" si="5"/>
        <v>20263.044810126583</v>
      </c>
      <c r="K390" s="61"/>
    </row>
    <row r="391" spans="1:11" s="63" customFormat="1" ht="12.75" customHeight="1">
      <c r="A391" s="55">
        <v>690</v>
      </c>
      <c r="B391" s="56" t="s">
        <v>642</v>
      </c>
      <c r="C391" s="55">
        <v>1</v>
      </c>
      <c r="D391" s="59">
        <v>1.0269999999999999</v>
      </c>
      <c r="E391" s="60">
        <v>3</v>
      </c>
      <c r="F391" s="151"/>
      <c r="G391" s="61">
        <v>11417.328448616601</v>
      </c>
      <c r="H391" s="61">
        <v>4116</v>
      </c>
      <c r="I391" s="61">
        <v>938</v>
      </c>
      <c r="J391" s="61">
        <f t="shared" si="5"/>
        <v>16471.328448616601</v>
      </c>
      <c r="K391" s="61"/>
    </row>
    <row r="392" spans="1:11" s="63" customFormat="1" ht="12.75" customHeight="1">
      <c r="A392" s="55">
        <v>695</v>
      </c>
      <c r="B392" s="56" t="s">
        <v>643</v>
      </c>
      <c r="C392" s="55">
        <v>1</v>
      </c>
      <c r="D392" s="59">
        <v>1.0029999999999999</v>
      </c>
      <c r="E392" s="60">
        <v>2</v>
      </c>
      <c r="F392" s="151"/>
      <c r="G392" s="61">
        <v>11720.049974911728</v>
      </c>
      <c r="H392" s="61">
        <v>7676</v>
      </c>
      <c r="I392" s="61">
        <v>938</v>
      </c>
      <c r="J392" s="61">
        <f t="shared" si="5"/>
        <v>20334.04997491173</v>
      </c>
      <c r="K392" s="61"/>
    </row>
    <row r="393" spans="1:11" s="63" customFormat="1" ht="12.75" customHeight="1">
      <c r="A393" s="55">
        <v>698</v>
      </c>
      <c r="B393" s="56" t="s">
        <v>644</v>
      </c>
      <c r="C393" s="55">
        <v>1</v>
      </c>
      <c r="D393" s="59">
        <v>1.038</v>
      </c>
      <c r="E393" s="60">
        <v>3</v>
      </c>
      <c r="F393" s="151"/>
      <c r="G393" s="61">
        <v>11153.53028932163</v>
      </c>
      <c r="H393" s="61">
        <v>8030</v>
      </c>
      <c r="I393" s="61">
        <v>938</v>
      </c>
      <c r="J393" s="61">
        <f t="shared" si="5"/>
        <v>20121.530289321629</v>
      </c>
      <c r="K393" s="61"/>
    </row>
    <row r="394" spans="1:11" s="63" customFormat="1" ht="12.75" customHeight="1">
      <c r="A394" s="55">
        <v>700</v>
      </c>
      <c r="B394" s="56" t="s">
        <v>645</v>
      </c>
      <c r="C394" s="55">
        <v>1</v>
      </c>
      <c r="D394" s="59">
        <v>1</v>
      </c>
      <c r="E394" s="60">
        <v>7</v>
      </c>
      <c r="F394" s="151"/>
      <c r="G394" s="61">
        <v>15435.535875169604</v>
      </c>
      <c r="H394" s="61">
        <v>14864</v>
      </c>
      <c r="I394" s="61">
        <v>938</v>
      </c>
      <c r="J394" s="61">
        <f t="shared" si="5"/>
        <v>31237.535875169604</v>
      </c>
      <c r="K394" s="61"/>
    </row>
    <row r="395" spans="1:11" s="63" customFormat="1" ht="12.75" customHeight="1">
      <c r="A395" s="55">
        <v>705</v>
      </c>
      <c r="B395" s="56" t="s">
        <v>646</v>
      </c>
      <c r="C395" s="55">
        <v>1</v>
      </c>
      <c r="D395" s="59">
        <v>1.0489999999999999</v>
      </c>
      <c r="E395" s="60">
        <v>2</v>
      </c>
      <c r="F395" s="151"/>
      <c r="G395" s="61">
        <v>11507.35696249279</v>
      </c>
      <c r="H395" s="61">
        <v>7690</v>
      </c>
      <c r="I395" s="61">
        <v>938</v>
      </c>
      <c r="J395" s="61">
        <f t="shared" ref="J395:J448" si="6">SUM(G395:I395)</f>
        <v>20135.356962492791</v>
      </c>
      <c r="K395" s="61"/>
    </row>
    <row r="396" spans="1:11" s="63" customFormat="1" ht="12.75" customHeight="1">
      <c r="A396" s="55">
        <v>710</v>
      </c>
      <c r="B396" s="56" t="s">
        <v>647</v>
      </c>
      <c r="C396" s="55">
        <v>1</v>
      </c>
      <c r="D396" s="59">
        <v>1</v>
      </c>
      <c r="E396" s="60">
        <v>2</v>
      </c>
      <c r="F396" s="151"/>
      <c r="G396" s="61">
        <v>10760.516942463148</v>
      </c>
      <c r="H396" s="61">
        <v>4360</v>
      </c>
      <c r="I396" s="61">
        <v>938</v>
      </c>
      <c r="J396" s="61">
        <f t="shared" si="6"/>
        <v>16058.516942463148</v>
      </c>
      <c r="K396" s="61"/>
    </row>
    <row r="397" spans="1:11" s="63" customFormat="1" ht="12.75" customHeight="1">
      <c r="A397" s="55">
        <v>712</v>
      </c>
      <c r="B397" s="56" t="s">
        <v>1040</v>
      </c>
      <c r="C397" s="55">
        <v>1</v>
      </c>
      <c r="D397" s="59">
        <v>1</v>
      </c>
      <c r="E397" s="60">
        <v>6</v>
      </c>
      <c r="F397" s="151"/>
      <c r="G397" s="61">
        <v>11991.320808314089</v>
      </c>
      <c r="H397" s="61">
        <v>8627</v>
      </c>
      <c r="I397" s="61">
        <v>938</v>
      </c>
      <c r="J397" s="61">
        <f t="shared" si="6"/>
        <v>21556.320808314089</v>
      </c>
      <c r="K397" s="61"/>
    </row>
    <row r="398" spans="1:11" s="63" customFormat="1" ht="12.75" customHeight="1">
      <c r="A398" s="55">
        <v>715</v>
      </c>
      <c r="B398" s="56" t="s">
        <v>648</v>
      </c>
      <c r="C398" s="55">
        <v>1</v>
      </c>
      <c r="D398" s="59">
        <v>1</v>
      </c>
      <c r="E398" s="60">
        <v>5</v>
      </c>
      <c r="F398" s="151"/>
      <c r="G398" s="61">
        <v>11360.355374753452</v>
      </c>
      <c r="H398" s="61">
        <v>8652</v>
      </c>
      <c r="I398" s="61">
        <v>938</v>
      </c>
      <c r="J398" s="61">
        <f t="shared" si="6"/>
        <v>20950.355374753453</v>
      </c>
      <c r="K398" s="61"/>
    </row>
    <row r="399" spans="1:11" s="63" customFormat="1" ht="12.75" customHeight="1">
      <c r="A399" s="55">
        <v>717</v>
      </c>
      <c r="B399" s="56" t="s">
        <v>649</v>
      </c>
      <c r="C399" s="55">
        <v>1</v>
      </c>
      <c r="D399" s="59">
        <v>1</v>
      </c>
      <c r="E399" s="60">
        <v>7</v>
      </c>
      <c r="F399" s="151"/>
      <c r="G399" s="61">
        <v>11856.64286764706</v>
      </c>
      <c r="H399" s="61">
        <v>4903</v>
      </c>
      <c r="I399" s="61">
        <v>938</v>
      </c>
      <c r="J399" s="61">
        <f t="shared" si="6"/>
        <v>17697.64286764706</v>
      </c>
      <c r="K399" s="61"/>
    </row>
    <row r="400" spans="1:11" s="63" customFormat="1" ht="12.75" customHeight="1">
      <c r="A400" s="55">
        <v>720</v>
      </c>
      <c r="B400" s="56" t="s">
        <v>650</v>
      </c>
      <c r="C400" s="55">
        <v>1</v>
      </c>
      <c r="D400" s="59">
        <v>1</v>
      </c>
      <c r="E400" s="60">
        <v>6</v>
      </c>
      <c r="F400" s="151"/>
      <c r="G400" s="61">
        <v>11852.744935170178</v>
      </c>
      <c r="H400" s="61">
        <v>1941</v>
      </c>
      <c r="I400" s="61">
        <v>938</v>
      </c>
      <c r="J400" s="61">
        <f t="shared" si="6"/>
        <v>14731.744935170178</v>
      </c>
      <c r="K400" s="61"/>
    </row>
    <row r="401" spans="1:11" s="63" customFormat="1" ht="12.75" customHeight="1">
      <c r="A401" s="55">
        <v>725</v>
      </c>
      <c r="B401" s="56" t="s">
        <v>651</v>
      </c>
      <c r="C401" s="55">
        <v>1</v>
      </c>
      <c r="D401" s="59">
        <v>1.042</v>
      </c>
      <c r="E401" s="60">
        <v>2</v>
      </c>
      <c r="F401" s="151"/>
      <c r="G401" s="61">
        <v>11081.280269630339</v>
      </c>
      <c r="H401" s="61">
        <v>4011</v>
      </c>
      <c r="I401" s="61">
        <v>938</v>
      </c>
      <c r="J401" s="61">
        <f t="shared" si="6"/>
        <v>16030.280269630339</v>
      </c>
      <c r="K401" s="61"/>
    </row>
    <row r="402" spans="1:11" s="63" customFormat="1" ht="12.75" customHeight="1">
      <c r="A402" s="55">
        <v>728</v>
      </c>
      <c r="B402" s="56" t="s">
        <v>652</v>
      </c>
      <c r="C402" s="55">
        <v>1</v>
      </c>
      <c r="D402" s="59">
        <v>1</v>
      </c>
      <c r="E402" s="60">
        <v>9</v>
      </c>
      <c r="F402" s="151"/>
      <c r="G402" s="61">
        <v>12819.639811320752</v>
      </c>
      <c r="H402" s="61">
        <v>16989</v>
      </c>
      <c r="I402" s="61">
        <v>938</v>
      </c>
      <c r="J402" s="61">
        <f t="shared" si="6"/>
        <v>30746.639811320754</v>
      </c>
      <c r="K402" s="61"/>
    </row>
    <row r="403" spans="1:11" s="63" customFormat="1" ht="12.75" customHeight="1">
      <c r="A403" s="55">
        <v>730</v>
      </c>
      <c r="B403" s="56" t="s">
        <v>653</v>
      </c>
      <c r="C403" s="55">
        <v>1</v>
      </c>
      <c r="D403" s="59">
        <v>1</v>
      </c>
      <c r="E403" s="60">
        <v>2</v>
      </c>
      <c r="F403" s="151"/>
      <c r="G403" s="61">
        <v>11781.868569364164</v>
      </c>
      <c r="H403" s="61">
        <v>4502</v>
      </c>
      <c r="I403" s="61">
        <v>938</v>
      </c>
      <c r="J403" s="61">
        <f t="shared" si="6"/>
        <v>17221.868569364164</v>
      </c>
      <c r="K403" s="61"/>
    </row>
    <row r="404" spans="1:11" s="63" customFormat="1" ht="12.75" customHeight="1">
      <c r="A404" s="55">
        <v>735</v>
      </c>
      <c r="B404" s="56" t="s">
        <v>654</v>
      </c>
      <c r="C404" s="55">
        <v>1</v>
      </c>
      <c r="D404" s="59">
        <v>1</v>
      </c>
      <c r="E404" s="60">
        <v>4</v>
      </c>
      <c r="F404" s="151"/>
      <c r="G404" s="61">
        <v>11191.885967903709</v>
      </c>
      <c r="H404" s="61">
        <v>4548</v>
      </c>
      <c r="I404" s="61">
        <v>938</v>
      </c>
      <c r="J404" s="61">
        <f t="shared" si="6"/>
        <v>16677.885967903709</v>
      </c>
      <c r="K404" s="61"/>
    </row>
    <row r="405" spans="1:11" s="63" customFormat="1" ht="12.75" customHeight="1">
      <c r="A405" s="55">
        <v>740</v>
      </c>
      <c r="B405" s="56" t="s">
        <v>655</v>
      </c>
      <c r="C405" s="55">
        <v>1</v>
      </c>
      <c r="D405" s="59">
        <v>1</v>
      </c>
      <c r="E405" s="60">
        <v>3</v>
      </c>
      <c r="F405" s="151"/>
      <c r="G405" s="61">
        <v>11466.57460952381</v>
      </c>
      <c r="H405" s="61">
        <v>5748</v>
      </c>
      <c r="I405" s="61">
        <v>938</v>
      </c>
      <c r="J405" s="61">
        <f t="shared" si="6"/>
        <v>18152.57460952381</v>
      </c>
      <c r="K405" s="61"/>
    </row>
    <row r="406" spans="1:11" s="63" customFormat="1" ht="12.75" customHeight="1">
      <c r="A406" s="55">
        <v>745</v>
      </c>
      <c r="B406" s="56" t="s">
        <v>656</v>
      </c>
      <c r="C406" s="55">
        <v>1</v>
      </c>
      <c r="D406" s="59">
        <v>1</v>
      </c>
      <c r="E406" s="60">
        <v>3</v>
      </c>
      <c r="F406" s="151"/>
      <c r="G406" s="61">
        <v>10789.340872631115</v>
      </c>
      <c r="H406" s="61">
        <v>4662</v>
      </c>
      <c r="I406" s="61">
        <v>938</v>
      </c>
      <c r="J406" s="61">
        <f t="shared" si="6"/>
        <v>16389.340872631117</v>
      </c>
      <c r="K406" s="61"/>
    </row>
    <row r="407" spans="1:11" s="63" customFormat="1" ht="12.75" customHeight="1">
      <c r="A407" s="55">
        <v>750</v>
      </c>
      <c r="B407" s="56" t="s">
        <v>657</v>
      </c>
      <c r="C407" s="55">
        <v>1</v>
      </c>
      <c r="D407" s="59">
        <v>1</v>
      </c>
      <c r="E407" s="60">
        <v>6</v>
      </c>
      <c r="F407" s="151"/>
      <c r="G407" s="61">
        <v>11791.305453074432</v>
      </c>
      <c r="H407" s="61">
        <v>7466</v>
      </c>
      <c r="I407" s="61">
        <v>938</v>
      </c>
      <c r="J407" s="61">
        <f t="shared" si="6"/>
        <v>20195.305453074434</v>
      </c>
      <c r="K407" s="61"/>
    </row>
    <row r="408" spans="1:11" s="63" customFormat="1" ht="12.75" customHeight="1">
      <c r="A408" s="55">
        <v>753</v>
      </c>
      <c r="B408" s="56" t="s">
        <v>658</v>
      </c>
      <c r="C408" s="55">
        <v>1</v>
      </c>
      <c r="D408" s="59">
        <v>1</v>
      </c>
      <c r="E408" s="60">
        <v>6</v>
      </c>
      <c r="F408" s="151"/>
      <c r="G408" s="61">
        <v>11793.585444096136</v>
      </c>
      <c r="H408" s="61">
        <v>4871</v>
      </c>
      <c r="I408" s="61">
        <v>938</v>
      </c>
      <c r="J408" s="61">
        <f t="shared" si="6"/>
        <v>17602.585444096134</v>
      </c>
      <c r="K408" s="61"/>
    </row>
    <row r="409" spans="1:11" s="63" customFormat="1" ht="12.75" customHeight="1">
      <c r="A409" s="55">
        <v>755</v>
      </c>
      <c r="B409" s="56" t="s">
        <v>659</v>
      </c>
      <c r="C409" s="55">
        <v>1</v>
      </c>
      <c r="D409" s="59">
        <v>1</v>
      </c>
      <c r="E409" s="60">
        <v>9</v>
      </c>
      <c r="F409" s="151"/>
      <c r="G409" s="61">
        <v>13349.56099836334</v>
      </c>
      <c r="H409" s="61">
        <v>6313</v>
      </c>
      <c r="I409" s="61">
        <v>938</v>
      </c>
      <c r="J409" s="61">
        <f t="shared" si="6"/>
        <v>20600.56099836334</v>
      </c>
      <c r="K409" s="61"/>
    </row>
    <row r="410" spans="1:11" s="63" customFormat="1" ht="12.75" customHeight="1">
      <c r="A410" s="55">
        <v>760</v>
      </c>
      <c r="B410" s="56" t="s">
        <v>660</v>
      </c>
      <c r="C410" s="55">
        <v>1</v>
      </c>
      <c r="D410" s="59">
        <v>1.0289999999999999</v>
      </c>
      <c r="E410" s="60">
        <v>4</v>
      </c>
      <c r="F410" s="151"/>
      <c r="G410" s="61">
        <v>12714.675090852439</v>
      </c>
      <c r="H410" s="61">
        <v>3233</v>
      </c>
      <c r="I410" s="61">
        <v>938</v>
      </c>
      <c r="J410" s="61">
        <f t="shared" si="6"/>
        <v>16885.675090852441</v>
      </c>
      <c r="K410" s="61"/>
    </row>
    <row r="411" spans="1:11" s="63" customFormat="1" ht="12.75" customHeight="1">
      <c r="A411" s="55">
        <v>763</v>
      </c>
      <c r="B411" s="56" t="s">
        <v>785</v>
      </c>
      <c r="C411" s="55">
        <v>1</v>
      </c>
      <c r="D411" s="59">
        <v>1</v>
      </c>
      <c r="E411" s="60">
        <v>4</v>
      </c>
      <c r="F411" s="151"/>
      <c r="G411" s="61">
        <v>12343.295390625</v>
      </c>
      <c r="H411" s="61">
        <v>2769</v>
      </c>
      <c r="I411" s="61">
        <v>938</v>
      </c>
      <c r="J411" s="61">
        <f t="shared" si="6"/>
        <v>16050.295390625</v>
      </c>
      <c r="K411" s="61"/>
    </row>
    <row r="412" spans="1:11" s="63" customFormat="1" ht="12.75" customHeight="1">
      <c r="A412" s="55">
        <v>765</v>
      </c>
      <c r="B412" s="56" t="s">
        <v>661</v>
      </c>
      <c r="C412" s="55">
        <v>1</v>
      </c>
      <c r="D412" s="59">
        <v>1</v>
      </c>
      <c r="E412" s="60">
        <v>7</v>
      </c>
      <c r="F412" s="151"/>
      <c r="G412" s="61">
        <v>11896.473746268655</v>
      </c>
      <c r="H412" s="61">
        <v>12129</v>
      </c>
      <c r="I412" s="61">
        <v>938</v>
      </c>
      <c r="J412" s="61">
        <f t="shared" si="6"/>
        <v>24963.473746268653</v>
      </c>
      <c r="K412" s="61"/>
    </row>
    <row r="413" spans="1:11" s="63" customFormat="1" ht="12.75" customHeight="1">
      <c r="A413" s="55">
        <v>766</v>
      </c>
      <c r="B413" s="56" t="s">
        <v>662</v>
      </c>
      <c r="C413" s="55">
        <v>1</v>
      </c>
      <c r="D413" s="59">
        <v>1</v>
      </c>
      <c r="E413" s="60">
        <v>6</v>
      </c>
      <c r="F413" s="151"/>
      <c r="G413" s="61">
        <v>12080.944595003783</v>
      </c>
      <c r="H413" s="61">
        <v>3641</v>
      </c>
      <c r="I413" s="61">
        <v>938</v>
      </c>
      <c r="J413" s="61">
        <f t="shared" si="6"/>
        <v>16659.944595003784</v>
      </c>
      <c r="K413" s="61"/>
    </row>
    <row r="414" spans="1:11" s="63" customFormat="1" ht="12.75" customHeight="1">
      <c r="A414" s="55">
        <v>767</v>
      </c>
      <c r="B414" s="56" t="s">
        <v>663</v>
      </c>
      <c r="C414" s="55">
        <v>1</v>
      </c>
      <c r="D414" s="59">
        <v>1</v>
      </c>
      <c r="E414" s="60">
        <v>8</v>
      </c>
      <c r="F414" s="151"/>
      <c r="G414" s="61">
        <v>12474.123212401055</v>
      </c>
      <c r="H414" s="61">
        <v>3046</v>
      </c>
      <c r="I414" s="61">
        <v>938</v>
      </c>
      <c r="J414" s="61">
        <f t="shared" si="6"/>
        <v>16458.123212401057</v>
      </c>
      <c r="K414" s="61"/>
    </row>
    <row r="415" spans="1:11" s="63" customFormat="1" ht="12.75" customHeight="1">
      <c r="A415" s="55">
        <v>770</v>
      </c>
      <c r="B415" s="56" t="s">
        <v>664</v>
      </c>
      <c r="C415" s="55">
        <v>1</v>
      </c>
      <c r="D415" s="59">
        <v>1</v>
      </c>
      <c r="E415" s="60">
        <v>5</v>
      </c>
      <c r="F415" s="151"/>
      <c r="G415" s="61">
        <v>13194.324744996773</v>
      </c>
      <c r="H415" s="61">
        <v>2049</v>
      </c>
      <c r="I415" s="61">
        <v>938</v>
      </c>
      <c r="J415" s="61">
        <f t="shared" si="6"/>
        <v>16181.324744996773</v>
      </c>
      <c r="K415" s="61"/>
    </row>
    <row r="416" spans="1:11" s="63" customFormat="1" ht="12.75" customHeight="1">
      <c r="A416" s="55">
        <v>773</v>
      </c>
      <c r="B416" s="56" t="s">
        <v>665</v>
      </c>
      <c r="C416" s="55">
        <v>1</v>
      </c>
      <c r="D416" s="59">
        <v>1.036</v>
      </c>
      <c r="E416" s="60">
        <v>5</v>
      </c>
      <c r="F416" s="151"/>
      <c r="G416" s="61">
        <v>11714.818834433476</v>
      </c>
      <c r="H416" s="61">
        <v>6248</v>
      </c>
      <c r="I416" s="61">
        <v>938</v>
      </c>
      <c r="J416" s="61">
        <f t="shared" si="6"/>
        <v>18900.818834433478</v>
      </c>
      <c r="K416" s="61"/>
    </row>
    <row r="417" spans="1:11" s="63" customFormat="1" ht="12.75" customHeight="1">
      <c r="A417" s="55">
        <v>774</v>
      </c>
      <c r="B417" s="56" t="s">
        <v>666</v>
      </c>
      <c r="C417" s="55">
        <v>1</v>
      </c>
      <c r="D417" s="59">
        <v>1</v>
      </c>
      <c r="E417" s="60">
        <v>5</v>
      </c>
      <c r="F417" s="151"/>
      <c r="G417" s="61">
        <v>11268.057989821884</v>
      </c>
      <c r="H417" s="61">
        <v>19664</v>
      </c>
      <c r="I417" s="61">
        <v>938</v>
      </c>
      <c r="J417" s="61">
        <f t="shared" si="6"/>
        <v>31870.057989821886</v>
      </c>
      <c r="K417" s="61"/>
    </row>
    <row r="418" spans="1:11" s="63" customFormat="1" ht="12.75" customHeight="1">
      <c r="A418" s="55">
        <v>775</v>
      </c>
      <c r="B418" s="56" t="s">
        <v>667</v>
      </c>
      <c r="C418" s="55">
        <v>1</v>
      </c>
      <c r="D418" s="59">
        <v>1</v>
      </c>
      <c r="E418" s="60">
        <v>3</v>
      </c>
      <c r="F418" s="151"/>
      <c r="G418" s="61">
        <v>10876.363956599287</v>
      </c>
      <c r="H418" s="61">
        <v>2584</v>
      </c>
      <c r="I418" s="61">
        <v>938</v>
      </c>
      <c r="J418" s="61">
        <f t="shared" si="6"/>
        <v>14398.363956599287</v>
      </c>
      <c r="K418" s="61"/>
    </row>
    <row r="419" spans="1:11" s="63" customFormat="1" ht="12.75" customHeight="1">
      <c r="A419" s="55">
        <v>778</v>
      </c>
      <c r="B419" s="56" t="s">
        <v>668</v>
      </c>
      <c r="C419" s="55">
        <v>1</v>
      </c>
      <c r="D419" s="59">
        <v>1</v>
      </c>
      <c r="E419" s="60">
        <v>9</v>
      </c>
      <c r="F419" s="151"/>
      <c r="G419" s="61">
        <v>12849.656967799645</v>
      </c>
      <c r="H419" s="61">
        <v>1570</v>
      </c>
      <c r="I419" s="61">
        <v>938</v>
      </c>
      <c r="J419" s="61">
        <f t="shared" si="6"/>
        <v>15357.656967799645</v>
      </c>
      <c r="K419" s="61"/>
    </row>
    <row r="420" spans="1:11" s="63" customFormat="1" ht="12.75" customHeight="1">
      <c r="A420" s="55">
        <v>780</v>
      </c>
      <c r="B420" s="56" t="s">
        <v>669</v>
      </c>
      <c r="C420" s="55">
        <v>1</v>
      </c>
      <c r="D420" s="59">
        <v>1</v>
      </c>
      <c r="E420" s="60">
        <v>5</v>
      </c>
      <c r="F420" s="151"/>
      <c r="G420" s="61">
        <v>11356.910617913836</v>
      </c>
      <c r="H420" s="61">
        <v>2719</v>
      </c>
      <c r="I420" s="61">
        <v>938</v>
      </c>
      <c r="J420" s="61">
        <f t="shared" si="6"/>
        <v>15013.910617913836</v>
      </c>
      <c r="K420" s="61"/>
    </row>
    <row r="421" spans="1:11" s="63" customFormat="1" ht="12.75" customHeight="1">
      <c r="A421" s="55">
        <v>801</v>
      </c>
      <c r="B421" s="56" t="s">
        <v>670</v>
      </c>
      <c r="C421" s="55">
        <v>1</v>
      </c>
      <c r="D421" s="59">
        <v>1.03</v>
      </c>
      <c r="E421" s="60">
        <v>7</v>
      </c>
      <c r="F421" s="151"/>
      <c r="G421" s="61">
        <v>19426.38254624018</v>
      </c>
      <c r="H421" s="61">
        <v>638</v>
      </c>
      <c r="I421" s="61">
        <v>938</v>
      </c>
      <c r="J421" s="61">
        <f t="shared" si="6"/>
        <v>21002.38254624018</v>
      </c>
      <c r="K421" s="61"/>
    </row>
    <row r="422" spans="1:11" s="63" customFormat="1" ht="12.75" customHeight="1">
      <c r="A422" s="55">
        <v>805</v>
      </c>
      <c r="B422" s="56" t="s">
        <v>671</v>
      </c>
      <c r="C422" s="55">
        <v>1</v>
      </c>
      <c r="D422" s="59">
        <v>1</v>
      </c>
      <c r="E422" s="60">
        <v>3</v>
      </c>
      <c r="F422" s="151"/>
      <c r="G422" s="61">
        <v>16872.463218020916</v>
      </c>
      <c r="H422" s="61">
        <v>2033</v>
      </c>
      <c r="I422" s="61">
        <v>938</v>
      </c>
      <c r="J422" s="61">
        <f t="shared" si="6"/>
        <v>19843.463218020916</v>
      </c>
      <c r="K422" s="61"/>
    </row>
    <row r="423" spans="1:11" s="63" customFormat="1" ht="12.75" customHeight="1">
      <c r="A423" s="55">
        <v>806</v>
      </c>
      <c r="B423" s="56" t="s">
        <v>672</v>
      </c>
      <c r="C423" s="55">
        <v>1</v>
      </c>
      <c r="D423" s="59">
        <v>1.06</v>
      </c>
      <c r="E423" s="60">
        <v>7</v>
      </c>
      <c r="F423" s="151"/>
      <c r="G423" s="61">
        <v>18957.102676562499</v>
      </c>
      <c r="H423" s="61">
        <v>3995</v>
      </c>
      <c r="I423" s="61">
        <v>938</v>
      </c>
      <c r="J423" s="61">
        <f t="shared" si="6"/>
        <v>23890.102676562499</v>
      </c>
      <c r="K423" s="61"/>
    </row>
    <row r="424" spans="1:11" s="63" customFormat="1" ht="12.75" customHeight="1">
      <c r="A424" s="55">
        <v>810</v>
      </c>
      <c r="B424" s="56" t="s">
        <v>673</v>
      </c>
      <c r="C424" s="55">
        <v>1</v>
      </c>
      <c r="D424" s="59">
        <v>1</v>
      </c>
      <c r="E424" s="60">
        <v>7</v>
      </c>
      <c r="F424" s="151"/>
      <c r="G424" s="61">
        <v>18010.668457564574</v>
      </c>
      <c r="H424" s="61">
        <v>787</v>
      </c>
      <c r="I424" s="61">
        <v>938</v>
      </c>
      <c r="J424" s="61">
        <f t="shared" si="6"/>
        <v>19735.668457564574</v>
      </c>
      <c r="K424" s="61"/>
    </row>
    <row r="425" spans="1:11" s="63" customFormat="1" ht="12.75" customHeight="1">
      <c r="A425" s="55">
        <v>815</v>
      </c>
      <c r="B425" s="56" t="s">
        <v>674</v>
      </c>
      <c r="C425" s="55">
        <v>1</v>
      </c>
      <c r="D425" s="59">
        <v>1</v>
      </c>
      <c r="E425" s="60">
        <v>9</v>
      </c>
      <c r="F425" s="151"/>
      <c r="G425" s="61">
        <v>18826.720347551345</v>
      </c>
      <c r="H425" s="61">
        <v>3865</v>
      </c>
      <c r="I425" s="61">
        <v>938</v>
      </c>
      <c r="J425" s="61">
        <f t="shared" si="6"/>
        <v>23629.720347551345</v>
      </c>
      <c r="K425" s="61"/>
    </row>
    <row r="426" spans="1:11" s="63" customFormat="1" ht="12.75" customHeight="1">
      <c r="A426" s="55">
        <v>817</v>
      </c>
      <c r="B426" s="56" t="s">
        <v>1079</v>
      </c>
      <c r="C426" s="55">
        <v>1</v>
      </c>
      <c r="D426" s="59">
        <v>1</v>
      </c>
      <c r="E426" s="60">
        <v>6</v>
      </c>
      <c r="F426" s="151"/>
      <c r="G426" s="61">
        <v>18130.907624489795</v>
      </c>
      <c r="H426" s="61">
        <v>118</v>
      </c>
      <c r="I426" s="61">
        <v>938</v>
      </c>
      <c r="J426" s="61">
        <f t="shared" si="6"/>
        <v>19186.907624489795</v>
      </c>
      <c r="K426" s="61"/>
    </row>
    <row r="427" spans="1:11" s="63" customFormat="1" ht="12.75" customHeight="1">
      <c r="A427" s="55">
        <v>818</v>
      </c>
      <c r="B427" s="56" t="s">
        <v>675</v>
      </c>
      <c r="C427" s="55">
        <v>1</v>
      </c>
      <c r="D427" s="59">
        <v>1</v>
      </c>
      <c r="E427" s="60">
        <v>9</v>
      </c>
      <c r="F427" s="151"/>
      <c r="G427" s="61">
        <v>18950.520808270678</v>
      </c>
      <c r="H427" s="61">
        <v>3879</v>
      </c>
      <c r="I427" s="61">
        <v>938</v>
      </c>
      <c r="J427" s="61">
        <f t="shared" si="6"/>
        <v>23767.520808270678</v>
      </c>
      <c r="K427" s="61"/>
    </row>
    <row r="428" spans="1:11" s="63" customFormat="1" ht="12.75" customHeight="1">
      <c r="A428" s="55">
        <v>821</v>
      </c>
      <c r="B428" s="56" t="s">
        <v>676</v>
      </c>
      <c r="C428" s="55">
        <v>1</v>
      </c>
      <c r="D428" s="59">
        <v>1</v>
      </c>
      <c r="E428" s="60">
        <v>10</v>
      </c>
      <c r="F428" s="151"/>
      <c r="G428" s="61">
        <v>19057.557870493994</v>
      </c>
      <c r="H428" s="61">
        <v>888</v>
      </c>
      <c r="I428" s="61">
        <v>938</v>
      </c>
      <c r="J428" s="61">
        <f t="shared" si="6"/>
        <v>20883.557870493994</v>
      </c>
      <c r="K428" s="61"/>
    </row>
    <row r="429" spans="1:11" s="63" customFormat="1" ht="12.75" customHeight="1">
      <c r="A429" s="55">
        <v>823</v>
      </c>
      <c r="B429" s="56" t="s">
        <v>677</v>
      </c>
      <c r="C429" s="55">
        <v>1</v>
      </c>
      <c r="D429" s="59">
        <v>1.0880000000000001</v>
      </c>
      <c r="E429" s="60">
        <v>11</v>
      </c>
      <c r="F429" s="151"/>
      <c r="G429" s="61">
        <v>21804.769386942255</v>
      </c>
      <c r="H429" s="61">
        <v>284</v>
      </c>
      <c r="I429" s="61">
        <v>938</v>
      </c>
      <c r="J429" s="61">
        <f t="shared" si="6"/>
        <v>23026.769386942255</v>
      </c>
      <c r="K429" s="61"/>
    </row>
    <row r="430" spans="1:11" s="63" customFormat="1" ht="12.75" customHeight="1">
      <c r="A430" s="55">
        <v>825</v>
      </c>
      <c r="B430" s="56" t="s">
        <v>678</v>
      </c>
      <c r="C430" s="55">
        <v>1</v>
      </c>
      <c r="D430" s="59">
        <v>1</v>
      </c>
      <c r="E430" s="60">
        <v>10</v>
      </c>
      <c r="F430" s="151"/>
      <c r="G430" s="61">
        <v>19373.68916627414</v>
      </c>
      <c r="H430" s="61">
        <v>327</v>
      </c>
      <c r="I430" s="61">
        <v>938</v>
      </c>
      <c r="J430" s="61">
        <f t="shared" si="6"/>
        <v>20638.68916627414</v>
      </c>
      <c r="K430" s="61"/>
    </row>
    <row r="431" spans="1:11" s="63" customFormat="1" ht="12.75" customHeight="1">
      <c r="A431" s="55">
        <v>828</v>
      </c>
      <c r="B431" s="56" t="s">
        <v>679</v>
      </c>
      <c r="C431" s="55">
        <v>1</v>
      </c>
      <c r="D431" s="59">
        <v>1</v>
      </c>
      <c r="E431" s="60">
        <v>10</v>
      </c>
      <c r="F431" s="151"/>
      <c r="G431" s="61">
        <v>19551.930054782973</v>
      </c>
      <c r="H431" s="61">
        <v>102</v>
      </c>
      <c r="I431" s="61">
        <v>938</v>
      </c>
      <c r="J431" s="61">
        <f t="shared" si="6"/>
        <v>20591.930054782973</v>
      </c>
      <c r="K431" s="61"/>
    </row>
    <row r="432" spans="1:11" s="63" customFormat="1" ht="12.75" customHeight="1">
      <c r="A432" s="55">
        <v>829</v>
      </c>
      <c r="B432" s="56" t="s">
        <v>680</v>
      </c>
      <c r="C432" s="55">
        <v>1</v>
      </c>
      <c r="D432" s="59">
        <v>1.022</v>
      </c>
      <c r="E432" s="60">
        <v>10</v>
      </c>
      <c r="F432" s="151"/>
      <c r="G432" s="61">
        <v>20259.436703182375</v>
      </c>
      <c r="H432" s="61">
        <v>5008</v>
      </c>
      <c r="I432" s="61">
        <v>938</v>
      </c>
      <c r="J432" s="61">
        <f t="shared" si="6"/>
        <v>26205.436703182375</v>
      </c>
      <c r="K432" s="61"/>
    </row>
    <row r="433" spans="1:11" s="63" customFormat="1" ht="12.75" customHeight="1">
      <c r="A433" s="55">
        <v>830</v>
      </c>
      <c r="B433" s="56" t="s">
        <v>681</v>
      </c>
      <c r="C433" s="55">
        <v>1</v>
      </c>
      <c r="D433" s="59">
        <v>1.093</v>
      </c>
      <c r="E433" s="60">
        <v>7</v>
      </c>
      <c r="F433" s="151"/>
      <c r="G433" s="61">
        <v>20146.734212729127</v>
      </c>
      <c r="H433" s="61">
        <v>7055</v>
      </c>
      <c r="I433" s="61">
        <v>938</v>
      </c>
      <c r="J433" s="61">
        <f t="shared" si="6"/>
        <v>28139.734212729127</v>
      </c>
      <c r="K433" s="61"/>
    </row>
    <row r="434" spans="1:11" s="63" customFormat="1" ht="12.75" customHeight="1">
      <c r="A434" s="55">
        <v>832</v>
      </c>
      <c r="B434" s="56" t="s">
        <v>682</v>
      </c>
      <c r="C434" s="55">
        <v>1</v>
      </c>
      <c r="D434" s="59">
        <v>1</v>
      </c>
      <c r="E434" s="60">
        <v>6</v>
      </c>
      <c r="F434" s="151"/>
      <c r="G434" s="61">
        <v>17723.096057494866</v>
      </c>
      <c r="H434" s="61">
        <v>201</v>
      </c>
      <c r="I434" s="61">
        <v>938</v>
      </c>
      <c r="J434" s="61">
        <f t="shared" si="6"/>
        <v>18862.096057494866</v>
      </c>
      <c r="K434" s="61"/>
    </row>
    <row r="435" spans="1:11" s="63" customFormat="1" ht="12.75" customHeight="1">
      <c r="A435" s="55">
        <v>851</v>
      </c>
      <c r="B435" s="56" t="s">
        <v>683</v>
      </c>
      <c r="C435" s="55">
        <v>1</v>
      </c>
      <c r="D435" s="59">
        <v>1</v>
      </c>
      <c r="E435" s="60">
        <v>8</v>
      </c>
      <c r="F435" s="151"/>
      <c r="G435" s="61">
        <v>18536.601511879049</v>
      </c>
      <c r="H435" s="61">
        <v>1104</v>
      </c>
      <c r="I435" s="61">
        <v>938</v>
      </c>
      <c r="J435" s="61">
        <f t="shared" si="6"/>
        <v>20578.601511879049</v>
      </c>
      <c r="K435" s="61"/>
    </row>
    <row r="436" spans="1:11" s="63" customFormat="1" ht="12.75" customHeight="1">
      <c r="A436" s="55">
        <v>852</v>
      </c>
      <c r="B436" s="56" t="s">
        <v>684</v>
      </c>
      <c r="C436" s="55">
        <v>1</v>
      </c>
      <c r="D436" s="59">
        <v>1.0129999999999999</v>
      </c>
      <c r="E436" s="60">
        <v>5</v>
      </c>
      <c r="F436" s="151"/>
      <c r="G436" s="61">
        <v>17755.744092758621</v>
      </c>
      <c r="H436" s="61">
        <v>3831</v>
      </c>
      <c r="I436" s="61">
        <v>938</v>
      </c>
      <c r="J436" s="61">
        <f t="shared" si="6"/>
        <v>22524.744092758621</v>
      </c>
      <c r="K436" s="61"/>
    </row>
    <row r="437" spans="1:11" s="63" customFormat="1" ht="12.75" customHeight="1">
      <c r="A437" s="55">
        <v>853</v>
      </c>
      <c r="B437" s="56" t="s">
        <v>685</v>
      </c>
      <c r="C437" s="55">
        <v>1</v>
      </c>
      <c r="D437" s="59">
        <v>1.0629999999999999</v>
      </c>
      <c r="E437" s="60">
        <v>9</v>
      </c>
      <c r="F437" s="151"/>
      <c r="G437" s="61">
        <v>19983.618867642461</v>
      </c>
      <c r="H437" s="61">
        <v>522</v>
      </c>
      <c r="I437" s="61">
        <v>938</v>
      </c>
      <c r="J437" s="61">
        <f t="shared" si="6"/>
        <v>21443.618867642461</v>
      </c>
      <c r="K437" s="61"/>
    </row>
    <row r="438" spans="1:11" s="63" customFormat="1" ht="12.75" customHeight="1">
      <c r="A438" s="55">
        <v>855</v>
      </c>
      <c r="B438" s="56" t="s">
        <v>686</v>
      </c>
      <c r="C438" s="55">
        <v>1</v>
      </c>
      <c r="D438" s="59">
        <v>1</v>
      </c>
      <c r="E438" s="60">
        <v>5</v>
      </c>
      <c r="F438" s="151"/>
      <c r="G438" s="61">
        <v>17613.921124497992</v>
      </c>
      <c r="H438" s="61">
        <v>7274</v>
      </c>
      <c r="I438" s="61">
        <v>938</v>
      </c>
      <c r="J438" s="61">
        <f t="shared" si="6"/>
        <v>25825.921124497992</v>
      </c>
      <c r="K438" s="61"/>
    </row>
    <row r="439" spans="1:11" s="63" customFormat="1" ht="12.75" customHeight="1">
      <c r="A439" s="55">
        <v>860</v>
      </c>
      <c r="B439" s="56" t="s">
        <v>687</v>
      </c>
      <c r="C439" s="55">
        <v>1</v>
      </c>
      <c r="D439" s="59">
        <v>1</v>
      </c>
      <c r="E439" s="60">
        <v>8</v>
      </c>
      <c r="F439" s="151"/>
      <c r="G439" s="61">
        <v>18755.103547237075</v>
      </c>
      <c r="H439" s="61">
        <v>3187</v>
      </c>
      <c r="I439" s="61">
        <v>938</v>
      </c>
      <c r="J439" s="61">
        <f t="shared" si="6"/>
        <v>22880.103547237075</v>
      </c>
      <c r="K439" s="61"/>
    </row>
    <row r="440" spans="1:11" s="63" customFormat="1" ht="12.75" customHeight="1">
      <c r="A440" s="55">
        <v>871</v>
      </c>
      <c r="B440" s="56" t="s">
        <v>688</v>
      </c>
      <c r="C440" s="55">
        <v>1</v>
      </c>
      <c r="D440" s="59">
        <v>1.0009999999999999</v>
      </c>
      <c r="E440" s="60">
        <v>4</v>
      </c>
      <c r="F440" s="151"/>
      <c r="G440" s="61">
        <v>17114.131956167301</v>
      </c>
      <c r="H440" s="61">
        <v>6510</v>
      </c>
      <c r="I440" s="61">
        <v>938</v>
      </c>
      <c r="J440" s="61">
        <f t="shared" si="6"/>
        <v>24562.131956167301</v>
      </c>
      <c r="K440" s="61"/>
    </row>
    <row r="441" spans="1:11" s="63" customFormat="1" ht="12.75" customHeight="1">
      <c r="A441" s="55">
        <v>872</v>
      </c>
      <c r="B441" s="56" t="s">
        <v>689</v>
      </c>
      <c r="C441" s="55">
        <v>1</v>
      </c>
      <c r="D441" s="59">
        <v>1</v>
      </c>
      <c r="E441" s="60">
        <v>10</v>
      </c>
      <c r="F441" s="151"/>
      <c r="G441" s="61">
        <v>19211.615899014778</v>
      </c>
      <c r="H441" s="61">
        <v>415</v>
      </c>
      <c r="I441" s="61">
        <v>938</v>
      </c>
      <c r="J441" s="61">
        <f t="shared" si="6"/>
        <v>20564.615899014778</v>
      </c>
      <c r="K441" s="61"/>
    </row>
    <row r="442" spans="1:11" s="63" customFormat="1" ht="12.75" customHeight="1">
      <c r="A442" s="55">
        <v>873</v>
      </c>
      <c r="B442" s="56" t="s">
        <v>310</v>
      </c>
      <c r="C442" s="55">
        <v>1</v>
      </c>
      <c r="D442" s="59">
        <v>1.0349999999999999</v>
      </c>
      <c r="E442" s="60">
        <v>6</v>
      </c>
      <c r="F442" s="151"/>
      <c r="G442" s="61">
        <v>18422.247787789664</v>
      </c>
      <c r="H442" s="61">
        <v>2868</v>
      </c>
      <c r="I442" s="61">
        <v>938</v>
      </c>
      <c r="J442" s="61">
        <f t="shared" si="6"/>
        <v>22228.247787789664</v>
      </c>
      <c r="K442" s="61"/>
    </row>
    <row r="443" spans="1:11" s="63" customFormat="1" ht="12.75" customHeight="1">
      <c r="A443" s="55">
        <v>876</v>
      </c>
      <c r="B443" s="56" t="s">
        <v>690</v>
      </c>
      <c r="C443" s="55">
        <v>1</v>
      </c>
      <c r="D443" s="59">
        <v>1</v>
      </c>
      <c r="E443" s="60">
        <v>6</v>
      </c>
      <c r="F443" s="151"/>
      <c r="G443" s="61">
        <v>17848.102533333331</v>
      </c>
      <c r="H443" s="61">
        <v>909</v>
      </c>
      <c r="I443" s="61">
        <v>938</v>
      </c>
      <c r="J443" s="61">
        <f t="shared" si="6"/>
        <v>19695.102533333331</v>
      </c>
      <c r="K443" s="61"/>
    </row>
    <row r="444" spans="1:11" s="63" customFormat="1" ht="12.75" customHeight="1">
      <c r="A444" s="55">
        <v>878</v>
      </c>
      <c r="B444" s="56" t="s">
        <v>691</v>
      </c>
      <c r="C444" s="55">
        <v>1</v>
      </c>
      <c r="D444" s="59">
        <v>1.0549999999999999</v>
      </c>
      <c r="E444" s="60">
        <v>6</v>
      </c>
      <c r="F444" s="151"/>
      <c r="G444" s="61">
        <v>18666.816290994473</v>
      </c>
      <c r="H444" s="61">
        <v>1929</v>
      </c>
      <c r="I444" s="61">
        <v>938</v>
      </c>
      <c r="J444" s="61">
        <f t="shared" si="6"/>
        <v>21533.816290994473</v>
      </c>
      <c r="K444" s="61"/>
    </row>
    <row r="445" spans="1:11" s="63" customFormat="1" ht="12.75" customHeight="1">
      <c r="A445" s="55">
        <v>879</v>
      </c>
      <c r="B445" s="56" t="s">
        <v>692</v>
      </c>
      <c r="C445" s="55">
        <v>1</v>
      </c>
      <c r="D445" s="59">
        <v>1</v>
      </c>
      <c r="E445" s="60">
        <v>6</v>
      </c>
      <c r="F445" s="151"/>
      <c r="G445" s="61">
        <v>17833.80331143233</v>
      </c>
      <c r="H445" s="61">
        <v>3185</v>
      </c>
      <c r="I445" s="61">
        <v>938</v>
      </c>
      <c r="J445" s="61">
        <f t="shared" si="6"/>
        <v>21956.80331143233</v>
      </c>
      <c r="K445" s="61"/>
    </row>
    <row r="446" spans="1:11" s="63" customFormat="1" ht="12.75" customHeight="1">
      <c r="A446" s="55">
        <v>885</v>
      </c>
      <c r="B446" s="56" t="s">
        <v>693</v>
      </c>
      <c r="C446" s="55">
        <v>1</v>
      </c>
      <c r="D446" s="59">
        <v>1</v>
      </c>
      <c r="E446" s="60">
        <v>8</v>
      </c>
      <c r="F446" s="151"/>
      <c r="G446" s="61">
        <v>18478.700064308683</v>
      </c>
      <c r="H446" s="61">
        <v>1089</v>
      </c>
      <c r="I446" s="61">
        <v>938</v>
      </c>
      <c r="J446" s="61">
        <f t="shared" si="6"/>
        <v>20505.700064308683</v>
      </c>
      <c r="K446" s="61"/>
    </row>
    <row r="447" spans="1:11" s="63" customFormat="1" ht="12.75" customHeight="1">
      <c r="A447" s="55">
        <v>910</v>
      </c>
      <c r="B447" s="56" t="s">
        <v>694</v>
      </c>
      <c r="C447" s="55">
        <v>1</v>
      </c>
      <c r="D447" s="59">
        <v>1</v>
      </c>
      <c r="E447" s="60">
        <v>5</v>
      </c>
      <c r="F447" s="151"/>
      <c r="G447" s="61">
        <v>17719.903874345549</v>
      </c>
      <c r="H447" s="61">
        <v>2502</v>
      </c>
      <c r="I447" s="61">
        <v>938</v>
      </c>
      <c r="J447" s="61">
        <f t="shared" si="6"/>
        <v>21159.903874345549</v>
      </c>
      <c r="K447" s="61"/>
    </row>
    <row r="448" spans="1:11" ht="12.75" customHeight="1">
      <c r="A448" s="55">
        <v>915</v>
      </c>
      <c r="B448" s="56" t="s">
        <v>695</v>
      </c>
      <c r="C448" s="55">
        <v>1</v>
      </c>
      <c r="D448" s="59">
        <v>1.0449999999999999</v>
      </c>
      <c r="E448" s="60">
        <v>4</v>
      </c>
      <c r="F448" s="151"/>
      <c r="G448" s="61">
        <v>18552.522990140846</v>
      </c>
      <c r="H448" s="61">
        <v>3000</v>
      </c>
      <c r="I448" s="61">
        <v>938</v>
      </c>
      <c r="J448" s="61">
        <f t="shared" si="6"/>
        <v>22490.522990140846</v>
      </c>
      <c r="K448" s="61"/>
    </row>
    <row r="449" spans="1:11" ht="6.95" customHeight="1" thickBot="1">
      <c r="D449" s="59"/>
      <c r="E449" s="60"/>
      <c r="F449" s="151"/>
      <c r="G449" s="61"/>
      <c r="H449" s="61"/>
      <c r="I449" s="61"/>
      <c r="J449" s="61"/>
    </row>
    <row r="450" spans="1:11" ht="12.75" customHeight="1" thickBot="1">
      <c r="A450" s="93">
        <v>999</v>
      </c>
      <c r="B450" s="94" t="s">
        <v>731</v>
      </c>
      <c r="C450" s="123" t="s">
        <v>1036</v>
      </c>
      <c r="D450" s="95">
        <f>SUM(D10:D448)/COUNTIF(D10:D448,"&gt;0")</f>
        <v>1.0128656036446464</v>
      </c>
      <c r="E450" s="533" t="s">
        <v>1036</v>
      </c>
      <c r="G450" s="538">
        <v>12941.082977003765</v>
      </c>
      <c r="H450" s="534">
        <v>5510.9150943396226</v>
      </c>
      <c r="I450" s="539">
        <v>938</v>
      </c>
      <c r="J450" s="540">
        <v>18697.098404255321</v>
      </c>
    </row>
    <row r="451" spans="1:11" s="65" customFormat="1" ht="12.75" customHeight="1">
      <c r="A451" s="64"/>
      <c r="C451" s="64"/>
      <c r="D451" s="64"/>
      <c r="E451" s="64"/>
      <c r="F451" s="110"/>
      <c r="G451" s="109"/>
      <c r="H451" s="109"/>
      <c r="I451" s="55"/>
      <c r="J451" s="55"/>
      <c r="K451" s="64"/>
    </row>
  </sheetData>
  <autoFilter ref="A9:K448" xr:uid="{5B5E4F04-B17C-4CA4-9182-504263319D28}"/>
  <phoneticPr fontId="0" type="noConversion"/>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M41"/>
  <sheetViews>
    <sheetView showGridLines="0" zoomScale="90" zoomScaleNormal="90" workbookViewId="0">
      <selection activeCell="P102" sqref="P102:P105"/>
    </sheetView>
  </sheetViews>
  <sheetFormatPr defaultColWidth="9.1640625" defaultRowHeight="15"/>
  <cols>
    <col min="1" max="1" width="9.33203125" style="118" customWidth="1"/>
    <col min="2" max="2" width="13.6640625" style="118" customWidth="1"/>
    <col min="3" max="16384" width="9.1640625" style="118"/>
  </cols>
  <sheetData>
    <row r="1" spans="1:2" ht="23.25">
      <c r="A1" s="117" t="s">
        <v>1042</v>
      </c>
    </row>
    <row r="2" spans="1:2" ht="21">
      <c r="A2" s="119" t="s">
        <v>945</v>
      </c>
    </row>
    <row r="3" spans="1:2" ht="16.149999999999999" customHeight="1">
      <c r="A3" s="120" t="s">
        <v>1093</v>
      </c>
    </row>
    <row r="4" spans="1:2">
      <c r="A4" s="118" t="s">
        <v>1117</v>
      </c>
    </row>
    <row r="5" spans="1:2" hidden="1"/>
    <row r="6" spans="1:2" hidden="1"/>
    <row r="7" spans="1:2" hidden="1"/>
    <row r="9" spans="1:2" ht="51.95" customHeight="1">
      <c r="A9" s="170" t="s">
        <v>1094</v>
      </c>
      <c r="B9" s="171" t="s">
        <v>1095</v>
      </c>
    </row>
    <row r="10" spans="1:2" hidden="1">
      <c r="A10" s="172" t="s">
        <v>195</v>
      </c>
      <c r="B10" s="173">
        <v>2.83</v>
      </c>
    </row>
    <row r="11" spans="1:2" hidden="1">
      <c r="A11" s="172" t="s">
        <v>194</v>
      </c>
      <c r="B11" s="173">
        <v>3.7393000000000001</v>
      </c>
    </row>
    <row r="12" spans="1:2" hidden="1">
      <c r="A12" s="172" t="s">
        <v>946</v>
      </c>
      <c r="B12" s="173">
        <v>5.857482603717</v>
      </c>
    </row>
    <row r="13" spans="1:2" hidden="1">
      <c r="A13" s="172" t="s">
        <v>187</v>
      </c>
      <c r="B13" s="173">
        <v>4.66</v>
      </c>
    </row>
    <row r="14" spans="1:2" hidden="1">
      <c r="A14" s="172" t="s">
        <v>889</v>
      </c>
      <c r="B14" s="173">
        <v>5.18</v>
      </c>
    </row>
    <row r="15" spans="1:2" hidden="1">
      <c r="A15" s="172" t="s">
        <v>891</v>
      </c>
      <c r="B15" s="173">
        <v>3.04</v>
      </c>
    </row>
    <row r="16" spans="1:2" hidden="1">
      <c r="A16" s="172" t="s">
        <v>199</v>
      </c>
      <c r="B16" s="173">
        <v>-2.2000000000000002</v>
      </c>
    </row>
    <row r="17" spans="1:13">
      <c r="A17" s="172" t="s">
        <v>29</v>
      </c>
      <c r="B17" s="173">
        <v>1.78</v>
      </c>
    </row>
    <row r="18" spans="1:13">
      <c r="A18" s="172" t="s">
        <v>1045</v>
      </c>
      <c r="B18" s="173">
        <v>3.65</v>
      </c>
    </row>
    <row r="19" spans="1:13">
      <c r="A19" s="172" t="s">
        <v>1048</v>
      </c>
      <c r="B19" s="173">
        <v>1.55</v>
      </c>
    </row>
    <row r="20" spans="1:13">
      <c r="A20" s="172" t="s">
        <v>1086</v>
      </c>
      <c r="B20" s="173">
        <v>0.86</v>
      </c>
    </row>
    <row r="21" spans="1:13">
      <c r="A21" s="172" t="s">
        <v>1092</v>
      </c>
      <c r="B21" s="173">
        <v>1.5</v>
      </c>
    </row>
    <row r="22" spans="1:13">
      <c r="A22" s="172" t="s">
        <v>1096</v>
      </c>
      <c r="B22" s="173">
        <v>-0.2</v>
      </c>
    </row>
    <row r="23" spans="1:13">
      <c r="A23" s="172" t="s">
        <v>1100</v>
      </c>
      <c r="B23" s="173">
        <v>1.1100000000000001</v>
      </c>
    </row>
    <row r="24" spans="1:13">
      <c r="A24" s="172" t="s">
        <v>1121</v>
      </c>
      <c r="B24" s="173">
        <v>2.64</v>
      </c>
    </row>
    <row r="25" spans="1:13">
      <c r="A25" s="172" t="s">
        <v>1130</v>
      </c>
      <c r="B25" s="173">
        <v>3.75</v>
      </c>
    </row>
    <row r="26" spans="1:13">
      <c r="A26" s="121" t="s">
        <v>1192</v>
      </c>
      <c r="B26" s="173">
        <f>ROUND((115.586-113.33)/113.33*100,2)</f>
        <v>1.99</v>
      </c>
    </row>
    <row r="27" spans="1:13">
      <c r="A27" s="121" t="s">
        <v>1207</v>
      </c>
      <c r="B27" s="122">
        <f>ROUND((116.886-115.259)/115.259*100,2)</f>
        <v>1.41</v>
      </c>
    </row>
    <row r="28" spans="1:13">
      <c r="A28" s="121"/>
      <c r="B28" s="122"/>
    </row>
    <row r="29" spans="1:13" ht="15" customHeight="1">
      <c r="A29" s="121"/>
      <c r="B29" s="122"/>
    </row>
    <row r="30" spans="1:13" ht="23.25">
      <c r="A30" s="174" t="s">
        <v>231</v>
      </c>
      <c r="B30" s="132"/>
      <c r="C30" s="133"/>
      <c r="D30" s="133"/>
      <c r="E30" s="133"/>
      <c r="F30" s="133"/>
      <c r="G30" s="133"/>
      <c r="J30" s="169" t="s">
        <v>1208</v>
      </c>
      <c r="K30" s="169"/>
      <c r="L30" s="169"/>
      <c r="M30" s="169"/>
    </row>
    <row r="31" spans="1:13" ht="5.65" customHeight="1">
      <c r="A31" s="121"/>
      <c r="B31" s="122"/>
    </row>
    <row r="32" spans="1:13">
      <c r="A32" s="134" t="s">
        <v>1131</v>
      </c>
      <c r="B32" s="135"/>
      <c r="C32" s="134"/>
      <c r="D32" s="134"/>
      <c r="E32" s="134"/>
      <c r="F32" s="134"/>
      <c r="G32" s="134"/>
      <c r="H32" s="134"/>
      <c r="I32" s="134"/>
    </row>
    <row r="33" spans="1:9">
      <c r="A33" s="168" t="s">
        <v>1132</v>
      </c>
      <c r="F33" s="134"/>
      <c r="G33" s="134"/>
      <c r="H33" s="134"/>
      <c r="I33" s="134"/>
    </row>
    <row r="34" spans="1:9">
      <c r="A34" s="136" t="s">
        <v>1133</v>
      </c>
      <c r="B34" s="135"/>
      <c r="C34" s="134"/>
      <c r="D34" s="134"/>
      <c r="E34" s="134"/>
      <c r="F34" s="134"/>
      <c r="G34" s="134"/>
      <c r="H34" s="134"/>
      <c r="I34" s="134"/>
    </row>
    <row r="35" spans="1:9">
      <c r="A35" s="136" t="s">
        <v>1134</v>
      </c>
      <c r="B35" s="135"/>
      <c r="C35" s="134"/>
      <c r="D35" s="134"/>
      <c r="E35" s="134"/>
      <c r="F35" s="134"/>
      <c r="G35" s="134"/>
      <c r="H35" s="134"/>
      <c r="I35" s="134"/>
    </row>
    <row r="36" spans="1:9">
      <c r="A36" s="136" t="s">
        <v>1135</v>
      </c>
      <c r="B36" s="134"/>
      <c r="C36" s="134"/>
      <c r="D36" s="134"/>
      <c r="E36" s="134"/>
      <c r="F36" s="134"/>
      <c r="G36" s="134"/>
      <c r="H36" s="134"/>
      <c r="I36" s="134"/>
    </row>
    <row r="37" spans="1:9">
      <c r="A37" s="136" t="s">
        <v>1114</v>
      </c>
      <c r="B37" s="134"/>
      <c r="C37" s="134"/>
      <c r="D37" s="134"/>
      <c r="E37" s="134"/>
      <c r="F37" s="134"/>
      <c r="G37" s="134"/>
      <c r="H37" s="134"/>
      <c r="I37" s="134"/>
    </row>
    <row r="38" spans="1:9">
      <c r="A38" s="136" t="s">
        <v>1111</v>
      </c>
      <c r="B38" s="134"/>
      <c r="C38" s="134"/>
      <c r="D38" s="134"/>
      <c r="E38" s="134"/>
      <c r="F38" s="134"/>
      <c r="G38" s="134"/>
      <c r="H38" s="134"/>
      <c r="I38" s="134"/>
    </row>
    <row r="39" spans="1:9">
      <c r="A39" s="136" t="s">
        <v>1112</v>
      </c>
      <c r="B39" s="136"/>
      <c r="C39" s="134"/>
      <c r="D39" s="134"/>
      <c r="E39" s="134"/>
    </row>
    <row r="40" spans="1:9">
      <c r="A40" s="136" t="s">
        <v>1113</v>
      </c>
    </row>
    <row r="41" spans="1:9">
      <c r="A41" s="137"/>
    </row>
  </sheetData>
  <hyperlinks>
    <hyperlink ref="A33" r:id="rId1" xr:uid="{AE6758E8-F134-4AF9-BB85-05AC5E68700B}"/>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N448"/>
  <sheetViews>
    <sheetView showGridLines="0" workbookViewId="0">
      <pane ySplit="9" topLeftCell="A10" activePane="bottomLeft" state="frozen"/>
      <selection activeCell="P102" sqref="P102:P105"/>
      <selection pane="bottomLeft" activeCell="P102" sqref="P102:P105"/>
    </sheetView>
  </sheetViews>
  <sheetFormatPr defaultRowHeight="15"/>
  <cols>
    <col min="1" max="1" width="6.83203125" style="126" customWidth="1"/>
    <col min="2" max="2" width="1.33203125" style="126" hidden="1" customWidth="1"/>
    <col min="3" max="3" width="11" style="126" bestFit="1" customWidth="1"/>
    <col min="4" max="4" width="9.6640625" style="126" bestFit="1" customWidth="1"/>
    <col min="5" max="5" width="8.83203125" style="126"/>
    <col min="6" max="6" width="10.83203125" style="126"/>
    <col min="7" max="7" width="6.1640625" style="127" customWidth="1"/>
    <col min="8" max="9" width="23.1640625" style="126" customWidth="1"/>
    <col min="10" max="10" width="10.83203125" style="126"/>
  </cols>
  <sheetData>
    <row r="1" spans="1:12">
      <c r="A1" s="482" t="s">
        <v>1238</v>
      </c>
    </row>
    <row r="2" spans="1:12">
      <c r="A2" s="482"/>
    </row>
    <row r="3" spans="1:12" ht="14.1" hidden="1" customHeight="1"/>
    <row r="4" spans="1:12" ht="14.1" hidden="1" customHeight="1"/>
    <row r="5" spans="1:12" ht="14.1" hidden="1" customHeight="1"/>
    <row r="6" spans="1:12" ht="14.1" hidden="1" customHeight="1"/>
    <row r="8" spans="1:12" ht="14.1" customHeight="1">
      <c r="G8" s="446" t="s">
        <v>1193</v>
      </c>
    </row>
    <row r="9" spans="1:12" ht="53.65" customHeight="1">
      <c r="A9" s="483" t="s">
        <v>1188</v>
      </c>
      <c r="B9" s="481" t="s">
        <v>1198</v>
      </c>
      <c r="C9" s="481" t="s">
        <v>1224</v>
      </c>
      <c r="D9" s="490" t="s">
        <v>261</v>
      </c>
      <c r="E9" s="491" t="s">
        <v>1199</v>
      </c>
      <c r="G9" s="484" t="s">
        <v>235</v>
      </c>
      <c r="H9" s="481" t="s">
        <v>1157</v>
      </c>
      <c r="I9" s="481" t="s">
        <v>1216</v>
      </c>
      <c r="J9" s="485" t="s">
        <v>1188</v>
      </c>
      <c r="K9" s="490" t="s">
        <v>261</v>
      </c>
      <c r="L9" s="491" t="s">
        <v>1199</v>
      </c>
    </row>
    <row r="10" spans="1:12">
      <c r="A10" s="486">
        <v>1</v>
      </c>
      <c r="B10" s="487"/>
      <c r="C10" s="527">
        <v>5.9900000000000002E-2</v>
      </c>
      <c r="D10" s="527">
        <v>5.9900000000000002E-2</v>
      </c>
      <c r="E10" s="492">
        <f>C10-D10</f>
        <v>0</v>
      </c>
      <c r="G10" s="124">
        <v>1</v>
      </c>
      <c r="H10" s="488" t="s">
        <v>749</v>
      </c>
      <c r="I10" s="488">
        <v>0.31569999999999998</v>
      </c>
      <c r="J10" s="497">
        <v>6</v>
      </c>
      <c r="K10">
        <v>6</v>
      </c>
      <c r="L10">
        <f>J10-K10</f>
        <v>0</v>
      </c>
    </row>
    <row r="11" spans="1:12">
      <c r="A11" s="486">
        <v>2</v>
      </c>
      <c r="B11" s="487"/>
      <c r="C11" s="527">
        <v>0.11990000000000001</v>
      </c>
      <c r="D11" s="527">
        <v>0.11990000000000001</v>
      </c>
      <c r="E11" s="492">
        <f t="shared" ref="E11:E21" si="0">C11-D11</f>
        <v>0</v>
      </c>
      <c r="G11" s="124">
        <v>2</v>
      </c>
      <c r="H11" s="488" t="s">
        <v>750</v>
      </c>
      <c r="I11" s="488">
        <v>0</v>
      </c>
      <c r="J11" s="497">
        <v>0</v>
      </c>
      <c r="K11">
        <v>0</v>
      </c>
      <c r="L11">
        <f t="shared" ref="L11:L74" si="1">J11-K11</f>
        <v>0</v>
      </c>
    </row>
    <row r="12" spans="1:12">
      <c r="A12" s="486">
        <v>3</v>
      </c>
      <c r="B12" s="487"/>
      <c r="C12" s="527">
        <v>0.1799</v>
      </c>
      <c r="D12" s="527">
        <v>0.1799</v>
      </c>
      <c r="E12" s="492">
        <f t="shared" si="0"/>
        <v>0</v>
      </c>
      <c r="G12" s="124">
        <v>3</v>
      </c>
      <c r="H12" s="488" t="s">
        <v>751</v>
      </c>
      <c r="I12" s="488">
        <v>0.31030000000000002</v>
      </c>
      <c r="J12" s="497">
        <v>6</v>
      </c>
      <c r="K12">
        <v>6</v>
      </c>
      <c r="L12">
        <f t="shared" si="1"/>
        <v>0</v>
      </c>
    </row>
    <row r="13" spans="1:12">
      <c r="A13" s="486">
        <v>4</v>
      </c>
      <c r="B13" s="487"/>
      <c r="C13" s="527">
        <v>0.2399</v>
      </c>
      <c r="D13" s="527">
        <v>0.2399</v>
      </c>
      <c r="E13" s="492">
        <f t="shared" si="0"/>
        <v>0</v>
      </c>
      <c r="G13" s="124">
        <v>4</v>
      </c>
      <c r="H13" s="488" t="s">
        <v>752</v>
      </c>
      <c r="I13" s="488">
        <v>0</v>
      </c>
      <c r="J13" s="497">
        <v>0</v>
      </c>
      <c r="K13">
        <v>0</v>
      </c>
      <c r="L13">
        <f t="shared" si="1"/>
        <v>0</v>
      </c>
    </row>
    <row r="14" spans="1:12">
      <c r="A14" s="486">
        <v>5</v>
      </c>
      <c r="B14" s="487"/>
      <c r="C14" s="527">
        <v>0.2999</v>
      </c>
      <c r="D14" s="527">
        <v>0.2999</v>
      </c>
      <c r="E14" s="492">
        <f t="shared" si="0"/>
        <v>0</v>
      </c>
      <c r="G14" s="124">
        <v>5</v>
      </c>
      <c r="H14" s="488" t="s">
        <v>753</v>
      </c>
      <c r="I14" s="488">
        <v>0.376</v>
      </c>
      <c r="J14" s="497">
        <v>7</v>
      </c>
      <c r="K14">
        <v>7</v>
      </c>
      <c r="L14">
        <f t="shared" si="1"/>
        <v>0</v>
      </c>
    </row>
    <row r="15" spans="1:12">
      <c r="A15" s="486">
        <v>6</v>
      </c>
      <c r="B15" s="487"/>
      <c r="C15" s="527">
        <v>0.3599</v>
      </c>
      <c r="D15" s="527">
        <v>0.3599</v>
      </c>
      <c r="E15" s="492">
        <f t="shared" si="0"/>
        <v>0</v>
      </c>
      <c r="G15" s="124">
        <v>6</v>
      </c>
      <c r="H15" s="488" t="s">
        <v>754</v>
      </c>
      <c r="I15" s="488">
        <v>0</v>
      </c>
      <c r="J15" s="497">
        <v>0</v>
      </c>
      <c r="K15">
        <v>0</v>
      </c>
      <c r="L15">
        <f t="shared" si="1"/>
        <v>0</v>
      </c>
    </row>
    <row r="16" spans="1:12">
      <c r="A16" s="486">
        <v>7</v>
      </c>
      <c r="B16" s="487"/>
      <c r="C16" s="527">
        <v>0.4199</v>
      </c>
      <c r="D16" s="527">
        <v>0.4199</v>
      </c>
      <c r="E16" s="492">
        <f t="shared" si="0"/>
        <v>0</v>
      </c>
      <c r="G16" s="124">
        <v>7</v>
      </c>
      <c r="H16" s="488" t="s">
        <v>755</v>
      </c>
      <c r="I16" s="488">
        <v>0.30859999999999999</v>
      </c>
      <c r="J16" s="497">
        <v>6</v>
      </c>
      <c r="K16">
        <v>6</v>
      </c>
      <c r="L16">
        <f t="shared" si="1"/>
        <v>0</v>
      </c>
    </row>
    <row r="17" spans="1:12">
      <c r="A17" s="486">
        <v>8</v>
      </c>
      <c r="B17" s="487"/>
      <c r="C17" s="527">
        <v>0.47989999999999999</v>
      </c>
      <c r="D17" s="527">
        <v>0.47989999999999999</v>
      </c>
      <c r="E17" s="492">
        <f t="shared" si="0"/>
        <v>0</v>
      </c>
      <c r="G17" s="124">
        <v>8</v>
      </c>
      <c r="H17" s="488" t="s">
        <v>756</v>
      </c>
      <c r="I17" s="488">
        <v>0.4219</v>
      </c>
      <c r="J17" s="497">
        <v>8</v>
      </c>
      <c r="K17">
        <v>8</v>
      </c>
      <c r="L17">
        <f t="shared" si="1"/>
        <v>0</v>
      </c>
    </row>
    <row r="18" spans="1:12">
      <c r="A18" s="486">
        <v>9</v>
      </c>
      <c r="B18" s="487"/>
      <c r="C18" s="527">
        <v>0.53990000000000005</v>
      </c>
      <c r="D18" s="527">
        <v>0.53990000000000005</v>
      </c>
      <c r="E18" s="492">
        <f t="shared" si="0"/>
        <v>0</v>
      </c>
      <c r="G18" s="124">
        <v>9</v>
      </c>
      <c r="H18" s="488" t="s">
        <v>757</v>
      </c>
      <c r="I18" s="488">
        <v>0.1089</v>
      </c>
      <c r="J18" s="497">
        <v>2</v>
      </c>
      <c r="K18">
        <v>2</v>
      </c>
      <c r="L18">
        <f t="shared" si="1"/>
        <v>0</v>
      </c>
    </row>
    <row r="19" spans="1:12">
      <c r="A19" s="486">
        <v>10</v>
      </c>
      <c r="B19" s="487"/>
      <c r="C19" s="527">
        <v>0.69989999999999997</v>
      </c>
      <c r="D19" s="527">
        <v>0.69989999999999997</v>
      </c>
      <c r="E19" s="492">
        <f t="shared" si="0"/>
        <v>0</v>
      </c>
      <c r="G19" s="124">
        <v>10</v>
      </c>
      <c r="H19" s="488" t="s">
        <v>758</v>
      </c>
      <c r="I19" s="488">
        <v>0.11559999999999999</v>
      </c>
      <c r="J19" s="497">
        <v>2</v>
      </c>
      <c r="K19">
        <v>2</v>
      </c>
      <c r="L19">
        <f t="shared" si="1"/>
        <v>0</v>
      </c>
    </row>
    <row r="20" spans="1:12">
      <c r="A20" s="486">
        <v>11</v>
      </c>
      <c r="B20" s="487"/>
      <c r="C20" s="527">
        <v>0.79990000000000006</v>
      </c>
      <c r="D20" s="528">
        <v>0.79990000000000006</v>
      </c>
      <c r="E20" s="492">
        <f t="shared" si="0"/>
        <v>0</v>
      </c>
      <c r="G20" s="124">
        <v>11</v>
      </c>
      <c r="H20" s="488" t="s">
        <v>759</v>
      </c>
      <c r="I20" s="488">
        <v>0</v>
      </c>
      <c r="J20" s="497">
        <v>0</v>
      </c>
      <c r="K20">
        <v>0</v>
      </c>
      <c r="L20">
        <f t="shared" si="1"/>
        <v>0</v>
      </c>
    </row>
    <row r="21" spans="1:12">
      <c r="A21" s="486">
        <v>12</v>
      </c>
      <c r="B21" s="487"/>
      <c r="C21" s="527">
        <v>1</v>
      </c>
      <c r="D21" s="528">
        <v>1</v>
      </c>
      <c r="E21" s="492">
        <f t="shared" si="0"/>
        <v>0</v>
      </c>
      <c r="G21" s="124">
        <v>12</v>
      </c>
      <c r="H21" s="488" t="s">
        <v>760</v>
      </c>
      <c r="I21" s="488">
        <v>0</v>
      </c>
      <c r="J21" s="497">
        <v>0</v>
      </c>
      <c r="K21">
        <v>0</v>
      </c>
      <c r="L21">
        <f t="shared" si="1"/>
        <v>0</v>
      </c>
    </row>
    <row r="22" spans="1:12">
      <c r="G22" s="124">
        <v>13</v>
      </c>
      <c r="H22" s="488" t="s">
        <v>761</v>
      </c>
      <c r="I22" s="488">
        <v>0</v>
      </c>
      <c r="J22" s="497">
        <v>0</v>
      </c>
      <c r="K22">
        <v>0</v>
      </c>
      <c r="L22">
        <f t="shared" si="1"/>
        <v>0</v>
      </c>
    </row>
    <row r="23" spans="1:12">
      <c r="G23" s="124">
        <v>14</v>
      </c>
      <c r="H23" s="488" t="s">
        <v>762</v>
      </c>
      <c r="I23" s="488">
        <v>0.20080000000000001</v>
      </c>
      <c r="J23" s="497">
        <v>4</v>
      </c>
      <c r="K23">
        <v>4</v>
      </c>
      <c r="L23">
        <f t="shared" si="1"/>
        <v>0</v>
      </c>
    </row>
    <row r="24" spans="1:12">
      <c r="G24" s="124">
        <v>15</v>
      </c>
      <c r="H24" s="488" t="s">
        <v>763</v>
      </c>
      <c r="I24" s="488">
        <v>0</v>
      </c>
      <c r="J24" s="497">
        <v>0</v>
      </c>
      <c r="K24">
        <v>0</v>
      </c>
      <c r="L24">
        <f t="shared" si="1"/>
        <v>0</v>
      </c>
    </row>
    <row r="25" spans="1:12">
      <c r="G25" s="124">
        <v>16</v>
      </c>
      <c r="H25" s="488" t="s">
        <v>764</v>
      </c>
      <c r="I25" s="488">
        <v>0.37690000000000001</v>
      </c>
      <c r="J25" s="497">
        <v>7</v>
      </c>
      <c r="K25">
        <v>7</v>
      </c>
      <c r="L25">
        <f t="shared" si="1"/>
        <v>0</v>
      </c>
    </row>
    <row r="26" spans="1:12">
      <c r="G26" s="124">
        <v>17</v>
      </c>
      <c r="H26" s="488" t="s">
        <v>765</v>
      </c>
      <c r="I26" s="488">
        <v>0.2467</v>
      </c>
      <c r="J26" s="497">
        <v>5</v>
      </c>
      <c r="K26">
        <v>5</v>
      </c>
      <c r="L26">
        <f t="shared" si="1"/>
        <v>0</v>
      </c>
    </row>
    <row r="27" spans="1:12">
      <c r="G27" s="124">
        <v>18</v>
      </c>
      <c r="H27" s="488" t="s">
        <v>766</v>
      </c>
      <c r="I27" s="488">
        <v>0.39400000000000002</v>
      </c>
      <c r="J27" s="497">
        <v>7</v>
      </c>
      <c r="K27">
        <v>7</v>
      </c>
      <c r="L27">
        <f t="shared" si="1"/>
        <v>0</v>
      </c>
    </row>
    <row r="28" spans="1:12">
      <c r="G28" s="124">
        <v>19</v>
      </c>
      <c r="H28" s="488" t="s">
        <v>767</v>
      </c>
      <c r="I28" s="488">
        <v>0</v>
      </c>
      <c r="J28" s="497">
        <v>0</v>
      </c>
      <c r="K28">
        <v>0</v>
      </c>
      <c r="L28">
        <f t="shared" si="1"/>
        <v>0</v>
      </c>
    </row>
    <row r="29" spans="1:12">
      <c r="G29" s="124">
        <v>20</v>
      </c>
      <c r="H29" s="488" t="s">
        <v>768</v>
      </c>
      <c r="I29" s="488">
        <v>0.4521</v>
      </c>
      <c r="J29" s="497">
        <v>8</v>
      </c>
      <c r="K29">
        <v>8</v>
      </c>
      <c r="L29">
        <f t="shared" si="1"/>
        <v>0</v>
      </c>
    </row>
    <row r="30" spans="1:12">
      <c r="G30" s="124">
        <v>21</v>
      </c>
      <c r="H30" s="488" t="s">
        <v>769</v>
      </c>
      <c r="I30" s="488">
        <v>0</v>
      </c>
      <c r="J30" s="497">
        <v>0</v>
      </c>
      <c r="K30">
        <v>0</v>
      </c>
      <c r="L30">
        <f t="shared" si="1"/>
        <v>0</v>
      </c>
    </row>
    <row r="31" spans="1:12">
      <c r="G31" s="124">
        <v>22</v>
      </c>
      <c r="H31" s="488" t="s">
        <v>770</v>
      </c>
      <c r="I31" s="488">
        <v>0</v>
      </c>
      <c r="J31" s="497">
        <v>0</v>
      </c>
      <c r="K31">
        <v>0</v>
      </c>
      <c r="L31">
        <f t="shared" si="1"/>
        <v>0</v>
      </c>
    </row>
    <row r="32" spans="1:12">
      <c r="G32" s="124">
        <v>23</v>
      </c>
      <c r="H32" s="488" t="s">
        <v>771</v>
      </c>
      <c r="I32" s="488">
        <v>0.13370000000000001</v>
      </c>
      <c r="J32" s="497">
        <v>3</v>
      </c>
      <c r="K32">
        <v>3</v>
      </c>
      <c r="L32">
        <f t="shared" si="1"/>
        <v>0</v>
      </c>
    </row>
    <row r="33" spans="7:12">
      <c r="G33" s="124">
        <v>24</v>
      </c>
      <c r="H33" s="488" t="s">
        <v>772</v>
      </c>
      <c r="I33" s="488">
        <v>0.2389</v>
      </c>
      <c r="J33" s="497">
        <v>4</v>
      </c>
      <c r="K33">
        <v>4</v>
      </c>
      <c r="L33">
        <f t="shared" si="1"/>
        <v>0</v>
      </c>
    </row>
    <row r="34" spans="7:12">
      <c r="G34" s="124">
        <v>25</v>
      </c>
      <c r="H34" s="488" t="s">
        <v>773</v>
      </c>
      <c r="I34" s="488">
        <v>0.2646</v>
      </c>
      <c r="J34" s="497">
        <v>5</v>
      </c>
      <c r="K34">
        <v>5</v>
      </c>
      <c r="L34">
        <f t="shared" si="1"/>
        <v>0</v>
      </c>
    </row>
    <row r="35" spans="7:12">
      <c r="G35" s="124">
        <v>26</v>
      </c>
      <c r="H35" s="488" t="s">
        <v>774</v>
      </c>
      <c r="I35" s="488">
        <v>9.3399999999999997E-2</v>
      </c>
      <c r="J35" s="497">
        <v>2</v>
      </c>
      <c r="K35">
        <v>2</v>
      </c>
      <c r="L35">
        <f t="shared" si="1"/>
        <v>0</v>
      </c>
    </row>
    <row r="36" spans="7:12">
      <c r="G36" s="124">
        <v>27</v>
      </c>
      <c r="H36" s="488" t="s">
        <v>775</v>
      </c>
      <c r="I36" s="488">
        <v>0.22950000000000001</v>
      </c>
      <c r="J36" s="497">
        <v>4</v>
      </c>
      <c r="K36">
        <v>4</v>
      </c>
      <c r="L36">
        <f t="shared" si="1"/>
        <v>0</v>
      </c>
    </row>
    <row r="37" spans="7:12">
      <c r="G37" s="124">
        <v>28</v>
      </c>
      <c r="H37" s="488" t="s">
        <v>776</v>
      </c>
      <c r="I37" s="488">
        <v>0</v>
      </c>
      <c r="J37" s="497">
        <v>0</v>
      </c>
      <c r="K37">
        <v>0</v>
      </c>
      <c r="L37">
        <f t="shared" si="1"/>
        <v>0</v>
      </c>
    </row>
    <row r="38" spans="7:12">
      <c r="G38" s="124">
        <v>29</v>
      </c>
      <c r="H38" s="488" t="s">
        <v>777</v>
      </c>
      <c r="I38" s="488">
        <v>0</v>
      </c>
      <c r="J38" s="497">
        <v>0</v>
      </c>
      <c r="K38">
        <v>0</v>
      </c>
      <c r="L38">
        <f t="shared" si="1"/>
        <v>0</v>
      </c>
    </row>
    <row r="39" spans="7:12">
      <c r="G39" s="124">
        <v>30</v>
      </c>
      <c r="H39" s="488" t="s">
        <v>778</v>
      </c>
      <c r="I39" s="488">
        <v>0.307</v>
      </c>
      <c r="J39" s="497">
        <v>6</v>
      </c>
      <c r="K39">
        <v>6</v>
      </c>
      <c r="L39">
        <f t="shared" si="1"/>
        <v>0</v>
      </c>
    </row>
    <row r="40" spans="7:12">
      <c r="G40" s="124">
        <v>31</v>
      </c>
      <c r="H40" s="488" t="s">
        <v>779</v>
      </c>
      <c r="I40" s="488">
        <v>0.23269999999999999</v>
      </c>
      <c r="J40" s="497">
        <v>4</v>
      </c>
      <c r="K40">
        <v>4</v>
      </c>
      <c r="L40">
        <f t="shared" si="1"/>
        <v>0</v>
      </c>
    </row>
    <row r="41" spans="7:12">
      <c r="G41" s="124">
        <v>32</v>
      </c>
      <c r="H41" s="488" t="s">
        <v>780</v>
      </c>
      <c r="I41" s="488">
        <v>0</v>
      </c>
      <c r="J41" s="497">
        <v>0</v>
      </c>
      <c r="K41">
        <v>0</v>
      </c>
      <c r="L41">
        <f t="shared" si="1"/>
        <v>0</v>
      </c>
    </row>
    <row r="42" spans="7:12">
      <c r="G42" s="124">
        <v>33</v>
      </c>
      <c r="H42" s="488" t="s">
        <v>781</v>
      </c>
      <c r="I42" s="488">
        <v>0</v>
      </c>
      <c r="J42" s="497">
        <v>0</v>
      </c>
      <c r="K42">
        <v>0</v>
      </c>
      <c r="L42">
        <f t="shared" si="1"/>
        <v>0</v>
      </c>
    </row>
    <row r="43" spans="7:12">
      <c r="G43" s="124">
        <v>34</v>
      </c>
      <c r="H43" s="488" t="s">
        <v>782</v>
      </c>
      <c r="I43" s="488">
        <v>0</v>
      </c>
      <c r="J43" s="497">
        <v>0</v>
      </c>
      <c r="K43">
        <v>0</v>
      </c>
      <c r="L43">
        <f t="shared" si="1"/>
        <v>0</v>
      </c>
    </row>
    <row r="44" spans="7:12">
      <c r="G44" s="124">
        <v>35</v>
      </c>
      <c r="H44" s="488" t="s">
        <v>783</v>
      </c>
      <c r="I44" s="488">
        <v>0.77949999999999997</v>
      </c>
      <c r="J44" s="497">
        <v>11</v>
      </c>
      <c r="K44">
        <v>11</v>
      </c>
      <c r="L44">
        <f t="shared" si="1"/>
        <v>0</v>
      </c>
    </row>
    <row r="45" spans="7:12">
      <c r="G45" s="124">
        <v>36</v>
      </c>
      <c r="H45" s="488" t="s">
        <v>786</v>
      </c>
      <c r="I45" s="488">
        <v>0.33139999999999997</v>
      </c>
      <c r="J45" s="497">
        <v>6</v>
      </c>
      <c r="K45">
        <v>6</v>
      </c>
      <c r="L45">
        <f t="shared" si="1"/>
        <v>0</v>
      </c>
    </row>
    <row r="46" spans="7:12">
      <c r="G46" s="124">
        <v>37</v>
      </c>
      <c r="H46" s="488" t="s">
        <v>787</v>
      </c>
      <c r="I46" s="488">
        <v>0</v>
      </c>
      <c r="J46" s="497">
        <v>0</v>
      </c>
      <c r="K46">
        <v>0</v>
      </c>
      <c r="L46">
        <f t="shared" si="1"/>
        <v>0</v>
      </c>
    </row>
    <row r="47" spans="7:12">
      <c r="G47" s="124">
        <v>38</v>
      </c>
      <c r="H47" s="488" t="s">
        <v>788</v>
      </c>
      <c r="I47" s="488">
        <v>8.4000000000000005E-2</v>
      </c>
      <c r="J47" s="497">
        <v>2</v>
      </c>
      <c r="K47">
        <v>2</v>
      </c>
      <c r="L47">
        <f t="shared" si="1"/>
        <v>0</v>
      </c>
    </row>
    <row r="48" spans="7:12">
      <c r="G48" s="124">
        <v>39</v>
      </c>
      <c r="H48" s="488" t="s">
        <v>790</v>
      </c>
      <c r="I48" s="488">
        <v>0</v>
      </c>
      <c r="J48" s="497">
        <v>0</v>
      </c>
      <c r="K48">
        <v>0</v>
      </c>
      <c r="L48">
        <f t="shared" si="1"/>
        <v>0</v>
      </c>
    </row>
    <row r="49" spans="7:12">
      <c r="G49" s="124">
        <v>40</v>
      </c>
      <c r="H49" s="488" t="s">
        <v>791</v>
      </c>
      <c r="I49" s="488">
        <v>0.24179999999999999</v>
      </c>
      <c r="J49" s="497">
        <v>5</v>
      </c>
      <c r="K49">
        <v>5</v>
      </c>
      <c r="L49">
        <f t="shared" si="1"/>
        <v>0</v>
      </c>
    </row>
    <row r="50" spans="7:12">
      <c r="G50" s="124">
        <v>41</v>
      </c>
      <c r="H50" s="488" t="s">
        <v>792</v>
      </c>
      <c r="I50" s="488">
        <v>0.3382</v>
      </c>
      <c r="J50" s="497">
        <v>6</v>
      </c>
      <c r="K50">
        <v>6</v>
      </c>
      <c r="L50">
        <f t="shared" si="1"/>
        <v>0</v>
      </c>
    </row>
    <row r="51" spans="7:12">
      <c r="G51" s="124">
        <v>42</v>
      </c>
      <c r="H51" s="488" t="s">
        <v>793</v>
      </c>
      <c r="I51" s="488">
        <v>0</v>
      </c>
      <c r="J51" s="497">
        <v>0</v>
      </c>
      <c r="K51">
        <v>0</v>
      </c>
      <c r="L51">
        <f t="shared" si="1"/>
        <v>0</v>
      </c>
    </row>
    <row r="52" spans="7:12">
      <c r="G52" s="124">
        <v>43</v>
      </c>
      <c r="H52" s="488" t="s">
        <v>794</v>
      </c>
      <c r="I52" s="488">
        <v>0.27339999999999998</v>
      </c>
      <c r="J52" s="497">
        <v>5</v>
      </c>
      <c r="K52">
        <v>5</v>
      </c>
      <c r="L52">
        <f t="shared" si="1"/>
        <v>0</v>
      </c>
    </row>
    <row r="53" spans="7:12">
      <c r="G53" s="124">
        <v>44</v>
      </c>
      <c r="H53" s="488" t="s">
        <v>796</v>
      </c>
      <c r="I53" s="488">
        <v>0.83040000000000003</v>
      </c>
      <c r="J53" s="497">
        <v>12</v>
      </c>
      <c r="K53">
        <v>12</v>
      </c>
      <c r="L53">
        <f t="shared" si="1"/>
        <v>0</v>
      </c>
    </row>
    <row r="54" spans="7:12">
      <c r="G54" s="124">
        <v>45</v>
      </c>
      <c r="H54" s="488" t="s">
        <v>797</v>
      </c>
      <c r="I54" s="488">
        <v>0.38200000000000001</v>
      </c>
      <c r="J54" s="497">
        <v>7</v>
      </c>
      <c r="K54">
        <v>7</v>
      </c>
      <c r="L54">
        <f t="shared" si="1"/>
        <v>0</v>
      </c>
    </row>
    <row r="55" spans="7:12">
      <c r="G55" s="124">
        <v>46</v>
      </c>
      <c r="H55" s="488" t="s">
        <v>798</v>
      </c>
      <c r="I55" s="488">
        <v>0.1198</v>
      </c>
      <c r="J55" s="497">
        <v>2</v>
      </c>
      <c r="K55">
        <v>2</v>
      </c>
      <c r="L55">
        <f t="shared" si="1"/>
        <v>0</v>
      </c>
    </row>
    <row r="56" spans="7:12">
      <c r="G56" s="124">
        <v>47</v>
      </c>
      <c r="H56" s="488" t="s">
        <v>799</v>
      </c>
      <c r="I56" s="488">
        <v>0</v>
      </c>
      <c r="J56" s="497">
        <v>0</v>
      </c>
      <c r="K56">
        <v>0</v>
      </c>
      <c r="L56">
        <f t="shared" si="1"/>
        <v>0</v>
      </c>
    </row>
    <row r="57" spans="7:12">
      <c r="G57" s="124">
        <v>48</v>
      </c>
      <c r="H57" s="488" t="s">
        <v>800</v>
      </c>
      <c r="I57" s="488">
        <v>0.16489999999999999</v>
      </c>
      <c r="J57" s="497">
        <v>3</v>
      </c>
      <c r="K57">
        <v>3</v>
      </c>
      <c r="L57">
        <f t="shared" si="1"/>
        <v>0</v>
      </c>
    </row>
    <row r="58" spans="7:12">
      <c r="G58" s="124">
        <v>49</v>
      </c>
      <c r="H58" s="488" t="s">
        <v>801</v>
      </c>
      <c r="I58" s="488">
        <v>0.47460000000000002</v>
      </c>
      <c r="J58" s="497">
        <v>8</v>
      </c>
      <c r="K58">
        <v>8</v>
      </c>
      <c r="L58">
        <f t="shared" si="1"/>
        <v>0</v>
      </c>
    </row>
    <row r="59" spans="7:12">
      <c r="G59" s="124">
        <v>50</v>
      </c>
      <c r="H59" s="488" t="s">
        <v>802</v>
      </c>
      <c r="I59" s="488">
        <v>0.19040000000000001</v>
      </c>
      <c r="J59" s="497">
        <v>4</v>
      </c>
      <c r="K59">
        <v>4</v>
      </c>
      <c r="L59">
        <f t="shared" si="1"/>
        <v>0</v>
      </c>
    </row>
    <row r="60" spans="7:12">
      <c r="G60" s="124">
        <v>51</v>
      </c>
      <c r="H60" s="488" t="s">
        <v>803</v>
      </c>
      <c r="I60" s="488">
        <v>5.1400000000000001E-2</v>
      </c>
      <c r="J60" s="497">
        <v>1</v>
      </c>
      <c r="K60">
        <v>1</v>
      </c>
      <c r="L60">
        <f t="shared" si="1"/>
        <v>0</v>
      </c>
    </row>
    <row r="61" spans="7:12">
      <c r="G61" s="124">
        <v>52</v>
      </c>
      <c r="H61" s="488" t="s">
        <v>804</v>
      </c>
      <c r="I61" s="488">
        <v>0.28010000000000002</v>
      </c>
      <c r="J61" s="497">
        <v>5</v>
      </c>
      <c r="K61">
        <v>5</v>
      </c>
      <c r="L61">
        <f t="shared" si="1"/>
        <v>0</v>
      </c>
    </row>
    <row r="62" spans="7:12">
      <c r="G62" s="124">
        <v>53</v>
      </c>
      <c r="H62" s="488" t="s">
        <v>805</v>
      </c>
      <c r="I62" s="488">
        <v>0</v>
      </c>
      <c r="J62" s="497">
        <v>0</v>
      </c>
      <c r="K62">
        <v>0</v>
      </c>
      <c r="L62">
        <f t="shared" si="1"/>
        <v>0</v>
      </c>
    </row>
    <row r="63" spans="7:12">
      <c r="G63" s="124">
        <v>54</v>
      </c>
      <c r="H63" s="488" t="s">
        <v>806</v>
      </c>
      <c r="I63" s="488">
        <v>0</v>
      </c>
      <c r="J63" s="497">
        <v>0</v>
      </c>
      <c r="K63">
        <v>0</v>
      </c>
      <c r="L63">
        <f t="shared" si="1"/>
        <v>0</v>
      </c>
    </row>
    <row r="64" spans="7:12">
      <c r="G64" s="124">
        <v>55</v>
      </c>
      <c r="H64" s="488" t="s">
        <v>807</v>
      </c>
      <c r="I64" s="488">
        <v>0</v>
      </c>
      <c r="J64" s="497">
        <v>0</v>
      </c>
      <c r="K64">
        <v>0</v>
      </c>
      <c r="L64">
        <f t="shared" si="1"/>
        <v>0</v>
      </c>
    </row>
    <row r="65" spans="7:12">
      <c r="G65" s="124">
        <v>56</v>
      </c>
      <c r="H65" s="488" t="s">
        <v>808</v>
      </c>
      <c r="I65" s="488">
        <v>0.1646</v>
      </c>
      <c r="J65" s="497">
        <v>3</v>
      </c>
      <c r="K65">
        <v>3</v>
      </c>
      <c r="L65">
        <f t="shared" si="1"/>
        <v>0</v>
      </c>
    </row>
    <row r="66" spans="7:12">
      <c r="G66" s="124">
        <v>57</v>
      </c>
      <c r="H66" s="488" t="s">
        <v>809</v>
      </c>
      <c r="I66" s="488">
        <v>0.86550000000000005</v>
      </c>
      <c r="J66" s="497">
        <v>12</v>
      </c>
      <c r="K66">
        <v>12</v>
      </c>
      <c r="L66">
        <f t="shared" si="1"/>
        <v>0</v>
      </c>
    </row>
    <row r="67" spans="7:12">
      <c r="G67" s="124">
        <v>58</v>
      </c>
      <c r="H67" s="488" t="s">
        <v>810</v>
      </c>
      <c r="I67" s="488">
        <v>0</v>
      </c>
      <c r="J67" s="497">
        <v>0</v>
      </c>
      <c r="K67">
        <v>0</v>
      </c>
      <c r="L67">
        <f t="shared" si="1"/>
        <v>0</v>
      </c>
    </row>
    <row r="68" spans="7:12">
      <c r="G68" s="124">
        <v>59</v>
      </c>
      <c r="H68" s="488" t="s">
        <v>811</v>
      </c>
      <c r="I68" s="488">
        <v>0</v>
      </c>
      <c r="J68" s="497">
        <v>0</v>
      </c>
      <c r="K68">
        <v>0</v>
      </c>
      <c r="L68">
        <f t="shared" si="1"/>
        <v>0</v>
      </c>
    </row>
    <row r="69" spans="7:12">
      <c r="G69" s="124">
        <v>60</v>
      </c>
      <c r="H69" s="488" t="s">
        <v>812</v>
      </c>
      <c r="I69" s="488">
        <v>0</v>
      </c>
      <c r="J69" s="497">
        <v>0</v>
      </c>
      <c r="K69">
        <v>0</v>
      </c>
      <c r="L69">
        <f t="shared" si="1"/>
        <v>0</v>
      </c>
    </row>
    <row r="70" spans="7:12">
      <c r="G70" s="124">
        <v>61</v>
      </c>
      <c r="H70" s="488" t="s">
        <v>813</v>
      </c>
      <c r="I70" s="488">
        <v>0.69059999999999999</v>
      </c>
      <c r="J70" s="497">
        <v>10</v>
      </c>
      <c r="K70">
        <v>10</v>
      </c>
      <c r="L70">
        <f t="shared" si="1"/>
        <v>0</v>
      </c>
    </row>
    <row r="71" spans="7:12">
      <c r="G71" s="124">
        <v>62</v>
      </c>
      <c r="H71" s="488" t="s">
        <v>814</v>
      </c>
      <c r="I71" s="488">
        <v>0</v>
      </c>
      <c r="J71" s="497">
        <v>0</v>
      </c>
      <c r="K71">
        <v>0</v>
      </c>
      <c r="L71">
        <f t="shared" si="1"/>
        <v>0</v>
      </c>
    </row>
    <row r="72" spans="7:12">
      <c r="G72" s="124">
        <v>63</v>
      </c>
      <c r="H72" s="488" t="s">
        <v>815</v>
      </c>
      <c r="I72" s="488">
        <v>0.375</v>
      </c>
      <c r="J72" s="497">
        <v>7</v>
      </c>
      <c r="K72">
        <v>7</v>
      </c>
      <c r="L72">
        <f t="shared" si="1"/>
        <v>0</v>
      </c>
    </row>
    <row r="73" spans="7:12">
      <c r="G73" s="124">
        <v>64</v>
      </c>
      <c r="H73" s="488" t="s">
        <v>816</v>
      </c>
      <c r="I73" s="488">
        <v>0.50649999999999995</v>
      </c>
      <c r="J73" s="497">
        <v>9</v>
      </c>
      <c r="K73">
        <v>9</v>
      </c>
      <c r="L73">
        <f t="shared" si="1"/>
        <v>0</v>
      </c>
    </row>
    <row r="74" spans="7:12">
      <c r="G74" s="124">
        <v>65</v>
      </c>
      <c r="H74" s="488" t="s">
        <v>817</v>
      </c>
      <c r="I74" s="488">
        <v>7.5300000000000006E-2</v>
      </c>
      <c r="J74" s="497">
        <v>2</v>
      </c>
      <c r="K74">
        <v>2</v>
      </c>
      <c r="L74">
        <f t="shared" si="1"/>
        <v>0</v>
      </c>
    </row>
    <row r="75" spans="7:12">
      <c r="G75" s="124">
        <v>66</v>
      </c>
      <c r="H75" s="488" t="s">
        <v>818</v>
      </c>
      <c r="I75" s="488">
        <v>0</v>
      </c>
      <c r="J75" s="497">
        <v>0</v>
      </c>
      <c r="K75">
        <v>0</v>
      </c>
      <c r="L75">
        <f t="shared" ref="L75:L138" si="2">J75-K75</f>
        <v>0</v>
      </c>
    </row>
    <row r="76" spans="7:12">
      <c r="G76" s="124">
        <v>67</v>
      </c>
      <c r="H76" s="488" t="s">
        <v>819</v>
      </c>
      <c r="I76" s="488">
        <v>9.4200000000000006E-2</v>
      </c>
      <c r="J76" s="497">
        <v>2</v>
      </c>
      <c r="K76">
        <v>2</v>
      </c>
      <c r="L76">
        <f t="shared" si="2"/>
        <v>0</v>
      </c>
    </row>
    <row r="77" spans="7:12">
      <c r="G77" s="124">
        <v>68</v>
      </c>
      <c r="H77" s="488" t="s">
        <v>820</v>
      </c>
      <c r="I77" s="488">
        <v>0.28810000000000002</v>
      </c>
      <c r="J77" s="497">
        <v>5</v>
      </c>
      <c r="K77">
        <v>5</v>
      </c>
      <c r="L77">
        <f t="shared" si="2"/>
        <v>0</v>
      </c>
    </row>
    <row r="78" spans="7:12">
      <c r="G78" s="124">
        <v>69</v>
      </c>
      <c r="H78" s="488" t="s">
        <v>821</v>
      </c>
      <c r="I78" s="488">
        <v>0</v>
      </c>
      <c r="J78" s="497">
        <v>0</v>
      </c>
      <c r="K78">
        <v>0</v>
      </c>
      <c r="L78">
        <f t="shared" si="2"/>
        <v>0</v>
      </c>
    </row>
    <row r="79" spans="7:12">
      <c r="G79" s="124">
        <v>70</v>
      </c>
      <c r="H79" s="488" t="s">
        <v>822</v>
      </c>
      <c r="I79" s="488">
        <v>0</v>
      </c>
      <c r="J79" s="497">
        <v>0</v>
      </c>
      <c r="K79">
        <v>0</v>
      </c>
      <c r="L79">
        <f t="shared" si="2"/>
        <v>0</v>
      </c>
    </row>
    <row r="80" spans="7:12">
      <c r="G80" s="124">
        <v>71</v>
      </c>
      <c r="H80" s="488" t="s">
        <v>823</v>
      </c>
      <c r="I80" s="488">
        <v>0.22589999999999999</v>
      </c>
      <c r="J80" s="497">
        <v>4</v>
      </c>
      <c r="K80">
        <v>4</v>
      </c>
      <c r="L80">
        <f t="shared" si="2"/>
        <v>0</v>
      </c>
    </row>
    <row r="81" spans="7:12">
      <c r="G81" s="124">
        <v>72</v>
      </c>
      <c r="H81" s="488" t="s">
        <v>824</v>
      </c>
      <c r="I81" s="488">
        <v>0.2823</v>
      </c>
      <c r="J81" s="497">
        <v>5</v>
      </c>
      <c r="K81">
        <v>5</v>
      </c>
      <c r="L81">
        <f t="shared" si="2"/>
        <v>0</v>
      </c>
    </row>
    <row r="82" spans="7:12">
      <c r="G82" s="124">
        <v>73</v>
      </c>
      <c r="H82" s="488" t="s">
        <v>825</v>
      </c>
      <c r="I82" s="488">
        <v>0.28339999999999999</v>
      </c>
      <c r="J82" s="497">
        <v>5</v>
      </c>
      <c r="K82">
        <v>5</v>
      </c>
      <c r="L82">
        <f t="shared" si="2"/>
        <v>0</v>
      </c>
    </row>
    <row r="83" spans="7:12">
      <c r="G83" s="124">
        <v>74</v>
      </c>
      <c r="H83" s="488" t="s">
        <v>826</v>
      </c>
      <c r="I83" s="488">
        <v>0.23569999999999999</v>
      </c>
      <c r="J83" s="497">
        <v>4</v>
      </c>
      <c r="K83">
        <v>4</v>
      </c>
      <c r="L83">
        <f t="shared" si="2"/>
        <v>0</v>
      </c>
    </row>
    <row r="84" spans="7:12">
      <c r="G84" s="124">
        <v>75</v>
      </c>
      <c r="H84" s="488" t="s">
        <v>840</v>
      </c>
      <c r="I84" s="488">
        <v>0</v>
      </c>
      <c r="J84" s="497">
        <v>0</v>
      </c>
      <c r="K84">
        <v>0</v>
      </c>
      <c r="L84">
        <f t="shared" si="2"/>
        <v>0</v>
      </c>
    </row>
    <row r="85" spans="7:12">
      <c r="G85" s="124">
        <v>76</v>
      </c>
      <c r="H85" s="488" t="s">
        <v>841</v>
      </c>
      <c r="I85" s="488">
        <v>0</v>
      </c>
      <c r="J85" s="497">
        <v>0</v>
      </c>
      <c r="K85">
        <v>0</v>
      </c>
      <c r="L85">
        <f t="shared" si="2"/>
        <v>0</v>
      </c>
    </row>
    <row r="86" spans="7:12">
      <c r="G86" s="124">
        <v>77</v>
      </c>
      <c r="H86" s="488" t="s">
        <v>842</v>
      </c>
      <c r="I86" s="488">
        <v>0.20899999999999999</v>
      </c>
      <c r="J86" s="497">
        <v>4</v>
      </c>
      <c r="K86">
        <v>4</v>
      </c>
      <c r="L86">
        <f t="shared" si="2"/>
        <v>0</v>
      </c>
    </row>
    <row r="87" spans="7:12">
      <c r="G87" s="124">
        <v>78</v>
      </c>
      <c r="H87" s="488" t="s">
        <v>843</v>
      </c>
      <c r="I87" s="488">
        <v>3.4000000000000002E-2</v>
      </c>
      <c r="J87" s="497">
        <v>1</v>
      </c>
      <c r="K87">
        <v>1</v>
      </c>
      <c r="L87">
        <f t="shared" si="2"/>
        <v>0</v>
      </c>
    </row>
    <row r="88" spans="7:12">
      <c r="G88" s="124">
        <v>79</v>
      </c>
      <c r="H88" s="488" t="s">
        <v>844</v>
      </c>
      <c r="I88" s="488">
        <v>0.30940000000000001</v>
      </c>
      <c r="J88" s="497">
        <v>6</v>
      </c>
      <c r="K88">
        <v>6</v>
      </c>
      <c r="L88">
        <f t="shared" si="2"/>
        <v>0</v>
      </c>
    </row>
    <row r="89" spans="7:12">
      <c r="G89" s="124">
        <v>80</v>
      </c>
      <c r="H89" s="488" t="s">
        <v>845</v>
      </c>
      <c r="I89" s="488">
        <v>0</v>
      </c>
      <c r="J89" s="497">
        <v>0</v>
      </c>
      <c r="K89">
        <v>0</v>
      </c>
      <c r="L89">
        <f t="shared" si="2"/>
        <v>0</v>
      </c>
    </row>
    <row r="90" spans="7:12">
      <c r="G90" s="124">
        <v>81</v>
      </c>
      <c r="H90" s="488" t="s">
        <v>846</v>
      </c>
      <c r="I90" s="488">
        <v>0</v>
      </c>
      <c r="J90" s="497">
        <v>0</v>
      </c>
      <c r="K90">
        <v>0</v>
      </c>
      <c r="L90">
        <f t="shared" si="2"/>
        <v>0</v>
      </c>
    </row>
    <row r="91" spans="7:12">
      <c r="G91" s="124">
        <v>82</v>
      </c>
      <c r="H91" s="488" t="s">
        <v>847</v>
      </c>
      <c r="I91" s="488">
        <v>7.51E-2</v>
      </c>
      <c r="J91" s="497">
        <v>2</v>
      </c>
      <c r="K91">
        <v>2</v>
      </c>
      <c r="L91">
        <f t="shared" si="2"/>
        <v>0</v>
      </c>
    </row>
    <row r="92" spans="7:12">
      <c r="G92" s="124">
        <v>83</v>
      </c>
      <c r="H92" s="488" t="s">
        <v>848</v>
      </c>
      <c r="I92" s="488">
        <v>0.2457</v>
      </c>
      <c r="J92" s="497">
        <v>5</v>
      </c>
      <c r="K92">
        <v>5</v>
      </c>
      <c r="L92">
        <f t="shared" si="2"/>
        <v>0</v>
      </c>
    </row>
    <row r="93" spans="7:12">
      <c r="G93" s="124">
        <v>84</v>
      </c>
      <c r="H93" s="488" t="s">
        <v>849</v>
      </c>
      <c r="I93" s="488">
        <v>0</v>
      </c>
      <c r="J93" s="497">
        <v>0</v>
      </c>
      <c r="K93">
        <v>0</v>
      </c>
      <c r="L93">
        <f t="shared" si="2"/>
        <v>0</v>
      </c>
    </row>
    <row r="94" spans="7:12">
      <c r="G94" s="124">
        <v>85</v>
      </c>
      <c r="H94" s="488" t="s">
        <v>850</v>
      </c>
      <c r="I94" s="488">
        <v>0.43169999999999997</v>
      </c>
      <c r="J94" s="497">
        <v>8</v>
      </c>
      <c r="K94">
        <v>8</v>
      </c>
      <c r="L94">
        <f t="shared" si="2"/>
        <v>0</v>
      </c>
    </row>
    <row r="95" spans="7:12">
      <c r="G95" s="124">
        <v>86</v>
      </c>
      <c r="H95" s="488" t="s">
        <v>851</v>
      </c>
      <c r="I95" s="488">
        <v>0.36809999999999998</v>
      </c>
      <c r="J95" s="497">
        <v>7</v>
      </c>
      <c r="K95">
        <v>7</v>
      </c>
      <c r="L95">
        <f t="shared" si="2"/>
        <v>0</v>
      </c>
    </row>
    <row r="96" spans="7:12">
      <c r="G96" s="124">
        <v>87</v>
      </c>
      <c r="H96" s="488" t="s">
        <v>852</v>
      </c>
      <c r="I96" s="488">
        <v>0.24970000000000001</v>
      </c>
      <c r="J96" s="497">
        <v>5</v>
      </c>
      <c r="K96">
        <v>5</v>
      </c>
      <c r="L96">
        <f t="shared" si="2"/>
        <v>0</v>
      </c>
    </row>
    <row r="97" spans="7:12">
      <c r="G97" s="124">
        <v>88</v>
      </c>
      <c r="H97" s="488" t="s">
        <v>853</v>
      </c>
      <c r="I97" s="488">
        <v>0.18410000000000001</v>
      </c>
      <c r="J97" s="497">
        <v>4</v>
      </c>
      <c r="K97">
        <v>4</v>
      </c>
      <c r="L97">
        <f t="shared" si="2"/>
        <v>0</v>
      </c>
    </row>
    <row r="98" spans="7:12">
      <c r="G98" s="124">
        <v>89</v>
      </c>
      <c r="H98" s="488" t="s">
        <v>854</v>
      </c>
      <c r="I98" s="488">
        <v>0.4526</v>
      </c>
      <c r="J98" s="497">
        <v>8</v>
      </c>
      <c r="K98">
        <v>8</v>
      </c>
      <c r="L98">
        <f t="shared" si="2"/>
        <v>0</v>
      </c>
    </row>
    <row r="99" spans="7:12">
      <c r="G99" s="124">
        <v>90</v>
      </c>
      <c r="H99" s="488" t="s">
        <v>855</v>
      </c>
      <c r="I99" s="488">
        <v>0</v>
      </c>
      <c r="J99" s="497">
        <v>0</v>
      </c>
      <c r="K99">
        <v>0</v>
      </c>
      <c r="L99">
        <f t="shared" si="2"/>
        <v>0</v>
      </c>
    </row>
    <row r="100" spans="7:12">
      <c r="G100" s="124">
        <v>91</v>
      </c>
      <c r="H100" s="488" t="s">
        <v>856</v>
      </c>
      <c r="I100" s="488">
        <v>0.46150000000000002</v>
      </c>
      <c r="J100" s="497">
        <v>8</v>
      </c>
      <c r="K100">
        <v>8</v>
      </c>
      <c r="L100">
        <f t="shared" si="2"/>
        <v>0</v>
      </c>
    </row>
    <row r="101" spans="7:12">
      <c r="G101" s="124">
        <v>92</v>
      </c>
      <c r="H101" s="488" t="s">
        <v>857</v>
      </c>
      <c r="I101" s="488">
        <v>0</v>
      </c>
      <c r="J101" s="497">
        <v>0</v>
      </c>
      <c r="K101">
        <v>0</v>
      </c>
      <c r="L101">
        <f t="shared" si="2"/>
        <v>0</v>
      </c>
    </row>
    <row r="102" spans="7:12">
      <c r="G102" s="124">
        <v>93</v>
      </c>
      <c r="H102" s="488" t="s">
        <v>858</v>
      </c>
      <c r="I102" s="488">
        <v>0.78979999999999995</v>
      </c>
      <c r="J102" s="497">
        <v>11</v>
      </c>
      <c r="K102">
        <v>11</v>
      </c>
      <c r="L102">
        <f t="shared" si="2"/>
        <v>0</v>
      </c>
    </row>
    <row r="103" spans="7:12">
      <c r="G103" s="124">
        <v>94</v>
      </c>
      <c r="H103" s="488" t="s">
        <v>859</v>
      </c>
      <c r="I103" s="488">
        <v>0.35909999999999997</v>
      </c>
      <c r="J103" s="497">
        <v>6</v>
      </c>
      <c r="K103">
        <v>6</v>
      </c>
      <c r="L103">
        <f t="shared" si="2"/>
        <v>0</v>
      </c>
    </row>
    <row r="104" spans="7:12">
      <c r="G104" s="124">
        <v>95</v>
      </c>
      <c r="H104" s="488" t="s">
        <v>860</v>
      </c>
      <c r="I104" s="488">
        <v>0.78539999999999999</v>
      </c>
      <c r="J104" s="497">
        <v>11</v>
      </c>
      <c r="K104">
        <v>11</v>
      </c>
      <c r="L104">
        <f t="shared" si="2"/>
        <v>0</v>
      </c>
    </row>
    <row r="105" spans="7:12">
      <c r="G105" s="124">
        <v>96</v>
      </c>
      <c r="H105" s="488" t="s">
        <v>861</v>
      </c>
      <c r="I105" s="488">
        <v>0.35470000000000002</v>
      </c>
      <c r="J105" s="497">
        <v>6</v>
      </c>
      <c r="K105">
        <v>6</v>
      </c>
      <c r="L105">
        <f t="shared" si="2"/>
        <v>0</v>
      </c>
    </row>
    <row r="106" spans="7:12">
      <c r="G106" s="124">
        <v>97</v>
      </c>
      <c r="H106" s="488" t="s">
        <v>862</v>
      </c>
      <c r="I106" s="488">
        <v>0.76170000000000004</v>
      </c>
      <c r="J106" s="497">
        <v>11</v>
      </c>
      <c r="K106">
        <v>11</v>
      </c>
      <c r="L106">
        <f t="shared" si="2"/>
        <v>0</v>
      </c>
    </row>
    <row r="107" spans="7:12">
      <c r="G107" s="124">
        <v>98</v>
      </c>
      <c r="H107" s="488" t="s">
        <v>863</v>
      </c>
      <c r="I107" s="488">
        <v>0.35799999999999998</v>
      </c>
      <c r="J107" s="497">
        <v>6</v>
      </c>
      <c r="K107">
        <v>6</v>
      </c>
      <c r="L107">
        <f t="shared" si="2"/>
        <v>0</v>
      </c>
    </row>
    <row r="108" spans="7:12">
      <c r="G108" s="124">
        <v>99</v>
      </c>
      <c r="H108" s="488" t="s">
        <v>864</v>
      </c>
      <c r="I108" s="488">
        <v>0.20580000000000001</v>
      </c>
      <c r="J108" s="497">
        <v>4</v>
      </c>
      <c r="K108">
        <v>4</v>
      </c>
      <c r="L108">
        <f t="shared" si="2"/>
        <v>0</v>
      </c>
    </row>
    <row r="109" spans="7:12">
      <c r="G109" s="124">
        <v>100</v>
      </c>
      <c r="H109" s="488" t="s">
        <v>865</v>
      </c>
      <c r="I109" s="488">
        <v>0.48060000000000003</v>
      </c>
      <c r="J109" s="497">
        <v>9</v>
      </c>
      <c r="K109">
        <v>9</v>
      </c>
      <c r="L109">
        <f t="shared" si="2"/>
        <v>0</v>
      </c>
    </row>
    <row r="110" spans="7:12">
      <c r="G110" s="124">
        <v>101</v>
      </c>
      <c r="H110" s="488" t="s">
        <v>866</v>
      </c>
      <c r="I110" s="488">
        <v>0.1278</v>
      </c>
      <c r="J110" s="497">
        <v>3</v>
      </c>
      <c r="K110">
        <v>3</v>
      </c>
      <c r="L110">
        <f t="shared" si="2"/>
        <v>0</v>
      </c>
    </row>
    <row r="111" spans="7:12">
      <c r="G111" s="124">
        <v>102</v>
      </c>
      <c r="H111" s="488" t="s">
        <v>867</v>
      </c>
      <c r="I111" s="488">
        <v>0</v>
      </c>
      <c r="J111" s="497">
        <v>0</v>
      </c>
      <c r="K111">
        <v>0</v>
      </c>
      <c r="L111">
        <f t="shared" si="2"/>
        <v>0</v>
      </c>
    </row>
    <row r="112" spans="7:12">
      <c r="G112" s="124">
        <v>103</v>
      </c>
      <c r="H112" s="488" t="s">
        <v>868</v>
      </c>
      <c r="I112" s="488">
        <v>0.62619999999999998</v>
      </c>
      <c r="J112" s="497">
        <v>10</v>
      </c>
      <c r="K112">
        <v>10</v>
      </c>
      <c r="L112">
        <f t="shared" si="2"/>
        <v>0</v>
      </c>
    </row>
    <row r="113" spans="7:12">
      <c r="G113" s="124">
        <v>104</v>
      </c>
      <c r="H113" s="488" t="s">
        <v>363</v>
      </c>
      <c r="I113" s="488">
        <v>0</v>
      </c>
      <c r="J113" s="497">
        <v>0</v>
      </c>
      <c r="K113">
        <v>0</v>
      </c>
      <c r="L113">
        <f t="shared" si="2"/>
        <v>0</v>
      </c>
    </row>
    <row r="114" spans="7:12">
      <c r="G114" s="124">
        <v>105</v>
      </c>
      <c r="H114" s="488" t="s">
        <v>869</v>
      </c>
      <c r="I114" s="488">
        <v>0.1222</v>
      </c>
      <c r="J114" s="497">
        <v>3</v>
      </c>
      <c r="K114">
        <v>3</v>
      </c>
      <c r="L114">
        <f t="shared" si="2"/>
        <v>0</v>
      </c>
    </row>
    <row r="115" spans="7:12">
      <c r="G115" s="124">
        <v>106</v>
      </c>
      <c r="H115" s="488" t="s">
        <v>870</v>
      </c>
      <c r="I115" s="488">
        <v>0</v>
      </c>
      <c r="J115" s="497">
        <v>0</v>
      </c>
      <c r="K115">
        <v>0</v>
      </c>
      <c r="L115">
        <f t="shared" si="2"/>
        <v>0</v>
      </c>
    </row>
    <row r="116" spans="7:12">
      <c r="G116" s="124">
        <v>107</v>
      </c>
      <c r="H116" s="488" t="s">
        <v>871</v>
      </c>
      <c r="I116" s="488">
        <v>0.45939999999999998</v>
      </c>
      <c r="J116" s="497">
        <v>8</v>
      </c>
      <c r="K116">
        <v>8</v>
      </c>
      <c r="L116">
        <f t="shared" si="2"/>
        <v>0</v>
      </c>
    </row>
    <row r="117" spans="7:12">
      <c r="G117" s="124">
        <v>108</v>
      </c>
      <c r="H117" s="488" t="s">
        <v>872</v>
      </c>
      <c r="I117" s="488">
        <v>0</v>
      </c>
      <c r="J117" s="497">
        <v>0</v>
      </c>
      <c r="K117">
        <v>0</v>
      </c>
      <c r="L117">
        <f t="shared" si="2"/>
        <v>0</v>
      </c>
    </row>
    <row r="118" spans="7:12">
      <c r="G118" s="124">
        <v>109</v>
      </c>
      <c r="H118" s="488" t="s">
        <v>873</v>
      </c>
      <c r="I118" s="488">
        <v>0</v>
      </c>
      <c r="J118" s="497">
        <v>0</v>
      </c>
      <c r="K118">
        <v>0</v>
      </c>
      <c r="L118">
        <f t="shared" si="2"/>
        <v>0</v>
      </c>
    </row>
    <row r="119" spans="7:12">
      <c r="G119" s="124">
        <v>110</v>
      </c>
      <c r="H119" s="488" t="s">
        <v>874</v>
      </c>
      <c r="I119" s="488">
        <v>0.16930000000000001</v>
      </c>
      <c r="J119" s="497">
        <v>3</v>
      </c>
      <c r="K119">
        <v>3</v>
      </c>
      <c r="L119">
        <f t="shared" si="2"/>
        <v>0</v>
      </c>
    </row>
    <row r="120" spans="7:12">
      <c r="G120" s="124">
        <v>111</v>
      </c>
      <c r="H120" s="488" t="s">
        <v>875</v>
      </c>
      <c r="I120" s="488">
        <v>0.35120000000000001</v>
      </c>
      <c r="J120" s="497">
        <v>6</v>
      </c>
      <c r="K120">
        <v>6</v>
      </c>
      <c r="L120">
        <f t="shared" si="2"/>
        <v>0</v>
      </c>
    </row>
    <row r="121" spans="7:12">
      <c r="G121" s="124">
        <v>112</v>
      </c>
      <c r="H121" s="488" t="s">
        <v>876</v>
      </c>
      <c r="I121" s="488">
        <v>0</v>
      </c>
      <c r="J121" s="497">
        <v>0</v>
      </c>
      <c r="K121">
        <v>0</v>
      </c>
      <c r="L121">
        <f t="shared" si="2"/>
        <v>0</v>
      </c>
    </row>
    <row r="122" spans="7:12">
      <c r="G122" s="124">
        <v>113</v>
      </c>
      <c r="H122" s="488" t="s">
        <v>877</v>
      </c>
      <c r="I122" s="488">
        <v>0</v>
      </c>
      <c r="J122" s="497">
        <v>0</v>
      </c>
      <c r="K122">
        <v>0</v>
      </c>
      <c r="L122">
        <f t="shared" si="2"/>
        <v>0</v>
      </c>
    </row>
    <row r="123" spans="7:12">
      <c r="G123" s="124">
        <v>114</v>
      </c>
      <c r="H123" s="488" t="s">
        <v>878</v>
      </c>
      <c r="I123" s="488">
        <v>0.57110000000000005</v>
      </c>
      <c r="J123" s="497">
        <v>10</v>
      </c>
      <c r="K123">
        <v>10</v>
      </c>
      <c r="L123">
        <f t="shared" si="2"/>
        <v>0</v>
      </c>
    </row>
    <row r="124" spans="7:12">
      <c r="G124" s="124">
        <v>115</v>
      </c>
      <c r="H124" s="488" t="s">
        <v>879</v>
      </c>
      <c r="I124" s="488">
        <v>0</v>
      </c>
      <c r="J124" s="497">
        <v>0</v>
      </c>
      <c r="K124">
        <v>0</v>
      </c>
      <c r="L124">
        <f t="shared" si="2"/>
        <v>0</v>
      </c>
    </row>
    <row r="125" spans="7:12">
      <c r="G125" s="124">
        <v>116</v>
      </c>
      <c r="H125" s="488" t="s">
        <v>880</v>
      </c>
      <c r="I125" s="488">
        <v>0</v>
      </c>
      <c r="J125" s="497">
        <v>0</v>
      </c>
      <c r="K125">
        <v>0</v>
      </c>
      <c r="L125">
        <f t="shared" si="2"/>
        <v>0</v>
      </c>
    </row>
    <row r="126" spans="7:12">
      <c r="G126" s="124">
        <v>117</v>
      </c>
      <c r="H126" s="488" t="s">
        <v>881</v>
      </c>
      <c r="I126" s="488">
        <v>0.2394</v>
      </c>
      <c r="J126" s="497">
        <v>4</v>
      </c>
      <c r="K126">
        <v>4</v>
      </c>
      <c r="L126">
        <f t="shared" si="2"/>
        <v>0</v>
      </c>
    </row>
    <row r="127" spans="7:12">
      <c r="G127" s="124">
        <v>118</v>
      </c>
      <c r="H127" s="488" t="s">
        <v>882</v>
      </c>
      <c r="I127" s="488">
        <v>0.27100000000000002</v>
      </c>
      <c r="J127" s="497">
        <v>5</v>
      </c>
      <c r="K127">
        <v>5</v>
      </c>
      <c r="L127">
        <f t="shared" si="2"/>
        <v>0</v>
      </c>
    </row>
    <row r="128" spans="7:12">
      <c r="G128" s="124">
        <v>119</v>
      </c>
      <c r="H128" s="488" t="s">
        <v>883</v>
      </c>
      <c r="I128" s="488">
        <v>0</v>
      </c>
      <c r="J128" s="497">
        <v>0</v>
      </c>
      <c r="K128">
        <v>0</v>
      </c>
      <c r="L128">
        <f t="shared" si="2"/>
        <v>0</v>
      </c>
    </row>
    <row r="129" spans="7:12">
      <c r="G129" s="124">
        <v>120</v>
      </c>
      <c r="H129" s="488" t="s">
        <v>884</v>
      </c>
      <c r="I129" s="488">
        <v>0</v>
      </c>
      <c r="J129" s="497">
        <v>0</v>
      </c>
      <c r="K129">
        <v>0</v>
      </c>
      <c r="L129">
        <f t="shared" si="2"/>
        <v>0</v>
      </c>
    </row>
    <row r="130" spans="7:12">
      <c r="G130" s="124">
        <v>121</v>
      </c>
      <c r="H130" s="488" t="s">
        <v>885</v>
      </c>
      <c r="I130" s="488">
        <v>0.27779999999999999</v>
      </c>
      <c r="J130" s="497">
        <v>5</v>
      </c>
      <c r="K130">
        <v>5</v>
      </c>
      <c r="L130">
        <f t="shared" si="2"/>
        <v>0</v>
      </c>
    </row>
    <row r="131" spans="7:12">
      <c r="G131" s="124">
        <v>122</v>
      </c>
      <c r="H131" s="488" t="s">
        <v>886</v>
      </c>
      <c r="I131" s="488">
        <v>0.1067</v>
      </c>
      <c r="J131" s="497">
        <v>2</v>
      </c>
      <c r="K131">
        <v>2</v>
      </c>
      <c r="L131">
        <f t="shared" si="2"/>
        <v>0</v>
      </c>
    </row>
    <row r="132" spans="7:12">
      <c r="G132" s="124">
        <v>123</v>
      </c>
      <c r="H132" s="488" t="s">
        <v>887</v>
      </c>
      <c r="I132" s="488">
        <v>0</v>
      </c>
      <c r="J132" s="497">
        <v>0</v>
      </c>
      <c r="K132">
        <v>0</v>
      </c>
      <c r="L132">
        <f t="shared" si="2"/>
        <v>0</v>
      </c>
    </row>
    <row r="133" spans="7:12">
      <c r="G133" s="124">
        <v>124</v>
      </c>
      <c r="H133" s="488" t="s">
        <v>888</v>
      </c>
      <c r="I133" s="488">
        <v>0</v>
      </c>
      <c r="J133" s="497">
        <v>0</v>
      </c>
      <c r="K133">
        <v>0</v>
      </c>
      <c r="L133">
        <f t="shared" si="2"/>
        <v>0</v>
      </c>
    </row>
    <row r="134" spans="7:12">
      <c r="G134" s="124">
        <v>125</v>
      </c>
      <c r="H134" s="488" t="s">
        <v>890</v>
      </c>
      <c r="I134" s="488">
        <v>8.6999999999999994E-2</v>
      </c>
      <c r="J134" s="497">
        <v>2</v>
      </c>
      <c r="K134">
        <v>2</v>
      </c>
      <c r="L134">
        <f t="shared" si="2"/>
        <v>0</v>
      </c>
    </row>
    <row r="135" spans="7:12">
      <c r="G135" s="124">
        <v>126</v>
      </c>
      <c r="H135" s="488" t="s">
        <v>892</v>
      </c>
      <c r="I135" s="488">
        <v>0</v>
      </c>
      <c r="J135" s="497">
        <v>0</v>
      </c>
      <c r="K135">
        <v>0</v>
      </c>
      <c r="L135">
        <f t="shared" si="2"/>
        <v>0</v>
      </c>
    </row>
    <row r="136" spans="7:12">
      <c r="G136" s="124">
        <v>127</v>
      </c>
      <c r="H136" s="488" t="s">
        <v>893</v>
      </c>
      <c r="I136" s="488">
        <v>0.18609999999999999</v>
      </c>
      <c r="J136" s="497">
        <v>4</v>
      </c>
      <c r="K136">
        <v>4</v>
      </c>
      <c r="L136">
        <f t="shared" si="2"/>
        <v>0</v>
      </c>
    </row>
    <row r="137" spans="7:12">
      <c r="G137" s="124">
        <v>128</v>
      </c>
      <c r="H137" s="488" t="s">
        <v>894</v>
      </c>
      <c r="I137" s="488">
        <v>0.5645</v>
      </c>
      <c r="J137" s="497">
        <v>10</v>
      </c>
      <c r="K137">
        <v>10</v>
      </c>
      <c r="L137">
        <f t="shared" si="2"/>
        <v>0</v>
      </c>
    </row>
    <row r="138" spans="7:12">
      <c r="G138" s="124">
        <v>129</v>
      </c>
      <c r="H138" s="488" t="s">
        <v>895</v>
      </c>
      <c r="I138" s="488">
        <v>0</v>
      </c>
      <c r="J138" s="497">
        <v>0</v>
      </c>
      <c r="K138">
        <v>0</v>
      </c>
      <c r="L138">
        <f t="shared" si="2"/>
        <v>0</v>
      </c>
    </row>
    <row r="139" spans="7:12">
      <c r="G139" s="124">
        <v>130</v>
      </c>
      <c r="H139" s="488" t="s">
        <v>896</v>
      </c>
      <c r="I139" s="488">
        <v>0</v>
      </c>
      <c r="J139" s="497">
        <v>0</v>
      </c>
      <c r="K139">
        <v>0</v>
      </c>
      <c r="L139">
        <f t="shared" ref="L139:L202" si="3">J139-K139</f>
        <v>0</v>
      </c>
    </row>
    <row r="140" spans="7:12">
      <c r="G140" s="124">
        <v>131</v>
      </c>
      <c r="H140" s="488" t="s">
        <v>897</v>
      </c>
      <c r="I140" s="488">
        <v>7.3200000000000001E-2</v>
      </c>
      <c r="J140" s="497">
        <v>2</v>
      </c>
      <c r="K140">
        <v>2</v>
      </c>
      <c r="L140">
        <f t="shared" si="3"/>
        <v>0</v>
      </c>
    </row>
    <row r="141" spans="7:12">
      <c r="G141" s="124">
        <v>132</v>
      </c>
      <c r="H141" s="488" t="s">
        <v>898</v>
      </c>
      <c r="I141" s="488">
        <v>0</v>
      </c>
      <c r="J141" s="497">
        <v>0</v>
      </c>
      <c r="K141">
        <v>0</v>
      </c>
      <c r="L141">
        <f t="shared" si="3"/>
        <v>0</v>
      </c>
    </row>
    <row r="142" spans="7:12">
      <c r="G142" s="124">
        <v>133</v>
      </c>
      <c r="H142" s="488" t="s">
        <v>899</v>
      </c>
      <c r="I142" s="488">
        <v>0.49209999999999998</v>
      </c>
      <c r="J142" s="497">
        <v>9</v>
      </c>
      <c r="K142">
        <v>9</v>
      </c>
      <c r="L142">
        <f t="shared" si="3"/>
        <v>0</v>
      </c>
    </row>
    <row r="143" spans="7:12">
      <c r="G143" s="124">
        <v>134</v>
      </c>
      <c r="H143" s="488" t="s">
        <v>900</v>
      </c>
      <c r="I143" s="488">
        <v>0</v>
      </c>
      <c r="J143" s="497">
        <v>0</v>
      </c>
      <c r="K143">
        <v>0</v>
      </c>
      <c r="L143">
        <f t="shared" si="3"/>
        <v>0</v>
      </c>
    </row>
    <row r="144" spans="7:12">
      <c r="G144" s="124">
        <v>135</v>
      </c>
      <c r="H144" s="488" t="s">
        <v>901</v>
      </c>
      <c r="I144" s="488">
        <v>0.35139999999999999</v>
      </c>
      <c r="J144" s="497">
        <v>6</v>
      </c>
      <c r="K144">
        <v>6</v>
      </c>
      <c r="L144">
        <f t="shared" si="3"/>
        <v>0</v>
      </c>
    </row>
    <row r="145" spans="7:12">
      <c r="G145" s="124">
        <v>136</v>
      </c>
      <c r="H145" s="488" t="s">
        <v>931</v>
      </c>
      <c r="I145" s="488">
        <v>9.8299999999999998E-2</v>
      </c>
      <c r="J145" s="497">
        <v>2</v>
      </c>
      <c r="K145">
        <v>2</v>
      </c>
      <c r="L145">
        <f t="shared" si="3"/>
        <v>0</v>
      </c>
    </row>
    <row r="146" spans="7:12">
      <c r="G146" s="124">
        <v>137</v>
      </c>
      <c r="H146" s="488" t="s">
        <v>932</v>
      </c>
      <c r="I146" s="488">
        <v>0.85750000000000004</v>
      </c>
      <c r="J146" s="497">
        <v>12</v>
      </c>
      <c r="K146">
        <v>12</v>
      </c>
      <c r="L146">
        <f t="shared" si="3"/>
        <v>0</v>
      </c>
    </row>
    <row r="147" spans="7:12">
      <c r="G147" s="124">
        <v>138</v>
      </c>
      <c r="H147" s="488" t="s">
        <v>933</v>
      </c>
      <c r="I147" s="488">
        <v>0.19040000000000001</v>
      </c>
      <c r="J147" s="497">
        <v>4</v>
      </c>
      <c r="K147">
        <v>4</v>
      </c>
      <c r="L147">
        <f t="shared" si="3"/>
        <v>0</v>
      </c>
    </row>
    <row r="148" spans="7:12">
      <c r="G148" s="124">
        <v>139</v>
      </c>
      <c r="H148" s="488" t="s">
        <v>934</v>
      </c>
      <c r="I148" s="488">
        <v>7.22E-2</v>
      </c>
      <c r="J148" s="497">
        <v>2</v>
      </c>
      <c r="K148">
        <v>2</v>
      </c>
      <c r="L148">
        <f t="shared" si="3"/>
        <v>0</v>
      </c>
    </row>
    <row r="149" spans="7:12">
      <c r="G149" s="124">
        <v>140</v>
      </c>
      <c r="H149" s="488" t="s">
        <v>935</v>
      </c>
      <c r="I149" s="488">
        <v>0</v>
      </c>
      <c r="J149" s="497">
        <v>0</v>
      </c>
      <c r="K149">
        <v>0</v>
      </c>
      <c r="L149">
        <f t="shared" si="3"/>
        <v>0</v>
      </c>
    </row>
    <row r="150" spans="7:12">
      <c r="G150" s="124">
        <v>141</v>
      </c>
      <c r="H150" s="488" t="s">
        <v>936</v>
      </c>
      <c r="I150" s="488">
        <v>0.31019999999999998</v>
      </c>
      <c r="J150" s="497">
        <v>6</v>
      </c>
      <c r="K150">
        <v>6</v>
      </c>
      <c r="L150">
        <f t="shared" si="3"/>
        <v>0</v>
      </c>
    </row>
    <row r="151" spans="7:12">
      <c r="G151" s="124">
        <v>142</v>
      </c>
      <c r="H151" s="488" t="s">
        <v>937</v>
      </c>
      <c r="I151" s="488">
        <v>0.3765</v>
      </c>
      <c r="J151" s="497">
        <v>7</v>
      </c>
      <c r="K151">
        <v>7</v>
      </c>
      <c r="L151">
        <f t="shared" si="3"/>
        <v>0</v>
      </c>
    </row>
    <row r="152" spans="7:12">
      <c r="G152" s="124">
        <v>143</v>
      </c>
      <c r="H152" s="488" t="s">
        <v>938</v>
      </c>
      <c r="I152" s="488">
        <v>0</v>
      </c>
      <c r="J152" s="497">
        <v>0</v>
      </c>
      <c r="K152">
        <v>0</v>
      </c>
      <c r="L152">
        <f t="shared" si="3"/>
        <v>0</v>
      </c>
    </row>
    <row r="153" spans="7:12">
      <c r="G153" s="124">
        <v>144</v>
      </c>
      <c r="H153" s="488" t="s">
        <v>939</v>
      </c>
      <c r="I153" s="488">
        <v>0.185</v>
      </c>
      <c r="J153" s="497">
        <v>4</v>
      </c>
      <c r="K153">
        <v>4</v>
      </c>
      <c r="L153">
        <f t="shared" si="3"/>
        <v>0</v>
      </c>
    </row>
    <row r="154" spans="7:12">
      <c r="G154" s="124">
        <v>145</v>
      </c>
      <c r="H154" s="488" t="s">
        <v>940</v>
      </c>
      <c r="I154" s="488">
        <v>0.21609999999999999</v>
      </c>
      <c r="J154" s="497">
        <v>4</v>
      </c>
      <c r="K154">
        <v>4</v>
      </c>
      <c r="L154">
        <f t="shared" si="3"/>
        <v>0</v>
      </c>
    </row>
    <row r="155" spans="7:12">
      <c r="G155" s="124">
        <v>146</v>
      </c>
      <c r="H155" s="488" t="s">
        <v>941</v>
      </c>
      <c r="I155" s="488">
        <v>0</v>
      </c>
      <c r="J155" s="497">
        <v>0</v>
      </c>
      <c r="K155">
        <v>0</v>
      </c>
      <c r="L155">
        <f t="shared" si="3"/>
        <v>0</v>
      </c>
    </row>
    <row r="156" spans="7:12">
      <c r="G156" s="124">
        <v>147</v>
      </c>
      <c r="H156" s="488" t="s">
        <v>942</v>
      </c>
      <c r="I156" s="488">
        <v>0</v>
      </c>
      <c r="J156" s="497">
        <v>0</v>
      </c>
      <c r="K156">
        <v>0</v>
      </c>
      <c r="L156">
        <f t="shared" si="3"/>
        <v>0</v>
      </c>
    </row>
    <row r="157" spans="7:12">
      <c r="G157" s="124">
        <v>148</v>
      </c>
      <c r="H157" s="488" t="s">
        <v>943</v>
      </c>
      <c r="I157" s="488">
        <v>0</v>
      </c>
      <c r="J157" s="497">
        <v>0</v>
      </c>
      <c r="K157">
        <v>0</v>
      </c>
      <c r="L157">
        <f t="shared" si="3"/>
        <v>0</v>
      </c>
    </row>
    <row r="158" spans="7:12">
      <c r="G158" s="124">
        <v>149</v>
      </c>
      <c r="H158" s="488" t="s">
        <v>944</v>
      </c>
      <c r="I158" s="488">
        <v>0.92479999999999996</v>
      </c>
      <c r="J158" s="497">
        <v>12</v>
      </c>
      <c r="K158">
        <v>12</v>
      </c>
      <c r="L158">
        <f t="shared" si="3"/>
        <v>0</v>
      </c>
    </row>
    <row r="159" spans="7:12">
      <c r="G159" s="124">
        <v>150</v>
      </c>
      <c r="H159" s="488" t="s">
        <v>947</v>
      </c>
      <c r="I159" s="488">
        <v>0.41060000000000002</v>
      </c>
      <c r="J159" s="497">
        <v>7</v>
      </c>
      <c r="K159">
        <v>7</v>
      </c>
      <c r="L159">
        <f t="shared" si="3"/>
        <v>0</v>
      </c>
    </row>
    <row r="160" spans="7:12">
      <c r="G160" s="124">
        <v>151</v>
      </c>
      <c r="H160" s="488" t="s">
        <v>948</v>
      </c>
      <c r="I160" s="488">
        <v>0.37080000000000002</v>
      </c>
      <c r="J160" s="497">
        <v>7</v>
      </c>
      <c r="K160">
        <v>7</v>
      </c>
      <c r="L160">
        <f t="shared" si="3"/>
        <v>0</v>
      </c>
    </row>
    <row r="161" spans="7:12">
      <c r="G161" s="124">
        <v>152</v>
      </c>
      <c r="H161" s="488" t="s">
        <v>949</v>
      </c>
      <c r="I161" s="488">
        <v>0.23100000000000001</v>
      </c>
      <c r="J161" s="497">
        <v>4</v>
      </c>
      <c r="K161">
        <v>4</v>
      </c>
      <c r="L161">
        <f t="shared" si="3"/>
        <v>0</v>
      </c>
    </row>
    <row r="162" spans="7:12">
      <c r="G162" s="124">
        <v>153</v>
      </c>
      <c r="H162" s="488" t="s">
        <v>950</v>
      </c>
      <c r="I162" s="488">
        <v>0.49919999999999998</v>
      </c>
      <c r="J162" s="497">
        <v>9</v>
      </c>
      <c r="K162">
        <v>9</v>
      </c>
      <c r="L162">
        <f t="shared" si="3"/>
        <v>0</v>
      </c>
    </row>
    <row r="163" spans="7:12">
      <c r="G163" s="124">
        <v>154</v>
      </c>
      <c r="H163" s="488" t="s">
        <v>951</v>
      </c>
      <c r="I163" s="488">
        <v>0.2437</v>
      </c>
      <c r="J163" s="497">
        <v>5</v>
      </c>
      <c r="K163">
        <v>5</v>
      </c>
      <c r="L163">
        <f t="shared" si="3"/>
        <v>0</v>
      </c>
    </row>
    <row r="164" spans="7:12">
      <c r="G164" s="124">
        <v>155</v>
      </c>
      <c r="H164" s="488" t="s">
        <v>952</v>
      </c>
      <c r="I164" s="488">
        <v>7.4300000000000005E-2</v>
      </c>
      <c r="J164" s="497">
        <v>2</v>
      </c>
      <c r="K164">
        <v>2</v>
      </c>
      <c r="L164">
        <f t="shared" si="3"/>
        <v>0</v>
      </c>
    </row>
    <row r="165" spans="7:12">
      <c r="G165" s="124">
        <v>156</v>
      </c>
      <c r="H165" s="488" t="s">
        <v>953</v>
      </c>
      <c r="I165" s="488">
        <v>0</v>
      </c>
      <c r="J165" s="497">
        <v>0</v>
      </c>
      <c r="K165">
        <v>0</v>
      </c>
      <c r="L165">
        <f t="shared" si="3"/>
        <v>0</v>
      </c>
    </row>
    <row r="166" spans="7:12">
      <c r="G166" s="124">
        <v>157</v>
      </c>
      <c r="H166" s="488" t="s">
        <v>954</v>
      </c>
      <c r="I166" s="488">
        <v>9.1999999999999998E-2</v>
      </c>
      <c r="J166" s="497">
        <v>2</v>
      </c>
      <c r="K166">
        <v>2</v>
      </c>
      <c r="L166">
        <f t="shared" si="3"/>
        <v>0</v>
      </c>
    </row>
    <row r="167" spans="7:12">
      <c r="G167" s="124">
        <v>158</v>
      </c>
      <c r="H167" s="488" t="s">
        <v>955</v>
      </c>
      <c r="I167" s="488">
        <v>0.105</v>
      </c>
      <c r="J167" s="497">
        <v>2</v>
      </c>
      <c r="K167">
        <v>2</v>
      </c>
      <c r="L167">
        <f t="shared" si="3"/>
        <v>0</v>
      </c>
    </row>
    <row r="168" spans="7:12">
      <c r="G168" s="124">
        <v>159</v>
      </c>
      <c r="H168" s="488" t="s">
        <v>956</v>
      </c>
      <c r="I168" s="488">
        <v>0.1153</v>
      </c>
      <c r="J168" s="497">
        <v>2</v>
      </c>
      <c r="K168">
        <v>2</v>
      </c>
      <c r="L168">
        <f t="shared" si="3"/>
        <v>0</v>
      </c>
    </row>
    <row r="169" spans="7:12">
      <c r="G169" s="124">
        <v>160</v>
      </c>
      <c r="H169" s="488" t="s">
        <v>957</v>
      </c>
      <c r="I169" s="488">
        <v>0.70930000000000004</v>
      </c>
      <c r="J169" s="497">
        <v>11</v>
      </c>
      <c r="K169">
        <v>11</v>
      </c>
      <c r="L169">
        <f t="shared" si="3"/>
        <v>0</v>
      </c>
    </row>
    <row r="170" spans="7:12">
      <c r="G170" s="124">
        <v>161</v>
      </c>
      <c r="H170" s="488" t="s">
        <v>958</v>
      </c>
      <c r="I170" s="488">
        <v>0.34489999999999998</v>
      </c>
      <c r="J170" s="497">
        <v>6</v>
      </c>
      <c r="K170">
        <v>6</v>
      </c>
      <c r="L170">
        <f t="shared" si="3"/>
        <v>0</v>
      </c>
    </row>
    <row r="171" spans="7:12">
      <c r="G171" s="124">
        <v>162</v>
      </c>
      <c r="H171" s="488" t="s">
        <v>959</v>
      </c>
      <c r="I171" s="488">
        <v>0.21970000000000001</v>
      </c>
      <c r="J171" s="497">
        <v>4</v>
      </c>
      <c r="K171">
        <v>4</v>
      </c>
      <c r="L171">
        <f t="shared" si="3"/>
        <v>0</v>
      </c>
    </row>
    <row r="172" spans="7:12">
      <c r="G172" s="124">
        <v>163</v>
      </c>
      <c r="H172" s="488" t="s">
        <v>960</v>
      </c>
      <c r="I172" s="488">
        <v>0.81940000000000002</v>
      </c>
      <c r="J172" s="497">
        <v>12</v>
      </c>
      <c r="K172">
        <v>12</v>
      </c>
      <c r="L172">
        <f t="shared" si="3"/>
        <v>0</v>
      </c>
    </row>
    <row r="173" spans="7:12">
      <c r="G173" s="124">
        <v>164</v>
      </c>
      <c r="H173" s="488" t="s">
        <v>961</v>
      </c>
      <c r="I173" s="488">
        <v>0.10050000000000001</v>
      </c>
      <c r="J173" s="497">
        <v>2</v>
      </c>
      <c r="K173">
        <v>2</v>
      </c>
      <c r="L173">
        <f t="shared" si="3"/>
        <v>0</v>
      </c>
    </row>
    <row r="174" spans="7:12">
      <c r="G174" s="124">
        <v>165</v>
      </c>
      <c r="H174" s="488" t="s">
        <v>962</v>
      </c>
      <c r="I174" s="488">
        <v>0.60870000000000002</v>
      </c>
      <c r="J174" s="497">
        <v>10</v>
      </c>
      <c r="K174">
        <v>10</v>
      </c>
      <c r="L174">
        <f t="shared" si="3"/>
        <v>0</v>
      </c>
    </row>
    <row r="175" spans="7:12">
      <c r="G175" s="124">
        <v>166</v>
      </c>
      <c r="H175" s="488" t="s">
        <v>963</v>
      </c>
      <c r="I175" s="488">
        <v>0</v>
      </c>
      <c r="J175" s="497">
        <v>0</v>
      </c>
      <c r="K175">
        <v>0</v>
      </c>
      <c r="L175">
        <f t="shared" si="3"/>
        <v>0</v>
      </c>
    </row>
    <row r="176" spans="7:12">
      <c r="G176" s="124">
        <v>167</v>
      </c>
      <c r="H176" s="488" t="s">
        <v>964</v>
      </c>
      <c r="I176" s="488">
        <v>0.18729999999999999</v>
      </c>
      <c r="J176" s="497">
        <v>4</v>
      </c>
      <c r="K176">
        <v>4</v>
      </c>
      <c r="L176">
        <f t="shared" si="3"/>
        <v>0</v>
      </c>
    </row>
    <row r="177" spans="7:12">
      <c r="G177" s="124">
        <v>168</v>
      </c>
      <c r="H177" s="488" t="s">
        <v>965</v>
      </c>
      <c r="I177" s="488">
        <v>0.127</v>
      </c>
      <c r="J177" s="497">
        <v>3</v>
      </c>
      <c r="K177">
        <v>3</v>
      </c>
      <c r="L177">
        <f t="shared" si="3"/>
        <v>0</v>
      </c>
    </row>
    <row r="178" spans="7:12">
      <c r="G178" s="124">
        <v>169</v>
      </c>
      <c r="H178" s="488" t="s">
        <v>966</v>
      </c>
      <c r="I178" s="488">
        <v>0.249</v>
      </c>
      <c r="J178" s="497">
        <v>5</v>
      </c>
      <c r="K178">
        <v>5</v>
      </c>
      <c r="L178">
        <f t="shared" si="3"/>
        <v>0</v>
      </c>
    </row>
    <row r="179" spans="7:12">
      <c r="G179" s="124">
        <v>170</v>
      </c>
      <c r="H179" s="488" t="s">
        <v>967</v>
      </c>
      <c r="I179" s="488">
        <v>0.46949999999999997</v>
      </c>
      <c r="J179" s="497">
        <v>8</v>
      </c>
      <c r="K179">
        <v>8</v>
      </c>
      <c r="L179">
        <f t="shared" si="3"/>
        <v>0</v>
      </c>
    </row>
    <row r="180" spans="7:12">
      <c r="G180" s="124">
        <v>171</v>
      </c>
      <c r="H180" s="488" t="s">
        <v>968</v>
      </c>
      <c r="I180" s="488">
        <v>0.1583</v>
      </c>
      <c r="J180" s="497">
        <v>3</v>
      </c>
      <c r="K180">
        <v>3</v>
      </c>
      <c r="L180">
        <f t="shared" si="3"/>
        <v>0</v>
      </c>
    </row>
    <row r="181" spans="7:12">
      <c r="G181" s="124">
        <v>172</v>
      </c>
      <c r="H181" s="488" t="s">
        <v>969</v>
      </c>
      <c r="I181" s="488">
        <v>0.3755</v>
      </c>
      <c r="J181" s="497">
        <v>7</v>
      </c>
      <c r="K181">
        <v>7</v>
      </c>
      <c r="L181">
        <f t="shared" si="3"/>
        <v>0</v>
      </c>
    </row>
    <row r="182" spans="7:12">
      <c r="G182" s="124">
        <v>173</v>
      </c>
      <c r="H182" s="488" t="s">
        <v>970</v>
      </c>
      <c r="I182" s="488">
        <v>0.20580000000000001</v>
      </c>
      <c r="J182" s="497">
        <v>4</v>
      </c>
      <c r="K182">
        <v>4</v>
      </c>
      <c r="L182">
        <f t="shared" si="3"/>
        <v>0</v>
      </c>
    </row>
    <row r="183" spans="7:12">
      <c r="G183" s="124">
        <v>174</v>
      </c>
      <c r="H183" s="488" t="s">
        <v>971</v>
      </c>
      <c r="I183" s="488">
        <v>0.2107</v>
      </c>
      <c r="J183" s="497">
        <v>4</v>
      </c>
      <c r="K183">
        <v>4</v>
      </c>
      <c r="L183">
        <f t="shared" si="3"/>
        <v>0</v>
      </c>
    </row>
    <row r="184" spans="7:12">
      <c r="G184" s="124">
        <v>175</v>
      </c>
      <c r="H184" s="488" t="s">
        <v>972</v>
      </c>
      <c r="I184" s="488">
        <v>7.1599999999999997E-2</v>
      </c>
      <c r="J184" s="497">
        <v>2</v>
      </c>
      <c r="K184">
        <v>2</v>
      </c>
      <c r="L184">
        <f t="shared" si="3"/>
        <v>0</v>
      </c>
    </row>
    <row r="185" spans="7:12">
      <c r="G185" s="124">
        <v>176</v>
      </c>
      <c r="H185" s="488" t="s">
        <v>973</v>
      </c>
      <c r="I185" s="488">
        <v>0.38009999999999999</v>
      </c>
      <c r="J185" s="497">
        <v>7</v>
      </c>
      <c r="K185">
        <v>7</v>
      </c>
      <c r="L185">
        <f t="shared" si="3"/>
        <v>0</v>
      </c>
    </row>
    <row r="186" spans="7:12">
      <c r="G186" s="124">
        <v>177</v>
      </c>
      <c r="H186" s="488" t="s">
        <v>974</v>
      </c>
      <c r="I186" s="488">
        <v>0.1246</v>
      </c>
      <c r="J186" s="497">
        <v>3</v>
      </c>
      <c r="K186">
        <v>3</v>
      </c>
      <c r="L186">
        <f t="shared" si="3"/>
        <v>0</v>
      </c>
    </row>
    <row r="187" spans="7:12">
      <c r="G187" s="124">
        <v>178</v>
      </c>
      <c r="H187" s="488" t="s">
        <v>975</v>
      </c>
      <c r="I187" s="488">
        <v>0.18090000000000001</v>
      </c>
      <c r="J187" s="497">
        <v>4</v>
      </c>
      <c r="K187">
        <v>4</v>
      </c>
      <c r="L187">
        <f t="shared" si="3"/>
        <v>0</v>
      </c>
    </row>
    <row r="188" spans="7:12">
      <c r="G188" s="124">
        <v>179</v>
      </c>
      <c r="H188" s="488" t="s">
        <v>976</v>
      </c>
      <c r="I188" s="488">
        <v>0</v>
      </c>
      <c r="J188" s="497">
        <v>0</v>
      </c>
      <c r="K188">
        <v>0</v>
      </c>
      <c r="L188">
        <f t="shared" si="3"/>
        <v>0</v>
      </c>
    </row>
    <row r="189" spans="7:12">
      <c r="G189" s="124">
        <v>180</v>
      </c>
      <c r="H189" s="488" t="s">
        <v>977</v>
      </c>
      <c r="I189" s="488">
        <v>0</v>
      </c>
      <c r="J189" s="497">
        <v>0</v>
      </c>
      <c r="K189">
        <v>0</v>
      </c>
      <c r="L189">
        <f t="shared" si="3"/>
        <v>0</v>
      </c>
    </row>
    <row r="190" spans="7:12">
      <c r="G190" s="124">
        <v>181</v>
      </c>
      <c r="H190" s="488" t="s">
        <v>978</v>
      </c>
      <c r="I190" s="488">
        <v>0.48509999999999998</v>
      </c>
      <c r="J190" s="497">
        <v>9</v>
      </c>
      <c r="K190">
        <v>9</v>
      </c>
      <c r="L190">
        <f t="shared" si="3"/>
        <v>0</v>
      </c>
    </row>
    <row r="191" spans="7:12">
      <c r="G191" s="124">
        <v>182</v>
      </c>
      <c r="H191" s="488" t="s">
        <v>979</v>
      </c>
      <c r="I191" s="488">
        <v>0.35499999999999998</v>
      </c>
      <c r="J191" s="497">
        <v>6</v>
      </c>
      <c r="K191">
        <v>6</v>
      </c>
      <c r="L191">
        <f t="shared" si="3"/>
        <v>0</v>
      </c>
    </row>
    <row r="192" spans="7:12">
      <c r="G192" s="124">
        <v>183</v>
      </c>
      <c r="H192" s="488" t="s">
        <v>980</v>
      </c>
      <c r="I192" s="488">
        <v>0</v>
      </c>
      <c r="J192" s="497">
        <v>0</v>
      </c>
      <c r="K192">
        <v>0</v>
      </c>
      <c r="L192">
        <f t="shared" si="3"/>
        <v>0</v>
      </c>
    </row>
    <row r="193" spans="7:12">
      <c r="G193" s="124">
        <v>184</v>
      </c>
      <c r="H193" s="488" t="s">
        <v>981</v>
      </c>
      <c r="I193" s="488">
        <v>9.98E-2</v>
      </c>
      <c r="J193" s="497">
        <v>2</v>
      </c>
      <c r="K193">
        <v>2</v>
      </c>
      <c r="L193">
        <f t="shared" si="3"/>
        <v>0</v>
      </c>
    </row>
    <row r="194" spans="7:12">
      <c r="G194" s="124">
        <v>185</v>
      </c>
      <c r="H194" s="488" t="s">
        <v>982</v>
      </c>
      <c r="I194" s="488">
        <v>0.49320000000000003</v>
      </c>
      <c r="J194" s="497">
        <v>9</v>
      </c>
      <c r="K194">
        <v>9</v>
      </c>
      <c r="L194">
        <f t="shared" si="3"/>
        <v>0</v>
      </c>
    </row>
    <row r="195" spans="7:12">
      <c r="G195" s="124">
        <v>186</v>
      </c>
      <c r="H195" s="488" t="s">
        <v>983</v>
      </c>
      <c r="I195" s="488">
        <v>0.3226</v>
      </c>
      <c r="J195" s="497">
        <v>6</v>
      </c>
      <c r="K195">
        <v>6</v>
      </c>
      <c r="L195">
        <f t="shared" si="3"/>
        <v>0</v>
      </c>
    </row>
    <row r="196" spans="7:12">
      <c r="G196" s="124">
        <v>187</v>
      </c>
      <c r="H196" s="488" t="s">
        <v>984</v>
      </c>
      <c r="I196" s="488">
        <v>0.16300000000000001</v>
      </c>
      <c r="J196" s="497">
        <v>3</v>
      </c>
      <c r="K196">
        <v>3</v>
      </c>
      <c r="L196">
        <f t="shared" si="3"/>
        <v>0</v>
      </c>
    </row>
    <row r="197" spans="7:12">
      <c r="G197" s="124">
        <v>188</v>
      </c>
      <c r="H197" s="488" t="s">
        <v>985</v>
      </c>
      <c r="I197" s="488">
        <v>0</v>
      </c>
      <c r="J197" s="497">
        <v>0</v>
      </c>
      <c r="K197">
        <v>0</v>
      </c>
      <c r="L197">
        <f t="shared" si="3"/>
        <v>0</v>
      </c>
    </row>
    <row r="198" spans="7:12">
      <c r="G198" s="124">
        <v>189</v>
      </c>
      <c r="H198" s="488" t="s">
        <v>986</v>
      </c>
      <c r="I198" s="488">
        <v>0.1298</v>
      </c>
      <c r="J198" s="497">
        <v>3</v>
      </c>
      <c r="K198">
        <v>3</v>
      </c>
      <c r="L198">
        <f t="shared" si="3"/>
        <v>0</v>
      </c>
    </row>
    <row r="199" spans="7:12">
      <c r="G199" s="124">
        <v>190</v>
      </c>
      <c r="H199" s="488" t="s">
        <v>987</v>
      </c>
      <c r="I199" s="488">
        <v>0</v>
      </c>
      <c r="J199" s="497">
        <v>0</v>
      </c>
      <c r="K199">
        <v>0</v>
      </c>
      <c r="L199">
        <f t="shared" si="3"/>
        <v>0</v>
      </c>
    </row>
    <row r="200" spans="7:12">
      <c r="G200" s="124">
        <v>191</v>
      </c>
      <c r="H200" s="488" t="s">
        <v>988</v>
      </c>
      <c r="I200" s="488">
        <v>0.35949999999999999</v>
      </c>
      <c r="J200" s="497">
        <v>6</v>
      </c>
      <c r="K200">
        <v>6</v>
      </c>
      <c r="L200">
        <f t="shared" si="3"/>
        <v>0</v>
      </c>
    </row>
    <row r="201" spans="7:12">
      <c r="G201" s="124">
        <v>192</v>
      </c>
      <c r="H201" s="488" t="s">
        <v>989</v>
      </c>
      <c r="I201" s="488">
        <v>0</v>
      </c>
      <c r="J201" s="497">
        <v>0</v>
      </c>
      <c r="K201">
        <v>0</v>
      </c>
      <c r="L201">
        <f t="shared" si="3"/>
        <v>0</v>
      </c>
    </row>
    <row r="202" spans="7:12">
      <c r="G202" s="124">
        <v>193</v>
      </c>
      <c r="H202" s="488" t="s">
        <v>990</v>
      </c>
      <c r="I202" s="488">
        <v>0</v>
      </c>
      <c r="J202" s="497">
        <v>0</v>
      </c>
      <c r="K202">
        <v>0</v>
      </c>
      <c r="L202">
        <f t="shared" si="3"/>
        <v>0</v>
      </c>
    </row>
    <row r="203" spans="7:12">
      <c r="G203" s="124">
        <v>194</v>
      </c>
      <c r="H203" s="488" t="s">
        <v>991</v>
      </c>
      <c r="I203" s="488">
        <v>0</v>
      </c>
      <c r="J203" s="497">
        <v>0</v>
      </c>
      <c r="K203">
        <v>0</v>
      </c>
      <c r="L203">
        <f t="shared" ref="L203:L266" si="4">J203-K203</f>
        <v>0</v>
      </c>
    </row>
    <row r="204" spans="7:12">
      <c r="G204" s="124">
        <v>195</v>
      </c>
      <c r="H204" s="488" t="s">
        <v>992</v>
      </c>
      <c r="I204" s="488">
        <v>0</v>
      </c>
      <c r="J204" s="497">
        <v>0</v>
      </c>
      <c r="K204">
        <v>0</v>
      </c>
      <c r="L204">
        <f t="shared" si="4"/>
        <v>0</v>
      </c>
    </row>
    <row r="205" spans="7:12">
      <c r="G205" s="124">
        <v>196</v>
      </c>
      <c r="H205" s="488" t="s">
        <v>993</v>
      </c>
      <c r="I205" s="488">
        <v>0.2424</v>
      </c>
      <c r="J205" s="497">
        <v>5</v>
      </c>
      <c r="K205">
        <v>5</v>
      </c>
      <c r="L205">
        <f t="shared" si="4"/>
        <v>0</v>
      </c>
    </row>
    <row r="206" spans="7:12">
      <c r="G206" s="124">
        <v>197</v>
      </c>
      <c r="H206" s="488" t="s">
        <v>994</v>
      </c>
      <c r="I206" s="488">
        <v>0.33510000000000001</v>
      </c>
      <c r="J206" s="497">
        <v>6</v>
      </c>
      <c r="K206">
        <v>6</v>
      </c>
      <c r="L206">
        <f t="shared" si="4"/>
        <v>0</v>
      </c>
    </row>
    <row r="207" spans="7:12">
      <c r="G207" s="124">
        <v>198</v>
      </c>
      <c r="H207" s="488" t="s">
        <v>995</v>
      </c>
      <c r="I207" s="488">
        <v>0.1205</v>
      </c>
      <c r="J207" s="497">
        <v>3</v>
      </c>
      <c r="K207">
        <v>3</v>
      </c>
      <c r="L207">
        <f t="shared" si="4"/>
        <v>0</v>
      </c>
    </row>
    <row r="208" spans="7:12">
      <c r="G208" s="124">
        <v>199</v>
      </c>
      <c r="H208" s="488" t="s">
        <v>996</v>
      </c>
      <c r="I208" s="488">
        <v>8.3500000000000005E-2</v>
      </c>
      <c r="J208" s="497">
        <v>2</v>
      </c>
      <c r="K208">
        <v>2</v>
      </c>
      <c r="L208">
        <f t="shared" si="4"/>
        <v>0</v>
      </c>
    </row>
    <row r="209" spans="7:12">
      <c r="G209" s="124">
        <v>200</v>
      </c>
      <c r="H209" s="488" t="s">
        <v>997</v>
      </c>
      <c r="I209" s="488">
        <v>0</v>
      </c>
      <c r="J209" s="497">
        <v>0</v>
      </c>
      <c r="K209">
        <v>0</v>
      </c>
      <c r="L209">
        <f t="shared" si="4"/>
        <v>0</v>
      </c>
    </row>
    <row r="210" spans="7:12">
      <c r="G210" s="124">
        <v>201</v>
      </c>
      <c r="H210" s="488" t="s">
        <v>998</v>
      </c>
      <c r="I210" s="488">
        <v>0.77</v>
      </c>
      <c r="J210" s="497">
        <v>11</v>
      </c>
      <c r="K210">
        <v>11</v>
      </c>
      <c r="L210">
        <f t="shared" si="4"/>
        <v>0</v>
      </c>
    </row>
    <row r="211" spans="7:12">
      <c r="G211" s="124">
        <v>202</v>
      </c>
      <c r="H211" s="488" t="s">
        <v>999</v>
      </c>
      <c r="I211" s="488">
        <v>0</v>
      </c>
      <c r="J211" s="497">
        <v>0</v>
      </c>
      <c r="K211">
        <v>0</v>
      </c>
      <c r="L211">
        <f t="shared" si="4"/>
        <v>0</v>
      </c>
    </row>
    <row r="212" spans="7:12">
      <c r="G212" s="124">
        <v>203</v>
      </c>
      <c r="H212" s="488" t="s">
        <v>1000</v>
      </c>
      <c r="I212" s="488">
        <v>0</v>
      </c>
      <c r="J212" s="497">
        <v>0</v>
      </c>
      <c r="K212">
        <v>0</v>
      </c>
      <c r="L212">
        <f t="shared" si="4"/>
        <v>0</v>
      </c>
    </row>
    <row r="213" spans="7:12">
      <c r="G213" s="124">
        <v>204</v>
      </c>
      <c r="H213" s="488" t="s">
        <v>1001</v>
      </c>
      <c r="I213" s="488">
        <v>0.1255</v>
      </c>
      <c r="J213" s="497">
        <v>3</v>
      </c>
      <c r="K213">
        <v>3</v>
      </c>
      <c r="L213">
        <f t="shared" si="4"/>
        <v>0</v>
      </c>
    </row>
    <row r="214" spans="7:12">
      <c r="G214" s="124">
        <v>205</v>
      </c>
      <c r="H214" s="488" t="s">
        <v>1002</v>
      </c>
      <c r="I214" s="488">
        <v>0</v>
      </c>
      <c r="J214" s="497">
        <v>0</v>
      </c>
      <c r="K214">
        <v>0</v>
      </c>
      <c r="L214">
        <f t="shared" si="4"/>
        <v>0</v>
      </c>
    </row>
    <row r="215" spans="7:12">
      <c r="G215" s="124">
        <v>206</v>
      </c>
      <c r="H215" s="488" t="s">
        <v>1003</v>
      </c>
      <c r="I215" s="488">
        <v>0</v>
      </c>
      <c r="J215" s="497">
        <v>0</v>
      </c>
      <c r="K215">
        <v>0</v>
      </c>
      <c r="L215">
        <f t="shared" si="4"/>
        <v>0</v>
      </c>
    </row>
    <row r="216" spans="7:12">
      <c r="G216" s="124">
        <v>207</v>
      </c>
      <c r="H216" s="488" t="s">
        <v>1004</v>
      </c>
      <c r="I216" s="488">
        <v>0.1298</v>
      </c>
      <c r="J216" s="497">
        <v>3</v>
      </c>
      <c r="K216">
        <v>3</v>
      </c>
      <c r="L216">
        <f t="shared" si="4"/>
        <v>0</v>
      </c>
    </row>
    <row r="217" spans="7:12">
      <c r="G217" s="124">
        <v>208</v>
      </c>
      <c r="H217" s="488" t="s">
        <v>1005</v>
      </c>
      <c r="I217" s="488">
        <v>6.7799999999999999E-2</v>
      </c>
      <c r="J217" s="497">
        <v>2</v>
      </c>
      <c r="K217">
        <v>2</v>
      </c>
      <c r="L217">
        <f t="shared" si="4"/>
        <v>0</v>
      </c>
    </row>
    <row r="218" spans="7:12">
      <c r="G218" s="124">
        <v>209</v>
      </c>
      <c r="H218" s="488" t="s">
        <v>1006</v>
      </c>
      <c r="I218" s="488">
        <v>0.70740000000000003</v>
      </c>
      <c r="J218" s="497">
        <v>11</v>
      </c>
      <c r="K218">
        <v>11</v>
      </c>
      <c r="L218">
        <f t="shared" si="4"/>
        <v>0</v>
      </c>
    </row>
    <row r="219" spans="7:12">
      <c r="G219" s="124">
        <v>210</v>
      </c>
      <c r="H219" s="488" t="s">
        <v>1007</v>
      </c>
      <c r="I219" s="488">
        <v>0.28539999999999999</v>
      </c>
      <c r="J219" s="497">
        <v>5</v>
      </c>
      <c r="K219">
        <v>5</v>
      </c>
      <c r="L219">
        <f t="shared" si="4"/>
        <v>0</v>
      </c>
    </row>
    <row r="220" spans="7:12">
      <c r="G220" s="124">
        <v>211</v>
      </c>
      <c r="H220" s="488" t="s">
        <v>1008</v>
      </c>
      <c r="I220" s="488">
        <v>0.20710000000000001</v>
      </c>
      <c r="J220" s="497">
        <v>4</v>
      </c>
      <c r="K220">
        <v>4</v>
      </c>
      <c r="L220">
        <f t="shared" si="4"/>
        <v>0</v>
      </c>
    </row>
    <row r="221" spans="7:12">
      <c r="G221" s="124">
        <v>212</v>
      </c>
      <c r="H221" s="488" t="s">
        <v>1009</v>
      </c>
      <c r="I221" s="488">
        <v>0.22739999999999999</v>
      </c>
      <c r="J221" s="497">
        <v>4</v>
      </c>
      <c r="K221">
        <v>4</v>
      </c>
      <c r="L221">
        <f t="shared" si="4"/>
        <v>0</v>
      </c>
    </row>
    <row r="222" spans="7:12">
      <c r="G222" s="124">
        <v>213</v>
      </c>
      <c r="H222" s="488" t="s">
        <v>1010</v>
      </c>
      <c r="I222" s="488">
        <v>0.16300000000000001</v>
      </c>
      <c r="J222" s="497">
        <v>3</v>
      </c>
      <c r="K222">
        <v>3</v>
      </c>
      <c r="L222">
        <f t="shared" si="4"/>
        <v>0</v>
      </c>
    </row>
    <row r="223" spans="7:12">
      <c r="G223" s="124">
        <v>214</v>
      </c>
      <c r="H223" s="488" t="s">
        <v>1011</v>
      </c>
      <c r="I223" s="488">
        <v>0.36870000000000003</v>
      </c>
      <c r="J223" s="497">
        <v>7</v>
      </c>
      <c r="K223">
        <v>7</v>
      </c>
      <c r="L223">
        <f t="shared" si="4"/>
        <v>0</v>
      </c>
    </row>
    <row r="224" spans="7:12">
      <c r="G224" s="124">
        <v>215</v>
      </c>
      <c r="H224" s="488" t="s">
        <v>1012</v>
      </c>
      <c r="I224" s="488">
        <v>0.42299999999999999</v>
      </c>
      <c r="J224" s="497">
        <v>8</v>
      </c>
      <c r="K224">
        <v>8</v>
      </c>
      <c r="L224">
        <f t="shared" si="4"/>
        <v>0</v>
      </c>
    </row>
    <row r="225" spans="7:12">
      <c r="G225" s="124">
        <v>216</v>
      </c>
      <c r="H225" s="488" t="s">
        <v>1013</v>
      </c>
      <c r="I225" s="488">
        <v>0</v>
      </c>
      <c r="J225" s="497">
        <v>0</v>
      </c>
      <c r="K225">
        <v>0</v>
      </c>
      <c r="L225">
        <f t="shared" si="4"/>
        <v>0</v>
      </c>
    </row>
    <row r="226" spans="7:12">
      <c r="G226" s="124">
        <v>217</v>
      </c>
      <c r="H226" s="488" t="s">
        <v>1014</v>
      </c>
      <c r="I226" s="488">
        <v>0.10199999999999999</v>
      </c>
      <c r="J226" s="497">
        <v>2</v>
      </c>
      <c r="K226">
        <v>2</v>
      </c>
      <c r="L226">
        <f t="shared" si="4"/>
        <v>0</v>
      </c>
    </row>
    <row r="227" spans="7:12">
      <c r="G227" s="124">
        <v>218</v>
      </c>
      <c r="H227" s="488" t="s">
        <v>1015</v>
      </c>
      <c r="I227" s="488">
        <v>0.24179999999999999</v>
      </c>
      <c r="J227" s="497">
        <v>5</v>
      </c>
      <c r="K227">
        <v>5</v>
      </c>
      <c r="L227">
        <f t="shared" si="4"/>
        <v>0</v>
      </c>
    </row>
    <row r="228" spans="7:12">
      <c r="G228" s="124">
        <v>219</v>
      </c>
      <c r="H228" s="488" t="s">
        <v>1016</v>
      </c>
      <c r="I228" s="488">
        <v>5.5599999999999997E-2</v>
      </c>
      <c r="J228" s="497">
        <v>1</v>
      </c>
      <c r="K228">
        <v>1</v>
      </c>
      <c r="L228">
        <f t="shared" si="4"/>
        <v>0</v>
      </c>
    </row>
    <row r="229" spans="7:12">
      <c r="G229" s="124">
        <v>220</v>
      </c>
      <c r="H229" s="488" t="s">
        <v>1017</v>
      </c>
      <c r="I229" s="488">
        <v>0.32740000000000002</v>
      </c>
      <c r="J229" s="497">
        <v>6</v>
      </c>
      <c r="K229">
        <v>6</v>
      </c>
      <c r="L229">
        <f t="shared" si="4"/>
        <v>0</v>
      </c>
    </row>
    <row r="230" spans="7:12">
      <c r="G230" s="124">
        <v>221</v>
      </c>
      <c r="H230" s="488" t="s">
        <v>1018</v>
      </c>
      <c r="I230" s="488">
        <v>0.38279999999999997</v>
      </c>
      <c r="J230" s="497">
        <v>7</v>
      </c>
      <c r="K230">
        <v>7</v>
      </c>
      <c r="L230">
        <f t="shared" si="4"/>
        <v>0</v>
      </c>
    </row>
    <row r="231" spans="7:12">
      <c r="G231" s="124">
        <v>222</v>
      </c>
      <c r="H231" s="488" t="s">
        <v>1019</v>
      </c>
      <c r="I231" s="488">
        <v>0</v>
      </c>
      <c r="J231" s="497">
        <v>0</v>
      </c>
      <c r="K231">
        <v>0</v>
      </c>
      <c r="L231">
        <f t="shared" si="4"/>
        <v>0</v>
      </c>
    </row>
    <row r="232" spans="7:12">
      <c r="G232" s="124">
        <v>223</v>
      </c>
      <c r="H232" s="488" t="s">
        <v>1020</v>
      </c>
      <c r="I232" s="488">
        <v>0.66020000000000001</v>
      </c>
      <c r="J232" s="497">
        <v>10</v>
      </c>
      <c r="K232">
        <v>10</v>
      </c>
      <c r="L232">
        <f t="shared" si="4"/>
        <v>0</v>
      </c>
    </row>
    <row r="233" spans="7:12">
      <c r="G233" s="124">
        <v>224</v>
      </c>
      <c r="H233" s="488" t="s">
        <v>1021</v>
      </c>
      <c r="I233" s="488">
        <v>0.3543</v>
      </c>
      <c r="J233" s="497">
        <v>6</v>
      </c>
      <c r="K233">
        <v>6</v>
      </c>
      <c r="L233">
        <f t="shared" si="4"/>
        <v>0</v>
      </c>
    </row>
    <row r="234" spans="7:12">
      <c r="G234" s="124">
        <v>225</v>
      </c>
      <c r="H234" s="488" t="s">
        <v>1022</v>
      </c>
      <c r="I234" s="488">
        <v>0</v>
      </c>
      <c r="J234" s="497">
        <v>0</v>
      </c>
      <c r="K234">
        <v>0</v>
      </c>
      <c r="L234">
        <f t="shared" si="4"/>
        <v>0</v>
      </c>
    </row>
    <row r="235" spans="7:12">
      <c r="G235" s="124">
        <v>226</v>
      </c>
      <c r="H235" s="488" t="s">
        <v>1023</v>
      </c>
      <c r="I235" s="488">
        <v>0.39129999999999998</v>
      </c>
      <c r="J235" s="497">
        <v>7</v>
      </c>
      <c r="K235">
        <v>7</v>
      </c>
      <c r="L235">
        <f t="shared" si="4"/>
        <v>0</v>
      </c>
    </row>
    <row r="236" spans="7:12">
      <c r="G236" s="124">
        <v>227</v>
      </c>
      <c r="H236" s="488" t="s">
        <v>1024</v>
      </c>
      <c r="I236" s="488">
        <v>0.53490000000000004</v>
      </c>
      <c r="J236" s="497">
        <v>9</v>
      </c>
      <c r="K236">
        <v>9</v>
      </c>
      <c r="L236">
        <f t="shared" si="4"/>
        <v>0</v>
      </c>
    </row>
    <row r="237" spans="7:12">
      <c r="G237" s="124">
        <v>228</v>
      </c>
      <c r="H237" s="488" t="s">
        <v>1025</v>
      </c>
      <c r="I237" s="488">
        <v>0</v>
      </c>
      <c r="J237" s="497">
        <v>0</v>
      </c>
      <c r="K237">
        <v>0</v>
      </c>
      <c r="L237">
        <f t="shared" si="4"/>
        <v>0</v>
      </c>
    </row>
    <row r="238" spans="7:12">
      <c r="G238" s="124">
        <v>229</v>
      </c>
      <c r="H238" s="488" t="s">
        <v>1026</v>
      </c>
      <c r="I238" s="488">
        <v>0.41160000000000002</v>
      </c>
      <c r="J238" s="497">
        <v>7</v>
      </c>
      <c r="K238">
        <v>7</v>
      </c>
      <c r="L238">
        <f t="shared" si="4"/>
        <v>0</v>
      </c>
    </row>
    <row r="239" spans="7:12">
      <c r="G239" s="124">
        <v>230</v>
      </c>
      <c r="H239" s="488" t="s">
        <v>1027</v>
      </c>
      <c r="I239" s="488">
        <v>0.16819999999999999</v>
      </c>
      <c r="J239" s="497">
        <v>3</v>
      </c>
      <c r="K239">
        <v>3</v>
      </c>
      <c r="L239">
        <f t="shared" si="4"/>
        <v>0</v>
      </c>
    </row>
    <row r="240" spans="7:12">
      <c r="G240" s="124">
        <v>231</v>
      </c>
      <c r="H240" s="488" t="s">
        <v>1028</v>
      </c>
      <c r="I240" s="488">
        <v>0.1857</v>
      </c>
      <c r="J240" s="497">
        <v>4</v>
      </c>
      <c r="K240">
        <v>4</v>
      </c>
      <c r="L240">
        <f t="shared" si="4"/>
        <v>0</v>
      </c>
    </row>
    <row r="241" spans="7:12">
      <c r="G241" s="124">
        <v>232</v>
      </c>
      <c r="H241" s="488" t="s">
        <v>1029</v>
      </c>
      <c r="I241" s="488">
        <v>0</v>
      </c>
      <c r="J241" s="497">
        <v>0</v>
      </c>
      <c r="K241">
        <v>0</v>
      </c>
      <c r="L241">
        <f t="shared" si="4"/>
        <v>0</v>
      </c>
    </row>
    <row r="242" spans="7:12">
      <c r="G242" s="124">
        <v>233</v>
      </c>
      <c r="H242" s="488" t="s">
        <v>1030</v>
      </c>
      <c r="I242" s="488">
        <v>0</v>
      </c>
      <c r="J242" s="497">
        <v>0</v>
      </c>
      <c r="K242">
        <v>0</v>
      </c>
      <c r="L242">
        <f t="shared" si="4"/>
        <v>0</v>
      </c>
    </row>
    <row r="243" spans="7:12">
      <c r="G243" s="124">
        <v>234</v>
      </c>
      <c r="H243" s="488" t="s">
        <v>1031</v>
      </c>
      <c r="I243" s="488">
        <v>0.31709999999999999</v>
      </c>
      <c r="J243" s="497">
        <v>6</v>
      </c>
      <c r="K243">
        <v>6</v>
      </c>
      <c r="L243">
        <f t="shared" si="4"/>
        <v>0</v>
      </c>
    </row>
    <row r="244" spans="7:12">
      <c r="G244" s="124">
        <v>235</v>
      </c>
      <c r="H244" s="488" t="s">
        <v>1032</v>
      </c>
      <c r="I244" s="488">
        <v>0</v>
      </c>
      <c r="J244" s="497">
        <v>0</v>
      </c>
      <c r="K244">
        <v>0</v>
      </c>
      <c r="L244">
        <f t="shared" si="4"/>
        <v>0</v>
      </c>
    </row>
    <row r="245" spans="7:12">
      <c r="G245" s="124">
        <v>236</v>
      </c>
      <c r="H245" s="488" t="s">
        <v>1033</v>
      </c>
      <c r="I245" s="488">
        <v>0.6694</v>
      </c>
      <c r="J245" s="497">
        <v>10</v>
      </c>
      <c r="K245">
        <v>10</v>
      </c>
      <c r="L245">
        <f t="shared" si="4"/>
        <v>0</v>
      </c>
    </row>
    <row r="246" spans="7:12">
      <c r="G246" s="124">
        <v>237</v>
      </c>
      <c r="H246" s="488" t="s">
        <v>1034</v>
      </c>
      <c r="I246" s="488">
        <v>0</v>
      </c>
      <c r="J246" s="497">
        <v>0</v>
      </c>
      <c r="K246">
        <v>0</v>
      </c>
      <c r="L246">
        <f t="shared" si="4"/>
        <v>0</v>
      </c>
    </row>
    <row r="247" spans="7:12">
      <c r="G247" s="124">
        <v>238</v>
      </c>
      <c r="H247" s="488" t="s">
        <v>1035</v>
      </c>
      <c r="I247" s="488">
        <v>0.2321</v>
      </c>
      <c r="J247" s="497">
        <v>4</v>
      </c>
      <c r="K247">
        <v>4</v>
      </c>
      <c r="L247">
        <f t="shared" si="4"/>
        <v>0</v>
      </c>
    </row>
    <row r="248" spans="7:12">
      <c r="G248" s="124">
        <v>239</v>
      </c>
      <c r="H248" s="488" t="s">
        <v>0</v>
      </c>
      <c r="I248" s="488">
        <v>0.32040000000000002</v>
      </c>
      <c r="J248" s="497">
        <v>6</v>
      </c>
      <c r="K248">
        <v>6</v>
      </c>
      <c r="L248">
        <f t="shared" si="4"/>
        <v>0</v>
      </c>
    </row>
    <row r="249" spans="7:12">
      <c r="G249" s="124">
        <v>240</v>
      </c>
      <c r="H249" s="488" t="s">
        <v>1</v>
      </c>
      <c r="I249" s="488">
        <v>0.17699999999999999</v>
      </c>
      <c r="J249" s="497">
        <v>3</v>
      </c>
      <c r="K249">
        <v>3</v>
      </c>
      <c r="L249">
        <f t="shared" si="4"/>
        <v>0</v>
      </c>
    </row>
    <row r="250" spans="7:12">
      <c r="G250" s="124">
        <v>241</v>
      </c>
      <c r="H250" s="488" t="s">
        <v>2</v>
      </c>
      <c r="I250" s="488">
        <v>0</v>
      </c>
      <c r="J250" s="497">
        <v>0</v>
      </c>
      <c r="K250">
        <v>0</v>
      </c>
      <c r="L250">
        <f t="shared" si="4"/>
        <v>0</v>
      </c>
    </row>
    <row r="251" spans="7:12">
      <c r="G251" s="124">
        <v>242</v>
      </c>
      <c r="H251" s="488" t="s">
        <v>3</v>
      </c>
      <c r="I251" s="488">
        <v>0.504</v>
      </c>
      <c r="J251" s="497">
        <v>9</v>
      </c>
      <c r="K251">
        <v>8</v>
      </c>
      <c r="L251">
        <f t="shared" si="4"/>
        <v>1</v>
      </c>
    </row>
    <row r="252" spans="7:12">
      <c r="G252" s="124">
        <v>243</v>
      </c>
      <c r="H252" s="488" t="s">
        <v>5</v>
      </c>
      <c r="I252" s="488">
        <v>0.53849999999999998</v>
      </c>
      <c r="J252" s="497">
        <v>9</v>
      </c>
      <c r="K252">
        <v>9</v>
      </c>
      <c r="L252">
        <f t="shared" si="4"/>
        <v>0</v>
      </c>
    </row>
    <row r="253" spans="7:12">
      <c r="G253" s="124">
        <v>244</v>
      </c>
      <c r="H253" s="488" t="s">
        <v>6</v>
      </c>
      <c r="I253" s="488">
        <v>0.56710000000000005</v>
      </c>
      <c r="J253" s="497">
        <v>10</v>
      </c>
      <c r="K253">
        <v>10</v>
      </c>
      <c r="L253">
        <f t="shared" si="4"/>
        <v>0</v>
      </c>
    </row>
    <row r="254" spans="7:12">
      <c r="G254" s="124">
        <v>245</v>
      </c>
      <c r="H254" s="488" t="s">
        <v>7</v>
      </c>
      <c r="I254" s="488">
        <v>0</v>
      </c>
      <c r="J254" s="497">
        <v>0</v>
      </c>
      <c r="K254">
        <v>0</v>
      </c>
      <c r="L254">
        <f t="shared" si="4"/>
        <v>0</v>
      </c>
    </row>
    <row r="255" spans="7:12">
      <c r="G255" s="124">
        <v>246</v>
      </c>
      <c r="H255" s="488" t="s">
        <v>8</v>
      </c>
      <c r="I255" s="488">
        <v>0.1009</v>
      </c>
      <c r="J255" s="497">
        <v>2</v>
      </c>
      <c r="K255">
        <v>2</v>
      </c>
      <c r="L255">
        <f t="shared" si="4"/>
        <v>0</v>
      </c>
    </row>
    <row r="256" spans="7:12">
      <c r="G256" s="124">
        <v>247</v>
      </c>
      <c r="H256" s="488" t="s">
        <v>9</v>
      </c>
      <c r="I256" s="488">
        <v>0</v>
      </c>
      <c r="J256" s="497">
        <v>0</v>
      </c>
      <c r="K256">
        <v>0</v>
      </c>
      <c r="L256">
        <f t="shared" si="4"/>
        <v>0</v>
      </c>
    </row>
    <row r="257" spans="7:12">
      <c r="G257" s="124">
        <v>248</v>
      </c>
      <c r="H257" s="488" t="s">
        <v>10</v>
      </c>
      <c r="I257" s="488">
        <v>0.80169999999999997</v>
      </c>
      <c r="J257" s="497">
        <v>12</v>
      </c>
      <c r="K257">
        <v>12</v>
      </c>
      <c r="L257">
        <f t="shared" si="4"/>
        <v>0</v>
      </c>
    </row>
    <row r="258" spans="7:12">
      <c r="G258" s="124">
        <v>249</v>
      </c>
      <c r="H258" s="488" t="s">
        <v>11</v>
      </c>
      <c r="I258" s="488">
        <v>0.28079999999999999</v>
      </c>
      <c r="J258" s="497">
        <v>5</v>
      </c>
      <c r="K258">
        <v>5</v>
      </c>
      <c r="L258">
        <f t="shared" si="4"/>
        <v>0</v>
      </c>
    </row>
    <row r="259" spans="7:12">
      <c r="G259" s="124">
        <v>250</v>
      </c>
      <c r="H259" s="488" t="s">
        <v>12</v>
      </c>
      <c r="I259" s="488">
        <v>0.2082</v>
      </c>
      <c r="J259" s="497">
        <v>4</v>
      </c>
      <c r="K259">
        <v>4</v>
      </c>
      <c r="L259">
        <f t="shared" si="4"/>
        <v>0</v>
      </c>
    </row>
    <row r="260" spans="7:12">
      <c r="G260" s="124">
        <v>251</v>
      </c>
      <c r="H260" s="488" t="s">
        <v>13</v>
      </c>
      <c r="I260" s="488">
        <v>0.44750000000000001</v>
      </c>
      <c r="J260" s="497">
        <v>8</v>
      </c>
      <c r="K260">
        <v>8</v>
      </c>
      <c r="L260">
        <f t="shared" si="4"/>
        <v>0</v>
      </c>
    </row>
    <row r="261" spans="7:12">
      <c r="G261" s="124">
        <v>252</v>
      </c>
      <c r="H261" s="488" t="s">
        <v>14</v>
      </c>
      <c r="I261" s="488">
        <v>0.23880000000000001</v>
      </c>
      <c r="J261" s="497">
        <v>4</v>
      </c>
      <c r="K261">
        <v>4</v>
      </c>
      <c r="L261">
        <f t="shared" si="4"/>
        <v>0</v>
      </c>
    </row>
    <row r="262" spans="7:12">
      <c r="G262" s="124">
        <v>253</v>
      </c>
      <c r="H262" s="488" t="s">
        <v>15</v>
      </c>
      <c r="I262" s="488">
        <v>0.46879999999999999</v>
      </c>
      <c r="J262" s="497">
        <v>8</v>
      </c>
      <c r="K262">
        <v>8</v>
      </c>
      <c r="L262">
        <f t="shared" si="4"/>
        <v>0</v>
      </c>
    </row>
    <row r="263" spans="7:12">
      <c r="G263" s="124">
        <v>254</v>
      </c>
      <c r="H263" s="488" t="s">
        <v>16</v>
      </c>
      <c r="I263" s="488">
        <v>0</v>
      </c>
      <c r="J263" s="497">
        <v>0</v>
      </c>
      <c r="K263">
        <v>0</v>
      </c>
      <c r="L263">
        <f t="shared" si="4"/>
        <v>0</v>
      </c>
    </row>
    <row r="264" spans="7:12">
      <c r="G264" s="124">
        <v>255</v>
      </c>
      <c r="H264" s="488" t="s">
        <v>17</v>
      </c>
      <c r="I264" s="488">
        <v>0</v>
      </c>
      <c r="J264" s="497">
        <v>0</v>
      </c>
      <c r="K264">
        <v>0</v>
      </c>
      <c r="L264">
        <f t="shared" si="4"/>
        <v>0</v>
      </c>
    </row>
    <row r="265" spans="7:12">
      <c r="G265" s="124">
        <v>256</v>
      </c>
      <c r="H265" s="488" t="s">
        <v>18</v>
      </c>
      <c r="I265" s="488">
        <v>0</v>
      </c>
      <c r="J265" s="497">
        <v>0</v>
      </c>
      <c r="K265">
        <v>0</v>
      </c>
      <c r="L265">
        <f t="shared" si="4"/>
        <v>0</v>
      </c>
    </row>
    <row r="266" spans="7:12">
      <c r="G266" s="124">
        <v>257</v>
      </c>
      <c r="H266" s="488" t="s">
        <v>19</v>
      </c>
      <c r="I266" s="488">
        <v>0</v>
      </c>
      <c r="J266" s="497">
        <v>0</v>
      </c>
      <c r="K266">
        <v>0</v>
      </c>
      <c r="L266">
        <f t="shared" si="4"/>
        <v>0</v>
      </c>
    </row>
    <row r="267" spans="7:12">
      <c r="G267" s="124">
        <v>258</v>
      </c>
      <c r="H267" s="488" t="s">
        <v>20</v>
      </c>
      <c r="I267" s="488">
        <v>0.58889999999999998</v>
      </c>
      <c r="J267" s="497">
        <v>10</v>
      </c>
      <c r="K267">
        <v>10</v>
      </c>
      <c r="L267">
        <f t="shared" ref="L267:L330" si="5">J267-K267</f>
        <v>0</v>
      </c>
    </row>
    <row r="268" spans="7:12">
      <c r="G268" s="124">
        <v>259</v>
      </c>
      <c r="H268" s="488" t="s">
        <v>21</v>
      </c>
      <c r="I268" s="488">
        <v>0</v>
      </c>
      <c r="J268" s="497">
        <v>0</v>
      </c>
      <c r="K268">
        <v>0</v>
      </c>
      <c r="L268">
        <f t="shared" si="5"/>
        <v>0</v>
      </c>
    </row>
    <row r="269" spans="7:12">
      <c r="G269" s="124">
        <v>260</v>
      </c>
      <c r="H269" s="488" t="s">
        <v>22</v>
      </c>
      <c r="I269" s="488">
        <v>0</v>
      </c>
      <c r="J269" s="497">
        <v>0</v>
      </c>
      <c r="K269">
        <v>0</v>
      </c>
      <c r="L269">
        <f t="shared" si="5"/>
        <v>0</v>
      </c>
    </row>
    <row r="270" spans="7:12">
      <c r="G270" s="124">
        <v>261</v>
      </c>
      <c r="H270" s="488" t="s">
        <v>23</v>
      </c>
      <c r="I270" s="488">
        <v>0.20830000000000001</v>
      </c>
      <c r="J270" s="497">
        <v>4</v>
      </c>
      <c r="K270">
        <v>4</v>
      </c>
      <c r="L270">
        <f t="shared" si="5"/>
        <v>0</v>
      </c>
    </row>
    <row r="271" spans="7:12">
      <c r="G271" s="124">
        <v>262</v>
      </c>
      <c r="H271" s="488" t="s">
        <v>24</v>
      </c>
      <c r="I271" s="488">
        <v>0.39650000000000002</v>
      </c>
      <c r="J271" s="497">
        <v>7</v>
      </c>
      <c r="K271">
        <v>7</v>
      </c>
      <c r="L271">
        <f t="shared" si="5"/>
        <v>0</v>
      </c>
    </row>
    <row r="272" spans="7:12">
      <c r="G272" s="124">
        <v>263</v>
      </c>
      <c r="H272" s="488" t="s">
        <v>25</v>
      </c>
      <c r="I272" s="488">
        <v>0.44440000000000002</v>
      </c>
      <c r="J272" s="497">
        <v>8</v>
      </c>
      <c r="K272">
        <v>8</v>
      </c>
      <c r="L272">
        <f t="shared" si="5"/>
        <v>0</v>
      </c>
    </row>
    <row r="273" spans="7:12">
      <c r="G273" s="124">
        <v>264</v>
      </c>
      <c r="H273" s="488" t="s">
        <v>26</v>
      </c>
      <c r="I273" s="488">
        <v>0.1245</v>
      </c>
      <c r="J273" s="497">
        <v>3</v>
      </c>
      <c r="K273">
        <v>3</v>
      </c>
      <c r="L273">
        <f t="shared" si="5"/>
        <v>0</v>
      </c>
    </row>
    <row r="274" spans="7:12">
      <c r="G274" s="124">
        <v>265</v>
      </c>
      <c r="H274" s="488" t="s">
        <v>27</v>
      </c>
      <c r="I274" s="488">
        <v>0.21820000000000001</v>
      </c>
      <c r="J274" s="497">
        <v>4</v>
      </c>
      <c r="K274">
        <v>4</v>
      </c>
      <c r="L274">
        <f t="shared" si="5"/>
        <v>0</v>
      </c>
    </row>
    <row r="275" spans="7:12">
      <c r="G275" s="124">
        <v>266</v>
      </c>
      <c r="H275" s="488" t="s">
        <v>28</v>
      </c>
      <c r="I275" s="488">
        <v>0.10979999999999999</v>
      </c>
      <c r="J275" s="497">
        <v>2</v>
      </c>
      <c r="K275">
        <v>2</v>
      </c>
      <c r="L275">
        <f t="shared" si="5"/>
        <v>0</v>
      </c>
    </row>
    <row r="276" spans="7:12">
      <c r="G276" s="124">
        <v>267</v>
      </c>
      <c r="H276" s="488" t="s">
        <v>30</v>
      </c>
      <c r="I276" s="488">
        <v>0</v>
      </c>
      <c r="J276" s="497">
        <v>0</v>
      </c>
      <c r="K276">
        <v>0</v>
      </c>
      <c r="L276">
        <f t="shared" si="5"/>
        <v>0</v>
      </c>
    </row>
    <row r="277" spans="7:12">
      <c r="G277" s="124">
        <v>268</v>
      </c>
      <c r="H277" s="488" t="s">
        <v>31</v>
      </c>
      <c r="I277" s="488">
        <v>0</v>
      </c>
      <c r="J277" s="497">
        <v>0</v>
      </c>
      <c r="K277">
        <v>0</v>
      </c>
      <c r="L277">
        <f t="shared" si="5"/>
        <v>0</v>
      </c>
    </row>
    <row r="278" spans="7:12">
      <c r="G278" s="124">
        <v>269</v>
      </c>
      <c r="H278" s="488" t="s">
        <v>32</v>
      </c>
      <c r="I278" s="488">
        <v>6.2399999999999997E-2</v>
      </c>
      <c r="J278" s="497">
        <v>2</v>
      </c>
      <c r="K278">
        <v>2</v>
      </c>
      <c r="L278">
        <f t="shared" si="5"/>
        <v>0</v>
      </c>
    </row>
    <row r="279" spans="7:12">
      <c r="G279" s="124">
        <v>270</v>
      </c>
      <c r="H279" s="488" t="s">
        <v>33</v>
      </c>
      <c r="I279" s="488">
        <v>0</v>
      </c>
      <c r="J279" s="497">
        <v>0</v>
      </c>
      <c r="K279">
        <v>0</v>
      </c>
      <c r="L279">
        <f t="shared" si="5"/>
        <v>0</v>
      </c>
    </row>
    <row r="280" spans="7:12">
      <c r="G280" s="124">
        <v>271</v>
      </c>
      <c r="H280" s="488" t="s">
        <v>34</v>
      </c>
      <c r="I280" s="488">
        <v>0.1603</v>
      </c>
      <c r="J280" s="497">
        <v>3</v>
      </c>
      <c r="K280">
        <v>3</v>
      </c>
      <c r="L280">
        <f t="shared" si="5"/>
        <v>0</v>
      </c>
    </row>
    <row r="281" spans="7:12">
      <c r="G281" s="124">
        <v>272</v>
      </c>
      <c r="H281" s="488" t="s">
        <v>35</v>
      </c>
      <c r="I281" s="488">
        <v>0.39090000000000003</v>
      </c>
      <c r="J281" s="497">
        <v>7</v>
      </c>
      <c r="K281">
        <v>7</v>
      </c>
      <c r="L281">
        <f t="shared" si="5"/>
        <v>0</v>
      </c>
    </row>
    <row r="282" spans="7:12">
      <c r="G282" s="124">
        <v>273</v>
      </c>
      <c r="H282" s="488" t="s">
        <v>36</v>
      </c>
      <c r="I282" s="488">
        <v>0.29060000000000002</v>
      </c>
      <c r="J282" s="497">
        <v>5</v>
      </c>
      <c r="K282">
        <v>5</v>
      </c>
      <c r="L282">
        <f t="shared" si="5"/>
        <v>0</v>
      </c>
    </row>
    <row r="283" spans="7:12">
      <c r="G283" s="124">
        <v>274</v>
      </c>
      <c r="H283" s="488" t="s">
        <v>37</v>
      </c>
      <c r="I283" s="488">
        <v>0.67700000000000005</v>
      </c>
      <c r="J283" s="497">
        <v>10</v>
      </c>
      <c r="K283">
        <v>10</v>
      </c>
      <c r="L283">
        <f t="shared" si="5"/>
        <v>0</v>
      </c>
    </row>
    <row r="284" spans="7:12">
      <c r="G284" s="124">
        <v>275</v>
      </c>
      <c r="H284" s="488" t="s">
        <v>38</v>
      </c>
      <c r="I284" s="488">
        <v>0.20050000000000001</v>
      </c>
      <c r="J284" s="497">
        <v>4</v>
      </c>
      <c r="K284">
        <v>4</v>
      </c>
      <c r="L284">
        <f t="shared" si="5"/>
        <v>0</v>
      </c>
    </row>
    <row r="285" spans="7:12">
      <c r="G285" s="124">
        <v>276</v>
      </c>
      <c r="H285" s="488" t="s">
        <v>39</v>
      </c>
      <c r="I285" s="488">
        <v>8.3400000000000002E-2</v>
      </c>
      <c r="J285" s="497">
        <v>2</v>
      </c>
      <c r="K285">
        <v>2</v>
      </c>
      <c r="L285">
        <f t="shared" si="5"/>
        <v>0</v>
      </c>
    </row>
    <row r="286" spans="7:12">
      <c r="G286" s="124">
        <v>277</v>
      </c>
      <c r="H286" s="488" t="s">
        <v>40</v>
      </c>
      <c r="I286" s="488">
        <v>0.80349999999999999</v>
      </c>
      <c r="J286" s="497">
        <v>12</v>
      </c>
      <c r="K286">
        <v>12</v>
      </c>
      <c r="L286">
        <f t="shared" si="5"/>
        <v>0</v>
      </c>
    </row>
    <row r="287" spans="7:12">
      <c r="G287" s="124">
        <v>278</v>
      </c>
      <c r="H287" s="488" t="s">
        <v>41</v>
      </c>
      <c r="I287" s="488">
        <v>0.33200000000000002</v>
      </c>
      <c r="J287" s="497">
        <v>6</v>
      </c>
      <c r="K287">
        <v>6</v>
      </c>
      <c r="L287">
        <f t="shared" si="5"/>
        <v>0</v>
      </c>
    </row>
    <row r="288" spans="7:12">
      <c r="G288" s="124">
        <v>279</v>
      </c>
      <c r="H288" s="488" t="s">
        <v>42</v>
      </c>
      <c r="I288" s="488">
        <v>0</v>
      </c>
      <c r="J288" s="497">
        <v>0</v>
      </c>
      <c r="K288">
        <v>0</v>
      </c>
      <c r="L288">
        <f t="shared" si="5"/>
        <v>0</v>
      </c>
    </row>
    <row r="289" spans="7:12">
      <c r="G289" s="124">
        <v>280</v>
      </c>
      <c r="H289" s="488" t="s">
        <v>43</v>
      </c>
      <c r="I289" s="488">
        <v>0</v>
      </c>
      <c r="J289" s="497">
        <v>0</v>
      </c>
      <c r="K289">
        <v>0</v>
      </c>
      <c r="L289">
        <f t="shared" si="5"/>
        <v>0</v>
      </c>
    </row>
    <row r="290" spans="7:12">
      <c r="G290" s="124">
        <v>281</v>
      </c>
      <c r="H290" s="488" t="s">
        <v>44</v>
      </c>
      <c r="I290" s="488">
        <v>0.8569</v>
      </c>
      <c r="J290" s="497">
        <v>12</v>
      </c>
      <c r="K290">
        <v>12</v>
      </c>
      <c r="L290">
        <f t="shared" si="5"/>
        <v>0</v>
      </c>
    </row>
    <row r="291" spans="7:12">
      <c r="G291" s="124">
        <v>282</v>
      </c>
      <c r="H291" s="488" t="s">
        <v>45</v>
      </c>
      <c r="I291" s="488">
        <v>0</v>
      </c>
      <c r="J291" s="497">
        <v>0</v>
      </c>
      <c r="K291">
        <v>0</v>
      </c>
      <c r="L291">
        <f t="shared" si="5"/>
        <v>0</v>
      </c>
    </row>
    <row r="292" spans="7:12">
      <c r="G292" s="124">
        <v>283</v>
      </c>
      <c r="H292" s="488" t="s">
        <v>46</v>
      </c>
      <c r="I292" s="488">
        <v>0</v>
      </c>
      <c r="J292" s="497">
        <v>0</v>
      </c>
      <c r="K292">
        <v>0</v>
      </c>
      <c r="L292">
        <f t="shared" si="5"/>
        <v>0</v>
      </c>
    </row>
    <row r="293" spans="7:12">
      <c r="G293" s="124">
        <v>284</v>
      </c>
      <c r="H293" s="488" t="s">
        <v>47</v>
      </c>
      <c r="I293" s="488">
        <v>0.24640000000000001</v>
      </c>
      <c r="J293" s="497">
        <v>5</v>
      </c>
      <c r="K293">
        <v>5</v>
      </c>
      <c r="L293">
        <f t="shared" si="5"/>
        <v>0</v>
      </c>
    </row>
    <row r="294" spans="7:12">
      <c r="G294" s="124">
        <v>285</v>
      </c>
      <c r="H294" s="488" t="s">
        <v>48</v>
      </c>
      <c r="I294" s="488">
        <v>0.40460000000000002</v>
      </c>
      <c r="J294" s="497">
        <v>7</v>
      </c>
      <c r="K294">
        <v>7</v>
      </c>
      <c r="L294">
        <f t="shared" si="5"/>
        <v>0</v>
      </c>
    </row>
    <row r="295" spans="7:12">
      <c r="G295" s="124">
        <v>286</v>
      </c>
      <c r="H295" s="488" t="s">
        <v>49</v>
      </c>
      <c r="I295" s="488">
        <v>0</v>
      </c>
      <c r="J295" s="497">
        <v>0</v>
      </c>
      <c r="K295">
        <v>0</v>
      </c>
      <c r="L295">
        <f t="shared" si="5"/>
        <v>0</v>
      </c>
    </row>
    <row r="296" spans="7:12">
      <c r="G296" s="124">
        <v>287</v>
      </c>
      <c r="H296" s="488" t="s">
        <v>50</v>
      </c>
      <c r="I296" s="488">
        <v>0.2041</v>
      </c>
      <c r="J296" s="497">
        <v>4</v>
      </c>
      <c r="K296">
        <v>4</v>
      </c>
      <c r="L296">
        <f t="shared" si="5"/>
        <v>0</v>
      </c>
    </row>
    <row r="297" spans="7:12">
      <c r="G297" s="124">
        <v>288</v>
      </c>
      <c r="H297" s="488" t="s">
        <v>51</v>
      </c>
      <c r="I297" s="488">
        <v>6.9400000000000003E-2</v>
      </c>
      <c r="J297" s="497">
        <v>2</v>
      </c>
      <c r="K297">
        <v>2</v>
      </c>
      <c r="L297">
        <f t="shared" si="5"/>
        <v>0</v>
      </c>
    </row>
    <row r="298" spans="7:12">
      <c r="G298" s="124">
        <v>289</v>
      </c>
      <c r="H298" s="488" t="s">
        <v>52</v>
      </c>
      <c r="I298" s="488">
        <v>0.37640000000000001</v>
      </c>
      <c r="J298" s="497">
        <v>7</v>
      </c>
      <c r="K298">
        <v>7</v>
      </c>
      <c r="L298">
        <f t="shared" si="5"/>
        <v>0</v>
      </c>
    </row>
    <row r="299" spans="7:12">
      <c r="G299" s="124">
        <v>290</v>
      </c>
      <c r="H299" s="488" t="s">
        <v>53</v>
      </c>
      <c r="I299" s="488">
        <v>0.16639999999999999</v>
      </c>
      <c r="J299" s="497">
        <v>3</v>
      </c>
      <c r="K299">
        <v>3</v>
      </c>
      <c r="L299">
        <f t="shared" si="5"/>
        <v>0</v>
      </c>
    </row>
    <row r="300" spans="7:12">
      <c r="G300" s="124">
        <v>291</v>
      </c>
      <c r="H300" s="488" t="s">
        <v>54</v>
      </c>
      <c r="I300" s="488">
        <v>0.20810000000000001</v>
      </c>
      <c r="J300" s="497">
        <v>4</v>
      </c>
      <c r="K300">
        <v>4</v>
      </c>
      <c r="L300">
        <f t="shared" si="5"/>
        <v>0</v>
      </c>
    </row>
    <row r="301" spans="7:12">
      <c r="G301" s="124">
        <v>292</v>
      </c>
      <c r="H301" s="488" t="s">
        <v>55</v>
      </c>
      <c r="I301" s="488">
        <v>0.34770000000000001</v>
      </c>
      <c r="J301" s="497">
        <v>6</v>
      </c>
      <c r="K301">
        <v>6</v>
      </c>
      <c r="L301">
        <f t="shared" si="5"/>
        <v>0</v>
      </c>
    </row>
    <row r="302" spans="7:12">
      <c r="G302" s="124">
        <v>293</v>
      </c>
      <c r="H302" s="488" t="s">
        <v>56</v>
      </c>
      <c r="I302" s="488">
        <v>0.5444</v>
      </c>
      <c r="J302" s="497">
        <v>10</v>
      </c>
      <c r="K302">
        <v>10</v>
      </c>
      <c r="L302">
        <f t="shared" si="5"/>
        <v>0</v>
      </c>
    </row>
    <row r="303" spans="7:12">
      <c r="G303" s="124">
        <v>294</v>
      </c>
      <c r="H303" s="488" t="s">
        <v>57</v>
      </c>
      <c r="I303" s="488">
        <v>0</v>
      </c>
      <c r="J303" s="497">
        <v>0</v>
      </c>
      <c r="K303">
        <v>0</v>
      </c>
      <c r="L303">
        <f t="shared" si="5"/>
        <v>0</v>
      </c>
    </row>
    <row r="304" spans="7:12">
      <c r="G304" s="124">
        <v>295</v>
      </c>
      <c r="H304" s="488" t="s">
        <v>58</v>
      </c>
      <c r="I304" s="488">
        <v>0.20380000000000001</v>
      </c>
      <c r="J304" s="497">
        <v>4</v>
      </c>
      <c r="K304">
        <v>4</v>
      </c>
      <c r="L304">
        <f t="shared" si="5"/>
        <v>0</v>
      </c>
    </row>
    <row r="305" spans="7:12">
      <c r="G305" s="124">
        <v>296</v>
      </c>
      <c r="H305" s="488" t="s">
        <v>59</v>
      </c>
      <c r="I305" s="488">
        <v>0.45119999999999999</v>
      </c>
      <c r="J305" s="497">
        <v>8</v>
      </c>
      <c r="K305">
        <v>8</v>
      </c>
      <c r="L305">
        <f t="shared" si="5"/>
        <v>0</v>
      </c>
    </row>
    <row r="306" spans="7:12">
      <c r="G306" s="124">
        <v>297</v>
      </c>
      <c r="H306" s="488" t="s">
        <v>60</v>
      </c>
      <c r="I306" s="488">
        <v>0</v>
      </c>
      <c r="J306" s="497">
        <v>0</v>
      </c>
      <c r="K306">
        <v>0</v>
      </c>
      <c r="L306">
        <f t="shared" si="5"/>
        <v>0</v>
      </c>
    </row>
    <row r="307" spans="7:12">
      <c r="G307" s="124">
        <v>298</v>
      </c>
      <c r="H307" s="488" t="s">
        <v>61</v>
      </c>
      <c r="I307" s="488">
        <v>4.48E-2</v>
      </c>
      <c r="J307" s="497">
        <v>1</v>
      </c>
      <c r="K307">
        <v>1</v>
      </c>
      <c r="L307">
        <f t="shared" si="5"/>
        <v>0</v>
      </c>
    </row>
    <row r="308" spans="7:12">
      <c r="G308" s="124">
        <v>299</v>
      </c>
      <c r="H308" s="488" t="s">
        <v>62</v>
      </c>
      <c r="I308" s="488">
        <v>0</v>
      </c>
      <c r="J308" s="497">
        <v>0</v>
      </c>
      <c r="K308">
        <v>0</v>
      </c>
      <c r="L308">
        <f t="shared" si="5"/>
        <v>0</v>
      </c>
    </row>
    <row r="309" spans="7:12">
      <c r="G309" s="124">
        <v>300</v>
      </c>
      <c r="H309" s="488" t="s">
        <v>63</v>
      </c>
      <c r="I309" s="488">
        <v>0.44130000000000003</v>
      </c>
      <c r="J309" s="497">
        <v>8</v>
      </c>
      <c r="K309">
        <v>8</v>
      </c>
      <c r="L309">
        <f t="shared" si="5"/>
        <v>0</v>
      </c>
    </row>
    <row r="310" spans="7:12">
      <c r="G310" s="124">
        <v>301</v>
      </c>
      <c r="H310" s="488" t="s">
        <v>64</v>
      </c>
      <c r="I310" s="488">
        <v>0.21529999999999999</v>
      </c>
      <c r="J310" s="497">
        <v>4</v>
      </c>
      <c r="K310">
        <v>4</v>
      </c>
      <c r="L310">
        <f t="shared" si="5"/>
        <v>0</v>
      </c>
    </row>
    <row r="311" spans="7:12">
      <c r="G311" s="124">
        <v>302</v>
      </c>
      <c r="H311" s="488" t="s">
        <v>65</v>
      </c>
      <c r="I311" s="488">
        <v>0</v>
      </c>
      <c r="J311" s="497">
        <v>0</v>
      </c>
      <c r="K311">
        <v>0</v>
      </c>
      <c r="L311">
        <f t="shared" si="5"/>
        <v>0</v>
      </c>
    </row>
    <row r="312" spans="7:12">
      <c r="G312" s="124">
        <v>303</v>
      </c>
      <c r="H312" s="488" t="s">
        <v>66</v>
      </c>
      <c r="I312" s="488">
        <v>0</v>
      </c>
      <c r="J312" s="497">
        <v>0</v>
      </c>
      <c r="K312">
        <v>0</v>
      </c>
      <c r="L312">
        <f t="shared" si="5"/>
        <v>0</v>
      </c>
    </row>
    <row r="313" spans="7:12">
      <c r="G313" s="124">
        <v>304</v>
      </c>
      <c r="H313" s="488" t="s">
        <v>67</v>
      </c>
      <c r="I313" s="488">
        <v>0.27579999999999999</v>
      </c>
      <c r="J313" s="497">
        <v>5</v>
      </c>
      <c r="K313">
        <v>5</v>
      </c>
      <c r="L313">
        <f t="shared" si="5"/>
        <v>0</v>
      </c>
    </row>
    <row r="314" spans="7:12">
      <c r="G314" s="124">
        <v>305</v>
      </c>
      <c r="H314" s="488" t="s">
        <v>68</v>
      </c>
      <c r="I314" s="488">
        <v>0.155</v>
      </c>
      <c r="J314" s="497">
        <v>3</v>
      </c>
      <c r="K314">
        <v>3</v>
      </c>
      <c r="L314">
        <f t="shared" si="5"/>
        <v>0</v>
      </c>
    </row>
    <row r="315" spans="7:12">
      <c r="G315" s="124">
        <v>306</v>
      </c>
      <c r="H315" s="488" t="s">
        <v>69</v>
      </c>
      <c r="I315" s="488">
        <v>0.44090000000000001</v>
      </c>
      <c r="J315" s="497">
        <v>8</v>
      </c>
      <c r="K315">
        <v>8</v>
      </c>
      <c r="L315">
        <f t="shared" si="5"/>
        <v>0</v>
      </c>
    </row>
    <row r="316" spans="7:12">
      <c r="G316" s="124">
        <v>307</v>
      </c>
      <c r="H316" s="488" t="s">
        <v>70</v>
      </c>
      <c r="I316" s="488">
        <v>0.1714</v>
      </c>
      <c r="J316" s="497">
        <v>3</v>
      </c>
      <c r="K316">
        <v>3</v>
      </c>
      <c r="L316">
        <f t="shared" si="5"/>
        <v>0</v>
      </c>
    </row>
    <row r="317" spans="7:12">
      <c r="G317" s="124">
        <v>308</v>
      </c>
      <c r="H317" s="488" t="s">
        <v>71</v>
      </c>
      <c r="I317" s="488">
        <v>0.46300000000000002</v>
      </c>
      <c r="J317" s="497">
        <v>8</v>
      </c>
      <c r="K317">
        <v>8</v>
      </c>
      <c r="L317">
        <f t="shared" si="5"/>
        <v>0</v>
      </c>
    </row>
    <row r="318" spans="7:12">
      <c r="G318" s="124">
        <v>309</v>
      </c>
      <c r="H318" s="488" t="s">
        <v>72</v>
      </c>
      <c r="I318" s="488">
        <v>0.60629999999999995</v>
      </c>
      <c r="J318" s="497">
        <v>10</v>
      </c>
      <c r="K318">
        <v>10</v>
      </c>
      <c r="L318">
        <f t="shared" si="5"/>
        <v>0</v>
      </c>
    </row>
    <row r="319" spans="7:12">
      <c r="G319" s="124">
        <v>310</v>
      </c>
      <c r="H319" s="488" t="s">
        <v>73</v>
      </c>
      <c r="I319" s="488">
        <v>0.60299999999999998</v>
      </c>
      <c r="J319" s="497">
        <v>10</v>
      </c>
      <c r="K319">
        <v>10</v>
      </c>
      <c r="L319">
        <f t="shared" si="5"/>
        <v>0</v>
      </c>
    </row>
    <row r="320" spans="7:12">
      <c r="G320" s="124">
        <v>311</v>
      </c>
      <c r="H320" s="488" t="s">
        <v>74</v>
      </c>
      <c r="I320" s="488">
        <v>0</v>
      </c>
      <c r="J320" s="497">
        <v>0</v>
      </c>
      <c r="K320">
        <v>0</v>
      </c>
      <c r="L320">
        <f t="shared" si="5"/>
        <v>0</v>
      </c>
    </row>
    <row r="321" spans="7:12">
      <c r="G321" s="124">
        <v>312</v>
      </c>
      <c r="H321" s="488" t="s">
        <v>75</v>
      </c>
      <c r="I321" s="488">
        <v>0</v>
      </c>
      <c r="J321" s="497">
        <v>0</v>
      </c>
      <c r="K321">
        <v>0</v>
      </c>
      <c r="L321">
        <f t="shared" si="5"/>
        <v>0</v>
      </c>
    </row>
    <row r="322" spans="7:12">
      <c r="G322" s="124">
        <v>313</v>
      </c>
      <c r="H322" s="488" t="s">
        <v>76</v>
      </c>
      <c r="I322" s="488">
        <v>0</v>
      </c>
      <c r="J322" s="497">
        <v>0</v>
      </c>
      <c r="K322">
        <v>0</v>
      </c>
      <c r="L322">
        <f t="shared" si="5"/>
        <v>0</v>
      </c>
    </row>
    <row r="323" spans="7:12">
      <c r="G323" s="124">
        <v>314</v>
      </c>
      <c r="H323" s="488" t="s">
        <v>77</v>
      </c>
      <c r="I323" s="488">
        <v>0.35439999999999999</v>
      </c>
      <c r="J323" s="497">
        <v>6</v>
      </c>
      <c r="K323">
        <v>6</v>
      </c>
      <c r="L323">
        <f t="shared" si="5"/>
        <v>0</v>
      </c>
    </row>
    <row r="324" spans="7:12">
      <c r="G324" s="124">
        <v>315</v>
      </c>
      <c r="H324" s="488" t="s">
        <v>78</v>
      </c>
      <c r="I324" s="488">
        <v>8.5400000000000004E-2</v>
      </c>
      <c r="J324" s="497">
        <v>2</v>
      </c>
      <c r="K324">
        <v>2</v>
      </c>
      <c r="L324">
        <f t="shared" si="5"/>
        <v>0</v>
      </c>
    </row>
    <row r="325" spans="7:12">
      <c r="G325" s="124">
        <v>316</v>
      </c>
      <c r="H325" s="488" t="s">
        <v>79</v>
      </c>
      <c r="I325" s="488">
        <v>0.65480000000000005</v>
      </c>
      <c r="J325" s="497">
        <v>10</v>
      </c>
      <c r="K325">
        <v>10</v>
      </c>
      <c r="L325">
        <f t="shared" si="5"/>
        <v>0</v>
      </c>
    </row>
    <row r="326" spans="7:12">
      <c r="G326" s="124">
        <v>317</v>
      </c>
      <c r="H326" s="488" t="s">
        <v>80</v>
      </c>
      <c r="I326" s="488">
        <v>7.4300000000000005E-2</v>
      </c>
      <c r="J326" s="497">
        <v>2</v>
      </c>
      <c r="K326">
        <v>2</v>
      </c>
      <c r="L326">
        <f t="shared" si="5"/>
        <v>0</v>
      </c>
    </row>
    <row r="327" spans="7:12">
      <c r="G327" s="124">
        <v>318</v>
      </c>
      <c r="H327" s="488" t="s">
        <v>81</v>
      </c>
      <c r="I327" s="488">
        <v>0.34949999999999998</v>
      </c>
      <c r="J327" s="497">
        <v>6</v>
      </c>
      <c r="K327">
        <v>6</v>
      </c>
      <c r="L327">
        <f t="shared" si="5"/>
        <v>0</v>
      </c>
    </row>
    <row r="328" spans="7:12">
      <c r="G328" s="124">
        <v>319</v>
      </c>
      <c r="H328" s="488" t="s">
        <v>82</v>
      </c>
      <c r="I328" s="488">
        <v>0</v>
      </c>
      <c r="J328" s="497">
        <v>0</v>
      </c>
      <c r="K328">
        <v>0</v>
      </c>
      <c r="L328">
        <f t="shared" si="5"/>
        <v>0</v>
      </c>
    </row>
    <row r="329" spans="7:12">
      <c r="G329" s="124">
        <v>320</v>
      </c>
      <c r="H329" s="488" t="s">
        <v>83</v>
      </c>
      <c r="I329" s="488">
        <v>0</v>
      </c>
      <c r="J329" s="497">
        <v>0</v>
      </c>
      <c r="K329">
        <v>0</v>
      </c>
      <c r="L329">
        <f t="shared" si="5"/>
        <v>0</v>
      </c>
    </row>
    <row r="330" spans="7:12">
      <c r="G330" s="124">
        <v>321</v>
      </c>
      <c r="H330" s="488" t="s">
        <v>84</v>
      </c>
      <c r="I330" s="488">
        <v>0.1376</v>
      </c>
      <c r="J330" s="497">
        <v>3</v>
      </c>
      <c r="K330">
        <v>3</v>
      </c>
      <c r="L330">
        <f t="shared" si="5"/>
        <v>0</v>
      </c>
    </row>
    <row r="331" spans="7:12">
      <c r="G331" s="124">
        <v>322</v>
      </c>
      <c r="H331" s="488" t="s">
        <v>85</v>
      </c>
      <c r="I331" s="488">
        <v>0.27379999999999999</v>
      </c>
      <c r="J331" s="497">
        <v>5</v>
      </c>
      <c r="K331">
        <v>5</v>
      </c>
      <c r="L331">
        <f t="shared" ref="L331:L394" si="6">J331-K331</f>
        <v>0</v>
      </c>
    </row>
    <row r="332" spans="7:12">
      <c r="G332" s="124">
        <v>323</v>
      </c>
      <c r="H332" s="488" t="s">
        <v>86</v>
      </c>
      <c r="I332" s="488">
        <v>0.21890000000000001</v>
      </c>
      <c r="J332" s="497">
        <v>4</v>
      </c>
      <c r="K332">
        <v>4</v>
      </c>
      <c r="L332">
        <f t="shared" si="6"/>
        <v>0</v>
      </c>
    </row>
    <row r="333" spans="7:12">
      <c r="G333" s="124">
        <v>324</v>
      </c>
      <c r="H333" s="488" t="s">
        <v>87</v>
      </c>
      <c r="I333" s="488">
        <v>0</v>
      </c>
      <c r="J333" s="497">
        <v>0</v>
      </c>
      <c r="K333">
        <v>0</v>
      </c>
      <c r="L333">
        <f t="shared" si="6"/>
        <v>0</v>
      </c>
    </row>
    <row r="334" spans="7:12">
      <c r="G334" s="124">
        <v>325</v>
      </c>
      <c r="H334" s="488" t="s">
        <v>88</v>
      </c>
      <c r="I334" s="488">
        <v>0.44669999999999999</v>
      </c>
      <c r="J334" s="497">
        <v>8</v>
      </c>
      <c r="K334">
        <v>8</v>
      </c>
      <c r="L334">
        <f t="shared" si="6"/>
        <v>0</v>
      </c>
    </row>
    <row r="335" spans="7:12">
      <c r="G335" s="124">
        <v>326</v>
      </c>
      <c r="H335" s="488" t="s">
        <v>89</v>
      </c>
      <c r="I335" s="488">
        <v>7.8399999999999997E-2</v>
      </c>
      <c r="J335" s="497">
        <v>2</v>
      </c>
      <c r="K335">
        <v>2</v>
      </c>
      <c r="L335">
        <f t="shared" si="6"/>
        <v>0</v>
      </c>
    </row>
    <row r="336" spans="7:12">
      <c r="G336" s="124">
        <v>327</v>
      </c>
      <c r="H336" s="488" t="s">
        <v>90</v>
      </c>
      <c r="I336" s="488">
        <v>0.24149999999999999</v>
      </c>
      <c r="J336" s="497">
        <v>5</v>
      </c>
      <c r="K336">
        <v>5</v>
      </c>
      <c r="L336">
        <f t="shared" si="6"/>
        <v>0</v>
      </c>
    </row>
    <row r="337" spans="7:12">
      <c r="G337" s="124">
        <v>328</v>
      </c>
      <c r="H337" s="488" t="s">
        <v>91</v>
      </c>
      <c r="I337" s="488">
        <v>0</v>
      </c>
      <c r="J337" s="497">
        <v>0</v>
      </c>
      <c r="K337">
        <v>0</v>
      </c>
      <c r="L337">
        <f t="shared" si="6"/>
        <v>0</v>
      </c>
    </row>
    <row r="338" spans="7:12">
      <c r="G338" s="124">
        <v>329</v>
      </c>
      <c r="H338" s="488" t="s">
        <v>92</v>
      </c>
      <c r="I338" s="488">
        <v>0</v>
      </c>
      <c r="J338" s="497">
        <v>0</v>
      </c>
      <c r="K338">
        <v>0</v>
      </c>
      <c r="L338">
        <f t="shared" si="6"/>
        <v>0</v>
      </c>
    </row>
    <row r="339" spans="7:12">
      <c r="G339" s="124">
        <v>330</v>
      </c>
      <c r="H339" s="488" t="s">
        <v>93</v>
      </c>
      <c r="I339" s="488">
        <v>7.2900000000000006E-2</v>
      </c>
      <c r="J339" s="497">
        <v>2</v>
      </c>
      <c r="K339">
        <v>2</v>
      </c>
      <c r="L339">
        <f t="shared" si="6"/>
        <v>0</v>
      </c>
    </row>
    <row r="340" spans="7:12">
      <c r="G340" s="124">
        <v>331</v>
      </c>
      <c r="H340" s="488" t="s">
        <v>94</v>
      </c>
      <c r="I340" s="488">
        <v>0.32300000000000001</v>
      </c>
      <c r="J340" s="497">
        <v>6</v>
      </c>
      <c r="K340">
        <v>6</v>
      </c>
      <c r="L340">
        <f t="shared" si="6"/>
        <v>0</v>
      </c>
    </row>
    <row r="341" spans="7:12">
      <c r="G341" s="124">
        <v>332</v>
      </c>
      <c r="H341" s="488" t="s">
        <v>95</v>
      </c>
      <c r="I341" s="488">
        <v>0.56589999999999996</v>
      </c>
      <c r="J341" s="497">
        <v>10</v>
      </c>
      <c r="K341">
        <v>10</v>
      </c>
      <c r="L341">
        <f t="shared" si="6"/>
        <v>0</v>
      </c>
    </row>
    <row r="342" spans="7:12">
      <c r="G342" s="124">
        <v>333</v>
      </c>
      <c r="H342" s="488" t="s">
        <v>96</v>
      </c>
      <c r="I342" s="488">
        <v>0</v>
      </c>
      <c r="J342" s="497">
        <v>0</v>
      </c>
      <c r="K342">
        <v>0</v>
      </c>
      <c r="L342">
        <f t="shared" si="6"/>
        <v>0</v>
      </c>
    </row>
    <row r="343" spans="7:12">
      <c r="G343" s="124">
        <v>334</v>
      </c>
      <c r="H343" s="488" t="s">
        <v>97</v>
      </c>
      <c r="I343" s="488">
        <v>0</v>
      </c>
      <c r="J343" s="497">
        <v>0</v>
      </c>
      <c r="K343">
        <v>0</v>
      </c>
      <c r="L343">
        <f t="shared" si="6"/>
        <v>0</v>
      </c>
    </row>
    <row r="344" spans="7:12">
      <c r="G344" s="124">
        <v>335</v>
      </c>
      <c r="H344" s="488" t="s">
        <v>98</v>
      </c>
      <c r="I344" s="488">
        <v>6.5500000000000003E-2</v>
      </c>
      <c r="J344" s="497">
        <v>2</v>
      </c>
      <c r="K344">
        <v>2</v>
      </c>
      <c r="L344">
        <f t="shared" si="6"/>
        <v>0</v>
      </c>
    </row>
    <row r="345" spans="7:12">
      <c r="G345" s="124">
        <v>336</v>
      </c>
      <c r="H345" s="488" t="s">
        <v>99</v>
      </c>
      <c r="I345" s="488">
        <v>0.36599999999999999</v>
      </c>
      <c r="J345" s="497">
        <v>7</v>
      </c>
      <c r="K345">
        <v>7</v>
      </c>
      <c r="L345">
        <f t="shared" si="6"/>
        <v>0</v>
      </c>
    </row>
    <row r="346" spans="7:12">
      <c r="G346" s="124">
        <v>337</v>
      </c>
      <c r="H346" s="488" t="s">
        <v>100</v>
      </c>
      <c r="I346" s="488">
        <v>0.31109999999999999</v>
      </c>
      <c r="J346" s="497">
        <v>6</v>
      </c>
      <c r="K346">
        <v>6</v>
      </c>
      <c r="L346">
        <f t="shared" si="6"/>
        <v>0</v>
      </c>
    </row>
    <row r="347" spans="7:12">
      <c r="G347" s="124">
        <v>338</v>
      </c>
      <c r="H347" s="488" t="s">
        <v>101</v>
      </c>
      <c r="I347" s="488">
        <v>0</v>
      </c>
      <c r="J347" s="497">
        <v>0</v>
      </c>
      <c r="K347">
        <v>0</v>
      </c>
      <c r="L347">
        <f t="shared" si="6"/>
        <v>0</v>
      </c>
    </row>
    <row r="348" spans="7:12">
      <c r="G348" s="124">
        <v>339</v>
      </c>
      <c r="H348" s="488" t="s">
        <v>102</v>
      </c>
      <c r="I348" s="488">
        <v>0</v>
      </c>
      <c r="J348" s="497">
        <v>0</v>
      </c>
      <c r="K348">
        <v>0</v>
      </c>
      <c r="L348">
        <f t="shared" si="6"/>
        <v>0</v>
      </c>
    </row>
    <row r="349" spans="7:12">
      <c r="G349" s="124">
        <v>340</v>
      </c>
      <c r="H349" s="488" t="s">
        <v>103</v>
      </c>
      <c r="I349" s="488">
        <v>0.29920000000000002</v>
      </c>
      <c r="J349" s="497">
        <v>5</v>
      </c>
      <c r="K349">
        <v>5</v>
      </c>
      <c r="L349">
        <f t="shared" si="6"/>
        <v>0</v>
      </c>
    </row>
    <row r="350" spans="7:12">
      <c r="G350" s="124">
        <v>341</v>
      </c>
      <c r="H350" s="488" t="s">
        <v>104</v>
      </c>
      <c r="I350" s="488">
        <v>0</v>
      </c>
      <c r="J350" s="497">
        <v>0</v>
      </c>
      <c r="K350">
        <v>0</v>
      </c>
      <c r="L350">
        <f t="shared" si="6"/>
        <v>0</v>
      </c>
    </row>
    <row r="351" spans="7:12">
      <c r="G351" s="124">
        <v>342</v>
      </c>
      <c r="H351" s="488" t="s">
        <v>105</v>
      </c>
      <c r="I351" s="488">
        <v>0.13300000000000001</v>
      </c>
      <c r="J351" s="497">
        <v>3</v>
      </c>
      <c r="K351">
        <v>3</v>
      </c>
      <c r="L351">
        <f t="shared" si="6"/>
        <v>0</v>
      </c>
    </row>
    <row r="352" spans="7:12">
      <c r="G352" s="124">
        <v>343</v>
      </c>
      <c r="H352" s="488" t="s">
        <v>106</v>
      </c>
      <c r="I352" s="488">
        <v>0.53069999999999995</v>
      </c>
      <c r="J352" s="497">
        <v>9</v>
      </c>
      <c r="K352">
        <v>9</v>
      </c>
      <c r="L352">
        <f t="shared" si="6"/>
        <v>0</v>
      </c>
    </row>
    <row r="353" spans="7:14">
      <c r="G353" s="124">
        <v>344</v>
      </c>
      <c r="H353" s="488" t="s">
        <v>107</v>
      </c>
      <c r="I353" s="488">
        <v>7.0199999999999999E-2</v>
      </c>
      <c r="J353" s="497">
        <v>2</v>
      </c>
      <c r="K353">
        <v>2</v>
      </c>
      <c r="L353">
        <f t="shared" si="6"/>
        <v>0</v>
      </c>
    </row>
    <row r="354" spans="7:14">
      <c r="G354" s="124">
        <v>345</v>
      </c>
      <c r="H354" s="488" t="s">
        <v>108</v>
      </c>
      <c r="I354" s="488">
        <v>0</v>
      </c>
      <c r="J354" s="497">
        <v>0</v>
      </c>
      <c r="K354">
        <v>0</v>
      </c>
      <c r="L354">
        <f t="shared" si="6"/>
        <v>0</v>
      </c>
    </row>
    <row r="355" spans="7:14">
      <c r="G355" s="124">
        <v>346</v>
      </c>
      <c r="H355" s="488" t="s">
        <v>109</v>
      </c>
      <c r="I355" s="488">
        <v>0.35820000000000002</v>
      </c>
      <c r="J355" s="497">
        <v>6</v>
      </c>
      <c r="K355">
        <v>6</v>
      </c>
      <c r="L355">
        <f t="shared" si="6"/>
        <v>0</v>
      </c>
    </row>
    <row r="356" spans="7:14">
      <c r="G356" s="124">
        <v>347</v>
      </c>
      <c r="H356" s="488" t="s">
        <v>606</v>
      </c>
      <c r="I356" s="488">
        <v>0.35199999999999998</v>
      </c>
      <c r="J356" s="497">
        <v>6</v>
      </c>
      <c r="K356">
        <v>6</v>
      </c>
      <c r="L356">
        <f t="shared" si="6"/>
        <v>0</v>
      </c>
    </row>
    <row r="357" spans="7:14">
      <c r="G357" s="124">
        <v>348</v>
      </c>
      <c r="H357" s="488" t="s">
        <v>110</v>
      </c>
      <c r="I357" s="488">
        <v>0.74350000000000005</v>
      </c>
      <c r="J357" s="497">
        <v>11</v>
      </c>
      <c r="K357">
        <v>11</v>
      </c>
      <c r="L357">
        <f t="shared" si="6"/>
        <v>0</v>
      </c>
    </row>
    <row r="358" spans="7:14">
      <c r="G358" s="124">
        <v>349</v>
      </c>
      <c r="H358" s="488" t="s">
        <v>111</v>
      </c>
      <c r="I358" s="488">
        <v>0.371</v>
      </c>
      <c r="J358" s="497">
        <v>7</v>
      </c>
      <c r="K358">
        <v>7</v>
      </c>
      <c r="L358">
        <f t="shared" si="6"/>
        <v>0</v>
      </c>
    </row>
    <row r="359" spans="7:14">
      <c r="G359" s="124">
        <v>350</v>
      </c>
      <c r="H359" s="488" t="s">
        <v>112</v>
      </c>
      <c r="I359" s="488">
        <v>0.12280000000000001</v>
      </c>
      <c r="J359" s="497">
        <v>3</v>
      </c>
      <c r="K359">
        <v>3</v>
      </c>
      <c r="L359">
        <f t="shared" si="6"/>
        <v>0</v>
      </c>
    </row>
    <row r="360" spans="7:14">
      <c r="G360" s="124">
        <v>351</v>
      </c>
      <c r="H360" s="488" t="s">
        <v>113</v>
      </c>
      <c r="I360" s="488">
        <v>0</v>
      </c>
      <c r="J360" s="497">
        <v>0</v>
      </c>
      <c r="K360">
        <v>0</v>
      </c>
      <c r="L360">
        <f t="shared" si="6"/>
        <v>0</v>
      </c>
    </row>
    <row r="361" spans="7:14">
      <c r="G361" s="124">
        <v>352</v>
      </c>
      <c r="H361" s="488" t="s">
        <v>611</v>
      </c>
      <c r="I361" s="488">
        <f>VLOOKUP(125,lowinc_bysend,3)</f>
        <v>12</v>
      </c>
      <c r="J361" s="497">
        <f>J134</f>
        <v>2</v>
      </c>
      <c r="K361" s="497">
        <f>K134</f>
        <v>2</v>
      </c>
      <c r="L361">
        <f t="shared" si="6"/>
        <v>0</v>
      </c>
    </row>
    <row r="362" spans="7:14">
      <c r="G362" s="124">
        <v>406</v>
      </c>
      <c r="H362" s="488" t="s">
        <v>114</v>
      </c>
      <c r="I362" s="488">
        <v>0.46210000000000001</v>
      </c>
      <c r="J362" s="497">
        <v>8</v>
      </c>
      <c r="K362">
        <v>8</v>
      </c>
      <c r="L362">
        <f t="shared" si="6"/>
        <v>0</v>
      </c>
    </row>
    <row r="363" spans="7:14">
      <c r="G363" s="124">
        <v>600</v>
      </c>
      <c r="H363" s="488" t="s">
        <v>115</v>
      </c>
      <c r="I363" s="488">
        <v>9.3299999999999994E-2</v>
      </c>
      <c r="J363" s="497">
        <v>2</v>
      </c>
      <c r="K363">
        <v>2</v>
      </c>
      <c r="L363">
        <f t="shared" si="6"/>
        <v>0</v>
      </c>
      <c r="N363" s="488"/>
    </row>
    <row r="364" spans="7:14">
      <c r="G364" s="124">
        <v>603</v>
      </c>
      <c r="H364" s="488" t="s">
        <v>1217</v>
      </c>
      <c r="I364" s="488">
        <v>0.57820000000000005</v>
      </c>
      <c r="J364" s="497">
        <v>10</v>
      </c>
      <c r="K364">
        <v>10</v>
      </c>
      <c r="L364">
        <f t="shared" si="6"/>
        <v>0</v>
      </c>
    </row>
    <row r="365" spans="7:14">
      <c r="G365" s="124">
        <v>605</v>
      </c>
      <c r="H365" s="488" t="s">
        <v>116</v>
      </c>
      <c r="I365" s="488">
        <v>0.31509999999999999</v>
      </c>
      <c r="J365" s="497">
        <v>6</v>
      </c>
      <c r="K365">
        <v>6</v>
      </c>
      <c r="L365">
        <f t="shared" si="6"/>
        <v>0</v>
      </c>
    </row>
    <row r="366" spans="7:14">
      <c r="G366" s="124">
        <v>610</v>
      </c>
      <c r="H366" s="488" t="s">
        <v>117</v>
      </c>
      <c r="I366" s="488">
        <v>0.23219999999999999</v>
      </c>
      <c r="J366" s="497">
        <v>4</v>
      </c>
      <c r="K366">
        <v>4</v>
      </c>
      <c r="L366">
        <f t="shared" si="6"/>
        <v>0</v>
      </c>
    </row>
    <row r="367" spans="7:14">
      <c r="G367" s="124">
        <v>615</v>
      </c>
      <c r="H367" s="488" t="s">
        <v>118</v>
      </c>
      <c r="I367" s="488">
        <v>0.61780000000000002</v>
      </c>
      <c r="J367" s="497">
        <v>10</v>
      </c>
      <c r="K367">
        <v>10</v>
      </c>
      <c r="L367">
        <f t="shared" si="6"/>
        <v>0</v>
      </c>
    </row>
    <row r="368" spans="7:14">
      <c r="G368" s="124">
        <v>616</v>
      </c>
      <c r="H368" s="488" t="s">
        <v>784</v>
      </c>
      <c r="I368" s="488">
        <v>0.33550000000000002</v>
      </c>
      <c r="J368" s="497">
        <v>6</v>
      </c>
      <c r="K368">
        <v>6</v>
      </c>
      <c r="L368">
        <f t="shared" si="6"/>
        <v>0</v>
      </c>
    </row>
    <row r="369" spans="7:12">
      <c r="G369" s="124">
        <v>618</v>
      </c>
      <c r="H369" s="488" t="s">
        <v>119</v>
      </c>
      <c r="I369" s="488">
        <v>0.36870000000000003</v>
      </c>
      <c r="J369" s="497">
        <v>7</v>
      </c>
      <c r="K369">
        <v>7</v>
      </c>
      <c r="L369">
        <f t="shared" si="6"/>
        <v>0</v>
      </c>
    </row>
    <row r="370" spans="7:12">
      <c r="G370" s="124">
        <v>620</v>
      </c>
      <c r="H370" s="488" t="s">
        <v>120</v>
      </c>
      <c r="I370" s="488">
        <v>0.15790000000000001</v>
      </c>
      <c r="J370" s="497">
        <v>3</v>
      </c>
      <c r="K370">
        <v>3</v>
      </c>
      <c r="L370">
        <f t="shared" si="6"/>
        <v>0</v>
      </c>
    </row>
    <row r="371" spans="7:12">
      <c r="G371" s="124">
        <v>622</v>
      </c>
      <c r="H371" s="488" t="s">
        <v>121</v>
      </c>
      <c r="I371" s="488">
        <v>0.31290000000000001</v>
      </c>
      <c r="J371" s="497">
        <v>6</v>
      </c>
      <c r="K371">
        <v>6</v>
      </c>
      <c r="L371">
        <f t="shared" si="6"/>
        <v>0</v>
      </c>
    </row>
    <row r="372" spans="7:12">
      <c r="G372" s="124">
        <v>625</v>
      </c>
      <c r="H372" s="488" t="s">
        <v>122</v>
      </c>
      <c r="I372" s="488">
        <v>0.23050000000000001</v>
      </c>
      <c r="J372" s="497">
        <v>4</v>
      </c>
      <c r="K372">
        <v>4</v>
      </c>
      <c r="L372">
        <f t="shared" si="6"/>
        <v>0</v>
      </c>
    </row>
    <row r="373" spans="7:12">
      <c r="G373" s="124">
        <v>632</v>
      </c>
      <c r="H373" s="488" t="s">
        <v>624</v>
      </c>
      <c r="I373" s="488">
        <v>0.33660000000000001</v>
      </c>
      <c r="J373" s="497">
        <v>6</v>
      </c>
      <c r="K373">
        <v>6</v>
      </c>
      <c r="L373">
        <f t="shared" si="6"/>
        <v>0</v>
      </c>
    </row>
    <row r="374" spans="7:12">
      <c r="G374" s="124">
        <v>635</v>
      </c>
      <c r="H374" s="488" t="s">
        <v>123</v>
      </c>
      <c r="I374" s="488">
        <v>0.39739999999999998</v>
      </c>
      <c r="J374" s="497">
        <v>7</v>
      </c>
      <c r="K374">
        <v>7</v>
      </c>
      <c r="L374">
        <f t="shared" si="6"/>
        <v>0</v>
      </c>
    </row>
    <row r="375" spans="7:12">
      <c r="G375" s="124">
        <v>640</v>
      </c>
      <c r="H375" s="488" t="s">
        <v>124</v>
      </c>
      <c r="I375" s="488">
        <v>8.7300000000000003E-2</v>
      </c>
      <c r="J375" s="497">
        <v>2</v>
      </c>
      <c r="K375">
        <v>2</v>
      </c>
      <c r="L375">
        <f t="shared" si="6"/>
        <v>0</v>
      </c>
    </row>
    <row r="376" spans="7:12">
      <c r="G376" s="124">
        <v>645</v>
      </c>
      <c r="H376" s="488" t="s">
        <v>125</v>
      </c>
      <c r="I376" s="488">
        <v>0.50980000000000003</v>
      </c>
      <c r="J376" s="497">
        <v>9</v>
      </c>
      <c r="K376">
        <v>9</v>
      </c>
      <c r="L376">
        <f t="shared" si="6"/>
        <v>0</v>
      </c>
    </row>
    <row r="377" spans="7:12">
      <c r="G377" s="124">
        <v>650</v>
      </c>
      <c r="H377" s="488" t="s">
        <v>126</v>
      </c>
      <c r="I377" s="488">
        <v>0.19570000000000001</v>
      </c>
      <c r="J377" s="497">
        <v>4</v>
      </c>
      <c r="K377">
        <v>4</v>
      </c>
      <c r="L377">
        <f t="shared" si="6"/>
        <v>0</v>
      </c>
    </row>
    <row r="378" spans="7:12">
      <c r="G378" s="124">
        <v>655</v>
      </c>
      <c r="H378" s="488" t="s">
        <v>127</v>
      </c>
      <c r="I378" s="488">
        <v>4.4699999999999997E-2</v>
      </c>
      <c r="J378" s="497">
        <v>1</v>
      </c>
      <c r="K378">
        <v>1</v>
      </c>
      <c r="L378">
        <f t="shared" si="6"/>
        <v>0</v>
      </c>
    </row>
    <row r="379" spans="7:12">
      <c r="G379" s="124">
        <v>658</v>
      </c>
      <c r="H379" s="488" t="s">
        <v>128</v>
      </c>
      <c r="I379" s="488">
        <v>0.28050000000000003</v>
      </c>
      <c r="J379" s="497">
        <v>5</v>
      </c>
      <c r="K379">
        <v>5</v>
      </c>
      <c r="L379">
        <f t="shared" si="6"/>
        <v>0</v>
      </c>
    </row>
    <row r="380" spans="7:12">
      <c r="G380" s="124">
        <v>660</v>
      </c>
      <c r="H380" s="488" t="s">
        <v>129</v>
      </c>
      <c r="I380" s="488">
        <v>0.2722</v>
      </c>
      <c r="J380" s="497">
        <v>5</v>
      </c>
      <c r="K380">
        <v>5</v>
      </c>
      <c r="L380">
        <f t="shared" si="6"/>
        <v>0</v>
      </c>
    </row>
    <row r="381" spans="7:12">
      <c r="G381" s="124">
        <v>662</v>
      </c>
      <c r="H381" s="488" t="s">
        <v>632</v>
      </c>
      <c r="I381" s="488">
        <v>0.40820000000000001</v>
      </c>
      <c r="J381" s="497">
        <v>7</v>
      </c>
      <c r="K381">
        <v>7</v>
      </c>
      <c r="L381">
        <f t="shared" si="6"/>
        <v>0</v>
      </c>
    </row>
    <row r="382" spans="7:12">
      <c r="G382" s="124">
        <v>665</v>
      </c>
      <c r="H382" s="488" t="s">
        <v>130</v>
      </c>
      <c r="I382" s="488">
        <v>0.20960000000000001</v>
      </c>
      <c r="J382" s="497">
        <v>4</v>
      </c>
      <c r="K382">
        <v>4</v>
      </c>
      <c r="L382">
        <f t="shared" si="6"/>
        <v>0</v>
      </c>
    </row>
    <row r="383" spans="7:12">
      <c r="G383" s="124">
        <v>670</v>
      </c>
      <c r="H383" s="488" t="s">
        <v>131</v>
      </c>
      <c r="I383" s="488">
        <v>0.22800000000000001</v>
      </c>
      <c r="J383" s="497">
        <v>4</v>
      </c>
      <c r="K383">
        <v>4</v>
      </c>
      <c r="L383">
        <f t="shared" si="6"/>
        <v>0</v>
      </c>
    </row>
    <row r="384" spans="7:12">
      <c r="G384" s="124">
        <v>672</v>
      </c>
      <c r="H384" s="488" t="s">
        <v>132</v>
      </c>
      <c r="I384" s="488">
        <v>0.41880000000000001</v>
      </c>
      <c r="J384" s="497">
        <v>7</v>
      </c>
      <c r="K384">
        <v>7</v>
      </c>
      <c r="L384">
        <f t="shared" si="6"/>
        <v>0</v>
      </c>
    </row>
    <row r="385" spans="7:12">
      <c r="G385" s="124">
        <v>673</v>
      </c>
      <c r="H385" s="488" t="s">
        <v>133</v>
      </c>
      <c r="I385" s="488">
        <v>9.06E-2</v>
      </c>
      <c r="J385" s="497">
        <v>2</v>
      </c>
      <c r="K385">
        <v>2</v>
      </c>
      <c r="L385">
        <f t="shared" si="6"/>
        <v>0</v>
      </c>
    </row>
    <row r="386" spans="7:12">
      <c r="G386" s="124">
        <v>674</v>
      </c>
      <c r="H386" s="488" t="s">
        <v>134</v>
      </c>
      <c r="I386" s="488">
        <v>0.53480000000000005</v>
      </c>
      <c r="J386" s="497">
        <v>9</v>
      </c>
      <c r="K386">
        <v>9</v>
      </c>
      <c r="L386">
        <f t="shared" si="6"/>
        <v>0</v>
      </c>
    </row>
    <row r="387" spans="7:12">
      <c r="G387" s="124">
        <v>675</v>
      </c>
      <c r="H387" s="488" t="s">
        <v>135</v>
      </c>
      <c r="I387" s="488">
        <v>8.5999999999999993E-2</v>
      </c>
      <c r="J387" s="497">
        <v>2</v>
      </c>
      <c r="K387">
        <v>2</v>
      </c>
      <c r="L387">
        <f t="shared" si="6"/>
        <v>0</v>
      </c>
    </row>
    <row r="388" spans="7:12">
      <c r="G388" s="124">
        <v>680</v>
      </c>
      <c r="H388" s="488" t="s">
        <v>136</v>
      </c>
      <c r="I388" s="488">
        <v>0.22109999999999999</v>
      </c>
      <c r="J388" s="497">
        <v>4</v>
      </c>
      <c r="K388">
        <v>4</v>
      </c>
      <c r="L388">
        <f t="shared" si="6"/>
        <v>0</v>
      </c>
    </row>
    <row r="389" spans="7:12">
      <c r="G389" s="124">
        <v>683</v>
      </c>
      <c r="H389" s="488" t="s">
        <v>137</v>
      </c>
      <c r="I389" s="488">
        <v>0.2014</v>
      </c>
      <c r="J389" s="497">
        <v>4</v>
      </c>
      <c r="K389">
        <v>4</v>
      </c>
      <c r="L389">
        <f t="shared" si="6"/>
        <v>0</v>
      </c>
    </row>
    <row r="390" spans="7:12">
      <c r="G390" s="124">
        <v>685</v>
      </c>
      <c r="H390" s="488" t="s">
        <v>138</v>
      </c>
      <c r="I390" s="488">
        <v>0.55610000000000004</v>
      </c>
      <c r="J390" s="497">
        <v>10</v>
      </c>
      <c r="K390">
        <v>10</v>
      </c>
      <c r="L390">
        <f t="shared" si="6"/>
        <v>0</v>
      </c>
    </row>
    <row r="391" spans="7:12">
      <c r="G391" s="124">
        <v>690</v>
      </c>
      <c r="H391" s="488" t="s">
        <v>139</v>
      </c>
      <c r="I391" s="488">
        <v>0.12959999999999999</v>
      </c>
      <c r="J391" s="497">
        <v>3</v>
      </c>
      <c r="K391">
        <v>3</v>
      </c>
      <c r="L391">
        <f t="shared" si="6"/>
        <v>0</v>
      </c>
    </row>
    <row r="392" spans="7:12">
      <c r="G392" s="124">
        <v>695</v>
      </c>
      <c r="H392" s="488" t="s">
        <v>140</v>
      </c>
      <c r="I392" s="488">
        <v>8.6900000000000005E-2</v>
      </c>
      <c r="J392" s="497">
        <v>2</v>
      </c>
      <c r="K392">
        <v>2</v>
      </c>
      <c r="L392">
        <f t="shared" si="6"/>
        <v>0</v>
      </c>
    </row>
    <row r="393" spans="7:12">
      <c r="G393" s="124">
        <v>698</v>
      </c>
      <c r="H393" s="488" t="s">
        <v>644</v>
      </c>
      <c r="I393" s="488">
        <v>0.12239999999999999</v>
      </c>
      <c r="J393" s="497">
        <v>3</v>
      </c>
      <c r="K393">
        <v>3</v>
      </c>
      <c r="L393">
        <f t="shared" si="6"/>
        <v>0</v>
      </c>
    </row>
    <row r="394" spans="7:12">
      <c r="G394" s="124">
        <v>700</v>
      </c>
      <c r="H394" s="488" t="s">
        <v>141</v>
      </c>
      <c r="I394" s="488">
        <v>0.38169999999999998</v>
      </c>
      <c r="J394" s="497">
        <v>7</v>
      </c>
      <c r="K394">
        <v>7</v>
      </c>
      <c r="L394">
        <f t="shared" si="6"/>
        <v>0</v>
      </c>
    </row>
    <row r="395" spans="7:12">
      <c r="G395" s="124">
        <v>705</v>
      </c>
      <c r="H395" s="488" t="s">
        <v>142</v>
      </c>
      <c r="I395" s="488">
        <v>9.1800000000000007E-2</v>
      </c>
      <c r="J395" s="497">
        <v>2</v>
      </c>
      <c r="K395">
        <v>2</v>
      </c>
      <c r="L395">
        <f t="shared" ref="L395:L448" si="7">J395-K395</f>
        <v>0</v>
      </c>
    </row>
    <row r="396" spans="7:12">
      <c r="G396" s="124">
        <v>710</v>
      </c>
      <c r="H396" s="488" t="s">
        <v>143</v>
      </c>
      <c r="I396" s="488">
        <v>0.11890000000000001</v>
      </c>
      <c r="J396" s="497">
        <v>2</v>
      </c>
      <c r="K396">
        <v>2</v>
      </c>
      <c r="L396">
        <f t="shared" si="7"/>
        <v>0</v>
      </c>
    </row>
    <row r="397" spans="7:12">
      <c r="G397" s="124">
        <v>712</v>
      </c>
      <c r="H397" s="488" t="s">
        <v>1040</v>
      </c>
      <c r="I397" s="488">
        <v>0.35070000000000001</v>
      </c>
      <c r="J397" s="497">
        <v>6</v>
      </c>
      <c r="K397">
        <v>6</v>
      </c>
      <c r="L397">
        <f t="shared" si="7"/>
        <v>0</v>
      </c>
    </row>
    <row r="398" spans="7:12">
      <c r="G398" s="124">
        <v>715</v>
      </c>
      <c r="H398" s="488" t="s">
        <v>144</v>
      </c>
      <c r="I398" s="488">
        <v>0.24840000000000001</v>
      </c>
      <c r="J398" s="497">
        <v>5</v>
      </c>
      <c r="K398">
        <v>5</v>
      </c>
      <c r="L398">
        <f t="shared" si="7"/>
        <v>0</v>
      </c>
    </row>
    <row r="399" spans="7:12">
      <c r="G399" s="124">
        <v>717</v>
      </c>
      <c r="H399" s="488" t="s">
        <v>145</v>
      </c>
      <c r="I399" s="488">
        <v>0.40610000000000002</v>
      </c>
      <c r="J399" s="497">
        <v>7</v>
      </c>
      <c r="K399">
        <v>7</v>
      </c>
      <c r="L399">
        <f t="shared" si="7"/>
        <v>0</v>
      </c>
    </row>
    <row r="400" spans="7:12">
      <c r="G400" s="124">
        <v>720</v>
      </c>
      <c r="H400" s="488" t="s">
        <v>146</v>
      </c>
      <c r="I400" s="488">
        <v>0.3574</v>
      </c>
      <c r="J400" s="497">
        <v>6</v>
      </c>
      <c r="K400">
        <v>6</v>
      </c>
      <c r="L400">
        <f t="shared" si="7"/>
        <v>0</v>
      </c>
    </row>
    <row r="401" spans="7:12">
      <c r="G401" s="124">
        <v>725</v>
      </c>
      <c r="H401" s="488" t="s">
        <v>147</v>
      </c>
      <c r="I401" s="488">
        <v>0.1114</v>
      </c>
      <c r="J401" s="497">
        <v>2</v>
      </c>
      <c r="K401">
        <v>2</v>
      </c>
      <c r="L401">
        <f t="shared" si="7"/>
        <v>0</v>
      </c>
    </row>
    <row r="402" spans="7:12">
      <c r="G402" s="124">
        <v>728</v>
      </c>
      <c r="H402" s="488" t="s">
        <v>148</v>
      </c>
      <c r="I402" s="488">
        <v>0.52210000000000001</v>
      </c>
      <c r="J402" s="497">
        <v>9</v>
      </c>
      <c r="K402">
        <v>9</v>
      </c>
      <c r="L402">
        <f t="shared" si="7"/>
        <v>0</v>
      </c>
    </row>
    <row r="403" spans="7:12">
      <c r="G403" s="124">
        <v>730</v>
      </c>
      <c r="H403" s="488" t="s">
        <v>149</v>
      </c>
      <c r="I403" s="488">
        <v>0.10639999999999999</v>
      </c>
      <c r="J403" s="497">
        <v>2</v>
      </c>
      <c r="K403">
        <v>2</v>
      </c>
      <c r="L403">
        <f t="shared" si="7"/>
        <v>0</v>
      </c>
    </row>
    <row r="404" spans="7:12">
      <c r="G404" s="124">
        <v>735</v>
      </c>
      <c r="H404" s="488" t="s">
        <v>150</v>
      </c>
      <c r="I404" s="488">
        <v>0.23830000000000001</v>
      </c>
      <c r="J404" s="497">
        <v>4</v>
      </c>
      <c r="K404">
        <v>4</v>
      </c>
      <c r="L404">
        <f t="shared" si="7"/>
        <v>0</v>
      </c>
    </row>
    <row r="405" spans="7:12">
      <c r="G405" s="124">
        <v>740</v>
      </c>
      <c r="H405" s="488" t="s">
        <v>151</v>
      </c>
      <c r="I405" s="488">
        <v>0.17249999999999999</v>
      </c>
      <c r="J405" s="497">
        <v>3</v>
      </c>
      <c r="K405">
        <v>3</v>
      </c>
      <c r="L405">
        <f t="shared" si="7"/>
        <v>0</v>
      </c>
    </row>
    <row r="406" spans="7:12">
      <c r="G406" s="124">
        <v>745</v>
      </c>
      <c r="H406" s="488" t="s">
        <v>152</v>
      </c>
      <c r="I406" s="488">
        <v>0.14810000000000001</v>
      </c>
      <c r="J406" s="497">
        <v>3</v>
      </c>
      <c r="K406">
        <v>3</v>
      </c>
      <c r="L406">
        <f t="shared" si="7"/>
        <v>0</v>
      </c>
    </row>
    <row r="407" spans="7:12">
      <c r="G407" s="124">
        <v>750</v>
      </c>
      <c r="H407" s="488" t="s">
        <v>153</v>
      </c>
      <c r="I407" s="488">
        <v>0.35049999999999998</v>
      </c>
      <c r="J407" s="497">
        <v>6</v>
      </c>
      <c r="K407">
        <v>6</v>
      </c>
      <c r="L407">
        <f t="shared" si="7"/>
        <v>0</v>
      </c>
    </row>
    <row r="408" spans="7:12">
      <c r="G408" s="124">
        <v>753</v>
      </c>
      <c r="H408" s="488" t="s">
        <v>154</v>
      </c>
      <c r="I408" s="488">
        <v>0.3251</v>
      </c>
      <c r="J408" s="497">
        <v>6</v>
      </c>
      <c r="K408">
        <v>6</v>
      </c>
      <c r="L408">
        <f t="shared" si="7"/>
        <v>0</v>
      </c>
    </row>
    <row r="409" spans="7:12">
      <c r="G409" s="124">
        <v>755</v>
      </c>
      <c r="H409" s="488" t="s">
        <v>155</v>
      </c>
      <c r="I409" s="488">
        <v>0.53249999999999997</v>
      </c>
      <c r="J409" s="497">
        <v>9</v>
      </c>
      <c r="K409">
        <v>9</v>
      </c>
      <c r="L409">
        <f t="shared" si="7"/>
        <v>0</v>
      </c>
    </row>
    <row r="410" spans="7:12">
      <c r="G410" s="124">
        <v>760</v>
      </c>
      <c r="H410" s="488" t="s">
        <v>156</v>
      </c>
      <c r="I410" s="488">
        <v>0.21060000000000001</v>
      </c>
      <c r="J410" s="497">
        <v>4</v>
      </c>
      <c r="K410">
        <v>4</v>
      </c>
      <c r="L410">
        <f t="shared" si="7"/>
        <v>0</v>
      </c>
    </row>
    <row r="411" spans="7:12">
      <c r="G411" s="124">
        <v>763</v>
      </c>
      <c r="H411" s="488" t="s">
        <v>785</v>
      </c>
      <c r="I411" s="488">
        <v>0.19719999999999999</v>
      </c>
      <c r="J411" s="497">
        <v>4</v>
      </c>
      <c r="K411">
        <v>4</v>
      </c>
      <c r="L411">
        <f t="shared" si="7"/>
        <v>0</v>
      </c>
    </row>
    <row r="412" spans="7:12">
      <c r="G412" s="124">
        <v>765</v>
      </c>
      <c r="H412" s="488" t="s">
        <v>157</v>
      </c>
      <c r="I412" s="488">
        <v>0.38669999999999999</v>
      </c>
      <c r="J412" s="497">
        <v>7</v>
      </c>
      <c r="K412">
        <v>7</v>
      </c>
      <c r="L412">
        <f t="shared" si="7"/>
        <v>0</v>
      </c>
    </row>
    <row r="413" spans="7:12">
      <c r="G413" s="124">
        <v>766</v>
      </c>
      <c r="H413" s="488" t="s">
        <v>1041</v>
      </c>
      <c r="I413" s="488">
        <v>0.30449999999999999</v>
      </c>
      <c r="J413" s="497">
        <v>6</v>
      </c>
      <c r="K413">
        <v>6</v>
      </c>
      <c r="L413">
        <f t="shared" si="7"/>
        <v>0</v>
      </c>
    </row>
    <row r="414" spans="7:12">
      <c r="G414" s="124">
        <v>767</v>
      </c>
      <c r="H414" s="488" t="s">
        <v>158</v>
      </c>
      <c r="I414" s="488">
        <v>0.47110000000000002</v>
      </c>
      <c r="J414" s="497">
        <v>8</v>
      </c>
      <c r="K414">
        <v>8</v>
      </c>
      <c r="L414">
        <f t="shared" si="7"/>
        <v>0</v>
      </c>
    </row>
    <row r="415" spans="7:12">
      <c r="G415" s="124">
        <v>770</v>
      </c>
      <c r="H415" s="488" t="s">
        <v>159</v>
      </c>
      <c r="I415" s="488">
        <v>0.26340000000000002</v>
      </c>
      <c r="J415" s="497">
        <v>5</v>
      </c>
      <c r="K415">
        <v>5</v>
      </c>
      <c r="L415">
        <f t="shared" si="7"/>
        <v>0</v>
      </c>
    </row>
    <row r="416" spans="7:12">
      <c r="G416" s="124">
        <v>773</v>
      </c>
      <c r="H416" s="488" t="s">
        <v>160</v>
      </c>
      <c r="I416" s="488">
        <v>0.27200000000000002</v>
      </c>
      <c r="J416" s="497">
        <v>5</v>
      </c>
      <c r="K416">
        <v>5</v>
      </c>
      <c r="L416">
        <f t="shared" si="7"/>
        <v>0</v>
      </c>
    </row>
    <row r="417" spans="7:12">
      <c r="G417" s="124">
        <v>774</v>
      </c>
      <c r="H417" s="488" t="s">
        <v>666</v>
      </c>
      <c r="I417" s="488">
        <v>0.29749999999999999</v>
      </c>
      <c r="J417" s="497">
        <v>5</v>
      </c>
      <c r="K417">
        <v>5</v>
      </c>
      <c r="L417">
        <f t="shared" si="7"/>
        <v>0</v>
      </c>
    </row>
    <row r="418" spans="7:12">
      <c r="G418" s="124">
        <v>775</v>
      </c>
      <c r="H418" s="488" t="s">
        <v>161</v>
      </c>
      <c r="I418" s="488">
        <v>0.15329999999999999</v>
      </c>
      <c r="J418" s="497">
        <v>3</v>
      </c>
      <c r="K418">
        <v>3</v>
      </c>
      <c r="L418">
        <f t="shared" si="7"/>
        <v>0</v>
      </c>
    </row>
    <row r="419" spans="7:12">
      <c r="G419" s="124">
        <v>778</v>
      </c>
      <c r="H419" s="488" t="s">
        <v>668</v>
      </c>
      <c r="I419" s="488">
        <v>0.50549999999999995</v>
      </c>
      <c r="J419" s="497">
        <v>9</v>
      </c>
      <c r="K419">
        <v>9</v>
      </c>
      <c r="L419">
        <f t="shared" si="7"/>
        <v>0</v>
      </c>
    </row>
    <row r="420" spans="7:12">
      <c r="G420" s="124">
        <v>780</v>
      </c>
      <c r="H420" s="488" t="s">
        <v>162</v>
      </c>
      <c r="I420" s="488">
        <v>0.2601</v>
      </c>
      <c r="J420" s="497">
        <v>5</v>
      </c>
      <c r="K420">
        <v>5</v>
      </c>
      <c r="L420">
        <f t="shared" si="7"/>
        <v>0</v>
      </c>
    </row>
    <row r="421" spans="7:12">
      <c r="G421" s="124">
        <v>801</v>
      </c>
      <c r="H421" s="488" t="s">
        <v>163</v>
      </c>
      <c r="I421" s="488">
        <v>0.41949999999999998</v>
      </c>
      <c r="J421" s="497">
        <v>7</v>
      </c>
      <c r="K421">
        <v>7</v>
      </c>
      <c r="L421">
        <f t="shared" si="7"/>
        <v>0</v>
      </c>
    </row>
    <row r="422" spans="7:12">
      <c r="G422" s="124">
        <v>805</v>
      </c>
      <c r="H422" s="488" t="s">
        <v>164</v>
      </c>
      <c r="I422" s="488">
        <v>0.13969999999999999</v>
      </c>
      <c r="J422" s="497">
        <v>3</v>
      </c>
      <c r="K422">
        <v>3</v>
      </c>
      <c r="L422">
        <f t="shared" si="7"/>
        <v>0</v>
      </c>
    </row>
    <row r="423" spans="7:12">
      <c r="G423" s="124">
        <v>806</v>
      </c>
      <c r="H423" s="488" t="s">
        <v>165</v>
      </c>
      <c r="I423" s="488">
        <v>0.37640000000000001</v>
      </c>
      <c r="J423" s="497">
        <v>7</v>
      </c>
      <c r="K423">
        <v>7</v>
      </c>
      <c r="L423">
        <f t="shared" si="7"/>
        <v>0</v>
      </c>
    </row>
    <row r="424" spans="7:12">
      <c r="G424" s="124">
        <v>810</v>
      </c>
      <c r="H424" s="488" t="s">
        <v>166</v>
      </c>
      <c r="I424" s="488">
        <v>0.37709999999999999</v>
      </c>
      <c r="J424" s="497">
        <v>7</v>
      </c>
      <c r="K424">
        <v>7</v>
      </c>
      <c r="L424">
        <f t="shared" si="7"/>
        <v>0</v>
      </c>
    </row>
    <row r="425" spans="7:12">
      <c r="G425" s="124">
        <v>815</v>
      </c>
      <c r="H425" s="488" t="s">
        <v>167</v>
      </c>
      <c r="I425" s="488">
        <v>0.50800000000000001</v>
      </c>
      <c r="J425" s="497">
        <v>9</v>
      </c>
      <c r="K425">
        <v>9</v>
      </c>
      <c r="L425">
        <f t="shared" si="7"/>
        <v>0</v>
      </c>
    </row>
    <row r="426" spans="7:12">
      <c r="G426" s="124">
        <v>817</v>
      </c>
      <c r="H426" s="488" t="s">
        <v>1079</v>
      </c>
      <c r="I426" s="488">
        <v>0.31840000000000002</v>
      </c>
      <c r="J426" s="497">
        <v>6</v>
      </c>
      <c r="K426">
        <v>6</v>
      </c>
      <c r="L426">
        <f t="shared" si="7"/>
        <v>0</v>
      </c>
    </row>
    <row r="427" spans="7:12">
      <c r="G427" s="124">
        <v>818</v>
      </c>
      <c r="H427" s="488" t="s">
        <v>168</v>
      </c>
      <c r="I427" s="488">
        <v>0.50819999999999999</v>
      </c>
      <c r="J427" s="497">
        <v>9</v>
      </c>
      <c r="K427">
        <v>9</v>
      </c>
      <c r="L427">
        <f t="shared" si="7"/>
        <v>0</v>
      </c>
    </row>
    <row r="428" spans="7:12">
      <c r="G428" s="124">
        <v>821</v>
      </c>
      <c r="H428" s="488" t="s">
        <v>169</v>
      </c>
      <c r="I428" s="488">
        <v>0.54269999999999996</v>
      </c>
      <c r="J428" s="497">
        <v>10</v>
      </c>
      <c r="K428">
        <v>10</v>
      </c>
      <c r="L428">
        <f t="shared" si="7"/>
        <v>0</v>
      </c>
    </row>
    <row r="429" spans="7:12">
      <c r="G429" s="124">
        <v>823</v>
      </c>
      <c r="H429" s="488" t="s">
        <v>170</v>
      </c>
      <c r="I429" s="488">
        <v>0.7228</v>
      </c>
      <c r="J429" s="497">
        <v>11</v>
      </c>
      <c r="K429">
        <v>11</v>
      </c>
      <c r="L429">
        <f t="shared" si="7"/>
        <v>0</v>
      </c>
    </row>
    <row r="430" spans="7:12">
      <c r="G430" s="124">
        <v>825</v>
      </c>
      <c r="H430" s="488" t="s">
        <v>171</v>
      </c>
      <c r="I430" s="488">
        <v>0.57640000000000002</v>
      </c>
      <c r="J430" s="497">
        <v>10</v>
      </c>
      <c r="K430">
        <v>10</v>
      </c>
      <c r="L430">
        <f t="shared" si="7"/>
        <v>0</v>
      </c>
    </row>
    <row r="431" spans="7:12">
      <c r="G431" s="124">
        <v>828</v>
      </c>
      <c r="H431" s="488" t="s">
        <v>172</v>
      </c>
      <c r="I431" s="488">
        <v>0.60450000000000004</v>
      </c>
      <c r="J431" s="497">
        <v>10</v>
      </c>
      <c r="K431">
        <v>10</v>
      </c>
      <c r="L431">
        <f t="shared" si="7"/>
        <v>0</v>
      </c>
    </row>
    <row r="432" spans="7:12">
      <c r="G432" s="124">
        <v>829</v>
      </c>
      <c r="H432" s="488" t="s">
        <v>173</v>
      </c>
      <c r="I432" s="488">
        <v>0.63039999999999996</v>
      </c>
      <c r="J432" s="497">
        <v>10</v>
      </c>
      <c r="K432">
        <v>10</v>
      </c>
      <c r="L432">
        <f t="shared" si="7"/>
        <v>0</v>
      </c>
    </row>
    <row r="433" spans="7:12">
      <c r="G433" s="124">
        <v>830</v>
      </c>
      <c r="H433" s="488" t="s">
        <v>174</v>
      </c>
      <c r="I433" s="488">
        <v>0.39369999999999999</v>
      </c>
      <c r="J433" s="497">
        <v>7</v>
      </c>
      <c r="K433">
        <v>7</v>
      </c>
      <c r="L433">
        <f t="shared" si="7"/>
        <v>0</v>
      </c>
    </row>
    <row r="434" spans="7:12">
      <c r="G434" s="124">
        <v>832</v>
      </c>
      <c r="H434" s="488" t="s">
        <v>175</v>
      </c>
      <c r="I434" s="488">
        <v>0.31900000000000001</v>
      </c>
      <c r="J434" s="497">
        <v>6</v>
      </c>
      <c r="K434">
        <v>6</v>
      </c>
      <c r="L434">
        <f t="shared" si="7"/>
        <v>0</v>
      </c>
    </row>
    <row r="435" spans="7:12">
      <c r="G435" s="124">
        <v>851</v>
      </c>
      <c r="H435" s="488" t="s">
        <v>176</v>
      </c>
      <c r="I435" s="488">
        <v>0.46250000000000002</v>
      </c>
      <c r="J435" s="497">
        <v>8</v>
      </c>
      <c r="K435">
        <v>8</v>
      </c>
      <c r="L435">
        <f t="shared" si="7"/>
        <v>0</v>
      </c>
    </row>
    <row r="436" spans="7:12">
      <c r="G436" s="124">
        <v>852</v>
      </c>
      <c r="H436" s="488" t="s">
        <v>177</v>
      </c>
      <c r="I436" s="488">
        <v>0.27960000000000002</v>
      </c>
      <c r="J436" s="497">
        <v>5</v>
      </c>
      <c r="K436">
        <v>5</v>
      </c>
      <c r="L436">
        <f t="shared" si="7"/>
        <v>0</v>
      </c>
    </row>
    <row r="437" spans="7:12">
      <c r="G437" s="124">
        <v>853</v>
      </c>
      <c r="H437" s="488" t="s">
        <v>178</v>
      </c>
      <c r="I437" s="488">
        <v>0.51600000000000001</v>
      </c>
      <c r="J437" s="497">
        <v>9</v>
      </c>
      <c r="K437">
        <v>9</v>
      </c>
      <c r="L437">
        <f t="shared" si="7"/>
        <v>0</v>
      </c>
    </row>
    <row r="438" spans="7:12">
      <c r="G438" s="124">
        <v>855</v>
      </c>
      <c r="H438" s="488" t="s">
        <v>179</v>
      </c>
      <c r="I438" s="488">
        <v>0.27889999999999998</v>
      </c>
      <c r="J438" s="497">
        <v>5</v>
      </c>
      <c r="K438">
        <v>5</v>
      </c>
      <c r="L438">
        <f t="shared" si="7"/>
        <v>0</v>
      </c>
    </row>
    <row r="439" spans="7:12">
      <c r="G439" s="124">
        <v>860</v>
      </c>
      <c r="H439" s="488" t="s">
        <v>180</v>
      </c>
      <c r="I439" s="488">
        <v>0.47870000000000001</v>
      </c>
      <c r="J439" s="497">
        <v>8</v>
      </c>
      <c r="K439">
        <v>8</v>
      </c>
      <c r="L439">
        <f t="shared" si="7"/>
        <v>0</v>
      </c>
    </row>
    <row r="440" spans="7:12">
      <c r="G440" s="124">
        <v>871</v>
      </c>
      <c r="H440" s="488" t="s">
        <v>181</v>
      </c>
      <c r="I440" s="488">
        <v>0.19189999999999999</v>
      </c>
      <c r="J440" s="497">
        <v>4</v>
      </c>
      <c r="K440">
        <v>4</v>
      </c>
      <c r="L440">
        <f t="shared" si="7"/>
        <v>0</v>
      </c>
    </row>
    <row r="441" spans="7:12">
      <c r="G441" s="124">
        <v>872</v>
      </c>
      <c r="H441" s="488" t="s">
        <v>182</v>
      </c>
      <c r="I441" s="488">
        <v>0.58220000000000005</v>
      </c>
      <c r="J441" s="497">
        <v>10</v>
      </c>
      <c r="K441">
        <v>10</v>
      </c>
      <c r="L441">
        <f t="shared" si="7"/>
        <v>0</v>
      </c>
    </row>
    <row r="442" spans="7:12">
      <c r="G442" s="124">
        <v>873</v>
      </c>
      <c r="H442" s="488" t="s">
        <v>183</v>
      </c>
      <c r="I442" s="488">
        <v>0.308</v>
      </c>
      <c r="J442" s="497">
        <v>6</v>
      </c>
      <c r="K442">
        <v>6</v>
      </c>
      <c r="L442">
        <f t="shared" si="7"/>
        <v>0</v>
      </c>
    </row>
    <row r="443" spans="7:12">
      <c r="G443" s="124">
        <v>876</v>
      </c>
      <c r="H443" s="488" t="s">
        <v>184</v>
      </c>
      <c r="I443" s="488">
        <v>0.34839999999999999</v>
      </c>
      <c r="J443" s="497">
        <v>6</v>
      </c>
      <c r="K443">
        <v>6</v>
      </c>
      <c r="L443">
        <f t="shared" si="7"/>
        <v>0</v>
      </c>
    </row>
    <row r="444" spans="7:12">
      <c r="G444" s="124">
        <v>878</v>
      </c>
      <c r="H444" s="488" t="s">
        <v>185</v>
      </c>
      <c r="I444" s="488">
        <v>0.32</v>
      </c>
      <c r="J444" s="497">
        <v>6</v>
      </c>
      <c r="K444">
        <v>6</v>
      </c>
      <c r="L444">
        <f t="shared" si="7"/>
        <v>0</v>
      </c>
    </row>
    <row r="445" spans="7:12">
      <c r="G445" s="124">
        <v>879</v>
      </c>
      <c r="H445" s="488" t="s">
        <v>186</v>
      </c>
      <c r="I445" s="488">
        <v>0.35730000000000001</v>
      </c>
      <c r="J445" s="497">
        <v>6</v>
      </c>
      <c r="K445">
        <v>6</v>
      </c>
      <c r="L445">
        <f t="shared" si="7"/>
        <v>0</v>
      </c>
    </row>
    <row r="446" spans="7:12">
      <c r="G446" s="124">
        <v>885</v>
      </c>
      <c r="H446" s="488" t="s">
        <v>188</v>
      </c>
      <c r="I446" s="488">
        <v>0.44280000000000003</v>
      </c>
      <c r="J446" s="497">
        <v>8</v>
      </c>
      <c r="K446">
        <v>8</v>
      </c>
      <c r="L446">
        <f t="shared" si="7"/>
        <v>0</v>
      </c>
    </row>
    <row r="447" spans="7:12">
      <c r="G447" s="124">
        <v>910</v>
      </c>
      <c r="H447" s="488" t="s">
        <v>189</v>
      </c>
      <c r="I447" s="488">
        <v>0.2969</v>
      </c>
      <c r="J447" s="497">
        <v>5</v>
      </c>
      <c r="K447">
        <v>5</v>
      </c>
      <c r="L447">
        <f t="shared" si="7"/>
        <v>0</v>
      </c>
    </row>
    <row r="448" spans="7:12">
      <c r="G448" s="124">
        <v>915</v>
      </c>
      <c r="H448" s="488" t="s">
        <v>190</v>
      </c>
      <c r="I448" s="488">
        <v>0.1837</v>
      </c>
      <c r="J448" s="497">
        <v>4</v>
      </c>
      <c r="K448">
        <v>4</v>
      </c>
      <c r="L448">
        <f t="shared" si="7"/>
        <v>0</v>
      </c>
    </row>
  </sheetData>
  <autoFilter ref="G9:M448" xr:uid="{3D9763C1-6F6B-483C-A1D5-883DF76EFA6B}"/>
  <sortState xmlns:xlrd2="http://schemas.microsoft.com/office/spreadsheetml/2017/richdata2" ref="N10:Q448">
    <sortCondition ref="N448"/>
  </sortState>
  <conditionalFormatting sqref="J9:J448">
    <cfRule type="colorScale" priority="14">
      <colorScale>
        <cfvo type="min"/>
        <cfvo type="max"/>
        <color rgb="FFFCFCFF"/>
        <color rgb="FF63BE7B"/>
      </colorScale>
    </cfRule>
    <cfRule type="colorScale" priority="15">
      <colorScale>
        <cfvo type="min"/>
        <cfvo type="percentile" val="50"/>
        <cfvo type="max"/>
        <color rgb="FF5A8AC6"/>
        <color rgb="FFFCFCFF"/>
        <color rgb="FFF8696B"/>
      </colorScale>
    </cfRule>
  </conditionalFormatting>
  <conditionalFormatting sqref="D9">
    <cfRule type="colorScale" priority="8">
      <colorScale>
        <cfvo type="min"/>
        <cfvo type="max"/>
        <color rgb="FFFCFCFF"/>
        <color rgb="FF63BE7B"/>
      </colorScale>
    </cfRule>
    <cfRule type="colorScale" priority="9">
      <colorScale>
        <cfvo type="min"/>
        <cfvo type="percentile" val="50"/>
        <cfvo type="max"/>
        <color rgb="FF5A8AC6"/>
        <color rgb="FFFCFCFF"/>
        <color rgb="FFF8696B"/>
      </colorScale>
    </cfRule>
  </conditionalFormatting>
  <conditionalFormatting sqref="E10:E19">
    <cfRule type="expression" dxfId="2" priority="7">
      <formula>"&lt;&gt;0"</formula>
    </cfRule>
  </conditionalFormatting>
  <conditionalFormatting sqref="K9">
    <cfRule type="colorScale" priority="5">
      <colorScale>
        <cfvo type="min"/>
        <cfvo type="max"/>
        <color rgb="FFFCFCFF"/>
        <color rgb="FF63BE7B"/>
      </colorScale>
    </cfRule>
    <cfRule type="colorScale" priority="6">
      <colorScale>
        <cfvo type="min"/>
        <cfvo type="percentile" val="50"/>
        <cfvo type="max"/>
        <color rgb="FF5A8AC6"/>
        <color rgb="FFFCFCFF"/>
        <color rgb="FFF8696B"/>
      </colorScale>
    </cfRule>
  </conditionalFormatting>
  <conditionalFormatting sqref="E20">
    <cfRule type="expression" dxfId="1" priority="4">
      <formula>"&lt;&gt;0"</formula>
    </cfRule>
  </conditionalFormatting>
  <conditionalFormatting sqref="E21">
    <cfRule type="expression" dxfId="0" priority="3">
      <formula>"&lt;&gt;0"</formula>
    </cfRule>
  </conditionalFormatting>
  <conditionalFormatting sqref="K361">
    <cfRule type="colorScale" priority="1">
      <colorScale>
        <cfvo type="min"/>
        <cfvo type="max"/>
        <color rgb="FFFCFCFF"/>
        <color rgb="FF63BE7B"/>
      </colorScale>
    </cfRule>
    <cfRule type="colorScale" priority="2">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456"/>
  <sheetViews>
    <sheetView showGridLines="0" workbookViewId="0">
      <pane ySplit="9" topLeftCell="A19" activePane="bottomLeft" state="frozen"/>
      <selection activeCell="P102" sqref="P102:P105"/>
      <selection pane="bottomLeft" activeCell="P102" sqref="P102:P105"/>
    </sheetView>
  </sheetViews>
  <sheetFormatPr defaultColWidth="9.33203125" defaultRowHeight="12"/>
  <cols>
    <col min="1" max="1" width="10.1640625" style="406" customWidth="1"/>
    <col min="2" max="2" width="37.33203125" style="407" customWidth="1"/>
    <col min="3" max="3" width="7.33203125" style="406" customWidth="1"/>
    <col min="4" max="5" width="11.1640625" style="56" customWidth="1"/>
    <col min="6" max="6" width="11.33203125" style="406" customWidth="1"/>
    <col min="7" max="7" width="49.1640625" style="409" customWidth="1"/>
    <col min="8" max="8" width="14.83203125" style="406" customWidth="1"/>
    <col min="9" max="11" width="9.33203125" style="410"/>
    <col min="12" max="12" width="26" style="410" customWidth="1"/>
    <col min="13" max="16384" width="9.33203125" style="410"/>
  </cols>
  <sheetData>
    <row r="1" spans="1:8">
      <c r="F1" s="408">
        <f>COUNTIF(H10:H99,"=open")</f>
        <v>72</v>
      </c>
      <c r="H1" s="406">
        <f>COUNTA(H10:H99)</f>
        <v>72</v>
      </c>
    </row>
    <row r="2" spans="1:8" ht="11.25" hidden="1" customHeight="1"/>
    <row r="3" spans="1:8" ht="11.25" hidden="1" customHeight="1"/>
    <row r="4" spans="1:8" ht="11.25" hidden="1" customHeight="1"/>
    <row r="5" spans="1:8" ht="11.25" hidden="1" customHeight="1">
      <c r="G5" s="406"/>
    </row>
    <row r="6" spans="1:8">
      <c r="A6" s="544">
        <v>43740</v>
      </c>
      <c r="B6" s="411" t="s">
        <v>1037</v>
      </c>
      <c r="C6" s="411"/>
      <c r="D6" s="411"/>
      <c r="E6" s="407"/>
      <c r="F6" s="543">
        <v>44439</v>
      </c>
      <c r="G6" s="412" t="s">
        <v>234</v>
      </c>
      <c r="H6" s="412"/>
    </row>
    <row r="7" spans="1:8">
      <c r="A7" s="413"/>
      <c r="B7" s="413"/>
      <c r="C7" s="413"/>
      <c r="D7" s="413"/>
      <c r="E7" s="407"/>
      <c r="F7" s="414"/>
      <c r="G7" s="414"/>
      <c r="H7" s="414"/>
    </row>
    <row r="8" spans="1:8">
      <c r="A8" s="415"/>
      <c r="B8" s="416"/>
      <c r="C8" s="417"/>
      <c r="D8" s="417"/>
      <c r="E8" s="407"/>
      <c r="F8" s="418"/>
      <c r="G8" s="419"/>
      <c r="H8" s="420" t="s">
        <v>1049</v>
      </c>
    </row>
    <row r="9" spans="1:8">
      <c r="A9" s="417" t="s">
        <v>235</v>
      </c>
      <c r="B9" s="417" t="s">
        <v>1038</v>
      </c>
      <c r="C9" s="417" t="s">
        <v>1039</v>
      </c>
      <c r="D9" s="417" t="s">
        <v>1168</v>
      </c>
      <c r="E9" s="407"/>
      <c r="F9" s="420" t="s">
        <v>237</v>
      </c>
      <c r="G9" s="420" t="s">
        <v>238</v>
      </c>
      <c r="H9" s="420" t="s">
        <v>239</v>
      </c>
    </row>
    <row r="10" spans="1:8" s="426" customFormat="1">
      <c r="A10" s="421">
        <v>1</v>
      </c>
      <c r="B10" s="422" t="s">
        <v>240</v>
      </c>
      <c r="C10" s="421">
        <v>1</v>
      </c>
      <c r="D10" s="56"/>
      <c r="E10" s="56"/>
      <c r="F10" s="423">
        <v>409</v>
      </c>
      <c r="G10" s="424" t="s">
        <v>622</v>
      </c>
      <c r="H10" s="425" t="s">
        <v>242</v>
      </c>
    </row>
    <row r="11" spans="1:8" s="426" customFormat="1">
      <c r="A11" s="421">
        <v>2</v>
      </c>
      <c r="B11" s="422" t="s">
        <v>243</v>
      </c>
      <c r="C11" s="421">
        <v>0</v>
      </c>
      <c r="D11" s="56" t="s">
        <v>1054</v>
      </c>
      <c r="E11" s="56"/>
      <c r="F11" s="423">
        <v>410</v>
      </c>
      <c r="G11" s="424" t="s">
        <v>241</v>
      </c>
      <c r="H11" s="425" t="s">
        <v>242</v>
      </c>
    </row>
    <row r="12" spans="1:8" s="426" customFormat="1">
      <c r="A12" s="421">
        <v>3</v>
      </c>
      <c r="B12" s="422" t="s">
        <v>244</v>
      </c>
      <c r="C12" s="421">
        <v>1</v>
      </c>
      <c r="D12" s="56"/>
      <c r="E12" s="56"/>
      <c r="F12" s="427">
        <v>412</v>
      </c>
      <c r="G12" s="56" t="s">
        <v>1055</v>
      </c>
      <c r="H12" s="427" t="s">
        <v>242</v>
      </c>
    </row>
    <row r="13" spans="1:8" s="426" customFormat="1">
      <c r="A13" s="421">
        <v>4</v>
      </c>
      <c r="B13" s="422" t="s">
        <v>245</v>
      </c>
      <c r="C13" s="421">
        <v>0</v>
      </c>
      <c r="D13" s="56"/>
      <c r="E13" s="56"/>
      <c r="F13" s="423">
        <v>413</v>
      </c>
      <c r="G13" s="56" t="s">
        <v>1056</v>
      </c>
      <c r="H13" s="425" t="s">
        <v>242</v>
      </c>
    </row>
    <row r="14" spans="1:8" s="426" customFormat="1">
      <c r="A14" s="421">
        <v>5</v>
      </c>
      <c r="B14" s="422" t="s">
        <v>246</v>
      </c>
      <c r="C14" s="421">
        <v>1</v>
      </c>
      <c r="D14" s="56"/>
      <c r="E14" s="56"/>
      <c r="F14" s="423">
        <v>414</v>
      </c>
      <c r="G14" s="56" t="s">
        <v>1057</v>
      </c>
      <c r="H14" s="423" t="s">
        <v>242</v>
      </c>
    </row>
    <row r="15" spans="1:8" s="426" customFormat="1">
      <c r="A15" s="421">
        <v>6</v>
      </c>
      <c r="B15" s="422" t="s">
        <v>247</v>
      </c>
      <c r="C15" s="421">
        <v>0</v>
      </c>
      <c r="D15" s="56"/>
      <c r="E15" s="56"/>
      <c r="F15" s="427">
        <v>416</v>
      </c>
      <c r="G15" s="56" t="s">
        <v>1058</v>
      </c>
      <c r="H15" s="427" t="s">
        <v>242</v>
      </c>
    </row>
    <row r="16" spans="1:8" s="426" customFormat="1">
      <c r="A16" s="421">
        <v>7</v>
      </c>
      <c r="B16" s="422" t="s">
        <v>248</v>
      </c>
      <c r="C16" s="421">
        <v>1</v>
      </c>
      <c r="D16" s="56"/>
      <c r="E16" s="56"/>
      <c r="F16" s="421">
        <v>417</v>
      </c>
      <c r="G16" s="428" t="s">
        <v>623</v>
      </c>
      <c r="H16" s="421" t="s">
        <v>242</v>
      </c>
    </row>
    <row r="17" spans="1:8" s="426" customFormat="1">
      <c r="A17" s="421">
        <v>8</v>
      </c>
      <c r="B17" s="422" t="s">
        <v>249</v>
      </c>
      <c r="C17" s="421">
        <v>1</v>
      </c>
      <c r="D17" s="56"/>
      <c r="E17" s="56"/>
      <c r="F17" s="423">
        <v>418</v>
      </c>
      <c r="G17" s="56" t="s">
        <v>1087</v>
      </c>
      <c r="H17" s="425" t="s">
        <v>242</v>
      </c>
    </row>
    <row r="18" spans="1:8" s="426" customFormat="1">
      <c r="A18" s="421">
        <v>9</v>
      </c>
      <c r="B18" s="422" t="s">
        <v>250</v>
      </c>
      <c r="C18" s="421">
        <v>1</v>
      </c>
      <c r="D18" s="56"/>
      <c r="E18" s="56"/>
      <c r="F18" s="423">
        <v>419</v>
      </c>
      <c r="G18" s="56" t="s">
        <v>1088</v>
      </c>
      <c r="H18" s="425" t="s">
        <v>242</v>
      </c>
    </row>
    <row r="19" spans="1:8" s="426" customFormat="1">
      <c r="A19" s="421">
        <v>10</v>
      </c>
      <c r="B19" s="422" t="s">
        <v>251</v>
      </c>
      <c r="C19" s="421">
        <v>1</v>
      </c>
      <c r="D19" s="56"/>
      <c r="E19" s="56"/>
      <c r="F19" s="423">
        <v>420</v>
      </c>
      <c r="G19" s="56" t="s">
        <v>1059</v>
      </c>
      <c r="H19" s="425" t="s">
        <v>242</v>
      </c>
    </row>
    <row r="20" spans="1:8" s="426" customFormat="1">
      <c r="A20" s="421">
        <v>11</v>
      </c>
      <c r="B20" s="422" t="s">
        <v>252</v>
      </c>
      <c r="C20" s="421">
        <v>0</v>
      </c>
      <c r="D20" s="56"/>
      <c r="E20" s="56"/>
      <c r="F20" s="423">
        <v>426</v>
      </c>
      <c r="G20" s="424" t="s">
        <v>1082</v>
      </c>
      <c r="H20" s="425" t="s">
        <v>242</v>
      </c>
    </row>
    <row r="21" spans="1:8" s="426" customFormat="1">
      <c r="A21" s="421">
        <v>12</v>
      </c>
      <c r="B21" s="422" t="s">
        <v>253</v>
      </c>
      <c r="C21" s="421">
        <v>0</v>
      </c>
      <c r="D21" s="56"/>
      <c r="E21" s="56"/>
      <c r="F21" s="423">
        <v>428</v>
      </c>
      <c r="G21" s="424" t="s">
        <v>1099</v>
      </c>
      <c r="H21" s="425" t="s">
        <v>242</v>
      </c>
    </row>
    <row r="22" spans="1:8" s="426" customFormat="1">
      <c r="A22" s="421">
        <v>13</v>
      </c>
      <c r="B22" s="422" t="s">
        <v>254</v>
      </c>
      <c r="C22" s="421">
        <v>0</v>
      </c>
      <c r="D22" s="56"/>
      <c r="E22" s="56"/>
      <c r="F22" s="423">
        <v>429</v>
      </c>
      <c r="G22" s="424" t="s">
        <v>255</v>
      </c>
      <c r="H22" s="425" t="s">
        <v>242</v>
      </c>
    </row>
    <row r="23" spans="1:8" s="426" customFormat="1">
      <c r="A23" s="421">
        <v>14</v>
      </c>
      <c r="B23" s="422" t="s">
        <v>256</v>
      </c>
      <c r="C23" s="421">
        <v>1</v>
      </c>
      <c r="D23" s="56"/>
      <c r="E23" s="56"/>
      <c r="F23" s="423">
        <v>430</v>
      </c>
      <c r="G23" s="424" t="s">
        <v>1050</v>
      </c>
      <c r="H23" s="425" t="s">
        <v>242</v>
      </c>
    </row>
    <row r="24" spans="1:8" s="426" customFormat="1">
      <c r="A24" s="421">
        <v>15</v>
      </c>
      <c r="B24" s="422" t="s">
        <v>257</v>
      </c>
      <c r="C24" s="421">
        <v>0</v>
      </c>
      <c r="D24" s="56"/>
      <c r="E24" s="56"/>
      <c r="F24" s="423">
        <v>431</v>
      </c>
      <c r="G24" s="424" t="s">
        <v>1083</v>
      </c>
      <c r="H24" s="425" t="s">
        <v>242</v>
      </c>
    </row>
    <row r="25" spans="1:8" s="426" customFormat="1">
      <c r="A25" s="421">
        <v>16</v>
      </c>
      <c r="B25" s="422" t="s">
        <v>259</v>
      </c>
      <c r="C25" s="421">
        <v>1</v>
      </c>
      <c r="D25" s="56"/>
      <c r="E25" s="56"/>
      <c r="F25" s="423">
        <v>432</v>
      </c>
      <c r="G25" s="424" t="s">
        <v>258</v>
      </c>
      <c r="H25" s="425" t="s">
        <v>242</v>
      </c>
    </row>
    <row r="26" spans="1:8" s="426" customFormat="1">
      <c r="A26" s="421">
        <v>17</v>
      </c>
      <c r="B26" s="422" t="s">
        <v>260</v>
      </c>
      <c r="C26" s="421">
        <v>1</v>
      </c>
      <c r="D26" s="56"/>
      <c r="E26" s="56"/>
      <c r="F26" s="423">
        <v>435</v>
      </c>
      <c r="G26" s="424" t="s">
        <v>713</v>
      </c>
      <c r="H26" s="425" t="s">
        <v>242</v>
      </c>
    </row>
    <row r="27" spans="1:8" s="426" customFormat="1">
      <c r="A27" s="421">
        <v>18</v>
      </c>
      <c r="B27" s="422" t="s">
        <v>263</v>
      </c>
      <c r="C27" s="421">
        <v>1</v>
      </c>
      <c r="D27" s="56"/>
      <c r="E27" s="56"/>
      <c r="F27" s="423">
        <v>436</v>
      </c>
      <c r="G27" s="424" t="s">
        <v>1077</v>
      </c>
      <c r="H27" s="425" t="s">
        <v>242</v>
      </c>
    </row>
    <row r="28" spans="1:8" s="426" customFormat="1">
      <c r="A28" s="421">
        <v>19</v>
      </c>
      <c r="B28" s="422" t="s">
        <v>264</v>
      </c>
      <c r="C28" s="421">
        <v>0</v>
      </c>
      <c r="D28" s="56" t="s">
        <v>1046</v>
      </c>
      <c r="E28" s="56"/>
      <c r="F28" s="423">
        <v>437</v>
      </c>
      <c r="G28" s="424" t="s">
        <v>1200</v>
      </c>
      <c r="H28" s="425" t="s">
        <v>242</v>
      </c>
    </row>
    <row r="29" spans="1:8" s="426" customFormat="1">
      <c r="A29" s="421">
        <v>20</v>
      </c>
      <c r="B29" s="422" t="s">
        <v>265</v>
      </c>
      <c r="C29" s="421">
        <v>1</v>
      </c>
      <c r="D29" s="56"/>
      <c r="E29" s="56"/>
      <c r="F29" s="423">
        <v>438</v>
      </c>
      <c r="G29" s="56" t="s">
        <v>1060</v>
      </c>
      <c r="H29" s="425" t="s">
        <v>242</v>
      </c>
    </row>
    <row r="30" spans="1:8" s="426" customFormat="1">
      <c r="A30" s="421">
        <v>21</v>
      </c>
      <c r="B30" s="422" t="s">
        <v>267</v>
      </c>
      <c r="C30" s="421">
        <v>0</v>
      </c>
      <c r="D30" s="56"/>
      <c r="E30" s="56"/>
      <c r="F30" s="423">
        <v>439</v>
      </c>
      <c r="G30" s="56" t="s">
        <v>266</v>
      </c>
      <c r="H30" s="425" t="s">
        <v>242</v>
      </c>
    </row>
    <row r="31" spans="1:8" s="426" customFormat="1">
      <c r="A31" s="421">
        <v>22</v>
      </c>
      <c r="B31" s="422" t="s">
        <v>268</v>
      </c>
      <c r="C31" s="421">
        <v>0</v>
      </c>
      <c r="D31" s="56"/>
      <c r="E31" s="56"/>
      <c r="F31" s="423">
        <v>440</v>
      </c>
      <c r="G31" s="424" t="s">
        <v>1061</v>
      </c>
      <c r="H31" s="425" t="s">
        <v>242</v>
      </c>
    </row>
    <row r="32" spans="1:8" s="426" customFormat="1">
      <c r="A32" s="421">
        <v>23</v>
      </c>
      <c r="B32" s="422" t="s">
        <v>270</v>
      </c>
      <c r="C32" s="421">
        <v>1</v>
      </c>
      <c r="D32" s="56"/>
      <c r="E32" s="56"/>
      <c r="F32" s="423">
        <v>441</v>
      </c>
      <c r="G32" s="56" t="s">
        <v>1252</v>
      </c>
      <c r="H32" s="425" t="s">
        <v>242</v>
      </c>
    </row>
    <row r="33" spans="1:8" s="426" customFormat="1">
      <c r="A33" s="421">
        <v>24</v>
      </c>
      <c r="B33" s="422" t="s">
        <v>271</v>
      </c>
      <c r="C33" s="421">
        <v>1</v>
      </c>
      <c r="D33" s="56"/>
      <c r="E33" s="56"/>
      <c r="F33" s="423">
        <v>444</v>
      </c>
      <c r="G33" s="424" t="s">
        <v>272</v>
      </c>
      <c r="H33" s="425" t="s">
        <v>242</v>
      </c>
    </row>
    <row r="34" spans="1:8" s="426" customFormat="1">
      <c r="A34" s="421">
        <v>25</v>
      </c>
      <c r="B34" s="422" t="s">
        <v>273</v>
      </c>
      <c r="C34" s="421">
        <v>1</v>
      </c>
      <c r="D34" s="56"/>
      <c r="E34" s="56"/>
      <c r="F34" s="423">
        <v>445</v>
      </c>
      <c r="G34" s="424" t="s">
        <v>1078</v>
      </c>
      <c r="H34" s="425" t="s">
        <v>242</v>
      </c>
    </row>
    <row r="35" spans="1:8" s="426" customFormat="1">
      <c r="A35" s="421">
        <v>26</v>
      </c>
      <c r="B35" s="422" t="s">
        <v>274</v>
      </c>
      <c r="C35" s="421">
        <v>1</v>
      </c>
      <c r="D35" s="56"/>
      <c r="E35" s="56"/>
      <c r="F35" s="423">
        <v>446</v>
      </c>
      <c r="G35" s="424" t="s">
        <v>1051</v>
      </c>
      <c r="H35" s="425" t="s">
        <v>242</v>
      </c>
    </row>
    <row r="36" spans="1:8" s="426" customFormat="1">
      <c r="A36" s="421">
        <v>27</v>
      </c>
      <c r="B36" s="422" t="s">
        <v>275</v>
      </c>
      <c r="C36" s="421">
        <v>1</v>
      </c>
      <c r="D36" s="56" t="s">
        <v>1046</v>
      </c>
      <c r="E36" s="56"/>
      <c r="F36" s="423">
        <v>447</v>
      </c>
      <c r="G36" s="56" t="s">
        <v>1062</v>
      </c>
      <c r="H36" s="425" t="s">
        <v>242</v>
      </c>
    </row>
    <row r="37" spans="1:8" s="426" customFormat="1">
      <c r="A37" s="421">
        <v>28</v>
      </c>
      <c r="B37" s="422" t="s">
        <v>276</v>
      </c>
      <c r="C37" s="421">
        <v>0</v>
      </c>
      <c r="D37" s="56" t="s">
        <v>1169</v>
      </c>
      <c r="E37" s="56"/>
      <c r="F37" s="423">
        <v>449</v>
      </c>
      <c r="G37" s="424" t="s">
        <v>277</v>
      </c>
      <c r="H37" s="425" t="s">
        <v>242</v>
      </c>
    </row>
    <row r="38" spans="1:8" s="426" customFormat="1">
      <c r="A38" s="421">
        <v>29</v>
      </c>
      <c r="B38" s="422" t="s">
        <v>278</v>
      </c>
      <c r="C38" s="421">
        <v>0</v>
      </c>
      <c r="D38" s="56"/>
      <c r="E38" s="56"/>
      <c r="F38" s="423">
        <v>450</v>
      </c>
      <c r="G38" s="56" t="s">
        <v>1063</v>
      </c>
      <c r="H38" s="425" t="s">
        <v>242</v>
      </c>
    </row>
    <row r="39" spans="1:8" s="426" customFormat="1">
      <c r="A39" s="421">
        <v>30</v>
      </c>
      <c r="B39" s="422" t="s">
        <v>279</v>
      </c>
      <c r="C39" s="421">
        <v>1</v>
      </c>
      <c r="D39" s="56"/>
      <c r="E39" s="56"/>
      <c r="F39" s="423">
        <v>453</v>
      </c>
      <c r="G39" s="424" t="s">
        <v>281</v>
      </c>
      <c r="H39" s="425" t="s">
        <v>242</v>
      </c>
    </row>
    <row r="40" spans="1:8" s="426" customFormat="1">
      <c r="A40" s="421">
        <v>31</v>
      </c>
      <c r="B40" s="422" t="s">
        <v>280</v>
      </c>
      <c r="C40" s="421">
        <v>1</v>
      </c>
      <c r="D40" s="56"/>
      <c r="E40" s="56"/>
      <c r="F40" s="423">
        <v>454</v>
      </c>
      <c r="G40" s="424" t="s">
        <v>283</v>
      </c>
      <c r="H40" s="425" t="s">
        <v>242</v>
      </c>
    </row>
    <row r="41" spans="1:8" s="426" customFormat="1">
      <c r="A41" s="421">
        <v>32</v>
      </c>
      <c r="B41" s="422" t="s">
        <v>282</v>
      </c>
      <c r="C41" s="421">
        <v>0</v>
      </c>
      <c r="D41" s="56"/>
      <c r="E41" s="56"/>
      <c r="F41" s="423">
        <v>455</v>
      </c>
      <c r="G41" s="56" t="s">
        <v>1064</v>
      </c>
      <c r="H41" s="425" t="s">
        <v>242</v>
      </c>
    </row>
    <row r="42" spans="1:8" s="426" customFormat="1">
      <c r="A42" s="421">
        <v>33</v>
      </c>
      <c r="B42" s="422" t="s">
        <v>284</v>
      </c>
      <c r="C42" s="421">
        <v>0</v>
      </c>
      <c r="D42" s="56"/>
      <c r="E42" s="56"/>
      <c r="F42" s="423">
        <v>456</v>
      </c>
      <c r="G42" s="424" t="s">
        <v>1065</v>
      </c>
      <c r="H42" s="425" t="s">
        <v>242</v>
      </c>
    </row>
    <row r="43" spans="1:8" s="426" customFormat="1">
      <c r="A43" s="421">
        <v>34</v>
      </c>
      <c r="B43" s="422" t="s">
        <v>285</v>
      </c>
      <c r="C43" s="421">
        <v>0</v>
      </c>
      <c r="D43" s="56"/>
      <c r="E43" s="56"/>
      <c r="F43" s="423">
        <v>458</v>
      </c>
      <c r="G43" s="424" t="s">
        <v>287</v>
      </c>
      <c r="H43" s="425" t="s">
        <v>242</v>
      </c>
    </row>
    <row r="44" spans="1:8" s="426" customFormat="1">
      <c r="A44" s="421">
        <v>35</v>
      </c>
      <c r="B44" s="422" t="s">
        <v>286</v>
      </c>
      <c r="C44" s="421">
        <v>1</v>
      </c>
      <c r="D44" s="56"/>
      <c r="E44" s="56"/>
      <c r="F44" s="423">
        <v>463</v>
      </c>
      <c r="G44" s="56" t="s">
        <v>1043</v>
      </c>
      <c r="H44" s="425" t="s">
        <v>242</v>
      </c>
    </row>
    <row r="45" spans="1:8" s="426" customFormat="1">
      <c r="A45" s="421">
        <v>36</v>
      </c>
      <c r="B45" s="422" t="s">
        <v>288</v>
      </c>
      <c r="C45" s="421">
        <v>1</v>
      </c>
      <c r="D45" s="56"/>
      <c r="E45" s="56"/>
      <c r="F45" s="423">
        <v>464</v>
      </c>
      <c r="G45" s="56" t="s">
        <v>1066</v>
      </c>
      <c r="H45" s="425" t="s">
        <v>242</v>
      </c>
    </row>
    <row r="46" spans="1:8" s="426" customFormat="1">
      <c r="A46" s="421">
        <v>37</v>
      </c>
      <c r="B46" s="422" t="s">
        <v>289</v>
      </c>
      <c r="C46" s="421">
        <v>0</v>
      </c>
      <c r="D46" s="56" t="s">
        <v>1054</v>
      </c>
      <c r="E46" s="56"/>
      <c r="F46" s="423">
        <v>466</v>
      </c>
      <c r="G46" s="424" t="s">
        <v>1067</v>
      </c>
      <c r="H46" s="425" t="s">
        <v>242</v>
      </c>
    </row>
    <row r="47" spans="1:8" s="426" customFormat="1">
      <c r="A47" s="421">
        <v>38</v>
      </c>
      <c r="B47" s="422" t="s">
        <v>290</v>
      </c>
      <c r="C47" s="421">
        <v>1</v>
      </c>
      <c r="D47" s="56"/>
      <c r="E47" s="56"/>
      <c r="F47" s="423">
        <v>469</v>
      </c>
      <c r="G47" s="424" t="s">
        <v>1068</v>
      </c>
      <c r="H47" s="425" t="s">
        <v>242</v>
      </c>
    </row>
    <row r="48" spans="1:8" s="426" customFormat="1">
      <c r="A48" s="421">
        <v>39</v>
      </c>
      <c r="B48" s="422" t="s">
        <v>291</v>
      </c>
      <c r="C48" s="421">
        <v>0</v>
      </c>
      <c r="D48" s="56" t="s">
        <v>1169</v>
      </c>
      <c r="E48" s="56"/>
      <c r="F48" s="423">
        <v>470</v>
      </c>
      <c r="G48" s="424" t="s">
        <v>1052</v>
      </c>
      <c r="H48" s="425" t="s">
        <v>242</v>
      </c>
    </row>
    <row r="49" spans="1:8" s="426" customFormat="1">
      <c r="A49" s="421">
        <v>40</v>
      </c>
      <c r="B49" s="422" t="s">
        <v>292</v>
      </c>
      <c r="C49" s="421">
        <v>1</v>
      </c>
      <c r="D49" s="56"/>
      <c r="E49" s="56"/>
      <c r="F49" s="423">
        <v>474</v>
      </c>
      <c r="G49" s="424" t="s">
        <v>1089</v>
      </c>
      <c r="H49" s="425" t="s">
        <v>242</v>
      </c>
    </row>
    <row r="50" spans="1:8" s="426" customFormat="1">
      <c r="A50" s="421">
        <v>41</v>
      </c>
      <c r="B50" s="422" t="s">
        <v>293</v>
      </c>
      <c r="C50" s="421">
        <v>1</v>
      </c>
      <c r="D50" s="56"/>
      <c r="E50" s="56"/>
      <c r="F50" s="423">
        <v>478</v>
      </c>
      <c r="G50" s="424" t="s">
        <v>4</v>
      </c>
      <c r="H50" s="425" t="s">
        <v>242</v>
      </c>
    </row>
    <row r="51" spans="1:8" s="426" customFormat="1">
      <c r="A51" s="421">
        <v>42</v>
      </c>
      <c r="B51" s="422" t="s">
        <v>294</v>
      </c>
      <c r="C51" s="421">
        <v>0</v>
      </c>
      <c r="D51" s="56"/>
      <c r="E51" s="56"/>
      <c r="F51" s="423">
        <v>479</v>
      </c>
      <c r="G51" s="424" t="s">
        <v>1069</v>
      </c>
      <c r="H51" s="425" t="s">
        <v>242</v>
      </c>
    </row>
    <row r="52" spans="1:8" s="426" customFormat="1">
      <c r="A52" s="421">
        <v>43</v>
      </c>
      <c r="B52" s="422" t="s">
        <v>295</v>
      </c>
      <c r="C52" s="421">
        <v>1</v>
      </c>
      <c r="D52" s="56"/>
      <c r="E52" s="56"/>
      <c r="F52" s="423">
        <v>481</v>
      </c>
      <c r="G52" s="56" t="s">
        <v>1070</v>
      </c>
      <c r="H52" s="425" t="s">
        <v>242</v>
      </c>
    </row>
    <row r="53" spans="1:8" s="426" customFormat="1">
      <c r="A53" s="421">
        <v>44</v>
      </c>
      <c r="B53" s="422" t="s">
        <v>296</v>
      </c>
      <c r="C53" s="421">
        <v>1</v>
      </c>
      <c r="D53" s="56"/>
      <c r="E53" s="56"/>
      <c r="F53" s="423">
        <v>482</v>
      </c>
      <c r="G53" s="56" t="s">
        <v>300</v>
      </c>
      <c r="H53" s="425" t="s">
        <v>242</v>
      </c>
    </row>
    <row r="54" spans="1:8" s="426" customFormat="1">
      <c r="A54" s="421">
        <v>45</v>
      </c>
      <c r="B54" s="422" t="s">
        <v>297</v>
      </c>
      <c r="C54" s="421">
        <v>1</v>
      </c>
      <c r="D54" s="56"/>
      <c r="E54" s="56"/>
      <c r="F54" s="423">
        <v>483</v>
      </c>
      <c r="G54" s="56" t="s">
        <v>1071</v>
      </c>
      <c r="H54" s="425" t="s">
        <v>242</v>
      </c>
    </row>
    <row r="55" spans="1:8" s="426" customFormat="1">
      <c r="A55" s="421">
        <v>46</v>
      </c>
      <c r="B55" s="422" t="s">
        <v>298</v>
      </c>
      <c r="C55" s="421">
        <v>1</v>
      </c>
      <c r="D55" s="56"/>
      <c r="E55" s="56"/>
      <c r="F55" s="423">
        <v>484</v>
      </c>
      <c r="G55" s="424" t="s">
        <v>303</v>
      </c>
      <c r="H55" s="425" t="s">
        <v>242</v>
      </c>
    </row>
    <row r="56" spans="1:8" s="426" customFormat="1">
      <c r="A56" s="421">
        <v>47</v>
      </c>
      <c r="B56" s="422" t="s">
        <v>299</v>
      </c>
      <c r="C56" s="421">
        <v>0</v>
      </c>
      <c r="D56" s="56"/>
      <c r="E56" s="56"/>
      <c r="F56" s="423">
        <v>485</v>
      </c>
      <c r="G56" s="424" t="s">
        <v>305</v>
      </c>
      <c r="H56" s="425" t="s">
        <v>242</v>
      </c>
    </row>
    <row r="57" spans="1:8" s="426" customFormat="1">
      <c r="A57" s="421">
        <v>48</v>
      </c>
      <c r="B57" s="422" t="s">
        <v>301</v>
      </c>
      <c r="C57" s="421">
        <v>1</v>
      </c>
      <c r="D57" s="56"/>
      <c r="E57" s="56"/>
      <c r="F57" s="423">
        <v>486</v>
      </c>
      <c r="G57" s="424" t="s">
        <v>1195</v>
      </c>
      <c r="H57" s="425" t="s">
        <v>242</v>
      </c>
    </row>
    <row r="58" spans="1:8" s="426" customFormat="1">
      <c r="A58" s="421">
        <v>49</v>
      </c>
      <c r="B58" s="422" t="s">
        <v>302</v>
      </c>
      <c r="C58" s="421">
        <v>1</v>
      </c>
      <c r="D58" s="56"/>
      <c r="E58" s="56"/>
      <c r="F58" s="423">
        <v>487</v>
      </c>
      <c r="G58" s="424" t="s">
        <v>308</v>
      </c>
      <c r="H58" s="425" t="s">
        <v>242</v>
      </c>
    </row>
    <row r="59" spans="1:8" s="426" customFormat="1">
      <c r="A59" s="421">
        <v>50</v>
      </c>
      <c r="B59" s="422" t="s">
        <v>304</v>
      </c>
      <c r="C59" s="421">
        <v>1</v>
      </c>
      <c r="D59" s="56"/>
      <c r="E59" s="56"/>
      <c r="F59" s="423">
        <v>488</v>
      </c>
      <c r="G59" s="424" t="s">
        <v>310</v>
      </c>
      <c r="H59" s="425" t="s">
        <v>242</v>
      </c>
    </row>
    <row r="60" spans="1:8" s="426" customFormat="1">
      <c r="A60" s="421">
        <v>51</v>
      </c>
      <c r="B60" s="422" t="s">
        <v>306</v>
      </c>
      <c r="C60" s="421">
        <v>1</v>
      </c>
      <c r="D60" s="56"/>
      <c r="E60" s="56"/>
      <c r="F60" s="423">
        <v>489</v>
      </c>
      <c r="G60" s="424" t="s">
        <v>1072</v>
      </c>
      <c r="H60" s="425" t="s">
        <v>242</v>
      </c>
    </row>
    <row r="61" spans="1:8" s="426" customFormat="1">
      <c r="A61" s="421">
        <v>52</v>
      </c>
      <c r="B61" s="422" t="s">
        <v>307</v>
      </c>
      <c r="C61" s="421">
        <v>1</v>
      </c>
      <c r="D61" s="56"/>
      <c r="E61" s="56"/>
      <c r="F61" s="423">
        <v>491</v>
      </c>
      <c r="G61" s="56" t="s">
        <v>314</v>
      </c>
      <c r="H61" s="425" t="s">
        <v>242</v>
      </c>
    </row>
    <row r="62" spans="1:8" s="426" customFormat="1">
      <c r="A62" s="421">
        <v>53</v>
      </c>
      <c r="B62" s="422" t="s">
        <v>309</v>
      </c>
      <c r="C62" s="421">
        <v>0</v>
      </c>
      <c r="D62" s="56"/>
      <c r="E62" s="56"/>
      <c r="F62" s="423">
        <v>492</v>
      </c>
      <c r="G62" s="56" t="s">
        <v>1053</v>
      </c>
      <c r="H62" s="425" t="s">
        <v>242</v>
      </c>
    </row>
    <row r="63" spans="1:8" s="426" customFormat="1">
      <c r="A63" s="421">
        <v>54</v>
      </c>
      <c r="B63" s="422" t="s">
        <v>311</v>
      </c>
      <c r="C63" s="421">
        <v>0</v>
      </c>
      <c r="D63" s="56"/>
      <c r="E63" s="56"/>
      <c r="F63" s="423">
        <v>493</v>
      </c>
      <c r="G63" s="424" t="s">
        <v>1201</v>
      </c>
      <c r="H63" s="425" t="s">
        <v>242</v>
      </c>
    </row>
    <row r="64" spans="1:8" s="426" customFormat="1">
      <c r="A64" s="421">
        <v>55</v>
      </c>
      <c r="B64" s="422" t="s">
        <v>312</v>
      </c>
      <c r="C64" s="421">
        <v>0</v>
      </c>
      <c r="D64" s="56" t="s">
        <v>1047</v>
      </c>
      <c r="E64" s="56"/>
      <c r="F64" s="423">
        <v>494</v>
      </c>
      <c r="G64" s="56" t="s">
        <v>1073</v>
      </c>
      <c r="H64" s="425" t="s">
        <v>242</v>
      </c>
    </row>
    <row r="65" spans="1:8" s="426" customFormat="1">
      <c r="A65" s="421">
        <v>56</v>
      </c>
      <c r="B65" s="422" t="s">
        <v>313</v>
      </c>
      <c r="C65" s="421">
        <v>1</v>
      </c>
      <c r="D65" s="56"/>
      <c r="E65" s="56"/>
      <c r="F65" s="423">
        <v>496</v>
      </c>
      <c r="G65" s="424" t="s">
        <v>1074</v>
      </c>
      <c r="H65" s="425" t="s">
        <v>242</v>
      </c>
    </row>
    <row r="66" spans="1:8" s="426" customFormat="1">
      <c r="A66" s="421">
        <v>57</v>
      </c>
      <c r="B66" s="422" t="s">
        <v>315</v>
      </c>
      <c r="C66" s="421">
        <v>1</v>
      </c>
      <c r="D66" s="56"/>
      <c r="E66" s="56"/>
      <c r="F66" s="423">
        <v>497</v>
      </c>
      <c r="G66" s="424" t="s">
        <v>262</v>
      </c>
      <c r="H66" s="425" t="s">
        <v>242</v>
      </c>
    </row>
    <row r="67" spans="1:8" s="426" customFormat="1">
      <c r="A67" s="421">
        <v>58</v>
      </c>
      <c r="B67" s="422" t="s">
        <v>316</v>
      </c>
      <c r="C67" s="421">
        <v>0</v>
      </c>
      <c r="D67" s="56"/>
      <c r="E67" s="56"/>
      <c r="F67" s="423">
        <v>498</v>
      </c>
      <c r="G67" s="56" t="s">
        <v>1044</v>
      </c>
      <c r="H67" s="425" t="s">
        <v>242</v>
      </c>
    </row>
    <row r="68" spans="1:8" s="426" customFormat="1">
      <c r="A68" s="421">
        <v>59</v>
      </c>
      <c r="B68" s="422" t="s">
        <v>317</v>
      </c>
      <c r="C68" s="421">
        <v>0</v>
      </c>
      <c r="D68" s="56"/>
      <c r="E68" s="56"/>
      <c r="F68" s="423">
        <v>499</v>
      </c>
      <c r="G68" s="424" t="s">
        <v>1118</v>
      </c>
      <c r="H68" s="425" t="s">
        <v>242</v>
      </c>
    </row>
    <row r="69" spans="1:8" s="426" customFormat="1">
      <c r="A69" s="421">
        <v>60</v>
      </c>
      <c r="B69" s="422" t="s">
        <v>318</v>
      </c>
      <c r="C69" s="421">
        <v>0</v>
      </c>
      <c r="D69" s="56"/>
      <c r="E69" s="56"/>
      <c r="F69" s="423">
        <v>3501</v>
      </c>
      <c r="G69" s="56" t="s">
        <v>1084</v>
      </c>
      <c r="H69" s="425" t="s">
        <v>242</v>
      </c>
    </row>
    <row r="70" spans="1:8" s="426" customFormat="1">
      <c r="A70" s="421">
        <v>61</v>
      </c>
      <c r="B70" s="422" t="s">
        <v>319</v>
      </c>
      <c r="C70" s="421">
        <v>1</v>
      </c>
      <c r="D70" s="56"/>
      <c r="E70" s="56"/>
      <c r="F70" s="423">
        <v>3502</v>
      </c>
      <c r="G70" s="56" t="s">
        <v>1085</v>
      </c>
      <c r="H70" s="425" t="s">
        <v>242</v>
      </c>
    </row>
    <row r="71" spans="1:8" s="426" customFormat="1">
      <c r="A71" s="421">
        <v>62</v>
      </c>
      <c r="B71" s="422" t="s">
        <v>320</v>
      </c>
      <c r="C71" s="421">
        <v>0</v>
      </c>
      <c r="D71" s="56"/>
      <c r="E71" s="56"/>
      <c r="F71" s="423">
        <v>3503</v>
      </c>
      <c r="G71" s="424" t="s">
        <v>1116</v>
      </c>
      <c r="H71" s="425" t="s">
        <v>242</v>
      </c>
    </row>
    <row r="72" spans="1:8" s="426" customFormat="1">
      <c r="A72" s="421">
        <v>63</v>
      </c>
      <c r="B72" s="422" t="s">
        <v>321</v>
      </c>
      <c r="C72" s="421">
        <v>1</v>
      </c>
      <c r="D72" s="56"/>
      <c r="E72" s="56"/>
      <c r="F72" s="423">
        <v>3506</v>
      </c>
      <c r="G72" s="424" t="s">
        <v>1075</v>
      </c>
      <c r="H72" s="425" t="s">
        <v>242</v>
      </c>
    </row>
    <row r="73" spans="1:8" s="426" customFormat="1">
      <c r="A73" s="421">
        <v>64</v>
      </c>
      <c r="B73" s="422" t="s">
        <v>322</v>
      </c>
      <c r="C73" s="421">
        <v>1</v>
      </c>
      <c r="D73" s="56"/>
      <c r="E73" s="56"/>
      <c r="F73" s="423">
        <v>3508</v>
      </c>
      <c r="G73" s="424" t="s">
        <v>1202</v>
      </c>
      <c r="H73" s="425" t="s">
        <v>242</v>
      </c>
    </row>
    <row r="74" spans="1:8" s="426" customFormat="1">
      <c r="A74" s="421">
        <v>65</v>
      </c>
      <c r="B74" s="422" t="s">
        <v>323</v>
      </c>
      <c r="C74" s="421">
        <v>1</v>
      </c>
      <c r="D74" s="56"/>
      <c r="E74" s="56"/>
      <c r="F74" s="423">
        <v>3509</v>
      </c>
      <c r="G74" s="424" t="s">
        <v>1076</v>
      </c>
      <c r="H74" s="425" t="s">
        <v>242</v>
      </c>
    </row>
    <row r="75" spans="1:8" s="426" customFormat="1">
      <c r="A75" s="421">
        <v>66</v>
      </c>
      <c r="B75" s="422" t="s">
        <v>324</v>
      </c>
      <c r="C75" s="421">
        <v>0</v>
      </c>
      <c r="D75" s="56"/>
      <c r="E75" s="56"/>
      <c r="F75" s="423">
        <v>3510</v>
      </c>
      <c r="G75" s="56" t="s">
        <v>1091</v>
      </c>
      <c r="H75" s="425" t="s">
        <v>242</v>
      </c>
    </row>
    <row r="76" spans="1:8" s="426" customFormat="1">
      <c r="A76" s="421">
        <v>67</v>
      </c>
      <c r="B76" s="422" t="s">
        <v>325</v>
      </c>
      <c r="C76" s="421">
        <v>1</v>
      </c>
      <c r="D76" s="56"/>
      <c r="E76" s="56"/>
      <c r="F76" s="423">
        <v>3513</v>
      </c>
      <c r="G76" s="424" t="s">
        <v>1097</v>
      </c>
      <c r="H76" s="425" t="s">
        <v>242</v>
      </c>
    </row>
    <row r="77" spans="1:8" s="426" customFormat="1">
      <c r="A77" s="421">
        <v>68</v>
      </c>
      <c r="B77" s="422" t="s">
        <v>326</v>
      </c>
      <c r="C77" s="421">
        <v>1</v>
      </c>
      <c r="D77" s="56"/>
      <c r="E77" s="56"/>
      <c r="F77" s="423">
        <v>3514</v>
      </c>
      <c r="G77" s="424" t="s">
        <v>1098</v>
      </c>
      <c r="H77" s="425" t="s">
        <v>242</v>
      </c>
    </row>
    <row r="78" spans="1:8" s="426" customFormat="1">
      <c r="A78" s="421">
        <v>69</v>
      </c>
      <c r="B78" s="422" t="s">
        <v>327</v>
      </c>
      <c r="C78" s="421">
        <v>0</v>
      </c>
      <c r="D78" s="56"/>
      <c r="E78" s="56"/>
      <c r="F78" s="423">
        <v>3515</v>
      </c>
      <c r="G78" s="424" t="s">
        <v>1203</v>
      </c>
      <c r="H78" s="425" t="s">
        <v>242</v>
      </c>
    </row>
    <row r="79" spans="1:8" s="426" customFormat="1">
      <c r="A79" s="421">
        <v>70</v>
      </c>
      <c r="B79" s="422" t="s">
        <v>328</v>
      </c>
      <c r="C79" s="421">
        <v>0</v>
      </c>
      <c r="D79" s="56"/>
      <c r="E79" s="56"/>
      <c r="F79" s="425">
        <v>3516</v>
      </c>
      <c r="G79" s="424" t="s">
        <v>1119</v>
      </c>
      <c r="H79" s="425" t="s">
        <v>242</v>
      </c>
    </row>
    <row r="80" spans="1:8" s="426" customFormat="1">
      <c r="A80" s="421">
        <v>71</v>
      </c>
      <c r="B80" s="422" t="s">
        <v>329</v>
      </c>
      <c r="C80" s="421">
        <v>1</v>
      </c>
      <c r="D80" s="56"/>
      <c r="E80" s="56"/>
      <c r="F80" s="425">
        <v>3517</v>
      </c>
      <c r="G80" s="424" t="s">
        <v>1115</v>
      </c>
      <c r="H80" s="425" t="s">
        <v>242</v>
      </c>
    </row>
    <row r="81" spans="1:8" s="426" customFormat="1">
      <c r="A81" s="421">
        <v>72</v>
      </c>
      <c r="B81" s="422" t="s">
        <v>330</v>
      </c>
      <c r="C81" s="421">
        <v>1</v>
      </c>
      <c r="D81" s="56"/>
      <c r="E81" s="56"/>
      <c r="F81" s="425">
        <v>3518</v>
      </c>
      <c r="G81" s="424" t="s">
        <v>1204</v>
      </c>
      <c r="H81" s="425" t="s">
        <v>242</v>
      </c>
    </row>
    <row r="82" spans="1:8" s="426" customFormat="1">
      <c r="A82" s="421">
        <v>73</v>
      </c>
      <c r="B82" s="422" t="s">
        <v>331</v>
      </c>
      <c r="C82" s="421">
        <v>1</v>
      </c>
      <c r="D82" s="56"/>
      <c r="E82" s="56"/>
      <c r="F82" s="425"/>
      <c r="G82" s="424"/>
      <c r="H82" s="425"/>
    </row>
    <row r="83" spans="1:8" s="426" customFormat="1">
      <c r="A83" s="421">
        <v>74</v>
      </c>
      <c r="B83" s="422" t="s">
        <v>332</v>
      </c>
      <c r="C83" s="421">
        <v>1</v>
      </c>
      <c r="D83" s="56"/>
      <c r="E83" s="56"/>
      <c r="F83" s="423"/>
      <c r="G83" s="424"/>
      <c r="H83" s="425"/>
    </row>
    <row r="84" spans="1:8" s="426" customFormat="1">
      <c r="A84" s="421">
        <v>75</v>
      </c>
      <c r="B84" s="422" t="s">
        <v>333</v>
      </c>
      <c r="C84" s="421">
        <v>0</v>
      </c>
      <c r="D84" s="56"/>
      <c r="E84" s="56"/>
      <c r="F84" s="423"/>
      <c r="G84" s="424"/>
      <c r="H84" s="425"/>
    </row>
    <row r="85" spans="1:8" s="426" customFormat="1">
      <c r="A85" s="421">
        <v>76</v>
      </c>
      <c r="B85" s="422" t="s">
        <v>334</v>
      </c>
      <c r="C85" s="421">
        <v>0</v>
      </c>
      <c r="D85" s="56"/>
      <c r="E85" s="56"/>
      <c r="F85" s="425"/>
      <c r="G85" s="424"/>
      <c r="H85" s="425"/>
    </row>
    <row r="86" spans="1:8" s="426" customFormat="1">
      <c r="A86" s="421">
        <v>77</v>
      </c>
      <c r="B86" s="422" t="s">
        <v>335</v>
      </c>
      <c r="C86" s="421">
        <v>1</v>
      </c>
      <c r="D86" s="56"/>
      <c r="E86" s="56"/>
      <c r="F86" s="425"/>
      <c r="G86" s="424"/>
      <c r="H86" s="425"/>
    </row>
    <row r="87" spans="1:8" s="426" customFormat="1">
      <c r="A87" s="421">
        <v>78</v>
      </c>
      <c r="B87" s="422" t="s">
        <v>336</v>
      </c>
      <c r="C87" s="421">
        <v>1</v>
      </c>
      <c r="D87" s="56"/>
      <c r="E87" s="56"/>
      <c r="F87" s="423"/>
      <c r="G87" s="424"/>
      <c r="H87" s="425"/>
    </row>
    <row r="88" spans="1:8" s="426" customFormat="1">
      <c r="A88" s="421">
        <v>79</v>
      </c>
      <c r="B88" s="422" t="s">
        <v>337</v>
      </c>
      <c r="C88" s="421">
        <v>1</v>
      </c>
      <c r="D88" s="56"/>
      <c r="E88" s="56"/>
      <c r="F88" s="423"/>
      <c r="G88" s="424"/>
      <c r="H88" s="423"/>
    </row>
    <row r="89" spans="1:8" s="426" customFormat="1">
      <c r="A89" s="421">
        <v>80</v>
      </c>
      <c r="B89" s="422" t="s">
        <v>338</v>
      </c>
      <c r="C89" s="421">
        <v>0</v>
      </c>
      <c r="D89" s="56"/>
      <c r="E89" s="56"/>
      <c r="F89" s="425"/>
      <c r="G89" s="424"/>
      <c r="H89" s="425"/>
    </row>
    <row r="90" spans="1:8" s="426" customFormat="1">
      <c r="A90" s="421">
        <v>81</v>
      </c>
      <c r="B90" s="422" t="s">
        <v>339</v>
      </c>
      <c r="C90" s="421">
        <v>0</v>
      </c>
      <c r="D90" s="56"/>
      <c r="E90" s="56"/>
      <c r="F90" s="425"/>
      <c r="G90" s="424"/>
      <c r="H90" s="425"/>
    </row>
    <row r="91" spans="1:8" s="426" customFormat="1">
      <c r="A91" s="421">
        <v>82</v>
      </c>
      <c r="B91" s="422" t="s">
        <v>340</v>
      </c>
      <c r="C91" s="421">
        <v>1</v>
      </c>
      <c r="D91" s="56"/>
      <c r="E91" s="56"/>
      <c r="F91" s="429"/>
      <c r="G91" s="430"/>
      <c r="H91" s="429"/>
    </row>
    <row r="92" spans="1:8" s="426" customFormat="1">
      <c r="A92" s="421">
        <v>83</v>
      </c>
      <c r="B92" s="422" t="s">
        <v>341</v>
      </c>
      <c r="C92" s="421">
        <v>1</v>
      </c>
      <c r="D92" s="56"/>
      <c r="E92" s="56"/>
      <c r="F92" s="421"/>
      <c r="G92" s="428"/>
      <c r="H92" s="421"/>
    </row>
    <row r="93" spans="1:8" s="426" customFormat="1">
      <c r="A93" s="421">
        <v>84</v>
      </c>
      <c r="B93" s="422" t="s">
        <v>342</v>
      </c>
      <c r="C93" s="421">
        <v>0</v>
      </c>
      <c r="D93" s="56"/>
      <c r="E93" s="56"/>
      <c r="F93" s="423"/>
      <c r="G93" s="424"/>
      <c r="H93" s="425"/>
    </row>
    <row r="94" spans="1:8" s="426" customFormat="1">
      <c r="A94" s="421">
        <v>85</v>
      </c>
      <c r="B94" s="422" t="s">
        <v>343</v>
      </c>
      <c r="C94" s="421">
        <v>1</v>
      </c>
      <c r="D94" s="56"/>
      <c r="E94" s="56"/>
      <c r="F94" s="431"/>
      <c r="G94" s="432"/>
      <c r="H94" s="431"/>
    </row>
    <row r="95" spans="1:8" s="426" customFormat="1">
      <c r="A95" s="421">
        <v>86</v>
      </c>
      <c r="B95" s="422" t="s">
        <v>344</v>
      </c>
      <c r="C95" s="421">
        <v>1</v>
      </c>
      <c r="D95" s="56"/>
      <c r="E95" s="56"/>
      <c r="F95" s="421"/>
      <c r="G95" s="428"/>
      <c r="H95" s="421"/>
    </row>
    <row r="96" spans="1:8" s="426" customFormat="1">
      <c r="A96" s="421">
        <v>87</v>
      </c>
      <c r="B96" s="422" t="s">
        <v>345</v>
      </c>
      <c r="C96" s="421">
        <v>1</v>
      </c>
      <c r="D96" s="56"/>
      <c r="E96" s="56"/>
      <c r="F96" s="421"/>
      <c r="G96" s="428"/>
      <c r="H96" s="421"/>
    </row>
    <row r="97" spans="1:8" s="426" customFormat="1">
      <c r="A97" s="421">
        <v>88</v>
      </c>
      <c r="B97" s="422" t="s">
        <v>346</v>
      </c>
      <c r="C97" s="421">
        <v>1</v>
      </c>
      <c r="D97" s="56"/>
      <c r="E97" s="56"/>
      <c r="F97" s="421"/>
      <c r="G97" s="428"/>
      <c r="H97" s="421"/>
    </row>
    <row r="98" spans="1:8" s="426" customFormat="1">
      <c r="A98" s="421">
        <v>89</v>
      </c>
      <c r="B98" s="422" t="s">
        <v>347</v>
      </c>
      <c r="C98" s="421">
        <v>1</v>
      </c>
      <c r="D98" s="56"/>
      <c r="E98" s="56"/>
      <c r="F98" s="421"/>
      <c r="G98" s="428"/>
      <c r="H98" s="421"/>
    </row>
    <row r="99" spans="1:8" s="426" customFormat="1">
      <c r="A99" s="421">
        <v>90</v>
      </c>
      <c r="B99" s="422" t="s">
        <v>348</v>
      </c>
      <c r="C99" s="421">
        <v>0</v>
      </c>
      <c r="D99" s="56"/>
      <c r="E99" s="56"/>
      <c r="F99" s="421"/>
      <c r="G99" s="428"/>
      <c r="H99" s="421"/>
    </row>
    <row r="100" spans="1:8" s="426" customFormat="1">
      <c r="A100" s="421">
        <v>91</v>
      </c>
      <c r="B100" s="422" t="s">
        <v>349</v>
      </c>
      <c r="C100" s="421">
        <v>1</v>
      </c>
      <c r="D100" s="56"/>
      <c r="E100" s="56"/>
      <c r="F100" s="421"/>
      <c r="G100" s="428"/>
      <c r="H100" s="421"/>
    </row>
    <row r="101" spans="1:8" s="426" customFormat="1">
      <c r="A101" s="421">
        <v>92</v>
      </c>
      <c r="B101" s="422" t="s">
        <v>350</v>
      </c>
      <c r="C101" s="421">
        <v>0</v>
      </c>
      <c r="D101" s="56"/>
      <c r="E101" s="56"/>
      <c r="F101" s="421"/>
      <c r="G101" s="428"/>
      <c r="H101" s="421"/>
    </row>
    <row r="102" spans="1:8" s="426" customFormat="1">
      <c r="A102" s="421">
        <v>93</v>
      </c>
      <c r="B102" s="422" t="s">
        <v>351</v>
      </c>
      <c r="C102" s="421">
        <v>1</v>
      </c>
      <c r="D102" s="56"/>
      <c r="E102" s="56"/>
      <c r="F102" s="421"/>
      <c r="G102" s="428"/>
      <c r="H102" s="421"/>
    </row>
    <row r="103" spans="1:8" s="426" customFormat="1">
      <c r="A103" s="421">
        <v>94</v>
      </c>
      <c r="B103" s="422" t="s">
        <v>352</v>
      </c>
      <c r="C103" s="421">
        <v>1</v>
      </c>
      <c r="D103" s="56"/>
      <c r="E103" s="56"/>
      <c r="F103" s="421"/>
      <c r="G103" s="428"/>
      <c r="H103" s="421"/>
    </row>
    <row r="104" spans="1:8" s="426" customFormat="1">
      <c r="A104" s="421">
        <v>95</v>
      </c>
      <c r="B104" s="422" t="s">
        <v>353</v>
      </c>
      <c r="C104" s="421">
        <v>1</v>
      </c>
      <c r="D104" s="56"/>
      <c r="E104" s="56"/>
      <c r="F104" s="421"/>
      <c r="G104" s="428"/>
      <c r="H104" s="421"/>
    </row>
    <row r="105" spans="1:8" s="426" customFormat="1">
      <c r="A105" s="421">
        <v>96</v>
      </c>
      <c r="B105" s="422" t="s">
        <v>354</v>
      </c>
      <c r="C105" s="421">
        <v>1</v>
      </c>
      <c r="D105" s="56"/>
      <c r="E105" s="56"/>
      <c r="F105" s="421"/>
      <c r="G105" s="428"/>
      <c r="H105" s="421"/>
    </row>
    <row r="106" spans="1:8" s="426" customFormat="1">
      <c r="A106" s="421">
        <v>97</v>
      </c>
      <c r="B106" s="422" t="s">
        <v>355</v>
      </c>
      <c r="C106" s="421">
        <v>1</v>
      </c>
      <c r="D106" s="56"/>
      <c r="E106" s="56"/>
      <c r="F106" s="421"/>
      <c r="G106" s="428"/>
      <c r="H106" s="421"/>
    </row>
    <row r="107" spans="1:8" s="426" customFormat="1">
      <c r="A107" s="421">
        <v>98</v>
      </c>
      <c r="B107" s="422" t="s">
        <v>356</v>
      </c>
      <c r="C107" s="421">
        <v>1</v>
      </c>
      <c r="D107" s="56"/>
      <c r="E107" s="56"/>
      <c r="F107" s="421"/>
      <c r="G107" s="428"/>
      <c r="H107" s="421"/>
    </row>
    <row r="108" spans="1:8" s="426" customFormat="1">
      <c r="A108" s="421">
        <v>99</v>
      </c>
      <c r="B108" s="422" t="s">
        <v>358</v>
      </c>
      <c r="C108" s="421">
        <v>1</v>
      </c>
      <c r="D108" s="56"/>
      <c r="E108" s="56"/>
      <c r="F108" s="421"/>
      <c r="G108" s="428"/>
      <c r="H108" s="421"/>
    </row>
    <row r="109" spans="1:8" s="426" customFormat="1">
      <c r="A109" s="421">
        <v>100</v>
      </c>
      <c r="B109" s="422" t="s">
        <v>359</v>
      </c>
      <c r="C109" s="421">
        <v>1</v>
      </c>
      <c r="D109" s="56"/>
      <c r="E109" s="56"/>
      <c r="F109" s="421"/>
      <c r="G109" s="428"/>
      <c r="H109" s="421"/>
    </row>
    <row r="110" spans="1:8" s="426" customFormat="1">
      <c r="A110" s="421">
        <v>101</v>
      </c>
      <c r="B110" s="422" t="s">
        <v>360</v>
      </c>
      <c r="C110" s="421">
        <v>1</v>
      </c>
      <c r="D110" s="56"/>
      <c r="E110" s="56"/>
      <c r="F110" s="421"/>
      <c r="G110" s="428"/>
      <c r="H110" s="421"/>
    </row>
    <row r="111" spans="1:8" s="426" customFormat="1">
      <c r="A111" s="421">
        <v>102</v>
      </c>
      <c r="B111" s="422" t="s">
        <v>361</v>
      </c>
      <c r="C111" s="421">
        <v>0</v>
      </c>
      <c r="D111" s="56" t="s">
        <v>1046</v>
      </c>
      <c r="E111" s="56"/>
      <c r="F111" s="421"/>
      <c r="G111" s="428"/>
      <c r="H111" s="421"/>
    </row>
    <row r="112" spans="1:8" s="426" customFormat="1">
      <c r="A112" s="421">
        <v>103</v>
      </c>
      <c r="B112" s="422" t="s">
        <v>362</v>
      </c>
      <c r="C112" s="421">
        <v>1</v>
      </c>
      <c r="D112" s="56"/>
      <c r="E112" s="56"/>
      <c r="F112" s="421"/>
      <c r="G112" s="428"/>
      <c r="H112" s="421"/>
    </row>
    <row r="113" spans="1:8" s="426" customFormat="1">
      <c r="A113" s="421">
        <v>104</v>
      </c>
      <c r="B113" s="422" t="s">
        <v>363</v>
      </c>
      <c r="C113" s="421">
        <v>0</v>
      </c>
      <c r="D113" s="56"/>
      <c r="E113" s="56"/>
      <c r="F113" s="421"/>
      <c r="G113" s="428"/>
      <c r="H113" s="421"/>
    </row>
    <row r="114" spans="1:8" s="426" customFormat="1">
      <c r="A114" s="421">
        <v>105</v>
      </c>
      <c r="B114" s="422" t="s">
        <v>364</v>
      </c>
      <c r="C114" s="421">
        <v>1</v>
      </c>
      <c r="D114" s="56"/>
      <c r="E114" s="56"/>
      <c r="F114" s="421"/>
      <c r="G114" s="428"/>
      <c r="H114" s="421"/>
    </row>
    <row r="115" spans="1:8" s="426" customFormat="1">
      <c r="A115" s="421">
        <v>106</v>
      </c>
      <c r="B115" s="422" t="s">
        <v>365</v>
      </c>
      <c r="C115" s="421">
        <v>0</v>
      </c>
      <c r="D115" s="56"/>
      <c r="E115" s="56"/>
      <c r="F115" s="421"/>
      <c r="G115" s="428"/>
      <c r="H115" s="421"/>
    </row>
    <row r="116" spans="1:8" s="426" customFormat="1">
      <c r="A116" s="421">
        <v>107</v>
      </c>
      <c r="B116" s="422" t="s">
        <v>366</v>
      </c>
      <c r="C116" s="421">
        <v>1</v>
      </c>
      <c r="D116" s="56"/>
      <c r="E116" s="56"/>
      <c r="F116" s="421"/>
      <c r="G116" s="428"/>
      <c r="H116" s="421"/>
    </row>
    <row r="117" spans="1:8" s="426" customFormat="1">
      <c r="A117" s="421">
        <v>108</v>
      </c>
      <c r="B117" s="422" t="s">
        <v>367</v>
      </c>
      <c r="C117" s="421">
        <v>0</v>
      </c>
      <c r="D117" s="56"/>
      <c r="E117" s="56"/>
      <c r="F117" s="421"/>
      <c r="G117" s="428"/>
      <c r="H117" s="421"/>
    </row>
    <row r="118" spans="1:8" s="426" customFormat="1">
      <c r="A118" s="421">
        <v>109</v>
      </c>
      <c r="B118" s="422" t="s">
        <v>368</v>
      </c>
      <c r="C118" s="421">
        <v>0</v>
      </c>
      <c r="D118" s="56"/>
      <c r="E118" s="56"/>
      <c r="F118" s="421"/>
      <c r="G118" s="428"/>
      <c r="H118" s="421"/>
    </row>
    <row r="119" spans="1:8" s="426" customFormat="1">
      <c r="A119" s="421">
        <v>110</v>
      </c>
      <c r="B119" s="422" t="s">
        <v>369</v>
      </c>
      <c r="C119" s="421">
        <v>1</v>
      </c>
      <c r="D119" s="56"/>
      <c r="E119" s="56"/>
      <c r="F119" s="421"/>
      <c r="G119" s="428"/>
      <c r="H119" s="421"/>
    </row>
    <row r="120" spans="1:8" s="426" customFormat="1">
      <c r="A120" s="421">
        <v>111</v>
      </c>
      <c r="B120" s="422" t="s">
        <v>370</v>
      </c>
      <c r="C120" s="421">
        <v>1</v>
      </c>
      <c r="D120" s="56"/>
      <c r="E120" s="56"/>
      <c r="F120" s="421"/>
      <c r="G120" s="428"/>
      <c r="H120" s="421"/>
    </row>
    <row r="121" spans="1:8" s="426" customFormat="1">
      <c r="A121" s="421">
        <v>112</v>
      </c>
      <c r="B121" s="422" t="s">
        <v>371</v>
      </c>
      <c r="C121" s="421">
        <v>0</v>
      </c>
      <c r="D121" s="56" t="s">
        <v>1047</v>
      </c>
      <c r="E121" s="56"/>
      <c r="F121" s="421"/>
      <c r="G121" s="428"/>
      <c r="H121" s="421"/>
    </row>
    <row r="122" spans="1:8" s="426" customFormat="1">
      <c r="A122" s="421">
        <v>113</v>
      </c>
      <c r="B122" s="422" t="s">
        <v>372</v>
      </c>
      <c r="C122" s="421">
        <v>0</v>
      </c>
      <c r="D122" s="56"/>
      <c r="E122" s="56"/>
      <c r="F122" s="421"/>
      <c r="G122" s="428"/>
      <c r="H122" s="421"/>
    </row>
    <row r="123" spans="1:8" s="426" customFormat="1">
      <c r="A123" s="421">
        <v>114</v>
      </c>
      <c r="B123" s="422" t="s">
        <v>373</v>
      </c>
      <c r="C123" s="421">
        <v>1</v>
      </c>
      <c r="D123" s="56"/>
      <c r="E123" s="56"/>
      <c r="F123" s="421"/>
      <c r="G123" s="428"/>
      <c r="H123" s="421"/>
    </row>
    <row r="124" spans="1:8" s="426" customFormat="1">
      <c r="A124" s="421">
        <v>115</v>
      </c>
      <c r="B124" s="422" t="s">
        <v>374</v>
      </c>
      <c r="C124" s="421">
        <v>0</v>
      </c>
      <c r="D124" s="56"/>
      <c r="E124" s="56"/>
      <c r="F124" s="421"/>
      <c r="G124" s="428"/>
      <c r="H124" s="421"/>
    </row>
    <row r="125" spans="1:8" s="426" customFormat="1">
      <c r="A125" s="421">
        <v>116</v>
      </c>
      <c r="B125" s="422" t="s">
        <v>375</v>
      </c>
      <c r="C125" s="421">
        <v>0</v>
      </c>
      <c r="D125" s="56"/>
      <c r="E125" s="56"/>
      <c r="F125" s="421"/>
      <c r="G125" s="428"/>
      <c r="H125" s="421"/>
    </row>
    <row r="126" spans="1:8" s="426" customFormat="1">
      <c r="A126" s="421">
        <v>117</v>
      </c>
      <c r="B126" s="422" t="s">
        <v>376</v>
      </c>
      <c r="C126" s="421">
        <v>1</v>
      </c>
      <c r="D126" s="56"/>
      <c r="E126" s="56"/>
      <c r="F126" s="421"/>
      <c r="G126" s="428"/>
      <c r="H126" s="421"/>
    </row>
    <row r="127" spans="1:8" s="426" customFormat="1">
      <c r="A127" s="421">
        <v>118</v>
      </c>
      <c r="B127" s="422" t="s">
        <v>377</v>
      </c>
      <c r="C127" s="421">
        <v>1</v>
      </c>
      <c r="D127" s="56"/>
      <c r="E127" s="56"/>
      <c r="F127" s="421"/>
      <c r="G127" s="428"/>
      <c r="H127" s="421"/>
    </row>
    <row r="128" spans="1:8" s="426" customFormat="1">
      <c r="A128" s="421">
        <v>119</v>
      </c>
      <c r="B128" s="422" t="s">
        <v>378</v>
      </c>
      <c r="C128" s="421">
        <v>0</v>
      </c>
      <c r="D128" s="56"/>
      <c r="E128" s="56"/>
      <c r="F128" s="421"/>
      <c r="G128" s="428"/>
      <c r="H128" s="421"/>
    </row>
    <row r="129" spans="1:8" s="426" customFormat="1">
      <c r="A129" s="421">
        <v>120</v>
      </c>
      <c r="B129" s="422" t="s">
        <v>379</v>
      </c>
      <c r="C129" s="421">
        <v>0</v>
      </c>
      <c r="D129" s="56"/>
      <c r="E129" s="56"/>
      <c r="F129" s="421"/>
      <c r="G129" s="428"/>
      <c r="H129" s="421"/>
    </row>
    <row r="130" spans="1:8" s="426" customFormat="1">
      <c r="A130" s="421">
        <v>121</v>
      </c>
      <c r="B130" s="422" t="s">
        <v>380</v>
      </c>
      <c r="C130" s="421">
        <v>1</v>
      </c>
      <c r="D130" s="56"/>
      <c r="E130" s="56"/>
      <c r="F130" s="421"/>
      <c r="G130" s="428"/>
      <c r="H130" s="421"/>
    </row>
    <row r="131" spans="1:8" s="426" customFormat="1">
      <c r="A131" s="421">
        <v>122</v>
      </c>
      <c r="B131" s="422" t="s">
        <v>381</v>
      </c>
      <c r="C131" s="421">
        <v>1</v>
      </c>
      <c r="D131" s="56"/>
      <c r="E131" s="56"/>
      <c r="F131" s="421"/>
      <c r="G131" s="428"/>
      <c r="H131" s="421"/>
    </row>
    <row r="132" spans="1:8" s="426" customFormat="1">
      <c r="A132" s="421">
        <v>123</v>
      </c>
      <c r="B132" s="422" t="s">
        <v>382</v>
      </c>
      <c r="C132" s="421">
        <v>0</v>
      </c>
      <c r="D132" s="56"/>
      <c r="E132" s="56"/>
      <c r="F132" s="421"/>
      <c r="G132" s="428"/>
      <c r="H132" s="421"/>
    </row>
    <row r="133" spans="1:8" s="426" customFormat="1">
      <c r="A133" s="421">
        <v>124</v>
      </c>
      <c r="B133" s="422" t="s">
        <v>383</v>
      </c>
      <c r="C133" s="421">
        <v>0</v>
      </c>
      <c r="D133" s="56"/>
      <c r="E133" s="56"/>
      <c r="F133" s="421"/>
      <c r="G133" s="428"/>
      <c r="H133" s="421"/>
    </row>
    <row r="134" spans="1:8" s="426" customFormat="1">
      <c r="A134" s="421">
        <v>125</v>
      </c>
      <c r="B134" s="422" t="s">
        <v>384</v>
      </c>
      <c r="C134" s="421">
        <v>1</v>
      </c>
      <c r="D134" s="56"/>
      <c r="E134" s="56"/>
      <c r="F134" s="421"/>
      <c r="G134" s="428"/>
      <c r="H134" s="421"/>
    </row>
    <row r="135" spans="1:8" s="426" customFormat="1">
      <c r="A135" s="421">
        <v>126</v>
      </c>
      <c r="B135" s="422" t="s">
        <v>385</v>
      </c>
      <c r="C135" s="421">
        <v>0</v>
      </c>
      <c r="D135" s="56" t="s">
        <v>1047</v>
      </c>
      <c r="E135" s="56"/>
      <c r="F135" s="421"/>
      <c r="G135" s="428"/>
      <c r="H135" s="421"/>
    </row>
    <row r="136" spans="1:8" s="426" customFormat="1">
      <c r="A136" s="421">
        <v>127</v>
      </c>
      <c r="B136" s="422" t="s">
        <v>386</v>
      </c>
      <c r="C136" s="421">
        <v>1</v>
      </c>
      <c r="D136" s="56"/>
      <c r="E136" s="56"/>
      <c r="F136" s="421"/>
      <c r="G136" s="428"/>
      <c r="H136" s="421"/>
    </row>
    <row r="137" spans="1:8" s="426" customFormat="1">
      <c r="A137" s="421">
        <v>128</v>
      </c>
      <c r="B137" s="422" t="s">
        <v>387</v>
      </c>
      <c r="C137" s="421">
        <v>1</v>
      </c>
      <c r="D137" s="56"/>
      <c r="E137" s="56"/>
      <c r="F137" s="421"/>
      <c r="G137" s="428"/>
      <c r="H137" s="421"/>
    </row>
    <row r="138" spans="1:8" s="426" customFormat="1">
      <c r="A138" s="421">
        <v>129</v>
      </c>
      <c r="B138" s="422" t="s">
        <v>388</v>
      </c>
      <c r="C138" s="421">
        <v>0</v>
      </c>
      <c r="D138" s="56"/>
      <c r="E138" s="56"/>
      <c r="F138" s="421"/>
      <c r="G138" s="428"/>
      <c r="H138" s="421"/>
    </row>
    <row r="139" spans="1:8" s="426" customFormat="1">
      <c r="A139" s="421">
        <v>130</v>
      </c>
      <c r="B139" s="422" t="s">
        <v>389</v>
      </c>
      <c r="C139" s="421">
        <v>0</v>
      </c>
      <c r="D139" s="56"/>
      <c r="E139" s="56"/>
      <c r="F139" s="421"/>
      <c r="G139" s="428"/>
      <c r="H139" s="421"/>
    </row>
    <row r="140" spans="1:8" s="426" customFormat="1">
      <c r="A140" s="421">
        <v>131</v>
      </c>
      <c r="B140" s="422" t="s">
        <v>390</v>
      </c>
      <c r="C140" s="421">
        <v>1</v>
      </c>
      <c r="D140" s="56"/>
      <c r="E140" s="56"/>
      <c r="F140" s="421"/>
      <c r="G140" s="428"/>
      <c r="H140" s="421"/>
    </row>
    <row r="141" spans="1:8" s="426" customFormat="1">
      <c r="A141" s="421">
        <v>132</v>
      </c>
      <c r="B141" s="422" t="s">
        <v>391</v>
      </c>
      <c r="C141" s="421">
        <v>0</v>
      </c>
      <c r="D141" s="56"/>
      <c r="E141" s="56"/>
      <c r="F141" s="421"/>
      <c r="G141" s="428"/>
      <c r="H141" s="421"/>
    </row>
    <row r="142" spans="1:8" s="426" customFormat="1">
      <c r="A142" s="421">
        <v>133</v>
      </c>
      <c r="B142" s="422" t="s">
        <v>392</v>
      </c>
      <c r="C142" s="421">
        <v>1</v>
      </c>
      <c r="D142" s="56"/>
      <c r="E142" s="56"/>
      <c r="F142" s="421"/>
      <c r="G142" s="428"/>
      <c r="H142" s="421"/>
    </row>
    <row r="143" spans="1:8" s="426" customFormat="1">
      <c r="A143" s="421">
        <v>134</v>
      </c>
      <c r="B143" s="422" t="s">
        <v>393</v>
      </c>
      <c r="C143" s="421">
        <v>0</v>
      </c>
      <c r="D143" s="56"/>
      <c r="E143" s="56"/>
      <c r="F143" s="421"/>
      <c r="G143" s="428"/>
      <c r="H143" s="421"/>
    </row>
    <row r="144" spans="1:8" s="426" customFormat="1">
      <c r="A144" s="421">
        <v>135</v>
      </c>
      <c r="B144" s="422" t="s">
        <v>394</v>
      </c>
      <c r="C144" s="421">
        <v>1</v>
      </c>
      <c r="D144" s="56"/>
      <c r="E144" s="56"/>
      <c r="F144" s="421"/>
      <c r="G144" s="428"/>
      <c r="H144" s="421"/>
    </row>
    <row r="145" spans="1:8" s="426" customFormat="1">
      <c r="A145" s="421">
        <v>136</v>
      </c>
      <c r="B145" s="422" t="s">
        <v>395</v>
      </c>
      <c r="C145" s="421">
        <v>1</v>
      </c>
      <c r="D145" s="56"/>
      <c r="E145" s="56"/>
      <c r="F145" s="421"/>
      <c r="G145" s="428"/>
      <c r="H145" s="421"/>
    </row>
    <row r="146" spans="1:8" s="426" customFormat="1">
      <c r="A146" s="421">
        <v>137</v>
      </c>
      <c r="B146" s="422" t="s">
        <v>396</v>
      </c>
      <c r="C146" s="421">
        <v>1</v>
      </c>
      <c r="D146" s="56"/>
      <c r="E146" s="56"/>
      <c r="F146" s="421"/>
      <c r="G146" s="428"/>
      <c r="H146" s="421"/>
    </row>
    <row r="147" spans="1:8" s="426" customFormat="1">
      <c r="A147" s="421">
        <v>138</v>
      </c>
      <c r="B147" s="422" t="s">
        <v>397</v>
      </c>
      <c r="C147" s="421">
        <v>1</v>
      </c>
      <c r="D147" s="56"/>
      <c r="E147" s="56"/>
      <c r="F147" s="421"/>
      <c r="G147" s="428"/>
      <c r="H147" s="421"/>
    </row>
    <row r="148" spans="1:8" s="426" customFormat="1">
      <c r="A148" s="421">
        <v>139</v>
      </c>
      <c r="B148" s="422" t="s">
        <v>398</v>
      </c>
      <c r="C148" s="421">
        <v>1</v>
      </c>
      <c r="D148" s="56"/>
      <c r="E148" s="56"/>
      <c r="F148" s="421"/>
      <c r="G148" s="428"/>
      <c r="H148" s="421"/>
    </row>
    <row r="149" spans="1:8" s="426" customFormat="1">
      <c r="A149" s="421">
        <v>140</v>
      </c>
      <c r="B149" s="422" t="s">
        <v>399</v>
      </c>
      <c r="C149" s="421">
        <v>0</v>
      </c>
      <c r="D149" s="56"/>
      <c r="E149" s="56"/>
      <c r="F149" s="421"/>
      <c r="G149" s="428"/>
      <c r="H149" s="421"/>
    </row>
    <row r="150" spans="1:8" s="426" customFormat="1">
      <c r="A150" s="421">
        <v>141</v>
      </c>
      <c r="B150" s="422" t="s">
        <v>400</v>
      </c>
      <c r="C150" s="421">
        <v>1</v>
      </c>
      <c r="D150" s="56"/>
      <c r="E150" s="56"/>
      <c r="F150" s="421"/>
      <c r="G150" s="428"/>
      <c r="H150" s="421"/>
    </row>
    <row r="151" spans="1:8" s="426" customFormat="1">
      <c r="A151" s="421">
        <v>142</v>
      </c>
      <c r="B151" s="422" t="s">
        <v>401</v>
      </c>
      <c r="C151" s="421">
        <v>1</v>
      </c>
      <c r="D151" s="56"/>
      <c r="E151" s="56"/>
      <c r="F151" s="421"/>
      <c r="G151" s="428"/>
      <c r="H151" s="421"/>
    </row>
    <row r="152" spans="1:8" s="426" customFormat="1">
      <c r="A152" s="421">
        <v>143</v>
      </c>
      <c r="B152" s="422" t="s">
        <v>402</v>
      </c>
      <c r="C152" s="421">
        <v>0</v>
      </c>
      <c r="D152" s="56"/>
      <c r="E152" s="56"/>
      <c r="F152" s="421"/>
      <c r="G152" s="428"/>
      <c r="H152" s="421"/>
    </row>
    <row r="153" spans="1:8" s="426" customFormat="1">
      <c r="A153" s="421">
        <v>144</v>
      </c>
      <c r="B153" s="422" t="s">
        <v>403</v>
      </c>
      <c r="C153" s="421">
        <v>1</v>
      </c>
      <c r="D153" s="56"/>
      <c r="E153" s="56"/>
      <c r="F153" s="421"/>
      <c r="G153" s="428"/>
      <c r="H153" s="421"/>
    </row>
    <row r="154" spans="1:8" s="426" customFormat="1">
      <c r="A154" s="421">
        <v>145</v>
      </c>
      <c r="B154" s="422" t="s">
        <v>404</v>
      </c>
      <c r="C154" s="421">
        <v>1</v>
      </c>
      <c r="D154" s="56"/>
      <c r="E154" s="56"/>
      <c r="F154" s="421"/>
      <c r="G154" s="428"/>
      <c r="H154" s="421"/>
    </row>
    <row r="155" spans="1:8" s="426" customFormat="1">
      <c r="A155" s="421">
        <v>146</v>
      </c>
      <c r="B155" s="422" t="s">
        <v>405</v>
      </c>
      <c r="C155" s="421">
        <v>0</v>
      </c>
      <c r="D155" s="56" t="s">
        <v>1046</v>
      </c>
      <c r="E155" s="56"/>
      <c r="F155" s="421"/>
      <c r="G155" s="428"/>
      <c r="H155" s="421"/>
    </row>
    <row r="156" spans="1:8" s="426" customFormat="1">
      <c r="A156" s="421">
        <v>147</v>
      </c>
      <c r="B156" s="422" t="s">
        <v>406</v>
      </c>
      <c r="C156" s="421">
        <v>0</v>
      </c>
      <c r="D156" s="56"/>
      <c r="E156" s="56"/>
      <c r="F156" s="421"/>
      <c r="G156" s="428"/>
      <c r="H156" s="421"/>
    </row>
    <row r="157" spans="1:8" s="426" customFormat="1">
      <c r="A157" s="421">
        <v>148</v>
      </c>
      <c r="B157" s="422" t="s">
        <v>407</v>
      </c>
      <c r="C157" s="421">
        <v>0</v>
      </c>
      <c r="D157" s="56" t="s">
        <v>1120</v>
      </c>
      <c r="E157" s="56"/>
      <c r="F157" s="421"/>
      <c r="G157" s="428"/>
      <c r="H157" s="421"/>
    </row>
    <row r="158" spans="1:8" s="426" customFormat="1">
      <c r="A158" s="421">
        <v>149</v>
      </c>
      <c r="B158" s="422" t="s">
        <v>408</v>
      </c>
      <c r="C158" s="421">
        <v>1</v>
      </c>
      <c r="D158" s="56"/>
      <c r="E158" s="56"/>
      <c r="F158" s="421"/>
      <c r="G158" s="428"/>
      <c r="H158" s="421"/>
    </row>
    <row r="159" spans="1:8" s="426" customFormat="1">
      <c r="A159" s="421">
        <v>150</v>
      </c>
      <c r="B159" s="422" t="s">
        <v>409</v>
      </c>
      <c r="C159" s="421">
        <v>1</v>
      </c>
      <c r="D159" s="56"/>
      <c r="E159" s="56"/>
      <c r="F159" s="421"/>
      <c r="G159" s="428"/>
      <c r="H159" s="421"/>
    </row>
    <row r="160" spans="1:8" s="426" customFormat="1">
      <c r="A160" s="421">
        <v>151</v>
      </c>
      <c r="B160" s="422" t="s">
        <v>410</v>
      </c>
      <c r="C160" s="421">
        <v>1</v>
      </c>
      <c r="D160" s="56"/>
      <c r="E160" s="56"/>
      <c r="F160" s="421"/>
      <c r="G160" s="428"/>
      <c r="H160" s="421"/>
    </row>
    <row r="161" spans="1:8" s="426" customFormat="1">
      <c r="A161" s="421">
        <v>152</v>
      </c>
      <c r="B161" s="422" t="s">
        <v>411</v>
      </c>
      <c r="C161" s="421">
        <v>1</v>
      </c>
      <c r="D161" s="56"/>
      <c r="E161" s="56"/>
      <c r="F161" s="421"/>
      <c r="G161" s="428"/>
      <c r="H161" s="421"/>
    </row>
    <row r="162" spans="1:8" s="426" customFormat="1">
      <c r="A162" s="421">
        <v>153</v>
      </c>
      <c r="B162" s="422" t="s">
        <v>412</v>
      </c>
      <c r="C162" s="421">
        <v>1</v>
      </c>
      <c r="D162" s="56"/>
      <c r="E162" s="56"/>
      <c r="F162" s="421"/>
      <c r="G162" s="428"/>
      <c r="H162" s="421"/>
    </row>
    <row r="163" spans="1:8" s="426" customFormat="1">
      <c r="A163" s="421">
        <v>154</v>
      </c>
      <c r="B163" s="422" t="s">
        <v>413</v>
      </c>
      <c r="C163" s="421">
        <v>1</v>
      </c>
      <c r="D163" s="56"/>
      <c r="E163" s="56"/>
      <c r="F163" s="421"/>
      <c r="G163" s="428"/>
      <c r="H163" s="421"/>
    </row>
    <row r="164" spans="1:8" s="426" customFormat="1">
      <c r="A164" s="421">
        <v>155</v>
      </c>
      <c r="B164" s="422" t="s">
        <v>414</v>
      </c>
      <c r="C164" s="421">
        <v>1</v>
      </c>
      <c r="D164" s="56"/>
      <c r="E164" s="56"/>
      <c r="F164" s="421"/>
      <c r="G164" s="428"/>
      <c r="H164" s="421"/>
    </row>
    <row r="165" spans="1:8" s="426" customFormat="1">
      <c r="A165" s="421">
        <v>156</v>
      </c>
      <c r="B165" s="422" t="s">
        <v>415</v>
      </c>
      <c r="C165" s="421">
        <v>0</v>
      </c>
      <c r="D165" s="56"/>
      <c r="E165" s="56"/>
      <c r="F165" s="421"/>
      <c r="G165" s="428"/>
      <c r="H165" s="421"/>
    </row>
    <row r="166" spans="1:8" s="426" customFormat="1">
      <c r="A166" s="421">
        <v>157</v>
      </c>
      <c r="B166" s="422" t="s">
        <v>416</v>
      </c>
      <c r="C166" s="421">
        <v>1</v>
      </c>
      <c r="D166" s="56"/>
      <c r="E166" s="56"/>
      <c r="F166" s="421"/>
      <c r="G166" s="428"/>
      <c r="H166" s="421"/>
    </row>
    <row r="167" spans="1:8" s="426" customFormat="1">
      <c r="A167" s="421">
        <v>158</v>
      </c>
      <c r="B167" s="422" t="s">
        <v>417</v>
      </c>
      <c r="C167" s="421">
        <v>1</v>
      </c>
      <c r="D167" s="56"/>
      <c r="E167" s="56"/>
      <c r="F167" s="421"/>
      <c r="G167" s="428"/>
      <c r="H167" s="421"/>
    </row>
    <row r="168" spans="1:8" s="426" customFormat="1">
      <c r="A168" s="421">
        <v>159</v>
      </c>
      <c r="B168" s="422" t="s">
        <v>418</v>
      </c>
      <c r="C168" s="421">
        <v>1</v>
      </c>
      <c r="D168" s="56"/>
      <c r="E168" s="56"/>
      <c r="F168" s="421"/>
      <c r="G168" s="428"/>
      <c r="H168" s="421"/>
    </row>
    <row r="169" spans="1:8" s="426" customFormat="1">
      <c r="A169" s="421">
        <v>160</v>
      </c>
      <c r="B169" s="422" t="s">
        <v>419</v>
      </c>
      <c r="C169" s="421">
        <v>1</v>
      </c>
      <c r="D169" s="56"/>
      <c r="E169" s="56"/>
      <c r="F169" s="421"/>
      <c r="G169" s="428"/>
      <c r="H169" s="421"/>
    </row>
    <row r="170" spans="1:8" s="426" customFormat="1">
      <c r="A170" s="421">
        <v>161</v>
      </c>
      <c r="B170" s="422" t="s">
        <v>420</v>
      </c>
      <c r="C170" s="421">
        <v>1</v>
      </c>
      <c r="D170" s="56"/>
      <c r="E170" s="56"/>
      <c r="F170" s="421"/>
      <c r="G170" s="428"/>
      <c r="H170" s="421"/>
    </row>
    <row r="171" spans="1:8" s="426" customFormat="1">
      <c r="A171" s="421">
        <v>162</v>
      </c>
      <c r="B171" s="422" t="s">
        <v>421</v>
      </c>
      <c r="C171" s="421">
        <v>1</v>
      </c>
      <c r="D171" s="56"/>
      <c r="E171" s="56"/>
      <c r="F171" s="421"/>
      <c r="G171" s="428"/>
      <c r="H171" s="421"/>
    </row>
    <row r="172" spans="1:8" s="426" customFormat="1">
      <c r="A172" s="421">
        <v>163</v>
      </c>
      <c r="B172" s="422" t="s">
        <v>422</v>
      </c>
      <c r="C172" s="421">
        <v>1</v>
      </c>
      <c r="D172" s="56"/>
      <c r="E172" s="56"/>
      <c r="F172" s="421"/>
      <c r="G172" s="428"/>
      <c r="H172" s="421"/>
    </row>
    <row r="173" spans="1:8" s="426" customFormat="1">
      <c r="A173" s="421">
        <v>164</v>
      </c>
      <c r="B173" s="422" t="s">
        <v>423</v>
      </c>
      <c r="C173" s="421">
        <v>1</v>
      </c>
      <c r="D173" s="56"/>
      <c r="E173" s="56"/>
      <c r="F173" s="421"/>
      <c r="G173" s="428"/>
      <c r="H173" s="421"/>
    </row>
    <row r="174" spans="1:8" s="426" customFormat="1">
      <c r="A174" s="421">
        <v>165</v>
      </c>
      <c r="B174" s="422" t="s">
        <v>424</v>
      </c>
      <c r="C174" s="421">
        <v>1</v>
      </c>
      <c r="D174" s="56"/>
      <c r="E174" s="56"/>
      <c r="F174" s="421"/>
      <c r="G174" s="428"/>
      <c r="H174" s="421"/>
    </row>
    <row r="175" spans="1:8" s="426" customFormat="1">
      <c r="A175" s="421">
        <v>166</v>
      </c>
      <c r="B175" s="422" t="s">
        <v>425</v>
      </c>
      <c r="C175" s="421">
        <v>0</v>
      </c>
      <c r="D175" s="56"/>
      <c r="E175" s="56"/>
      <c r="F175" s="421"/>
      <c r="G175" s="428"/>
      <c r="H175" s="421"/>
    </row>
    <row r="176" spans="1:8" s="426" customFormat="1">
      <c r="A176" s="421">
        <v>167</v>
      </c>
      <c r="B176" s="422" t="s">
        <v>426</v>
      </c>
      <c r="C176" s="421">
        <v>1</v>
      </c>
      <c r="D176" s="56"/>
      <c r="E176" s="56"/>
      <c r="F176" s="421"/>
      <c r="G176" s="428"/>
      <c r="H176" s="421"/>
    </row>
    <row r="177" spans="1:8" s="426" customFormat="1">
      <c r="A177" s="421">
        <v>168</v>
      </c>
      <c r="B177" s="422" t="s">
        <v>427</v>
      </c>
      <c r="C177" s="421">
        <v>1</v>
      </c>
      <c r="D177" s="56"/>
      <c r="E177" s="56"/>
      <c r="F177" s="421"/>
      <c r="G177" s="428"/>
      <c r="H177" s="421"/>
    </row>
    <row r="178" spans="1:8" s="426" customFormat="1">
      <c r="A178" s="421">
        <v>169</v>
      </c>
      <c r="B178" s="422" t="s">
        <v>428</v>
      </c>
      <c r="C178" s="421">
        <v>1</v>
      </c>
      <c r="D178" s="56"/>
      <c r="E178" s="56"/>
      <c r="F178" s="421"/>
      <c r="G178" s="428"/>
      <c r="H178" s="421"/>
    </row>
    <row r="179" spans="1:8" s="426" customFormat="1">
      <c r="A179" s="421">
        <v>170</v>
      </c>
      <c r="B179" s="422" t="s">
        <v>429</v>
      </c>
      <c r="C179" s="421">
        <v>1</v>
      </c>
      <c r="D179" s="56"/>
      <c r="E179" s="56"/>
      <c r="F179" s="421"/>
      <c r="G179" s="428"/>
      <c r="H179" s="421"/>
    </row>
    <row r="180" spans="1:8" s="426" customFormat="1">
      <c r="A180" s="421">
        <v>171</v>
      </c>
      <c r="B180" s="422" t="s">
        <v>430</v>
      </c>
      <c r="C180" s="421">
        <v>1</v>
      </c>
      <c r="D180" s="56"/>
      <c r="E180" s="56"/>
      <c r="F180" s="421"/>
      <c r="G180" s="428"/>
      <c r="H180" s="421"/>
    </row>
    <row r="181" spans="1:8" s="426" customFormat="1">
      <c r="A181" s="421">
        <v>172</v>
      </c>
      <c r="B181" s="422" t="s">
        <v>431</v>
      </c>
      <c r="C181" s="421">
        <v>1</v>
      </c>
      <c r="D181" s="56"/>
      <c r="E181" s="56"/>
      <c r="F181" s="421"/>
      <c r="G181" s="428"/>
      <c r="H181" s="421"/>
    </row>
    <row r="182" spans="1:8" s="426" customFormat="1">
      <c r="A182" s="421">
        <v>173</v>
      </c>
      <c r="B182" s="422" t="s">
        <v>432</v>
      </c>
      <c r="C182" s="421">
        <v>1</v>
      </c>
      <c r="D182" s="56"/>
      <c r="E182" s="56"/>
      <c r="F182" s="421"/>
      <c r="G182" s="428"/>
      <c r="H182" s="421"/>
    </row>
    <row r="183" spans="1:8" s="426" customFormat="1">
      <c r="A183" s="421">
        <v>174</v>
      </c>
      <c r="B183" s="422" t="s">
        <v>433</v>
      </c>
      <c r="C183" s="421">
        <v>1</v>
      </c>
      <c r="D183" s="56"/>
      <c r="E183" s="56"/>
      <c r="F183" s="421"/>
      <c r="G183" s="428"/>
      <c r="H183" s="421"/>
    </row>
    <row r="184" spans="1:8" s="426" customFormat="1">
      <c r="A184" s="421">
        <v>175</v>
      </c>
      <c r="B184" s="422" t="s">
        <v>434</v>
      </c>
      <c r="C184" s="421">
        <v>1</v>
      </c>
      <c r="D184" s="56"/>
      <c r="E184" s="56"/>
      <c r="F184" s="421"/>
      <c r="G184" s="428"/>
      <c r="H184" s="421"/>
    </row>
    <row r="185" spans="1:8" s="426" customFormat="1">
      <c r="A185" s="421">
        <v>176</v>
      </c>
      <c r="B185" s="422" t="s">
        <v>435</v>
      </c>
      <c r="C185" s="421">
        <v>1</v>
      </c>
      <c r="D185" s="56"/>
      <c r="E185" s="56"/>
      <c r="F185" s="421"/>
      <c r="G185" s="428"/>
      <c r="H185" s="421"/>
    </row>
    <row r="186" spans="1:8" s="426" customFormat="1">
      <c r="A186" s="421">
        <v>177</v>
      </c>
      <c r="B186" s="422" t="s">
        <v>436</v>
      </c>
      <c r="C186" s="421">
        <v>1</v>
      </c>
      <c r="D186" s="56"/>
      <c r="E186" s="56"/>
      <c r="F186" s="421"/>
      <c r="G186" s="428"/>
      <c r="H186" s="421"/>
    </row>
    <row r="187" spans="1:8" s="426" customFormat="1">
      <c r="A187" s="421">
        <v>178</v>
      </c>
      <c r="B187" s="422" t="s">
        <v>437</v>
      </c>
      <c r="C187" s="421">
        <v>1</v>
      </c>
      <c r="D187" s="56"/>
      <c r="E187" s="56"/>
      <c r="F187" s="421"/>
      <c r="G187" s="428"/>
      <c r="H187" s="421"/>
    </row>
    <row r="188" spans="1:8" s="426" customFormat="1">
      <c r="A188" s="421">
        <v>179</v>
      </c>
      <c r="B188" s="422" t="s">
        <v>438</v>
      </c>
      <c r="C188" s="421">
        <v>0</v>
      </c>
      <c r="D188" s="56"/>
      <c r="E188" s="56"/>
      <c r="F188" s="421"/>
      <c r="G188" s="428"/>
      <c r="H188" s="421"/>
    </row>
    <row r="189" spans="1:8" s="426" customFormat="1">
      <c r="A189" s="421">
        <v>180</v>
      </c>
      <c r="B189" s="422" t="s">
        <v>439</v>
      </c>
      <c r="C189" s="421">
        <v>0</v>
      </c>
      <c r="D189" s="56"/>
      <c r="E189" s="56"/>
      <c r="F189" s="421"/>
      <c r="G189" s="428"/>
      <c r="H189" s="421"/>
    </row>
    <row r="190" spans="1:8" s="426" customFormat="1">
      <c r="A190" s="421">
        <v>181</v>
      </c>
      <c r="B190" s="422" t="s">
        <v>440</v>
      </c>
      <c r="C190" s="421">
        <v>1</v>
      </c>
      <c r="D190" s="56"/>
      <c r="E190" s="56"/>
      <c r="F190" s="421"/>
      <c r="G190" s="428"/>
      <c r="H190" s="421"/>
    </row>
    <row r="191" spans="1:8" s="426" customFormat="1">
      <c r="A191" s="421">
        <v>182</v>
      </c>
      <c r="B191" s="422" t="s">
        <v>441</v>
      </c>
      <c r="C191" s="421">
        <v>1</v>
      </c>
      <c r="D191" s="56"/>
      <c r="E191" s="56"/>
      <c r="F191" s="421"/>
      <c r="G191" s="428"/>
      <c r="H191" s="421"/>
    </row>
    <row r="192" spans="1:8" s="426" customFormat="1">
      <c r="A192" s="421">
        <v>183</v>
      </c>
      <c r="B192" s="422" t="s">
        <v>442</v>
      </c>
      <c r="C192" s="421">
        <v>0</v>
      </c>
      <c r="D192" s="56"/>
      <c r="E192" s="56"/>
      <c r="F192" s="421"/>
      <c r="G192" s="428"/>
      <c r="H192" s="421"/>
    </row>
    <row r="193" spans="1:8" s="426" customFormat="1">
      <c r="A193" s="421">
        <v>184</v>
      </c>
      <c r="B193" s="422" t="s">
        <v>443</v>
      </c>
      <c r="C193" s="421">
        <v>1</v>
      </c>
      <c r="D193" s="56"/>
      <c r="E193" s="56"/>
      <c r="F193" s="421"/>
      <c r="G193" s="428"/>
      <c r="H193" s="421"/>
    </row>
    <row r="194" spans="1:8" s="426" customFormat="1">
      <c r="A194" s="421">
        <v>185</v>
      </c>
      <c r="B194" s="422" t="s">
        <v>444</v>
      </c>
      <c r="C194" s="421">
        <v>1</v>
      </c>
      <c r="D194" s="56"/>
      <c r="E194" s="56"/>
      <c r="F194" s="421"/>
      <c r="G194" s="428"/>
      <c r="H194" s="421"/>
    </row>
    <row r="195" spans="1:8" s="426" customFormat="1">
      <c r="A195" s="421">
        <v>186</v>
      </c>
      <c r="B195" s="422" t="s">
        <v>445</v>
      </c>
      <c r="C195" s="421">
        <v>1</v>
      </c>
      <c r="D195" s="56"/>
      <c r="E195" s="56"/>
      <c r="F195" s="421"/>
      <c r="G195" s="428"/>
      <c r="H195" s="421"/>
    </row>
    <row r="196" spans="1:8" s="426" customFormat="1">
      <c r="A196" s="421">
        <v>187</v>
      </c>
      <c r="B196" s="422" t="s">
        <v>446</v>
      </c>
      <c r="C196" s="421">
        <v>1</v>
      </c>
      <c r="D196" s="56"/>
      <c r="E196" s="56"/>
      <c r="F196" s="421"/>
      <c r="G196" s="428"/>
      <c r="H196" s="421"/>
    </row>
    <row r="197" spans="1:8" s="426" customFormat="1">
      <c r="A197" s="421">
        <v>188</v>
      </c>
      <c r="B197" s="422" t="s">
        <v>447</v>
      </c>
      <c r="C197" s="421">
        <v>0</v>
      </c>
      <c r="D197" s="56"/>
      <c r="E197" s="56"/>
      <c r="F197" s="421"/>
      <c r="G197" s="428"/>
      <c r="H197" s="421"/>
    </row>
    <row r="198" spans="1:8" s="426" customFormat="1">
      <c r="A198" s="421">
        <v>189</v>
      </c>
      <c r="B198" s="422" t="s">
        <v>448</v>
      </c>
      <c r="C198" s="421">
        <v>1</v>
      </c>
      <c r="D198" s="56"/>
      <c r="E198" s="56"/>
      <c r="F198" s="421"/>
      <c r="G198" s="428"/>
      <c r="H198" s="421"/>
    </row>
    <row r="199" spans="1:8" s="426" customFormat="1">
      <c r="A199" s="421">
        <v>190</v>
      </c>
      <c r="B199" s="422" t="s">
        <v>449</v>
      </c>
      <c r="C199" s="421">
        <v>0</v>
      </c>
      <c r="D199" s="56"/>
      <c r="E199" s="56"/>
      <c r="F199" s="421"/>
      <c r="G199" s="428"/>
      <c r="H199" s="421"/>
    </row>
    <row r="200" spans="1:8" s="426" customFormat="1">
      <c r="A200" s="421">
        <v>191</v>
      </c>
      <c r="B200" s="422" t="s">
        <v>450</v>
      </c>
      <c r="C200" s="421">
        <v>1</v>
      </c>
      <c r="D200" s="56"/>
      <c r="E200" s="56"/>
      <c r="F200" s="421"/>
      <c r="G200" s="428"/>
      <c r="H200" s="421"/>
    </row>
    <row r="201" spans="1:8" s="426" customFormat="1">
      <c r="A201" s="421">
        <v>192</v>
      </c>
      <c r="B201" s="422" t="s">
        <v>451</v>
      </c>
      <c r="C201" s="421">
        <v>0</v>
      </c>
      <c r="D201" s="56"/>
      <c r="E201" s="56"/>
      <c r="F201" s="421"/>
      <c r="G201" s="428"/>
      <c r="H201" s="421"/>
    </row>
    <row r="202" spans="1:8" s="426" customFormat="1">
      <c r="A202" s="421">
        <v>193</v>
      </c>
      <c r="B202" s="422" t="s">
        <v>452</v>
      </c>
      <c r="C202" s="421">
        <v>0</v>
      </c>
      <c r="D202" s="56"/>
      <c r="E202" s="56"/>
      <c r="F202" s="421"/>
      <c r="G202" s="428"/>
      <c r="H202" s="421"/>
    </row>
    <row r="203" spans="1:8" s="426" customFormat="1">
      <c r="A203" s="421">
        <v>194</v>
      </c>
      <c r="B203" s="422" t="s">
        <v>453</v>
      </c>
      <c r="C203" s="421">
        <v>0</v>
      </c>
      <c r="D203" s="56"/>
      <c r="E203" s="56"/>
      <c r="F203" s="421"/>
      <c r="G203" s="428"/>
      <c r="H203" s="421"/>
    </row>
    <row r="204" spans="1:8" s="426" customFormat="1">
      <c r="A204" s="421">
        <v>195</v>
      </c>
      <c r="B204" s="422" t="s">
        <v>454</v>
      </c>
      <c r="C204" s="421">
        <v>0</v>
      </c>
      <c r="D204" s="56"/>
      <c r="E204" s="56"/>
      <c r="F204" s="421"/>
      <c r="G204" s="428"/>
      <c r="H204" s="421"/>
    </row>
    <row r="205" spans="1:8" s="426" customFormat="1">
      <c r="A205" s="421">
        <v>196</v>
      </c>
      <c r="B205" s="422" t="s">
        <v>455</v>
      </c>
      <c r="C205" s="421">
        <v>1</v>
      </c>
      <c r="D205" s="56"/>
      <c r="E205" s="56"/>
      <c r="F205" s="421"/>
      <c r="G205" s="428"/>
      <c r="H205" s="421"/>
    </row>
    <row r="206" spans="1:8" s="426" customFormat="1">
      <c r="A206" s="421">
        <v>197</v>
      </c>
      <c r="B206" s="422" t="s">
        <v>456</v>
      </c>
      <c r="C206" s="421">
        <v>1</v>
      </c>
      <c r="D206" s="56"/>
      <c r="E206" s="56"/>
      <c r="F206" s="421"/>
      <c r="G206" s="428"/>
      <c r="H206" s="421"/>
    </row>
    <row r="207" spans="1:8" s="426" customFormat="1">
      <c r="A207" s="421">
        <v>198</v>
      </c>
      <c r="B207" s="422" t="s">
        <v>457</v>
      </c>
      <c r="C207" s="421">
        <v>1</v>
      </c>
      <c r="D207" s="56"/>
      <c r="E207" s="56"/>
      <c r="F207" s="421"/>
      <c r="G207" s="428"/>
      <c r="H207" s="421"/>
    </row>
    <row r="208" spans="1:8" s="426" customFormat="1">
      <c r="A208" s="421">
        <v>199</v>
      </c>
      <c r="B208" s="422" t="s">
        <v>458</v>
      </c>
      <c r="C208" s="421">
        <v>1</v>
      </c>
      <c r="D208" s="56"/>
      <c r="E208" s="56"/>
      <c r="F208" s="421"/>
      <c r="G208" s="428"/>
      <c r="H208" s="421"/>
    </row>
    <row r="209" spans="1:8" s="426" customFormat="1">
      <c r="A209" s="421">
        <v>200</v>
      </c>
      <c r="B209" s="422" t="s">
        <v>459</v>
      </c>
      <c r="C209" s="421">
        <v>0</v>
      </c>
      <c r="D209" s="56"/>
      <c r="E209" s="56"/>
      <c r="F209" s="421"/>
      <c r="G209" s="428"/>
      <c r="H209" s="421"/>
    </row>
    <row r="210" spans="1:8" s="426" customFormat="1">
      <c r="A210" s="421">
        <v>201</v>
      </c>
      <c r="B210" s="422" t="s">
        <v>460</v>
      </c>
      <c r="C210" s="421">
        <v>1</v>
      </c>
      <c r="D210" s="56"/>
      <c r="E210" s="56"/>
      <c r="F210" s="421"/>
      <c r="G210" s="428"/>
      <c r="H210" s="421"/>
    </row>
    <row r="211" spans="1:8" s="426" customFormat="1">
      <c r="A211" s="421">
        <v>202</v>
      </c>
      <c r="B211" s="422" t="s">
        <v>461</v>
      </c>
      <c r="C211" s="421">
        <v>0</v>
      </c>
      <c r="D211" s="56"/>
      <c r="E211" s="56"/>
      <c r="F211" s="421"/>
      <c r="G211" s="428"/>
      <c r="H211" s="421"/>
    </row>
    <row r="212" spans="1:8" s="426" customFormat="1">
      <c r="A212" s="421">
        <v>203</v>
      </c>
      <c r="B212" s="422" t="s">
        <v>462</v>
      </c>
      <c r="C212" s="421">
        <v>0</v>
      </c>
      <c r="D212" s="56"/>
      <c r="E212" s="56"/>
      <c r="F212" s="421"/>
      <c r="G212" s="428"/>
      <c r="H212" s="421"/>
    </row>
    <row r="213" spans="1:8" s="426" customFormat="1">
      <c r="A213" s="421">
        <v>204</v>
      </c>
      <c r="B213" s="422" t="s">
        <v>463</v>
      </c>
      <c r="C213" s="421">
        <v>1</v>
      </c>
      <c r="D213" s="56"/>
      <c r="E213" s="56"/>
      <c r="F213" s="421"/>
      <c r="G213" s="428"/>
      <c r="H213" s="421"/>
    </row>
    <row r="214" spans="1:8" s="426" customFormat="1">
      <c r="A214" s="421">
        <v>205</v>
      </c>
      <c r="B214" s="422" t="s">
        <v>464</v>
      </c>
      <c r="C214" s="421">
        <v>0</v>
      </c>
      <c r="D214" s="56"/>
      <c r="E214" s="56"/>
      <c r="F214" s="421"/>
      <c r="G214" s="428"/>
      <c r="H214" s="421"/>
    </row>
    <row r="215" spans="1:8" s="426" customFormat="1">
      <c r="A215" s="421">
        <v>206</v>
      </c>
      <c r="B215" s="422" t="s">
        <v>465</v>
      </c>
      <c r="C215" s="421">
        <v>0</v>
      </c>
      <c r="D215" s="56"/>
      <c r="E215" s="56"/>
      <c r="F215" s="421"/>
      <c r="G215" s="428"/>
      <c r="H215" s="421"/>
    </row>
    <row r="216" spans="1:8" s="426" customFormat="1">
      <c r="A216" s="421">
        <v>207</v>
      </c>
      <c r="B216" s="422" t="s">
        <v>466</v>
      </c>
      <c r="C216" s="421">
        <v>1</v>
      </c>
      <c r="D216" s="56"/>
      <c r="E216" s="56"/>
      <c r="F216" s="421"/>
      <c r="G216" s="428"/>
      <c r="H216" s="421"/>
    </row>
    <row r="217" spans="1:8" s="426" customFormat="1">
      <c r="A217" s="421">
        <v>208</v>
      </c>
      <c r="B217" s="422" t="s">
        <v>467</v>
      </c>
      <c r="C217" s="421">
        <v>1</v>
      </c>
      <c r="D217" s="56"/>
      <c r="E217" s="56"/>
      <c r="F217" s="421"/>
      <c r="G217" s="428"/>
      <c r="H217" s="421"/>
    </row>
    <row r="218" spans="1:8" s="426" customFormat="1">
      <c r="A218" s="421">
        <v>209</v>
      </c>
      <c r="B218" s="422" t="s">
        <v>468</v>
      </c>
      <c r="C218" s="421">
        <v>1</v>
      </c>
      <c r="D218" s="56"/>
      <c r="E218" s="56"/>
      <c r="F218" s="421"/>
      <c r="G218" s="428"/>
      <c r="H218" s="421"/>
    </row>
    <row r="219" spans="1:8" s="426" customFormat="1">
      <c r="A219" s="421">
        <v>210</v>
      </c>
      <c r="B219" s="422" t="s">
        <v>469</v>
      </c>
      <c r="C219" s="421">
        <v>1</v>
      </c>
      <c r="D219" s="56"/>
      <c r="E219" s="56"/>
      <c r="F219" s="421"/>
      <c r="G219" s="428"/>
      <c r="H219" s="421"/>
    </row>
    <row r="220" spans="1:8" s="426" customFormat="1">
      <c r="A220" s="421">
        <v>211</v>
      </c>
      <c r="B220" s="422" t="s">
        <v>470</v>
      </c>
      <c r="C220" s="421">
        <v>1</v>
      </c>
      <c r="D220" s="56"/>
      <c r="E220" s="56"/>
      <c r="F220" s="421"/>
      <c r="G220" s="428"/>
      <c r="H220" s="421"/>
    </row>
    <row r="221" spans="1:8" s="426" customFormat="1">
      <c r="A221" s="421">
        <v>212</v>
      </c>
      <c r="B221" s="422" t="s">
        <v>471</v>
      </c>
      <c r="C221" s="421">
        <v>1</v>
      </c>
      <c r="D221" s="56"/>
      <c r="E221" s="56"/>
      <c r="F221" s="421"/>
      <c r="G221" s="428"/>
      <c r="H221" s="421"/>
    </row>
    <row r="222" spans="1:8" s="426" customFormat="1">
      <c r="A222" s="421">
        <v>213</v>
      </c>
      <c r="B222" s="422" t="s">
        <v>472</v>
      </c>
      <c r="C222" s="421">
        <v>1</v>
      </c>
      <c r="D222" s="56"/>
      <c r="E222" s="56"/>
      <c r="F222" s="421"/>
      <c r="G222" s="428"/>
      <c r="H222" s="421"/>
    </row>
    <row r="223" spans="1:8" s="426" customFormat="1">
      <c r="A223" s="421">
        <v>214</v>
      </c>
      <c r="B223" s="422" t="s">
        <v>473</v>
      </c>
      <c r="C223" s="421">
        <v>1</v>
      </c>
      <c r="D223" s="56"/>
      <c r="E223" s="56"/>
      <c r="F223" s="421"/>
      <c r="G223" s="428"/>
      <c r="H223" s="421"/>
    </row>
    <row r="224" spans="1:8" s="426" customFormat="1">
      <c r="A224" s="421">
        <v>215</v>
      </c>
      <c r="B224" s="422" t="s">
        <v>474</v>
      </c>
      <c r="C224" s="421">
        <v>1</v>
      </c>
      <c r="D224" s="56"/>
      <c r="E224" s="56"/>
      <c r="F224" s="421"/>
      <c r="G224" s="428"/>
      <c r="H224" s="421"/>
    </row>
    <row r="225" spans="1:8" s="426" customFormat="1">
      <c r="A225" s="421">
        <v>216</v>
      </c>
      <c r="B225" s="422" t="s">
        <v>475</v>
      </c>
      <c r="C225" s="421">
        <v>0</v>
      </c>
      <c r="D225" s="56"/>
      <c r="E225" s="56"/>
      <c r="F225" s="421"/>
      <c r="G225" s="428"/>
      <c r="H225" s="421"/>
    </row>
    <row r="226" spans="1:8" s="426" customFormat="1">
      <c r="A226" s="421">
        <v>217</v>
      </c>
      <c r="B226" s="422" t="s">
        <v>476</v>
      </c>
      <c r="C226" s="421">
        <v>1</v>
      </c>
      <c r="D226" s="56"/>
      <c r="E226" s="56"/>
      <c r="F226" s="421"/>
      <c r="G226" s="428"/>
      <c r="H226" s="421"/>
    </row>
    <row r="227" spans="1:8" s="426" customFormat="1">
      <c r="A227" s="421">
        <v>218</v>
      </c>
      <c r="B227" s="422" t="s">
        <v>477</v>
      </c>
      <c r="C227" s="421">
        <v>1</v>
      </c>
      <c r="D227" s="56"/>
      <c r="E227" s="56"/>
      <c r="F227" s="421"/>
      <c r="G227" s="428"/>
      <c r="H227" s="421"/>
    </row>
    <row r="228" spans="1:8" s="426" customFormat="1">
      <c r="A228" s="421">
        <v>219</v>
      </c>
      <c r="B228" s="422" t="s">
        <v>478</v>
      </c>
      <c r="C228" s="421">
        <v>1</v>
      </c>
      <c r="D228" s="56"/>
      <c r="E228" s="56"/>
      <c r="F228" s="421"/>
      <c r="G228" s="428"/>
      <c r="H228" s="421"/>
    </row>
    <row r="229" spans="1:8" s="426" customFormat="1">
      <c r="A229" s="421">
        <v>220</v>
      </c>
      <c r="B229" s="422" t="s">
        <v>479</v>
      </c>
      <c r="C229" s="421">
        <v>1</v>
      </c>
      <c r="D229" s="56"/>
      <c r="E229" s="56"/>
      <c r="F229" s="421"/>
      <c r="G229" s="428"/>
      <c r="H229" s="421"/>
    </row>
    <row r="230" spans="1:8" s="426" customFormat="1">
      <c r="A230" s="421">
        <v>221</v>
      </c>
      <c r="B230" s="422" t="s">
        <v>480</v>
      </c>
      <c r="C230" s="421">
        <v>1</v>
      </c>
      <c r="D230" s="56"/>
      <c r="E230" s="56"/>
      <c r="F230" s="421"/>
      <c r="G230" s="428"/>
      <c r="H230" s="421"/>
    </row>
    <row r="231" spans="1:8" s="426" customFormat="1">
      <c r="A231" s="421">
        <v>222</v>
      </c>
      <c r="B231" s="422" t="s">
        <v>481</v>
      </c>
      <c r="C231" s="421">
        <v>0</v>
      </c>
      <c r="D231" s="56"/>
      <c r="E231" s="56"/>
      <c r="F231" s="421"/>
      <c r="G231" s="428"/>
      <c r="H231" s="421"/>
    </row>
    <row r="232" spans="1:8" s="426" customFormat="1">
      <c r="A232" s="421">
        <v>223</v>
      </c>
      <c r="B232" s="422" t="s">
        <v>482</v>
      </c>
      <c r="C232" s="421">
        <v>1</v>
      </c>
      <c r="D232" s="56"/>
      <c r="E232" s="56"/>
      <c r="F232" s="421"/>
      <c r="G232" s="428"/>
      <c r="H232" s="421"/>
    </row>
    <row r="233" spans="1:8" s="426" customFormat="1">
      <c r="A233" s="421">
        <v>224</v>
      </c>
      <c r="B233" s="422" t="s">
        <v>483</v>
      </c>
      <c r="C233" s="421">
        <v>1</v>
      </c>
      <c r="D233" s="56"/>
      <c r="E233" s="56"/>
      <c r="F233" s="421"/>
      <c r="G233" s="428"/>
      <c r="H233" s="421"/>
    </row>
    <row r="234" spans="1:8" s="426" customFormat="1">
      <c r="A234" s="421">
        <v>225</v>
      </c>
      <c r="B234" s="422" t="s">
        <v>484</v>
      </c>
      <c r="C234" s="421">
        <v>0</v>
      </c>
      <c r="D234" s="56"/>
      <c r="E234" s="56"/>
      <c r="F234" s="421"/>
      <c r="G234" s="428"/>
      <c r="H234" s="421"/>
    </row>
    <row r="235" spans="1:8" s="426" customFormat="1">
      <c r="A235" s="421">
        <v>226</v>
      </c>
      <c r="B235" s="422" t="s">
        <v>485</v>
      </c>
      <c r="C235" s="421">
        <v>1</v>
      </c>
      <c r="D235" s="56"/>
      <c r="E235" s="56"/>
      <c r="F235" s="421"/>
      <c r="G235" s="428"/>
      <c r="H235" s="421"/>
    </row>
    <row r="236" spans="1:8" s="426" customFormat="1">
      <c r="A236" s="421">
        <v>227</v>
      </c>
      <c r="B236" s="422" t="s">
        <v>486</v>
      </c>
      <c r="C236" s="421">
        <v>1</v>
      </c>
      <c r="D236" s="56"/>
      <c r="E236" s="56"/>
      <c r="F236" s="421"/>
      <c r="G236" s="428"/>
      <c r="H236" s="421"/>
    </row>
    <row r="237" spans="1:8" s="426" customFormat="1">
      <c r="A237" s="421">
        <v>228</v>
      </c>
      <c r="B237" s="422" t="s">
        <v>487</v>
      </c>
      <c r="C237" s="421">
        <v>0</v>
      </c>
      <c r="D237" s="56"/>
      <c r="E237" s="56"/>
      <c r="F237" s="421"/>
      <c r="G237" s="428"/>
      <c r="H237" s="421"/>
    </row>
    <row r="238" spans="1:8" s="426" customFormat="1">
      <c r="A238" s="421">
        <v>229</v>
      </c>
      <c r="B238" s="422" t="s">
        <v>488</v>
      </c>
      <c r="C238" s="421">
        <v>1</v>
      </c>
      <c r="D238" s="56"/>
      <c r="E238" s="56"/>
      <c r="F238" s="421"/>
      <c r="G238" s="428"/>
      <c r="H238" s="421"/>
    </row>
    <row r="239" spans="1:8" s="426" customFormat="1">
      <c r="A239" s="421">
        <v>230</v>
      </c>
      <c r="B239" s="422" t="s">
        <v>489</v>
      </c>
      <c r="C239" s="421">
        <v>1</v>
      </c>
      <c r="D239" s="56"/>
      <c r="E239" s="56"/>
      <c r="F239" s="421"/>
      <c r="G239" s="428"/>
      <c r="H239" s="421"/>
    </row>
    <row r="240" spans="1:8" s="426" customFormat="1">
      <c r="A240" s="421">
        <v>231</v>
      </c>
      <c r="B240" s="422" t="s">
        <v>490</v>
      </c>
      <c r="C240" s="421">
        <v>1</v>
      </c>
      <c r="D240" s="56"/>
      <c r="E240" s="56"/>
      <c r="F240" s="421"/>
      <c r="G240" s="428"/>
      <c r="H240" s="421"/>
    </row>
    <row r="241" spans="1:8" s="426" customFormat="1">
      <c r="A241" s="421">
        <v>232</v>
      </c>
      <c r="B241" s="422" t="s">
        <v>491</v>
      </c>
      <c r="C241" s="421">
        <v>0</v>
      </c>
      <c r="D241" s="56"/>
      <c r="E241" s="56"/>
      <c r="F241" s="421"/>
      <c r="G241" s="428"/>
      <c r="H241" s="421"/>
    </row>
    <row r="242" spans="1:8" s="426" customFormat="1">
      <c r="A242" s="421">
        <v>233</v>
      </c>
      <c r="B242" s="422" t="s">
        <v>492</v>
      </c>
      <c r="C242" s="421">
        <v>0</v>
      </c>
      <c r="D242" s="56"/>
      <c r="E242" s="56"/>
      <c r="F242" s="421"/>
      <c r="G242" s="428"/>
      <c r="H242" s="421"/>
    </row>
    <row r="243" spans="1:8" s="426" customFormat="1">
      <c r="A243" s="421">
        <v>234</v>
      </c>
      <c r="B243" s="422" t="s">
        <v>493</v>
      </c>
      <c r="C243" s="421">
        <v>1</v>
      </c>
      <c r="D243" s="56"/>
      <c r="E243" s="56"/>
      <c r="F243" s="421"/>
      <c r="G243" s="428"/>
      <c r="H243" s="421"/>
    </row>
    <row r="244" spans="1:8" s="426" customFormat="1">
      <c r="A244" s="421">
        <v>235</v>
      </c>
      <c r="B244" s="422" t="s">
        <v>494</v>
      </c>
      <c r="C244" s="421">
        <v>0</v>
      </c>
      <c r="D244" s="56"/>
      <c r="E244" s="56"/>
      <c r="F244" s="421"/>
      <c r="G244" s="428"/>
      <c r="H244" s="421"/>
    </row>
    <row r="245" spans="1:8" s="426" customFormat="1">
      <c r="A245" s="421">
        <v>236</v>
      </c>
      <c r="B245" s="422" t="s">
        <v>495</v>
      </c>
      <c r="C245" s="421">
        <v>1</v>
      </c>
      <c r="D245" s="56"/>
      <c r="E245" s="56"/>
      <c r="F245" s="421"/>
      <c r="G245" s="428"/>
      <c r="H245" s="421"/>
    </row>
    <row r="246" spans="1:8" s="426" customFormat="1">
      <c r="A246" s="421">
        <v>237</v>
      </c>
      <c r="B246" s="422" t="s">
        <v>496</v>
      </c>
      <c r="C246" s="421">
        <v>0</v>
      </c>
      <c r="D246" s="56"/>
      <c r="E246" s="56"/>
      <c r="F246" s="421"/>
      <c r="G246" s="428"/>
      <c r="H246" s="421"/>
    </row>
    <row r="247" spans="1:8" s="426" customFormat="1">
      <c r="A247" s="421">
        <v>238</v>
      </c>
      <c r="B247" s="422" t="s">
        <v>497</v>
      </c>
      <c r="C247" s="421">
        <v>1</v>
      </c>
      <c r="D247" s="56"/>
      <c r="E247" s="56"/>
      <c r="F247" s="421"/>
      <c r="G247" s="428"/>
      <c r="H247" s="421"/>
    </row>
    <row r="248" spans="1:8" s="426" customFormat="1">
      <c r="A248" s="421">
        <v>239</v>
      </c>
      <c r="B248" s="422" t="s">
        <v>498</v>
      </c>
      <c r="C248" s="421">
        <v>1</v>
      </c>
      <c r="D248" s="56"/>
      <c r="E248" s="56"/>
      <c r="F248" s="421"/>
      <c r="G248" s="428"/>
      <c r="H248" s="421"/>
    </row>
    <row r="249" spans="1:8" s="426" customFormat="1">
      <c r="A249" s="421">
        <v>240</v>
      </c>
      <c r="B249" s="422" t="s">
        <v>499</v>
      </c>
      <c r="C249" s="421">
        <v>1</v>
      </c>
      <c r="D249" s="56"/>
      <c r="E249" s="56"/>
      <c r="F249" s="421"/>
      <c r="G249" s="428"/>
      <c r="H249" s="421"/>
    </row>
    <row r="250" spans="1:8" s="426" customFormat="1">
      <c r="A250" s="421">
        <v>241</v>
      </c>
      <c r="B250" s="422" t="s">
        <v>500</v>
      </c>
      <c r="C250" s="421">
        <v>0</v>
      </c>
      <c r="D250" s="56"/>
      <c r="E250" s="56"/>
      <c r="F250" s="421"/>
      <c r="G250" s="428"/>
      <c r="H250" s="421"/>
    </row>
    <row r="251" spans="1:8" s="426" customFormat="1">
      <c r="A251" s="421">
        <v>242</v>
      </c>
      <c r="B251" s="422" t="s">
        <v>501</v>
      </c>
      <c r="C251" s="421">
        <v>1</v>
      </c>
      <c r="D251" s="56"/>
      <c r="E251" s="56"/>
      <c r="F251" s="421"/>
      <c r="G251" s="428"/>
      <c r="H251" s="421"/>
    </row>
    <row r="252" spans="1:8" s="426" customFormat="1">
      <c r="A252" s="421">
        <v>243</v>
      </c>
      <c r="B252" s="422" t="s">
        <v>502</v>
      </c>
      <c r="C252" s="421">
        <v>1</v>
      </c>
      <c r="D252" s="56"/>
      <c r="E252" s="56"/>
      <c r="F252" s="421"/>
      <c r="G252" s="428"/>
      <c r="H252" s="421"/>
    </row>
    <row r="253" spans="1:8" s="426" customFormat="1">
      <c r="A253" s="421">
        <v>244</v>
      </c>
      <c r="B253" s="422" t="s">
        <v>503</v>
      </c>
      <c r="C253" s="421">
        <v>1</v>
      </c>
      <c r="D253" s="56"/>
      <c r="E253" s="56"/>
      <c r="F253" s="421"/>
      <c r="G253" s="428"/>
      <c r="H253" s="421"/>
    </row>
    <row r="254" spans="1:8" s="426" customFormat="1">
      <c r="A254" s="421">
        <v>245</v>
      </c>
      <c r="B254" s="422" t="s">
        <v>504</v>
      </c>
      <c r="C254" s="421">
        <v>0</v>
      </c>
      <c r="D254" s="56"/>
      <c r="E254" s="56"/>
      <c r="F254" s="421"/>
      <c r="G254" s="428"/>
      <c r="H254" s="421"/>
    </row>
    <row r="255" spans="1:8" s="426" customFormat="1">
      <c r="A255" s="421">
        <v>246</v>
      </c>
      <c r="B255" s="422" t="s">
        <v>505</v>
      </c>
      <c r="C255" s="421">
        <v>1</v>
      </c>
      <c r="D255" s="56"/>
      <c r="E255" s="56"/>
      <c r="F255" s="421"/>
      <c r="G255" s="428"/>
      <c r="H255" s="421"/>
    </row>
    <row r="256" spans="1:8" s="426" customFormat="1">
      <c r="A256" s="421">
        <v>247</v>
      </c>
      <c r="B256" s="422" t="s">
        <v>506</v>
      </c>
      <c r="C256" s="421">
        <v>0</v>
      </c>
      <c r="D256" s="56"/>
      <c r="E256" s="56"/>
      <c r="F256" s="421"/>
      <c r="G256" s="428"/>
      <c r="H256" s="421"/>
    </row>
    <row r="257" spans="1:8" s="426" customFormat="1">
      <c r="A257" s="421">
        <v>248</v>
      </c>
      <c r="B257" s="422" t="s">
        <v>507</v>
      </c>
      <c r="C257" s="421">
        <v>1</v>
      </c>
      <c r="D257" s="56"/>
      <c r="E257" s="56"/>
      <c r="F257" s="421"/>
      <c r="G257" s="428"/>
      <c r="H257" s="421"/>
    </row>
    <row r="258" spans="1:8" s="426" customFormat="1">
      <c r="A258" s="421">
        <v>249</v>
      </c>
      <c r="B258" s="422" t="s">
        <v>508</v>
      </c>
      <c r="C258" s="421">
        <v>1</v>
      </c>
      <c r="D258" s="56"/>
      <c r="E258" s="56"/>
      <c r="F258" s="421"/>
      <c r="G258" s="428"/>
      <c r="H258" s="421"/>
    </row>
    <row r="259" spans="1:8" s="426" customFormat="1">
      <c r="A259" s="421">
        <v>250</v>
      </c>
      <c r="B259" s="422" t="s">
        <v>509</v>
      </c>
      <c r="C259" s="421">
        <v>1</v>
      </c>
      <c r="D259" s="56"/>
      <c r="E259" s="56"/>
      <c r="F259" s="421"/>
      <c r="G259" s="428"/>
      <c r="H259" s="421"/>
    </row>
    <row r="260" spans="1:8" s="426" customFormat="1">
      <c r="A260" s="421">
        <v>251</v>
      </c>
      <c r="B260" s="422" t="s">
        <v>510</v>
      </c>
      <c r="C260" s="421">
        <v>1</v>
      </c>
      <c r="D260" s="56"/>
      <c r="E260" s="56"/>
      <c r="F260" s="421"/>
      <c r="G260" s="428"/>
      <c r="H260" s="421"/>
    </row>
    <row r="261" spans="1:8" s="426" customFormat="1">
      <c r="A261" s="421">
        <v>252</v>
      </c>
      <c r="B261" s="422" t="s">
        <v>511</v>
      </c>
      <c r="C261" s="421">
        <v>1</v>
      </c>
      <c r="D261" s="56"/>
      <c r="E261" s="56"/>
      <c r="F261" s="421"/>
      <c r="G261" s="428"/>
      <c r="H261" s="421"/>
    </row>
    <row r="262" spans="1:8" s="426" customFormat="1">
      <c r="A262" s="421">
        <v>253</v>
      </c>
      <c r="B262" s="422" t="s">
        <v>512</v>
      </c>
      <c r="C262" s="421">
        <v>1</v>
      </c>
      <c r="D262" s="56"/>
      <c r="E262" s="56"/>
      <c r="F262" s="421"/>
      <c r="G262" s="428"/>
      <c r="H262" s="421"/>
    </row>
    <row r="263" spans="1:8" s="426" customFormat="1">
      <c r="A263" s="421">
        <v>254</v>
      </c>
      <c r="B263" s="422" t="s">
        <v>513</v>
      </c>
      <c r="C263" s="421">
        <v>0</v>
      </c>
      <c r="D263" s="56"/>
      <c r="E263" s="56"/>
      <c r="F263" s="421"/>
      <c r="G263" s="428"/>
      <c r="H263" s="421"/>
    </row>
    <row r="264" spans="1:8" s="426" customFormat="1">
      <c r="A264" s="421">
        <v>255</v>
      </c>
      <c r="B264" s="422" t="s">
        <v>514</v>
      </c>
      <c r="C264" s="421">
        <v>0</v>
      </c>
      <c r="D264" s="56"/>
      <c r="E264" s="56"/>
      <c r="F264" s="421"/>
      <c r="G264" s="428"/>
      <c r="H264" s="421"/>
    </row>
    <row r="265" spans="1:8" s="426" customFormat="1">
      <c r="A265" s="421">
        <v>256</v>
      </c>
      <c r="B265" s="422" t="s">
        <v>515</v>
      </c>
      <c r="C265" s="421">
        <v>0</v>
      </c>
      <c r="D265" s="56"/>
      <c r="E265" s="56"/>
      <c r="F265" s="421"/>
      <c r="G265" s="428"/>
      <c r="H265" s="421"/>
    </row>
    <row r="266" spans="1:8" s="426" customFormat="1">
      <c r="A266" s="421">
        <v>257</v>
      </c>
      <c r="B266" s="422" t="s">
        <v>516</v>
      </c>
      <c r="C266" s="421">
        <v>0</v>
      </c>
      <c r="D266" s="56"/>
      <c r="E266" s="56"/>
      <c r="F266" s="421"/>
      <c r="G266" s="428"/>
      <c r="H266" s="421"/>
    </row>
    <row r="267" spans="1:8" s="426" customFormat="1">
      <c r="A267" s="421">
        <v>258</v>
      </c>
      <c r="B267" s="422" t="s">
        <v>517</v>
      </c>
      <c r="C267" s="421">
        <v>1</v>
      </c>
      <c r="D267" s="56"/>
      <c r="E267" s="56"/>
      <c r="F267" s="421"/>
      <c r="G267" s="428"/>
      <c r="H267" s="421"/>
    </row>
    <row r="268" spans="1:8" s="426" customFormat="1">
      <c r="A268" s="421">
        <v>259</v>
      </c>
      <c r="B268" s="422" t="s">
        <v>518</v>
      </c>
      <c r="C268" s="421">
        <v>0</v>
      </c>
      <c r="D268" s="56"/>
      <c r="E268" s="56"/>
      <c r="F268" s="421"/>
      <c r="G268" s="428"/>
      <c r="H268" s="421"/>
    </row>
    <row r="269" spans="1:8" s="426" customFormat="1">
      <c r="A269" s="421">
        <v>260</v>
      </c>
      <c r="B269" s="422" t="s">
        <v>519</v>
      </c>
      <c r="C269" s="421">
        <v>0</v>
      </c>
      <c r="D269" s="56"/>
      <c r="E269" s="56"/>
      <c r="F269" s="421"/>
      <c r="G269" s="428"/>
      <c r="H269" s="421"/>
    </row>
    <row r="270" spans="1:8" s="426" customFormat="1">
      <c r="A270" s="421">
        <v>261</v>
      </c>
      <c r="B270" s="422" t="s">
        <v>520</v>
      </c>
      <c r="C270" s="421">
        <v>1</v>
      </c>
      <c r="D270" s="56"/>
      <c r="E270" s="56"/>
      <c r="F270" s="421"/>
      <c r="G270" s="428"/>
      <c r="H270" s="421"/>
    </row>
    <row r="271" spans="1:8" s="426" customFormat="1">
      <c r="A271" s="421">
        <v>262</v>
      </c>
      <c r="B271" s="422" t="s">
        <v>521</v>
      </c>
      <c r="C271" s="421">
        <v>1</v>
      </c>
      <c r="D271" s="56"/>
      <c r="E271" s="56"/>
      <c r="F271" s="421"/>
      <c r="G271" s="428"/>
      <c r="H271" s="421"/>
    </row>
    <row r="272" spans="1:8" s="426" customFormat="1">
      <c r="A272" s="421">
        <v>263</v>
      </c>
      <c r="B272" s="422" t="s">
        <v>522</v>
      </c>
      <c r="C272" s="421">
        <v>1</v>
      </c>
      <c r="D272" s="56"/>
      <c r="E272" s="56"/>
      <c r="F272" s="421"/>
      <c r="G272" s="428"/>
      <c r="H272" s="421"/>
    </row>
    <row r="273" spans="1:8" s="426" customFormat="1">
      <c r="A273" s="421">
        <v>264</v>
      </c>
      <c r="B273" s="422" t="s">
        <v>523</v>
      </c>
      <c r="C273" s="421">
        <v>1</v>
      </c>
      <c r="D273" s="56"/>
      <c r="E273" s="56"/>
      <c r="F273" s="421"/>
      <c r="G273" s="428"/>
      <c r="H273" s="421"/>
    </row>
    <row r="274" spans="1:8" s="426" customFormat="1">
      <c r="A274" s="421">
        <v>265</v>
      </c>
      <c r="B274" s="422" t="s">
        <v>524</v>
      </c>
      <c r="C274" s="421">
        <v>1</v>
      </c>
      <c r="D274" s="56"/>
      <c r="E274" s="56"/>
      <c r="F274" s="421"/>
      <c r="G274" s="428"/>
      <c r="H274" s="421"/>
    </row>
    <row r="275" spans="1:8" s="426" customFormat="1">
      <c r="A275" s="421">
        <v>266</v>
      </c>
      <c r="B275" s="422" t="s">
        <v>525</v>
      </c>
      <c r="C275" s="421">
        <v>1</v>
      </c>
      <c r="D275" s="56"/>
      <c r="E275" s="56"/>
      <c r="F275" s="421"/>
      <c r="G275" s="428"/>
      <c r="H275" s="421"/>
    </row>
    <row r="276" spans="1:8" s="426" customFormat="1">
      <c r="A276" s="421">
        <v>267</v>
      </c>
      <c r="B276" s="422" t="s">
        <v>526</v>
      </c>
      <c r="C276" s="421">
        <v>0</v>
      </c>
      <c r="D276" s="56"/>
      <c r="E276" s="56"/>
      <c r="F276" s="421"/>
      <c r="G276" s="428"/>
      <c r="H276" s="421"/>
    </row>
    <row r="277" spans="1:8" s="426" customFormat="1">
      <c r="A277" s="421">
        <v>268</v>
      </c>
      <c r="B277" s="422" t="s">
        <v>527</v>
      </c>
      <c r="C277" s="421">
        <v>0</v>
      </c>
      <c r="D277" s="56"/>
      <c r="E277" s="56"/>
      <c r="F277" s="421"/>
      <c r="G277" s="428"/>
      <c r="H277" s="421"/>
    </row>
    <row r="278" spans="1:8" s="426" customFormat="1">
      <c r="A278" s="421">
        <v>269</v>
      </c>
      <c r="B278" s="422" t="s">
        <v>528</v>
      </c>
      <c r="C278" s="421">
        <v>1</v>
      </c>
      <c r="D278" s="56"/>
      <c r="E278" s="56"/>
      <c r="F278" s="421"/>
      <c r="G278" s="428"/>
      <c r="H278" s="421"/>
    </row>
    <row r="279" spans="1:8" s="426" customFormat="1">
      <c r="A279" s="421">
        <v>270</v>
      </c>
      <c r="B279" s="422" t="s">
        <v>529</v>
      </c>
      <c r="C279" s="421">
        <v>0</v>
      </c>
      <c r="D279" s="56" t="s">
        <v>1046</v>
      </c>
      <c r="E279" s="56"/>
      <c r="F279" s="421"/>
      <c r="G279" s="428"/>
      <c r="H279" s="421"/>
    </row>
    <row r="280" spans="1:8" s="426" customFormat="1">
      <c r="A280" s="421">
        <v>271</v>
      </c>
      <c r="B280" s="422" t="s">
        <v>530</v>
      </c>
      <c r="C280" s="421">
        <v>1</v>
      </c>
      <c r="D280" s="56"/>
      <c r="E280" s="56"/>
      <c r="F280" s="421"/>
      <c r="G280" s="428"/>
      <c r="H280" s="421"/>
    </row>
    <row r="281" spans="1:8" s="426" customFormat="1">
      <c r="A281" s="421">
        <v>272</v>
      </c>
      <c r="B281" s="422" t="s">
        <v>531</v>
      </c>
      <c r="C281" s="421">
        <v>1</v>
      </c>
      <c r="D281" s="56"/>
      <c r="E281" s="56"/>
      <c r="F281" s="421"/>
      <c r="G281" s="428"/>
      <c r="H281" s="421"/>
    </row>
    <row r="282" spans="1:8" s="426" customFormat="1">
      <c r="A282" s="421">
        <v>273</v>
      </c>
      <c r="B282" s="422" t="s">
        <v>532</v>
      </c>
      <c r="C282" s="421">
        <v>1</v>
      </c>
      <c r="D282" s="56" t="s">
        <v>1046</v>
      </c>
      <c r="E282" s="56"/>
      <c r="F282" s="421"/>
      <c r="G282" s="428"/>
      <c r="H282" s="421"/>
    </row>
    <row r="283" spans="1:8" s="426" customFormat="1">
      <c r="A283" s="421">
        <v>274</v>
      </c>
      <c r="B283" s="422" t="s">
        <v>533</v>
      </c>
      <c r="C283" s="421">
        <v>1</v>
      </c>
      <c r="D283" s="56"/>
      <c r="E283" s="56"/>
      <c r="F283" s="421"/>
      <c r="G283" s="428"/>
      <c r="H283" s="421"/>
    </row>
    <row r="284" spans="1:8" s="426" customFormat="1">
      <c r="A284" s="421">
        <v>275</v>
      </c>
      <c r="B284" s="422" t="s">
        <v>534</v>
      </c>
      <c r="C284" s="421">
        <v>1</v>
      </c>
      <c r="D284" s="56"/>
      <c r="E284" s="56"/>
      <c r="F284" s="421"/>
      <c r="G284" s="428"/>
      <c r="H284" s="421"/>
    </row>
    <row r="285" spans="1:8" s="426" customFormat="1">
      <c r="A285" s="421">
        <v>276</v>
      </c>
      <c r="B285" s="422" t="s">
        <v>535</v>
      </c>
      <c r="C285" s="421">
        <v>1</v>
      </c>
      <c r="D285" s="56"/>
      <c r="E285" s="56"/>
      <c r="F285" s="421"/>
      <c r="G285" s="428"/>
      <c r="H285" s="421"/>
    </row>
    <row r="286" spans="1:8" s="426" customFormat="1">
      <c r="A286" s="421">
        <v>277</v>
      </c>
      <c r="B286" s="422" t="s">
        <v>536</v>
      </c>
      <c r="C286" s="421">
        <v>1</v>
      </c>
      <c r="D286" s="56"/>
      <c r="E286" s="56"/>
      <c r="F286" s="421"/>
      <c r="G286" s="428"/>
      <c r="H286" s="421"/>
    </row>
    <row r="287" spans="1:8" s="426" customFormat="1">
      <c r="A287" s="421">
        <v>278</v>
      </c>
      <c r="B287" s="422" t="s">
        <v>537</v>
      </c>
      <c r="C287" s="421">
        <v>1</v>
      </c>
      <c r="D287" s="56"/>
      <c r="E287" s="56"/>
      <c r="F287" s="421"/>
      <c r="G287" s="428"/>
      <c r="H287" s="421"/>
    </row>
    <row r="288" spans="1:8" s="426" customFormat="1">
      <c r="A288" s="421">
        <v>279</v>
      </c>
      <c r="B288" s="422" t="s">
        <v>538</v>
      </c>
      <c r="C288" s="421">
        <v>0</v>
      </c>
      <c r="D288" s="56"/>
      <c r="E288" s="56"/>
      <c r="F288" s="421"/>
      <c r="G288" s="428"/>
      <c r="H288" s="421"/>
    </row>
    <row r="289" spans="1:8" s="426" customFormat="1">
      <c r="A289" s="421">
        <v>280</v>
      </c>
      <c r="B289" s="422" t="s">
        <v>539</v>
      </c>
      <c r="C289" s="421">
        <v>0</v>
      </c>
      <c r="D289" s="56"/>
      <c r="E289" s="56"/>
      <c r="F289" s="421"/>
      <c r="G289" s="428"/>
      <c r="H289" s="421"/>
    </row>
    <row r="290" spans="1:8" s="426" customFormat="1">
      <c r="A290" s="421">
        <v>281</v>
      </c>
      <c r="B290" s="422" t="s">
        <v>540</v>
      </c>
      <c r="C290" s="421">
        <v>1</v>
      </c>
      <c r="D290" s="56"/>
      <c r="E290" s="56"/>
      <c r="F290" s="421"/>
      <c r="G290" s="428"/>
      <c r="H290" s="421"/>
    </row>
    <row r="291" spans="1:8" s="426" customFormat="1">
      <c r="A291" s="421">
        <v>282</v>
      </c>
      <c r="B291" s="422" t="s">
        <v>541</v>
      </c>
      <c r="C291" s="421">
        <v>0</v>
      </c>
      <c r="D291" s="56"/>
      <c r="E291" s="56"/>
      <c r="F291" s="421"/>
      <c r="G291" s="428"/>
      <c r="H291" s="421"/>
    </row>
    <row r="292" spans="1:8" s="426" customFormat="1">
      <c r="A292" s="421">
        <v>283</v>
      </c>
      <c r="B292" s="422" t="s">
        <v>542</v>
      </c>
      <c r="C292" s="421">
        <v>0</v>
      </c>
      <c r="D292" s="56"/>
      <c r="E292" s="56"/>
      <c r="F292" s="421"/>
      <c r="G292" s="428"/>
      <c r="H292" s="421"/>
    </row>
    <row r="293" spans="1:8" s="426" customFormat="1">
      <c r="A293" s="421">
        <v>284</v>
      </c>
      <c r="B293" s="422" t="s">
        <v>543</v>
      </c>
      <c r="C293" s="421">
        <v>1</v>
      </c>
      <c r="D293" s="56"/>
      <c r="E293" s="56"/>
      <c r="F293" s="421"/>
      <c r="G293" s="428"/>
      <c r="H293" s="421"/>
    </row>
    <row r="294" spans="1:8" s="426" customFormat="1">
      <c r="A294" s="421">
        <v>285</v>
      </c>
      <c r="B294" s="422" t="s">
        <v>544</v>
      </c>
      <c r="C294" s="421">
        <v>1</v>
      </c>
      <c r="D294" s="56"/>
      <c r="E294" s="56"/>
      <c r="F294" s="421"/>
      <c r="G294" s="428"/>
      <c r="H294" s="421"/>
    </row>
    <row r="295" spans="1:8" s="426" customFormat="1">
      <c r="A295" s="421">
        <v>286</v>
      </c>
      <c r="B295" s="422" t="s">
        <v>545</v>
      </c>
      <c r="C295" s="421">
        <v>0</v>
      </c>
      <c r="D295" s="56"/>
      <c r="E295" s="56"/>
      <c r="F295" s="421"/>
      <c r="G295" s="428"/>
      <c r="H295" s="421"/>
    </row>
    <row r="296" spans="1:8" s="426" customFormat="1">
      <c r="A296" s="421">
        <v>287</v>
      </c>
      <c r="B296" s="422" t="s">
        <v>546</v>
      </c>
      <c r="C296" s="421">
        <v>1</v>
      </c>
      <c r="D296" s="56"/>
      <c r="E296" s="56"/>
      <c r="F296" s="421"/>
      <c r="G296" s="428"/>
      <c r="H296" s="421"/>
    </row>
    <row r="297" spans="1:8" s="426" customFormat="1">
      <c r="A297" s="421">
        <v>288</v>
      </c>
      <c r="B297" s="422" t="s">
        <v>547</v>
      </c>
      <c r="C297" s="421">
        <v>1</v>
      </c>
      <c r="D297" s="56"/>
      <c r="E297" s="56"/>
      <c r="F297" s="421"/>
      <c r="G297" s="428"/>
      <c r="H297" s="421"/>
    </row>
    <row r="298" spans="1:8" s="426" customFormat="1">
      <c r="A298" s="421">
        <v>289</v>
      </c>
      <c r="B298" s="422" t="s">
        <v>548</v>
      </c>
      <c r="C298" s="421">
        <v>1</v>
      </c>
      <c r="D298" s="56"/>
      <c r="E298" s="56"/>
      <c r="F298" s="421"/>
      <c r="G298" s="428"/>
      <c r="H298" s="421"/>
    </row>
    <row r="299" spans="1:8" s="426" customFormat="1">
      <c r="A299" s="421">
        <v>290</v>
      </c>
      <c r="B299" s="422" t="s">
        <v>549</v>
      </c>
      <c r="C299" s="421">
        <v>1</v>
      </c>
      <c r="D299" s="56"/>
      <c r="E299" s="56"/>
      <c r="F299" s="421"/>
      <c r="G299" s="428"/>
      <c r="H299" s="421"/>
    </row>
    <row r="300" spans="1:8" s="426" customFormat="1">
      <c r="A300" s="421">
        <v>291</v>
      </c>
      <c r="B300" s="422" t="s">
        <v>550</v>
      </c>
      <c r="C300" s="421">
        <v>1</v>
      </c>
      <c r="D300" s="56"/>
      <c r="E300" s="56"/>
      <c r="F300" s="421"/>
      <c r="G300" s="428"/>
      <c r="H300" s="421"/>
    </row>
    <row r="301" spans="1:8" s="426" customFormat="1">
      <c r="A301" s="421">
        <v>292</v>
      </c>
      <c r="B301" s="422" t="s">
        <v>551</v>
      </c>
      <c r="C301" s="421">
        <v>1</v>
      </c>
      <c r="D301" s="56"/>
      <c r="E301" s="56"/>
      <c r="F301" s="421"/>
      <c r="G301" s="428"/>
      <c r="H301" s="421"/>
    </row>
    <row r="302" spans="1:8" s="426" customFormat="1">
      <c r="A302" s="421">
        <v>293</v>
      </c>
      <c r="B302" s="422" t="s">
        <v>552</v>
      </c>
      <c r="C302" s="421">
        <v>1</v>
      </c>
      <c r="D302" s="56"/>
      <c r="E302" s="56"/>
      <c r="F302" s="421"/>
      <c r="G302" s="428"/>
      <c r="H302" s="421"/>
    </row>
    <row r="303" spans="1:8" s="426" customFormat="1">
      <c r="A303" s="421">
        <v>294</v>
      </c>
      <c r="B303" s="422" t="s">
        <v>553</v>
      </c>
      <c r="C303" s="421">
        <v>0</v>
      </c>
      <c r="D303" s="56"/>
      <c r="E303" s="56"/>
      <c r="F303" s="421"/>
      <c r="G303" s="428"/>
      <c r="H303" s="421"/>
    </row>
    <row r="304" spans="1:8" s="426" customFormat="1">
      <c r="A304" s="421">
        <v>295</v>
      </c>
      <c r="B304" s="422" t="s">
        <v>554</v>
      </c>
      <c r="C304" s="421">
        <v>1</v>
      </c>
      <c r="D304" s="56"/>
      <c r="E304" s="56"/>
      <c r="F304" s="421"/>
      <c r="G304" s="428"/>
      <c r="H304" s="421"/>
    </row>
    <row r="305" spans="1:8" s="426" customFormat="1">
      <c r="A305" s="421">
        <v>296</v>
      </c>
      <c r="B305" s="422" t="s">
        <v>555</v>
      </c>
      <c r="C305" s="421">
        <v>1</v>
      </c>
      <c r="D305" s="56"/>
      <c r="E305" s="56"/>
      <c r="F305" s="421"/>
      <c r="G305" s="428"/>
      <c r="H305" s="421"/>
    </row>
    <row r="306" spans="1:8" s="426" customFormat="1">
      <c r="A306" s="421">
        <v>297</v>
      </c>
      <c r="B306" s="422" t="s">
        <v>556</v>
      </c>
      <c r="C306" s="421">
        <v>0</v>
      </c>
      <c r="D306" s="56"/>
      <c r="E306" s="56"/>
      <c r="F306" s="421"/>
      <c r="G306" s="428"/>
      <c r="H306" s="421"/>
    </row>
    <row r="307" spans="1:8" s="426" customFormat="1">
      <c r="A307" s="421">
        <v>298</v>
      </c>
      <c r="B307" s="422" t="s">
        <v>557</v>
      </c>
      <c r="C307" s="421">
        <v>1</v>
      </c>
      <c r="D307" s="56"/>
      <c r="E307" s="56"/>
      <c r="F307" s="421"/>
      <c r="G307" s="428"/>
      <c r="H307" s="421"/>
    </row>
    <row r="308" spans="1:8" s="426" customFormat="1">
      <c r="A308" s="421">
        <v>299</v>
      </c>
      <c r="B308" s="422" t="s">
        <v>558</v>
      </c>
      <c r="C308" s="421">
        <v>0</v>
      </c>
      <c r="D308" s="56"/>
      <c r="E308" s="56"/>
      <c r="F308" s="421"/>
      <c r="G308" s="428"/>
      <c r="H308" s="421"/>
    </row>
    <row r="309" spans="1:8" s="426" customFormat="1">
      <c r="A309" s="421">
        <v>300</v>
      </c>
      <c r="B309" s="422" t="s">
        <v>559</v>
      </c>
      <c r="C309" s="421">
        <v>1</v>
      </c>
      <c r="D309" s="56"/>
      <c r="E309" s="56"/>
      <c r="F309" s="421"/>
      <c r="G309" s="428"/>
      <c r="H309" s="421"/>
    </row>
    <row r="310" spans="1:8" s="426" customFormat="1">
      <c r="A310" s="421">
        <v>301</v>
      </c>
      <c r="B310" s="422" t="s">
        <v>560</v>
      </c>
      <c r="C310" s="421">
        <v>1</v>
      </c>
      <c r="D310" s="56"/>
      <c r="E310" s="56"/>
      <c r="F310" s="421"/>
      <c r="G310" s="428"/>
      <c r="H310" s="421"/>
    </row>
    <row r="311" spans="1:8" s="426" customFormat="1">
      <c r="A311" s="421">
        <v>302</v>
      </c>
      <c r="B311" s="422" t="s">
        <v>561</v>
      </c>
      <c r="C311" s="421">
        <v>0</v>
      </c>
      <c r="D311" s="56"/>
      <c r="E311" s="56"/>
      <c r="F311" s="421"/>
      <c r="G311" s="428"/>
      <c r="H311" s="421"/>
    </row>
    <row r="312" spans="1:8" s="426" customFormat="1">
      <c r="A312" s="421">
        <v>303</v>
      </c>
      <c r="B312" s="422" t="s">
        <v>562</v>
      </c>
      <c r="C312" s="421">
        <v>0</v>
      </c>
      <c r="D312" s="56"/>
      <c r="E312" s="56"/>
      <c r="F312" s="421"/>
      <c r="G312" s="428"/>
      <c r="H312" s="421"/>
    </row>
    <row r="313" spans="1:8" s="426" customFormat="1">
      <c r="A313" s="421">
        <v>304</v>
      </c>
      <c r="B313" s="422" t="s">
        <v>563</v>
      </c>
      <c r="C313" s="421">
        <v>1</v>
      </c>
      <c r="D313" s="56"/>
      <c r="E313" s="56"/>
      <c r="F313" s="421"/>
      <c r="G313" s="428"/>
      <c r="H313" s="421"/>
    </row>
    <row r="314" spans="1:8" s="426" customFormat="1">
      <c r="A314" s="421">
        <v>305</v>
      </c>
      <c r="B314" s="422" t="s">
        <v>564</v>
      </c>
      <c r="C314" s="421">
        <v>1</v>
      </c>
      <c r="D314" s="56"/>
      <c r="E314" s="56"/>
      <c r="F314" s="421"/>
      <c r="G314" s="428"/>
      <c r="H314" s="421"/>
    </row>
    <row r="315" spans="1:8" s="426" customFormat="1">
      <c r="A315" s="421">
        <v>306</v>
      </c>
      <c r="B315" s="422" t="s">
        <v>565</v>
      </c>
      <c r="C315" s="421">
        <v>1</v>
      </c>
      <c r="D315" s="56"/>
      <c r="E315" s="56"/>
      <c r="F315" s="421"/>
      <c r="G315" s="428"/>
      <c r="H315" s="421"/>
    </row>
    <row r="316" spans="1:8" s="426" customFormat="1">
      <c r="A316" s="421">
        <v>307</v>
      </c>
      <c r="B316" s="422" t="s">
        <v>566</v>
      </c>
      <c r="C316" s="421">
        <v>1</v>
      </c>
      <c r="D316" s="56"/>
      <c r="E316" s="56"/>
      <c r="F316" s="421"/>
      <c r="G316" s="428"/>
      <c r="H316" s="421"/>
    </row>
    <row r="317" spans="1:8" s="426" customFormat="1">
      <c r="A317" s="421">
        <v>308</v>
      </c>
      <c r="B317" s="422" t="s">
        <v>567</v>
      </c>
      <c r="C317" s="421">
        <v>1</v>
      </c>
      <c r="D317" s="56"/>
      <c r="E317" s="56"/>
      <c r="F317" s="421"/>
      <c r="G317" s="428"/>
      <c r="H317" s="421"/>
    </row>
    <row r="318" spans="1:8" s="426" customFormat="1">
      <c r="A318" s="421">
        <v>309</v>
      </c>
      <c r="B318" s="422" t="s">
        <v>568</v>
      </c>
      <c r="C318" s="421">
        <v>1</v>
      </c>
      <c r="D318" s="56"/>
      <c r="E318" s="56"/>
      <c r="F318" s="421"/>
      <c r="G318" s="428"/>
      <c r="H318" s="421"/>
    </row>
    <row r="319" spans="1:8" s="426" customFormat="1">
      <c r="A319" s="421">
        <v>310</v>
      </c>
      <c r="B319" s="422" t="s">
        <v>569</v>
      </c>
      <c r="C319" s="421">
        <v>1</v>
      </c>
      <c r="D319" s="56"/>
      <c r="E319" s="56"/>
      <c r="F319" s="421"/>
      <c r="G319" s="428"/>
      <c r="H319" s="421"/>
    </row>
    <row r="320" spans="1:8" s="426" customFormat="1">
      <c r="A320" s="421">
        <v>311</v>
      </c>
      <c r="B320" s="422" t="s">
        <v>570</v>
      </c>
      <c r="C320" s="421">
        <v>0</v>
      </c>
      <c r="D320" s="56"/>
      <c r="E320" s="56"/>
      <c r="F320" s="421"/>
      <c r="G320" s="428"/>
      <c r="H320" s="421"/>
    </row>
    <row r="321" spans="1:8" s="426" customFormat="1">
      <c r="A321" s="421">
        <v>312</v>
      </c>
      <c r="B321" s="422" t="s">
        <v>571</v>
      </c>
      <c r="C321" s="421">
        <v>0</v>
      </c>
      <c r="D321" s="56"/>
      <c r="E321" s="56"/>
      <c r="F321" s="421"/>
      <c r="G321" s="428"/>
      <c r="H321" s="421"/>
    </row>
    <row r="322" spans="1:8" s="426" customFormat="1">
      <c r="A322" s="421">
        <v>313</v>
      </c>
      <c r="B322" s="422" t="s">
        <v>572</v>
      </c>
      <c r="C322" s="421">
        <v>0</v>
      </c>
      <c r="D322" s="56"/>
      <c r="E322" s="56"/>
      <c r="F322" s="421"/>
      <c r="G322" s="428"/>
      <c r="H322" s="421"/>
    </row>
    <row r="323" spans="1:8" s="426" customFormat="1">
      <c r="A323" s="421">
        <v>314</v>
      </c>
      <c r="B323" s="422" t="s">
        <v>573</v>
      </c>
      <c r="C323" s="421">
        <v>1</v>
      </c>
      <c r="D323" s="56"/>
      <c r="E323" s="56"/>
      <c r="F323" s="421"/>
      <c r="G323" s="428"/>
      <c r="H323" s="421"/>
    </row>
    <row r="324" spans="1:8" s="426" customFormat="1">
      <c r="A324" s="421">
        <v>315</v>
      </c>
      <c r="B324" s="422" t="s">
        <v>574</v>
      </c>
      <c r="C324" s="421">
        <v>1</v>
      </c>
      <c r="D324" s="56"/>
      <c r="E324" s="56"/>
      <c r="F324" s="421"/>
      <c r="G324" s="428"/>
      <c r="H324" s="421"/>
    </row>
    <row r="325" spans="1:8" s="426" customFormat="1">
      <c r="A325" s="421">
        <v>316</v>
      </c>
      <c r="B325" s="422" t="s">
        <v>575</v>
      </c>
      <c r="C325" s="421">
        <v>1</v>
      </c>
      <c r="D325" s="56"/>
      <c r="E325" s="56"/>
      <c r="F325" s="421"/>
      <c r="G325" s="428"/>
      <c r="H325" s="421"/>
    </row>
    <row r="326" spans="1:8" s="426" customFormat="1">
      <c r="A326" s="421">
        <v>317</v>
      </c>
      <c r="B326" s="422" t="s">
        <v>576</v>
      </c>
      <c r="C326" s="421">
        <v>1</v>
      </c>
      <c r="D326" s="56"/>
      <c r="E326" s="56"/>
      <c r="F326" s="421"/>
      <c r="G326" s="428"/>
      <c r="H326" s="421"/>
    </row>
    <row r="327" spans="1:8" s="426" customFormat="1">
      <c r="A327" s="421">
        <v>318</v>
      </c>
      <c r="B327" s="422" t="s">
        <v>577</v>
      </c>
      <c r="C327" s="421">
        <v>1</v>
      </c>
      <c r="D327" s="56"/>
      <c r="E327" s="56"/>
      <c r="F327" s="421"/>
      <c r="G327" s="428"/>
      <c r="H327" s="421"/>
    </row>
    <row r="328" spans="1:8" s="426" customFormat="1">
      <c r="A328" s="421">
        <v>319</v>
      </c>
      <c r="B328" s="422" t="s">
        <v>578</v>
      </c>
      <c r="C328" s="421">
        <v>0</v>
      </c>
      <c r="D328" s="56"/>
      <c r="E328" s="56"/>
      <c r="F328" s="421"/>
      <c r="G328" s="428"/>
      <c r="H328" s="421"/>
    </row>
    <row r="329" spans="1:8" s="426" customFormat="1">
      <c r="A329" s="421">
        <v>320</v>
      </c>
      <c r="B329" s="422" t="s">
        <v>579</v>
      </c>
      <c r="C329" s="421">
        <v>0</v>
      </c>
      <c r="D329" s="56"/>
      <c r="E329" s="56"/>
      <c r="F329" s="421"/>
      <c r="G329" s="428"/>
      <c r="H329" s="421"/>
    </row>
    <row r="330" spans="1:8" s="426" customFormat="1">
      <c r="A330" s="421">
        <v>321</v>
      </c>
      <c r="B330" s="422" t="s">
        <v>580</v>
      </c>
      <c r="C330" s="421">
        <v>1</v>
      </c>
      <c r="D330" s="56"/>
      <c r="E330" s="56"/>
      <c r="F330" s="421"/>
      <c r="G330" s="428"/>
      <c r="H330" s="421"/>
    </row>
    <row r="331" spans="1:8" s="426" customFormat="1">
      <c r="A331" s="421">
        <v>322</v>
      </c>
      <c r="B331" s="422" t="s">
        <v>581</v>
      </c>
      <c r="C331" s="421">
        <v>1</v>
      </c>
      <c r="D331" s="56"/>
      <c r="E331" s="56"/>
      <c r="F331" s="421"/>
      <c r="G331" s="428"/>
      <c r="H331" s="421"/>
    </row>
    <row r="332" spans="1:8" s="426" customFormat="1">
      <c r="A332" s="421">
        <v>323</v>
      </c>
      <c r="B332" s="422" t="s">
        <v>582</v>
      </c>
      <c r="C332" s="421">
        <v>1</v>
      </c>
      <c r="D332" s="56"/>
      <c r="E332" s="56"/>
      <c r="F332" s="421"/>
      <c r="G332" s="428"/>
      <c r="H332" s="421"/>
    </row>
    <row r="333" spans="1:8" s="426" customFormat="1">
      <c r="A333" s="421">
        <v>324</v>
      </c>
      <c r="B333" s="422" t="s">
        <v>583</v>
      </c>
      <c r="C333" s="421">
        <v>0</v>
      </c>
      <c r="D333" s="56"/>
      <c r="E333" s="56"/>
      <c r="F333" s="421"/>
      <c r="G333" s="428"/>
      <c r="H333" s="421"/>
    </row>
    <row r="334" spans="1:8" s="426" customFormat="1">
      <c r="A334" s="421">
        <v>325</v>
      </c>
      <c r="B334" s="422" t="s">
        <v>584</v>
      </c>
      <c r="C334" s="421">
        <v>1</v>
      </c>
      <c r="D334" s="56"/>
      <c r="E334" s="56"/>
      <c r="F334" s="421"/>
      <c r="G334" s="428"/>
      <c r="H334" s="421"/>
    </row>
    <row r="335" spans="1:8" s="426" customFormat="1">
      <c r="A335" s="421">
        <v>326</v>
      </c>
      <c r="B335" s="422" t="s">
        <v>585</v>
      </c>
      <c r="C335" s="421">
        <v>1</v>
      </c>
      <c r="D335" s="56"/>
      <c r="E335" s="56"/>
      <c r="F335" s="421"/>
      <c r="G335" s="428"/>
      <c r="H335" s="421"/>
    </row>
    <row r="336" spans="1:8" s="426" customFormat="1">
      <c r="A336" s="421">
        <v>327</v>
      </c>
      <c r="B336" s="422" t="s">
        <v>586</v>
      </c>
      <c r="C336" s="421">
        <v>1</v>
      </c>
      <c r="D336" s="56"/>
      <c r="E336" s="56"/>
      <c r="F336" s="421"/>
      <c r="G336" s="428"/>
      <c r="H336" s="421"/>
    </row>
    <row r="337" spans="1:8" s="426" customFormat="1">
      <c r="A337" s="421">
        <v>328</v>
      </c>
      <c r="B337" s="422" t="s">
        <v>587</v>
      </c>
      <c r="C337" s="421">
        <v>0</v>
      </c>
      <c r="D337" s="56"/>
      <c r="E337" s="56"/>
      <c r="F337" s="421"/>
      <c r="G337" s="428"/>
      <c r="H337" s="421"/>
    </row>
    <row r="338" spans="1:8" s="426" customFormat="1">
      <c r="A338" s="421">
        <v>329</v>
      </c>
      <c r="B338" s="422" t="s">
        <v>588</v>
      </c>
      <c r="C338" s="421">
        <v>0</v>
      </c>
      <c r="D338" s="56"/>
      <c r="E338" s="56"/>
      <c r="F338" s="421"/>
      <c r="G338" s="428"/>
      <c r="H338" s="421"/>
    </row>
    <row r="339" spans="1:8" s="426" customFormat="1">
      <c r="A339" s="421">
        <v>330</v>
      </c>
      <c r="B339" s="422" t="s">
        <v>589</v>
      </c>
      <c r="C339" s="421">
        <v>1</v>
      </c>
      <c r="D339" s="56"/>
      <c r="E339" s="56"/>
      <c r="F339" s="421"/>
      <c r="G339" s="428"/>
      <c r="H339" s="421"/>
    </row>
    <row r="340" spans="1:8" s="426" customFormat="1">
      <c r="A340" s="421">
        <v>331</v>
      </c>
      <c r="B340" s="422" t="s">
        <v>590</v>
      </c>
      <c r="C340" s="421">
        <v>1</v>
      </c>
      <c r="D340" s="56"/>
      <c r="E340" s="56"/>
      <c r="F340" s="421"/>
      <c r="G340" s="428"/>
      <c r="H340" s="421"/>
    </row>
    <row r="341" spans="1:8" s="426" customFormat="1">
      <c r="A341" s="421">
        <v>332</v>
      </c>
      <c r="B341" s="422" t="s">
        <v>591</v>
      </c>
      <c r="C341" s="421">
        <v>1</v>
      </c>
      <c r="D341" s="56"/>
      <c r="E341" s="56"/>
      <c r="F341" s="421"/>
      <c r="G341" s="428"/>
      <c r="H341" s="421"/>
    </row>
    <row r="342" spans="1:8" s="426" customFormat="1">
      <c r="A342" s="421">
        <v>333</v>
      </c>
      <c r="B342" s="422" t="s">
        <v>592</v>
      </c>
      <c r="C342" s="421">
        <v>0</v>
      </c>
      <c r="D342" s="56"/>
      <c r="E342" s="56"/>
      <c r="F342" s="421"/>
      <c r="G342" s="428"/>
      <c r="H342" s="421"/>
    </row>
    <row r="343" spans="1:8" s="426" customFormat="1">
      <c r="A343" s="421">
        <v>334</v>
      </c>
      <c r="B343" s="422" t="s">
        <v>593</v>
      </c>
      <c r="C343" s="421">
        <v>0</v>
      </c>
      <c r="D343" s="56"/>
      <c r="E343" s="56"/>
      <c r="F343" s="421"/>
      <c r="G343" s="428"/>
      <c r="H343" s="421"/>
    </row>
    <row r="344" spans="1:8" s="426" customFormat="1">
      <c r="A344" s="421">
        <v>335</v>
      </c>
      <c r="B344" s="422" t="s">
        <v>594</v>
      </c>
      <c r="C344" s="421">
        <v>1</v>
      </c>
      <c r="D344" s="56"/>
      <c r="E344" s="56"/>
      <c r="F344" s="421"/>
      <c r="G344" s="428"/>
      <c r="H344" s="421"/>
    </row>
    <row r="345" spans="1:8" s="426" customFormat="1">
      <c r="A345" s="421">
        <v>336</v>
      </c>
      <c r="B345" s="422" t="s">
        <v>595</v>
      </c>
      <c r="C345" s="421">
        <v>1</v>
      </c>
      <c r="D345" s="56" t="s">
        <v>1047</v>
      </c>
      <c r="E345" s="56"/>
      <c r="F345" s="421"/>
      <c r="G345" s="428"/>
      <c r="H345" s="421"/>
    </row>
    <row r="346" spans="1:8" s="426" customFormat="1">
      <c r="A346" s="421">
        <v>337</v>
      </c>
      <c r="B346" s="422" t="s">
        <v>596</v>
      </c>
      <c r="C346" s="421">
        <v>1</v>
      </c>
      <c r="D346" s="56"/>
      <c r="E346" s="56"/>
      <c r="F346" s="421"/>
      <c r="G346" s="428"/>
      <c r="H346" s="421"/>
    </row>
    <row r="347" spans="1:8" s="426" customFormat="1">
      <c r="A347" s="421">
        <v>338</v>
      </c>
      <c r="B347" s="422" t="s">
        <v>597</v>
      </c>
      <c r="C347" s="421">
        <v>0</v>
      </c>
      <c r="D347" s="56"/>
      <c r="E347" s="56"/>
      <c r="F347" s="421"/>
      <c r="G347" s="428"/>
      <c r="H347" s="421"/>
    </row>
    <row r="348" spans="1:8" s="426" customFormat="1">
      <c r="A348" s="421">
        <v>339</v>
      </c>
      <c r="B348" s="422" t="s">
        <v>598</v>
      </c>
      <c r="C348" s="421">
        <v>0</v>
      </c>
      <c r="D348" s="56"/>
      <c r="E348" s="56"/>
      <c r="F348" s="421"/>
      <c r="G348" s="428"/>
      <c r="H348" s="421"/>
    </row>
    <row r="349" spans="1:8" s="426" customFormat="1">
      <c r="A349" s="421">
        <v>340</v>
      </c>
      <c r="B349" s="422" t="s">
        <v>599</v>
      </c>
      <c r="C349" s="421">
        <v>1</v>
      </c>
      <c r="D349" s="56"/>
      <c r="E349" s="56"/>
      <c r="F349" s="421"/>
      <c r="G349" s="428"/>
      <c r="H349" s="421"/>
    </row>
    <row r="350" spans="1:8" s="426" customFormat="1">
      <c r="A350" s="421">
        <v>341</v>
      </c>
      <c r="B350" s="422" t="s">
        <v>600</v>
      </c>
      <c r="C350" s="421">
        <v>0</v>
      </c>
      <c r="D350" s="56" t="s">
        <v>1120</v>
      </c>
      <c r="E350" s="56"/>
      <c r="F350" s="421"/>
      <c r="G350" s="428"/>
      <c r="H350" s="421"/>
    </row>
    <row r="351" spans="1:8" s="426" customFormat="1">
      <c r="A351" s="421">
        <v>342</v>
      </c>
      <c r="B351" s="422" t="s">
        <v>601</v>
      </c>
      <c r="C351" s="421">
        <v>1</v>
      </c>
      <c r="D351" s="56"/>
      <c r="E351" s="56"/>
      <c r="F351" s="421"/>
      <c r="G351" s="428"/>
      <c r="H351" s="421"/>
    </row>
    <row r="352" spans="1:8" s="426" customFormat="1">
      <c r="A352" s="421">
        <v>343</v>
      </c>
      <c r="B352" s="422" t="s">
        <v>602</v>
      </c>
      <c r="C352" s="421">
        <v>1</v>
      </c>
      <c r="D352" s="56"/>
      <c r="E352" s="56"/>
      <c r="F352" s="421"/>
      <c r="G352" s="428"/>
      <c r="H352" s="421"/>
    </row>
    <row r="353" spans="1:8" s="426" customFormat="1">
      <c r="A353" s="421">
        <v>344</v>
      </c>
      <c r="B353" s="422" t="s">
        <v>603</v>
      </c>
      <c r="C353" s="421">
        <v>1</v>
      </c>
      <c r="D353" s="56"/>
      <c r="E353" s="56"/>
      <c r="F353" s="421"/>
      <c r="G353" s="428"/>
      <c r="H353" s="421"/>
    </row>
    <row r="354" spans="1:8" s="426" customFormat="1">
      <c r="A354" s="421">
        <v>345</v>
      </c>
      <c r="B354" s="422" t="s">
        <v>604</v>
      </c>
      <c r="C354" s="421">
        <v>0</v>
      </c>
      <c r="D354" s="56"/>
      <c r="E354" s="56"/>
      <c r="F354" s="421"/>
      <c r="G354" s="428"/>
      <c r="H354" s="421"/>
    </row>
    <row r="355" spans="1:8" s="426" customFormat="1">
      <c r="A355" s="421">
        <v>346</v>
      </c>
      <c r="B355" s="422" t="s">
        <v>605</v>
      </c>
      <c r="C355" s="421">
        <v>1</v>
      </c>
      <c r="D355" s="56"/>
      <c r="E355" s="56"/>
      <c r="F355" s="421"/>
      <c r="G355" s="428"/>
      <c r="H355" s="421"/>
    </row>
    <row r="356" spans="1:8" s="426" customFormat="1">
      <c r="A356" s="421">
        <v>347</v>
      </c>
      <c r="B356" s="422" t="s">
        <v>606</v>
      </c>
      <c r="C356" s="421">
        <v>1</v>
      </c>
      <c r="D356" s="56"/>
      <c r="E356" s="56"/>
      <c r="F356" s="421"/>
      <c r="G356" s="428"/>
      <c r="H356" s="421"/>
    </row>
    <row r="357" spans="1:8" s="426" customFormat="1">
      <c r="A357" s="421">
        <v>348</v>
      </c>
      <c r="B357" s="422" t="s">
        <v>607</v>
      </c>
      <c r="C357" s="421">
        <v>1</v>
      </c>
      <c r="D357" s="56"/>
      <c r="E357" s="56"/>
      <c r="F357" s="421"/>
      <c r="G357" s="428"/>
      <c r="H357" s="421"/>
    </row>
    <row r="358" spans="1:8" s="426" customFormat="1">
      <c r="A358" s="421">
        <v>349</v>
      </c>
      <c r="B358" s="422" t="s">
        <v>608</v>
      </c>
      <c r="C358" s="421">
        <v>1</v>
      </c>
      <c r="D358" s="56" t="s">
        <v>1090</v>
      </c>
      <c r="E358" s="56"/>
      <c r="F358" s="421"/>
      <c r="G358" s="428"/>
      <c r="H358" s="421"/>
    </row>
    <row r="359" spans="1:8" s="426" customFormat="1">
      <c r="A359" s="421">
        <v>350</v>
      </c>
      <c r="B359" s="422" t="s">
        <v>609</v>
      </c>
      <c r="C359" s="421">
        <v>1</v>
      </c>
      <c r="D359" s="56"/>
      <c r="E359" s="56"/>
      <c r="F359" s="421"/>
      <c r="G359" s="428"/>
      <c r="H359" s="421"/>
    </row>
    <row r="360" spans="1:8" s="426" customFormat="1">
      <c r="A360" s="421">
        <v>351</v>
      </c>
      <c r="B360" s="422" t="s">
        <v>610</v>
      </c>
      <c r="C360" s="421">
        <v>0</v>
      </c>
      <c r="D360" s="56"/>
      <c r="E360" s="56"/>
      <c r="F360" s="421"/>
      <c r="G360" s="428"/>
      <c r="H360" s="421"/>
    </row>
    <row r="361" spans="1:8" s="426" customFormat="1">
      <c r="A361" s="421">
        <v>352</v>
      </c>
      <c r="B361" s="422" t="s">
        <v>611</v>
      </c>
      <c r="C361" s="421">
        <v>0</v>
      </c>
      <c r="D361" s="56"/>
      <c r="E361" s="56"/>
      <c r="F361" s="421"/>
      <c r="G361" s="428"/>
      <c r="H361" s="421"/>
    </row>
    <row r="362" spans="1:8" s="426" customFormat="1">
      <c r="A362" s="421">
        <v>406</v>
      </c>
      <c r="B362" s="422" t="s">
        <v>612</v>
      </c>
      <c r="C362" s="421">
        <v>1</v>
      </c>
      <c r="D362" s="56"/>
      <c r="E362" s="56"/>
      <c r="F362" s="421"/>
      <c r="G362" s="428"/>
      <c r="H362" s="421"/>
    </row>
    <row r="363" spans="1:8" s="426" customFormat="1">
      <c r="A363" s="421">
        <v>600</v>
      </c>
      <c r="B363" s="422" t="s">
        <v>613</v>
      </c>
      <c r="C363" s="421">
        <v>1</v>
      </c>
      <c r="D363" s="56" t="s">
        <v>1054</v>
      </c>
      <c r="E363" s="56"/>
      <c r="F363" s="421"/>
      <c r="G363" s="428"/>
      <c r="H363" s="421"/>
    </row>
    <row r="364" spans="1:8" s="426" customFormat="1">
      <c r="A364" s="421">
        <v>603</v>
      </c>
      <c r="B364" s="422" t="s">
        <v>1187</v>
      </c>
      <c r="C364" s="421">
        <v>1</v>
      </c>
      <c r="D364" s="56" t="s">
        <v>1130</v>
      </c>
      <c r="E364" s="56"/>
      <c r="F364" s="421"/>
      <c r="G364" s="428"/>
      <c r="H364" s="421"/>
    </row>
    <row r="365" spans="1:8" s="426" customFormat="1">
      <c r="A365" s="421">
        <v>605</v>
      </c>
      <c r="B365" s="422" t="s">
        <v>615</v>
      </c>
      <c r="C365" s="421">
        <v>1</v>
      </c>
      <c r="D365" s="56"/>
      <c r="E365" s="56"/>
      <c r="F365" s="421"/>
      <c r="G365" s="428"/>
      <c r="H365" s="421"/>
    </row>
    <row r="366" spans="1:8" s="426" customFormat="1">
      <c r="A366" s="421">
        <v>610</v>
      </c>
      <c r="B366" s="422" t="s">
        <v>616</v>
      </c>
      <c r="C366" s="421">
        <v>1</v>
      </c>
      <c r="D366" s="56"/>
      <c r="E366" s="56"/>
      <c r="F366" s="421"/>
      <c r="G366" s="428"/>
      <c r="H366" s="421"/>
    </row>
    <row r="367" spans="1:8" s="426" customFormat="1">
      <c r="A367" s="421">
        <v>615</v>
      </c>
      <c r="B367" s="422" t="s">
        <v>617</v>
      </c>
      <c r="C367" s="421">
        <v>1</v>
      </c>
      <c r="D367" s="56"/>
      <c r="E367" s="56"/>
      <c r="F367" s="421"/>
      <c r="G367" s="428"/>
      <c r="H367" s="421"/>
    </row>
    <row r="368" spans="1:8" s="426" customFormat="1">
      <c r="A368" s="421">
        <v>616</v>
      </c>
      <c r="B368" s="422" t="s">
        <v>784</v>
      </c>
      <c r="C368" s="421">
        <v>1</v>
      </c>
      <c r="D368" s="56" t="s">
        <v>1046</v>
      </c>
      <c r="E368" s="56"/>
      <c r="F368" s="421"/>
      <c r="G368" s="428"/>
      <c r="H368" s="421"/>
    </row>
    <row r="369" spans="1:8" s="426" customFormat="1">
      <c r="A369" s="421">
        <v>618</v>
      </c>
      <c r="B369" s="422" t="s">
        <v>618</v>
      </c>
      <c r="C369" s="421">
        <v>1</v>
      </c>
      <c r="D369" s="56"/>
      <c r="E369" s="56"/>
      <c r="F369" s="421"/>
      <c r="G369" s="428"/>
      <c r="H369" s="421"/>
    </row>
    <row r="370" spans="1:8" s="426" customFormat="1">
      <c r="A370" s="421">
        <v>620</v>
      </c>
      <c r="B370" s="422" t="s">
        <v>619</v>
      </c>
      <c r="C370" s="421">
        <v>1</v>
      </c>
      <c r="D370" s="56" t="s">
        <v>1169</v>
      </c>
      <c r="E370" s="56"/>
      <c r="F370" s="421"/>
      <c r="G370" s="428"/>
      <c r="H370" s="421"/>
    </row>
    <row r="371" spans="1:8" s="426" customFormat="1">
      <c r="A371" s="421">
        <v>622</v>
      </c>
      <c r="B371" s="422" t="s">
        <v>620</v>
      </c>
      <c r="C371" s="421">
        <v>1</v>
      </c>
      <c r="D371" s="56"/>
      <c r="E371" s="56"/>
      <c r="F371" s="421"/>
      <c r="G371" s="428"/>
      <c r="H371" s="421"/>
    </row>
    <row r="372" spans="1:8" s="426" customFormat="1">
      <c r="A372" s="421">
        <v>625</v>
      </c>
      <c r="B372" s="422" t="s">
        <v>621</v>
      </c>
      <c r="C372" s="421">
        <v>1</v>
      </c>
      <c r="D372" s="56"/>
      <c r="E372" s="56"/>
      <c r="F372" s="421"/>
      <c r="G372" s="428"/>
      <c r="H372" s="421"/>
    </row>
    <row r="373" spans="1:8" s="426" customFormat="1">
      <c r="A373" s="421">
        <v>632</v>
      </c>
      <c r="B373" s="422" t="s">
        <v>624</v>
      </c>
      <c r="C373" s="421">
        <v>1</v>
      </c>
      <c r="D373" s="56"/>
      <c r="E373" s="56"/>
      <c r="F373" s="421"/>
      <c r="G373" s="428"/>
      <c r="H373" s="421"/>
    </row>
    <row r="374" spans="1:8" s="426" customFormat="1">
      <c r="A374" s="421">
        <v>635</v>
      </c>
      <c r="B374" s="422" t="s">
        <v>625</v>
      </c>
      <c r="C374" s="421">
        <v>1</v>
      </c>
      <c r="D374" s="56"/>
      <c r="E374" s="56"/>
      <c r="F374" s="421"/>
      <c r="G374" s="428"/>
      <c r="H374" s="421"/>
    </row>
    <row r="375" spans="1:8" s="426" customFormat="1">
      <c r="A375" s="421">
        <v>640</v>
      </c>
      <c r="B375" s="422" t="s">
        <v>626</v>
      </c>
      <c r="C375" s="421">
        <v>1</v>
      </c>
      <c r="D375" s="56"/>
      <c r="E375" s="56"/>
      <c r="F375" s="421"/>
      <c r="G375" s="428"/>
      <c r="H375" s="421"/>
    </row>
    <row r="376" spans="1:8" s="426" customFormat="1">
      <c r="A376" s="421">
        <v>645</v>
      </c>
      <c r="B376" s="422" t="s">
        <v>627</v>
      </c>
      <c r="C376" s="421">
        <v>1</v>
      </c>
      <c r="D376" s="56"/>
      <c r="E376" s="56"/>
      <c r="F376" s="421"/>
      <c r="G376" s="428"/>
      <c r="H376" s="421"/>
    </row>
    <row r="377" spans="1:8" s="426" customFormat="1">
      <c r="A377" s="421">
        <v>650</v>
      </c>
      <c r="B377" s="422" t="s">
        <v>628</v>
      </c>
      <c r="C377" s="421">
        <v>1</v>
      </c>
      <c r="D377" s="56"/>
      <c r="E377" s="56"/>
      <c r="F377" s="421"/>
      <c r="G377" s="428"/>
      <c r="H377" s="421"/>
    </row>
    <row r="378" spans="1:8" s="426" customFormat="1">
      <c r="A378" s="421">
        <v>655</v>
      </c>
      <c r="B378" s="422" t="s">
        <v>629</v>
      </c>
      <c r="C378" s="421">
        <v>1</v>
      </c>
      <c r="D378" s="56"/>
      <c r="E378" s="56"/>
      <c r="F378" s="421"/>
      <c r="G378" s="428"/>
      <c r="H378" s="421"/>
    </row>
    <row r="379" spans="1:8" s="426" customFormat="1">
      <c r="A379" s="421">
        <v>658</v>
      </c>
      <c r="B379" s="422" t="s">
        <v>630</v>
      </c>
      <c r="C379" s="421">
        <v>1</v>
      </c>
      <c r="D379" s="56"/>
      <c r="E379" s="56"/>
      <c r="F379" s="421"/>
      <c r="G379" s="428"/>
      <c r="H379" s="421"/>
    </row>
    <row r="380" spans="1:8" s="426" customFormat="1">
      <c r="A380" s="421">
        <v>660</v>
      </c>
      <c r="B380" s="422" t="s">
        <v>631</v>
      </c>
      <c r="C380" s="421">
        <v>1</v>
      </c>
      <c r="D380" s="56"/>
      <c r="E380" s="56"/>
      <c r="F380" s="421"/>
      <c r="G380" s="428"/>
      <c r="H380" s="421"/>
    </row>
    <row r="381" spans="1:8" s="426" customFormat="1">
      <c r="A381" s="421">
        <v>662</v>
      </c>
      <c r="B381" s="422" t="s">
        <v>632</v>
      </c>
      <c r="C381" s="421">
        <v>1</v>
      </c>
      <c r="D381" s="56"/>
      <c r="E381" s="56"/>
      <c r="F381" s="421"/>
      <c r="G381" s="428"/>
      <c r="H381" s="421"/>
    </row>
    <row r="382" spans="1:8" s="426" customFormat="1">
      <c r="A382" s="421">
        <v>665</v>
      </c>
      <c r="B382" s="422" t="s">
        <v>633</v>
      </c>
      <c r="C382" s="421">
        <v>1</v>
      </c>
      <c r="D382" s="56" t="s">
        <v>1046</v>
      </c>
      <c r="E382" s="56"/>
      <c r="F382" s="421"/>
      <c r="G382" s="428"/>
      <c r="H382" s="421"/>
    </row>
    <row r="383" spans="1:8" s="426" customFormat="1">
      <c r="A383" s="421">
        <v>670</v>
      </c>
      <c r="B383" s="422" t="s">
        <v>634</v>
      </c>
      <c r="C383" s="421">
        <v>1</v>
      </c>
      <c r="D383" s="56"/>
      <c r="E383" s="56"/>
      <c r="F383" s="421"/>
      <c r="G383" s="428"/>
      <c r="H383" s="421"/>
    </row>
    <row r="384" spans="1:8" s="426" customFormat="1">
      <c r="A384" s="421">
        <v>672</v>
      </c>
      <c r="B384" s="422" t="s">
        <v>635</v>
      </c>
      <c r="C384" s="421">
        <v>1</v>
      </c>
      <c r="D384" s="56" t="s">
        <v>1090</v>
      </c>
      <c r="E384" s="56"/>
      <c r="F384" s="421"/>
      <c r="G384" s="428"/>
      <c r="H384" s="421"/>
    </row>
    <row r="385" spans="1:8" s="426" customFormat="1">
      <c r="A385" s="421">
        <v>673</v>
      </c>
      <c r="B385" s="422" t="s">
        <v>636</v>
      </c>
      <c r="C385" s="421">
        <v>1</v>
      </c>
      <c r="D385" s="56"/>
      <c r="E385" s="56"/>
      <c r="F385" s="421"/>
      <c r="G385" s="428"/>
      <c r="H385" s="421"/>
    </row>
    <row r="386" spans="1:8" s="426" customFormat="1">
      <c r="A386" s="421">
        <v>674</v>
      </c>
      <c r="B386" s="422" t="s">
        <v>637</v>
      </c>
      <c r="C386" s="421">
        <v>1</v>
      </c>
      <c r="D386" s="56"/>
      <c r="E386" s="56"/>
      <c r="F386" s="421"/>
      <c r="G386" s="428"/>
      <c r="H386" s="421"/>
    </row>
    <row r="387" spans="1:8" s="426" customFormat="1">
      <c r="A387" s="421">
        <v>675</v>
      </c>
      <c r="B387" s="422" t="s">
        <v>638</v>
      </c>
      <c r="C387" s="421">
        <v>1</v>
      </c>
      <c r="D387" s="56"/>
      <c r="E387" s="56"/>
      <c r="F387" s="421"/>
      <c r="G387" s="428"/>
      <c r="H387" s="421"/>
    </row>
    <row r="388" spans="1:8" s="426" customFormat="1">
      <c r="A388" s="421">
        <v>680</v>
      </c>
      <c r="B388" s="422" t="s">
        <v>639</v>
      </c>
      <c r="C388" s="421">
        <v>1</v>
      </c>
      <c r="D388" s="56"/>
      <c r="E388" s="56"/>
      <c r="F388" s="421"/>
      <c r="G388" s="428"/>
      <c r="H388" s="421"/>
    </row>
    <row r="389" spans="1:8" s="426" customFormat="1">
      <c r="A389" s="421">
        <v>683</v>
      </c>
      <c r="B389" s="422" t="s">
        <v>640</v>
      </c>
      <c r="C389" s="421">
        <v>1</v>
      </c>
      <c r="D389" s="56"/>
      <c r="E389" s="56"/>
      <c r="F389" s="421"/>
      <c r="G389" s="428"/>
      <c r="H389" s="421"/>
    </row>
    <row r="390" spans="1:8" s="426" customFormat="1">
      <c r="A390" s="421">
        <v>685</v>
      </c>
      <c r="B390" s="422" t="s">
        <v>641</v>
      </c>
      <c r="C390" s="421">
        <v>1</v>
      </c>
      <c r="D390" s="56"/>
      <c r="E390" s="56"/>
      <c r="F390" s="421"/>
      <c r="G390" s="428"/>
      <c r="H390" s="421"/>
    </row>
    <row r="391" spans="1:8" s="426" customFormat="1">
      <c r="A391" s="421">
        <v>690</v>
      </c>
      <c r="B391" s="422" t="s">
        <v>642</v>
      </c>
      <c r="C391" s="421">
        <v>1</v>
      </c>
      <c r="D391" s="56"/>
      <c r="E391" s="56"/>
      <c r="F391" s="421"/>
      <c r="G391" s="428"/>
      <c r="H391" s="421"/>
    </row>
    <row r="392" spans="1:8" s="426" customFormat="1">
      <c r="A392" s="421">
        <v>695</v>
      </c>
      <c r="B392" s="422" t="s">
        <v>643</v>
      </c>
      <c r="C392" s="421">
        <v>1</v>
      </c>
      <c r="D392" s="56"/>
      <c r="E392" s="56"/>
      <c r="F392" s="421"/>
      <c r="G392" s="428"/>
      <c r="H392" s="421"/>
    </row>
    <row r="393" spans="1:8" s="426" customFormat="1">
      <c r="A393" s="421">
        <v>698</v>
      </c>
      <c r="B393" s="422" t="s">
        <v>644</v>
      </c>
      <c r="C393" s="421">
        <v>1</v>
      </c>
      <c r="D393" s="56"/>
      <c r="E393" s="56"/>
      <c r="F393" s="421"/>
      <c r="G393" s="428"/>
      <c r="H393" s="421"/>
    </row>
    <row r="394" spans="1:8" s="426" customFormat="1">
      <c r="A394" s="421">
        <v>700</v>
      </c>
      <c r="B394" s="422" t="s">
        <v>645</v>
      </c>
      <c r="C394" s="421">
        <v>1</v>
      </c>
      <c r="D394" s="56"/>
      <c r="E394" s="56"/>
      <c r="F394" s="421"/>
      <c r="G394" s="428"/>
      <c r="H394" s="421"/>
    </row>
    <row r="395" spans="1:8" s="426" customFormat="1">
      <c r="A395" s="421">
        <v>705</v>
      </c>
      <c r="B395" s="422" t="s">
        <v>646</v>
      </c>
      <c r="C395" s="421">
        <v>1</v>
      </c>
      <c r="D395" s="56"/>
      <c r="E395" s="56"/>
      <c r="F395" s="421"/>
      <c r="G395" s="428"/>
      <c r="H395" s="421"/>
    </row>
    <row r="396" spans="1:8" s="426" customFormat="1">
      <c r="A396" s="421">
        <v>710</v>
      </c>
      <c r="B396" s="422" t="s">
        <v>647</v>
      </c>
      <c r="C396" s="421">
        <v>1</v>
      </c>
      <c r="D396" s="56"/>
      <c r="E396" s="56"/>
      <c r="F396" s="421"/>
      <c r="G396" s="428"/>
      <c r="H396" s="421"/>
    </row>
    <row r="397" spans="1:8" s="426" customFormat="1">
      <c r="A397" s="421">
        <v>712</v>
      </c>
      <c r="B397" s="422" t="s">
        <v>1040</v>
      </c>
      <c r="C397" s="421">
        <v>1</v>
      </c>
      <c r="D397" s="56" t="s">
        <v>1047</v>
      </c>
      <c r="E397" s="56"/>
      <c r="F397" s="421"/>
      <c r="G397" s="428"/>
      <c r="H397" s="421"/>
    </row>
    <row r="398" spans="1:8" s="426" customFormat="1">
      <c r="A398" s="421">
        <v>715</v>
      </c>
      <c r="B398" s="422" t="s">
        <v>648</v>
      </c>
      <c r="C398" s="421">
        <v>1</v>
      </c>
      <c r="D398" s="56" t="s">
        <v>1120</v>
      </c>
      <c r="E398" s="56"/>
      <c r="F398" s="421"/>
      <c r="G398" s="428"/>
      <c r="H398" s="421"/>
    </row>
    <row r="399" spans="1:8" s="426" customFormat="1">
      <c r="A399" s="421">
        <v>717</v>
      </c>
      <c r="B399" s="422" t="s">
        <v>649</v>
      </c>
      <c r="C399" s="421">
        <v>1</v>
      </c>
      <c r="D399" s="56"/>
      <c r="E399" s="56"/>
      <c r="F399" s="421"/>
      <c r="G399" s="428"/>
      <c r="H399" s="421"/>
    </row>
    <row r="400" spans="1:8" s="426" customFormat="1">
      <c r="A400" s="421">
        <v>720</v>
      </c>
      <c r="B400" s="422" t="s">
        <v>650</v>
      </c>
      <c r="C400" s="421">
        <v>1</v>
      </c>
      <c r="D400" s="56"/>
      <c r="E400" s="56"/>
      <c r="F400" s="421"/>
      <c r="G400" s="428"/>
      <c r="H400" s="421"/>
    </row>
    <row r="401" spans="1:8" s="426" customFormat="1">
      <c r="A401" s="421">
        <v>725</v>
      </c>
      <c r="B401" s="422" t="s">
        <v>651</v>
      </c>
      <c r="C401" s="421">
        <v>1</v>
      </c>
      <c r="D401" s="56"/>
      <c r="E401" s="56"/>
      <c r="F401" s="421"/>
      <c r="G401" s="428"/>
      <c r="H401" s="421"/>
    </row>
    <row r="402" spans="1:8" s="426" customFormat="1">
      <c r="A402" s="421">
        <v>728</v>
      </c>
      <c r="B402" s="422" t="s">
        <v>652</v>
      </c>
      <c r="C402" s="421">
        <v>1</v>
      </c>
      <c r="D402" s="56"/>
      <c r="E402" s="56"/>
      <c r="F402" s="421"/>
      <c r="G402" s="428"/>
      <c r="H402" s="421"/>
    </row>
    <row r="403" spans="1:8" s="426" customFormat="1">
      <c r="A403" s="421">
        <v>730</v>
      </c>
      <c r="B403" s="422" t="s">
        <v>653</v>
      </c>
      <c r="C403" s="421">
        <v>1</v>
      </c>
      <c r="D403" s="56"/>
      <c r="E403" s="56"/>
      <c r="F403" s="421"/>
      <c r="G403" s="428"/>
      <c r="H403" s="421"/>
    </row>
    <row r="404" spans="1:8" s="426" customFormat="1">
      <c r="A404" s="421">
        <v>735</v>
      </c>
      <c r="B404" s="422" t="s">
        <v>654</v>
      </c>
      <c r="C404" s="421">
        <v>1</v>
      </c>
      <c r="D404" s="56"/>
      <c r="E404" s="56"/>
      <c r="F404" s="421"/>
      <c r="G404" s="428"/>
      <c r="H404" s="421"/>
    </row>
    <row r="405" spans="1:8" s="426" customFormat="1">
      <c r="A405" s="421">
        <v>740</v>
      </c>
      <c r="B405" s="422" t="s">
        <v>655</v>
      </c>
      <c r="C405" s="421">
        <v>1</v>
      </c>
      <c r="D405" s="56"/>
      <c r="E405" s="56"/>
      <c r="F405" s="421"/>
      <c r="G405" s="428"/>
      <c r="H405" s="421"/>
    </row>
    <row r="406" spans="1:8" s="426" customFormat="1">
      <c r="A406" s="421">
        <v>745</v>
      </c>
      <c r="B406" s="422" t="s">
        <v>656</v>
      </c>
      <c r="C406" s="421">
        <v>1</v>
      </c>
      <c r="D406" s="56"/>
      <c r="E406" s="56"/>
      <c r="F406" s="421"/>
      <c r="G406" s="428"/>
      <c r="H406" s="421"/>
    </row>
    <row r="407" spans="1:8" s="426" customFormat="1">
      <c r="A407" s="421">
        <v>750</v>
      </c>
      <c r="B407" s="422" t="s">
        <v>657</v>
      </c>
      <c r="C407" s="421">
        <v>1</v>
      </c>
      <c r="D407" s="56"/>
      <c r="E407" s="56"/>
      <c r="F407" s="421"/>
      <c r="G407" s="428"/>
      <c r="H407" s="421"/>
    </row>
    <row r="408" spans="1:8" s="426" customFormat="1">
      <c r="A408" s="421">
        <v>753</v>
      </c>
      <c r="B408" s="422" t="s">
        <v>658</v>
      </c>
      <c r="C408" s="421">
        <v>1</v>
      </c>
      <c r="D408" s="56"/>
      <c r="E408" s="56"/>
      <c r="F408" s="421"/>
      <c r="G408" s="428"/>
      <c r="H408" s="421"/>
    </row>
    <row r="409" spans="1:8" s="426" customFormat="1">
      <c r="A409" s="421">
        <v>755</v>
      </c>
      <c r="B409" s="422" t="s">
        <v>659</v>
      </c>
      <c r="C409" s="421">
        <v>1</v>
      </c>
      <c r="D409" s="56"/>
      <c r="E409" s="56"/>
      <c r="F409" s="421"/>
      <c r="G409" s="428"/>
      <c r="H409" s="421"/>
    </row>
    <row r="410" spans="1:8" s="426" customFormat="1">
      <c r="A410" s="421">
        <v>760</v>
      </c>
      <c r="B410" s="422" t="s">
        <v>660</v>
      </c>
      <c r="C410" s="421">
        <v>1</v>
      </c>
      <c r="D410" s="56"/>
      <c r="E410" s="56"/>
      <c r="F410" s="421"/>
      <c r="G410" s="428"/>
      <c r="H410" s="421"/>
    </row>
    <row r="411" spans="1:8" s="426" customFormat="1">
      <c r="A411" s="421">
        <v>763</v>
      </c>
      <c r="B411" s="422" t="s">
        <v>785</v>
      </c>
      <c r="C411" s="421">
        <v>1</v>
      </c>
      <c r="D411" s="56" t="s">
        <v>1046</v>
      </c>
      <c r="E411" s="56"/>
      <c r="F411" s="421"/>
      <c r="G411" s="428"/>
      <c r="H411" s="421"/>
    </row>
    <row r="412" spans="1:8" s="426" customFormat="1">
      <c r="A412" s="421">
        <v>765</v>
      </c>
      <c r="B412" s="422" t="s">
        <v>661</v>
      </c>
      <c r="C412" s="421">
        <v>1</v>
      </c>
      <c r="D412" s="56"/>
      <c r="E412" s="56"/>
      <c r="F412" s="421"/>
      <c r="G412" s="428"/>
      <c r="H412" s="421"/>
    </row>
    <row r="413" spans="1:8" s="426" customFormat="1">
      <c r="A413" s="421">
        <v>766</v>
      </c>
      <c r="B413" s="422" t="s">
        <v>1041</v>
      </c>
      <c r="C413" s="421">
        <v>1</v>
      </c>
      <c r="D413" s="56" t="s">
        <v>1047</v>
      </c>
      <c r="E413" s="56"/>
      <c r="F413" s="421"/>
      <c r="G413" s="428"/>
      <c r="H413" s="421"/>
    </row>
    <row r="414" spans="1:8" s="426" customFormat="1">
      <c r="A414" s="421">
        <v>767</v>
      </c>
      <c r="B414" s="422" t="s">
        <v>663</v>
      </c>
      <c r="C414" s="421">
        <v>1</v>
      </c>
      <c r="D414" s="56"/>
      <c r="E414" s="56"/>
      <c r="F414" s="421"/>
      <c r="G414" s="428"/>
      <c r="H414" s="421"/>
    </row>
    <row r="415" spans="1:8" s="426" customFormat="1">
      <c r="A415" s="421">
        <v>770</v>
      </c>
      <c r="B415" s="422" t="s">
        <v>664</v>
      </c>
      <c r="C415" s="421">
        <v>1</v>
      </c>
      <c r="D415" s="56"/>
      <c r="E415" s="56"/>
      <c r="F415" s="421"/>
      <c r="G415" s="428"/>
      <c r="H415" s="421"/>
    </row>
    <row r="416" spans="1:8" s="426" customFormat="1">
      <c r="A416" s="421">
        <v>773</v>
      </c>
      <c r="B416" s="422" t="s">
        <v>665</v>
      </c>
      <c r="C416" s="421">
        <v>1</v>
      </c>
      <c r="D416" s="56"/>
      <c r="E416" s="56"/>
      <c r="F416" s="421"/>
      <c r="G416" s="428"/>
      <c r="H416" s="421"/>
    </row>
    <row r="417" spans="1:8" s="426" customFormat="1">
      <c r="A417" s="421">
        <v>774</v>
      </c>
      <c r="B417" s="422" t="s">
        <v>666</v>
      </c>
      <c r="C417" s="421">
        <v>1</v>
      </c>
      <c r="D417" s="56"/>
      <c r="E417" s="56"/>
      <c r="F417" s="421"/>
      <c r="G417" s="428"/>
      <c r="H417" s="421"/>
    </row>
    <row r="418" spans="1:8" s="426" customFormat="1">
      <c r="A418" s="421">
        <v>775</v>
      </c>
      <c r="B418" s="422" t="s">
        <v>667</v>
      </c>
      <c r="C418" s="421">
        <v>1</v>
      </c>
      <c r="D418" s="56"/>
      <c r="E418" s="56"/>
      <c r="F418" s="421"/>
      <c r="G418" s="428"/>
      <c r="H418" s="421"/>
    </row>
    <row r="419" spans="1:8" s="426" customFormat="1">
      <c r="A419" s="421">
        <v>778</v>
      </c>
      <c r="B419" s="422" t="s">
        <v>668</v>
      </c>
      <c r="C419" s="421">
        <v>1</v>
      </c>
      <c r="D419" s="56"/>
      <c r="E419" s="56"/>
      <c r="F419" s="421"/>
      <c r="G419" s="428"/>
      <c r="H419" s="421"/>
    </row>
    <row r="420" spans="1:8" s="426" customFormat="1">
      <c r="A420" s="421">
        <v>780</v>
      </c>
      <c r="B420" s="422" t="s">
        <v>669</v>
      </c>
      <c r="C420" s="421">
        <v>1</v>
      </c>
      <c r="D420" s="56"/>
      <c r="E420" s="56"/>
      <c r="F420" s="421"/>
      <c r="G420" s="428"/>
      <c r="H420" s="421"/>
    </row>
    <row r="421" spans="1:8" s="426" customFormat="1">
      <c r="A421" s="421">
        <v>801</v>
      </c>
      <c r="B421" s="422" t="s">
        <v>670</v>
      </c>
      <c r="C421" s="421">
        <v>1</v>
      </c>
      <c r="D421" s="56"/>
      <c r="E421" s="56"/>
      <c r="F421" s="421"/>
      <c r="G421" s="428"/>
      <c r="H421" s="421"/>
    </row>
    <row r="422" spans="1:8" s="426" customFormat="1">
      <c r="A422" s="421">
        <v>805</v>
      </c>
      <c r="B422" s="422" t="s">
        <v>671</v>
      </c>
      <c r="C422" s="421">
        <v>1</v>
      </c>
      <c r="D422" s="56"/>
      <c r="E422" s="56"/>
      <c r="F422" s="421"/>
      <c r="G422" s="428"/>
      <c r="H422" s="421"/>
    </row>
    <row r="423" spans="1:8" s="426" customFormat="1">
      <c r="A423" s="421">
        <v>806</v>
      </c>
      <c r="B423" s="422" t="s">
        <v>672</v>
      </c>
      <c r="C423" s="421">
        <v>1</v>
      </c>
      <c r="D423" s="56"/>
      <c r="E423" s="56"/>
      <c r="F423" s="421"/>
      <c r="G423" s="428"/>
      <c r="H423" s="421"/>
    </row>
    <row r="424" spans="1:8" s="426" customFormat="1">
      <c r="A424" s="421">
        <v>810</v>
      </c>
      <c r="B424" s="422" t="s">
        <v>673</v>
      </c>
      <c r="C424" s="421">
        <v>1</v>
      </c>
      <c r="D424" s="56"/>
      <c r="E424" s="56"/>
      <c r="F424" s="421"/>
      <c r="G424" s="428"/>
      <c r="H424" s="421"/>
    </row>
    <row r="425" spans="1:8" s="426" customFormat="1">
      <c r="A425" s="421">
        <v>815</v>
      </c>
      <c r="B425" s="422" t="s">
        <v>674</v>
      </c>
      <c r="C425" s="421">
        <v>1</v>
      </c>
      <c r="D425" s="56"/>
      <c r="E425" s="56"/>
      <c r="F425" s="421"/>
      <c r="G425" s="428"/>
      <c r="H425" s="421"/>
    </row>
    <row r="426" spans="1:8" s="426" customFormat="1">
      <c r="A426" s="421">
        <v>817</v>
      </c>
      <c r="B426" s="422" t="s">
        <v>1079</v>
      </c>
      <c r="C426" s="421">
        <v>1</v>
      </c>
      <c r="D426" s="56" t="s">
        <v>1054</v>
      </c>
      <c r="E426" s="56"/>
      <c r="F426" s="421"/>
      <c r="G426" s="428"/>
      <c r="H426" s="421"/>
    </row>
    <row r="427" spans="1:8" s="426" customFormat="1">
      <c r="A427" s="421">
        <v>818</v>
      </c>
      <c r="B427" s="422" t="s">
        <v>675</v>
      </c>
      <c r="C427" s="421">
        <v>1</v>
      </c>
      <c r="D427" s="56"/>
      <c r="E427" s="56"/>
      <c r="F427" s="421"/>
      <c r="G427" s="428"/>
      <c r="H427" s="421"/>
    </row>
    <row r="428" spans="1:8" s="426" customFormat="1">
      <c r="A428" s="421">
        <v>821</v>
      </c>
      <c r="B428" s="422" t="s">
        <v>676</v>
      </c>
      <c r="C428" s="421">
        <v>1</v>
      </c>
      <c r="D428" s="56"/>
      <c r="E428" s="56"/>
      <c r="F428" s="421"/>
      <c r="G428" s="428"/>
      <c r="H428" s="421"/>
    </row>
    <row r="429" spans="1:8" s="426" customFormat="1">
      <c r="A429" s="421">
        <v>823</v>
      </c>
      <c r="B429" s="422" t="s">
        <v>677</v>
      </c>
      <c r="C429" s="421">
        <v>1</v>
      </c>
      <c r="D429" s="56"/>
      <c r="E429" s="56"/>
      <c r="F429" s="421"/>
      <c r="G429" s="428"/>
      <c r="H429" s="421"/>
    </row>
    <row r="430" spans="1:8" s="426" customFormat="1">
      <c r="A430" s="421">
        <v>825</v>
      </c>
      <c r="B430" s="422" t="s">
        <v>678</v>
      </c>
      <c r="C430" s="421">
        <v>1</v>
      </c>
      <c r="D430" s="56"/>
      <c r="E430" s="56"/>
      <c r="F430" s="421"/>
      <c r="G430" s="428"/>
      <c r="H430" s="421"/>
    </row>
    <row r="431" spans="1:8" s="426" customFormat="1">
      <c r="A431" s="421">
        <v>828</v>
      </c>
      <c r="B431" s="422" t="s">
        <v>679</v>
      </c>
      <c r="C431" s="421">
        <v>1</v>
      </c>
      <c r="D431" s="56"/>
      <c r="E431" s="56"/>
      <c r="F431" s="421"/>
      <c r="G431" s="428"/>
      <c r="H431" s="421"/>
    </row>
    <row r="432" spans="1:8" s="426" customFormat="1">
      <c r="A432" s="421">
        <v>829</v>
      </c>
      <c r="B432" s="422" t="s">
        <v>680</v>
      </c>
      <c r="C432" s="421">
        <v>1</v>
      </c>
      <c r="D432" s="56"/>
      <c r="E432" s="56"/>
      <c r="F432" s="421"/>
      <c r="G432" s="428"/>
      <c r="H432" s="421"/>
    </row>
    <row r="433" spans="1:10" s="426" customFormat="1">
      <c r="A433" s="421">
        <v>830</v>
      </c>
      <c r="B433" s="422" t="s">
        <v>681</v>
      </c>
      <c r="C433" s="421">
        <v>1</v>
      </c>
      <c r="D433" s="56"/>
      <c r="E433" s="56"/>
      <c r="F433" s="421"/>
      <c r="G433" s="428"/>
      <c r="H433" s="421"/>
    </row>
    <row r="434" spans="1:10" s="426" customFormat="1">
      <c r="A434" s="421">
        <v>832</v>
      </c>
      <c r="B434" s="422" t="s">
        <v>682</v>
      </c>
      <c r="C434" s="421">
        <v>1</v>
      </c>
      <c r="D434" s="56"/>
      <c r="E434" s="56"/>
      <c r="F434" s="421"/>
      <c r="G434" s="428"/>
      <c r="H434" s="421"/>
    </row>
    <row r="435" spans="1:10" s="426" customFormat="1">
      <c r="A435" s="421">
        <v>851</v>
      </c>
      <c r="B435" s="422" t="s">
        <v>683</v>
      </c>
      <c r="C435" s="421">
        <v>1</v>
      </c>
      <c r="D435" s="56"/>
      <c r="E435" s="56"/>
      <c r="F435" s="421"/>
      <c r="G435" s="428"/>
      <c r="H435" s="421"/>
    </row>
    <row r="436" spans="1:10" s="426" customFormat="1">
      <c r="A436" s="421">
        <v>852</v>
      </c>
      <c r="B436" s="422" t="s">
        <v>684</v>
      </c>
      <c r="C436" s="421">
        <v>1</v>
      </c>
      <c r="D436" s="56"/>
      <c r="E436" s="56"/>
      <c r="F436" s="421"/>
      <c r="G436" s="428"/>
      <c r="H436" s="421"/>
    </row>
    <row r="437" spans="1:10" s="426" customFormat="1">
      <c r="A437" s="421">
        <v>853</v>
      </c>
      <c r="B437" s="422" t="s">
        <v>685</v>
      </c>
      <c r="C437" s="421">
        <v>1</v>
      </c>
      <c r="D437" s="56"/>
      <c r="E437" s="56"/>
      <c r="F437" s="421"/>
      <c r="G437" s="428"/>
      <c r="H437" s="421"/>
    </row>
    <row r="438" spans="1:10" s="426" customFormat="1">
      <c r="A438" s="421">
        <v>855</v>
      </c>
      <c r="B438" s="422" t="s">
        <v>686</v>
      </c>
      <c r="C438" s="421">
        <v>1</v>
      </c>
      <c r="D438" s="56"/>
      <c r="E438" s="56"/>
      <c r="F438" s="421"/>
      <c r="G438" s="428"/>
      <c r="H438" s="421"/>
    </row>
    <row r="439" spans="1:10" s="426" customFormat="1">
      <c r="A439" s="421">
        <v>860</v>
      </c>
      <c r="B439" s="422" t="s">
        <v>687</v>
      </c>
      <c r="C439" s="421">
        <v>1</v>
      </c>
      <c r="D439" s="56"/>
      <c r="E439" s="56"/>
      <c r="F439" s="421"/>
      <c r="G439" s="428"/>
      <c r="H439" s="421"/>
    </row>
    <row r="440" spans="1:10" s="426" customFormat="1">
      <c r="A440" s="421">
        <v>871</v>
      </c>
      <c r="B440" s="422" t="s">
        <v>688</v>
      </c>
      <c r="C440" s="421">
        <v>1</v>
      </c>
      <c r="D440" s="56"/>
      <c r="E440" s="56"/>
      <c r="F440" s="421"/>
      <c r="G440" s="428"/>
      <c r="H440" s="421"/>
    </row>
    <row r="441" spans="1:10" s="426" customFormat="1">
      <c r="A441" s="421">
        <v>872</v>
      </c>
      <c r="B441" s="422" t="s">
        <v>689</v>
      </c>
      <c r="C441" s="421">
        <v>1</v>
      </c>
      <c r="D441" s="56"/>
      <c r="E441" s="56"/>
      <c r="F441" s="421"/>
      <c r="G441" s="428"/>
      <c r="H441" s="421"/>
    </row>
    <row r="442" spans="1:10" s="426" customFormat="1">
      <c r="A442" s="421">
        <v>873</v>
      </c>
      <c r="B442" s="422" t="s">
        <v>310</v>
      </c>
      <c r="C442" s="421">
        <v>1</v>
      </c>
      <c r="D442" s="56"/>
      <c r="E442" s="56"/>
      <c r="F442" s="421"/>
      <c r="G442" s="428"/>
      <c r="H442" s="421"/>
    </row>
    <row r="443" spans="1:10" s="426" customFormat="1">
      <c r="A443" s="421">
        <v>876</v>
      </c>
      <c r="B443" s="422" t="s">
        <v>690</v>
      </c>
      <c r="C443" s="421">
        <v>1</v>
      </c>
      <c r="D443" s="56"/>
      <c r="E443" s="56"/>
      <c r="F443" s="421"/>
      <c r="G443" s="428"/>
      <c r="H443" s="421"/>
    </row>
    <row r="444" spans="1:10" s="426" customFormat="1">
      <c r="A444" s="421">
        <v>878</v>
      </c>
      <c r="B444" s="422" t="s">
        <v>691</v>
      </c>
      <c r="C444" s="421">
        <v>1</v>
      </c>
      <c r="D444" s="56"/>
      <c r="E444" s="56"/>
      <c r="F444" s="421"/>
      <c r="G444" s="428"/>
      <c r="H444" s="421"/>
    </row>
    <row r="445" spans="1:10" s="426" customFormat="1">
      <c r="A445" s="421">
        <v>879</v>
      </c>
      <c r="B445" s="422" t="s">
        <v>692</v>
      </c>
      <c r="C445" s="421">
        <v>1</v>
      </c>
      <c r="D445" s="56"/>
      <c r="E445" s="56"/>
      <c r="F445" s="421"/>
      <c r="G445" s="428"/>
      <c r="H445" s="421"/>
    </row>
    <row r="446" spans="1:10">
      <c r="A446" s="421">
        <v>885</v>
      </c>
      <c r="B446" s="422" t="s">
        <v>693</v>
      </c>
      <c r="C446" s="421">
        <v>1</v>
      </c>
      <c r="F446" s="421"/>
      <c r="G446" s="428"/>
      <c r="H446" s="421"/>
      <c r="J446" s="426"/>
    </row>
    <row r="447" spans="1:10">
      <c r="A447" s="406">
        <v>910</v>
      </c>
      <c r="B447" s="407" t="s">
        <v>694</v>
      </c>
      <c r="C447" s="406">
        <v>1</v>
      </c>
      <c r="F447" s="421"/>
      <c r="G447" s="428"/>
      <c r="H447" s="421"/>
      <c r="J447" s="426"/>
    </row>
    <row r="448" spans="1:10">
      <c r="A448" s="406">
        <v>915</v>
      </c>
      <c r="B448" s="407" t="s">
        <v>695</v>
      </c>
      <c r="C448" s="406">
        <v>1</v>
      </c>
      <c r="F448" s="421"/>
      <c r="G448" s="428"/>
      <c r="H448" s="421"/>
      <c r="J448" s="426"/>
    </row>
    <row r="449" spans="6:10">
      <c r="F449" s="421"/>
      <c r="G449" s="428"/>
      <c r="H449" s="421"/>
      <c r="J449" s="426"/>
    </row>
    <row r="450" spans="6:10">
      <c r="F450" s="421"/>
      <c r="G450" s="428"/>
      <c r="H450" s="421"/>
    </row>
    <row r="451" spans="6:10">
      <c r="F451" s="421"/>
      <c r="G451" s="428"/>
      <c r="H451" s="421"/>
    </row>
    <row r="452" spans="6:10">
      <c r="F452" s="421"/>
      <c r="G452" s="428"/>
      <c r="H452" s="421"/>
    </row>
    <row r="453" spans="6:10">
      <c r="F453" s="421"/>
      <c r="G453" s="428"/>
      <c r="H453" s="421"/>
    </row>
    <row r="454" spans="6:10">
      <c r="F454" s="421"/>
      <c r="G454" s="428"/>
      <c r="H454" s="421"/>
    </row>
    <row r="455" spans="6:10">
      <c r="F455" s="421"/>
      <c r="G455" s="428"/>
      <c r="H455" s="421"/>
    </row>
    <row r="456" spans="6:10">
      <c r="F456" s="421"/>
      <c r="G456" s="428"/>
      <c r="H456" s="421"/>
    </row>
  </sheetData>
  <autoFilter ref="A9:H448" xr:uid="{FB45C768-1331-468F-9632-7F9CB40F6FA6}"/>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DropOffZoneRoutingForm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1a175f6fd76af162c8631baf02b0c7de">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18e3a758e1be3a571da4157f53c3d381"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description=""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dexed="true"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DESE-231-75700</_dlc_DocId>
    <_dlc_DocIdUrl xmlns="733efe1c-5bbe-4968-87dc-d400e65c879f">
      <Url>https://sharepoint.doemass.org/ese/webteam/cps/_layouts/DocIdRedir.aspx?ID=DESE-231-75700</Url>
      <Description>DESE-231-75700</Description>
    </_dlc_DocIdUrl>
  </documentManagement>
</p:properties>
</file>

<file path=customXml/itemProps1.xml><?xml version="1.0" encoding="utf-8"?>
<ds:datastoreItem xmlns:ds="http://schemas.openxmlformats.org/officeDocument/2006/customXml" ds:itemID="{5D12E7A0-875B-4C2F-B0CD-92070AB204AD}">
  <ds:schemaRefs>
    <ds:schemaRef ds:uri="http://schemas.microsoft.com/sharepoint/v3/contenttype/forms"/>
  </ds:schemaRefs>
</ds:datastoreItem>
</file>

<file path=customXml/itemProps2.xml><?xml version="1.0" encoding="utf-8"?>
<ds:datastoreItem xmlns:ds="http://schemas.openxmlformats.org/officeDocument/2006/customXml" ds:itemID="{AC568814-B124-4151-9A06-0666D76ABA33}">
  <ds:schemaRefs>
    <ds:schemaRef ds:uri="http://schemas.microsoft.com/sharepoint/events"/>
  </ds:schemaRefs>
</ds:datastoreItem>
</file>

<file path=customXml/itemProps3.xml><?xml version="1.0" encoding="utf-8"?>
<ds:datastoreItem xmlns:ds="http://schemas.openxmlformats.org/officeDocument/2006/customXml" ds:itemID="{185615FB-2BB1-40BE-A010-365CED9E0F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61702D6-EC7B-4D1A-AFC5-9190B36BFEAA}">
  <ds:schemaRefs>
    <ds:schemaRef ds:uri="http://www.w3.org/XML/1998/namespace"/>
    <ds:schemaRef ds:uri="http://purl.org/dc/terms/"/>
    <ds:schemaRef ds:uri="http://schemas.microsoft.com/office/2006/documentManagement/types"/>
    <ds:schemaRef ds:uri="0a4e05da-b9bc-4326-ad73-01ef31b95567"/>
    <ds:schemaRef ds:uri="http://purl.org/dc/elements/1.1/"/>
    <ds:schemaRef ds:uri="733efe1c-5bbe-4968-87dc-d400e65c879f"/>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fnd budget</vt:lpstr>
      <vt:lpstr>fnd base rates</vt:lpstr>
      <vt:lpstr>pre fnd budg</vt:lpstr>
      <vt:lpstr>fnd enro</vt:lpstr>
      <vt:lpstr>charterinfo</vt:lpstr>
      <vt:lpstr>distinfo</vt:lpstr>
      <vt:lpstr>inflat</vt:lpstr>
      <vt:lpstr>lowincgroup</vt:lpstr>
      <vt:lpstr>codes</vt:lpstr>
      <vt:lpstr>charterinfo_a</vt:lpstr>
      <vt:lpstr>charterinfo_b</vt:lpstr>
      <vt:lpstr>code436</vt:lpstr>
      <vt:lpstr>codeCHA</vt:lpstr>
      <vt:lpstr>decile_distr</vt:lpstr>
      <vt:lpstr>distinfo</vt:lpstr>
      <vt:lpstr>enro</vt:lpstr>
      <vt:lpstr>enro_chafnd</vt:lpstr>
      <vt:lpstr>inflat</vt:lpstr>
      <vt:lpstr>lowinc_bysend</vt:lpstr>
      <vt:lpstr>orderCHA</vt:lpstr>
      <vt:lpstr>'fnd budget'!Print_Area</vt:lpstr>
      <vt:lpstr>rate_basefnd</vt:lpstr>
      <vt:lpstr>rate_chafnd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FY22 Charter Foundation Budgets</dc:title>
  <dc:subject/>
  <dc:creator>DESE</dc:creator>
  <cp:lastModifiedBy>Zou, Dong (EOE)</cp:lastModifiedBy>
  <cp:lastPrinted>2020-01-03T22:25:05Z</cp:lastPrinted>
  <dcterms:created xsi:type="dcterms:W3CDTF">2005-12-20T13:41:53Z</dcterms:created>
  <dcterms:modified xsi:type="dcterms:W3CDTF">2022-01-04T17:18:58Z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Jan 4 2022</vt:lpwstr>
  </property>
</Properties>
</file>